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G:\Finance\GEN ED AID ENTITLMENTS\GENED School Districts\FY19\Referendum\Phaseout\"/>
    </mc:Choice>
  </mc:AlternateContent>
  <bookViews>
    <workbookView xWindow="0" yWindow="0" windowWidth="23040" windowHeight="8544" tabRatio="725" activeTab="1"/>
  </bookViews>
  <sheets>
    <sheet name="Contents" sheetId="34" r:id="rId1"/>
    <sheet name="Chart1" sheetId="25" r:id="rId2"/>
    <sheet name="Scatter1" sheetId="29" r:id="rId3"/>
    <sheet name="Scatter2" sheetId="30" r:id="rId4"/>
    <sheet name="Lists" sheetId="31" r:id="rId5"/>
    <sheet name="Names" sheetId="32" state="hidden" r:id="rId6"/>
    <sheet name="Pre 1989" sheetId="35" r:id="rId7"/>
    <sheet name="89 &amp; 90" sheetId="36" r:id="rId8"/>
  </sheets>
  <definedNames>
    <definedName name="_xlnm._FilterDatabase" localSheetId="4" hidden="1">Lists!$W$1:$W$2964</definedName>
    <definedName name="_xlnm._FilterDatabase" localSheetId="6" hidden="1">'Pre 1989'!$A$1:$A$446</definedName>
    <definedName name="_xlnm._FilterDatabase" localSheetId="3" hidden="1">Scatter2!$B$1:$B$6488</definedName>
    <definedName name="Names">Names!$A$2:$C$416</definedName>
    <definedName name="_xlnm.Print_Area" localSheetId="7">'89 &amp; 90'!$A:$K</definedName>
    <definedName name="_xlnm.Print_Area" localSheetId="1">Chart1!$A$2:$Z$2206</definedName>
    <definedName name="_xlnm.Print_Area" localSheetId="0">Contents!$A$1:$G$7</definedName>
    <definedName name="_xlnm.Print_Area" localSheetId="4">Lists!$A$4:$AG$2000</definedName>
    <definedName name="_xlnm.Print_Area" localSheetId="6">'Pre 1989'!$A:$X</definedName>
    <definedName name="_xlnm.Print_Area" localSheetId="2">Scatter1!$A$1:$S$43</definedName>
    <definedName name="_xlnm.Print_Area" localSheetId="3">Scatter2!$A$1:$V$40</definedName>
    <definedName name="_xlnm.Print_Titles" localSheetId="4">Lists!$1:$3</definedName>
    <definedName name="TitleRegion1.a3.j2242.5">Lists!$A$3</definedName>
    <definedName name="TitleRegion1.a42.t2111.4">Scatter2!$A$42</definedName>
    <definedName name="TitleRegion1.a6.e35.2">Chart1!$A$6</definedName>
    <definedName name="TitleRegion1.a9.k130.7">'89 &amp; 90'!$A$9</definedName>
    <definedName name="TitleRegion1.a9.x444.6">'Pre 1989'!$A$9</definedName>
    <definedName name="TitleRegion1.b45.s2191.3">Scatter1!$B$45</definedName>
    <definedName name="TitleRegion2.a2192.f2524.3">Scatter1!$A$2192</definedName>
    <definedName name="TitleRegion2.a36.e39.2">Chart1!$A$36</definedName>
    <definedName name="TitleRegion2.l3.u2242.5">Lists!$L$3</definedName>
    <definedName name="TitleRegion3.a44.e55.2">Chart1!$A$44</definedName>
    <definedName name="TitleRegion3.w3.ag2242.5">Lists!$W$3</definedName>
    <definedName name="TitleRegion4.g6.k17.2">Chart1!$G$6</definedName>
    <definedName name="TitleRegion5.g28.k31.2">Chart1!$G$28</definedName>
    <definedName name="TitleRegion6.g46.k49.2">Chart1!$G$46</definedName>
    <definedName name="TitleRegion7.m7.z2246.2">Chart1!$M$7</definedName>
  </definedNames>
  <calcPr calcId="152511"/>
</workbook>
</file>

<file path=xl/calcChain.xml><?xml version="1.0" encoding="utf-8"?>
<calcChain xmlns="http://schemas.openxmlformats.org/spreadsheetml/2006/main">
  <c r="C2" i="29" l="1"/>
  <c r="S2" i="29" l="1"/>
  <c r="S1" i="29"/>
  <c r="Q2136" i="29" l="1"/>
  <c r="Q2107" i="29"/>
  <c r="Q1967" i="29"/>
  <c r="Q1818" i="29"/>
  <c r="Q1801" i="29"/>
  <c r="Q1784" i="29"/>
  <c r="Q1709" i="29"/>
  <c r="Q1614" i="29"/>
  <c r="Q1435" i="29"/>
  <c r="Q1337" i="29"/>
  <c r="Q1319" i="29"/>
  <c r="Q1223" i="29"/>
  <c r="Q1099" i="29"/>
  <c r="Q1006" i="29"/>
  <c r="Q763" i="29"/>
  <c r="Q702" i="29"/>
  <c r="Q539" i="29"/>
  <c r="Q498" i="29"/>
  <c r="Q329" i="29"/>
  <c r="Q98" i="29"/>
  <c r="Q55" i="29"/>
  <c r="S2143" i="29"/>
  <c r="Q2143" i="29"/>
  <c r="S2136" i="29"/>
  <c r="S2128" i="29"/>
  <c r="Q2128" i="29"/>
  <c r="S2107" i="29"/>
  <c r="S2076" i="29"/>
  <c r="Q2076" i="29"/>
  <c r="S1967" i="29"/>
  <c r="S1958" i="29"/>
  <c r="Q1958" i="29"/>
  <c r="S1818" i="29"/>
  <c r="S1802" i="29"/>
  <c r="Q1802" i="29"/>
  <c r="S1801" i="29"/>
  <c r="S1800" i="29"/>
  <c r="Q1800" i="29"/>
  <c r="S1784" i="29"/>
  <c r="S1748" i="29"/>
  <c r="Q1748" i="29"/>
  <c r="S1709" i="29"/>
  <c r="S1622" i="29"/>
  <c r="Q1622" i="29"/>
  <c r="S1614" i="29"/>
  <c r="S1492" i="29"/>
  <c r="Q1492" i="29"/>
  <c r="S1435" i="29"/>
  <c r="S1338" i="29"/>
  <c r="Q1338" i="29"/>
  <c r="S1337" i="29"/>
  <c r="S1336" i="29"/>
  <c r="Q1336" i="29"/>
  <c r="S1319" i="29"/>
  <c r="S1298" i="29"/>
  <c r="Q1298" i="29"/>
  <c r="S1223" i="29"/>
  <c r="S1151" i="29"/>
  <c r="Q1151" i="29"/>
  <c r="S1099" i="29"/>
  <c r="S1031" i="29"/>
  <c r="Q1031" i="29"/>
  <c r="S1006" i="29"/>
  <c r="S927" i="29"/>
  <c r="Q927" i="29"/>
  <c r="S763" i="29"/>
  <c r="S735" i="29"/>
  <c r="Q735" i="29"/>
  <c r="S702" i="29"/>
  <c r="S622" i="29"/>
  <c r="Q622" i="29"/>
  <c r="S539" i="29"/>
  <c r="S538" i="29"/>
  <c r="Q538" i="29"/>
  <c r="S498" i="29"/>
  <c r="S497" i="29"/>
  <c r="Q497" i="29"/>
  <c r="S329" i="29"/>
  <c r="S274" i="29"/>
  <c r="Q274" i="29"/>
  <c r="S98" i="29"/>
  <c r="S55" i="29"/>
  <c r="O2143" i="29"/>
  <c r="N2143" i="29"/>
  <c r="R2143" i="29" s="1"/>
  <c r="O2136" i="29"/>
  <c r="N2136" i="29"/>
  <c r="R2136" i="29" s="1"/>
  <c r="O2128" i="29"/>
  <c r="N2128" i="29"/>
  <c r="R2128" i="29" s="1"/>
  <c r="O2107" i="29"/>
  <c r="N2107" i="29"/>
  <c r="R2107" i="29" s="1"/>
  <c r="O2076" i="29"/>
  <c r="N2076" i="29"/>
  <c r="R2076" i="29" s="1"/>
  <c r="O1967" i="29"/>
  <c r="N1967" i="29"/>
  <c r="R1967" i="29" s="1"/>
  <c r="O1958" i="29"/>
  <c r="N1958" i="29"/>
  <c r="R1958" i="29" s="1"/>
  <c r="O1818" i="29"/>
  <c r="N1818" i="29"/>
  <c r="R1818" i="29" s="1"/>
  <c r="O1802" i="29"/>
  <c r="N1802" i="29"/>
  <c r="R1802" i="29" s="1"/>
  <c r="O1801" i="29"/>
  <c r="N1801" i="29"/>
  <c r="R1801" i="29" s="1"/>
  <c r="O1800" i="29"/>
  <c r="N1800" i="29"/>
  <c r="R1800" i="29" s="1"/>
  <c r="O1784" i="29"/>
  <c r="N1784" i="29"/>
  <c r="R1784" i="29" s="1"/>
  <c r="O1748" i="29"/>
  <c r="N1748" i="29"/>
  <c r="R1748" i="29" s="1"/>
  <c r="O1709" i="29"/>
  <c r="N1709" i="29"/>
  <c r="R1709" i="29" s="1"/>
  <c r="O1622" i="29"/>
  <c r="N1622" i="29"/>
  <c r="R1622" i="29" s="1"/>
  <c r="O1614" i="29"/>
  <c r="N1614" i="29"/>
  <c r="R1614" i="29" s="1"/>
  <c r="O1492" i="29"/>
  <c r="N1492" i="29"/>
  <c r="R1492" i="29" s="1"/>
  <c r="O1435" i="29"/>
  <c r="N1435" i="29"/>
  <c r="R1435" i="29" s="1"/>
  <c r="O1338" i="29"/>
  <c r="N1338" i="29"/>
  <c r="R1338" i="29" s="1"/>
  <c r="O1337" i="29"/>
  <c r="N1337" i="29"/>
  <c r="R1337" i="29" s="1"/>
  <c r="O1336" i="29"/>
  <c r="N1336" i="29"/>
  <c r="R1336" i="29" s="1"/>
  <c r="O1319" i="29"/>
  <c r="N1319" i="29"/>
  <c r="R1319" i="29" s="1"/>
  <c r="O1298" i="29"/>
  <c r="N1298" i="29"/>
  <c r="R1298" i="29" s="1"/>
  <c r="O1223" i="29"/>
  <c r="N1223" i="29"/>
  <c r="R1223" i="29" s="1"/>
  <c r="O1151" i="29"/>
  <c r="N1151" i="29"/>
  <c r="R1151" i="29" s="1"/>
  <c r="O1099" i="29"/>
  <c r="N1099" i="29"/>
  <c r="R1099" i="29" s="1"/>
  <c r="O1031" i="29"/>
  <c r="N1031" i="29"/>
  <c r="R1031" i="29" s="1"/>
  <c r="O1006" i="29"/>
  <c r="N1006" i="29"/>
  <c r="R1006" i="29" s="1"/>
  <c r="O927" i="29"/>
  <c r="N927" i="29"/>
  <c r="R927" i="29" s="1"/>
  <c r="O763" i="29"/>
  <c r="N763" i="29"/>
  <c r="R763" i="29" s="1"/>
  <c r="O735" i="29"/>
  <c r="N735" i="29"/>
  <c r="R735" i="29" s="1"/>
  <c r="O702" i="29"/>
  <c r="N702" i="29"/>
  <c r="R702" i="29" s="1"/>
  <c r="O622" i="29"/>
  <c r="N622" i="29"/>
  <c r="R622" i="29" s="1"/>
  <c r="O539" i="29"/>
  <c r="N539" i="29"/>
  <c r="R539" i="29" s="1"/>
  <c r="O538" i="29"/>
  <c r="N538" i="29"/>
  <c r="R538" i="29" s="1"/>
  <c r="O498" i="29"/>
  <c r="N498" i="29"/>
  <c r="R498" i="29" s="1"/>
  <c r="O497" i="29"/>
  <c r="N497" i="29"/>
  <c r="R497" i="29" s="1"/>
  <c r="O329" i="29"/>
  <c r="N329" i="29"/>
  <c r="R329" i="29" s="1"/>
  <c r="O274" i="29"/>
  <c r="N274" i="29"/>
  <c r="R274" i="29" s="1"/>
  <c r="O98" i="29"/>
  <c r="N98" i="29"/>
  <c r="R98" i="29" s="1"/>
  <c r="O55" i="29"/>
  <c r="N55" i="29"/>
  <c r="R55" i="29" s="1"/>
  <c r="T2111" i="30"/>
  <c r="R2111" i="30"/>
  <c r="Q2111" i="30"/>
  <c r="T2110" i="30"/>
  <c r="R2110" i="30"/>
  <c r="Q2110" i="30"/>
  <c r="T2109" i="30"/>
  <c r="R2109" i="30"/>
  <c r="Q2109" i="30"/>
  <c r="T2108" i="30"/>
  <c r="R2108" i="30"/>
  <c r="Q2108" i="30"/>
  <c r="T2107" i="30"/>
  <c r="R2107" i="30"/>
  <c r="Q2107" i="30"/>
  <c r="T2106" i="30"/>
  <c r="R2106" i="30"/>
  <c r="Q2106" i="30"/>
  <c r="T2105" i="30"/>
  <c r="R2105" i="30"/>
  <c r="Q2105" i="30"/>
  <c r="T2104" i="30"/>
  <c r="R2104" i="30"/>
  <c r="Q2104" i="30"/>
  <c r="T2103" i="30"/>
  <c r="R2103" i="30"/>
  <c r="Q2103" i="30"/>
  <c r="T2102" i="30"/>
  <c r="R2102" i="30"/>
  <c r="Q2102" i="30"/>
  <c r="T2101" i="30"/>
  <c r="R2101" i="30"/>
  <c r="Q2101" i="30"/>
  <c r="T2100" i="30"/>
  <c r="R2100" i="30"/>
  <c r="Q2100" i="30"/>
  <c r="T2099" i="30"/>
  <c r="R2099" i="30"/>
  <c r="Q2099" i="30"/>
  <c r="T2098" i="30"/>
  <c r="R2098" i="30"/>
  <c r="Q2098" i="30"/>
  <c r="T2097" i="30"/>
  <c r="R2097" i="30"/>
  <c r="Q2097" i="30"/>
  <c r="T2096" i="30"/>
  <c r="R2096" i="30"/>
  <c r="Q2096" i="30"/>
  <c r="T2095" i="30"/>
  <c r="R2095" i="30"/>
  <c r="Q2095" i="30"/>
  <c r="T2094" i="30"/>
  <c r="R2094" i="30"/>
  <c r="Q2094" i="30"/>
  <c r="T2093" i="30"/>
  <c r="R2093" i="30"/>
  <c r="Q2093" i="30"/>
  <c r="T2092" i="30"/>
  <c r="R2092" i="30"/>
  <c r="Q2092" i="30"/>
  <c r="T2091" i="30"/>
  <c r="R2091" i="30"/>
  <c r="Q2091" i="30"/>
  <c r="T2090" i="30"/>
  <c r="R2090" i="30"/>
  <c r="Q2090" i="30"/>
  <c r="T2089" i="30"/>
  <c r="R2089" i="30"/>
  <c r="Q2089" i="30"/>
  <c r="T2088" i="30"/>
  <c r="R2088" i="30"/>
  <c r="Q2088" i="30"/>
  <c r="T2087" i="30"/>
  <c r="R2087" i="30"/>
  <c r="Q2087" i="30"/>
  <c r="T2086" i="30"/>
  <c r="R2086" i="30"/>
  <c r="Q2086" i="30"/>
  <c r="T2085" i="30"/>
  <c r="R2085" i="30"/>
  <c r="Q2085" i="30"/>
  <c r="T2084" i="30"/>
  <c r="R2084" i="30"/>
  <c r="Q2084" i="30"/>
  <c r="T2083" i="30"/>
  <c r="R2083" i="30"/>
  <c r="Q2083" i="30"/>
  <c r="T2082" i="30"/>
  <c r="R2082" i="30"/>
  <c r="Q2082" i="30"/>
  <c r="T2081" i="30"/>
  <c r="R2081" i="30"/>
  <c r="Q2081" i="30"/>
  <c r="T2080" i="30"/>
  <c r="R2080" i="30"/>
  <c r="Q2080" i="30"/>
  <c r="T2079" i="30"/>
  <c r="R2079" i="30"/>
  <c r="Q2079" i="30"/>
  <c r="T2078" i="30"/>
  <c r="R2078" i="30"/>
  <c r="Q2078" i="30"/>
  <c r="T2077" i="30"/>
  <c r="R2077" i="30"/>
  <c r="Q2077" i="30"/>
  <c r="T2076" i="30"/>
  <c r="R2076" i="30"/>
  <c r="Q2076" i="30"/>
  <c r="T2075" i="30"/>
  <c r="R2075" i="30"/>
  <c r="Q2075" i="30"/>
  <c r="T2074" i="30"/>
  <c r="R2074" i="30"/>
  <c r="Q2074" i="30"/>
  <c r="T2073" i="30"/>
  <c r="R2073" i="30"/>
  <c r="Q2073" i="30"/>
  <c r="T2072" i="30"/>
  <c r="R2072" i="30"/>
  <c r="Q2072" i="30"/>
  <c r="T2071" i="30"/>
  <c r="R2071" i="30"/>
  <c r="Q2071" i="30"/>
  <c r="O2111" i="30" l="1"/>
  <c r="N2111" i="30"/>
  <c r="S2111" i="30" s="1"/>
  <c r="O2110" i="30"/>
  <c r="N2110" i="30"/>
  <c r="S2110" i="30" s="1"/>
  <c r="O2109" i="30"/>
  <c r="N2109" i="30"/>
  <c r="S2109" i="30" s="1"/>
  <c r="O2108" i="30"/>
  <c r="N2108" i="30"/>
  <c r="S2108" i="30" s="1"/>
  <c r="O2107" i="30"/>
  <c r="N2107" i="30"/>
  <c r="S2107" i="30" s="1"/>
  <c r="O2106" i="30"/>
  <c r="N2106" i="30"/>
  <c r="S2106" i="30" s="1"/>
  <c r="O2105" i="30"/>
  <c r="N2105" i="30"/>
  <c r="S2105" i="30" s="1"/>
  <c r="O2104" i="30"/>
  <c r="N2104" i="30"/>
  <c r="S2104" i="30" s="1"/>
  <c r="O2103" i="30"/>
  <c r="N2103" i="30"/>
  <c r="S2103" i="30" s="1"/>
  <c r="O2102" i="30"/>
  <c r="N2102" i="30"/>
  <c r="S2102" i="30" s="1"/>
  <c r="O2101" i="30"/>
  <c r="N2101" i="30"/>
  <c r="S2101" i="30" s="1"/>
  <c r="O2100" i="30"/>
  <c r="N2100" i="30"/>
  <c r="S2100" i="30" s="1"/>
  <c r="O2099" i="30"/>
  <c r="N2099" i="30"/>
  <c r="S2099" i="30" s="1"/>
  <c r="O2098" i="30"/>
  <c r="N2098" i="30"/>
  <c r="S2098" i="30" s="1"/>
  <c r="O2097" i="30"/>
  <c r="N2097" i="30"/>
  <c r="S2097" i="30" s="1"/>
  <c r="O2096" i="30"/>
  <c r="N2096" i="30"/>
  <c r="S2096" i="30" s="1"/>
  <c r="O2095" i="30"/>
  <c r="N2095" i="30"/>
  <c r="S2095" i="30" s="1"/>
  <c r="O2094" i="30"/>
  <c r="N2094" i="30"/>
  <c r="S2094" i="30" s="1"/>
  <c r="O2093" i="30"/>
  <c r="N2093" i="30"/>
  <c r="S2093" i="30" s="1"/>
  <c r="O2092" i="30"/>
  <c r="N2092" i="30"/>
  <c r="S2092" i="30" s="1"/>
  <c r="O2091" i="30"/>
  <c r="N2091" i="30"/>
  <c r="S2091" i="30" s="1"/>
  <c r="O2090" i="30"/>
  <c r="N2090" i="30"/>
  <c r="S2090" i="30" s="1"/>
  <c r="O2089" i="30"/>
  <c r="N2089" i="30"/>
  <c r="S2089" i="30" s="1"/>
  <c r="O2088" i="30"/>
  <c r="N2088" i="30"/>
  <c r="S2088" i="30" s="1"/>
  <c r="O2087" i="30"/>
  <c r="N2087" i="30"/>
  <c r="S2087" i="30" s="1"/>
  <c r="O2086" i="30"/>
  <c r="N2086" i="30"/>
  <c r="S2086" i="30" s="1"/>
  <c r="O2085" i="30"/>
  <c r="N2085" i="30"/>
  <c r="S2085" i="30" s="1"/>
  <c r="O2084" i="30"/>
  <c r="N2084" i="30"/>
  <c r="S2084" i="30" s="1"/>
  <c r="O2083" i="30"/>
  <c r="N2083" i="30"/>
  <c r="S2083" i="30" s="1"/>
  <c r="O2082" i="30"/>
  <c r="N2082" i="30"/>
  <c r="S2082" i="30" s="1"/>
  <c r="O2081" i="30"/>
  <c r="N2081" i="30"/>
  <c r="S2081" i="30" s="1"/>
  <c r="O2080" i="30"/>
  <c r="N2080" i="30"/>
  <c r="S2080" i="30" s="1"/>
  <c r="O2079" i="30"/>
  <c r="N2079" i="30"/>
  <c r="S2079" i="30" s="1"/>
  <c r="O2078" i="30"/>
  <c r="N2078" i="30"/>
  <c r="S2078" i="30" s="1"/>
  <c r="O2077" i="30"/>
  <c r="N2077" i="30"/>
  <c r="S2077" i="30" s="1"/>
  <c r="O2076" i="30"/>
  <c r="N2076" i="30"/>
  <c r="S2076" i="30" s="1"/>
  <c r="O2075" i="30"/>
  <c r="N2075" i="30"/>
  <c r="S2075" i="30" s="1"/>
  <c r="O2074" i="30"/>
  <c r="N2074" i="30"/>
  <c r="S2074" i="30" s="1"/>
  <c r="O2073" i="30"/>
  <c r="N2073" i="30"/>
  <c r="S2073" i="30" s="1"/>
  <c r="O2072" i="30"/>
  <c r="N2072" i="30"/>
  <c r="S2072" i="30" s="1"/>
  <c r="O2071" i="30"/>
  <c r="N2071" i="30"/>
  <c r="S2071" i="30" s="1"/>
  <c r="J48" i="25"/>
  <c r="J47" i="25"/>
  <c r="H48" i="25"/>
  <c r="H47" i="25"/>
  <c r="D54" i="25"/>
  <c r="C54" i="25"/>
  <c r="B54" i="25"/>
  <c r="D53" i="25"/>
  <c r="B53" i="25"/>
  <c r="C53" i="25" s="1"/>
  <c r="D52" i="25"/>
  <c r="B52" i="25"/>
  <c r="D51" i="25"/>
  <c r="B51" i="25"/>
  <c r="D50" i="25"/>
  <c r="C50" i="25" s="1"/>
  <c r="B50" i="25"/>
  <c r="D49" i="25"/>
  <c r="B49" i="25"/>
  <c r="C49" i="25" s="1"/>
  <c r="D48" i="25"/>
  <c r="B48" i="25"/>
  <c r="C48" i="25" s="1"/>
  <c r="D47" i="25"/>
  <c r="B47" i="25"/>
  <c r="D46" i="25"/>
  <c r="B46" i="25"/>
  <c r="D45" i="25"/>
  <c r="B45" i="25"/>
  <c r="D34" i="25"/>
  <c r="B34" i="25"/>
  <c r="E34" i="25" s="1"/>
  <c r="D33" i="25"/>
  <c r="B33" i="25"/>
  <c r="D32" i="25"/>
  <c r="B32" i="25"/>
  <c r="D31" i="25"/>
  <c r="B31" i="25"/>
  <c r="E31" i="25" s="1"/>
  <c r="D30" i="25"/>
  <c r="B30" i="25"/>
  <c r="E30" i="25" s="1"/>
  <c r="D29" i="25"/>
  <c r="B29" i="25"/>
  <c r="D28" i="25"/>
  <c r="B28" i="25"/>
  <c r="E28" i="25" s="1"/>
  <c r="D27" i="25"/>
  <c r="B27" i="25"/>
  <c r="E27" i="25" s="1"/>
  <c r="D26" i="25"/>
  <c r="B26" i="25"/>
  <c r="E26" i="25" s="1"/>
  <c r="D25" i="25"/>
  <c r="B25" i="25"/>
  <c r="E25" i="25" s="1"/>
  <c r="D24" i="25"/>
  <c r="B24" i="25"/>
  <c r="E24" i="25" s="1"/>
  <c r="D23" i="25"/>
  <c r="B23" i="25"/>
  <c r="E23" i="25" s="1"/>
  <c r="D7" i="25"/>
  <c r="B7" i="25"/>
  <c r="C29" i="25" l="1"/>
  <c r="C33" i="25"/>
  <c r="E32" i="25"/>
  <c r="C46" i="25"/>
  <c r="C27" i="25"/>
  <c r="C51" i="25"/>
  <c r="C31" i="25"/>
  <c r="C24" i="25"/>
  <c r="C28" i="25"/>
  <c r="C32" i="25"/>
  <c r="C52" i="25"/>
  <c r="E29" i="25"/>
  <c r="E33" i="25"/>
  <c r="C23" i="25"/>
  <c r="C47" i="25"/>
  <c r="C25" i="25"/>
  <c r="C26" i="25"/>
  <c r="C30" i="25"/>
  <c r="C34" i="25"/>
  <c r="V2246" i="25"/>
  <c r="V2245" i="25"/>
  <c r="V2244" i="25"/>
  <c r="V2243" i="25"/>
  <c r="V2242" i="25"/>
  <c r="V2241" i="25"/>
  <c r="V2240" i="25"/>
  <c r="V2239" i="25"/>
  <c r="V2238" i="25"/>
  <c r="V2237" i="25"/>
  <c r="V2236" i="25"/>
  <c r="V2235" i="25"/>
  <c r="V2234" i="25"/>
  <c r="V2233" i="25"/>
  <c r="V2232" i="25"/>
  <c r="V2231" i="25"/>
  <c r="V2230" i="25"/>
  <c r="V2229" i="25"/>
  <c r="V2228" i="25"/>
  <c r="V2227" i="25"/>
  <c r="V2226" i="25"/>
  <c r="V2225" i="25"/>
  <c r="V2224" i="25"/>
  <c r="V2223" i="25"/>
  <c r="V2222" i="25"/>
  <c r="V2221" i="25"/>
  <c r="V2220" i="25"/>
  <c r="V2219" i="25"/>
  <c r="V2218" i="25"/>
  <c r="V2217" i="25"/>
  <c r="V2216" i="25"/>
  <c r="V2215" i="25"/>
  <c r="V2214" i="25"/>
  <c r="V2213" i="25"/>
  <c r="V2212" i="25"/>
  <c r="V2211" i="25"/>
  <c r="V2210" i="25"/>
  <c r="V2209" i="25"/>
  <c r="V2208" i="25"/>
  <c r="V2207" i="25"/>
  <c r="V2206" i="25"/>
  <c r="AG1714" i="31" l="1"/>
  <c r="AG1750" i="31"/>
  <c r="AG1733" i="31"/>
  <c r="AG468" i="31"/>
  <c r="AG1148" i="31"/>
  <c r="AG1470" i="31"/>
  <c r="AG296" i="31"/>
  <c r="AG1745" i="31"/>
  <c r="AG1740" i="31"/>
  <c r="AG1625" i="31"/>
  <c r="AG1598" i="31"/>
  <c r="AG1912" i="31"/>
  <c r="AG1217" i="31"/>
  <c r="AG1997" i="31"/>
  <c r="AG1028" i="31"/>
  <c r="AG1156" i="31"/>
  <c r="AG1884" i="31"/>
  <c r="AG1334" i="31"/>
  <c r="AG1443" i="31"/>
  <c r="AG1115" i="31"/>
  <c r="AG239" i="31"/>
  <c r="AG721" i="31"/>
  <c r="AG1624" i="31"/>
  <c r="AG462" i="31"/>
  <c r="AG96" i="31"/>
  <c r="AG420" i="31"/>
  <c r="AG1881" i="31"/>
  <c r="AG1350" i="31"/>
  <c r="AG1177" i="31"/>
  <c r="AG607" i="31"/>
  <c r="AG245" i="31"/>
  <c r="AG1235" i="31"/>
  <c r="AG643" i="31"/>
  <c r="AG926" i="31"/>
  <c r="AG704" i="31"/>
  <c r="AG1874" i="31"/>
  <c r="AG1117" i="31"/>
  <c r="AG1249" i="31"/>
  <c r="AG829" i="31"/>
  <c r="AG761" i="31"/>
  <c r="AG138" i="31"/>
  <c r="S2070" i="30" l="1"/>
  <c r="R2070" i="30"/>
  <c r="Q2070" i="30"/>
  <c r="S2069" i="30"/>
  <c r="R2069" i="30"/>
  <c r="Q2069" i="30"/>
  <c r="S2068" i="30"/>
  <c r="R2068" i="30"/>
  <c r="Q2068" i="30"/>
  <c r="S2067" i="30"/>
  <c r="R2067" i="30"/>
  <c r="Q2067" i="30"/>
  <c r="S2066" i="30"/>
  <c r="R2066" i="30"/>
  <c r="Q2066" i="30"/>
  <c r="S2065" i="30"/>
  <c r="R2065" i="30"/>
  <c r="Q2065" i="30"/>
  <c r="S2064" i="30"/>
  <c r="R2064" i="30"/>
  <c r="Q2064" i="30"/>
  <c r="S2063" i="30"/>
  <c r="R2063" i="30"/>
  <c r="Q2063" i="30"/>
  <c r="S2062" i="30"/>
  <c r="R2062" i="30"/>
  <c r="Q2062" i="30"/>
  <c r="S2061" i="30"/>
  <c r="R2061" i="30"/>
  <c r="Q2061" i="30"/>
  <c r="S2060" i="30"/>
  <c r="R2060" i="30"/>
  <c r="Q2060" i="30"/>
  <c r="S2059" i="30"/>
  <c r="R2059" i="30"/>
  <c r="Q2059" i="30"/>
  <c r="S2058" i="30"/>
  <c r="R2058" i="30"/>
  <c r="Q2058" i="30"/>
  <c r="S2057" i="30"/>
  <c r="R2057" i="30"/>
  <c r="Q2057" i="30"/>
  <c r="S2056" i="30"/>
  <c r="R2056" i="30"/>
  <c r="Q2056" i="30"/>
  <c r="S2055" i="30"/>
  <c r="R2055" i="30"/>
  <c r="Q2055" i="30"/>
  <c r="S2054" i="30"/>
  <c r="R2054" i="30"/>
  <c r="Q2054" i="30"/>
  <c r="S2053" i="30"/>
  <c r="R2053" i="30"/>
  <c r="Q2053" i="30"/>
  <c r="S2052" i="30"/>
  <c r="R2052" i="30"/>
  <c r="Q2052" i="30"/>
  <c r="S2051" i="30"/>
  <c r="R2051" i="30"/>
  <c r="Q2051" i="30"/>
  <c r="S2050" i="30"/>
  <c r="R2050" i="30"/>
  <c r="Q2050" i="30"/>
  <c r="S2049" i="30"/>
  <c r="R2049" i="30"/>
  <c r="Q2049" i="30"/>
  <c r="S2048" i="30"/>
  <c r="R2048" i="30"/>
  <c r="Q2048" i="30"/>
  <c r="S2047" i="30"/>
  <c r="R2047" i="30"/>
  <c r="Q2047" i="30"/>
  <c r="S2046" i="30"/>
  <c r="R2046" i="30"/>
  <c r="Q2046" i="30"/>
  <c r="S2045" i="30"/>
  <c r="R2045" i="30"/>
  <c r="Q2045" i="30"/>
  <c r="S2044" i="30"/>
  <c r="R2044" i="30"/>
  <c r="Q2044" i="30"/>
  <c r="S2043" i="30"/>
  <c r="R2043" i="30"/>
  <c r="Q2043" i="30"/>
  <c r="S2042" i="30"/>
  <c r="R2042" i="30"/>
  <c r="Q2042" i="30"/>
  <c r="S2041" i="30"/>
  <c r="R2041" i="30"/>
  <c r="Q2041" i="30"/>
  <c r="S2040" i="30"/>
  <c r="R2040" i="30"/>
  <c r="Q2040" i="30"/>
  <c r="S2039" i="30"/>
  <c r="R2039" i="30"/>
  <c r="Q2039" i="30"/>
  <c r="S2038" i="30"/>
  <c r="R2038" i="30"/>
  <c r="Q2038" i="30"/>
  <c r="S2037" i="30"/>
  <c r="R2037" i="30"/>
  <c r="Q2037" i="30"/>
  <c r="S2036" i="30"/>
  <c r="R2036" i="30"/>
  <c r="Q2036" i="30"/>
  <c r="S2035" i="30"/>
  <c r="R2035" i="30"/>
  <c r="Q2035" i="30"/>
  <c r="S2034" i="30"/>
  <c r="R2034" i="30"/>
  <c r="Q2034" i="30"/>
  <c r="S2033" i="30"/>
  <c r="R2033" i="30"/>
  <c r="Q2033" i="30"/>
  <c r="S2032" i="30"/>
  <c r="R2032" i="30"/>
  <c r="Q2032" i="30"/>
  <c r="S2031" i="30"/>
  <c r="R2031" i="30"/>
  <c r="Q2031" i="30"/>
  <c r="S2030" i="30"/>
  <c r="R2030" i="30"/>
  <c r="Q2030" i="30"/>
  <c r="S2029" i="30"/>
  <c r="R2029" i="30"/>
  <c r="Q2029" i="30"/>
  <c r="S2028" i="30"/>
  <c r="R2028" i="30"/>
  <c r="Q2028" i="30"/>
  <c r="S2027" i="30"/>
  <c r="R2027" i="30"/>
  <c r="Q2027" i="30"/>
  <c r="S2026" i="30"/>
  <c r="R2026" i="30"/>
  <c r="Q2026" i="30"/>
  <c r="S2025" i="30"/>
  <c r="R2025" i="30"/>
  <c r="Q2025" i="30"/>
  <c r="S2024" i="30"/>
  <c r="R2024" i="30"/>
  <c r="Q2024" i="30"/>
  <c r="S2023" i="30"/>
  <c r="R2023" i="30"/>
  <c r="Q2023" i="30"/>
  <c r="S2022" i="30"/>
  <c r="R2022" i="30"/>
  <c r="Q2022" i="30"/>
  <c r="S2021" i="30"/>
  <c r="R2021" i="30"/>
  <c r="Q2021" i="30"/>
  <c r="S2020" i="30"/>
  <c r="R2020" i="30"/>
  <c r="Q2020" i="30"/>
  <c r="S2019" i="30"/>
  <c r="R2019" i="30"/>
  <c r="Q2019" i="30"/>
  <c r="S2018" i="30"/>
  <c r="R2018" i="30"/>
  <c r="Q2018" i="30"/>
  <c r="S2017" i="30"/>
  <c r="R2017" i="30"/>
  <c r="Q2017" i="30"/>
  <c r="S2016" i="30"/>
  <c r="R2016" i="30"/>
  <c r="Q2016" i="30"/>
  <c r="S2015" i="30"/>
  <c r="R2015" i="30"/>
  <c r="Q2015" i="30"/>
  <c r="S2014" i="30"/>
  <c r="R2014" i="30"/>
  <c r="Q2014" i="30"/>
  <c r="S2013" i="30"/>
  <c r="R2013" i="30"/>
  <c r="Q2013" i="30"/>
  <c r="S2012" i="30"/>
  <c r="R2012" i="30"/>
  <c r="Q2012" i="30"/>
  <c r="S2011" i="30"/>
  <c r="R2011" i="30"/>
  <c r="Q2011" i="30"/>
  <c r="S2010" i="30"/>
  <c r="R2010" i="30"/>
  <c r="Q2010" i="30"/>
  <c r="S2009" i="30"/>
  <c r="R2009" i="30"/>
  <c r="Q2009" i="30"/>
  <c r="S2008" i="30"/>
  <c r="R2008" i="30"/>
  <c r="Q2008" i="30"/>
  <c r="O2070" i="30" l="1"/>
  <c r="N2070" i="30"/>
  <c r="T2070" i="30" s="1"/>
  <c r="O2069" i="30"/>
  <c r="N2069" i="30"/>
  <c r="T2069" i="30" s="1"/>
  <c r="O2068" i="30"/>
  <c r="N2068" i="30"/>
  <c r="T2068" i="30" s="1"/>
  <c r="O2067" i="30"/>
  <c r="N2067" i="30"/>
  <c r="T2067" i="30" s="1"/>
  <c r="O2066" i="30"/>
  <c r="N2066" i="30"/>
  <c r="T2066" i="30" s="1"/>
  <c r="O2065" i="30"/>
  <c r="N2065" i="30"/>
  <c r="T2065" i="30" s="1"/>
  <c r="O2064" i="30"/>
  <c r="N2064" i="30"/>
  <c r="T2064" i="30" s="1"/>
  <c r="O2063" i="30"/>
  <c r="N2063" i="30"/>
  <c r="T2063" i="30" s="1"/>
  <c r="O2062" i="30"/>
  <c r="N2062" i="30"/>
  <c r="T2062" i="30" s="1"/>
  <c r="O2061" i="30"/>
  <c r="N2061" i="30"/>
  <c r="T2061" i="30" s="1"/>
  <c r="O2060" i="30"/>
  <c r="N2060" i="30"/>
  <c r="T2060" i="30" s="1"/>
  <c r="O2059" i="30"/>
  <c r="N2059" i="30"/>
  <c r="T2059" i="30" s="1"/>
  <c r="O2058" i="30"/>
  <c r="N2058" i="30"/>
  <c r="T2058" i="30" s="1"/>
  <c r="O2057" i="30"/>
  <c r="N2057" i="30"/>
  <c r="T2057" i="30" s="1"/>
  <c r="O2056" i="30"/>
  <c r="N2056" i="30"/>
  <c r="T2056" i="30" s="1"/>
  <c r="O2055" i="30"/>
  <c r="N2055" i="30"/>
  <c r="T2055" i="30" s="1"/>
  <c r="O2054" i="30"/>
  <c r="N2054" i="30"/>
  <c r="T2054" i="30" s="1"/>
  <c r="O2053" i="30"/>
  <c r="N2053" i="30"/>
  <c r="T2053" i="30" s="1"/>
  <c r="O2052" i="30"/>
  <c r="N2052" i="30"/>
  <c r="T2052" i="30" s="1"/>
  <c r="O2051" i="30"/>
  <c r="N2051" i="30"/>
  <c r="T2051" i="30" s="1"/>
  <c r="O2050" i="30"/>
  <c r="N2050" i="30"/>
  <c r="T2050" i="30" s="1"/>
  <c r="O2049" i="30"/>
  <c r="N2049" i="30"/>
  <c r="T2049" i="30" s="1"/>
  <c r="O2048" i="30"/>
  <c r="N2048" i="30"/>
  <c r="T2048" i="30" s="1"/>
  <c r="O2047" i="30"/>
  <c r="N2047" i="30"/>
  <c r="T2047" i="30" s="1"/>
  <c r="O2046" i="30"/>
  <c r="N2046" i="30"/>
  <c r="T2046" i="30" s="1"/>
  <c r="O2045" i="30"/>
  <c r="N2045" i="30"/>
  <c r="T2045" i="30" s="1"/>
  <c r="O2044" i="30"/>
  <c r="N2044" i="30"/>
  <c r="T2044" i="30" s="1"/>
  <c r="O2043" i="30"/>
  <c r="N2043" i="30"/>
  <c r="T2043" i="30" s="1"/>
  <c r="O2042" i="30"/>
  <c r="N2042" i="30"/>
  <c r="T2042" i="30" s="1"/>
  <c r="O2041" i="30"/>
  <c r="N2041" i="30"/>
  <c r="T2041" i="30" s="1"/>
  <c r="O2040" i="30"/>
  <c r="N2040" i="30"/>
  <c r="T2040" i="30" s="1"/>
  <c r="O2039" i="30"/>
  <c r="N2039" i="30"/>
  <c r="T2039" i="30" s="1"/>
  <c r="O2038" i="30"/>
  <c r="N2038" i="30"/>
  <c r="T2038" i="30" s="1"/>
  <c r="O2037" i="30"/>
  <c r="N2037" i="30"/>
  <c r="T2037" i="30" s="1"/>
  <c r="O2036" i="30"/>
  <c r="N2036" i="30"/>
  <c r="T2036" i="30" s="1"/>
  <c r="O2035" i="30"/>
  <c r="N2035" i="30"/>
  <c r="T2035" i="30" s="1"/>
  <c r="O2034" i="30"/>
  <c r="N2034" i="30"/>
  <c r="T2034" i="30" s="1"/>
  <c r="O2033" i="30"/>
  <c r="N2033" i="30"/>
  <c r="T2033" i="30" s="1"/>
  <c r="O2032" i="30"/>
  <c r="N2032" i="30"/>
  <c r="T2032" i="30" s="1"/>
  <c r="O2031" i="30"/>
  <c r="N2031" i="30"/>
  <c r="T2031" i="30" s="1"/>
  <c r="O2030" i="30"/>
  <c r="N2030" i="30"/>
  <c r="T2030" i="30" s="1"/>
  <c r="O2029" i="30"/>
  <c r="N2029" i="30"/>
  <c r="T2029" i="30" s="1"/>
  <c r="O2028" i="30"/>
  <c r="N2028" i="30"/>
  <c r="T2028" i="30" s="1"/>
  <c r="O2027" i="30"/>
  <c r="N2027" i="30"/>
  <c r="T2027" i="30" s="1"/>
  <c r="O2026" i="30"/>
  <c r="N2026" i="30"/>
  <c r="T2026" i="30" s="1"/>
  <c r="O2025" i="30"/>
  <c r="N2025" i="30"/>
  <c r="T2025" i="30" s="1"/>
  <c r="O2024" i="30"/>
  <c r="N2024" i="30"/>
  <c r="T2024" i="30" s="1"/>
  <c r="O2023" i="30"/>
  <c r="N2023" i="30"/>
  <c r="T2023" i="30" s="1"/>
  <c r="O2022" i="30"/>
  <c r="N2022" i="30"/>
  <c r="T2022" i="30" s="1"/>
  <c r="O2021" i="30"/>
  <c r="N2021" i="30"/>
  <c r="T2021" i="30" s="1"/>
  <c r="O2020" i="30"/>
  <c r="N2020" i="30"/>
  <c r="T2020" i="30" s="1"/>
  <c r="O2019" i="30"/>
  <c r="N2019" i="30"/>
  <c r="T2019" i="30" s="1"/>
  <c r="O2018" i="30"/>
  <c r="N2018" i="30"/>
  <c r="T2018" i="30" s="1"/>
  <c r="O2017" i="30"/>
  <c r="N2017" i="30"/>
  <c r="T2017" i="30" s="1"/>
  <c r="O2016" i="30"/>
  <c r="N2016" i="30"/>
  <c r="T2016" i="30" s="1"/>
  <c r="O2015" i="30"/>
  <c r="N2015" i="30"/>
  <c r="T2015" i="30" s="1"/>
  <c r="O2014" i="30"/>
  <c r="N2014" i="30"/>
  <c r="T2014" i="30" s="1"/>
  <c r="O2013" i="30"/>
  <c r="N2013" i="30"/>
  <c r="T2013" i="30" s="1"/>
  <c r="O2012" i="30"/>
  <c r="N2012" i="30"/>
  <c r="T2012" i="30" s="1"/>
  <c r="O2011" i="30"/>
  <c r="N2011" i="30"/>
  <c r="T2011" i="30" s="1"/>
  <c r="O2010" i="30"/>
  <c r="N2010" i="30"/>
  <c r="T2010" i="30" s="1"/>
  <c r="O2009" i="30"/>
  <c r="N2009" i="30"/>
  <c r="T2009" i="30" s="1"/>
  <c r="O2008" i="30"/>
  <c r="N2008" i="30"/>
  <c r="T2008" i="30" s="1"/>
  <c r="K2070" i="30"/>
  <c r="K2069" i="30"/>
  <c r="K2068" i="30"/>
  <c r="K2067" i="30"/>
  <c r="K2066" i="30"/>
  <c r="K2065" i="30"/>
  <c r="K2064" i="30"/>
  <c r="K2063" i="30"/>
  <c r="K2062" i="30"/>
  <c r="K2061" i="30"/>
  <c r="K2060" i="30"/>
  <c r="K2059" i="30"/>
  <c r="K2058" i="30"/>
  <c r="K2057" i="30"/>
  <c r="K2056" i="30"/>
  <c r="K2055" i="30"/>
  <c r="K2054" i="30"/>
  <c r="K2053" i="30"/>
  <c r="K2052" i="30"/>
  <c r="K2051" i="30"/>
  <c r="K2050" i="30"/>
  <c r="K2049" i="30"/>
  <c r="K2048" i="30"/>
  <c r="K2047" i="30"/>
  <c r="K2046" i="30"/>
  <c r="K2045" i="30"/>
  <c r="K2044" i="30"/>
  <c r="K2043" i="30"/>
  <c r="K2042" i="30"/>
  <c r="K2041" i="30"/>
  <c r="K2040" i="30"/>
  <c r="K2039" i="30"/>
  <c r="K2038" i="30"/>
  <c r="K2037" i="30"/>
  <c r="K2036" i="30"/>
  <c r="K2035" i="30"/>
  <c r="K2034" i="30"/>
  <c r="K2033" i="30"/>
  <c r="K2032" i="30"/>
  <c r="K2031" i="30"/>
  <c r="K2030" i="30"/>
  <c r="K2029" i="30"/>
  <c r="K2028" i="30"/>
  <c r="K2027" i="30"/>
  <c r="K2026" i="30"/>
  <c r="K2025" i="30"/>
  <c r="K2024" i="30"/>
  <c r="K2023" i="30"/>
  <c r="K2022" i="30"/>
  <c r="K2021" i="30"/>
  <c r="K2020" i="30"/>
  <c r="K2019" i="30"/>
  <c r="K2018" i="30"/>
  <c r="K2017" i="30"/>
  <c r="K2016" i="30"/>
  <c r="K2015" i="30"/>
  <c r="K2014" i="30"/>
  <c r="K2013" i="30"/>
  <c r="K2012" i="30"/>
  <c r="K2011" i="30"/>
  <c r="K2010" i="30"/>
  <c r="K2009" i="30"/>
  <c r="K2008" i="30"/>
  <c r="Q2186" i="29"/>
  <c r="Q2185" i="29"/>
  <c r="O2186" i="29"/>
  <c r="N2186" i="29"/>
  <c r="R2186" i="29" s="1"/>
  <c r="S2186" i="29"/>
  <c r="N2185" i="29"/>
  <c r="R2185" i="29" s="1"/>
  <c r="S2185" i="29"/>
  <c r="K2186" i="29"/>
  <c r="J2186" i="29"/>
  <c r="K2185" i="29"/>
  <c r="J2185" i="29"/>
  <c r="O2185" i="29"/>
  <c r="S2181" i="29"/>
  <c r="Q2181" i="29"/>
  <c r="O2181" i="29"/>
  <c r="N2181" i="29"/>
  <c r="R2181" i="29" s="1"/>
  <c r="K2181" i="29"/>
  <c r="J2181" i="29"/>
  <c r="Q2151" i="29"/>
  <c r="O2151" i="29"/>
  <c r="N2151" i="29"/>
  <c r="R2151" i="29" s="1"/>
  <c r="S2151" i="29"/>
  <c r="K2151" i="29"/>
  <c r="J2151" i="29"/>
  <c r="Q2095" i="29"/>
  <c r="Q2094" i="29"/>
  <c r="O2095" i="29"/>
  <c r="O2094" i="29"/>
  <c r="N2095" i="29"/>
  <c r="R2095" i="29" s="1"/>
  <c r="S2095" i="29"/>
  <c r="N2094" i="29"/>
  <c r="R2094" i="29" s="1"/>
  <c r="S2094" i="29"/>
  <c r="K2095" i="29"/>
  <c r="J2095" i="29"/>
  <c r="K2094" i="29"/>
  <c r="J2094" i="29"/>
  <c r="Q2054" i="29"/>
  <c r="Q2053" i="29"/>
  <c r="O2054" i="29"/>
  <c r="O2053" i="29"/>
  <c r="N2054" i="29"/>
  <c r="R2054" i="29" s="1"/>
  <c r="S2054" i="29"/>
  <c r="N2053" i="29"/>
  <c r="R2053" i="29" s="1"/>
  <c r="S2053" i="29"/>
  <c r="K2054" i="29"/>
  <c r="J2054" i="29"/>
  <c r="K2053" i="29"/>
  <c r="J2053" i="29"/>
  <c r="Q2033" i="29"/>
  <c r="O2033" i="29"/>
  <c r="N2033" i="29"/>
  <c r="R2033" i="29" s="1"/>
  <c r="S2033" i="29"/>
  <c r="K2033" i="29"/>
  <c r="J2033" i="29"/>
  <c r="Q1991" i="29"/>
  <c r="Q1990" i="29"/>
  <c r="O1991" i="29"/>
  <c r="O1990" i="29"/>
  <c r="N1991" i="29"/>
  <c r="R1991" i="29" s="1"/>
  <c r="S1991" i="29"/>
  <c r="N1990" i="29"/>
  <c r="R1990" i="29" s="1"/>
  <c r="S1990" i="29"/>
  <c r="K1991" i="29"/>
  <c r="J1991" i="29"/>
  <c r="K1990" i="29"/>
  <c r="J1990" i="29"/>
  <c r="Q1912" i="29"/>
  <c r="O1912" i="29"/>
  <c r="N1912" i="29"/>
  <c r="R1912" i="29" s="1"/>
  <c r="S1912" i="29"/>
  <c r="K1912" i="29"/>
  <c r="J1912" i="29"/>
  <c r="Q1855" i="29"/>
  <c r="O1855" i="29"/>
  <c r="N1855" i="29"/>
  <c r="R1855" i="29" s="1"/>
  <c r="S1855" i="29"/>
  <c r="K1855" i="29"/>
  <c r="J1855" i="29"/>
  <c r="S1799" i="29"/>
  <c r="Q1799" i="29"/>
  <c r="O1799" i="29"/>
  <c r="N1799" i="29"/>
  <c r="R1799" i="29" s="1"/>
  <c r="K1799" i="29"/>
  <c r="J1799" i="29"/>
  <c r="Q1747" i="29"/>
  <c r="O1747" i="29"/>
  <c r="N1747" i="29"/>
  <c r="R1747" i="29" s="1"/>
  <c r="S1747" i="29"/>
  <c r="K1747" i="29"/>
  <c r="J1747" i="29"/>
  <c r="S1727" i="29"/>
  <c r="Q1727" i="29"/>
  <c r="O1727" i="29"/>
  <c r="N1727" i="29"/>
  <c r="R1727" i="29" s="1"/>
  <c r="K1727" i="29"/>
  <c r="J1727" i="29"/>
  <c r="S1676" i="29"/>
  <c r="Q1676" i="29"/>
  <c r="N1676" i="29"/>
  <c r="R1676" i="29" s="1"/>
  <c r="K1676" i="29"/>
  <c r="J1676" i="29"/>
  <c r="Q1636" i="29"/>
  <c r="Q1635" i="29"/>
  <c r="O1636" i="29"/>
  <c r="O1635" i="29"/>
  <c r="N1636" i="29"/>
  <c r="R1636" i="29"/>
  <c r="S1636" i="29"/>
  <c r="N1635" i="29"/>
  <c r="R1635" i="29" s="1"/>
  <c r="S1635" i="29"/>
  <c r="K1636" i="29"/>
  <c r="K1635" i="29"/>
  <c r="J1636" i="29"/>
  <c r="J1635" i="29"/>
  <c r="S1613" i="29"/>
  <c r="Q1613" i="29"/>
  <c r="O1613" i="29"/>
  <c r="N1613" i="29"/>
  <c r="R1613" i="29" s="1"/>
  <c r="K1613" i="29"/>
  <c r="Q1563" i="29"/>
  <c r="N1563" i="29"/>
  <c r="R1563" i="29" s="1"/>
  <c r="S1563" i="29"/>
  <c r="K1563" i="29"/>
  <c r="S1550" i="29"/>
  <c r="Q1550" i="29"/>
  <c r="O1550" i="29"/>
  <c r="N1550" i="29"/>
  <c r="R1550" i="29" s="1"/>
  <c r="K1550" i="29"/>
  <c r="Q1515" i="29"/>
  <c r="Q1514" i="29"/>
  <c r="Q1513" i="29"/>
  <c r="O1515" i="29"/>
  <c r="O1514" i="29"/>
  <c r="O1513" i="29"/>
  <c r="N1515" i="29"/>
  <c r="R1515" i="29" s="1"/>
  <c r="S1515" i="29"/>
  <c r="N1514" i="29"/>
  <c r="R1514" i="29" s="1"/>
  <c r="S1514" i="29"/>
  <c r="N1513" i="29"/>
  <c r="R1513" i="29" s="1"/>
  <c r="S1513" i="29"/>
  <c r="J1515" i="29"/>
  <c r="J1514" i="29"/>
  <c r="K1515" i="29"/>
  <c r="K1514" i="29"/>
  <c r="K1513" i="29"/>
  <c r="J1513" i="29"/>
  <c r="S1452" i="29"/>
  <c r="Q1452" i="29"/>
  <c r="O1452" i="29"/>
  <c r="N1452" i="29"/>
  <c r="R1452" i="29" s="1"/>
  <c r="K1452" i="29"/>
  <c r="Q1434" i="29"/>
  <c r="O1434" i="29"/>
  <c r="N1434" i="29"/>
  <c r="R1434" i="29" s="1"/>
  <c r="S1434" i="29"/>
  <c r="K1434" i="29"/>
  <c r="Q1379" i="29"/>
  <c r="O1379" i="29"/>
  <c r="N1379" i="29"/>
  <c r="R1379" i="29" s="1"/>
  <c r="S1379" i="29"/>
  <c r="K1379" i="29"/>
  <c r="Q1366" i="29"/>
  <c r="N1366" i="29"/>
  <c r="R1366" i="29" s="1"/>
  <c r="S1366" i="29"/>
  <c r="K1366" i="29"/>
  <c r="Q1324" i="29"/>
  <c r="O1324" i="29"/>
  <c r="N1324" i="29"/>
  <c r="R1324" i="29" s="1"/>
  <c r="S1324" i="29"/>
  <c r="K1324" i="29"/>
  <c r="Q1264" i="29"/>
  <c r="O1264" i="29"/>
  <c r="N1264" i="29"/>
  <c r="R1264" i="29" s="1"/>
  <c r="S1264" i="29"/>
  <c r="K1264" i="29"/>
  <c r="S1258" i="29" l="1"/>
  <c r="Q1258" i="29"/>
  <c r="O1258" i="29"/>
  <c r="N1258" i="29"/>
  <c r="R1258" i="29" s="1"/>
  <c r="K1258" i="29"/>
  <c r="S1218" i="29"/>
  <c r="R1218" i="29"/>
  <c r="Q1218" i="29"/>
  <c r="O1218" i="29"/>
  <c r="N1218" i="29"/>
  <c r="K1218" i="29"/>
  <c r="S1128" i="29"/>
  <c r="Q1128" i="29"/>
  <c r="O1128" i="29"/>
  <c r="N1128" i="29"/>
  <c r="R1128" i="29" s="1"/>
  <c r="K1128" i="29"/>
  <c r="Q997" i="29"/>
  <c r="N997" i="29"/>
  <c r="R997" i="29" s="1"/>
  <c r="S997" i="29"/>
  <c r="K997" i="29"/>
  <c r="S980" i="29"/>
  <c r="Q980" i="29"/>
  <c r="O980" i="29"/>
  <c r="N980" i="29"/>
  <c r="R980" i="29" s="1"/>
  <c r="K980" i="29"/>
  <c r="S944" i="29"/>
  <c r="Q944" i="29"/>
  <c r="N944" i="29"/>
  <c r="R944" i="29" s="1"/>
  <c r="K944" i="29"/>
  <c r="Q904" i="29"/>
  <c r="O904" i="29"/>
  <c r="N904" i="29"/>
  <c r="R904" i="29" s="1"/>
  <c r="S904" i="29"/>
  <c r="K904" i="29"/>
  <c r="Q777" i="29"/>
  <c r="O777" i="29"/>
  <c r="N777" i="29"/>
  <c r="R777" i="29" s="1"/>
  <c r="S777" i="29"/>
  <c r="K777" i="29"/>
  <c r="Q683" i="29"/>
  <c r="O683" i="29"/>
  <c r="N683" i="29"/>
  <c r="R683" i="29" s="1"/>
  <c r="S683" i="29"/>
  <c r="K683" i="29"/>
  <c r="Q673" i="29"/>
  <c r="O673" i="29"/>
  <c r="N673" i="29"/>
  <c r="R673" i="29" s="1"/>
  <c r="S673" i="29"/>
  <c r="K673" i="29"/>
  <c r="Q652" i="29"/>
  <c r="O652" i="29"/>
  <c r="N652" i="29"/>
  <c r="R652" i="29" s="1"/>
  <c r="S652" i="29"/>
  <c r="K652" i="29"/>
  <c r="S637" i="29"/>
  <c r="Q637" i="29"/>
  <c r="O637" i="29"/>
  <c r="N637" i="29"/>
  <c r="R637" i="29" s="1"/>
  <c r="K637" i="29"/>
  <c r="Q630" i="29"/>
  <c r="O630" i="29"/>
  <c r="N630" i="29"/>
  <c r="R630" i="29" s="1"/>
  <c r="S630" i="29"/>
  <c r="K630" i="29"/>
  <c r="S616" i="29"/>
  <c r="Q616" i="29"/>
  <c r="O616" i="29"/>
  <c r="N616" i="29"/>
  <c r="R616" i="29" s="1"/>
  <c r="K616" i="29"/>
  <c r="Q591" i="29"/>
  <c r="O591" i="29"/>
  <c r="N591" i="29"/>
  <c r="R591" i="29" s="1"/>
  <c r="S591" i="29"/>
  <c r="K591" i="29"/>
  <c r="S575" i="29"/>
  <c r="Q575" i="29"/>
  <c r="N575" i="29"/>
  <c r="R575" i="29" s="1"/>
  <c r="K575" i="29"/>
  <c r="Q574" i="29"/>
  <c r="O575" i="29"/>
  <c r="O574" i="29"/>
  <c r="N574" i="29"/>
  <c r="R574" i="29" s="1"/>
  <c r="S574" i="29"/>
  <c r="K574" i="29"/>
  <c r="Q561" i="29" l="1"/>
  <c r="N561" i="29"/>
  <c r="R561" i="29"/>
  <c r="S561" i="29"/>
  <c r="K561" i="29"/>
  <c r="Q555" i="29"/>
  <c r="O555" i="29"/>
  <c r="N555" i="29"/>
  <c r="R555" i="29" s="1"/>
  <c r="S555" i="29"/>
  <c r="K555" i="29"/>
  <c r="S549" i="29"/>
  <c r="Q549" i="29"/>
  <c r="O549" i="29"/>
  <c r="N549" i="29"/>
  <c r="R549" i="29" s="1"/>
  <c r="K549" i="29"/>
  <c r="Q537" i="29"/>
  <c r="Q536" i="29"/>
  <c r="O537" i="29"/>
  <c r="O536" i="29"/>
  <c r="N537" i="29"/>
  <c r="R537" i="29" s="1"/>
  <c r="S537" i="29"/>
  <c r="N536" i="29"/>
  <c r="R536" i="29" s="1"/>
  <c r="S536" i="29"/>
  <c r="K537" i="29"/>
  <c r="K536" i="29"/>
  <c r="S454" i="29"/>
  <c r="Q454" i="29"/>
  <c r="O454" i="29"/>
  <c r="N454" i="29"/>
  <c r="R454" i="29" s="1"/>
  <c r="K454" i="29"/>
  <c r="S447" i="29"/>
  <c r="Q447" i="29"/>
  <c r="O447" i="29"/>
  <c r="N447" i="29"/>
  <c r="R447" i="29" s="1"/>
  <c r="K447" i="29"/>
  <c r="Q415" i="29"/>
  <c r="O415" i="29"/>
  <c r="N415" i="29"/>
  <c r="R415" i="29" s="1"/>
  <c r="S415" i="29"/>
  <c r="K415" i="29"/>
  <c r="S390" i="29"/>
  <c r="S389" i="29"/>
  <c r="Q390" i="29"/>
  <c r="Q389" i="29"/>
  <c r="O390" i="29"/>
  <c r="N390" i="29"/>
  <c r="R390" i="29" s="1"/>
  <c r="O389" i="29"/>
  <c r="N389" i="29"/>
  <c r="R389" i="29" s="1"/>
  <c r="K390" i="29"/>
  <c r="K389" i="29"/>
  <c r="Q328" i="29"/>
  <c r="O328" i="29"/>
  <c r="N328" i="29"/>
  <c r="R328" i="29" s="1"/>
  <c r="S328" i="29"/>
  <c r="K328" i="29"/>
  <c r="S203" i="29"/>
  <c r="Q203" i="29"/>
  <c r="O203" i="29"/>
  <c r="N203" i="29"/>
  <c r="R203" i="29" s="1"/>
  <c r="K203" i="29"/>
  <c r="Q197" i="29"/>
  <c r="N197" i="29"/>
  <c r="R197" i="29" s="1"/>
  <c r="S197" i="29"/>
  <c r="K197" i="29"/>
  <c r="Q80" i="29" l="1"/>
  <c r="O80" i="29"/>
  <c r="N80" i="29"/>
  <c r="R80" i="29" s="1"/>
  <c r="S80" i="29"/>
  <c r="K80" i="29"/>
  <c r="Q64" i="29"/>
  <c r="O64" i="29"/>
  <c r="N64" i="29"/>
  <c r="R64" i="29" s="1"/>
  <c r="S64" i="29"/>
  <c r="K64" i="29"/>
  <c r="V2205" i="25" l="1"/>
  <c r="V2204" i="25"/>
  <c r="V2203" i="25"/>
  <c r="V2202" i="25"/>
  <c r="V2201" i="25"/>
  <c r="V2200" i="25"/>
  <c r="V2199" i="25"/>
  <c r="V2198" i="25"/>
  <c r="V2197" i="25"/>
  <c r="V2196" i="25"/>
  <c r="V2195" i="25"/>
  <c r="V2194" i="25"/>
  <c r="V2193" i="25"/>
  <c r="V2192" i="25"/>
  <c r="V2191" i="25"/>
  <c r="V2190" i="25"/>
  <c r="V2189" i="25"/>
  <c r="V2188" i="25"/>
  <c r="V2187" i="25"/>
  <c r="V2186" i="25"/>
  <c r="V2185" i="25"/>
  <c r="V2184" i="25"/>
  <c r="V2183" i="25"/>
  <c r="V2182" i="25"/>
  <c r="V2181" i="25"/>
  <c r="V2180" i="25"/>
  <c r="V2179" i="25"/>
  <c r="V2178" i="25"/>
  <c r="V2177" i="25"/>
  <c r="V2176" i="25"/>
  <c r="V2175" i="25"/>
  <c r="V2174" i="25"/>
  <c r="V2173" i="25"/>
  <c r="V2172" i="25"/>
  <c r="V2171" i="25"/>
  <c r="V2170" i="25"/>
  <c r="V2169" i="25"/>
  <c r="V2168" i="25"/>
  <c r="V2167" i="25"/>
  <c r="V2166" i="25"/>
  <c r="V2165" i="25"/>
  <c r="V2164" i="25"/>
  <c r="V2163" i="25"/>
  <c r="V2162" i="25"/>
  <c r="V2161" i="25"/>
  <c r="V2160" i="25"/>
  <c r="V2159" i="25"/>
  <c r="V2158" i="25"/>
  <c r="V2157" i="25"/>
  <c r="V2156" i="25"/>
  <c r="V2155" i="25"/>
  <c r="V2154" i="25"/>
  <c r="V2153" i="25"/>
  <c r="V2152" i="25"/>
  <c r="V2151" i="25"/>
  <c r="V2150" i="25"/>
  <c r="V2149" i="25"/>
  <c r="V2148" i="25"/>
  <c r="V2147" i="25"/>
  <c r="V2146" i="25"/>
  <c r="V2145" i="25"/>
  <c r="V2144" i="25"/>
  <c r="U2145" i="25"/>
  <c r="U2146" i="25"/>
  <c r="U2147" i="25"/>
  <c r="U2148" i="25"/>
  <c r="U2149" i="25"/>
  <c r="U2150" i="25"/>
  <c r="U2151" i="25"/>
  <c r="U2152" i="25"/>
  <c r="U2153" i="25"/>
  <c r="U2154" i="25"/>
  <c r="U2155" i="25"/>
  <c r="U2156" i="25"/>
  <c r="U2157" i="25"/>
  <c r="U2158" i="25"/>
  <c r="U2159" i="25"/>
  <c r="U2160" i="25"/>
  <c r="U2161" i="25"/>
  <c r="U2162" i="25"/>
  <c r="U2163" i="25"/>
  <c r="U2164" i="25"/>
  <c r="U2165" i="25"/>
  <c r="U2166" i="25"/>
  <c r="U2167" i="25"/>
  <c r="U2168" i="25"/>
  <c r="U2169" i="25"/>
  <c r="U2170" i="25"/>
  <c r="U2171" i="25"/>
  <c r="U2172" i="25"/>
  <c r="U2173" i="25"/>
  <c r="U2174" i="25"/>
  <c r="U2175" i="25"/>
  <c r="U2176" i="25"/>
  <c r="U2177" i="25"/>
  <c r="U2178" i="25"/>
  <c r="U2179" i="25"/>
  <c r="U2180" i="25"/>
  <c r="U2181" i="25"/>
  <c r="U2182" i="25"/>
  <c r="U2183" i="25"/>
  <c r="U2184" i="25"/>
  <c r="U2185" i="25"/>
  <c r="U2186" i="25"/>
  <c r="U2187" i="25"/>
  <c r="U2188" i="25"/>
  <c r="U2189" i="25"/>
  <c r="U2190" i="25"/>
  <c r="U2191" i="25"/>
  <c r="U2192" i="25"/>
  <c r="U2193" i="25"/>
  <c r="U2194" i="25"/>
  <c r="U2195" i="25"/>
  <c r="U2196" i="25"/>
  <c r="U2197" i="25"/>
  <c r="U2198" i="25"/>
  <c r="U2199" i="25"/>
  <c r="U2200" i="25"/>
  <c r="U2201" i="25"/>
  <c r="U2202" i="25"/>
  <c r="U2203" i="25"/>
  <c r="U2204" i="25"/>
  <c r="U2205" i="25"/>
  <c r="U2144" i="25"/>
  <c r="AG536" i="31"/>
  <c r="AG619" i="31"/>
  <c r="AG199" i="31"/>
  <c r="AG343" i="31"/>
  <c r="AG414" i="31"/>
  <c r="AG136" i="31"/>
  <c r="AG1359" i="31"/>
  <c r="AG224" i="31"/>
  <c r="AG2063" i="31"/>
  <c r="AG844" i="31"/>
  <c r="AG257" i="31"/>
  <c r="AG21" i="31"/>
  <c r="AG675" i="31"/>
  <c r="AG1437" i="31"/>
  <c r="AG1698" i="31"/>
  <c r="AG888" i="31"/>
  <c r="AG25" i="31"/>
  <c r="AG1241" i="31"/>
  <c r="AG366" i="31"/>
  <c r="AG1766" i="31"/>
  <c r="AG193" i="31"/>
  <c r="AG51" i="31"/>
  <c r="AG685" i="31"/>
  <c r="AG679" i="31"/>
  <c r="AG457" i="31"/>
  <c r="AG1225" i="31"/>
  <c r="AG1555" i="31"/>
  <c r="AG781" i="31"/>
  <c r="AG604" i="31"/>
  <c r="AG80" i="31"/>
  <c r="AG1267" i="31"/>
  <c r="AG2066" i="31"/>
  <c r="AG108" i="31"/>
  <c r="AG31" i="31"/>
  <c r="AG56" i="31"/>
  <c r="AG144" i="31"/>
  <c r="AG1971" i="31"/>
  <c r="AG62" i="31"/>
  <c r="AG495" i="31"/>
  <c r="AG371" i="31"/>
  <c r="AG179" i="31"/>
  <c r="AG1060" i="31"/>
  <c r="AG153" i="31"/>
  <c r="AG48" i="31"/>
  <c r="AG183" i="31"/>
  <c r="AG145" i="31"/>
  <c r="AG295" i="31"/>
  <c r="AG294" i="31"/>
  <c r="AG320" i="31"/>
  <c r="AG150" i="31"/>
  <c r="AG23" i="31"/>
  <c r="AG1796" i="31"/>
  <c r="AG1530" i="31"/>
  <c r="AG1004" i="31"/>
  <c r="AG814" i="31"/>
  <c r="AG190" i="31"/>
  <c r="AG552" i="31"/>
  <c r="AG182" i="31"/>
  <c r="AG1638" i="31"/>
  <c r="AG9" i="31"/>
  <c r="AG1344" i="31"/>
  <c r="AG440" i="31"/>
  <c r="AG433" i="31"/>
  <c r="Q2007" i="30" l="1"/>
  <c r="Q2006" i="30"/>
  <c r="Q2005" i="30"/>
  <c r="Q2004" i="30"/>
  <c r="Q2003" i="30"/>
  <c r="Q2002" i="30"/>
  <c r="Q2001" i="30"/>
  <c r="Q2000" i="30"/>
  <c r="Q1999" i="30"/>
  <c r="Q1998" i="30"/>
  <c r="Q1997" i="30"/>
  <c r="Q1996" i="30"/>
  <c r="Q1995" i="30"/>
  <c r="Q1994" i="30"/>
  <c r="Q1993" i="30"/>
  <c r="Q1992" i="30"/>
  <c r="Q1991" i="30"/>
  <c r="Q1990" i="30"/>
  <c r="Q1989" i="30"/>
  <c r="Q1988" i="30"/>
  <c r="Q1987" i="30"/>
  <c r="Q1986" i="30"/>
  <c r="Q1985" i="30"/>
  <c r="Q1984" i="30"/>
  <c r="Q1983" i="30"/>
  <c r="Q1982" i="30"/>
  <c r="Q1981" i="30"/>
  <c r="Q1980" i="30"/>
  <c r="Q1979" i="30"/>
  <c r="Q1978" i="30"/>
  <c r="Q1977" i="30"/>
  <c r="Q1976" i="30"/>
  <c r="Q1975" i="30"/>
  <c r="Q1974" i="30"/>
  <c r="T2007" i="30"/>
  <c r="S2007" i="30"/>
  <c r="T2006" i="30"/>
  <c r="S2006" i="30"/>
  <c r="T2005" i="30"/>
  <c r="S2005" i="30"/>
  <c r="T2004" i="30"/>
  <c r="S2004" i="30"/>
  <c r="T2003" i="30"/>
  <c r="S2003" i="30"/>
  <c r="T2002" i="30"/>
  <c r="S2002" i="30"/>
  <c r="T2001" i="30"/>
  <c r="S2001" i="30"/>
  <c r="T2000" i="30"/>
  <c r="S2000" i="30"/>
  <c r="T1999" i="30"/>
  <c r="S1999" i="30"/>
  <c r="T1998" i="30"/>
  <c r="S1998" i="30"/>
  <c r="T1997" i="30"/>
  <c r="S1997" i="30"/>
  <c r="T1996" i="30"/>
  <c r="S1996" i="30"/>
  <c r="T1995" i="30"/>
  <c r="S1995" i="30"/>
  <c r="T1994" i="30"/>
  <c r="S1994" i="30"/>
  <c r="T1993" i="30"/>
  <c r="S1993" i="30"/>
  <c r="T1992" i="30"/>
  <c r="S1992" i="30"/>
  <c r="T1991" i="30"/>
  <c r="S1991" i="30"/>
  <c r="T1990" i="30"/>
  <c r="S1990" i="30"/>
  <c r="T1989" i="30"/>
  <c r="S1989" i="30"/>
  <c r="T1988" i="30"/>
  <c r="S1988" i="30"/>
  <c r="T1987" i="30"/>
  <c r="S1987" i="30"/>
  <c r="T1986" i="30"/>
  <c r="S1986" i="30"/>
  <c r="T1985" i="30"/>
  <c r="S1985" i="30"/>
  <c r="T1984" i="30"/>
  <c r="S1984" i="30"/>
  <c r="T1983" i="30"/>
  <c r="S1983" i="30"/>
  <c r="T1982" i="30"/>
  <c r="S1982" i="30"/>
  <c r="T1981" i="30"/>
  <c r="S1981" i="30"/>
  <c r="T1980" i="30"/>
  <c r="S1980" i="30"/>
  <c r="T1979" i="30"/>
  <c r="S1979" i="30"/>
  <c r="T1978" i="30"/>
  <c r="S1978" i="30"/>
  <c r="T1977" i="30"/>
  <c r="S1977" i="30"/>
  <c r="T1976" i="30"/>
  <c r="S1976" i="30"/>
  <c r="T1975" i="30"/>
  <c r="S1975" i="30"/>
  <c r="T1974" i="30"/>
  <c r="S1974" i="30"/>
  <c r="O2007" i="30"/>
  <c r="N2007" i="30"/>
  <c r="R2007" i="30" s="1"/>
  <c r="O2006" i="30"/>
  <c r="N2006" i="30"/>
  <c r="R2006" i="30" s="1"/>
  <c r="O2005" i="30"/>
  <c r="N2005" i="30"/>
  <c r="R2005" i="30" s="1"/>
  <c r="O2004" i="30"/>
  <c r="N2004" i="30"/>
  <c r="R2004" i="30" s="1"/>
  <c r="O2003" i="30"/>
  <c r="N2003" i="30"/>
  <c r="R2003" i="30" s="1"/>
  <c r="O2002" i="30"/>
  <c r="N2002" i="30"/>
  <c r="R2002" i="30" s="1"/>
  <c r="O2001" i="30"/>
  <c r="N2001" i="30"/>
  <c r="R2001" i="30" s="1"/>
  <c r="O2000" i="30"/>
  <c r="N2000" i="30"/>
  <c r="R2000" i="30" s="1"/>
  <c r="O1999" i="30"/>
  <c r="N1999" i="30"/>
  <c r="R1999" i="30" s="1"/>
  <c r="O1998" i="30"/>
  <c r="N1998" i="30"/>
  <c r="R1998" i="30" s="1"/>
  <c r="O1997" i="30"/>
  <c r="N1997" i="30"/>
  <c r="R1997" i="30" s="1"/>
  <c r="O1996" i="30"/>
  <c r="N1996" i="30"/>
  <c r="R1996" i="30" s="1"/>
  <c r="O1995" i="30"/>
  <c r="N1995" i="30"/>
  <c r="R1995" i="30" s="1"/>
  <c r="O1994" i="30"/>
  <c r="N1994" i="30"/>
  <c r="R1994" i="30" s="1"/>
  <c r="O1993" i="30"/>
  <c r="N1993" i="30"/>
  <c r="R1993" i="30" s="1"/>
  <c r="O1992" i="30"/>
  <c r="N1992" i="30"/>
  <c r="R1992" i="30" s="1"/>
  <c r="O1991" i="30"/>
  <c r="N1991" i="30"/>
  <c r="R1991" i="30" s="1"/>
  <c r="O1990" i="30"/>
  <c r="N1990" i="30"/>
  <c r="R1990" i="30" s="1"/>
  <c r="O1989" i="30"/>
  <c r="N1989" i="30"/>
  <c r="R1989" i="30" s="1"/>
  <c r="O1988" i="30"/>
  <c r="N1988" i="30"/>
  <c r="R1988" i="30" s="1"/>
  <c r="O1987" i="30"/>
  <c r="N1987" i="30"/>
  <c r="R1987" i="30" s="1"/>
  <c r="O1986" i="30"/>
  <c r="N1986" i="30"/>
  <c r="R1986" i="30" s="1"/>
  <c r="O1985" i="30"/>
  <c r="N1985" i="30"/>
  <c r="R1985" i="30" s="1"/>
  <c r="O1984" i="30"/>
  <c r="N1984" i="30"/>
  <c r="R1984" i="30" s="1"/>
  <c r="O1983" i="30"/>
  <c r="N1983" i="30"/>
  <c r="R1983" i="30" s="1"/>
  <c r="O1982" i="30"/>
  <c r="N1982" i="30"/>
  <c r="R1982" i="30" s="1"/>
  <c r="O1981" i="30"/>
  <c r="N1981" i="30"/>
  <c r="R1981" i="30" s="1"/>
  <c r="O1980" i="30"/>
  <c r="N1980" i="30"/>
  <c r="R1980" i="30" s="1"/>
  <c r="O1979" i="30"/>
  <c r="N1979" i="30"/>
  <c r="R1979" i="30" s="1"/>
  <c r="O1978" i="30"/>
  <c r="N1978" i="30"/>
  <c r="R1978" i="30" s="1"/>
  <c r="O1977" i="30"/>
  <c r="N1977" i="30"/>
  <c r="R1977" i="30" s="1"/>
  <c r="O1976" i="30"/>
  <c r="N1976" i="30"/>
  <c r="R1976" i="30" s="1"/>
  <c r="O1975" i="30"/>
  <c r="N1975" i="30"/>
  <c r="R1975" i="30" s="1"/>
  <c r="O1974" i="30"/>
  <c r="N1974" i="30"/>
  <c r="R1974" i="30" s="1"/>
  <c r="K2007" i="30"/>
  <c r="K2006" i="30"/>
  <c r="K2005" i="30"/>
  <c r="K2004" i="30"/>
  <c r="K2003" i="30"/>
  <c r="K2002" i="30"/>
  <c r="K2001" i="30"/>
  <c r="K2000" i="30"/>
  <c r="K1999" i="30"/>
  <c r="K1998" i="30"/>
  <c r="K1997" i="30"/>
  <c r="K1996" i="30"/>
  <c r="K1995" i="30"/>
  <c r="K1994" i="30"/>
  <c r="K1993" i="30"/>
  <c r="K1992" i="30"/>
  <c r="K1991" i="30"/>
  <c r="K1990" i="30"/>
  <c r="K1989" i="30"/>
  <c r="K1988" i="30"/>
  <c r="K1987" i="30"/>
  <c r="K1986" i="30"/>
  <c r="K1985" i="30"/>
  <c r="K1984" i="30"/>
  <c r="K1983" i="30"/>
  <c r="K1982" i="30"/>
  <c r="K1981" i="30"/>
  <c r="K1980" i="30"/>
  <c r="K1979" i="30"/>
  <c r="K1978" i="30"/>
  <c r="K1977" i="30"/>
  <c r="K1976" i="30"/>
  <c r="K1975" i="30"/>
  <c r="K1974" i="30"/>
  <c r="S2187" i="29"/>
  <c r="Q2187" i="29"/>
  <c r="O2187" i="29"/>
  <c r="N2187" i="29"/>
  <c r="R2187" i="29" s="1"/>
  <c r="S2184" i="29"/>
  <c r="Q2184" i="29"/>
  <c r="O2184" i="29"/>
  <c r="N2184" i="29"/>
  <c r="R2184" i="29" s="1"/>
  <c r="S2172" i="29"/>
  <c r="Q2172" i="29"/>
  <c r="O2172" i="29"/>
  <c r="N2172" i="29"/>
  <c r="R2172" i="29" s="1"/>
  <c r="S2171" i="29"/>
  <c r="Q2171" i="29"/>
  <c r="O2171" i="29"/>
  <c r="N2171" i="29"/>
  <c r="R2171" i="29" s="1"/>
  <c r="S2167" i="29"/>
  <c r="Q2167" i="29"/>
  <c r="O2167" i="29"/>
  <c r="N2167" i="29"/>
  <c r="R2167" i="29" s="1"/>
  <c r="S2158" i="29"/>
  <c r="Q2158" i="29"/>
  <c r="O2158" i="29"/>
  <c r="N2158" i="29"/>
  <c r="R2158" i="29" s="1"/>
  <c r="S2117" i="29"/>
  <c r="Q2117" i="29"/>
  <c r="O2117" i="29"/>
  <c r="N2117" i="29"/>
  <c r="R2117" i="29" s="1"/>
  <c r="S2063" i="29"/>
  <c r="Q2063" i="29"/>
  <c r="O2063" i="29"/>
  <c r="N2063" i="29"/>
  <c r="R2063" i="29" s="1"/>
  <c r="S2032" i="29"/>
  <c r="Q2032" i="29"/>
  <c r="O2032" i="29"/>
  <c r="N2032" i="29"/>
  <c r="R2032" i="29" s="1"/>
  <c r="S1841" i="29"/>
  <c r="Q1841" i="29"/>
  <c r="O1841" i="29"/>
  <c r="N1841" i="29"/>
  <c r="R1841" i="29" s="1"/>
  <c r="S1817" i="29"/>
  <c r="Q1817" i="29"/>
  <c r="O1817" i="29"/>
  <c r="N1817" i="29"/>
  <c r="R1817" i="29" s="1"/>
  <c r="S1798" i="29"/>
  <c r="Q1798" i="29"/>
  <c r="O1798" i="29"/>
  <c r="N1798" i="29"/>
  <c r="R1798" i="29" s="1"/>
  <c r="S1746" i="29"/>
  <c r="Q1746" i="29"/>
  <c r="O1746" i="29"/>
  <c r="N1746" i="29"/>
  <c r="R1746" i="29" s="1"/>
  <c r="S1726" i="29"/>
  <c r="Q1726" i="29"/>
  <c r="O1726" i="29"/>
  <c r="N1726" i="29"/>
  <c r="R1726" i="29" s="1"/>
  <c r="S1689" i="29"/>
  <c r="Q1689" i="29"/>
  <c r="O1689" i="29"/>
  <c r="N1689" i="29"/>
  <c r="R1689" i="29" s="1"/>
  <c r="S1672" i="29"/>
  <c r="Q1672" i="29"/>
  <c r="O1672" i="29"/>
  <c r="N1672" i="29"/>
  <c r="R1672" i="29" s="1"/>
  <c r="S1585" i="29"/>
  <c r="Q1585" i="29"/>
  <c r="O1585" i="29"/>
  <c r="N1585" i="29"/>
  <c r="R1585" i="29" s="1"/>
  <c r="S1296" i="29"/>
  <c r="Q1296" i="29"/>
  <c r="O1296" i="29"/>
  <c r="N1296" i="29"/>
  <c r="R1296" i="29" s="1"/>
  <c r="S1203" i="29"/>
  <c r="Q1203" i="29"/>
  <c r="O1203" i="29"/>
  <c r="N1203" i="29"/>
  <c r="R1203" i="29" s="1"/>
  <c r="S1081" i="29"/>
  <c r="Q1081" i="29"/>
  <c r="O1081" i="29"/>
  <c r="N1081" i="29"/>
  <c r="R1081" i="29" s="1"/>
  <c r="S1022" i="29"/>
  <c r="Q1022" i="29"/>
  <c r="O1022" i="29"/>
  <c r="N1022" i="29"/>
  <c r="R1022" i="29" s="1"/>
  <c r="S929" i="29"/>
  <c r="Q929" i="29"/>
  <c r="O929" i="29"/>
  <c r="N929" i="29"/>
  <c r="R929" i="29" s="1"/>
  <c r="S917" i="29"/>
  <c r="Q917" i="29"/>
  <c r="O917" i="29"/>
  <c r="N917" i="29"/>
  <c r="R917" i="29" s="1"/>
  <c r="S797" i="29"/>
  <c r="Q797" i="29"/>
  <c r="O797" i="29"/>
  <c r="N797" i="29"/>
  <c r="R797" i="29" s="1"/>
  <c r="S768" i="29"/>
  <c r="Q768" i="29"/>
  <c r="O768" i="29"/>
  <c r="N768" i="29"/>
  <c r="R768" i="29" s="1"/>
  <c r="S682" i="29"/>
  <c r="Q682" i="29"/>
  <c r="O682" i="29"/>
  <c r="N682" i="29"/>
  <c r="R682" i="29" s="1"/>
  <c r="S599" i="29"/>
  <c r="Q599" i="29"/>
  <c r="O599" i="29"/>
  <c r="N599" i="29"/>
  <c r="R599" i="29" s="1"/>
  <c r="S491" i="29"/>
  <c r="Q491" i="29"/>
  <c r="O491" i="29"/>
  <c r="N491" i="29"/>
  <c r="R491" i="29" s="1"/>
  <c r="S436" i="29"/>
  <c r="Q436" i="29"/>
  <c r="O436" i="29"/>
  <c r="N436" i="29"/>
  <c r="R436" i="29" s="1"/>
  <c r="S350" i="29"/>
  <c r="Q350" i="29"/>
  <c r="O350" i="29"/>
  <c r="N350" i="29"/>
  <c r="R350" i="29" s="1"/>
  <c r="S344" i="29"/>
  <c r="Q344" i="29"/>
  <c r="O344" i="29"/>
  <c r="N344" i="29"/>
  <c r="R344" i="29" s="1"/>
  <c r="S327" i="29"/>
  <c r="Q327" i="29"/>
  <c r="O327" i="29"/>
  <c r="N327" i="29"/>
  <c r="R327" i="29" s="1"/>
  <c r="S235" i="29"/>
  <c r="Q235" i="29"/>
  <c r="O235" i="29"/>
  <c r="N235" i="29"/>
  <c r="R235" i="29" s="1"/>
  <c r="Q54" i="29"/>
  <c r="O54" i="29"/>
  <c r="N54" i="29"/>
  <c r="R54" i="29" s="1"/>
  <c r="S54" i="29" s="1"/>
  <c r="AG570" i="31" l="1"/>
  <c r="AG1783" i="31"/>
  <c r="AG511" i="31"/>
  <c r="AG828" i="31"/>
  <c r="AG489" i="31"/>
  <c r="AG760" i="31"/>
  <c r="AG1057" i="31"/>
  <c r="AG1565" i="31"/>
  <c r="AG493" i="31"/>
  <c r="AG479" i="31"/>
  <c r="AG1911" i="31"/>
  <c r="AG806" i="31"/>
  <c r="AG424" i="31"/>
  <c r="AG1347" i="31"/>
  <c r="AG1070" i="31"/>
  <c r="AG399" i="31"/>
  <c r="AG46" i="31"/>
  <c r="AG445" i="31"/>
  <c r="AG380" i="31"/>
  <c r="AG1642" i="31"/>
  <c r="AG1855" i="31"/>
  <c r="AG1984" i="31"/>
  <c r="AG1957" i="31"/>
  <c r="AG1032" i="31"/>
  <c r="AG2018" i="31"/>
  <c r="AG490" i="31"/>
  <c r="AG1864" i="31"/>
  <c r="AG933" i="31"/>
  <c r="AG876" i="31"/>
  <c r="AG377" i="31"/>
  <c r="AG1303" i="31"/>
  <c r="AG1826" i="31"/>
  <c r="AG1311" i="31"/>
  <c r="AG61" i="31"/>
  <c r="B55" i="25" l="1"/>
  <c r="V2111" i="25"/>
  <c r="V2112" i="25"/>
  <c r="V2113" i="25"/>
  <c r="V2114" i="25"/>
  <c r="V2115" i="25"/>
  <c r="V2116" i="25"/>
  <c r="V2117" i="25"/>
  <c r="V2118" i="25"/>
  <c r="V2119" i="25"/>
  <c r="V2120" i="25"/>
  <c r="V2121" i="25"/>
  <c r="V2122" i="25"/>
  <c r="V2123" i="25"/>
  <c r="V2124" i="25"/>
  <c r="V2125" i="25"/>
  <c r="V2126" i="25"/>
  <c r="V2127" i="25"/>
  <c r="V2128" i="25"/>
  <c r="V2129" i="25"/>
  <c r="V2130" i="25"/>
  <c r="V2131" i="25"/>
  <c r="V2132" i="25"/>
  <c r="V2133" i="25"/>
  <c r="V2134" i="25"/>
  <c r="V2135" i="25"/>
  <c r="V2136" i="25"/>
  <c r="V2137" i="25"/>
  <c r="V2138" i="25"/>
  <c r="V2139" i="25"/>
  <c r="V2140" i="25"/>
  <c r="V2141" i="25"/>
  <c r="V2142" i="25"/>
  <c r="V2143" i="25"/>
  <c r="V2110" i="25"/>
  <c r="Q1912" i="30" l="1"/>
  <c r="R1912" i="30"/>
  <c r="S1912" i="30"/>
  <c r="Q1913" i="30"/>
  <c r="R1913" i="30"/>
  <c r="S1913" i="30"/>
  <c r="Q1914" i="30"/>
  <c r="R1914" i="30"/>
  <c r="S1914" i="30"/>
  <c r="Q1915" i="30"/>
  <c r="R1915" i="30"/>
  <c r="S1915" i="30"/>
  <c r="Q1916" i="30"/>
  <c r="R1916" i="30"/>
  <c r="S1916" i="30"/>
  <c r="Q1917" i="30"/>
  <c r="R1917" i="30"/>
  <c r="S1917" i="30"/>
  <c r="Q1918" i="30"/>
  <c r="R1918" i="30"/>
  <c r="S1918" i="30"/>
  <c r="Q1919" i="30"/>
  <c r="R1919" i="30"/>
  <c r="S1919" i="30"/>
  <c r="Q1920" i="30"/>
  <c r="R1920" i="30"/>
  <c r="S1920" i="30"/>
  <c r="Q1921" i="30"/>
  <c r="R1921" i="30"/>
  <c r="S1921" i="30"/>
  <c r="Q1922" i="30"/>
  <c r="R1922" i="30"/>
  <c r="S1922" i="30"/>
  <c r="Q1923" i="30"/>
  <c r="R1923" i="30"/>
  <c r="S1923" i="30"/>
  <c r="Q1924" i="30"/>
  <c r="R1924" i="30"/>
  <c r="S1924" i="30"/>
  <c r="Q1925" i="30"/>
  <c r="R1925" i="30"/>
  <c r="S1925" i="30"/>
  <c r="Q1926" i="30"/>
  <c r="R1926" i="30"/>
  <c r="S1926" i="30"/>
  <c r="Q1927" i="30"/>
  <c r="R1927" i="30"/>
  <c r="S1927" i="30"/>
  <c r="Q1928" i="30"/>
  <c r="R1928" i="30"/>
  <c r="S1928" i="30"/>
  <c r="Q1929" i="30"/>
  <c r="R1929" i="30"/>
  <c r="S1929" i="30"/>
  <c r="Q1930" i="30"/>
  <c r="R1930" i="30"/>
  <c r="S1930" i="30"/>
  <c r="Q1931" i="30"/>
  <c r="R1931" i="30"/>
  <c r="S1931" i="30"/>
  <c r="Q1932" i="30"/>
  <c r="R1932" i="30"/>
  <c r="S1932" i="30"/>
  <c r="Q1933" i="30"/>
  <c r="R1933" i="30"/>
  <c r="S1933" i="30"/>
  <c r="Q1934" i="30"/>
  <c r="R1934" i="30"/>
  <c r="S1934" i="30"/>
  <c r="Q1935" i="30"/>
  <c r="R1935" i="30"/>
  <c r="S1935" i="30"/>
  <c r="Q1936" i="30"/>
  <c r="R1936" i="30"/>
  <c r="S1936" i="30"/>
  <c r="Q1937" i="30"/>
  <c r="R1937" i="30"/>
  <c r="S1937" i="30"/>
  <c r="Q1938" i="30"/>
  <c r="R1938" i="30"/>
  <c r="S1938" i="30"/>
  <c r="Q1939" i="30"/>
  <c r="R1939" i="30"/>
  <c r="S1939" i="30"/>
  <c r="Q1940" i="30"/>
  <c r="R1940" i="30"/>
  <c r="S1940" i="30"/>
  <c r="Q1941" i="30"/>
  <c r="R1941" i="30"/>
  <c r="S1941" i="30"/>
  <c r="Q1942" i="30"/>
  <c r="R1942" i="30"/>
  <c r="S1942" i="30"/>
  <c r="Q1943" i="30"/>
  <c r="R1943" i="30"/>
  <c r="S1943" i="30"/>
  <c r="Q1944" i="30"/>
  <c r="R1944" i="30"/>
  <c r="S1944" i="30"/>
  <c r="Q1945" i="30"/>
  <c r="R1945" i="30"/>
  <c r="S1945" i="30"/>
  <c r="Q1946" i="30"/>
  <c r="R1946" i="30"/>
  <c r="S1946" i="30"/>
  <c r="Q1947" i="30"/>
  <c r="R1947" i="30"/>
  <c r="S1947" i="30"/>
  <c r="Q1948" i="30"/>
  <c r="R1948" i="30"/>
  <c r="S1948" i="30"/>
  <c r="Q1949" i="30"/>
  <c r="R1949" i="30"/>
  <c r="S1949" i="30"/>
  <c r="Q1950" i="30"/>
  <c r="R1950" i="30"/>
  <c r="S1950" i="30"/>
  <c r="Q1951" i="30"/>
  <c r="R1951" i="30"/>
  <c r="S1951" i="30"/>
  <c r="Q1952" i="30"/>
  <c r="R1952" i="30"/>
  <c r="S1952" i="30"/>
  <c r="Q1953" i="30"/>
  <c r="R1953" i="30"/>
  <c r="S1953" i="30"/>
  <c r="Q1954" i="30"/>
  <c r="R1954" i="30"/>
  <c r="S1954" i="30"/>
  <c r="Q1955" i="30"/>
  <c r="R1955" i="30"/>
  <c r="S1955" i="30"/>
  <c r="Q1956" i="30"/>
  <c r="R1956" i="30"/>
  <c r="S1956" i="30"/>
  <c r="Q1957" i="30"/>
  <c r="R1957" i="30"/>
  <c r="S1957" i="30"/>
  <c r="Q1958" i="30"/>
  <c r="R1958" i="30"/>
  <c r="S1958" i="30"/>
  <c r="Q1959" i="30"/>
  <c r="R1959" i="30"/>
  <c r="S1959" i="30"/>
  <c r="Q1960" i="30"/>
  <c r="R1960" i="30"/>
  <c r="S1960" i="30"/>
  <c r="Q1961" i="30"/>
  <c r="R1961" i="30"/>
  <c r="S1961" i="30"/>
  <c r="Q1962" i="30"/>
  <c r="R1962" i="30"/>
  <c r="S1962" i="30"/>
  <c r="Q1963" i="30"/>
  <c r="R1963" i="30"/>
  <c r="S1963" i="30"/>
  <c r="Q1964" i="30"/>
  <c r="R1964" i="30"/>
  <c r="S1964" i="30"/>
  <c r="Q1965" i="30"/>
  <c r="R1965" i="30"/>
  <c r="S1965" i="30"/>
  <c r="Q1966" i="30"/>
  <c r="R1966" i="30"/>
  <c r="S1966" i="30"/>
  <c r="Q1967" i="30"/>
  <c r="R1967" i="30"/>
  <c r="S1967" i="30"/>
  <c r="Q1968" i="30"/>
  <c r="R1968" i="30"/>
  <c r="S1968" i="30"/>
  <c r="Q1969" i="30"/>
  <c r="R1969" i="30"/>
  <c r="S1969" i="30"/>
  <c r="Q1970" i="30"/>
  <c r="R1970" i="30"/>
  <c r="S1970" i="30"/>
  <c r="Q1971" i="30"/>
  <c r="R1971" i="30"/>
  <c r="S1971" i="30"/>
  <c r="Q1972" i="30"/>
  <c r="R1972" i="30"/>
  <c r="S1972" i="30"/>
  <c r="Q1973" i="30"/>
  <c r="R1973" i="30"/>
  <c r="S1973" i="30"/>
  <c r="S1911" i="30"/>
  <c r="R1911" i="30"/>
  <c r="Q1911" i="30"/>
  <c r="O102" i="29"/>
  <c r="O159" i="29"/>
  <c r="O336" i="29"/>
  <c r="O542" i="29"/>
  <c r="O548" i="29"/>
  <c r="O567" i="29"/>
  <c r="O568" i="29"/>
  <c r="O590" i="29"/>
  <c r="O621" i="29"/>
  <c r="O625" i="29"/>
  <c r="O664" i="29"/>
  <c r="O767" i="29"/>
  <c r="O860" i="29"/>
  <c r="O894" i="29"/>
  <c r="O902" i="29"/>
  <c r="O971" i="29"/>
  <c r="O1010" i="29"/>
  <c r="O1050" i="29"/>
  <c r="O1403" i="29"/>
  <c r="O1404" i="29"/>
  <c r="O1421" i="29"/>
  <c r="O1576" i="29"/>
  <c r="O1581" i="29"/>
  <c r="O1582" i="29"/>
  <c r="O1621" i="29"/>
  <c r="O1681" i="29"/>
  <c r="O1794" i="29"/>
  <c r="O1859" i="29"/>
  <c r="O1887" i="29"/>
  <c r="O1904" i="29"/>
  <c r="O1922" i="29"/>
  <c r="O1931" i="29"/>
  <c r="O1944" i="29"/>
  <c r="O1957" i="29"/>
  <c r="O2000" i="29"/>
  <c r="O2051" i="29"/>
  <c r="O2113" i="29"/>
  <c r="O2150" i="29"/>
  <c r="O2188" i="29"/>
  <c r="O2189" i="29"/>
  <c r="O96" i="29"/>
  <c r="O97" i="29"/>
  <c r="O109" i="29"/>
  <c r="O202" i="29"/>
  <c r="O288" i="29"/>
  <c r="O349" i="29"/>
  <c r="O356" i="29"/>
  <c r="O399" i="29"/>
  <c r="O414" i="29"/>
  <c r="O458" i="29"/>
  <c r="O483" i="29"/>
  <c r="O516" i="29"/>
  <c r="O579" i="29"/>
  <c r="O580" i="29"/>
  <c r="O615" i="29"/>
  <c r="O729" i="29"/>
  <c r="O805" i="29"/>
  <c r="O831" i="29"/>
  <c r="O861" i="29"/>
  <c r="O885" i="29"/>
  <c r="O886" i="29"/>
  <c r="O903" i="29"/>
  <c r="O910" i="29"/>
  <c r="O972" i="29"/>
  <c r="O1005" i="29"/>
  <c r="O1011" i="29"/>
  <c r="O1014" i="29"/>
  <c r="O1077" i="29"/>
  <c r="O1202" i="29"/>
  <c r="O1238" i="29"/>
  <c r="O1244" i="29"/>
  <c r="O1278" i="29"/>
  <c r="O1279" i="29"/>
  <c r="O1387" i="29"/>
  <c r="O1388" i="29"/>
  <c r="O1405" i="29"/>
  <c r="O1444" i="29"/>
  <c r="O1556" i="29"/>
  <c r="O1634" i="29"/>
  <c r="O1654" i="29"/>
  <c r="O1655" i="29"/>
  <c r="O1661" i="29"/>
  <c r="O1725" i="29"/>
  <c r="O1734" i="29"/>
  <c r="O1759" i="29"/>
  <c r="O1790" i="29"/>
  <c r="O1828" i="29"/>
  <c r="O1829" i="29"/>
  <c r="O1917" i="29"/>
  <c r="O1923" i="29"/>
  <c r="O1961" i="29"/>
  <c r="O1995" i="29"/>
  <c r="O2013" i="29"/>
  <c r="O2026" i="29"/>
  <c r="O2027" i="29"/>
  <c r="O2031" i="29"/>
  <c r="O2052" i="29"/>
  <c r="O2072" i="29"/>
  <c r="O2142" i="29"/>
  <c r="O2180" i="29"/>
  <c r="O2183" i="29"/>
  <c r="O2190" i="29"/>
  <c r="O2191" i="29"/>
  <c r="O95" i="29"/>
  <c r="O1973" i="30"/>
  <c r="N1973" i="30"/>
  <c r="T1973" i="30" s="1"/>
  <c r="O1972" i="30"/>
  <c r="N1972" i="30"/>
  <c r="T1972" i="30" s="1"/>
  <c r="O1971" i="30"/>
  <c r="N1971" i="30"/>
  <c r="T1971" i="30" s="1"/>
  <c r="O1970" i="30"/>
  <c r="N1970" i="30"/>
  <c r="T1970" i="30" s="1"/>
  <c r="O1969" i="30"/>
  <c r="N1969" i="30"/>
  <c r="T1969" i="30" s="1"/>
  <c r="O1968" i="30"/>
  <c r="N1968" i="30"/>
  <c r="T1968" i="30" s="1"/>
  <c r="O1967" i="30"/>
  <c r="N1967" i="30"/>
  <c r="T1967" i="30" s="1"/>
  <c r="O1966" i="30"/>
  <c r="N1966" i="30"/>
  <c r="T1966" i="30" s="1"/>
  <c r="O1965" i="30"/>
  <c r="N1965" i="30"/>
  <c r="T1965" i="30" s="1"/>
  <c r="O1964" i="30"/>
  <c r="N1964" i="30"/>
  <c r="T1964" i="30" s="1"/>
  <c r="O1963" i="30"/>
  <c r="N1963" i="30"/>
  <c r="T1963" i="30" s="1"/>
  <c r="O1962" i="30"/>
  <c r="N1962" i="30"/>
  <c r="T1962" i="30" s="1"/>
  <c r="O1961" i="30"/>
  <c r="N1961" i="30"/>
  <c r="T1961" i="30" s="1"/>
  <c r="O1960" i="30"/>
  <c r="N1960" i="30"/>
  <c r="T1960" i="30" s="1"/>
  <c r="O1959" i="30"/>
  <c r="N1959" i="30"/>
  <c r="T1959" i="30" s="1"/>
  <c r="O1958" i="30"/>
  <c r="N1958" i="30"/>
  <c r="T1958" i="30" s="1"/>
  <c r="O1957" i="30"/>
  <c r="N1957" i="30"/>
  <c r="T1957" i="30" s="1"/>
  <c r="O1956" i="30"/>
  <c r="N1956" i="30"/>
  <c r="T1956" i="30" s="1"/>
  <c r="O1955" i="30"/>
  <c r="N1955" i="30"/>
  <c r="T1955" i="30" s="1"/>
  <c r="O1954" i="30"/>
  <c r="N1954" i="30"/>
  <c r="T1954" i="30" s="1"/>
  <c r="O1953" i="30"/>
  <c r="N1953" i="30"/>
  <c r="T1953" i="30" s="1"/>
  <c r="O1952" i="30"/>
  <c r="N1952" i="30"/>
  <c r="T1952" i="30" s="1"/>
  <c r="O1951" i="30"/>
  <c r="N1951" i="30"/>
  <c r="T1951" i="30" s="1"/>
  <c r="O1950" i="30"/>
  <c r="N1950" i="30"/>
  <c r="T1950" i="30" s="1"/>
  <c r="O1949" i="30"/>
  <c r="N1949" i="30"/>
  <c r="T1949" i="30" s="1"/>
  <c r="O1948" i="30"/>
  <c r="N1948" i="30"/>
  <c r="T1948" i="30" s="1"/>
  <c r="O1947" i="30"/>
  <c r="N1947" i="30"/>
  <c r="T1947" i="30" s="1"/>
  <c r="O1946" i="30"/>
  <c r="N1946" i="30"/>
  <c r="T1946" i="30" s="1"/>
  <c r="O1945" i="30"/>
  <c r="N1945" i="30"/>
  <c r="T1945" i="30" s="1"/>
  <c r="O1944" i="30"/>
  <c r="N1944" i="30"/>
  <c r="T1944" i="30" s="1"/>
  <c r="O1943" i="30"/>
  <c r="N1943" i="30"/>
  <c r="T1943" i="30" s="1"/>
  <c r="O1942" i="30"/>
  <c r="N1942" i="30"/>
  <c r="T1942" i="30" s="1"/>
  <c r="O1941" i="30"/>
  <c r="N1941" i="30"/>
  <c r="T1941" i="30" s="1"/>
  <c r="O1940" i="30"/>
  <c r="N1940" i="30"/>
  <c r="T1940" i="30" s="1"/>
  <c r="O1939" i="30"/>
  <c r="N1939" i="30"/>
  <c r="T1939" i="30" s="1"/>
  <c r="O1938" i="30"/>
  <c r="N1938" i="30"/>
  <c r="T1938" i="30" s="1"/>
  <c r="O1937" i="30"/>
  <c r="N1937" i="30"/>
  <c r="T1937" i="30" s="1"/>
  <c r="O1936" i="30"/>
  <c r="N1936" i="30"/>
  <c r="T1936" i="30" s="1"/>
  <c r="O1935" i="30"/>
  <c r="N1935" i="30"/>
  <c r="T1935" i="30" s="1"/>
  <c r="O1934" i="30"/>
  <c r="N1934" i="30"/>
  <c r="T1934" i="30" s="1"/>
  <c r="O1933" i="30"/>
  <c r="N1933" i="30"/>
  <c r="T1933" i="30" s="1"/>
  <c r="O1932" i="30"/>
  <c r="N1932" i="30"/>
  <c r="T1932" i="30" s="1"/>
  <c r="O1931" i="30"/>
  <c r="N1931" i="30"/>
  <c r="T1931" i="30" s="1"/>
  <c r="O1930" i="30"/>
  <c r="N1930" i="30"/>
  <c r="T1930" i="30" s="1"/>
  <c r="O1929" i="30"/>
  <c r="N1929" i="30"/>
  <c r="T1929" i="30" s="1"/>
  <c r="O1928" i="30"/>
  <c r="N1928" i="30"/>
  <c r="T1928" i="30" s="1"/>
  <c r="O1927" i="30"/>
  <c r="N1927" i="30"/>
  <c r="T1927" i="30" s="1"/>
  <c r="O1926" i="30"/>
  <c r="N1926" i="30"/>
  <c r="T1926" i="30" s="1"/>
  <c r="O1925" i="30"/>
  <c r="N1925" i="30"/>
  <c r="T1925" i="30" s="1"/>
  <c r="O1924" i="30"/>
  <c r="N1924" i="30"/>
  <c r="T1924" i="30" s="1"/>
  <c r="O1923" i="30"/>
  <c r="N1923" i="30"/>
  <c r="T1923" i="30" s="1"/>
  <c r="O1922" i="30"/>
  <c r="N1922" i="30"/>
  <c r="T1922" i="30" s="1"/>
  <c r="O1921" i="30"/>
  <c r="N1921" i="30"/>
  <c r="T1921" i="30" s="1"/>
  <c r="O1920" i="30"/>
  <c r="N1920" i="30"/>
  <c r="T1920" i="30" s="1"/>
  <c r="O1919" i="30"/>
  <c r="N1919" i="30"/>
  <c r="T1919" i="30" s="1"/>
  <c r="O1918" i="30"/>
  <c r="N1918" i="30"/>
  <c r="T1918" i="30" s="1"/>
  <c r="O1917" i="30"/>
  <c r="N1917" i="30"/>
  <c r="T1917" i="30" s="1"/>
  <c r="O1916" i="30"/>
  <c r="N1916" i="30"/>
  <c r="T1916" i="30" s="1"/>
  <c r="O1915" i="30"/>
  <c r="N1915" i="30"/>
  <c r="T1915" i="30" s="1"/>
  <c r="O1914" i="30"/>
  <c r="N1914" i="30"/>
  <c r="T1914" i="30" s="1"/>
  <c r="O1913" i="30"/>
  <c r="N1913" i="30"/>
  <c r="T1913" i="30" s="1"/>
  <c r="O1912" i="30"/>
  <c r="N1912" i="30"/>
  <c r="T1912" i="30" s="1"/>
  <c r="O1911" i="30"/>
  <c r="N1911" i="30"/>
  <c r="T1911" i="30" s="1"/>
  <c r="K1973" i="30"/>
  <c r="J1973" i="30"/>
  <c r="K1972" i="30"/>
  <c r="J1972" i="30"/>
  <c r="K1971" i="30"/>
  <c r="J1971" i="30"/>
  <c r="K1970" i="30"/>
  <c r="J1970" i="30"/>
  <c r="K1969" i="30"/>
  <c r="J1969" i="30"/>
  <c r="K1968" i="30"/>
  <c r="J1968" i="30"/>
  <c r="K1967" i="30"/>
  <c r="J1967" i="30"/>
  <c r="K1966" i="30"/>
  <c r="J1966" i="30"/>
  <c r="K1965" i="30"/>
  <c r="J1965" i="30"/>
  <c r="K1964" i="30"/>
  <c r="J1964" i="30"/>
  <c r="K1963" i="30"/>
  <c r="J1963" i="30"/>
  <c r="K1962" i="30"/>
  <c r="J1962" i="30"/>
  <c r="K1961" i="30"/>
  <c r="J1961" i="30"/>
  <c r="K1960" i="30"/>
  <c r="J1960" i="30"/>
  <c r="K1959" i="30"/>
  <c r="J1959" i="30"/>
  <c r="K1958" i="30"/>
  <c r="J1958" i="30"/>
  <c r="K1957" i="30"/>
  <c r="J1957" i="30"/>
  <c r="K1956" i="30"/>
  <c r="J1956" i="30"/>
  <c r="K1955" i="30"/>
  <c r="J1955" i="30"/>
  <c r="K1954" i="30"/>
  <c r="J1954" i="30"/>
  <c r="K1953" i="30"/>
  <c r="J1953" i="30"/>
  <c r="K1952" i="30"/>
  <c r="J1952" i="30"/>
  <c r="K1951" i="30"/>
  <c r="J1951" i="30"/>
  <c r="K1950" i="30"/>
  <c r="J1950" i="30"/>
  <c r="K1949" i="30"/>
  <c r="J1949" i="30"/>
  <c r="K1948" i="30"/>
  <c r="J1948" i="30"/>
  <c r="K1947" i="30"/>
  <c r="J1947" i="30"/>
  <c r="K1946" i="30"/>
  <c r="J1946" i="30"/>
  <c r="K1945" i="30"/>
  <c r="J1945" i="30"/>
  <c r="K1944" i="30"/>
  <c r="J1944" i="30"/>
  <c r="K1943" i="30"/>
  <c r="J1943" i="30"/>
  <c r="K1942" i="30"/>
  <c r="J1942" i="30"/>
  <c r="K1941" i="30"/>
  <c r="J1941" i="30"/>
  <c r="K1940" i="30"/>
  <c r="J1940" i="30"/>
  <c r="K1939" i="30"/>
  <c r="J1939" i="30"/>
  <c r="K1938" i="30"/>
  <c r="J1938" i="30"/>
  <c r="K1937" i="30"/>
  <c r="J1937" i="30"/>
  <c r="K1936" i="30"/>
  <c r="J1936" i="30"/>
  <c r="K1935" i="30"/>
  <c r="J1935" i="30"/>
  <c r="K1934" i="30"/>
  <c r="J1934" i="30"/>
  <c r="K1933" i="30"/>
  <c r="J1933" i="30"/>
  <c r="K1932" i="30"/>
  <c r="J1932" i="30"/>
  <c r="K1931" i="30"/>
  <c r="J1931" i="30"/>
  <c r="K1930" i="30"/>
  <c r="J1930" i="30"/>
  <c r="K1929" i="30"/>
  <c r="J1929" i="30"/>
  <c r="K1928" i="30"/>
  <c r="J1928" i="30"/>
  <c r="K1927" i="30"/>
  <c r="J1927" i="30"/>
  <c r="K1926" i="30"/>
  <c r="J1926" i="30"/>
  <c r="K1925" i="30"/>
  <c r="J1925" i="30"/>
  <c r="K1924" i="30"/>
  <c r="J1924" i="30"/>
  <c r="K1923" i="30"/>
  <c r="J1923" i="30"/>
  <c r="K1922" i="30"/>
  <c r="J1922" i="30"/>
  <c r="K1921" i="30"/>
  <c r="J1921" i="30"/>
  <c r="K1920" i="30"/>
  <c r="J1920" i="30"/>
  <c r="K1919" i="30"/>
  <c r="J1919" i="30"/>
  <c r="K1918" i="30"/>
  <c r="J1918" i="30"/>
  <c r="K1917" i="30"/>
  <c r="J1917" i="30"/>
  <c r="K1916" i="30"/>
  <c r="J1916" i="30"/>
  <c r="K1915" i="30"/>
  <c r="J1915" i="30"/>
  <c r="K1914" i="30"/>
  <c r="J1914" i="30"/>
  <c r="K1913" i="30"/>
  <c r="J1913" i="30"/>
  <c r="K1912" i="30"/>
  <c r="J1912" i="30"/>
  <c r="K1911" i="30"/>
  <c r="J1911" i="30"/>
  <c r="A2524" i="29" l="1"/>
  <c r="A2523" i="29"/>
  <c r="A2522" i="29"/>
  <c r="A2521" i="29"/>
  <c r="A2520" i="29"/>
  <c r="A2519" i="29"/>
  <c r="A2518" i="29"/>
  <c r="A2517" i="29"/>
  <c r="A2516" i="29"/>
  <c r="A2515" i="29"/>
  <c r="A2514" i="29"/>
  <c r="A2513" i="29"/>
  <c r="A2512" i="29"/>
  <c r="A2511" i="29"/>
  <c r="A2510" i="29"/>
  <c r="A2509" i="29"/>
  <c r="A2508" i="29"/>
  <c r="A2507" i="29"/>
  <c r="A2506" i="29"/>
  <c r="A2505" i="29"/>
  <c r="A2504" i="29"/>
  <c r="A2503" i="29"/>
  <c r="A2502" i="29"/>
  <c r="A2501" i="29"/>
  <c r="A2500" i="29"/>
  <c r="A2499" i="29"/>
  <c r="A2498" i="29"/>
  <c r="A2497" i="29"/>
  <c r="A2496" i="29"/>
  <c r="A2495" i="29"/>
  <c r="A2494" i="29"/>
  <c r="A2493" i="29"/>
  <c r="A2492" i="29"/>
  <c r="A2491" i="29"/>
  <c r="A2490" i="29"/>
  <c r="A2489" i="29"/>
  <c r="A2488" i="29"/>
  <c r="A2487" i="29"/>
  <c r="A2486" i="29"/>
  <c r="A2485" i="29"/>
  <c r="A2484" i="29"/>
  <c r="A2483" i="29"/>
  <c r="A2482" i="29"/>
  <c r="A2481" i="29"/>
  <c r="A2480" i="29"/>
  <c r="A2479" i="29"/>
  <c r="A2478" i="29"/>
  <c r="A2477" i="29"/>
  <c r="A2476" i="29"/>
  <c r="A2475" i="29"/>
  <c r="A2474" i="29"/>
  <c r="A2473" i="29"/>
  <c r="A2472" i="29"/>
  <c r="A2471" i="29"/>
  <c r="A2470" i="29"/>
  <c r="A2469" i="29"/>
  <c r="A2468" i="29"/>
  <c r="A2467" i="29"/>
  <c r="A2466" i="29"/>
  <c r="A2465" i="29"/>
  <c r="A2464" i="29"/>
  <c r="A2463" i="29"/>
  <c r="A2462" i="29"/>
  <c r="A2461" i="29"/>
  <c r="A2460" i="29"/>
  <c r="A2459" i="29"/>
  <c r="A2458" i="29"/>
  <c r="A2457" i="29"/>
  <c r="A2456" i="29"/>
  <c r="A2455" i="29"/>
  <c r="A2454" i="29"/>
  <c r="A2453" i="29"/>
  <c r="A2452" i="29"/>
  <c r="A2451" i="29"/>
  <c r="A2450" i="29"/>
  <c r="A2449" i="29"/>
  <c r="A2448" i="29"/>
  <c r="A2447" i="29"/>
  <c r="A2446" i="29"/>
  <c r="A2445" i="29"/>
  <c r="A2444" i="29"/>
  <c r="A2443" i="29"/>
  <c r="A2442" i="29"/>
  <c r="A2441" i="29"/>
  <c r="A2440" i="29"/>
  <c r="A2439" i="29"/>
  <c r="A2438" i="29"/>
  <c r="A2437" i="29"/>
  <c r="A2436" i="29"/>
  <c r="A2435" i="29"/>
  <c r="A2434" i="29"/>
  <c r="A2433" i="29"/>
  <c r="A2432" i="29"/>
  <c r="A2431" i="29"/>
  <c r="A2430" i="29"/>
  <c r="A2429" i="29"/>
  <c r="A2428" i="29"/>
  <c r="A2427" i="29"/>
  <c r="A2426" i="29"/>
  <c r="A2425" i="29"/>
  <c r="A2424" i="29"/>
  <c r="A2423" i="29"/>
  <c r="A2422" i="29"/>
  <c r="A2421" i="29"/>
  <c r="A2420" i="29"/>
  <c r="A2419" i="29"/>
  <c r="A2418" i="29"/>
  <c r="A2417" i="29"/>
  <c r="A2416" i="29"/>
  <c r="A2415" i="29"/>
  <c r="A2414" i="29"/>
  <c r="A2413" i="29"/>
  <c r="A2412" i="29"/>
  <c r="A2411" i="29"/>
  <c r="A2410" i="29"/>
  <c r="A2409" i="29"/>
  <c r="A2408" i="29"/>
  <c r="A2407" i="29"/>
  <c r="A2406" i="29"/>
  <c r="A2405" i="29"/>
  <c r="A2404" i="29"/>
  <c r="A2403" i="29"/>
  <c r="A2402" i="29"/>
  <c r="A2401" i="29"/>
  <c r="A2400" i="29"/>
  <c r="A2399" i="29"/>
  <c r="A2398" i="29"/>
  <c r="A2397" i="29"/>
  <c r="A2396" i="29"/>
  <c r="A2395" i="29"/>
  <c r="A2394" i="29"/>
  <c r="A2393" i="29"/>
  <c r="A2392" i="29"/>
  <c r="A2391" i="29"/>
  <c r="A2390" i="29"/>
  <c r="A2389" i="29"/>
  <c r="A2388" i="29"/>
  <c r="A2387" i="29"/>
  <c r="A2386" i="29"/>
  <c r="A2385" i="29"/>
  <c r="A2384" i="29"/>
  <c r="A2383" i="29"/>
  <c r="A2382" i="29"/>
  <c r="A2381" i="29"/>
  <c r="A2380" i="29"/>
  <c r="A2379" i="29"/>
  <c r="A2378" i="29"/>
  <c r="A2377" i="29"/>
  <c r="A2376" i="29"/>
  <c r="A2375" i="29"/>
  <c r="A2374" i="29"/>
  <c r="A2373" i="29"/>
  <c r="A2372" i="29"/>
  <c r="A2371" i="29"/>
  <c r="A2370" i="29"/>
  <c r="A2369" i="29"/>
  <c r="A2368" i="29"/>
  <c r="A2367" i="29"/>
  <c r="A2366" i="29"/>
  <c r="A2365" i="29"/>
  <c r="A2364" i="29"/>
  <c r="A2363" i="29"/>
  <c r="A2362" i="29"/>
  <c r="A2361" i="29"/>
  <c r="A2360" i="29"/>
  <c r="A2359" i="29"/>
  <c r="A2358" i="29"/>
  <c r="A2357" i="29"/>
  <c r="A2356" i="29"/>
  <c r="A2355" i="29"/>
  <c r="A2354" i="29"/>
  <c r="A2353" i="29"/>
  <c r="A2352" i="29"/>
  <c r="A2351" i="29"/>
  <c r="A2350" i="29"/>
  <c r="A2349" i="29"/>
  <c r="A2348" i="29"/>
  <c r="A2347" i="29"/>
  <c r="A2346" i="29"/>
  <c r="A2345" i="29"/>
  <c r="A2344" i="29"/>
  <c r="A2343" i="29"/>
  <c r="A2342" i="29"/>
  <c r="A2341" i="29"/>
  <c r="A2340" i="29"/>
  <c r="A2339" i="29"/>
  <c r="A2338" i="29"/>
  <c r="A2337" i="29"/>
  <c r="A2336" i="29"/>
  <c r="A2335" i="29"/>
  <c r="A2334" i="29"/>
  <c r="A2333" i="29"/>
  <c r="A2332" i="29"/>
  <c r="A2331" i="29"/>
  <c r="A2330" i="29"/>
  <c r="A2329" i="29"/>
  <c r="A2328" i="29"/>
  <c r="A2327" i="29"/>
  <c r="A2326" i="29"/>
  <c r="A2325" i="29"/>
  <c r="A2324" i="29"/>
  <c r="A2323" i="29"/>
  <c r="A2322" i="29"/>
  <c r="A2321" i="29"/>
  <c r="A2320" i="29"/>
  <c r="A2319" i="29"/>
  <c r="A2318" i="29"/>
  <c r="A2317" i="29"/>
  <c r="A2316" i="29"/>
  <c r="A2315" i="29"/>
  <c r="A2314" i="29"/>
  <c r="A2313" i="29"/>
  <c r="A2312" i="29"/>
  <c r="A2311" i="29"/>
  <c r="A2310" i="29"/>
  <c r="A2309" i="29"/>
  <c r="A2308" i="29"/>
  <c r="A2307" i="29"/>
  <c r="A2306" i="29"/>
  <c r="A2305" i="29"/>
  <c r="A2304" i="29"/>
  <c r="A2303" i="29"/>
  <c r="A2302" i="29"/>
  <c r="A2301" i="29"/>
  <c r="A2300" i="29"/>
  <c r="A2299" i="29"/>
  <c r="A2298" i="29"/>
  <c r="A2297" i="29"/>
  <c r="A2296" i="29"/>
  <c r="A2295" i="29"/>
  <c r="A2294" i="29"/>
  <c r="A2293" i="29"/>
  <c r="A2292" i="29"/>
  <c r="A2291" i="29"/>
  <c r="A2290" i="29"/>
  <c r="A2289" i="29"/>
  <c r="A2288" i="29"/>
  <c r="A2287" i="29"/>
  <c r="A2286" i="29"/>
  <c r="A2285" i="29"/>
  <c r="A2284" i="29"/>
  <c r="A2283" i="29"/>
  <c r="A2282" i="29"/>
  <c r="A2281" i="29"/>
  <c r="A2280" i="29"/>
  <c r="A2279" i="29"/>
  <c r="A2278" i="29"/>
  <c r="A2277" i="29"/>
  <c r="A2276" i="29"/>
  <c r="A2275" i="29"/>
  <c r="A2274" i="29"/>
  <c r="A2273" i="29"/>
  <c r="A2272" i="29"/>
  <c r="A2271" i="29"/>
  <c r="A2270" i="29"/>
  <c r="A2269" i="29"/>
  <c r="A2268" i="29"/>
  <c r="A2267" i="29"/>
  <c r="A2266" i="29"/>
  <c r="A2265" i="29"/>
  <c r="A2264" i="29"/>
  <c r="A2263" i="29"/>
  <c r="A2262" i="29"/>
  <c r="A2261" i="29"/>
  <c r="A2260" i="29"/>
  <c r="A2259" i="29"/>
  <c r="A2258" i="29"/>
  <c r="A2257" i="29"/>
  <c r="A2256" i="29"/>
  <c r="A2255" i="29"/>
  <c r="A2254" i="29"/>
  <c r="A2253" i="29"/>
  <c r="A2252" i="29"/>
  <c r="A2251" i="29"/>
  <c r="A2250" i="29"/>
  <c r="A2249" i="29"/>
  <c r="A2248" i="29"/>
  <c r="A2247" i="29"/>
  <c r="A2246" i="29"/>
  <c r="A2245" i="29"/>
  <c r="A2244" i="29"/>
  <c r="A2243" i="29"/>
  <c r="A2242" i="29"/>
  <c r="A2241" i="29"/>
  <c r="A2240" i="29"/>
  <c r="A2239" i="29"/>
  <c r="A2238" i="29"/>
  <c r="A2237" i="29"/>
  <c r="A2236" i="29"/>
  <c r="A2235" i="29"/>
  <c r="A2234" i="29"/>
  <c r="A2233" i="29"/>
  <c r="A2232" i="29"/>
  <c r="A2231" i="29"/>
  <c r="A2230" i="29"/>
  <c r="A2229" i="29"/>
  <c r="A2228" i="29"/>
  <c r="A2227" i="29"/>
  <c r="A2226" i="29"/>
  <c r="A2225" i="29"/>
  <c r="A2224" i="29"/>
  <c r="A2223" i="29"/>
  <c r="A2222" i="29"/>
  <c r="A2221" i="29"/>
  <c r="A2220" i="29"/>
  <c r="A2219" i="29"/>
  <c r="A2218" i="29"/>
  <c r="A2217" i="29"/>
  <c r="A2216" i="29"/>
  <c r="A2215" i="29"/>
  <c r="A2214" i="29"/>
  <c r="A2213" i="29"/>
  <c r="A2212" i="29"/>
  <c r="A2211" i="29"/>
  <c r="A2210" i="29"/>
  <c r="A2209" i="29"/>
  <c r="A2208" i="29"/>
  <c r="A2207" i="29"/>
  <c r="A2206" i="29"/>
  <c r="A2205" i="29"/>
  <c r="A2204" i="29"/>
  <c r="A2203" i="29"/>
  <c r="A2202" i="29"/>
  <c r="A2201" i="29"/>
  <c r="A2200" i="29"/>
  <c r="A2199" i="29"/>
  <c r="A2198" i="29"/>
  <c r="A2197" i="29"/>
  <c r="A2196" i="29"/>
  <c r="A2195" i="29"/>
  <c r="A2194" i="29"/>
  <c r="A2193" i="29"/>
  <c r="Q2191" i="29"/>
  <c r="N2191" i="29"/>
  <c r="R2191" i="29" s="1"/>
  <c r="S2191" i="29" s="1"/>
  <c r="S2190" i="29"/>
  <c r="Q2190" i="29"/>
  <c r="N2190" i="29"/>
  <c r="R2190" i="29" s="1"/>
  <c r="S2183" i="29"/>
  <c r="Q2183" i="29"/>
  <c r="N2183" i="29"/>
  <c r="R2183" i="29" s="1"/>
  <c r="S2180" i="29"/>
  <c r="Q2180" i="29"/>
  <c r="N2180" i="29"/>
  <c r="R2180" i="29" s="1"/>
  <c r="S2142" i="29"/>
  <c r="Q2142" i="29"/>
  <c r="N2142" i="29"/>
  <c r="R2142" i="29" s="1"/>
  <c r="S2072" i="29"/>
  <c r="Q2072" i="29"/>
  <c r="N2072" i="29"/>
  <c r="R2072" i="29" s="1"/>
  <c r="S2052" i="29"/>
  <c r="Q2052" i="29"/>
  <c r="N2052" i="29"/>
  <c r="R2052" i="29" s="1"/>
  <c r="S2031" i="29"/>
  <c r="Q2031" i="29"/>
  <c r="N2031" i="29"/>
  <c r="R2031" i="29" s="1"/>
  <c r="S2027" i="29"/>
  <c r="Q2027" i="29"/>
  <c r="N2027" i="29"/>
  <c r="R2027" i="29" s="1"/>
  <c r="S2026" i="29"/>
  <c r="Q2026" i="29"/>
  <c r="N2026" i="29"/>
  <c r="R2026" i="29" s="1"/>
  <c r="S2013" i="29"/>
  <c r="Q2013" i="29"/>
  <c r="N2013" i="29"/>
  <c r="R2013" i="29" s="1"/>
  <c r="S1995" i="29"/>
  <c r="Q1995" i="29"/>
  <c r="N1995" i="29"/>
  <c r="R1995" i="29" s="1"/>
  <c r="S1961" i="29"/>
  <c r="Q1961" i="29"/>
  <c r="N1961" i="29"/>
  <c r="R1961" i="29" s="1"/>
  <c r="S1923" i="29"/>
  <c r="Q1923" i="29"/>
  <c r="N1923" i="29"/>
  <c r="R1923" i="29" s="1"/>
  <c r="S1917" i="29"/>
  <c r="Q1917" i="29"/>
  <c r="N1917" i="29"/>
  <c r="R1917" i="29" s="1"/>
  <c r="S1829" i="29"/>
  <c r="Q1829" i="29"/>
  <c r="N1829" i="29"/>
  <c r="R1829" i="29" s="1"/>
  <c r="S1828" i="29"/>
  <c r="Q1828" i="29"/>
  <c r="N1828" i="29"/>
  <c r="R1828" i="29" s="1"/>
  <c r="S1790" i="29"/>
  <c r="Q1790" i="29"/>
  <c r="N1790" i="29"/>
  <c r="R1790" i="29" s="1"/>
  <c r="S1759" i="29"/>
  <c r="Q1759" i="29"/>
  <c r="N1759" i="29"/>
  <c r="R1759" i="29" s="1"/>
  <c r="S1734" i="29"/>
  <c r="Q1734" i="29"/>
  <c r="N1734" i="29"/>
  <c r="R1734" i="29" s="1"/>
  <c r="S1725" i="29"/>
  <c r="Q1725" i="29"/>
  <c r="N1725" i="29"/>
  <c r="R1725" i="29" s="1"/>
  <c r="S1661" i="29"/>
  <c r="Q1661" i="29"/>
  <c r="N1661" i="29"/>
  <c r="R1661" i="29" s="1"/>
  <c r="S1655" i="29"/>
  <c r="Q1655" i="29"/>
  <c r="N1655" i="29"/>
  <c r="R1655" i="29" s="1"/>
  <c r="S1654" i="29"/>
  <c r="Q1654" i="29"/>
  <c r="N1654" i="29"/>
  <c r="R1654" i="29" s="1"/>
  <c r="S1634" i="29"/>
  <c r="Q1634" i="29"/>
  <c r="N1634" i="29"/>
  <c r="R1634" i="29" s="1"/>
  <c r="S1556" i="29"/>
  <c r="Q1556" i="29"/>
  <c r="N1556" i="29"/>
  <c r="R1556" i="29" s="1"/>
  <c r="S1444" i="29"/>
  <c r="Q1444" i="29"/>
  <c r="N1444" i="29"/>
  <c r="R1444" i="29" s="1"/>
  <c r="S1405" i="29"/>
  <c r="Q1405" i="29"/>
  <c r="N1405" i="29"/>
  <c r="R1405" i="29" s="1"/>
  <c r="S1388" i="29"/>
  <c r="Q1388" i="29"/>
  <c r="N1388" i="29"/>
  <c r="R1388" i="29" s="1"/>
  <c r="S1387" i="29"/>
  <c r="Q1387" i="29"/>
  <c r="N1387" i="29"/>
  <c r="R1387" i="29" s="1"/>
  <c r="S1279" i="29"/>
  <c r="Q1279" i="29"/>
  <c r="N1279" i="29"/>
  <c r="R1279" i="29" s="1"/>
  <c r="S1278" i="29"/>
  <c r="Q1278" i="29"/>
  <c r="N1278" i="29"/>
  <c r="R1278" i="29" s="1"/>
  <c r="S1244" i="29"/>
  <c r="Q1244" i="29"/>
  <c r="N1244" i="29"/>
  <c r="R1244" i="29" s="1"/>
  <c r="S1238" i="29"/>
  <c r="Q1238" i="29"/>
  <c r="N1238" i="29"/>
  <c r="R1238" i="29" s="1"/>
  <c r="S1202" i="29"/>
  <c r="Q1202" i="29"/>
  <c r="N1202" i="29"/>
  <c r="R1202" i="29" s="1"/>
  <c r="S1077" i="29"/>
  <c r="Q1077" i="29"/>
  <c r="N1077" i="29"/>
  <c r="R1077" i="29" s="1"/>
  <c r="S1014" i="29"/>
  <c r="Q1014" i="29"/>
  <c r="N1014" i="29"/>
  <c r="R1014" i="29" s="1"/>
  <c r="S1011" i="29"/>
  <c r="Q1011" i="29"/>
  <c r="N1011" i="29"/>
  <c r="R1011" i="29" s="1"/>
  <c r="S1005" i="29"/>
  <c r="Q1005" i="29"/>
  <c r="N1005" i="29"/>
  <c r="R1005" i="29" s="1"/>
  <c r="S972" i="29"/>
  <c r="Q972" i="29"/>
  <c r="N972" i="29"/>
  <c r="R972" i="29" s="1"/>
  <c r="S910" i="29"/>
  <c r="Q910" i="29"/>
  <c r="N910" i="29"/>
  <c r="R910" i="29" s="1"/>
  <c r="S903" i="29"/>
  <c r="Q903" i="29"/>
  <c r="N903" i="29"/>
  <c r="R903" i="29" s="1"/>
  <c r="S886" i="29"/>
  <c r="Q886" i="29"/>
  <c r="N886" i="29"/>
  <c r="R886" i="29" s="1"/>
  <c r="S885" i="29"/>
  <c r="Q885" i="29"/>
  <c r="N885" i="29"/>
  <c r="R885" i="29" s="1"/>
  <c r="S861" i="29"/>
  <c r="Q861" i="29"/>
  <c r="N861" i="29"/>
  <c r="R861" i="29" s="1"/>
  <c r="S831" i="29"/>
  <c r="Q831" i="29"/>
  <c r="N831" i="29"/>
  <c r="R831" i="29" s="1"/>
  <c r="S805" i="29"/>
  <c r="Q805" i="29"/>
  <c r="N805" i="29"/>
  <c r="R805" i="29" s="1"/>
  <c r="S729" i="29"/>
  <c r="Q729" i="29"/>
  <c r="N729" i="29"/>
  <c r="R729" i="29" s="1"/>
  <c r="S615" i="29"/>
  <c r="Q615" i="29"/>
  <c r="N615" i="29"/>
  <c r="R615" i="29" s="1"/>
  <c r="S580" i="29"/>
  <c r="Q580" i="29"/>
  <c r="N580" i="29"/>
  <c r="R580" i="29" s="1"/>
  <c r="S579" i="29"/>
  <c r="Q579" i="29"/>
  <c r="N579" i="29"/>
  <c r="R579" i="29" s="1"/>
  <c r="S516" i="29"/>
  <c r="Q516" i="29"/>
  <c r="N516" i="29"/>
  <c r="R516" i="29" s="1"/>
  <c r="S483" i="29"/>
  <c r="Q483" i="29"/>
  <c r="N483" i="29"/>
  <c r="R483" i="29" s="1"/>
  <c r="S458" i="29"/>
  <c r="Q458" i="29"/>
  <c r="N458" i="29"/>
  <c r="R458" i="29" s="1"/>
  <c r="S414" i="29"/>
  <c r="Q414" i="29"/>
  <c r="N414" i="29"/>
  <c r="R414" i="29" s="1"/>
  <c r="S399" i="29"/>
  <c r="Q399" i="29"/>
  <c r="N399" i="29"/>
  <c r="R399" i="29" s="1"/>
  <c r="S356" i="29"/>
  <c r="Q356" i="29"/>
  <c r="N356" i="29"/>
  <c r="R356" i="29" s="1"/>
  <c r="S349" i="29"/>
  <c r="Q349" i="29"/>
  <c r="N349" i="29"/>
  <c r="R349" i="29" s="1"/>
  <c r="S288" i="29"/>
  <c r="Q288" i="29"/>
  <c r="N288" i="29"/>
  <c r="R288" i="29" s="1"/>
  <c r="S202" i="29"/>
  <c r="Q202" i="29"/>
  <c r="N202" i="29"/>
  <c r="R202" i="29" s="1"/>
  <c r="S109" i="29"/>
  <c r="Q109" i="29"/>
  <c r="N109" i="29"/>
  <c r="R109" i="29" s="1"/>
  <c r="S97" i="29"/>
  <c r="Q97" i="29"/>
  <c r="N97" i="29"/>
  <c r="R97" i="29" s="1"/>
  <c r="S96" i="29"/>
  <c r="Q96" i="29"/>
  <c r="N96" i="29"/>
  <c r="R96" i="29" s="1"/>
  <c r="K2191" i="29"/>
  <c r="J2191" i="29"/>
  <c r="K2190" i="29"/>
  <c r="J2190" i="29"/>
  <c r="K2183" i="29"/>
  <c r="J2183" i="29"/>
  <c r="K2180" i="29"/>
  <c r="J2180" i="29"/>
  <c r="K2142" i="29"/>
  <c r="J2142" i="29"/>
  <c r="K2072" i="29"/>
  <c r="J2072" i="29"/>
  <c r="K2052" i="29"/>
  <c r="J2052" i="29"/>
  <c r="K2031" i="29"/>
  <c r="J2031" i="29"/>
  <c r="K2027" i="29"/>
  <c r="J2027" i="29"/>
  <c r="K2026" i="29"/>
  <c r="J2026" i="29"/>
  <c r="K2013" i="29"/>
  <c r="J2013" i="29"/>
  <c r="K1995" i="29"/>
  <c r="J1995" i="29"/>
  <c r="K1961" i="29"/>
  <c r="J1961" i="29"/>
  <c r="K1923" i="29"/>
  <c r="J1923" i="29"/>
  <c r="K1917" i="29"/>
  <c r="J1917" i="29"/>
  <c r="K1829" i="29"/>
  <c r="J1829" i="29"/>
  <c r="K1828" i="29"/>
  <c r="J1828" i="29"/>
  <c r="K1790" i="29"/>
  <c r="J1790" i="29"/>
  <c r="K1759" i="29"/>
  <c r="J1759" i="29"/>
  <c r="K1734" i="29"/>
  <c r="J1734" i="29"/>
  <c r="K1725" i="29"/>
  <c r="J1725" i="29"/>
  <c r="K1661" i="29"/>
  <c r="J1661" i="29"/>
  <c r="K1655" i="29"/>
  <c r="J1655" i="29"/>
  <c r="K1654" i="29"/>
  <c r="J1654" i="29"/>
  <c r="K1634" i="29"/>
  <c r="J1634" i="29"/>
  <c r="K1556" i="29"/>
  <c r="J1556" i="29"/>
  <c r="K1444" i="29"/>
  <c r="J1444" i="29"/>
  <c r="K1405" i="29"/>
  <c r="J1405" i="29"/>
  <c r="K1388" i="29"/>
  <c r="J1388" i="29"/>
  <c r="K1387" i="29"/>
  <c r="J1387" i="29"/>
  <c r="K1279" i="29"/>
  <c r="J1279" i="29"/>
  <c r="K1278" i="29"/>
  <c r="J1278" i="29"/>
  <c r="K1244" i="29"/>
  <c r="J1244" i="29"/>
  <c r="K1238" i="29"/>
  <c r="J1238" i="29"/>
  <c r="K1202" i="29"/>
  <c r="J1202" i="29"/>
  <c r="K1077" i="29"/>
  <c r="J1077" i="29"/>
  <c r="K1014" i="29"/>
  <c r="J1014" i="29"/>
  <c r="K1011" i="29"/>
  <c r="J1011" i="29"/>
  <c r="K1005" i="29"/>
  <c r="J1005" i="29"/>
  <c r="K972" i="29"/>
  <c r="J972" i="29"/>
  <c r="K910" i="29"/>
  <c r="J910" i="29"/>
  <c r="K903" i="29"/>
  <c r="J903" i="29"/>
  <c r="K886" i="29"/>
  <c r="J886" i="29"/>
  <c r="K885" i="29"/>
  <c r="J885" i="29"/>
  <c r="K861" i="29"/>
  <c r="J861" i="29"/>
  <c r="K831" i="29"/>
  <c r="J831" i="29"/>
  <c r="K805" i="29"/>
  <c r="J805" i="29"/>
  <c r="K729" i="29"/>
  <c r="J729" i="29"/>
  <c r="K615" i="29"/>
  <c r="J615" i="29"/>
  <c r="K580" i="29"/>
  <c r="J580" i="29"/>
  <c r="K579" i="29"/>
  <c r="J579" i="29"/>
  <c r="K516" i="29"/>
  <c r="J516" i="29"/>
  <c r="K483" i="29"/>
  <c r="J483" i="29"/>
  <c r="K458" i="29"/>
  <c r="J458" i="29"/>
  <c r="K414" i="29"/>
  <c r="J414" i="29"/>
  <c r="K399" i="29"/>
  <c r="J399" i="29"/>
  <c r="K356" i="29"/>
  <c r="J356" i="29"/>
  <c r="K349" i="29"/>
  <c r="J349" i="29"/>
  <c r="K288" i="29"/>
  <c r="J288" i="29"/>
  <c r="K202" i="29"/>
  <c r="J202" i="29"/>
  <c r="K109" i="29"/>
  <c r="J109" i="29"/>
  <c r="K97" i="29"/>
  <c r="J97" i="29"/>
  <c r="K96" i="29"/>
  <c r="J96" i="29"/>
  <c r="V2109" i="25" l="1"/>
  <c r="U2109" i="25"/>
  <c r="V2108" i="25"/>
  <c r="U2108" i="25"/>
  <c r="V2107" i="25"/>
  <c r="U2107" i="25"/>
  <c r="V2106" i="25"/>
  <c r="U2106" i="25"/>
  <c r="V2105" i="25"/>
  <c r="U2105" i="25"/>
  <c r="V2104" i="25"/>
  <c r="U2104" i="25"/>
  <c r="V2103" i="25"/>
  <c r="U2103" i="25"/>
  <c r="V2102" i="25"/>
  <c r="U2102" i="25"/>
  <c r="V2101" i="25"/>
  <c r="U2101" i="25"/>
  <c r="V2100" i="25"/>
  <c r="U2100" i="25"/>
  <c r="V2099" i="25"/>
  <c r="U2099" i="25"/>
  <c r="V2098" i="25"/>
  <c r="U2098" i="25"/>
  <c r="V2097" i="25"/>
  <c r="U2097" i="25"/>
  <c r="V2096" i="25"/>
  <c r="U2096" i="25"/>
  <c r="V2095" i="25"/>
  <c r="U2095" i="25"/>
  <c r="V2094" i="25"/>
  <c r="U2094" i="25"/>
  <c r="V2093" i="25"/>
  <c r="U2093" i="25"/>
  <c r="V2092" i="25"/>
  <c r="U2092" i="25"/>
  <c r="V2091" i="25"/>
  <c r="U2091" i="25"/>
  <c r="V2090" i="25"/>
  <c r="U2090" i="25"/>
  <c r="V2089" i="25"/>
  <c r="U2089" i="25"/>
  <c r="V2088" i="25"/>
  <c r="U2088" i="25"/>
  <c r="V2087" i="25"/>
  <c r="U2087" i="25"/>
  <c r="V2086" i="25"/>
  <c r="U2086" i="25"/>
  <c r="V2085" i="25"/>
  <c r="U2085" i="25"/>
  <c r="V2084" i="25"/>
  <c r="U2084" i="25"/>
  <c r="V2083" i="25"/>
  <c r="U2083" i="25"/>
  <c r="V2082" i="25"/>
  <c r="U2082" i="25"/>
  <c r="V2081" i="25"/>
  <c r="U2081" i="25"/>
  <c r="V2080" i="25"/>
  <c r="U2080" i="25"/>
  <c r="V2079" i="25"/>
  <c r="U2079" i="25"/>
  <c r="V2078" i="25"/>
  <c r="U2078" i="25"/>
  <c r="V2077" i="25"/>
  <c r="U2077" i="25"/>
  <c r="V2076" i="25"/>
  <c r="U2076" i="25"/>
  <c r="V2075" i="25"/>
  <c r="U2075" i="25"/>
  <c r="V2074" i="25"/>
  <c r="U2074" i="25"/>
  <c r="V2073" i="25"/>
  <c r="U2073" i="25"/>
  <c r="V2072" i="25"/>
  <c r="U2072" i="25"/>
  <c r="V2071" i="25"/>
  <c r="U2071" i="25"/>
  <c r="V2070" i="25"/>
  <c r="U2070" i="25"/>
  <c r="V2069" i="25"/>
  <c r="U2069" i="25"/>
  <c r="V2068" i="25"/>
  <c r="U2068" i="25"/>
  <c r="V2067" i="25"/>
  <c r="U2067" i="25"/>
  <c r="V2066" i="25"/>
  <c r="U2066" i="25"/>
  <c r="V2065" i="25"/>
  <c r="U2065" i="25"/>
  <c r="V2064" i="25"/>
  <c r="U2064" i="25"/>
  <c r="V2063" i="25"/>
  <c r="U2063" i="25"/>
  <c r="V2062" i="25"/>
  <c r="U2062" i="25"/>
  <c r="V2061" i="25"/>
  <c r="U2061" i="25"/>
  <c r="V2060" i="25"/>
  <c r="U2060" i="25"/>
  <c r="V2059" i="25"/>
  <c r="U2059" i="25"/>
  <c r="V2058" i="25"/>
  <c r="U2058" i="25"/>
  <c r="V2057" i="25"/>
  <c r="U2057" i="25"/>
  <c r="V2056" i="25"/>
  <c r="U2056" i="25"/>
  <c r="V2055" i="25"/>
  <c r="U2055" i="25"/>
  <c r="V2054" i="25"/>
  <c r="U2054" i="25"/>
  <c r="V2053" i="25"/>
  <c r="U2053" i="25"/>
  <c r="V2052" i="25"/>
  <c r="U2052" i="25"/>
  <c r="V2051" i="25"/>
  <c r="U2051" i="25"/>
  <c r="V2050" i="25"/>
  <c r="U2050" i="25"/>
  <c r="V2049" i="25"/>
  <c r="U2049" i="25"/>
  <c r="V2048" i="25"/>
  <c r="U2048" i="25"/>
  <c r="V2047" i="25"/>
  <c r="U2047" i="25"/>
  <c r="V2046" i="25"/>
  <c r="U2046" i="25"/>
  <c r="V2045" i="25"/>
  <c r="U2045" i="25"/>
  <c r="V2044" i="25"/>
  <c r="U2044" i="25"/>
  <c r="V2043" i="25"/>
  <c r="U2043" i="25"/>
  <c r="V2042" i="25"/>
  <c r="U2042" i="25"/>
  <c r="V2041" i="25"/>
  <c r="U2041" i="25"/>
  <c r="V2040" i="25"/>
  <c r="U2040" i="25"/>
  <c r="V2039" i="25"/>
  <c r="U2039" i="25"/>
  <c r="V2038" i="25"/>
  <c r="U2038" i="25"/>
  <c r="V2037" i="25"/>
  <c r="U2037" i="25"/>
  <c r="V2036" i="25"/>
  <c r="U2036" i="25"/>
  <c r="V2035" i="25"/>
  <c r="U2035" i="25"/>
  <c r="V2034" i="25"/>
  <c r="U2034" i="25"/>
  <c r="V2033" i="25"/>
  <c r="U2033" i="25"/>
  <c r="V2032" i="25"/>
  <c r="U2032" i="25"/>
  <c r="V2031" i="25"/>
  <c r="U2031" i="25"/>
  <c r="V2030" i="25"/>
  <c r="U2030" i="25"/>
  <c r="V2029" i="25"/>
  <c r="U2029" i="25"/>
  <c r="V2028" i="25"/>
  <c r="U2028" i="25"/>
  <c r="V2027" i="25"/>
  <c r="U2027" i="25"/>
  <c r="V2026" i="25"/>
  <c r="U2026" i="25"/>
  <c r="V2025" i="25"/>
  <c r="U2025" i="25"/>
  <c r="V2024" i="25"/>
  <c r="U2024" i="25"/>
  <c r="V2023" i="25"/>
  <c r="U2023" i="25"/>
  <c r="V2022" i="25"/>
  <c r="U2022" i="25"/>
  <c r="V2021" i="25"/>
  <c r="U2021" i="25"/>
  <c r="V2020" i="25"/>
  <c r="U2020" i="25"/>
  <c r="V2019" i="25"/>
  <c r="U2019" i="25"/>
  <c r="V2018" i="25"/>
  <c r="U2018" i="25"/>
  <c r="V2017" i="25"/>
  <c r="U2017" i="25"/>
  <c r="V2016" i="25"/>
  <c r="U2016" i="25"/>
  <c r="V2015" i="25"/>
  <c r="U2015" i="25"/>
  <c r="V2014" i="25"/>
  <c r="U2014" i="25"/>
  <c r="V2013" i="25"/>
  <c r="U2013" i="25"/>
  <c r="V2012" i="25"/>
  <c r="U2012" i="25"/>
  <c r="V2011" i="25"/>
  <c r="U2011" i="25"/>
  <c r="V2010" i="25"/>
  <c r="U2010" i="25"/>
  <c r="V2009" i="25"/>
  <c r="U2009" i="25"/>
  <c r="V2008" i="25"/>
  <c r="U2008" i="25"/>
  <c r="V2007" i="25"/>
  <c r="U2007" i="25"/>
  <c r="V2006" i="25"/>
  <c r="U2006" i="25"/>
  <c r="V2005" i="25"/>
  <c r="U2005" i="25"/>
  <c r="V2004" i="25"/>
  <c r="U2004" i="25"/>
  <c r="V2003" i="25"/>
  <c r="U2003" i="25"/>
  <c r="V2002" i="25"/>
  <c r="U2002" i="25"/>
  <c r="V2001" i="25"/>
  <c r="U2001" i="25"/>
  <c r="V2000" i="25"/>
  <c r="U2000" i="25"/>
  <c r="V1999" i="25"/>
  <c r="U1999" i="25"/>
  <c r="V1998" i="25"/>
  <c r="U1998" i="25"/>
  <c r="V1997" i="25"/>
  <c r="U1997" i="25"/>
  <c r="V1996" i="25"/>
  <c r="U1996" i="25"/>
  <c r="V1995" i="25"/>
  <c r="U1995" i="25"/>
  <c r="V1994" i="25"/>
  <c r="U1994" i="25"/>
  <c r="V1993" i="25"/>
  <c r="U1993" i="25"/>
  <c r="V1992" i="25"/>
  <c r="U1992" i="25"/>
  <c r="V1991" i="25"/>
  <c r="U1991" i="25"/>
  <c r="V1990" i="25"/>
  <c r="U1990" i="25"/>
  <c r="V1989" i="25"/>
  <c r="U1989" i="25"/>
  <c r="V1988" i="25"/>
  <c r="U1988" i="25"/>
  <c r="V1987" i="25"/>
  <c r="U1987" i="25"/>
  <c r="V1986" i="25"/>
  <c r="U1986" i="25"/>
  <c r="V1985" i="25"/>
  <c r="U1985" i="25"/>
  <c r="V1984" i="25"/>
  <c r="U1984" i="25"/>
  <c r="V1983" i="25"/>
  <c r="U1983" i="25"/>
  <c r="V1982" i="25"/>
  <c r="U1982" i="25"/>
  <c r="V1981" i="25"/>
  <c r="U1981" i="25"/>
  <c r="V1980" i="25"/>
  <c r="U1980" i="25"/>
  <c r="V1979" i="25"/>
  <c r="U1979" i="25"/>
  <c r="V1978" i="25"/>
  <c r="U1978" i="25"/>
  <c r="V1977" i="25"/>
  <c r="U1977" i="25"/>
  <c r="V1976" i="25"/>
  <c r="U1976" i="25"/>
  <c r="V1975" i="25"/>
  <c r="U1975" i="25"/>
  <c r="V1974" i="25"/>
  <c r="U1974" i="25"/>
  <c r="V1973" i="25"/>
  <c r="U1973" i="25"/>
  <c r="V1972" i="25"/>
  <c r="U1972" i="25"/>
  <c r="V1971" i="25"/>
  <c r="U1971" i="25"/>
  <c r="V1970" i="25"/>
  <c r="U1970" i="25"/>
  <c r="V1969" i="25"/>
  <c r="U1969" i="25"/>
  <c r="V1968" i="25"/>
  <c r="U1968" i="25"/>
  <c r="V1967" i="25"/>
  <c r="U1967" i="25"/>
  <c r="V1966" i="25"/>
  <c r="U1966" i="25"/>
  <c r="V1965" i="25"/>
  <c r="U1965" i="25"/>
  <c r="V1964" i="25"/>
  <c r="U1964" i="25"/>
  <c r="V1963" i="25"/>
  <c r="U1963" i="25"/>
  <c r="V1962" i="25"/>
  <c r="U1962" i="25"/>
  <c r="V1961" i="25"/>
  <c r="U1961" i="25"/>
  <c r="V1960" i="25"/>
  <c r="U1960" i="25"/>
  <c r="V1959" i="25"/>
  <c r="U1959" i="25"/>
  <c r="V1958" i="25"/>
  <c r="U1958" i="25"/>
  <c r="V1957" i="25"/>
  <c r="U1957" i="25"/>
  <c r="V1956" i="25"/>
  <c r="U1956" i="25"/>
  <c r="V1955" i="25"/>
  <c r="U1955" i="25"/>
  <c r="V1954" i="25"/>
  <c r="U1954" i="25"/>
  <c r="V1953" i="25"/>
  <c r="U1953" i="25"/>
  <c r="V1952" i="25"/>
  <c r="U1952" i="25"/>
  <c r="V1951" i="25"/>
  <c r="U1951" i="25"/>
  <c r="V1950" i="25"/>
  <c r="U1950" i="25"/>
  <c r="V1949" i="25"/>
  <c r="U1949" i="25"/>
  <c r="V1948" i="25"/>
  <c r="U1948" i="25"/>
  <c r="V1947" i="25"/>
  <c r="U1947" i="25"/>
  <c r="V1946" i="25"/>
  <c r="U1946" i="25"/>
  <c r="V1945" i="25"/>
  <c r="U1945" i="25"/>
  <c r="V1944" i="25"/>
  <c r="U1944" i="25"/>
  <c r="V1943" i="25"/>
  <c r="U1943" i="25"/>
  <c r="V1942" i="25"/>
  <c r="U1942" i="25"/>
  <c r="V1941" i="25"/>
  <c r="U1941" i="25"/>
  <c r="V1940" i="25"/>
  <c r="U1940" i="25"/>
  <c r="V1939" i="25"/>
  <c r="U1939" i="25"/>
  <c r="V1938" i="25"/>
  <c r="U1938" i="25"/>
  <c r="V1937" i="25"/>
  <c r="U1937" i="25"/>
  <c r="V1936" i="25"/>
  <c r="U1936" i="25"/>
  <c r="V1935" i="25"/>
  <c r="U1935" i="25"/>
  <c r="V1934" i="25"/>
  <c r="U1934" i="25"/>
  <c r="V1933" i="25"/>
  <c r="U1933" i="25"/>
  <c r="V1932" i="25"/>
  <c r="U1932" i="25"/>
  <c r="V1931" i="25"/>
  <c r="U1931" i="25"/>
  <c r="V1930" i="25"/>
  <c r="U1930" i="25"/>
  <c r="V1929" i="25"/>
  <c r="U1929" i="25"/>
  <c r="V1928" i="25"/>
  <c r="U1928" i="25"/>
  <c r="V1927" i="25"/>
  <c r="U1927" i="25"/>
  <c r="V1926" i="25"/>
  <c r="U1926" i="25"/>
  <c r="V1925" i="25"/>
  <c r="U1925" i="25"/>
  <c r="V1924" i="25"/>
  <c r="U1924" i="25"/>
  <c r="V1923" i="25"/>
  <c r="U1923" i="25"/>
  <c r="V1922" i="25"/>
  <c r="U1922" i="25"/>
  <c r="V1921" i="25"/>
  <c r="U1921" i="25"/>
  <c r="V1920" i="25"/>
  <c r="U1920" i="25"/>
  <c r="V1919" i="25"/>
  <c r="U1919" i="25"/>
  <c r="V1918" i="25"/>
  <c r="U1918" i="25"/>
  <c r="V1917" i="25"/>
  <c r="U1917" i="25"/>
  <c r="V1916" i="25"/>
  <c r="U1916" i="25"/>
  <c r="V1915" i="25"/>
  <c r="U1915" i="25"/>
  <c r="V1914" i="25"/>
  <c r="U1914" i="25"/>
  <c r="V1913" i="25"/>
  <c r="U1913" i="25"/>
  <c r="V1912" i="25"/>
  <c r="U1912" i="25"/>
  <c r="V1911" i="25"/>
  <c r="U1911" i="25"/>
  <c r="V1910" i="25"/>
  <c r="U1910" i="25"/>
  <c r="V1909" i="25"/>
  <c r="U1909" i="25"/>
  <c r="V1908" i="25"/>
  <c r="U1908" i="25"/>
  <c r="V1907" i="25"/>
  <c r="U1907" i="25"/>
  <c r="V1906" i="25"/>
  <c r="U1906" i="25"/>
  <c r="V1905" i="25"/>
  <c r="U1905" i="25"/>
  <c r="V1904" i="25"/>
  <c r="U1904" i="25"/>
  <c r="V1903" i="25"/>
  <c r="U1903" i="25"/>
  <c r="V1902" i="25"/>
  <c r="U1902" i="25"/>
  <c r="V1901" i="25"/>
  <c r="U1901" i="25"/>
  <c r="V1900" i="25"/>
  <c r="U1900" i="25"/>
  <c r="V1899" i="25"/>
  <c r="U1899" i="25"/>
  <c r="V1898" i="25"/>
  <c r="U1898" i="25"/>
  <c r="V1897" i="25"/>
  <c r="U1897" i="25"/>
  <c r="V1896" i="25"/>
  <c r="U1896" i="25"/>
  <c r="V1895" i="25"/>
  <c r="U1895" i="25"/>
  <c r="V1894" i="25"/>
  <c r="U1894" i="25"/>
  <c r="V1893" i="25"/>
  <c r="U1893" i="25"/>
  <c r="V1892" i="25"/>
  <c r="U1892" i="25"/>
  <c r="V1891" i="25"/>
  <c r="U1891" i="25"/>
  <c r="V1890" i="25"/>
  <c r="U1890" i="25"/>
  <c r="V1889" i="25"/>
  <c r="U1889" i="25"/>
  <c r="V1888" i="25"/>
  <c r="U1888" i="25"/>
  <c r="V1887" i="25"/>
  <c r="U1887" i="25"/>
  <c r="V1886" i="25"/>
  <c r="U1886" i="25"/>
  <c r="V1885" i="25"/>
  <c r="U1885" i="25"/>
  <c r="V1884" i="25"/>
  <c r="U1884" i="25"/>
  <c r="V1883" i="25"/>
  <c r="U1883" i="25"/>
  <c r="V1882" i="25"/>
  <c r="U1882" i="25"/>
  <c r="V1881" i="25"/>
  <c r="U1881" i="25"/>
  <c r="V1880" i="25"/>
  <c r="U1880" i="25"/>
  <c r="V1879" i="25"/>
  <c r="U1879" i="25"/>
  <c r="V1878" i="25"/>
  <c r="U1878" i="25"/>
  <c r="V1877" i="25"/>
  <c r="U1877" i="25"/>
  <c r="V1876" i="25"/>
  <c r="U1876" i="25"/>
  <c r="V1875" i="25"/>
  <c r="U1875" i="25"/>
  <c r="V1874" i="25"/>
  <c r="U1874" i="25"/>
  <c r="V1873" i="25"/>
  <c r="U1873" i="25"/>
  <c r="V1872" i="25"/>
  <c r="U1872" i="25"/>
  <c r="V1871" i="25"/>
  <c r="U1871" i="25"/>
  <c r="V1870" i="25"/>
  <c r="U1870" i="25"/>
  <c r="V1869" i="25"/>
  <c r="U1869" i="25"/>
  <c r="V1868" i="25"/>
  <c r="U1868" i="25"/>
  <c r="V1867" i="25"/>
  <c r="U1867" i="25"/>
  <c r="V1866" i="25"/>
  <c r="U1866" i="25"/>
  <c r="V1865" i="25"/>
  <c r="U1865" i="25"/>
  <c r="V1864" i="25"/>
  <c r="U1864" i="25"/>
  <c r="V1863" i="25"/>
  <c r="U1863" i="25"/>
  <c r="V1862" i="25"/>
  <c r="U1862" i="25"/>
  <c r="V1861" i="25"/>
  <c r="U1861" i="25"/>
  <c r="V1860" i="25"/>
  <c r="U1860" i="25"/>
  <c r="V1859" i="25"/>
  <c r="U1859" i="25"/>
  <c r="V1858" i="25"/>
  <c r="U1858" i="25"/>
  <c r="V1857" i="25"/>
  <c r="U1857" i="25"/>
  <c r="V1856" i="25"/>
  <c r="U1856" i="25"/>
  <c r="V1855" i="25"/>
  <c r="U1855" i="25"/>
  <c r="V1854" i="25"/>
  <c r="U1854" i="25"/>
  <c r="V1853" i="25"/>
  <c r="U1853" i="25"/>
  <c r="V1852" i="25"/>
  <c r="U1852" i="25"/>
  <c r="V1851" i="25"/>
  <c r="U1851" i="25"/>
  <c r="V1850" i="25"/>
  <c r="U1850" i="25"/>
  <c r="V1849" i="25"/>
  <c r="U1849" i="25"/>
  <c r="V1848" i="25"/>
  <c r="U1848" i="25"/>
  <c r="V1847" i="25"/>
  <c r="U1847" i="25"/>
  <c r="V1846" i="25"/>
  <c r="U1846" i="25"/>
  <c r="V1845" i="25"/>
  <c r="U1845" i="25"/>
  <c r="V1844" i="25"/>
  <c r="U1844" i="25"/>
  <c r="V1843" i="25"/>
  <c r="U1843" i="25"/>
  <c r="V1842" i="25"/>
  <c r="U1842" i="25"/>
  <c r="V1841" i="25"/>
  <c r="U1841" i="25"/>
  <c r="V1840" i="25"/>
  <c r="U1840" i="25"/>
  <c r="V1839" i="25"/>
  <c r="U1839" i="25"/>
  <c r="V1838" i="25"/>
  <c r="U1838" i="25"/>
  <c r="V1837" i="25"/>
  <c r="U1837" i="25"/>
  <c r="V1836" i="25"/>
  <c r="U1836" i="25"/>
  <c r="V1835" i="25"/>
  <c r="U1835" i="25"/>
  <c r="V1834" i="25"/>
  <c r="U1834" i="25"/>
  <c r="V1833" i="25"/>
  <c r="U1833" i="25"/>
  <c r="V1832" i="25"/>
  <c r="U1832" i="25"/>
  <c r="V1831" i="25"/>
  <c r="U1831" i="25"/>
  <c r="V1830" i="25"/>
  <c r="U1830" i="25"/>
  <c r="V1829" i="25"/>
  <c r="U1829" i="25"/>
  <c r="V1828" i="25"/>
  <c r="U1828" i="25"/>
  <c r="V1827" i="25"/>
  <c r="U1827" i="25"/>
  <c r="V1826" i="25"/>
  <c r="U1826" i="25"/>
  <c r="V1825" i="25"/>
  <c r="U1825" i="25"/>
  <c r="V1824" i="25"/>
  <c r="U1824" i="25"/>
  <c r="V1823" i="25"/>
  <c r="U1823" i="25"/>
  <c r="V1822" i="25"/>
  <c r="U1822" i="25"/>
  <c r="V1821" i="25"/>
  <c r="U1821" i="25"/>
  <c r="V1820" i="25"/>
  <c r="U1820" i="25"/>
  <c r="V1819" i="25"/>
  <c r="U1819" i="25"/>
  <c r="V1818" i="25"/>
  <c r="U1818" i="25"/>
  <c r="V1817" i="25"/>
  <c r="U1817" i="25"/>
  <c r="V1816" i="25"/>
  <c r="U1816" i="25"/>
  <c r="V1815" i="25"/>
  <c r="U1815" i="25"/>
  <c r="V1814" i="25"/>
  <c r="U1814" i="25"/>
  <c r="V1813" i="25"/>
  <c r="U1813" i="25"/>
  <c r="V1812" i="25"/>
  <c r="U1812" i="25"/>
  <c r="V1811" i="25"/>
  <c r="U1811" i="25"/>
  <c r="V1810" i="25"/>
  <c r="U1810" i="25"/>
  <c r="V1809" i="25"/>
  <c r="U1809" i="25"/>
  <c r="V1808" i="25"/>
  <c r="U1808" i="25"/>
  <c r="V1807" i="25"/>
  <c r="U1807" i="25"/>
  <c r="V1806" i="25"/>
  <c r="U1806" i="25"/>
  <c r="V1805" i="25"/>
  <c r="U1805" i="25"/>
  <c r="V1804" i="25"/>
  <c r="U1804" i="25"/>
  <c r="V1803" i="25"/>
  <c r="U1803" i="25"/>
  <c r="V1802" i="25"/>
  <c r="U1802" i="25"/>
  <c r="V1801" i="25"/>
  <c r="U1801" i="25"/>
  <c r="V1800" i="25"/>
  <c r="U1800" i="25"/>
  <c r="V1799" i="25"/>
  <c r="U1799" i="25"/>
  <c r="V1798" i="25"/>
  <c r="U1798" i="25"/>
  <c r="V1797" i="25"/>
  <c r="U1797" i="25"/>
  <c r="V1796" i="25"/>
  <c r="U1796" i="25"/>
  <c r="V1795" i="25"/>
  <c r="U1795" i="25"/>
  <c r="V1794" i="25"/>
  <c r="U1794" i="25"/>
  <c r="V1793" i="25"/>
  <c r="U1793" i="25"/>
  <c r="V1792" i="25"/>
  <c r="U1792" i="25"/>
  <c r="V1791" i="25"/>
  <c r="U1791" i="25"/>
  <c r="V1790" i="25"/>
  <c r="U1790" i="25"/>
  <c r="V1789" i="25"/>
  <c r="U1789" i="25"/>
  <c r="V1788" i="25"/>
  <c r="U1788" i="25"/>
  <c r="V1787" i="25"/>
  <c r="U1787" i="25"/>
  <c r="V1786" i="25"/>
  <c r="U1786" i="25"/>
  <c r="V1785" i="25"/>
  <c r="U1785" i="25"/>
  <c r="V1784" i="25"/>
  <c r="U1784" i="25"/>
  <c r="V1783" i="25"/>
  <c r="U1783" i="25"/>
  <c r="V1782" i="25"/>
  <c r="U1782" i="25"/>
  <c r="V1781" i="25"/>
  <c r="U1781" i="25"/>
  <c r="V1780" i="25"/>
  <c r="U1780" i="25"/>
  <c r="V1779" i="25"/>
  <c r="U1779" i="25"/>
  <c r="V1778" i="25"/>
  <c r="U1778" i="25"/>
  <c r="V1777" i="25"/>
  <c r="U1777" i="25"/>
  <c r="V1776" i="25"/>
  <c r="U1776" i="25"/>
  <c r="V1775" i="25"/>
  <c r="U1775" i="25"/>
  <c r="V1774" i="25"/>
  <c r="U1774" i="25"/>
  <c r="V1773" i="25"/>
  <c r="U1773" i="25"/>
  <c r="V1772" i="25"/>
  <c r="U1772" i="25"/>
  <c r="V1771" i="25"/>
  <c r="U1771" i="25"/>
  <c r="V1770" i="25"/>
  <c r="U1770" i="25"/>
  <c r="V1769" i="25"/>
  <c r="U1769" i="25"/>
  <c r="V1768" i="25"/>
  <c r="U1768" i="25"/>
  <c r="V1767" i="25"/>
  <c r="U1767" i="25"/>
  <c r="V1766" i="25"/>
  <c r="U1766" i="25"/>
  <c r="V1765" i="25"/>
  <c r="U1765" i="25"/>
  <c r="V1764" i="25"/>
  <c r="U1764" i="25"/>
  <c r="V1763" i="25"/>
  <c r="U1763" i="25"/>
  <c r="V1762" i="25"/>
  <c r="U1762" i="25"/>
  <c r="V1761" i="25"/>
  <c r="U1761" i="25"/>
  <c r="V1760" i="25"/>
  <c r="U1760" i="25"/>
  <c r="V1759" i="25"/>
  <c r="U1759" i="25"/>
  <c r="V1758" i="25"/>
  <c r="U1758" i="25"/>
  <c r="V1757" i="25"/>
  <c r="U1757" i="25"/>
  <c r="V1756" i="25"/>
  <c r="U1756" i="25"/>
  <c r="V1755" i="25"/>
  <c r="U1755" i="25"/>
  <c r="V1754" i="25"/>
  <c r="U1754" i="25"/>
  <c r="V1753" i="25"/>
  <c r="U1753" i="25"/>
  <c r="V1752" i="25"/>
  <c r="U1752" i="25"/>
  <c r="V1751" i="25"/>
  <c r="U1751" i="25"/>
  <c r="V1750" i="25"/>
  <c r="U1750" i="25"/>
  <c r="V1749" i="25"/>
  <c r="U1749" i="25"/>
  <c r="V1748" i="25"/>
  <c r="U1748" i="25"/>
  <c r="V1747" i="25"/>
  <c r="U1747" i="25"/>
  <c r="V1746" i="25"/>
  <c r="U1746" i="25"/>
  <c r="V1745" i="25"/>
  <c r="U1745" i="25"/>
  <c r="V1744" i="25"/>
  <c r="U1744" i="25"/>
  <c r="V1743" i="25"/>
  <c r="U1743" i="25"/>
  <c r="V1742" i="25"/>
  <c r="U1742" i="25"/>
  <c r="V1741" i="25"/>
  <c r="U1741" i="25"/>
  <c r="V1740" i="25"/>
  <c r="U1740" i="25"/>
  <c r="V1739" i="25"/>
  <c r="U1739" i="25"/>
  <c r="V1738" i="25"/>
  <c r="U1738" i="25"/>
  <c r="V1737" i="25"/>
  <c r="U1737" i="25"/>
  <c r="V1736" i="25"/>
  <c r="U1736" i="25"/>
  <c r="V1735" i="25"/>
  <c r="U1735" i="25"/>
  <c r="V1734" i="25"/>
  <c r="U1734" i="25"/>
  <c r="V1733" i="25"/>
  <c r="U1733" i="25"/>
  <c r="V1732" i="25"/>
  <c r="U1732" i="25"/>
  <c r="V1731" i="25"/>
  <c r="U1731" i="25"/>
  <c r="V1730" i="25"/>
  <c r="U1730" i="25"/>
  <c r="V1729" i="25"/>
  <c r="U1729" i="25"/>
  <c r="V1728" i="25"/>
  <c r="U1728" i="25"/>
  <c r="V1727" i="25"/>
  <c r="U1727" i="25"/>
  <c r="V1726" i="25"/>
  <c r="U1726" i="25"/>
  <c r="V1725" i="25"/>
  <c r="U1725" i="25"/>
  <c r="V1724" i="25"/>
  <c r="U1724" i="25"/>
  <c r="V1723" i="25"/>
  <c r="U1723" i="25"/>
  <c r="V1722" i="25"/>
  <c r="U1722" i="25"/>
  <c r="V1721" i="25"/>
  <c r="U1721" i="25"/>
  <c r="V1720" i="25"/>
  <c r="U1720" i="25"/>
  <c r="V1719" i="25"/>
  <c r="U1719" i="25"/>
  <c r="V1718" i="25"/>
  <c r="U1718" i="25"/>
  <c r="V1717" i="25"/>
  <c r="U1717" i="25"/>
  <c r="V1716" i="25"/>
  <c r="U1716" i="25"/>
  <c r="V1715" i="25"/>
  <c r="U1715" i="25"/>
  <c r="V1714" i="25"/>
  <c r="U1714" i="25"/>
  <c r="V1713" i="25"/>
  <c r="U1713" i="25"/>
  <c r="V1712" i="25"/>
  <c r="U1712" i="25"/>
  <c r="V1711" i="25"/>
  <c r="U1711" i="25"/>
  <c r="V1710" i="25"/>
  <c r="U1710" i="25"/>
  <c r="V1709" i="25"/>
  <c r="U1709" i="25"/>
  <c r="V1708" i="25"/>
  <c r="U1708" i="25"/>
  <c r="V1707" i="25"/>
  <c r="U1707" i="25"/>
  <c r="V1706" i="25"/>
  <c r="U1706" i="25"/>
  <c r="V1705" i="25"/>
  <c r="U1705" i="25"/>
  <c r="V1704" i="25"/>
  <c r="U1704" i="25"/>
  <c r="V1703" i="25"/>
  <c r="U1703" i="25"/>
  <c r="V1702" i="25"/>
  <c r="U1702" i="25"/>
  <c r="V1701" i="25"/>
  <c r="U1701" i="25"/>
  <c r="V1700" i="25"/>
  <c r="U1700" i="25"/>
  <c r="V1699" i="25"/>
  <c r="U1699" i="25"/>
  <c r="V1698" i="25"/>
  <c r="U1698" i="25"/>
  <c r="V1697" i="25"/>
  <c r="U1697" i="25"/>
  <c r="V1696" i="25"/>
  <c r="U1696" i="25"/>
  <c r="V1695" i="25"/>
  <c r="U1695" i="25"/>
  <c r="V1694" i="25"/>
  <c r="U1694" i="25"/>
  <c r="V1693" i="25"/>
  <c r="U1693" i="25"/>
  <c r="V1692" i="25"/>
  <c r="U1692" i="25"/>
  <c r="V1691" i="25"/>
  <c r="U1691" i="25"/>
  <c r="V1690" i="25"/>
  <c r="U1690" i="25"/>
  <c r="V1689" i="25"/>
  <c r="U1689" i="25"/>
  <c r="V1688" i="25"/>
  <c r="U1688" i="25"/>
  <c r="V1687" i="25"/>
  <c r="U1687" i="25"/>
  <c r="V1686" i="25"/>
  <c r="U1686" i="25"/>
  <c r="V1685" i="25"/>
  <c r="U1685" i="25"/>
  <c r="V1684" i="25"/>
  <c r="U1684" i="25"/>
  <c r="V1683" i="25"/>
  <c r="U1683" i="25"/>
  <c r="V1682" i="25"/>
  <c r="U1682" i="25"/>
  <c r="V1681" i="25"/>
  <c r="U1681" i="25"/>
  <c r="V1680" i="25"/>
  <c r="U1680" i="25"/>
  <c r="V1679" i="25"/>
  <c r="U1679" i="25"/>
  <c r="V1678" i="25"/>
  <c r="U1678" i="25"/>
  <c r="V1677" i="25"/>
  <c r="U1677" i="25"/>
  <c r="V1676" i="25"/>
  <c r="U1676" i="25"/>
  <c r="V1675" i="25"/>
  <c r="U1675" i="25"/>
  <c r="V1674" i="25"/>
  <c r="U1674" i="25"/>
  <c r="V1673" i="25"/>
  <c r="U1673" i="25"/>
  <c r="V1672" i="25"/>
  <c r="U1672" i="25"/>
  <c r="V1671" i="25"/>
  <c r="U1671" i="25"/>
  <c r="V1670" i="25"/>
  <c r="U1670" i="25"/>
  <c r="V1669" i="25"/>
  <c r="U1669" i="25"/>
  <c r="V1668" i="25"/>
  <c r="U1668" i="25"/>
  <c r="V1667" i="25"/>
  <c r="U1667" i="25"/>
  <c r="V1666" i="25"/>
  <c r="U1666" i="25"/>
  <c r="V1665" i="25"/>
  <c r="U1665" i="25"/>
  <c r="V1664" i="25"/>
  <c r="U1664" i="25"/>
  <c r="V1663" i="25"/>
  <c r="U1663" i="25"/>
  <c r="V1662" i="25"/>
  <c r="U1662" i="25"/>
  <c r="V1661" i="25"/>
  <c r="U1661" i="25"/>
  <c r="V1660" i="25"/>
  <c r="U1660" i="25"/>
  <c r="V1659" i="25"/>
  <c r="U1659" i="25"/>
  <c r="V1658" i="25"/>
  <c r="U1658" i="25"/>
  <c r="V1657" i="25"/>
  <c r="U1657" i="25"/>
  <c r="V1656" i="25"/>
  <c r="U1656" i="25"/>
  <c r="V1655" i="25"/>
  <c r="U1655" i="25"/>
  <c r="V1654" i="25"/>
  <c r="U1654" i="25"/>
  <c r="V1653" i="25"/>
  <c r="U1653" i="25"/>
  <c r="V1652" i="25"/>
  <c r="U1652" i="25"/>
  <c r="V1651" i="25"/>
  <c r="U1651" i="25"/>
  <c r="V1650" i="25"/>
  <c r="U1650" i="25"/>
  <c r="V1649" i="25"/>
  <c r="U1649" i="25"/>
  <c r="V1648" i="25"/>
  <c r="U1648" i="25"/>
  <c r="V1647" i="25"/>
  <c r="U1647" i="25"/>
  <c r="V1646" i="25"/>
  <c r="U1646" i="25"/>
  <c r="V1645" i="25"/>
  <c r="U1645" i="25"/>
  <c r="V1644" i="25"/>
  <c r="U1644" i="25"/>
  <c r="V1643" i="25"/>
  <c r="U1643" i="25"/>
  <c r="V1642" i="25"/>
  <c r="U1642" i="25"/>
  <c r="V1641" i="25"/>
  <c r="U1641" i="25"/>
  <c r="V1640" i="25"/>
  <c r="U1640" i="25"/>
  <c r="V1639" i="25"/>
  <c r="U1639" i="25"/>
  <c r="V1638" i="25"/>
  <c r="U1638" i="25"/>
  <c r="V1637" i="25"/>
  <c r="U1637" i="25"/>
  <c r="V1636" i="25"/>
  <c r="U1636" i="25"/>
  <c r="V1635" i="25"/>
  <c r="U1635" i="25"/>
  <c r="V1634" i="25"/>
  <c r="U1634" i="25"/>
  <c r="V1633" i="25"/>
  <c r="U1633" i="25"/>
  <c r="V1632" i="25"/>
  <c r="U1632" i="25"/>
  <c r="V1631" i="25"/>
  <c r="U1631" i="25"/>
  <c r="V1630" i="25"/>
  <c r="U1630" i="25"/>
  <c r="V1629" i="25"/>
  <c r="U1629" i="25"/>
  <c r="V1628" i="25"/>
  <c r="U1628" i="25"/>
  <c r="V1627" i="25"/>
  <c r="U1627" i="25"/>
  <c r="V1626" i="25"/>
  <c r="U1626" i="25"/>
  <c r="V1625" i="25"/>
  <c r="U1625" i="25"/>
  <c r="V1624" i="25"/>
  <c r="U1624" i="25"/>
  <c r="V1623" i="25"/>
  <c r="U1623" i="25"/>
  <c r="V1622" i="25"/>
  <c r="U1622" i="25"/>
  <c r="V1621" i="25"/>
  <c r="U1621" i="25"/>
  <c r="V1620" i="25"/>
  <c r="U1620" i="25"/>
  <c r="V1619" i="25"/>
  <c r="U1619" i="25"/>
  <c r="V1618" i="25"/>
  <c r="U1618" i="25"/>
  <c r="V1617" i="25"/>
  <c r="U1617" i="25"/>
  <c r="V1616" i="25"/>
  <c r="U1616" i="25"/>
  <c r="V1615" i="25"/>
  <c r="U1615" i="25"/>
  <c r="V1614" i="25"/>
  <c r="U1614" i="25"/>
  <c r="V1613" i="25"/>
  <c r="U1613" i="25"/>
  <c r="V1612" i="25"/>
  <c r="U1612" i="25"/>
  <c r="V1611" i="25"/>
  <c r="U1611" i="25"/>
  <c r="V1610" i="25"/>
  <c r="U1610" i="25"/>
  <c r="V1609" i="25"/>
  <c r="U1609" i="25"/>
  <c r="V1608" i="25"/>
  <c r="U1608" i="25"/>
  <c r="V1607" i="25"/>
  <c r="U1607" i="25"/>
  <c r="V1606" i="25"/>
  <c r="U1606" i="25"/>
  <c r="V1605" i="25"/>
  <c r="U1605" i="25"/>
  <c r="V1604" i="25"/>
  <c r="U1604" i="25"/>
  <c r="V1603" i="25"/>
  <c r="U1603" i="25"/>
  <c r="V1602" i="25"/>
  <c r="U1602" i="25"/>
  <c r="V1601" i="25"/>
  <c r="U1601" i="25"/>
  <c r="V1600" i="25"/>
  <c r="U1600" i="25"/>
  <c r="V1599" i="25"/>
  <c r="U1599" i="25"/>
  <c r="V1598" i="25"/>
  <c r="U1598" i="25"/>
  <c r="V1597" i="25"/>
  <c r="U1597" i="25"/>
  <c r="V1596" i="25"/>
  <c r="U1596" i="25"/>
  <c r="V1595" i="25"/>
  <c r="U1595" i="25"/>
  <c r="V1594" i="25"/>
  <c r="U1594" i="25"/>
  <c r="V1593" i="25"/>
  <c r="U1593" i="25"/>
  <c r="V1592" i="25"/>
  <c r="U1592" i="25"/>
  <c r="V1591" i="25"/>
  <c r="U1591" i="25"/>
  <c r="V1590" i="25"/>
  <c r="U1590" i="25"/>
  <c r="V1589" i="25"/>
  <c r="U1589" i="25"/>
  <c r="V1588" i="25"/>
  <c r="U1588" i="25"/>
  <c r="V1587" i="25"/>
  <c r="U1587" i="25"/>
  <c r="V1586" i="25"/>
  <c r="U1586" i="25"/>
  <c r="V1585" i="25"/>
  <c r="U1585" i="25"/>
  <c r="V1584" i="25"/>
  <c r="U1584" i="25"/>
  <c r="V1583" i="25"/>
  <c r="U1583" i="25"/>
  <c r="V1582" i="25"/>
  <c r="U1582" i="25"/>
  <c r="V1581" i="25"/>
  <c r="U1581" i="25"/>
  <c r="V1580" i="25"/>
  <c r="U1580" i="25"/>
  <c r="V1579" i="25"/>
  <c r="U1579" i="25"/>
  <c r="V1578" i="25"/>
  <c r="U1578" i="25"/>
  <c r="V1577" i="25"/>
  <c r="U1577" i="25"/>
  <c r="V1576" i="25"/>
  <c r="U1576" i="25"/>
  <c r="V1575" i="25"/>
  <c r="U1575" i="25"/>
  <c r="V1574" i="25"/>
  <c r="U1574" i="25"/>
  <c r="V1573" i="25"/>
  <c r="U1573" i="25"/>
  <c r="V1572" i="25"/>
  <c r="U1572" i="25"/>
  <c r="V1571" i="25"/>
  <c r="U1571" i="25"/>
  <c r="V1570" i="25"/>
  <c r="U1570" i="25"/>
  <c r="V1569" i="25"/>
  <c r="U1569" i="25"/>
  <c r="V1568" i="25"/>
  <c r="U1568" i="25"/>
  <c r="V1567" i="25"/>
  <c r="U1567" i="25"/>
  <c r="V1566" i="25"/>
  <c r="U1566" i="25"/>
  <c r="V1565" i="25"/>
  <c r="U1565" i="25"/>
  <c r="V1564" i="25"/>
  <c r="U1564" i="25"/>
  <c r="V1563" i="25"/>
  <c r="U1563" i="25"/>
  <c r="V1562" i="25"/>
  <c r="U1562" i="25"/>
  <c r="V1561" i="25"/>
  <c r="U1561" i="25"/>
  <c r="V1560" i="25"/>
  <c r="U1560" i="25"/>
  <c r="V1559" i="25"/>
  <c r="U1559" i="25"/>
  <c r="V1558" i="25"/>
  <c r="U1558" i="25"/>
  <c r="V1557" i="25"/>
  <c r="U1557" i="25"/>
  <c r="V1556" i="25"/>
  <c r="U1556" i="25"/>
  <c r="V1555" i="25"/>
  <c r="U1555" i="25"/>
  <c r="V1554" i="25"/>
  <c r="U1554" i="25"/>
  <c r="V1553" i="25"/>
  <c r="U1553" i="25"/>
  <c r="V1552" i="25"/>
  <c r="U1552" i="25"/>
  <c r="V1551" i="25"/>
  <c r="U1551" i="25"/>
  <c r="V1550" i="25"/>
  <c r="U1550" i="25"/>
  <c r="V1549" i="25"/>
  <c r="U1549" i="25"/>
  <c r="V1548" i="25"/>
  <c r="U1548" i="25"/>
  <c r="V1547" i="25"/>
  <c r="U1547" i="25"/>
  <c r="V1546" i="25"/>
  <c r="U1546" i="25"/>
  <c r="V1545" i="25"/>
  <c r="U1545" i="25"/>
  <c r="V1544" i="25"/>
  <c r="U1544" i="25"/>
  <c r="V1543" i="25"/>
  <c r="U1543" i="25"/>
  <c r="V1542" i="25"/>
  <c r="U1542" i="25"/>
  <c r="V1541" i="25"/>
  <c r="U1541" i="25"/>
  <c r="V1540" i="25"/>
  <c r="U1540" i="25"/>
  <c r="V1539" i="25"/>
  <c r="U1539" i="25"/>
  <c r="V1538" i="25"/>
  <c r="U1538" i="25"/>
  <c r="V1537" i="25"/>
  <c r="U1537" i="25"/>
  <c r="V1536" i="25"/>
  <c r="U1536" i="25"/>
  <c r="V1535" i="25"/>
  <c r="U1535" i="25"/>
  <c r="V1534" i="25"/>
  <c r="U1534" i="25"/>
  <c r="V1533" i="25"/>
  <c r="U1533" i="25"/>
  <c r="V1532" i="25"/>
  <c r="U1532" i="25"/>
  <c r="V1531" i="25"/>
  <c r="U1531" i="25"/>
  <c r="V1530" i="25"/>
  <c r="U1530" i="25"/>
  <c r="V1529" i="25"/>
  <c r="U1529" i="25"/>
  <c r="V1528" i="25"/>
  <c r="U1528" i="25"/>
  <c r="V1527" i="25"/>
  <c r="U1527" i="25"/>
  <c r="V1526" i="25"/>
  <c r="U1526" i="25"/>
  <c r="V1525" i="25"/>
  <c r="U1525" i="25"/>
  <c r="V1524" i="25"/>
  <c r="U1524" i="25"/>
  <c r="V1523" i="25"/>
  <c r="U1523" i="25"/>
  <c r="V1522" i="25"/>
  <c r="U1522" i="25"/>
  <c r="V1521" i="25"/>
  <c r="U1521" i="25"/>
  <c r="V1520" i="25"/>
  <c r="U1520" i="25"/>
  <c r="V1519" i="25"/>
  <c r="U1519" i="25"/>
  <c r="V1518" i="25"/>
  <c r="U1518" i="25"/>
  <c r="V1517" i="25"/>
  <c r="U1517" i="25"/>
  <c r="V1516" i="25"/>
  <c r="U1516" i="25"/>
  <c r="V1515" i="25"/>
  <c r="U1515" i="25"/>
  <c r="V1514" i="25"/>
  <c r="U1514" i="25"/>
  <c r="V1513" i="25"/>
  <c r="U1513" i="25"/>
  <c r="V1512" i="25"/>
  <c r="U1512" i="25"/>
  <c r="V1511" i="25"/>
  <c r="U1511" i="25"/>
  <c r="V1510" i="25"/>
  <c r="U1510" i="25"/>
  <c r="V1509" i="25"/>
  <c r="U1509" i="25"/>
  <c r="V1508" i="25"/>
  <c r="U1508" i="25"/>
  <c r="V1507" i="25"/>
  <c r="U1507" i="25"/>
  <c r="V1506" i="25"/>
  <c r="U1506" i="25"/>
  <c r="V1505" i="25"/>
  <c r="U1505" i="25"/>
  <c r="V1504" i="25"/>
  <c r="U1504" i="25"/>
  <c r="V1503" i="25"/>
  <c r="U1503" i="25"/>
  <c r="V1502" i="25"/>
  <c r="U1502" i="25"/>
  <c r="V1501" i="25"/>
  <c r="U1501" i="25"/>
  <c r="V1500" i="25"/>
  <c r="U1500" i="25"/>
  <c r="V1499" i="25"/>
  <c r="U1499" i="25"/>
  <c r="V1498" i="25"/>
  <c r="U1498" i="25"/>
  <c r="V1497" i="25"/>
  <c r="U1497" i="25"/>
  <c r="V1496" i="25"/>
  <c r="U1496" i="25"/>
  <c r="V1495" i="25"/>
  <c r="U1495" i="25"/>
  <c r="V1494" i="25"/>
  <c r="U1494" i="25"/>
  <c r="V1493" i="25"/>
  <c r="U1493" i="25"/>
  <c r="V1492" i="25"/>
  <c r="U1492" i="25"/>
  <c r="V1491" i="25"/>
  <c r="U1491" i="25"/>
  <c r="V1490" i="25"/>
  <c r="U1490" i="25"/>
  <c r="V1489" i="25"/>
  <c r="U1489" i="25"/>
  <c r="V1488" i="25"/>
  <c r="U1488" i="25"/>
  <c r="V1487" i="25"/>
  <c r="U1487" i="25"/>
  <c r="V1486" i="25"/>
  <c r="U1486" i="25"/>
  <c r="V1485" i="25"/>
  <c r="U1485" i="25"/>
  <c r="V1484" i="25"/>
  <c r="U1484" i="25"/>
  <c r="V1483" i="25"/>
  <c r="U1483" i="25"/>
  <c r="V1482" i="25"/>
  <c r="U1482" i="25"/>
  <c r="V1481" i="25"/>
  <c r="U1481" i="25"/>
  <c r="V1480" i="25"/>
  <c r="U1480" i="25"/>
  <c r="V1479" i="25"/>
  <c r="U1479" i="25"/>
  <c r="V1478" i="25"/>
  <c r="U1478" i="25"/>
  <c r="V1477" i="25"/>
  <c r="U1477" i="25"/>
  <c r="V1476" i="25"/>
  <c r="U1476" i="25"/>
  <c r="V1475" i="25"/>
  <c r="U1475" i="25"/>
  <c r="V1474" i="25"/>
  <c r="U1474" i="25"/>
  <c r="V1473" i="25"/>
  <c r="U1473" i="25"/>
  <c r="V1472" i="25"/>
  <c r="U1472" i="25"/>
  <c r="V1471" i="25"/>
  <c r="U1471" i="25"/>
  <c r="V1470" i="25"/>
  <c r="U1470" i="25"/>
  <c r="V1469" i="25"/>
  <c r="U1469" i="25"/>
  <c r="V1468" i="25"/>
  <c r="U1468" i="25"/>
  <c r="V1467" i="25"/>
  <c r="U1467" i="25"/>
  <c r="V1466" i="25"/>
  <c r="U1466" i="25"/>
  <c r="V1465" i="25"/>
  <c r="U1465" i="25"/>
  <c r="V1464" i="25"/>
  <c r="U1464" i="25"/>
  <c r="V1463" i="25"/>
  <c r="U1463" i="25"/>
  <c r="V1462" i="25"/>
  <c r="U1462" i="25"/>
  <c r="V1461" i="25"/>
  <c r="U1461" i="25"/>
  <c r="V1460" i="25"/>
  <c r="U1460" i="25"/>
  <c r="V1459" i="25"/>
  <c r="U1459" i="25"/>
  <c r="V1458" i="25"/>
  <c r="U1458" i="25"/>
  <c r="V1457" i="25"/>
  <c r="U1457" i="25"/>
  <c r="V1456" i="25"/>
  <c r="U1456" i="25"/>
  <c r="V1455" i="25"/>
  <c r="U1455" i="25"/>
  <c r="V1454" i="25"/>
  <c r="U1454" i="25"/>
  <c r="V1453" i="25"/>
  <c r="U1453" i="25"/>
  <c r="V1452" i="25"/>
  <c r="U1452" i="25"/>
  <c r="V1451" i="25"/>
  <c r="U1451" i="25"/>
  <c r="V1450" i="25"/>
  <c r="U1450" i="25"/>
  <c r="V1449" i="25"/>
  <c r="U1449" i="25"/>
  <c r="V1448" i="25"/>
  <c r="U1448" i="25"/>
  <c r="V1447" i="25"/>
  <c r="U1447" i="25"/>
  <c r="V1446" i="25"/>
  <c r="U1446" i="25"/>
  <c r="V1445" i="25"/>
  <c r="U1445" i="25"/>
  <c r="V1444" i="25"/>
  <c r="U1444" i="25"/>
  <c r="V1443" i="25"/>
  <c r="U1443" i="25"/>
  <c r="V1442" i="25"/>
  <c r="U1442" i="25"/>
  <c r="V1441" i="25"/>
  <c r="U1441" i="25"/>
  <c r="V1440" i="25"/>
  <c r="U1440" i="25"/>
  <c r="V1439" i="25"/>
  <c r="U1439" i="25"/>
  <c r="V1438" i="25"/>
  <c r="U1438" i="25"/>
  <c r="V1437" i="25"/>
  <c r="U1437" i="25"/>
  <c r="V1436" i="25"/>
  <c r="U1436" i="25"/>
  <c r="V1435" i="25"/>
  <c r="U1435" i="25"/>
  <c r="V1434" i="25"/>
  <c r="U1434" i="25"/>
  <c r="V1433" i="25"/>
  <c r="U1433" i="25"/>
  <c r="V1432" i="25"/>
  <c r="U1432" i="25"/>
  <c r="V1431" i="25"/>
  <c r="U1431" i="25"/>
  <c r="V1430" i="25"/>
  <c r="U1430" i="25"/>
  <c r="V1429" i="25"/>
  <c r="U1429" i="25"/>
  <c r="V1428" i="25"/>
  <c r="U1428" i="25"/>
  <c r="V1427" i="25"/>
  <c r="U1427" i="25"/>
  <c r="V1426" i="25"/>
  <c r="U1426" i="25"/>
  <c r="V1425" i="25"/>
  <c r="U1425" i="25"/>
  <c r="V1424" i="25"/>
  <c r="U1424" i="25"/>
  <c r="V1423" i="25"/>
  <c r="U1423" i="25"/>
  <c r="V1422" i="25"/>
  <c r="U1422" i="25"/>
  <c r="V1421" i="25"/>
  <c r="U1421" i="25"/>
  <c r="V1420" i="25"/>
  <c r="U1420" i="25"/>
  <c r="V1419" i="25"/>
  <c r="U1419" i="25"/>
  <c r="V1418" i="25"/>
  <c r="U1418" i="25"/>
  <c r="V1417" i="25"/>
  <c r="U1417" i="25"/>
  <c r="V1416" i="25"/>
  <c r="U1416" i="25"/>
  <c r="V1415" i="25"/>
  <c r="U1415" i="25"/>
  <c r="V1414" i="25"/>
  <c r="U1414" i="25"/>
  <c r="V1413" i="25"/>
  <c r="U1413" i="25"/>
  <c r="V1412" i="25"/>
  <c r="U1412" i="25"/>
  <c r="V1411" i="25"/>
  <c r="U1411" i="25"/>
  <c r="V1410" i="25"/>
  <c r="U1410" i="25"/>
  <c r="V1409" i="25"/>
  <c r="U1409" i="25"/>
  <c r="V1408" i="25"/>
  <c r="U1408" i="25"/>
  <c r="V1407" i="25"/>
  <c r="U1407" i="25"/>
  <c r="V1406" i="25"/>
  <c r="U1406" i="25"/>
  <c r="V1405" i="25"/>
  <c r="U1405" i="25"/>
  <c r="V1404" i="25"/>
  <c r="U1404" i="25"/>
  <c r="V1403" i="25"/>
  <c r="U1403" i="25"/>
  <c r="V1402" i="25"/>
  <c r="U1402" i="25"/>
  <c r="V1401" i="25"/>
  <c r="U1401" i="25"/>
  <c r="V1400" i="25"/>
  <c r="U1400" i="25"/>
  <c r="V1399" i="25"/>
  <c r="U1399" i="25"/>
  <c r="V1398" i="25"/>
  <c r="U1398" i="25"/>
  <c r="V1397" i="25"/>
  <c r="U1397" i="25"/>
  <c r="V1396" i="25"/>
  <c r="U1396" i="25"/>
  <c r="V1395" i="25"/>
  <c r="U1395" i="25"/>
  <c r="V1394" i="25"/>
  <c r="U1394" i="25"/>
  <c r="V1393" i="25"/>
  <c r="U1393" i="25"/>
  <c r="V1392" i="25"/>
  <c r="U1392" i="25"/>
  <c r="V1391" i="25"/>
  <c r="U1391" i="25"/>
  <c r="V1390" i="25"/>
  <c r="U1390" i="25"/>
  <c r="V1389" i="25"/>
  <c r="U1389" i="25"/>
  <c r="V1388" i="25"/>
  <c r="U1388" i="25"/>
  <c r="V1387" i="25"/>
  <c r="U1387" i="25"/>
  <c r="V1386" i="25"/>
  <c r="U1386" i="25"/>
  <c r="V1385" i="25"/>
  <c r="U1385" i="25"/>
  <c r="V1384" i="25"/>
  <c r="U1384" i="25"/>
  <c r="V1383" i="25"/>
  <c r="U1383" i="25"/>
  <c r="V1382" i="25"/>
  <c r="U1382" i="25"/>
  <c r="V1381" i="25"/>
  <c r="U1381" i="25"/>
  <c r="V1380" i="25"/>
  <c r="U1380" i="25"/>
  <c r="V1379" i="25"/>
  <c r="U1379" i="25"/>
  <c r="V1378" i="25"/>
  <c r="U1378" i="25"/>
  <c r="V1377" i="25"/>
  <c r="U1377" i="25"/>
  <c r="V1376" i="25"/>
  <c r="U1376" i="25"/>
  <c r="V1375" i="25"/>
  <c r="U1375" i="25"/>
  <c r="V1374" i="25"/>
  <c r="U1374" i="25"/>
  <c r="V1373" i="25"/>
  <c r="U1373" i="25"/>
  <c r="V1372" i="25"/>
  <c r="U1372" i="25"/>
  <c r="V1371" i="25"/>
  <c r="U1371" i="25"/>
  <c r="V1370" i="25"/>
  <c r="U1370" i="25"/>
  <c r="V1369" i="25"/>
  <c r="U1369" i="25"/>
  <c r="V1368" i="25"/>
  <c r="U1368" i="25"/>
  <c r="V1367" i="25"/>
  <c r="U1367" i="25"/>
  <c r="V1366" i="25"/>
  <c r="U1366" i="25"/>
  <c r="V1365" i="25"/>
  <c r="U1365" i="25"/>
  <c r="V1364" i="25"/>
  <c r="U1364" i="25"/>
  <c r="V1363" i="25"/>
  <c r="U1363" i="25"/>
  <c r="V1362" i="25"/>
  <c r="U1362" i="25"/>
  <c r="V1361" i="25"/>
  <c r="U1361" i="25"/>
  <c r="V1360" i="25"/>
  <c r="U1360" i="25"/>
  <c r="V1359" i="25"/>
  <c r="U1359" i="25"/>
  <c r="V1358" i="25"/>
  <c r="U1358" i="25"/>
  <c r="V1357" i="25"/>
  <c r="U1357" i="25"/>
  <c r="V1356" i="25"/>
  <c r="U1356" i="25"/>
  <c r="V1355" i="25"/>
  <c r="U1355" i="25"/>
  <c r="V1354" i="25"/>
  <c r="U1354" i="25"/>
  <c r="V1353" i="25"/>
  <c r="U1353" i="25"/>
  <c r="V1352" i="25"/>
  <c r="U1352" i="25"/>
  <c r="V1351" i="25"/>
  <c r="U1351" i="25"/>
  <c r="V1350" i="25"/>
  <c r="U1350" i="25"/>
  <c r="V1349" i="25"/>
  <c r="U1349" i="25"/>
  <c r="V1348" i="25"/>
  <c r="U1348" i="25"/>
  <c r="V1347" i="25"/>
  <c r="U1347" i="25"/>
  <c r="V1346" i="25"/>
  <c r="U1346" i="25"/>
  <c r="V1345" i="25"/>
  <c r="U1345" i="25"/>
  <c r="V1344" i="25"/>
  <c r="U1344" i="25"/>
  <c r="V1343" i="25"/>
  <c r="U1343" i="25"/>
  <c r="V1342" i="25"/>
  <c r="U1342" i="25"/>
  <c r="V1341" i="25"/>
  <c r="U1341" i="25"/>
  <c r="V1340" i="25"/>
  <c r="U1340" i="25"/>
  <c r="V1339" i="25"/>
  <c r="U1339" i="25"/>
  <c r="V1338" i="25"/>
  <c r="U1338" i="25"/>
  <c r="V1337" i="25"/>
  <c r="U1337" i="25"/>
  <c r="V1336" i="25"/>
  <c r="U1336" i="25"/>
  <c r="V1335" i="25"/>
  <c r="U1335" i="25"/>
  <c r="V1334" i="25"/>
  <c r="U1334" i="25"/>
  <c r="V1333" i="25"/>
  <c r="U1333" i="25"/>
  <c r="V1332" i="25"/>
  <c r="U1332" i="25"/>
  <c r="V1331" i="25"/>
  <c r="U1331" i="25"/>
  <c r="V1330" i="25"/>
  <c r="U1330" i="25"/>
  <c r="V1329" i="25"/>
  <c r="U1329" i="25"/>
  <c r="V1328" i="25"/>
  <c r="U1328" i="25"/>
  <c r="V1327" i="25"/>
  <c r="U1327" i="25"/>
  <c r="V1326" i="25"/>
  <c r="U1326" i="25"/>
  <c r="V1325" i="25"/>
  <c r="U1325" i="25"/>
  <c r="V1324" i="25"/>
  <c r="U1324" i="25"/>
  <c r="V1323" i="25"/>
  <c r="U1323" i="25"/>
  <c r="V1322" i="25"/>
  <c r="U1322" i="25"/>
  <c r="V1321" i="25"/>
  <c r="U1321" i="25"/>
  <c r="V1320" i="25"/>
  <c r="U1320" i="25"/>
  <c r="V1319" i="25"/>
  <c r="U1319" i="25"/>
  <c r="V1318" i="25"/>
  <c r="U1318" i="25"/>
  <c r="V1317" i="25"/>
  <c r="U1317" i="25"/>
  <c r="V1316" i="25"/>
  <c r="U1316" i="25"/>
  <c r="V1315" i="25"/>
  <c r="U1315" i="25"/>
  <c r="V1314" i="25"/>
  <c r="U1314" i="25"/>
  <c r="V1313" i="25"/>
  <c r="U1313" i="25"/>
  <c r="V1312" i="25"/>
  <c r="U1312" i="25"/>
  <c r="V1311" i="25"/>
  <c r="U1311" i="25"/>
  <c r="V1310" i="25"/>
  <c r="U1310" i="25"/>
  <c r="V1309" i="25"/>
  <c r="U1309" i="25"/>
  <c r="V1308" i="25"/>
  <c r="U1308" i="25"/>
  <c r="V1307" i="25"/>
  <c r="U1307" i="25"/>
  <c r="V1306" i="25"/>
  <c r="U1306" i="25"/>
  <c r="V1305" i="25"/>
  <c r="U1305" i="25"/>
  <c r="V1304" i="25"/>
  <c r="U1304" i="25"/>
  <c r="V1303" i="25"/>
  <c r="U1303" i="25"/>
  <c r="V1302" i="25"/>
  <c r="U1302" i="25"/>
  <c r="V1301" i="25"/>
  <c r="U1301" i="25"/>
  <c r="V1300" i="25"/>
  <c r="U1300" i="25"/>
  <c r="V1299" i="25"/>
  <c r="U1299" i="25"/>
  <c r="V1298" i="25"/>
  <c r="U1298" i="25"/>
  <c r="V1297" i="25"/>
  <c r="U1297" i="25"/>
  <c r="V1296" i="25"/>
  <c r="U1296" i="25"/>
  <c r="V1295" i="25"/>
  <c r="U1295" i="25"/>
  <c r="V1294" i="25"/>
  <c r="U1294" i="25"/>
  <c r="V1293" i="25"/>
  <c r="U1293" i="25"/>
  <c r="V1292" i="25"/>
  <c r="U1292" i="25"/>
  <c r="V1291" i="25"/>
  <c r="U1291" i="25"/>
  <c r="V1290" i="25"/>
  <c r="U1290" i="25"/>
  <c r="V1289" i="25"/>
  <c r="U1289" i="25"/>
  <c r="V1288" i="25"/>
  <c r="U1288" i="25"/>
  <c r="V1287" i="25"/>
  <c r="U1287" i="25"/>
  <c r="V1286" i="25"/>
  <c r="U1286" i="25"/>
  <c r="V1285" i="25"/>
  <c r="U1285" i="25"/>
  <c r="V1284" i="25"/>
  <c r="U1284" i="25"/>
  <c r="V1283" i="25"/>
  <c r="U1283" i="25"/>
  <c r="V1282" i="25"/>
  <c r="U1282" i="25"/>
  <c r="V1281" i="25"/>
  <c r="U1281" i="25"/>
  <c r="V1280" i="25"/>
  <c r="U1280" i="25"/>
  <c r="V1279" i="25"/>
  <c r="U1279" i="25"/>
  <c r="V1278" i="25"/>
  <c r="U1278" i="25"/>
  <c r="V1277" i="25"/>
  <c r="U1277" i="25"/>
  <c r="V1276" i="25"/>
  <c r="U1276" i="25"/>
  <c r="V1275" i="25"/>
  <c r="U1275" i="25"/>
  <c r="V1274" i="25"/>
  <c r="U1274" i="25"/>
  <c r="V1273" i="25"/>
  <c r="U1273" i="25"/>
  <c r="V1272" i="25"/>
  <c r="U1272" i="25"/>
  <c r="V1271" i="25"/>
  <c r="U1271" i="25"/>
  <c r="V1270" i="25"/>
  <c r="U1270" i="25"/>
  <c r="V1269" i="25"/>
  <c r="U1269" i="25"/>
  <c r="V1268" i="25"/>
  <c r="U1268" i="25"/>
  <c r="V1267" i="25"/>
  <c r="U1267" i="25"/>
  <c r="V1266" i="25"/>
  <c r="U1266" i="25"/>
  <c r="V1265" i="25"/>
  <c r="U1265" i="25"/>
  <c r="V1264" i="25"/>
  <c r="U1264" i="25"/>
  <c r="V1263" i="25"/>
  <c r="U1263" i="25"/>
  <c r="V1262" i="25"/>
  <c r="U1262" i="25"/>
  <c r="V1261" i="25"/>
  <c r="U1261" i="25"/>
  <c r="V1260" i="25"/>
  <c r="U1260" i="25"/>
  <c r="V1259" i="25"/>
  <c r="U1259" i="25"/>
  <c r="V1258" i="25"/>
  <c r="U1258" i="25"/>
  <c r="V1257" i="25"/>
  <c r="U1257" i="25"/>
  <c r="V1256" i="25"/>
  <c r="U1256" i="25"/>
  <c r="V1255" i="25"/>
  <c r="U1255" i="25"/>
  <c r="V1254" i="25"/>
  <c r="U1254" i="25"/>
  <c r="V1253" i="25"/>
  <c r="U1253" i="25"/>
  <c r="V1252" i="25"/>
  <c r="U1252" i="25"/>
  <c r="V1251" i="25"/>
  <c r="U1251" i="25"/>
  <c r="V1250" i="25"/>
  <c r="U1250" i="25"/>
  <c r="V1249" i="25"/>
  <c r="U1249" i="25"/>
  <c r="V1248" i="25"/>
  <c r="U1248" i="25"/>
  <c r="V1247" i="25"/>
  <c r="U1247" i="25"/>
  <c r="V1246" i="25"/>
  <c r="U1246" i="25"/>
  <c r="V1245" i="25"/>
  <c r="U1245" i="25"/>
  <c r="V1244" i="25"/>
  <c r="U1244" i="25"/>
  <c r="V1243" i="25"/>
  <c r="U1243" i="25"/>
  <c r="V1242" i="25"/>
  <c r="U1242" i="25"/>
  <c r="V1241" i="25"/>
  <c r="U1241" i="25"/>
  <c r="V1240" i="25"/>
  <c r="U1240" i="25"/>
  <c r="V1239" i="25"/>
  <c r="U1239" i="25"/>
  <c r="V1238" i="25"/>
  <c r="U1238" i="25"/>
  <c r="V1237" i="25"/>
  <c r="U1237" i="25"/>
  <c r="V1236" i="25"/>
  <c r="U1236" i="25"/>
  <c r="V1235" i="25"/>
  <c r="U1235" i="25"/>
  <c r="V1234" i="25"/>
  <c r="U1234" i="25"/>
  <c r="V1233" i="25"/>
  <c r="U1233" i="25"/>
  <c r="V1232" i="25"/>
  <c r="U1232" i="25"/>
  <c r="V1231" i="25"/>
  <c r="U1231" i="25"/>
  <c r="V1230" i="25"/>
  <c r="U1230" i="25"/>
  <c r="V1229" i="25"/>
  <c r="U1229" i="25"/>
  <c r="V1228" i="25"/>
  <c r="U1228" i="25"/>
  <c r="V1227" i="25"/>
  <c r="U1227" i="25"/>
  <c r="V1226" i="25"/>
  <c r="U1226" i="25"/>
  <c r="V1225" i="25"/>
  <c r="U1225" i="25"/>
  <c r="V1224" i="25"/>
  <c r="U1224" i="25"/>
  <c r="V1223" i="25"/>
  <c r="U1223" i="25"/>
  <c r="V1222" i="25"/>
  <c r="U1222" i="25"/>
  <c r="V1221" i="25"/>
  <c r="U1221" i="25"/>
  <c r="V1220" i="25"/>
  <c r="U1220" i="25"/>
  <c r="V1219" i="25"/>
  <c r="U1219" i="25"/>
  <c r="V1218" i="25"/>
  <c r="U1218" i="25"/>
  <c r="V1217" i="25"/>
  <c r="U1217" i="25"/>
  <c r="V1216" i="25"/>
  <c r="U1216" i="25"/>
  <c r="V1215" i="25"/>
  <c r="U1215" i="25"/>
  <c r="V1214" i="25"/>
  <c r="U1214" i="25"/>
  <c r="V1213" i="25"/>
  <c r="U1213" i="25"/>
  <c r="V1212" i="25"/>
  <c r="U1212" i="25"/>
  <c r="V1211" i="25"/>
  <c r="U1211" i="25"/>
  <c r="V1210" i="25"/>
  <c r="U1210" i="25"/>
  <c r="V1209" i="25"/>
  <c r="U1209" i="25"/>
  <c r="V1208" i="25"/>
  <c r="U1208" i="25"/>
  <c r="V1207" i="25"/>
  <c r="U1207" i="25"/>
  <c r="V1206" i="25"/>
  <c r="U1206" i="25"/>
  <c r="V1205" i="25"/>
  <c r="U1205" i="25"/>
  <c r="V1204" i="25"/>
  <c r="U1204" i="25"/>
  <c r="V1203" i="25"/>
  <c r="U1203" i="25"/>
  <c r="V1202" i="25"/>
  <c r="U1202" i="25"/>
  <c r="V1201" i="25"/>
  <c r="U1201" i="25"/>
  <c r="V1200" i="25"/>
  <c r="U1200" i="25"/>
  <c r="V1199" i="25"/>
  <c r="U1199" i="25"/>
  <c r="V1198" i="25"/>
  <c r="U1198" i="25"/>
  <c r="V1197" i="25"/>
  <c r="U1197" i="25"/>
  <c r="V1196" i="25"/>
  <c r="U1196" i="25"/>
  <c r="V1195" i="25"/>
  <c r="U1195" i="25"/>
  <c r="V1194" i="25"/>
  <c r="U1194" i="25"/>
  <c r="V1193" i="25"/>
  <c r="U1193" i="25"/>
  <c r="V1192" i="25"/>
  <c r="U1192" i="25"/>
  <c r="V1191" i="25"/>
  <c r="U1191" i="25"/>
  <c r="V1190" i="25"/>
  <c r="U1190" i="25"/>
  <c r="V1189" i="25"/>
  <c r="U1189" i="25"/>
  <c r="V1188" i="25"/>
  <c r="U1188" i="25"/>
  <c r="V1187" i="25"/>
  <c r="U1187" i="25"/>
  <c r="V1186" i="25"/>
  <c r="U1186" i="25"/>
  <c r="V1185" i="25"/>
  <c r="U1185" i="25"/>
  <c r="V1184" i="25"/>
  <c r="U1184" i="25"/>
  <c r="V1183" i="25"/>
  <c r="U1183" i="25"/>
  <c r="V1182" i="25"/>
  <c r="U1182" i="25"/>
  <c r="V1181" i="25"/>
  <c r="U1181" i="25"/>
  <c r="V1180" i="25"/>
  <c r="U1180" i="25"/>
  <c r="V1179" i="25"/>
  <c r="U1179" i="25"/>
  <c r="V1178" i="25"/>
  <c r="U1178" i="25"/>
  <c r="V1177" i="25"/>
  <c r="U1177" i="25"/>
  <c r="V1176" i="25"/>
  <c r="U1176" i="25"/>
  <c r="V1175" i="25"/>
  <c r="U1175" i="25"/>
  <c r="V1174" i="25"/>
  <c r="U1174" i="25"/>
  <c r="V1173" i="25"/>
  <c r="U1173" i="25"/>
  <c r="V1172" i="25"/>
  <c r="U1172" i="25"/>
  <c r="V1171" i="25"/>
  <c r="U1171" i="25"/>
  <c r="V1170" i="25"/>
  <c r="U1170" i="25"/>
  <c r="V1169" i="25"/>
  <c r="U1169" i="25"/>
  <c r="V1168" i="25"/>
  <c r="U1168" i="25"/>
  <c r="V1167" i="25"/>
  <c r="U1167" i="25"/>
  <c r="V1166" i="25"/>
  <c r="U1166" i="25"/>
  <c r="V1165" i="25"/>
  <c r="U1165" i="25"/>
  <c r="V1164" i="25"/>
  <c r="U1164" i="25"/>
  <c r="V1163" i="25"/>
  <c r="U1163" i="25"/>
  <c r="V1162" i="25"/>
  <c r="U1162" i="25"/>
  <c r="V1161" i="25"/>
  <c r="U1161" i="25"/>
  <c r="V1160" i="25"/>
  <c r="U1160" i="25"/>
  <c r="V1159" i="25"/>
  <c r="U1159" i="25"/>
  <c r="V1158" i="25"/>
  <c r="U1158" i="25"/>
  <c r="V1157" i="25"/>
  <c r="U1157" i="25"/>
  <c r="V1156" i="25"/>
  <c r="U1156" i="25"/>
  <c r="V1155" i="25"/>
  <c r="U1155" i="25"/>
  <c r="V1154" i="25"/>
  <c r="U1154" i="25"/>
  <c r="V1153" i="25"/>
  <c r="U1153" i="25"/>
  <c r="V1152" i="25"/>
  <c r="U1152" i="25"/>
  <c r="V1151" i="25"/>
  <c r="U1151" i="25"/>
  <c r="V1150" i="25"/>
  <c r="U1150" i="25"/>
  <c r="V1149" i="25"/>
  <c r="U1149" i="25"/>
  <c r="V1148" i="25"/>
  <c r="U1148" i="25"/>
  <c r="V1147" i="25"/>
  <c r="U1147" i="25"/>
  <c r="V1146" i="25"/>
  <c r="U1146" i="25"/>
  <c r="V1145" i="25"/>
  <c r="U1145" i="25"/>
  <c r="V1144" i="25"/>
  <c r="U1144" i="25"/>
  <c r="V1143" i="25"/>
  <c r="U1143" i="25"/>
  <c r="V1142" i="25"/>
  <c r="U1142" i="25"/>
  <c r="V1141" i="25"/>
  <c r="U1141" i="25"/>
  <c r="V1140" i="25"/>
  <c r="U1140" i="25"/>
  <c r="V1139" i="25"/>
  <c r="U1139" i="25"/>
  <c r="V1138" i="25"/>
  <c r="U1138" i="25"/>
  <c r="V1137" i="25"/>
  <c r="U1137" i="25"/>
  <c r="V1136" i="25"/>
  <c r="U1136" i="25"/>
  <c r="V1135" i="25"/>
  <c r="U1135" i="25"/>
  <c r="V1134" i="25"/>
  <c r="U1134" i="25"/>
  <c r="V1133" i="25"/>
  <c r="U1133" i="25"/>
  <c r="V1132" i="25"/>
  <c r="U1132" i="25"/>
  <c r="V1131" i="25"/>
  <c r="U1131" i="25"/>
  <c r="V1130" i="25"/>
  <c r="U1130" i="25"/>
  <c r="V1129" i="25"/>
  <c r="U1129" i="25"/>
  <c r="V1128" i="25"/>
  <c r="U1128" i="25"/>
  <c r="V1127" i="25"/>
  <c r="U1127" i="25"/>
  <c r="V1126" i="25"/>
  <c r="U1126" i="25"/>
  <c r="V1125" i="25"/>
  <c r="U1125" i="25"/>
  <c r="V1124" i="25"/>
  <c r="U1124" i="25"/>
  <c r="V1123" i="25"/>
  <c r="U1123" i="25"/>
  <c r="V1122" i="25"/>
  <c r="U1122" i="25"/>
  <c r="V1121" i="25"/>
  <c r="U1121" i="25"/>
  <c r="V1120" i="25"/>
  <c r="U1120" i="25"/>
  <c r="V1119" i="25"/>
  <c r="U1119" i="25"/>
  <c r="V1118" i="25"/>
  <c r="U1118" i="25"/>
  <c r="V1117" i="25"/>
  <c r="U1117" i="25"/>
  <c r="V1116" i="25"/>
  <c r="U1116" i="25"/>
  <c r="V1115" i="25"/>
  <c r="U1115" i="25"/>
  <c r="V1114" i="25"/>
  <c r="U1114" i="25"/>
  <c r="V1113" i="25"/>
  <c r="U1113" i="25"/>
  <c r="V1112" i="25"/>
  <c r="U1112" i="25"/>
  <c r="V1111" i="25"/>
  <c r="U1111" i="25"/>
  <c r="V1110" i="25"/>
  <c r="U1110" i="25"/>
  <c r="V1109" i="25"/>
  <c r="U1109" i="25"/>
  <c r="V1108" i="25"/>
  <c r="U1108" i="25"/>
  <c r="V1107" i="25"/>
  <c r="U1107" i="25"/>
  <c r="V1106" i="25"/>
  <c r="U1106" i="25"/>
  <c r="V1105" i="25"/>
  <c r="U1105" i="25"/>
  <c r="V1104" i="25"/>
  <c r="U1104" i="25"/>
  <c r="V1103" i="25"/>
  <c r="U1103" i="25"/>
  <c r="V1102" i="25"/>
  <c r="U1102" i="25"/>
  <c r="V1101" i="25"/>
  <c r="U1101" i="25"/>
  <c r="V1100" i="25"/>
  <c r="U1100" i="25"/>
  <c r="V1099" i="25"/>
  <c r="U1099" i="25"/>
  <c r="V1098" i="25"/>
  <c r="U1098" i="25"/>
  <c r="V1097" i="25"/>
  <c r="U1097" i="25"/>
  <c r="V1096" i="25"/>
  <c r="U1096" i="25"/>
  <c r="V1095" i="25"/>
  <c r="U1095" i="25"/>
  <c r="V1094" i="25"/>
  <c r="U1094" i="25"/>
  <c r="V1093" i="25"/>
  <c r="U1093" i="25"/>
  <c r="V1092" i="25"/>
  <c r="U1092" i="25"/>
  <c r="V1091" i="25"/>
  <c r="U1091" i="25"/>
  <c r="V1090" i="25"/>
  <c r="U1090" i="25"/>
  <c r="V1089" i="25"/>
  <c r="U1089" i="25"/>
  <c r="V1088" i="25"/>
  <c r="U1088" i="25"/>
  <c r="V1087" i="25"/>
  <c r="U1087" i="25"/>
  <c r="V1086" i="25"/>
  <c r="U1086" i="25"/>
  <c r="V1085" i="25"/>
  <c r="U1085" i="25"/>
  <c r="V1084" i="25"/>
  <c r="U1084" i="25"/>
  <c r="V1083" i="25"/>
  <c r="U1083" i="25"/>
  <c r="V1082" i="25"/>
  <c r="U1082" i="25"/>
  <c r="V1081" i="25"/>
  <c r="U1081" i="25"/>
  <c r="V1080" i="25"/>
  <c r="U1080" i="25"/>
  <c r="V1079" i="25"/>
  <c r="U1079" i="25"/>
  <c r="V1078" i="25"/>
  <c r="U1078" i="25"/>
  <c r="V1077" i="25"/>
  <c r="U1077" i="25"/>
  <c r="V1076" i="25"/>
  <c r="U1076" i="25"/>
  <c r="V1075" i="25"/>
  <c r="U1075" i="25"/>
  <c r="V1074" i="25"/>
  <c r="U1074" i="25"/>
  <c r="V1073" i="25"/>
  <c r="U1073" i="25"/>
  <c r="V1072" i="25"/>
  <c r="U1072" i="25"/>
  <c r="V1071" i="25"/>
  <c r="U1071" i="25"/>
  <c r="V1070" i="25"/>
  <c r="U1070" i="25"/>
  <c r="V1069" i="25"/>
  <c r="U1069" i="25"/>
  <c r="V1068" i="25"/>
  <c r="U1068" i="25"/>
  <c r="V1067" i="25"/>
  <c r="U1067" i="25"/>
  <c r="V1066" i="25"/>
  <c r="U1066" i="25"/>
  <c r="V1065" i="25"/>
  <c r="U1065" i="25"/>
  <c r="V1064" i="25"/>
  <c r="U1064" i="25"/>
  <c r="V1063" i="25"/>
  <c r="U1063" i="25"/>
  <c r="V1062" i="25"/>
  <c r="U1062" i="25"/>
  <c r="V1061" i="25"/>
  <c r="U1061" i="25"/>
  <c r="V1060" i="25"/>
  <c r="U1060" i="25"/>
  <c r="V1059" i="25"/>
  <c r="U1059" i="25"/>
  <c r="V1058" i="25"/>
  <c r="U1058" i="25"/>
  <c r="V1057" i="25"/>
  <c r="U1057" i="25"/>
  <c r="V1056" i="25"/>
  <c r="U1056" i="25"/>
  <c r="V1055" i="25"/>
  <c r="U1055" i="25"/>
  <c r="V1054" i="25"/>
  <c r="U1054" i="25"/>
  <c r="V1053" i="25"/>
  <c r="U1053" i="25"/>
  <c r="V1052" i="25"/>
  <c r="U1052" i="25"/>
  <c r="V1051" i="25"/>
  <c r="U1051" i="25"/>
  <c r="V1050" i="25"/>
  <c r="U1050" i="25"/>
  <c r="V1049" i="25"/>
  <c r="U1049" i="25"/>
  <c r="V1048" i="25"/>
  <c r="U1048" i="25"/>
  <c r="V1047" i="25"/>
  <c r="U1047" i="25"/>
  <c r="V1046" i="25"/>
  <c r="U1046" i="25"/>
  <c r="V1045" i="25"/>
  <c r="U1045" i="25"/>
  <c r="V1044" i="25"/>
  <c r="U1044" i="25"/>
  <c r="V1043" i="25"/>
  <c r="U1043" i="25"/>
  <c r="V1042" i="25"/>
  <c r="U1042" i="25"/>
  <c r="V1041" i="25"/>
  <c r="U1041" i="25"/>
  <c r="V1040" i="25"/>
  <c r="U1040" i="25"/>
  <c r="V1039" i="25"/>
  <c r="U1039" i="25"/>
  <c r="V1038" i="25"/>
  <c r="U1038" i="25"/>
  <c r="V1037" i="25"/>
  <c r="U1037" i="25"/>
  <c r="V1036" i="25"/>
  <c r="U1036" i="25"/>
  <c r="V1035" i="25"/>
  <c r="U1035" i="25"/>
  <c r="V1034" i="25"/>
  <c r="U1034" i="25"/>
  <c r="V1033" i="25"/>
  <c r="U1033" i="25"/>
  <c r="V1032" i="25"/>
  <c r="U1032" i="25"/>
  <c r="V1031" i="25"/>
  <c r="U1031" i="25"/>
  <c r="V1030" i="25"/>
  <c r="U1030" i="25"/>
  <c r="V1029" i="25"/>
  <c r="U1029" i="25"/>
  <c r="V1028" i="25"/>
  <c r="U1028" i="25"/>
  <c r="V1027" i="25"/>
  <c r="U1027" i="25"/>
  <c r="V1026" i="25"/>
  <c r="U1026" i="25"/>
  <c r="V1025" i="25"/>
  <c r="U1025" i="25"/>
  <c r="V1024" i="25"/>
  <c r="U1024" i="25"/>
  <c r="V1023" i="25"/>
  <c r="U1023" i="25"/>
  <c r="V1022" i="25"/>
  <c r="U1022" i="25"/>
  <c r="V1021" i="25"/>
  <c r="U1021" i="25"/>
  <c r="V1020" i="25"/>
  <c r="U1020" i="25"/>
  <c r="V1019" i="25"/>
  <c r="U1019" i="25"/>
  <c r="V1018" i="25"/>
  <c r="U1018" i="25"/>
  <c r="V1017" i="25"/>
  <c r="U1017" i="25"/>
  <c r="V1016" i="25"/>
  <c r="U1016" i="25"/>
  <c r="V1015" i="25"/>
  <c r="U1015" i="25"/>
  <c r="V1014" i="25"/>
  <c r="U1014" i="25"/>
  <c r="V1013" i="25"/>
  <c r="U1013" i="25"/>
  <c r="V1012" i="25"/>
  <c r="U1012" i="25"/>
  <c r="V1011" i="25"/>
  <c r="U1011" i="25"/>
  <c r="V1010" i="25"/>
  <c r="U1010" i="25"/>
  <c r="V1009" i="25"/>
  <c r="U1009" i="25"/>
  <c r="V1008" i="25"/>
  <c r="U1008" i="25"/>
  <c r="V1007" i="25"/>
  <c r="U1007" i="25"/>
  <c r="V1006" i="25"/>
  <c r="U1006" i="25"/>
  <c r="V1005" i="25"/>
  <c r="U1005" i="25"/>
  <c r="V1004" i="25"/>
  <c r="U1004" i="25"/>
  <c r="V1003" i="25"/>
  <c r="U1003" i="25"/>
  <c r="V1002" i="25"/>
  <c r="U1002" i="25"/>
  <c r="V1001" i="25"/>
  <c r="U1001" i="25"/>
  <c r="V1000" i="25"/>
  <c r="U1000" i="25"/>
  <c r="V999" i="25"/>
  <c r="U999" i="25"/>
  <c r="V998" i="25"/>
  <c r="U998" i="25"/>
  <c r="V997" i="25"/>
  <c r="U997" i="25"/>
  <c r="V996" i="25"/>
  <c r="U996" i="25"/>
  <c r="V995" i="25"/>
  <c r="U995" i="25"/>
  <c r="V994" i="25"/>
  <c r="U994" i="25"/>
  <c r="V993" i="25"/>
  <c r="U993" i="25"/>
  <c r="V992" i="25"/>
  <c r="U992" i="25"/>
  <c r="V991" i="25"/>
  <c r="U991" i="25"/>
  <c r="V990" i="25"/>
  <c r="U990" i="25"/>
  <c r="V989" i="25"/>
  <c r="U989" i="25"/>
  <c r="V988" i="25"/>
  <c r="U988" i="25"/>
  <c r="V987" i="25"/>
  <c r="U987" i="25"/>
  <c r="V986" i="25"/>
  <c r="U986" i="25"/>
  <c r="V985" i="25"/>
  <c r="U985" i="25"/>
  <c r="V984" i="25"/>
  <c r="U984" i="25"/>
  <c r="V983" i="25"/>
  <c r="U983" i="25"/>
  <c r="V982" i="25"/>
  <c r="U982" i="25"/>
  <c r="V981" i="25"/>
  <c r="U981" i="25"/>
  <c r="V980" i="25"/>
  <c r="U980" i="25"/>
  <c r="V979" i="25"/>
  <c r="U979" i="25"/>
  <c r="V978" i="25"/>
  <c r="U978" i="25"/>
  <c r="V977" i="25"/>
  <c r="U977" i="25"/>
  <c r="V976" i="25"/>
  <c r="U976" i="25"/>
  <c r="V975" i="25"/>
  <c r="U975" i="25"/>
  <c r="V974" i="25"/>
  <c r="U974" i="25"/>
  <c r="V973" i="25"/>
  <c r="U973" i="25"/>
  <c r="V972" i="25"/>
  <c r="U972" i="25"/>
  <c r="V971" i="25"/>
  <c r="U971" i="25"/>
  <c r="V970" i="25"/>
  <c r="U970" i="25"/>
  <c r="V969" i="25"/>
  <c r="U969" i="25"/>
  <c r="V968" i="25"/>
  <c r="U968" i="25"/>
  <c r="V967" i="25"/>
  <c r="U967" i="25"/>
  <c r="V966" i="25"/>
  <c r="U966" i="25"/>
  <c r="V965" i="25"/>
  <c r="U965" i="25"/>
  <c r="V964" i="25"/>
  <c r="U964" i="25"/>
  <c r="V963" i="25"/>
  <c r="U963" i="25"/>
  <c r="V962" i="25"/>
  <c r="U962" i="25"/>
  <c r="V961" i="25"/>
  <c r="U961" i="25"/>
  <c r="V960" i="25"/>
  <c r="U960" i="25"/>
  <c r="V959" i="25"/>
  <c r="U959" i="25"/>
  <c r="V958" i="25"/>
  <c r="U958" i="25"/>
  <c r="V957" i="25"/>
  <c r="U957" i="25"/>
  <c r="V956" i="25"/>
  <c r="U956" i="25"/>
  <c r="V955" i="25"/>
  <c r="U955" i="25"/>
  <c r="V954" i="25"/>
  <c r="U954" i="25"/>
  <c r="V953" i="25"/>
  <c r="U953" i="25"/>
  <c r="V952" i="25"/>
  <c r="U952" i="25"/>
  <c r="V951" i="25"/>
  <c r="U951" i="25"/>
  <c r="V950" i="25"/>
  <c r="U950" i="25"/>
  <c r="V949" i="25"/>
  <c r="U949" i="25"/>
  <c r="V948" i="25"/>
  <c r="U948" i="25"/>
  <c r="V947" i="25"/>
  <c r="U947" i="25"/>
  <c r="V946" i="25"/>
  <c r="U946" i="25"/>
  <c r="V945" i="25"/>
  <c r="U945" i="25"/>
  <c r="V944" i="25"/>
  <c r="U944" i="25"/>
  <c r="V943" i="25"/>
  <c r="U943" i="25"/>
  <c r="V942" i="25"/>
  <c r="U942" i="25"/>
  <c r="V941" i="25"/>
  <c r="U941" i="25"/>
  <c r="V940" i="25"/>
  <c r="U940" i="25"/>
  <c r="V939" i="25"/>
  <c r="U939" i="25"/>
  <c r="V938" i="25"/>
  <c r="U938" i="25"/>
  <c r="V937" i="25"/>
  <c r="U937" i="25"/>
  <c r="V936" i="25"/>
  <c r="U936" i="25"/>
  <c r="V935" i="25"/>
  <c r="U935" i="25"/>
  <c r="V934" i="25"/>
  <c r="U934" i="25"/>
  <c r="V933" i="25"/>
  <c r="U933" i="25"/>
  <c r="V932" i="25"/>
  <c r="U932" i="25"/>
  <c r="V931" i="25"/>
  <c r="U931" i="25"/>
  <c r="V930" i="25"/>
  <c r="U930" i="25"/>
  <c r="V929" i="25"/>
  <c r="U929" i="25"/>
  <c r="V928" i="25"/>
  <c r="U928" i="25"/>
  <c r="V927" i="25"/>
  <c r="U927" i="25"/>
  <c r="V926" i="25"/>
  <c r="U926" i="25"/>
  <c r="V925" i="25"/>
  <c r="U925" i="25"/>
  <c r="V924" i="25"/>
  <c r="U924" i="25"/>
  <c r="V923" i="25"/>
  <c r="U923" i="25"/>
  <c r="V922" i="25"/>
  <c r="U922" i="25"/>
  <c r="V921" i="25"/>
  <c r="U921" i="25"/>
  <c r="V920" i="25"/>
  <c r="U920" i="25"/>
  <c r="V919" i="25"/>
  <c r="U919" i="25"/>
  <c r="V918" i="25"/>
  <c r="U918" i="25"/>
  <c r="V917" i="25"/>
  <c r="U917" i="25"/>
  <c r="V916" i="25"/>
  <c r="U916" i="25"/>
  <c r="V915" i="25"/>
  <c r="U915" i="25"/>
  <c r="V914" i="25"/>
  <c r="U914" i="25"/>
  <c r="V913" i="25"/>
  <c r="U913" i="25"/>
  <c r="V912" i="25"/>
  <c r="U912" i="25"/>
  <c r="V911" i="25"/>
  <c r="U911" i="25"/>
  <c r="V910" i="25"/>
  <c r="U910" i="25"/>
  <c r="V909" i="25"/>
  <c r="U909" i="25"/>
  <c r="V908" i="25"/>
  <c r="U908" i="25"/>
  <c r="V907" i="25"/>
  <c r="U907" i="25"/>
  <c r="V906" i="25"/>
  <c r="U906" i="25"/>
  <c r="V905" i="25"/>
  <c r="U905" i="25"/>
  <c r="V904" i="25"/>
  <c r="U904" i="25"/>
  <c r="V903" i="25"/>
  <c r="U903" i="25"/>
  <c r="V902" i="25"/>
  <c r="U902" i="25"/>
  <c r="V901" i="25"/>
  <c r="U901" i="25"/>
  <c r="V900" i="25"/>
  <c r="U900" i="25"/>
  <c r="V899" i="25"/>
  <c r="U899" i="25"/>
  <c r="V898" i="25"/>
  <c r="U898" i="25"/>
  <c r="V897" i="25"/>
  <c r="U897" i="25"/>
  <c r="V896" i="25"/>
  <c r="U896" i="25"/>
  <c r="V895" i="25"/>
  <c r="U895" i="25"/>
  <c r="V894" i="25"/>
  <c r="U894" i="25"/>
  <c r="V893" i="25"/>
  <c r="U893" i="25"/>
  <c r="V892" i="25"/>
  <c r="U892" i="25"/>
  <c r="V891" i="25"/>
  <c r="U891" i="25"/>
  <c r="V890" i="25"/>
  <c r="U890" i="25"/>
  <c r="V889" i="25"/>
  <c r="U889" i="25"/>
  <c r="V888" i="25"/>
  <c r="U888" i="25"/>
  <c r="V887" i="25"/>
  <c r="U887" i="25"/>
  <c r="V886" i="25"/>
  <c r="U886" i="25"/>
  <c r="V885" i="25"/>
  <c r="U885" i="25"/>
  <c r="V884" i="25"/>
  <c r="U884" i="25"/>
  <c r="V883" i="25"/>
  <c r="U883" i="25"/>
  <c r="V882" i="25"/>
  <c r="U882" i="25"/>
  <c r="V881" i="25"/>
  <c r="U881" i="25"/>
  <c r="V880" i="25"/>
  <c r="U880" i="25"/>
  <c r="V879" i="25"/>
  <c r="U879" i="25"/>
  <c r="V878" i="25"/>
  <c r="U878" i="25"/>
  <c r="V877" i="25"/>
  <c r="U877" i="25"/>
  <c r="V876" i="25"/>
  <c r="U876" i="25"/>
  <c r="V875" i="25"/>
  <c r="U875" i="25"/>
  <c r="V874" i="25"/>
  <c r="U874" i="25"/>
  <c r="V873" i="25"/>
  <c r="U873" i="25"/>
  <c r="V872" i="25"/>
  <c r="U872" i="25"/>
  <c r="V871" i="25"/>
  <c r="U871" i="25"/>
  <c r="V870" i="25"/>
  <c r="U870" i="25"/>
  <c r="V869" i="25"/>
  <c r="U869" i="25"/>
  <c r="V868" i="25"/>
  <c r="U868" i="25"/>
  <c r="V867" i="25"/>
  <c r="U867" i="25"/>
  <c r="V866" i="25"/>
  <c r="U866" i="25"/>
  <c r="V865" i="25"/>
  <c r="U865" i="25"/>
  <c r="V864" i="25"/>
  <c r="U864" i="25"/>
  <c r="V863" i="25"/>
  <c r="U863" i="25"/>
  <c r="V862" i="25"/>
  <c r="U862" i="25"/>
  <c r="V861" i="25"/>
  <c r="U861" i="25"/>
  <c r="V860" i="25"/>
  <c r="U860" i="25"/>
  <c r="V859" i="25"/>
  <c r="U859" i="25"/>
  <c r="V858" i="25"/>
  <c r="U858" i="25"/>
  <c r="V857" i="25"/>
  <c r="U857" i="25"/>
  <c r="V856" i="25"/>
  <c r="U856" i="25"/>
  <c r="V855" i="25"/>
  <c r="U855" i="25"/>
  <c r="V854" i="25"/>
  <c r="U854" i="25"/>
  <c r="V853" i="25"/>
  <c r="U853" i="25"/>
  <c r="V852" i="25"/>
  <c r="U852" i="25"/>
  <c r="V851" i="25"/>
  <c r="U851" i="25"/>
  <c r="V850" i="25"/>
  <c r="U850" i="25"/>
  <c r="V849" i="25"/>
  <c r="U849" i="25"/>
  <c r="V848" i="25"/>
  <c r="U848" i="25"/>
  <c r="V847" i="25"/>
  <c r="U847" i="25"/>
  <c r="V846" i="25"/>
  <c r="U846" i="25"/>
  <c r="V845" i="25"/>
  <c r="U845" i="25"/>
  <c r="V844" i="25"/>
  <c r="U844" i="25"/>
  <c r="V843" i="25"/>
  <c r="U843" i="25"/>
  <c r="V842" i="25"/>
  <c r="U842" i="25"/>
  <c r="V841" i="25"/>
  <c r="U841" i="25"/>
  <c r="V840" i="25"/>
  <c r="U840" i="25"/>
  <c r="V839" i="25"/>
  <c r="U839" i="25"/>
  <c r="V838" i="25"/>
  <c r="U838" i="25"/>
  <c r="V837" i="25"/>
  <c r="U837" i="25"/>
  <c r="V836" i="25"/>
  <c r="U836" i="25"/>
  <c r="V835" i="25"/>
  <c r="U835" i="25"/>
  <c r="V834" i="25"/>
  <c r="U834" i="25"/>
  <c r="V833" i="25"/>
  <c r="U833" i="25"/>
  <c r="V832" i="25"/>
  <c r="U832" i="25"/>
  <c r="V831" i="25"/>
  <c r="U831" i="25"/>
  <c r="V830" i="25"/>
  <c r="U830" i="25"/>
  <c r="V829" i="25"/>
  <c r="U829" i="25"/>
  <c r="V828" i="25"/>
  <c r="U828" i="25"/>
  <c r="V827" i="25"/>
  <c r="U827" i="25"/>
  <c r="V826" i="25"/>
  <c r="U826" i="25"/>
  <c r="V825" i="25"/>
  <c r="U825" i="25"/>
  <c r="V824" i="25"/>
  <c r="U824" i="25"/>
  <c r="V823" i="25"/>
  <c r="U823" i="25"/>
  <c r="V822" i="25"/>
  <c r="U822" i="25"/>
  <c r="V821" i="25"/>
  <c r="U821" i="25"/>
  <c r="V820" i="25"/>
  <c r="U820" i="25"/>
  <c r="V819" i="25"/>
  <c r="U819" i="25"/>
  <c r="V818" i="25"/>
  <c r="U818" i="25"/>
  <c r="V817" i="25"/>
  <c r="U817" i="25"/>
  <c r="V816" i="25"/>
  <c r="U816" i="25"/>
  <c r="V815" i="25"/>
  <c r="U815" i="25"/>
  <c r="V814" i="25"/>
  <c r="U814" i="25"/>
  <c r="V813" i="25"/>
  <c r="U813" i="25"/>
  <c r="V812" i="25"/>
  <c r="U812" i="25"/>
  <c r="V811" i="25"/>
  <c r="U811" i="25"/>
  <c r="V810" i="25"/>
  <c r="U810" i="25"/>
  <c r="V809" i="25"/>
  <c r="U809" i="25"/>
  <c r="V808" i="25"/>
  <c r="U808" i="25"/>
  <c r="V807" i="25"/>
  <c r="U807" i="25"/>
  <c r="V806" i="25"/>
  <c r="U806" i="25"/>
  <c r="V805" i="25"/>
  <c r="U805" i="25"/>
  <c r="V804" i="25"/>
  <c r="U804" i="25"/>
  <c r="V803" i="25"/>
  <c r="U803" i="25"/>
  <c r="V802" i="25"/>
  <c r="U802" i="25"/>
  <c r="V801" i="25"/>
  <c r="U801" i="25"/>
  <c r="V800" i="25"/>
  <c r="U800" i="25"/>
  <c r="V799" i="25"/>
  <c r="U799" i="25"/>
  <c r="V798" i="25"/>
  <c r="U798" i="25"/>
  <c r="V797" i="25"/>
  <c r="U797" i="25"/>
  <c r="V796" i="25"/>
  <c r="U796" i="25"/>
  <c r="V795" i="25"/>
  <c r="U795" i="25"/>
  <c r="V794" i="25"/>
  <c r="U794" i="25"/>
  <c r="V793" i="25"/>
  <c r="U793" i="25"/>
  <c r="V792" i="25"/>
  <c r="U792" i="25"/>
  <c r="V791" i="25"/>
  <c r="U791" i="25"/>
  <c r="V790" i="25"/>
  <c r="U790" i="25"/>
  <c r="V789" i="25"/>
  <c r="U789" i="25"/>
  <c r="V788" i="25"/>
  <c r="U788" i="25"/>
  <c r="V787" i="25"/>
  <c r="U787" i="25"/>
  <c r="V786" i="25"/>
  <c r="U786" i="25"/>
  <c r="V785" i="25"/>
  <c r="U785" i="25"/>
  <c r="V784" i="25"/>
  <c r="U784" i="25"/>
  <c r="V783" i="25"/>
  <c r="U783" i="25"/>
  <c r="V782" i="25"/>
  <c r="U782" i="25"/>
  <c r="V781" i="25"/>
  <c r="U781" i="25"/>
  <c r="V780" i="25"/>
  <c r="U780" i="25"/>
  <c r="V779" i="25"/>
  <c r="U779" i="25"/>
  <c r="V778" i="25"/>
  <c r="U778" i="25"/>
  <c r="V777" i="25"/>
  <c r="U777" i="25"/>
  <c r="V776" i="25"/>
  <c r="U776" i="25"/>
  <c r="V775" i="25"/>
  <c r="U775" i="25"/>
  <c r="V774" i="25"/>
  <c r="U774" i="25"/>
  <c r="V773" i="25"/>
  <c r="U773" i="25"/>
  <c r="V772" i="25"/>
  <c r="U772" i="25"/>
  <c r="V771" i="25"/>
  <c r="U771" i="25"/>
  <c r="V770" i="25"/>
  <c r="U770" i="25"/>
  <c r="V769" i="25"/>
  <c r="U769" i="25"/>
  <c r="V768" i="25"/>
  <c r="U768" i="25"/>
  <c r="V767" i="25"/>
  <c r="U767" i="25"/>
  <c r="V766" i="25"/>
  <c r="U766" i="25"/>
  <c r="V765" i="25"/>
  <c r="U765" i="25"/>
  <c r="V764" i="25"/>
  <c r="U764" i="25"/>
  <c r="V763" i="25"/>
  <c r="U763" i="25"/>
  <c r="V762" i="25"/>
  <c r="U762" i="25"/>
  <c r="V761" i="25"/>
  <c r="U761" i="25"/>
  <c r="V760" i="25"/>
  <c r="U760" i="25"/>
  <c r="V759" i="25"/>
  <c r="U759" i="25"/>
  <c r="V758" i="25"/>
  <c r="U758" i="25"/>
  <c r="V757" i="25"/>
  <c r="U757" i="25"/>
  <c r="V756" i="25"/>
  <c r="U756" i="25"/>
  <c r="V755" i="25"/>
  <c r="U755" i="25"/>
  <c r="V754" i="25"/>
  <c r="U754" i="25"/>
  <c r="V753" i="25"/>
  <c r="U753" i="25"/>
  <c r="V752" i="25"/>
  <c r="U752" i="25"/>
  <c r="V751" i="25"/>
  <c r="U751" i="25"/>
  <c r="V750" i="25"/>
  <c r="U750" i="25"/>
  <c r="V749" i="25"/>
  <c r="U749" i="25"/>
  <c r="V748" i="25"/>
  <c r="U748" i="25"/>
  <c r="V747" i="25"/>
  <c r="U747" i="25"/>
  <c r="V746" i="25"/>
  <c r="U746" i="25"/>
  <c r="V745" i="25"/>
  <c r="U745" i="25"/>
  <c r="V744" i="25"/>
  <c r="U744" i="25"/>
  <c r="V743" i="25"/>
  <c r="U743" i="25"/>
  <c r="V742" i="25"/>
  <c r="U742" i="25"/>
  <c r="V741" i="25"/>
  <c r="U741" i="25"/>
  <c r="V740" i="25"/>
  <c r="U740" i="25"/>
  <c r="V739" i="25"/>
  <c r="U739" i="25"/>
  <c r="V738" i="25"/>
  <c r="U738" i="25"/>
  <c r="V737" i="25"/>
  <c r="U737" i="25"/>
  <c r="V736" i="25"/>
  <c r="U736" i="25"/>
  <c r="V735" i="25"/>
  <c r="U735" i="25"/>
  <c r="V734" i="25"/>
  <c r="U734" i="25"/>
  <c r="V733" i="25"/>
  <c r="U733" i="25"/>
  <c r="V732" i="25"/>
  <c r="U732" i="25"/>
  <c r="V731" i="25"/>
  <c r="U731" i="25"/>
  <c r="V730" i="25"/>
  <c r="U730" i="25"/>
  <c r="V729" i="25"/>
  <c r="U729" i="25"/>
  <c r="V728" i="25"/>
  <c r="U728" i="25"/>
  <c r="V727" i="25"/>
  <c r="U727" i="25"/>
  <c r="V726" i="25"/>
  <c r="U726" i="25"/>
  <c r="V725" i="25"/>
  <c r="U725" i="25"/>
  <c r="V724" i="25"/>
  <c r="U724" i="25"/>
  <c r="V723" i="25"/>
  <c r="U723" i="25"/>
  <c r="V722" i="25"/>
  <c r="U722" i="25"/>
  <c r="V721" i="25"/>
  <c r="U721" i="25"/>
  <c r="V720" i="25"/>
  <c r="U720" i="25"/>
  <c r="V719" i="25"/>
  <c r="U719" i="25"/>
  <c r="V718" i="25"/>
  <c r="U718" i="25"/>
  <c r="V717" i="25"/>
  <c r="U717" i="25"/>
  <c r="V716" i="25"/>
  <c r="U716" i="25"/>
  <c r="V715" i="25"/>
  <c r="U715" i="25"/>
  <c r="V714" i="25"/>
  <c r="U714" i="25"/>
  <c r="V713" i="25"/>
  <c r="U713" i="25"/>
  <c r="V712" i="25"/>
  <c r="U712" i="25"/>
  <c r="V711" i="25"/>
  <c r="U711" i="25"/>
  <c r="V710" i="25"/>
  <c r="U710" i="25"/>
  <c r="V709" i="25"/>
  <c r="U709" i="25"/>
  <c r="V708" i="25"/>
  <c r="U708" i="25"/>
  <c r="V707" i="25"/>
  <c r="U707" i="25"/>
  <c r="V706" i="25"/>
  <c r="U706" i="25"/>
  <c r="V705" i="25"/>
  <c r="U705" i="25"/>
  <c r="V704" i="25"/>
  <c r="U704" i="25"/>
  <c r="V703" i="25"/>
  <c r="U703" i="25"/>
  <c r="V702" i="25"/>
  <c r="U702" i="25"/>
  <c r="V701" i="25"/>
  <c r="U701" i="25"/>
  <c r="V700" i="25"/>
  <c r="U700" i="25"/>
  <c r="V699" i="25"/>
  <c r="U699" i="25"/>
  <c r="V698" i="25"/>
  <c r="U698" i="25"/>
  <c r="V697" i="25"/>
  <c r="U697" i="25"/>
  <c r="V696" i="25"/>
  <c r="U696" i="25"/>
  <c r="V695" i="25"/>
  <c r="U695" i="25"/>
  <c r="V694" i="25"/>
  <c r="U694" i="25"/>
  <c r="V693" i="25"/>
  <c r="U693" i="25"/>
  <c r="V692" i="25"/>
  <c r="U692" i="25"/>
  <c r="V691" i="25"/>
  <c r="U691" i="25"/>
  <c r="V690" i="25"/>
  <c r="U690" i="25"/>
  <c r="V689" i="25"/>
  <c r="U689" i="25"/>
  <c r="V688" i="25"/>
  <c r="U688" i="25"/>
  <c r="V687" i="25"/>
  <c r="U687" i="25"/>
  <c r="V686" i="25"/>
  <c r="U686" i="25"/>
  <c r="V685" i="25"/>
  <c r="U685" i="25"/>
  <c r="V684" i="25"/>
  <c r="U684" i="25"/>
  <c r="V683" i="25"/>
  <c r="U683" i="25"/>
  <c r="V682" i="25"/>
  <c r="U682" i="25"/>
  <c r="V681" i="25"/>
  <c r="U681" i="25"/>
  <c r="V680" i="25"/>
  <c r="U680" i="25"/>
  <c r="V679" i="25"/>
  <c r="U679" i="25"/>
  <c r="V678" i="25"/>
  <c r="U678" i="25"/>
  <c r="V677" i="25"/>
  <c r="U677" i="25"/>
  <c r="V676" i="25"/>
  <c r="U676" i="25"/>
  <c r="V675" i="25"/>
  <c r="U675" i="25"/>
  <c r="V674" i="25"/>
  <c r="U674" i="25"/>
  <c r="V673" i="25"/>
  <c r="U673" i="25"/>
  <c r="V672" i="25"/>
  <c r="U672" i="25"/>
  <c r="V671" i="25"/>
  <c r="U671" i="25"/>
  <c r="V670" i="25"/>
  <c r="U670" i="25"/>
  <c r="V669" i="25"/>
  <c r="U669" i="25"/>
  <c r="V668" i="25"/>
  <c r="U668" i="25"/>
  <c r="V667" i="25"/>
  <c r="U667" i="25"/>
  <c r="V666" i="25"/>
  <c r="U666" i="25"/>
  <c r="V665" i="25"/>
  <c r="U665" i="25"/>
  <c r="V664" i="25"/>
  <c r="U664" i="25"/>
  <c r="V663" i="25"/>
  <c r="U663" i="25"/>
  <c r="V662" i="25"/>
  <c r="U662" i="25"/>
  <c r="V661" i="25"/>
  <c r="U661" i="25"/>
  <c r="V660" i="25"/>
  <c r="U660" i="25"/>
  <c r="V659" i="25"/>
  <c r="U659" i="25"/>
  <c r="V658" i="25"/>
  <c r="U658" i="25"/>
  <c r="V657" i="25"/>
  <c r="U657" i="25"/>
  <c r="V656" i="25"/>
  <c r="U656" i="25"/>
  <c r="V655" i="25"/>
  <c r="U655" i="25"/>
  <c r="V654" i="25"/>
  <c r="U654" i="25"/>
  <c r="V653" i="25"/>
  <c r="U653" i="25"/>
  <c r="V652" i="25"/>
  <c r="U652" i="25"/>
  <c r="V651" i="25"/>
  <c r="U651" i="25"/>
  <c r="V650" i="25"/>
  <c r="U650" i="25"/>
  <c r="V649" i="25"/>
  <c r="U649" i="25"/>
  <c r="V648" i="25"/>
  <c r="U648" i="25"/>
  <c r="V647" i="25"/>
  <c r="U647" i="25"/>
  <c r="V646" i="25"/>
  <c r="U646" i="25"/>
  <c r="V645" i="25"/>
  <c r="U645" i="25"/>
  <c r="V644" i="25"/>
  <c r="U644" i="25"/>
  <c r="V643" i="25"/>
  <c r="U643" i="25"/>
  <c r="V642" i="25"/>
  <c r="U642" i="25"/>
  <c r="V641" i="25"/>
  <c r="U641" i="25"/>
  <c r="V640" i="25"/>
  <c r="U640" i="25"/>
  <c r="V639" i="25"/>
  <c r="U639" i="25"/>
  <c r="V638" i="25"/>
  <c r="U638" i="25"/>
  <c r="V637" i="25"/>
  <c r="U637" i="25"/>
  <c r="V636" i="25"/>
  <c r="U636" i="25"/>
  <c r="V635" i="25"/>
  <c r="U635" i="25"/>
  <c r="V634" i="25"/>
  <c r="U634" i="25"/>
  <c r="V633" i="25"/>
  <c r="U633" i="25"/>
  <c r="V632" i="25"/>
  <c r="U632" i="25"/>
  <c r="V631" i="25"/>
  <c r="U631" i="25"/>
  <c r="V630" i="25"/>
  <c r="U630" i="25"/>
  <c r="V629" i="25"/>
  <c r="U629" i="25"/>
  <c r="V628" i="25"/>
  <c r="U628" i="25"/>
  <c r="V627" i="25"/>
  <c r="U627" i="25"/>
  <c r="V626" i="25"/>
  <c r="U626" i="25"/>
  <c r="V625" i="25"/>
  <c r="U625" i="25"/>
  <c r="V624" i="25"/>
  <c r="U624" i="25"/>
  <c r="V623" i="25"/>
  <c r="U623" i="25"/>
  <c r="V622" i="25"/>
  <c r="U622" i="25"/>
  <c r="V621" i="25"/>
  <c r="U621" i="25"/>
  <c r="V620" i="25"/>
  <c r="U620" i="25"/>
  <c r="V619" i="25"/>
  <c r="U619" i="25"/>
  <c r="V618" i="25"/>
  <c r="U618" i="25"/>
  <c r="V617" i="25"/>
  <c r="U617" i="25"/>
  <c r="V616" i="25"/>
  <c r="U616" i="25"/>
  <c r="V615" i="25"/>
  <c r="U615" i="25"/>
  <c r="V614" i="25"/>
  <c r="U614" i="25"/>
  <c r="V613" i="25"/>
  <c r="U613" i="25"/>
  <c r="V612" i="25"/>
  <c r="U612" i="25"/>
  <c r="V611" i="25"/>
  <c r="U611" i="25"/>
  <c r="V610" i="25"/>
  <c r="U610" i="25"/>
  <c r="V609" i="25"/>
  <c r="U609" i="25"/>
  <c r="V608" i="25"/>
  <c r="U608" i="25"/>
  <c r="V607" i="25"/>
  <c r="U607" i="25"/>
  <c r="V606" i="25"/>
  <c r="U606" i="25"/>
  <c r="V605" i="25"/>
  <c r="U605" i="25"/>
  <c r="V604" i="25"/>
  <c r="U604" i="25"/>
  <c r="V603" i="25"/>
  <c r="U603" i="25"/>
  <c r="V602" i="25"/>
  <c r="U602" i="25"/>
  <c r="V601" i="25"/>
  <c r="U601" i="25"/>
  <c r="V600" i="25"/>
  <c r="U600" i="25"/>
  <c r="V599" i="25"/>
  <c r="U599" i="25"/>
  <c r="V598" i="25"/>
  <c r="U598" i="25"/>
  <c r="V597" i="25"/>
  <c r="U597" i="25"/>
  <c r="V596" i="25"/>
  <c r="U596" i="25"/>
  <c r="V595" i="25"/>
  <c r="U595" i="25"/>
  <c r="V594" i="25"/>
  <c r="U594" i="25"/>
  <c r="V593" i="25"/>
  <c r="U593" i="25"/>
  <c r="V592" i="25"/>
  <c r="U592" i="25"/>
  <c r="V591" i="25"/>
  <c r="U591" i="25"/>
  <c r="V590" i="25"/>
  <c r="U590" i="25"/>
  <c r="V589" i="25"/>
  <c r="U589" i="25"/>
  <c r="V588" i="25"/>
  <c r="U588" i="25"/>
  <c r="V587" i="25"/>
  <c r="U587" i="25"/>
  <c r="V586" i="25"/>
  <c r="U586" i="25"/>
  <c r="V585" i="25"/>
  <c r="U585" i="25"/>
  <c r="V584" i="25"/>
  <c r="U584" i="25"/>
  <c r="V583" i="25"/>
  <c r="U583" i="25"/>
  <c r="V582" i="25"/>
  <c r="U582" i="25"/>
  <c r="V581" i="25"/>
  <c r="U581" i="25"/>
  <c r="V580" i="25"/>
  <c r="U580" i="25"/>
  <c r="V579" i="25"/>
  <c r="U579" i="25"/>
  <c r="V578" i="25"/>
  <c r="U578" i="25"/>
  <c r="V577" i="25"/>
  <c r="U577" i="25"/>
  <c r="V576" i="25"/>
  <c r="U576" i="25"/>
  <c r="V575" i="25"/>
  <c r="U575" i="25"/>
  <c r="V574" i="25"/>
  <c r="U574" i="25"/>
  <c r="V573" i="25"/>
  <c r="U573" i="25"/>
  <c r="V572" i="25"/>
  <c r="U572" i="25"/>
  <c r="V571" i="25"/>
  <c r="U571" i="25"/>
  <c r="V570" i="25"/>
  <c r="U570" i="25"/>
  <c r="V569" i="25"/>
  <c r="U569" i="25"/>
  <c r="V568" i="25"/>
  <c r="U568" i="25"/>
  <c r="V567" i="25"/>
  <c r="U567" i="25"/>
  <c r="V566" i="25"/>
  <c r="U566" i="25"/>
  <c r="V565" i="25"/>
  <c r="U565" i="25"/>
  <c r="V564" i="25"/>
  <c r="U564" i="25"/>
  <c r="V563" i="25"/>
  <c r="U563" i="25"/>
  <c r="V562" i="25"/>
  <c r="U562" i="25"/>
  <c r="V561" i="25"/>
  <c r="U561" i="25"/>
  <c r="V560" i="25"/>
  <c r="U560" i="25"/>
  <c r="V559" i="25"/>
  <c r="U559" i="25"/>
  <c r="V558" i="25"/>
  <c r="U558" i="25"/>
  <c r="V557" i="25"/>
  <c r="U557" i="25"/>
  <c r="V556" i="25"/>
  <c r="U556" i="25"/>
  <c r="V555" i="25"/>
  <c r="U555" i="25"/>
  <c r="V554" i="25"/>
  <c r="U554" i="25"/>
  <c r="V553" i="25"/>
  <c r="U553" i="25"/>
  <c r="V552" i="25"/>
  <c r="U552" i="25"/>
  <c r="V551" i="25"/>
  <c r="U551" i="25"/>
  <c r="V550" i="25"/>
  <c r="U550" i="25"/>
  <c r="V549" i="25"/>
  <c r="U549" i="25"/>
  <c r="V548" i="25"/>
  <c r="U548" i="25"/>
  <c r="V547" i="25"/>
  <c r="U547" i="25"/>
  <c r="V546" i="25"/>
  <c r="U546" i="25"/>
  <c r="V545" i="25"/>
  <c r="U545" i="25"/>
  <c r="V544" i="25"/>
  <c r="U544" i="25"/>
  <c r="V543" i="25"/>
  <c r="U543" i="25"/>
  <c r="V542" i="25"/>
  <c r="U542" i="25"/>
  <c r="V541" i="25"/>
  <c r="U541" i="25"/>
  <c r="V540" i="25"/>
  <c r="U540" i="25"/>
  <c r="V539" i="25"/>
  <c r="U539" i="25"/>
  <c r="V538" i="25"/>
  <c r="U538" i="25"/>
  <c r="V537" i="25"/>
  <c r="U537" i="25"/>
  <c r="V536" i="25"/>
  <c r="U536" i="25"/>
  <c r="V535" i="25"/>
  <c r="U535" i="25"/>
  <c r="V534" i="25"/>
  <c r="U534" i="25"/>
  <c r="V533" i="25"/>
  <c r="U533" i="25"/>
  <c r="V532" i="25"/>
  <c r="U532" i="25"/>
  <c r="V531" i="25"/>
  <c r="U531" i="25"/>
  <c r="V530" i="25"/>
  <c r="U530" i="25"/>
  <c r="V529" i="25"/>
  <c r="U529" i="25"/>
  <c r="V528" i="25"/>
  <c r="U528" i="25"/>
  <c r="V527" i="25"/>
  <c r="U527" i="25"/>
  <c r="V526" i="25"/>
  <c r="U526" i="25"/>
  <c r="V525" i="25"/>
  <c r="U525" i="25"/>
  <c r="V524" i="25"/>
  <c r="U524" i="25"/>
  <c r="V523" i="25"/>
  <c r="U523" i="25"/>
  <c r="V522" i="25"/>
  <c r="U522" i="25"/>
  <c r="V521" i="25"/>
  <c r="U521" i="25"/>
  <c r="V520" i="25"/>
  <c r="U520" i="25"/>
  <c r="V519" i="25"/>
  <c r="U519" i="25"/>
  <c r="V518" i="25"/>
  <c r="U518" i="25"/>
  <c r="V517" i="25"/>
  <c r="U517" i="25"/>
  <c r="V516" i="25"/>
  <c r="U516" i="25"/>
  <c r="V515" i="25"/>
  <c r="U515" i="25"/>
  <c r="V514" i="25"/>
  <c r="U514" i="25"/>
  <c r="V513" i="25"/>
  <c r="U513" i="25"/>
  <c r="V512" i="25"/>
  <c r="U512" i="25"/>
  <c r="V511" i="25"/>
  <c r="U511" i="25"/>
  <c r="V510" i="25"/>
  <c r="U510" i="25"/>
  <c r="V509" i="25"/>
  <c r="U509" i="25"/>
  <c r="V508" i="25"/>
  <c r="U508" i="25"/>
  <c r="V507" i="25"/>
  <c r="U507" i="25"/>
  <c r="V506" i="25"/>
  <c r="U506" i="25"/>
  <c r="V505" i="25"/>
  <c r="U505" i="25"/>
  <c r="V504" i="25"/>
  <c r="U504" i="25"/>
  <c r="V503" i="25"/>
  <c r="U503" i="25"/>
  <c r="V502" i="25"/>
  <c r="U502" i="25"/>
  <c r="V501" i="25"/>
  <c r="U501" i="25"/>
  <c r="V500" i="25"/>
  <c r="U500" i="25"/>
  <c r="V499" i="25"/>
  <c r="U499" i="25"/>
  <c r="V498" i="25"/>
  <c r="U498" i="25"/>
  <c r="V497" i="25"/>
  <c r="U497" i="25"/>
  <c r="V496" i="25"/>
  <c r="U496" i="25"/>
  <c r="V495" i="25"/>
  <c r="U495" i="25"/>
  <c r="V494" i="25"/>
  <c r="U494" i="25"/>
  <c r="V493" i="25"/>
  <c r="U493" i="25"/>
  <c r="V492" i="25"/>
  <c r="U492" i="25"/>
  <c r="V491" i="25"/>
  <c r="U491" i="25"/>
  <c r="V490" i="25"/>
  <c r="U490" i="25"/>
  <c r="V489" i="25"/>
  <c r="U489" i="25"/>
  <c r="V488" i="25"/>
  <c r="U488" i="25"/>
  <c r="V487" i="25"/>
  <c r="U487" i="25"/>
  <c r="V486" i="25"/>
  <c r="U486" i="25"/>
  <c r="V485" i="25"/>
  <c r="U485" i="25"/>
  <c r="V484" i="25"/>
  <c r="U484" i="25"/>
  <c r="V483" i="25"/>
  <c r="U483" i="25"/>
  <c r="V482" i="25"/>
  <c r="U482" i="25"/>
  <c r="V481" i="25"/>
  <c r="U481" i="25"/>
  <c r="V480" i="25"/>
  <c r="U480" i="25"/>
  <c r="V479" i="25"/>
  <c r="U479" i="25"/>
  <c r="V478" i="25"/>
  <c r="U478" i="25"/>
  <c r="V477" i="25"/>
  <c r="U477" i="25"/>
  <c r="V476" i="25"/>
  <c r="U476" i="25"/>
  <c r="V475" i="25"/>
  <c r="U475" i="25"/>
  <c r="V474" i="25"/>
  <c r="U474" i="25"/>
  <c r="V473" i="25"/>
  <c r="U473" i="25"/>
  <c r="V472" i="25"/>
  <c r="U472" i="25"/>
  <c r="V471" i="25"/>
  <c r="U471" i="25"/>
  <c r="V470" i="25"/>
  <c r="U470" i="25"/>
  <c r="V469" i="25"/>
  <c r="U469" i="25"/>
  <c r="V468" i="25"/>
  <c r="U468" i="25"/>
  <c r="V467" i="25"/>
  <c r="U467" i="25"/>
  <c r="V466" i="25"/>
  <c r="U466" i="25"/>
  <c r="V465" i="25"/>
  <c r="U465" i="25"/>
  <c r="V464" i="25"/>
  <c r="U464" i="25"/>
  <c r="V463" i="25"/>
  <c r="U463" i="25"/>
  <c r="V462" i="25"/>
  <c r="U462" i="25"/>
  <c r="V461" i="25"/>
  <c r="U461" i="25"/>
  <c r="V460" i="25"/>
  <c r="U460" i="25"/>
  <c r="V459" i="25"/>
  <c r="U459" i="25"/>
  <c r="V458" i="25"/>
  <c r="U458" i="25"/>
  <c r="V457" i="25"/>
  <c r="U457" i="25"/>
  <c r="V456" i="25"/>
  <c r="U456" i="25"/>
  <c r="V455" i="25"/>
  <c r="U455" i="25"/>
  <c r="V454" i="25"/>
  <c r="U454" i="25"/>
  <c r="V453" i="25"/>
  <c r="U453" i="25"/>
  <c r="V452" i="25"/>
  <c r="U452" i="25"/>
  <c r="V451" i="25"/>
  <c r="U451" i="25"/>
  <c r="V450" i="25"/>
  <c r="U450" i="25"/>
  <c r="V449" i="25"/>
  <c r="U449" i="25"/>
  <c r="V448" i="25"/>
  <c r="U448" i="25"/>
  <c r="V447" i="25"/>
  <c r="U447" i="25"/>
  <c r="V446" i="25"/>
  <c r="U446" i="25"/>
  <c r="V445" i="25"/>
  <c r="U445" i="25"/>
  <c r="V444" i="25"/>
  <c r="U444" i="25"/>
  <c r="V443" i="25"/>
  <c r="U443" i="25"/>
  <c r="V442" i="25"/>
  <c r="U442" i="25"/>
  <c r="V441" i="25"/>
  <c r="U441" i="25"/>
  <c r="V440" i="25"/>
  <c r="U440" i="25"/>
  <c r="V439" i="25"/>
  <c r="U439" i="25"/>
  <c r="V438" i="25"/>
  <c r="U438" i="25"/>
  <c r="V437" i="25"/>
  <c r="U437" i="25"/>
  <c r="V436" i="25"/>
  <c r="U436" i="25"/>
  <c r="V435" i="25"/>
  <c r="U435" i="25"/>
  <c r="V434" i="25"/>
  <c r="U434" i="25"/>
  <c r="V433" i="25"/>
  <c r="U433" i="25"/>
  <c r="V432" i="25"/>
  <c r="U432" i="25"/>
  <c r="V431" i="25"/>
  <c r="U431" i="25"/>
  <c r="V430" i="25"/>
  <c r="U430" i="25"/>
  <c r="V429" i="25"/>
  <c r="U429" i="25"/>
  <c r="V428" i="25"/>
  <c r="U428" i="25"/>
  <c r="V427" i="25"/>
  <c r="U427" i="25"/>
  <c r="V426" i="25"/>
  <c r="U426" i="25"/>
  <c r="V425" i="25"/>
  <c r="U425" i="25"/>
  <c r="V424" i="25"/>
  <c r="U424" i="25"/>
  <c r="V423" i="25"/>
  <c r="U423" i="25"/>
  <c r="V422" i="25"/>
  <c r="U422" i="25"/>
  <c r="V421" i="25"/>
  <c r="U421" i="25"/>
  <c r="V420" i="25"/>
  <c r="U420" i="25"/>
  <c r="V419" i="25"/>
  <c r="U419" i="25"/>
  <c r="V418" i="25"/>
  <c r="U418" i="25"/>
  <c r="V417" i="25"/>
  <c r="U417" i="25"/>
  <c r="V416" i="25"/>
  <c r="U416" i="25"/>
  <c r="V415" i="25"/>
  <c r="U415" i="25"/>
  <c r="V414" i="25"/>
  <c r="U414" i="25"/>
  <c r="V413" i="25"/>
  <c r="U413" i="25"/>
  <c r="V412" i="25"/>
  <c r="U412" i="25"/>
  <c r="V411" i="25"/>
  <c r="U411" i="25"/>
  <c r="V410" i="25"/>
  <c r="U410" i="25"/>
  <c r="V409" i="25"/>
  <c r="U409" i="25"/>
  <c r="V408" i="25"/>
  <c r="U408" i="25"/>
  <c r="V407" i="25"/>
  <c r="U407" i="25"/>
  <c r="V406" i="25"/>
  <c r="U406" i="25"/>
  <c r="V405" i="25"/>
  <c r="U405" i="25"/>
  <c r="V404" i="25"/>
  <c r="U404" i="25"/>
  <c r="V403" i="25"/>
  <c r="U403" i="25"/>
  <c r="V402" i="25"/>
  <c r="U402" i="25"/>
  <c r="V401" i="25"/>
  <c r="U401" i="25"/>
  <c r="V400" i="25"/>
  <c r="U400" i="25"/>
  <c r="V399" i="25"/>
  <c r="U399" i="25"/>
  <c r="V398" i="25"/>
  <c r="U398" i="25"/>
  <c r="V397" i="25"/>
  <c r="U397" i="25"/>
  <c r="V396" i="25"/>
  <c r="U396" i="25"/>
  <c r="V395" i="25"/>
  <c r="U395" i="25"/>
  <c r="V394" i="25"/>
  <c r="U394" i="25"/>
  <c r="V393" i="25"/>
  <c r="U393" i="25"/>
  <c r="V392" i="25"/>
  <c r="U392" i="25"/>
  <c r="V391" i="25"/>
  <c r="U391" i="25"/>
  <c r="V390" i="25"/>
  <c r="U390" i="25"/>
  <c r="V389" i="25"/>
  <c r="U389" i="25"/>
  <c r="V388" i="25"/>
  <c r="U388" i="25"/>
  <c r="V387" i="25"/>
  <c r="U387" i="25"/>
  <c r="V386" i="25"/>
  <c r="U386" i="25"/>
  <c r="V385" i="25"/>
  <c r="U385" i="25"/>
  <c r="V384" i="25"/>
  <c r="U384" i="25"/>
  <c r="V383" i="25"/>
  <c r="U383" i="25"/>
  <c r="V382" i="25"/>
  <c r="U382" i="25"/>
  <c r="V381" i="25"/>
  <c r="U381" i="25"/>
  <c r="V380" i="25"/>
  <c r="U380" i="25"/>
  <c r="V379" i="25"/>
  <c r="U379" i="25"/>
  <c r="V378" i="25"/>
  <c r="U378" i="25"/>
  <c r="V377" i="25"/>
  <c r="U377" i="25"/>
  <c r="V376" i="25"/>
  <c r="U376" i="25"/>
  <c r="V375" i="25"/>
  <c r="U375" i="25"/>
  <c r="V374" i="25"/>
  <c r="U374" i="25"/>
  <c r="V373" i="25"/>
  <c r="U373" i="25"/>
  <c r="V372" i="25"/>
  <c r="U372" i="25"/>
  <c r="V371" i="25"/>
  <c r="U371" i="25"/>
  <c r="V370" i="25"/>
  <c r="U370" i="25"/>
  <c r="V369" i="25"/>
  <c r="U369" i="25"/>
  <c r="V368" i="25"/>
  <c r="U368" i="25"/>
  <c r="V367" i="25"/>
  <c r="U367" i="25"/>
  <c r="V366" i="25"/>
  <c r="U366" i="25"/>
  <c r="V365" i="25"/>
  <c r="U365" i="25"/>
  <c r="V364" i="25"/>
  <c r="U364" i="25"/>
  <c r="V363" i="25"/>
  <c r="U363" i="25"/>
  <c r="V362" i="25"/>
  <c r="U362" i="25"/>
  <c r="V361" i="25"/>
  <c r="U361" i="25"/>
  <c r="V360" i="25"/>
  <c r="U360" i="25"/>
  <c r="V359" i="25"/>
  <c r="U359" i="25"/>
  <c r="V358" i="25"/>
  <c r="U358" i="25"/>
  <c r="V357" i="25"/>
  <c r="U357" i="25"/>
  <c r="V356" i="25"/>
  <c r="U356" i="25"/>
  <c r="V355" i="25"/>
  <c r="U355" i="25"/>
  <c r="V354" i="25"/>
  <c r="U354" i="25"/>
  <c r="V353" i="25"/>
  <c r="U353" i="25"/>
  <c r="V352" i="25"/>
  <c r="U352" i="25"/>
  <c r="V351" i="25"/>
  <c r="U351" i="25"/>
  <c r="V350" i="25"/>
  <c r="U350" i="25"/>
  <c r="V349" i="25"/>
  <c r="U349" i="25"/>
  <c r="V348" i="25"/>
  <c r="U348" i="25"/>
  <c r="V347" i="25"/>
  <c r="U347" i="25"/>
  <c r="V346" i="25"/>
  <c r="U346" i="25"/>
  <c r="V345" i="25"/>
  <c r="U345" i="25"/>
  <c r="V344" i="25"/>
  <c r="U344" i="25"/>
  <c r="V343" i="25"/>
  <c r="U343" i="25"/>
  <c r="V342" i="25"/>
  <c r="U342" i="25"/>
  <c r="V341" i="25"/>
  <c r="U341" i="25"/>
  <c r="V340" i="25"/>
  <c r="U340" i="25"/>
  <c r="V339" i="25"/>
  <c r="U339" i="25"/>
  <c r="V338" i="25"/>
  <c r="U338" i="25"/>
  <c r="V337" i="25"/>
  <c r="U337" i="25"/>
  <c r="V336" i="25"/>
  <c r="U336" i="25"/>
  <c r="V335" i="25"/>
  <c r="U335" i="25"/>
  <c r="V334" i="25"/>
  <c r="U334" i="25"/>
  <c r="V333" i="25"/>
  <c r="U333" i="25"/>
  <c r="V332" i="25"/>
  <c r="U332" i="25"/>
  <c r="V331" i="25"/>
  <c r="U331" i="25"/>
  <c r="V330" i="25"/>
  <c r="U330" i="25"/>
  <c r="V329" i="25"/>
  <c r="U329" i="25"/>
  <c r="V328" i="25"/>
  <c r="U328" i="25"/>
  <c r="V327" i="25"/>
  <c r="U327" i="25"/>
  <c r="V326" i="25"/>
  <c r="U326" i="25"/>
  <c r="V325" i="25"/>
  <c r="U325" i="25"/>
  <c r="V324" i="25"/>
  <c r="U324" i="25"/>
  <c r="V323" i="25"/>
  <c r="U323" i="25"/>
  <c r="V322" i="25"/>
  <c r="U322" i="25"/>
  <c r="V321" i="25"/>
  <c r="U321" i="25"/>
  <c r="V320" i="25"/>
  <c r="U320" i="25"/>
  <c r="V319" i="25"/>
  <c r="U319" i="25"/>
  <c r="V318" i="25"/>
  <c r="U318" i="25"/>
  <c r="V317" i="25"/>
  <c r="U317" i="25"/>
  <c r="V316" i="25"/>
  <c r="U316" i="25"/>
  <c r="V315" i="25"/>
  <c r="U315" i="25"/>
  <c r="V314" i="25"/>
  <c r="U314" i="25"/>
  <c r="V313" i="25"/>
  <c r="U313" i="25"/>
  <c r="V312" i="25"/>
  <c r="U312" i="25"/>
  <c r="V311" i="25"/>
  <c r="U311" i="25"/>
  <c r="V310" i="25"/>
  <c r="U310" i="25"/>
  <c r="V309" i="25"/>
  <c r="U309" i="25"/>
  <c r="V308" i="25"/>
  <c r="U308" i="25"/>
  <c r="V307" i="25"/>
  <c r="U307" i="25"/>
  <c r="V306" i="25"/>
  <c r="U306" i="25"/>
  <c r="V305" i="25"/>
  <c r="U305" i="25"/>
  <c r="V304" i="25"/>
  <c r="U304" i="25"/>
  <c r="V303" i="25"/>
  <c r="U303" i="25"/>
  <c r="V302" i="25"/>
  <c r="U302" i="25"/>
  <c r="V301" i="25"/>
  <c r="U301" i="25"/>
  <c r="V300" i="25"/>
  <c r="U300" i="25"/>
  <c r="V299" i="25"/>
  <c r="U299" i="25"/>
  <c r="V298" i="25"/>
  <c r="U298" i="25"/>
  <c r="V297" i="25"/>
  <c r="U297" i="25"/>
  <c r="V296" i="25"/>
  <c r="U296" i="25"/>
  <c r="V295" i="25"/>
  <c r="U295" i="25"/>
  <c r="V294" i="25"/>
  <c r="U294" i="25"/>
  <c r="V293" i="25"/>
  <c r="U293" i="25"/>
  <c r="V292" i="25"/>
  <c r="U292" i="25"/>
  <c r="V291" i="25"/>
  <c r="U291" i="25"/>
  <c r="V290" i="25"/>
  <c r="U290" i="25"/>
  <c r="V289" i="25"/>
  <c r="U289" i="25"/>
  <c r="V288" i="25"/>
  <c r="U288" i="25"/>
  <c r="V287" i="25"/>
  <c r="U287" i="25"/>
  <c r="V286" i="25"/>
  <c r="U286" i="25"/>
  <c r="V285" i="25"/>
  <c r="U285" i="25"/>
  <c r="V284" i="25"/>
  <c r="U284" i="25"/>
  <c r="V283" i="25"/>
  <c r="U283" i="25"/>
  <c r="V282" i="25"/>
  <c r="U282" i="25"/>
  <c r="V281" i="25"/>
  <c r="U281" i="25"/>
  <c r="V280" i="25"/>
  <c r="U280" i="25"/>
  <c r="V279" i="25"/>
  <c r="U279" i="25"/>
  <c r="V278" i="25"/>
  <c r="U278" i="25"/>
  <c r="V277" i="25"/>
  <c r="U277" i="25"/>
  <c r="V276" i="25"/>
  <c r="U276" i="25"/>
  <c r="V275" i="25"/>
  <c r="U275" i="25"/>
  <c r="V274" i="25"/>
  <c r="U274" i="25"/>
  <c r="V273" i="25"/>
  <c r="U273" i="25"/>
  <c r="V272" i="25"/>
  <c r="U272" i="25"/>
  <c r="V271" i="25"/>
  <c r="U271" i="25"/>
  <c r="V270" i="25"/>
  <c r="U270" i="25"/>
  <c r="V269" i="25"/>
  <c r="U269" i="25"/>
  <c r="V268" i="25"/>
  <c r="U268" i="25"/>
  <c r="V267" i="25"/>
  <c r="U267" i="25"/>
  <c r="V266" i="25"/>
  <c r="U266" i="25"/>
  <c r="V265" i="25"/>
  <c r="U265" i="25"/>
  <c r="V264" i="25"/>
  <c r="U264" i="25"/>
  <c r="V263" i="25"/>
  <c r="U263" i="25"/>
  <c r="V262" i="25"/>
  <c r="U262" i="25"/>
  <c r="V261" i="25"/>
  <c r="U261" i="25"/>
  <c r="V260" i="25"/>
  <c r="U260" i="25"/>
  <c r="V259" i="25"/>
  <c r="U259" i="25"/>
  <c r="V258" i="25"/>
  <c r="U258" i="25"/>
  <c r="V257" i="25"/>
  <c r="U257" i="25"/>
  <c r="V256" i="25"/>
  <c r="U256" i="25"/>
  <c r="V255" i="25"/>
  <c r="U255" i="25"/>
  <c r="V254" i="25"/>
  <c r="U254" i="25"/>
  <c r="V253" i="25"/>
  <c r="U253" i="25"/>
  <c r="V252" i="25"/>
  <c r="U252" i="25"/>
  <c r="V251" i="25"/>
  <c r="U251" i="25"/>
  <c r="V250" i="25"/>
  <c r="U250" i="25"/>
  <c r="V249" i="25"/>
  <c r="U249" i="25"/>
  <c r="V248" i="25"/>
  <c r="U248" i="25"/>
  <c r="V247" i="25"/>
  <c r="U247" i="25"/>
  <c r="V246" i="25"/>
  <c r="U246" i="25"/>
  <c r="V245" i="25"/>
  <c r="U245" i="25"/>
  <c r="V244" i="25"/>
  <c r="U244" i="25"/>
  <c r="V243" i="25"/>
  <c r="U243" i="25"/>
  <c r="V242" i="25"/>
  <c r="U242" i="25"/>
  <c r="V241" i="25"/>
  <c r="U241" i="25"/>
  <c r="V240" i="25"/>
  <c r="U240" i="25"/>
  <c r="V239" i="25"/>
  <c r="U239" i="25"/>
  <c r="V238" i="25"/>
  <c r="U238" i="25"/>
  <c r="V237" i="25"/>
  <c r="U237" i="25"/>
  <c r="V236" i="25"/>
  <c r="U236" i="25"/>
  <c r="V235" i="25"/>
  <c r="U235" i="25"/>
  <c r="V234" i="25"/>
  <c r="U234" i="25"/>
  <c r="V233" i="25"/>
  <c r="U233" i="25"/>
  <c r="V232" i="25"/>
  <c r="U232" i="25"/>
  <c r="V231" i="25"/>
  <c r="U231" i="25"/>
  <c r="V230" i="25"/>
  <c r="U230" i="25"/>
  <c r="V229" i="25"/>
  <c r="U229" i="25"/>
  <c r="V228" i="25"/>
  <c r="U228" i="25"/>
  <c r="V227" i="25"/>
  <c r="U227" i="25"/>
  <c r="V226" i="25"/>
  <c r="U226" i="25"/>
  <c r="V225" i="25"/>
  <c r="U225" i="25"/>
  <c r="V224" i="25"/>
  <c r="U224" i="25"/>
  <c r="V223" i="25"/>
  <c r="U223" i="25"/>
  <c r="V222" i="25"/>
  <c r="U222" i="25"/>
  <c r="V221" i="25"/>
  <c r="U221" i="25"/>
  <c r="V220" i="25"/>
  <c r="U220" i="25"/>
  <c r="V219" i="25"/>
  <c r="U219" i="25"/>
  <c r="V218" i="25"/>
  <c r="U218" i="25"/>
  <c r="V217" i="25"/>
  <c r="U217" i="25"/>
  <c r="V216" i="25"/>
  <c r="U216" i="25"/>
  <c r="V215" i="25"/>
  <c r="U215" i="25"/>
  <c r="V214" i="25"/>
  <c r="U214" i="25"/>
  <c r="V213" i="25"/>
  <c r="U213" i="25"/>
  <c r="V212" i="25"/>
  <c r="U212" i="25"/>
  <c r="V211" i="25"/>
  <c r="U211" i="25"/>
  <c r="V210" i="25"/>
  <c r="U210" i="25"/>
  <c r="V209" i="25"/>
  <c r="U209" i="25"/>
  <c r="V208" i="25"/>
  <c r="U208" i="25"/>
  <c r="V207" i="25"/>
  <c r="U207" i="25"/>
  <c r="V206" i="25"/>
  <c r="U206" i="25"/>
  <c r="V205" i="25"/>
  <c r="U205" i="25"/>
  <c r="V204" i="25"/>
  <c r="U204" i="25"/>
  <c r="V203" i="25"/>
  <c r="U203" i="25"/>
  <c r="V202" i="25"/>
  <c r="U202" i="25"/>
  <c r="V201" i="25"/>
  <c r="U201" i="25"/>
  <c r="V200" i="25"/>
  <c r="U200" i="25"/>
  <c r="V199" i="25"/>
  <c r="U199" i="25"/>
  <c r="V198" i="25"/>
  <c r="U198" i="25"/>
  <c r="V197" i="25"/>
  <c r="U197" i="25"/>
  <c r="V196" i="25"/>
  <c r="U196" i="25"/>
  <c r="V195" i="25"/>
  <c r="U195" i="25"/>
  <c r="V194" i="25"/>
  <c r="U194" i="25"/>
  <c r="V193" i="25"/>
  <c r="U193" i="25"/>
  <c r="V192" i="25"/>
  <c r="U192" i="25"/>
  <c r="V191" i="25"/>
  <c r="U191" i="25"/>
  <c r="V190" i="25"/>
  <c r="U190" i="25"/>
  <c r="V189" i="25"/>
  <c r="U189" i="25"/>
  <c r="V188" i="25"/>
  <c r="U188" i="25"/>
  <c r="V187" i="25"/>
  <c r="U187" i="25"/>
  <c r="V186" i="25"/>
  <c r="U186" i="25"/>
  <c r="V185" i="25"/>
  <c r="U185" i="25"/>
  <c r="V184" i="25"/>
  <c r="U184" i="25"/>
  <c r="V183" i="25"/>
  <c r="U183" i="25"/>
  <c r="V182" i="25"/>
  <c r="U182" i="25"/>
  <c r="V181" i="25"/>
  <c r="U181" i="25"/>
  <c r="V180" i="25"/>
  <c r="U180" i="25"/>
  <c r="V179" i="25"/>
  <c r="U179" i="25"/>
  <c r="V178" i="25"/>
  <c r="U178" i="25"/>
  <c r="V177" i="25"/>
  <c r="U177" i="25"/>
  <c r="V176" i="25"/>
  <c r="U176" i="25"/>
  <c r="V175" i="25"/>
  <c r="U175" i="25"/>
  <c r="V174" i="25"/>
  <c r="U174" i="25"/>
  <c r="V173" i="25"/>
  <c r="U173" i="25"/>
  <c r="V172" i="25"/>
  <c r="U172" i="25"/>
  <c r="V171" i="25"/>
  <c r="U171" i="25"/>
  <c r="V170" i="25"/>
  <c r="U170" i="25"/>
  <c r="V169" i="25"/>
  <c r="U169" i="25"/>
  <c r="V168" i="25"/>
  <c r="U168" i="25"/>
  <c r="V167" i="25"/>
  <c r="U167" i="25"/>
  <c r="V166" i="25"/>
  <c r="U166" i="25"/>
  <c r="V165" i="25"/>
  <c r="U165" i="25"/>
  <c r="V164" i="25"/>
  <c r="U164" i="25"/>
  <c r="V163" i="25"/>
  <c r="U163" i="25"/>
  <c r="V162" i="25"/>
  <c r="U162" i="25"/>
  <c r="V161" i="25"/>
  <c r="U161" i="25"/>
  <c r="V160" i="25"/>
  <c r="U160" i="25"/>
  <c r="V159" i="25"/>
  <c r="U159" i="25"/>
  <c r="V158" i="25"/>
  <c r="U158" i="25"/>
  <c r="V157" i="25"/>
  <c r="U157" i="25"/>
  <c r="V156" i="25"/>
  <c r="U156" i="25"/>
  <c r="V155" i="25"/>
  <c r="U155" i="25"/>
  <c r="V154" i="25"/>
  <c r="U154" i="25"/>
  <c r="V153" i="25"/>
  <c r="U153" i="25"/>
  <c r="V152" i="25"/>
  <c r="U152" i="25"/>
  <c r="V151" i="25"/>
  <c r="U151" i="25"/>
  <c r="V150" i="25"/>
  <c r="U150" i="25"/>
  <c r="V149" i="25"/>
  <c r="U149" i="25"/>
  <c r="V148" i="25"/>
  <c r="U148" i="25"/>
  <c r="V147" i="25"/>
  <c r="U147" i="25"/>
  <c r="V146" i="25"/>
  <c r="U146" i="25"/>
  <c r="V145" i="25"/>
  <c r="U145" i="25"/>
  <c r="V144" i="25"/>
  <c r="U144" i="25"/>
  <c r="V143" i="25"/>
  <c r="U143" i="25"/>
  <c r="V142" i="25"/>
  <c r="U142" i="25"/>
  <c r="V141" i="25"/>
  <c r="U141" i="25"/>
  <c r="V140" i="25"/>
  <c r="U140" i="25"/>
  <c r="V139" i="25"/>
  <c r="U139" i="25"/>
  <c r="V138" i="25"/>
  <c r="U138" i="25"/>
  <c r="V137" i="25"/>
  <c r="U137" i="25"/>
  <c r="V136" i="25"/>
  <c r="U136" i="25"/>
  <c r="V135" i="25"/>
  <c r="U135" i="25"/>
  <c r="V134" i="25"/>
  <c r="U134" i="25"/>
  <c r="V133" i="25"/>
  <c r="U133" i="25"/>
  <c r="V132" i="25"/>
  <c r="U132" i="25"/>
  <c r="V131" i="25"/>
  <c r="U131" i="25"/>
  <c r="V130" i="25"/>
  <c r="U130" i="25"/>
  <c r="V129" i="25"/>
  <c r="U129" i="25"/>
  <c r="V128" i="25"/>
  <c r="U128" i="25"/>
  <c r="V127" i="25"/>
  <c r="U127" i="25"/>
  <c r="V126" i="25"/>
  <c r="U126" i="25"/>
  <c r="V125" i="25"/>
  <c r="U125" i="25"/>
  <c r="V124" i="25"/>
  <c r="U124" i="25"/>
  <c r="V123" i="25"/>
  <c r="U123" i="25"/>
  <c r="V122" i="25"/>
  <c r="U122" i="25"/>
  <c r="V121" i="25"/>
  <c r="U121" i="25"/>
  <c r="V120" i="25"/>
  <c r="U120" i="25"/>
  <c r="V119" i="25"/>
  <c r="U119" i="25"/>
  <c r="V118" i="25"/>
  <c r="U118" i="25"/>
  <c r="V117" i="25"/>
  <c r="U117" i="25"/>
  <c r="V116" i="25"/>
  <c r="U116" i="25"/>
  <c r="V115" i="25"/>
  <c r="U115" i="25"/>
  <c r="V114" i="25"/>
  <c r="U114" i="25"/>
  <c r="V113" i="25"/>
  <c r="U113" i="25"/>
  <c r="V112" i="25"/>
  <c r="U112" i="25"/>
  <c r="V111" i="25"/>
  <c r="U111" i="25"/>
  <c r="V110" i="25"/>
  <c r="U110" i="25"/>
  <c r="V109" i="25"/>
  <c r="U109" i="25"/>
  <c r="V108" i="25"/>
  <c r="U108" i="25"/>
  <c r="V107" i="25"/>
  <c r="U107" i="25"/>
  <c r="V106" i="25"/>
  <c r="U106" i="25"/>
  <c r="V105" i="25"/>
  <c r="U105" i="25"/>
  <c r="V104" i="25"/>
  <c r="U104" i="25"/>
  <c r="V103" i="25"/>
  <c r="U103" i="25"/>
  <c r="V102" i="25"/>
  <c r="U102" i="25"/>
  <c r="V101" i="25"/>
  <c r="U101" i="25"/>
  <c r="V100" i="25"/>
  <c r="U100" i="25"/>
  <c r="V99" i="25"/>
  <c r="U99" i="25"/>
  <c r="V98" i="25"/>
  <c r="U98" i="25"/>
  <c r="V97" i="25"/>
  <c r="U97" i="25"/>
  <c r="V96" i="25"/>
  <c r="U96" i="25"/>
  <c r="V95" i="25"/>
  <c r="U95" i="25"/>
  <c r="V94" i="25"/>
  <c r="U94" i="25"/>
  <c r="V93" i="25"/>
  <c r="U93" i="25"/>
  <c r="V92" i="25"/>
  <c r="U92" i="25"/>
  <c r="V91" i="25"/>
  <c r="U91" i="25"/>
  <c r="V90" i="25"/>
  <c r="U90" i="25"/>
  <c r="V89" i="25"/>
  <c r="U89" i="25"/>
  <c r="V88" i="25"/>
  <c r="U88" i="25"/>
  <c r="V87" i="25"/>
  <c r="U87" i="25"/>
  <c r="V86" i="25"/>
  <c r="U86" i="25"/>
  <c r="V85" i="25"/>
  <c r="U85" i="25"/>
  <c r="V84" i="25"/>
  <c r="U84" i="25"/>
  <c r="V83" i="25"/>
  <c r="U83" i="25"/>
  <c r="V82" i="25"/>
  <c r="U82" i="25"/>
  <c r="V81" i="25"/>
  <c r="U81" i="25"/>
  <c r="V80" i="25"/>
  <c r="U80" i="25"/>
  <c r="V79" i="25"/>
  <c r="U79" i="25"/>
  <c r="V78" i="25"/>
  <c r="U78" i="25"/>
  <c r="V77" i="25"/>
  <c r="U77" i="25"/>
  <c r="V76" i="25"/>
  <c r="U76" i="25"/>
  <c r="V75" i="25"/>
  <c r="U75" i="25"/>
  <c r="V74" i="25"/>
  <c r="U74" i="25"/>
  <c r="V73" i="25"/>
  <c r="U73" i="25"/>
  <c r="V72" i="25"/>
  <c r="U72" i="25"/>
  <c r="V71" i="25"/>
  <c r="U71" i="25"/>
  <c r="V70" i="25"/>
  <c r="U70" i="25"/>
  <c r="V69" i="25"/>
  <c r="U69" i="25"/>
  <c r="V68" i="25"/>
  <c r="U68" i="25"/>
  <c r="V67" i="25"/>
  <c r="U67" i="25"/>
  <c r="V66" i="25"/>
  <c r="U66" i="25"/>
  <c r="V65" i="25"/>
  <c r="U65" i="25"/>
  <c r="V64" i="25"/>
  <c r="U64" i="25"/>
  <c r="V63" i="25"/>
  <c r="U63" i="25"/>
  <c r="V62" i="25"/>
  <c r="U62" i="25"/>
  <c r="V61" i="25"/>
  <c r="U61" i="25"/>
  <c r="V60" i="25"/>
  <c r="U60" i="25"/>
  <c r="V59" i="25"/>
  <c r="U59" i="25"/>
  <c r="V58" i="25"/>
  <c r="U58" i="25"/>
  <c r="V57" i="25"/>
  <c r="U57" i="25"/>
  <c r="V56" i="25"/>
  <c r="U56" i="25"/>
  <c r="V55" i="25"/>
  <c r="U55" i="25"/>
  <c r="V54" i="25"/>
  <c r="U54" i="25"/>
  <c r="V53" i="25"/>
  <c r="U53" i="25"/>
  <c r="V52" i="25"/>
  <c r="U52" i="25"/>
  <c r="V51" i="25"/>
  <c r="U51" i="25"/>
  <c r="V50" i="25"/>
  <c r="U50" i="25"/>
  <c r="V49" i="25"/>
  <c r="U49" i="25"/>
  <c r="V48" i="25"/>
  <c r="U48" i="25"/>
  <c r="V47" i="25"/>
  <c r="U47" i="25"/>
  <c r="V46" i="25"/>
  <c r="U46" i="25"/>
  <c r="V45" i="25"/>
  <c r="U45" i="25"/>
  <c r="V44" i="25"/>
  <c r="U44" i="25"/>
  <c r="V43" i="25"/>
  <c r="U43" i="25"/>
  <c r="V42" i="25"/>
  <c r="U42" i="25"/>
  <c r="V41" i="25"/>
  <c r="U41" i="25"/>
  <c r="V40" i="25"/>
  <c r="U40" i="25"/>
  <c r="V39" i="25"/>
  <c r="U39" i="25"/>
  <c r="V38" i="25"/>
  <c r="U38" i="25"/>
  <c r="V37" i="25"/>
  <c r="U37" i="25"/>
  <c r="V36" i="25"/>
  <c r="U36" i="25"/>
  <c r="V35" i="25"/>
  <c r="U35" i="25"/>
  <c r="V34" i="25"/>
  <c r="U34" i="25"/>
  <c r="V33" i="25"/>
  <c r="U33" i="25"/>
  <c r="V32" i="25"/>
  <c r="U32" i="25"/>
  <c r="V31" i="25"/>
  <c r="U31" i="25"/>
  <c r="V30" i="25"/>
  <c r="U30" i="25"/>
  <c r="V29" i="25"/>
  <c r="U29" i="25"/>
  <c r="V28" i="25"/>
  <c r="U28" i="25"/>
  <c r="V27" i="25"/>
  <c r="U27" i="25"/>
  <c r="V26" i="25"/>
  <c r="U26" i="25"/>
  <c r="V25" i="25"/>
  <c r="U25" i="25"/>
  <c r="V24" i="25"/>
  <c r="U24" i="25"/>
  <c r="V23" i="25"/>
  <c r="U23" i="25"/>
  <c r="V22" i="25"/>
  <c r="U22" i="25"/>
  <c r="V21" i="25"/>
  <c r="U21" i="25"/>
  <c r="V20" i="25"/>
  <c r="U20" i="25"/>
  <c r="V19" i="25"/>
  <c r="U19" i="25"/>
  <c r="V18" i="25"/>
  <c r="U18" i="25"/>
  <c r="V17" i="25"/>
  <c r="U17" i="25"/>
  <c r="V16" i="25"/>
  <c r="U16" i="25"/>
  <c r="V15" i="25"/>
  <c r="U15" i="25"/>
  <c r="V14" i="25"/>
  <c r="U14" i="25"/>
  <c r="V13" i="25"/>
  <c r="U13" i="25"/>
  <c r="V12" i="25"/>
  <c r="U12" i="25"/>
  <c r="V11" i="25"/>
  <c r="U11" i="25"/>
  <c r="V10" i="25"/>
  <c r="U10" i="25"/>
  <c r="V9" i="25"/>
  <c r="U9" i="25"/>
  <c r="AG1808" i="31" l="1"/>
  <c r="AG133" i="31"/>
  <c r="AG11" i="31"/>
  <c r="AG318" i="31"/>
  <c r="AG1507" i="31"/>
  <c r="AG57" i="31"/>
  <c r="AG908" i="31"/>
  <c r="AG815" i="31"/>
  <c r="AG913" i="31"/>
  <c r="AG1159" i="31"/>
  <c r="AG471" i="31"/>
  <c r="AG266" i="31"/>
  <c r="AG267" i="31"/>
  <c r="AG52" i="31"/>
  <c r="AG568" i="31"/>
  <c r="AG825" i="31"/>
  <c r="AG58" i="31"/>
  <c r="AG305" i="31"/>
  <c r="AG312" i="31"/>
  <c r="AG826" i="31"/>
  <c r="AG216" i="31"/>
  <c r="AG76" i="31"/>
  <c r="AG111" i="31"/>
  <c r="AG24" i="31"/>
  <c r="AG315" i="31"/>
  <c r="AG1017" i="31"/>
  <c r="AG1320" i="31"/>
  <c r="AG1829" i="31"/>
  <c r="AG894" i="31"/>
  <c r="AG78" i="31"/>
  <c r="AG41" i="31"/>
  <c r="AG303" i="31"/>
  <c r="AG621" i="31"/>
  <c r="AG962" i="31"/>
  <c r="AG290" i="31"/>
  <c r="AG1086" i="31"/>
  <c r="AG969" i="31"/>
  <c r="AG951" i="31"/>
  <c r="AG37" i="31"/>
  <c r="AG81" i="31"/>
  <c r="AG332" i="31"/>
  <c r="AG1923" i="31"/>
  <c r="AG342" i="31"/>
  <c r="AG1132" i="31"/>
  <c r="AG1419" i="31"/>
  <c r="AG208" i="31"/>
  <c r="AG1136" i="31"/>
  <c r="AG53" i="31"/>
  <c r="AG482" i="31"/>
  <c r="AG1024" i="31"/>
  <c r="AG101" i="31"/>
  <c r="AG526" i="31"/>
  <c r="AG164" i="31"/>
  <c r="AG229" i="31"/>
  <c r="AG1206" i="31"/>
  <c r="AG1522" i="31"/>
  <c r="AG1279" i="31"/>
  <c r="AG800" i="31"/>
  <c r="AG17" i="31"/>
  <c r="AG1415" i="31"/>
  <c r="AG10" i="31"/>
  <c r="AG97" i="31"/>
  <c r="AG696" i="31"/>
  <c r="Q1874" i="30" l="1"/>
  <c r="Q1878" i="30"/>
  <c r="Q1882" i="30"/>
  <c r="Q1886" i="30"/>
  <c r="Q1890" i="30"/>
  <c r="Q1894" i="30"/>
  <c r="Q1898" i="30"/>
  <c r="Q1902" i="30"/>
  <c r="Q1906" i="30"/>
  <c r="Q1908" i="30"/>
  <c r="Q1910" i="30"/>
  <c r="Q1870" i="30"/>
  <c r="N1871" i="30"/>
  <c r="O1871" i="30"/>
  <c r="Q1871" i="30"/>
  <c r="R1871" i="30"/>
  <c r="S1871" i="30"/>
  <c r="T1871" i="30"/>
  <c r="N1872" i="30"/>
  <c r="S1872" i="30" s="1"/>
  <c r="O1872" i="30"/>
  <c r="Q1872" i="30"/>
  <c r="R1872" i="30"/>
  <c r="T1872" i="30"/>
  <c r="N1873" i="30"/>
  <c r="S1873" i="30" s="1"/>
  <c r="O1873" i="30"/>
  <c r="Q1873" i="30"/>
  <c r="R1873" i="30"/>
  <c r="T1873" i="30"/>
  <c r="N1874" i="30"/>
  <c r="S1874" i="30" s="1"/>
  <c r="O1874" i="30"/>
  <c r="R1874" i="30"/>
  <c r="T1874" i="30"/>
  <c r="N1875" i="30"/>
  <c r="S1875" i="30" s="1"/>
  <c r="O1875" i="30"/>
  <c r="Q1875" i="30"/>
  <c r="R1875" i="30"/>
  <c r="T1875" i="30"/>
  <c r="N1876" i="30"/>
  <c r="S1876" i="30" s="1"/>
  <c r="O1876" i="30"/>
  <c r="Q1876" i="30"/>
  <c r="R1876" i="30"/>
  <c r="T1876" i="30"/>
  <c r="N1877" i="30"/>
  <c r="S1877" i="30" s="1"/>
  <c r="O1877" i="30"/>
  <c r="Q1877" i="30"/>
  <c r="R1877" i="30"/>
  <c r="T1877" i="30"/>
  <c r="N1878" i="30"/>
  <c r="S1878" i="30" s="1"/>
  <c r="O1878" i="30"/>
  <c r="R1878" i="30"/>
  <c r="T1878" i="30"/>
  <c r="N1879" i="30"/>
  <c r="S1879" i="30" s="1"/>
  <c r="O1879" i="30"/>
  <c r="Q1879" i="30"/>
  <c r="R1879" i="30"/>
  <c r="T1879" i="30"/>
  <c r="N1880" i="30"/>
  <c r="S1880" i="30" s="1"/>
  <c r="O1880" i="30"/>
  <c r="Q1880" i="30"/>
  <c r="R1880" i="30"/>
  <c r="T1880" i="30"/>
  <c r="N1881" i="30"/>
  <c r="S1881" i="30" s="1"/>
  <c r="O1881" i="30"/>
  <c r="Q1881" i="30"/>
  <c r="R1881" i="30"/>
  <c r="T1881" i="30"/>
  <c r="N1882" i="30"/>
  <c r="S1882" i="30" s="1"/>
  <c r="O1882" i="30"/>
  <c r="R1882" i="30"/>
  <c r="T1882" i="30"/>
  <c r="N1883" i="30"/>
  <c r="S1883" i="30" s="1"/>
  <c r="O1883" i="30"/>
  <c r="Q1883" i="30"/>
  <c r="R1883" i="30"/>
  <c r="T1883" i="30"/>
  <c r="N1884" i="30"/>
  <c r="S1884" i="30" s="1"/>
  <c r="O1884" i="30"/>
  <c r="Q1884" i="30"/>
  <c r="R1884" i="30"/>
  <c r="T1884" i="30"/>
  <c r="N1885" i="30"/>
  <c r="S1885" i="30" s="1"/>
  <c r="O1885" i="30"/>
  <c r="Q1885" i="30"/>
  <c r="R1885" i="30"/>
  <c r="T1885" i="30"/>
  <c r="N1886" i="30"/>
  <c r="S1886" i="30" s="1"/>
  <c r="O1886" i="30"/>
  <c r="R1886" i="30"/>
  <c r="T1886" i="30"/>
  <c r="N1887" i="30"/>
  <c r="S1887" i="30" s="1"/>
  <c r="O1887" i="30"/>
  <c r="Q1887" i="30"/>
  <c r="R1887" i="30"/>
  <c r="T1887" i="30"/>
  <c r="N1888" i="30"/>
  <c r="S1888" i="30" s="1"/>
  <c r="O1888" i="30"/>
  <c r="Q1888" i="30"/>
  <c r="R1888" i="30"/>
  <c r="T1888" i="30"/>
  <c r="N1889" i="30"/>
  <c r="O1889" i="30"/>
  <c r="Q1889" i="30"/>
  <c r="R1889" i="30"/>
  <c r="S1889" i="30"/>
  <c r="T1889" i="30"/>
  <c r="N1890" i="30"/>
  <c r="S1890" i="30" s="1"/>
  <c r="O1890" i="30"/>
  <c r="R1890" i="30"/>
  <c r="T1890" i="30"/>
  <c r="N1891" i="30"/>
  <c r="S1891" i="30" s="1"/>
  <c r="O1891" i="30"/>
  <c r="Q1891" i="30"/>
  <c r="R1891" i="30"/>
  <c r="T1891" i="30"/>
  <c r="N1892" i="30"/>
  <c r="S1892" i="30" s="1"/>
  <c r="O1892" i="30"/>
  <c r="Q1892" i="30"/>
  <c r="R1892" i="30"/>
  <c r="T1892" i="30"/>
  <c r="N1893" i="30"/>
  <c r="S1893" i="30" s="1"/>
  <c r="O1893" i="30"/>
  <c r="Q1893" i="30"/>
  <c r="R1893" i="30"/>
  <c r="T1893" i="30"/>
  <c r="N1894" i="30"/>
  <c r="S1894" i="30" s="1"/>
  <c r="O1894" i="30"/>
  <c r="R1894" i="30"/>
  <c r="T1894" i="30"/>
  <c r="N1895" i="30"/>
  <c r="S1895" i="30" s="1"/>
  <c r="O1895" i="30"/>
  <c r="Q1895" i="30"/>
  <c r="R1895" i="30"/>
  <c r="T1895" i="30"/>
  <c r="N1896" i="30"/>
  <c r="S1896" i="30" s="1"/>
  <c r="O1896" i="30"/>
  <c r="Q1896" i="30"/>
  <c r="R1896" i="30"/>
  <c r="T1896" i="30"/>
  <c r="N1897" i="30"/>
  <c r="S1897" i="30" s="1"/>
  <c r="O1897" i="30"/>
  <c r="Q1897" i="30"/>
  <c r="R1897" i="30"/>
  <c r="T1897" i="30"/>
  <c r="N1898" i="30"/>
  <c r="S1898" i="30" s="1"/>
  <c r="O1898" i="30"/>
  <c r="R1898" i="30"/>
  <c r="T1898" i="30"/>
  <c r="N1899" i="30"/>
  <c r="S1899" i="30" s="1"/>
  <c r="O1899" i="30"/>
  <c r="Q1899" i="30"/>
  <c r="R1899" i="30"/>
  <c r="T1899" i="30"/>
  <c r="N1900" i="30"/>
  <c r="S1900" i="30" s="1"/>
  <c r="O1900" i="30"/>
  <c r="Q1900" i="30"/>
  <c r="R1900" i="30"/>
  <c r="T1900" i="30"/>
  <c r="N1901" i="30"/>
  <c r="S1901" i="30" s="1"/>
  <c r="O1901" i="30"/>
  <c r="Q1901" i="30"/>
  <c r="R1901" i="30"/>
  <c r="T1901" i="30"/>
  <c r="N1902" i="30"/>
  <c r="S1902" i="30" s="1"/>
  <c r="O1902" i="30"/>
  <c r="R1902" i="30"/>
  <c r="T1902" i="30"/>
  <c r="N1903" i="30"/>
  <c r="S1903" i="30" s="1"/>
  <c r="O1903" i="30"/>
  <c r="Q1903" i="30"/>
  <c r="R1903" i="30"/>
  <c r="T1903" i="30"/>
  <c r="N1904" i="30"/>
  <c r="S1904" i="30" s="1"/>
  <c r="O1904" i="30"/>
  <c r="Q1904" i="30"/>
  <c r="R1904" i="30"/>
  <c r="T1904" i="30"/>
  <c r="N1905" i="30"/>
  <c r="S1905" i="30" s="1"/>
  <c r="O1905" i="30"/>
  <c r="Q1905" i="30"/>
  <c r="R1905" i="30"/>
  <c r="T1905" i="30"/>
  <c r="N1906" i="30"/>
  <c r="S1906" i="30" s="1"/>
  <c r="O1906" i="30"/>
  <c r="R1906" i="30"/>
  <c r="T1906" i="30"/>
  <c r="N1907" i="30"/>
  <c r="S1907" i="30" s="1"/>
  <c r="O1907" i="30"/>
  <c r="Q1907" i="30"/>
  <c r="R1907" i="30"/>
  <c r="T1907" i="30"/>
  <c r="N1908" i="30"/>
  <c r="S1908" i="30" s="1"/>
  <c r="O1908" i="30"/>
  <c r="R1908" i="30"/>
  <c r="T1908" i="30"/>
  <c r="N1909" i="30"/>
  <c r="S1909" i="30" s="1"/>
  <c r="O1909" i="30"/>
  <c r="Q1909" i="30"/>
  <c r="R1909" i="30"/>
  <c r="T1909" i="30"/>
  <c r="N1910" i="30"/>
  <c r="S1910" i="30" s="1"/>
  <c r="O1910" i="30"/>
  <c r="R1910" i="30"/>
  <c r="T1910" i="30"/>
  <c r="T1870" i="30"/>
  <c r="R1870" i="30"/>
  <c r="O1870" i="30"/>
  <c r="N1870" i="30"/>
  <c r="S1870" i="30" s="1"/>
  <c r="Q102" i="29" l="1"/>
  <c r="S102" i="29"/>
  <c r="Q159" i="29"/>
  <c r="S159" i="29"/>
  <c r="Q336" i="29"/>
  <c r="S336" i="29"/>
  <c r="Q542" i="29"/>
  <c r="S542" i="29"/>
  <c r="Q548" i="29"/>
  <c r="S548" i="29"/>
  <c r="Q567" i="29"/>
  <c r="Q568" i="29"/>
  <c r="S568" i="29"/>
  <c r="Q590" i="29"/>
  <c r="S590" i="29"/>
  <c r="Q621" i="29"/>
  <c r="S621" i="29"/>
  <c r="Q625" i="29"/>
  <c r="Q664" i="29"/>
  <c r="S664" i="29"/>
  <c r="Q767" i="29"/>
  <c r="S767" i="29"/>
  <c r="Q860" i="29"/>
  <c r="S860" i="29"/>
  <c r="Q894" i="29"/>
  <c r="S894" i="29"/>
  <c r="Q902" i="29"/>
  <c r="S902" i="29"/>
  <c r="Q971" i="29"/>
  <c r="S971" i="29"/>
  <c r="Q1010" i="29"/>
  <c r="S1010" i="29"/>
  <c r="Q1050" i="29"/>
  <c r="S1050" i="29"/>
  <c r="Q1403" i="29"/>
  <c r="S1403" i="29"/>
  <c r="Q1404" i="29"/>
  <c r="S1404" i="29"/>
  <c r="Q1421" i="29"/>
  <c r="S1421" i="29"/>
  <c r="Q1576" i="29"/>
  <c r="S1576" i="29"/>
  <c r="Q1581" i="29"/>
  <c r="S1581" i="29"/>
  <c r="Q1582" i="29"/>
  <c r="S1582" i="29"/>
  <c r="Q1621" i="29"/>
  <c r="S1621" i="29"/>
  <c r="Q1681" i="29"/>
  <c r="S1681" i="29"/>
  <c r="Q1794" i="29"/>
  <c r="S1794" i="29"/>
  <c r="Q1859" i="29"/>
  <c r="S1859" i="29"/>
  <c r="Q1887" i="29"/>
  <c r="S1887" i="29"/>
  <c r="Q1904" i="29"/>
  <c r="S1904" i="29"/>
  <c r="Q1922" i="29"/>
  <c r="S1922" i="29"/>
  <c r="Q1931" i="29"/>
  <c r="S1931" i="29"/>
  <c r="Q1944" i="29"/>
  <c r="S1944" i="29"/>
  <c r="Q1957" i="29"/>
  <c r="S1957" i="29"/>
  <c r="Q2000" i="29"/>
  <c r="S2000" i="29"/>
  <c r="Q2051" i="29"/>
  <c r="S2051" i="29"/>
  <c r="Q2113" i="29"/>
  <c r="S2113" i="29"/>
  <c r="Q2150" i="29"/>
  <c r="S2150" i="29"/>
  <c r="Q2188" i="29"/>
  <c r="S2188" i="29"/>
  <c r="Q2189" i="29"/>
  <c r="S2189" i="29"/>
  <c r="Q95" i="29"/>
  <c r="S95" i="29"/>
  <c r="N95" i="29"/>
  <c r="R95" i="29" s="1"/>
  <c r="N102" i="29"/>
  <c r="R102" i="29" s="1"/>
  <c r="N159" i="29"/>
  <c r="R159" i="29" s="1"/>
  <c r="N336" i="29"/>
  <c r="R336" i="29" s="1"/>
  <c r="N542" i="29"/>
  <c r="R542" i="29" s="1"/>
  <c r="N548" i="29"/>
  <c r="R548" i="29" s="1"/>
  <c r="N567" i="29"/>
  <c r="R567" i="29" s="1"/>
  <c r="S567" i="29" s="1"/>
  <c r="N568" i="29"/>
  <c r="R568" i="29" s="1"/>
  <c r="N590" i="29"/>
  <c r="R590" i="29" s="1"/>
  <c r="N621" i="29"/>
  <c r="R621" i="29" s="1"/>
  <c r="N625" i="29"/>
  <c r="R625" i="29" s="1"/>
  <c r="S625" i="29" s="1"/>
  <c r="N664" i="29"/>
  <c r="R664" i="29" s="1"/>
  <c r="N767" i="29"/>
  <c r="R767" i="29" s="1"/>
  <c r="N860" i="29"/>
  <c r="R860" i="29" s="1"/>
  <c r="N894" i="29"/>
  <c r="R894" i="29" s="1"/>
  <c r="N902" i="29"/>
  <c r="R902" i="29" s="1"/>
  <c r="N971" i="29"/>
  <c r="R971" i="29" s="1"/>
  <c r="N1010" i="29"/>
  <c r="R1010" i="29" s="1"/>
  <c r="N1050" i="29"/>
  <c r="R1050" i="29" s="1"/>
  <c r="N1403" i="29"/>
  <c r="R1403" i="29" s="1"/>
  <c r="N1404" i="29"/>
  <c r="R1404" i="29" s="1"/>
  <c r="N1421" i="29"/>
  <c r="R1421" i="29" s="1"/>
  <c r="N1576" i="29"/>
  <c r="R1576" i="29" s="1"/>
  <c r="N1581" i="29"/>
  <c r="R1581" i="29" s="1"/>
  <c r="N1582" i="29"/>
  <c r="R1582" i="29" s="1"/>
  <c r="N1621" i="29"/>
  <c r="R1621" i="29" s="1"/>
  <c r="N1681" i="29"/>
  <c r="R1681" i="29" s="1"/>
  <c r="N1794" i="29"/>
  <c r="R1794" i="29" s="1"/>
  <c r="N1859" i="29"/>
  <c r="R1859" i="29" s="1"/>
  <c r="N1887" i="29"/>
  <c r="R1887" i="29" s="1"/>
  <c r="N1904" i="29"/>
  <c r="R1904" i="29" s="1"/>
  <c r="N1922" i="29"/>
  <c r="R1922" i="29" s="1"/>
  <c r="N1931" i="29"/>
  <c r="R1931" i="29" s="1"/>
  <c r="N1944" i="29"/>
  <c r="R1944" i="29" s="1"/>
  <c r="N1957" i="29"/>
  <c r="R1957" i="29" s="1"/>
  <c r="N2000" i="29"/>
  <c r="R2000" i="29" s="1"/>
  <c r="N2051" i="29"/>
  <c r="R2051" i="29" s="1"/>
  <c r="N2113" i="29"/>
  <c r="R2113" i="29" s="1"/>
  <c r="N2150" i="29"/>
  <c r="R2150" i="29" s="1"/>
  <c r="N2188" i="29"/>
  <c r="R2188" i="29" s="1"/>
  <c r="N2189" i="29"/>
  <c r="R2189" i="29" s="1"/>
  <c r="AG789" i="31"/>
  <c r="AG1313" i="31"/>
  <c r="AG542" i="31"/>
  <c r="AG429" i="31"/>
  <c r="AG147" i="31"/>
  <c r="AG545" i="31"/>
  <c r="AG981" i="31"/>
  <c r="AG592" i="31"/>
  <c r="AG331" i="31"/>
  <c r="AG942" i="31"/>
  <c r="AG297" i="31"/>
  <c r="AG427" i="31"/>
  <c r="AG1990" i="31"/>
  <c r="AG341" i="31"/>
  <c r="AG1372" i="31"/>
  <c r="AG1514" i="31"/>
  <c r="AG1968" i="31"/>
  <c r="AG750" i="31"/>
  <c r="AG1596" i="31"/>
  <c r="AG1639" i="31"/>
  <c r="AG818" i="31"/>
  <c r="AG519" i="31"/>
  <c r="AG572" i="31"/>
  <c r="AG1463" i="31"/>
  <c r="AG1238" i="31"/>
  <c r="AG339" i="31"/>
  <c r="AG642" i="31"/>
  <c r="AG958" i="31"/>
  <c r="AG1094" i="31"/>
  <c r="AG884" i="31"/>
  <c r="AG1816" i="31"/>
  <c r="AG1035" i="31"/>
  <c r="AG722" i="31"/>
  <c r="AG1247" i="31"/>
  <c r="AG198" i="31"/>
  <c r="AG2049" i="31"/>
  <c r="AG402" i="31"/>
  <c r="AG228" i="31"/>
  <c r="AG124" i="31"/>
  <c r="AG1782" i="31"/>
  <c r="AG1496" i="31"/>
  <c r="S1869" i="30" l="1"/>
  <c r="R1869" i="30"/>
  <c r="O1869" i="30"/>
  <c r="N1869" i="30"/>
  <c r="T1869" i="30" s="1"/>
  <c r="K1869" i="30"/>
  <c r="J1869" i="30"/>
  <c r="O1800" i="30"/>
  <c r="N1800" i="30"/>
  <c r="A1800" i="30"/>
  <c r="T1800" i="30" s="1"/>
  <c r="N1802" i="30"/>
  <c r="T1802" i="30" s="1"/>
  <c r="O1802" i="30"/>
  <c r="R1802" i="30"/>
  <c r="S1802" i="30"/>
  <c r="N1803" i="30"/>
  <c r="T1803" i="30" s="1"/>
  <c r="O1803" i="30"/>
  <c r="R1803" i="30"/>
  <c r="S1803" i="30"/>
  <c r="N1804" i="30"/>
  <c r="O1804" i="30"/>
  <c r="R1804" i="30"/>
  <c r="S1804" i="30"/>
  <c r="T1804" i="30"/>
  <c r="N1805" i="30"/>
  <c r="T1805" i="30" s="1"/>
  <c r="O1805" i="30"/>
  <c r="R1805" i="30"/>
  <c r="S1805" i="30"/>
  <c r="N1806" i="30"/>
  <c r="T1806" i="30" s="1"/>
  <c r="O1806" i="30"/>
  <c r="R1806" i="30"/>
  <c r="S1806" i="30"/>
  <c r="N1807" i="30"/>
  <c r="T1807" i="30" s="1"/>
  <c r="O1807" i="30"/>
  <c r="R1807" i="30"/>
  <c r="S1807" i="30"/>
  <c r="N1808" i="30"/>
  <c r="T1808" i="30" s="1"/>
  <c r="O1808" i="30"/>
  <c r="R1808" i="30"/>
  <c r="S1808" i="30"/>
  <c r="N1809" i="30"/>
  <c r="T1809" i="30" s="1"/>
  <c r="O1809" i="30"/>
  <c r="R1809" i="30"/>
  <c r="S1809" i="30"/>
  <c r="N1810" i="30"/>
  <c r="T1810" i="30" s="1"/>
  <c r="O1810" i="30"/>
  <c r="R1810" i="30"/>
  <c r="S1810" i="30"/>
  <c r="N1811" i="30"/>
  <c r="T1811" i="30" s="1"/>
  <c r="O1811" i="30"/>
  <c r="R1811" i="30"/>
  <c r="S1811" i="30"/>
  <c r="N1812" i="30"/>
  <c r="T1812" i="30" s="1"/>
  <c r="O1812" i="30"/>
  <c r="R1812" i="30"/>
  <c r="S1812" i="30"/>
  <c r="N1813" i="30"/>
  <c r="T1813" i="30" s="1"/>
  <c r="O1813" i="30"/>
  <c r="R1813" i="30"/>
  <c r="S1813" i="30"/>
  <c r="N1814" i="30"/>
  <c r="T1814" i="30" s="1"/>
  <c r="O1814" i="30"/>
  <c r="R1814" i="30"/>
  <c r="S1814" i="30"/>
  <c r="N1815" i="30"/>
  <c r="T1815" i="30" s="1"/>
  <c r="O1815" i="30"/>
  <c r="R1815" i="30"/>
  <c r="S1815" i="30"/>
  <c r="N1816" i="30"/>
  <c r="T1816" i="30" s="1"/>
  <c r="O1816" i="30"/>
  <c r="R1816" i="30"/>
  <c r="S1816" i="30"/>
  <c r="N1817" i="30"/>
  <c r="T1817" i="30" s="1"/>
  <c r="O1817" i="30"/>
  <c r="R1817" i="30"/>
  <c r="S1817" i="30"/>
  <c r="N1818" i="30"/>
  <c r="T1818" i="30" s="1"/>
  <c r="O1818" i="30"/>
  <c r="R1818" i="30"/>
  <c r="S1818" i="30"/>
  <c r="N1819" i="30"/>
  <c r="T1819" i="30" s="1"/>
  <c r="O1819" i="30"/>
  <c r="R1819" i="30"/>
  <c r="S1819" i="30"/>
  <c r="N1820" i="30"/>
  <c r="T1820" i="30" s="1"/>
  <c r="O1820" i="30"/>
  <c r="R1820" i="30"/>
  <c r="S1820" i="30"/>
  <c r="N1821" i="30"/>
  <c r="T1821" i="30" s="1"/>
  <c r="O1821" i="30"/>
  <c r="R1821" i="30"/>
  <c r="S1821" i="30"/>
  <c r="N1822" i="30"/>
  <c r="T1822" i="30" s="1"/>
  <c r="O1822" i="30"/>
  <c r="R1822" i="30"/>
  <c r="S1822" i="30"/>
  <c r="N1823" i="30"/>
  <c r="T1823" i="30" s="1"/>
  <c r="O1823" i="30"/>
  <c r="R1823" i="30"/>
  <c r="S1823" i="30"/>
  <c r="N1824" i="30"/>
  <c r="T1824" i="30" s="1"/>
  <c r="O1824" i="30"/>
  <c r="R1824" i="30"/>
  <c r="S1824" i="30"/>
  <c r="N1825" i="30"/>
  <c r="T1825" i="30" s="1"/>
  <c r="O1825" i="30"/>
  <c r="R1825" i="30"/>
  <c r="S1825" i="30"/>
  <c r="N1826" i="30"/>
  <c r="T1826" i="30" s="1"/>
  <c r="O1826" i="30"/>
  <c r="R1826" i="30"/>
  <c r="S1826" i="30"/>
  <c r="N1827" i="30"/>
  <c r="T1827" i="30" s="1"/>
  <c r="O1827" i="30"/>
  <c r="R1827" i="30"/>
  <c r="S1827" i="30"/>
  <c r="N1828" i="30"/>
  <c r="T1828" i="30" s="1"/>
  <c r="O1828" i="30"/>
  <c r="R1828" i="30"/>
  <c r="S1828" i="30"/>
  <c r="N1829" i="30"/>
  <c r="T1829" i="30" s="1"/>
  <c r="O1829" i="30"/>
  <c r="R1829" i="30"/>
  <c r="S1829" i="30"/>
  <c r="N1830" i="30"/>
  <c r="T1830" i="30" s="1"/>
  <c r="O1830" i="30"/>
  <c r="R1830" i="30"/>
  <c r="S1830" i="30"/>
  <c r="N1831" i="30"/>
  <c r="T1831" i="30" s="1"/>
  <c r="O1831" i="30"/>
  <c r="R1831" i="30"/>
  <c r="S1831" i="30"/>
  <c r="N1832" i="30"/>
  <c r="T1832" i="30" s="1"/>
  <c r="O1832" i="30"/>
  <c r="R1832" i="30"/>
  <c r="S1832" i="30"/>
  <c r="N1833" i="30"/>
  <c r="T1833" i="30" s="1"/>
  <c r="O1833" i="30"/>
  <c r="R1833" i="30"/>
  <c r="S1833" i="30"/>
  <c r="N1834" i="30"/>
  <c r="T1834" i="30" s="1"/>
  <c r="O1834" i="30"/>
  <c r="R1834" i="30"/>
  <c r="S1834" i="30"/>
  <c r="N1835" i="30"/>
  <c r="T1835" i="30" s="1"/>
  <c r="O1835" i="30"/>
  <c r="R1835" i="30"/>
  <c r="S1835" i="30"/>
  <c r="N1836" i="30"/>
  <c r="T1836" i="30" s="1"/>
  <c r="O1836" i="30"/>
  <c r="R1836" i="30"/>
  <c r="S1836" i="30"/>
  <c r="N1837" i="30"/>
  <c r="T1837" i="30" s="1"/>
  <c r="O1837" i="30"/>
  <c r="R1837" i="30"/>
  <c r="S1837" i="30"/>
  <c r="N1838" i="30"/>
  <c r="T1838" i="30" s="1"/>
  <c r="O1838" i="30"/>
  <c r="R1838" i="30"/>
  <c r="S1838" i="30"/>
  <c r="N1839" i="30"/>
  <c r="T1839" i="30" s="1"/>
  <c r="O1839" i="30"/>
  <c r="R1839" i="30"/>
  <c r="S1839" i="30"/>
  <c r="N1840" i="30"/>
  <c r="T1840" i="30" s="1"/>
  <c r="O1840" i="30"/>
  <c r="R1840" i="30"/>
  <c r="S1840" i="30"/>
  <c r="N1841" i="30"/>
  <c r="T1841" i="30" s="1"/>
  <c r="O1841" i="30"/>
  <c r="R1841" i="30"/>
  <c r="S1841" i="30"/>
  <c r="N1842" i="30"/>
  <c r="T1842" i="30" s="1"/>
  <c r="O1842" i="30"/>
  <c r="R1842" i="30"/>
  <c r="S1842" i="30"/>
  <c r="N1843" i="30"/>
  <c r="T1843" i="30" s="1"/>
  <c r="O1843" i="30"/>
  <c r="R1843" i="30"/>
  <c r="S1843" i="30"/>
  <c r="N1844" i="30"/>
  <c r="T1844" i="30" s="1"/>
  <c r="O1844" i="30"/>
  <c r="R1844" i="30"/>
  <c r="S1844" i="30"/>
  <c r="N1845" i="30"/>
  <c r="T1845" i="30" s="1"/>
  <c r="O1845" i="30"/>
  <c r="R1845" i="30"/>
  <c r="S1845" i="30"/>
  <c r="N1846" i="30"/>
  <c r="T1846" i="30" s="1"/>
  <c r="O1846" i="30"/>
  <c r="R1846" i="30"/>
  <c r="S1846" i="30"/>
  <c r="N1847" i="30"/>
  <c r="T1847" i="30" s="1"/>
  <c r="O1847" i="30"/>
  <c r="R1847" i="30"/>
  <c r="S1847" i="30"/>
  <c r="N1848" i="30"/>
  <c r="T1848" i="30" s="1"/>
  <c r="O1848" i="30"/>
  <c r="R1848" i="30"/>
  <c r="S1848" i="30"/>
  <c r="N1849" i="30"/>
  <c r="T1849" i="30" s="1"/>
  <c r="O1849" i="30"/>
  <c r="R1849" i="30"/>
  <c r="S1849" i="30"/>
  <c r="N1850" i="30"/>
  <c r="T1850" i="30" s="1"/>
  <c r="O1850" i="30"/>
  <c r="R1850" i="30"/>
  <c r="S1850" i="30"/>
  <c r="N1851" i="30"/>
  <c r="T1851" i="30" s="1"/>
  <c r="O1851" i="30"/>
  <c r="R1851" i="30"/>
  <c r="S1851" i="30"/>
  <c r="N1852" i="30"/>
  <c r="T1852" i="30" s="1"/>
  <c r="O1852" i="30"/>
  <c r="R1852" i="30"/>
  <c r="S1852" i="30"/>
  <c r="N1853" i="30"/>
  <c r="T1853" i="30" s="1"/>
  <c r="O1853" i="30"/>
  <c r="R1853" i="30"/>
  <c r="S1853" i="30"/>
  <c r="N1854" i="30"/>
  <c r="T1854" i="30" s="1"/>
  <c r="O1854" i="30"/>
  <c r="R1854" i="30"/>
  <c r="S1854" i="30"/>
  <c r="N1855" i="30"/>
  <c r="T1855" i="30" s="1"/>
  <c r="O1855" i="30"/>
  <c r="R1855" i="30"/>
  <c r="S1855" i="30"/>
  <c r="N1856" i="30"/>
  <c r="T1856" i="30" s="1"/>
  <c r="O1856" i="30"/>
  <c r="R1856" i="30"/>
  <c r="S1856" i="30"/>
  <c r="N1857" i="30"/>
  <c r="T1857" i="30" s="1"/>
  <c r="O1857" i="30"/>
  <c r="R1857" i="30"/>
  <c r="S1857" i="30"/>
  <c r="N1858" i="30"/>
  <c r="T1858" i="30" s="1"/>
  <c r="O1858" i="30"/>
  <c r="R1858" i="30"/>
  <c r="S1858" i="30"/>
  <c r="N1859" i="30"/>
  <c r="T1859" i="30" s="1"/>
  <c r="O1859" i="30"/>
  <c r="R1859" i="30"/>
  <c r="S1859" i="30"/>
  <c r="N1860" i="30"/>
  <c r="T1860" i="30" s="1"/>
  <c r="O1860" i="30"/>
  <c r="R1860" i="30"/>
  <c r="S1860" i="30"/>
  <c r="N1861" i="30"/>
  <c r="T1861" i="30" s="1"/>
  <c r="O1861" i="30"/>
  <c r="R1861" i="30"/>
  <c r="S1861" i="30"/>
  <c r="N1862" i="30"/>
  <c r="T1862" i="30" s="1"/>
  <c r="O1862" i="30"/>
  <c r="R1862" i="30"/>
  <c r="S1862" i="30"/>
  <c r="N1863" i="30"/>
  <c r="T1863" i="30" s="1"/>
  <c r="O1863" i="30"/>
  <c r="R1863" i="30"/>
  <c r="S1863" i="30"/>
  <c r="N1864" i="30"/>
  <c r="T1864" i="30" s="1"/>
  <c r="O1864" i="30"/>
  <c r="R1864" i="30"/>
  <c r="S1864" i="30"/>
  <c r="N1865" i="30"/>
  <c r="T1865" i="30" s="1"/>
  <c r="O1865" i="30"/>
  <c r="R1865" i="30"/>
  <c r="S1865" i="30"/>
  <c r="N1866" i="30"/>
  <c r="T1866" i="30" s="1"/>
  <c r="O1866" i="30"/>
  <c r="R1866" i="30"/>
  <c r="S1866" i="30"/>
  <c r="N1867" i="30"/>
  <c r="T1867" i="30" s="1"/>
  <c r="O1867" i="30"/>
  <c r="R1867" i="30"/>
  <c r="S1867" i="30"/>
  <c r="N1868" i="30"/>
  <c r="T1868" i="30" s="1"/>
  <c r="O1868" i="30"/>
  <c r="R1868" i="30"/>
  <c r="S1868" i="30"/>
  <c r="S1801" i="30"/>
  <c r="R1801" i="30"/>
  <c r="O1801" i="30"/>
  <c r="N1801" i="30"/>
  <c r="T1801" i="30" s="1"/>
  <c r="K1868" i="30"/>
  <c r="J1868" i="30"/>
  <c r="K1867" i="30"/>
  <c r="J1867" i="30"/>
  <c r="K1866" i="30"/>
  <c r="J1866" i="30"/>
  <c r="K1865" i="30"/>
  <c r="J1865" i="30"/>
  <c r="K1864" i="30"/>
  <c r="J1864" i="30"/>
  <c r="K1863" i="30"/>
  <c r="J1863" i="30"/>
  <c r="K1862" i="30"/>
  <c r="J1862" i="30"/>
  <c r="K1861" i="30"/>
  <c r="J1861" i="30"/>
  <c r="K1860" i="30"/>
  <c r="J1860" i="30"/>
  <c r="K1859" i="30"/>
  <c r="J1859" i="30"/>
  <c r="K1858" i="30"/>
  <c r="J1858" i="30"/>
  <c r="K1857" i="30"/>
  <c r="J1857" i="30"/>
  <c r="K1856" i="30"/>
  <c r="J1856" i="30"/>
  <c r="K1855" i="30"/>
  <c r="J1855" i="30"/>
  <c r="K1854" i="30"/>
  <c r="J1854" i="30"/>
  <c r="K1853" i="30"/>
  <c r="J1853" i="30"/>
  <c r="K1852" i="30"/>
  <c r="J1852" i="30"/>
  <c r="K1851" i="30"/>
  <c r="J1851" i="30"/>
  <c r="K1850" i="30"/>
  <c r="J1850" i="30"/>
  <c r="K1849" i="30"/>
  <c r="J1849" i="30"/>
  <c r="K1848" i="30"/>
  <c r="J1848" i="30"/>
  <c r="K1847" i="30"/>
  <c r="J1847" i="30"/>
  <c r="K1846" i="30"/>
  <c r="J1846" i="30"/>
  <c r="K1845" i="30"/>
  <c r="J1845" i="30"/>
  <c r="K1844" i="30"/>
  <c r="J1844" i="30"/>
  <c r="K1843" i="30"/>
  <c r="J1843" i="30"/>
  <c r="K1842" i="30"/>
  <c r="J1842" i="30"/>
  <c r="K1841" i="30"/>
  <c r="J1841" i="30"/>
  <c r="K1840" i="30"/>
  <c r="J1840" i="30"/>
  <c r="K1839" i="30"/>
  <c r="J1839" i="30"/>
  <c r="K1838" i="30"/>
  <c r="J1838" i="30"/>
  <c r="K1837" i="30"/>
  <c r="J1837" i="30"/>
  <c r="K1836" i="30"/>
  <c r="J1836" i="30"/>
  <c r="K1835" i="30"/>
  <c r="J1835" i="30"/>
  <c r="K1834" i="30"/>
  <c r="J1834" i="30"/>
  <c r="K1833" i="30"/>
  <c r="J1833" i="30"/>
  <c r="K1832" i="30"/>
  <c r="J1832" i="30"/>
  <c r="K1831" i="30"/>
  <c r="J1831" i="30"/>
  <c r="K1830" i="30"/>
  <c r="J1830" i="30"/>
  <c r="K1829" i="30"/>
  <c r="J1829" i="30"/>
  <c r="K1828" i="30"/>
  <c r="J1828" i="30"/>
  <c r="K1827" i="30"/>
  <c r="J1827" i="30"/>
  <c r="K1826" i="30"/>
  <c r="J1826" i="30"/>
  <c r="K1825" i="30"/>
  <c r="J1825" i="30"/>
  <c r="K1824" i="30"/>
  <c r="J1824" i="30"/>
  <c r="K1823" i="30"/>
  <c r="J1823" i="30"/>
  <c r="K1822" i="30"/>
  <c r="J1822" i="30"/>
  <c r="K1821" i="30"/>
  <c r="J1821" i="30"/>
  <c r="K1820" i="30"/>
  <c r="J1820" i="30"/>
  <c r="K1819" i="30"/>
  <c r="J1819" i="30"/>
  <c r="K1818" i="30"/>
  <c r="J1818" i="30"/>
  <c r="K1817" i="30"/>
  <c r="J1817" i="30"/>
  <c r="K1816" i="30"/>
  <c r="J1816" i="30"/>
  <c r="K1815" i="30"/>
  <c r="J1815" i="30"/>
  <c r="K1814" i="30"/>
  <c r="J1814" i="30"/>
  <c r="K1813" i="30"/>
  <c r="J1813" i="30"/>
  <c r="K1812" i="30"/>
  <c r="J1812" i="30"/>
  <c r="K1811" i="30"/>
  <c r="J1811" i="30"/>
  <c r="K1810" i="30"/>
  <c r="J1810" i="30"/>
  <c r="K1809" i="30"/>
  <c r="J1809" i="30"/>
  <c r="K1808" i="30"/>
  <c r="J1808" i="30"/>
  <c r="K1807" i="30"/>
  <c r="J1807" i="30"/>
  <c r="K1806" i="30"/>
  <c r="J1806" i="30"/>
  <c r="K1805" i="30"/>
  <c r="J1805" i="30"/>
  <c r="K1804" i="30"/>
  <c r="J1804" i="30"/>
  <c r="K1803" i="30"/>
  <c r="J1803" i="30"/>
  <c r="K1802" i="30"/>
  <c r="J1802" i="30"/>
  <c r="K1801" i="30"/>
  <c r="J1801" i="30"/>
  <c r="R1800" i="30" l="1"/>
  <c r="S1800" i="30"/>
  <c r="Q191" i="29"/>
  <c r="N191" i="29"/>
  <c r="R191" i="29" s="1"/>
  <c r="O191" i="29"/>
  <c r="S191" i="29"/>
  <c r="N211" i="29"/>
  <c r="R211" i="29" s="1"/>
  <c r="O211" i="29"/>
  <c r="Q211" i="29"/>
  <c r="S211" i="29"/>
  <c r="N212" i="29"/>
  <c r="R212" i="29" s="1"/>
  <c r="O212" i="29"/>
  <c r="Q212" i="29"/>
  <c r="S212" i="29"/>
  <c r="N287" i="29"/>
  <c r="R287" i="29" s="1"/>
  <c r="O287" i="29"/>
  <c r="Q287" i="29"/>
  <c r="S287" i="29"/>
  <c r="N377" i="29"/>
  <c r="R377" i="29" s="1"/>
  <c r="O377" i="29"/>
  <c r="Q377" i="29"/>
  <c r="S377" i="29"/>
  <c r="N413" i="29"/>
  <c r="R413" i="29" s="1"/>
  <c r="O413" i="29"/>
  <c r="Q413" i="29"/>
  <c r="S413" i="29"/>
  <c r="N426" i="29"/>
  <c r="R426" i="29" s="1"/>
  <c r="O426" i="29"/>
  <c r="Q426" i="29"/>
  <c r="S426" i="29"/>
  <c r="N453" i="29"/>
  <c r="R453" i="29" s="1"/>
  <c r="O453" i="29"/>
  <c r="Q453" i="29"/>
  <c r="S453" i="29"/>
  <c r="N508" i="29"/>
  <c r="R508" i="29" s="1"/>
  <c r="O508" i="29"/>
  <c r="Q508" i="29"/>
  <c r="S508" i="29"/>
  <c r="N554" i="29"/>
  <c r="R554" i="29" s="1"/>
  <c r="O554" i="29"/>
  <c r="Q554" i="29"/>
  <c r="S554" i="29"/>
  <c r="N566" i="29"/>
  <c r="R566" i="29" s="1"/>
  <c r="S566" i="29" s="1"/>
  <c r="O566" i="29"/>
  <c r="Q566" i="29"/>
  <c r="N598" i="29"/>
  <c r="R598" i="29" s="1"/>
  <c r="O598" i="29"/>
  <c r="Q598" i="29"/>
  <c r="S598" i="29"/>
  <c r="N607" i="29"/>
  <c r="R607" i="29" s="1"/>
  <c r="O607" i="29"/>
  <c r="Q607" i="29"/>
  <c r="S607" i="29"/>
  <c r="N629" i="29"/>
  <c r="R629" i="29" s="1"/>
  <c r="O629" i="29"/>
  <c r="Q629" i="29"/>
  <c r="S629" i="29"/>
  <c r="N701" i="29"/>
  <c r="R701" i="29" s="1"/>
  <c r="O701" i="29"/>
  <c r="Q701" i="29"/>
  <c r="S701" i="29"/>
  <c r="N828" i="29"/>
  <c r="R828" i="29" s="1"/>
  <c r="O828" i="29"/>
  <c r="Q828" i="29"/>
  <c r="S828" i="29"/>
  <c r="N848" i="29"/>
  <c r="R848" i="29" s="1"/>
  <c r="O848" i="29"/>
  <c r="Q848" i="29"/>
  <c r="S848" i="29"/>
  <c r="N877" i="29"/>
  <c r="R877" i="29" s="1"/>
  <c r="O877" i="29"/>
  <c r="Q877" i="29"/>
  <c r="S877" i="29"/>
  <c r="N878" i="29"/>
  <c r="R878" i="29" s="1"/>
  <c r="O878" i="29"/>
  <c r="Q878" i="29"/>
  <c r="S878" i="29"/>
  <c r="N884" i="29"/>
  <c r="R884" i="29" s="1"/>
  <c r="O884" i="29"/>
  <c r="Q884" i="29"/>
  <c r="S884" i="29"/>
  <c r="N926" i="29"/>
  <c r="R926" i="29" s="1"/>
  <c r="O926" i="29"/>
  <c r="Q926" i="29"/>
  <c r="S926" i="29"/>
  <c r="N928" i="29"/>
  <c r="R928" i="29" s="1"/>
  <c r="O928" i="29"/>
  <c r="Q928" i="29"/>
  <c r="S928" i="29"/>
  <c r="N990" i="29"/>
  <c r="R990" i="29" s="1"/>
  <c r="O990" i="29"/>
  <c r="Q990" i="29"/>
  <c r="S990" i="29"/>
  <c r="N1021" i="29"/>
  <c r="R1021" i="29" s="1"/>
  <c r="O1021" i="29"/>
  <c r="Q1021" i="29"/>
  <c r="S1021" i="29"/>
  <c r="N1039" i="29"/>
  <c r="R1039" i="29" s="1"/>
  <c r="O1039" i="29"/>
  <c r="Q1039" i="29"/>
  <c r="S1039" i="29"/>
  <c r="N1049" i="29"/>
  <c r="R1049" i="29" s="1"/>
  <c r="O1049" i="29"/>
  <c r="Q1049" i="29"/>
  <c r="S1049" i="29"/>
  <c r="N1127" i="29"/>
  <c r="R1127" i="29" s="1"/>
  <c r="O1127" i="29"/>
  <c r="Q1127" i="29"/>
  <c r="S1127" i="29"/>
  <c r="N1176" i="29"/>
  <c r="R1176" i="29" s="1"/>
  <c r="O1176" i="29"/>
  <c r="Q1176" i="29"/>
  <c r="S1176" i="29"/>
  <c r="N1180" i="29"/>
  <c r="R1180" i="29" s="1"/>
  <c r="O1180" i="29"/>
  <c r="Q1180" i="29"/>
  <c r="S1180" i="29"/>
  <c r="N1206" i="29"/>
  <c r="R1206" i="29" s="1"/>
  <c r="O1206" i="29"/>
  <c r="Q1206" i="29"/>
  <c r="S1206" i="29"/>
  <c r="N1249" i="29"/>
  <c r="R1249" i="29" s="1"/>
  <c r="O1249" i="29"/>
  <c r="Q1249" i="29"/>
  <c r="S1249" i="29"/>
  <c r="N1257" i="29"/>
  <c r="R1257" i="29" s="1"/>
  <c r="O1257" i="29"/>
  <c r="Q1257" i="29"/>
  <c r="S1257" i="29"/>
  <c r="N1287" i="29"/>
  <c r="R1287" i="29" s="1"/>
  <c r="O1287" i="29"/>
  <c r="Q1287" i="29"/>
  <c r="S1287" i="29"/>
  <c r="N1307" i="29"/>
  <c r="R1307" i="29" s="1"/>
  <c r="O1307" i="29"/>
  <c r="Q1307" i="29"/>
  <c r="S1307" i="29"/>
  <c r="N1334" i="29"/>
  <c r="R1334" i="29" s="1"/>
  <c r="O1334" i="29"/>
  <c r="Q1334" i="29"/>
  <c r="S1334" i="29"/>
  <c r="N1335" i="29"/>
  <c r="R1335" i="29" s="1"/>
  <c r="O1335" i="29"/>
  <c r="Q1335" i="29"/>
  <c r="S1335" i="29"/>
  <c r="N1525" i="29"/>
  <c r="R1525" i="29" s="1"/>
  <c r="O1525" i="29"/>
  <c r="Q1525" i="29"/>
  <c r="S1525" i="29"/>
  <c r="N1549" i="29"/>
  <c r="R1549" i="29" s="1"/>
  <c r="O1549" i="29"/>
  <c r="Q1549" i="29"/>
  <c r="S1549" i="29"/>
  <c r="N1620" i="29"/>
  <c r="R1620" i="29" s="1"/>
  <c r="O1620" i="29"/>
  <c r="Q1620" i="29"/>
  <c r="S1620" i="29"/>
  <c r="N1632" i="29"/>
  <c r="R1632" i="29" s="1"/>
  <c r="O1632" i="29"/>
  <c r="Q1632" i="29"/>
  <c r="S1632" i="29"/>
  <c r="N1633" i="29"/>
  <c r="R1633" i="29" s="1"/>
  <c r="O1633" i="29"/>
  <c r="Q1633" i="29"/>
  <c r="S1633" i="29"/>
  <c r="N1644" i="29"/>
  <c r="R1644" i="29" s="1"/>
  <c r="O1644" i="29"/>
  <c r="Q1644" i="29"/>
  <c r="S1644" i="29"/>
  <c r="N1648" i="29"/>
  <c r="R1648" i="29" s="1"/>
  <c r="O1648" i="29"/>
  <c r="Q1648" i="29"/>
  <c r="S1648" i="29"/>
  <c r="N1664" i="29"/>
  <c r="R1664" i="29" s="1"/>
  <c r="O1664" i="29"/>
  <c r="Q1664" i="29"/>
  <c r="S1664" i="29"/>
  <c r="N1665" i="29"/>
  <c r="R1665" i="29" s="1"/>
  <c r="O1665" i="29"/>
  <c r="Q1665" i="29"/>
  <c r="S1665" i="29"/>
  <c r="N1694" i="29"/>
  <c r="R1694" i="29" s="1"/>
  <c r="O1694" i="29"/>
  <c r="Q1694" i="29"/>
  <c r="S1694" i="29"/>
  <c r="N1813" i="29"/>
  <c r="R1813" i="29" s="1"/>
  <c r="O1813" i="29"/>
  <c r="Q1813" i="29"/>
  <c r="S1813" i="29"/>
  <c r="N1834" i="29"/>
  <c r="R1834" i="29" s="1"/>
  <c r="O1834" i="29"/>
  <c r="Q1834" i="29"/>
  <c r="S1834" i="29"/>
  <c r="N1862" i="29"/>
  <c r="R1862" i="29" s="1"/>
  <c r="O1862" i="29"/>
  <c r="Q1862" i="29"/>
  <c r="S1862" i="29"/>
  <c r="N1863" i="29"/>
  <c r="R1863" i="29" s="1"/>
  <c r="O1863" i="29"/>
  <c r="Q1863" i="29"/>
  <c r="S1863" i="29"/>
  <c r="N1884" i="29"/>
  <c r="R1884" i="29" s="1"/>
  <c r="O1884" i="29"/>
  <c r="Q1884" i="29"/>
  <c r="S1884" i="29"/>
  <c r="N1885" i="29"/>
  <c r="R1885" i="29" s="1"/>
  <c r="O1885" i="29"/>
  <c r="Q1885" i="29"/>
  <c r="S1885" i="29"/>
  <c r="N1896" i="29"/>
  <c r="R1896" i="29" s="1"/>
  <c r="O1896" i="29"/>
  <c r="Q1896" i="29"/>
  <c r="S1896" i="29"/>
  <c r="N1903" i="29"/>
  <c r="R1903" i="29" s="1"/>
  <c r="O1903" i="29"/>
  <c r="Q1903" i="29"/>
  <c r="S1903" i="29"/>
  <c r="N2071" i="29"/>
  <c r="R2071" i="29" s="1"/>
  <c r="O2071" i="29"/>
  <c r="Q2071" i="29"/>
  <c r="S2071" i="29"/>
  <c r="N2093" i="29"/>
  <c r="R2093" i="29" s="1"/>
  <c r="O2093" i="29"/>
  <c r="Q2093" i="29"/>
  <c r="S2093" i="29"/>
  <c r="N2121" i="29"/>
  <c r="R2121" i="29" s="1"/>
  <c r="O2121" i="29"/>
  <c r="Q2121" i="29"/>
  <c r="S2121" i="29"/>
  <c r="N339" i="29"/>
  <c r="R339" i="29" s="1"/>
  <c r="O339" i="29"/>
  <c r="Q339" i="29"/>
  <c r="S339" i="29"/>
  <c r="N361" i="29"/>
  <c r="R361" i="29" s="1"/>
  <c r="O361" i="29"/>
  <c r="Q361" i="29"/>
  <c r="S361" i="29"/>
  <c r="N506" i="29"/>
  <c r="R506" i="29" s="1"/>
  <c r="O506" i="29"/>
  <c r="Q506" i="29"/>
  <c r="S506" i="29"/>
  <c r="N953" i="29"/>
  <c r="R953" i="29" s="1"/>
  <c r="O953" i="29"/>
  <c r="Q953" i="29"/>
  <c r="S953" i="29"/>
  <c r="N1070" i="29"/>
  <c r="R1070" i="29" s="1"/>
  <c r="O1070" i="29"/>
  <c r="Q1070" i="29"/>
  <c r="S1070" i="29"/>
  <c r="N1193" i="29"/>
  <c r="R1193" i="29" s="1"/>
  <c r="O1193" i="29"/>
  <c r="Q1193" i="29"/>
  <c r="S1193" i="29"/>
  <c r="N1481" i="29"/>
  <c r="R1481" i="29" s="1"/>
  <c r="O1481" i="29"/>
  <c r="Q1481" i="29"/>
  <c r="S1481" i="29"/>
  <c r="N1538" i="29"/>
  <c r="R1538" i="29" s="1"/>
  <c r="O1538" i="29"/>
  <c r="Q1538" i="29"/>
  <c r="S1538" i="29"/>
  <c r="N1539" i="29"/>
  <c r="R1539" i="29" s="1"/>
  <c r="O1539" i="29"/>
  <c r="Q1539" i="29"/>
  <c r="S1539" i="29"/>
  <c r="N1591" i="29"/>
  <c r="R1591" i="29" s="1"/>
  <c r="O1591" i="29"/>
  <c r="Q1591" i="29"/>
  <c r="S1591" i="29"/>
  <c r="N1666" i="29"/>
  <c r="R1666" i="29" s="1"/>
  <c r="O1666" i="29"/>
  <c r="Q1666" i="29"/>
  <c r="S1666" i="29"/>
  <c r="S2166" i="29"/>
  <c r="Q2166" i="29"/>
  <c r="O2166" i="29"/>
  <c r="N2166" i="29"/>
  <c r="R2166" i="29" s="1"/>
  <c r="K2166" i="29"/>
  <c r="AG49" i="31" l="1"/>
  <c r="AG261" i="31"/>
  <c r="AG107" i="31"/>
  <c r="AG356" i="31"/>
  <c r="AG364" i="31"/>
  <c r="AG418" i="31"/>
  <c r="AG864" i="31"/>
  <c r="AG70" i="31"/>
  <c r="AG759" i="31"/>
  <c r="AG1692" i="31"/>
  <c r="AG1069" i="31"/>
  <c r="AG561" i="31"/>
  <c r="AG180" i="31"/>
  <c r="AG82" i="31"/>
  <c r="AG1033" i="31"/>
  <c r="AG1399" i="31"/>
  <c r="AG47" i="31"/>
  <c r="AG123" i="31"/>
  <c r="AG508" i="31"/>
  <c r="AG2073" i="31"/>
  <c r="AG1942" i="31"/>
  <c r="AG106" i="31"/>
  <c r="AG491" i="31"/>
  <c r="AG148" i="31"/>
  <c r="AG1986" i="31"/>
  <c r="AG71" i="31"/>
  <c r="AG446" i="31"/>
  <c r="AG286" i="31"/>
  <c r="AG370" i="31"/>
  <c r="AG93" i="31"/>
  <c r="AG1227" i="31"/>
  <c r="AG500" i="31"/>
  <c r="AG151" i="31"/>
  <c r="AG455" i="31"/>
  <c r="AG1299" i="31"/>
  <c r="AG822" i="31"/>
  <c r="AG984" i="31"/>
  <c r="AG1686" i="31"/>
  <c r="AG465" i="31"/>
  <c r="AG1110" i="31"/>
  <c r="AG562" i="31"/>
  <c r="AG360" i="31"/>
  <c r="AG689" i="31"/>
  <c r="AG839" i="31"/>
  <c r="AG218" i="31"/>
  <c r="AG84" i="31"/>
  <c r="AG1287" i="31"/>
  <c r="AG234" i="31"/>
  <c r="AG567" i="31"/>
  <c r="AG335" i="31"/>
  <c r="AG624" i="31"/>
  <c r="AG177" i="31"/>
  <c r="AG1383" i="31"/>
  <c r="AG830" i="31"/>
  <c r="AG396" i="31"/>
  <c r="AG105" i="31"/>
  <c r="AG20" i="31"/>
  <c r="AG87" i="31"/>
  <c r="AG485" i="31"/>
  <c r="AG279" i="31"/>
  <c r="AG77" i="31"/>
  <c r="AG255" i="31"/>
  <c r="AG256" i="31"/>
  <c r="AG128" i="31"/>
  <c r="AG173" i="31"/>
  <c r="AG54" i="31"/>
  <c r="AG130" i="31"/>
  <c r="AG1817" i="31"/>
  <c r="AG36" i="31"/>
  <c r="AG522" i="31" l="1"/>
  <c r="G81" i="36" l="1"/>
  <c r="A11" i="36"/>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G1064" i="31" l="1"/>
  <c r="AG422" i="31"/>
  <c r="AG1042" i="31"/>
  <c r="AG1710" i="31"/>
  <c r="AG949" i="31"/>
  <c r="AG1125" i="31"/>
  <c r="AG630" i="31"/>
  <c r="AG775" i="31"/>
  <c r="AG1656" i="31"/>
  <c r="AG852" i="31"/>
  <c r="AG1731" i="31"/>
  <c r="AG720" i="31"/>
  <c r="AG960" i="31"/>
  <c r="AG1365" i="31"/>
  <c r="AG192" i="31"/>
  <c r="AG546" i="31"/>
  <c r="AG1994" i="31"/>
  <c r="AG1253" i="31"/>
  <c r="AG1591" i="31"/>
  <c r="AG1016" i="31"/>
  <c r="AG1174" i="31"/>
  <c r="AG319" i="31"/>
  <c r="AG1724" i="31"/>
  <c r="AG645" i="31"/>
  <c r="AG386" i="31"/>
  <c r="AG1403" i="31"/>
  <c r="AG1839" i="31"/>
  <c r="AG530" i="31"/>
  <c r="AG1529" i="31"/>
  <c r="AG1867" i="31"/>
  <c r="AG890" i="31"/>
  <c r="AG1852" i="31"/>
  <c r="AG694" i="31"/>
  <c r="AG797" i="31"/>
  <c r="AG109" i="31"/>
  <c r="AG1046" i="31"/>
  <c r="AG211" i="31"/>
  <c r="AG943" i="31"/>
  <c r="AG677" i="31"/>
  <c r="AG469" i="31"/>
  <c r="AG162" i="31"/>
  <c r="AG1007" i="31"/>
  <c r="AG1429" i="31"/>
  <c r="AG586" i="31"/>
  <c r="AG1576" i="31"/>
  <c r="AG1702" i="31"/>
  <c r="AG827" i="31"/>
  <c r="AG929" i="31"/>
  <c r="O1799" i="30"/>
  <c r="N1799" i="30"/>
  <c r="A1799" i="30"/>
  <c r="S1799" i="30" s="1"/>
  <c r="O1798" i="30"/>
  <c r="N1798" i="30"/>
  <c r="A1798" i="30"/>
  <c r="S1798" i="30" s="1"/>
  <c r="O1797" i="30"/>
  <c r="N1797" i="30"/>
  <c r="A1797" i="30"/>
  <c r="S1797" i="30" s="1"/>
  <c r="O1796" i="30"/>
  <c r="N1796" i="30"/>
  <c r="A1796" i="30"/>
  <c r="S1796" i="30" s="1"/>
  <c r="O1795" i="30"/>
  <c r="N1795" i="30"/>
  <c r="A1795" i="30"/>
  <c r="S1795" i="30" s="1"/>
  <c r="O1794" i="30"/>
  <c r="N1794" i="30"/>
  <c r="A1794" i="30"/>
  <c r="S1794" i="30" s="1"/>
  <c r="O1793" i="30"/>
  <c r="N1793" i="30"/>
  <c r="A1793" i="30"/>
  <c r="S1793" i="30" s="1"/>
  <c r="O1792" i="30"/>
  <c r="N1792" i="30"/>
  <c r="A1792" i="30"/>
  <c r="S1792" i="30" s="1"/>
  <c r="O1791" i="30"/>
  <c r="N1791" i="30"/>
  <c r="A1791" i="30"/>
  <c r="S1791" i="30" s="1"/>
  <c r="O1790" i="30"/>
  <c r="N1790" i="30"/>
  <c r="A1790" i="30"/>
  <c r="S1790" i="30" s="1"/>
  <c r="O1789" i="30"/>
  <c r="N1789" i="30"/>
  <c r="A1789" i="30"/>
  <c r="S1789" i="30" s="1"/>
  <c r="O1788" i="30"/>
  <c r="N1788" i="30"/>
  <c r="A1788" i="30"/>
  <c r="S1788" i="30" s="1"/>
  <c r="O1787" i="30"/>
  <c r="N1787" i="30"/>
  <c r="A1787" i="30"/>
  <c r="S1787" i="30" s="1"/>
  <c r="O1786" i="30"/>
  <c r="N1786" i="30"/>
  <c r="A1786" i="30"/>
  <c r="S1786" i="30" s="1"/>
  <c r="O1785" i="30"/>
  <c r="N1785" i="30"/>
  <c r="A1785" i="30"/>
  <c r="S1785" i="30" s="1"/>
  <c r="O1784" i="30"/>
  <c r="N1784" i="30"/>
  <c r="A1784" i="30"/>
  <c r="S1784" i="30" s="1"/>
  <c r="O1783" i="30"/>
  <c r="N1783" i="30"/>
  <c r="A1783" i="30"/>
  <c r="S1783" i="30" s="1"/>
  <c r="O1782" i="30"/>
  <c r="N1782" i="30"/>
  <c r="A1782" i="30"/>
  <c r="S1782" i="30" s="1"/>
  <c r="O1781" i="30"/>
  <c r="N1781" i="30"/>
  <c r="A1781" i="30"/>
  <c r="S1781" i="30" s="1"/>
  <c r="O1780" i="30"/>
  <c r="N1780" i="30"/>
  <c r="A1780" i="30"/>
  <c r="S1780" i="30" s="1"/>
  <c r="O1779" i="30"/>
  <c r="N1779" i="30"/>
  <c r="A1779" i="30"/>
  <c r="S1779" i="30" s="1"/>
  <c r="O1778" i="30"/>
  <c r="N1778" i="30"/>
  <c r="A1778" i="30"/>
  <c r="S1778" i="30" s="1"/>
  <c r="O1777" i="30"/>
  <c r="N1777" i="30"/>
  <c r="A1777" i="30"/>
  <c r="S1777" i="30" s="1"/>
  <c r="O1776" i="30"/>
  <c r="N1776" i="30"/>
  <c r="A1776" i="30"/>
  <c r="S1776" i="30" s="1"/>
  <c r="O1775" i="30"/>
  <c r="N1775" i="30"/>
  <c r="A1775" i="30"/>
  <c r="S1775" i="30" s="1"/>
  <c r="O1774" i="30"/>
  <c r="N1774" i="30"/>
  <c r="A1774" i="30"/>
  <c r="S1774" i="30" s="1"/>
  <c r="O1773" i="30"/>
  <c r="N1773" i="30"/>
  <c r="A1773" i="30"/>
  <c r="S1773" i="30" s="1"/>
  <c r="O1772" i="30"/>
  <c r="N1772" i="30"/>
  <c r="A1772" i="30"/>
  <c r="S1772" i="30" s="1"/>
  <c r="O1771" i="30"/>
  <c r="N1771" i="30"/>
  <c r="A1771" i="30"/>
  <c r="S1771" i="30" s="1"/>
  <c r="O1770" i="30"/>
  <c r="N1770" i="30"/>
  <c r="A1770" i="30"/>
  <c r="S1770" i="30" s="1"/>
  <c r="O1769" i="30"/>
  <c r="N1769" i="30"/>
  <c r="A1769" i="30"/>
  <c r="S1769" i="30" s="1"/>
  <c r="O1768" i="30"/>
  <c r="N1768" i="30"/>
  <c r="A1768" i="30"/>
  <c r="S1768" i="30" s="1"/>
  <c r="O1767" i="30"/>
  <c r="N1767" i="30"/>
  <c r="A1767" i="30"/>
  <c r="S1767" i="30" s="1"/>
  <c r="O1766" i="30"/>
  <c r="N1766" i="30"/>
  <c r="A1766" i="30"/>
  <c r="S1766" i="30" s="1"/>
  <c r="O1765" i="30"/>
  <c r="N1765" i="30"/>
  <c r="A1765" i="30"/>
  <c r="S1765" i="30" s="1"/>
  <c r="O1764" i="30"/>
  <c r="N1764" i="30"/>
  <c r="A1764" i="30"/>
  <c r="S1764" i="30" s="1"/>
  <c r="O1763" i="30"/>
  <c r="N1763" i="30"/>
  <c r="A1763" i="30"/>
  <c r="S1763" i="30" s="1"/>
  <c r="O1762" i="30"/>
  <c r="N1762" i="30"/>
  <c r="A1762" i="30"/>
  <c r="S1762" i="30" s="1"/>
  <c r="O1761" i="30"/>
  <c r="N1761" i="30"/>
  <c r="A1761" i="30"/>
  <c r="S1761" i="30" s="1"/>
  <c r="O1760" i="30"/>
  <c r="N1760" i="30"/>
  <c r="A1760" i="30"/>
  <c r="S1760" i="30" s="1"/>
  <c r="O1759" i="30"/>
  <c r="N1759" i="30"/>
  <c r="A1759" i="30"/>
  <c r="S1759" i="30" s="1"/>
  <c r="O1758" i="30"/>
  <c r="N1758" i="30"/>
  <c r="A1758" i="30"/>
  <c r="S1758" i="30" s="1"/>
  <c r="O1757" i="30"/>
  <c r="N1757" i="30"/>
  <c r="A1757" i="30"/>
  <c r="T1757" i="30" s="1"/>
  <c r="O1756" i="30"/>
  <c r="N1756" i="30"/>
  <c r="A1756" i="30"/>
  <c r="T1756" i="30" s="1"/>
  <c r="O1755" i="30"/>
  <c r="N1755" i="30"/>
  <c r="A1755" i="30"/>
  <c r="T1755" i="30" s="1"/>
  <c r="O1754" i="30"/>
  <c r="N1754" i="30"/>
  <c r="A1754" i="30"/>
  <c r="T1754" i="30" s="1"/>
  <c r="O1753" i="30"/>
  <c r="N1753" i="30"/>
  <c r="A1753" i="30"/>
  <c r="T1753" i="30" s="1"/>
  <c r="O1752" i="30"/>
  <c r="N1752" i="30"/>
  <c r="A1752" i="30"/>
  <c r="S1752" i="30" s="1"/>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09" i="30"/>
  <c r="A610" i="30"/>
  <c r="A611" i="30"/>
  <c r="A612" i="30"/>
  <c r="A613" i="30"/>
  <c r="A614" i="30"/>
  <c r="A615" i="30"/>
  <c r="A616" i="30"/>
  <c r="A617" i="30"/>
  <c r="A618" i="30"/>
  <c r="A619" i="30"/>
  <c r="A620" i="30"/>
  <c r="A621" i="30"/>
  <c r="A622" i="30"/>
  <c r="A623" i="30"/>
  <c r="A624" i="30"/>
  <c r="A625" i="30"/>
  <c r="A626" i="30"/>
  <c r="A627" i="30"/>
  <c r="A628" i="30"/>
  <c r="A629" i="30"/>
  <c r="A630" i="30"/>
  <c r="A631" i="30"/>
  <c r="A632" i="30"/>
  <c r="A633" i="30"/>
  <c r="A634"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58" i="30"/>
  <c r="A659" i="30"/>
  <c r="A660" i="30"/>
  <c r="A661" i="30"/>
  <c r="A662" i="30"/>
  <c r="A663" i="30"/>
  <c r="A664" i="30"/>
  <c r="A665" i="30"/>
  <c r="A666" i="30"/>
  <c r="A667" i="30"/>
  <c r="A668" i="30"/>
  <c r="A669" i="30"/>
  <c r="A670" i="30"/>
  <c r="A671" i="30"/>
  <c r="A672" i="30"/>
  <c r="A673" i="30"/>
  <c r="A674" i="30"/>
  <c r="A675" i="30"/>
  <c r="A676" i="30"/>
  <c r="A677" i="30"/>
  <c r="A678" i="30"/>
  <c r="A679" i="30"/>
  <c r="A680" i="30"/>
  <c r="A681" i="30"/>
  <c r="A682" i="30"/>
  <c r="A683" i="30"/>
  <c r="A684" i="30"/>
  <c r="A685" i="30"/>
  <c r="A686" i="30"/>
  <c r="A687" i="30"/>
  <c r="A688" i="30"/>
  <c r="A689" i="30"/>
  <c r="A690" i="30"/>
  <c r="A691" i="30"/>
  <c r="A692" i="30"/>
  <c r="A693" i="30"/>
  <c r="A694" i="30"/>
  <c r="A695" i="30"/>
  <c r="A696" i="30"/>
  <c r="A697" i="30"/>
  <c r="A698" i="30"/>
  <c r="A699" i="30"/>
  <c r="A700" i="30"/>
  <c r="A701" i="30"/>
  <c r="A702" i="30"/>
  <c r="A703" i="30"/>
  <c r="A704" i="30"/>
  <c r="A705" i="30"/>
  <c r="A706" i="30"/>
  <c r="A707" i="30"/>
  <c r="A708" i="30"/>
  <c r="A709" i="30"/>
  <c r="A710" i="30"/>
  <c r="A711" i="30"/>
  <c r="A712" i="30"/>
  <c r="A713" i="30"/>
  <c r="A714" i="30"/>
  <c r="A715" i="30"/>
  <c r="A716" i="30"/>
  <c r="A717" i="30"/>
  <c r="A718" i="30"/>
  <c r="A719" i="30"/>
  <c r="A720" i="30"/>
  <c r="A721" i="30"/>
  <c r="A722" i="30"/>
  <c r="A723" i="30"/>
  <c r="A724" i="30"/>
  <c r="A725" i="30"/>
  <c r="A726" i="30"/>
  <c r="A727" i="30"/>
  <c r="A728" i="30"/>
  <c r="A729" i="30"/>
  <c r="A730" i="30"/>
  <c r="A731" i="30"/>
  <c r="A732" i="30"/>
  <c r="A733" i="30"/>
  <c r="A734" i="30"/>
  <c r="A735" i="30"/>
  <c r="A736" i="30"/>
  <c r="A737" i="30"/>
  <c r="A738" i="30"/>
  <c r="A739" i="30"/>
  <c r="A740" i="30"/>
  <c r="A741" i="30"/>
  <c r="A742" i="30"/>
  <c r="A743" i="30"/>
  <c r="A744" i="30"/>
  <c r="A745" i="30"/>
  <c r="A746" i="30"/>
  <c r="A747" i="30"/>
  <c r="A748" i="30"/>
  <c r="A749" i="30"/>
  <c r="A750" i="30"/>
  <c r="A751" i="30"/>
  <c r="A752" i="30"/>
  <c r="A753" i="30"/>
  <c r="A754" i="30"/>
  <c r="A755" i="30"/>
  <c r="A756" i="30"/>
  <c r="A757" i="30"/>
  <c r="A758" i="30"/>
  <c r="A759" i="30"/>
  <c r="A760" i="30"/>
  <c r="A761" i="30"/>
  <c r="A762" i="30"/>
  <c r="A763" i="30"/>
  <c r="A764" i="30"/>
  <c r="A765" i="30"/>
  <c r="A766" i="30"/>
  <c r="A767" i="30"/>
  <c r="A768" i="30"/>
  <c r="A769" i="30"/>
  <c r="A770" i="30"/>
  <c r="A771" i="30"/>
  <c r="A772" i="30"/>
  <c r="A773" i="30"/>
  <c r="A774" i="30"/>
  <c r="A775" i="30"/>
  <c r="A776" i="30"/>
  <c r="A777" i="30"/>
  <c r="A778" i="30"/>
  <c r="A779" i="30"/>
  <c r="A780" i="30"/>
  <c r="A781" i="30"/>
  <c r="A782" i="30"/>
  <c r="A783" i="30"/>
  <c r="A784" i="30"/>
  <c r="A785" i="30"/>
  <c r="A786" i="30"/>
  <c r="A787" i="30"/>
  <c r="A788" i="30"/>
  <c r="A789" i="30"/>
  <c r="A790" i="30"/>
  <c r="A791" i="30"/>
  <c r="A792" i="30"/>
  <c r="A793" i="30"/>
  <c r="A794" i="30"/>
  <c r="A795" i="30"/>
  <c r="A796" i="30"/>
  <c r="A797" i="30"/>
  <c r="A798" i="30"/>
  <c r="A799" i="30"/>
  <c r="A800" i="30"/>
  <c r="A801" i="30"/>
  <c r="A802" i="30"/>
  <c r="A803" i="30"/>
  <c r="A804" i="30"/>
  <c r="A805" i="30"/>
  <c r="A806" i="30"/>
  <c r="A807" i="30"/>
  <c r="A808" i="30"/>
  <c r="A809" i="30"/>
  <c r="A810" i="30"/>
  <c r="A811" i="30"/>
  <c r="A812" i="30"/>
  <c r="A813" i="30"/>
  <c r="A814" i="30"/>
  <c r="A815" i="30"/>
  <c r="A816" i="30"/>
  <c r="A817" i="30"/>
  <c r="A818" i="30"/>
  <c r="A819" i="30"/>
  <c r="A820" i="30"/>
  <c r="A821" i="30"/>
  <c r="A822" i="30"/>
  <c r="A823" i="30"/>
  <c r="A824" i="30"/>
  <c r="A825" i="30"/>
  <c r="A826" i="30"/>
  <c r="A827" i="30"/>
  <c r="A828" i="30"/>
  <c r="A829" i="30"/>
  <c r="A830" i="30"/>
  <c r="A831" i="30"/>
  <c r="A832" i="30"/>
  <c r="A833" i="30"/>
  <c r="A834" i="30"/>
  <c r="A835" i="30"/>
  <c r="A836" i="30"/>
  <c r="A837" i="30"/>
  <c r="A838" i="30"/>
  <c r="A839" i="30"/>
  <c r="A840" i="30"/>
  <c r="A841" i="30"/>
  <c r="A842" i="30"/>
  <c r="A843" i="30"/>
  <c r="A844" i="30"/>
  <c r="A845" i="30"/>
  <c r="A846" i="30"/>
  <c r="A847" i="30"/>
  <c r="A848" i="30"/>
  <c r="A849" i="30"/>
  <c r="A850" i="30"/>
  <c r="A851" i="30"/>
  <c r="A852" i="30"/>
  <c r="A853" i="30"/>
  <c r="A854" i="30"/>
  <c r="A855" i="30"/>
  <c r="A856" i="30"/>
  <c r="A857" i="30"/>
  <c r="A858" i="30"/>
  <c r="A859" i="30"/>
  <c r="A860" i="30"/>
  <c r="A861" i="30"/>
  <c r="A862" i="30"/>
  <c r="A863" i="30"/>
  <c r="A864" i="30"/>
  <c r="A865" i="30"/>
  <c r="A866" i="30"/>
  <c r="A867" i="30"/>
  <c r="A868" i="30"/>
  <c r="A869" i="30"/>
  <c r="A870" i="30"/>
  <c r="A871" i="30"/>
  <c r="A872" i="30"/>
  <c r="A873" i="30"/>
  <c r="A874" i="30"/>
  <c r="A875" i="30"/>
  <c r="A876" i="30"/>
  <c r="A877" i="30"/>
  <c r="A878" i="30"/>
  <c r="A879" i="30"/>
  <c r="A880" i="30"/>
  <c r="A881" i="30"/>
  <c r="A882" i="30"/>
  <c r="A883" i="30"/>
  <c r="A884" i="30"/>
  <c r="A885" i="30"/>
  <c r="A886" i="30"/>
  <c r="A887" i="30"/>
  <c r="A888" i="30"/>
  <c r="A889" i="30"/>
  <c r="A890" i="30"/>
  <c r="A891" i="30"/>
  <c r="A892" i="30"/>
  <c r="A893"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30" i="30"/>
  <c r="A931" i="30"/>
  <c r="A932" i="30"/>
  <c r="A933" i="30"/>
  <c r="A934" i="30"/>
  <c r="A935" i="30"/>
  <c r="A936" i="30"/>
  <c r="A937" i="30"/>
  <c r="A938" i="30"/>
  <c r="A939" i="30"/>
  <c r="A940" i="30"/>
  <c r="A941"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78" i="30"/>
  <c r="A979" i="30"/>
  <c r="A980" i="30"/>
  <c r="A981" i="30"/>
  <c r="A982" i="30"/>
  <c r="A983" i="30"/>
  <c r="A984" i="30"/>
  <c r="A985" i="30"/>
  <c r="A986" i="30"/>
  <c r="A987" i="30"/>
  <c r="A988" i="30"/>
  <c r="A989"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63" i="30"/>
  <c r="A1064" i="30"/>
  <c r="A1065" i="30"/>
  <c r="A1066" i="30"/>
  <c r="A1067" i="30"/>
  <c r="A1068" i="30"/>
  <c r="A1069" i="30"/>
  <c r="A1070" i="30"/>
  <c r="A1071" i="30"/>
  <c r="A1072" i="30"/>
  <c r="A1073" i="30"/>
  <c r="A1074" i="30"/>
  <c r="A1075" i="30"/>
  <c r="A1076" i="30"/>
  <c r="A1077" i="30"/>
  <c r="A1078" i="30"/>
  <c r="A1079" i="30"/>
  <c r="A1080" i="30"/>
  <c r="A1081" i="30"/>
  <c r="A1082" i="30"/>
  <c r="A1083" i="30"/>
  <c r="A1084" i="30"/>
  <c r="A1085" i="30"/>
  <c r="A1086" i="30"/>
  <c r="A1087" i="30"/>
  <c r="A1088" i="30"/>
  <c r="A1089" i="30"/>
  <c r="A1090" i="30"/>
  <c r="A1091" i="30"/>
  <c r="A1092" i="30"/>
  <c r="A1093" i="30"/>
  <c r="A1094" i="30"/>
  <c r="A1095" i="30"/>
  <c r="A1096" i="30"/>
  <c r="A1097" i="30"/>
  <c r="A1098" i="30"/>
  <c r="A1099" i="30"/>
  <c r="A1100" i="30"/>
  <c r="A1101" i="30"/>
  <c r="A1102" i="30"/>
  <c r="A1103" i="30"/>
  <c r="A1104" i="30"/>
  <c r="A1105" i="30"/>
  <c r="A1106" i="30"/>
  <c r="A1107" i="30"/>
  <c r="A1108" i="30"/>
  <c r="A1109" i="30"/>
  <c r="A1110" i="30"/>
  <c r="A1111" i="30"/>
  <c r="A1112" i="30"/>
  <c r="A1113" i="30"/>
  <c r="A1114" i="30"/>
  <c r="A1115" i="30"/>
  <c r="A1116" i="30"/>
  <c r="A1117" i="30"/>
  <c r="A1118" i="30"/>
  <c r="A1119" i="30"/>
  <c r="A1120" i="30"/>
  <c r="A1121" i="30"/>
  <c r="A1122" i="30"/>
  <c r="A1123" i="30"/>
  <c r="A1124" i="30"/>
  <c r="A1125" i="30"/>
  <c r="A1126"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150" i="30"/>
  <c r="A1151" i="30"/>
  <c r="A1152" i="30"/>
  <c r="A1153" i="30"/>
  <c r="A1154" i="30"/>
  <c r="A1155" i="30"/>
  <c r="A1156" i="30"/>
  <c r="A1157" i="30"/>
  <c r="A1158" i="30"/>
  <c r="A1159" i="30"/>
  <c r="A1160" i="30"/>
  <c r="A1161" i="30"/>
  <c r="A1162" i="30"/>
  <c r="A1163" i="30"/>
  <c r="A1164" i="30"/>
  <c r="A1165" i="30"/>
  <c r="A1166" i="30"/>
  <c r="A1167" i="30"/>
  <c r="A1168" i="30"/>
  <c r="A1169" i="30"/>
  <c r="A1170" i="30"/>
  <c r="A1171" i="30"/>
  <c r="A1172" i="30"/>
  <c r="A1173" i="30"/>
  <c r="A1174" i="30"/>
  <c r="A1175" i="30"/>
  <c r="A1176" i="30"/>
  <c r="A1177" i="30"/>
  <c r="A1178" i="30"/>
  <c r="A1179" i="30"/>
  <c r="A1180" i="30"/>
  <c r="A1181" i="30"/>
  <c r="A1182" i="30"/>
  <c r="A1183" i="30"/>
  <c r="A1184" i="30"/>
  <c r="A1185" i="30"/>
  <c r="A1186" i="30"/>
  <c r="A1187" i="30"/>
  <c r="A1188" i="30"/>
  <c r="A1189" i="30"/>
  <c r="A1190" i="30"/>
  <c r="A1191" i="30"/>
  <c r="A1192" i="30"/>
  <c r="A1193" i="30"/>
  <c r="A1194" i="30"/>
  <c r="A1195" i="30"/>
  <c r="A1196" i="30"/>
  <c r="A1197" i="30"/>
  <c r="A1198" i="30"/>
  <c r="A1199" i="30"/>
  <c r="A1200" i="30"/>
  <c r="A1201" i="30"/>
  <c r="A1202" i="30"/>
  <c r="A1203" i="30"/>
  <c r="A1204" i="30"/>
  <c r="A1205" i="30"/>
  <c r="A1206" i="30"/>
  <c r="A1207" i="30"/>
  <c r="A1208" i="30"/>
  <c r="A1209" i="30"/>
  <c r="A1210" i="30"/>
  <c r="A1211" i="30"/>
  <c r="A1212" i="30"/>
  <c r="A1213" i="30"/>
  <c r="A1214" i="30"/>
  <c r="A1215" i="30"/>
  <c r="A1216" i="30"/>
  <c r="A1217" i="30"/>
  <c r="A1218" i="30"/>
  <c r="A1219" i="30"/>
  <c r="A1220" i="30"/>
  <c r="A1221" i="30"/>
  <c r="A1222" i="30"/>
  <c r="A1223" i="30"/>
  <c r="A1224" i="30"/>
  <c r="A1225" i="30"/>
  <c r="A1226" i="30"/>
  <c r="A1227" i="30"/>
  <c r="A1228" i="30"/>
  <c r="A1229" i="30"/>
  <c r="A1230" i="30"/>
  <c r="A1231" i="30"/>
  <c r="A1232" i="30"/>
  <c r="A1233" i="30"/>
  <c r="A1234" i="30"/>
  <c r="A1235" i="30"/>
  <c r="A1236" i="30"/>
  <c r="A1237" i="30"/>
  <c r="A1238" i="30"/>
  <c r="A1239" i="30"/>
  <c r="A1240" i="30"/>
  <c r="A1241" i="30"/>
  <c r="A1242" i="30"/>
  <c r="A1243" i="30"/>
  <c r="A1244" i="30"/>
  <c r="A1245" i="30"/>
  <c r="A1246" i="30"/>
  <c r="A1247" i="30"/>
  <c r="A1248" i="30"/>
  <c r="A1249" i="30"/>
  <c r="A1250" i="30"/>
  <c r="A1251" i="30"/>
  <c r="A1252" i="30"/>
  <c r="A1253" i="30"/>
  <c r="A1254" i="30"/>
  <c r="A1255" i="30"/>
  <c r="A1256" i="30"/>
  <c r="A1257" i="30"/>
  <c r="A1258" i="30"/>
  <c r="A1259" i="30"/>
  <c r="A1260" i="30"/>
  <c r="A1261" i="30"/>
  <c r="A1262" i="30"/>
  <c r="A1263" i="30"/>
  <c r="A1264" i="30"/>
  <c r="A1265" i="30"/>
  <c r="A1266" i="30"/>
  <c r="A1267" i="30"/>
  <c r="A1268" i="30"/>
  <c r="A1269" i="30"/>
  <c r="A1270" i="30"/>
  <c r="A1271" i="30"/>
  <c r="A1272" i="30"/>
  <c r="A1273" i="30"/>
  <c r="A1274" i="30"/>
  <c r="A1275" i="30"/>
  <c r="A1276" i="30"/>
  <c r="A1277" i="30"/>
  <c r="A1278" i="30"/>
  <c r="A1279" i="30"/>
  <c r="A1280" i="30"/>
  <c r="A1281" i="30"/>
  <c r="A1282" i="30"/>
  <c r="A1283" i="30"/>
  <c r="A1284" i="30"/>
  <c r="A1285" i="30"/>
  <c r="A1286" i="30"/>
  <c r="A1287" i="30"/>
  <c r="A1288" i="30"/>
  <c r="A1289" i="30"/>
  <c r="A1290" i="30"/>
  <c r="A1291" i="30"/>
  <c r="A1292" i="30"/>
  <c r="A1293" i="30"/>
  <c r="A1294" i="30"/>
  <c r="A1295" i="30"/>
  <c r="A1296" i="30"/>
  <c r="A1297" i="30"/>
  <c r="A1298" i="30"/>
  <c r="A1299" i="30"/>
  <c r="A1300" i="30"/>
  <c r="A1301" i="30"/>
  <c r="A1302" i="30"/>
  <c r="A1303" i="30"/>
  <c r="A1304" i="30"/>
  <c r="A1305" i="30"/>
  <c r="A1306" i="30"/>
  <c r="A1307" i="30"/>
  <c r="A1308" i="30"/>
  <c r="A1309" i="30"/>
  <c r="A1310" i="30"/>
  <c r="A1311" i="30"/>
  <c r="A1312" i="30"/>
  <c r="A1313" i="30"/>
  <c r="A1314" i="30"/>
  <c r="A1315" i="30"/>
  <c r="A1316" i="30"/>
  <c r="A1317" i="30"/>
  <c r="A1318" i="30"/>
  <c r="A1319" i="30"/>
  <c r="A1320" i="30"/>
  <c r="A1321" i="30"/>
  <c r="A1322" i="30"/>
  <c r="A1323" i="30"/>
  <c r="A1324" i="30"/>
  <c r="A1325" i="30"/>
  <c r="A1326" i="30"/>
  <c r="A1327" i="30"/>
  <c r="A1328" i="30"/>
  <c r="A1329" i="30"/>
  <c r="A1330" i="30"/>
  <c r="A1331" i="30"/>
  <c r="A1332" i="30"/>
  <c r="A1333" i="30"/>
  <c r="A1334" i="30"/>
  <c r="A1335" i="30"/>
  <c r="A1336" i="30"/>
  <c r="A1337" i="30"/>
  <c r="A1338" i="30"/>
  <c r="A1339" i="30"/>
  <c r="A1340" i="30"/>
  <c r="A1341" i="30"/>
  <c r="A1342" i="30"/>
  <c r="A1343" i="30"/>
  <c r="A1344" i="30"/>
  <c r="A1345" i="30"/>
  <c r="A1346" i="30"/>
  <c r="A1347" i="30"/>
  <c r="A1348" i="30"/>
  <c r="A1349" i="30"/>
  <c r="A1350" i="30"/>
  <c r="A1351" i="30"/>
  <c r="A1352" i="30"/>
  <c r="A1353" i="30"/>
  <c r="A1354" i="30"/>
  <c r="A1355" i="30"/>
  <c r="A1356" i="30"/>
  <c r="A1357" i="30"/>
  <c r="A1358" i="30"/>
  <c r="A1359" i="30"/>
  <c r="A1360" i="30"/>
  <c r="A1361" i="30"/>
  <c r="A1362" i="30"/>
  <c r="A1363" i="30"/>
  <c r="A1364" i="30"/>
  <c r="A1365" i="30"/>
  <c r="A1366" i="30"/>
  <c r="A1367" i="30"/>
  <c r="A1368" i="30"/>
  <c r="A1369" i="30"/>
  <c r="A1370" i="30"/>
  <c r="A1371" i="30"/>
  <c r="A1372" i="30"/>
  <c r="A1373" i="30"/>
  <c r="A1374" i="30"/>
  <c r="A1375" i="30"/>
  <c r="A1376" i="30"/>
  <c r="A1377" i="30"/>
  <c r="A1378" i="30"/>
  <c r="A1379" i="30"/>
  <c r="A1380" i="30"/>
  <c r="A1381" i="30"/>
  <c r="A1382" i="30"/>
  <c r="A1383" i="30"/>
  <c r="A1384" i="30"/>
  <c r="A1385" i="30"/>
  <c r="A1386" i="30"/>
  <c r="A1387" i="30"/>
  <c r="A1388" i="30"/>
  <c r="A1389" i="30"/>
  <c r="A1390" i="30"/>
  <c r="A1391" i="30"/>
  <c r="A1392" i="30"/>
  <c r="A1393" i="30"/>
  <c r="A1394" i="30"/>
  <c r="A1395" i="30"/>
  <c r="A1396" i="30"/>
  <c r="A1397" i="30"/>
  <c r="A1398" i="30"/>
  <c r="A1399" i="30"/>
  <c r="A1400" i="30"/>
  <c r="A1401" i="30"/>
  <c r="A1402" i="30"/>
  <c r="A1403" i="30"/>
  <c r="A1404" i="30"/>
  <c r="A1405" i="30"/>
  <c r="A1406" i="30"/>
  <c r="A1407" i="30"/>
  <c r="A1408" i="30"/>
  <c r="A1409" i="30"/>
  <c r="A1410" i="30"/>
  <c r="A1411" i="30"/>
  <c r="A1412" i="30"/>
  <c r="A1413" i="30"/>
  <c r="A1414" i="30"/>
  <c r="A1415" i="30"/>
  <c r="A1416" i="30"/>
  <c r="A1417" i="30"/>
  <c r="A1418" i="30"/>
  <c r="A1419" i="30"/>
  <c r="A1420" i="30"/>
  <c r="A1421" i="30"/>
  <c r="A1422" i="30"/>
  <c r="A1423" i="30"/>
  <c r="A1424" i="30"/>
  <c r="A1425" i="30"/>
  <c r="A1426" i="30"/>
  <c r="A1427" i="30"/>
  <c r="A1428" i="30"/>
  <c r="A1429" i="30"/>
  <c r="A1430" i="30"/>
  <c r="A1431" i="30"/>
  <c r="A1432" i="30"/>
  <c r="A1433" i="30"/>
  <c r="A1434" i="30"/>
  <c r="A1435" i="30"/>
  <c r="A1436" i="30"/>
  <c r="A1437" i="30"/>
  <c r="A1438" i="30"/>
  <c r="A1439" i="30"/>
  <c r="A1440" i="30"/>
  <c r="A1441" i="30"/>
  <c r="A1442" i="30"/>
  <c r="A1443" i="30"/>
  <c r="A1444" i="30"/>
  <c r="A1445" i="30"/>
  <c r="A1446" i="30"/>
  <c r="A1447" i="30"/>
  <c r="A1448" i="30"/>
  <c r="A1449" i="30"/>
  <c r="A1450" i="30"/>
  <c r="A1451" i="30"/>
  <c r="A1452" i="30"/>
  <c r="A1453" i="30"/>
  <c r="A1454" i="30"/>
  <c r="A1455" i="30"/>
  <c r="A1456" i="30"/>
  <c r="A1457" i="30"/>
  <c r="A1458" i="30"/>
  <c r="A1459" i="30"/>
  <c r="A1460" i="30"/>
  <c r="A1461" i="30"/>
  <c r="A1462" i="30"/>
  <c r="A1463" i="30"/>
  <c r="A1464" i="30"/>
  <c r="A1465" i="30"/>
  <c r="A1466" i="30"/>
  <c r="A1467" i="30"/>
  <c r="A1468" i="30"/>
  <c r="A1469" i="30"/>
  <c r="A1470" i="30"/>
  <c r="A1471" i="30"/>
  <c r="A1472" i="30"/>
  <c r="A1473" i="30"/>
  <c r="A1474" i="30"/>
  <c r="A1475" i="30"/>
  <c r="A1476" i="30"/>
  <c r="A1477" i="30"/>
  <c r="A1478" i="30"/>
  <c r="A1479" i="30"/>
  <c r="A1480" i="30"/>
  <c r="A1481" i="30"/>
  <c r="A1482" i="30"/>
  <c r="A1483" i="30"/>
  <c r="A1484" i="30"/>
  <c r="A1485" i="30"/>
  <c r="A1486" i="30"/>
  <c r="A1487" i="30"/>
  <c r="A1488" i="30"/>
  <c r="A1489" i="30"/>
  <c r="A1490" i="30"/>
  <c r="A1491" i="30"/>
  <c r="A1492" i="30"/>
  <c r="A1493" i="30"/>
  <c r="A1494" i="30"/>
  <c r="A1495" i="30"/>
  <c r="A1496" i="30"/>
  <c r="A1497" i="30"/>
  <c r="A1498" i="30"/>
  <c r="A1499" i="30"/>
  <c r="A1500" i="30"/>
  <c r="A1501" i="30"/>
  <c r="A1502" i="30"/>
  <c r="A1503" i="30"/>
  <c r="A1504" i="30"/>
  <c r="A1505" i="30"/>
  <c r="A1506" i="30"/>
  <c r="A1507" i="30"/>
  <c r="A1508" i="30"/>
  <c r="A1509" i="30"/>
  <c r="A1510" i="30"/>
  <c r="A1511" i="30"/>
  <c r="A1512" i="30"/>
  <c r="A1513" i="30"/>
  <c r="A1514" i="30"/>
  <c r="A1515" i="30"/>
  <c r="A1516" i="30"/>
  <c r="A1517" i="30"/>
  <c r="A1518" i="30"/>
  <c r="A1519" i="30"/>
  <c r="A1520" i="30"/>
  <c r="A1521" i="30"/>
  <c r="A1522" i="30"/>
  <c r="A1523" i="30"/>
  <c r="A1524" i="30"/>
  <c r="A1525" i="30"/>
  <c r="A1526" i="30"/>
  <c r="A1527" i="30"/>
  <c r="A1528" i="30"/>
  <c r="A1529" i="30"/>
  <c r="A1530" i="30"/>
  <c r="A1531" i="30"/>
  <c r="A1532" i="30"/>
  <c r="A1533" i="30"/>
  <c r="A1534" i="30"/>
  <c r="A1535" i="30"/>
  <c r="A1536" i="30"/>
  <c r="A1537" i="30"/>
  <c r="A1538" i="30"/>
  <c r="A1539" i="30"/>
  <c r="A1540" i="30"/>
  <c r="A1541" i="30"/>
  <c r="A1542" i="30"/>
  <c r="A1543" i="30"/>
  <c r="A1544" i="30"/>
  <c r="A1545" i="30"/>
  <c r="A1546" i="30"/>
  <c r="A1547" i="30"/>
  <c r="A1548" i="30"/>
  <c r="A1549" i="30"/>
  <c r="A1550" i="30"/>
  <c r="A1551" i="30"/>
  <c r="A1552" i="30"/>
  <c r="A1553" i="30"/>
  <c r="A1554" i="30"/>
  <c r="A1555" i="30"/>
  <c r="A1556" i="30"/>
  <c r="A1557" i="30"/>
  <c r="A1558" i="30"/>
  <c r="A1559" i="30"/>
  <c r="A1560" i="30"/>
  <c r="A1561" i="30"/>
  <c r="A1562" i="30"/>
  <c r="A1563" i="30"/>
  <c r="A1564" i="30"/>
  <c r="A1565" i="30"/>
  <c r="A1566" i="30"/>
  <c r="A1567" i="30"/>
  <c r="A1568" i="30"/>
  <c r="A1569" i="30"/>
  <c r="A1570" i="30"/>
  <c r="A1571" i="30"/>
  <c r="A1572" i="30"/>
  <c r="A1573" i="30"/>
  <c r="A1574" i="30"/>
  <c r="A1575" i="30"/>
  <c r="A1576" i="30"/>
  <c r="A1577" i="30"/>
  <c r="A1578" i="30"/>
  <c r="A1579" i="30"/>
  <c r="A1580" i="30"/>
  <c r="A1581" i="30"/>
  <c r="A1582" i="30"/>
  <c r="A1583" i="30"/>
  <c r="A1584" i="30"/>
  <c r="A1585" i="30"/>
  <c r="A1586" i="30"/>
  <c r="A1587" i="30"/>
  <c r="A1588" i="30"/>
  <c r="A1589" i="30"/>
  <c r="A1590" i="30"/>
  <c r="A1591" i="30"/>
  <c r="A1592" i="30"/>
  <c r="A1593" i="30"/>
  <c r="A1594" i="30"/>
  <c r="A1595" i="30"/>
  <c r="A1596" i="30"/>
  <c r="A1597" i="30"/>
  <c r="A1598" i="30"/>
  <c r="A1599" i="30"/>
  <c r="A1600" i="30"/>
  <c r="A1601" i="30"/>
  <c r="A1602" i="30"/>
  <c r="A1603" i="30"/>
  <c r="A1604" i="30"/>
  <c r="A1605" i="30"/>
  <c r="A1606" i="30"/>
  <c r="A1607" i="30"/>
  <c r="A1608" i="30"/>
  <c r="A1609" i="30"/>
  <c r="A1610" i="30"/>
  <c r="A1611" i="30"/>
  <c r="A1612" i="30"/>
  <c r="A1613" i="30"/>
  <c r="A1614" i="30"/>
  <c r="A1615" i="30"/>
  <c r="A1616" i="30"/>
  <c r="A1617" i="30"/>
  <c r="A1618" i="30"/>
  <c r="A1619" i="30"/>
  <c r="A1620" i="30"/>
  <c r="A1621" i="30"/>
  <c r="A1622" i="30"/>
  <c r="A1623" i="30"/>
  <c r="A1624" i="30"/>
  <c r="A1625" i="30"/>
  <c r="A1626" i="30"/>
  <c r="A1627" i="30"/>
  <c r="A1628" i="30"/>
  <c r="A1629" i="30"/>
  <c r="A1630" i="30"/>
  <c r="A1631" i="30"/>
  <c r="A1632" i="30"/>
  <c r="A1633" i="30"/>
  <c r="A1634" i="30"/>
  <c r="A1635" i="30"/>
  <c r="A1636" i="30"/>
  <c r="A1637" i="30"/>
  <c r="A1638" i="30"/>
  <c r="A1639" i="30"/>
  <c r="A1640" i="30"/>
  <c r="A1641" i="30"/>
  <c r="A1642" i="30"/>
  <c r="A1643" i="30"/>
  <c r="A1644" i="30"/>
  <c r="A1645" i="30"/>
  <c r="A1646" i="30"/>
  <c r="A1647" i="30"/>
  <c r="A1648" i="30"/>
  <c r="A1649" i="30"/>
  <c r="A1650" i="30"/>
  <c r="A1651" i="30"/>
  <c r="A1652" i="30"/>
  <c r="A1653" i="30"/>
  <c r="A1654" i="30"/>
  <c r="A1655" i="30"/>
  <c r="A1656" i="30"/>
  <c r="A1657" i="30"/>
  <c r="A1658" i="30"/>
  <c r="A1659" i="30"/>
  <c r="A1660" i="30"/>
  <c r="A1661" i="30"/>
  <c r="A1662" i="30"/>
  <c r="A1663" i="30"/>
  <c r="A1664" i="30"/>
  <c r="A1665" i="30"/>
  <c r="A1666" i="30"/>
  <c r="A1667" i="30"/>
  <c r="A1668" i="30"/>
  <c r="A1669" i="30"/>
  <c r="A1670" i="30"/>
  <c r="A1671" i="30"/>
  <c r="A1672" i="30"/>
  <c r="A1673" i="30"/>
  <c r="A1674" i="30"/>
  <c r="A1675" i="30"/>
  <c r="A1676" i="30"/>
  <c r="A1677" i="30"/>
  <c r="A1678" i="30"/>
  <c r="A1679" i="30"/>
  <c r="A1680" i="30"/>
  <c r="A1681" i="30"/>
  <c r="A1682" i="30"/>
  <c r="A1683" i="30"/>
  <c r="A1684" i="30"/>
  <c r="A1685" i="30"/>
  <c r="A1686" i="30"/>
  <c r="A1687" i="30"/>
  <c r="A1688" i="30"/>
  <c r="A1689" i="30"/>
  <c r="A1690" i="30"/>
  <c r="A1691" i="30"/>
  <c r="A1692" i="30"/>
  <c r="A1693" i="30"/>
  <c r="A1694" i="30"/>
  <c r="A1695" i="30"/>
  <c r="A1696" i="30"/>
  <c r="A1697" i="30"/>
  <c r="A1698" i="30"/>
  <c r="A1699" i="30"/>
  <c r="A1700" i="30"/>
  <c r="A1701" i="30"/>
  <c r="A1702" i="30"/>
  <c r="A1703" i="30"/>
  <c r="A1704" i="30"/>
  <c r="A1705" i="30"/>
  <c r="A1706" i="30"/>
  <c r="A1707" i="30"/>
  <c r="A1708" i="30"/>
  <c r="A1709" i="30"/>
  <c r="A1710" i="30"/>
  <c r="A1711" i="30"/>
  <c r="A1712" i="30"/>
  <c r="A1713" i="30"/>
  <c r="A1714" i="30"/>
  <c r="A1715" i="30"/>
  <c r="A1716" i="30"/>
  <c r="A1717" i="30"/>
  <c r="A1718" i="30"/>
  <c r="A1719" i="30"/>
  <c r="A1720" i="30"/>
  <c r="A1721" i="30"/>
  <c r="A1722" i="30"/>
  <c r="A1723" i="30"/>
  <c r="A1724" i="30"/>
  <c r="A1725" i="30"/>
  <c r="A1726" i="30"/>
  <c r="A1727" i="30"/>
  <c r="A1728" i="30"/>
  <c r="A1729" i="30"/>
  <c r="A1730" i="30"/>
  <c r="A1731" i="30"/>
  <c r="A1732" i="30"/>
  <c r="A1733" i="30"/>
  <c r="A1734" i="30"/>
  <c r="A1735" i="30"/>
  <c r="A1736" i="30"/>
  <c r="A1737" i="30"/>
  <c r="A1738" i="30"/>
  <c r="A1739" i="30"/>
  <c r="A1740" i="30"/>
  <c r="A1741" i="30"/>
  <c r="A1742" i="30"/>
  <c r="A1743" i="30"/>
  <c r="A1744" i="30"/>
  <c r="A1745" i="30"/>
  <c r="A1746" i="30"/>
  <c r="A1747" i="30"/>
  <c r="A1748" i="30"/>
  <c r="A1749" i="30"/>
  <c r="A1750" i="30"/>
  <c r="A1751" i="30"/>
  <c r="R1761" i="30" l="1"/>
  <c r="R1765" i="30"/>
  <c r="R1769" i="30"/>
  <c r="R1773" i="30"/>
  <c r="R1777" i="30"/>
  <c r="R1781" i="30"/>
  <c r="R1785" i="30"/>
  <c r="R1789" i="30"/>
  <c r="R1793" i="30"/>
  <c r="R1797" i="30"/>
  <c r="R1759" i="30"/>
  <c r="R1763" i="30"/>
  <c r="R1767" i="30"/>
  <c r="R1771" i="30"/>
  <c r="R1775" i="30"/>
  <c r="R1779" i="30"/>
  <c r="R1783" i="30"/>
  <c r="R1787" i="30"/>
  <c r="R1791" i="30"/>
  <c r="R1795" i="30"/>
  <c r="R1799" i="30"/>
  <c r="R1752" i="30"/>
  <c r="T1760" i="30"/>
  <c r="T1762" i="30"/>
  <c r="T1764" i="30"/>
  <c r="T1766" i="30"/>
  <c r="T1768" i="30"/>
  <c r="T1770" i="30"/>
  <c r="T1772" i="30"/>
  <c r="T1774" i="30"/>
  <c r="T1776" i="30"/>
  <c r="T1778" i="30"/>
  <c r="T1780" i="30"/>
  <c r="T1782" i="30"/>
  <c r="T1784" i="30"/>
  <c r="T1752" i="30"/>
  <c r="T1759" i="30"/>
  <c r="R1760" i="30"/>
  <c r="T1761" i="30"/>
  <c r="R1762" i="30"/>
  <c r="T1763" i="30"/>
  <c r="R1764" i="30"/>
  <c r="T1765" i="30"/>
  <c r="R1766" i="30"/>
  <c r="T1767" i="30"/>
  <c r="R1768" i="30"/>
  <c r="T1769" i="30"/>
  <c r="R1770" i="30"/>
  <c r="T1771" i="30"/>
  <c r="R1772" i="30"/>
  <c r="T1773" i="30"/>
  <c r="R1774" i="30"/>
  <c r="T1775" i="30"/>
  <c r="R1776" i="30"/>
  <c r="T1777" i="30"/>
  <c r="R1778" i="30"/>
  <c r="T1779" i="30"/>
  <c r="R1780" i="30"/>
  <c r="T1781" i="30"/>
  <c r="R1782" i="30"/>
  <c r="T1783" i="30"/>
  <c r="R1784" i="30"/>
  <c r="T1785" i="30"/>
  <c r="R1786" i="30"/>
  <c r="T1787" i="30"/>
  <c r="R1788" i="30"/>
  <c r="T1789" i="30"/>
  <c r="R1790" i="30"/>
  <c r="T1791" i="30"/>
  <c r="R1792" i="30"/>
  <c r="T1793" i="30"/>
  <c r="R1794" i="30"/>
  <c r="T1795" i="30"/>
  <c r="R1796" i="30"/>
  <c r="T1797" i="30"/>
  <c r="R1798" i="30"/>
  <c r="T1799" i="30"/>
  <c r="T1786" i="30"/>
  <c r="T1788" i="30"/>
  <c r="T1790" i="30"/>
  <c r="T1792" i="30"/>
  <c r="T1794" i="30"/>
  <c r="T1796" i="30"/>
  <c r="T1798" i="30"/>
  <c r="S1753" i="30"/>
  <c r="S1754" i="30"/>
  <c r="S1755" i="30"/>
  <c r="S1756" i="30"/>
  <c r="S1757" i="30"/>
  <c r="T1758" i="30"/>
  <c r="R1753" i="30"/>
  <c r="R1754" i="30"/>
  <c r="R1755" i="30"/>
  <c r="R1756" i="30"/>
  <c r="R1757" i="30"/>
  <c r="R1758" i="30"/>
  <c r="S1956" i="29" l="1"/>
  <c r="Q1956" i="29"/>
  <c r="O1956" i="29"/>
  <c r="N1956" i="29"/>
  <c r="R1956" i="29" s="1"/>
  <c r="N58" i="29"/>
  <c r="R58" i="29" s="1"/>
  <c r="O58" i="29"/>
  <c r="Q58" i="29"/>
  <c r="S58" i="29"/>
  <c r="N148" i="29"/>
  <c r="R148" i="29" s="1"/>
  <c r="O148" i="29"/>
  <c r="Q148" i="29"/>
  <c r="S148" i="29"/>
  <c r="N158" i="29"/>
  <c r="R158" i="29" s="1"/>
  <c r="O158" i="29"/>
  <c r="Q158" i="29"/>
  <c r="S158" i="29"/>
  <c r="N174" i="29"/>
  <c r="R174" i="29" s="1"/>
  <c r="O174" i="29"/>
  <c r="Q174" i="29"/>
  <c r="S174" i="29"/>
  <c r="N209" i="29"/>
  <c r="R209" i="29" s="1"/>
  <c r="O209" i="29"/>
  <c r="Q209" i="29"/>
  <c r="S209" i="29"/>
  <c r="N222" i="29"/>
  <c r="R222" i="29" s="1"/>
  <c r="O222" i="29"/>
  <c r="Q222" i="29"/>
  <c r="S222" i="29"/>
  <c r="N226" i="29"/>
  <c r="R226" i="29" s="1"/>
  <c r="O226" i="29"/>
  <c r="Q226" i="29"/>
  <c r="S226" i="29"/>
  <c r="N252" i="29"/>
  <c r="R252" i="29" s="1"/>
  <c r="O252" i="29"/>
  <c r="Q252" i="29"/>
  <c r="S252" i="29"/>
  <c r="N260" i="29"/>
  <c r="R260" i="29" s="1"/>
  <c r="O260" i="29"/>
  <c r="Q260" i="29"/>
  <c r="S260" i="29"/>
  <c r="N261" i="29"/>
  <c r="R261" i="29" s="1"/>
  <c r="O261" i="29"/>
  <c r="Q261" i="29"/>
  <c r="S261" i="29"/>
  <c r="N299" i="29"/>
  <c r="R299" i="29" s="1"/>
  <c r="O299" i="29"/>
  <c r="Q299" i="29"/>
  <c r="S299" i="29"/>
  <c r="N300" i="29"/>
  <c r="R300" i="29" s="1"/>
  <c r="O300" i="29"/>
  <c r="Q300" i="29"/>
  <c r="S300" i="29"/>
  <c r="N382" i="29"/>
  <c r="R382" i="29" s="1"/>
  <c r="O382" i="29"/>
  <c r="Q382" i="29"/>
  <c r="S382" i="29"/>
  <c r="N535" i="29"/>
  <c r="R535" i="29" s="1"/>
  <c r="O535" i="29"/>
  <c r="Q535" i="29"/>
  <c r="S535" i="29"/>
  <c r="N606" i="29"/>
  <c r="R606" i="29" s="1"/>
  <c r="O606" i="29"/>
  <c r="Q606" i="29"/>
  <c r="S606" i="29"/>
  <c r="N613" i="29"/>
  <c r="R613" i="29" s="1"/>
  <c r="O613" i="29"/>
  <c r="Q613" i="29"/>
  <c r="S613" i="29"/>
  <c r="N614" i="29"/>
  <c r="R614" i="29" s="1"/>
  <c r="O614" i="29"/>
  <c r="Q614" i="29"/>
  <c r="S614" i="29"/>
  <c r="N780" i="29"/>
  <c r="R780" i="29" s="1"/>
  <c r="O780" i="29"/>
  <c r="Q780" i="29"/>
  <c r="S780" i="29"/>
  <c r="N824" i="29"/>
  <c r="R824" i="29" s="1"/>
  <c r="O824" i="29"/>
  <c r="Q824" i="29"/>
  <c r="S824" i="29"/>
  <c r="N966" i="29"/>
  <c r="R966" i="29" s="1"/>
  <c r="O966" i="29"/>
  <c r="Q966" i="29"/>
  <c r="S966" i="29"/>
  <c r="N1079" i="29"/>
  <c r="R1079" i="29" s="1"/>
  <c r="O1079" i="29"/>
  <c r="Q1079" i="29"/>
  <c r="S1079" i="29"/>
  <c r="N1080" i="29"/>
  <c r="R1080" i="29" s="1"/>
  <c r="O1080" i="29"/>
  <c r="Q1080" i="29"/>
  <c r="S1080" i="29"/>
  <c r="N1174" i="29"/>
  <c r="R1174" i="29" s="1"/>
  <c r="O1174" i="29"/>
  <c r="Q1174" i="29"/>
  <c r="S1174" i="29"/>
  <c r="N1179" i="29"/>
  <c r="R1179" i="29" s="1"/>
  <c r="O1179" i="29"/>
  <c r="Q1179" i="29"/>
  <c r="S1179" i="29"/>
  <c r="N1222" i="29"/>
  <c r="R1222" i="29" s="1"/>
  <c r="O1222" i="29"/>
  <c r="Q1222" i="29"/>
  <c r="S1222" i="29"/>
  <c r="N1237" i="29"/>
  <c r="R1237" i="29" s="1"/>
  <c r="O1237" i="29"/>
  <c r="Q1237" i="29"/>
  <c r="S1237" i="29"/>
  <c r="N1256" i="29"/>
  <c r="R1256" i="29" s="1"/>
  <c r="O1256" i="29"/>
  <c r="Q1256" i="29"/>
  <c r="S1256" i="29"/>
  <c r="N1286" i="29"/>
  <c r="R1286" i="29" s="1"/>
  <c r="O1286" i="29"/>
  <c r="Q1286" i="29"/>
  <c r="S1286" i="29"/>
  <c r="N1292" i="29"/>
  <c r="R1292" i="29" s="1"/>
  <c r="O1292" i="29"/>
  <c r="Q1292" i="29"/>
  <c r="S1292" i="29"/>
  <c r="N1385" i="29"/>
  <c r="R1385" i="29" s="1"/>
  <c r="O1385" i="29"/>
  <c r="Q1385" i="29"/>
  <c r="S1385" i="29"/>
  <c r="N1386" i="29"/>
  <c r="R1386" i="29" s="1"/>
  <c r="O1386" i="29"/>
  <c r="Q1386" i="29"/>
  <c r="S1386" i="29"/>
  <c r="N1419" i="29"/>
  <c r="R1419" i="29" s="1"/>
  <c r="O1419" i="29"/>
  <c r="Q1419" i="29"/>
  <c r="S1419" i="29"/>
  <c r="N1420" i="29"/>
  <c r="R1420" i="29" s="1"/>
  <c r="O1420" i="29"/>
  <c r="Q1420" i="29"/>
  <c r="S1420" i="29"/>
  <c r="N1458" i="29"/>
  <c r="R1458" i="29" s="1"/>
  <c r="O1458" i="29"/>
  <c r="Q1458" i="29"/>
  <c r="S1458" i="29"/>
  <c r="N1502" i="29"/>
  <c r="R1502" i="29" s="1"/>
  <c r="O1502" i="29"/>
  <c r="Q1502" i="29"/>
  <c r="S1502" i="29"/>
  <c r="N1529" i="29"/>
  <c r="R1529" i="29" s="1"/>
  <c r="O1529" i="29"/>
  <c r="Q1529" i="29"/>
  <c r="S1529" i="29"/>
  <c r="N1653" i="29"/>
  <c r="R1653" i="29" s="1"/>
  <c r="O1653" i="29"/>
  <c r="Q1653" i="29"/>
  <c r="S1653" i="29"/>
  <c r="N1717" i="29"/>
  <c r="R1717" i="29" s="1"/>
  <c r="O1717" i="29"/>
  <c r="Q1717" i="29"/>
  <c r="S1717" i="29"/>
  <c r="N1718" i="29"/>
  <c r="R1718" i="29" s="1"/>
  <c r="O1718" i="29"/>
  <c r="Q1718" i="29"/>
  <c r="S1718" i="29"/>
  <c r="N1783" i="29"/>
  <c r="R1783" i="29" s="1"/>
  <c r="O1783" i="29"/>
  <c r="Q1783" i="29"/>
  <c r="S1783" i="29"/>
  <c r="N1793" i="29"/>
  <c r="R1793" i="29" s="1"/>
  <c r="O1793" i="29"/>
  <c r="Q1793" i="29"/>
  <c r="S1793" i="29"/>
  <c r="N1857" i="29"/>
  <c r="R1857" i="29" s="1"/>
  <c r="O1857" i="29"/>
  <c r="Q1857" i="29"/>
  <c r="S1857" i="29"/>
  <c r="N1858" i="29"/>
  <c r="R1858" i="29" s="1"/>
  <c r="O1858" i="29"/>
  <c r="Q1858" i="29"/>
  <c r="S1858" i="29"/>
  <c r="N1943" i="29"/>
  <c r="R1943" i="29" s="1"/>
  <c r="O1943" i="29"/>
  <c r="Q1943" i="29"/>
  <c r="S1943" i="29"/>
  <c r="N2062" i="29"/>
  <c r="R2062" i="29" s="1"/>
  <c r="O2062" i="29"/>
  <c r="Q2062" i="29"/>
  <c r="S2062" i="29"/>
  <c r="N2092" i="29"/>
  <c r="R2092" i="29" s="1"/>
  <c r="O2092" i="29"/>
  <c r="Q2092" i="29"/>
  <c r="S2092" i="29"/>
  <c r="N2120" i="29"/>
  <c r="R2120" i="29" s="1"/>
  <c r="O2120" i="29"/>
  <c r="Q2120" i="29"/>
  <c r="S2120" i="29"/>
  <c r="K2120" i="29"/>
  <c r="K2092" i="29"/>
  <c r="K2062" i="29"/>
  <c r="K1943" i="29"/>
  <c r="K1858" i="29"/>
  <c r="K1857" i="29"/>
  <c r="K1793" i="29"/>
  <c r="K1783" i="29"/>
  <c r="K1718" i="29"/>
  <c r="K1717" i="29"/>
  <c r="K1653" i="29"/>
  <c r="K1529" i="29"/>
  <c r="K1502" i="29"/>
  <c r="K1458" i="29"/>
  <c r="K1420" i="29"/>
  <c r="K1419" i="29"/>
  <c r="K1386" i="29"/>
  <c r="K1385" i="29"/>
  <c r="K1292" i="29"/>
  <c r="K1286" i="29"/>
  <c r="K1256" i="29"/>
  <c r="K1237" i="29"/>
  <c r="K1222" i="29"/>
  <c r="K1179" i="29"/>
  <c r="K1174" i="29"/>
  <c r="K1080" i="29"/>
  <c r="K1079" i="29"/>
  <c r="K966" i="29"/>
  <c r="K824" i="29"/>
  <c r="K780" i="29"/>
  <c r="K614" i="29"/>
  <c r="K613" i="29"/>
  <c r="K606" i="29"/>
  <c r="K535" i="29"/>
  <c r="K382" i="29"/>
  <c r="K300" i="29"/>
  <c r="K299" i="29"/>
  <c r="K261" i="29"/>
  <c r="K260" i="29"/>
  <c r="K252" i="29"/>
  <c r="K226" i="29"/>
  <c r="K222" i="29"/>
  <c r="K209" i="29"/>
  <c r="K174" i="29"/>
  <c r="K158" i="29"/>
  <c r="K148" i="29"/>
  <c r="K58" i="29"/>
  <c r="S2182" i="29"/>
  <c r="Q2182" i="29"/>
  <c r="O2182" i="29"/>
  <c r="N2182" i="29"/>
  <c r="R2182" i="29" s="1"/>
  <c r="AI1463" i="31" l="1"/>
  <c r="N1606" i="30" l="1"/>
  <c r="T1606" i="30" s="1"/>
  <c r="N1607" i="30"/>
  <c r="T1607" i="30" s="1"/>
  <c r="N1608" i="30"/>
  <c r="T1608" i="30" s="1"/>
  <c r="N1609" i="30"/>
  <c r="T1609" i="30" s="1"/>
  <c r="N1610" i="30"/>
  <c r="T1610" i="30" s="1"/>
  <c r="N1611" i="30"/>
  <c r="T1611" i="30" s="1"/>
  <c r="N1612" i="30"/>
  <c r="T1612" i="30" s="1"/>
  <c r="N1613" i="30"/>
  <c r="T1613" i="30" s="1"/>
  <c r="N1614" i="30"/>
  <c r="T1614" i="30" s="1"/>
  <c r="N1615" i="30"/>
  <c r="T1615" i="30" s="1"/>
  <c r="N1616" i="30"/>
  <c r="T1616" i="30" s="1"/>
  <c r="N1617" i="30"/>
  <c r="T1617" i="30" s="1"/>
  <c r="N1618" i="30"/>
  <c r="N1619" i="30"/>
  <c r="T1619" i="30" s="1"/>
  <c r="N1620" i="30"/>
  <c r="T1620" i="30" s="1"/>
  <c r="N1621" i="30"/>
  <c r="T1621" i="30" s="1"/>
  <c r="N1622" i="30"/>
  <c r="T1622" i="30" s="1"/>
  <c r="N1623" i="30"/>
  <c r="T1623" i="30" s="1"/>
  <c r="N1624" i="30"/>
  <c r="T1624" i="30" s="1"/>
  <c r="N1625" i="30"/>
  <c r="T1625" i="30" s="1"/>
  <c r="N1626" i="30"/>
  <c r="T1626" i="30" s="1"/>
  <c r="N1627" i="30"/>
  <c r="T1627" i="30" s="1"/>
  <c r="N1628" i="30"/>
  <c r="T1628" i="30" s="1"/>
  <c r="N1629" i="30"/>
  <c r="T1629" i="30" s="1"/>
  <c r="N1630" i="30"/>
  <c r="T1630" i="30" s="1"/>
  <c r="N1631" i="30"/>
  <c r="T1631" i="30" s="1"/>
  <c r="N1632" i="30"/>
  <c r="T1632" i="30" s="1"/>
  <c r="N1633" i="30"/>
  <c r="T1633" i="30" s="1"/>
  <c r="N1634" i="30"/>
  <c r="N1635" i="30"/>
  <c r="T1635" i="30" s="1"/>
  <c r="N1636" i="30"/>
  <c r="T1636" i="30" s="1"/>
  <c r="N1637" i="30"/>
  <c r="T1637" i="30" s="1"/>
  <c r="N1638" i="30"/>
  <c r="T1638" i="30" s="1"/>
  <c r="N1639" i="30"/>
  <c r="T1639" i="30" s="1"/>
  <c r="N1640" i="30"/>
  <c r="T1640" i="30" s="1"/>
  <c r="N1641" i="30"/>
  <c r="T1641" i="30" s="1"/>
  <c r="N1642" i="30"/>
  <c r="T1642" i="30" s="1"/>
  <c r="N1643" i="30"/>
  <c r="T1643" i="30" s="1"/>
  <c r="N1644" i="30"/>
  <c r="T1644" i="30" s="1"/>
  <c r="N1645" i="30"/>
  <c r="T1645" i="30" s="1"/>
  <c r="N1646" i="30"/>
  <c r="T1646" i="30" s="1"/>
  <c r="N1647" i="30"/>
  <c r="T1647" i="30" s="1"/>
  <c r="N1648" i="30"/>
  <c r="T1648" i="30" s="1"/>
  <c r="N1649" i="30"/>
  <c r="T1649" i="30" s="1"/>
  <c r="N1650" i="30"/>
  <c r="T1650" i="30" s="1"/>
  <c r="N1651" i="30"/>
  <c r="T1651" i="30" s="1"/>
  <c r="N1652" i="30"/>
  <c r="T1652" i="30" s="1"/>
  <c r="N1653" i="30"/>
  <c r="T1653" i="30" s="1"/>
  <c r="N1654" i="30"/>
  <c r="T1654" i="30" s="1"/>
  <c r="N1655" i="30"/>
  <c r="T1655" i="30" s="1"/>
  <c r="N1656" i="30"/>
  <c r="T1656" i="30" s="1"/>
  <c r="N1657" i="30"/>
  <c r="T1657" i="30" s="1"/>
  <c r="N1658" i="30"/>
  <c r="T1658" i="30" s="1"/>
  <c r="N1659" i="30"/>
  <c r="T1659" i="30" s="1"/>
  <c r="N1660" i="30"/>
  <c r="T1660" i="30" s="1"/>
  <c r="N1661" i="30"/>
  <c r="T1661" i="30" s="1"/>
  <c r="N1662" i="30"/>
  <c r="T1662" i="30" s="1"/>
  <c r="N1663" i="30"/>
  <c r="T1663" i="30" s="1"/>
  <c r="N1664" i="30"/>
  <c r="T1664" i="30" s="1"/>
  <c r="N1665" i="30"/>
  <c r="T1665" i="30" s="1"/>
  <c r="N1666" i="30"/>
  <c r="T1666" i="30" s="1"/>
  <c r="N1667" i="30"/>
  <c r="T1667" i="30" s="1"/>
  <c r="N1668" i="30"/>
  <c r="T1668" i="30" s="1"/>
  <c r="N1669" i="30"/>
  <c r="T1669" i="30" s="1"/>
  <c r="N1670" i="30"/>
  <c r="T1670" i="30" s="1"/>
  <c r="N1671" i="30"/>
  <c r="T1671" i="30" s="1"/>
  <c r="N1672" i="30"/>
  <c r="T1672" i="30" s="1"/>
  <c r="N1673" i="30"/>
  <c r="T1673" i="30" s="1"/>
  <c r="N1674" i="30"/>
  <c r="T1674" i="30" s="1"/>
  <c r="N1675" i="30"/>
  <c r="T1675" i="30" s="1"/>
  <c r="N1676" i="30"/>
  <c r="T1676" i="30" s="1"/>
  <c r="N1677" i="30"/>
  <c r="T1677" i="30" s="1"/>
  <c r="N1678" i="30"/>
  <c r="T1678" i="30" s="1"/>
  <c r="N1679" i="30"/>
  <c r="T1679" i="30" s="1"/>
  <c r="N1680" i="30"/>
  <c r="T1680" i="30" s="1"/>
  <c r="N1681" i="30"/>
  <c r="T1681" i="30" s="1"/>
  <c r="N1682" i="30"/>
  <c r="T1682" i="30" s="1"/>
  <c r="N1683" i="30"/>
  <c r="T1683" i="30" s="1"/>
  <c r="N1684" i="30"/>
  <c r="T1684" i="30" s="1"/>
  <c r="N1685" i="30"/>
  <c r="T1685" i="30" s="1"/>
  <c r="N1686" i="30"/>
  <c r="T1686" i="30" s="1"/>
  <c r="N1687" i="30"/>
  <c r="T1687" i="30" s="1"/>
  <c r="N1688" i="30"/>
  <c r="T1688" i="30" s="1"/>
  <c r="N1689" i="30"/>
  <c r="T1689" i="30" s="1"/>
  <c r="N1690" i="30"/>
  <c r="T1690" i="30" s="1"/>
  <c r="N1691" i="30"/>
  <c r="T1691" i="30" s="1"/>
  <c r="N1692" i="30"/>
  <c r="T1692" i="30" s="1"/>
  <c r="N1693" i="30"/>
  <c r="T1693" i="30" s="1"/>
  <c r="N1694" i="30"/>
  <c r="T1694" i="30" s="1"/>
  <c r="N1695" i="30"/>
  <c r="T1695" i="30" s="1"/>
  <c r="N1696" i="30"/>
  <c r="T1696" i="30" s="1"/>
  <c r="N1697" i="30"/>
  <c r="T1697" i="30" s="1"/>
  <c r="N1698" i="30"/>
  <c r="T1698" i="30" s="1"/>
  <c r="N1699" i="30"/>
  <c r="T1699" i="30" s="1"/>
  <c r="N1700" i="30"/>
  <c r="T1700" i="30" s="1"/>
  <c r="N1701" i="30"/>
  <c r="T1701" i="30" s="1"/>
  <c r="N1702" i="30"/>
  <c r="T1702" i="30" s="1"/>
  <c r="N1703" i="30"/>
  <c r="T1703" i="30" s="1"/>
  <c r="N1704" i="30"/>
  <c r="T1704" i="30" s="1"/>
  <c r="N1705" i="30"/>
  <c r="T1705" i="30" s="1"/>
  <c r="N1706" i="30"/>
  <c r="T1706" i="30" s="1"/>
  <c r="N1707" i="30"/>
  <c r="T1707" i="30" s="1"/>
  <c r="N1708" i="30"/>
  <c r="T1708" i="30" s="1"/>
  <c r="N1709" i="30"/>
  <c r="T1709" i="30" s="1"/>
  <c r="N1710" i="30"/>
  <c r="T1710" i="30" s="1"/>
  <c r="N1711" i="30"/>
  <c r="T1711" i="30" s="1"/>
  <c r="N1712" i="30"/>
  <c r="T1712" i="30" s="1"/>
  <c r="N1713" i="30"/>
  <c r="T1713" i="30" s="1"/>
  <c r="N1714" i="30"/>
  <c r="N1715" i="30"/>
  <c r="T1715" i="30" s="1"/>
  <c r="N1716" i="30"/>
  <c r="T1716" i="30" s="1"/>
  <c r="N1717" i="30"/>
  <c r="T1717" i="30" s="1"/>
  <c r="N1718" i="30"/>
  <c r="T1718" i="30" s="1"/>
  <c r="N1719" i="30"/>
  <c r="T1719" i="30" s="1"/>
  <c r="N1720" i="30"/>
  <c r="T1720" i="30" s="1"/>
  <c r="N1721" i="30"/>
  <c r="T1721" i="30" s="1"/>
  <c r="N1722" i="30"/>
  <c r="T1722" i="30" s="1"/>
  <c r="N1723" i="30"/>
  <c r="T1723" i="30" s="1"/>
  <c r="N1724" i="30"/>
  <c r="T1724" i="30" s="1"/>
  <c r="N1725" i="30"/>
  <c r="T1725" i="30" s="1"/>
  <c r="N1726" i="30"/>
  <c r="T1726" i="30" s="1"/>
  <c r="N1727" i="30"/>
  <c r="T1727" i="30" s="1"/>
  <c r="N1728" i="30"/>
  <c r="T1728" i="30" s="1"/>
  <c r="N1729" i="30"/>
  <c r="T1729" i="30" s="1"/>
  <c r="N1730" i="30"/>
  <c r="N1731" i="30"/>
  <c r="T1731" i="30" s="1"/>
  <c r="N1732" i="30"/>
  <c r="T1732" i="30" s="1"/>
  <c r="N1733" i="30"/>
  <c r="T1733" i="30" s="1"/>
  <c r="N1734" i="30"/>
  <c r="T1734" i="30" s="1"/>
  <c r="N1735" i="30"/>
  <c r="T1735" i="30" s="1"/>
  <c r="N1736" i="30"/>
  <c r="T1736" i="30" s="1"/>
  <c r="N1737" i="30"/>
  <c r="T1737" i="30" s="1"/>
  <c r="N1738" i="30"/>
  <c r="T1738" i="30" s="1"/>
  <c r="N1739" i="30"/>
  <c r="T1739" i="30" s="1"/>
  <c r="N1740" i="30"/>
  <c r="T1740" i="30" s="1"/>
  <c r="N1741" i="30"/>
  <c r="T1741" i="30" s="1"/>
  <c r="N1742" i="30"/>
  <c r="T1742" i="30" s="1"/>
  <c r="N1743" i="30"/>
  <c r="T1743" i="30" s="1"/>
  <c r="N1744" i="30"/>
  <c r="T1744" i="30" s="1"/>
  <c r="N1745" i="30"/>
  <c r="T1745" i="30" s="1"/>
  <c r="N1746" i="30"/>
  <c r="N1747" i="30"/>
  <c r="T1747" i="30" s="1"/>
  <c r="N1748" i="30"/>
  <c r="T1748" i="30" s="1"/>
  <c r="N1749" i="30"/>
  <c r="T1749" i="30" s="1"/>
  <c r="N1750" i="30"/>
  <c r="T1750" i="30" s="1"/>
  <c r="N1751" i="30"/>
  <c r="T1751" i="30" s="1"/>
  <c r="O1607" i="30"/>
  <c r="R1607" i="30"/>
  <c r="S1607" i="30"/>
  <c r="O1608" i="30"/>
  <c r="R1608" i="30"/>
  <c r="S1608" i="30"/>
  <c r="O1609" i="30"/>
  <c r="R1609" i="30"/>
  <c r="S1609" i="30"/>
  <c r="O1610" i="30"/>
  <c r="R1610" i="30"/>
  <c r="S1610" i="30"/>
  <c r="O1611" i="30"/>
  <c r="R1611" i="30"/>
  <c r="S1611" i="30"/>
  <c r="O1612" i="30"/>
  <c r="R1612" i="30"/>
  <c r="S1612" i="30"/>
  <c r="O1613" i="30"/>
  <c r="R1613" i="30"/>
  <c r="S1613" i="30"/>
  <c r="O1614" i="30"/>
  <c r="R1614" i="30"/>
  <c r="S1614" i="30"/>
  <c r="O1615" i="30"/>
  <c r="R1615" i="30"/>
  <c r="S1615" i="30"/>
  <c r="O1616" i="30"/>
  <c r="R1616" i="30"/>
  <c r="S1616" i="30"/>
  <c r="O1617" i="30"/>
  <c r="R1617" i="30"/>
  <c r="S1617" i="30"/>
  <c r="O1618" i="30"/>
  <c r="R1618" i="30"/>
  <c r="S1618" i="30"/>
  <c r="T1618" i="30"/>
  <c r="O1619" i="30"/>
  <c r="R1619" i="30"/>
  <c r="S1619" i="30"/>
  <c r="O1620" i="30"/>
  <c r="R1620" i="30"/>
  <c r="S1620" i="30"/>
  <c r="O1621" i="30"/>
  <c r="R1621" i="30"/>
  <c r="S1621" i="30"/>
  <c r="O1622" i="30"/>
  <c r="R1622" i="30"/>
  <c r="S1622" i="30"/>
  <c r="O1623" i="30"/>
  <c r="R1623" i="30"/>
  <c r="S1623" i="30"/>
  <c r="O1624" i="30"/>
  <c r="R1624" i="30"/>
  <c r="S1624" i="30"/>
  <c r="O1625" i="30"/>
  <c r="R1625" i="30"/>
  <c r="S1625" i="30"/>
  <c r="O1626" i="30"/>
  <c r="R1626" i="30"/>
  <c r="S1626" i="30"/>
  <c r="O1627" i="30"/>
  <c r="R1627" i="30"/>
  <c r="S1627" i="30"/>
  <c r="O1628" i="30"/>
  <c r="R1628" i="30"/>
  <c r="S1628" i="30"/>
  <c r="O1629" i="30"/>
  <c r="R1629" i="30"/>
  <c r="S1629" i="30"/>
  <c r="O1630" i="30"/>
  <c r="R1630" i="30"/>
  <c r="S1630" i="30"/>
  <c r="O1631" i="30"/>
  <c r="R1631" i="30"/>
  <c r="S1631" i="30"/>
  <c r="O1632" i="30"/>
  <c r="R1632" i="30"/>
  <c r="S1632" i="30"/>
  <c r="O1633" i="30"/>
  <c r="R1633" i="30"/>
  <c r="S1633" i="30"/>
  <c r="O1634" i="30"/>
  <c r="R1634" i="30"/>
  <c r="S1634" i="30"/>
  <c r="T1634" i="30"/>
  <c r="O1635" i="30"/>
  <c r="R1635" i="30"/>
  <c r="S1635" i="30"/>
  <c r="O1636" i="30"/>
  <c r="R1636" i="30"/>
  <c r="S1636" i="30"/>
  <c r="O1637" i="30"/>
  <c r="R1637" i="30"/>
  <c r="S1637" i="30"/>
  <c r="O1638" i="30"/>
  <c r="R1638" i="30"/>
  <c r="S1638" i="30"/>
  <c r="O1639" i="30"/>
  <c r="R1639" i="30"/>
  <c r="S1639" i="30"/>
  <c r="O1640" i="30"/>
  <c r="R1640" i="30"/>
  <c r="S1640" i="30"/>
  <c r="O1641" i="30"/>
  <c r="R1641" i="30"/>
  <c r="S1641" i="30"/>
  <c r="O1642" i="30"/>
  <c r="R1642" i="30"/>
  <c r="S1642" i="30"/>
  <c r="O1643" i="30"/>
  <c r="R1643" i="30"/>
  <c r="S1643" i="30"/>
  <c r="O1644" i="30"/>
  <c r="R1644" i="30"/>
  <c r="S1644" i="30"/>
  <c r="O1645" i="30"/>
  <c r="R1645" i="30"/>
  <c r="S1645" i="30"/>
  <c r="O1646" i="30"/>
  <c r="R1646" i="30"/>
  <c r="S1646" i="30"/>
  <c r="O1647" i="30"/>
  <c r="R1647" i="30"/>
  <c r="S1647" i="30"/>
  <c r="O1648" i="30"/>
  <c r="R1648" i="30"/>
  <c r="S1648" i="30"/>
  <c r="O1649" i="30"/>
  <c r="R1649" i="30"/>
  <c r="S1649" i="30"/>
  <c r="O1650" i="30"/>
  <c r="R1650" i="30"/>
  <c r="S1650" i="30"/>
  <c r="O1651" i="30"/>
  <c r="R1651" i="30"/>
  <c r="S1651" i="30"/>
  <c r="O1652" i="30"/>
  <c r="R1652" i="30"/>
  <c r="S1652" i="30"/>
  <c r="O1653" i="30"/>
  <c r="R1653" i="30"/>
  <c r="S1653" i="30"/>
  <c r="O1654" i="30"/>
  <c r="R1654" i="30"/>
  <c r="S1654" i="30"/>
  <c r="O1655" i="30"/>
  <c r="R1655" i="30"/>
  <c r="S1655" i="30"/>
  <c r="O1656" i="30"/>
  <c r="R1656" i="30"/>
  <c r="S1656" i="30"/>
  <c r="O1657" i="30"/>
  <c r="R1657" i="30"/>
  <c r="S1657" i="30"/>
  <c r="O1658" i="30"/>
  <c r="R1658" i="30"/>
  <c r="S1658" i="30"/>
  <c r="O1659" i="30"/>
  <c r="R1659" i="30"/>
  <c r="S1659" i="30"/>
  <c r="O1660" i="30"/>
  <c r="R1660" i="30"/>
  <c r="S1660" i="30"/>
  <c r="O1661" i="30"/>
  <c r="R1661" i="30"/>
  <c r="S1661" i="30"/>
  <c r="O1662" i="30"/>
  <c r="R1662" i="30"/>
  <c r="S1662" i="30"/>
  <c r="O1663" i="30"/>
  <c r="R1663" i="30"/>
  <c r="S1663" i="30"/>
  <c r="O1664" i="30"/>
  <c r="R1664" i="30"/>
  <c r="S1664" i="30"/>
  <c r="O1665" i="30"/>
  <c r="R1665" i="30"/>
  <c r="S1665" i="30"/>
  <c r="O1666" i="30"/>
  <c r="R1666" i="30"/>
  <c r="S1666" i="30"/>
  <c r="O1667" i="30"/>
  <c r="R1667" i="30"/>
  <c r="S1667" i="30"/>
  <c r="O1668" i="30"/>
  <c r="R1668" i="30"/>
  <c r="S1668" i="30"/>
  <c r="O1669" i="30"/>
  <c r="R1669" i="30"/>
  <c r="S1669" i="30"/>
  <c r="O1670" i="30"/>
  <c r="R1670" i="30"/>
  <c r="S1670" i="30"/>
  <c r="O1671" i="30"/>
  <c r="R1671" i="30"/>
  <c r="S1671" i="30"/>
  <c r="O1672" i="30"/>
  <c r="R1672" i="30"/>
  <c r="S1672" i="30"/>
  <c r="O1673" i="30"/>
  <c r="R1673" i="30"/>
  <c r="S1673" i="30"/>
  <c r="O1674" i="30"/>
  <c r="R1674" i="30"/>
  <c r="S1674" i="30"/>
  <c r="O1675" i="30"/>
  <c r="R1675" i="30"/>
  <c r="S1675" i="30"/>
  <c r="O1676" i="30"/>
  <c r="R1676" i="30"/>
  <c r="S1676" i="30"/>
  <c r="O1677" i="30"/>
  <c r="R1677" i="30"/>
  <c r="S1677" i="30"/>
  <c r="O1678" i="30"/>
  <c r="R1678" i="30"/>
  <c r="S1678" i="30"/>
  <c r="O1679" i="30"/>
  <c r="R1679" i="30"/>
  <c r="S1679" i="30"/>
  <c r="O1680" i="30"/>
  <c r="R1680" i="30"/>
  <c r="S1680" i="30"/>
  <c r="O1681" i="30"/>
  <c r="R1681" i="30"/>
  <c r="S1681" i="30"/>
  <c r="O1682" i="30"/>
  <c r="R1682" i="30"/>
  <c r="S1682" i="30"/>
  <c r="O1683" i="30"/>
  <c r="R1683" i="30"/>
  <c r="S1683" i="30"/>
  <c r="O1684" i="30"/>
  <c r="R1684" i="30"/>
  <c r="S1684" i="30"/>
  <c r="O1685" i="30"/>
  <c r="R1685" i="30"/>
  <c r="S1685" i="30"/>
  <c r="O1686" i="30"/>
  <c r="R1686" i="30"/>
  <c r="S1686" i="30"/>
  <c r="O1687" i="30"/>
  <c r="R1687" i="30"/>
  <c r="S1687" i="30"/>
  <c r="O1688" i="30"/>
  <c r="R1688" i="30"/>
  <c r="S1688" i="30"/>
  <c r="O1689" i="30"/>
  <c r="R1689" i="30"/>
  <c r="S1689" i="30"/>
  <c r="O1690" i="30"/>
  <c r="R1690" i="30"/>
  <c r="S1690" i="30"/>
  <c r="O1691" i="30"/>
  <c r="R1691" i="30"/>
  <c r="S1691" i="30"/>
  <c r="O1692" i="30"/>
  <c r="R1692" i="30"/>
  <c r="S1692" i="30"/>
  <c r="O1693" i="30"/>
  <c r="R1693" i="30"/>
  <c r="S1693" i="30"/>
  <c r="O1694" i="30"/>
  <c r="R1694" i="30"/>
  <c r="S1694" i="30"/>
  <c r="O1695" i="30"/>
  <c r="R1695" i="30"/>
  <c r="S1695" i="30"/>
  <c r="O1696" i="30"/>
  <c r="R1696" i="30"/>
  <c r="S1696" i="30"/>
  <c r="O1697" i="30"/>
  <c r="R1697" i="30"/>
  <c r="S1697" i="30"/>
  <c r="O1698" i="30"/>
  <c r="R1698" i="30"/>
  <c r="S1698" i="30"/>
  <c r="O1699" i="30"/>
  <c r="R1699" i="30"/>
  <c r="S1699" i="30"/>
  <c r="O1700" i="30"/>
  <c r="R1700" i="30"/>
  <c r="S1700" i="30"/>
  <c r="O1701" i="30"/>
  <c r="R1701" i="30"/>
  <c r="S1701" i="30"/>
  <c r="O1702" i="30"/>
  <c r="R1702" i="30"/>
  <c r="S1702" i="30"/>
  <c r="O1703" i="30"/>
  <c r="R1703" i="30"/>
  <c r="S1703" i="30"/>
  <c r="O1704" i="30"/>
  <c r="R1704" i="30"/>
  <c r="S1704" i="30"/>
  <c r="O1705" i="30"/>
  <c r="R1705" i="30"/>
  <c r="S1705" i="30"/>
  <c r="O1706" i="30"/>
  <c r="R1706" i="30"/>
  <c r="S1706" i="30"/>
  <c r="O1707" i="30"/>
  <c r="R1707" i="30"/>
  <c r="S1707" i="30"/>
  <c r="O1708" i="30"/>
  <c r="R1708" i="30"/>
  <c r="S1708" i="30"/>
  <c r="O1709" i="30"/>
  <c r="R1709" i="30"/>
  <c r="S1709" i="30"/>
  <c r="O1710" i="30"/>
  <c r="R1710" i="30"/>
  <c r="S1710" i="30"/>
  <c r="O1711" i="30"/>
  <c r="R1711" i="30"/>
  <c r="S1711" i="30"/>
  <c r="O1712" i="30"/>
  <c r="R1712" i="30"/>
  <c r="S1712" i="30"/>
  <c r="O1713" i="30"/>
  <c r="R1713" i="30"/>
  <c r="S1713" i="30"/>
  <c r="O1714" i="30"/>
  <c r="R1714" i="30"/>
  <c r="S1714" i="30"/>
  <c r="T1714" i="30"/>
  <c r="O1715" i="30"/>
  <c r="R1715" i="30"/>
  <c r="S1715" i="30"/>
  <c r="O1716" i="30"/>
  <c r="R1716" i="30"/>
  <c r="S1716" i="30"/>
  <c r="O1717" i="30"/>
  <c r="R1717" i="30"/>
  <c r="S1717" i="30"/>
  <c r="O1718" i="30"/>
  <c r="R1718" i="30"/>
  <c r="S1718" i="30"/>
  <c r="O1719" i="30"/>
  <c r="R1719" i="30"/>
  <c r="S1719" i="30"/>
  <c r="O1720" i="30"/>
  <c r="R1720" i="30"/>
  <c r="S1720" i="30"/>
  <c r="O1721" i="30"/>
  <c r="R1721" i="30"/>
  <c r="S1721" i="30"/>
  <c r="O1722" i="30"/>
  <c r="R1722" i="30"/>
  <c r="S1722" i="30"/>
  <c r="O1723" i="30"/>
  <c r="R1723" i="30"/>
  <c r="S1723" i="30"/>
  <c r="O1724" i="30"/>
  <c r="R1724" i="30"/>
  <c r="S1724" i="30"/>
  <c r="O1725" i="30"/>
  <c r="R1725" i="30"/>
  <c r="S1725" i="30"/>
  <c r="O1726" i="30"/>
  <c r="R1726" i="30"/>
  <c r="S1726" i="30"/>
  <c r="O1727" i="30"/>
  <c r="R1727" i="30"/>
  <c r="S1727" i="30"/>
  <c r="O1728" i="30"/>
  <c r="R1728" i="30"/>
  <c r="S1728" i="30"/>
  <c r="O1729" i="30"/>
  <c r="R1729" i="30"/>
  <c r="S1729" i="30"/>
  <c r="O1730" i="30"/>
  <c r="R1730" i="30"/>
  <c r="S1730" i="30"/>
  <c r="T1730" i="30"/>
  <c r="O1731" i="30"/>
  <c r="R1731" i="30"/>
  <c r="S1731" i="30"/>
  <c r="O1732" i="30"/>
  <c r="R1732" i="30"/>
  <c r="S1732" i="30"/>
  <c r="O1733" i="30"/>
  <c r="R1733" i="30"/>
  <c r="S1733" i="30"/>
  <c r="O1734" i="30"/>
  <c r="R1734" i="30"/>
  <c r="S1734" i="30"/>
  <c r="O1735" i="30"/>
  <c r="R1735" i="30"/>
  <c r="S1735" i="30"/>
  <c r="O1736" i="30"/>
  <c r="R1736" i="30"/>
  <c r="S1736" i="30"/>
  <c r="O1737" i="30"/>
  <c r="R1737" i="30"/>
  <c r="S1737" i="30"/>
  <c r="O1738" i="30"/>
  <c r="R1738" i="30"/>
  <c r="S1738" i="30"/>
  <c r="O1739" i="30"/>
  <c r="R1739" i="30"/>
  <c r="S1739" i="30"/>
  <c r="O1740" i="30"/>
  <c r="R1740" i="30"/>
  <c r="S1740" i="30"/>
  <c r="O1741" i="30"/>
  <c r="R1741" i="30"/>
  <c r="S1741" i="30"/>
  <c r="O1742" i="30"/>
  <c r="R1742" i="30"/>
  <c r="S1742" i="30"/>
  <c r="O1743" i="30"/>
  <c r="R1743" i="30"/>
  <c r="S1743" i="30"/>
  <c r="O1744" i="30"/>
  <c r="R1744" i="30"/>
  <c r="S1744" i="30"/>
  <c r="O1745" i="30"/>
  <c r="R1745" i="30"/>
  <c r="S1745" i="30"/>
  <c r="O1746" i="30"/>
  <c r="R1746" i="30"/>
  <c r="S1746" i="30"/>
  <c r="T1746" i="30"/>
  <c r="O1747" i="30"/>
  <c r="R1747" i="30"/>
  <c r="S1747" i="30"/>
  <c r="O1748" i="30"/>
  <c r="R1748" i="30"/>
  <c r="S1748" i="30"/>
  <c r="O1749" i="30"/>
  <c r="R1749" i="30"/>
  <c r="S1749" i="30"/>
  <c r="O1750" i="30"/>
  <c r="R1750" i="30"/>
  <c r="S1750" i="30"/>
  <c r="O1751" i="30"/>
  <c r="R1751" i="30"/>
  <c r="S1751" i="30"/>
  <c r="S1606" i="30"/>
  <c r="R1606" i="30"/>
  <c r="O1606" i="30"/>
  <c r="O1422" i="30"/>
  <c r="O1423" i="30"/>
  <c r="O1424" i="30"/>
  <c r="O1425" i="30"/>
  <c r="O1426" i="30"/>
  <c r="O1427" i="30"/>
  <c r="O1428" i="30"/>
  <c r="O1429" i="30"/>
  <c r="O1430" i="30"/>
  <c r="O1431" i="30"/>
  <c r="O1432" i="30"/>
  <c r="O1433" i="30"/>
  <c r="O1434" i="30"/>
  <c r="O1435" i="30"/>
  <c r="O1436" i="30"/>
  <c r="O1437" i="30"/>
  <c r="O1438" i="30"/>
  <c r="O1439" i="30"/>
  <c r="O1440" i="30"/>
  <c r="O1441" i="30"/>
  <c r="O1442" i="30"/>
  <c r="O1443" i="30"/>
  <c r="O1444" i="30"/>
  <c r="O1445" i="30"/>
  <c r="O1446" i="30"/>
  <c r="O1447" i="30"/>
  <c r="O1448" i="30"/>
  <c r="O1449" i="30"/>
  <c r="O1450" i="30"/>
  <c r="O1451" i="30"/>
  <c r="O1452" i="30"/>
  <c r="O1453" i="30"/>
  <c r="O1454" i="30"/>
  <c r="O1455" i="30"/>
  <c r="O1456" i="30"/>
  <c r="O1457" i="30"/>
  <c r="O1458" i="30"/>
  <c r="O1459" i="30"/>
  <c r="O1460" i="30"/>
  <c r="O1461" i="30"/>
  <c r="O1462" i="30"/>
  <c r="O1463" i="30"/>
  <c r="O1464" i="30"/>
  <c r="O1465" i="30"/>
  <c r="O1466" i="30"/>
  <c r="O1467" i="30"/>
  <c r="O1468" i="30"/>
  <c r="O1469" i="30"/>
  <c r="O1470" i="30"/>
  <c r="O1471" i="30"/>
  <c r="O1472" i="30"/>
  <c r="O1473" i="30"/>
  <c r="O1474" i="30"/>
  <c r="O1475" i="30"/>
  <c r="O1476" i="30"/>
  <c r="O1477" i="30"/>
  <c r="O1478" i="30"/>
  <c r="O1479" i="30"/>
  <c r="O1480" i="30"/>
  <c r="O1481" i="30"/>
  <c r="O1482" i="30"/>
  <c r="O1483" i="30"/>
  <c r="O1484" i="30"/>
  <c r="O1485" i="30"/>
  <c r="O1486" i="30"/>
  <c r="O1487" i="30"/>
  <c r="O1488" i="30"/>
  <c r="O1489" i="30"/>
  <c r="O1490" i="30"/>
  <c r="O1491" i="30"/>
  <c r="O1492" i="30"/>
  <c r="O1493" i="30"/>
  <c r="O1494" i="30"/>
  <c r="O1495" i="30"/>
  <c r="O1496" i="30"/>
  <c r="O1497" i="30"/>
  <c r="O1498" i="30"/>
  <c r="O1499" i="30"/>
  <c r="O1500" i="30"/>
  <c r="O1501" i="30"/>
  <c r="O1502" i="30"/>
  <c r="O1503" i="30"/>
  <c r="O1504" i="30"/>
  <c r="O1505" i="30"/>
  <c r="O1506" i="30"/>
  <c r="O1507" i="30"/>
  <c r="O1508" i="30"/>
  <c r="O1509" i="30"/>
  <c r="O1510" i="30"/>
  <c r="O1511" i="30"/>
  <c r="O1512" i="30"/>
  <c r="O1513" i="30"/>
  <c r="O1514" i="30"/>
  <c r="O1515" i="30"/>
  <c r="O1516" i="30"/>
  <c r="O1517" i="30"/>
  <c r="O1518" i="30"/>
  <c r="O1519" i="30"/>
  <c r="O1520" i="30"/>
  <c r="O1521" i="30"/>
  <c r="O1522" i="30"/>
  <c r="O1523" i="30"/>
  <c r="O1524" i="30"/>
  <c r="O1525" i="30"/>
  <c r="O1526" i="30"/>
  <c r="O1527" i="30"/>
  <c r="O1528" i="30"/>
  <c r="O1529" i="30"/>
  <c r="O1530" i="30"/>
  <c r="O1531" i="30"/>
  <c r="O1532" i="30"/>
  <c r="O1533" i="30"/>
  <c r="O1534" i="30"/>
  <c r="O1535" i="30"/>
  <c r="O1536" i="30"/>
  <c r="O1537" i="30"/>
  <c r="O1538" i="30"/>
  <c r="O1539" i="30"/>
  <c r="O1540" i="30"/>
  <c r="O1541" i="30"/>
  <c r="O1542" i="30"/>
  <c r="O1543" i="30"/>
  <c r="O1544" i="30"/>
  <c r="O1545" i="30"/>
  <c r="O1546" i="30"/>
  <c r="O1547" i="30"/>
  <c r="O1548" i="30"/>
  <c r="O1549" i="30"/>
  <c r="O1550" i="30"/>
  <c r="O1551" i="30"/>
  <c r="O1552" i="30"/>
  <c r="O1553" i="30"/>
  <c r="O1554" i="30"/>
  <c r="O1555" i="30"/>
  <c r="O1556" i="30"/>
  <c r="O1557" i="30"/>
  <c r="O1558" i="30"/>
  <c r="O1559" i="30"/>
  <c r="O1560" i="30"/>
  <c r="O1561" i="30"/>
  <c r="O1562" i="30"/>
  <c r="O1563" i="30"/>
  <c r="O1564" i="30"/>
  <c r="O1565" i="30"/>
  <c r="O1566" i="30"/>
  <c r="O1567" i="30"/>
  <c r="O1568" i="30"/>
  <c r="O1569" i="30"/>
  <c r="O1570" i="30"/>
  <c r="O1571" i="30"/>
  <c r="O1572" i="30"/>
  <c r="O1573" i="30"/>
  <c r="O1574" i="30"/>
  <c r="O1575" i="30"/>
  <c r="O1576" i="30"/>
  <c r="O1577" i="30"/>
  <c r="O1578" i="30"/>
  <c r="O1579" i="30"/>
  <c r="O1580" i="30"/>
  <c r="O1581" i="30"/>
  <c r="O1582" i="30"/>
  <c r="O1583" i="30"/>
  <c r="O1584" i="30"/>
  <c r="O1585" i="30"/>
  <c r="O1586" i="30"/>
  <c r="O1587" i="30"/>
  <c r="O1588" i="30"/>
  <c r="O1589" i="30"/>
  <c r="O1590" i="30"/>
  <c r="O1591" i="30"/>
  <c r="O1592" i="30"/>
  <c r="O1593" i="30"/>
  <c r="O1594" i="30"/>
  <c r="O1595" i="30"/>
  <c r="O1596" i="30"/>
  <c r="O1597" i="30"/>
  <c r="O1598" i="30"/>
  <c r="O1599" i="30"/>
  <c r="O1600" i="30"/>
  <c r="O1601" i="30"/>
  <c r="O1602" i="30"/>
  <c r="O1603" i="30"/>
  <c r="O1604" i="30"/>
  <c r="O1605" i="30"/>
  <c r="O1421" i="30"/>
  <c r="T1605" i="30"/>
  <c r="R1605" i="30"/>
  <c r="N1605" i="30"/>
  <c r="S1605" i="30" s="1"/>
  <c r="K1605" i="30"/>
  <c r="N78" i="29"/>
  <c r="R78" i="29" s="1"/>
  <c r="N79" i="29"/>
  <c r="R79" i="29" s="1"/>
  <c r="N94" i="29"/>
  <c r="R94" i="29" s="1"/>
  <c r="N108" i="29"/>
  <c r="N135" i="29"/>
  <c r="R135" i="29" s="1"/>
  <c r="N168" i="29"/>
  <c r="R168" i="29" s="1"/>
  <c r="N172" i="29"/>
  <c r="R172" i="29" s="1"/>
  <c r="N173" i="29"/>
  <c r="R173" i="29" s="1"/>
  <c r="N181" i="29"/>
  <c r="R181" i="29" s="1"/>
  <c r="N182" i="29"/>
  <c r="R182" i="29" s="1"/>
  <c r="N183" i="29"/>
  <c r="R183" i="29" s="1"/>
  <c r="N207" i="29"/>
  <c r="R207" i="29" s="1"/>
  <c r="N208" i="29"/>
  <c r="R208" i="29" s="1"/>
  <c r="N221" i="29"/>
  <c r="R221" i="29" s="1"/>
  <c r="N225" i="29"/>
  <c r="R225" i="29" s="1"/>
  <c r="N238" i="29"/>
  <c r="R238" i="29" s="1"/>
  <c r="N239" i="29"/>
  <c r="R239" i="29" s="1"/>
  <c r="N245" i="29"/>
  <c r="R245" i="29" s="1"/>
  <c r="N251" i="29"/>
  <c r="R251" i="29" s="1"/>
  <c r="N279" i="29"/>
  <c r="R279" i="29" s="1"/>
  <c r="N308" i="29"/>
  <c r="R308" i="29" s="1"/>
  <c r="N309" i="29"/>
  <c r="R309" i="29" s="1"/>
  <c r="N325" i="29"/>
  <c r="R325" i="29" s="1"/>
  <c r="N365" i="29"/>
  <c r="R365" i="29" s="1"/>
  <c r="N366" i="29"/>
  <c r="R366" i="29" s="1"/>
  <c r="N388" i="29"/>
  <c r="R388" i="29" s="1"/>
  <c r="N435" i="29"/>
  <c r="R435" i="29" s="1"/>
  <c r="N445" i="29"/>
  <c r="R445" i="29" s="1"/>
  <c r="N446" i="29"/>
  <c r="R446" i="29" s="1"/>
  <c r="N452" i="29"/>
  <c r="R452" i="29" s="1"/>
  <c r="N457" i="29"/>
  <c r="R457" i="29" s="1"/>
  <c r="S457" i="29" s="1"/>
  <c r="N481" i="29"/>
  <c r="R481" i="29" s="1"/>
  <c r="N482" i="29"/>
  <c r="R482" i="29" s="1"/>
  <c r="N490" i="29"/>
  <c r="R490" i="29" s="1"/>
  <c r="N515" i="29"/>
  <c r="R515" i="29" s="1"/>
  <c r="N519" i="29"/>
  <c r="R519" i="29" s="1"/>
  <c r="N525" i="29"/>
  <c r="R525" i="29" s="1"/>
  <c r="N526" i="29"/>
  <c r="R526" i="29" s="1"/>
  <c r="N547" i="29"/>
  <c r="R547" i="29" s="1"/>
  <c r="N573" i="29"/>
  <c r="R573" i="29" s="1"/>
  <c r="S573" i="29" s="1"/>
  <c r="N589" i="29"/>
  <c r="R589" i="29" s="1"/>
  <c r="N612" i="29"/>
  <c r="R612" i="29" s="1"/>
  <c r="N650" i="29"/>
  <c r="R650" i="29" s="1"/>
  <c r="N651" i="29"/>
  <c r="R651" i="29" s="1"/>
  <c r="N672" i="29"/>
  <c r="R672" i="29" s="1"/>
  <c r="N687" i="29"/>
  <c r="R687" i="29" s="1"/>
  <c r="N688" i="29"/>
  <c r="R688" i="29" s="1"/>
  <c r="N716" i="29"/>
  <c r="R716" i="29" s="1"/>
  <c r="N762" i="29"/>
  <c r="R762" i="29" s="1"/>
  <c r="N786" i="29"/>
  <c r="R786" i="29" s="1"/>
  <c r="N803" i="29"/>
  <c r="R803" i="29" s="1"/>
  <c r="N804" i="29"/>
  <c r="R804" i="29" s="1"/>
  <c r="N846" i="29"/>
  <c r="R846" i="29" s="1"/>
  <c r="N847" i="29"/>
  <c r="R847" i="29" s="1"/>
  <c r="N876" i="29"/>
  <c r="R876" i="29" s="1"/>
  <c r="N893" i="29"/>
  <c r="R893" i="29" s="1"/>
  <c r="N896" i="29"/>
  <c r="R896" i="29" s="1"/>
  <c r="N901" i="29"/>
  <c r="R901" i="29" s="1"/>
  <c r="N938" i="29"/>
  <c r="R938" i="29" s="1"/>
  <c r="N965" i="29"/>
  <c r="R965" i="29" s="1"/>
  <c r="N979" i="29"/>
  <c r="R979" i="29" s="1"/>
  <c r="N1000" i="29"/>
  <c r="R1000" i="29" s="1"/>
  <c r="N1019" i="29"/>
  <c r="R1019" i="29" s="1"/>
  <c r="N1020" i="29"/>
  <c r="R1020" i="29" s="1"/>
  <c r="N1027" i="29"/>
  <c r="R1027" i="29" s="1"/>
  <c r="N1058" i="29"/>
  <c r="R1058" i="29" s="1"/>
  <c r="N1060" i="29"/>
  <c r="R1060" i="29" s="1"/>
  <c r="N1078" i="29"/>
  <c r="R1078" i="29" s="1"/>
  <c r="N1093" i="29"/>
  <c r="R1093" i="29" s="1"/>
  <c r="N1106" i="29"/>
  <c r="R1106" i="29" s="1"/>
  <c r="N1114" i="29"/>
  <c r="R1114" i="29" s="1"/>
  <c r="N1122" i="29"/>
  <c r="R1122" i="29" s="1"/>
  <c r="N1135" i="29"/>
  <c r="R1135" i="29" s="1"/>
  <c r="N1141" i="29"/>
  <c r="R1141" i="29" s="1"/>
  <c r="N1156" i="29"/>
  <c r="R1156" i="29" s="1"/>
  <c r="N1162" i="29"/>
  <c r="R1162" i="29" s="1"/>
  <c r="N1163" i="29"/>
  <c r="R1163" i="29" s="1"/>
  <c r="N1170" i="29"/>
  <c r="R1170" i="29" s="1"/>
  <c r="N1201" i="29"/>
  <c r="R1201" i="29" s="1"/>
  <c r="N1217" i="29"/>
  <c r="R1217" i="29" s="1"/>
  <c r="N1243" i="29"/>
  <c r="R1243" i="29" s="1"/>
  <c r="N1263" i="29"/>
  <c r="R1263" i="29" s="1"/>
  <c r="N1269" i="29"/>
  <c r="R1269" i="29" s="1"/>
  <c r="N1276" i="29"/>
  <c r="R1276" i="29" s="1"/>
  <c r="N1277" i="29"/>
  <c r="R1277" i="29" s="1"/>
  <c r="N1285" i="29"/>
  <c r="R1285" i="29" s="1"/>
  <c r="N1303" i="29"/>
  <c r="R1303" i="29" s="1"/>
  <c r="N1312" i="29"/>
  <c r="R1312" i="29" s="1"/>
  <c r="N1318" i="29"/>
  <c r="R1318" i="29" s="1"/>
  <c r="N1323" i="29"/>
  <c r="R1323" i="29" s="1"/>
  <c r="N1331" i="29"/>
  <c r="R1331" i="29" s="1"/>
  <c r="N1332" i="29"/>
  <c r="R1332" i="29" s="1"/>
  <c r="N1333" i="29"/>
  <c r="R1333" i="29" s="1"/>
  <c r="N1378" i="29"/>
  <c r="R1378" i="29" s="1"/>
  <c r="N1451" i="29"/>
  <c r="R1451" i="29" s="1"/>
  <c r="N1487" i="29"/>
  <c r="R1487" i="29" s="1"/>
  <c r="N1488" i="29"/>
  <c r="R1488" i="29" s="1"/>
  <c r="N1491" i="29"/>
  <c r="R1491" i="29" s="1"/>
  <c r="N1500" i="29"/>
  <c r="R1500" i="29" s="1"/>
  <c r="N1501" i="29"/>
  <c r="R1501" i="29" s="1"/>
  <c r="N1524" i="29"/>
  <c r="R1524" i="29" s="1"/>
  <c r="N1548" i="29"/>
  <c r="R1548" i="29" s="1"/>
  <c r="N1559" i="29"/>
  <c r="R1559" i="29" s="1"/>
  <c r="N1566" i="29"/>
  <c r="R1566" i="29" s="1"/>
  <c r="N1567" i="29"/>
  <c r="R1567" i="29" s="1"/>
  <c r="N1603" i="29"/>
  <c r="R1603" i="29" s="1"/>
  <c r="N1612" i="29"/>
  <c r="R1612" i="29" s="1"/>
  <c r="N1643" i="29"/>
  <c r="R1643" i="29" s="1"/>
  <c r="N1652" i="29"/>
  <c r="R1652" i="29" s="1"/>
  <c r="N1680" i="29"/>
  <c r="R1680" i="29" s="1"/>
  <c r="N1682" i="29"/>
  <c r="R1682" i="29" s="1"/>
  <c r="N1708" i="29"/>
  <c r="R1708" i="29" s="1"/>
  <c r="N1716" i="29"/>
  <c r="R1716" i="29" s="1"/>
  <c r="N1754" i="29"/>
  <c r="R1754" i="29" s="1"/>
  <c r="N1781" i="29"/>
  <c r="R1781" i="29" s="1"/>
  <c r="N1782" i="29"/>
  <c r="R1782" i="29" s="1"/>
  <c r="N1846" i="29"/>
  <c r="R1846" i="29" s="1"/>
  <c r="N1847" i="29"/>
  <c r="R1847" i="29" s="1"/>
  <c r="N1894" i="29"/>
  <c r="R1894" i="29" s="1"/>
  <c r="N1895" i="29"/>
  <c r="R1895" i="29" s="1"/>
  <c r="N1901" i="29"/>
  <c r="R1901" i="29" s="1"/>
  <c r="N1916" i="29"/>
  <c r="R1916" i="29" s="1"/>
  <c r="N1937" i="29"/>
  <c r="R1937" i="29" s="1"/>
  <c r="N1942" i="29"/>
  <c r="R1942" i="29" s="1"/>
  <c r="N1960" i="29"/>
  <c r="R1960" i="29" s="1"/>
  <c r="N1974" i="29"/>
  <c r="R1974" i="29" s="1"/>
  <c r="N1988" i="29"/>
  <c r="R1988" i="29" s="1"/>
  <c r="N1989" i="29"/>
  <c r="R1989" i="29" s="1"/>
  <c r="N2005" i="29"/>
  <c r="R2005" i="29" s="1"/>
  <c r="N2012" i="29"/>
  <c r="R2012" i="29" s="1"/>
  <c r="N2021" i="29"/>
  <c r="R2021" i="29" s="1"/>
  <c r="N2022" i="29"/>
  <c r="R2022" i="29" s="1"/>
  <c r="N2030" i="29"/>
  <c r="R2030" i="29" s="1"/>
  <c r="N2045" i="29"/>
  <c r="R2045" i="29" s="1"/>
  <c r="N2058" i="29"/>
  <c r="R2058" i="29" s="1"/>
  <c r="N2060" i="29"/>
  <c r="R2060" i="29" s="1"/>
  <c r="N2061" i="29"/>
  <c r="R2061" i="29" s="1"/>
  <c r="N2070" i="29"/>
  <c r="R2070" i="29" s="1"/>
  <c r="N2075" i="29"/>
  <c r="R2075" i="29" s="1"/>
  <c r="N2084" i="29"/>
  <c r="R2084" i="29" s="1"/>
  <c r="N2106" i="29"/>
  <c r="R2106" i="29" s="1"/>
  <c r="N2116" i="29"/>
  <c r="R2116" i="29" s="1"/>
  <c r="N2119" i="29"/>
  <c r="R2119" i="29" s="1"/>
  <c r="N2127" i="29"/>
  <c r="R2127" i="29" s="1"/>
  <c r="N2175" i="29"/>
  <c r="R2175" i="29" s="1"/>
  <c r="N2176" i="29"/>
  <c r="R2176" i="29" s="1"/>
  <c r="Q79" i="29"/>
  <c r="S79" i="29"/>
  <c r="Q94" i="29"/>
  <c r="S94" i="29"/>
  <c r="Q108" i="29"/>
  <c r="R108" i="29"/>
  <c r="S108" i="29"/>
  <c r="Q135" i="29"/>
  <c r="S135" i="29"/>
  <c r="Q168" i="29"/>
  <c r="S168" i="29"/>
  <c r="Q172" i="29"/>
  <c r="S172" i="29"/>
  <c r="Q173" i="29"/>
  <c r="S173" i="29"/>
  <c r="Q181" i="29"/>
  <c r="S181" i="29"/>
  <c r="Q182" i="29"/>
  <c r="S182" i="29"/>
  <c r="Q183" i="29"/>
  <c r="S183" i="29"/>
  <c r="Q207" i="29"/>
  <c r="S207" i="29"/>
  <c r="Q208" i="29"/>
  <c r="S208" i="29"/>
  <c r="Q221" i="29"/>
  <c r="S221" i="29"/>
  <c r="Q225" i="29"/>
  <c r="S225" i="29"/>
  <c r="Q238" i="29"/>
  <c r="S238" i="29"/>
  <c r="Q239" i="29"/>
  <c r="S239" i="29"/>
  <c r="Q245" i="29"/>
  <c r="S245" i="29"/>
  <c r="Q251" i="29"/>
  <c r="S251" i="29"/>
  <c r="Q279" i="29"/>
  <c r="S279" i="29"/>
  <c r="Q308" i="29"/>
  <c r="S308" i="29"/>
  <c r="Q309" i="29"/>
  <c r="S309" i="29"/>
  <c r="Q325" i="29"/>
  <c r="S325" i="29"/>
  <c r="Q365" i="29"/>
  <c r="S365" i="29"/>
  <c r="Q366" i="29"/>
  <c r="S366" i="29"/>
  <c r="Q388" i="29"/>
  <c r="S388" i="29"/>
  <c r="Q435" i="29"/>
  <c r="S435" i="29"/>
  <c r="Q445" i="29"/>
  <c r="S445" i="29"/>
  <c r="Q446" i="29"/>
  <c r="S446" i="29"/>
  <c r="Q452" i="29"/>
  <c r="S452" i="29"/>
  <c r="Q457" i="29"/>
  <c r="Q481" i="29"/>
  <c r="S481" i="29"/>
  <c r="Q482" i="29"/>
  <c r="S482" i="29"/>
  <c r="Q490" i="29"/>
  <c r="S490" i="29"/>
  <c r="Q515" i="29"/>
  <c r="S515" i="29"/>
  <c r="Q519" i="29"/>
  <c r="S519" i="29"/>
  <c r="Q525" i="29"/>
  <c r="S525" i="29"/>
  <c r="Q526" i="29"/>
  <c r="S526" i="29"/>
  <c r="Q547" i="29"/>
  <c r="S547" i="29"/>
  <c r="Q573" i="29"/>
  <c r="Q589" i="29"/>
  <c r="S589" i="29"/>
  <c r="Q612" i="29"/>
  <c r="S612" i="29"/>
  <c r="Q650" i="29"/>
  <c r="S650" i="29"/>
  <c r="Q651" i="29"/>
  <c r="S651" i="29"/>
  <c r="Q672" i="29"/>
  <c r="S672" i="29"/>
  <c r="Q687" i="29"/>
  <c r="S687" i="29"/>
  <c r="Q688" i="29"/>
  <c r="S688" i="29"/>
  <c r="Q716" i="29"/>
  <c r="S716" i="29"/>
  <c r="Q762" i="29"/>
  <c r="S762" i="29"/>
  <c r="Q786" i="29"/>
  <c r="S786" i="29"/>
  <c r="Q803" i="29"/>
  <c r="S803" i="29"/>
  <c r="Q804" i="29"/>
  <c r="S804" i="29"/>
  <c r="Q846" i="29"/>
  <c r="S846" i="29"/>
  <c r="Q847" i="29"/>
  <c r="S847" i="29"/>
  <c r="Q876" i="29"/>
  <c r="S876" i="29"/>
  <c r="Q893" i="29"/>
  <c r="S893" i="29"/>
  <c r="Q896" i="29"/>
  <c r="S896" i="29"/>
  <c r="Q901" i="29"/>
  <c r="S901" i="29"/>
  <c r="Q938" i="29"/>
  <c r="S938" i="29"/>
  <c r="Q965" i="29"/>
  <c r="S965" i="29"/>
  <c r="Q979" i="29"/>
  <c r="S979" i="29"/>
  <c r="Q1000" i="29"/>
  <c r="S1000" i="29"/>
  <c r="Q1019" i="29"/>
  <c r="S1019" i="29"/>
  <c r="Q1020" i="29"/>
  <c r="S1020" i="29"/>
  <c r="Q1027" i="29"/>
  <c r="S1027" i="29"/>
  <c r="Q1058" i="29"/>
  <c r="S1058" i="29"/>
  <c r="Q1060" i="29"/>
  <c r="S1060" i="29"/>
  <c r="Q1078" i="29"/>
  <c r="S1078" i="29"/>
  <c r="Q1093" i="29"/>
  <c r="S1093" i="29"/>
  <c r="Q1106" i="29"/>
  <c r="S1106" i="29"/>
  <c r="Q1114" i="29"/>
  <c r="S1114" i="29"/>
  <c r="Q1122" i="29"/>
  <c r="S1122" i="29"/>
  <c r="Q1135" i="29"/>
  <c r="S1135" i="29"/>
  <c r="Q1141" i="29"/>
  <c r="S1141" i="29"/>
  <c r="Q1156" i="29"/>
  <c r="S1156" i="29"/>
  <c r="Q1162" i="29"/>
  <c r="S1162" i="29"/>
  <c r="Q1163" i="29"/>
  <c r="S1163" i="29"/>
  <c r="Q1170" i="29"/>
  <c r="S1170" i="29"/>
  <c r="Q1201" i="29"/>
  <c r="S1201" i="29"/>
  <c r="Q1217" i="29"/>
  <c r="S1217" i="29"/>
  <c r="Q1243" i="29"/>
  <c r="S1243" i="29"/>
  <c r="Q1263" i="29"/>
  <c r="S1263" i="29"/>
  <c r="Q1269" i="29"/>
  <c r="S1269" i="29"/>
  <c r="Q1276" i="29"/>
  <c r="S1276" i="29"/>
  <c r="Q1277" i="29"/>
  <c r="S1277" i="29"/>
  <c r="Q1285" i="29"/>
  <c r="S1285" i="29"/>
  <c r="Q1303" i="29"/>
  <c r="S1303" i="29"/>
  <c r="Q1312" i="29"/>
  <c r="S1312" i="29"/>
  <c r="Q1318" i="29"/>
  <c r="S1318" i="29"/>
  <c r="Q1323" i="29"/>
  <c r="S1323" i="29"/>
  <c r="Q1331" i="29"/>
  <c r="S1331" i="29"/>
  <c r="Q1332" i="29"/>
  <c r="S1332" i="29"/>
  <c r="Q1333" i="29"/>
  <c r="S1333" i="29"/>
  <c r="Q1378" i="29"/>
  <c r="S1378" i="29"/>
  <c r="Q1451" i="29"/>
  <c r="S1451" i="29"/>
  <c r="Q1487" i="29"/>
  <c r="S1487" i="29"/>
  <c r="Q1488" i="29"/>
  <c r="S1488" i="29"/>
  <c r="Q1491" i="29"/>
  <c r="S1491" i="29"/>
  <c r="Q1500" i="29"/>
  <c r="S1500" i="29"/>
  <c r="Q1501" i="29"/>
  <c r="S1501" i="29"/>
  <c r="Q1524" i="29"/>
  <c r="S1524" i="29"/>
  <c r="Q1548" i="29"/>
  <c r="S1548" i="29"/>
  <c r="Q1559" i="29"/>
  <c r="S1559" i="29"/>
  <c r="Q1566" i="29"/>
  <c r="S1566" i="29"/>
  <c r="Q1567" i="29"/>
  <c r="S1567" i="29"/>
  <c r="Q1603" i="29"/>
  <c r="S1603" i="29"/>
  <c r="Q1612" i="29"/>
  <c r="S1612" i="29"/>
  <c r="Q1643" i="29"/>
  <c r="S1643" i="29"/>
  <c r="Q1652" i="29"/>
  <c r="S1652" i="29"/>
  <c r="Q1680" i="29"/>
  <c r="S1680" i="29"/>
  <c r="Q1682" i="29"/>
  <c r="S1682" i="29"/>
  <c r="Q1708" i="29"/>
  <c r="S1708" i="29"/>
  <c r="Q1716" i="29"/>
  <c r="S1716" i="29"/>
  <c r="Q1754" i="29"/>
  <c r="S1754" i="29"/>
  <c r="Q1781" i="29"/>
  <c r="S1781" i="29"/>
  <c r="Q1782" i="29"/>
  <c r="S1782" i="29"/>
  <c r="Q1846" i="29"/>
  <c r="S1846" i="29"/>
  <c r="Q1847" i="29"/>
  <c r="S1847" i="29"/>
  <c r="Q1894" i="29"/>
  <c r="S1894" i="29"/>
  <c r="Q1895" i="29"/>
  <c r="S1895" i="29"/>
  <c r="Q1901" i="29"/>
  <c r="S1901" i="29"/>
  <c r="Q1916" i="29"/>
  <c r="S1916" i="29"/>
  <c r="Q1937" i="29"/>
  <c r="S1937" i="29"/>
  <c r="Q1942" i="29"/>
  <c r="S1942" i="29"/>
  <c r="Q1960" i="29"/>
  <c r="S1960" i="29"/>
  <c r="Q1974" i="29"/>
  <c r="S1974" i="29"/>
  <c r="Q1988" i="29"/>
  <c r="S1988" i="29"/>
  <c r="Q1989" i="29"/>
  <c r="S1989" i="29"/>
  <c r="Q2005" i="29"/>
  <c r="S2005" i="29"/>
  <c r="Q2012" i="29"/>
  <c r="S2012" i="29"/>
  <c r="Q2021" i="29"/>
  <c r="S2021" i="29"/>
  <c r="Q2022" i="29"/>
  <c r="S2022" i="29"/>
  <c r="Q2030" i="29"/>
  <c r="S2030" i="29"/>
  <c r="Q2045" i="29"/>
  <c r="S2045" i="29"/>
  <c r="Q2058" i="29"/>
  <c r="S2058" i="29"/>
  <c r="Q2060" i="29"/>
  <c r="S2060" i="29"/>
  <c r="Q2061" i="29"/>
  <c r="S2061" i="29"/>
  <c r="Q2070" i="29"/>
  <c r="S2070" i="29"/>
  <c r="Q2075" i="29"/>
  <c r="S2075" i="29"/>
  <c r="Q2084" i="29"/>
  <c r="S2084" i="29"/>
  <c r="Q2106" i="29"/>
  <c r="S2106" i="29"/>
  <c r="Q2116" i="29"/>
  <c r="S2116" i="29"/>
  <c r="Q2119" i="29"/>
  <c r="S2119" i="29"/>
  <c r="Q2127" i="29"/>
  <c r="S2127" i="29"/>
  <c r="Q2175" i="29"/>
  <c r="S2175" i="29"/>
  <c r="Q2176" i="29"/>
  <c r="S2176" i="29"/>
  <c r="S78" i="29"/>
  <c r="O79" i="29"/>
  <c r="O94" i="29"/>
  <c r="O108" i="29"/>
  <c r="O135" i="29"/>
  <c r="O168" i="29"/>
  <c r="O172" i="29"/>
  <c r="O173" i="29"/>
  <c r="O181" i="29"/>
  <c r="O182" i="29"/>
  <c r="O183" i="29"/>
  <c r="O207" i="29"/>
  <c r="O208" i="29"/>
  <c r="O221" i="29"/>
  <c r="O225" i="29"/>
  <c r="O238" i="29"/>
  <c r="O239" i="29"/>
  <c r="O245" i="29"/>
  <c r="O251" i="29"/>
  <c r="O279" i="29"/>
  <c r="O308" i="29"/>
  <c r="O309" i="29"/>
  <c r="O325" i="29"/>
  <c r="O365" i="29"/>
  <c r="O366" i="29"/>
  <c r="O388" i="29"/>
  <c r="O435" i="29"/>
  <c r="O445" i="29"/>
  <c r="O446" i="29"/>
  <c r="O452" i="29"/>
  <c r="O457" i="29"/>
  <c r="O481" i="29"/>
  <c r="O482" i="29"/>
  <c r="O490" i="29"/>
  <c r="O515" i="29"/>
  <c r="O519" i="29"/>
  <c r="O525" i="29"/>
  <c r="O526" i="29"/>
  <c r="O547" i="29"/>
  <c r="O573" i="29"/>
  <c r="O589" i="29"/>
  <c r="O612" i="29"/>
  <c r="O650" i="29"/>
  <c r="O651" i="29"/>
  <c r="O672" i="29"/>
  <c r="O687" i="29"/>
  <c r="O688" i="29"/>
  <c r="O716" i="29"/>
  <c r="O762" i="29"/>
  <c r="O786" i="29"/>
  <c r="O803" i="29"/>
  <c r="O804" i="29"/>
  <c r="O846" i="29"/>
  <c r="O847" i="29"/>
  <c r="O876" i="29"/>
  <c r="O893" i="29"/>
  <c r="O896" i="29"/>
  <c r="O901" i="29"/>
  <c r="O938" i="29"/>
  <c r="O965" i="29"/>
  <c r="O979" i="29"/>
  <c r="O1000" i="29"/>
  <c r="O1019" i="29"/>
  <c r="O1020" i="29"/>
  <c r="O1027" i="29"/>
  <c r="O1058" i="29"/>
  <c r="O1060" i="29"/>
  <c r="O1078" i="29"/>
  <c r="O1093" i="29"/>
  <c r="O1106" i="29"/>
  <c r="O1114" i="29"/>
  <c r="O1122" i="29"/>
  <c r="O1135" i="29"/>
  <c r="O1141" i="29"/>
  <c r="O1156" i="29"/>
  <c r="O1162" i="29"/>
  <c r="O1163" i="29"/>
  <c r="O1170" i="29"/>
  <c r="O1201" i="29"/>
  <c r="O1217" i="29"/>
  <c r="O1243" i="29"/>
  <c r="O1263" i="29"/>
  <c r="O1269" i="29"/>
  <c r="O1276" i="29"/>
  <c r="O1277" i="29"/>
  <c r="O1285" i="29"/>
  <c r="O1303" i="29"/>
  <c r="O1312" i="29"/>
  <c r="O1318" i="29"/>
  <c r="O1323" i="29"/>
  <c r="O1331" i="29"/>
  <c r="O1332" i="29"/>
  <c r="O1333" i="29"/>
  <c r="O1378" i="29"/>
  <c r="O1451" i="29"/>
  <c r="O1487" i="29"/>
  <c r="O1488" i="29"/>
  <c r="O1491" i="29"/>
  <c r="O1500" i="29"/>
  <c r="O1501" i="29"/>
  <c r="O1524" i="29"/>
  <c r="O1548" i="29"/>
  <c r="O1559" i="29"/>
  <c r="O1566" i="29"/>
  <c r="O1567" i="29"/>
  <c r="O1603" i="29"/>
  <c r="O1612" i="29"/>
  <c r="O1643" i="29"/>
  <c r="O1652" i="29"/>
  <c r="O1680" i="29"/>
  <c r="O1682" i="29"/>
  <c r="O1708" i="29"/>
  <c r="O1716" i="29"/>
  <c r="O1754" i="29"/>
  <c r="O1781" i="29"/>
  <c r="O1782" i="29"/>
  <c r="O1846" i="29"/>
  <c r="O1847" i="29"/>
  <c r="O1894" i="29"/>
  <c r="O1895" i="29"/>
  <c r="O1901" i="29"/>
  <c r="O1916" i="29"/>
  <c r="O1937" i="29"/>
  <c r="O1942" i="29"/>
  <c r="O1960" i="29"/>
  <c r="O1974" i="29"/>
  <c r="O1988" i="29"/>
  <c r="O1989" i="29"/>
  <c r="O2005" i="29"/>
  <c r="O2012" i="29"/>
  <c r="O2021" i="29"/>
  <c r="O2022" i="29"/>
  <c r="O2030" i="29"/>
  <c r="O2045" i="29"/>
  <c r="O2058" i="29"/>
  <c r="O2060" i="29"/>
  <c r="O2061" i="29"/>
  <c r="O2070" i="29"/>
  <c r="O2075" i="29"/>
  <c r="O2084" i="29"/>
  <c r="O2106" i="29"/>
  <c r="O2116" i="29"/>
  <c r="O2119" i="29"/>
  <c r="O2127" i="29"/>
  <c r="O2175" i="29"/>
  <c r="O2176" i="29"/>
  <c r="O78" i="29"/>
  <c r="Q78" i="29"/>
  <c r="S2141" i="29"/>
  <c r="Q2141" i="29"/>
  <c r="O2141" i="29"/>
  <c r="N2141" i="29"/>
  <c r="R2141" i="29" s="1"/>
  <c r="K2141" i="29"/>
  <c r="AG575" i="31" l="1"/>
  <c r="AG1654" i="31"/>
  <c r="AG1130" i="31"/>
  <c r="AG219" i="31"/>
  <c r="AG387" i="31"/>
  <c r="AG5" i="31"/>
  <c r="AG1650" i="31"/>
  <c r="AG1771" i="31"/>
  <c r="AG412" i="31"/>
  <c r="AG1325" i="31"/>
  <c r="AG1889" i="31"/>
  <c r="AG1924" i="31"/>
  <c r="AG2024" i="31"/>
  <c r="AG1566" i="31"/>
  <c r="AG1981" i="31"/>
  <c r="AG439" i="31"/>
  <c r="AG1487" i="31"/>
  <c r="AG681" i="31"/>
  <c r="AG1777" i="31"/>
  <c r="AG1338" i="31"/>
  <c r="AG336" i="31"/>
  <c r="AG583" i="31"/>
  <c r="AG1651" i="31"/>
  <c r="AG291" i="31"/>
  <c r="AG1114" i="31"/>
  <c r="AG379" i="31"/>
  <c r="AG615" i="31"/>
  <c r="AG713" i="31"/>
  <c r="AG1788" i="31"/>
  <c r="AG608" i="31"/>
  <c r="AG823" i="31"/>
  <c r="AG369" i="31"/>
  <c r="AG1306" i="31"/>
  <c r="AG30" i="31"/>
  <c r="AG1614" i="31"/>
  <c r="AG349" i="31"/>
  <c r="AG330" i="31"/>
  <c r="AG896" i="31"/>
  <c r="AG163" i="31"/>
  <c r="AG94" i="31"/>
  <c r="AG483" i="31"/>
  <c r="AG1506" i="31"/>
  <c r="AG1623" i="31"/>
  <c r="AG240" i="31"/>
  <c r="AG120" i="31"/>
  <c r="AG1182" i="31"/>
  <c r="AG2037" i="31"/>
  <c r="AG2020" i="31"/>
  <c r="AG127" i="31"/>
  <c r="AG174" i="31"/>
  <c r="AG191" i="31"/>
  <c r="AG616" i="31"/>
  <c r="AG314" i="31"/>
  <c r="AG1499" i="31"/>
  <c r="AG159" i="31"/>
  <c r="AG1282" i="31"/>
  <c r="AG529" i="31"/>
  <c r="AG200" i="31"/>
  <c r="AG404" i="31"/>
  <c r="AG1868" i="31"/>
  <c r="AG1199" i="31"/>
  <c r="AG609" i="31"/>
  <c r="AG119" i="31"/>
  <c r="AG463" i="31"/>
  <c r="AG724" i="31"/>
  <c r="AG670" i="31"/>
  <c r="AG201" i="31"/>
  <c r="AG1616" i="31"/>
  <c r="AG189" i="31"/>
  <c r="AG1084" i="31"/>
  <c r="AG1863" i="31"/>
  <c r="AG749" i="31"/>
  <c r="AG453" i="31"/>
  <c r="AG352" i="31"/>
  <c r="AG6" i="31"/>
  <c r="AG676" i="31"/>
  <c r="AG481" i="31"/>
  <c r="AG899" i="31"/>
  <c r="AG382" i="31"/>
  <c r="AG226" i="31"/>
  <c r="AG1065" i="31"/>
  <c r="AG735" i="31"/>
  <c r="AG126" i="31"/>
  <c r="AG113" i="31"/>
  <c r="AG512" i="31"/>
  <c r="AG259" i="31"/>
  <c r="AG244" i="31"/>
  <c r="AG307" i="31"/>
  <c r="AG866" i="31"/>
  <c r="AG4" i="31"/>
  <c r="AG1694" i="31"/>
  <c r="AG1951" i="31"/>
  <c r="AG2006" i="31"/>
  <c r="AG855" i="31"/>
  <c r="AG275" i="31"/>
  <c r="AG1548" i="31"/>
  <c r="AG1774" i="31"/>
  <c r="AG1139" i="31"/>
  <c r="AG1428" i="31"/>
  <c r="AG1779" i="31"/>
  <c r="AG1362" i="31"/>
  <c r="AG139" i="31"/>
  <c r="AG35" i="31"/>
  <c r="AG525" i="31"/>
  <c r="AG627" i="31"/>
  <c r="AG646" i="31"/>
  <c r="AG585" i="31"/>
  <c r="AG1495" i="31"/>
  <c r="AG1559" i="31"/>
  <c r="AG99" i="31"/>
  <c r="AG612" i="31"/>
  <c r="AG181" i="31"/>
  <c r="AG1545" i="31"/>
  <c r="AG1144" i="31"/>
  <c r="AG1510" i="31"/>
  <c r="AG1711" i="31"/>
  <c r="AG374" i="31"/>
  <c r="AG1034" i="31"/>
  <c r="AG480" i="31"/>
  <c r="AG1317" i="31"/>
  <c r="AG185" i="31"/>
  <c r="AG237" i="31"/>
  <c r="AG254" i="31"/>
  <c r="AG2043" i="31"/>
  <c r="AG742" i="31"/>
  <c r="AG538" i="31"/>
  <c r="AG573" i="31"/>
  <c r="AG1045" i="31"/>
  <c r="AG44" i="31"/>
  <c r="AG1233" i="31"/>
  <c r="AG892" i="31"/>
  <c r="AG1958" i="31"/>
  <c r="AG595" i="31"/>
  <c r="AG394" i="31"/>
  <c r="AG1965" i="31"/>
  <c r="AG2025" i="31"/>
  <c r="AG2031" i="31"/>
  <c r="AG170" i="31"/>
  <c r="AG15" i="31"/>
  <c r="AG327" i="31"/>
  <c r="AG1002" i="31"/>
  <c r="AG67" i="31"/>
  <c r="AG1683" i="31"/>
  <c r="AG516" i="31"/>
  <c r="AG28" i="31"/>
  <c r="AG186" i="31"/>
  <c r="AG83" i="31"/>
  <c r="AB972" i="31" l="1"/>
  <c r="AB1398" i="31"/>
  <c r="AB316" i="31"/>
  <c r="AB1153" i="31"/>
  <c r="AB780" i="31"/>
  <c r="AB313" i="31"/>
  <c r="AB1841" i="31"/>
  <c r="AB1627" i="31"/>
  <c r="AB886" i="31"/>
  <c r="AB306" i="31"/>
  <c r="AB1652" i="31"/>
  <c r="AB264" i="31"/>
  <c r="AB281" i="31"/>
  <c r="AB539" i="31"/>
  <c r="AB372" i="31"/>
  <c r="AB472" i="31"/>
  <c r="AB381" i="31"/>
  <c r="AB731" i="31"/>
  <c r="AB793" i="31"/>
  <c r="AB700" i="31"/>
  <c r="AB703" i="31"/>
  <c r="AB848" i="31"/>
  <c r="AB1486" i="31"/>
  <c r="AB1535" i="31"/>
  <c r="AB1553" i="31"/>
  <c r="AB1226" i="31"/>
  <c r="AB494" i="31"/>
  <c r="AB889" i="31"/>
  <c r="AB1703" i="31"/>
  <c r="AB1154" i="31"/>
  <c r="AB1163" i="31"/>
  <c r="AB1835" i="31"/>
  <c r="AB959" i="31"/>
  <c r="AB1401" i="31"/>
  <c r="AB589" i="31"/>
  <c r="AB738" i="31"/>
  <c r="AB1173" i="31"/>
  <c r="AB1451" i="31"/>
  <c r="AB1426" i="31"/>
  <c r="AB1590" i="31"/>
  <c r="AB795" i="31"/>
  <c r="AB158" i="31"/>
  <c r="AB32" i="31"/>
  <c r="AB633" i="31"/>
  <c r="AB560" i="31"/>
  <c r="AB820" i="31"/>
  <c r="AB584" i="31"/>
  <c r="AB779" i="31"/>
  <c r="AB1643" i="31"/>
  <c r="AB1008" i="31"/>
  <c r="AB1187" i="31"/>
  <c r="AB1462" i="31"/>
  <c r="AB2010" i="31"/>
  <c r="AB941" i="31"/>
  <c r="AB436" i="31"/>
  <c r="AB415" i="31"/>
  <c r="AB938" i="31"/>
  <c r="AB1787" i="31"/>
  <c r="AB1407" i="31"/>
  <c r="AB566" i="31"/>
  <c r="AB1520" i="31"/>
  <c r="AB1104" i="31"/>
  <c r="AB2026" i="31"/>
  <c r="AB1457" i="31"/>
  <c r="AB1454" i="31"/>
  <c r="F2166" i="31"/>
  <c r="F2007" i="31"/>
  <c r="F1992" i="31"/>
  <c r="F1745" i="31"/>
  <c r="F1707" i="31"/>
  <c r="F1702" i="31"/>
  <c r="F1660" i="31"/>
  <c r="F1600" i="31"/>
  <c r="F1471" i="31"/>
  <c r="F1249" i="31"/>
  <c r="F1064" i="31"/>
  <c r="F920" i="31"/>
  <c r="F869" i="31"/>
  <c r="F657" i="31"/>
  <c r="F616" i="31"/>
  <c r="F544" i="31"/>
  <c r="F475" i="31"/>
  <c r="F458" i="31"/>
  <c r="F406" i="31"/>
  <c r="F398" i="31"/>
  <c r="F61" i="31"/>
  <c r="F55" i="31"/>
  <c r="F2092" i="31"/>
  <c r="F2054" i="31"/>
  <c r="F1995" i="31"/>
  <c r="F1960" i="31"/>
  <c r="F1944" i="31"/>
  <c r="F1871" i="31"/>
  <c r="F1744" i="31"/>
  <c r="F1731" i="31"/>
  <c r="F1672" i="31"/>
  <c r="F1470" i="31"/>
  <c r="F1289" i="31"/>
  <c r="F1244" i="31"/>
  <c r="F619" i="31"/>
  <c r="F587" i="31"/>
  <c r="F556" i="31"/>
  <c r="F54" i="31"/>
  <c r="F1786" i="31"/>
  <c r="F1319" i="31"/>
  <c r="F1318" i="31"/>
  <c r="F1293" i="31"/>
  <c r="F781" i="31"/>
  <c r="F434" i="31"/>
  <c r="F259" i="31"/>
  <c r="F18" i="31"/>
  <c r="F1170" i="31"/>
  <c r="F569" i="31"/>
  <c r="F473" i="31"/>
  <c r="F425" i="31"/>
  <c r="F363" i="31"/>
  <c r="F16" i="31"/>
  <c r="F2112" i="31"/>
  <c r="F1874" i="31"/>
  <c r="F1378" i="31"/>
  <c r="F1028" i="31"/>
  <c r="F625" i="31"/>
  <c r="F585" i="31"/>
  <c r="F568" i="31"/>
  <c r="F562" i="31"/>
  <c r="F362" i="31"/>
  <c r="F1750" i="31"/>
  <c r="F1377" i="31"/>
  <c r="F250" i="31"/>
  <c r="F212" i="31"/>
  <c r="AG1797" i="31"/>
  <c r="AG131" i="31"/>
  <c r="AG1169" i="31"/>
  <c r="AG1948" i="31"/>
  <c r="AG528" i="31"/>
  <c r="AG791" i="31"/>
  <c r="AG517" i="31"/>
  <c r="AG264" i="31"/>
  <c r="AG763" i="31"/>
  <c r="AG2034" i="31"/>
  <c r="AG622" i="31"/>
  <c r="AG836" i="31"/>
  <c r="AG1772" i="31"/>
  <c r="AG1460" i="31"/>
  <c r="AG1012" i="31"/>
  <c r="AG1096" i="31"/>
  <c r="AG1601" i="31"/>
  <c r="AG1409" i="31"/>
  <c r="AG598" i="31"/>
  <c r="AG594" i="31"/>
  <c r="AG593" i="31"/>
  <c r="AG2067" i="31"/>
  <c r="AG1738" i="31"/>
  <c r="AG1730" i="31"/>
  <c r="AG271" i="31"/>
  <c r="AG1564" i="31"/>
  <c r="AG1240" i="31"/>
  <c r="AG210" i="31"/>
  <c r="AG340" i="31"/>
  <c r="AG582" i="31"/>
  <c r="AG1384" i="31"/>
  <c r="AG1814" i="31"/>
  <c r="AG1572" i="31"/>
  <c r="AG1292" i="31"/>
  <c r="AG1426" i="31"/>
  <c r="AG1488" i="31"/>
  <c r="AG1517" i="31"/>
  <c r="AG1063" i="31"/>
  <c r="AG954" i="31"/>
  <c r="AG577" i="31"/>
  <c r="AG1011" i="31"/>
  <c r="AG878" i="31"/>
  <c r="AG66" i="31"/>
  <c r="AG1949" i="31"/>
  <c r="AG443" i="31"/>
  <c r="AG1800" i="31"/>
  <c r="AG798" i="31"/>
  <c r="AG1582" i="31"/>
  <c r="AG506" i="31"/>
  <c r="AG897" i="31"/>
  <c r="AG1930" i="31"/>
  <c r="AG1987" i="31"/>
  <c r="AG450" i="31"/>
  <c r="AG1626" i="31"/>
  <c r="AG1746" i="31"/>
  <c r="AG2054" i="31"/>
  <c r="AG222" i="31"/>
  <c r="AG1219" i="31"/>
  <c r="AG1133" i="31"/>
  <c r="AG141" i="31"/>
  <c r="AG452" i="31"/>
  <c r="AG914" i="31"/>
  <c r="AG1550" i="31"/>
  <c r="AG1708" i="31"/>
  <c r="AG1128" i="31"/>
  <c r="AG1866" i="31"/>
  <c r="AG725" i="31"/>
  <c r="AG887" i="31"/>
  <c r="AG26" i="31"/>
  <c r="AG1552" i="31"/>
  <c r="AG1121" i="31"/>
  <c r="AG1457" i="31"/>
  <c r="AG623" i="31"/>
  <c r="AG1850" i="31"/>
  <c r="AG1364" i="31"/>
  <c r="AG1925" i="31"/>
  <c r="AG2064" i="31"/>
  <c r="AG501" i="31"/>
  <c r="AG968" i="31"/>
  <c r="AG767" i="31"/>
  <c r="AG263" i="31"/>
  <c r="AG672" i="31"/>
  <c r="AG1351" i="31"/>
  <c r="AG1890" i="31"/>
  <c r="AG699" i="31"/>
  <c r="AG1833" i="31"/>
  <c r="AG1285" i="31"/>
  <c r="AG2071" i="31"/>
  <c r="AG1337" i="31"/>
  <c r="AG1108" i="31"/>
  <c r="AG1631" i="31"/>
  <c r="AG633" i="31"/>
  <c r="AG1583" i="31"/>
  <c r="AG1471" i="31"/>
  <c r="AG658" i="31"/>
  <c r="AG987" i="31"/>
  <c r="AG1263" i="31"/>
  <c r="AG1998" i="31"/>
  <c r="AG2033" i="31"/>
  <c r="AG1297" i="31"/>
  <c r="AG1798" i="31"/>
  <c r="AG996" i="31"/>
  <c r="AG1493" i="31"/>
  <c r="AG1853" i="31"/>
  <c r="AG361" i="31"/>
  <c r="AG1737" i="31"/>
  <c r="AG187" i="31"/>
  <c r="AG768" i="31"/>
  <c r="N1498" i="30"/>
  <c r="S1498" i="30" s="1"/>
  <c r="R1498" i="30"/>
  <c r="T1498" i="30"/>
  <c r="N1499" i="30"/>
  <c r="S1499" i="30" s="1"/>
  <c r="R1499" i="30"/>
  <c r="T1499" i="30"/>
  <c r="N1500" i="30"/>
  <c r="S1500" i="30" s="1"/>
  <c r="R1500" i="30"/>
  <c r="T1500" i="30"/>
  <c r="N1501" i="30"/>
  <c r="S1501" i="30" s="1"/>
  <c r="R1501" i="30"/>
  <c r="T1501" i="30"/>
  <c r="N1502" i="30"/>
  <c r="S1502" i="30" s="1"/>
  <c r="R1502" i="30"/>
  <c r="T1502" i="30"/>
  <c r="N1503" i="30"/>
  <c r="S1503" i="30" s="1"/>
  <c r="R1503" i="30"/>
  <c r="T1503" i="30"/>
  <c r="N1504" i="30"/>
  <c r="S1504" i="30" s="1"/>
  <c r="R1504" i="30"/>
  <c r="T1504" i="30"/>
  <c r="N1505" i="30"/>
  <c r="S1505" i="30" s="1"/>
  <c r="R1505" i="30"/>
  <c r="T1505" i="30"/>
  <c r="N1506" i="30"/>
  <c r="S1506" i="30" s="1"/>
  <c r="R1506" i="30"/>
  <c r="T1506" i="30"/>
  <c r="N1507" i="30"/>
  <c r="S1507" i="30" s="1"/>
  <c r="R1507" i="30"/>
  <c r="T1507" i="30"/>
  <c r="N1508" i="30"/>
  <c r="S1508" i="30" s="1"/>
  <c r="R1508" i="30"/>
  <c r="T1508" i="30"/>
  <c r="N1509" i="30"/>
  <c r="S1509" i="30" s="1"/>
  <c r="R1509" i="30"/>
  <c r="T1509" i="30"/>
  <c r="N1510" i="30"/>
  <c r="S1510" i="30" s="1"/>
  <c r="R1510" i="30"/>
  <c r="T1510" i="30"/>
  <c r="N1511" i="30"/>
  <c r="S1511" i="30" s="1"/>
  <c r="R1511" i="30"/>
  <c r="T1511" i="30"/>
  <c r="N1512" i="30"/>
  <c r="S1512" i="30" s="1"/>
  <c r="R1512" i="30"/>
  <c r="T1512" i="30"/>
  <c r="N1513" i="30"/>
  <c r="S1513" i="30" s="1"/>
  <c r="R1513" i="30"/>
  <c r="T1513" i="30"/>
  <c r="N1514" i="30"/>
  <c r="S1514" i="30" s="1"/>
  <c r="R1514" i="30"/>
  <c r="T1514" i="30"/>
  <c r="N1515" i="30"/>
  <c r="S1515" i="30" s="1"/>
  <c r="R1515" i="30"/>
  <c r="T1515" i="30"/>
  <c r="N1516" i="30"/>
  <c r="S1516" i="30" s="1"/>
  <c r="R1516" i="30"/>
  <c r="T1516" i="30"/>
  <c r="N1517" i="30"/>
  <c r="S1517" i="30" s="1"/>
  <c r="R1517" i="30"/>
  <c r="T1517" i="30"/>
  <c r="N1518" i="30"/>
  <c r="S1518" i="30" s="1"/>
  <c r="R1518" i="30"/>
  <c r="T1518" i="30"/>
  <c r="N1519" i="30"/>
  <c r="S1519" i="30" s="1"/>
  <c r="R1519" i="30"/>
  <c r="T1519" i="30"/>
  <c r="N1520" i="30"/>
  <c r="S1520" i="30" s="1"/>
  <c r="R1520" i="30"/>
  <c r="T1520" i="30"/>
  <c r="N1521" i="30"/>
  <c r="S1521" i="30" s="1"/>
  <c r="R1521" i="30"/>
  <c r="T1521" i="30"/>
  <c r="N1522" i="30"/>
  <c r="S1522" i="30" s="1"/>
  <c r="R1522" i="30"/>
  <c r="T1522" i="30"/>
  <c r="N1523" i="30"/>
  <c r="S1523" i="30" s="1"/>
  <c r="R1523" i="30"/>
  <c r="T1523" i="30"/>
  <c r="N1524" i="30"/>
  <c r="S1524" i="30" s="1"/>
  <c r="R1524" i="30"/>
  <c r="T1524" i="30"/>
  <c r="N1525" i="30"/>
  <c r="S1525" i="30" s="1"/>
  <c r="R1525" i="30"/>
  <c r="T1525" i="30"/>
  <c r="N1526" i="30"/>
  <c r="S1526" i="30" s="1"/>
  <c r="R1526" i="30"/>
  <c r="T1526" i="30"/>
  <c r="N1527" i="30"/>
  <c r="S1527" i="30" s="1"/>
  <c r="R1527" i="30"/>
  <c r="T1527" i="30"/>
  <c r="N1528" i="30"/>
  <c r="S1528" i="30" s="1"/>
  <c r="R1528" i="30"/>
  <c r="T1528" i="30"/>
  <c r="N1529" i="30"/>
  <c r="S1529" i="30" s="1"/>
  <c r="R1529" i="30"/>
  <c r="T1529" i="30"/>
  <c r="N1530" i="30"/>
  <c r="S1530" i="30" s="1"/>
  <c r="R1530" i="30"/>
  <c r="T1530" i="30"/>
  <c r="N1531" i="30"/>
  <c r="S1531" i="30" s="1"/>
  <c r="R1531" i="30"/>
  <c r="T1531" i="30"/>
  <c r="N1532" i="30"/>
  <c r="S1532" i="30" s="1"/>
  <c r="R1532" i="30"/>
  <c r="T1532" i="30"/>
  <c r="N1533" i="30"/>
  <c r="S1533" i="30" s="1"/>
  <c r="R1533" i="30"/>
  <c r="T1533" i="30"/>
  <c r="N1534" i="30"/>
  <c r="S1534" i="30" s="1"/>
  <c r="R1534" i="30"/>
  <c r="T1534" i="30"/>
  <c r="N1535" i="30"/>
  <c r="S1535" i="30" s="1"/>
  <c r="R1535" i="30"/>
  <c r="T1535" i="30"/>
  <c r="N1536" i="30"/>
  <c r="S1536" i="30" s="1"/>
  <c r="R1536" i="30"/>
  <c r="T1536" i="30"/>
  <c r="N1537" i="30"/>
  <c r="S1537" i="30" s="1"/>
  <c r="R1537" i="30"/>
  <c r="T1537" i="30"/>
  <c r="N1538" i="30"/>
  <c r="S1538" i="30" s="1"/>
  <c r="R1538" i="30"/>
  <c r="T1538" i="30"/>
  <c r="N1539" i="30"/>
  <c r="S1539" i="30" s="1"/>
  <c r="R1539" i="30"/>
  <c r="T1539" i="30"/>
  <c r="N1540" i="30"/>
  <c r="S1540" i="30" s="1"/>
  <c r="R1540" i="30"/>
  <c r="T1540" i="30"/>
  <c r="N1541" i="30"/>
  <c r="S1541" i="30" s="1"/>
  <c r="R1541" i="30"/>
  <c r="T1541" i="30"/>
  <c r="N1542" i="30"/>
  <c r="S1542" i="30" s="1"/>
  <c r="R1542" i="30"/>
  <c r="T1542" i="30"/>
  <c r="N1543" i="30"/>
  <c r="S1543" i="30" s="1"/>
  <c r="R1543" i="30"/>
  <c r="T1543" i="30"/>
  <c r="N1544" i="30"/>
  <c r="S1544" i="30" s="1"/>
  <c r="R1544" i="30"/>
  <c r="T1544" i="30"/>
  <c r="N1545" i="30"/>
  <c r="S1545" i="30" s="1"/>
  <c r="R1545" i="30"/>
  <c r="T1545" i="30"/>
  <c r="N1546" i="30"/>
  <c r="S1546" i="30" s="1"/>
  <c r="R1546" i="30"/>
  <c r="T1546" i="30"/>
  <c r="N1547" i="30"/>
  <c r="S1547" i="30" s="1"/>
  <c r="R1547" i="30"/>
  <c r="T1547" i="30"/>
  <c r="N1548" i="30"/>
  <c r="S1548" i="30" s="1"/>
  <c r="R1548" i="30"/>
  <c r="T1548" i="30"/>
  <c r="N1549" i="30"/>
  <c r="S1549" i="30" s="1"/>
  <c r="R1549" i="30"/>
  <c r="T1549" i="30"/>
  <c r="N1550" i="30"/>
  <c r="S1550" i="30" s="1"/>
  <c r="R1550" i="30"/>
  <c r="T1550" i="30"/>
  <c r="N1551" i="30"/>
  <c r="S1551" i="30" s="1"/>
  <c r="R1551" i="30"/>
  <c r="T1551" i="30"/>
  <c r="N1552" i="30"/>
  <c r="S1552" i="30" s="1"/>
  <c r="R1552" i="30"/>
  <c r="T1552" i="30"/>
  <c r="N1553" i="30"/>
  <c r="S1553" i="30" s="1"/>
  <c r="R1553" i="30"/>
  <c r="T1553" i="30"/>
  <c r="N1554" i="30"/>
  <c r="S1554" i="30" s="1"/>
  <c r="R1554" i="30"/>
  <c r="T1554" i="30"/>
  <c r="N1555" i="30"/>
  <c r="S1555" i="30" s="1"/>
  <c r="R1555" i="30"/>
  <c r="T1555" i="30"/>
  <c r="N1556" i="30"/>
  <c r="S1556" i="30" s="1"/>
  <c r="R1556" i="30"/>
  <c r="T1556" i="30"/>
  <c r="N1557" i="30"/>
  <c r="S1557" i="30" s="1"/>
  <c r="R1557" i="30"/>
  <c r="T1557" i="30"/>
  <c r="N1558" i="30"/>
  <c r="S1558" i="30" s="1"/>
  <c r="R1558" i="30"/>
  <c r="T1558" i="30"/>
  <c r="N1559" i="30"/>
  <c r="S1559" i="30" s="1"/>
  <c r="R1559" i="30"/>
  <c r="T1559" i="30"/>
  <c r="N1560" i="30"/>
  <c r="S1560" i="30" s="1"/>
  <c r="R1560" i="30"/>
  <c r="T1560" i="30"/>
  <c r="N1561" i="30"/>
  <c r="S1561" i="30" s="1"/>
  <c r="R1561" i="30"/>
  <c r="T1561" i="30"/>
  <c r="N1562" i="30"/>
  <c r="S1562" i="30" s="1"/>
  <c r="R1562" i="30"/>
  <c r="T1562" i="30"/>
  <c r="N1563" i="30"/>
  <c r="S1563" i="30" s="1"/>
  <c r="R1563" i="30"/>
  <c r="T1563" i="30"/>
  <c r="N1564" i="30"/>
  <c r="S1564" i="30" s="1"/>
  <c r="R1564" i="30"/>
  <c r="T1564" i="30"/>
  <c r="N1565" i="30"/>
  <c r="S1565" i="30" s="1"/>
  <c r="R1565" i="30"/>
  <c r="T1565" i="30"/>
  <c r="N1566" i="30"/>
  <c r="S1566" i="30" s="1"/>
  <c r="R1566" i="30"/>
  <c r="T1566" i="30"/>
  <c r="N1567" i="30"/>
  <c r="S1567" i="30" s="1"/>
  <c r="R1567" i="30"/>
  <c r="T1567" i="30"/>
  <c r="N1568" i="30"/>
  <c r="S1568" i="30" s="1"/>
  <c r="R1568" i="30"/>
  <c r="T1568" i="30"/>
  <c r="N1569" i="30"/>
  <c r="S1569" i="30" s="1"/>
  <c r="R1569" i="30"/>
  <c r="T1569" i="30"/>
  <c r="N1570" i="30"/>
  <c r="S1570" i="30" s="1"/>
  <c r="R1570" i="30"/>
  <c r="T1570" i="30"/>
  <c r="N1571" i="30"/>
  <c r="S1571" i="30" s="1"/>
  <c r="R1571" i="30"/>
  <c r="T1571" i="30"/>
  <c r="N1572" i="30"/>
  <c r="S1572" i="30" s="1"/>
  <c r="R1572" i="30"/>
  <c r="T1572" i="30"/>
  <c r="N1573" i="30"/>
  <c r="S1573" i="30" s="1"/>
  <c r="R1573" i="30"/>
  <c r="T1573" i="30"/>
  <c r="N1574" i="30"/>
  <c r="S1574" i="30" s="1"/>
  <c r="R1574" i="30"/>
  <c r="T1574" i="30"/>
  <c r="N1575" i="30"/>
  <c r="S1575" i="30" s="1"/>
  <c r="R1575" i="30"/>
  <c r="T1575" i="30"/>
  <c r="N1576" i="30"/>
  <c r="S1576" i="30" s="1"/>
  <c r="R1576" i="30"/>
  <c r="T1576" i="30"/>
  <c r="N1577" i="30"/>
  <c r="S1577" i="30" s="1"/>
  <c r="R1577" i="30"/>
  <c r="T1577" i="30"/>
  <c r="N1578" i="30"/>
  <c r="S1578" i="30" s="1"/>
  <c r="R1578" i="30"/>
  <c r="T1578" i="30"/>
  <c r="N1579" i="30"/>
  <c r="S1579" i="30" s="1"/>
  <c r="R1579" i="30"/>
  <c r="T1579" i="30"/>
  <c r="N1580" i="30"/>
  <c r="S1580" i="30" s="1"/>
  <c r="R1580" i="30"/>
  <c r="T1580" i="30"/>
  <c r="N1581" i="30"/>
  <c r="S1581" i="30" s="1"/>
  <c r="R1581" i="30"/>
  <c r="T1581" i="30"/>
  <c r="N1582" i="30"/>
  <c r="S1582" i="30" s="1"/>
  <c r="R1582" i="30"/>
  <c r="T1582" i="30"/>
  <c r="N1583" i="30"/>
  <c r="S1583" i="30" s="1"/>
  <c r="R1583" i="30"/>
  <c r="T1583" i="30"/>
  <c r="N1584" i="30"/>
  <c r="S1584" i="30" s="1"/>
  <c r="R1584" i="30"/>
  <c r="T1584" i="30"/>
  <c r="N1585" i="30"/>
  <c r="S1585" i="30" s="1"/>
  <c r="R1585" i="30"/>
  <c r="T1585" i="30"/>
  <c r="N1586" i="30"/>
  <c r="S1586" i="30" s="1"/>
  <c r="R1586" i="30"/>
  <c r="T1586" i="30"/>
  <c r="N1587" i="30"/>
  <c r="S1587" i="30" s="1"/>
  <c r="R1587" i="30"/>
  <c r="T1587" i="30"/>
  <c r="N1588" i="30"/>
  <c r="S1588" i="30" s="1"/>
  <c r="R1588" i="30"/>
  <c r="T1588" i="30"/>
  <c r="N1589" i="30"/>
  <c r="S1589" i="30" s="1"/>
  <c r="R1589" i="30"/>
  <c r="T1589" i="30"/>
  <c r="N1590" i="30"/>
  <c r="S1590" i="30" s="1"/>
  <c r="R1590" i="30"/>
  <c r="T1590" i="30"/>
  <c r="N1591" i="30"/>
  <c r="S1591" i="30" s="1"/>
  <c r="R1591" i="30"/>
  <c r="T1591" i="30"/>
  <c r="N1592" i="30"/>
  <c r="S1592" i="30" s="1"/>
  <c r="R1592" i="30"/>
  <c r="T1592" i="30"/>
  <c r="N1593" i="30"/>
  <c r="S1593" i="30" s="1"/>
  <c r="R1593" i="30"/>
  <c r="T1593" i="30"/>
  <c r="N1594" i="30"/>
  <c r="S1594" i="30" s="1"/>
  <c r="R1594" i="30"/>
  <c r="T1594" i="30"/>
  <c r="N1595" i="30"/>
  <c r="S1595" i="30" s="1"/>
  <c r="R1595" i="30"/>
  <c r="T1595" i="30"/>
  <c r="N1596" i="30"/>
  <c r="S1596" i="30" s="1"/>
  <c r="R1596" i="30"/>
  <c r="T1596" i="30"/>
  <c r="N1597" i="30"/>
  <c r="S1597" i="30" s="1"/>
  <c r="R1597" i="30"/>
  <c r="T1597" i="30"/>
  <c r="N1598" i="30"/>
  <c r="S1598" i="30" s="1"/>
  <c r="R1598" i="30"/>
  <c r="T1598" i="30"/>
  <c r="N1599" i="30"/>
  <c r="S1599" i="30" s="1"/>
  <c r="R1599" i="30"/>
  <c r="T1599" i="30"/>
  <c r="N1600" i="30"/>
  <c r="S1600" i="30" s="1"/>
  <c r="R1600" i="30"/>
  <c r="T1600" i="30"/>
  <c r="N1601" i="30"/>
  <c r="S1601" i="30" s="1"/>
  <c r="R1601" i="30"/>
  <c r="T1601" i="30"/>
  <c r="N1602" i="30"/>
  <c r="S1602" i="30" s="1"/>
  <c r="R1602" i="30"/>
  <c r="T1602" i="30"/>
  <c r="N1603" i="30"/>
  <c r="S1603" i="30" s="1"/>
  <c r="R1603" i="30"/>
  <c r="T1603" i="30"/>
  <c r="N1604" i="30"/>
  <c r="S1604" i="30" s="1"/>
  <c r="R1604" i="30"/>
  <c r="T1604" i="30"/>
  <c r="K1604" i="30"/>
  <c r="K1603" i="30"/>
  <c r="K1602" i="30"/>
  <c r="K1601" i="30"/>
  <c r="K1600" i="30"/>
  <c r="K1599" i="30"/>
  <c r="K1598" i="30"/>
  <c r="K1597" i="30"/>
  <c r="K1596" i="30"/>
  <c r="K1595" i="30"/>
  <c r="K1594" i="30"/>
  <c r="K1593" i="30"/>
  <c r="K1592" i="30"/>
  <c r="K1591" i="30"/>
  <c r="K1590" i="30"/>
  <c r="K1589" i="30"/>
  <c r="K1588" i="30"/>
  <c r="K1587" i="30"/>
  <c r="K1586" i="30"/>
  <c r="K1585" i="30"/>
  <c r="K1584" i="30"/>
  <c r="K1583" i="30"/>
  <c r="K1582" i="30"/>
  <c r="K1581" i="30"/>
  <c r="K1580" i="30"/>
  <c r="K1579" i="30"/>
  <c r="K1578" i="30"/>
  <c r="K1577" i="30"/>
  <c r="K1576" i="30"/>
  <c r="K1575" i="30"/>
  <c r="K1574" i="30"/>
  <c r="K1573" i="30"/>
  <c r="K1572" i="30"/>
  <c r="K1571" i="30"/>
  <c r="K1570" i="30"/>
  <c r="K1569" i="30"/>
  <c r="K1568" i="30"/>
  <c r="K1567" i="30"/>
  <c r="K1566" i="30"/>
  <c r="K1565" i="30"/>
  <c r="K1564" i="30"/>
  <c r="K1563" i="30"/>
  <c r="K1562" i="30"/>
  <c r="K1561" i="30"/>
  <c r="K1560" i="30"/>
  <c r="K1559" i="30"/>
  <c r="K1558" i="30"/>
  <c r="K1557" i="30"/>
  <c r="K1556" i="30"/>
  <c r="K1555" i="30"/>
  <c r="K1554" i="30"/>
  <c r="K1553" i="30"/>
  <c r="K1552" i="30"/>
  <c r="K1551" i="30"/>
  <c r="K1550" i="30"/>
  <c r="K1549" i="30"/>
  <c r="K1548" i="30"/>
  <c r="K1547" i="30"/>
  <c r="K1546" i="30"/>
  <c r="K1545" i="30"/>
  <c r="K1544" i="30"/>
  <c r="K1543" i="30"/>
  <c r="K1542" i="30"/>
  <c r="K1541" i="30"/>
  <c r="K1540" i="30"/>
  <c r="K1539" i="30"/>
  <c r="K1538" i="30"/>
  <c r="K1537" i="30"/>
  <c r="K1536" i="30"/>
  <c r="K1535" i="30"/>
  <c r="K1534" i="30"/>
  <c r="K1533" i="30"/>
  <c r="K1532" i="30"/>
  <c r="K1531" i="30"/>
  <c r="K1530" i="30"/>
  <c r="K1529" i="30"/>
  <c r="K1528" i="30"/>
  <c r="K1527" i="30"/>
  <c r="K1526" i="30"/>
  <c r="K1525" i="30"/>
  <c r="K1524" i="30"/>
  <c r="K1523" i="30"/>
  <c r="K1522" i="30"/>
  <c r="K1521" i="30"/>
  <c r="K1520" i="30"/>
  <c r="K1519" i="30"/>
  <c r="K1518" i="30"/>
  <c r="K1517" i="30"/>
  <c r="K1516" i="30"/>
  <c r="K1515" i="30"/>
  <c r="K1514" i="30"/>
  <c r="K1513" i="30"/>
  <c r="K1512" i="30"/>
  <c r="K1511" i="30"/>
  <c r="K1510" i="30"/>
  <c r="K1509" i="30"/>
  <c r="K1508" i="30"/>
  <c r="K1507" i="30"/>
  <c r="K1506" i="30"/>
  <c r="K1505" i="30"/>
  <c r="K1504" i="30"/>
  <c r="K1503" i="30"/>
  <c r="K1502" i="30"/>
  <c r="K1501" i="30"/>
  <c r="K1500" i="30"/>
  <c r="K1499" i="30"/>
  <c r="K1498" i="30"/>
  <c r="N1497" i="30"/>
  <c r="T1497" i="30" s="1"/>
  <c r="K1497" i="30"/>
  <c r="J1497" i="30"/>
  <c r="S1497" i="30"/>
  <c r="N219" i="29"/>
  <c r="R219" i="29" s="1"/>
  <c r="O219" i="29"/>
  <c r="Q219" i="29"/>
  <c r="S219" i="29"/>
  <c r="N220" i="29"/>
  <c r="R220" i="29" s="1"/>
  <c r="O220" i="29"/>
  <c r="Q220" i="29"/>
  <c r="S220" i="29"/>
  <c r="N232" i="29"/>
  <c r="R232" i="29" s="1"/>
  <c r="O232" i="29"/>
  <c r="Q232" i="29"/>
  <c r="S232" i="29"/>
  <c r="N233" i="29"/>
  <c r="R233" i="29" s="1"/>
  <c r="O233" i="29"/>
  <c r="Q233" i="29"/>
  <c r="S233" i="29"/>
  <c r="N234" i="29"/>
  <c r="R234" i="29" s="1"/>
  <c r="O234" i="29"/>
  <c r="Q234" i="29"/>
  <c r="S234" i="29"/>
  <c r="N244" i="29"/>
  <c r="R244" i="29" s="1"/>
  <c r="O244" i="29"/>
  <c r="Q244" i="29"/>
  <c r="S244" i="29"/>
  <c r="N278" i="29"/>
  <c r="R278" i="29" s="1"/>
  <c r="O278" i="29"/>
  <c r="Q278" i="29"/>
  <c r="S278" i="29"/>
  <c r="N290" i="29"/>
  <c r="R290" i="29" s="1"/>
  <c r="O290" i="29"/>
  <c r="Q290" i="29"/>
  <c r="S290" i="29"/>
  <c r="N322" i="29"/>
  <c r="R322" i="29" s="1"/>
  <c r="O322" i="29"/>
  <c r="Q322" i="29"/>
  <c r="S322" i="29"/>
  <c r="N323" i="29"/>
  <c r="R323" i="29" s="1"/>
  <c r="O323" i="29"/>
  <c r="Q323" i="29"/>
  <c r="S323" i="29"/>
  <c r="N324" i="29"/>
  <c r="R324" i="29" s="1"/>
  <c r="O324" i="29"/>
  <c r="Q324" i="29"/>
  <c r="S324" i="29"/>
  <c r="N326" i="29"/>
  <c r="R326" i="29" s="1"/>
  <c r="O326" i="29"/>
  <c r="Q326" i="29"/>
  <c r="S326" i="29"/>
  <c r="N343" i="29"/>
  <c r="R343" i="29" s="1"/>
  <c r="O343" i="29"/>
  <c r="Q343" i="29"/>
  <c r="S343" i="29"/>
  <c r="N348" i="29"/>
  <c r="R348" i="29" s="1"/>
  <c r="O348" i="29"/>
  <c r="Q348" i="29"/>
  <c r="S348" i="29"/>
  <c r="N411" i="29"/>
  <c r="R411" i="29" s="1"/>
  <c r="O411" i="29"/>
  <c r="Q411" i="29"/>
  <c r="S411" i="29"/>
  <c r="N412" i="29"/>
  <c r="R412" i="29" s="1"/>
  <c r="O412" i="29"/>
  <c r="Q412" i="29"/>
  <c r="S412" i="29"/>
  <c r="N425" i="29"/>
  <c r="R425" i="29" s="1"/>
  <c r="O425" i="29"/>
  <c r="Q425" i="29"/>
  <c r="S425" i="29"/>
  <c r="N434" i="29"/>
  <c r="R434" i="29" s="1"/>
  <c r="O434" i="29"/>
  <c r="Q434" i="29"/>
  <c r="S434" i="29"/>
  <c r="N480" i="29"/>
  <c r="R480" i="29" s="1"/>
  <c r="O480" i="29"/>
  <c r="Q480" i="29"/>
  <c r="S480" i="29"/>
  <c r="N514" i="29"/>
  <c r="R514" i="29" s="1"/>
  <c r="O514" i="29"/>
  <c r="Q514" i="29"/>
  <c r="S514" i="29"/>
  <c r="N648" i="29"/>
  <c r="R648" i="29" s="1"/>
  <c r="O648" i="29"/>
  <c r="Q648" i="29"/>
  <c r="S648" i="29"/>
  <c r="N649" i="29"/>
  <c r="R649" i="29" s="1"/>
  <c r="O649" i="29"/>
  <c r="Q649" i="29"/>
  <c r="S649" i="29"/>
  <c r="N680" i="29"/>
  <c r="R680" i="29" s="1"/>
  <c r="O680" i="29"/>
  <c r="Q680" i="29"/>
  <c r="S680" i="29"/>
  <c r="N681" i="29"/>
  <c r="R681" i="29" s="1"/>
  <c r="O681" i="29"/>
  <c r="Q681" i="29"/>
  <c r="S681" i="29"/>
  <c r="N686" i="29"/>
  <c r="R686" i="29" s="1"/>
  <c r="O686" i="29"/>
  <c r="Q686" i="29"/>
  <c r="S686" i="29"/>
  <c r="N696" i="29"/>
  <c r="R696" i="29" s="1"/>
  <c r="O696" i="29"/>
  <c r="Q696" i="29"/>
  <c r="S696" i="29"/>
  <c r="N728" i="29"/>
  <c r="R728" i="29" s="1"/>
  <c r="O728" i="29"/>
  <c r="Q728" i="29"/>
  <c r="S728" i="29"/>
  <c r="N747" i="29"/>
  <c r="R747" i="29" s="1"/>
  <c r="O747" i="29"/>
  <c r="Q747" i="29"/>
  <c r="S747" i="29"/>
  <c r="N761" i="29"/>
  <c r="R761" i="29" s="1"/>
  <c r="O761" i="29"/>
  <c r="Q761" i="29"/>
  <c r="S761" i="29"/>
  <c r="N766" i="29"/>
  <c r="R766" i="29" s="1"/>
  <c r="O766" i="29"/>
  <c r="Q766" i="29"/>
  <c r="S766" i="29"/>
  <c r="N791" i="29"/>
  <c r="R791" i="29" s="1"/>
  <c r="O791" i="29"/>
  <c r="Q791" i="29"/>
  <c r="S791" i="29"/>
  <c r="N792" i="29"/>
  <c r="R792" i="29" s="1"/>
  <c r="O792" i="29"/>
  <c r="Q792" i="29"/>
  <c r="S792" i="29"/>
  <c r="N793" i="29"/>
  <c r="R793" i="29" s="1"/>
  <c r="O793" i="29"/>
  <c r="Q793" i="29"/>
  <c r="S793" i="29"/>
  <c r="N811" i="29"/>
  <c r="R811" i="29" s="1"/>
  <c r="O811" i="29"/>
  <c r="Q811" i="29"/>
  <c r="S811" i="29"/>
  <c r="N812" i="29"/>
  <c r="R812" i="29" s="1"/>
  <c r="O812" i="29"/>
  <c r="Q812" i="29"/>
  <c r="S812" i="29"/>
  <c r="N852" i="29"/>
  <c r="R852" i="29" s="1"/>
  <c r="O852" i="29"/>
  <c r="Q852" i="29"/>
  <c r="S852" i="29"/>
  <c r="N900" i="29"/>
  <c r="R900" i="29" s="1"/>
  <c r="O900" i="29"/>
  <c r="Q900" i="29"/>
  <c r="S900" i="29"/>
  <c r="N969" i="29"/>
  <c r="R969" i="29" s="1"/>
  <c r="O969" i="29"/>
  <c r="Q969" i="29"/>
  <c r="S969" i="29"/>
  <c r="N970" i="29"/>
  <c r="R970" i="29" s="1"/>
  <c r="O970" i="29"/>
  <c r="Q970" i="29"/>
  <c r="S970" i="29"/>
  <c r="N978" i="29"/>
  <c r="R978" i="29" s="1"/>
  <c r="O978" i="29"/>
  <c r="Q978" i="29"/>
  <c r="S978" i="29"/>
  <c r="N988" i="29"/>
  <c r="R988" i="29" s="1"/>
  <c r="O988" i="29"/>
  <c r="Q988" i="29"/>
  <c r="S988" i="29"/>
  <c r="N989" i="29"/>
  <c r="R989" i="29" s="1"/>
  <c r="O989" i="29"/>
  <c r="Q989" i="29"/>
  <c r="S989" i="29"/>
  <c r="N1018" i="29"/>
  <c r="R1018" i="29" s="1"/>
  <c r="O1018" i="29"/>
  <c r="Q1018" i="29"/>
  <c r="S1018" i="29"/>
  <c r="N1038" i="29"/>
  <c r="R1038" i="29" s="1"/>
  <c r="O1038" i="29"/>
  <c r="Q1038" i="29"/>
  <c r="S1038" i="29"/>
  <c r="N1057" i="29"/>
  <c r="R1057" i="29" s="1"/>
  <c r="O1057" i="29"/>
  <c r="Q1057" i="29"/>
  <c r="S1057" i="29"/>
  <c r="N1068" i="29"/>
  <c r="R1068" i="29" s="1"/>
  <c r="O1068" i="29"/>
  <c r="Q1068" i="29"/>
  <c r="S1068" i="29"/>
  <c r="N1069" i="29"/>
  <c r="R1069" i="29" s="1"/>
  <c r="O1069" i="29"/>
  <c r="Q1069" i="29"/>
  <c r="S1069" i="29"/>
  <c r="N1075" i="29"/>
  <c r="R1075" i="29" s="1"/>
  <c r="O1075" i="29"/>
  <c r="Q1075" i="29"/>
  <c r="S1075" i="29"/>
  <c r="N1076" i="29"/>
  <c r="R1076" i="29" s="1"/>
  <c r="O1076" i="29"/>
  <c r="Q1076" i="29"/>
  <c r="S1076" i="29"/>
  <c r="N1086" i="29"/>
  <c r="R1086" i="29" s="1"/>
  <c r="O1086" i="29"/>
  <c r="Q1086" i="29"/>
  <c r="S1086" i="29"/>
  <c r="N1105" i="29"/>
  <c r="R1105" i="29" s="1"/>
  <c r="O1105" i="29"/>
  <c r="Q1105" i="29"/>
  <c r="S1105" i="29"/>
  <c r="N1111" i="29"/>
  <c r="R1111" i="29" s="1"/>
  <c r="O1111" i="29"/>
  <c r="Q1111" i="29"/>
  <c r="S1111" i="29"/>
  <c r="N1112" i="29"/>
  <c r="R1112" i="29" s="1"/>
  <c r="O1112" i="29"/>
  <c r="Q1112" i="29"/>
  <c r="S1112" i="29"/>
  <c r="N1113" i="29"/>
  <c r="R1113" i="29" s="1"/>
  <c r="O1113" i="29"/>
  <c r="Q1113" i="29"/>
  <c r="S1113" i="29"/>
  <c r="N1120" i="29"/>
  <c r="R1120" i="29" s="1"/>
  <c r="O1120" i="29"/>
  <c r="Q1120" i="29"/>
  <c r="S1120" i="29"/>
  <c r="N1121" i="29"/>
  <c r="R1121" i="29" s="1"/>
  <c r="O1121" i="29"/>
  <c r="Q1121" i="29"/>
  <c r="S1121" i="29"/>
  <c r="N1126" i="29"/>
  <c r="R1126" i="29" s="1"/>
  <c r="O1126" i="29"/>
  <c r="Q1126" i="29"/>
  <c r="S1126" i="29"/>
  <c r="N1145" i="29"/>
  <c r="R1145" i="29" s="1"/>
  <c r="O1145" i="29"/>
  <c r="Q1145" i="29"/>
  <c r="S1145" i="29"/>
  <c r="N1161" i="29"/>
  <c r="R1161" i="29" s="1"/>
  <c r="O1161" i="29"/>
  <c r="Q1161" i="29"/>
  <c r="S1161" i="29"/>
  <c r="N1192" i="29"/>
  <c r="R1192" i="29" s="1"/>
  <c r="O1192" i="29"/>
  <c r="Q1192" i="29"/>
  <c r="S1192" i="29"/>
  <c r="N1255" i="29"/>
  <c r="R1255" i="29" s="1"/>
  <c r="O1255" i="29"/>
  <c r="Q1255" i="29"/>
  <c r="S1255" i="29"/>
  <c r="N1275" i="29"/>
  <c r="R1275" i="29" s="1"/>
  <c r="O1275" i="29"/>
  <c r="Q1275" i="29"/>
  <c r="S1275" i="29"/>
  <c r="N1284" i="29"/>
  <c r="R1284" i="29" s="1"/>
  <c r="O1284" i="29"/>
  <c r="Q1284" i="29"/>
  <c r="S1284" i="29"/>
  <c r="N1342" i="29"/>
  <c r="R1342" i="29" s="1"/>
  <c r="O1342" i="29"/>
  <c r="Q1342" i="29"/>
  <c r="S1342" i="29"/>
  <c r="N1417" i="29"/>
  <c r="R1417" i="29" s="1"/>
  <c r="O1417" i="29"/>
  <c r="Q1417" i="29"/>
  <c r="S1417" i="29"/>
  <c r="N1418" i="29"/>
  <c r="R1418" i="29" s="1"/>
  <c r="O1418" i="29"/>
  <c r="Q1418" i="29"/>
  <c r="S1418" i="29"/>
  <c r="N1442" i="29"/>
  <c r="R1442" i="29" s="1"/>
  <c r="O1442" i="29"/>
  <c r="Q1442" i="29"/>
  <c r="S1442" i="29"/>
  <c r="N1443" i="29"/>
  <c r="R1443" i="29" s="1"/>
  <c r="O1443" i="29"/>
  <c r="Q1443" i="29"/>
  <c r="S1443" i="29"/>
  <c r="N1522" i="29"/>
  <c r="R1522" i="29" s="1"/>
  <c r="O1522" i="29"/>
  <c r="Q1522" i="29"/>
  <c r="S1522" i="29"/>
  <c r="N1523" i="29"/>
  <c r="R1523" i="29" s="1"/>
  <c r="O1523" i="29"/>
  <c r="Q1523" i="29"/>
  <c r="S1523" i="29"/>
  <c r="N1533" i="29"/>
  <c r="R1533" i="29" s="1"/>
  <c r="O1533" i="29"/>
  <c r="Q1533" i="29"/>
  <c r="S1533" i="29"/>
  <c r="N1544" i="29"/>
  <c r="R1544" i="29" s="1"/>
  <c r="O1544" i="29"/>
  <c r="Q1544" i="29"/>
  <c r="S1544" i="29"/>
  <c r="N1565" i="29"/>
  <c r="R1565" i="29" s="1"/>
  <c r="O1565" i="29"/>
  <c r="Q1565" i="29"/>
  <c r="S1565" i="29"/>
  <c r="N1601" i="29"/>
  <c r="R1601" i="29" s="1"/>
  <c r="O1601" i="29"/>
  <c r="Q1601" i="29"/>
  <c r="S1601" i="29"/>
  <c r="N1602" i="29"/>
  <c r="R1602" i="29" s="1"/>
  <c r="O1602" i="29"/>
  <c r="Q1602" i="29"/>
  <c r="S1602" i="29"/>
  <c r="N1611" i="29"/>
  <c r="R1611" i="29" s="1"/>
  <c r="O1611" i="29"/>
  <c r="Q1611" i="29"/>
  <c r="S1611" i="29"/>
  <c r="N1659" i="29"/>
  <c r="R1659" i="29" s="1"/>
  <c r="O1659" i="29"/>
  <c r="Q1659" i="29"/>
  <c r="S1659" i="29"/>
  <c r="N1660" i="29"/>
  <c r="R1660" i="29" s="1"/>
  <c r="O1660" i="29"/>
  <c r="Q1660" i="29"/>
  <c r="S1660" i="29"/>
  <c r="N1688" i="29"/>
  <c r="R1688" i="29" s="1"/>
  <c r="O1688" i="29"/>
  <c r="Q1688" i="29"/>
  <c r="S1688" i="29"/>
  <c r="N1779" i="29"/>
  <c r="R1779" i="29" s="1"/>
  <c r="O1779" i="29"/>
  <c r="Q1779" i="29"/>
  <c r="S1779" i="29"/>
  <c r="N1780" i="29"/>
  <c r="R1780" i="29" s="1"/>
  <c r="O1780" i="29"/>
  <c r="Q1780" i="29"/>
  <c r="S1780" i="29"/>
  <c r="N1808" i="29"/>
  <c r="R1808" i="29" s="1"/>
  <c r="O1808" i="29"/>
  <c r="Q1808" i="29"/>
  <c r="S1808" i="29"/>
  <c r="N1816" i="29"/>
  <c r="R1816" i="29" s="1"/>
  <c r="O1816" i="29"/>
  <c r="Q1816" i="29"/>
  <c r="S1816" i="29"/>
  <c r="N1832" i="29"/>
  <c r="R1832" i="29" s="1"/>
  <c r="O1832" i="29"/>
  <c r="Q1832" i="29"/>
  <c r="S1832" i="29"/>
  <c r="N1833" i="29"/>
  <c r="R1833" i="29" s="1"/>
  <c r="O1833" i="29"/>
  <c r="Q1833" i="29"/>
  <c r="S1833" i="29"/>
  <c r="N1870" i="29"/>
  <c r="R1870" i="29" s="1"/>
  <c r="O1870" i="29"/>
  <c r="Q1870" i="29"/>
  <c r="S1870" i="29"/>
  <c r="N1876" i="29"/>
  <c r="R1876" i="29" s="1"/>
  <c r="O1876" i="29"/>
  <c r="Q1876" i="29"/>
  <c r="S1876" i="29"/>
  <c r="N1921" i="29"/>
  <c r="R1921" i="29" s="1"/>
  <c r="O1921" i="29"/>
  <c r="Q1921" i="29"/>
  <c r="S1921" i="29"/>
  <c r="N1928" i="29"/>
  <c r="R1928" i="29" s="1"/>
  <c r="O1928" i="29"/>
  <c r="Q1928" i="29"/>
  <c r="S1928" i="29"/>
  <c r="N1941" i="29"/>
  <c r="R1941" i="29" s="1"/>
  <c r="O1941" i="29"/>
  <c r="Q1941" i="29"/>
  <c r="S1941" i="29"/>
  <c r="N1955" i="29"/>
  <c r="R1955" i="29" s="1"/>
  <c r="O1955" i="29"/>
  <c r="Q1955" i="29"/>
  <c r="S1955" i="29"/>
  <c r="N1966" i="29"/>
  <c r="R1966" i="29" s="1"/>
  <c r="O1966" i="29"/>
  <c r="Q1966" i="29"/>
  <c r="S1966" i="29"/>
  <c r="N1973" i="29"/>
  <c r="R1973" i="29" s="1"/>
  <c r="O1973" i="29"/>
  <c r="Q1973" i="29"/>
  <c r="S1973" i="29"/>
  <c r="N1987" i="29"/>
  <c r="R1987" i="29" s="1"/>
  <c r="O1987" i="29"/>
  <c r="Q1987" i="29"/>
  <c r="S1987" i="29"/>
  <c r="N1993" i="29"/>
  <c r="R1993" i="29" s="1"/>
  <c r="O1993" i="29"/>
  <c r="Q1993" i="29"/>
  <c r="S1993" i="29"/>
  <c r="N1994" i="29"/>
  <c r="R1994" i="29" s="1"/>
  <c r="O1994" i="29"/>
  <c r="Q1994" i="29"/>
  <c r="S1994" i="29"/>
  <c r="N1999" i="29"/>
  <c r="R1999" i="29" s="1"/>
  <c r="O1999" i="29"/>
  <c r="Q1999" i="29"/>
  <c r="S1999" i="29"/>
  <c r="N2011" i="29"/>
  <c r="R2011" i="29" s="1"/>
  <c r="O2011" i="29"/>
  <c r="Q2011" i="29"/>
  <c r="S2011" i="29"/>
  <c r="N2029" i="29"/>
  <c r="R2029" i="29" s="1"/>
  <c r="O2029" i="29"/>
  <c r="Q2029" i="29"/>
  <c r="S2029" i="29"/>
  <c r="N2069" i="29"/>
  <c r="R2069" i="29" s="1"/>
  <c r="O2069" i="29"/>
  <c r="Q2069" i="29"/>
  <c r="S2069" i="29"/>
  <c r="N2083" i="29"/>
  <c r="R2083" i="29" s="1"/>
  <c r="O2083" i="29"/>
  <c r="Q2083" i="29"/>
  <c r="S2083" i="29"/>
  <c r="N2104" i="29"/>
  <c r="R2104" i="29" s="1"/>
  <c r="O2104" i="29"/>
  <c r="Q2104" i="29"/>
  <c r="S2104" i="29"/>
  <c r="N2105" i="29"/>
  <c r="R2105" i="29" s="1"/>
  <c r="O2105" i="29"/>
  <c r="Q2105" i="29"/>
  <c r="S2105" i="29"/>
  <c r="N2135" i="29"/>
  <c r="R2135" i="29" s="1"/>
  <c r="O2135" i="29"/>
  <c r="Q2135" i="29"/>
  <c r="S2135" i="29"/>
  <c r="N2140" i="29"/>
  <c r="R2140" i="29" s="1"/>
  <c r="O2140" i="29"/>
  <c r="Q2140" i="29"/>
  <c r="S2140" i="29"/>
  <c r="Q206" i="29"/>
  <c r="Q218" i="29"/>
  <c r="N218" i="29"/>
  <c r="R218" i="29" s="1"/>
  <c r="O218" i="29"/>
  <c r="S218" i="29"/>
  <c r="O93" i="29"/>
  <c r="O1188" i="29"/>
  <c r="O1433" i="29"/>
  <c r="O1707" i="29"/>
  <c r="O1789" i="29"/>
  <c r="O2044" i="29"/>
  <c r="O2112" i="29"/>
  <c r="O206" i="29"/>
  <c r="O2179" i="29"/>
  <c r="N133" i="29"/>
  <c r="R133" i="29" s="1"/>
  <c r="S133" i="29" s="1"/>
  <c r="O133" i="29"/>
  <c r="N134" i="29"/>
  <c r="R134" i="29" s="1"/>
  <c r="S134" i="29" s="1"/>
  <c r="O134" i="29"/>
  <c r="N141" i="29"/>
  <c r="R141" i="29" s="1"/>
  <c r="O141" i="29"/>
  <c r="S141" i="29"/>
  <c r="N307" i="29"/>
  <c r="R307" i="29" s="1"/>
  <c r="O307" i="29"/>
  <c r="S307" i="29"/>
  <c r="N320" i="29"/>
  <c r="R320" i="29" s="1"/>
  <c r="O320" i="29"/>
  <c r="S320" i="29"/>
  <c r="N321" i="29"/>
  <c r="R321" i="29" s="1"/>
  <c r="O321" i="29"/>
  <c r="S321" i="29"/>
  <c r="N342" i="29"/>
  <c r="R342" i="29" s="1"/>
  <c r="O342" i="29"/>
  <c r="S342" i="29"/>
  <c r="N472" i="29"/>
  <c r="R472" i="29" s="1"/>
  <c r="O472" i="29"/>
  <c r="S472" i="29"/>
  <c r="N473" i="29"/>
  <c r="R473" i="29" s="1"/>
  <c r="O473" i="29"/>
  <c r="S473" i="29"/>
  <c r="N496" i="29"/>
  <c r="R496" i="29" s="1"/>
  <c r="O496" i="29"/>
  <c r="S496" i="29"/>
  <c r="N541" i="29"/>
  <c r="R541" i="29" s="1"/>
  <c r="O541" i="29"/>
  <c r="S541" i="29"/>
  <c r="N636" i="29"/>
  <c r="R636" i="29" s="1"/>
  <c r="O636" i="29"/>
  <c r="S636" i="29"/>
  <c r="N723" i="29"/>
  <c r="R723" i="29" s="1"/>
  <c r="O723" i="29"/>
  <c r="S723" i="29"/>
  <c r="N724" i="29"/>
  <c r="R724" i="29" s="1"/>
  <c r="O724" i="29"/>
  <c r="S724" i="29"/>
  <c r="N725" i="29"/>
  <c r="R725" i="29" s="1"/>
  <c r="O725" i="29"/>
  <c r="S725" i="29"/>
  <c r="N734" i="29"/>
  <c r="R734" i="29" s="1"/>
  <c r="O734" i="29"/>
  <c r="S734" i="29"/>
  <c r="N739" i="29"/>
  <c r="R739" i="29" s="1"/>
  <c r="O739" i="29"/>
  <c r="S739" i="29"/>
  <c r="N746" i="29"/>
  <c r="R746" i="29" s="1"/>
  <c r="O746" i="29"/>
  <c r="S746" i="29"/>
  <c r="N775" i="29"/>
  <c r="R775" i="29" s="1"/>
  <c r="O775" i="29"/>
  <c r="S775" i="29"/>
  <c r="N776" i="29"/>
  <c r="R776" i="29" s="1"/>
  <c r="O776" i="29"/>
  <c r="S776" i="29"/>
  <c r="N810" i="29"/>
  <c r="R810" i="29" s="1"/>
  <c r="O810" i="29"/>
  <c r="S810" i="29"/>
  <c r="N823" i="29"/>
  <c r="R823" i="29" s="1"/>
  <c r="O823" i="29"/>
  <c r="S823" i="29"/>
  <c r="N909" i="29"/>
  <c r="R909" i="29" s="1"/>
  <c r="O909" i="29"/>
  <c r="S909" i="29"/>
  <c r="N916" i="29"/>
  <c r="R916" i="29" s="1"/>
  <c r="O916" i="29"/>
  <c r="S916" i="29"/>
  <c r="N987" i="29"/>
  <c r="R987" i="29" s="1"/>
  <c r="O987" i="29"/>
  <c r="S987" i="29"/>
  <c r="N1030" i="29"/>
  <c r="R1030" i="29" s="1"/>
  <c r="O1030" i="29"/>
  <c r="S1030" i="29"/>
  <c r="N1056" i="29"/>
  <c r="R1056" i="29" s="1"/>
  <c r="O1056" i="29"/>
  <c r="S1056" i="29"/>
  <c r="N1103" i="29"/>
  <c r="R1103" i="29" s="1"/>
  <c r="O1103" i="29"/>
  <c r="S1103" i="29"/>
  <c r="N1104" i="29"/>
  <c r="R1104" i="29" s="1"/>
  <c r="O1104" i="29"/>
  <c r="S1104" i="29"/>
  <c r="N1110" i="29"/>
  <c r="R1110" i="29" s="1"/>
  <c r="O1110" i="29"/>
  <c r="S1110" i="29"/>
  <c r="N1150" i="29"/>
  <c r="R1150" i="29" s="1"/>
  <c r="O1150" i="29"/>
  <c r="S1150" i="29"/>
  <c r="N1187" i="29"/>
  <c r="R1187" i="29" s="1"/>
  <c r="O1187" i="29"/>
  <c r="S1187" i="29"/>
  <c r="N1274" i="29"/>
  <c r="R1274" i="29" s="1"/>
  <c r="O1274" i="29"/>
  <c r="S1274" i="29"/>
  <c r="N1357" i="29"/>
  <c r="R1357" i="29" s="1"/>
  <c r="O1357" i="29"/>
  <c r="S1357" i="29"/>
  <c r="N1358" i="29"/>
  <c r="R1358" i="29" s="1"/>
  <c r="O1358" i="29"/>
  <c r="S1358" i="29"/>
  <c r="N1371" i="29"/>
  <c r="R1371" i="29" s="1"/>
  <c r="O1371" i="29"/>
  <c r="S1371" i="29"/>
  <c r="N1383" i="29"/>
  <c r="R1383" i="29" s="1"/>
  <c r="O1383" i="29"/>
  <c r="S1383" i="29"/>
  <c r="N1384" i="29"/>
  <c r="R1384" i="29" s="1"/>
  <c r="O1384" i="29"/>
  <c r="S1384" i="29"/>
  <c r="N1401" i="29"/>
  <c r="R1401" i="29" s="1"/>
  <c r="O1401" i="29"/>
  <c r="S1401" i="29"/>
  <c r="N1402" i="29"/>
  <c r="R1402" i="29" s="1"/>
  <c r="O1402" i="29"/>
  <c r="S1402" i="29"/>
  <c r="N1441" i="29"/>
  <c r="R1441" i="29" s="1"/>
  <c r="O1441" i="29"/>
  <c r="S1441" i="29"/>
  <c r="N1457" i="29"/>
  <c r="R1457" i="29" s="1"/>
  <c r="O1457" i="29"/>
  <c r="S1457" i="29"/>
  <c r="N1511" i="29"/>
  <c r="R1511" i="29" s="1"/>
  <c r="O1511" i="29"/>
  <c r="S1511" i="29"/>
  <c r="N1512" i="29"/>
  <c r="R1512" i="29" s="1"/>
  <c r="O1512" i="29"/>
  <c r="S1512" i="29"/>
  <c r="N1600" i="29"/>
  <c r="R1600" i="29" s="1"/>
  <c r="O1600" i="29"/>
  <c r="S1600" i="29"/>
  <c r="N1745" i="29"/>
  <c r="R1745" i="29" s="1"/>
  <c r="O1745" i="29"/>
  <c r="S1745" i="29"/>
  <c r="N1768" i="29"/>
  <c r="R1768" i="29" s="1"/>
  <c r="O1768" i="29"/>
  <c r="S1768" i="29"/>
  <c r="N1769" i="29"/>
  <c r="R1769" i="29" s="1"/>
  <c r="O1769" i="29"/>
  <c r="S1769" i="29"/>
  <c r="N1777" i="29"/>
  <c r="R1777" i="29" s="1"/>
  <c r="O1777" i="29"/>
  <c r="S1777" i="29"/>
  <c r="N1778" i="29"/>
  <c r="R1778" i="29" s="1"/>
  <c r="O1778" i="29"/>
  <c r="S1778" i="29"/>
  <c r="N1812" i="29"/>
  <c r="R1812" i="29" s="1"/>
  <c r="O1812" i="29"/>
  <c r="S1812" i="29"/>
  <c r="N1827" i="29"/>
  <c r="R1827" i="29" s="1"/>
  <c r="O1827" i="29"/>
  <c r="S1827" i="29"/>
  <c r="N1853" i="29"/>
  <c r="R1853" i="29" s="1"/>
  <c r="O1853" i="29"/>
  <c r="S1853" i="29"/>
  <c r="N1854" i="29"/>
  <c r="R1854" i="29" s="1"/>
  <c r="O1854" i="29"/>
  <c r="S1854" i="29"/>
  <c r="N1873" i="29"/>
  <c r="R1873" i="29" s="1"/>
  <c r="O1873" i="29"/>
  <c r="S1873" i="29"/>
  <c r="N1911" i="29"/>
  <c r="R1911" i="29" s="1"/>
  <c r="O1911" i="29"/>
  <c r="S1911" i="29"/>
  <c r="N1954" i="29"/>
  <c r="R1954" i="29" s="1"/>
  <c r="O1954" i="29"/>
  <c r="S1954" i="29"/>
  <c r="N2043" i="29"/>
  <c r="R2043" i="29" s="1"/>
  <c r="O2043" i="29"/>
  <c r="S2043" i="29"/>
  <c r="N2082" i="29"/>
  <c r="R2082" i="29" s="1"/>
  <c r="O2082" i="29"/>
  <c r="S2082" i="29"/>
  <c r="N2091" i="29"/>
  <c r="R2091" i="29" s="1"/>
  <c r="O2091" i="29"/>
  <c r="S2091" i="29"/>
  <c r="N2133" i="29"/>
  <c r="R2133" i="29" s="1"/>
  <c r="O2133" i="29"/>
  <c r="S2133" i="29"/>
  <c r="N2157" i="29"/>
  <c r="R2157" i="29" s="1"/>
  <c r="O2157" i="29"/>
  <c r="S2157" i="29"/>
  <c r="N2164" i="29"/>
  <c r="R2164" i="29" s="1"/>
  <c r="O2164" i="29"/>
  <c r="S2164" i="29"/>
  <c r="N2165" i="29"/>
  <c r="R2165" i="29" s="1"/>
  <c r="O2165" i="29"/>
  <c r="S2165" i="29"/>
  <c r="N2179" i="29"/>
  <c r="R2179" i="29" s="1"/>
  <c r="S2179" i="29"/>
  <c r="N93" i="29"/>
  <c r="R93" i="29" s="1"/>
  <c r="S93" i="29"/>
  <c r="N1188" i="29"/>
  <c r="R1188" i="29" s="1"/>
  <c r="S1188" i="29"/>
  <c r="N1433" i="29"/>
  <c r="R1433" i="29" s="1"/>
  <c r="S1433" i="29"/>
  <c r="N1707" i="29"/>
  <c r="R1707" i="29" s="1"/>
  <c r="S1707" i="29"/>
  <c r="N1789" i="29"/>
  <c r="R1789" i="29" s="1"/>
  <c r="S1789" i="29"/>
  <c r="N2044" i="29"/>
  <c r="R2044" i="29" s="1"/>
  <c r="S2044" i="29"/>
  <c r="N2112" i="29"/>
  <c r="R2112" i="29" s="1"/>
  <c r="S2112" i="29"/>
  <c r="N206" i="29"/>
  <c r="R206" i="29" s="1"/>
  <c r="S206" i="29"/>
  <c r="N63" i="29"/>
  <c r="R63" i="29" s="1"/>
  <c r="O63" i="29"/>
  <c r="S63" i="29"/>
  <c r="N77" i="29"/>
  <c r="R77" i="29" s="1"/>
  <c r="O77" i="29"/>
  <c r="S77" i="29"/>
  <c r="N92" i="29"/>
  <c r="R92" i="29" s="1"/>
  <c r="O92" i="29"/>
  <c r="S92" i="29"/>
  <c r="N123" i="29"/>
  <c r="R123" i="29" s="1"/>
  <c r="O123" i="29"/>
  <c r="S123" i="29"/>
  <c r="N124" i="29"/>
  <c r="R124" i="29" s="1"/>
  <c r="O124" i="29"/>
  <c r="S124" i="29"/>
  <c r="O50" i="29"/>
  <c r="O2178" i="29"/>
  <c r="N50" i="29"/>
  <c r="R50" i="29" s="1"/>
  <c r="S50" i="29"/>
  <c r="K2140" i="29"/>
  <c r="K2135" i="29"/>
  <c r="K2105" i="29"/>
  <c r="K2104" i="29"/>
  <c r="K2083" i="29"/>
  <c r="K2069" i="29"/>
  <c r="K2029" i="29"/>
  <c r="K2011" i="29"/>
  <c r="K1999" i="29"/>
  <c r="K1994" i="29"/>
  <c r="K1993" i="29"/>
  <c r="K1987" i="29"/>
  <c r="K1973" i="29"/>
  <c r="K1966" i="29"/>
  <c r="K1955" i="29"/>
  <c r="K1941" i="29"/>
  <c r="K1928" i="29"/>
  <c r="K1921" i="29"/>
  <c r="K1876" i="29"/>
  <c r="K1870" i="29"/>
  <c r="K1833" i="29"/>
  <c r="K1832" i="29"/>
  <c r="K1816" i="29"/>
  <c r="K1808" i="29"/>
  <c r="K1780" i="29"/>
  <c r="K1779" i="29"/>
  <c r="K1688" i="29"/>
  <c r="K1660" i="29"/>
  <c r="K1659" i="29"/>
  <c r="K1611" i="29"/>
  <c r="K1602" i="29"/>
  <c r="K1601" i="29"/>
  <c r="K1565" i="29"/>
  <c r="K1544" i="29"/>
  <c r="K1533" i="29"/>
  <c r="K1523" i="29"/>
  <c r="K1522" i="29"/>
  <c r="K1443" i="29"/>
  <c r="K1442" i="29"/>
  <c r="K1418" i="29"/>
  <c r="K1417" i="29"/>
  <c r="K1342" i="29"/>
  <c r="K1284" i="29"/>
  <c r="K1275" i="29"/>
  <c r="K1255" i="29"/>
  <c r="K1192" i="29"/>
  <c r="K1161" i="29"/>
  <c r="K1145" i="29"/>
  <c r="K1126" i="29"/>
  <c r="K1121" i="29"/>
  <c r="K1120" i="29"/>
  <c r="K1113" i="29"/>
  <c r="K1112" i="29"/>
  <c r="K1111" i="29"/>
  <c r="K1105" i="29"/>
  <c r="K1086" i="29"/>
  <c r="K1076" i="29"/>
  <c r="K1075" i="29"/>
  <c r="K1069" i="29"/>
  <c r="K1068" i="29"/>
  <c r="K1057" i="29"/>
  <c r="K1038" i="29"/>
  <c r="K1018" i="29"/>
  <c r="K989" i="29"/>
  <c r="K988" i="29"/>
  <c r="K978" i="29"/>
  <c r="K970" i="29"/>
  <c r="K969" i="29"/>
  <c r="K900" i="29"/>
  <c r="K852" i="29"/>
  <c r="K812" i="29"/>
  <c r="K811" i="29"/>
  <c r="K793" i="29"/>
  <c r="K792" i="29"/>
  <c r="K791" i="29"/>
  <c r="K766" i="29"/>
  <c r="K761" i="29"/>
  <c r="K747" i="29"/>
  <c r="K728" i="29"/>
  <c r="K696" i="29"/>
  <c r="K686" i="29"/>
  <c r="K681" i="29"/>
  <c r="K680" i="29"/>
  <c r="K649" i="29"/>
  <c r="K648" i="29"/>
  <c r="K514" i="29"/>
  <c r="K480" i="29"/>
  <c r="K434" i="29"/>
  <c r="K425" i="29"/>
  <c r="K412" i="29"/>
  <c r="K411" i="29"/>
  <c r="K348" i="29"/>
  <c r="K343" i="29"/>
  <c r="K326" i="29"/>
  <c r="K324" i="29"/>
  <c r="K323" i="29"/>
  <c r="K322" i="29"/>
  <c r="K290" i="29"/>
  <c r="K278" i="29"/>
  <c r="K244" i="29"/>
  <c r="K234" i="29"/>
  <c r="K233" i="29"/>
  <c r="K232" i="29"/>
  <c r="K220" i="29"/>
  <c r="K219" i="29"/>
  <c r="K218" i="29"/>
  <c r="K206" i="29"/>
  <c r="K2112" i="29"/>
  <c r="J2112" i="29"/>
  <c r="K2044" i="29"/>
  <c r="J2044" i="29"/>
  <c r="K1789" i="29"/>
  <c r="J1789" i="29"/>
  <c r="K1707" i="29"/>
  <c r="J1707" i="29"/>
  <c r="K1433" i="29"/>
  <c r="J1433" i="29"/>
  <c r="K1188" i="29"/>
  <c r="J1188" i="29"/>
  <c r="K93" i="29"/>
  <c r="J93" i="29"/>
  <c r="K2179" i="29"/>
  <c r="J2179" i="29"/>
  <c r="K2165" i="29"/>
  <c r="J2165" i="29"/>
  <c r="K2164" i="29"/>
  <c r="J2164" i="29"/>
  <c r="K2157" i="29"/>
  <c r="J2157" i="29"/>
  <c r="K2133" i="29"/>
  <c r="J2133" i="29"/>
  <c r="K2091" i="29"/>
  <c r="J2091" i="29"/>
  <c r="K2082" i="29"/>
  <c r="J2082" i="29"/>
  <c r="K2043" i="29"/>
  <c r="J2043" i="29"/>
  <c r="K1954" i="29"/>
  <c r="J1954" i="29"/>
  <c r="K1911" i="29"/>
  <c r="J1911" i="29"/>
  <c r="K1873" i="29"/>
  <c r="J1873" i="29"/>
  <c r="K1854" i="29"/>
  <c r="J1854" i="29"/>
  <c r="K1853" i="29"/>
  <c r="J1853" i="29"/>
  <c r="K1827" i="29"/>
  <c r="J1827" i="29"/>
  <c r="K1812" i="29"/>
  <c r="J1812" i="29"/>
  <c r="K1778" i="29"/>
  <c r="J1778" i="29"/>
  <c r="K1777" i="29"/>
  <c r="J1777" i="29"/>
  <c r="K1769" i="29"/>
  <c r="J1769" i="29"/>
  <c r="K1768" i="29"/>
  <c r="J1768" i="29"/>
  <c r="K1745" i="29"/>
  <c r="J1745" i="29"/>
  <c r="K1600" i="29"/>
  <c r="J1600" i="29"/>
  <c r="K1512" i="29"/>
  <c r="J1512" i="29"/>
  <c r="K1511" i="29"/>
  <c r="J1511" i="29"/>
  <c r="K1457" i="29"/>
  <c r="J1457" i="29"/>
  <c r="K1441" i="29"/>
  <c r="J1441" i="29"/>
  <c r="K1402" i="29"/>
  <c r="J1402" i="29"/>
  <c r="K1401" i="29"/>
  <c r="J1401" i="29"/>
  <c r="K1384" i="29"/>
  <c r="J1384" i="29"/>
  <c r="K1383" i="29"/>
  <c r="J1383" i="29"/>
  <c r="K1371" i="29"/>
  <c r="J1371" i="29"/>
  <c r="K1358" i="29"/>
  <c r="J1358" i="29"/>
  <c r="K1357" i="29"/>
  <c r="J1357" i="29"/>
  <c r="K1274" i="29"/>
  <c r="J1274" i="29"/>
  <c r="K1187" i="29"/>
  <c r="J1187" i="29"/>
  <c r="K1150" i="29"/>
  <c r="J1150" i="29"/>
  <c r="K1110" i="29"/>
  <c r="J1110" i="29"/>
  <c r="K1104" i="29"/>
  <c r="J1104" i="29"/>
  <c r="K1103" i="29"/>
  <c r="J1103" i="29"/>
  <c r="K1056" i="29"/>
  <c r="J1056" i="29"/>
  <c r="K1030" i="29"/>
  <c r="J1030" i="29"/>
  <c r="K987" i="29"/>
  <c r="J987" i="29"/>
  <c r="K916" i="29"/>
  <c r="J916" i="29"/>
  <c r="K909" i="29"/>
  <c r="J909" i="29"/>
  <c r="K823" i="29"/>
  <c r="J823" i="29"/>
  <c r="K810" i="29"/>
  <c r="J810" i="29"/>
  <c r="K776" i="29"/>
  <c r="J776" i="29"/>
  <c r="K775" i="29"/>
  <c r="J775" i="29"/>
  <c r="K746" i="29"/>
  <c r="J746" i="29"/>
  <c r="K739" i="29"/>
  <c r="J739" i="29"/>
  <c r="K734" i="29"/>
  <c r="J734" i="29"/>
  <c r="K725" i="29"/>
  <c r="J725" i="29"/>
  <c r="K724" i="29"/>
  <c r="J724" i="29"/>
  <c r="K723" i="29"/>
  <c r="J723" i="29"/>
  <c r="K636" i="29"/>
  <c r="J636" i="29"/>
  <c r="K541" i="29"/>
  <c r="J541" i="29"/>
  <c r="K496" i="29"/>
  <c r="J496" i="29"/>
  <c r="K473" i="29"/>
  <c r="J473" i="29"/>
  <c r="K472" i="29"/>
  <c r="J472" i="29"/>
  <c r="K342" i="29"/>
  <c r="J342" i="29"/>
  <c r="K321" i="29"/>
  <c r="J321" i="29"/>
  <c r="K320" i="29"/>
  <c r="J320" i="29"/>
  <c r="K307" i="29"/>
  <c r="J307" i="29"/>
  <c r="K141" i="29"/>
  <c r="J141" i="29"/>
  <c r="K134" i="29"/>
  <c r="J134" i="29"/>
  <c r="K133" i="29"/>
  <c r="J133" i="29"/>
  <c r="K124" i="29"/>
  <c r="J124" i="29"/>
  <c r="K123" i="29"/>
  <c r="J123" i="29"/>
  <c r="K92" i="29"/>
  <c r="J92" i="29"/>
  <c r="K77" i="29"/>
  <c r="J77" i="29"/>
  <c r="K63" i="29"/>
  <c r="J63" i="29"/>
  <c r="K50" i="29"/>
  <c r="J50" i="29"/>
  <c r="S2178" i="29"/>
  <c r="Q2178" i="29"/>
  <c r="N2178" i="29"/>
  <c r="R2178" i="29" s="1"/>
  <c r="K2178" i="29"/>
  <c r="J2178" i="29"/>
  <c r="N1420" i="30"/>
  <c r="T1420" i="30" s="1"/>
  <c r="O1420" i="30"/>
  <c r="N1421" i="30"/>
  <c r="T1421" i="30" s="1"/>
  <c r="N1422" i="30"/>
  <c r="T1422" i="30" s="1"/>
  <c r="N1423" i="30"/>
  <c r="T1423" i="30" s="1"/>
  <c r="N1424" i="30"/>
  <c r="T1424" i="30" s="1"/>
  <c r="N1425" i="30"/>
  <c r="T1425" i="30" s="1"/>
  <c r="N1426" i="30"/>
  <c r="T1426" i="30" s="1"/>
  <c r="N1427" i="30"/>
  <c r="T1427" i="30" s="1"/>
  <c r="N1428" i="30"/>
  <c r="T1428" i="30" s="1"/>
  <c r="N1429" i="30"/>
  <c r="T1429" i="30" s="1"/>
  <c r="N1430" i="30"/>
  <c r="T1430" i="30" s="1"/>
  <c r="N1431" i="30"/>
  <c r="T1431" i="30" s="1"/>
  <c r="N1432" i="30"/>
  <c r="T1432" i="30" s="1"/>
  <c r="N1433" i="30"/>
  <c r="T1433" i="30" s="1"/>
  <c r="N1434" i="30"/>
  <c r="T1434" i="30" s="1"/>
  <c r="N1435" i="30"/>
  <c r="T1435" i="30" s="1"/>
  <c r="N1436" i="30"/>
  <c r="T1436" i="30" s="1"/>
  <c r="N1437" i="30"/>
  <c r="T1437" i="30" s="1"/>
  <c r="N1438" i="30"/>
  <c r="T1438" i="30" s="1"/>
  <c r="N1439" i="30"/>
  <c r="T1439" i="30" s="1"/>
  <c r="N1440" i="30"/>
  <c r="T1440" i="30" s="1"/>
  <c r="N1441" i="30"/>
  <c r="T1441" i="30" s="1"/>
  <c r="N1442" i="30"/>
  <c r="T1442" i="30" s="1"/>
  <c r="N1443" i="30"/>
  <c r="T1443" i="30" s="1"/>
  <c r="N1444" i="30"/>
  <c r="T1444" i="30" s="1"/>
  <c r="N1445" i="30"/>
  <c r="T1445" i="30" s="1"/>
  <c r="N1446" i="30"/>
  <c r="T1446" i="30" s="1"/>
  <c r="N1447" i="30"/>
  <c r="T1447" i="30" s="1"/>
  <c r="N1448" i="30"/>
  <c r="T1448" i="30" s="1"/>
  <c r="N1449" i="30"/>
  <c r="T1449" i="30" s="1"/>
  <c r="N1450" i="30"/>
  <c r="T1450" i="30" s="1"/>
  <c r="N1451" i="30"/>
  <c r="T1451" i="30" s="1"/>
  <c r="N1452" i="30"/>
  <c r="T1452" i="30" s="1"/>
  <c r="N1453" i="30"/>
  <c r="T1453" i="30" s="1"/>
  <c r="N1454" i="30"/>
  <c r="T1454" i="30" s="1"/>
  <c r="N1455" i="30"/>
  <c r="T1455" i="30" s="1"/>
  <c r="N1456" i="30"/>
  <c r="T1456" i="30" s="1"/>
  <c r="N1457" i="30"/>
  <c r="T1457" i="30" s="1"/>
  <c r="N1458" i="30"/>
  <c r="T1458" i="30" s="1"/>
  <c r="N1459" i="30"/>
  <c r="T1459" i="30" s="1"/>
  <c r="N1460" i="30"/>
  <c r="T1460" i="30" s="1"/>
  <c r="N1461" i="30"/>
  <c r="T1461" i="30" s="1"/>
  <c r="N1462" i="30"/>
  <c r="T1462" i="30" s="1"/>
  <c r="N1463" i="30"/>
  <c r="T1463" i="30" s="1"/>
  <c r="N1464" i="30"/>
  <c r="T1464" i="30" s="1"/>
  <c r="N1465" i="30"/>
  <c r="T1465" i="30" s="1"/>
  <c r="N1466" i="30"/>
  <c r="T1466" i="30" s="1"/>
  <c r="N1467" i="30"/>
  <c r="T1467" i="30" s="1"/>
  <c r="N1468" i="30"/>
  <c r="T1468" i="30" s="1"/>
  <c r="N1469" i="30"/>
  <c r="T1469" i="30" s="1"/>
  <c r="N1470" i="30"/>
  <c r="T1470" i="30" s="1"/>
  <c r="N1471" i="30"/>
  <c r="T1471" i="30" s="1"/>
  <c r="N1472" i="30"/>
  <c r="T1472" i="30" s="1"/>
  <c r="N1473" i="30"/>
  <c r="T1473" i="30" s="1"/>
  <c r="N1474" i="30"/>
  <c r="T1474" i="30" s="1"/>
  <c r="N1475" i="30"/>
  <c r="T1475" i="30" s="1"/>
  <c r="N1476" i="30"/>
  <c r="T1476" i="30" s="1"/>
  <c r="N1477" i="30"/>
  <c r="T1477" i="30" s="1"/>
  <c r="N1478" i="30"/>
  <c r="T1478" i="30" s="1"/>
  <c r="N1479" i="30"/>
  <c r="T1479" i="30" s="1"/>
  <c r="N1480" i="30"/>
  <c r="T1480" i="30" s="1"/>
  <c r="N1481" i="30"/>
  <c r="T1481" i="30" s="1"/>
  <c r="N1482" i="30"/>
  <c r="T1482" i="30" s="1"/>
  <c r="N1483" i="30"/>
  <c r="T1483" i="30" s="1"/>
  <c r="N1484" i="30"/>
  <c r="T1484" i="30" s="1"/>
  <c r="N1485" i="30"/>
  <c r="T1485" i="30" s="1"/>
  <c r="N1486" i="30"/>
  <c r="T1486" i="30" s="1"/>
  <c r="N1487" i="30"/>
  <c r="T1487" i="30" s="1"/>
  <c r="N1488" i="30"/>
  <c r="T1488" i="30" s="1"/>
  <c r="N1489" i="30"/>
  <c r="T1489" i="30" s="1"/>
  <c r="N1490" i="30"/>
  <c r="T1490" i="30" s="1"/>
  <c r="N1491" i="30"/>
  <c r="T1491" i="30" s="1"/>
  <c r="N1492" i="30"/>
  <c r="T1492" i="30" s="1"/>
  <c r="N1493" i="30"/>
  <c r="T1493" i="30" s="1"/>
  <c r="N1494" i="30"/>
  <c r="T1494" i="30" s="1"/>
  <c r="N1495" i="30"/>
  <c r="T1495" i="30" s="1"/>
  <c r="N1496" i="30"/>
  <c r="T1496" i="30" s="1"/>
  <c r="R1421" i="30"/>
  <c r="R1422" i="30"/>
  <c r="R1423" i="30"/>
  <c r="R1424" i="30"/>
  <c r="R1425" i="30"/>
  <c r="R1426" i="30"/>
  <c r="R1427" i="30"/>
  <c r="R1428" i="30"/>
  <c r="R1429" i="30"/>
  <c r="R1430" i="30"/>
  <c r="R1431" i="30"/>
  <c r="R1432" i="30"/>
  <c r="R1433" i="30"/>
  <c r="R1434" i="30"/>
  <c r="R1435" i="30"/>
  <c r="R1436" i="30"/>
  <c r="R1437" i="30"/>
  <c r="R1438" i="30"/>
  <c r="R1439" i="30"/>
  <c r="R1440" i="30"/>
  <c r="R1441" i="30"/>
  <c r="R1442" i="30"/>
  <c r="R1443" i="30"/>
  <c r="R1444" i="30"/>
  <c r="R1445" i="30"/>
  <c r="R1446" i="30"/>
  <c r="R1447" i="30"/>
  <c r="R1448" i="30"/>
  <c r="R1449" i="30"/>
  <c r="R1450" i="30"/>
  <c r="R1451" i="30"/>
  <c r="R1452" i="30"/>
  <c r="R1453" i="30"/>
  <c r="R1454" i="30"/>
  <c r="R1455" i="30"/>
  <c r="R1456" i="30"/>
  <c r="R1457" i="30"/>
  <c r="R1458" i="30"/>
  <c r="R1459" i="30"/>
  <c r="R1460" i="30"/>
  <c r="R1461" i="30"/>
  <c r="R1462" i="30"/>
  <c r="R1463" i="30"/>
  <c r="R1464" i="30"/>
  <c r="R1465" i="30"/>
  <c r="R1466" i="30"/>
  <c r="R1467" i="30"/>
  <c r="R1468" i="30"/>
  <c r="R1469" i="30"/>
  <c r="R1470" i="30"/>
  <c r="R1471" i="30"/>
  <c r="R1472" i="30"/>
  <c r="R1473" i="30"/>
  <c r="R1474" i="30"/>
  <c r="R1475" i="30"/>
  <c r="R1476" i="30"/>
  <c r="R1477" i="30"/>
  <c r="R1478" i="30"/>
  <c r="R1479" i="30"/>
  <c r="R1480" i="30"/>
  <c r="R1481" i="30"/>
  <c r="R1482" i="30"/>
  <c r="R1483" i="30"/>
  <c r="R1484" i="30"/>
  <c r="R1485" i="30"/>
  <c r="R1486" i="30"/>
  <c r="R1487" i="30"/>
  <c r="R1488" i="30"/>
  <c r="R1489" i="30"/>
  <c r="R1490" i="30"/>
  <c r="R1491" i="30"/>
  <c r="R1492" i="30"/>
  <c r="R1493" i="30"/>
  <c r="R1494" i="30"/>
  <c r="R1495" i="30"/>
  <c r="R1496" i="30"/>
  <c r="R1420" i="30"/>
  <c r="K1496" i="30"/>
  <c r="J1496" i="30"/>
  <c r="K1495" i="30"/>
  <c r="J1495" i="30"/>
  <c r="K1494" i="30"/>
  <c r="J1494" i="30"/>
  <c r="K1493" i="30"/>
  <c r="J1493" i="30"/>
  <c r="K1492" i="30"/>
  <c r="J1492" i="30"/>
  <c r="K1491" i="30"/>
  <c r="J1491" i="30"/>
  <c r="K1490" i="30"/>
  <c r="J1490" i="30"/>
  <c r="K1489" i="30"/>
  <c r="J1489" i="30"/>
  <c r="K1488" i="30"/>
  <c r="J1488" i="30"/>
  <c r="K1487" i="30"/>
  <c r="J1487" i="30"/>
  <c r="K1486" i="30"/>
  <c r="J1486" i="30"/>
  <c r="K1485" i="30"/>
  <c r="J1485" i="30"/>
  <c r="K1484" i="30"/>
  <c r="J1484" i="30"/>
  <c r="K1483" i="30"/>
  <c r="J1483" i="30"/>
  <c r="K1482" i="30"/>
  <c r="J1482" i="30"/>
  <c r="K1481" i="30"/>
  <c r="J1481" i="30"/>
  <c r="K1480" i="30"/>
  <c r="J1480" i="30"/>
  <c r="K1479" i="30"/>
  <c r="J1479" i="30"/>
  <c r="K1478" i="30"/>
  <c r="J1478" i="30"/>
  <c r="K1477" i="30"/>
  <c r="J1477" i="30"/>
  <c r="K1476" i="30"/>
  <c r="J1476" i="30"/>
  <c r="K1475" i="30"/>
  <c r="J1475" i="30"/>
  <c r="K1474" i="30"/>
  <c r="J1474" i="30"/>
  <c r="K1473" i="30"/>
  <c r="J1473" i="30"/>
  <c r="K1472" i="30"/>
  <c r="J1472" i="30"/>
  <c r="K1471" i="30"/>
  <c r="J1471" i="30"/>
  <c r="K1470" i="30"/>
  <c r="J1470" i="30"/>
  <c r="K1469" i="30"/>
  <c r="J1469" i="30"/>
  <c r="K1468" i="30"/>
  <c r="J1468" i="30"/>
  <c r="K1467" i="30"/>
  <c r="J1467" i="30"/>
  <c r="K1466" i="30"/>
  <c r="J1466" i="30"/>
  <c r="K1465" i="30"/>
  <c r="J1465" i="30"/>
  <c r="K1464" i="30"/>
  <c r="J1464" i="30"/>
  <c r="K1463" i="30"/>
  <c r="J1463" i="30"/>
  <c r="K1462" i="30"/>
  <c r="J1462" i="30"/>
  <c r="K1461" i="30"/>
  <c r="J1461" i="30"/>
  <c r="K1460" i="30"/>
  <c r="J1460" i="30"/>
  <c r="K1459" i="30"/>
  <c r="J1459" i="30"/>
  <c r="K1458" i="30"/>
  <c r="J1458" i="30"/>
  <c r="K1457" i="30"/>
  <c r="J1457" i="30"/>
  <c r="K1456" i="30"/>
  <c r="J1456" i="30"/>
  <c r="K1455" i="30"/>
  <c r="J1455" i="30"/>
  <c r="K1454" i="30"/>
  <c r="J1454" i="30"/>
  <c r="K1453" i="30"/>
  <c r="J1453" i="30"/>
  <c r="K1452" i="30"/>
  <c r="J1452" i="30"/>
  <c r="K1451" i="30"/>
  <c r="J1451" i="30"/>
  <c r="K1450" i="30"/>
  <c r="J1450" i="30"/>
  <c r="K1449" i="30"/>
  <c r="J1449" i="30"/>
  <c r="K1448" i="30"/>
  <c r="J1448" i="30"/>
  <c r="K1447" i="30"/>
  <c r="J1447" i="30"/>
  <c r="K1446" i="30"/>
  <c r="J1446" i="30"/>
  <c r="K1445" i="30"/>
  <c r="J1445" i="30"/>
  <c r="K1444" i="30"/>
  <c r="J1444" i="30"/>
  <c r="K1443" i="30"/>
  <c r="J1443" i="30"/>
  <c r="K1442" i="30"/>
  <c r="J1442" i="30"/>
  <c r="K1441" i="30"/>
  <c r="J1441" i="30"/>
  <c r="K1440" i="30"/>
  <c r="J1440" i="30"/>
  <c r="K1439" i="30"/>
  <c r="J1439" i="30"/>
  <c r="K1438" i="30"/>
  <c r="J1438" i="30"/>
  <c r="K1437" i="30"/>
  <c r="J1437" i="30"/>
  <c r="K1436" i="30"/>
  <c r="J1436" i="30"/>
  <c r="K1435" i="30"/>
  <c r="J1435" i="30"/>
  <c r="K1434" i="30"/>
  <c r="J1434" i="30"/>
  <c r="K1433" i="30"/>
  <c r="J1433" i="30"/>
  <c r="K1432" i="30"/>
  <c r="J1432" i="30"/>
  <c r="K1431" i="30"/>
  <c r="J1431" i="30"/>
  <c r="K1430" i="30"/>
  <c r="J1430" i="30"/>
  <c r="K1429" i="30"/>
  <c r="J1429" i="30"/>
  <c r="K1428" i="30"/>
  <c r="J1428" i="30"/>
  <c r="K1427" i="30"/>
  <c r="J1427" i="30"/>
  <c r="K1426" i="30"/>
  <c r="J1426" i="30"/>
  <c r="K1425" i="30"/>
  <c r="J1425" i="30"/>
  <c r="K1424" i="30"/>
  <c r="J1424" i="30"/>
  <c r="K1423" i="30"/>
  <c r="J1423" i="30"/>
  <c r="K1422" i="30"/>
  <c r="J1422" i="30"/>
  <c r="K1421" i="30"/>
  <c r="J1421" i="30"/>
  <c r="K1420" i="30"/>
  <c r="J1420" i="30"/>
  <c r="N120" i="29"/>
  <c r="R120" i="29" s="1"/>
  <c r="Q120" i="29"/>
  <c r="S120" i="29"/>
  <c r="N157" i="29"/>
  <c r="R157" i="29" s="1"/>
  <c r="Q157" i="29"/>
  <c r="S157" i="29"/>
  <c r="N190" i="29"/>
  <c r="R190" i="29" s="1"/>
  <c r="Q190" i="29"/>
  <c r="S190" i="29"/>
  <c r="N267" i="29"/>
  <c r="R267" i="29" s="1"/>
  <c r="Q267" i="29"/>
  <c r="S267" i="29"/>
  <c r="N289" i="29"/>
  <c r="R289" i="29" s="1"/>
  <c r="Q289" i="29"/>
  <c r="S289" i="29"/>
  <c r="N375" i="29"/>
  <c r="R375" i="29" s="1"/>
  <c r="Q375" i="29"/>
  <c r="S375" i="29"/>
  <c r="N376" i="29"/>
  <c r="R376" i="29" s="1"/>
  <c r="Q376" i="29"/>
  <c r="S376" i="29"/>
  <c r="N444" i="29"/>
  <c r="R444" i="29" s="1"/>
  <c r="Q444" i="29"/>
  <c r="S444" i="29"/>
  <c r="N533" i="29"/>
  <c r="R533" i="29" s="1"/>
  <c r="Q533" i="29"/>
  <c r="S533" i="29"/>
  <c r="N534" i="29"/>
  <c r="R534" i="29" s="1"/>
  <c r="Q534" i="29"/>
  <c r="S534" i="29"/>
  <c r="N605" i="29"/>
  <c r="R605" i="29" s="1"/>
  <c r="Q605" i="29"/>
  <c r="S605" i="29"/>
  <c r="N619" i="29"/>
  <c r="R619" i="29" s="1"/>
  <c r="Q619" i="29"/>
  <c r="S619" i="29"/>
  <c r="N620" i="29"/>
  <c r="R620" i="29" s="1"/>
  <c r="Q620" i="29"/>
  <c r="S620" i="29"/>
  <c r="N628" i="29"/>
  <c r="R628" i="29" s="1"/>
  <c r="Q628" i="29"/>
  <c r="S628" i="29"/>
  <c r="N647" i="29"/>
  <c r="R647" i="29" s="1"/>
  <c r="Q647" i="29"/>
  <c r="S647" i="29"/>
  <c r="N709" i="29"/>
  <c r="R709" i="29" s="1"/>
  <c r="Q709" i="29"/>
  <c r="S709" i="29"/>
  <c r="N719" i="29"/>
  <c r="R719" i="29" s="1"/>
  <c r="Q719" i="29"/>
  <c r="S719" i="29"/>
  <c r="N744" i="29"/>
  <c r="R744" i="29" s="1"/>
  <c r="Q744" i="29"/>
  <c r="S744" i="29"/>
  <c r="N759" i="29"/>
  <c r="R759" i="29" s="1"/>
  <c r="Q759" i="29"/>
  <c r="S759" i="29"/>
  <c r="N760" i="29"/>
  <c r="R760" i="29" s="1"/>
  <c r="Q760" i="29"/>
  <c r="S760" i="29"/>
  <c r="N816" i="29"/>
  <c r="R816" i="29" s="1"/>
  <c r="Q816" i="29"/>
  <c r="S816" i="29"/>
  <c r="N817" i="29"/>
  <c r="R817" i="29" s="1"/>
  <c r="Q817" i="29"/>
  <c r="S817" i="29"/>
  <c r="N821" i="29"/>
  <c r="R821" i="29" s="1"/>
  <c r="Q821" i="29"/>
  <c r="S821" i="29"/>
  <c r="N859" i="29"/>
  <c r="R859" i="29" s="1"/>
  <c r="Q859" i="29"/>
  <c r="S859" i="29"/>
  <c r="N914" i="29"/>
  <c r="R914" i="29" s="1"/>
  <c r="Q914" i="29"/>
  <c r="S914" i="29"/>
  <c r="N995" i="29"/>
  <c r="R995" i="29" s="1"/>
  <c r="Q995" i="29"/>
  <c r="S995" i="29"/>
  <c r="N996" i="29"/>
  <c r="R996" i="29" s="1"/>
  <c r="Q996" i="29"/>
  <c r="S996" i="29"/>
  <c r="N1037" i="29"/>
  <c r="R1037" i="29" s="1"/>
  <c r="Q1037" i="29"/>
  <c r="S1037" i="29"/>
  <c r="N1098" i="29"/>
  <c r="R1098" i="29" s="1"/>
  <c r="Q1098" i="29"/>
  <c r="S1098" i="29"/>
  <c r="N1100" i="29"/>
  <c r="R1100" i="29" s="1"/>
  <c r="Q1100" i="29"/>
  <c r="S1100" i="29"/>
  <c r="N1108" i="29"/>
  <c r="R1108" i="29" s="1"/>
  <c r="Q1108" i="29"/>
  <c r="S1108" i="29"/>
  <c r="N1147" i="29"/>
  <c r="R1147" i="29" s="1"/>
  <c r="Q1147" i="29"/>
  <c r="S1147" i="29"/>
  <c r="N1148" i="29"/>
  <c r="R1148" i="29" s="1"/>
  <c r="Q1148" i="29"/>
  <c r="S1148" i="29"/>
  <c r="N1236" i="29"/>
  <c r="R1236" i="29" s="1"/>
  <c r="Q1236" i="29"/>
  <c r="S1236" i="29"/>
  <c r="N1311" i="29"/>
  <c r="R1311" i="29" s="1"/>
  <c r="Q1311" i="29"/>
  <c r="S1311" i="29"/>
  <c r="N1328" i="29"/>
  <c r="R1328" i="29" s="1"/>
  <c r="Q1328" i="29"/>
  <c r="S1328" i="29"/>
  <c r="N1329" i="29"/>
  <c r="R1329" i="29" s="1"/>
  <c r="Q1329" i="29"/>
  <c r="S1329" i="29"/>
  <c r="N1330" i="29"/>
  <c r="R1330" i="29" s="1"/>
  <c r="Q1330" i="29"/>
  <c r="S1330" i="29"/>
  <c r="N1354" i="29"/>
  <c r="R1354" i="29" s="1"/>
  <c r="Q1354" i="29"/>
  <c r="S1354" i="29"/>
  <c r="N1364" i="29"/>
  <c r="R1364" i="29" s="1"/>
  <c r="Q1364" i="29"/>
  <c r="S1364" i="29"/>
  <c r="N1365" i="29"/>
  <c r="R1365" i="29" s="1"/>
  <c r="Q1365" i="29"/>
  <c r="S1365" i="29"/>
  <c r="N1416" i="29"/>
  <c r="R1416" i="29" s="1"/>
  <c r="Q1416" i="29"/>
  <c r="S1416" i="29"/>
  <c r="N1449" i="29"/>
  <c r="R1449" i="29" s="1"/>
  <c r="Q1449" i="29"/>
  <c r="S1449" i="29"/>
  <c r="N1450" i="29"/>
  <c r="R1450" i="29" s="1"/>
  <c r="Q1450" i="29"/>
  <c r="S1450" i="29"/>
  <c r="N1470" i="29"/>
  <c r="R1470" i="29" s="1"/>
  <c r="Q1470" i="29"/>
  <c r="S1470" i="29"/>
  <c r="N1471" i="29"/>
  <c r="R1471" i="29" s="1"/>
  <c r="Q1471" i="29"/>
  <c r="S1471" i="29"/>
  <c r="N1472" i="29"/>
  <c r="R1472" i="29" s="1"/>
  <c r="Q1472" i="29"/>
  <c r="S1472" i="29"/>
  <c r="N1480" i="29"/>
  <c r="R1480" i="29" s="1"/>
  <c r="Q1480" i="29"/>
  <c r="S1480" i="29"/>
  <c r="N1507" i="29"/>
  <c r="R1507" i="29" s="1"/>
  <c r="Q1507" i="29"/>
  <c r="S1507" i="29"/>
  <c r="N1508" i="29"/>
  <c r="R1508" i="29" s="1"/>
  <c r="Q1508" i="29"/>
  <c r="S1508" i="29"/>
  <c r="N1562" i="29"/>
  <c r="R1562" i="29" s="1"/>
  <c r="Q1562" i="29"/>
  <c r="S1562" i="29"/>
  <c r="N1597" i="29"/>
  <c r="R1597" i="29" s="1"/>
  <c r="Q1597" i="29"/>
  <c r="S1597" i="29"/>
  <c r="N1598" i="29"/>
  <c r="R1598" i="29" s="1"/>
  <c r="Q1598" i="29"/>
  <c r="S1598" i="29"/>
  <c r="N1675" i="29"/>
  <c r="R1675" i="29" s="1"/>
  <c r="Q1675" i="29"/>
  <c r="S1675" i="29"/>
  <c r="N1705" i="29"/>
  <c r="R1705" i="29" s="1"/>
  <c r="Q1705" i="29"/>
  <c r="S1705" i="29"/>
  <c r="N1743" i="29"/>
  <c r="R1743" i="29" s="1"/>
  <c r="Q1743" i="29"/>
  <c r="S1743" i="29"/>
  <c r="N1774" i="29"/>
  <c r="R1774" i="29" s="1"/>
  <c r="Q1774" i="29"/>
  <c r="S1774" i="29"/>
  <c r="N1822" i="29"/>
  <c r="R1822" i="29" s="1"/>
  <c r="Q1822" i="29"/>
  <c r="S1822" i="29"/>
  <c r="N1871" i="29"/>
  <c r="R1871" i="29" s="1"/>
  <c r="Q1871" i="29"/>
  <c r="S1871" i="29"/>
  <c r="N1909" i="29"/>
  <c r="R1909" i="29" s="1"/>
  <c r="Q1909" i="29"/>
  <c r="S1909" i="29"/>
  <c r="N1965" i="29"/>
  <c r="R1965" i="29" s="1"/>
  <c r="Q1965" i="29"/>
  <c r="S1965" i="29"/>
  <c r="N1981" i="29"/>
  <c r="R1981" i="29" s="1"/>
  <c r="Q1981" i="29"/>
  <c r="S1981" i="29"/>
  <c r="N1986" i="29"/>
  <c r="R1986" i="29" s="1"/>
  <c r="Q1986" i="29"/>
  <c r="S1986" i="29"/>
  <c r="N2040" i="29"/>
  <c r="R2040" i="29" s="1"/>
  <c r="Q2040" i="29"/>
  <c r="S2040" i="29"/>
  <c r="N546" i="29"/>
  <c r="R546" i="29" s="1"/>
  <c r="Q546" i="29"/>
  <c r="S546" i="29"/>
  <c r="N753" i="29"/>
  <c r="R753" i="29" s="1"/>
  <c r="Q753" i="29"/>
  <c r="S753" i="29"/>
  <c r="N49" i="29"/>
  <c r="R49" i="29" s="1"/>
  <c r="Q49" i="29"/>
  <c r="S49" i="29"/>
  <c r="N62" i="29"/>
  <c r="R62" i="29" s="1"/>
  <c r="Q62" i="29"/>
  <c r="S62" i="29"/>
  <c r="N76" i="29"/>
  <c r="R76" i="29" s="1"/>
  <c r="Q76" i="29"/>
  <c r="S76" i="29"/>
  <c r="N90" i="29"/>
  <c r="R90" i="29" s="1"/>
  <c r="Q90" i="29"/>
  <c r="S90" i="29"/>
  <c r="N121" i="29"/>
  <c r="R121" i="29" s="1"/>
  <c r="Q121" i="29"/>
  <c r="S121" i="29"/>
  <c r="N122" i="29"/>
  <c r="R122" i="29" s="1"/>
  <c r="Q122" i="29"/>
  <c r="S122" i="29"/>
  <c r="N131" i="29"/>
  <c r="R131" i="29" s="1"/>
  <c r="S131" i="29" s="1"/>
  <c r="Q131" i="29"/>
  <c r="N132" i="29"/>
  <c r="R132" i="29" s="1"/>
  <c r="Q132" i="29"/>
  <c r="S132" i="29"/>
  <c r="N140" i="29"/>
  <c r="R140" i="29" s="1"/>
  <c r="Q140" i="29"/>
  <c r="S140" i="29"/>
  <c r="N306" i="29"/>
  <c r="R306" i="29" s="1"/>
  <c r="Q306" i="29"/>
  <c r="S306" i="29"/>
  <c r="N318" i="29"/>
  <c r="R318" i="29" s="1"/>
  <c r="Q318" i="29"/>
  <c r="S318" i="29"/>
  <c r="N319" i="29"/>
  <c r="R319" i="29" s="1"/>
  <c r="Q319" i="29"/>
  <c r="S319" i="29"/>
  <c r="N341" i="29"/>
  <c r="R341" i="29" s="1"/>
  <c r="Q341" i="29"/>
  <c r="S341" i="29"/>
  <c r="N470" i="29"/>
  <c r="R470" i="29" s="1"/>
  <c r="Q470" i="29"/>
  <c r="S470" i="29"/>
  <c r="N471" i="29"/>
  <c r="R471" i="29" s="1"/>
  <c r="Q471" i="29"/>
  <c r="S471" i="29"/>
  <c r="N495" i="29"/>
  <c r="R495" i="29" s="1"/>
  <c r="Q495" i="29"/>
  <c r="S495" i="29"/>
  <c r="N540" i="29"/>
  <c r="R540" i="29" s="1"/>
  <c r="Q540" i="29"/>
  <c r="S540" i="29"/>
  <c r="N635" i="29"/>
  <c r="R635" i="29" s="1"/>
  <c r="Q635" i="29"/>
  <c r="S635" i="29"/>
  <c r="N720" i="29"/>
  <c r="R720" i="29" s="1"/>
  <c r="Q720" i="29"/>
  <c r="S720" i="29"/>
  <c r="N721" i="29"/>
  <c r="R721" i="29" s="1"/>
  <c r="Q721" i="29"/>
  <c r="S721" i="29"/>
  <c r="N722" i="29"/>
  <c r="R722" i="29" s="1"/>
  <c r="Q722" i="29"/>
  <c r="S722" i="29"/>
  <c r="N733" i="29"/>
  <c r="R733" i="29" s="1"/>
  <c r="Q733" i="29"/>
  <c r="S733" i="29"/>
  <c r="N738" i="29"/>
  <c r="R738" i="29" s="1"/>
  <c r="Q738" i="29"/>
  <c r="S738" i="29"/>
  <c r="N745" i="29"/>
  <c r="R745" i="29" s="1"/>
  <c r="Q745" i="29"/>
  <c r="S745" i="29"/>
  <c r="N773" i="29"/>
  <c r="R773" i="29" s="1"/>
  <c r="Q773" i="29"/>
  <c r="S773" i="29"/>
  <c r="N774" i="29"/>
  <c r="R774" i="29" s="1"/>
  <c r="Q774" i="29"/>
  <c r="S774" i="29"/>
  <c r="N809" i="29"/>
  <c r="R809" i="29" s="1"/>
  <c r="Q809" i="29"/>
  <c r="S809" i="29"/>
  <c r="N822" i="29"/>
  <c r="R822" i="29" s="1"/>
  <c r="Q822" i="29"/>
  <c r="S822" i="29"/>
  <c r="N908" i="29"/>
  <c r="R908" i="29" s="1"/>
  <c r="Q908" i="29"/>
  <c r="S908" i="29"/>
  <c r="N915" i="29"/>
  <c r="R915" i="29" s="1"/>
  <c r="Q915" i="29"/>
  <c r="S915" i="29"/>
  <c r="N986" i="29"/>
  <c r="R986" i="29" s="1"/>
  <c r="Q986" i="29"/>
  <c r="S986" i="29"/>
  <c r="N1029" i="29"/>
  <c r="R1029" i="29" s="1"/>
  <c r="Q1029" i="29"/>
  <c r="S1029" i="29"/>
  <c r="N1055" i="29"/>
  <c r="R1055" i="29" s="1"/>
  <c r="Q1055" i="29"/>
  <c r="S1055" i="29"/>
  <c r="N1101" i="29"/>
  <c r="R1101" i="29" s="1"/>
  <c r="Q1101" i="29"/>
  <c r="S1101" i="29"/>
  <c r="N1102" i="29"/>
  <c r="R1102" i="29" s="1"/>
  <c r="Q1102" i="29"/>
  <c r="S1102" i="29"/>
  <c r="N1109" i="29"/>
  <c r="R1109" i="29" s="1"/>
  <c r="Q1109" i="29"/>
  <c r="S1109" i="29"/>
  <c r="N1149" i="29"/>
  <c r="R1149" i="29" s="1"/>
  <c r="Q1149" i="29"/>
  <c r="S1149" i="29"/>
  <c r="N1185" i="29"/>
  <c r="R1185" i="29" s="1"/>
  <c r="Q1185" i="29"/>
  <c r="S1185" i="29"/>
  <c r="N1273" i="29"/>
  <c r="R1273" i="29" s="1"/>
  <c r="Q1273" i="29"/>
  <c r="S1273" i="29"/>
  <c r="N1355" i="29"/>
  <c r="R1355" i="29" s="1"/>
  <c r="Q1355" i="29"/>
  <c r="S1355" i="29"/>
  <c r="N1356" i="29"/>
  <c r="R1356" i="29" s="1"/>
  <c r="Q1356" i="29"/>
  <c r="S1356" i="29"/>
  <c r="N1370" i="29"/>
  <c r="R1370" i="29" s="1"/>
  <c r="Q1370" i="29"/>
  <c r="S1370" i="29"/>
  <c r="N1381" i="29"/>
  <c r="R1381" i="29" s="1"/>
  <c r="Q1381" i="29"/>
  <c r="S1381" i="29"/>
  <c r="N1382" i="29"/>
  <c r="R1382" i="29" s="1"/>
  <c r="Q1382" i="29"/>
  <c r="S1382" i="29"/>
  <c r="N1399" i="29"/>
  <c r="R1399" i="29" s="1"/>
  <c r="Q1399" i="29"/>
  <c r="S1399" i="29"/>
  <c r="N1400" i="29"/>
  <c r="R1400" i="29" s="1"/>
  <c r="Q1400" i="29"/>
  <c r="S1400" i="29"/>
  <c r="N1440" i="29"/>
  <c r="R1440" i="29" s="1"/>
  <c r="Q1440" i="29"/>
  <c r="S1440" i="29"/>
  <c r="N1456" i="29"/>
  <c r="R1456" i="29" s="1"/>
  <c r="Q1456" i="29"/>
  <c r="S1456" i="29"/>
  <c r="N1509" i="29"/>
  <c r="R1509" i="29" s="1"/>
  <c r="Q1509" i="29"/>
  <c r="S1509" i="29"/>
  <c r="N1510" i="29"/>
  <c r="R1510" i="29" s="1"/>
  <c r="Q1510" i="29"/>
  <c r="S1510" i="29"/>
  <c r="N1599" i="29"/>
  <c r="R1599" i="29" s="1"/>
  <c r="Q1599" i="29"/>
  <c r="S1599" i="29"/>
  <c r="N1744" i="29"/>
  <c r="R1744" i="29" s="1"/>
  <c r="Q1744" i="29"/>
  <c r="S1744" i="29"/>
  <c r="N1766" i="29"/>
  <c r="R1766" i="29" s="1"/>
  <c r="Q1766" i="29"/>
  <c r="S1766" i="29"/>
  <c r="N1767" i="29"/>
  <c r="R1767" i="29" s="1"/>
  <c r="Q1767" i="29"/>
  <c r="S1767" i="29"/>
  <c r="N1775" i="29"/>
  <c r="R1775" i="29" s="1"/>
  <c r="Q1775" i="29"/>
  <c r="S1775" i="29"/>
  <c r="N1776" i="29"/>
  <c r="R1776" i="29" s="1"/>
  <c r="Q1776" i="29"/>
  <c r="S1776" i="29"/>
  <c r="N1811" i="29"/>
  <c r="R1811" i="29" s="1"/>
  <c r="Q1811" i="29"/>
  <c r="S1811" i="29"/>
  <c r="N1826" i="29"/>
  <c r="R1826" i="29" s="1"/>
  <c r="Q1826" i="29"/>
  <c r="S1826" i="29"/>
  <c r="N1851" i="29"/>
  <c r="R1851" i="29" s="1"/>
  <c r="Q1851" i="29"/>
  <c r="S1851" i="29"/>
  <c r="N1852" i="29"/>
  <c r="R1852" i="29" s="1"/>
  <c r="Q1852" i="29"/>
  <c r="S1852" i="29"/>
  <c r="N1872" i="29"/>
  <c r="R1872" i="29" s="1"/>
  <c r="Q1872" i="29"/>
  <c r="S1872" i="29"/>
  <c r="N1910" i="29"/>
  <c r="R1910" i="29" s="1"/>
  <c r="Q1910" i="29"/>
  <c r="S1910" i="29"/>
  <c r="N1953" i="29"/>
  <c r="R1953" i="29" s="1"/>
  <c r="Q1953" i="29"/>
  <c r="S1953" i="29"/>
  <c r="N2041" i="29"/>
  <c r="R2041" i="29" s="1"/>
  <c r="Q2041" i="29"/>
  <c r="S2041" i="29"/>
  <c r="N2081" i="29"/>
  <c r="R2081" i="29" s="1"/>
  <c r="Q2081" i="29"/>
  <c r="S2081" i="29"/>
  <c r="N2090" i="29"/>
  <c r="R2090" i="29" s="1"/>
  <c r="Q2090" i="29"/>
  <c r="S2090" i="29"/>
  <c r="N2132" i="29"/>
  <c r="R2132" i="29" s="1"/>
  <c r="Q2132" i="29"/>
  <c r="S2132" i="29"/>
  <c r="N2156" i="29"/>
  <c r="R2156" i="29" s="1"/>
  <c r="Q2156" i="29"/>
  <c r="S2156" i="29"/>
  <c r="N2162" i="29"/>
  <c r="R2162" i="29" s="1"/>
  <c r="Q2162" i="29"/>
  <c r="S2162" i="29"/>
  <c r="N2163" i="29"/>
  <c r="R2163" i="29" s="1"/>
  <c r="Q2163" i="29"/>
  <c r="S2163" i="29"/>
  <c r="N91" i="29"/>
  <c r="R91" i="29" s="1"/>
  <c r="Q91" i="29"/>
  <c r="S91" i="29"/>
  <c r="N1186" i="29"/>
  <c r="R1186" i="29" s="1"/>
  <c r="Q1186" i="29"/>
  <c r="S1186" i="29"/>
  <c r="N1432" i="29"/>
  <c r="R1432" i="29" s="1"/>
  <c r="Q1432" i="29"/>
  <c r="S1432" i="29"/>
  <c r="N1706" i="29"/>
  <c r="R1706" i="29" s="1"/>
  <c r="Q1706" i="29"/>
  <c r="S1706" i="29"/>
  <c r="N1788" i="29"/>
  <c r="R1788" i="29" s="1"/>
  <c r="Q1788" i="29"/>
  <c r="S1788" i="29"/>
  <c r="N2042" i="29"/>
  <c r="R2042" i="29" s="1"/>
  <c r="Q2042" i="29"/>
  <c r="S2042" i="29"/>
  <c r="N2111" i="29"/>
  <c r="R2111" i="29" s="1"/>
  <c r="Q2111" i="29"/>
  <c r="S2111" i="29"/>
  <c r="N53" i="29"/>
  <c r="R53" i="29" s="1"/>
  <c r="S53" i="29" s="1"/>
  <c r="Q53" i="29"/>
  <c r="K2111" i="29"/>
  <c r="J2111" i="29"/>
  <c r="K2042" i="29"/>
  <c r="J2042" i="29"/>
  <c r="K1788" i="29"/>
  <c r="J1788" i="29"/>
  <c r="K1706" i="29"/>
  <c r="J1706" i="29"/>
  <c r="K1432" i="29"/>
  <c r="J1432" i="29"/>
  <c r="K1186" i="29"/>
  <c r="J1186" i="29"/>
  <c r="K91" i="29"/>
  <c r="J91" i="29"/>
  <c r="K2163" i="29"/>
  <c r="J2163" i="29"/>
  <c r="K2162" i="29"/>
  <c r="J2162" i="29"/>
  <c r="K2156" i="29"/>
  <c r="J2156" i="29"/>
  <c r="K2132" i="29"/>
  <c r="J2132" i="29"/>
  <c r="K2090" i="29"/>
  <c r="J2090" i="29"/>
  <c r="K2081" i="29"/>
  <c r="J2081" i="29"/>
  <c r="K2041" i="29"/>
  <c r="J2041" i="29"/>
  <c r="K1953" i="29"/>
  <c r="J1953" i="29"/>
  <c r="K1910" i="29"/>
  <c r="J1910" i="29"/>
  <c r="K1872" i="29"/>
  <c r="J1872" i="29"/>
  <c r="K1852" i="29"/>
  <c r="J1852" i="29"/>
  <c r="K1851" i="29"/>
  <c r="J1851" i="29"/>
  <c r="K1826" i="29"/>
  <c r="J1826" i="29"/>
  <c r="K1811" i="29"/>
  <c r="J1811" i="29"/>
  <c r="K1776" i="29"/>
  <c r="J1776" i="29"/>
  <c r="K1775" i="29"/>
  <c r="J1775" i="29"/>
  <c r="K1767" i="29"/>
  <c r="J1767" i="29"/>
  <c r="K1766" i="29"/>
  <c r="J1766" i="29"/>
  <c r="K1744" i="29"/>
  <c r="J1744" i="29"/>
  <c r="K1599" i="29"/>
  <c r="J1599" i="29"/>
  <c r="K1510" i="29"/>
  <c r="J1510" i="29"/>
  <c r="K1509" i="29"/>
  <c r="J1509" i="29"/>
  <c r="K1456" i="29"/>
  <c r="J1456" i="29"/>
  <c r="K1440" i="29"/>
  <c r="J1440" i="29"/>
  <c r="K1400" i="29"/>
  <c r="J1400" i="29"/>
  <c r="K1399" i="29"/>
  <c r="J1399" i="29"/>
  <c r="K1382" i="29"/>
  <c r="J1382" i="29"/>
  <c r="K1381" i="29"/>
  <c r="J1381" i="29"/>
  <c r="K1370" i="29"/>
  <c r="J1370" i="29"/>
  <c r="K1356" i="29"/>
  <c r="J1356" i="29"/>
  <c r="K1355" i="29"/>
  <c r="J1355" i="29"/>
  <c r="K1273" i="29"/>
  <c r="J1273" i="29"/>
  <c r="K1185" i="29"/>
  <c r="J1185" i="29"/>
  <c r="K1149" i="29"/>
  <c r="J1149" i="29"/>
  <c r="K1109" i="29"/>
  <c r="J1109" i="29"/>
  <c r="K1102" i="29"/>
  <c r="J1102" i="29"/>
  <c r="K1101" i="29"/>
  <c r="J1101" i="29"/>
  <c r="K1055" i="29"/>
  <c r="J1055" i="29"/>
  <c r="K1029" i="29"/>
  <c r="J1029" i="29"/>
  <c r="K986" i="29"/>
  <c r="J986" i="29"/>
  <c r="K915" i="29"/>
  <c r="J915" i="29"/>
  <c r="K908" i="29"/>
  <c r="J908" i="29"/>
  <c r="K822" i="29"/>
  <c r="J822" i="29"/>
  <c r="K809" i="29"/>
  <c r="J809" i="29"/>
  <c r="K774" i="29"/>
  <c r="J774" i="29"/>
  <c r="K773" i="29"/>
  <c r="J773" i="29"/>
  <c r="K745" i="29"/>
  <c r="J745" i="29"/>
  <c r="K738" i="29"/>
  <c r="J738" i="29"/>
  <c r="K733" i="29"/>
  <c r="J733" i="29"/>
  <c r="K722" i="29"/>
  <c r="J722" i="29"/>
  <c r="K721" i="29"/>
  <c r="J721" i="29"/>
  <c r="K720" i="29"/>
  <c r="J720" i="29"/>
  <c r="K635" i="29"/>
  <c r="J635" i="29"/>
  <c r="K540" i="29"/>
  <c r="J540" i="29"/>
  <c r="K495" i="29"/>
  <c r="J495" i="29"/>
  <c r="K471" i="29"/>
  <c r="J471" i="29"/>
  <c r="K470" i="29"/>
  <c r="J470" i="29"/>
  <c r="K341" i="29"/>
  <c r="J341" i="29"/>
  <c r="K319" i="29"/>
  <c r="J319" i="29"/>
  <c r="K318" i="29"/>
  <c r="J318" i="29"/>
  <c r="K306" i="29"/>
  <c r="J306" i="29"/>
  <c r="K140" i="29"/>
  <c r="J140" i="29"/>
  <c r="K132" i="29"/>
  <c r="J132" i="29"/>
  <c r="K131" i="29"/>
  <c r="J131" i="29"/>
  <c r="K122" i="29"/>
  <c r="J122" i="29"/>
  <c r="K121" i="29"/>
  <c r="J121" i="29"/>
  <c r="K90" i="29"/>
  <c r="J90" i="29"/>
  <c r="K76" i="29"/>
  <c r="J76" i="29"/>
  <c r="K62" i="29"/>
  <c r="J62" i="29"/>
  <c r="K49" i="29"/>
  <c r="J49" i="29"/>
  <c r="K753" i="29"/>
  <c r="J753" i="29"/>
  <c r="K546" i="29"/>
  <c r="J546" i="29"/>
  <c r="K2040" i="29"/>
  <c r="J2040" i="29"/>
  <c r="K1986" i="29"/>
  <c r="J1986" i="29"/>
  <c r="K1981" i="29"/>
  <c r="J1981" i="29"/>
  <c r="K1965" i="29"/>
  <c r="J1965" i="29"/>
  <c r="K1909" i="29"/>
  <c r="J1909" i="29"/>
  <c r="K1871" i="29"/>
  <c r="J1871" i="29"/>
  <c r="K1822" i="29"/>
  <c r="J1822" i="29"/>
  <c r="K1774" i="29"/>
  <c r="J1774" i="29"/>
  <c r="K1743" i="29"/>
  <c r="J1743" i="29"/>
  <c r="K1705" i="29"/>
  <c r="J1705" i="29"/>
  <c r="K1675" i="29"/>
  <c r="J1675" i="29"/>
  <c r="K1598" i="29"/>
  <c r="J1598" i="29"/>
  <c r="K1597" i="29"/>
  <c r="J1597" i="29"/>
  <c r="K1562" i="29"/>
  <c r="J1562" i="29"/>
  <c r="K1508" i="29"/>
  <c r="J1508" i="29"/>
  <c r="K1507" i="29"/>
  <c r="J1507" i="29"/>
  <c r="K1480" i="29"/>
  <c r="J1480" i="29"/>
  <c r="K1472" i="29"/>
  <c r="J1472" i="29"/>
  <c r="K1471" i="29"/>
  <c r="J1471" i="29"/>
  <c r="K1470" i="29"/>
  <c r="J1470" i="29"/>
  <c r="K1450" i="29"/>
  <c r="J1450" i="29"/>
  <c r="K1449" i="29"/>
  <c r="J1449" i="29"/>
  <c r="K1416" i="29"/>
  <c r="J1416" i="29"/>
  <c r="K1365" i="29"/>
  <c r="J1365" i="29"/>
  <c r="K1364" i="29"/>
  <c r="J1364" i="29"/>
  <c r="K1354" i="29"/>
  <c r="J1354" i="29"/>
  <c r="K1330" i="29"/>
  <c r="J1330" i="29"/>
  <c r="K1329" i="29"/>
  <c r="J1329" i="29"/>
  <c r="K1328" i="29"/>
  <c r="J1328" i="29"/>
  <c r="K1311" i="29"/>
  <c r="J1311" i="29"/>
  <c r="K1236" i="29"/>
  <c r="J1236" i="29"/>
  <c r="K1148" i="29"/>
  <c r="J1148" i="29"/>
  <c r="K1147" i="29"/>
  <c r="J1147" i="29"/>
  <c r="K1108" i="29"/>
  <c r="J1108" i="29"/>
  <c r="K1100" i="29"/>
  <c r="J1100" i="29"/>
  <c r="K1098" i="29"/>
  <c r="J1098" i="29"/>
  <c r="K1037" i="29"/>
  <c r="J1037" i="29"/>
  <c r="K996" i="29"/>
  <c r="J996" i="29"/>
  <c r="K995" i="29"/>
  <c r="J995" i="29"/>
  <c r="K914" i="29"/>
  <c r="J914" i="29"/>
  <c r="K859" i="29"/>
  <c r="J859" i="29"/>
  <c r="K821" i="29"/>
  <c r="J821" i="29"/>
  <c r="K817" i="29"/>
  <c r="J817" i="29"/>
  <c r="K816" i="29"/>
  <c r="J816" i="29"/>
  <c r="K760" i="29"/>
  <c r="J760" i="29"/>
  <c r="K759" i="29"/>
  <c r="J759" i="29"/>
  <c r="K744" i="29"/>
  <c r="J744" i="29"/>
  <c r="K719" i="29"/>
  <c r="J719" i="29"/>
  <c r="K709" i="29"/>
  <c r="J709" i="29"/>
  <c r="K647" i="29"/>
  <c r="J647" i="29"/>
  <c r="K628" i="29"/>
  <c r="J628" i="29"/>
  <c r="K620" i="29"/>
  <c r="J620" i="29"/>
  <c r="K619" i="29"/>
  <c r="J619" i="29"/>
  <c r="K605" i="29"/>
  <c r="J605" i="29"/>
  <c r="K534" i="29"/>
  <c r="J534" i="29"/>
  <c r="K533" i="29"/>
  <c r="J533" i="29"/>
  <c r="K444" i="29"/>
  <c r="J444" i="29"/>
  <c r="K376" i="29"/>
  <c r="J376" i="29"/>
  <c r="K375" i="29"/>
  <c r="J375" i="29"/>
  <c r="K289" i="29"/>
  <c r="J289" i="29"/>
  <c r="K267" i="29"/>
  <c r="J267" i="29"/>
  <c r="K190" i="29"/>
  <c r="J190" i="29"/>
  <c r="K157" i="29"/>
  <c r="J157" i="29"/>
  <c r="K120" i="29"/>
  <c r="J120" i="29"/>
  <c r="K53" i="29"/>
  <c r="J53" i="29"/>
  <c r="AG207" i="31"/>
  <c r="AG1412" i="31"/>
  <c r="AG143" i="31"/>
  <c r="AG313" i="31"/>
  <c r="AG1706" i="31"/>
  <c r="AG1484" i="31"/>
  <c r="AG1265" i="31"/>
  <c r="AG202" i="31"/>
  <c r="AG1107" i="31"/>
  <c r="AG431" i="31"/>
  <c r="AG1536" i="31"/>
  <c r="AG752" i="31"/>
  <c r="AG955" i="31"/>
  <c r="AG283" i="31"/>
  <c r="AG1649" i="31"/>
  <c r="AG1162" i="31"/>
  <c r="AG137" i="31"/>
  <c r="AG931" i="31"/>
  <c r="AG654" i="31"/>
  <c r="AG478" i="31"/>
  <c r="AG952" i="31"/>
  <c r="AG355" i="31"/>
  <c r="AG703" i="31"/>
  <c r="AG1586" i="31"/>
  <c r="AG917" i="31"/>
  <c r="AG1477" i="31"/>
  <c r="AG184" i="31"/>
  <c r="AG748" i="31"/>
  <c r="AG1019" i="31"/>
  <c r="AG1595" i="31"/>
  <c r="AG644" i="31"/>
  <c r="AG1573" i="31"/>
  <c r="AG1893" i="31"/>
  <c r="AG1619" i="31"/>
  <c r="AG534" i="31"/>
  <c r="AG613" i="31"/>
  <c r="AG946" i="31"/>
  <c r="AG406" i="31"/>
  <c r="AG974" i="31"/>
  <c r="AG1560" i="31"/>
  <c r="AG154" i="31"/>
  <c r="AG1349" i="31"/>
  <c r="AG167" i="31"/>
  <c r="AG1967" i="31"/>
  <c r="AG1360" i="31"/>
  <c r="AG243" i="31"/>
  <c r="AG235" i="31"/>
  <c r="AG842" i="31"/>
  <c r="AG599" i="31"/>
  <c r="AG556" i="31"/>
  <c r="AG397" i="31"/>
  <c r="AG1393" i="31"/>
  <c r="AG1941" i="31"/>
  <c r="AG299" i="31"/>
  <c r="AG1226" i="31"/>
  <c r="AG1000" i="31"/>
  <c r="AG1512" i="31"/>
  <c r="AG1314" i="31"/>
  <c r="AG765" i="31"/>
  <c r="AG712" i="31"/>
  <c r="AG1976" i="31"/>
  <c r="AG1938" i="31"/>
  <c r="AG1407" i="31"/>
  <c r="AG565" i="31"/>
  <c r="AG520" i="31"/>
  <c r="AG559" i="31"/>
  <c r="AG45" i="31"/>
  <c r="AG1435" i="31"/>
  <c r="AG1886" i="31"/>
  <c r="AG1712" i="31"/>
  <c r="AG1804" i="31"/>
  <c r="AG1978" i="31"/>
  <c r="AG474" i="31"/>
  <c r="AG1551" i="31"/>
  <c r="AG1307" i="31"/>
  <c r="AG1678" i="31"/>
  <c r="AG1400" i="31"/>
  <c r="AG7" i="31"/>
  <c r="A8" i="25"/>
  <c r="AG947" i="31"/>
  <c r="AG741" i="31"/>
  <c r="AG1210" i="31"/>
  <c r="AG1646" i="31"/>
  <c r="AG1685" i="31"/>
  <c r="AG667" i="31"/>
  <c r="AG287" i="31"/>
  <c r="AG1525" i="31"/>
  <c r="AG1138" i="31"/>
  <c r="AG449" i="31"/>
  <c r="AG2026" i="31"/>
  <c r="AG2011" i="31"/>
  <c r="AG1167" i="31"/>
  <c r="AG1763" i="31"/>
  <c r="AG709" i="31"/>
  <c r="AG1640" i="31"/>
  <c r="AG1830" i="31"/>
  <c r="AG2050" i="31"/>
  <c r="AG555" i="31"/>
  <c r="AG1703" i="31"/>
  <c r="AG1944" i="31"/>
  <c r="AG1784" i="31"/>
  <c r="AG1834" i="31"/>
  <c r="AG893" i="31"/>
  <c r="AG1308" i="31"/>
  <c r="AG373" i="31"/>
  <c r="AG1627" i="31"/>
  <c r="AG2016" i="31"/>
  <c r="AG841" i="31"/>
  <c r="AG1389" i="31"/>
  <c r="AG1380" i="31"/>
  <c r="AG1743" i="31"/>
  <c r="AG1467" i="31"/>
  <c r="AG1983" i="31"/>
  <c r="AG476" i="31"/>
  <c r="AG217" i="31"/>
  <c r="AG771" i="31"/>
  <c r="AG1280" i="31"/>
  <c r="AG324" i="31"/>
  <c r="AG1113" i="31"/>
  <c r="AG1445" i="31"/>
  <c r="AG589" i="31"/>
  <c r="AG1469" i="31"/>
  <c r="AG304" i="31"/>
  <c r="AG2004" i="31"/>
  <c r="AG1184" i="31"/>
  <c r="AG723" i="31"/>
  <c r="AG1293" i="31"/>
  <c r="AG1375" i="31"/>
  <c r="AG1078" i="31"/>
  <c r="AG1151" i="31"/>
  <c r="AG816" i="31"/>
  <c r="AG114" i="31"/>
  <c r="AG1013" i="31"/>
  <c r="AG2072" i="31"/>
  <c r="AG1597" i="31"/>
  <c r="AG1780" i="31"/>
  <c r="AG1208" i="31"/>
  <c r="AG718" i="31"/>
  <c r="AG1176" i="31"/>
  <c r="AG1775" i="31"/>
  <c r="AG1996" i="31"/>
  <c r="AG104" i="31"/>
  <c r="AG1229" i="31"/>
  <c r="AG408" i="31"/>
  <c r="AG29" i="31"/>
  <c r="AG1825" i="31"/>
  <c r="AG1820" i="31"/>
  <c r="AG1059" i="31"/>
  <c r="AG1061" i="31"/>
  <c r="AG262" i="31"/>
  <c r="AG780" i="31"/>
  <c r="AG1975" i="31"/>
  <c r="AG393" i="31"/>
  <c r="AG1954" i="31"/>
  <c r="AG1161" i="31"/>
  <c r="AG861" i="31"/>
  <c r="AG1652" i="31"/>
  <c r="AG698" i="31"/>
  <c r="AG1482" i="31"/>
  <c r="AG1027" i="31"/>
  <c r="AG1687" i="31"/>
  <c r="AG990" i="31"/>
  <c r="AG543" i="31"/>
  <c r="AG311" i="31"/>
  <c r="AG1757" i="31"/>
  <c r="AG1478" i="31"/>
  <c r="AG1669" i="31"/>
  <c r="AG161" i="31"/>
  <c r="AG1805" i="31"/>
  <c r="AG1832" i="31"/>
  <c r="AG1812" i="31"/>
  <c r="AG510" i="31"/>
  <c r="AG129" i="31"/>
  <c r="AG963" i="31"/>
  <c r="AG849" i="31"/>
  <c r="AG1916" i="31"/>
  <c r="AG2007" i="31"/>
  <c r="AG1172" i="31"/>
  <c r="AG325" i="31"/>
  <c r="AG203" i="31"/>
  <c r="AG1922" i="31"/>
  <c r="AG1230" i="31"/>
  <c r="AG1526" i="31"/>
  <c r="AG405" i="31"/>
  <c r="AG554" i="31"/>
  <c r="AG384" i="31"/>
  <c r="AG614" i="31"/>
  <c r="AG1118" i="31"/>
  <c r="AG746" i="31"/>
  <c r="AG1985" i="31"/>
  <c r="AG1340" i="31"/>
  <c r="AG1533" i="31"/>
  <c r="AG1207" i="31"/>
  <c r="AG1204" i="31"/>
  <c r="AG1406" i="31"/>
  <c r="AG1773" i="31"/>
  <c r="AG648" i="31"/>
  <c r="AG1422" i="31"/>
  <c r="AG194" i="31"/>
  <c r="AG1657" i="31"/>
  <c r="AG1324" i="31"/>
  <c r="AG1605" i="31"/>
  <c r="AG1357" i="31"/>
  <c r="AG779" i="31"/>
  <c r="AG982" i="31"/>
  <c r="AG882" i="31"/>
  <c r="AG2017" i="31"/>
  <c r="AG448" i="31"/>
  <c r="AG1197" i="31"/>
  <c r="AG1382" i="31"/>
  <c r="AG378" i="31"/>
  <c r="AG1355" i="31"/>
  <c r="AG539" i="31"/>
  <c r="AG1417" i="31"/>
  <c r="AG1246" i="31"/>
  <c r="AG995" i="31"/>
  <c r="AG103" i="31"/>
  <c r="AG1870" i="31"/>
  <c r="AG33" i="31"/>
  <c r="AG870" i="31"/>
  <c r="AG1213" i="31"/>
  <c r="AG1462" i="31"/>
  <c r="AG1367" i="31"/>
  <c r="AG209" i="31"/>
  <c r="AG1887" i="31"/>
  <c r="AG653" i="31"/>
  <c r="AG1907" i="31"/>
  <c r="AG1077" i="31"/>
  <c r="AG417" i="31"/>
  <c r="AG858" i="31"/>
  <c r="AG2002" i="31"/>
  <c r="AG1632" i="31"/>
  <c r="AG1535" i="31"/>
  <c r="AG757" i="31"/>
  <c r="AG695" i="31"/>
  <c r="AG149" i="31"/>
  <c r="AG711" i="31"/>
  <c r="AG902" i="31"/>
  <c r="AG1838" i="31"/>
  <c r="AG2047" i="31"/>
  <c r="AG2052" i="31"/>
  <c r="AG753" i="31"/>
  <c r="AG640" i="31"/>
  <c r="AG576" i="31"/>
  <c r="AG1039" i="31"/>
  <c r="AG289" i="31"/>
  <c r="AG989" i="31"/>
  <c r="AG1793" i="31"/>
  <c r="AG683" i="31"/>
  <c r="AG1031" i="31"/>
  <c r="AG2041" i="31"/>
  <c r="AG1218" i="31"/>
  <c r="AG626" i="31"/>
  <c r="AG557" i="31"/>
  <c r="AG140" i="31"/>
  <c r="AG795" i="31"/>
  <c r="AG1141" i="31"/>
  <c r="AG927" i="31"/>
  <c r="AG1578" i="31"/>
  <c r="AG1116" i="31"/>
  <c r="AG715" i="31"/>
  <c r="AG40" i="31"/>
  <c r="AG423" i="31"/>
  <c r="AG499" i="31"/>
  <c r="AG1234" i="31"/>
  <c r="AG1423" i="31"/>
  <c r="AG1295" i="31"/>
  <c r="AG1521" i="31"/>
  <c r="AG2040" i="31"/>
  <c r="AG122" i="31"/>
  <c r="AG442" i="31"/>
  <c r="AG1851" i="31"/>
  <c r="AG895" i="31"/>
  <c r="AG496" i="31"/>
  <c r="AG1481" i="31"/>
  <c r="AG152" i="31"/>
  <c r="AG1659" i="31"/>
  <c r="AG1483" i="31"/>
  <c r="AG777" i="31"/>
  <c r="AG850" i="31"/>
  <c r="AG1509" i="31"/>
  <c r="AG1503" i="31"/>
  <c r="AG684" i="31"/>
  <c r="AG225" i="31"/>
  <c r="AG1074" i="31"/>
  <c r="AG298" i="31"/>
  <c r="AG881" i="31"/>
  <c r="AG1472" i="31"/>
  <c r="AG1305" i="31"/>
  <c r="AG605" i="31"/>
  <c r="AG1670" i="31"/>
  <c r="AG1259" i="31"/>
  <c r="AG743" i="31"/>
  <c r="AG1742" i="31"/>
  <c r="AG1927" i="31"/>
  <c r="AG1858" i="31"/>
  <c r="AG751" i="31"/>
  <c r="AG686" i="31"/>
  <c r="AG1187" i="31"/>
  <c r="AG1134" i="31"/>
  <c r="AG1613" i="31"/>
  <c r="AG1878" i="31"/>
  <c r="AG1977" i="31"/>
  <c r="AG1075" i="31"/>
  <c r="AG558" i="31"/>
  <c r="AG1053" i="31"/>
  <c r="AG916" i="31"/>
  <c r="AG533" i="31"/>
  <c r="AG1609" i="31"/>
  <c r="AG1038" i="31"/>
  <c r="AG1143" i="31"/>
  <c r="AG1202" i="31"/>
  <c r="AG922" i="31"/>
  <c r="AG959" i="31"/>
  <c r="AG1873" i="31"/>
  <c r="AG1732" i="31"/>
  <c r="AG238" i="31"/>
  <c r="AG1196" i="31"/>
  <c r="AG697" i="31"/>
  <c r="AG112" i="31"/>
  <c r="AG1006" i="31"/>
  <c r="AG1877" i="31"/>
  <c r="AG333" i="31"/>
  <c r="AG1286" i="31"/>
  <c r="AG1088" i="31"/>
  <c r="AG967" i="31"/>
  <c r="AG691" i="31"/>
  <c r="AG1558" i="31"/>
  <c r="AG1961" i="31"/>
  <c r="AG1538" i="31"/>
  <c r="AG1194" i="31"/>
  <c r="AG1813" i="31"/>
  <c r="AG353" i="31"/>
  <c r="AG248" i="31"/>
  <c r="AG523" i="31"/>
  <c r="AG1037" i="31"/>
  <c r="AG309" i="31"/>
  <c r="AG1762" i="31"/>
  <c r="AG611" i="31"/>
  <c r="AG845" i="31"/>
  <c r="AG157" i="31"/>
  <c r="AG966" i="31"/>
  <c r="AG635" i="31"/>
  <c r="AG707" i="31"/>
  <c r="AG1036" i="31"/>
  <c r="AG1044" i="31"/>
  <c r="AG411" i="31"/>
  <c r="AG1109" i="31"/>
  <c r="AG59" i="31"/>
  <c r="AG460" i="31"/>
  <c r="AG944" i="31"/>
  <c r="AG1047" i="31"/>
  <c r="AG1822" i="31"/>
  <c r="AG1807" i="31"/>
  <c r="AG731" i="31"/>
  <c r="AG1451" i="31"/>
  <c r="AG807" i="31"/>
  <c r="AG79" i="31"/>
  <c r="AG1599" i="31"/>
  <c r="AG1604" i="31"/>
  <c r="AG1999" i="31"/>
  <c r="AG957" i="31"/>
  <c r="AG251" i="31"/>
  <c r="AG2035" i="31"/>
  <c r="AG1894" i="31"/>
  <c r="AG930" i="31"/>
  <c r="AG388" i="31"/>
  <c r="AG69" i="31"/>
  <c r="AG745" i="31"/>
  <c r="AG1946" i="31"/>
  <c r="AG1537" i="31"/>
  <c r="AG923" i="31"/>
  <c r="AG657" i="31"/>
  <c r="AG428" i="31"/>
  <c r="AG869" i="31"/>
  <c r="AG1278" i="31"/>
  <c r="AG813" i="31"/>
  <c r="AG1845" i="31"/>
  <c r="AG1379" i="31"/>
  <c r="AG1398" i="31"/>
  <c r="AG1352" i="31"/>
  <c r="AG160" i="31"/>
  <c r="AG1917" i="31"/>
  <c r="AG1341" i="31"/>
  <c r="AG18" i="31"/>
  <c r="AG1270" i="31"/>
  <c r="AG563" i="31"/>
  <c r="AG915" i="31"/>
  <c r="AG1332" i="31"/>
  <c r="AG1396" i="31"/>
  <c r="AG1621" i="31"/>
  <c r="AG1022" i="31"/>
  <c r="AG580" i="31"/>
  <c r="AG856" i="31"/>
  <c r="AG1593" i="31"/>
  <c r="AG2042" i="31"/>
  <c r="AG1787" i="31"/>
  <c r="AG900" i="31"/>
  <c r="AG687" i="31"/>
  <c r="AG392" i="31"/>
  <c r="AG197" i="31"/>
  <c r="AG1480" i="31"/>
  <c r="AG1666" i="31"/>
  <c r="AG719" i="31"/>
  <c r="AG1824" i="31"/>
  <c r="AG337" i="31"/>
  <c r="AG344" i="31"/>
  <c r="AG1811" i="31"/>
  <c r="AG1329" i="31"/>
  <c r="AG367" i="31"/>
  <c r="AG755" i="31"/>
  <c r="AG655" i="31"/>
  <c r="AG666" i="31"/>
  <c r="AG326" i="31"/>
  <c r="AG1778" i="31"/>
  <c r="AG1810" i="31"/>
  <c r="AG1251" i="31"/>
  <c r="AG176" i="31"/>
  <c r="AG2055" i="31"/>
  <c r="AG1568" i="31"/>
  <c r="AG1549" i="31"/>
  <c r="AG2012" i="31"/>
  <c r="AG1492" i="31"/>
  <c r="AG674" i="31"/>
  <c r="AG292" i="31"/>
  <c r="AG400" i="31"/>
  <c r="AG1154" i="31"/>
  <c r="AG1735" i="31"/>
  <c r="AG885" i="31"/>
  <c r="AG854" i="31"/>
  <c r="AG998" i="31"/>
  <c r="AG1140" i="31"/>
  <c r="AG459" i="31"/>
  <c r="AG1557" i="31"/>
  <c r="AG673" i="31"/>
  <c r="AG1865" i="31"/>
  <c r="AG632" i="31"/>
  <c r="AG1458" i="31"/>
  <c r="AG1587" i="31"/>
  <c r="AG438" i="31"/>
  <c r="AG688" i="31"/>
  <c r="AG970" i="31"/>
  <c r="AG728" i="31"/>
  <c r="AG1726" i="31"/>
  <c r="AG1264" i="31"/>
  <c r="AG1902" i="31"/>
  <c r="AG1080" i="31"/>
  <c r="AG956" i="31"/>
  <c r="AG1567" i="31"/>
  <c r="AG1436" i="31"/>
  <c r="AG1014" i="31"/>
  <c r="AG231" i="31"/>
  <c r="AG472" i="31"/>
  <c r="AG155" i="31"/>
  <c r="AG1089" i="31"/>
  <c r="AG1153" i="31"/>
  <c r="AG1760" i="31"/>
  <c r="AG461" i="31"/>
  <c r="AG628" i="31"/>
  <c r="AG1681" i="31"/>
  <c r="AG398" i="31"/>
  <c r="AG1872" i="31"/>
  <c r="AG195" i="31"/>
  <c r="AG961" i="31"/>
  <c r="AG1841" i="31"/>
  <c r="AG1815" i="31"/>
  <c r="AG1205" i="31"/>
  <c r="AG1755" i="31"/>
  <c r="AG2057" i="31"/>
  <c r="AG1802" i="31"/>
  <c r="AG716" i="31"/>
  <c r="AG786" i="31"/>
  <c r="AG1513" i="31"/>
  <c r="AG550" i="31"/>
  <c r="AG1180" i="31"/>
  <c r="AG117" i="31"/>
  <c r="AG1142" i="31"/>
  <c r="AG1785" i="31"/>
  <c r="AG132" i="31"/>
  <c r="AG1029" i="31"/>
  <c r="AG834" i="31"/>
  <c r="AG1847" i="31"/>
  <c r="AG1385" i="31"/>
  <c r="AG503" i="31"/>
  <c r="AG726" i="31"/>
  <c r="AG1155" i="31"/>
  <c r="AG365" i="31"/>
  <c r="AG88" i="31"/>
  <c r="AG2062" i="31"/>
  <c r="AG1193" i="31"/>
  <c r="AG169" i="31"/>
  <c r="AG1310" i="31"/>
  <c r="AG1173" i="31"/>
  <c r="AG1584" i="31"/>
  <c r="AG1420" i="31"/>
  <c r="AG835" i="31"/>
  <c r="AG73" i="31"/>
  <c r="AG1444" i="31"/>
  <c r="AG631" i="31"/>
  <c r="AG1146" i="31"/>
  <c r="AG1891" i="31"/>
  <c r="AG747" i="31"/>
  <c r="AG975" i="31"/>
  <c r="AG1321" i="31"/>
  <c r="AG395" i="31"/>
  <c r="AG762" i="31"/>
  <c r="AG1271" i="31"/>
  <c r="AG1371" i="31"/>
  <c r="AG1441" i="31"/>
  <c r="AG717" i="31"/>
  <c r="AG976" i="31"/>
  <c r="AG652" i="31"/>
  <c r="AG1137" i="31"/>
  <c r="AG409" i="31"/>
  <c r="AG1018" i="31"/>
  <c r="AG1849" i="31"/>
  <c r="AG1696" i="31"/>
  <c r="AG1769" i="31"/>
  <c r="AG1485" i="31"/>
  <c r="AG983" i="31"/>
  <c r="AG2061" i="31"/>
  <c r="AG246" i="31"/>
  <c r="AG1093" i="31"/>
  <c r="AG911" i="31"/>
  <c r="AG737" i="31"/>
  <c r="AG1370" i="31"/>
  <c r="AG1368" i="31"/>
  <c r="AG524" i="31"/>
  <c r="AG276" i="31"/>
  <c r="AG1322" i="31"/>
  <c r="AG357" i="31"/>
  <c r="AG606" i="31"/>
  <c r="AG426" i="31"/>
  <c r="AG1610" i="31"/>
  <c r="AG1232" i="31"/>
  <c r="AG1290" i="31"/>
  <c r="AG1277" i="31"/>
  <c r="AG1243" i="31"/>
  <c r="AG2014" i="31"/>
  <c r="AG660" i="31"/>
  <c r="AG889" i="31"/>
  <c r="AG1120" i="31"/>
  <c r="AG39" i="31"/>
  <c r="AG306" i="31"/>
  <c r="AG1929" i="31"/>
  <c r="AG1876" i="31"/>
  <c r="AG928" i="31"/>
  <c r="AG1315" i="31"/>
  <c r="AG792" i="31"/>
  <c r="AG924" i="31"/>
  <c r="AG1630" i="31"/>
  <c r="AG1474" i="31"/>
  <c r="AG809" i="31"/>
  <c r="AG274" i="31"/>
  <c r="AG1298" i="31"/>
  <c r="AG1200" i="31"/>
  <c r="AG265" i="31"/>
  <c r="AG268" i="31"/>
  <c r="AG1534" i="31"/>
  <c r="AG993" i="31"/>
  <c r="AG2056" i="31"/>
  <c r="AG799" i="31"/>
  <c r="AG578" i="31"/>
  <c r="AG848" i="31"/>
  <c r="AG1043" i="31"/>
  <c r="AG1455" i="31"/>
  <c r="AG972" i="31"/>
  <c r="AG1969" i="31"/>
  <c r="AG1672" i="31"/>
  <c r="AG1655" i="31"/>
  <c r="AG1562" i="31"/>
  <c r="AG188" i="31"/>
  <c r="AG936" i="31"/>
  <c r="AG1992" i="31"/>
  <c r="AG1003" i="31"/>
  <c r="AG1377" i="31"/>
  <c r="AG564" i="31"/>
  <c r="AG617" i="31"/>
  <c r="AG432" i="31"/>
  <c r="AG1615" i="31"/>
  <c r="AG1257" i="31"/>
  <c r="AG860" i="31"/>
  <c r="AG1301" i="31"/>
  <c r="AG206" i="31"/>
  <c r="AG515" i="31"/>
  <c r="AG1964" i="31"/>
  <c r="AG808" i="31"/>
  <c r="AG1427" i="31"/>
  <c r="AG1682" i="31"/>
  <c r="AG1542" i="31"/>
  <c r="AG1579" i="31"/>
  <c r="AG505" i="31"/>
  <c r="AG1679" i="31"/>
  <c r="AG1073" i="31"/>
  <c r="AG1178" i="31"/>
  <c r="AG1906" i="31"/>
  <c r="AG1363" i="31"/>
  <c r="AG1209" i="31"/>
  <c r="AG659" i="31"/>
  <c r="AG1237" i="31"/>
  <c r="AG905" i="31"/>
  <c r="AG1799" i="31"/>
  <c r="AG732" i="31"/>
  <c r="AG1580" i="31"/>
  <c r="AG1390" i="31"/>
  <c r="AG2028" i="31"/>
  <c r="AG1665" i="31"/>
  <c r="AG1294" i="31"/>
  <c r="AG458" i="31"/>
  <c r="AG1972" i="31"/>
  <c r="AG1135" i="31"/>
  <c r="AG1905" i="31"/>
  <c r="AG1554" i="31"/>
  <c r="AG1761" i="31"/>
  <c r="AG434" i="31"/>
  <c r="AG1904" i="31"/>
  <c r="AG415" i="31"/>
  <c r="AG389" i="31"/>
  <c r="AG596" i="31"/>
  <c r="AG1879" i="31"/>
  <c r="AG1416" i="31"/>
  <c r="AG1381" i="31"/>
  <c r="AG1254" i="31"/>
  <c r="AG1695" i="31"/>
  <c r="AG803" i="31"/>
  <c r="AG1186" i="31"/>
  <c r="AG444" i="31"/>
  <c r="AG790" i="31"/>
  <c r="AG1947" i="31"/>
  <c r="AG1001" i="31"/>
  <c r="AG872" i="31"/>
  <c r="AG2019" i="31"/>
  <c r="AG55" i="31"/>
  <c r="AG787" i="31"/>
  <c r="AG509" i="31"/>
  <c r="AG1424" i="31"/>
  <c r="AG650" i="31"/>
  <c r="AG773" i="31"/>
  <c r="AG1748" i="31"/>
  <c r="AG1989" i="31"/>
  <c r="AG661" i="31"/>
  <c r="AG1450" i="31"/>
  <c r="AG1104" i="31"/>
  <c r="AG875" i="31"/>
  <c r="AG2074" i="31"/>
  <c r="AG1165" i="31"/>
  <c r="AG351" i="31"/>
  <c r="AG1956" i="31"/>
  <c r="AG587" i="31"/>
  <c r="AG329" i="31"/>
  <c r="AG693" i="31"/>
  <c r="AG1079" i="31"/>
  <c r="AG965" i="31"/>
  <c r="AG1719" i="31"/>
  <c r="AG1963" i="31"/>
  <c r="AG1100" i="31"/>
  <c r="AG541" i="31"/>
  <c r="AG690" i="31"/>
  <c r="AG1543" i="31"/>
  <c r="AG2008" i="31"/>
  <c r="AG1715" i="31"/>
  <c r="AG502" i="31"/>
  <c r="AG1770" i="31"/>
  <c r="AG547" i="31"/>
  <c r="AG1749" i="31"/>
  <c r="AG1048" i="31"/>
  <c r="AG1105" i="31"/>
  <c r="AG334" i="31"/>
  <c r="AG72" i="31"/>
  <c r="AG1476" i="31"/>
  <c r="AG232" i="31"/>
  <c r="AG1945" i="31"/>
  <c r="AG2060" i="31"/>
  <c r="AG738" i="31"/>
  <c r="AG571" i="31"/>
  <c r="AG282" i="31"/>
  <c r="AG1201" i="31"/>
  <c r="AG1716" i="31"/>
  <c r="AG938" i="31"/>
  <c r="AG1189" i="31"/>
  <c r="AG1707" i="31"/>
  <c r="AG1354" i="31"/>
  <c r="AG1955" i="31"/>
  <c r="AG1620" i="31"/>
  <c r="AG1516" i="31"/>
  <c r="AG486" i="31"/>
  <c r="AG531" i="31"/>
  <c r="AG1932" i="31"/>
  <c r="AG175" i="31"/>
  <c r="AG280" i="31"/>
  <c r="AG1857" i="31"/>
  <c r="AG1693" i="31"/>
  <c r="AG1588" i="31"/>
  <c r="AG637" i="31"/>
  <c r="AG1752" i="31"/>
  <c r="AG1015" i="31"/>
  <c r="AG1577" i="31"/>
  <c r="AG1192" i="31"/>
  <c r="AG1914" i="31"/>
  <c r="AG1629" i="31"/>
  <c r="AG221" i="31"/>
  <c r="AG1025" i="31"/>
  <c r="AG1239" i="31"/>
  <c r="AG1273" i="31"/>
  <c r="AG1272" i="31"/>
  <c r="AG840" i="31"/>
  <c r="AG1931" i="31"/>
  <c r="AG323" i="31"/>
  <c r="AG507" i="31"/>
  <c r="AG1160" i="31"/>
  <c r="AG1563" i="31"/>
  <c r="AG1699" i="31"/>
  <c r="AG1837" i="31"/>
  <c r="AG1900" i="31"/>
  <c r="AG634" i="31"/>
  <c r="AG390" i="31"/>
  <c r="AG1228" i="31"/>
  <c r="AG1168" i="31"/>
  <c r="AG535" i="31"/>
  <c r="AG1331" i="31"/>
  <c r="AG1056" i="31"/>
  <c r="AG1231" i="31"/>
  <c r="AG121" i="31"/>
  <c r="AG1918" i="31"/>
  <c r="AG1523" i="31"/>
  <c r="AG1262" i="31"/>
  <c r="AG2032" i="31"/>
  <c r="AG354" i="31"/>
  <c r="AG385" i="31"/>
  <c r="AG1722" i="31"/>
  <c r="AG1448" i="31"/>
  <c r="AG1628" i="31"/>
  <c r="AG368" i="31"/>
  <c r="AG1589" i="31"/>
  <c r="AG1607" i="31"/>
  <c r="AG1369" i="31"/>
  <c r="AG1734" i="31"/>
  <c r="AG1051" i="31"/>
  <c r="AG1326" i="31"/>
  <c r="AG142" i="31"/>
  <c r="AG680" i="31"/>
  <c r="AG824" i="31"/>
  <c r="AG1674" i="31"/>
  <c r="AG1612" i="31"/>
  <c r="AG2003" i="31"/>
  <c r="AG1540" i="31"/>
  <c r="AG419" i="31"/>
  <c r="AG527" i="31"/>
  <c r="AG734" i="31"/>
  <c r="AG1055" i="31"/>
  <c r="AG421" i="31"/>
  <c r="AG1252" i="31"/>
  <c r="AG212" i="31"/>
  <c r="AG730" i="31"/>
  <c r="AG1501" i="31"/>
  <c r="AG1091" i="31"/>
  <c r="AG544" i="31"/>
  <c r="AG1895" i="31"/>
  <c r="AG345" i="31"/>
  <c r="AG1541" i="31"/>
  <c r="AG1658" i="31"/>
  <c r="AG941" i="31"/>
  <c r="AG2029" i="31"/>
  <c r="AG1835" i="31"/>
  <c r="AG1082" i="31"/>
  <c r="AG1940" i="31"/>
  <c r="AG1291" i="31"/>
  <c r="AG1973" i="31"/>
  <c r="AG948" i="31"/>
  <c r="AG1689" i="31"/>
  <c r="AG2068" i="31"/>
  <c r="AG1276" i="31"/>
  <c r="AG1608" i="31"/>
  <c r="AG1934" i="31"/>
  <c r="AG910" i="31"/>
  <c r="AG116" i="31"/>
  <c r="AG1836" i="31"/>
  <c r="AG1442" i="31"/>
  <c r="AG2070" i="31"/>
  <c r="AG1758" i="31"/>
  <c r="AG810" i="31"/>
  <c r="AG1519" i="31"/>
  <c r="AG1871" i="31"/>
  <c r="AG879" i="31"/>
  <c r="AG992" i="31"/>
  <c r="AG802" i="31"/>
  <c r="AG1848" i="31"/>
  <c r="AG1066" i="31"/>
  <c r="AG1843" i="31"/>
  <c r="AG223" i="31"/>
  <c r="AG302" i="31"/>
  <c r="AG1164" i="31"/>
  <c r="AG1494" i="31"/>
  <c r="AG1268" i="31"/>
  <c r="AG1432" i="31"/>
  <c r="AG278" i="31"/>
  <c r="AG1896" i="31"/>
  <c r="AG1318" i="31"/>
  <c r="AG1260" i="31"/>
  <c r="AG322" i="31"/>
  <c r="AG1970" i="31"/>
  <c r="AG451" i="31"/>
  <c r="AG437" i="31"/>
  <c r="AG1697" i="31"/>
  <c r="AG883" i="31"/>
  <c r="AG1664" i="31"/>
  <c r="AG729" i="31"/>
  <c r="AG1531" i="31"/>
  <c r="AG651" i="31"/>
  <c r="AG1490" i="31"/>
  <c r="AG1950" i="31"/>
  <c r="AG1645" i="31"/>
  <c r="AG1244" i="31"/>
  <c r="AG1827" i="31"/>
  <c r="AG770" i="31"/>
  <c r="AG918" i="31"/>
  <c r="AG714" i="31"/>
  <c r="AG376" i="31"/>
  <c r="AG991" i="31"/>
  <c r="AG1465" i="31"/>
  <c r="AG1943" i="31"/>
  <c r="AG788" i="31"/>
  <c r="AG19" i="31"/>
  <c r="AG413" i="31"/>
  <c r="AG778" i="31"/>
  <c r="AG1397" i="31"/>
  <c r="AG1892" i="31"/>
  <c r="AG601" i="31"/>
  <c r="AG269" i="31"/>
  <c r="AG338" i="31"/>
  <c r="AG50" i="31"/>
  <c r="AG1603" i="31"/>
  <c r="AG1454" i="31"/>
  <c r="AG1030" i="31"/>
  <c r="AG1539" i="31"/>
  <c r="AG1661" i="31"/>
  <c r="AG1617" i="31"/>
  <c r="AG1974" i="31"/>
  <c r="AG1809" i="31"/>
  <c r="AG1275" i="31"/>
  <c r="AG1083" i="31"/>
  <c r="AG1312" i="31"/>
  <c r="AG1856" i="31"/>
  <c r="AG1671" i="31"/>
  <c r="AG1175" i="31"/>
  <c r="AG978" i="31"/>
  <c r="AG1408" i="31"/>
  <c r="AG859" i="31"/>
  <c r="AG1446" i="31"/>
  <c r="AG403" i="31"/>
  <c r="AG38" i="31"/>
  <c r="AG316" i="31"/>
  <c r="AG906" i="31"/>
  <c r="AG118" i="31"/>
  <c r="AG1527" i="31"/>
  <c r="AG1982" i="31"/>
  <c r="AG1803" i="31"/>
  <c r="AG1097" i="31"/>
  <c r="AG597" i="31"/>
  <c r="AG1071" i="31"/>
  <c r="AG317" i="31"/>
  <c r="AG2023" i="31"/>
  <c r="AG1366" i="31"/>
  <c r="AG920" i="31"/>
  <c r="AG1677" i="31"/>
  <c r="AG1183" i="31"/>
  <c r="AG847" i="31"/>
  <c r="AG1339" i="31"/>
  <c r="AG727" i="31"/>
  <c r="AG514" i="31"/>
  <c r="AG581" i="31"/>
  <c r="AG540" i="31"/>
  <c r="AG1936" i="31"/>
  <c r="AG1705" i="31"/>
  <c r="AG1111" i="31"/>
  <c r="AG758" i="31"/>
  <c r="AG1392" i="31"/>
  <c r="AG497" i="31"/>
  <c r="AG1106" i="31"/>
  <c r="AG784" i="31"/>
  <c r="AG27" i="31"/>
  <c r="AG454" i="31"/>
  <c r="AG1023" i="31"/>
  <c r="AG171" i="31"/>
  <c r="AG988" i="31"/>
  <c r="AG1112" i="31"/>
  <c r="AG994" i="31"/>
  <c r="AG1220" i="31"/>
  <c r="AG588" i="31"/>
  <c r="AG1933" i="31"/>
  <c r="AG1346" i="31"/>
  <c r="AG1744" i="31"/>
  <c r="AG1765" i="31"/>
  <c r="AG907" i="31"/>
  <c r="AG1335" i="31"/>
  <c r="AG1725" i="31"/>
  <c r="AG1158" i="31"/>
  <c r="AG1330" i="31"/>
  <c r="AG1569" i="31"/>
  <c r="AG1571" i="31"/>
  <c r="AG1281" i="31"/>
  <c r="AG772" i="31"/>
  <c r="AG1052" i="31"/>
  <c r="AG1348" i="31"/>
  <c r="AG1203" i="31"/>
  <c r="AG1068" i="31"/>
  <c r="AG425" i="31"/>
  <c r="AG447" i="31"/>
  <c r="AG1585" i="31"/>
  <c r="AG1010" i="31"/>
  <c r="AG1131" i="31"/>
  <c r="AG196" i="31"/>
  <c r="AG1475" i="31"/>
  <c r="AG1991" i="31"/>
  <c r="AG1602" i="31"/>
  <c r="AG671" i="31"/>
  <c r="AG1479" i="31"/>
  <c r="AG1214" i="31"/>
  <c r="AG63" i="31"/>
  <c r="AG838" i="31"/>
  <c r="AG821" i="31"/>
  <c r="AG1122" i="31"/>
  <c r="AG1637" i="31"/>
  <c r="AG1926" i="31"/>
  <c r="AG1127" i="31"/>
  <c r="AG1795" i="31"/>
  <c r="AG484" i="31"/>
  <c r="AG205" i="31"/>
  <c r="AG2059" i="31"/>
  <c r="AG1489" i="31"/>
  <c r="AG1211" i="31"/>
  <c r="AG867" i="31"/>
  <c r="AG1145" i="31"/>
  <c r="AG754" i="31"/>
  <c r="AG1090" i="31"/>
  <c r="AG1553" i="31"/>
  <c r="AG60" i="31"/>
  <c r="AG1791" i="31"/>
  <c r="AG1821" i="31"/>
  <c r="AG227" i="31"/>
  <c r="AG1461" i="31"/>
  <c r="AG1801" i="31"/>
  <c r="AG1673" i="31"/>
  <c r="AG98" i="31"/>
  <c r="AG1049" i="31"/>
  <c r="AG1296" i="31"/>
  <c r="AG1181" i="31"/>
  <c r="AG456" i="31"/>
  <c r="AG43" i="31"/>
  <c r="AG1333" i="31"/>
  <c r="AG662" i="31"/>
  <c r="AG1414" i="31"/>
  <c r="AG1622" i="31"/>
  <c r="AG1491" i="31"/>
  <c r="AG430" i="31"/>
  <c r="AG1888" i="31"/>
  <c r="AG971" i="31"/>
  <c r="AG1289" i="31"/>
  <c r="AG1663" i="31"/>
  <c r="AG1129" i="31"/>
  <c r="AG467" i="31"/>
  <c r="AG1095" i="31"/>
  <c r="AG2010" i="31"/>
  <c r="AG68" i="31"/>
  <c r="AG135" i="31"/>
  <c r="AG1819" i="31"/>
  <c r="AG620" i="31"/>
  <c r="AG736" i="31"/>
  <c r="AG1668" i="31"/>
  <c r="AG811" i="31"/>
  <c r="AG220" i="31"/>
  <c r="AG980" i="31"/>
  <c r="AG2051" i="31"/>
  <c r="AG560" i="31"/>
  <c r="AG75" i="31"/>
  <c r="AG874" i="31"/>
  <c r="AG610" i="31"/>
  <c r="AG1328" i="31"/>
  <c r="AG492" i="31"/>
  <c r="AG1266" i="31"/>
  <c r="AG1410" i="31"/>
  <c r="AG391" i="31"/>
  <c r="AG214" i="31"/>
  <c r="AG1300" i="31"/>
  <c r="AG744" i="31"/>
  <c r="AG110" i="31"/>
  <c r="AG233" i="31"/>
  <c r="AG1764" i="31"/>
  <c r="AG1759" i="31"/>
  <c r="AG1909" i="31"/>
  <c r="AG776" i="31"/>
  <c r="AG1342" i="31"/>
  <c r="AG1258" i="31"/>
  <c r="AG1741" i="31"/>
  <c r="AG939" i="31"/>
  <c r="AG1434" i="31"/>
  <c r="AG1222" i="31"/>
  <c r="AG2001" i="31"/>
  <c r="AG252" i="31"/>
  <c r="AG1709" i="31"/>
  <c r="AG1438" i="31"/>
  <c r="AG328" i="31"/>
  <c r="AG1806" i="31"/>
  <c r="AG1040" i="31"/>
  <c r="AG301" i="31"/>
  <c r="AG794" i="31"/>
  <c r="AG801" i="31"/>
  <c r="AG1358" i="31"/>
  <c r="AG1418" i="31"/>
  <c r="AG706" i="31"/>
  <c r="AG1190" i="31"/>
  <c r="AG464" i="31"/>
  <c r="AG1993" i="31"/>
  <c r="AG1387" i="31"/>
  <c r="AG1644" i="31"/>
  <c r="AG1861" i="31"/>
  <c r="AG90" i="31"/>
  <c r="AG249" i="31"/>
  <c r="AG8" i="31"/>
  <c r="AG1464" i="31"/>
  <c r="AG843" i="31"/>
  <c r="AG1103" i="31"/>
  <c r="AG92" i="31"/>
  <c r="AG999" i="31"/>
  <c r="AG1935" i="31"/>
  <c r="AG498" i="31"/>
  <c r="AG1388" i="31"/>
  <c r="AG919" i="31"/>
  <c r="AG579" i="31"/>
  <c r="AG1466" i="31"/>
  <c r="AG284" i="31"/>
  <c r="AG638" i="31"/>
  <c r="AG1242" i="31"/>
  <c r="AG2058" i="31"/>
  <c r="AG1844" i="31"/>
  <c r="AG877" i="31"/>
  <c r="AG2027" i="31"/>
  <c r="AG1680" i="31"/>
  <c r="AG1505" i="31"/>
  <c r="AG1792" i="31"/>
  <c r="AG410" i="31"/>
  <c r="AG853" i="31"/>
  <c r="AG89" i="31"/>
  <c r="AG1456" i="31"/>
  <c r="AG985" i="31"/>
  <c r="AG1085" i="31"/>
  <c r="AG1818" i="31"/>
  <c r="AG1988" i="31"/>
  <c r="AG1374" i="31"/>
  <c r="AG937" i="31"/>
  <c r="AG288" i="31"/>
  <c r="AG1960" i="31"/>
  <c r="AG1345" i="31"/>
  <c r="AG973" i="31"/>
  <c r="AG1910" i="31"/>
  <c r="AG566" i="31"/>
  <c r="AG701" i="31"/>
  <c r="AG871" i="31"/>
  <c r="AG310" i="31"/>
  <c r="AG362" i="31"/>
  <c r="AG1157" i="31"/>
  <c r="AG832" i="31"/>
  <c r="AG1903" i="31"/>
  <c r="AG532" i="31"/>
  <c r="AG1704" i="31"/>
  <c r="AG901" i="31"/>
  <c r="AG705" i="31"/>
  <c r="AG513" i="31"/>
  <c r="AG1727" i="31"/>
  <c r="AG945" i="31"/>
  <c r="AG1401" i="31"/>
  <c r="AG1072" i="31"/>
  <c r="AG629" i="31"/>
  <c r="AG2005" i="31"/>
  <c r="AG710" i="31"/>
  <c r="AG756" i="31"/>
  <c r="AG1361" i="31"/>
  <c r="AG1739" i="31"/>
  <c r="AG1594" i="31"/>
  <c r="AG1592" i="31"/>
  <c r="AG1421" i="31"/>
  <c r="AG1768" i="31"/>
  <c r="AG1688" i="31"/>
  <c r="AG1054" i="31"/>
  <c r="AG1319" i="31"/>
  <c r="AG494" i="31"/>
  <c r="AG708" i="31"/>
  <c r="AG204" i="31"/>
  <c r="AG22" i="31"/>
  <c r="AG1269" i="31"/>
  <c r="AG293" i="31"/>
  <c r="AG1508" i="31"/>
  <c r="AG665" i="31"/>
  <c r="AG1920" i="31"/>
  <c r="AG300" i="31"/>
  <c r="AG1701" i="31"/>
  <c r="AG1212" i="31"/>
  <c r="AG1431" i="31"/>
  <c r="AG831" i="31"/>
  <c r="AG1502" i="31"/>
  <c r="AG1823" i="31"/>
  <c r="AG1767" i="31"/>
  <c r="AG166" i="31"/>
  <c r="AG1636" i="31"/>
  <c r="AG1937" i="31"/>
  <c r="AG664" i="31"/>
  <c r="AG1216" i="31"/>
  <c r="AG1433" i="31"/>
  <c r="AG1497" i="31"/>
  <c r="AG1101" i="31"/>
  <c r="AG953" i="31"/>
  <c r="AG165" i="31"/>
  <c r="AG1794" i="31"/>
  <c r="AG940" i="31"/>
  <c r="AG1875" i="31"/>
  <c r="AG891" i="31"/>
  <c r="AG504" i="31"/>
  <c r="AG1020" i="31"/>
  <c r="AG1575" i="31"/>
  <c r="AG1717" i="31"/>
  <c r="AG903" i="31"/>
  <c r="AG1995" i="31"/>
  <c r="AG2069" i="31"/>
  <c r="AG277" i="31"/>
  <c r="AG880" i="31"/>
  <c r="AG977" i="31"/>
  <c r="AG1323" i="31"/>
  <c r="AG146" i="31"/>
  <c r="AG1092" i="31"/>
  <c r="AG16" i="31"/>
  <c r="AG2065" i="31"/>
  <c r="AG1378" i="31"/>
  <c r="AG1288" i="31"/>
  <c r="AG1215" i="31"/>
  <c r="AG2013" i="31"/>
  <c r="AG663" i="31"/>
  <c r="AG1915" i="31"/>
  <c r="AG1316" i="31"/>
  <c r="AG1391" i="31"/>
  <c r="AG1248" i="31"/>
  <c r="AG1547" i="31"/>
  <c r="AG1123" i="31"/>
  <c r="AG91" i="31"/>
  <c r="AG32" i="31"/>
  <c r="AG548" i="31"/>
  <c r="AG347" i="31"/>
  <c r="AG1908" i="31"/>
  <c r="AG702" i="31"/>
  <c r="AG1087" i="31"/>
  <c r="AG2038" i="31"/>
  <c r="AG1729" i="31"/>
  <c r="AG1041" i="31"/>
  <c r="AG1913" i="31"/>
  <c r="AG769" i="31"/>
  <c r="AG1256" i="31"/>
  <c r="AG804" i="31"/>
  <c r="AG1897" i="31"/>
  <c r="AG1009" i="31"/>
  <c r="AG435" i="31"/>
  <c r="AG1885" i="31"/>
  <c r="AG1255" i="31"/>
  <c r="AG125" i="31"/>
  <c r="AG1449" i="31"/>
  <c r="AG1786" i="31"/>
  <c r="AG1430" i="31"/>
  <c r="AG358" i="31"/>
  <c r="AG537" i="31"/>
  <c r="AG2009" i="31"/>
  <c r="AG375" i="31"/>
  <c r="AG1728" i="31"/>
  <c r="AG1574" i="31"/>
  <c r="AG1667" i="31"/>
  <c r="AG925" i="31"/>
  <c r="AG1343" i="31"/>
  <c r="AG817" i="31"/>
  <c r="AG1376" i="31"/>
  <c r="AG250" i="31"/>
  <c r="AG1515" i="31"/>
  <c r="AG2044" i="31"/>
  <c r="AG42" i="31"/>
  <c r="AG477" i="31"/>
  <c r="AG12" i="31"/>
  <c r="AG1754" i="31"/>
  <c r="AG1882" i="31"/>
  <c r="AG979" i="31"/>
  <c r="AG868" i="31"/>
  <c r="AG692" i="31"/>
  <c r="AG636" i="31"/>
  <c r="AG2048" i="31"/>
  <c r="AG1700" i="31"/>
  <c r="AG1862" i="31"/>
  <c r="AG1170" i="31"/>
  <c r="AG1163" i="31"/>
  <c r="AG1067" i="31"/>
  <c r="AG1718" i="31"/>
  <c r="AG1453" i="31"/>
  <c r="AG553" i="31"/>
  <c r="AG1152" i="31"/>
  <c r="AG1520" i="31"/>
  <c r="AG618" i="31"/>
  <c r="AG1261" i="31"/>
  <c r="AG253" i="31"/>
  <c r="AG590" i="31"/>
  <c r="AG1524" i="31"/>
  <c r="AG682" i="31"/>
  <c r="AG1150" i="31"/>
  <c r="AG273" i="31"/>
  <c r="AG258" i="31"/>
  <c r="AG487" i="31"/>
  <c r="AG1713" i="31"/>
  <c r="AG1440" i="31"/>
  <c r="AG1402" i="31"/>
  <c r="AG1468" i="31"/>
  <c r="AG1283" i="31"/>
  <c r="AG1634" i="31"/>
  <c r="AG1690" i="31"/>
  <c r="AG134" i="31"/>
  <c r="AG1302" i="31"/>
  <c r="AG1899" i="31"/>
  <c r="AG1611" i="31"/>
  <c r="AG308" i="31"/>
  <c r="AG1124" i="31"/>
  <c r="AG236" i="31"/>
  <c r="AG1919" i="31"/>
  <c r="AG1781" i="31"/>
  <c r="AG2000" i="31"/>
  <c r="AG783" i="31"/>
  <c r="AG1898" i="31"/>
  <c r="AG805" i="31"/>
  <c r="AG1953" i="31"/>
  <c r="AG584" i="31"/>
  <c r="AG1647" i="31"/>
  <c r="AG1099" i="31"/>
  <c r="AG1635" i="31"/>
  <c r="AG1126" i="31"/>
  <c r="AG1860" i="31"/>
  <c r="AG1005" i="31"/>
  <c r="AG156" i="31"/>
  <c r="AG1828" i="31"/>
  <c r="AG796" i="31"/>
  <c r="AG1504" i="31"/>
  <c r="AG1224" i="31"/>
  <c r="AG1556" i="31"/>
  <c r="AG1753" i="31"/>
  <c r="AG1846" i="31"/>
  <c r="AG1736" i="31"/>
  <c r="AG1353" i="31"/>
  <c r="AG1452" i="31"/>
  <c r="AG1386" i="31"/>
  <c r="AG1532" i="31"/>
  <c r="AG1561" i="31"/>
  <c r="AG934" i="31"/>
  <c r="AG1980" i="31"/>
  <c r="AG260" i="31"/>
  <c r="AG2053" i="31"/>
  <c r="AG921" i="31"/>
  <c r="AG700" i="31"/>
  <c r="AG470" i="31"/>
  <c r="AG2039" i="31"/>
  <c r="AG935" i="31"/>
  <c r="AG669" i="31"/>
  <c r="AG230" i="31"/>
  <c r="AG1459" i="31"/>
  <c r="AG518" i="31"/>
  <c r="AG281" i="31"/>
  <c r="AG1098" i="31"/>
  <c r="AG1789" i="31"/>
  <c r="AG1962" i="31"/>
  <c r="AG1221" i="31"/>
  <c r="AG602" i="31"/>
  <c r="AG2030" i="31"/>
  <c r="AG898" i="31"/>
  <c r="AG846" i="31"/>
  <c r="AG1979" i="31"/>
  <c r="AG1356" i="31"/>
  <c r="AG1869" i="31"/>
  <c r="AG1185" i="31"/>
  <c r="AG986" i="31"/>
  <c r="AG2075" i="31"/>
  <c r="AG782" i="31"/>
  <c r="AG739" i="31"/>
  <c r="AG603" i="31"/>
  <c r="AG1747" i="31"/>
  <c r="AG909" i="31"/>
  <c r="AG1790" i="31"/>
  <c r="AG475" i="31"/>
  <c r="AG488" i="31"/>
  <c r="AG270" i="31"/>
  <c r="AG1166" i="31"/>
  <c r="AG1102" i="31"/>
  <c r="AG1058" i="31"/>
  <c r="AG1684" i="31"/>
  <c r="AG1062" i="31"/>
  <c r="AG1498" i="31"/>
  <c r="AG1198" i="31"/>
  <c r="AG363" i="31"/>
  <c r="AG407" i="31"/>
  <c r="AG473" i="31"/>
  <c r="AG851" i="31"/>
  <c r="AG1756" i="31"/>
  <c r="AG1336" i="31"/>
  <c r="AG213" i="31"/>
  <c r="AG1395" i="31"/>
  <c r="AG733" i="31"/>
  <c r="AG1223" i="31"/>
  <c r="AG1171" i="31"/>
  <c r="AG574" i="31"/>
  <c r="AG569" i="31"/>
  <c r="AG833" i="31"/>
  <c r="AG1309" i="31"/>
  <c r="AG1939" i="31"/>
  <c r="AG904" i="31"/>
  <c r="AG1952" i="31"/>
  <c r="AG1880" i="31"/>
  <c r="AG764" i="31"/>
  <c r="AG551" i="31"/>
  <c r="AG1500" i="31"/>
  <c r="AG100" i="31"/>
  <c r="AG1691" i="31"/>
  <c r="AG242" i="31"/>
  <c r="AG1026" i="31"/>
  <c r="AG1119" i="31"/>
  <c r="AG1751" i="31"/>
  <c r="AG115" i="31"/>
  <c r="AG600" i="31"/>
  <c r="AG1921" i="31"/>
  <c r="AG401" i="31"/>
  <c r="AG837" i="31"/>
  <c r="AG1776" i="31"/>
  <c r="AG1720" i="31"/>
  <c r="AG1147" i="31"/>
  <c r="AG912" i="31"/>
  <c r="AG65" i="31"/>
  <c r="AG321" i="31"/>
  <c r="AG1723" i="31"/>
  <c r="AG656" i="31"/>
  <c r="AG766" i="31"/>
  <c r="AG1304" i="31"/>
  <c r="AG819" i="31"/>
  <c r="AG521" i="31"/>
  <c r="AG678" i="31"/>
  <c r="AG1327" i="31"/>
  <c r="AG793" i="31"/>
  <c r="AG86" i="31"/>
  <c r="AG1854" i="31"/>
  <c r="AG1901" i="31"/>
  <c r="AG1546" i="31"/>
  <c r="AG1473" i="31"/>
  <c r="AG95" i="31"/>
  <c r="AG1050" i="31"/>
  <c r="AG1081" i="31"/>
  <c r="AG591" i="31"/>
  <c r="AG2036" i="31"/>
  <c r="AG1641" i="31"/>
  <c r="AG441" i="31"/>
  <c r="AG1149" i="31"/>
  <c r="AG1721" i="31"/>
  <c r="AG774" i="31"/>
  <c r="AG865" i="31"/>
  <c r="AG1008" i="31"/>
  <c r="AG1633" i="31"/>
  <c r="AG1021" i="31"/>
  <c r="AG372" i="31"/>
  <c r="AG1191" i="31"/>
  <c r="AG1660" i="31"/>
  <c r="AG1606" i="31"/>
  <c r="AG1590" i="31"/>
  <c r="AG241" i="31"/>
  <c r="AG1236" i="31"/>
  <c r="AG215" i="31"/>
  <c r="AG1413" i="31"/>
  <c r="AG178" i="31"/>
  <c r="AG1076" i="31"/>
  <c r="AG2021" i="31"/>
  <c r="AG346" i="31"/>
  <c r="AG886" i="31"/>
  <c r="AG863" i="31"/>
  <c r="AG285" i="31"/>
  <c r="AG64" i="31"/>
  <c r="AG1618" i="31"/>
  <c r="AG1528" i="31"/>
  <c r="AG1404" i="31"/>
  <c r="AG740" i="31"/>
  <c r="AG14" i="31"/>
  <c r="AG466" i="31"/>
  <c r="AG1405" i="31"/>
  <c r="AG1250" i="31"/>
  <c r="AG2022" i="31"/>
  <c r="AG1373" i="31"/>
  <c r="AG1518" i="31"/>
  <c r="AG964" i="31"/>
  <c r="AG1394" i="31"/>
  <c r="AG85" i="31"/>
  <c r="AG649" i="31"/>
  <c r="AG1544" i="31"/>
  <c r="AG647" i="31"/>
  <c r="AG1486" i="31"/>
  <c r="AG1600" i="31"/>
  <c r="AG1411" i="31"/>
  <c r="AG1195" i="31"/>
  <c r="AG641" i="31"/>
  <c r="AG950" i="31"/>
  <c r="AG639" i="31"/>
  <c r="AG1653" i="31"/>
  <c r="AG348" i="31"/>
  <c r="AG1439" i="31"/>
  <c r="AG2015" i="31"/>
  <c r="AG13" i="31"/>
  <c r="AG359" i="31"/>
  <c r="AG820" i="31"/>
  <c r="AG168" i="31"/>
  <c r="AG1831" i="31"/>
  <c r="AG857" i="31"/>
  <c r="AG1842" i="31"/>
  <c r="AG74" i="31"/>
  <c r="AG1179" i="31"/>
  <c r="AG1511" i="31"/>
  <c r="AG2045" i="31"/>
  <c r="AG1928" i="31"/>
  <c r="AG1676" i="31"/>
  <c r="AG1284" i="31"/>
  <c r="AG862" i="31"/>
  <c r="AG1245" i="31"/>
  <c r="AG1188" i="31"/>
  <c r="AG436" i="31"/>
  <c r="AG1570" i="31"/>
  <c r="AG1662" i="31"/>
  <c r="AG997" i="31"/>
  <c r="AG1274" i="31"/>
  <c r="AG2046" i="31"/>
  <c r="AG1425" i="31"/>
  <c r="AG668" i="31"/>
  <c r="AG1966" i="31"/>
  <c r="AG1859" i="31"/>
  <c r="AG350" i="31"/>
  <c r="AG1643" i="31"/>
  <c r="AG1447" i="31"/>
  <c r="AG272" i="31"/>
  <c r="AG247" i="31"/>
  <c r="AG625" i="31"/>
  <c r="AG812" i="31"/>
  <c r="AG102" i="31"/>
  <c r="AG1675" i="31"/>
  <c r="AG873" i="31"/>
  <c r="AG172" i="31"/>
  <c r="AG1959" i="31"/>
  <c r="AG785" i="31"/>
  <c r="AG1840" i="31"/>
  <c r="AG416" i="31"/>
  <c r="AG381" i="31"/>
  <c r="AG549" i="31"/>
  <c r="AG1648" i="31"/>
  <c r="AG34" i="31"/>
  <c r="AG932" i="31"/>
  <c r="AG383" i="31"/>
  <c r="AG1883" i="31"/>
  <c r="AG158" i="31"/>
  <c r="AG1581" i="31"/>
  <c r="Q1259" i="31"/>
  <c r="Q1247" i="31"/>
  <c r="Q1244" i="31"/>
  <c r="Q1236" i="31"/>
  <c r="Q1234" i="31"/>
  <c r="Q1233" i="31"/>
  <c r="Q1232" i="31"/>
  <c r="Q1230" i="31"/>
  <c r="Q1223" i="31"/>
  <c r="Q1214" i="31"/>
  <c r="Q1209" i="31"/>
  <c r="Q1198" i="31"/>
  <c r="Q1196" i="31"/>
  <c r="Q1189" i="31"/>
  <c r="Q1185" i="31"/>
  <c r="Q1181" i="31"/>
  <c r="Q1180" i="31"/>
  <c r="Q1179" i="31"/>
  <c r="Q1176" i="31"/>
  <c r="Q1173" i="31"/>
  <c r="Q1160" i="31"/>
  <c r="Q1159" i="31"/>
  <c r="Q1149" i="31"/>
  <c r="Q1148" i="31"/>
  <c r="Q1146" i="31"/>
  <c r="Q1144" i="31"/>
  <c r="Q1143" i="31"/>
  <c r="Q1139" i="31"/>
  <c r="Q1132" i="31"/>
  <c r="Q1131" i="31"/>
  <c r="Q1129" i="31"/>
  <c r="Q1122" i="31"/>
  <c r="Q1117" i="31"/>
  <c r="Q1116" i="31"/>
  <c r="Q1093" i="31"/>
  <c r="Q1092" i="31"/>
  <c r="Q1090" i="31"/>
  <c r="Q1070" i="31"/>
  <c r="Q1045" i="31"/>
  <c r="Q1022" i="31"/>
  <c r="Q1021" i="31"/>
  <c r="Q1020" i="31"/>
  <c r="Q997" i="31"/>
  <c r="Q982" i="31"/>
  <c r="Q970" i="31"/>
  <c r="Q952" i="31"/>
  <c r="Q899" i="31"/>
  <c r="Q877" i="31"/>
  <c r="Q869" i="31"/>
  <c r="Q868" i="31"/>
  <c r="Q865" i="31"/>
  <c r="Q841" i="31"/>
  <c r="Q829" i="31"/>
  <c r="Q802" i="31"/>
  <c r="Q764" i="31"/>
  <c r="Q734" i="31"/>
  <c r="Q691" i="31"/>
  <c r="Q686" i="31"/>
  <c r="Q684" i="31"/>
  <c r="Q683" i="31"/>
  <c r="Q667" i="31"/>
  <c r="Q609" i="31"/>
  <c r="Q569" i="31"/>
  <c r="Q568" i="31"/>
  <c r="Q619" i="31"/>
  <c r="V8" i="25"/>
  <c r="U8" i="25"/>
  <c r="N1353" i="30"/>
  <c r="R1353" i="30" s="1"/>
  <c r="O1353" i="30"/>
  <c r="Q1353" i="30"/>
  <c r="S1353" i="30"/>
  <c r="T1353" i="30"/>
  <c r="N1354" i="30"/>
  <c r="R1354" i="30" s="1"/>
  <c r="O1354" i="30"/>
  <c r="Q1354" i="30"/>
  <c r="S1354" i="30"/>
  <c r="T1354" i="30"/>
  <c r="N1355" i="30"/>
  <c r="R1355" i="30" s="1"/>
  <c r="O1355" i="30"/>
  <c r="Q1355" i="30"/>
  <c r="S1355" i="30"/>
  <c r="T1355" i="30"/>
  <c r="N1356" i="30"/>
  <c r="R1356" i="30" s="1"/>
  <c r="O1356" i="30"/>
  <c r="Q1356" i="30"/>
  <c r="S1356" i="30"/>
  <c r="T1356" i="30"/>
  <c r="N1357" i="30"/>
  <c r="R1357" i="30" s="1"/>
  <c r="O1357" i="30"/>
  <c r="Q1357" i="30"/>
  <c r="S1357" i="30"/>
  <c r="T1357" i="30"/>
  <c r="N1358" i="30"/>
  <c r="R1358" i="30" s="1"/>
  <c r="O1358" i="30"/>
  <c r="Q1358" i="30"/>
  <c r="S1358" i="30"/>
  <c r="T1358" i="30"/>
  <c r="N1359" i="30"/>
  <c r="R1359" i="30" s="1"/>
  <c r="O1359" i="30"/>
  <c r="Q1359" i="30"/>
  <c r="S1359" i="30"/>
  <c r="T1359" i="30"/>
  <c r="N1360" i="30"/>
  <c r="R1360" i="30" s="1"/>
  <c r="O1360" i="30"/>
  <c r="Q1360" i="30"/>
  <c r="S1360" i="30"/>
  <c r="T1360" i="30"/>
  <c r="N1361" i="30"/>
  <c r="R1361" i="30" s="1"/>
  <c r="O1361" i="30"/>
  <c r="Q1361" i="30"/>
  <c r="S1361" i="30"/>
  <c r="T1361" i="30"/>
  <c r="N1362" i="30"/>
  <c r="R1362" i="30" s="1"/>
  <c r="O1362" i="30"/>
  <c r="Q1362" i="30"/>
  <c r="S1362" i="30"/>
  <c r="T1362" i="30"/>
  <c r="N1363" i="30"/>
  <c r="R1363" i="30" s="1"/>
  <c r="O1363" i="30"/>
  <c r="Q1363" i="30"/>
  <c r="S1363" i="30"/>
  <c r="T1363" i="30"/>
  <c r="N1364" i="30"/>
  <c r="R1364" i="30" s="1"/>
  <c r="O1364" i="30"/>
  <c r="Q1364" i="30"/>
  <c r="S1364" i="30"/>
  <c r="T1364" i="30"/>
  <c r="N1365" i="30"/>
  <c r="R1365" i="30" s="1"/>
  <c r="O1365" i="30"/>
  <c r="Q1365" i="30"/>
  <c r="S1365" i="30"/>
  <c r="T1365" i="30"/>
  <c r="N1366" i="30"/>
  <c r="R1366" i="30" s="1"/>
  <c r="O1366" i="30"/>
  <c r="Q1366" i="30"/>
  <c r="S1366" i="30"/>
  <c r="T1366" i="30"/>
  <c r="N1367" i="30"/>
  <c r="R1367" i="30" s="1"/>
  <c r="O1367" i="30"/>
  <c r="Q1367" i="30"/>
  <c r="S1367" i="30"/>
  <c r="T1367" i="30"/>
  <c r="N1368" i="30"/>
  <c r="R1368" i="30" s="1"/>
  <c r="O1368" i="30"/>
  <c r="Q1368" i="30"/>
  <c r="S1368" i="30"/>
  <c r="T1368" i="30"/>
  <c r="N1369" i="30"/>
  <c r="R1369" i="30" s="1"/>
  <c r="O1369" i="30"/>
  <c r="Q1369" i="30"/>
  <c r="S1369" i="30"/>
  <c r="T1369" i="30"/>
  <c r="N1370" i="30"/>
  <c r="R1370" i="30" s="1"/>
  <c r="O1370" i="30"/>
  <c r="Q1370" i="30"/>
  <c r="S1370" i="30"/>
  <c r="T1370" i="30"/>
  <c r="N1371" i="30"/>
  <c r="R1371" i="30" s="1"/>
  <c r="O1371" i="30"/>
  <c r="Q1371" i="30"/>
  <c r="S1371" i="30"/>
  <c r="T1371" i="30"/>
  <c r="N1372" i="30"/>
  <c r="R1372" i="30" s="1"/>
  <c r="O1372" i="30"/>
  <c r="Q1372" i="30"/>
  <c r="S1372" i="30"/>
  <c r="T1372" i="30"/>
  <c r="N1373" i="30"/>
  <c r="R1373" i="30" s="1"/>
  <c r="O1373" i="30"/>
  <c r="Q1373" i="30"/>
  <c r="S1373" i="30"/>
  <c r="T1373" i="30"/>
  <c r="N1374" i="30"/>
  <c r="R1374" i="30" s="1"/>
  <c r="O1374" i="30"/>
  <c r="Q1374" i="30"/>
  <c r="S1374" i="30"/>
  <c r="T1374" i="30"/>
  <c r="N1375" i="30"/>
  <c r="R1375" i="30" s="1"/>
  <c r="O1375" i="30"/>
  <c r="Q1375" i="30"/>
  <c r="S1375" i="30"/>
  <c r="T1375" i="30"/>
  <c r="N1376" i="30"/>
  <c r="R1376" i="30" s="1"/>
  <c r="O1376" i="30"/>
  <c r="Q1376" i="30"/>
  <c r="S1376" i="30"/>
  <c r="T1376" i="30"/>
  <c r="N1377" i="30"/>
  <c r="R1377" i="30" s="1"/>
  <c r="O1377" i="30"/>
  <c r="Q1377" i="30"/>
  <c r="S1377" i="30"/>
  <c r="T1377" i="30"/>
  <c r="N1378" i="30"/>
  <c r="R1378" i="30" s="1"/>
  <c r="O1378" i="30"/>
  <c r="Q1378" i="30"/>
  <c r="S1378" i="30"/>
  <c r="T1378" i="30"/>
  <c r="N1379" i="30"/>
  <c r="R1379" i="30" s="1"/>
  <c r="O1379" i="30"/>
  <c r="Q1379" i="30"/>
  <c r="S1379" i="30"/>
  <c r="T1379" i="30"/>
  <c r="N1380" i="30"/>
  <c r="R1380" i="30" s="1"/>
  <c r="O1380" i="30"/>
  <c r="Q1380" i="30"/>
  <c r="S1380" i="30"/>
  <c r="T1380" i="30"/>
  <c r="N1381" i="30"/>
  <c r="R1381" i="30" s="1"/>
  <c r="O1381" i="30"/>
  <c r="Q1381" i="30"/>
  <c r="S1381" i="30"/>
  <c r="T1381" i="30"/>
  <c r="N1382" i="30"/>
  <c r="R1382" i="30" s="1"/>
  <c r="O1382" i="30"/>
  <c r="Q1382" i="30"/>
  <c r="S1382" i="30"/>
  <c r="T1382" i="30"/>
  <c r="N1383" i="30"/>
  <c r="R1383" i="30" s="1"/>
  <c r="O1383" i="30"/>
  <c r="Q1383" i="30"/>
  <c r="S1383" i="30"/>
  <c r="T1383" i="30"/>
  <c r="N1384" i="30"/>
  <c r="R1384" i="30" s="1"/>
  <c r="O1384" i="30"/>
  <c r="Q1384" i="30"/>
  <c r="S1384" i="30"/>
  <c r="T1384" i="30"/>
  <c r="N1385" i="30"/>
  <c r="R1385" i="30" s="1"/>
  <c r="O1385" i="30"/>
  <c r="Q1385" i="30"/>
  <c r="S1385" i="30"/>
  <c r="T1385" i="30"/>
  <c r="N1386" i="30"/>
  <c r="R1386" i="30" s="1"/>
  <c r="O1386" i="30"/>
  <c r="Q1386" i="30"/>
  <c r="S1386" i="30"/>
  <c r="T1386" i="30"/>
  <c r="N1387" i="30"/>
  <c r="R1387" i="30" s="1"/>
  <c r="O1387" i="30"/>
  <c r="Q1387" i="30"/>
  <c r="S1387" i="30"/>
  <c r="T1387" i="30"/>
  <c r="N1388" i="30"/>
  <c r="R1388" i="30" s="1"/>
  <c r="O1388" i="30"/>
  <c r="Q1388" i="30"/>
  <c r="S1388" i="30"/>
  <c r="T1388" i="30"/>
  <c r="N1389" i="30"/>
  <c r="R1389" i="30" s="1"/>
  <c r="O1389" i="30"/>
  <c r="Q1389" i="30"/>
  <c r="S1389" i="30"/>
  <c r="T1389" i="30"/>
  <c r="N1390" i="30"/>
  <c r="R1390" i="30" s="1"/>
  <c r="O1390" i="30"/>
  <c r="Q1390" i="30"/>
  <c r="S1390" i="30"/>
  <c r="T1390" i="30"/>
  <c r="N1391" i="30"/>
  <c r="R1391" i="30" s="1"/>
  <c r="O1391" i="30"/>
  <c r="Q1391" i="30"/>
  <c r="S1391" i="30"/>
  <c r="T1391" i="30"/>
  <c r="N1392" i="30"/>
  <c r="R1392" i="30" s="1"/>
  <c r="O1392" i="30"/>
  <c r="Q1392" i="30"/>
  <c r="S1392" i="30"/>
  <c r="T1392" i="30"/>
  <c r="N1393" i="30"/>
  <c r="R1393" i="30" s="1"/>
  <c r="O1393" i="30"/>
  <c r="Q1393" i="30"/>
  <c r="S1393" i="30"/>
  <c r="T1393" i="30"/>
  <c r="N1394" i="30"/>
  <c r="R1394" i="30" s="1"/>
  <c r="O1394" i="30"/>
  <c r="Q1394" i="30"/>
  <c r="S1394" i="30"/>
  <c r="T1394" i="30"/>
  <c r="N1395" i="30"/>
  <c r="R1395" i="30" s="1"/>
  <c r="O1395" i="30"/>
  <c r="Q1395" i="30"/>
  <c r="S1395" i="30"/>
  <c r="T1395" i="30"/>
  <c r="N1396" i="30"/>
  <c r="R1396" i="30" s="1"/>
  <c r="O1396" i="30"/>
  <c r="Q1396" i="30"/>
  <c r="S1396" i="30"/>
  <c r="T1396" i="30"/>
  <c r="N1397" i="30"/>
  <c r="R1397" i="30" s="1"/>
  <c r="O1397" i="30"/>
  <c r="Q1397" i="30"/>
  <c r="S1397" i="30"/>
  <c r="T1397" i="30"/>
  <c r="N1398" i="30"/>
  <c r="R1398" i="30" s="1"/>
  <c r="O1398" i="30"/>
  <c r="Q1398" i="30"/>
  <c r="S1398" i="30"/>
  <c r="T1398" i="30"/>
  <c r="N1399" i="30"/>
  <c r="R1399" i="30" s="1"/>
  <c r="O1399" i="30"/>
  <c r="Q1399" i="30"/>
  <c r="S1399" i="30"/>
  <c r="T1399" i="30"/>
  <c r="N1400" i="30"/>
  <c r="R1400" i="30" s="1"/>
  <c r="O1400" i="30"/>
  <c r="Q1400" i="30"/>
  <c r="S1400" i="30"/>
  <c r="T1400" i="30"/>
  <c r="N1401" i="30"/>
  <c r="R1401" i="30" s="1"/>
  <c r="O1401" i="30"/>
  <c r="Q1401" i="30"/>
  <c r="S1401" i="30"/>
  <c r="T1401" i="30"/>
  <c r="N1402" i="30"/>
  <c r="R1402" i="30" s="1"/>
  <c r="O1402" i="30"/>
  <c r="Q1402" i="30"/>
  <c r="S1402" i="30"/>
  <c r="T1402" i="30"/>
  <c r="N1403" i="30"/>
  <c r="R1403" i="30" s="1"/>
  <c r="O1403" i="30"/>
  <c r="Q1403" i="30"/>
  <c r="S1403" i="30"/>
  <c r="T1403" i="30"/>
  <c r="N1404" i="30"/>
  <c r="R1404" i="30" s="1"/>
  <c r="O1404" i="30"/>
  <c r="Q1404" i="30"/>
  <c r="S1404" i="30"/>
  <c r="T1404" i="30"/>
  <c r="N1405" i="30"/>
  <c r="R1405" i="30" s="1"/>
  <c r="O1405" i="30"/>
  <c r="Q1405" i="30"/>
  <c r="S1405" i="30"/>
  <c r="T1405" i="30"/>
  <c r="N1406" i="30"/>
  <c r="R1406" i="30" s="1"/>
  <c r="O1406" i="30"/>
  <c r="Q1406" i="30"/>
  <c r="S1406" i="30"/>
  <c r="T1406" i="30"/>
  <c r="N1407" i="30"/>
  <c r="R1407" i="30" s="1"/>
  <c r="O1407" i="30"/>
  <c r="Q1407" i="30"/>
  <c r="S1407" i="30"/>
  <c r="T1407" i="30"/>
  <c r="N1408" i="30"/>
  <c r="R1408" i="30" s="1"/>
  <c r="O1408" i="30"/>
  <c r="Q1408" i="30"/>
  <c r="S1408" i="30"/>
  <c r="T1408" i="30"/>
  <c r="N1409" i="30"/>
  <c r="R1409" i="30" s="1"/>
  <c r="O1409" i="30"/>
  <c r="Q1409" i="30"/>
  <c r="S1409" i="30"/>
  <c r="T1409" i="30"/>
  <c r="N1410" i="30"/>
  <c r="R1410" i="30" s="1"/>
  <c r="O1410" i="30"/>
  <c r="Q1410" i="30"/>
  <c r="S1410" i="30"/>
  <c r="T1410" i="30"/>
  <c r="N1411" i="30"/>
  <c r="R1411" i="30" s="1"/>
  <c r="O1411" i="30"/>
  <c r="Q1411" i="30"/>
  <c r="S1411" i="30"/>
  <c r="T1411" i="30"/>
  <c r="N1412" i="30"/>
  <c r="R1412" i="30" s="1"/>
  <c r="O1412" i="30"/>
  <c r="Q1412" i="30"/>
  <c r="S1412" i="30"/>
  <c r="T1412" i="30"/>
  <c r="N1413" i="30"/>
  <c r="R1413" i="30" s="1"/>
  <c r="O1413" i="30"/>
  <c r="Q1413" i="30"/>
  <c r="S1413" i="30"/>
  <c r="T1413" i="30"/>
  <c r="N1414" i="30"/>
  <c r="R1414" i="30" s="1"/>
  <c r="O1414" i="30"/>
  <c r="Q1414" i="30"/>
  <c r="S1414" i="30"/>
  <c r="T1414" i="30"/>
  <c r="N1415" i="30"/>
  <c r="R1415" i="30" s="1"/>
  <c r="O1415" i="30"/>
  <c r="Q1415" i="30"/>
  <c r="S1415" i="30"/>
  <c r="T1415" i="30"/>
  <c r="N1416" i="30"/>
  <c r="R1416" i="30" s="1"/>
  <c r="O1416" i="30"/>
  <c r="Q1416" i="30"/>
  <c r="S1416" i="30"/>
  <c r="T1416" i="30"/>
  <c r="N1417" i="30"/>
  <c r="R1417" i="30" s="1"/>
  <c r="O1417" i="30"/>
  <c r="Q1417" i="30"/>
  <c r="S1417" i="30"/>
  <c r="T1417" i="30"/>
  <c r="N1418" i="30"/>
  <c r="R1418" i="30" s="1"/>
  <c r="O1418" i="30"/>
  <c r="Q1418" i="30"/>
  <c r="S1418" i="30"/>
  <c r="T1418" i="30"/>
  <c r="N1419" i="30"/>
  <c r="R1419" i="30" s="1"/>
  <c r="O1419" i="30"/>
  <c r="Q1419" i="30"/>
  <c r="S1419" i="30"/>
  <c r="T1419" i="30"/>
  <c r="O1352" i="30"/>
  <c r="N1352" i="30"/>
  <c r="R1352" i="30" s="1"/>
  <c r="Q1352" i="30"/>
  <c r="S1352" i="30"/>
  <c r="T1352" i="30"/>
  <c r="Q1222" i="30"/>
  <c r="R1222" i="30"/>
  <c r="S1222" i="30"/>
  <c r="N1222" i="30"/>
  <c r="T1222" i="30" s="1"/>
  <c r="Q1223" i="30"/>
  <c r="R1223" i="30"/>
  <c r="S1223" i="30"/>
  <c r="N1223" i="30"/>
  <c r="T1223" i="30" s="1"/>
  <c r="Q1224" i="30"/>
  <c r="R1224" i="30"/>
  <c r="S1224" i="30"/>
  <c r="N1224" i="30"/>
  <c r="T1224" i="30" s="1"/>
  <c r="Q1225" i="30"/>
  <c r="R1225" i="30"/>
  <c r="S1225" i="30"/>
  <c r="N1225" i="30"/>
  <c r="T1225" i="30" s="1"/>
  <c r="Q1226" i="30"/>
  <c r="R1226" i="30"/>
  <c r="S1226" i="30"/>
  <c r="N1226" i="30"/>
  <c r="T1226" i="30" s="1"/>
  <c r="Q1227" i="30"/>
  <c r="R1227" i="30"/>
  <c r="S1227" i="30"/>
  <c r="N1227" i="30"/>
  <c r="T1227" i="30" s="1"/>
  <c r="Q1228" i="30"/>
  <c r="R1228" i="30"/>
  <c r="S1228" i="30"/>
  <c r="N1228" i="30"/>
  <c r="T1228" i="30" s="1"/>
  <c r="Q1229" i="30"/>
  <c r="R1229" i="30"/>
  <c r="S1229" i="30"/>
  <c r="N1229" i="30"/>
  <c r="T1229" i="30" s="1"/>
  <c r="Q1230" i="30"/>
  <c r="R1230" i="30"/>
  <c r="S1230" i="30"/>
  <c r="N1230" i="30"/>
  <c r="T1230" i="30" s="1"/>
  <c r="Q1231" i="30"/>
  <c r="R1231" i="30"/>
  <c r="S1231" i="30"/>
  <c r="N1231" i="30"/>
  <c r="T1231" i="30" s="1"/>
  <c r="Q1232" i="30"/>
  <c r="R1232" i="30"/>
  <c r="S1232" i="30"/>
  <c r="N1232" i="30"/>
  <c r="T1232" i="30" s="1"/>
  <c r="Q1233" i="30"/>
  <c r="R1233" i="30"/>
  <c r="S1233" i="30"/>
  <c r="N1233" i="30"/>
  <c r="T1233" i="30" s="1"/>
  <c r="Q1234" i="30"/>
  <c r="R1234" i="30"/>
  <c r="S1234" i="30"/>
  <c r="N1234" i="30"/>
  <c r="T1234" i="30" s="1"/>
  <c r="Q1235" i="30"/>
  <c r="R1235" i="30"/>
  <c r="S1235" i="30"/>
  <c r="N1235" i="30"/>
  <c r="T1235" i="30" s="1"/>
  <c r="Q1236" i="30"/>
  <c r="R1236" i="30"/>
  <c r="S1236" i="30"/>
  <c r="N1236" i="30"/>
  <c r="T1236" i="30" s="1"/>
  <c r="Q1237" i="30"/>
  <c r="R1237" i="30"/>
  <c r="S1237" i="30"/>
  <c r="N1237" i="30"/>
  <c r="T1237" i="30" s="1"/>
  <c r="Q1238" i="30"/>
  <c r="R1238" i="30"/>
  <c r="S1238" i="30"/>
  <c r="N1238" i="30"/>
  <c r="T1238" i="30" s="1"/>
  <c r="Q1239" i="30"/>
  <c r="R1239" i="30"/>
  <c r="S1239" i="30"/>
  <c r="N1239" i="30"/>
  <c r="T1239" i="30" s="1"/>
  <c r="Q1240" i="30"/>
  <c r="R1240" i="30"/>
  <c r="S1240" i="30"/>
  <c r="N1240" i="30"/>
  <c r="T1240" i="30" s="1"/>
  <c r="Q1241" i="30"/>
  <c r="R1241" i="30"/>
  <c r="S1241" i="30"/>
  <c r="N1241" i="30"/>
  <c r="T1241" i="30" s="1"/>
  <c r="Q1242" i="30"/>
  <c r="R1242" i="30"/>
  <c r="S1242" i="30"/>
  <c r="N1242" i="30"/>
  <c r="T1242" i="30" s="1"/>
  <c r="Q1243" i="30"/>
  <c r="R1243" i="30"/>
  <c r="S1243" i="30"/>
  <c r="N1243" i="30"/>
  <c r="T1243" i="30" s="1"/>
  <c r="Q1244" i="30"/>
  <c r="R1244" i="30"/>
  <c r="S1244" i="30"/>
  <c r="N1244" i="30"/>
  <c r="T1244" i="30" s="1"/>
  <c r="Q1245" i="30"/>
  <c r="R1245" i="30"/>
  <c r="S1245" i="30"/>
  <c r="N1245" i="30"/>
  <c r="T1245" i="30" s="1"/>
  <c r="Q1246" i="30"/>
  <c r="R1246" i="30"/>
  <c r="S1246" i="30"/>
  <c r="N1246" i="30"/>
  <c r="T1246" i="30" s="1"/>
  <c r="Q1247" i="30"/>
  <c r="R1247" i="30"/>
  <c r="S1247" i="30"/>
  <c r="N1247" i="30"/>
  <c r="T1247" i="30" s="1"/>
  <c r="Q1248" i="30"/>
  <c r="R1248" i="30"/>
  <c r="S1248" i="30"/>
  <c r="N1248" i="30"/>
  <c r="T1248" i="30" s="1"/>
  <c r="Q1249" i="30"/>
  <c r="R1249" i="30"/>
  <c r="S1249" i="30"/>
  <c r="N1249" i="30"/>
  <c r="T1249" i="30" s="1"/>
  <c r="Q1250" i="30"/>
  <c r="R1250" i="30"/>
  <c r="S1250" i="30"/>
  <c r="N1250" i="30"/>
  <c r="T1250" i="30" s="1"/>
  <c r="Q1251" i="30"/>
  <c r="R1251" i="30"/>
  <c r="S1251" i="30"/>
  <c r="N1251" i="30"/>
  <c r="T1251" i="30" s="1"/>
  <c r="Q1252" i="30"/>
  <c r="R1252" i="30"/>
  <c r="S1252" i="30"/>
  <c r="N1252" i="30"/>
  <c r="T1252" i="30" s="1"/>
  <c r="Q1253" i="30"/>
  <c r="R1253" i="30"/>
  <c r="S1253" i="30"/>
  <c r="N1253" i="30"/>
  <c r="T1253" i="30" s="1"/>
  <c r="Q1254" i="30"/>
  <c r="R1254" i="30"/>
  <c r="S1254" i="30"/>
  <c r="N1254" i="30"/>
  <c r="T1254" i="30" s="1"/>
  <c r="Q1255" i="30"/>
  <c r="R1255" i="30"/>
  <c r="S1255" i="30"/>
  <c r="N1255" i="30"/>
  <c r="T1255" i="30" s="1"/>
  <c r="Q1256" i="30"/>
  <c r="R1256" i="30"/>
  <c r="S1256" i="30"/>
  <c r="N1256" i="30"/>
  <c r="T1256" i="30" s="1"/>
  <c r="Q1257" i="30"/>
  <c r="R1257" i="30"/>
  <c r="S1257" i="30"/>
  <c r="N1257" i="30"/>
  <c r="T1257" i="30" s="1"/>
  <c r="Q1258" i="30"/>
  <c r="R1258" i="30"/>
  <c r="S1258" i="30"/>
  <c r="N1258" i="30"/>
  <c r="T1258" i="30" s="1"/>
  <c r="Q1259" i="30"/>
  <c r="R1259" i="30"/>
  <c r="S1259" i="30"/>
  <c r="N1259" i="30"/>
  <c r="T1259" i="30" s="1"/>
  <c r="Q1260" i="30"/>
  <c r="R1260" i="30"/>
  <c r="S1260" i="30"/>
  <c r="N1260" i="30"/>
  <c r="T1260" i="30" s="1"/>
  <c r="Q1261" i="30"/>
  <c r="R1261" i="30"/>
  <c r="S1261" i="30"/>
  <c r="N1261" i="30"/>
  <c r="T1261" i="30" s="1"/>
  <c r="Q1262" i="30"/>
  <c r="R1262" i="30"/>
  <c r="S1262" i="30"/>
  <c r="N1262" i="30"/>
  <c r="T1262" i="30" s="1"/>
  <c r="Q1263" i="30"/>
  <c r="R1263" i="30"/>
  <c r="S1263" i="30"/>
  <c r="N1263" i="30"/>
  <c r="T1263" i="30" s="1"/>
  <c r="Q1264" i="30"/>
  <c r="R1264" i="30"/>
  <c r="S1264" i="30"/>
  <c r="N1264" i="30"/>
  <c r="T1264" i="30" s="1"/>
  <c r="Q1265" i="30"/>
  <c r="R1265" i="30"/>
  <c r="S1265" i="30"/>
  <c r="N1265" i="30"/>
  <c r="T1265" i="30" s="1"/>
  <c r="Q1266" i="30"/>
  <c r="R1266" i="30"/>
  <c r="S1266" i="30"/>
  <c r="N1266" i="30"/>
  <c r="T1266" i="30" s="1"/>
  <c r="Q1267" i="30"/>
  <c r="R1267" i="30"/>
  <c r="S1267" i="30"/>
  <c r="N1267" i="30"/>
  <c r="T1267" i="30" s="1"/>
  <c r="Q1268" i="30"/>
  <c r="R1268" i="30"/>
  <c r="S1268" i="30"/>
  <c r="N1268" i="30"/>
  <c r="T1268" i="30" s="1"/>
  <c r="Q1269" i="30"/>
  <c r="R1269" i="30"/>
  <c r="S1269" i="30"/>
  <c r="N1269" i="30"/>
  <c r="T1269" i="30" s="1"/>
  <c r="Q1270" i="30"/>
  <c r="R1270" i="30"/>
  <c r="S1270" i="30"/>
  <c r="N1270" i="30"/>
  <c r="T1270" i="30" s="1"/>
  <c r="Q1271" i="30"/>
  <c r="R1271" i="30"/>
  <c r="S1271" i="30"/>
  <c r="N1271" i="30"/>
  <c r="T1271" i="30" s="1"/>
  <c r="Q1272" i="30"/>
  <c r="R1272" i="30"/>
  <c r="S1272" i="30"/>
  <c r="N1272" i="30"/>
  <c r="T1272" i="30" s="1"/>
  <c r="Q1273" i="30"/>
  <c r="R1273" i="30"/>
  <c r="S1273" i="30"/>
  <c r="N1273" i="30"/>
  <c r="T1273" i="30" s="1"/>
  <c r="Q1274" i="30"/>
  <c r="R1274" i="30"/>
  <c r="S1274" i="30"/>
  <c r="N1274" i="30"/>
  <c r="T1274" i="30" s="1"/>
  <c r="Q1275" i="30"/>
  <c r="R1275" i="30"/>
  <c r="S1275" i="30"/>
  <c r="N1275" i="30"/>
  <c r="T1275" i="30" s="1"/>
  <c r="Q1276" i="30"/>
  <c r="R1276" i="30"/>
  <c r="S1276" i="30"/>
  <c r="N1276" i="30"/>
  <c r="T1276" i="30" s="1"/>
  <c r="Q1277" i="30"/>
  <c r="R1277" i="30"/>
  <c r="S1277" i="30"/>
  <c r="N1277" i="30"/>
  <c r="T1277" i="30" s="1"/>
  <c r="Q1278" i="30"/>
  <c r="R1278" i="30"/>
  <c r="S1278" i="30"/>
  <c r="N1278" i="30"/>
  <c r="T1278" i="30" s="1"/>
  <c r="Q1279" i="30"/>
  <c r="R1279" i="30"/>
  <c r="S1279" i="30"/>
  <c r="N1279" i="30"/>
  <c r="T1279" i="30" s="1"/>
  <c r="Q1280" i="30"/>
  <c r="R1280" i="30"/>
  <c r="S1280" i="30"/>
  <c r="N1280" i="30"/>
  <c r="T1280" i="30" s="1"/>
  <c r="Q1281" i="30"/>
  <c r="R1281" i="30"/>
  <c r="S1281" i="30"/>
  <c r="N1281" i="30"/>
  <c r="T1281" i="30" s="1"/>
  <c r="Q1282" i="30"/>
  <c r="R1282" i="30"/>
  <c r="S1282" i="30"/>
  <c r="N1282" i="30"/>
  <c r="T1282" i="30" s="1"/>
  <c r="Q1283" i="30"/>
  <c r="R1283" i="30"/>
  <c r="S1283" i="30"/>
  <c r="N1283" i="30"/>
  <c r="T1283" i="30" s="1"/>
  <c r="Q1284" i="30"/>
  <c r="R1284" i="30"/>
  <c r="S1284" i="30"/>
  <c r="N1284" i="30"/>
  <c r="T1284" i="30" s="1"/>
  <c r="Q1285" i="30"/>
  <c r="R1285" i="30"/>
  <c r="S1285" i="30"/>
  <c r="N1285" i="30"/>
  <c r="T1285" i="30" s="1"/>
  <c r="Q1286" i="30"/>
  <c r="R1286" i="30"/>
  <c r="S1286" i="30"/>
  <c r="N1286" i="30"/>
  <c r="T1286" i="30" s="1"/>
  <c r="Q1287" i="30"/>
  <c r="R1287" i="30"/>
  <c r="S1287" i="30"/>
  <c r="N1287" i="30"/>
  <c r="T1287" i="30" s="1"/>
  <c r="Q1288" i="30"/>
  <c r="R1288" i="30"/>
  <c r="S1288" i="30"/>
  <c r="N1288" i="30"/>
  <c r="T1288" i="30" s="1"/>
  <c r="Q1289" i="30"/>
  <c r="R1289" i="30"/>
  <c r="S1289" i="30"/>
  <c r="N1289" i="30"/>
  <c r="T1289" i="30" s="1"/>
  <c r="Q1290" i="30"/>
  <c r="R1290" i="30"/>
  <c r="S1290" i="30"/>
  <c r="N1290" i="30"/>
  <c r="T1290" i="30" s="1"/>
  <c r="Q1291" i="30"/>
  <c r="R1291" i="30"/>
  <c r="S1291" i="30"/>
  <c r="N1291" i="30"/>
  <c r="T1291" i="30" s="1"/>
  <c r="Q1292" i="30"/>
  <c r="R1292" i="30"/>
  <c r="S1292" i="30"/>
  <c r="N1292" i="30"/>
  <c r="T1292" i="30" s="1"/>
  <c r="Q1293" i="30"/>
  <c r="R1293" i="30"/>
  <c r="S1293" i="30"/>
  <c r="N1293" i="30"/>
  <c r="T1293" i="30" s="1"/>
  <c r="Q1294" i="30"/>
  <c r="R1294" i="30"/>
  <c r="S1294" i="30"/>
  <c r="N1294" i="30"/>
  <c r="T1294" i="30" s="1"/>
  <c r="Q1295" i="30"/>
  <c r="R1295" i="30"/>
  <c r="S1295" i="30"/>
  <c r="N1295" i="30"/>
  <c r="T1295" i="30" s="1"/>
  <c r="Q1296" i="30"/>
  <c r="R1296" i="30"/>
  <c r="S1296" i="30"/>
  <c r="N1296" i="30"/>
  <c r="T1296" i="30" s="1"/>
  <c r="Q1297" i="30"/>
  <c r="R1297" i="30"/>
  <c r="S1297" i="30"/>
  <c r="N1297" i="30"/>
  <c r="T1297" i="30" s="1"/>
  <c r="Q1298" i="30"/>
  <c r="R1298" i="30"/>
  <c r="S1298" i="30"/>
  <c r="N1298" i="30"/>
  <c r="T1298" i="30" s="1"/>
  <c r="Q1299" i="30"/>
  <c r="R1299" i="30"/>
  <c r="S1299" i="30"/>
  <c r="N1299" i="30"/>
  <c r="T1299" i="30" s="1"/>
  <c r="Q1300" i="30"/>
  <c r="R1300" i="30"/>
  <c r="S1300" i="30"/>
  <c r="N1300" i="30"/>
  <c r="T1300" i="30" s="1"/>
  <c r="Q1301" i="30"/>
  <c r="R1301" i="30"/>
  <c r="S1301" i="30"/>
  <c r="N1301" i="30"/>
  <c r="T1301" i="30" s="1"/>
  <c r="Q1302" i="30"/>
  <c r="R1302" i="30"/>
  <c r="S1302" i="30"/>
  <c r="N1302" i="30"/>
  <c r="T1302" i="30" s="1"/>
  <c r="Q1303" i="30"/>
  <c r="R1303" i="30"/>
  <c r="S1303" i="30"/>
  <c r="N1303" i="30"/>
  <c r="T1303" i="30" s="1"/>
  <c r="Q1304" i="30"/>
  <c r="R1304" i="30"/>
  <c r="S1304" i="30"/>
  <c r="N1304" i="30"/>
  <c r="T1304" i="30" s="1"/>
  <c r="Q1305" i="30"/>
  <c r="R1305" i="30"/>
  <c r="S1305" i="30"/>
  <c r="N1305" i="30"/>
  <c r="T1305" i="30" s="1"/>
  <c r="Q1306" i="30"/>
  <c r="R1306" i="30"/>
  <c r="S1306" i="30"/>
  <c r="N1306" i="30"/>
  <c r="T1306" i="30" s="1"/>
  <c r="Q1307" i="30"/>
  <c r="R1307" i="30"/>
  <c r="S1307" i="30"/>
  <c r="N1307" i="30"/>
  <c r="T1307" i="30" s="1"/>
  <c r="Q1308" i="30"/>
  <c r="R1308" i="30"/>
  <c r="S1308" i="30"/>
  <c r="N1308" i="30"/>
  <c r="T1308" i="30" s="1"/>
  <c r="Q1309" i="30"/>
  <c r="R1309" i="30"/>
  <c r="S1309" i="30"/>
  <c r="N1309" i="30"/>
  <c r="T1309" i="30" s="1"/>
  <c r="Q1310" i="30"/>
  <c r="R1310" i="30"/>
  <c r="S1310" i="30"/>
  <c r="N1310" i="30"/>
  <c r="T1310" i="30" s="1"/>
  <c r="Q1311" i="30"/>
  <c r="R1311" i="30"/>
  <c r="S1311" i="30"/>
  <c r="N1311" i="30"/>
  <c r="T1311" i="30" s="1"/>
  <c r="Q1312" i="30"/>
  <c r="R1312" i="30"/>
  <c r="S1312" i="30"/>
  <c r="N1312" i="30"/>
  <c r="T1312" i="30" s="1"/>
  <c r="Q1313" i="30"/>
  <c r="R1313" i="30"/>
  <c r="S1313" i="30"/>
  <c r="N1313" i="30"/>
  <c r="T1313" i="30" s="1"/>
  <c r="Q1314" i="30"/>
  <c r="R1314" i="30"/>
  <c r="S1314" i="30"/>
  <c r="N1314" i="30"/>
  <c r="T1314" i="30" s="1"/>
  <c r="Q1315" i="30"/>
  <c r="R1315" i="30"/>
  <c r="S1315" i="30"/>
  <c r="N1315" i="30"/>
  <c r="T1315" i="30" s="1"/>
  <c r="Q1316" i="30"/>
  <c r="R1316" i="30"/>
  <c r="S1316" i="30"/>
  <c r="N1316" i="30"/>
  <c r="T1316" i="30" s="1"/>
  <c r="Q1317" i="30"/>
  <c r="R1317" i="30"/>
  <c r="S1317" i="30"/>
  <c r="N1317" i="30"/>
  <c r="T1317" i="30" s="1"/>
  <c r="Q1318" i="30"/>
  <c r="R1318" i="30"/>
  <c r="S1318" i="30"/>
  <c r="N1318" i="30"/>
  <c r="T1318" i="30" s="1"/>
  <c r="Q1319" i="30"/>
  <c r="R1319" i="30"/>
  <c r="S1319" i="30"/>
  <c r="N1319" i="30"/>
  <c r="T1319" i="30" s="1"/>
  <c r="Q1320" i="30"/>
  <c r="R1320" i="30"/>
  <c r="S1320" i="30"/>
  <c r="N1320" i="30"/>
  <c r="T1320" i="30" s="1"/>
  <c r="Q1321" i="30"/>
  <c r="R1321" i="30"/>
  <c r="S1321" i="30"/>
  <c r="N1321" i="30"/>
  <c r="T1321" i="30" s="1"/>
  <c r="Q1322" i="30"/>
  <c r="R1322" i="30"/>
  <c r="S1322" i="30"/>
  <c r="N1322" i="30"/>
  <c r="T1322" i="30" s="1"/>
  <c r="Q1323" i="30"/>
  <c r="R1323" i="30"/>
  <c r="S1323" i="30"/>
  <c r="N1323" i="30"/>
  <c r="T1323" i="30" s="1"/>
  <c r="Q1324" i="30"/>
  <c r="R1324" i="30"/>
  <c r="S1324" i="30"/>
  <c r="N1324" i="30"/>
  <c r="T1324" i="30" s="1"/>
  <c r="Q1325" i="30"/>
  <c r="R1325" i="30"/>
  <c r="S1325" i="30"/>
  <c r="N1325" i="30"/>
  <c r="T1325" i="30" s="1"/>
  <c r="Q1326" i="30"/>
  <c r="R1326" i="30"/>
  <c r="S1326" i="30"/>
  <c r="N1326" i="30"/>
  <c r="T1326" i="30" s="1"/>
  <c r="Q1327" i="30"/>
  <c r="R1327" i="30"/>
  <c r="S1327" i="30"/>
  <c r="N1327" i="30"/>
  <c r="T1327" i="30" s="1"/>
  <c r="Q1328" i="30"/>
  <c r="R1328" i="30"/>
  <c r="S1328" i="30"/>
  <c r="N1328" i="30"/>
  <c r="T1328" i="30" s="1"/>
  <c r="Q1329" i="30"/>
  <c r="R1329" i="30"/>
  <c r="S1329" i="30"/>
  <c r="N1329" i="30"/>
  <c r="T1329" i="30" s="1"/>
  <c r="Q1330" i="30"/>
  <c r="R1330" i="30"/>
  <c r="S1330" i="30"/>
  <c r="N1330" i="30"/>
  <c r="T1330" i="30" s="1"/>
  <c r="Q1331" i="30"/>
  <c r="R1331" i="30"/>
  <c r="S1331" i="30"/>
  <c r="N1331" i="30"/>
  <c r="T1331" i="30" s="1"/>
  <c r="Q1332" i="30"/>
  <c r="R1332" i="30"/>
  <c r="S1332" i="30"/>
  <c r="N1332" i="30"/>
  <c r="T1332" i="30" s="1"/>
  <c r="Q1333" i="30"/>
  <c r="R1333" i="30"/>
  <c r="S1333" i="30"/>
  <c r="N1333" i="30"/>
  <c r="T1333" i="30" s="1"/>
  <c r="Q1334" i="30"/>
  <c r="R1334" i="30"/>
  <c r="S1334" i="30"/>
  <c r="N1334" i="30"/>
  <c r="T1334" i="30" s="1"/>
  <c r="Q1335" i="30"/>
  <c r="R1335" i="30"/>
  <c r="S1335" i="30"/>
  <c r="N1335" i="30"/>
  <c r="T1335" i="30" s="1"/>
  <c r="Q1336" i="30"/>
  <c r="R1336" i="30"/>
  <c r="S1336" i="30"/>
  <c r="N1336" i="30"/>
  <c r="T1336" i="30" s="1"/>
  <c r="Q1337" i="30"/>
  <c r="R1337" i="30"/>
  <c r="S1337" i="30"/>
  <c r="N1337" i="30"/>
  <c r="T1337" i="30" s="1"/>
  <c r="Q1338" i="30"/>
  <c r="R1338" i="30"/>
  <c r="S1338" i="30"/>
  <c r="N1338" i="30"/>
  <c r="T1338" i="30" s="1"/>
  <c r="Q1339" i="30"/>
  <c r="R1339" i="30"/>
  <c r="S1339" i="30"/>
  <c r="N1339" i="30"/>
  <c r="T1339" i="30" s="1"/>
  <c r="Q1340" i="30"/>
  <c r="R1340" i="30"/>
  <c r="S1340" i="30"/>
  <c r="N1340" i="30"/>
  <c r="T1340" i="30" s="1"/>
  <c r="Q1341" i="30"/>
  <c r="R1341" i="30"/>
  <c r="S1341" i="30"/>
  <c r="N1341" i="30"/>
  <c r="T1341" i="30" s="1"/>
  <c r="Q1342" i="30"/>
  <c r="R1342" i="30"/>
  <c r="S1342" i="30"/>
  <c r="N1342" i="30"/>
  <c r="T1342" i="30" s="1"/>
  <c r="Q1343" i="30"/>
  <c r="R1343" i="30"/>
  <c r="S1343" i="30"/>
  <c r="N1343" i="30"/>
  <c r="T1343" i="30" s="1"/>
  <c r="Q1344" i="30"/>
  <c r="R1344" i="30"/>
  <c r="S1344" i="30"/>
  <c r="N1344" i="30"/>
  <c r="T1344" i="30" s="1"/>
  <c r="Q1345" i="30"/>
  <c r="R1345" i="30"/>
  <c r="S1345" i="30"/>
  <c r="N1345" i="30"/>
  <c r="T1345" i="30" s="1"/>
  <c r="Q1346" i="30"/>
  <c r="R1346" i="30"/>
  <c r="S1346" i="30"/>
  <c r="N1346" i="30"/>
  <c r="T1346" i="30" s="1"/>
  <c r="Q1347" i="30"/>
  <c r="R1347" i="30"/>
  <c r="S1347" i="30"/>
  <c r="N1347" i="30"/>
  <c r="T1347" i="30" s="1"/>
  <c r="Q1348" i="30"/>
  <c r="R1348" i="30"/>
  <c r="S1348" i="30"/>
  <c r="N1348" i="30"/>
  <c r="T1348" i="30" s="1"/>
  <c r="Q1349" i="30"/>
  <c r="R1349" i="30"/>
  <c r="S1349" i="30"/>
  <c r="N1349" i="30"/>
  <c r="T1349" i="30" s="1"/>
  <c r="Q1350" i="30"/>
  <c r="R1350" i="30"/>
  <c r="S1350" i="30"/>
  <c r="N1350" i="30"/>
  <c r="T1350" i="30" s="1"/>
  <c r="Q1351" i="30"/>
  <c r="R1351" i="30"/>
  <c r="S1351" i="30"/>
  <c r="N1351" i="30"/>
  <c r="T1351" i="30" s="1"/>
  <c r="O1223" i="30"/>
  <c r="O1224" i="30"/>
  <c r="O1225" i="30"/>
  <c r="O1226" i="30"/>
  <c r="O1227" i="30"/>
  <c r="O1228" i="30"/>
  <c r="O1229" i="30"/>
  <c r="O1230" i="30"/>
  <c r="O1231" i="30"/>
  <c r="O1232" i="30"/>
  <c r="O1233" i="30"/>
  <c r="O1234" i="30"/>
  <c r="O1235" i="30"/>
  <c r="O1236" i="30"/>
  <c r="O1237" i="30"/>
  <c r="O1238" i="30"/>
  <c r="O1239" i="30"/>
  <c r="O1240" i="30"/>
  <c r="O1241" i="30"/>
  <c r="O1242" i="30"/>
  <c r="O1243" i="30"/>
  <c r="O1244" i="30"/>
  <c r="O1245" i="30"/>
  <c r="O1246" i="30"/>
  <c r="O1247" i="30"/>
  <c r="O1248" i="30"/>
  <c r="O1249" i="30"/>
  <c r="O1250" i="30"/>
  <c r="O1251" i="30"/>
  <c r="O1252" i="30"/>
  <c r="O1253" i="30"/>
  <c r="O1254" i="30"/>
  <c r="O1255" i="30"/>
  <c r="O1256" i="30"/>
  <c r="O1257" i="30"/>
  <c r="O1258" i="30"/>
  <c r="O1259" i="30"/>
  <c r="O1260" i="30"/>
  <c r="O1261" i="30"/>
  <c r="O1262" i="30"/>
  <c r="O1263" i="30"/>
  <c r="O1264" i="30"/>
  <c r="O1265" i="30"/>
  <c r="O1266" i="30"/>
  <c r="O1267" i="30"/>
  <c r="O1268" i="30"/>
  <c r="O1269" i="30"/>
  <c r="O1270" i="30"/>
  <c r="O1271" i="30"/>
  <c r="O1272" i="30"/>
  <c r="O1273" i="30"/>
  <c r="O1274" i="30"/>
  <c r="O1275" i="30"/>
  <c r="O1276" i="30"/>
  <c r="O1277" i="30"/>
  <c r="O1278" i="30"/>
  <c r="O1279" i="30"/>
  <c r="O1280" i="30"/>
  <c r="O1281" i="30"/>
  <c r="O1282" i="30"/>
  <c r="O1283" i="30"/>
  <c r="O1284" i="30"/>
  <c r="O1285" i="30"/>
  <c r="O1286" i="30"/>
  <c r="O1287" i="30"/>
  <c r="O1288" i="30"/>
  <c r="O1289" i="30"/>
  <c r="O1290" i="30"/>
  <c r="O1291" i="30"/>
  <c r="O1292" i="30"/>
  <c r="O1293" i="30"/>
  <c r="O1294" i="30"/>
  <c r="O1295" i="30"/>
  <c r="O1296" i="30"/>
  <c r="O1297" i="30"/>
  <c r="O1298" i="30"/>
  <c r="O1299" i="30"/>
  <c r="O1300" i="30"/>
  <c r="O1301" i="30"/>
  <c r="O1302" i="30"/>
  <c r="O1303" i="30"/>
  <c r="O1304" i="30"/>
  <c r="O1305" i="30"/>
  <c r="O1306" i="30"/>
  <c r="O1307" i="30"/>
  <c r="O1308" i="30"/>
  <c r="O1309" i="30"/>
  <c r="O1310" i="30"/>
  <c r="O1311" i="30"/>
  <c r="O1312" i="30"/>
  <c r="O1313" i="30"/>
  <c r="O1314" i="30"/>
  <c r="O1315" i="30"/>
  <c r="O1316" i="30"/>
  <c r="O1317" i="30"/>
  <c r="O1318" i="30"/>
  <c r="O1319" i="30"/>
  <c r="O1320" i="30"/>
  <c r="O1321" i="30"/>
  <c r="O1322" i="30"/>
  <c r="O1323" i="30"/>
  <c r="O1324" i="30"/>
  <c r="O1325" i="30"/>
  <c r="O1326" i="30"/>
  <c r="O1327" i="30"/>
  <c r="O1328" i="30"/>
  <c r="O1329" i="30"/>
  <c r="O1330" i="30"/>
  <c r="O1331" i="30"/>
  <c r="O1332" i="30"/>
  <c r="O1333" i="30"/>
  <c r="O1334" i="30"/>
  <c r="O1335" i="30"/>
  <c r="O1336" i="30"/>
  <c r="O1337" i="30"/>
  <c r="O1338" i="30"/>
  <c r="O1339" i="30"/>
  <c r="O1340" i="30"/>
  <c r="O1341" i="30"/>
  <c r="O1342" i="30"/>
  <c r="O1343" i="30"/>
  <c r="O1344" i="30"/>
  <c r="O1345" i="30"/>
  <c r="O1346" i="30"/>
  <c r="O1347" i="30"/>
  <c r="O1348" i="30"/>
  <c r="O1349" i="30"/>
  <c r="O1350" i="30"/>
  <c r="O1351" i="30"/>
  <c r="O1222" i="30"/>
  <c r="N73" i="29"/>
  <c r="R73" i="29" s="1"/>
  <c r="Q73" i="29"/>
  <c r="S73" i="29"/>
  <c r="N74" i="29"/>
  <c r="R74" i="29" s="1"/>
  <c r="Q74" i="29"/>
  <c r="S74" i="29"/>
  <c r="N75" i="29"/>
  <c r="R75" i="29" s="1"/>
  <c r="Q75" i="29"/>
  <c r="S75" i="29"/>
  <c r="N117" i="29"/>
  <c r="R117" i="29" s="1"/>
  <c r="Q117" i="29"/>
  <c r="S117" i="29"/>
  <c r="N118" i="29"/>
  <c r="R118" i="29" s="1"/>
  <c r="Q118" i="29"/>
  <c r="S118" i="29"/>
  <c r="N119" i="29"/>
  <c r="R119" i="29" s="1"/>
  <c r="Q119" i="29"/>
  <c r="S119" i="29"/>
  <c r="N147" i="29"/>
  <c r="R147" i="29" s="1"/>
  <c r="Q147" i="29"/>
  <c r="S147" i="29"/>
  <c r="N155" i="29"/>
  <c r="R155" i="29" s="1"/>
  <c r="Q155" i="29"/>
  <c r="S155" i="29"/>
  <c r="N156" i="29"/>
  <c r="R156" i="29" s="1"/>
  <c r="Q156" i="29"/>
  <c r="S156" i="29"/>
  <c r="N171" i="29"/>
  <c r="R171" i="29" s="1"/>
  <c r="Q171" i="29"/>
  <c r="S171" i="29"/>
  <c r="N189" i="29"/>
  <c r="R189" i="29" s="1"/>
  <c r="Q189" i="29"/>
  <c r="S189" i="29"/>
  <c r="N196" i="29"/>
  <c r="R196" i="29" s="1"/>
  <c r="Q196" i="29"/>
  <c r="S196" i="29"/>
  <c r="N201" i="29"/>
  <c r="R201" i="29" s="1"/>
  <c r="Q201" i="29"/>
  <c r="S201" i="29"/>
  <c r="N217" i="29"/>
  <c r="R217" i="29" s="1"/>
  <c r="Q217" i="29"/>
  <c r="S217" i="29"/>
  <c r="N258" i="29"/>
  <c r="R258" i="29" s="1"/>
  <c r="Q258" i="29"/>
  <c r="S258" i="29"/>
  <c r="N259" i="29"/>
  <c r="R259" i="29" s="1"/>
  <c r="Q259" i="29"/>
  <c r="S259" i="29"/>
  <c r="N273" i="29"/>
  <c r="R273" i="29" s="1"/>
  <c r="Q273" i="29"/>
  <c r="S273" i="29"/>
  <c r="N298" i="29"/>
  <c r="R298" i="29" s="1"/>
  <c r="Q298" i="29"/>
  <c r="S298" i="29"/>
  <c r="N355" i="29"/>
  <c r="R355" i="29" s="1"/>
  <c r="Q355" i="29"/>
  <c r="S355" i="29"/>
  <c r="N360" i="29"/>
  <c r="R360" i="29" s="1"/>
  <c r="Q360" i="29"/>
  <c r="S360" i="29"/>
  <c r="N364" i="29"/>
  <c r="R364" i="29" s="1"/>
  <c r="Q364" i="29"/>
  <c r="S364" i="29"/>
  <c r="N373" i="29"/>
  <c r="R373" i="29" s="1"/>
  <c r="Q373" i="29"/>
  <c r="S373" i="29"/>
  <c r="N374" i="29"/>
  <c r="R374" i="29" s="1"/>
  <c r="Q374" i="29"/>
  <c r="S374" i="29"/>
  <c r="N387" i="29"/>
  <c r="R387" i="29" s="1"/>
  <c r="Q387" i="29"/>
  <c r="S387" i="29"/>
  <c r="N397" i="29"/>
  <c r="R397" i="29" s="1"/>
  <c r="Q397" i="29"/>
  <c r="S397" i="29"/>
  <c r="N398" i="29"/>
  <c r="R398" i="29" s="1"/>
  <c r="Q398" i="29"/>
  <c r="S398" i="29"/>
  <c r="N409" i="29"/>
  <c r="R409" i="29" s="1"/>
  <c r="Q409" i="29"/>
  <c r="S409" i="29"/>
  <c r="N410" i="29"/>
  <c r="R410" i="29" s="1"/>
  <c r="Q410" i="29"/>
  <c r="S410" i="29"/>
  <c r="N432" i="29"/>
  <c r="R432" i="29" s="1"/>
  <c r="Q432" i="29"/>
  <c r="S432" i="29"/>
  <c r="N433" i="29"/>
  <c r="R433" i="29" s="1"/>
  <c r="Q433" i="29"/>
  <c r="S433" i="29"/>
  <c r="N443" i="29"/>
  <c r="R443" i="29" s="1"/>
  <c r="Q443" i="29"/>
  <c r="S443" i="29"/>
  <c r="N456" i="29"/>
  <c r="R456" i="29" s="1"/>
  <c r="S456" i="29" s="1"/>
  <c r="Q456" i="29"/>
  <c r="N504" i="29"/>
  <c r="R504" i="29" s="1"/>
  <c r="Q504" i="29"/>
  <c r="S504" i="29"/>
  <c r="N505" i="29"/>
  <c r="R505" i="29" s="1"/>
  <c r="Q505" i="29"/>
  <c r="S505" i="29"/>
  <c r="N513" i="29"/>
  <c r="R513" i="29" s="1"/>
  <c r="Q513" i="29"/>
  <c r="S513" i="29"/>
  <c r="N560" i="29"/>
  <c r="R560" i="29" s="1"/>
  <c r="Q560" i="29"/>
  <c r="S560" i="29"/>
  <c r="N572" i="29"/>
  <c r="R572" i="29" s="1"/>
  <c r="S572" i="29" s="1"/>
  <c r="Q572" i="29"/>
  <c r="N578" i="29"/>
  <c r="R578" i="29" s="1"/>
  <c r="Q578" i="29"/>
  <c r="S578" i="29"/>
  <c r="N588" i="29"/>
  <c r="R588" i="29" s="1"/>
  <c r="Q588" i="29"/>
  <c r="S588" i="29"/>
  <c r="N603" i="29"/>
  <c r="R603" i="29" s="1"/>
  <c r="Q603" i="29"/>
  <c r="S603" i="29"/>
  <c r="N604" i="29"/>
  <c r="R604" i="29" s="1"/>
  <c r="Q604" i="29"/>
  <c r="S604" i="29"/>
  <c r="N618" i="29"/>
  <c r="R618" i="29" s="1"/>
  <c r="Q618" i="29"/>
  <c r="S618" i="29"/>
  <c r="N646" i="29"/>
  <c r="R646" i="29" s="1"/>
  <c r="Q646" i="29"/>
  <c r="S646" i="29"/>
  <c r="N658" i="29"/>
  <c r="R658" i="29" s="1"/>
  <c r="Q658" i="29"/>
  <c r="S658" i="29"/>
  <c r="N671" i="29"/>
  <c r="R671" i="29" s="1"/>
  <c r="Q671" i="29"/>
  <c r="S671" i="29"/>
  <c r="N700" i="29"/>
  <c r="R700" i="29" s="1"/>
  <c r="Q700" i="29"/>
  <c r="S700" i="29"/>
  <c r="N717" i="29"/>
  <c r="R717" i="29" s="1"/>
  <c r="Q717" i="29"/>
  <c r="S717" i="29"/>
  <c r="N790" i="29"/>
  <c r="R790" i="29" s="1"/>
  <c r="Q790" i="29"/>
  <c r="S790" i="29"/>
  <c r="N796" i="29"/>
  <c r="R796" i="29" s="1"/>
  <c r="Q796" i="29"/>
  <c r="S796" i="29"/>
  <c r="N814" i="29"/>
  <c r="R814" i="29" s="1"/>
  <c r="Q814" i="29"/>
  <c r="S814" i="29"/>
  <c r="N815" i="29"/>
  <c r="R815" i="29" s="1"/>
  <c r="Q815" i="29"/>
  <c r="S815" i="29"/>
  <c r="N839" i="29"/>
  <c r="R839" i="29" s="1"/>
  <c r="Q839" i="29"/>
  <c r="S839" i="29"/>
  <c r="N840" i="29"/>
  <c r="R840" i="29" s="1"/>
  <c r="Q840" i="29"/>
  <c r="S840" i="29"/>
  <c r="N844" i="29"/>
  <c r="R844" i="29" s="1"/>
  <c r="Q844" i="29"/>
  <c r="S844" i="29"/>
  <c r="N845" i="29"/>
  <c r="R845" i="29" s="1"/>
  <c r="Q845" i="29"/>
  <c r="S845" i="29"/>
  <c r="N865" i="29"/>
  <c r="R865" i="29" s="1"/>
  <c r="Q865" i="29"/>
  <c r="S865" i="29"/>
  <c r="N899" i="29"/>
  <c r="R899" i="29" s="1"/>
  <c r="Q899" i="29"/>
  <c r="S899" i="29"/>
  <c r="N925" i="29"/>
  <c r="R925" i="29" s="1"/>
  <c r="Q925" i="29"/>
  <c r="S925" i="29"/>
  <c r="N937" i="29"/>
  <c r="R937" i="29" s="1"/>
  <c r="Q937" i="29"/>
  <c r="S937" i="29"/>
  <c r="N943" i="29"/>
  <c r="R943" i="29" s="1"/>
  <c r="Q943" i="29"/>
  <c r="S943" i="29"/>
  <c r="N959" i="29"/>
  <c r="R959" i="29" s="1"/>
  <c r="Q959" i="29"/>
  <c r="S959" i="29"/>
  <c r="N977" i="29"/>
  <c r="R977" i="29" s="1"/>
  <c r="Q977" i="29"/>
  <c r="S977" i="29"/>
  <c r="N994" i="29"/>
  <c r="R994" i="29" s="1"/>
  <c r="Q994" i="29"/>
  <c r="S994" i="29"/>
  <c r="N1004" i="29"/>
  <c r="R1004" i="29" s="1"/>
  <c r="Q1004" i="29"/>
  <c r="S1004" i="29"/>
  <c r="N1009" i="29"/>
  <c r="R1009" i="29" s="1"/>
  <c r="Q1009" i="29"/>
  <c r="S1009" i="29"/>
  <c r="N1097" i="29"/>
  <c r="R1097" i="29" s="1"/>
  <c r="Q1097" i="29"/>
  <c r="S1097" i="29"/>
  <c r="N1125" i="29"/>
  <c r="R1125" i="29" s="1"/>
  <c r="Q1125" i="29"/>
  <c r="S1125" i="29"/>
  <c r="N1168" i="29"/>
  <c r="R1168" i="29" s="1"/>
  <c r="Q1168" i="29"/>
  <c r="S1168" i="29"/>
  <c r="N1169" i="29"/>
  <c r="R1169" i="29" s="1"/>
  <c r="Q1169" i="29"/>
  <c r="S1169" i="29"/>
  <c r="N1216" i="29"/>
  <c r="R1216" i="29" s="1"/>
  <c r="Q1216" i="29"/>
  <c r="S1216" i="29"/>
  <c r="N1235" i="29"/>
  <c r="R1235" i="29" s="1"/>
  <c r="Q1235" i="29"/>
  <c r="S1235" i="29"/>
  <c r="N1242" i="29"/>
  <c r="R1242" i="29" s="1"/>
  <c r="Q1242" i="29"/>
  <c r="S1242" i="29"/>
  <c r="N1248" i="29"/>
  <c r="R1248" i="29" s="1"/>
  <c r="Q1248" i="29"/>
  <c r="S1248" i="29"/>
  <c r="N1306" i="29"/>
  <c r="R1306" i="29" s="1"/>
  <c r="Q1306" i="29"/>
  <c r="S1306" i="29"/>
  <c r="N1347" i="29"/>
  <c r="R1347" i="29" s="1"/>
  <c r="Q1347" i="29"/>
  <c r="S1347" i="29"/>
  <c r="N1363" i="29"/>
  <c r="R1363" i="29" s="1"/>
  <c r="Q1363" i="29"/>
  <c r="S1363" i="29"/>
  <c r="N1377" i="29"/>
  <c r="R1377" i="29" s="1"/>
  <c r="Q1377" i="29"/>
  <c r="S1377" i="29"/>
  <c r="N1396" i="29"/>
  <c r="R1396" i="29" s="1"/>
  <c r="Q1396" i="29"/>
  <c r="S1396" i="29"/>
  <c r="N1397" i="29"/>
  <c r="R1397" i="29" s="1"/>
  <c r="Q1397" i="29"/>
  <c r="S1397" i="29"/>
  <c r="N1398" i="29"/>
  <c r="R1398" i="29" s="1"/>
  <c r="Q1398" i="29"/>
  <c r="S1398" i="29"/>
  <c r="N1415" i="29"/>
  <c r="R1415" i="29" s="1"/>
  <c r="Q1415" i="29"/>
  <c r="S1415" i="29"/>
  <c r="N1431" i="29"/>
  <c r="R1431" i="29" s="1"/>
  <c r="Q1431" i="29"/>
  <c r="S1431" i="29"/>
  <c r="N1468" i="29"/>
  <c r="R1468" i="29" s="1"/>
  <c r="Q1468" i="29"/>
  <c r="S1468" i="29"/>
  <c r="N1469" i="29"/>
  <c r="R1469" i="29" s="1"/>
  <c r="Q1469" i="29"/>
  <c r="S1469" i="29"/>
  <c r="N1478" i="29"/>
  <c r="R1478" i="29" s="1"/>
  <c r="Q1478" i="29"/>
  <c r="S1478" i="29"/>
  <c r="N1479" i="29"/>
  <c r="R1479" i="29" s="1"/>
  <c r="Q1479" i="29"/>
  <c r="S1479" i="29"/>
  <c r="N1486" i="29"/>
  <c r="R1486" i="29" s="1"/>
  <c r="Q1486" i="29"/>
  <c r="S1486" i="29"/>
  <c r="N1499" i="29"/>
  <c r="R1499" i="29" s="1"/>
  <c r="Q1499" i="29"/>
  <c r="S1499" i="29"/>
  <c r="N1506" i="29"/>
  <c r="R1506" i="29" s="1"/>
  <c r="Q1506" i="29"/>
  <c r="S1506" i="29"/>
  <c r="N1519" i="29"/>
  <c r="R1519" i="29" s="1"/>
  <c r="Q1519" i="29"/>
  <c r="S1519" i="29"/>
  <c r="N1520" i="29"/>
  <c r="R1520" i="29" s="1"/>
  <c r="Q1520" i="29"/>
  <c r="S1520" i="29"/>
  <c r="N1521" i="29"/>
  <c r="R1521" i="29" s="1"/>
  <c r="Q1521" i="29"/>
  <c r="S1521" i="29"/>
  <c r="N1528" i="29"/>
  <c r="R1528" i="29" s="1"/>
  <c r="Q1528" i="29"/>
  <c r="S1528" i="29"/>
  <c r="N1537" i="29"/>
  <c r="R1537" i="29" s="1"/>
  <c r="Q1537" i="29"/>
  <c r="S1537" i="29"/>
  <c r="N1579" i="29"/>
  <c r="R1579" i="29" s="1"/>
  <c r="Q1579" i="29"/>
  <c r="S1579" i="29"/>
  <c r="N1580" i="29"/>
  <c r="R1580" i="29" s="1"/>
  <c r="Q1580" i="29"/>
  <c r="S1580" i="29"/>
  <c r="N1631" i="29"/>
  <c r="R1631" i="29" s="1"/>
  <c r="Q1631" i="29"/>
  <c r="S1631" i="29"/>
  <c r="N1640" i="29"/>
  <c r="R1640" i="29" s="1"/>
  <c r="Q1640" i="29"/>
  <c r="S1640" i="29"/>
  <c r="N1641" i="29"/>
  <c r="R1641" i="29" s="1"/>
  <c r="Q1641" i="29"/>
  <c r="S1641" i="29"/>
  <c r="N1642" i="29"/>
  <c r="R1642" i="29" s="1"/>
  <c r="Q1642" i="29"/>
  <c r="S1642" i="29"/>
  <c r="N1663" i="29"/>
  <c r="R1663" i="29" s="1"/>
  <c r="Q1663" i="29"/>
  <c r="S1663" i="29"/>
  <c r="N1702" i="29"/>
  <c r="R1702" i="29" s="1"/>
  <c r="Q1702" i="29"/>
  <c r="S1702" i="29"/>
  <c r="N1703" i="29"/>
  <c r="R1703" i="29" s="1"/>
  <c r="Q1703" i="29"/>
  <c r="S1703" i="29"/>
  <c r="N1704" i="29"/>
  <c r="R1704" i="29" s="1"/>
  <c r="Q1704" i="29"/>
  <c r="S1704" i="29"/>
  <c r="N1715" i="29"/>
  <c r="R1715" i="29" s="1"/>
  <c r="Q1715" i="29"/>
  <c r="S1715" i="29"/>
  <c r="N1733" i="29"/>
  <c r="R1733" i="29" s="1"/>
  <c r="Q1733" i="29"/>
  <c r="S1733" i="29"/>
  <c r="N1758" i="29"/>
  <c r="R1758" i="29" s="1"/>
  <c r="Q1758" i="29"/>
  <c r="S1758" i="29"/>
  <c r="N1773" i="29"/>
  <c r="R1773" i="29" s="1"/>
  <c r="Q1773" i="29"/>
  <c r="S1773" i="29"/>
  <c r="N1797" i="29"/>
  <c r="R1797" i="29" s="1"/>
  <c r="Q1797" i="29"/>
  <c r="S1797" i="29"/>
  <c r="N1807" i="29"/>
  <c r="R1807" i="29" s="1"/>
  <c r="Q1807" i="29"/>
  <c r="S1807" i="29"/>
  <c r="N1821" i="29"/>
  <c r="R1821" i="29" s="1"/>
  <c r="Q1821" i="29"/>
  <c r="S1821" i="29"/>
  <c r="N1850" i="29"/>
  <c r="R1850" i="29" s="1"/>
  <c r="Q1850" i="29"/>
  <c r="S1850" i="29"/>
  <c r="N1861" i="29"/>
  <c r="R1861" i="29" s="1"/>
  <c r="Q1861" i="29"/>
  <c r="S1861" i="29"/>
  <c r="N1867" i="29"/>
  <c r="R1867" i="29" s="1"/>
  <c r="Q1867" i="29"/>
  <c r="S1867" i="29"/>
  <c r="N1893" i="29"/>
  <c r="R1893" i="29" s="1"/>
  <c r="Q1893" i="29"/>
  <c r="S1893" i="29"/>
  <c r="N1907" i="29"/>
  <c r="R1907" i="29" s="1"/>
  <c r="Q1907" i="29"/>
  <c r="S1907" i="29"/>
  <c r="N1908" i="29"/>
  <c r="R1908" i="29" s="1"/>
  <c r="Q1908" i="29"/>
  <c r="S1908" i="29"/>
  <c r="N1930" i="29"/>
  <c r="R1930" i="29" s="1"/>
  <c r="Q1930" i="29"/>
  <c r="S1930" i="29"/>
  <c r="N1979" i="29"/>
  <c r="R1979" i="29" s="1"/>
  <c r="Q1979" i="29"/>
  <c r="S1979" i="29"/>
  <c r="N1980" i="29"/>
  <c r="R1980" i="29" s="1"/>
  <c r="Q1980" i="29"/>
  <c r="S1980" i="29"/>
  <c r="N2010" i="29"/>
  <c r="R2010" i="29" s="1"/>
  <c r="Q2010" i="29"/>
  <c r="S2010" i="29"/>
  <c r="N2038" i="29"/>
  <c r="R2038" i="29" s="1"/>
  <c r="Q2038" i="29"/>
  <c r="S2038" i="29"/>
  <c r="N2039" i="29"/>
  <c r="R2039" i="29" s="1"/>
  <c r="Q2039" i="29"/>
  <c r="S2039" i="29"/>
  <c r="N2049" i="29"/>
  <c r="R2049" i="29" s="1"/>
  <c r="Q2049" i="29"/>
  <c r="S2049" i="29"/>
  <c r="N2050" i="29"/>
  <c r="R2050" i="29" s="1"/>
  <c r="Q2050" i="29"/>
  <c r="S2050" i="29"/>
  <c r="N2068" i="29"/>
  <c r="R2068" i="29" s="1"/>
  <c r="Q2068" i="29"/>
  <c r="S2068" i="29"/>
  <c r="N2074" i="29"/>
  <c r="R2074" i="29" s="1"/>
  <c r="Q2074" i="29"/>
  <c r="S2074" i="29"/>
  <c r="N2126" i="29"/>
  <c r="R2126" i="29" s="1"/>
  <c r="Q2126" i="29"/>
  <c r="S2126" i="29"/>
  <c r="N2146" i="29"/>
  <c r="R2146" i="29" s="1"/>
  <c r="Q2146" i="29"/>
  <c r="S2146" i="29"/>
  <c r="N2170" i="29"/>
  <c r="R2170" i="29" s="1"/>
  <c r="Q2170" i="29"/>
  <c r="S2170" i="29"/>
  <c r="Q371" i="30"/>
  <c r="R371" i="30"/>
  <c r="S371" i="30"/>
  <c r="N371" i="30"/>
  <c r="T371" i="30" s="1"/>
  <c r="Q1136" i="30"/>
  <c r="R1136" i="30"/>
  <c r="N1136" i="30"/>
  <c r="S1136" i="30" s="1"/>
  <c r="T1136" i="30"/>
  <c r="Q168" i="30"/>
  <c r="N168" i="30"/>
  <c r="R168" i="30" s="1"/>
  <c r="S168" i="30"/>
  <c r="T168" i="30"/>
  <c r="Q435" i="30"/>
  <c r="N435" i="30"/>
  <c r="R435" i="30" s="1"/>
  <c r="S435" i="30"/>
  <c r="T435" i="30"/>
  <c r="Q217" i="30"/>
  <c r="R217" i="30"/>
  <c r="S217" i="30"/>
  <c r="N217" i="30"/>
  <c r="T217" i="30" s="1"/>
  <c r="Q506" i="30"/>
  <c r="R506" i="30"/>
  <c r="S506" i="30"/>
  <c r="N506" i="30"/>
  <c r="T506" i="30" s="1"/>
  <c r="Q713" i="30"/>
  <c r="R713" i="30"/>
  <c r="N713" i="30"/>
  <c r="S713" i="30" s="1"/>
  <c r="T713" i="30"/>
  <c r="Q714" i="30"/>
  <c r="R714" i="30"/>
  <c r="N714" i="30"/>
  <c r="S714" i="30" s="1"/>
  <c r="T714" i="30"/>
  <c r="Q824" i="30"/>
  <c r="R824" i="30"/>
  <c r="S824" i="30"/>
  <c r="N824" i="30"/>
  <c r="T824" i="30" s="1"/>
  <c r="Q44" i="30"/>
  <c r="R44" i="30"/>
  <c r="N44" i="30"/>
  <c r="S44" i="30" s="1"/>
  <c r="T44" i="30"/>
  <c r="Q107" i="30"/>
  <c r="R107" i="30"/>
  <c r="S107" i="30"/>
  <c r="N107" i="30"/>
  <c r="T107" i="30" s="1"/>
  <c r="Q372" i="30"/>
  <c r="R372" i="30"/>
  <c r="S372" i="30"/>
  <c r="N372" i="30"/>
  <c r="T372" i="30" s="1"/>
  <c r="Q507" i="30"/>
  <c r="R507" i="30"/>
  <c r="S507" i="30"/>
  <c r="N507" i="30"/>
  <c r="T507" i="30" s="1"/>
  <c r="Q715" i="30"/>
  <c r="R715" i="30"/>
  <c r="N715" i="30"/>
  <c r="S715" i="30" s="1"/>
  <c r="T715" i="30"/>
  <c r="Q716" i="30"/>
  <c r="R716" i="30"/>
  <c r="N716" i="30"/>
  <c r="S716" i="30" s="1"/>
  <c r="T716" i="30"/>
  <c r="Q717" i="30"/>
  <c r="R717" i="30"/>
  <c r="N717" i="30"/>
  <c r="S717" i="30" s="1"/>
  <c r="T717" i="30"/>
  <c r="Q718" i="30"/>
  <c r="R718" i="30"/>
  <c r="N718" i="30"/>
  <c r="S718" i="30" s="1"/>
  <c r="T718" i="30"/>
  <c r="Q300" i="30"/>
  <c r="R300" i="30"/>
  <c r="N300" i="30"/>
  <c r="S300" i="30" s="1"/>
  <c r="T300" i="30"/>
  <c r="Q436" i="30"/>
  <c r="N436" i="30"/>
  <c r="R436" i="30" s="1"/>
  <c r="S436" i="30"/>
  <c r="T436" i="30"/>
  <c r="Q719" i="30"/>
  <c r="R719" i="30"/>
  <c r="N719" i="30"/>
  <c r="S719" i="30" s="1"/>
  <c r="T719" i="30"/>
  <c r="Q825" i="30"/>
  <c r="R825" i="30"/>
  <c r="S825" i="30"/>
  <c r="N825" i="30"/>
  <c r="T825" i="30" s="1"/>
  <c r="Q826" i="30"/>
  <c r="R826" i="30"/>
  <c r="S826" i="30"/>
  <c r="N826" i="30"/>
  <c r="T826" i="30" s="1"/>
  <c r="Q827" i="30"/>
  <c r="R827" i="30"/>
  <c r="S827" i="30"/>
  <c r="N827" i="30"/>
  <c r="T827" i="30" s="1"/>
  <c r="Q828" i="30"/>
  <c r="R828" i="30"/>
  <c r="S828" i="30"/>
  <c r="N828" i="30"/>
  <c r="T828" i="30" s="1"/>
  <c r="Q941" i="30"/>
  <c r="N941" i="30"/>
  <c r="R941" i="30" s="1"/>
  <c r="S941" i="30"/>
  <c r="T941" i="30"/>
  <c r="Q1030" i="30"/>
  <c r="R1030" i="30"/>
  <c r="S1030" i="30"/>
  <c r="N1030" i="30"/>
  <c r="T1030" i="30" s="1"/>
  <c r="Q169" i="30"/>
  <c r="N169" i="30"/>
  <c r="R169" i="30" s="1"/>
  <c r="S169" i="30"/>
  <c r="T169" i="30"/>
  <c r="Q942" i="30"/>
  <c r="N942" i="30"/>
  <c r="R942" i="30" s="1"/>
  <c r="S942" i="30"/>
  <c r="T942" i="30"/>
  <c r="Q1031" i="30"/>
  <c r="R1031" i="30"/>
  <c r="S1031" i="30"/>
  <c r="N1031" i="30"/>
  <c r="T1031" i="30" s="1"/>
  <c r="Q218" i="30"/>
  <c r="R218" i="30"/>
  <c r="S218" i="30"/>
  <c r="N218" i="30"/>
  <c r="T218" i="30" s="1"/>
  <c r="Q508" i="30"/>
  <c r="R508" i="30"/>
  <c r="S508" i="30"/>
  <c r="N508" i="30"/>
  <c r="T508" i="30" s="1"/>
  <c r="Q720" i="30"/>
  <c r="R720" i="30"/>
  <c r="N720" i="30"/>
  <c r="S720" i="30" s="1"/>
  <c r="T720" i="30"/>
  <c r="Q1032" i="30"/>
  <c r="R1032" i="30"/>
  <c r="S1032" i="30"/>
  <c r="N1032" i="30"/>
  <c r="T1032" i="30" s="1"/>
  <c r="Q1033" i="30"/>
  <c r="R1033" i="30"/>
  <c r="S1033" i="30"/>
  <c r="N1033" i="30"/>
  <c r="T1033" i="30" s="1"/>
  <c r="Q219" i="30"/>
  <c r="R219" i="30"/>
  <c r="S219" i="30"/>
  <c r="N219" i="30"/>
  <c r="T219" i="30" s="1"/>
  <c r="Q373" i="30"/>
  <c r="R373" i="30"/>
  <c r="S373" i="30"/>
  <c r="N373" i="30"/>
  <c r="T373" i="30" s="1"/>
  <c r="Q509" i="30"/>
  <c r="R509" i="30"/>
  <c r="S509" i="30"/>
  <c r="N509" i="30"/>
  <c r="T509" i="30" s="1"/>
  <c r="Q721" i="30"/>
  <c r="R721" i="30"/>
  <c r="N721" i="30"/>
  <c r="S721" i="30" s="1"/>
  <c r="T721" i="30"/>
  <c r="Q829" i="30"/>
  <c r="R829" i="30"/>
  <c r="S829" i="30"/>
  <c r="N829" i="30"/>
  <c r="T829" i="30" s="1"/>
  <c r="Q830" i="30"/>
  <c r="R830" i="30"/>
  <c r="S830" i="30"/>
  <c r="N830" i="30"/>
  <c r="T830" i="30" s="1"/>
  <c r="Q831" i="30"/>
  <c r="R831" i="30"/>
  <c r="S831" i="30"/>
  <c r="N831" i="30"/>
  <c r="T831" i="30" s="1"/>
  <c r="Q301" i="30"/>
  <c r="R301" i="30"/>
  <c r="N301" i="30"/>
  <c r="S301" i="30" s="1"/>
  <c r="T301" i="30"/>
  <c r="Q374" i="30"/>
  <c r="R374" i="30"/>
  <c r="S374" i="30"/>
  <c r="N374" i="30"/>
  <c r="T374" i="30" s="1"/>
  <c r="Q375" i="30"/>
  <c r="R375" i="30"/>
  <c r="S375" i="30"/>
  <c r="N375" i="30"/>
  <c r="T375" i="30" s="1"/>
  <c r="Q510" i="30"/>
  <c r="R510" i="30"/>
  <c r="S510" i="30"/>
  <c r="N510" i="30"/>
  <c r="T510" i="30" s="1"/>
  <c r="Q722" i="30"/>
  <c r="R722" i="30"/>
  <c r="N722" i="30"/>
  <c r="S722" i="30" s="1"/>
  <c r="T722" i="30"/>
  <c r="Q723" i="30"/>
  <c r="R723" i="30"/>
  <c r="N723" i="30"/>
  <c r="S723" i="30" s="1"/>
  <c r="T723" i="30"/>
  <c r="Q302" i="30"/>
  <c r="R302" i="30"/>
  <c r="N302" i="30"/>
  <c r="S302" i="30" s="1"/>
  <c r="T302" i="30"/>
  <c r="Q220" i="30"/>
  <c r="R220" i="30"/>
  <c r="S220" i="30"/>
  <c r="N220" i="30"/>
  <c r="T220" i="30" s="1"/>
  <c r="Q511" i="30"/>
  <c r="R511" i="30"/>
  <c r="S511" i="30"/>
  <c r="N511" i="30"/>
  <c r="T511" i="30" s="1"/>
  <c r="Q943" i="30"/>
  <c r="N943" i="30"/>
  <c r="R943" i="30" s="1"/>
  <c r="S943" i="30"/>
  <c r="T943" i="30"/>
  <c r="Q437" i="30"/>
  <c r="N437" i="30"/>
  <c r="R437" i="30" s="1"/>
  <c r="S437" i="30"/>
  <c r="T437" i="30"/>
  <c r="Q944" i="30"/>
  <c r="N944" i="30"/>
  <c r="R944" i="30" s="1"/>
  <c r="S944" i="30"/>
  <c r="T944" i="30"/>
  <c r="Q1034" i="30"/>
  <c r="R1034" i="30"/>
  <c r="S1034" i="30"/>
  <c r="N1034" i="30"/>
  <c r="T1034" i="30" s="1"/>
  <c r="Q1137" i="30"/>
  <c r="R1137" i="30"/>
  <c r="N1137" i="30"/>
  <c r="S1137" i="30" s="1"/>
  <c r="T1137" i="30"/>
  <c r="Q1138" i="30"/>
  <c r="R1138" i="30"/>
  <c r="N1138" i="30"/>
  <c r="S1138" i="30" s="1"/>
  <c r="T1138" i="30"/>
  <c r="Q170" i="30"/>
  <c r="N170" i="30"/>
  <c r="R170" i="30" s="1"/>
  <c r="S170" i="30"/>
  <c r="T170" i="30"/>
  <c r="Q221" i="30"/>
  <c r="R221" i="30"/>
  <c r="S221" i="30"/>
  <c r="N221" i="30"/>
  <c r="T221" i="30" s="1"/>
  <c r="Q512" i="30"/>
  <c r="R512" i="30"/>
  <c r="S512" i="30"/>
  <c r="N512" i="30"/>
  <c r="T512" i="30" s="1"/>
  <c r="Q832" i="30"/>
  <c r="R832" i="30"/>
  <c r="S832" i="30"/>
  <c r="N832" i="30"/>
  <c r="T832" i="30" s="1"/>
  <c r="Q833" i="30"/>
  <c r="R833" i="30"/>
  <c r="S833" i="30"/>
  <c r="N833" i="30"/>
  <c r="T833" i="30" s="1"/>
  <c r="Q834" i="30"/>
  <c r="R834" i="30"/>
  <c r="S834" i="30"/>
  <c r="N834" i="30"/>
  <c r="T834" i="30" s="1"/>
  <c r="Q513" i="30"/>
  <c r="R513" i="30"/>
  <c r="S513" i="30"/>
  <c r="N513" i="30"/>
  <c r="T513" i="30" s="1"/>
  <c r="Q945" i="30"/>
  <c r="N945" i="30"/>
  <c r="R945" i="30" s="1"/>
  <c r="S945" i="30"/>
  <c r="T945" i="30"/>
  <c r="Q1139" i="30"/>
  <c r="R1139" i="30"/>
  <c r="N1139" i="30"/>
  <c r="S1139" i="30" s="1"/>
  <c r="T1139" i="30"/>
  <c r="Q514" i="30"/>
  <c r="R514" i="30"/>
  <c r="S514" i="30"/>
  <c r="N514" i="30"/>
  <c r="T514" i="30" s="1"/>
  <c r="Q1035" i="30"/>
  <c r="R1035" i="30"/>
  <c r="S1035" i="30"/>
  <c r="N1035" i="30"/>
  <c r="T1035" i="30" s="1"/>
  <c r="Q222" i="30"/>
  <c r="R222" i="30"/>
  <c r="S222" i="30"/>
  <c r="N222" i="30"/>
  <c r="T222" i="30" s="1"/>
  <c r="Q515" i="30"/>
  <c r="R515" i="30"/>
  <c r="S515" i="30"/>
  <c r="N515" i="30"/>
  <c r="T515" i="30" s="1"/>
  <c r="Q1036" i="30"/>
  <c r="R1036" i="30"/>
  <c r="S1036" i="30"/>
  <c r="N1036" i="30"/>
  <c r="T1036" i="30" s="1"/>
  <c r="Q171" i="30"/>
  <c r="N171" i="30"/>
  <c r="R171" i="30" s="1"/>
  <c r="S171" i="30"/>
  <c r="T171" i="30"/>
  <c r="Q223" i="30"/>
  <c r="R223" i="30"/>
  <c r="S223" i="30"/>
  <c r="N223" i="30"/>
  <c r="T223" i="30" s="1"/>
  <c r="Q108" i="30"/>
  <c r="R108" i="30"/>
  <c r="S108" i="30"/>
  <c r="N108" i="30"/>
  <c r="T108" i="30" s="1"/>
  <c r="Q516" i="30"/>
  <c r="R516" i="30"/>
  <c r="S516" i="30"/>
  <c r="N516" i="30"/>
  <c r="T516" i="30" s="1"/>
  <c r="Q517" i="30"/>
  <c r="R517" i="30"/>
  <c r="S517" i="30"/>
  <c r="N517" i="30"/>
  <c r="T517" i="30" s="1"/>
  <c r="Q835" i="30"/>
  <c r="R835" i="30"/>
  <c r="S835" i="30"/>
  <c r="N835" i="30"/>
  <c r="T835" i="30" s="1"/>
  <c r="Q1037" i="30"/>
  <c r="R1037" i="30"/>
  <c r="S1037" i="30"/>
  <c r="N1037" i="30"/>
  <c r="T1037" i="30" s="1"/>
  <c r="Q1038" i="30"/>
  <c r="R1038" i="30"/>
  <c r="S1038" i="30"/>
  <c r="N1038" i="30"/>
  <c r="T1038" i="30" s="1"/>
  <c r="Q172" i="30"/>
  <c r="N172" i="30"/>
  <c r="R172" i="30" s="1"/>
  <c r="S172" i="30"/>
  <c r="T172" i="30"/>
  <c r="Q173" i="30"/>
  <c r="N173" i="30"/>
  <c r="R173" i="30" s="1"/>
  <c r="S173" i="30"/>
  <c r="T173" i="30"/>
  <c r="Q518" i="30"/>
  <c r="R518" i="30"/>
  <c r="S518" i="30"/>
  <c r="N518" i="30"/>
  <c r="T518" i="30" s="1"/>
  <c r="Q1039" i="30"/>
  <c r="R1039" i="30"/>
  <c r="S1039" i="30"/>
  <c r="N1039" i="30"/>
  <c r="T1039" i="30" s="1"/>
  <c r="Q109" i="30"/>
  <c r="R109" i="30"/>
  <c r="S109" i="30"/>
  <c r="N109" i="30"/>
  <c r="T109" i="30" s="1"/>
  <c r="Q224" i="30"/>
  <c r="R224" i="30"/>
  <c r="S224" i="30"/>
  <c r="N224" i="30"/>
  <c r="T224" i="30" s="1"/>
  <c r="Q376" i="30"/>
  <c r="R376" i="30"/>
  <c r="S376" i="30"/>
  <c r="N376" i="30"/>
  <c r="T376" i="30" s="1"/>
  <c r="Q519" i="30"/>
  <c r="R519" i="30"/>
  <c r="S519" i="30"/>
  <c r="N519" i="30"/>
  <c r="T519" i="30" s="1"/>
  <c r="Q724" i="30"/>
  <c r="R724" i="30"/>
  <c r="N724" i="30"/>
  <c r="S724" i="30" s="1"/>
  <c r="T724" i="30"/>
  <c r="Q377" i="30"/>
  <c r="R377" i="30"/>
  <c r="S377" i="30"/>
  <c r="N377" i="30"/>
  <c r="T377" i="30" s="1"/>
  <c r="Q438" i="30"/>
  <c r="N438" i="30"/>
  <c r="R438" i="30" s="1"/>
  <c r="S438" i="30"/>
  <c r="T438" i="30"/>
  <c r="Q1040" i="30"/>
  <c r="R1040" i="30"/>
  <c r="S1040" i="30"/>
  <c r="N1040" i="30"/>
  <c r="T1040" i="30" s="1"/>
  <c r="Q378" i="30"/>
  <c r="R378" i="30"/>
  <c r="S378" i="30"/>
  <c r="N378" i="30"/>
  <c r="T378" i="30" s="1"/>
  <c r="Q520" i="30"/>
  <c r="R520" i="30"/>
  <c r="S520" i="30"/>
  <c r="N520" i="30"/>
  <c r="T520" i="30" s="1"/>
  <c r="Q836" i="30"/>
  <c r="R836" i="30"/>
  <c r="S836" i="30"/>
  <c r="N836" i="30"/>
  <c r="T836" i="30" s="1"/>
  <c r="Q225" i="30"/>
  <c r="R225" i="30"/>
  <c r="S225" i="30"/>
  <c r="N225" i="30"/>
  <c r="T225" i="30" s="1"/>
  <c r="Q439" i="30"/>
  <c r="N439" i="30"/>
  <c r="R439" i="30" s="1"/>
  <c r="S439" i="30"/>
  <c r="T439" i="30"/>
  <c r="Q521" i="30"/>
  <c r="R521" i="30"/>
  <c r="S521" i="30"/>
  <c r="N521" i="30"/>
  <c r="T521" i="30" s="1"/>
  <c r="Q1140" i="30"/>
  <c r="R1140" i="30"/>
  <c r="N1140" i="30"/>
  <c r="S1140" i="30" s="1"/>
  <c r="T1140" i="30"/>
  <c r="Q226" i="30"/>
  <c r="R226" i="30"/>
  <c r="S226" i="30"/>
  <c r="N226" i="30"/>
  <c r="T226" i="30" s="1"/>
  <c r="Q522" i="30"/>
  <c r="R522" i="30"/>
  <c r="S522" i="30"/>
  <c r="N522" i="30"/>
  <c r="T522" i="30" s="1"/>
  <c r="Q227" i="30"/>
  <c r="R227" i="30"/>
  <c r="S227" i="30"/>
  <c r="N227" i="30"/>
  <c r="T227" i="30" s="1"/>
  <c r="Q523" i="30"/>
  <c r="R523" i="30"/>
  <c r="S523" i="30"/>
  <c r="N523" i="30"/>
  <c r="T523" i="30" s="1"/>
  <c r="Q725" i="30"/>
  <c r="R725" i="30"/>
  <c r="N725" i="30"/>
  <c r="S725" i="30" s="1"/>
  <c r="T725" i="30"/>
  <c r="Q837" i="30"/>
  <c r="R837" i="30"/>
  <c r="S837" i="30"/>
  <c r="N837" i="30"/>
  <c r="T837" i="30" s="1"/>
  <c r="Q838" i="30"/>
  <c r="R838" i="30"/>
  <c r="S838" i="30"/>
  <c r="N838" i="30"/>
  <c r="T838" i="30" s="1"/>
  <c r="Q45" i="30"/>
  <c r="R45" i="30"/>
  <c r="N45" i="30"/>
  <c r="S45" i="30" s="1"/>
  <c r="T45" i="30"/>
  <c r="Q524" i="30"/>
  <c r="R524" i="30"/>
  <c r="S524" i="30"/>
  <c r="N524" i="30"/>
  <c r="T524" i="30" s="1"/>
  <c r="Q174" i="30"/>
  <c r="N174" i="30"/>
  <c r="R174" i="30" s="1"/>
  <c r="S174" i="30"/>
  <c r="T174" i="30"/>
  <c r="Q110" i="30"/>
  <c r="R110" i="30"/>
  <c r="S110" i="30"/>
  <c r="N110" i="30"/>
  <c r="T110" i="30" s="1"/>
  <c r="Q440" i="30"/>
  <c r="N440" i="30"/>
  <c r="R440" i="30" s="1"/>
  <c r="S440" i="30"/>
  <c r="T440" i="30"/>
  <c r="Q525" i="30"/>
  <c r="R525" i="30"/>
  <c r="S525" i="30"/>
  <c r="N525" i="30"/>
  <c r="T525" i="30" s="1"/>
  <c r="Q303" i="30"/>
  <c r="R303" i="30"/>
  <c r="N303" i="30"/>
  <c r="S303" i="30" s="1"/>
  <c r="T303" i="30"/>
  <c r="Q379" i="30"/>
  <c r="R379" i="30"/>
  <c r="S379" i="30"/>
  <c r="N379" i="30"/>
  <c r="T379" i="30" s="1"/>
  <c r="Q526" i="30"/>
  <c r="R526" i="30"/>
  <c r="S526" i="30"/>
  <c r="N526" i="30"/>
  <c r="T526" i="30" s="1"/>
  <c r="Q726" i="30"/>
  <c r="R726" i="30"/>
  <c r="N726" i="30"/>
  <c r="S726" i="30" s="1"/>
  <c r="T726" i="30"/>
  <c r="Q839" i="30"/>
  <c r="R839" i="30"/>
  <c r="S839" i="30"/>
  <c r="N839" i="30"/>
  <c r="T839" i="30" s="1"/>
  <c r="Q304" i="30"/>
  <c r="R304" i="30"/>
  <c r="N304" i="30"/>
  <c r="S304" i="30" s="1"/>
  <c r="T304" i="30"/>
  <c r="Q527" i="30"/>
  <c r="R527" i="30"/>
  <c r="S527" i="30"/>
  <c r="N527" i="30"/>
  <c r="T527" i="30" s="1"/>
  <c r="Q727" i="30"/>
  <c r="R727" i="30"/>
  <c r="N727" i="30"/>
  <c r="S727" i="30" s="1"/>
  <c r="T727" i="30"/>
  <c r="Q1041" i="30"/>
  <c r="R1041" i="30"/>
  <c r="S1041" i="30"/>
  <c r="N1041" i="30"/>
  <c r="T1041" i="30" s="1"/>
  <c r="Q1141" i="30"/>
  <c r="R1141" i="30"/>
  <c r="N1141" i="30"/>
  <c r="S1141" i="30" s="1"/>
  <c r="T1141" i="30"/>
  <c r="Q175" i="30"/>
  <c r="N175" i="30"/>
  <c r="R175" i="30" s="1"/>
  <c r="S175" i="30"/>
  <c r="T175" i="30"/>
  <c r="Q728" i="30"/>
  <c r="R728" i="30"/>
  <c r="N728" i="30"/>
  <c r="S728" i="30" s="1"/>
  <c r="T728" i="30"/>
  <c r="Q729" i="30"/>
  <c r="R729" i="30"/>
  <c r="N729" i="30"/>
  <c r="S729" i="30" s="1"/>
  <c r="T729" i="30"/>
  <c r="Q730" i="30"/>
  <c r="R730" i="30"/>
  <c r="N730" i="30"/>
  <c r="S730" i="30" s="1"/>
  <c r="T730" i="30"/>
  <c r="Q840" i="30"/>
  <c r="R840" i="30"/>
  <c r="S840" i="30"/>
  <c r="N840" i="30"/>
  <c r="T840" i="30" s="1"/>
  <c r="Q111" i="30"/>
  <c r="R111" i="30"/>
  <c r="S111" i="30"/>
  <c r="N111" i="30"/>
  <c r="T111" i="30" s="1"/>
  <c r="Q305" i="30"/>
  <c r="R305" i="30"/>
  <c r="N305" i="30"/>
  <c r="S305" i="30" s="1"/>
  <c r="T305" i="30"/>
  <c r="Q841" i="30"/>
  <c r="R841" i="30"/>
  <c r="S841" i="30"/>
  <c r="N841" i="30"/>
  <c r="T841" i="30" s="1"/>
  <c r="Q946" i="30"/>
  <c r="N946" i="30"/>
  <c r="R946" i="30" s="1"/>
  <c r="S946" i="30"/>
  <c r="T946" i="30"/>
  <c r="Q1142" i="30"/>
  <c r="R1142" i="30"/>
  <c r="N1142" i="30"/>
  <c r="S1142" i="30" s="1"/>
  <c r="T1142" i="30"/>
  <c r="Q228" i="30"/>
  <c r="R228" i="30"/>
  <c r="S228" i="30"/>
  <c r="N228" i="30"/>
  <c r="T228" i="30" s="1"/>
  <c r="Q441" i="30"/>
  <c r="N441" i="30"/>
  <c r="R441" i="30" s="1"/>
  <c r="S441" i="30"/>
  <c r="T441" i="30"/>
  <c r="Q528" i="30"/>
  <c r="R528" i="30"/>
  <c r="S528" i="30"/>
  <c r="N528" i="30"/>
  <c r="T528" i="30" s="1"/>
  <c r="Q112" i="30"/>
  <c r="R112" i="30"/>
  <c r="S112" i="30"/>
  <c r="N112" i="30"/>
  <c r="T112" i="30" s="1"/>
  <c r="Q229" i="30"/>
  <c r="R229" i="30"/>
  <c r="S229" i="30"/>
  <c r="N229" i="30"/>
  <c r="T229" i="30" s="1"/>
  <c r="Q230" i="30"/>
  <c r="R230" i="30"/>
  <c r="S230" i="30"/>
  <c r="N230" i="30"/>
  <c r="T230" i="30" s="1"/>
  <c r="Q380" i="30"/>
  <c r="R380" i="30"/>
  <c r="S380" i="30"/>
  <c r="N380" i="30"/>
  <c r="T380" i="30" s="1"/>
  <c r="Q842" i="30"/>
  <c r="R842" i="30"/>
  <c r="S842" i="30"/>
  <c r="N842" i="30"/>
  <c r="T842" i="30" s="1"/>
  <c r="Q843" i="30"/>
  <c r="R843" i="30"/>
  <c r="S843" i="30"/>
  <c r="N843" i="30"/>
  <c r="T843" i="30" s="1"/>
  <c r="Q1143" i="30"/>
  <c r="R1143" i="30"/>
  <c r="N1143" i="30"/>
  <c r="S1143" i="30" s="1"/>
  <c r="T1143" i="30"/>
  <c r="Q731" i="30"/>
  <c r="R731" i="30"/>
  <c r="N731" i="30"/>
  <c r="S731" i="30" s="1"/>
  <c r="T731" i="30"/>
  <c r="Q844" i="30"/>
  <c r="R844" i="30"/>
  <c r="S844" i="30"/>
  <c r="N844" i="30"/>
  <c r="T844" i="30" s="1"/>
  <c r="Q845" i="30"/>
  <c r="R845" i="30"/>
  <c r="S845" i="30"/>
  <c r="N845" i="30"/>
  <c r="T845" i="30" s="1"/>
  <c r="Q113" i="30"/>
  <c r="R113" i="30"/>
  <c r="S113" i="30"/>
  <c r="N113" i="30"/>
  <c r="T113" i="30" s="1"/>
  <c r="Q176" i="30"/>
  <c r="N176" i="30"/>
  <c r="R176" i="30" s="1"/>
  <c r="S176" i="30"/>
  <c r="T176" i="30"/>
  <c r="Q529" i="30"/>
  <c r="R529" i="30"/>
  <c r="S529" i="30"/>
  <c r="N529" i="30"/>
  <c r="T529" i="30" s="1"/>
  <c r="Q732" i="30"/>
  <c r="R732" i="30"/>
  <c r="N732" i="30"/>
  <c r="S732" i="30" s="1"/>
  <c r="T732" i="30"/>
  <c r="Q114" i="30"/>
  <c r="R114" i="30"/>
  <c r="S114" i="30"/>
  <c r="N114" i="30"/>
  <c r="T114" i="30" s="1"/>
  <c r="Q381" i="30"/>
  <c r="R381" i="30"/>
  <c r="S381" i="30"/>
  <c r="N381" i="30"/>
  <c r="T381" i="30" s="1"/>
  <c r="Q530" i="30"/>
  <c r="R530" i="30"/>
  <c r="S530" i="30"/>
  <c r="N530" i="30"/>
  <c r="T530" i="30" s="1"/>
  <c r="Q733" i="30"/>
  <c r="R733" i="30"/>
  <c r="N733" i="30"/>
  <c r="S733" i="30" s="1"/>
  <c r="T733" i="30"/>
  <c r="Q1144" i="30"/>
  <c r="R1144" i="30"/>
  <c r="N1144" i="30"/>
  <c r="S1144" i="30" s="1"/>
  <c r="T1144" i="30"/>
  <c r="Q231" i="30"/>
  <c r="R231" i="30"/>
  <c r="S231" i="30"/>
  <c r="N231" i="30"/>
  <c r="T231" i="30" s="1"/>
  <c r="Q306" i="30"/>
  <c r="R306" i="30"/>
  <c r="N306" i="30"/>
  <c r="S306" i="30" s="1"/>
  <c r="T306" i="30"/>
  <c r="Q531" i="30"/>
  <c r="R531" i="30"/>
  <c r="S531" i="30"/>
  <c r="N531" i="30"/>
  <c r="T531" i="30" s="1"/>
  <c r="Q532" i="30"/>
  <c r="R532" i="30"/>
  <c r="S532" i="30"/>
  <c r="N532" i="30"/>
  <c r="T532" i="30" s="1"/>
  <c r="Q734" i="30"/>
  <c r="R734" i="30"/>
  <c r="N734" i="30"/>
  <c r="S734" i="30" s="1"/>
  <c r="T734" i="30"/>
  <c r="Q846" i="30"/>
  <c r="R846" i="30"/>
  <c r="S846" i="30"/>
  <c r="N846" i="30"/>
  <c r="T846" i="30" s="1"/>
  <c r="Q847" i="30"/>
  <c r="R847" i="30"/>
  <c r="S847" i="30"/>
  <c r="N847" i="30"/>
  <c r="T847" i="30" s="1"/>
  <c r="Q947" i="30"/>
  <c r="N947" i="30"/>
  <c r="R947" i="30" s="1"/>
  <c r="S947" i="30"/>
  <c r="T947" i="30"/>
  <c r="Q46" i="30"/>
  <c r="R46" i="30"/>
  <c r="N46" i="30"/>
  <c r="S46" i="30" s="1"/>
  <c r="T46" i="30"/>
  <c r="Q307" i="30"/>
  <c r="R307" i="30"/>
  <c r="N307" i="30"/>
  <c r="S307" i="30" s="1"/>
  <c r="T307" i="30"/>
  <c r="Q533" i="30"/>
  <c r="R533" i="30"/>
  <c r="S533" i="30"/>
  <c r="N533" i="30"/>
  <c r="T533" i="30" s="1"/>
  <c r="Q1042" i="30"/>
  <c r="R1042" i="30"/>
  <c r="S1042" i="30"/>
  <c r="N1042" i="30"/>
  <c r="T1042" i="30" s="1"/>
  <c r="Q1043" i="30"/>
  <c r="R1043" i="30"/>
  <c r="S1043" i="30"/>
  <c r="N1043" i="30"/>
  <c r="T1043" i="30" s="1"/>
  <c r="Q1044" i="30"/>
  <c r="R1044" i="30"/>
  <c r="S1044" i="30"/>
  <c r="N1044" i="30"/>
  <c r="T1044" i="30" s="1"/>
  <c r="Q308" i="30"/>
  <c r="R308" i="30"/>
  <c r="N308" i="30"/>
  <c r="S308" i="30" s="1"/>
  <c r="T308" i="30"/>
  <c r="Q948" i="30"/>
  <c r="N948" i="30"/>
  <c r="R948" i="30" s="1"/>
  <c r="S948" i="30"/>
  <c r="T948" i="30"/>
  <c r="Q309" i="30"/>
  <c r="R309" i="30"/>
  <c r="N309" i="30"/>
  <c r="S309" i="30" s="1"/>
  <c r="T309" i="30"/>
  <c r="Q310" i="30"/>
  <c r="R310" i="30"/>
  <c r="N310" i="30"/>
  <c r="S310" i="30" s="1"/>
  <c r="T310" i="30"/>
  <c r="Q534" i="30"/>
  <c r="R534" i="30"/>
  <c r="S534" i="30"/>
  <c r="N534" i="30"/>
  <c r="T534" i="30" s="1"/>
  <c r="Q735" i="30"/>
  <c r="R735" i="30"/>
  <c r="N735" i="30"/>
  <c r="S735" i="30" s="1"/>
  <c r="T735" i="30"/>
  <c r="Q47" i="30"/>
  <c r="R47" i="30"/>
  <c r="N47" i="30"/>
  <c r="S47" i="30" s="1"/>
  <c r="T47" i="30"/>
  <c r="Q115" i="30"/>
  <c r="R115" i="30"/>
  <c r="S115" i="30"/>
  <c r="N115" i="30"/>
  <c r="T115" i="30" s="1"/>
  <c r="Q535" i="30"/>
  <c r="R535" i="30"/>
  <c r="S535" i="30"/>
  <c r="N535" i="30"/>
  <c r="T535" i="30" s="1"/>
  <c r="Q1145" i="30"/>
  <c r="R1145" i="30"/>
  <c r="N1145" i="30"/>
  <c r="S1145" i="30" s="1"/>
  <c r="T1145" i="30"/>
  <c r="Q48" i="30"/>
  <c r="R48" i="30"/>
  <c r="N48" i="30"/>
  <c r="S48" i="30" s="1"/>
  <c r="T48" i="30"/>
  <c r="Q536" i="30"/>
  <c r="R536" i="30"/>
  <c r="S536" i="30"/>
  <c r="N536" i="30"/>
  <c r="T536" i="30" s="1"/>
  <c r="Q949" i="30"/>
  <c r="N949" i="30"/>
  <c r="R949" i="30" s="1"/>
  <c r="S949" i="30"/>
  <c r="T949" i="30"/>
  <c r="Q232" i="30"/>
  <c r="R232" i="30"/>
  <c r="S232" i="30"/>
  <c r="N232" i="30"/>
  <c r="T232" i="30" s="1"/>
  <c r="Q537" i="30"/>
  <c r="R537" i="30"/>
  <c r="S537" i="30"/>
  <c r="N537" i="30"/>
  <c r="T537" i="30" s="1"/>
  <c r="Q382" i="30"/>
  <c r="R382" i="30"/>
  <c r="S382" i="30"/>
  <c r="N382" i="30"/>
  <c r="T382" i="30" s="1"/>
  <c r="Q442" i="30"/>
  <c r="N442" i="30"/>
  <c r="R442" i="30" s="1"/>
  <c r="S442" i="30"/>
  <c r="T442" i="30"/>
  <c r="Q538" i="30"/>
  <c r="R538" i="30"/>
  <c r="S538" i="30"/>
  <c r="N538" i="30"/>
  <c r="T538" i="30" s="1"/>
  <c r="Q848" i="30"/>
  <c r="R848" i="30"/>
  <c r="S848" i="30"/>
  <c r="N848" i="30"/>
  <c r="T848" i="30" s="1"/>
  <c r="Q849" i="30"/>
  <c r="R849" i="30"/>
  <c r="S849" i="30"/>
  <c r="N849" i="30"/>
  <c r="T849" i="30" s="1"/>
  <c r="Q850" i="30"/>
  <c r="R850" i="30"/>
  <c r="S850" i="30"/>
  <c r="N850" i="30"/>
  <c r="T850" i="30" s="1"/>
  <c r="Q736" i="30"/>
  <c r="R736" i="30"/>
  <c r="N736" i="30"/>
  <c r="S736" i="30" s="1"/>
  <c r="T736" i="30"/>
  <c r="Q950" i="30"/>
  <c r="N950" i="30"/>
  <c r="R950" i="30" s="1"/>
  <c r="S950" i="30"/>
  <c r="T950" i="30"/>
  <c r="Q951" i="30"/>
  <c r="N951" i="30"/>
  <c r="R951" i="30" s="1"/>
  <c r="S951" i="30"/>
  <c r="T951" i="30"/>
  <c r="Q952" i="30"/>
  <c r="N952" i="30"/>
  <c r="R952" i="30" s="1"/>
  <c r="S952" i="30"/>
  <c r="T952" i="30"/>
  <c r="Q233" i="30"/>
  <c r="R233" i="30"/>
  <c r="S233" i="30"/>
  <c r="N233" i="30"/>
  <c r="T233" i="30" s="1"/>
  <c r="Q539" i="30"/>
  <c r="R539" i="30"/>
  <c r="S539" i="30"/>
  <c r="N539" i="30"/>
  <c r="T539" i="30" s="1"/>
  <c r="Q737" i="30"/>
  <c r="R737" i="30"/>
  <c r="N737" i="30"/>
  <c r="S737" i="30" s="1"/>
  <c r="T737" i="30"/>
  <c r="Q1146" i="30"/>
  <c r="R1146" i="30"/>
  <c r="N1146" i="30"/>
  <c r="S1146" i="30" s="1"/>
  <c r="T1146" i="30"/>
  <c r="Q116" i="30"/>
  <c r="R116" i="30"/>
  <c r="S116" i="30"/>
  <c r="N116" i="30"/>
  <c r="T116" i="30" s="1"/>
  <c r="Q311" i="30"/>
  <c r="R311" i="30"/>
  <c r="N311" i="30"/>
  <c r="S311" i="30" s="1"/>
  <c r="T311" i="30"/>
  <c r="Q312" i="30"/>
  <c r="R312" i="30"/>
  <c r="N312" i="30"/>
  <c r="S312" i="30" s="1"/>
  <c r="T312" i="30"/>
  <c r="Q443" i="30"/>
  <c r="N443" i="30"/>
  <c r="R443" i="30" s="1"/>
  <c r="S443" i="30"/>
  <c r="T443" i="30"/>
  <c r="Q738" i="30"/>
  <c r="R738" i="30"/>
  <c r="N738" i="30"/>
  <c r="S738" i="30" s="1"/>
  <c r="T738" i="30"/>
  <c r="Q851" i="30"/>
  <c r="R851" i="30"/>
  <c r="S851" i="30"/>
  <c r="N851" i="30"/>
  <c r="T851" i="30" s="1"/>
  <c r="Q177" i="30"/>
  <c r="N177" i="30"/>
  <c r="R177" i="30" s="1"/>
  <c r="S177" i="30"/>
  <c r="T177" i="30"/>
  <c r="Q313" i="30"/>
  <c r="R313" i="30"/>
  <c r="N313" i="30"/>
  <c r="S313" i="30" s="1"/>
  <c r="T313" i="30"/>
  <c r="Q314" i="30"/>
  <c r="R314" i="30"/>
  <c r="N314" i="30"/>
  <c r="S314" i="30" s="1"/>
  <c r="T314" i="30"/>
  <c r="Q444" i="30"/>
  <c r="N444" i="30"/>
  <c r="R444" i="30" s="1"/>
  <c r="S444" i="30"/>
  <c r="T444" i="30"/>
  <c r="Q540" i="30"/>
  <c r="R540" i="30"/>
  <c r="S540" i="30"/>
  <c r="N540" i="30"/>
  <c r="T540" i="30" s="1"/>
  <c r="Q852" i="30"/>
  <c r="R852" i="30"/>
  <c r="S852" i="30"/>
  <c r="N852" i="30"/>
  <c r="T852" i="30" s="1"/>
  <c r="Q853" i="30"/>
  <c r="R853" i="30"/>
  <c r="S853" i="30"/>
  <c r="N853" i="30"/>
  <c r="T853" i="30" s="1"/>
  <c r="Q1147" i="30"/>
  <c r="R1147" i="30"/>
  <c r="N1147" i="30"/>
  <c r="S1147" i="30" s="1"/>
  <c r="T1147" i="30"/>
  <c r="Q1148" i="30"/>
  <c r="R1148" i="30"/>
  <c r="N1148" i="30"/>
  <c r="S1148" i="30" s="1"/>
  <c r="T1148" i="30"/>
  <c r="Q234" i="30"/>
  <c r="R234" i="30"/>
  <c r="S234" i="30"/>
  <c r="N234" i="30"/>
  <c r="T234" i="30" s="1"/>
  <c r="Q1045" i="30"/>
  <c r="R1045" i="30"/>
  <c r="S1045" i="30"/>
  <c r="N1045" i="30"/>
  <c r="T1045" i="30" s="1"/>
  <c r="Q117" i="30"/>
  <c r="R117" i="30"/>
  <c r="S117" i="30"/>
  <c r="N117" i="30"/>
  <c r="T117" i="30" s="1"/>
  <c r="Q383" i="30"/>
  <c r="R383" i="30"/>
  <c r="S383" i="30"/>
  <c r="N383" i="30"/>
  <c r="T383" i="30" s="1"/>
  <c r="Q445" i="30"/>
  <c r="N445" i="30"/>
  <c r="R445" i="30" s="1"/>
  <c r="S445" i="30"/>
  <c r="T445" i="30"/>
  <c r="Q541" i="30"/>
  <c r="R541" i="30"/>
  <c r="S541" i="30"/>
  <c r="N541" i="30"/>
  <c r="T541" i="30" s="1"/>
  <c r="Q1046" i="30"/>
  <c r="R1046" i="30"/>
  <c r="S1046" i="30"/>
  <c r="N1046" i="30"/>
  <c r="T1046" i="30" s="1"/>
  <c r="Q1047" i="30"/>
  <c r="R1047" i="30"/>
  <c r="S1047" i="30"/>
  <c r="N1047" i="30"/>
  <c r="T1047" i="30" s="1"/>
  <c r="Q1048" i="30"/>
  <c r="R1048" i="30"/>
  <c r="S1048" i="30"/>
  <c r="N1048" i="30"/>
  <c r="T1048" i="30" s="1"/>
  <c r="Q118" i="30"/>
  <c r="R118" i="30"/>
  <c r="S118" i="30"/>
  <c r="N118" i="30"/>
  <c r="T118" i="30" s="1"/>
  <c r="Q446" i="30"/>
  <c r="N446" i="30"/>
  <c r="R446" i="30" s="1"/>
  <c r="S446" i="30"/>
  <c r="T446" i="30"/>
  <c r="Q542" i="30"/>
  <c r="R542" i="30"/>
  <c r="S542" i="30"/>
  <c r="N542" i="30"/>
  <c r="T542" i="30" s="1"/>
  <c r="Q739" i="30"/>
  <c r="R739" i="30"/>
  <c r="N739" i="30"/>
  <c r="S739" i="30" s="1"/>
  <c r="T739" i="30"/>
  <c r="Q1149" i="30"/>
  <c r="R1149" i="30"/>
  <c r="N1149" i="30"/>
  <c r="S1149" i="30" s="1"/>
  <c r="T1149" i="30"/>
  <c r="Q119" i="30"/>
  <c r="R119" i="30"/>
  <c r="S119" i="30"/>
  <c r="N119" i="30"/>
  <c r="T119" i="30" s="1"/>
  <c r="Q235" i="30"/>
  <c r="R235" i="30"/>
  <c r="S235" i="30"/>
  <c r="N235" i="30"/>
  <c r="T235" i="30" s="1"/>
  <c r="Q315" i="30"/>
  <c r="R315" i="30"/>
  <c r="N315" i="30"/>
  <c r="S315" i="30" s="1"/>
  <c r="T315" i="30"/>
  <c r="Q447" i="30"/>
  <c r="N447" i="30"/>
  <c r="R447" i="30" s="1"/>
  <c r="S447" i="30"/>
  <c r="T447" i="30"/>
  <c r="Q543" i="30"/>
  <c r="R543" i="30"/>
  <c r="S543" i="30"/>
  <c r="N543" i="30"/>
  <c r="T543" i="30" s="1"/>
  <c r="Q740" i="30"/>
  <c r="R740" i="30"/>
  <c r="N740" i="30"/>
  <c r="S740" i="30" s="1"/>
  <c r="T740" i="30"/>
  <c r="Q236" i="30"/>
  <c r="R236" i="30"/>
  <c r="S236" i="30"/>
  <c r="N236" i="30"/>
  <c r="T236" i="30" s="1"/>
  <c r="Q544" i="30"/>
  <c r="R544" i="30"/>
  <c r="S544" i="30"/>
  <c r="N544" i="30"/>
  <c r="T544" i="30" s="1"/>
  <c r="Q854" i="30"/>
  <c r="R854" i="30"/>
  <c r="S854" i="30"/>
  <c r="N854" i="30"/>
  <c r="T854" i="30" s="1"/>
  <c r="Q1049" i="30"/>
  <c r="R1049" i="30"/>
  <c r="S1049" i="30"/>
  <c r="N1049" i="30"/>
  <c r="T1049" i="30" s="1"/>
  <c r="Q855" i="30"/>
  <c r="R855" i="30"/>
  <c r="S855" i="30"/>
  <c r="N855" i="30"/>
  <c r="T855" i="30" s="1"/>
  <c r="Q316" i="30"/>
  <c r="R316" i="30"/>
  <c r="N316" i="30"/>
  <c r="S316" i="30" s="1"/>
  <c r="T316" i="30"/>
  <c r="Q953" i="30"/>
  <c r="N953" i="30"/>
  <c r="R953" i="30" s="1"/>
  <c r="S953" i="30"/>
  <c r="T953" i="30"/>
  <c r="Q1050" i="30"/>
  <c r="R1050" i="30"/>
  <c r="S1050" i="30"/>
  <c r="N1050" i="30"/>
  <c r="T1050" i="30" s="1"/>
  <c r="Q317" i="30"/>
  <c r="R317" i="30"/>
  <c r="N317" i="30"/>
  <c r="S317" i="30" s="1"/>
  <c r="T317" i="30"/>
  <c r="Q384" i="30"/>
  <c r="R384" i="30"/>
  <c r="S384" i="30"/>
  <c r="N384" i="30"/>
  <c r="T384" i="30" s="1"/>
  <c r="Q954" i="30"/>
  <c r="N954" i="30"/>
  <c r="R954" i="30" s="1"/>
  <c r="S954" i="30"/>
  <c r="T954" i="30"/>
  <c r="Q955" i="30"/>
  <c r="N955" i="30"/>
  <c r="R955" i="30" s="1"/>
  <c r="S955" i="30"/>
  <c r="T955" i="30"/>
  <c r="Q956" i="30"/>
  <c r="N956" i="30"/>
  <c r="R956" i="30" s="1"/>
  <c r="S956" i="30"/>
  <c r="T956" i="30"/>
  <c r="Q957" i="30"/>
  <c r="N957" i="30"/>
  <c r="R957" i="30" s="1"/>
  <c r="S957" i="30"/>
  <c r="T957" i="30"/>
  <c r="Q545" i="30"/>
  <c r="R545" i="30"/>
  <c r="S545" i="30"/>
  <c r="N545" i="30"/>
  <c r="T545" i="30" s="1"/>
  <c r="Q958" i="30"/>
  <c r="N958" i="30"/>
  <c r="R958" i="30" s="1"/>
  <c r="S958" i="30"/>
  <c r="T958" i="30"/>
  <c r="Q546" i="30"/>
  <c r="R546" i="30"/>
  <c r="S546" i="30"/>
  <c r="N546" i="30"/>
  <c r="T546" i="30" s="1"/>
  <c r="Q1051" i="30"/>
  <c r="R1051" i="30"/>
  <c r="S1051" i="30"/>
  <c r="N1051" i="30"/>
  <c r="T1051" i="30" s="1"/>
  <c r="Q49" i="30"/>
  <c r="R49" i="30"/>
  <c r="N49" i="30"/>
  <c r="S49" i="30" s="1"/>
  <c r="T49" i="30"/>
  <c r="Q178" i="30"/>
  <c r="N178" i="30"/>
  <c r="R178" i="30" s="1"/>
  <c r="S178" i="30"/>
  <c r="T178" i="30"/>
  <c r="Q120" i="30"/>
  <c r="R120" i="30"/>
  <c r="S120" i="30"/>
  <c r="N120" i="30"/>
  <c r="T120" i="30" s="1"/>
  <c r="Q547" i="30"/>
  <c r="R547" i="30"/>
  <c r="S547" i="30"/>
  <c r="N547" i="30"/>
  <c r="T547" i="30" s="1"/>
  <c r="Q179" i="30"/>
  <c r="N179" i="30"/>
  <c r="R179" i="30" s="1"/>
  <c r="S179" i="30"/>
  <c r="T179" i="30"/>
  <c r="Q548" i="30"/>
  <c r="R548" i="30"/>
  <c r="S548" i="30"/>
  <c r="N548" i="30"/>
  <c r="T548" i="30" s="1"/>
  <c r="Q121" i="30"/>
  <c r="R121" i="30"/>
  <c r="S121" i="30"/>
  <c r="N121" i="30"/>
  <c r="T121" i="30" s="1"/>
  <c r="Q741" i="30"/>
  <c r="R741" i="30"/>
  <c r="N741" i="30"/>
  <c r="S741" i="30" s="1"/>
  <c r="T741" i="30"/>
  <c r="Q856" i="30"/>
  <c r="R856" i="30"/>
  <c r="S856" i="30"/>
  <c r="N856" i="30"/>
  <c r="T856" i="30" s="1"/>
  <c r="Q1052" i="30"/>
  <c r="R1052" i="30"/>
  <c r="S1052" i="30"/>
  <c r="N1052" i="30"/>
  <c r="T1052" i="30" s="1"/>
  <c r="Q180" i="30"/>
  <c r="N180" i="30"/>
  <c r="R180" i="30" s="1"/>
  <c r="S180" i="30"/>
  <c r="T180" i="30"/>
  <c r="Q237" i="30"/>
  <c r="R237" i="30"/>
  <c r="S237" i="30"/>
  <c r="N237" i="30"/>
  <c r="T237" i="30" s="1"/>
  <c r="Q549" i="30"/>
  <c r="R549" i="30"/>
  <c r="S549" i="30"/>
  <c r="N549" i="30"/>
  <c r="T549" i="30" s="1"/>
  <c r="Q181" i="30"/>
  <c r="N181" i="30"/>
  <c r="R181" i="30" s="1"/>
  <c r="S181" i="30"/>
  <c r="T181" i="30"/>
  <c r="Q550" i="30"/>
  <c r="R550" i="30"/>
  <c r="S550" i="30"/>
  <c r="N550" i="30"/>
  <c r="T550" i="30" s="1"/>
  <c r="Q742" i="30"/>
  <c r="R742" i="30"/>
  <c r="N742" i="30"/>
  <c r="S742" i="30" s="1"/>
  <c r="T742" i="30"/>
  <c r="Q743" i="30"/>
  <c r="R743" i="30"/>
  <c r="N743" i="30"/>
  <c r="S743" i="30" s="1"/>
  <c r="T743" i="30"/>
  <c r="Q1150" i="30"/>
  <c r="R1150" i="30"/>
  <c r="N1150" i="30"/>
  <c r="S1150" i="30" s="1"/>
  <c r="T1150" i="30"/>
  <c r="Q959" i="30"/>
  <c r="N959" i="30"/>
  <c r="R959" i="30" s="1"/>
  <c r="S959" i="30"/>
  <c r="T959" i="30"/>
  <c r="Q122" i="30"/>
  <c r="R122" i="30"/>
  <c r="S122" i="30"/>
  <c r="N122" i="30"/>
  <c r="T122" i="30" s="1"/>
  <c r="Q50" i="30"/>
  <c r="R50" i="30"/>
  <c r="N50" i="30"/>
  <c r="S50" i="30" s="1"/>
  <c r="T50" i="30"/>
  <c r="Q448" i="30"/>
  <c r="N448" i="30"/>
  <c r="R448" i="30" s="1"/>
  <c r="S448" i="30"/>
  <c r="T448" i="30"/>
  <c r="Q960" i="30"/>
  <c r="N960" i="30"/>
  <c r="R960" i="30" s="1"/>
  <c r="S960" i="30"/>
  <c r="T960" i="30"/>
  <c r="Q238" i="30"/>
  <c r="R238" i="30"/>
  <c r="S238" i="30"/>
  <c r="N238" i="30"/>
  <c r="T238" i="30" s="1"/>
  <c r="Q551" i="30"/>
  <c r="R551" i="30"/>
  <c r="S551" i="30"/>
  <c r="N551" i="30"/>
  <c r="T551" i="30" s="1"/>
  <c r="Q51" i="30"/>
  <c r="R51" i="30"/>
  <c r="N51" i="30"/>
  <c r="S51" i="30" s="1"/>
  <c r="T51" i="30"/>
  <c r="Q182" i="30"/>
  <c r="N182" i="30"/>
  <c r="R182" i="30" s="1"/>
  <c r="S182" i="30"/>
  <c r="T182" i="30"/>
  <c r="Q239" i="30"/>
  <c r="R239" i="30"/>
  <c r="S239" i="30"/>
  <c r="N239" i="30"/>
  <c r="T239" i="30" s="1"/>
  <c r="Q744" i="30"/>
  <c r="R744" i="30"/>
  <c r="N744" i="30"/>
  <c r="S744" i="30" s="1"/>
  <c r="T744" i="30"/>
  <c r="Q857" i="30"/>
  <c r="R857" i="30"/>
  <c r="S857" i="30"/>
  <c r="N857" i="30"/>
  <c r="T857" i="30" s="1"/>
  <c r="Q318" i="30"/>
  <c r="R318" i="30"/>
  <c r="N318" i="30"/>
  <c r="S318" i="30" s="1"/>
  <c r="T318" i="30"/>
  <c r="Q449" i="30"/>
  <c r="N449" i="30"/>
  <c r="R449" i="30" s="1"/>
  <c r="S449" i="30"/>
  <c r="T449" i="30"/>
  <c r="Q745" i="30"/>
  <c r="R745" i="30"/>
  <c r="N745" i="30"/>
  <c r="S745" i="30" s="1"/>
  <c r="T745" i="30"/>
  <c r="Q746" i="30"/>
  <c r="R746" i="30"/>
  <c r="N746" i="30"/>
  <c r="S746" i="30" s="1"/>
  <c r="T746" i="30"/>
  <c r="Q747" i="30"/>
  <c r="R747" i="30"/>
  <c r="N747" i="30"/>
  <c r="S747" i="30" s="1"/>
  <c r="T747" i="30"/>
  <c r="Q858" i="30"/>
  <c r="R858" i="30"/>
  <c r="S858" i="30"/>
  <c r="N858" i="30"/>
  <c r="T858" i="30" s="1"/>
  <c r="Q183" i="30"/>
  <c r="N183" i="30"/>
  <c r="R183" i="30" s="1"/>
  <c r="S183" i="30"/>
  <c r="T183" i="30"/>
  <c r="Q385" i="30"/>
  <c r="R385" i="30"/>
  <c r="S385" i="30"/>
  <c r="N385" i="30"/>
  <c r="T385" i="30" s="1"/>
  <c r="Q961" i="30"/>
  <c r="N961" i="30"/>
  <c r="R961" i="30" s="1"/>
  <c r="S961" i="30"/>
  <c r="T961" i="30"/>
  <c r="Q123" i="30"/>
  <c r="R123" i="30"/>
  <c r="S123" i="30"/>
  <c r="N123" i="30"/>
  <c r="T123" i="30" s="1"/>
  <c r="Q386" i="30"/>
  <c r="R386" i="30"/>
  <c r="S386" i="30"/>
  <c r="N386" i="30"/>
  <c r="T386" i="30" s="1"/>
  <c r="Q552" i="30"/>
  <c r="R552" i="30"/>
  <c r="S552" i="30"/>
  <c r="N552" i="30"/>
  <c r="T552" i="30" s="1"/>
  <c r="Q1053" i="30"/>
  <c r="R1053" i="30"/>
  <c r="S1053" i="30"/>
  <c r="N1053" i="30"/>
  <c r="T1053" i="30" s="1"/>
  <c r="Q124" i="30"/>
  <c r="R124" i="30"/>
  <c r="S124" i="30"/>
  <c r="N124" i="30"/>
  <c r="T124" i="30" s="1"/>
  <c r="Q450" i="30"/>
  <c r="N450" i="30"/>
  <c r="R450" i="30" s="1"/>
  <c r="S450" i="30"/>
  <c r="T450" i="30"/>
  <c r="Q553" i="30"/>
  <c r="R553" i="30"/>
  <c r="S553" i="30"/>
  <c r="N553" i="30"/>
  <c r="T553" i="30" s="1"/>
  <c r="Q859" i="30"/>
  <c r="R859" i="30"/>
  <c r="S859" i="30"/>
  <c r="N859" i="30"/>
  <c r="T859" i="30" s="1"/>
  <c r="Q387" i="30"/>
  <c r="R387" i="30"/>
  <c r="S387" i="30"/>
  <c r="N387" i="30"/>
  <c r="T387" i="30" s="1"/>
  <c r="Q554" i="30"/>
  <c r="R554" i="30"/>
  <c r="S554" i="30"/>
  <c r="N554" i="30"/>
  <c r="T554" i="30" s="1"/>
  <c r="Q748" i="30"/>
  <c r="R748" i="30"/>
  <c r="N748" i="30"/>
  <c r="S748" i="30" s="1"/>
  <c r="T748" i="30"/>
  <c r="Q962" i="30"/>
  <c r="N962" i="30"/>
  <c r="R962" i="30" s="1"/>
  <c r="S962" i="30"/>
  <c r="T962" i="30"/>
  <c r="Q319" i="30"/>
  <c r="R319" i="30"/>
  <c r="N319" i="30"/>
  <c r="S319" i="30" s="1"/>
  <c r="T319" i="30"/>
  <c r="Q555" i="30"/>
  <c r="R555" i="30"/>
  <c r="S555" i="30"/>
  <c r="N555" i="30"/>
  <c r="T555" i="30" s="1"/>
  <c r="Q860" i="30"/>
  <c r="R860" i="30"/>
  <c r="S860" i="30"/>
  <c r="N860" i="30"/>
  <c r="T860" i="30" s="1"/>
  <c r="Q556" i="30"/>
  <c r="R556" i="30"/>
  <c r="S556" i="30"/>
  <c r="N556" i="30"/>
  <c r="T556" i="30" s="1"/>
  <c r="Q749" i="30"/>
  <c r="R749" i="30"/>
  <c r="N749" i="30"/>
  <c r="S749" i="30" s="1"/>
  <c r="T749" i="30"/>
  <c r="Q52" i="30"/>
  <c r="R52" i="30"/>
  <c r="N52" i="30"/>
  <c r="S52" i="30" s="1"/>
  <c r="T52" i="30"/>
  <c r="Q125" i="30"/>
  <c r="R125" i="30"/>
  <c r="S125" i="30"/>
  <c r="N125" i="30"/>
  <c r="T125" i="30" s="1"/>
  <c r="Q388" i="30"/>
  <c r="R388" i="30"/>
  <c r="S388" i="30"/>
  <c r="N388" i="30"/>
  <c r="T388" i="30" s="1"/>
  <c r="Q557" i="30"/>
  <c r="R557" i="30"/>
  <c r="S557" i="30"/>
  <c r="N557" i="30"/>
  <c r="T557" i="30" s="1"/>
  <c r="Q750" i="30"/>
  <c r="R750" i="30"/>
  <c r="N750" i="30"/>
  <c r="S750" i="30" s="1"/>
  <c r="T750" i="30"/>
  <c r="Q963" i="30"/>
  <c r="N963" i="30"/>
  <c r="R963" i="30" s="1"/>
  <c r="S963" i="30"/>
  <c r="T963" i="30"/>
  <c r="Q1151" i="30"/>
  <c r="R1151" i="30"/>
  <c r="N1151" i="30"/>
  <c r="S1151" i="30" s="1"/>
  <c r="T1151" i="30"/>
  <c r="Q451" i="30"/>
  <c r="N451" i="30"/>
  <c r="R451" i="30" s="1"/>
  <c r="S451" i="30"/>
  <c r="T451" i="30"/>
  <c r="Q558" i="30"/>
  <c r="R558" i="30"/>
  <c r="S558" i="30"/>
  <c r="N558" i="30"/>
  <c r="T558" i="30" s="1"/>
  <c r="Q751" i="30"/>
  <c r="R751" i="30"/>
  <c r="N751" i="30"/>
  <c r="S751" i="30" s="1"/>
  <c r="T751" i="30"/>
  <c r="Q964" i="30"/>
  <c r="N964" i="30"/>
  <c r="R964" i="30" s="1"/>
  <c r="S964" i="30"/>
  <c r="T964" i="30"/>
  <c r="Q1054" i="30"/>
  <c r="R1054" i="30"/>
  <c r="S1054" i="30"/>
  <c r="N1054" i="30"/>
  <c r="T1054" i="30" s="1"/>
  <c r="Q1152" i="30"/>
  <c r="R1152" i="30"/>
  <c r="N1152" i="30"/>
  <c r="S1152" i="30" s="1"/>
  <c r="T1152" i="30"/>
  <c r="Q126" i="30"/>
  <c r="R126" i="30"/>
  <c r="S126" i="30"/>
  <c r="N126" i="30"/>
  <c r="T126" i="30" s="1"/>
  <c r="Q559" i="30"/>
  <c r="R559" i="30"/>
  <c r="S559" i="30"/>
  <c r="N559" i="30"/>
  <c r="T559" i="30" s="1"/>
  <c r="Q752" i="30"/>
  <c r="R752" i="30"/>
  <c r="N752" i="30"/>
  <c r="S752" i="30" s="1"/>
  <c r="T752" i="30"/>
  <c r="Q560" i="30"/>
  <c r="R560" i="30"/>
  <c r="S560" i="30"/>
  <c r="N560" i="30"/>
  <c r="T560" i="30" s="1"/>
  <c r="Q753" i="30"/>
  <c r="R753" i="30"/>
  <c r="N753" i="30"/>
  <c r="S753" i="30" s="1"/>
  <c r="T753" i="30"/>
  <c r="Q1055" i="30"/>
  <c r="R1055" i="30"/>
  <c r="S1055" i="30"/>
  <c r="N1055" i="30"/>
  <c r="T1055" i="30" s="1"/>
  <c r="Q1056" i="30"/>
  <c r="R1056" i="30"/>
  <c r="S1056" i="30"/>
  <c r="N1056" i="30"/>
  <c r="T1056" i="30" s="1"/>
  <c r="Q561" i="30"/>
  <c r="R561" i="30"/>
  <c r="S561" i="30"/>
  <c r="N561" i="30"/>
  <c r="T561" i="30" s="1"/>
  <c r="Q861" i="30"/>
  <c r="R861" i="30"/>
  <c r="S861" i="30"/>
  <c r="N861" i="30"/>
  <c r="T861" i="30" s="1"/>
  <c r="Q1057" i="30"/>
  <c r="R1057" i="30"/>
  <c r="S1057" i="30"/>
  <c r="N1057" i="30"/>
  <c r="T1057" i="30" s="1"/>
  <c r="Q562" i="30"/>
  <c r="R562" i="30"/>
  <c r="S562" i="30"/>
  <c r="N562" i="30"/>
  <c r="T562" i="30" s="1"/>
  <c r="Q965" i="30"/>
  <c r="N965" i="30"/>
  <c r="R965" i="30" s="1"/>
  <c r="S965" i="30"/>
  <c r="T965" i="30"/>
  <c r="Q53" i="30"/>
  <c r="R53" i="30"/>
  <c r="N53" i="30"/>
  <c r="S53" i="30" s="1"/>
  <c r="T53" i="30"/>
  <c r="Q563" i="30"/>
  <c r="R563" i="30"/>
  <c r="S563" i="30"/>
  <c r="N563" i="30"/>
  <c r="T563" i="30" s="1"/>
  <c r="Q862" i="30"/>
  <c r="R862" i="30"/>
  <c r="S862" i="30"/>
  <c r="N862" i="30"/>
  <c r="T862" i="30" s="1"/>
  <c r="Q1058" i="30"/>
  <c r="R1058" i="30"/>
  <c r="S1058" i="30"/>
  <c r="N1058" i="30"/>
  <c r="T1058" i="30" s="1"/>
  <c r="Q127" i="30"/>
  <c r="R127" i="30"/>
  <c r="S127" i="30"/>
  <c r="N127" i="30"/>
  <c r="T127" i="30" s="1"/>
  <c r="Q128" i="30"/>
  <c r="R128" i="30"/>
  <c r="S128" i="30"/>
  <c r="N128" i="30"/>
  <c r="T128" i="30" s="1"/>
  <c r="Q564" i="30"/>
  <c r="R564" i="30"/>
  <c r="S564" i="30"/>
  <c r="N564" i="30"/>
  <c r="T564" i="30" s="1"/>
  <c r="Q1059" i="30"/>
  <c r="R1059" i="30"/>
  <c r="S1059" i="30"/>
  <c r="N1059" i="30"/>
  <c r="T1059" i="30" s="1"/>
  <c r="Q1060" i="30"/>
  <c r="R1060" i="30"/>
  <c r="S1060" i="30"/>
  <c r="N1060" i="30"/>
  <c r="T1060" i="30" s="1"/>
  <c r="Q1153" i="30"/>
  <c r="R1153" i="30"/>
  <c r="N1153" i="30"/>
  <c r="S1153" i="30" s="1"/>
  <c r="T1153" i="30"/>
  <c r="Q1154" i="30"/>
  <c r="R1154" i="30"/>
  <c r="N1154" i="30"/>
  <c r="S1154" i="30" s="1"/>
  <c r="T1154" i="30"/>
  <c r="Q1155" i="30"/>
  <c r="R1155" i="30"/>
  <c r="N1155" i="30"/>
  <c r="S1155" i="30" s="1"/>
  <c r="T1155" i="30"/>
  <c r="Q240" i="30"/>
  <c r="R240" i="30"/>
  <c r="S240" i="30"/>
  <c r="N240" i="30"/>
  <c r="T240" i="30" s="1"/>
  <c r="Q320" i="30"/>
  <c r="R320" i="30"/>
  <c r="N320" i="30"/>
  <c r="S320" i="30" s="1"/>
  <c r="T320" i="30"/>
  <c r="Q389" i="30"/>
  <c r="R389" i="30"/>
  <c r="S389" i="30"/>
  <c r="N389" i="30"/>
  <c r="T389" i="30" s="1"/>
  <c r="Q565" i="30"/>
  <c r="R565" i="30"/>
  <c r="S565" i="30"/>
  <c r="N565" i="30"/>
  <c r="T565" i="30" s="1"/>
  <c r="Q1156" i="30"/>
  <c r="R1156" i="30"/>
  <c r="N1156" i="30"/>
  <c r="S1156" i="30" s="1"/>
  <c r="T1156" i="30"/>
  <c r="Q184" i="30"/>
  <c r="N184" i="30"/>
  <c r="R184" i="30" s="1"/>
  <c r="S184" i="30"/>
  <c r="T184" i="30"/>
  <c r="Q241" i="30"/>
  <c r="R241" i="30"/>
  <c r="S241" i="30"/>
  <c r="N241" i="30"/>
  <c r="T241" i="30" s="1"/>
  <c r="Q390" i="30"/>
  <c r="R390" i="30"/>
  <c r="S390" i="30"/>
  <c r="N390" i="30"/>
  <c r="T390" i="30" s="1"/>
  <c r="Q566" i="30"/>
  <c r="R566" i="30"/>
  <c r="S566" i="30"/>
  <c r="N566" i="30"/>
  <c r="T566" i="30" s="1"/>
  <c r="Q1061" i="30"/>
  <c r="R1061" i="30"/>
  <c r="S1061" i="30"/>
  <c r="N1061" i="30"/>
  <c r="T1061" i="30" s="1"/>
  <c r="Q54" i="30"/>
  <c r="R54" i="30"/>
  <c r="N54" i="30"/>
  <c r="S54" i="30" s="1"/>
  <c r="T54" i="30"/>
  <c r="Q185" i="30"/>
  <c r="N185" i="30"/>
  <c r="R185" i="30" s="1"/>
  <c r="S185" i="30"/>
  <c r="T185" i="30"/>
  <c r="Q321" i="30"/>
  <c r="R321" i="30"/>
  <c r="N321" i="30"/>
  <c r="S321" i="30" s="1"/>
  <c r="T321" i="30"/>
  <c r="Q322" i="30"/>
  <c r="R322" i="30"/>
  <c r="N322" i="30"/>
  <c r="S322" i="30" s="1"/>
  <c r="T322" i="30"/>
  <c r="Q567" i="30"/>
  <c r="R567" i="30"/>
  <c r="S567" i="30"/>
  <c r="N567" i="30"/>
  <c r="T567" i="30" s="1"/>
  <c r="Q754" i="30"/>
  <c r="R754" i="30"/>
  <c r="N754" i="30"/>
  <c r="S754" i="30" s="1"/>
  <c r="T754" i="30"/>
  <c r="Q242" i="30"/>
  <c r="R242" i="30"/>
  <c r="S242" i="30"/>
  <c r="N242" i="30"/>
  <c r="T242" i="30" s="1"/>
  <c r="Q568" i="30"/>
  <c r="R568" i="30"/>
  <c r="S568" i="30"/>
  <c r="N568" i="30"/>
  <c r="T568" i="30" s="1"/>
  <c r="Q755" i="30"/>
  <c r="R755" i="30"/>
  <c r="N755" i="30"/>
  <c r="S755" i="30" s="1"/>
  <c r="T755" i="30"/>
  <c r="Q863" i="30"/>
  <c r="R863" i="30"/>
  <c r="S863" i="30"/>
  <c r="N863" i="30"/>
  <c r="T863" i="30" s="1"/>
  <c r="Q864" i="30"/>
  <c r="R864" i="30"/>
  <c r="S864" i="30"/>
  <c r="N864" i="30"/>
  <c r="T864" i="30" s="1"/>
  <c r="Q1157" i="30"/>
  <c r="R1157" i="30"/>
  <c r="N1157" i="30"/>
  <c r="S1157" i="30" s="1"/>
  <c r="T1157" i="30"/>
  <c r="Q569" i="30"/>
  <c r="R569" i="30"/>
  <c r="S569" i="30"/>
  <c r="N569" i="30"/>
  <c r="T569" i="30" s="1"/>
  <c r="Q570" i="30"/>
  <c r="R570" i="30"/>
  <c r="S570" i="30"/>
  <c r="N570" i="30"/>
  <c r="T570" i="30" s="1"/>
  <c r="Q55" i="30"/>
  <c r="R55" i="30"/>
  <c r="N55" i="30"/>
  <c r="S55" i="30" s="1"/>
  <c r="T55" i="30"/>
  <c r="Q129" i="30"/>
  <c r="R129" i="30"/>
  <c r="S129" i="30"/>
  <c r="N129" i="30"/>
  <c r="T129" i="30" s="1"/>
  <c r="Q756" i="30"/>
  <c r="R756" i="30"/>
  <c r="N756" i="30"/>
  <c r="S756" i="30" s="1"/>
  <c r="T756" i="30"/>
  <c r="Q865" i="30"/>
  <c r="R865" i="30"/>
  <c r="S865" i="30"/>
  <c r="N865" i="30"/>
  <c r="T865" i="30" s="1"/>
  <c r="Q966" i="30"/>
  <c r="N966" i="30"/>
  <c r="R966" i="30" s="1"/>
  <c r="S966" i="30"/>
  <c r="T966" i="30"/>
  <c r="Q1062" i="30"/>
  <c r="R1062" i="30"/>
  <c r="S1062" i="30"/>
  <c r="N1062" i="30"/>
  <c r="T1062" i="30" s="1"/>
  <c r="Q1158" i="30"/>
  <c r="R1158" i="30"/>
  <c r="N1158" i="30"/>
  <c r="S1158" i="30" s="1"/>
  <c r="T1158" i="30"/>
  <c r="Q130" i="30"/>
  <c r="R130" i="30"/>
  <c r="S130" i="30"/>
  <c r="N130" i="30"/>
  <c r="T130" i="30" s="1"/>
  <c r="Q391" i="30"/>
  <c r="R391" i="30"/>
  <c r="S391" i="30"/>
  <c r="N391" i="30"/>
  <c r="T391" i="30" s="1"/>
  <c r="Q571" i="30"/>
  <c r="R571" i="30"/>
  <c r="S571" i="30"/>
  <c r="N571" i="30"/>
  <c r="T571" i="30" s="1"/>
  <c r="Q243" i="30"/>
  <c r="R243" i="30"/>
  <c r="S243" i="30"/>
  <c r="N243" i="30"/>
  <c r="T243" i="30" s="1"/>
  <c r="Q244" i="30"/>
  <c r="R244" i="30"/>
  <c r="S244" i="30"/>
  <c r="N244" i="30"/>
  <c r="T244" i="30" s="1"/>
  <c r="Q323" i="30"/>
  <c r="R323" i="30"/>
  <c r="N323" i="30"/>
  <c r="S323" i="30" s="1"/>
  <c r="T323" i="30"/>
  <c r="Q324" i="30"/>
  <c r="R324" i="30"/>
  <c r="N324" i="30"/>
  <c r="S324" i="30" s="1"/>
  <c r="T324" i="30"/>
  <c r="Q452" i="30"/>
  <c r="N452" i="30"/>
  <c r="R452" i="30" s="1"/>
  <c r="S452" i="30"/>
  <c r="T452" i="30"/>
  <c r="Q967" i="30"/>
  <c r="N967" i="30"/>
  <c r="R967" i="30" s="1"/>
  <c r="S967" i="30"/>
  <c r="T967" i="30"/>
  <c r="Q186" i="30"/>
  <c r="N186" i="30"/>
  <c r="R186" i="30" s="1"/>
  <c r="S186" i="30"/>
  <c r="T186" i="30"/>
  <c r="Q245" i="30"/>
  <c r="R245" i="30"/>
  <c r="S245" i="30"/>
  <c r="N245" i="30"/>
  <c r="T245" i="30" s="1"/>
  <c r="Q757" i="30"/>
  <c r="R757" i="30"/>
  <c r="N757" i="30"/>
  <c r="S757" i="30" s="1"/>
  <c r="T757" i="30"/>
  <c r="Q968" i="30"/>
  <c r="N968" i="30"/>
  <c r="R968" i="30" s="1"/>
  <c r="S968" i="30"/>
  <c r="T968" i="30"/>
  <c r="Q1159" i="30"/>
  <c r="R1159" i="30"/>
  <c r="N1159" i="30"/>
  <c r="S1159" i="30" s="1"/>
  <c r="T1159" i="30"/>
  <c r="Q1160" i="30"/>
  <c r="R1160" i="30"/>
  <c r="N1160" i="30"/>
  <c r="S1160" i="30" s="1"/>
  <c r="T1160" i="30"/>
  <c r="Q325" i="30"/>
  <c r="R325" i="30"/>
  <c r="N325" i="30"/>
  <c r="S325" i="30" s="1"/>
  <c r="T325" i="30"/>
  <c r="Q572" i="30"/>
  <c r="R572" i="30"/>
  <c r="S572" i="30"/>
  <c r="N572" i="30"/>
  <c r="T572" i="30" s="1"/>
  <c r="Q1063" i="30"/>
  <c r="R1063" i="30"/>
  <c r="S1063" i="30"/>
  <c r="N1063" i="30"/>
  <c r="T1063" i="30" s="1"/>
  <c r="Q187" i="30"/>
  <c r="N187" i="30"/>
  <c r="R187" i="30" s="1"/>
  <c r="S187" i="30"/>
  <c r="T187" i="30"/>
  <c r="Q573" i="30"/>
  <c r="R573" i="30"/>
  <c r="S573" i="30"/>
  <c r="N573" i="30"/>
  <c r="T573" i="30" s="1"/>
  <c r="Q866" i="30"/>
  <c r="R866" i="30"/>
  <c r="S866" i="30"/>
  <c r="N866" i="30"/>
  <c r="T866" i="30" s="1"/>
  <c r="Q392" i="30"/>
  <c r="R392" i="30"/>
  <c r="S392" i="30"/>
  <c r="N392" i="30"/>
  <c r="T392" i="30" s="1"/>
  <c r="Q574" i="30"/>
  <c r="R574" i="30"/>
  <c r="S574" i="30"/>
  <c r="N574" i="30"/>
  <c r="T574" i="30" s="1"/>
  <c r="Q56" i="30"/>
  <c r="R56" i="30"/>
  <c r="N56" i="30"/>
  <c r="S56" i="30" s="1"/>
  <c r="T56" i="30"/>
  <c r="Q393" i="30"/>
  <c r="R393" i="30"/>
  <c r="S393" i="30"/>
  <c r="N393" i="30"/>
  <c r="T393" i="30" s="1"/>
  <c r="Q758" i="30"/>
  <c r="R758" i="30"/>
  <c r="N758" i="30"/>
  <c r="S758" i="30" s="1"/>
  <c r="T758" i="30"/>
  <c r="Q867" i="30"/>
  <c r="R867" i="30"/>
  <c r="S867" i="30"/>
  <c r="N867" i="30"/>
  <c r="T867" i="30" s="1"/>
  <c r="Q57" i="30"/>
  <c r="R57" i="30"/>
  <c r="N57" i="30"/>
  <c r="S57" i="30" s="1"/>
  <c r="T57" i="30"/>
  <c r="Q131" i="30"/>
  <c r="R131" i="30"/>
  <c r="S131" i="30"/>
  <c r="N131" i="30"/>
  <c r="T131" i="30" s="1"/>
  <c r="Q188" i="30"/>
  <c r="N188" i="30"/>
  <c r="R188" i="30" s="1"/>
  <c r="S188" i="30"/>
  <c r="T188" i="30"/>
  <c r="Q575" i="30"/>
  <c r="R575" i="30"/>
  <c r="S575" i="30"/>
  <c r="N575" i="30"/>
  <c r="T575" i="30" s="1"/>
  <c r="Q759" i="30"/>
  <c r="R759" i="30"/>
  <c r="N759" i="30"/>
  <c r="S759" i="30" s="1"/>
  <c r="T759" i="30"/>
  <c r="Q58" i="30"/>
  <c r="R58" i="30"/>
  <c r="N58" i="30"/>
  <c r="S58" i="30" s="1"/>
  <c r="T58" i="30"/>
  <c r="Q246" i="30"/>
  <c r="R246" i="30"/>
  <c r="S246" i="30"/>
  <c r="N246" i="30"/>
  <c r="T246" i="30" s="1"/>
  <c r="Q576" i="30"/>
  <c r="R576" i="30"/>
  <c r="S576" i="30"/>
  <c r="N576" i="30"/>
  <c r="T576" i="30" s="1"/>
  <c r="Q577" i="30"/>
  <c r="R577" i="30"/>
  <c r="S577" i="30"/>
  <c r="N577" i="30"/>
  <c r="T577" i="30" s="1"/>
  <c r="Q578" i="30"/>
  <c r="R578" i="30"/>
  <c r="S578" i="30"/>
  <c r="N578" i="30"/>
  <c r="T578" i="30" s="1"/>
  <c r="Q760" i="30"/>
  <c r="R760" i="30"/>
  <c r="N760" i="30"/>
  <c r="S760" i="30" s="1"/>
  <c r="T760" i="30"/>
  <c r="Q1161" i="30"/>
  <c r="R1161" i="30"/>
  <c r="N1161" i="30"/>
  <c r="S1161" i="30" s="1"/>
  <c r="T1161" i="30"/>
  <c r="Q59" i="30"/>
  <c r="R59" i="30"/>
  <c r="N59" i="30"/>
  <c r="S59" i="30" s="1"/>
  <c r="T59" i="30"/>
  <c r="Q579" i="30"/>
  <c r="R579" i="30"/>
  <c r="S579" i="30"/>
  <c r="N579" i="30"/>
  <c r="T579" i="30" s="1"/>
  <c r="Q580" i="30"/>
  <c r="R580" i="30"/>
  <c r="S580" i="30"/>
  <c r="N580" i="30"/>
  <c r="T580" i="30" s="1"/>
  <c r="Q868" i="30"/>
  <c r="R868" i="30"/>
  <c r="S868" i="30"/>
  <c r="N868" i="30"/>
  <c r="T868" i="30" s="1"/>
  <c r="Q581" i="30"/>
  <c r="R581" i="30"/>
  <c r="S581" i="30"/>
  <c r="N581" i="30"/>
  <c r="T581" i="30" s="1"/>
  <c r="Q582" i="30"/>
  <c r="R582" i="30"/>
  <c r="S582" i="30"/>
  <c r="N582" i="30"/>
  <c r="T582" i="30" s="1"/>
  <c r="Q453" i="30"/>
  <c r="N453" i="30"/>
  <c r="R453" i="30" s="1"/>
  <c r="S453" i="30"/>
  <c r="T453" i="30"/>
  <c r="Q869" i="30"/>
  <c r="R869" i="30"/>
  <c r="S869" i="30"/>
  <c r="N869" i="30"/>
  <c r="T869" i="30" s="1"/>
  <c r="Q247" i="30"/>
  <c r="R247" i="30"/>
  <c r="S247" i="30"/>
  <c r="N247" i="30"/>
  <c r="T247" i="30" s="1"/>
  <c r="Q583" i="30"/>
  <c r="R583" i="30"/>
  <c r="S583" i="30"/>
  <c r="N583" i="30"/>
  <c r="T583" i="30" s="1"/>
  <c r="Q969" i="30"/>
  <c r="N969" i="30"/>
  <c r="R969" i="30" s="1"/>
  <c r="S969" i="30"/>
  <c r="T969" i="30"/>
  <c r="Q248" i="30"/>
  <c r="R248" i="30"/>
  <c r="S248" i="30"/>
  <c r="N248" i="30"/>
  <c r="T248" i="30" s="1"/>
  <c r="Q454" i="30"/>
  <c r="N454" i="30"/>
  <c r="R454" i="30" s="1"/>
  <c r="S454" i="30"/>
  <c r="T454" i="30"/>
  <c r="Q1162" i="30"/>
  <c r="R1162" i="30"/>
  <c r="N1162" i="30"/>
  <c r="S1162" i="30" s="1"/>
  <c r="T1162" i="30"/>
  <c r="Q584" i="30"/>
  <c r="R584" i="30"/>
  <c r="S584" i="30"/>
  <c r="N584" i="30"/>
  <c r="T584" i="30" s="1"/>
  <c r="Q1163" i="30"/>
  <c r="R1163" i="30"/>
  <c r="N1163" i="30"/>
  <c r="S1163" i="30" s="1"/>
  <c r="T1163" i="30"/>
  <c r="Q60" i="30"/>
  <c r="R60" i="30"/>
  <c r="N60" i="30"/>
  <c r="S60" i="30" s="1"/>
  <c r="T60" i="30"/>
  <c r="Q326" i="30"/>
  <c r="R326" i="30"/>
  <c r="N326" i="30"/>
  <c r="S326" i="30" s="1"/>
  <c r="T326" i="30"/>
  <c r="Q394" i="30"/>
  <c r="R394" i="30"/>
  <c r="S394" i="30"/>
  <c r="N394" i="30"/>
  <c r="T394" i="30" s="1"/>
  <c r="Q585" i="30"/>
  <c r="R585" i="30"/>
  <c r="S585" i="30"/>
  <c r="N585" i="30"/>
  <c r="T585" i="30" s="1"/>
  <c r="Q1064" i="30"/>
  <c r="R1064" i="30"/>
  <c r="S1064" i="30"/>
  <c r="N1064" i="30"/>
  <c r="T1064" i="30" s="1"/>
  <c r="Q455" i="30"/>
  <c r="N455" i="30"/>
  <c r="R455" i="30" s="1"/>
  <c r="S455" i="30"/>
  <c r="T455" i="30"/>
  <c r="Q586" i="30"/>
  <c r="R586" i="30"/>
  <c r="S586" i="30"/>
  <c r="N586" i="30"/>
  <c r="T586" i="30" s="1"/>
  <c r="Q1065" i="30"/>
  <c r="R1065" i="30"/>
  <c r="S1065" i="30"/>
  <c r="N1065" i="30"/>
  <c r="T1065" i="30" s="1"/>
  <c r="Q870" i="30"/>
  <c r="R870" i="30"/>
  <c r="S870" i="30"/>
  <c r="N870" i="30"/>
  <c r="T870" i="30" s="1"/>
  <c r="Q61" i="30"/>
  <c r="R61" i="30"/>
  <c r="N61" i="30"/>
  <c r="S61" i="30" s="1"/>
  <c r="T61" i="30"/>
  <c r="Q587" i="30"/>
  <c r="R587" i="30"/>
  <c r="S587" i="30"/>
  <c r="N587" i="30"/>
  <c r="T587" i="30" s="1"/>
  <c r="Q970" i="30"/>
  <c r="N970" i="30"/>
  <c r="R970" i="30" s="1"/>
  <c r="S970" i="30"/>
  <c r="T970" i="30"/>
  <c r="Q62" i="30"/>
  <c r="R62" i="30"/>
  <c r="N62" i="30"/>
  <c r="S62" i="30" s="1"/>
  <c r="T62" i="30"/>
  <c r="Q588" i="30"/>
  <c r="R588" i="30"/>
  <c r="S588" i="30"/>
  <c r="N588" i="30"/>
  <c r="T588" i="30" s="1"/>
  <c r="Q1164" i="30"/>
  <c r="R1164" i="30"/>
  <c r="N1164" i="30"/>
  <c r="S1164" i="30" s="1"/>
  <c r="T1164" i="30"/>
  <c r="Q456" i="30"/>
  <c r="N456" i="30"/>
  <c r="R456" i="30" s="1"/>
  <c r="S456" i="30"/>
  <c r="T456" i="30"/>
  <c r="Q1165" i="30"/>
  <c r="R1165" i="30"/>
  <c r="N1165" i="30"/>
  <c r="S1165" i="30" s="1"/>
  <c r="T1165" i="30"/>
  <c r="Q327" i="30"/>
  <c r="R327" i="30"/>
  <c r="N327" i="30"/>
  <c r="S327" i="30" s="1"/>
  <c r="T327" i="30"/>
  <c r="Q457" i="30"/>
  <c r="N457" i="30"/>
  <c r="R457" i="30" s="1"/>
  <c r="S457" i="30"/>
  <c r="T457" i="30"/>
  <c r="Q1066" i="30"/>
  <c r="R1066" i="30"/>
  <c r="S1066" i="30"/>
  <c r="N1066" i="30"/>
  <c r="T1066" i="30" s="1"/>
  <c r="Q63" i="30"/>
  <c r="R63" i="30"/>
  <c r="N63" i="30"/>
  <c r="S63" i="30" s="1"/>
  <c r="T63" i="30"/>
  <c r="Q328" i="30"/>
  <c r="R328" i="30"/>
  <c r="N328" i="30"/>
  <c r="S328" i="30" s="1"/>
  <c r="T328" i="30"/>
  <c r="Q589" i="30"/>
  <c r="R589" i="30"/>
  <c r="S589" i="30"/>
  <c r="N589" i="30"/>
  <c r="T589" i="30" s="1"/>
  <c r="Q871" i="30"/>
  <c r="R871" i="30"/>
  <c r="S871" i="30"/>
  <c r="N871" i="30"/>
  <c r="T871" i="30" s="1"/>
  <c r="Q329" i="30"/>
  <c r="R329" i="30"/>
  <c r="N329" i="30"/>
  <c r="S329" i="30" s="1"/>
  <c r="T329" i="30"/>
  <c r="Q872" i="30"/>
  <c r="R872" i="30"/>
  <c r="S872" i="30"/>
  <c r="N872" i="30"/>
  <c r="T872" i="30" s="1"/>
  <c r="Q873" i="30"/>
  <c r="R873" i="30"/>
  <c r="S873" i="30"/>
  <c r="N873" i="30"/>
  <c r="T873" i="30" s="1"/>
  <c r="Q189" i="30"/>
  <c r="N189" i="30"/>
  <c r="R189" i="30" s="1"/>
  <c r="S189" i="30"/>
  <c r="T189" i="30"/>
  <c r="Q249" i="30"/>
  <c r="R249" i="30"/>
  <c r="S249" i="30"/>
  <c r="N249" i="30"/>
  <c r="T249" i="30" s="1"/>
  <c r="Q590" i="30"/>
  <c r="R590" i="30"/>
  <c r="S590" i="30"/>
  <c r="N590" i="30"/>
  <c r="T590" i="30" s="1"/>
  <c r="Q64" i="30"/>
  <c r="R64" i="30"/>
  <c r="N64" i="30"/>
  <c r="S64" i="30" s="1"/>
  <c r="T64" i="30"/>
  <c r="Q132" i="30"/>
  <c r="R132" i="30"/>
  <c r="S132" i="30"/>
  <c r="N132" i="30"/>
  <c r="T132" i="30" s="1"/>
  <c r="Q330" i="30"/>
  <c r="R330" i="30"/>
  <c r="N330" i="30"/>
  <c r="S330" i="30" s="1"/>
  <c r="T330" i="30"/>
  <c r="Q395" i="30"/>
  <c r="R395" i="30"/>
  <c r="S395" i="30"/>
  <c r="N395" i="30"/>
  <c r="T395" i="30" s="1"/>
  <c r="Q874" i="30"/>
  <c r="R874" i="30"/>
  <c r="S874" i="30"/>
  <c r="N874" i="30"/>
  <c r="T874" i="30" s="1"/>
  <c r="Q1067" i="30"/>
  <c r="R1067" i="30"/>
  <c r="S1067" i="30"/>
  <c r="N1067" i="30"/>
  <c r="T1067" i="30" s="1"/>
  <c r="Q250" i="30"/>
  <c r="R250" i="30"/>
  <c r="S250" i="30"/>
  <c r="N250" i="30"/>
  <c r="T250" i="30" s="1"/>
  <c r="Q591" i="30"/>
  <c r="R591" i="30"/>
  <c r="S591" i="30"/>
  <c r="N591" i="30"/>
  <c r="T591" i="30" s="1"/>
  <c r="Q1068" i="30"/>
  <c r="R1068" i="30"/>
  <c r="S1068" i="30"/>
  <c r="N1068" i="30"/>
  <c r="T1068" i="30" s="1"/>
  <c r="Q331" i="30"/>
  <c r="R331" i="30"/>
  <c r="N331" i="30"/>
  <c r="S331" i="30" s="1"/>
  <c r="T331" i="30"/>
  <c r="Q875" i="30"/>
  <c r="R875" i="30"/>
  <c r="S875" i="30"/>
  <c r="N875" i="30"/>
  <c r="T875" i="30" s="1"/>
  <c r="Q1069" i="30"/>
  <c r="R1069" i="30"/>
  <c r="S1069" i="30"/>
  <c r="N1069" i="30"/>
  <c r="T1069" i="30" s="1"/>
  <c r="Q65" i="30"/>
  <c r="R65" i="30"/>
  <c r="N65" i="30"/>
  <c r="S65" i="30" s="1"/>
  <c r="T65" i="30"/>
  <c r="Q133" i="30"/>
  <c r="R133" i="30"/>
  <c r="S133" i="30"/>
  <c r="N133" i="30"/>
  <c r="T133" i="30" s="1"/>
  <c r="Q190" i="30"/>
  <c r="N190" i="30"/>
  <c r="R190" i="30" s="1"/>
  <c r="S190" i="30"/>
  <c r="T190" i="30"/>
  <c r="Q332" i="30"/>
  <c r="R332" i="30"/>
  <c r="N332" i="30"/>
  <c r="S332" i="30" s="1"/>
  <c r="T332" i="30"/>
  <c r="Q396" i="30"/>
  <c r="R396" i="30"/>
  <c r="S396" i="30"/>
  <c r="N396" i="30"/>
  <c r="T396" i="30" s="1"/>
  <c r="Q592" i="30"/>
  <c r="R592" i="30"/>
  <c r="S592" i="30"/>
  <c r="N592" i="30"/>
  <c r="T592" i="30" s="1"/>
  <c r="Q876" i="30"/>
  <c r="R876" i="30"/>
  <c r="S876" i="30"/>
  <c r="N876" i="30"/>
  <c r="T876" i="30" s="1"/>
  <c r="Q397" i="30"/>
  <c r="R397" i="30"/>
  <c r="S397" i="30"/>
  <c r="N397" i="30"/>
  <c r="T397" i="30" s="1"/>
  <c r="Q593" i="30"/>
  <c r="R593" i="30"/>
  <c r="S593" i="30"/>
  <c r="N593" i="30"/>
  <c r="T593" i="30" s="1"/>
  <c r="Q877" i="30"/>
  <c r="R877" i="30"/>
  <c r="S877" i="30"/>
  <c r="N877" i="30"/>
  <c r="T877" i="30" s="1"/>
  <c r="Q878" i="30"/>
  <c r="R878" i="30"/>
  <c r="S878" i="30"/>
  <c r="N878" i="30"/>
  <c r="T878" i="30" s="1"/>
  <c r="Q1166" i="30"/>
  <c r="R1166" i="30"/>
  <c r="N1166" i="30"/>
  <c r="S1166" i="30" s="1"/>
  <c r="T1166" i="30"/>
  <c r="Q134" i="30"/>
  <c r="R134" i="30"/>
  <c r="S134" i="30"/>
  <c r="N134" i="30"/>
  <c r="T134" i="30" s="1"/>
  <c r="Q191" i="30"/>
  <c r="N191" i="30"/>
  <c r="R191" i="30" s="1"/>
  <c r="S191" i="30"/>
  <c r="T191" i="30"/>
  <c r="Q66" i="30"/>
  <c r="R66" i="30"/>
  <c r="N66" i="30"/>
  <c r="S66" i="30" s="1"/>
  <c r="T66" i="30"/>
  <c r="Q251" i="30"/>
  <c r="R251" i="30"/>
  <c r="S251" i="30"/>
  <c r="N251" i="30"/>
  <c r="T251" i="30" s="1"/>
  <c r="Q594" i="30"/>
  <c r="R594" i="30"/>
  <c r="S594" i="30"/>
  <c r="N594" i="30"/>
  <c r="T594" i="30" s="1"/>
  <c r="Q971" i="30"/>
  <c r="N971" i="30"/>
  <c r="R971" i="30" s="1"/>
  <c r="S971" i="30"/>
  <c r="T971" i="30"/>
  <c r="Q595" i="30"/>
  <c r="R595" i="30"/>
  <c r="S595" i="30"/>
  <c r="N595" i="30"/>
  <c r="T595" i="30" s="1"/>
  <c r="Q458" i="30"/>
  <c r="N458" i="30"/>
  <c r="R458" i="30" s="1"/>
  <c r="S458" i="30"/>
  <c r="T458" i="30"/>
  <c r="Q761" i="30"/>
  <c r="R761" i="30"/>
  <c r="N761" i="30"/>
  <c r="S761" i="30" s="1"/>
  <c r="T761" i="30"/>
  <c r="Q67" i="30"/>
  <c r="R67" i="30"/>
  <c r="N67" i="30"/>
  <c r="S67" i="30" s="1"/>
  <c r="T67" i="30"/>
  <c r="Q596" i="30"/>
  <c r="R596" i="30"/>
  <c r="S596" i="30"/>
  <c r="N596" i="30"/>
  <c r="T596" i="30" s="1"/>
  <c r="Q1070" i="30"/>
  <c r="R1070" i="30"/>
  <c r="S1070" i="30"/>
  <c r="N1070" i="30"/>
  <c r="T1070" i="30" s="1"/>
  <c r="Q192" i="30"/>
  <c r="N192" i="30"/>
  <c r="R192" i="30" s="1"/>
  <c r="S192" i="30"/>
  <c r="T192" i="30"/>
  <c r="Q333" i="30"/>
  <c r="R333" i="30"/>
  <c r="N333" i="30"/>
  <c r="S333" i="30" s="1"/>
  <c r="T333" i="30"/>
  <c r="Q762" i="30"/>
  <c r="R762" i="30"/>
  <c r="N762" i="30"/>
  <c r="S762" i="30" s="1"/>
  <c r="T762" i="30"/>
  <c r="Q68" i="30"/>
  <c r="R68" i="30"/>
  <c r="N68" i="30"/>
  <c r="S68" i="30" s="1"/>
  <c r="T68" i="30"/>
  <c r="Q334" i="30"/>
  <c r="R334" i="30"/>
  <c r="N334" i="30"/>
  <c r="S334" i="30" s="1"/>
  <c r="T334" i="30"/>
  <c r="Q398" i="30"/>
  <c r="R398" i="30"/>
  <c r="S398" i="30"/>
  <c r="N398" i="30"/>
  <c r="T398" i="30" s="1"/>
  <c r="Q597" i="30"/>
  <c r="R597" i="30"/>
  <c r="S597" i="30"/>
  <c r="N597" i="30"/>
  <c r="T597" i="30" s="1"/>
  <c r="Q1071" i="30"/>
  <c r="R1071" i="30"/>
  <c r="S1071" i="30"/>
  <c r="N1071" i="30"/>
  <c r="T1071" i="30" s="1"/>
  <c r="Q1072" i="30"/>
  <c r="R1072" i="30"/>
  <c r="S1072" i="30"/>
  <c r="N1072" i="30"/>
  <c r="T1072" i="30" s="1"/>
  <c r="Q1167" i="30"/>
  <c r="R1167" i="30"/>
  <c r="N1167" i="30"/>
  <c r="S1167" i="30" s="1"/>
  <c r="T1167" i="30"/>
  <c r="Q135" i="30"/>
  <c r="R135" i="30"/>
  <c r="S135" i="30"/>
  <c r="N135" i="30"/>
  <c r="T135" i="30" s="1"/>
  <c r="Q193" i="30"/>
  <c r="N193" i="30"/>
  <c r="R193" i="30" s="1"/>
  <c r="S193" i="30"/>
  <c r="T193" i="30"/>
  <c r="Q252" i="30"/>
  <c r="R252" i="30"/>
  <c r="S252" i="30"/>
  <c r="N252" i="30"/>
  <c r="T252" i="30" s="1"/>
  <c r="Q879" i="30"/>
  <c r="R879" i="30"/>
  <c r="S879" i="30"/>
  <c r="N879" i="30"/>
  <c r="T879" i="30" s="1"/>
  <c r="Q972" i="30"/>
  <c r="N972" i="30"/>
  <c r="R972" i="30" s="1"/>
  <c r="S972" i="30"/>
  <c r="T972" i="30"/>
  <c r="Q973" i="30"/>
  <c r="N973" i="30"/>
  <c r="R973" i="30" s="1"/>
  <c r="S973" i="30"/>
  <c r="T973" i="30"/>
  <c r="Q1073" i="30"/>
  <c r="R1073" i="30"/>
  <c r="S1073" i="30"/>
  <c r="N1073" i="30"/>
  <c r="T1073" i="30" s="1"/>
  <c r="Q459" i="30"/>
  <c r="N459" i="30"/>
  <c r="R459" i="30" s="1"/>
  <c r="S459" i="30"/>
  <c r="T459" i="30"/>
  <c r="Q598" i="30"/>
  <c r="R598" i="30"/>
  <c r="S598" i="30"/>
  <c r="N598" i="30"/>
  <c r="T598" i="30" s="1"/>
  <c r="Q1074" i="30"/>
  <c r="R1074" i="30"/>
  <c r="S1074" i="30"/>
  <c r="N1074" i="30"/>
  <c r="T1074" i="30" s="1"/>
  <c r="Q1168" i="30"/>
  <c r="R1168" i="30"/>
  <c r="N1168" i="30"/>
  <c r="S1168" i="30" s="1"/>
  <c r="T1168" i="30"/>
  <c r="Q69" i="30"/>
  <c r="R69" i="30"/>
  <c r="N69" i="30"/>
  <c r="S69" i="30" s="1"/>
  <c r="T69" i="30"/>
  <c r="Q460" i="30"/>
  <c r="N460" i="30"/>
  <c r="R460" i="30" s="1"/>
  <c r="S460" i="30"/>
  <c r="T460" i="30"/>
  <c r="Q599" i="30"/>
  <c r="R599" i="30"/>
  <c r="S599" i="30"/>
  <c r="N599" i="30"/>
  <c r="T599" i="30" s="1"/>
  <c r="Q763" i="30"/>
  <c r="R763" i="30"/>
  <c r="N763" i="30"/>
  <c r="S763" i="30" s="1"/>
  <c r="T763" i="30"/>
  <c r="Q880" i="30"/>
  <c r="R880" i="30"/>
  <c r="S880" i="30"/>
  <c r="N880" i="30"/>
  <c r="T880" i="30" s="1"/>
  <c r="Q974" i="30"/>
  <c r="N974" i="30"/>
  <c r="R974" i="30" s="1"/>
  <c r="S974" i="30"/>
  <c r="T974" i="30"/>
  <c r="Q975" i="30"/>
  <c r="N975" i="30"/>
  <c r="R975" i="30" s="1"/>
  <c r="S975" i="30"/>
  <c r="T975" i="30"/>
  <c r="Q976" i="30"/>
  <c r="N976" i="30"/>
  <c r="R976" i="30" s="1"/>
  <c r="S976" i="30"/>
  <c r="T976" i="30"/>
  <c r="Q136" i="30"/>
  <c r="R136" i="30"/>
  <c r="S136" i="30"/>
  <c r="N136" i="30"/>
  <c r="T136" i="30" s="1"/>
  <c r="Q461" i="30"/>
  <c r="N461" i="30"/>
  <c r="R461" i="30" s="1"/>
  <c r="S461" i="30"/>
  <c r="T461" i="30"/>
  <c r="Q600" i="30"/>
  <c r="R600" i="30"/>
  <c r="S600" i="30"/>
  <c r="N600" i="30"/>
  <c r="T600" i="30" s="1"/>
  <c r="Q764" i="30"/>
  <c r="R764" i="30"/>
  <c r="N764" i="30"/>
  <c r="S764" i="30" s="1"/>
  <c r="T764" i="30"/>
  <c r="Q977" i="30"/>
  <c r="N977" i="30"/>
  <c r="R977" i="30" s="1"/>
  <c r="S977" i="30"/>
  <c r="T977" i="30"/>
  <c r="Q335" i="30"/>
  <c r="R335" i="30"/>
  <c r="N335" i="30"/>
  <c r="S335" i="30" s="1"/>
  <c r="T335" i="30"/>
  <c r="Q399" i="30"/>
  <c r="R399" i="30"/>
  <c r="S399" i="30"/>
  <c r="N399" i="30"/>
  <c r="T399" i="30" s="1"/>
  <c r="Q601" i="30"/>
  <c r="R601" i="30"/>
  <c r="S601" i="30"/>
  <c r="N601" i="30"/>
  <c r="T601" i="30" s="1"/>
  <c r="Q978" i="30"/>
  <c r="N978" i="30"/>
  <c r="R978" i="30" s="1"/>
  <c r="S978" i="30"/>
  <c r="T978" i="30"/>
  <c r="Q1075" i="30"/>
  <c r="R1075" i="30"/>
  <c r="S1075" i="30"/>
  <c r="N1075" i="30"/>
  <c r="T1075" i="30" s="1"/>
  <c r="Q194" i="30"/>
  <c r="N194" i="30"/>
  <c r="R194" i="30" s="1"/>
  <c r="S194" i="30"/>
  <c r="T194" i="30"/>
  <c r="Q602" i="30"/>
  <c r="R602" i="30"/>
  <c r="S602" i="30"/>
  <c r="N602" i="30"/>
  <c r="T602" i="30" s="1"/>
  <c r="Q137" i="30"/>
  <c r="R137" i="30"/>
  <c r="S137" i="30"/>
  <c r="N137" i="30"/>
  <c r="T137" i="30" s="1"/>
  <c r="Q253" i="30"/>
  <c r="R253" i="30"/>
  <c r="S253" i="30"/>
  <c r="N253" i="30"/>
  <c r="T253" i="30" s="1"/>
  <c r="Q1076" i="30"/>
  <c r="R1076" i="30"/>
  <c r="S1076" i="30"/>
  <c r="N1076" i="30"/>
  <c r="T1076" i="30" s="1"/>
  <c r="Q1169" i="30"/>
  <c r="R1169" i="30"/>
  <c r="N1169" i="30"/>
  <c r="S1169" i="30" s="1"/>
  <c r="T1169" i="30"/>
  <c r="Q70" i="30"/>
  <c r="R70" i="30"/>
  <c r="N70" i="30"/>
  <c r="S70" i="30" s="1"/>
  <c r="T70" i="30"/>
  <c r="Q138" i="30"/>
  <c r="R138" i="30"/>
  <c r="S138" i="30"/>
  <c r="N138" i="30"/>
  <c r="T138" i="30" s="1"/>
  <c r="Q400" i="30"/>
  <c r="R400" i="30"/>
  <c r="S400" i="30"/>
  <c r="N400" i="30"/>
  <c r="T400" i="30" s="1"/>
  <c r="Q603" i="30"/>
  <c r="R603" i="30"/>
  <c r="S603" i="30"/>
  <c r="N603" i="30"/>
  <c r="T603" i="30" s="1"/>
  <c r="Q881" i="30"/>
  <c r="R881" i="30"/>
  <c r="S881" i="30"/>
  <c r="N881" i="30"/>
  <c r="T881" i="30" s="1"/>
  <c r="Q462" i="30"/>
  <c r="N462" i="30"/>
  <c r="R462" i="30" s="1"/>
  <c r="S462" i="30"/>
  <c r="T462" i="30"/>
  <c r="Q604" i="30"/>
  <c r="R604" i="30"/>
  <c r="S604" i="30"/>
  <c r="N604" i="30"/>
  <c r="T604" i="30" s="1"/>
  <c r="Q882" i="30"/>
  <c r="R882" i="30"/>
  <c r="S882" i="30"/>
  <c r="N882" i="30"/>
  <c r="T882" i="30" s="1"/>
  <c r="Q254" i="30"/>
  <c r="R254" i="30"/>
  <c r="S254" i="30"/>
  <c r="N254" i="30"/>
  <c r="T254" i="30" s="1"/>
  <c r="Q605" i="30"/>
  <c r="R605" i="30"/>
  <c r="S605" i="30"/>
  <c r="N605" i="30"/>
  <c r="T605" i="30" s="1"/>
  <c r="Q255" i="30"/>
  <c r="R255" i="30"/>
  <c r="S255" i="30"/>
  <c r="N255" i="30"/>
  <c r="T255" i="30" s="1"/>
  <c r="Q463" i="30"/>
  <c r="N463" i="30"/>
  <c r="R463" i="30" s="1"/>
  <c r="S463" i="30"/>
  <c r="T463" i="30"/>
  <c r="Q765" i="30"/>
  <c r="R765" i="30"/>
  <c r="N765" i="30"/>
  <c r="S765" i="30" s="1"/>
  <c r="T765" i="30"/>
  <c r="Q979" i="30"/>
  <c r="N979" i="30"/>
  <c r="R979" i="30" s="1"/>
  <c r="S979" i="30"/>
  <c r="T979" i="30"/>
  <c r="Q1170" i="30"/>
  <c r="R1170" i="30"/>
  <c r="N1170" i="30"/>
  <c r="S1170" i="30" s="1"/>
  <c r="T1170" i="30"/>
  <c r="Q606" i="30"/>
  <c r="R606" i="30"/>
  <c r="S606" i="30"/>
  <c r="N606" i="30"/>
  <c r="T606" i="30" s="1"/>
  <c r="Q980" i="30"/>
  <c r="N980" i="30"/>
  <c r="R980" i="30" s="1"/>
  <c r="S980" i="30"/>
  <c r="T980" i="30"/>
  <c r="Q256" i="30"/>
  <c r="R256" i="30"/>
  <c r="S256" i="30"/>
  <c r="N256" i="30"/>
  <c r="T256" i="30" s="1"/>
  <c r="Q766" i="30"/>
  <c r="R766" i="30"/>
  <c r="N766" i="30"/>
  <c r="S766" i="30" s="1"/>
  <c r="T766" i="30"/>
  <c r="Q1171" i="30"/>
  <c r="R1171" i="30"/>
  <c r="N1171" i="30"/>
  <c r="S1171" i="30" s="1"/>
  <c r="T1171" i="30"/>
  <c r="Q257" i="30"/>
  <c r="R257" i="30"/>
  <c r="S257" i="30"/>
  <c r="N257" i="30"/>
  <c r="T257" i="30" s="1"/>
  <c r="Q464" i="30"/>
  <c r="N464" i="30"/>
  <c r="R464" i="30" s="1"/>
  <c r="S464" i="30"/>
  <c r="T464" i="30"/>
  <c r="Q767" i="30"/>
  <c r="R767" i="30"/>
  <c r="N767" i="30"/>
  <c r="S767" i="30" s="1"/>
  <c r="T767" i="30"/>
  <c r="Q1077" i="30"/>
  <c r="R1077" i="30"/>
  <c r="S1077" i="30"/>
  <c r="N1077" i="30"/>
  <c r="T1077" i="30" s="1"/>
  <c r="Q607" i="30"/>
  <c r="R607" i="30"/>
  <c r="S607" i="30"/>
  <c r="N607" i="30"/>
  <c r="T607" i="30" s="1"/>
  <c r="Q608" i="30"/>
  <c r="R608" i="30"/>
  <c r="S608" i="30"/>
  <c r="N608" i="30"/>
  <c r="T608" i="30" s="1"/>
  <c r="Q1078" i="30"/>
  <c r="R1078" i="30"/>
  <c r="S1078" i="30"/>
  <c r="N1078" i="30"/>
  <c r="T1078" i="30" s="1"/>
  <c r="Q139" i="30"/>
  <c r="R139" i="30"/>
  <c r="S139" i="30"/>
  <c r="N139" i="30"/>
  <c r="T139" i="30" s="1"/>
  <c r="Q465" i="30"/>
  <c r="N465" i="30"/>
  <c r="R465" i="30" s="1"/>
  <c r="S465" i="30"/>
  <c r="T465" i="30"/>
  <c r="Q1079" i="30"/>
  <c r="R1079" i="30"/>
  <c r="S1079" i="30"/>
  <c r="N1079" i="30"/>
  <c r="T1079" i="30" s="1"/>
  <c r="Q609" i="30"/>
  <c r="R609" i="30"/>
  <c r="S609" i="30"/>
  <c r="N609" i="30"/>
  <c r="T609" i="30" s="1"/>
  <c r="Q1080" i="30"/>
  <c r="R1080" i="30"/>
  <c r="S1080" i="30"/>
  <c r="N1080" i="30"/>
  <c r="T1080" i="30" s="1"/>
  <c r="Q195" i="30"/>
  <c r="N195" i="30"/>
  <c r="R195" i="30" s="1"/>
  <c r="S195" i="30"/>
  <c r="T195" i="30"/>
  <c r="Q196" i="30"/>
  <c r="N196" i="30"/>
  <c r="R196" i="30" s="1"/>
  <c r="S196" i="30"/>
  <c r="T196" i="30"/>
  <c r="Q610" i="30"/>
  <c r="R610" i="30"/>
  <c r="S610" i="30"/>
  <c r="N610" i="30"/>
  <c r="T610" i="30" s="1"/>
  <c r="Q611" i="30"/>
  <c r="R611" i="30"/>
  <c r="S611" i="30"/>
  <c r="N611" i="30"/>
  <c r="T611" i="30" s="1"/>
  <c r="Q768" i="30"/>
  <c r="R768" i="30"/>
  <c r="N768" i="30"/>
  <c r="S768" i="30" s="1"/>
  <c r="T768" i="30"/>
  <c r="Q1081" i="30"/>
  <c r="R1081" i="30"/>
  <c r="S1081" i="30"/>
  <c r="N1081" i="30"/>
  <c r="T1081" i="30" s="1"/>
  <c r="Q1172" i="30"/>
  <c r="R1172" i="30"/>
  <c r="N1172" i="30"/>
  <c r="S1172" i="30" s="1"/>
  <c r="T1172" i="30"/>
  <c r="Q71" i="30"/>
  <c r="R71" i="30"/>
  <c r="N71" i="30"/>
  <c r="S71" i="30" s="1"/>
  <c r="T71" i="30"/>
  <c r="Q72" i="30"/>
  <c r="R72" i="30"/>
  <c r="N72" i="30"/>
  <c r="S72" i="30" s="1"/>
  <c r="T72" i="30"/>
  <c r="Q140" i="30"/>
  <c r="R140" i="30"/>
  <c r="S140" i="30"/>
  <c r="N140" i="30"/>
  <c r="T140" i="30" s="1"/>
  <c r="Q612" i="30"/>
  <c r="R612" i="30"/>
  <c r="S612" i="30"/>
  <c r="N612" i="30"/>
  <c r="T612" i="30" s="1"/>
  <c r="Q613" i="30"/>
  <c r="R613" i="30"/>
  <c r="S613" i="30"/>
  <c r="N613" i="30"/>
  <c r="T613" i="30" s="1"/>
  <c r="Q141" i="30"/>
  <c r="R141" i="30"/>
  <c r="S141" i="30"/>
  <c r="N141" i="30"/>
  <c r="T141" i="30" s="1"/>
  <c r="Q197" i="30"/>
  <c r="N197" i="30"/>
  <c r="R197" i="30" s="1"/>
  <c r="S197" i="30"/>
  <c r="T197" i="30"/>
  <c r="Q258" i="30"/>
  <c r="R258" i="30"/>
  <c r="S258" i="30"/>
  <c r="N258" i="30"/>
  <c r="T258" i="30" s="1"/>
  <c r="Q336" i="30"/>
  <c r="R336" i="30"/>
  <c r="N336" i="30"/>
  <c r="S336" i="30" s="1"/>
  <c r="T336" i="30"/>
  <c r="Q614" i="30"/>
  <c r="R614" i="30"/>
  <c r="S614" i="30"/>
  <c r="N614" i="30"/>
  <c r="T614" i="30" s="1"/>
  <c r="Q883" i="30"/>
  <c r="R883" i="30"/>
  <c r="S883" i="30"/>
  <c r="N883" i="30"/>
  <c r="T883" i="30" s="1"/>
  <c r="Q981" i="30"/>
  <c r="N981" i="30"/>
  <c r="R981" i="30" s="1"/>
  <c r="S981" i="30"/>
  <c r="T981" i="30"/>
  <c r="Q466" i="30"/>
  <c r="N466" i="30"/>
  <c r="R466" i="30" s="1"/>
  <c r="S466" i="30"/>
  <c r="T466" i="30"/>
  <c r="Q615" i="30"/>
  <c r="R615" i="30"/>
  <c r="S615" i="30"/>
  <c r="N615" i="30"/>
  <c r="T615" i="30" s="1"/>
  <c r="Q1173" i="30"/>
  <c r="R1173" i="30"/>
  <c r="N1173" i="30"/>
  <c r="S1173" i="30" s="1"/>
  <c r="T1173" i="30"/>
  <c r="Q1174" i="30"/>
  <c r="R1174" i="30"/>
  <c r="N1174" i="30"/>
  <c r="S1174" i="30" s="1"/>
  <c r="T1174" i="30"/>
  <c r="Q198" i="30"/>
  <c r="N198" i="30"/>
  <c r="R198" i="30" s="1"/>
  <c r="S198" i="30"/>
  <c r="T198" i="30"/>
  <c r="Q337" i="30"/>
  <c r="R337" i="30"/>
  <c r="N337" i="30"/>
  <c r="S337" i="30" s="1"/>
  <c r="T337" i="30"/>
  <c r="Q401" i="30"/>
  <c r="R401" i="30"/>
  <c r="S401" i="30"/>
  <c r="N401" i="30"/>
  <c r="T401" i="30" s="1"/>
  <c r="Q616" i="30"/>
  <c r="R616" i="30"/>
  <c r="S616" i="30"/>
  <c r="N616" i="30"/>
  <c r="T616" i="30" s="1"/>
  <c r="Q259" i="30"/>
  <c r="R259" i="30"/>
  <c r="S259" i="30"/>
  <c r="N259" i="30"/>
  <c r="T259" i="30" s="1"/>
  <c r="Q338" i="30"/>
  <c r="R338" i="30"/>
  <c r="N338" i="30"/>
  <c r="S338" i="30" s="1"/>
  <c r="T338" i="30"/>
  <c r="Q402" i="30"/>
  <c r="R402" i="30"/>
  <c r="S402" i="30"/>
  <c r="N402" i="30"/>
  <c r="T402" i="30" s="1"/>
  <c r="Q617" i="30"/>
  <c r="R617" i="30"/>
  <c r="S617" i="30"/>
  <c r="N617" i="30"/>
  <c r="T617" i="30" s="1"/>
  <c r="Q769" i="30"/>
  <c r="R769" i="30"/>
  <c r="N769" i="30"/>
  <c r="S769" i="30" s="1"/>
  <c r="T769" i="30"/>
  <c r="Q770" i="30"/>
  <c r="R770" i="30"/>
  <c r="N770" i="30"/>
  <c r="S770" i="30" s="1"/>
  <c r="T770" i="30"/>
  <c r="Q142" i="30"/>
  <c r="R142" i="30"/>
  <c r="S142" i="30"/>
  <c r="N142" i="30"/>
  <c r="T142" i="30" s="1"/>
  <c r="Q618" i="30"/>
  <c r="R618" i="30"/>
  <c r="S618" i="30"/>
  <c r="N618" i="30"/>
  <c r="T618" i="30" s="1"/>
  <c r="Q1175" i="30"/>
  <c r="R1175" i="30"/>
  <c r="N1175" i="30"/>
  <c r="S1175" i="30" s="1"/>
  <c r="T1175" i="30"/>
  <c r="Q467" i="30"/>
  <c r="N467" i="30"/>
  <c r="R467" i="30" s="1"/>
  <c r="S467" i="30"/>
  <c r="T467" i="30"/>
  <c r="Q73" i="30"/>
  <c r="R73" i="30"/>
  <c r="N73" i="30"/>
  <c r="S73" i="30" s="1"/>
  <c r="T73" i="30"/>
  <c r="Q403" i="30"/>
  <c r="R403" i="30"/>
  <c r="S403" i="30"/>
  <c r="N403" i="30"/>
  <c r="T403" i="30" s="1"/>
  <c r="Q143" i="30"/>
  <c r="R143" i="30"/>
  <c r="S143" i="30"/>
  <c r="N143" i="30"/>
  <c r="T143" i="30" s="1"/>
  <c r="Q619" i="30"/>
  <c r="R619" i="30"/>
  <c r="S619" i="30"/>
  <c r="N619" i="30"/>
  <c r="T619" i="30" s="1"/>
  <c r="Q982" i="30"/>
  <c r="N982" i="30"/>
  <c r="R982" i="30" s="1"/>
  <c r="S982" i="30"/>
  <c r="T982" i="30"/>
  <c r="Q74" i="30"/>
  <c r="R74" i="30"/>
  <c r="N74" i="30"/>
  <c r="S74" i="30" s="1"/>
  <c r="T74" i="30"/>
  <c r="Q884" i="30"/>
  <c r="R884" i="30"/>
  <c r="S884" i="30"/>
  <c r="N884" i="30"/>
  <c r="T884" i="30" s="1"/>
  <c r="Q75" i="30"/>
  <c r="R75" i="30"/>
  <c r="N75" i="30"/>
  <c r="S75" i="30" s="1"/>
  <c r="T75" i="30"/>
  <c r="Q144" i="30"/>
  <c r="R144" i="30"/>
  <c r="S144" i="30"/>
  <c r="N144" i="30"/>
  <c r="T144" i="30" s="1"/>
  <c r="Q199" i="30"/>
  <c r="N199" i="30"/>
  <c r="R199" i="30" s="1"/>
  <c r="S199" i="30"/>
  <c r="T199" i="30"/>
  <c r="Q260" i="30"/>
  <c r="R260" i="30"/>
  <c r="S260" i="30"/>
  <c r="N260" i="30"/>
  <c r="T260" i="30" s="1"/>
  <c r="Q620" i="30"/>
  <c r="R620" i="30"/>
  <c r="S620" i="30"/>
  <c r="N620" i="30"/>
  <c r="T620" i="30" s="1"/>
  <c r="Q983" i="30"/>
  <c r="N983" i="30"/>
  <c r="R983" i="30" s="1"/>
  <c r="S983" i="30"/>
  <c r="T983" i="30"/>
  <c r="Q145" i="30"/>
  <c r="R145" i="30"/>
  <c r="S145" i="30"/>
  <c r="N145" i="30"/>
  <c r="T145" i="30" s="1"/>
  <c r="Q468" i="30"/>
  <c r="N468" i="30"/>
  <c r="R468" i="30" s="1"/>
  <c r="S468" i="30"/>
  <c r="T468" i="30"/>
  <c r="Q621" i="30"/>
  <c r="R621" i="30"/>
  <c r="S621" i="30"/>
  <c r="N621" i="30"/>
  <c r="T621" i="30" s="1"/>
  <c r="Q984" i="30"/>
  <c r="N984" i="30"/>
  <c r="R984" i="30" s="1"/>
  <c r="S984" i="30"/>
  <c r="T984" i="30"/>
  <c r="Q1176" i="30"/>
  <c r="R1176" i="30"/>
  <c r="N1176" i="30"/>
  <c r="S1176" i="30" s="1"/>
  <c r="T1176" i="30"/>
  <c r="Q404" i="30"/>
  <c r="R404" i="30"/>
  <c r="S404" i="30"/>
  <c r="N404" i="30"/>
  <c r="T404" i="30" s="1"/>
  <c r="Q469" i="30"/>
  <c r="N469" i="30"/>
  <c r="R469" i="30" s="1"/>
  <c r="S469" i="30"/>
  <c r="T469" i="30"/>
  <c r="Q622" i="30"/>
  <c r="R622" i="30"/>
  <c r="S622" i="30"/>
  <c r="N622" i="30"/>
  <c r="T622" i="30" s="1"/>
  <c r="Q470" i="30"/>
  <c r="N470" i="30"/>
  <c r="R470" i="30" s="1"/>
  <c r="S470" i="30"/>
  <c r="T470" i="30"/>
  <c r="Q339" i="30"/>
  <c r="R339" i="30"/>
  <c r="N339" i="30"/>
  <c r="S339" i="30" s="1"/>
  <c r="T339" i="30"/>
  <c r="Q471" i="30"/>
  <c r="N471" i="30"/>
  <c r="R471" i="30" s="1"/>
  <c r="S471" i="30"/>
  <c r="T471" i="30"/>
  <c r="Q885" i="30"/>
  <c r="R885" i="30"/>
  <c r="S885" i="30"/>
  <c r="N885" i="30"/>
  <c r="T885" i="30" s="1"/>
  <c r="Q771" i="30"/>
  <c r="R771" i="30"/>
  <c r="N771" i="30"/>
  <c r="S771" i="30" s="1"/>
  <c r="T771" i="30"/>
  <c r="Q472" i="30"/>
  <c r="N472" i="30"/>
  <c r="R472" i="30" s="1"/>
  <c r="S472" i="30"/>
  <c r="T472" i="30"/>
  <c r="Q623" i="30"/>
  <c r="R623" i="30"/>
  <c r="S623" i="30"/>
  <c r="N623" i="30"/>
  <c r="T623" i="30" s="1"/>
  <c r="Q985" i="30"/>
  <c r="N985" i="30"/>
  <c r="R985" i="30" s="1"/>
  <c r="S985" i="30"/>
  <c r="T985" i="30"/>
  <c r="Q986" i="30"/>
  <c r="N986" i="30"/>
  <c r="R986" i="30" s="1"/>
  <c r="S986" i="30"/>
  <c r="T986" i="30"/>
  <c r="Q76" i="30"/>
  <c r="R76" i="30"/>
  <c r="N76" i="30"/>
  <c r="S76" i="30" s="1"/>
  <c r="T76" i="30"/>
  <c r="Q473" i="30"/>
  <c r="N473" i="30"/>
  <c r="R473" i="30" s="1"/>
  <c r="S473" i="30"/>
  <c r="T473" i="30"/>
  <c r="Q624" i="30"/>
  <c r="R624" i="30"/>
  <c r="S624" i="30"/>
  <c r="N624" i="30"/>
  <c r="T624" i="30" s="1"/>
  <c r="Q1177" i="30"/>
  <c r="R1177" i="30"/>
  <c r="N1177" i="30"/>
  <c r="S1177" i="30" s="1"/>
  <c r="T1177" i="30"/>
  <c r="Q474" i="30"/>
  <c r="N474" i="30"/>
  <c r="R474" i="30" s="1"/>
  <c r="S474" i="30"/>
  <c r="T474" i="30"/>
  <c r="Q772" i="30"/>
  <c r="R772" i="30"/>
  <c r="N772" i="30"/>
  <c r="S772" i="30" s="1"/>
  <c r="T772" i="30"/>
  <c r="Q886" i="30"/>
  <c r="R886" i="30"/>
  <c r="S886" i="30"/>
  <c r="N886" i="30"/>
  <c r="T886" i="30" s="1"/>
  <c r="Q987" i="30"/>
  <c r="N987" i="30"/>
  <c r="R987" i="30" s="1"/>
  <c r="S987" i="30"/>
  <c r="T987" i="30"/>
  <c r="Q625" i="30"/>
  <c r="R625" i="30"/>
  <c r="S625" i="30"/>
  <c r="N625" i="30"/>
  <c r="T625" i="30" s="1"/>
  <c r="Q1082" i="30"/>
  <c r="R1082" i="30"/>
  <c r="S1082" i="30"/>
  <c r="N1082" i="30"/>
  <c r="T1082" i="30" s="1"/>
  <c r="Q261" i="30"/>
  <c r="R261" i="30"/>
  <c r="S261" i="30"/>
  <c r="N261" i="30"/>
  <c r="T261" i="30" s="1"/>
  <c r="Q773" i="30"/>
  <c r="R773" i="30"/>
  <c r="N773" i="30"/>
  <c r="S773" i="30" s="1"/>
  <c r="T773" i="30"/>
  <c r="Q1083" i="30"/>
  <c r="R1083" i="30"/>
  <c r="S1083" i="30"/>
  <c r="N1083" i="30"/>
  <c r="T1083" i="30" s="1"/>
  <c r="Q1084" i="30"/>
  <c r="R1084" i="30"/>
  <c r="S1084" i="30"/>
  <c r="N1084" i="30"/>
  <c r="T1084" i="30" s="1"/>
  <c r="Q626" i="30"/>
  <c r="R626" i="30"/>
  <c r="S626" i="30"/>
  <c r="N626" i="30"/>
  <c r="T626" i="30" s="1"/>
  <c r="Q887" i="30"/>
  <c r="R887" i="30"/>
  <c r="S887" i="30"/>
  <c r="N887" i="30"/>
  <c r="T887" i="30" s="1"/>
  <c r="Q1178" i="30"/>
  <c r="R1178" i="30"/>
  <c r="N1178" i="30"/>
  <c r="S1178" i="30" s="1"/>
  <c r="T1178" i="30"/>
  <c r="Q146" i="30"/>
  <c r="R146" i="30"/>
  <c r="S146" i="30"/>
  <c r="N146" i="30"/>
  <c r="T146" i="30" s="1"/>
  <c r="Q405" i="30"/>
  <c r="R405" i="30"/>
  <c r="S405" i="30"/>
  <c r="N405" i="30"/>
  <c r="T405" i="30" s="1"/>
  <c r="Q475" i="30"/>
  <c r="N475" i="30"/>
  <c r="R475" i="30" s="1"/>
  <c r="S475" i="30"/>
  <c r="T475" i="30"/>
  <c r="Q627" i="30"/>
  <c r="R627" i="30"/>
  <c r="S627" i="30"/>
  <c r="N627" i="30"/>
  <c r="T627" i="30" s="1"/>
  <c r="Q774" i="30"/>
  <c r="R774" i="30"/>
  <c r="N774" i="30"/>
  <c r="S774" i="30" s="1"/>
  <c r="T774" i="30"/>
  <c r="Q775" i="30"/>
  <c r="R775" i="30"/>
  <c r="N775" i="30"/>
  <c r="S775" i="30" s="1"/>
  <c r="T775" i="30"/>
  <c r="Q1179" i="30"/>
  <c r="R1179" i="30"/>
  <c r="N1179" i="30"/>
  <c r="S1179" i="30" s="1"/>
  <c r="T1179" i="30"/>
  <c r="Q776" i="30"/>
  <c r="R776" i="30"/>
  <c r="N776" i="30"/>
  <c r="S776" i="30" s="1"/>
  <c r="T776" i="30"/>
  <c r="Q1180" i="30"/>
  <c r="R1180" i="30"/>
  <c r="N1180" i="30"/>
  <c r="S1180" i="30" s="1"/>
  <c r="T1180" i="30"/>
  <c r="Q77" i="30"/>
  <c r="R77" i="30"/>
  <c r="N77" i="30"/>
  <c r="S77" i="30" s="1"/>
  <c r="T77" i="30"/>
  <c r="Q78" i="30"/>
  <c r="R78" i="30"/>
  <c r="N78" i="30"/>
  <c r="S78" i="30" s="1"/>
  <c r="T78" i="30"/>
  <c r="Q262" i="30"/>
  <c r="R262" i="30"/>
  <c r="S262" i="30"/>
  <c r="N262" i="30"/>
  <c r="T262" i="30" s="1"/>
  <c r="Q263" i="30"/>
  <c r="R263" i="30"/>
  <c r="S263" i="30"/>
  <c r="N263" i="30"/>
  <c r="T263" i="30" s="1"/>
  <c r="Q406" i="30"/>
  <c r="R406" i="30"/>
  <c r="S406" i="30"/>
  <c r="N406" i="30"/>
  <c r="T406" i="30" s="1"/>
  <c r="Q407" i="30"/>
  <c r="R407" i="30"/>
  <c r="S407" i="30"/>
  <c r="N407" i="30"/>
  <c r="T407" i="30" s="1"/>
  <c r="Q476" i="30"/>
  <c r="N476" i="30"/>
  <c r="R476" i="30" s="1"/>
  <c r="S476" i="30"/>
  <c r="T476" i="30"/>
  <c r="Q777" i="30"/>
  <c r="R777" i="30"/>
  <c r="N777" i="30"/>
  <c r="S777" i="30" s="1"/>
  <c r="T777" i="30"/>
  <c r="Q1181" i="30"/>
  <c r="R1181" i="30"/>
  <c r="N1181" i="30"/>
  <c r="S1181" i="30" s="1"/>
  <c r="T1181" i="30"/>
  <c r="Q477" i="30"/>
  <c r="N477" i="30"/>
  <c r="R477" i="30" s="1"/>
  <c r="S477" i="30"/>
  <c r="T477" i="30"/>
  <c r="Q778" i="30"/>
  <c r="R778" i="30"/>
  <c r="N778" i="30"/>
  <c r="S778" i="30" s="1"/>
  <c r="T778" i="30"/>
  <c r="Q1182" i="30"/>
  <c r="R1182" i="30"/>
  <c r="N1182" i="30"/>
  <c r="S1182" i="30" s="1"/>
  <c r="T1182" i="30"/>
  <c r="Q147" i="30"/>
  <c r="R147" i="30"/>
  <c r="S147" i="30"/>
  <c r="N147" i="30"/>
  <c r="T147" i="30" s="1"/>
  <c r="Q408" i="30"/>
  <c r="R408" i="30"/>
  <c r="S408" i="30"/>
  <c r="N408" i="30"/>
  <c r="T408" i="30" s="1"/>
  <c r="Q988" i="30"/>
  <c r="N988" i="30"/>
  <c r="R988" i="30" s="1"/>
  <c r="S988" i="30"/>
  <c r="T988" i="30"/>
  <c r="Q1085" i="30"/>
  <c r="R1085" i="30"/>
  <c r="S1085" i="30"/>
  <c r="N1085" i="30"/>
  <c r="T1085" i="30" s="1"/>
  <c r="Q264" i="30"/>
  <c r="R264" i="30"/>
  <c r="S264" i="30"/>
  <c r="N264" i="30"/>
  <c r="T264" i="30" s="1"/>
  <c r="Q628" i="30"/>
  <c r="R628" i="30"/>
  <c r="S628" i="30"/>
  <c r="N628" i="30"/>
  <c r="T628" i="30" s="1"/>
  <c r="Q1086" i="30"/>
  <c r="R1086" i="30"/>
  <c r="S1086" i="30"/>
  <c r="N1086" i="30"/>
  <c r="T1086" i="30" s="1"/>
  <c r="Q79" i="30"/>
  <c r="R79" i="30"/>
  <c r="N79" i="30"/>
  <c r="S79" i="30" s="1"/>
  <c r="T79" i="30"/>
  <c r="Q409" i="30"/>
  <c r="R409" i="30"/>
  <c r="S409" i="30"/>
  <c r="N409" i="30"/>
  <c r="T409" i="30" s="1"/>
  <c r="Q779" i="30"/>
  <c r="R779" i="30"/>
  <c r="N779" i="30"/>
  <c r="S779" i="30" s="1"/>
  <c r="T779" i="30"/>
  <c r="Q888" i="30"/>
  <c r="R888" i="30"/>
  <c r="S888" i="30"/>
  <c r="N888" i="30"/>
  <c r="T888" i="30" s="1"/>
  <c r="Q80" i="30"/>
  <c r="R80" i="30"/>
  <c r="N80" i="30"/>
  <c r="S80" i="30" s="1"/>
  <c r="T80" i="30"/>
  <c r="Q265" i="30"/>
  <c r="R265" i="30"/>
  <c r="S265" i="30"/>
  <c r="N265" i="30"/>
  <c r="T265" i="30" s="1"/>
  <c r="Q780" i="30"/>
  <c r="R780" i="30"/>
  <c r="N780" i="30"/>
  <c r="S780" i="30" s="1"/>
  <c r="T780" i="30"/>
  <c r="Q81" i="30"/>
  <c r="R81" i="30"/>
  <c r="N81" i="30"/>
  <c r="S81" i="30" s="1"/>
  <c r="T81" i="30"/>
  <c r="Q889" i="30"/>
  <c r="R889" i="30"/>
  <c r="S889" i="30"/>
  <c r="N889" i="30"/>
  <c r="T889" i="30" s="1"/>
  <c r="Q1183" i="30"/>
  <c r="R1183" i="30"/>
  <c r="N1183" i="30"/>
  <c r="S1183" i="30" s="1"/>
  <c r="T1183" i="30"/>
  <c r="Q148" i="30"/>
  <c r="R148" i="30"/>
  <c r="S148" i="30"/>
  <c r="N148" i="30"/>
  <c r="T148" i="30" s="1"/>
  <c r="Q781" i="30"/>
  <c r="R781" i="30"/>
  <c r="N781" i="30"/>
  <c r="S781" i="30" s="1"/>
  <c r="T781" i="30"/>
  <c r="Q890" i="30"/>
  <c r="R890" i="30"/>
  <c r="S890" i="30"/>
  <c r="N890" i="30"/>
  <c r="T890" i="30" s="1"/>
  <c r="Q1087" i="30"/>
  <c r="R1087" i="30"/>
  <c r="S1087" i="30"/>
  <c r="N1087" i="30"/>
  <c r="T1087" i="30" s="1"/>
  <c r="Q1088" i="30"/>
  <c r="R1088" i="30"/>
  <c r="S1088" i="30"/>
  <c r="N1088" i="30"/>
  <c r="T1088" i="30" s="1"/>
  <c r="Q266" i="30"/>
  <c r="R266" i="30"/>
  <c r="S266" i="30"/>
  <c r="N266" i="30"/>
  <c r="T266" i="30" s="1"/>
  <c r="Q410" i="30"/>
  <c r="R410" i="30"/>
  <c r="S410" i="30"/>
  <c r="N410" i="30"/>
  <c r="T410" i="30" s="1"/>
  <c r="Q891" i="30"/>
  <c r="R891" i="30"/>
  <c r="S891" i="30"/>
  <c r="N891" i="30"/>
  <c r="T891" i="30" s="1"/>
  <c r="Q1184" i="30"/>
  <c r="R1184" i="30"/>
  <c r="N1184" i="30"/>
  <c r="S1184" i="30" s="1"/>
  <c r="T1184" i="30"/>
  <c r="Q989" i="30"/>
  <c r="N989" i="30"/>
  <c r="R989" i="30" s="1"/>
  <c r="S989" i="30"/>
  <c r="T989" i="30"/>
  <c r="Q200" i="30"/>
  <c r="N200" i="30"/>
  <c r="R200" i="30" s="1"/>
  <c r="S200" i="30"/>
  <c r="T200" i="30"/>
  <c r="Q411" i="30"/>
  <c r="R411" i="30"/>
  <c r="S411" i="30"/>
  <c r="N411" i="30"/>
  <c r="T411" i="30" s="1"/>
  <c r="Q892" i="30"/>
  <c r="R892" i="30"/>
  <c r="S892" i="30"/>
  <c r="N892" i="30"/>
  <c r="T892" i="30" s="1"/>
  <c r="Q267" i="30"/>
  <c r="R267" i="30"/>
  <c r="S267" i="30"/>
  <c r="N267" i="30"/>
  <c r="T267" i="30" s="1"/>
  <c r="Q629" i="30"/>
  <c r="R629" i="30"/>
  <c r="S629" i="30"/>
  <c r="N629" i="30"/>
  <c r="T629" i="30" s="1"/>
  <c r="Q1089" i="30"/>
  <c r="R1089" i="30"/>
  <c r="S1089" i="30"/>
  <c r="N1089" i="30"/>
  <c r="T1089" i="30" s="1"/>
  <c r="Q268" i="30"/>
  <c r="R268" i="30"/>
  <c r="S268" i="30"/>
  <c r="N268" i="30"/>
  <c r="T268" i="30" s="1"/>
  <c r="Q478" i="30"/>
  <c r="N478" i="30"/>
  <c r="R478" i="30" s="1"/>
  <c r="S478" i="30"/>
  <c r="T478" i="30"/>
  <c r="Q630" i="30"/>
  <c r="R630" i="30"/>
  <c r="S630" i="30"/>
  <c r="N630" i="30"/>
  <c r="T630" i="30" s="1"/>
  <c r="Q1090" i="30"/>
  <c r="R1090" i="30"/>
  <c r="S1090" i="30"/>
  <c r="N1090" i="30"/>
  <c r="T1090" i="30" s="1"/>
  <c r="Q149" i="30"/>
  <c r="R149" i="30"/>
  <c r="S149" i="30"/>
  <c r="N149" i="30"/>
  <c r="T149" i="30" s="1"/>
  <c r="Q340" i="30"/>
  <c r="R340" i="30"/>
  <c r="N340" i="30"/>
  <c r="S340" i="30" s="1"/>
  <c r="T340" i="30"/>
  <c r="Q893" i="30"/>
  <c r="R893" i="30"/>
  <c r="S893" i="30"/>
  <c r="N893" i="30"/>
  <c r="T893" i="30" s="1"/>
  <c r="Q894" i="30"/>
  <c r="R894" i="30"/>
  <c r="S894" i="30"/>
  <c r="N894" i="30"/>
  <c r="T894" i="30" s="1"/>
  <c r="Q479" i="30"/>
  <c r="N479" i="30"/>
  <c r="R479" i="30" s="1"/>
  <c r="S479" i="30"/>
  <c r="T479" i="30"/>
  <c r="Q1091" i="30"/>
  <c r="R1091" i="30"/>
  <c r="S1091" i="30"/>
  <c r="N1091" i="30"/>
  <c r="T1091" i="30" s="1"/>
  <c r="Q1185" i="30"/>
  <c r="R1185" i="30"/>
  <c r="N1185" i="30"/>
  <c r="S1185" i="30" s="1"/>
  <c r="T1185" i="30"/>
  <c r="Q201" i="30"/>
  <c r="N201" i="30"/>
  <c r="R201" i="30" s="1"/>
  <c r="S201" i="30"/>
  <c r="T201" i="30"/>
  <c r="Q82" i="30"/>
  <c r="R82" i="30"/>
  <c r="N82" i="30"/>
  <c r="S82" i="30" s="1"/>
  <c r="T82" i="30"/>
  <c r="Q341" i="30"/>
  <c r="R341" i="30"/>
  <c r="N341" i="30"/>
  <c r="S341" i="30" s="1"/>
  <c r="T341" i="30"/>
  <c r="Q631" i="30"/>
  <c r="R631" i="30"/>
  <c r="S631" i="30"/>
  <c r="N631" i="30"/>
  <c r="T631" i="30" s="1"/>
  <c r="Q782" i="30"/>
  <c r="R782" i="30"/>
  <c r="N782" i="30"/>
  <c r="S782" i="30" s="1"/>
  <c r="T782" i="30"/>
  <c r="Q342" i="30"/>
  <c r="R342" i="30"/>
  <c r="N342" i="30"/>
  <c r="S342" i="30" s="1"/>
  <c r="T342" i="30"/>
  <c r="Q895" i="30"/>
  <c r="R895" i="30"/>
  <c r="S895" i="30"/>
  <c r="N895" i="30"/>
  <c r="T895" i="30" s="1"/>
  <c r="Q343" i="30"/>
  <c r="R343" i="30"/>
  <c r="N343" i="30"/>
  <c r="S343" i="30" s="1"/>
  <c r="T343" i="30"/>
  <c r="Q632" i="30"/>
  <c r="R632" i="30"/>
  <c r="S632" i="30"/>
  <c r="N632" i="30"/>
  <c r="T632" i="30" s="1"/>
  <c r="Q1092" i="30"/>
  <c r="R1092" i="30"/>
  <c r="S1092" i="30"/>
  <c r="N1092" i="30"/>
  <c r="T1092" i="30" s="1"/>
  <c r="Q344" i="30"/>
  <c r="R344" i="30"/>
  <c r="N344" i="30"/>
  <c r="S344" i="30" s="1"/>
  <c r="T344" i="30"/>
  <c r="Q480" i="30"/>
  <c r="N480" i="30"/>
  <c r="R480" i="30" s="1"/>
  <c r="S480" i="30"/>
  <c r="T480" i="30"/>
  <c r="Q633" i="30"/>
  <c r="R633" i="30"/>
  <c r="S633" i="30"/>
  <c r="N633" i="30"/>
  <c r="T633" i="30" s="1"/>
  <c r="Q783" i="30"/>
  <c r="R783" i="30"/>
  <c r="N783" i="30"/>
  <c r="S783" i="30" s="1"/>
  <c r="T783" i="30"/>
  <c r="Q1093" i="30"/>
  <c r="R1093" i="30"/>
  <c r="S1093" i="30"/>
  <c r="N1093" i="30"/>
  <c r="T1093" i="30" s="1"/>
  <c r="Q345" i="30"/>
  <c r="R345" i="30"/>
  <c r="N345" i="30"/>
  <c r="S345" i="30" s="1"/>
  <c r="T345" i="30"/>
  <c r="Q412" i="30"/>
  <c r="R412" i="30"/>
  <c r="S412" i="30"/>
  <c r="N412" i="30"/>
  <c r="T412" i="30" s="1"/>
  <c r="Q634" i="30"/>
  <c r="R634" i="30"/>
  <c r="S634" i="30"/>
  <c r="N634" i="30"/>
  <c r="T634" i="30" s="1"/>
  <c r="Q269" i="30"/>
  <c r="R269" i="30"/>
  <c r="S269" i="30"/>
  <c r="N269" i="30"/>
  <c r="T269" i="30" s="1"/>
  <c r="Q635" i="30"/>
  <c r="R635" i="30"/>
  <c r="S635" i="30"/>
  <c r="N635" i="30"/>
  <c r="T635" i="30" s="1"/>
  <c r="Q896" i="30"/>
  <c r="R896" i="30"/>
  <c r="S896" i="30"/>
  <c r="N896" i="30"/>
  <c r="T896" i="30" s="1"/>
  <c r="Q270" i="30"/>
  <c r="R270" i="30"/>
  <c r="S270" i="30"/>
  <c r="N270" i="30"/>
  <c r="T270" i="30" s="1"/>
  <c r="Q481" i="30"/>
  <c r="N481" i="30"/>
  <c r="R481" i="30" s="1"/>
  <c r="S481" i="30"/>
  <c r="T481" i="30"/>
  <c r="Q636" i="30"/>
  <c r="R636" i="30"/>
  <c r="S636" i="30"/>
  <c r="N636" i="30"/>
  <c r="T636" i="30" s="1"/>
  <c r="Q637" i="30"/>
  <c r="R637" i="30"/>
  <c r="S637" i="30"/>
  <c r="N637" i="30"/>
  <c r="T637" i="30" s="1"/>
  <c r="Q784" i="30"/>
  <c r="R784" i="30"/>
  <c r="N784" i="30"/>
  <c r="S784" i="30" s="1"/>
  <c r="T784" i="30"/>
  <c r="Q785" i="30"/>
  <c r="R785" i="30"/>
  <c r="N785" i="30"/>
  <c r="S785" i="30" s="1"/>
  <c r="T785" i="30"/>
  <c r="Q1186" i="30"/>
  <c r="R1186" i="30"/>
  <c r="N1186" i="30"/>
  <c r="S1186" i="30" s="1"/>
  <c r="T1186" i="30"/>
  <c r="Q83" i="30"/>
  <c r="R83" i="30"/>
  <c r="N83" i="30"/>
  <c r="S83" i="30" s="1"/>
  <c r="T83" i="30"/>
  <c r="Q150" i="30"/>
  <c r="R150" i="30"/>
  <c r="S150" i="30"/>
  <c r="N150" i="30"/>
  <c r="T150" i="30" s="1"/>
  <c r="Q482" i="30"/>
  <c r="N482" i="30"/>
  <c r="R482" i="30" s="1"/>
  <c r="S482" i="30"/>
  <c r="T482" i="30"/>
  <c r="Q786" i="30"/>
  <c r="R786" i="30"/>
  <c r="N786" i="30"/>
  <c r="S786" i="30" s="1"/>
  <c r="T786" i="30"/>
  <c r="Q1094" i="30"/>
  <c r="R1094" i="30"/>
  <c r="S1094" i="30"/>
  <c r="N1094" i="30"/>
  <c r="T1094" i="30" s="1"/>
  <c r="Q1187" i="30"/>
  <c r="R1187" i="30"/>
  <c r="N1187" i="30"/>
  <c r="S1187" i="30" s="1"/>
  <c r="T1187" i="30"/>
  <c r="Q271" i="30"/>
  <c r="R271" i="30"/>
  <c r="S271" i="30"/>
  <c r="N271" i="30"/>
  <c r="T271" i="30" s="1"/>
  <c r="Q272" i="30"/>
  <c r="R272" i="30"/>
  <c r="S272" i="30"/>
  <c r="N272" i="30"/>
  <c r="T272" i="30" s="1"/>
  <c r="Q346" i="30"/>
  <c r="R346" i="30"/>
  <c r="N346" i="30"/>
  <c r="S346" i="30" s="1"/>
  <c r="T346" i="30"/>
  <c r="Q787" i="30"/>
  <c r="R787" i="30"/>
  <c r="N787" i="30"/>
  <c r="S787" i="30" s="1"/>
  <c r="T787" i="30"/>
  <c r="Q273" i="30"/>
  <c r="R273" i="30"/>
  <c r="S273" i="30"/>
  <c r="N273" i="30"/>
  <c r="T273" i="30" s="1"/>
  <c r="Q638" i="30"/>
  <c r="R638" i="30"/>
  <c r="S638" i="30"/>
  <c r="N638" i="30"/>
  <c r="T638" i="30" s="1"/>
  <c r="Q788" i="30"/>
  <c r="R788" i="30"/>
  <c r="N788" i="30"/>
  <c r="S788" i="30" s="1"/>
  <c r="T788" i="30"/>
  <c r="Q151" i="30"/>
  <c r="R151" i="30"/>
  <c r="S151" i="30"/>
  <c r="N151" i="30"/>
  <c r="T151" i="30" s="1"/>
  <c r="Q483" i="30"/>
  <c r="N483" i="30"/>
  <c r="R483" i="30" s="1"/>
  <c r="S483" i="30"/>
  <c r="T483" i="30"/>
  <c r="Q789" i="30"/>
  <c r="R789" i="30"/>
  <c r="N789" i="30"/>
  <c r="S789" i="30" s="1"/>
  <c r="T789" i="30"/>
  <c r="Q897" i="30"/>
  <c r="R897" i="30"/>
  <c r="S897" i="30"/>
  <c r="N897" i="30"/>
  <c r="T897" i="30" s="1"/>
  <c r="Q898" i="30"/>
  <c r="R898" i="30"/>
  <c r="S898" i="30"/>
  <c r="N898" i="30"/>
  <c r="T898" i="30" s="1"/>
  <c r="Q413" i="30"/>
  <c r="R413" i="30"/>
  <c r="S413" i="30"/>
  <c r="N413" i="30"/>
  <c r="T413" i="30" s="1"/>
  <c r="Q274" i="30"/>
  <c r="R274" i="30"/>
  <c r="S274" i="30"/>
  <c r="N274" i="30"/>
  <c r="T274" i="30" s="1"/>
  <c r="Q347" i="30"/>
  <c r="R347" i="30"/>
  <c r="N347" i="30"/>
  <c r="S347" i="30" s="1"/>
  <c r="T347" i="30"/>
  <c r="Q414" i="30"/>
  <c r="R414" i="30"/>
  <c r="S414" i="30"/>
  <c r="N414" i="30"/>
  <c r="T414" i="30" s="1"/>
  <c r="Q639" i="30"/>
  <c r="R639" i="30"/>
  <c r="S639" i="30"/>
  <c r="N639" i="30"/>
  <c r="T639" i="30" s="1"/>
  <c r="Q990" i="30"/>
  <c r="N990" i="30"/>
  <c r="R990" i="30" s="1"/>
  <c r="S990" i="30"/>
  <c r="T990" i="30"/>
  <c r="Q991" i="30"/>
  <c r="N991" i="30"/>
  <c r="R991" i="30" s="1"/>
  <c r="S991" i="30"/>
  <c r="T991" i="30"/>
  <c r="Q992" i="30"/>
  <c r="N992" i="30"/>
  <c r="R992" i="30" s="1"/>
  <c r="S992" i="30"/>
  <c r="T992" i="30"/>
  <c r="Q275" i="30"/>
  <c r="R275" i="30"/>
  <c r="S275" i="30"/>
  <c r="N275" i="30"/>
  <c r="T275" i="30" s="1"/>
  <c r="Q276" i="30"/>
  <c r="R276" i="30"/>
  <c r="S276" i="30"/>
  <c r="N276" i="30"/>
  <c r="T276" i="30" s="1"/>
  <c r="Q415" i="30"/>
  <c r="R415" i="30"/>
  <c r="S415" i="30"/>
  <c r="N415" i="30"/>
  <c r="T415" i="30" s="1"/>
  <c r="Q484" i="30"/>
  <c r="N484" i="30"/>
  <c r="R484" i="30" s="1"/>
  <c r="S484" i="30"/>
  <c r="T484" i="30"/>
  <c r="Q640" i="30"/>
  <c r="R640" i="30"/>
  <c r="S640" i="30"/>
  <c r="N640" i="30"/>
  <c r="T640" i="30" s="1"/>
  <c r="Q899" i="30"/>
  <c r="R899" i="30"/>
  <c r="S899" i="30"/>
  <c r="N899" i="30"/>
  <c r="T899" i="30" s="1"/>
  <c r="Q900" i="30"/>
  <c r="R900" i="30"/>
  <c r="S900" i="30"/>
  <c r="N900" i="30"/>
  <c r="T900" i="30" s="1"/>
  <c r="Q993" i="30"/>
  <c r="N993" i="30"/>
  <c r="R993" i="30" s="1"/>
  <c r="S993" i="30"/>
  <c r="T993" i="30"/>
  <c r="Q1188" i="30"/>
  <c r="R1188" i="30"/>
  <c r="N1188" i="30"/>
  <c r="S1188" i="30" s="1"/>
  <c r="T1188" i="30"/>
  <c r="Q84" i="30"/>
  <c r="R84" i="30"/>
  <c r="N84" i="30"/>
  <c r="S84" i="30" s="1"/>
  <c r="T84" i="30"/>
  <c r="Q85" i="30"/>
  <c r="R85" i="30"/>
  <c r="N85" i="30"/>
  <c r="S85" i="30" s="1"/>
  <c r="T85" i="30"/>
  <c r="Q86" i="30"/>
  <c r="R86" i="30"/>
  <c r="N86" i="30"/>
  <c r="S86" i="30" s="1"/>
  <c r="T86" i="30"/>
  <c r="Q202" i="30"/>
  <c r="N202" i="30"/>
  <c r="R202" i="30" s="1"/>
  <c r="S202" i="30"/>
  <c r="T202" i="30"/>
  <c r="Q277" i="30"/>
  <c r="R277" i="30"/>
  <c r="S277" i="30"/>
  <c r="N277" i="30"/>
  <c r="T277" i="30" s="1"/>
  <c r="Q416" i="30"/>
  <c r="R416" i="30"/>
  <c r="S416" i="30"/>
  <c r="N416" i="30"/>
  <c r="T416" i="30" s="1"/>
  <c r="Q641" i="30"/>
  <c r="R641" i="30"/>
  <c r="S641" i="30"/>
  <c r="N641" i="30"/>
  <c r="T641" i="30" s="1"/>
  <c r="Q994" i="30"/>
  <c r="N994" i="30"/>
  <c r="R994" i="30" s="1"/>
  <c r="S994" i="30"/>
  <c r="T994" i="30"/>
  <c r="Q1095" i="30"/>
  <c r="R1095" i="30"/>
  <c r="S1095" i="30"/>
  <c r="N1095" i="30"/>
  <c r="T1095" i="30" s="1"/>
  <c r="Q87" i="30"/>
  <c r="R87" i="30"/>
  <c r="N87" i="30"/>
  <c r="S87" i="30" s="1"/>
  <c r="T87" i="30"/>
  <c r="Q417" i="30"/>
  <c r="R417" i="30"/>
  <c r="S417" i="30"/>
  <c r="N417" i="30"/>
  <c r="T417" i="30" s="1"/>
  <c r="Q995" i="30"/>
  <c r="N995" i="30"/>
  <c r="R995" i="30" s="1"/>
  <c r="S995" i="30"/>
  <c r="T995" i="30"/>
  <c r="Q1096" i="30"/>
  <c r="R1096" i="30"/>
  <c r="S1096" i="30"/>
  <c r="N1096" i="30"/>
  <c r="T1096" i="30" s="1"/>
  <c r="Q88" i="30"/>
  <c r="R88" i="30"/>
  <c r="N88" i="30"/>
  <c r="S88" i="30" s="1"/>
  <c r="T88" i="30"/>
  <c r="Q278" i="30"/>
  <c r="R278" i="30"/>
  <c r="S278" i="30"/>
  <c r="N278" i="30"/>
  <c r="T278" i="30" s="1"/>
  <c r="Q642" i="30"/>
  <c r="R642" i="30"/>
  <c r="S642" i="30"/>
  <c r="N642" i="30"/>
  <c r="T642" i="30" s="1"/>
  <c r="Q1097" i="30"/>
  <c r="R1097" i="30"/>
  <c r="S1097" i="30"/>
  <c r="N1097" i="30"/>
  <c r="T1097" i="30" s="1"/>
  <c r="Q279" i="30"/>
  <c r="R279" i="30"/>
  <c r="S279" i="30"/>
  <c r="N279" i="30"/>
  <c r="T279" i="30" s="1"/>
  <c r="Q643" i="30"/>
  <c r="R643" i="30"/>
  <c r="S643" i="30"/>
  <c r="N643" i="30"/>
  <c r="T643" i="30" s="1"/>
  <c r="Q790" i="30"/>
  <c r="R790" i="30"/>
  <c r="N790" i="30"/>
  <c r="S790" i="30" s="1"/>
  <c r="T790" i="30"/>
  <c r="Q89" i="30"/>
  <c r="R89" i="30"/>
  <c r="N89" i="30"/>
  <c r="S89" i="30" s="1"/>
  <c r="T89" i="30"/>
  <c r="Q348" i="30"/>
  <c r="R348" i="30"/>
  <c r="N348" i="30"/>
  <c r="S348" i="30" s="1"/>
  <c r="T348" i="30"/>
  <c r="Q644" i="30"/>
  <c r="R644" i="30"/>
  <c r="S644" i="30"/>
  <c r="N644" i="30"/>
  <c r="T644" i="30" s="1"/>
  <c r="Q791" i="30"/>
  <c r="R791" i="30"/>
  <c r="N791" i="30"/>
  <c r="S791" i="30" s="1"/>
  <c r="T791" i="30"/>
  <c r="Q901" i="30"/>
  <c r="R901" i="30"/>
  <c r="S901" i="30"/>
  <c r="N901" i="30"/>
  <c r="T901" i="30" s="1"/>
  <c r="Q902" i="30"/>
  <c r="R902" i="30"/>
  <c r="S902" i="30"/>
  <c r="N902" i="30"/>
  <c r="T902" i="30" s="1"/>
  <c r="Q903" i="30"/>
  <c r="R903" i="30"/>
  <c r="S903" i="30"/>
  <c r="N903" i="30"/>
  <c r="T903" i="30" s="1"/>
  <c r="Q904" i="30"/>
  <c r="R904" i="30"/>
  <c r="S904" i="30"/>
  <c r="N904" i="30"/>
  <c r="T904" i="30" s="1"/>
  <c r="Q905" i="30"/>
  <c r="R905" i="30"/>
  <c r="S905" i="30"/>
  <c r="N905" i="30"/>
  <c r="T905" i="30" s="1"/>
  <c r="Q203" i="30"/>
  <c r="N203" i="30"/>
  <c r="R203" i="30" s="1"/>
  <c r="S203" i="30"/>
  <c r="T203" i="30"/>
  <c r="Q280" i="30"/>
  <c r="R280" i="30"/>
  <c r="S280" i="30"/>
  <c r="N280" i="30"/>
  <c r="T280" i="30" s="1"/>
  <c r="Q645" i="30"/>
  <c r="R645" i="30"/>
  <c r="S645" i="30"/>
  <c r="N645" i="30"/>
  <c r="T645" i="30" s="1"/>
  <c r="Q792" i="30"/>
  <c r="R792" i="30"/>
  <c r="N792" i="30"/>
  <c r="S792" i="30" s="1"/>
  <c r="T792" i="30"/>
  <c r="Q906" i="30"/>
  <c r="R906" i="30"/>
  <c r="S906" i="30"/>
  <c r="N906" i="30"/>
  <c r="T906" i="30" s="1"/>
  <c r="Q281" i="30"/>
  <c r="R281" i="30"/>
  <c r="S281" i="30"/>
  <c r="N281" i="30"/>
  <c r="T281" i="30" s="1"/>
  <c r="Q349" i="30"/>
  <c r="R349" i="30"/>
  <c r="N349" i="30"/>
  <c r="S349" i="30" s="1"/>
  <c r="T349" i="30"/>
  <c r="Q793" i="30"/>
  <c r="R793" i="30"/>
  <c r="N793" i="30"/>
  <c r="S793" i="30" s="1"/>
  <c r="T793" i="30"/>
  <c r="Q907" i="30"/>
  <c r="R907" i="30"/>
  <c r="S907" i="30"/>
  <c r="N907" i="30"/>
  <c r="T907" i="30" s="1"/>
  <c r="Q152" i="30"/>
  <c r="R152" i="30"/>
  <c r="S152" i="30"/>
  <c r="N152" i="30"/>
  <c r="T152" i="30" s="1"/>
  <c r="Q646" i="30"/>
  <c r="R646" i="30"/>
  <c r="S646" i="30"/>
  <c r="N646" i="30"/>
  <c r="T646" i="30" s="1"/>
  <c r="Q350" i="30"/>
  <c r="R350" i="30"/>
  <c r="N350" i="30"/>
  <c r="S350" i="30" s="1"/>
  <c r="T350" i="30"/>
  <c r="Q647" i="30"/>
  <c r="R647" i="30"/>
  <c r="S647" i="30"/>
  <c r="N647" i="30"/>
  <c r="T647" i="30" s="1"/>
  <c r="Q996" i="30"/>
  <c r="N996" i="30"/>
  <c r="R996" i="30" s="1"/>
  <c r="S996" i="30"/>
  <c r="T996" i="30"/>
  <c r="Q1098" i="30"/>
  <c r="R1098" i="30"/>
  <c r="S1098" i="30"/>
  <c r="N1098" i="30"/>
  <c r="T1098" i="30" s="1"/>
  <c r="Q1099" i="30"/>
  <c r="R1099" i="30"/>
  <c r="S1099" i="30"/>
  <c r="N1099" i="30"/>
  <c r="T1099" i="30" s="1"/>
  <c r="Q1100" i="30"/>
  <c r="R1100" i="30"/>
  <c r="S1100" i="30"/>
  <c r="N1100" i="30"/>
  <c r="T1100" i="30" s="1"/>
  <c r="Q282" i="30"/>
  <c r="R282" i="30"/>
  <c r="S282" i="30"/>
  <c r="N282" i="30"/>
  <c r="T282" i="30" s="1"/>
  <c r="Q485" i="30"/>
  <c r="N485" i="30"/>
  <c r="R485" i="30" s="1"/>
  <c r="S485" i="30"/>
  <c r="T485" i="30"/>
  <c r="Q648" i="30"/>
  <c r="R648" i="30"/>
  <c r="S648" i="30"/>
  <c r="N648" i="30"/>
  <c r="T648" i="30" s="1"/>
  <c r="Q90" i="30"/>
  <c r="R90" i="30"/>
  <c r="N90" i="30"/>
  <c r="S90" i="30" s="1"/>
  <c r="T90" i="30"/>
  <c r="Q794" i="30"/>
  <c r="R794" i="30"/>
  <c r="N794" i="30"/>
  <c r="S794" i="30" s="1"/>
  <c r="T794" i="30"/>
  <c r="Q795" i="30"/>
  <c r="R795" i="30"/>
  <c r="N795" i="30"/>
  <c r="S795" i="30" s="1"/>
  <c r="T795" i="30"/>
  <c r="Q153" i="30"/>
  <c r="R153" i="30"/>
  <c r="S153" i="30"/>
  <c r="N153" i="30"/>
  <c r="T153" i="30" s="1"/>
  <c r="Q796" i="30"/>
  <c r="R796" i="30"/>
  <c r="N796" i="30"/>
  <c r="S796" i="30" s="1"/>
  <c r="T796" i="30"/>
  <c r="Q283" i="30"/>
  <c r="R283" i="30"/>
  <c r="S283" i="30"/>
  <c r="N283" i="30"/>
  <c r="T283" i="30" s="1"/>
  <c r="Q486" i="30"/>
  <c r="N486" i="30"/>
  <c r="R486" i="30" s="1"/>
  <c r="S486" i="30"/>
  <c r="T486" i="30"/>
  <c r="Q1101" i="30"/>
  <c r="R1101" i="30"/>
  <c r="S1101" i="30"/>
  <c r="N1101" i="30"/>
  <c r="T1101" i="30" s="1"/>
  <c r="Q284" i="30"/>
  <c r="R284" i="30"/>
  <c r="S284" i="30"/>
  <c r="N284" i="30"/>
  <c r="T284" i="30" s="1"/>
  <c r="Q649" i="30"/>
  <c r="R649" i="30"/>
  <c r="S649" i="30"/>
  <c r="N649" i="30"/>
  <c r="T649" i="30" s="1"/>
  <c r="Q997" i="30"/>
  <c r="N997" i="30"/>
  <c r="R997" i="30" s="1"/>
  <c r="S997" i="30"/>
  <c r="T997" i="30"/>
  <c r="Q204" i="30"/>
  <c r="N204" i="30"/>
  <c r="R204" i="30" s="1"/>
  <c r="S204" i="30"/>
  <c r="T204" i="30"/>
  <c r="Q285" i="30"/>
  <c r="R285" i="30"/>
  <c r="S285" i="30"/>
  <c r="N285" i="30"/>
  <c r="T285" i="30" s="1"/>
  <c r="Q908" i="30"/>
  <c r="R908" i="30"/>
  <c r="S908" i="30"/>
  <c r="N908" i="30"/>
  <c r="T908" i="30" s="1"/>
  <c r="Q1189" i="30"/>
  <c r="R1189" i="30"/>
  <c r="N1189" i="30"/>
  <c r="S1189" i="30" s="1"/>
  <c r="T1189" i="30"/>
  <c r="Q286" i="30"/>
  <c r="R286" i="30"/>
  <c r="S286" i="30"/>
  <c r="N286" i="30"/>
  <c r="T286" i="30" s="1"/>
  <c r="Q650" i="30"/>
  <c r="R650" i="30"/>
  <c r="S650" i="30"/>
  <c r="N650" i="30"/>
  <c r="T650" i="30" s="1"/>
  <c r="Q1190" i="30"/>
  <c r="R1190" i="30"/>
  <c r="N1190" i="30"/>
  <c r="S1190" i="30" s="1"/>
  <c r="T1190" i="30"/>
  <c r="Q154" i="30"/>
  <c r="R154" i="30"/>
  <c r="S154" i="30"/>
  <c r="N154" i="30"/>
  <c r="T154" i="30" s="1"/>
  <c r="Q287" i="30"/>
  <c r="R287" i="30"/>
  <c r="S287" i="30"/>
  <c r="N287" i="30"/>
  <c r="T287" i="30" s="1"/>
  <c r="Q651" i="30"/>
  <c r="R651" i="30"/>
  <c r="S651" i="30"/>
  <c r="N651" i="30"/>
  <c r="T651" i="30" s="1"/>
  <c r="Q1102" i="30"/>
  <c r="R1102" i="30"/>
  <c r="S1102" i="30"/>
  <c r="N1102" i="30"/>
  <c r="T1102" i="30" s="1"/>
  <c r="Q1191" i="30"/>
  <c r="R1191" i="30"/>
  <c r="N1191" i="30"/>
  <c r="S1191" i="30" s="1"/>
  <c r="T1191" i="30"/>
  <c r="Q418" i="30"/>
  <c r="R418" i="30"/>
  <c r="S418" i="30"/>
  <c r="N418" i="30"/>
  <c r="T418" i="30" s="1"/>
  <c r="Q652" i="30"/>
  <c r="R652" i="30"/>
  <c r="S652" i="30"/>
  <c r="N652" i="30"/>
  <c r="T652" i="30" s="1"/>
  <c r="Q205" i="30"/>
  <c r="N205" i="30"/>
  <c r="R205" i="30" s="1"/>
  <c r="S205" i="30"/>
  <c r="T205" i="30"/>
  <c r="Q351" i="30"/>
  <c r="R351" i="30"/>
  <c r="N351" i="30"/>
  <c r="S351" i="30" s="1"/>
  <c r="T351" i="30"/>
  <c r="Q909" i="30"/>
  <c r="R909" i="30"/>
  <c r="S909" i="30"/>
  <c r="N909" i="30"/>
  <c r="T909" i="30" s="1"/>
  <c r="Q352" i="30"/>
  <c r="R352" i="30"/>
  <c r="N352" i="30"/>
  <c r="S352" i="30" s="1"/>
  <c r="T352" i="30"/>
  <c r="Q653" i="30"/>
  <c r="R653" i="30"/>
  <c r="S653" i="30"/>
  <c r="N653" i="30"/>
  <c r="T653" i="30" s="1"/>
  <c r="Q797" i="30"/>
  <c r="R797" i="30"/>
  <c r="N797" i="30"/>
  <c r="S797" i="30" s="1"/>
  <c r="T797" i="30"/>
  <c r="Q654" i="30"/>
  <c r="R654" i="30"/>
  <c r="S654" i="30"/>
  <c r="N654" i="30"/>
  <c r="T654" i="30" s="1"/>
  <c r="Q419" i="30"/>
  <c r="R419" i="30"/>
  <c r="S419" i="30"/>
  <c r="N419" i="30"/>
  <c r="T419" i="30" s="1"/>
  <c r="Q487" i="30"/>
  <c r="N487" i="30"/>
  <c r="R487" i="30" s="1"/>
  <c r="S487" i="30"/>
  <c r="T487" i="30"/>
  <c r="Q655" i="30"/>
  <c r="R655" i="30"/>
  <c r="S655" i="30"/>
  <c r="N655" i="30"/>
  <c r="T655" i="30" s="1"/>
  <c r="Q1103" i="30"/>
  <c r="R1103" i="30"/>
  <c r="S1103" i="30"/>
  <c r="N1103" i="30"/>
  <c r="T1103" i="30" s="1"/>
  <c r="Q206" i="30"/>
  <c r="N206" i="30"/>
  <c r="R206" i="30" s="1"/>
  <c r="S206" i="30"/>
  <c r="T206" i="30"/>
  <c r="Q910" i="30"/>
  <c r="R910" i="30"/>
  <c r="S910" i="30"/>
  <c r="N910" i="30"/>
  <c r="T910" i="30" s="1"/>
  <c r="Q998" i="30"/>
  <c r="N998" i="30"/>
  <c r="R998" i="30" s="1"/>
  <c r="S998" i="30"/>
  <c r="T998" i="30"/>
  <c r="Q999" i="30"/>
  <c r="N999" i="30"/>
  <c r="R999" i="30" s="1"/>
  <c r="S999" i="30"/>
  <c r="T999" i="30"/>
  <c r="Q353" i="30"/>
  <c r="R353" i="30"/>
  <c r="N353" i="30"/>
  <c r="S353" i="30" s="1"/>
  <c r="T353" i="30"/>
  <c r="Q420" i="30"/>
  <c r="R420" i="30"/>
  <c r="S420" i="30"/>
  <c r="N420" i="30"/>
  <c r="T420" i="30" s="1"/>
  <c r="Q354" i="30"/>
  <c r="R354" i="30"/>
  <c r="N354" i="30"/>
  <c r="S354" i="30" s="1"/>
  <c r="T354" i="30"/>
  <c r="Q911" i="30"/>
  <c r="R911" i="30"/>
  <c r="S911" i="30"/>
  <c r="N911" i="30"/>
  <c r="T911" i="30" s="1"/>
  <c r="Q1000" i="30"/>
  <c r="N1000" i="30"/>
  <c r="R1000" i="30" s="1"/>
  <c r="S1000" i="30"/>
  <c r="T1000" i="30"/>
  <c r="Q155" i="30"/>
  <c r="R155" i="30"/>
  <c r="S155" i="30"/>
  <c r="N155" i="30"/>
  <c r="T155" i="30" s="1"/>
  <c r="Q488" i="30"/>
  <c r="N488" i="30"/>
  <c r="R488" i="30" s="1"/>
  <c r="S488" i="30"/>
  <c r="T488" i="30"/>
  <c r="Q798" i="30"/>
  <c r="R798" i="30"/>
  <c r="N798" i="30"/>
  <c r="S798" i="30" s="1"/>
  <c r="T798" i="30"/>
  <c r="Q912" i="30"/>
  <c r="R912" i="30"/>
  <c r="S912" i="30"/>
  <c r="N912" i="30"/>
  <c r="T912" i="30" s="1"/>
  <c r="Q913" i="30"/>
  <c r="R913" i="30"/>
  <c r="S913" i="30"/>
  <c r="N913" i="30"/>
  <c r="T913" i="30" s="1"/>
  <c r="Q156" i="30"/>
  <c r="R156" i="30"/>
  <c r="S156" i="30"/>
  <c r="N156" i="30"/>
  <c r="T156" i="30" s="1"/>
  <c r="Q489" i="30"/>
  <c r="N489" i="30"/>
  <c r="R489" i="30" s="1"/>
  <c r="S489" i="30"/>
  <c r="T489" i="30"/>
  <c r="Q656" i="30"/>
  <c r="R656" i="30"/>
  <c r="S656" i="30"/>
  <c r="N656" i="30"/>
  <c r="T656" i="30" s="1"/>
  <c r="Q914" i="30"/>
  <c r="R914" i="30"/>
  <c r="S914" i="30"/>
  <c r="N914" i="30"/>
  <c r="T914" i="30" s="1"/>
  <c r="Q1104" i="30"/>
  <c r="R1104" i="30"/>
  <c r="S1104" i="30"/>
  <c r="N1104" i="30"/>
  <c r="T1104" i="30" s="1"/>
  <c r="Q1192" i="30"/>
  <c r="R1192" i="30"/>
  <c r="N1192" i="30"/>
  <c r="S1192" i="30" s="1"/>
  <c r="T1192" i="30"/>
  <c r="Q1193" i="30"/>
  <c r="R1193" i="30"/>
  <c r="N1193" i="30"/>
  <c r="S1193" i="30" s="1"/>
  <c r="T1193" i="30"/>
  <c r="Q91" i="30"/>
  <c r="R91" i="30"/>
  <c r="N91" i="30"/>
  <c r="S91" i="30" s="1"/>
  <c r="T91" i="30"/>
  <c r="Q92" i="30"/>
  <c r="R92" i="30"/>
  <c r="N92" i="30"/>
  <c r="S92" i="30" s="1"/>
  <c r="T92" i="30"/>
  <c r="Q207" i="30"/>
  <c r="N207" i="30"/>
  <c r="R207" i="30" s="1"/>
  <c r="S207" i="30"/>
  <c r="T207" i="30"/>
  <c r="Q657" i="30"/>
  <c r="R657" i="30"/>
  <c r="S657" i="30"/>
  <c r="N657" i="30"/>
  <c r="T657" i="30" s="1"/>
  <c r="Q1001" i="30"/>
  <c r="N1001" i="30"/>
  <c r="R1001" i="30" s="1"/>
  <c r="S1001" i="30"/>
  <c r="T1001" i="30"/>
  <c r="Q93" i="30"/>
  <c r="R93" i="30"/>
  <c r="N93" i="30"/>
  <c r="S93" i="30" s="1"/>
  <c r="T93" i="30"/>
  <c r="Q208" i="30"/>
  <c r="N208" i="30"/>
  <c r="R208" i="30" s="1"/>
  <c r="S208" i="30"/>
  <c r="T208" i="30"/>
  <c r="Q355" i="30"/>
  <c r="R355" i="30"/>
  <c r="N355" i="30"/>
  <c r="S355" i="30" s="1"/>
  <c r="T355" i="30"/>
  <c r="Q356" i="30"/>
  <c r="R356" i="30"/>
  <c r="N356" i="30"/>
  <c r="S356" i="30" s="1"/>
  <c r="T356" i="30"/>
  <c r="Q658" i="30"/>
  <c r="R658" i="30"/>
  <c r="S658" i="30"/>
  <c r="N658" i="30"/>
  <c r="T658" i="30" s="1"/>
  <c r="Q659" i="30"/>
  <c r="R659" i="30"/>
  <c r="S659" i="30"/>
  <c r="N659" i="30"/>
  <c r="T659" i="30" s="1"/>
  <c r="Q915" i="30"/>
  <c r="R915" i="30"/>
  <c r="S915" i="30"/>
  <c r="N915" i="30"/>
  <c r="T915" i="30" s="1"/>
  <c r="Q916" i="30"/>
  <c r="R916" i="30"/>
  <c r="S916" i="30"/>
  <c r="N916" i="30"/>
  <c r="T916" i="30" s="1"/>
  <c r="Q660" i="30"/>
  <c r="R660" i="30"/>
  <c r="S660" i="30"/>
  <c r="N660" i="30"/>
  <c r="T660" i="30" s="1"/>
  <c r="Q799" i="30"/>
  <c r="R799" i="30"/>
  <c r="N799" i="30"/>
  <c r="S799" i="30" s="1"/>
  <c r="T799" i="30"/>
  <c r="Q1194" i="30"/>
  <c r="R1194" i="30"/>
  <c r="N1194" i="30"/>
  <c r="S1194" i="30" s="1"/>
  <c r="T1194" i="30"/>
  <c r="Q288" i="30"/>
  <c r="R288" i="30"/>
  <c r="S288" i="30"/>
  <c r="N288" i="30"/>
  <c r="T288" i="30" s="1"/>
  <c r="Q661" i="30"/>
  <c r="R661" i="30"/>
  <c r="S661" i="30"/>
  <c r="N661" i="30"/>
  <c r="T661" i="30" s="1"/>
  <c r="Q1105" i="30"/>
  <c r="R1105" i="30"/>
  <c r="S1105" i="30"/>
  <c r="N1105" i="30"/>
  <c r="T1105" i="30" s="1"/>
  <c r="Q209" i="30"/>
  <c r="N209" i="30"/>
  <c r="R209" i="30" s="1"/>
  <c r="S209" i="30"/>
  <c r="T209" i="30"/>
  <c r="Q357" i="30"/>
  <c r="R357" i="30"/>
  <c r="N357" i="30"/>
  <c r="S357" i="30" s="1"/>
  <c r="T357" i="30"/>
  <c r="Q1106" i="30"/>
  <c r="R1106" i="30"/>
  <c r="S1106" i="30"/>
  <c r="N1106" i="30"/>
  <c r="T1106" i="30" s="1"/>
  <c r="Q94" i="30"/>
  <c r="R94" i="30"/>
  <c r="N94" i="30"/>
  <c r="S94" i="30" s="1"/>
  <c r="T94" i="30"/>
  <c r="Q210" i="30"/>
  <c r="N210" i="30"/>
  <c r="R210" i="30" s="1"/>
  <c r="S210" i="30"/>
  <c r="T210" i="30"/>
  <c r="Q662" i="30"/>
  <c r="R662" i="30"/>
  <c r="S662" i="30"/>
  <c r="N662" i="30"/>
  <c r="T662" i="30" s="1"/>
  <c r="Q1195" i="30"/>
  <c r="R1195" i="30"/>
  <c r="N1195" i="30"/>
  <c r="S1195" i="30" s="1"/>
  <c r="T1195" i="30"/>
  <c r="Q157" i="30"/>
  <c r="R157" i="30"/>
  <c r="S157" i="30"/>
  <c r="N157" i="30"/>
  <c r="T157" i="30" s="1"/>
  <c r="Q211" i="30"/>
  <c r="N211" i="30"/>
  <c r="R211" i="30" s="1"/>
  <c r="S211" i="30"/>
  <c r="T211" i="30"/>
  <c r="Q663" i="30"/>
  <c r="R663" i="30"/>
  <c r="S663" i="30"/>
  <c r="N663" i="30"/>
  <c r="T663" i="30" s="1"/>
  <c r="Q1002" i="30"/>
  <c r="N1002" i="30"/>
  <c r="R1002" i="30" s="1"/>
  <c r="S1002" i="30"/>
  <c r="T1002" i="30"/>
  <c r="Q1196" i="30"/>
  <c r="R1196" i="30"/>
  <c r="N1196" i="30"/>
  <c r="S1196" i="30" s="1"/>
  <c r="T1196" i="30"/>
  <c r="Q358" i="30"/>
  <c r="R358" i="30"/>
  <c r="N358" i="30"/>
  <c r="S358" i="30" s="1"/>
  <c r="T358" i="30"/>
  <c r="Q1003" i="30"/>
  <c r="N1003" i="30"/>
  <c r="R1003" i="30" s="1"/>
  <c r="S1003" i="30"/>
  <c r="T1003" i="30"/>
  <c r="Q490" i="30"/>
  <c r="N490" i="30"/>
  <c r="R490" i="30" s="1"/>
  <c r="S490" i="30"/>
  <c r="T490" i="30"/>
  <c r="Q664" i="30"/>
  <c r="R664" i="30"/>
  <c r="S664" i="30"/>
  <c r="N664" i="30"/>
  <c r="T664" i="30" s="1"/>
  <c r="Q1107" i="30"/>
  <c r="R1107" i="30"/>
  <c r="S1107" i="30"/>
  <c r="N1107" i="30"/>
  <c r="T1107" i="30" s="1"/>
  <c r="Q421" i="30"/>
  <c r="R421" i="30"/>
  <c r="S421" i="30"/>
  <c r="N421" i="30"/>
  <c r="T421" i="30" s="1"/>
  <c r="Q665" i="30"/>
  <c r="R665" i="30"/>
  <c r="S665" i="30"/>
  <c r="N665" i="30"/>
  <c r="T665" i="30" s="1"/>
  <c r="Q666" i="30"/>
  <c r="R666" i="30"/>
  <c r="S666" i="30"/>
  <c r="N666" i="30"/>
  <c r="T666" i="30" s="1"/>
  <c r="Q1004" i="30"/>
  <c r="N1004" i="30"/>
  <c r="R1004" i="30" s="1"/>
  <c r="S1004" i="30"/>
  <c r="T1004" i="30"/>
  <c r="Q1108" i="30"/>
  <c r="R1108" i="30"/>
  <c r="S1108" i="30"/>
  <c r="N1108" i="30"/>
  <c r="T1108" i="30" s="1"/>
  <c r="Q158" i="30"/>
  <c r="R158" i="30"/>
  <c r="S158" i="30"/>
  <c r="N158" i="30"/>
  <c r="T158" i="30" s="1"/>
  <c r="Q491" i="30"/>
  <c r="N491" i="30"/>
  <c r="R491" i="30" s="1"/>
  <c r="S491" i="30"/>
  <c r="T491" i="30"/>
  <c r="Q800" i="30"/>
  <c r="R800" i="30"/>
  <c r="N800" i="30"/>
  <c r="S800" i="30" s="1"/>
  <c r="T800" i="30"/>
  <c r="Q1197" i="30"/>
  <c r="R1197" i="30"/>
  <c r="N1197" i="30"/>
  <c r="S1197" i="30" s="1"/>
  <c r="T1197" i="30"/>
  <c r="Q95" i="30"/>
  <c r="R95" i="30"/>
  <c r="N95" i="30"/>
  <c r="S95" i="30" s="1"/>
  <c r="T95" i="30"/>
  <c r="Q159" i="30"/>
  <c r="R159" i="30"/>
  <c r="S159" i="30"/>
  <c r="N159" i="30"/>
  <c r="T159" i="30" s="1"/>
  <c r="Q289" i="30"/>
  <c r="R289" i="30"/>
  <c r="S289" i="30"/>
  <c r="N289" i="30"/>
  <c r="T289" i="30" s="1"/>
  <c r="Q359" i="30"/>
  <c r="R359" i="30"/>
  <c r="N359" i="30"/>
  <c r="S359" i="30" s="1"/>
  <c r="T359" i="30"/>
  <c r="Q492" i="30"/>
  <c r="N492" i="30"/>
  <c r="R492" i="30" s="1"/>
  <c r="S492" i="30"/>
  <c r="T492" i="30"/>
  <c r="Q667" i="30"/>
  <c r="R667" i="30"/>
  <c r="S667" i="30"/>
  <c r="N667" i="30"/>
  <c r="T667" i="30" s="1"/>
  <c r="Q801" i="30"/>
  <c r="R801" i="30"/>
  <c r="N801" i="30"/>
  <c r="S801" i="30" s="1"/>
  <c r="T801" i="30"/>
  <c r="Q96" i="30"/>
  <c r="R96" i="30"/>
  <c r="N96" i="30"/>
  <c r="S96" i="30" s="1"/>
  <c r="T96" i="30"/>
  <c r="Q290" i="30"/>
  <c r="R290" i="30"/>
  <c r="S290" i="30"/>
  <c r="N290" i="30"/>
  <c r="T290" i="30" s="1"/>
  <c r="Q668" i="30"/>
  <c r="R668" i="30"/>
  <c r="S668" i="30"/>
  <c r="N668" i="30"/>
  <c r="T668" i="30" s="1"/>
  <c r="Q802" i="30"/>
  <c r="R802" i="30"/>
  <c r="N802" i="30"/>
  <c r="S802" i="30" s="1"/>
  <c r="T802" i="30"/>
  <c r="Q803" i="30"/>
  <c r="R803" i="30"/>
  <c r="N803" i="30"/>
  <c r="S803" i="30" s="1"/>
  <c r="T803" i="30"/>
  <c r="Q291" i="30"/>
  <c r="R291" i="30"/>
  <c r="S291" i="30"/>
  <c r="N291" i="30"/>
  <c r="T291" i="30" s="1"/>
  <c r="Q360" i="30"/>
  <c r="R360" i="30"/>
  <c r="N360" i="30"/>
  <c r="S360" i="30" s="1"/>
  <c r="T360" i="30"/>
  <c r="Q493" i="30"/>
  <c r="N493" i="30"/>
  <c r="R493" i="30" s="1"/>
  <c r="S493" i="30"/>
  <c r="T493" i="30"/>
  <c r="Q669" i="30"/>
  <c r="R669" i="30"/>
  <c r="S669" i="30"/>
  <c r="N669" i="30"/>
  <c r="T669" i="30" s="1"/>
  <c r="Q917" i="30"/>
  <c r="R917" i="30"/>
  <c r="S917" i="30"/>
  <c r="N917" i="30"/>
  <c r="T917" i="30" s="1"/>
  <c r="Q1198" i="30"/>
  <c r="R1198" i="30"/>
  <c r="N1198" i="30"/>
  <c r="S1198" i="30" s="1"/>
  <c r="T1198" i="30"/>
  <c r="Q292" i="30"/>
  <c r="R292" i="30"/>
  <c r="S292" i="30"/>
  <c r="N292" i="30"/>
  <c r="T292" i="30" s="1"/>
  <c r="Q494" i="30"/>
  <c r="N494" i="30"/>
  <c r="R494" i="30" s="1"/>
  <c r="S494" i="30"/>
  <c r="T494" i="30"/>
  <c r="Q670" i="30"/>
  <c r="R670" i="30"/>
  <c r="S670" i="30"/>
  <c r="N670" i="30"/>
  <c r="T670" i="30" s="1"/>
  <c r="Q1199" i="30"/>
  <c r="R1199" i="30"/>
  <c r="N1199" i="30"/>
  <c r="S1199" i="30" s="1"/>
  <c r="T1199" i="30"/>
  <c r="Q1200" i="30"/>
  <c r="R1200" i="30"/>
  <c r="N1200" i="30"/>
  <c r="S1200" i="30" s="1"/>
  <c r="T1200" i="30"/>
  <c r="Q97" i="30"/>
  <c r="R97" i="30"/>
  <c r="N97" i="30"/>
  <c r="S97" i="30" s="1"/>
  <c r="T97" i="30"/>
  <c r="Q361" i="30"/>
  <c r="R361" i="30"/>
  <c r="N361" i="30"/>
  <c r="S361" i="30" s="1"/>
  <c r="T361" i="30"/>
  <c r="Q918" i="30"/>
  <c r="R918" i="30"/>
  <c r="S918" i="30"/>
  <c r="N918" i="30"/>
  <c r="T918" i="30" s="1"/>
  <c r="Q1005" i="30"/>
  <c r="N1005" i="30"/>
  <c r="R1005" i="30" s="1"/>
  <c r="S1005" i="30"/>
  <c r="T1005" i="30"/>
  <c r="Q1006" i="30"/>
  <c r="N1006" i="30"/>
  <c r="R1006" i="30" s="1"/>
  <c r="S1006" i="30"/>
  <c r="T1006" i="30"/>
  <c r="Q1007" i="30"/>
  <c r="N1007" i="30"/>
  <c r="R1007" i="30" s="1"/>
  <c r="S1007" i="30"/>
  <c r="T1007" i="30"/>
  <c r="Q1008" i="30"/>
  <c r="N1008" i="30"/>
  <c r="R1008" i="30" s="1"/>
  <c r="S1008" i="30"/>
  <c r="T1008" i="30"/>
  <c r="Q1109" i="30"/>
  <c r="R1109" i="30"/>
  <c r="S1109" i="30"/>
  <c r="N1109" i="30"/>
  <c r="T1109" i="30" s="1"/>
  <c r="Q362" i="30"/>
  <c r="R362" i="30"/>
  <c r="N362" i="30"/>
  <c r="S362" i="30" s="1"/>
  <c r="T362" i="30"/>
  <c r="Q495" i="30"/>
  <c r="N495" i="30"/>
  <c r="R495" i="30" s="1"/>
  <c r="S495" i="30"/>
  <c r="T495" i="30"/>
  <c r="Q804" i="30"/>
  <c r="R804" i="30"/>
  <c r="N804" i="30"/>
  <c r="S804" i="30" s="1"/>
  <c r="T804" i="30"/>
  <c r="Q919" i="30"/>
  <c r="R919" i="30"/>
  <c r="S919" i="30"/>
  <c r="N919" i="30"/>
  <c r="T919" i="30" s="1"/>
  <c r="Q1009" i="30"/>
  <c r="N1009" i="30"/>
  <c r="R1009" i="30" s="1"/>
  <c r="S1009" i="30"/>
  <c r="T1009" i="30"/>
  <c r="Q293" i="30"/>
  <c r="R293" i="30"/>
  <c r="S293" i="30"/>
  <c r="N293" i="30"/>
  <c r="T293" i="30" s="1"/>
  <c r="Q671" i="30"/>
  <c r="R671" i="30"/>
  <c r="S671" i="30"/>
  <c r="N671" i="30"/>
  <c r="T671" i="30" s="1"/>
  <c r="Q920" i="30"/>
  <c r="R920" i="30"/>
  <c r="S920" i="30"/>
  <c r="N920" i="30"/>
  <c r="T920" i="30" s="1"/>
  <c r="Q422" i="30"/>
  <c r="R422" i="30"/>
  <c r="S422" i="30"/>
  <c r="N422" i="30"/>
  <c r="T422" i="30" s="1"/>
  <c r="Q672" i="30"/>
  <c r="R672" i="30"/>
  <c r="S672" i="30"/>
  <c r="N672" i="30"/>
  <c r="T672" i="30" s="1"/>
  <c r="Q805" i="30"/>
  <c r="R805" i="30"/>
  <c r="N805" i="30"/>
  <c r="S805" i="30" s="1"/>
  <c r="T805" i="30"/>
  <c r="Q806" i="30"/>
  <c r="R806" i="30"/>
  <c r="N806" i="30"/>
  <c r="S806" i="30" s="1"/>
  <c r="T806" i="30"/>
  <c r="Q807" i="30"/>
  <c r="R807" i="30"/>
  <c r="N807" i="30"/>
  <c r="S807" i="30" s="1"/>
  <c r="T807" i="30"/>
  <c r="Q1010" i="30"/>
  <c r="N1010" i="30"/>
  <c r="R1010" i="30" s="1"/>
  <c r="S1010" i="30"/>
  <c r="T1010" i="30"/>
  <c r="Q98" i="30"/>
  <c r="R98" i="30"/>
  <c r="N98" i="30"/>
  <c r="S98" i="30" s="1"/>
  <c r="T98" i="30"/>
  <c r="Q673" i="30"/>
  <c r="R673" i="30"/>
  <c r="S673" i="30"/>
  <c r="N673" i="30"/>
  <c r="T673" i="30" s="1"/>
  <c r="Q808" i="30"/>
  <c r="R808" i="30"/>
  <c r="N808" i="30"/>
  <c r="S808" i="30" s="1"/>
  <c r="T808" i="30"/>
  <c r="Q160" i="30"/>
  <c r="R160" i="30"/>
  <c r="S160" i="30"/>
  <c r="N160" i="30"/>
  <c r="T160" i="30" s="1"/>
  <c r="Q496" i="30"/>
  <c r="N496" i="30"/>
  <c r="R496" i="30" s="1"/>
  <c r="S496" i="30"/>
  <c r="T496" i="30"/>
  <c r="Q1110" i="30"/>
  <c r="R1110" i="30"/>
  <c r="S1110" i="30"/>
  <c r="N1110" i="30"/>
  <c r="T1110" i="30" s="1"/>
  <c r="Q809" i="30"/>
  <c r="R809" i="30"/>
  <c r="N809" i="30"/>
  <c r="S809" i="30" s="1"/>
  <c r="T809" i="30"/>
  <c r="Q1111" i="30"/>
  <c r="R1111" i="30"/>
  <c r="S1111" i="30"/>
  <c r="N1111" i="30"/>
  <c r="T1111" i="30" s="1"/>
  <c r="Q810" i="30"/>
  <c r="R810" i="30"/>
  <c r="N810" i="30"/>
  <c r="S810" i="30" s="1"/>
  <c r="T810" i="30"/>
  <c r="Q921" i="30"/>
  <c r="R921" i="30"/>
  <c r="S921" i="30"/>
  <c r="N921" i="30"/>
  <c r="T921" i="30" s="1"/>
  <c r="Q99" i="30"/>
  <c r="R99" i="30"/>
  <c r="N99" i="30"/>
  <c r="S99" i="30" s="1"/>
  <c r="T99" i="30"/>
  <c r="Q363" i="30"/>
  <c r="R363" i="30"/>
  <c r="N363" i="30"/>
  <c r="S363" i="30" s="1"/>
  <c r="T363" i="30"/>
  <c r="Q922" i="30"/>
  <c r="R922" i="30"/>
  <c r="S922" i="30"/>
  <c r="N922" i="30"/>
  <c r="T922" i="30" s="1"/>
  <c r="Q1201" i="30"/>
  <c r="R1201" i="30"/>
  <c r="N1201" i="30"/>
  <c r="S1201" i="30" s="1"/>
  <c r="T1201" i="30"/>
  <c r="Q923" i="30"/>
  <c r="R923" i="30"/>
  <c r="S923" i="30"/>
  <c r="N923" i="30"/>
  <c r="T923" i="30" s="1"/>
  <c r="Q1011" i="30"/>
  <c r="N1011" i="30"/>
  <c r="R1011" i="30" s="1"/>
  <c r="S1011" i="30"/>
  <c r="T1011" i="30"/>
  <c r="Q674" i="30"/>
  <c r="R674" i="30"/>
  <c r="S674" i="30"/>
  <c r="N674" i="30"/>
  <c r="T674" i="30" s="1"/>
  <c r="Q1012" i="30"/>
  <c r="N1012" i="30"/>
  <c r="R1012" i="30" s="1"/>
  <c r="S1012" i="30"/>
  <c r="T1012" i="30"/>
  <c r="Q675" i="30"/>
  <c r="R675" i="30"/>
  <c r="S675" i="30"/>
  <c r="N675" i="30"/>
  <c r="T675" i="30" s="1"/>
  <c r="Q1202" i="30"/>
  <c r="R1202" i="30"/>
  <c r="N1202" i="30"/>
  <c r="S1202" i="30" s="1"/>
  <c r="T1202" i="30"/>
  <c r="Q161" i="30"/>
  <c r="R161" i="30"/>
  <c r="S161" i="30"/>
  <c r="N161" i="30"/>
  <c r="T161" i="30" s="1"/>
  <c r="Q676" i="30"/>
  <c r="R676" i="30"/>
  <c r="S676" i="30"/>
  <c r="N676" i="30"/>
  <c r="T676" i="30" s="1"/>
  <c r="Q811" i="30"/>
  <c r="R811" i="30"/>
  <c r="N811" i="30"/>
  <c r="S811" i="30" s="1"/>
  <c r="T811" i="30"/>
  <c r="Q497" i="30"/>
  <c r="N497" i="30"/>
  <c r="R497" i="30" s="1"/>
  <c r="S497" i="30"/>
  <c r="T497" i="30"/>
  <c r="Q677" i="30"/>
  <c r="R677" i="30"/>
  <c r="S677" i="30"/>
  <c r="N677" i="30"/>
  <c r="T677" i="30" s="1"/>
  <c r="Q162" i="30"/>
  <c r="R162" i="30"/>
  <c r="S162" i="30"/>
  <c r="N162" i="30"/>
  <c r="T162" i="30" s="1"/>
  <c r="Q423" i="30"/>
  <c r="R423" i="30"/>
  <c r="S423" i="30"/>
  <c r="N423" i="30"/>
  <c r="T423" i="30" s="1"/>
  <c r="Q812" i="30"/>
  <c r="R812" i="30"/>
  <c r="N812" i="30"/>
  <c r="S812" i="30" s="1"/>
  <c r="T812" i="30"/>
  <c r="Q924" i="30"/>
  <c r="R924" i="30"/>
  <c r="S924" i="30"/>
  <c r="N924" i="30"/>
  <c r="T924" i="30" s="1"/>
  <c r="Q1013" i="30"/>
  <c r="N1013" i="30"/>
  <c r="R1013" i="30" s="1"/>
  <c r="S1013" i="30"/>
  <c r="T1013" i="30"/>
  <c r="Q1203" i="30"/>
  <c r="R1203" i="30"/>
  <c r="N1203" i="30"/>
  <c r="S1203" i="30" s="1"/>
  <c r="T1203" i="30"/>
  <c r="Q163" i="30"/>
  <c r="R163" i="30"/>
  <c r="S163" i="30"/>
  <c r="N163" i="30"/>
  <c r="T163" i="30" s="1"/>
  <c r="Q364" i="30"/>
  <c r="R364" i="30"/>
  <c r="N364" i="30"/>
  <c r="S364" i="30" s="1"/>
  <c r="T364" i="30"/>
  <c r="Q498" i="30"/>
  <c r="N498" i="30"/>
  <c r="R498" i="30" s="1"/>
  <c r="S498" i="30"/>
  <c r="T498" i="30"/>
  <c r="Q678" i="30"/>
  <c r="R678" i="30"/>
  <c r="S678" i="30"/>
  <c r="N678" i="30"/>
  <c r="T678" i="30" s="1"/>
  <c r="Q100" i="30"/>
  <c r="R100" i="30"/>
  <c r="N100" i="30"/>
  <c r="S100" i="30" s="1"/>
  <c r="T100" i="30"/>
  <c r="Q679" i="30"/>
  <c r="R679" i="30"/>
  <c r="S679" i="30"/>
  <c r="N679" i="30"/>
  <c r="T679" i="30" s="1"/>
  <c r="Q925" i="30"/>
  <c r="R925" i="30"/>
  <c r="S925" i="30"/>
  <c r="N925" i="30"/>
  <c r="T925" i="30" s="1"/>
  <c r="Q294" i="30"/>
  <c r="R294" i="30"/>
  <c r="S294" i="30"/>
  <c r="N294" i="30"/>
  <c r="T294" i="30" s="1"/>
  <c r="Q101" i="30"/>
  <c r="R101" i="30"/>
  <c r="N101" i="30"/>
  <c r="S101" i="30" s="1"/>
  <c r="T101" i="30"/>
  <c r="Q164" i="30"/>
  <c r="R164" i="30"/>
  <c r="S164" i="30"/>
  <c r="N164" i="30"/>
  <c r="T164" i="30" s="1"/>
  <c r="Q680" i="30"/>
  <c r="R680" i="30"/>
  <c r="S680" i="30"/>
  <c r="N680" i="30"/>
  <c r="T680" i="30" s="1"/>
  <c r="Q681" i="30"/>
  <c r="R681" i="30"/>
  <c r="S681" i="30"/>
  <c r="N681" i="30"/>
  <c r="T681" i="30" s="1"/>
  <c r="Q1014" i="30"/>
  <c r="N1014" i="30"/>
  <c r="R1014" i="30" s="1"/>
  <c r="S1014" i="30"/>
  <c r="T1014" i="30"/>
  <c r="Q682" i="30"/>
  <c r="R682" i="30"/>
  <c r="S682" i="30"/>
  <c r="N682" i="30"/>
  <c r="T682" i="30" s="1"/>
  <c r="Q1204" i="30"/>
  <c r="R1204" i="30"/>
  <c r="N1204" i="30"/>
  <c r="S1204" i="30" s="1"/>
  <c r="T1204" i="30"/>
  <c r="Q295" i="30"/>
  <c r="R295" i="30"/>
  <c r="S295" i="30"/>
  <c r="N295" i="30"/>
  <c r="T295" i="30" s="1"/>
  <c r="Q365" i="30"/>
  <c r="R365" i="30"/>
  <c r="N365" i="30"/>
  <c r="S365" i="30" s="1"/>
  <c r="T365" i="30"/>
  <c r="Q424" i="30"/>
  <c r="R424" i="30"/>
  <c r="S424" i="30"/>
  <c r="N424" i="30"/>
  <c r="T424" i="30" s="1"/>
  <c r="Q813" i="30"/>
  <c r="R813" i="30"/>
  <c r="N813" i="30"/>
  <c r="S813" i="30" s="1"/>
  <c r="T813" i="30"/>
  <c r="Q926" i="30"/>
  <c r="R926" i="30"/>
  <c r="S926" i="30"/>
  <c r="N926" i="30"/>
  <c r="T926" i="30" s="1"/>
  <c r="Q1205" i="30"/>
  <c r="R1205" i="30"/>
  <c r="N1205" i="30"/>
  <c r="S1205" i="30" s="1"/>
  <c r="T1205" i="30"/>
  <c r="Q1206" i="30"/>
  <c r="R1206" i="30"/>
  <c r="N1206" i="30"/>
  <c r="S1206" i="30" s="1"/>
  <c r="T1206" i="30"/>
  <c r="Q1015" i="30"/>
  <c r="N1015" i="30"/>
  <c r="R1015" i="30" s="1"/>
  <c r="S1015" i="30"/>
  <c r="T1015" i="30"/>
  <c r="Q212" i="30"/>
  <c r="N212" i="30"/>
  <c r="R212" i="30" s="1"/>
  <c r="S212" i="30"/>
  <c r="T212" i="30"/>
  <c r="Q683" i="30"/>
  <c r="R683" i="30"/>
  <c r="S683" i="30"/>
  <c r="N683" i="30"/>
  <c r="T683" i="30" s="1"/>
  <c r="Q684" i="30"/>
  <c r="R684" i="30"/>
  <c r="S684" i="30"/>
  <c r="N684" i="30"/>
  <c r="T684" i="30" s="1"/>
  <c r="Q927" i="30"/>
  <c r="R927" i="30"/>
  <c r="S927" i="30"/>
  <c r="N927" i="30"/>
  <c r="T927" i="30" s="1"/>
  <c r="Q1207" i="30"/>
  <c r="R1207" i="30"/>
  <c r="N1207" i="30"/>
  <c r="S1207" i="30" s="1"/>
  <c r="T1207" i="30"/>
  <c r="Q425" i="30"/>
  <c r="R425" i="30"/>
  <c r="S425" i="30"/>
  <c r="N425" i="30"/>
  <c r="T425" i="30" s="1"/>
  <c r="Q685" i="30"/>
  <c r="R685" i="30"/>
  <c r="S685" i="30"/>
  <c r="N685" i="30"/>
  <c r="T685" i="30" s="1"/>
  <c r="Q814" i="30"/>
  <c r="R814" i="30"/>
  <c r="N814" i="30"/>
  <c r="S814" i="30" s="1"/>
  <c r="T814" i="30"/>
  <c r="Q1112" i="30"/>
  <c r="R1112" i="30"/>
  <c r="S1112" i="30"/>
  <c r="N1112" i="30"/>
  <c r="T1112" i="30" s="1"/>
  <c r="Q1016" i="30"/>
  <c r="N1016" i="30"/>
  <c r="R1016" i="30" s="1"/>
  <c r="S1016" i="30"/>
  <c r="T1016" i="30"/>
  <c r="Q686" i="30"/>
  <c r="R686" i="30"/>
  <c r="S686" i="30"/>
  <c r="N686" i="30"/>
  <c r="T686" i="30" s="1"/>
  <c r="Q1113" i="30"/>
  <c r="R1113" i="30"/>
  <c r="S1113" i="30"/>
  <c r="N1113" i="30"/>
  <c r="T1113" i="30" s="1"/>
  <c r="Q687" i="30"/>
  <c r="R687" i="30"/>
  <c r="S687" i="30"/>
  <c r="N687" i="30"/>
  <c r="T687" i="30" s="1"/>
  <c r="Q1017" i="30"/>
  <c r="N1017" i="30"/>
  <c r="R1017" i="30" s="1"/>
  <c r="S1017" i="30"/>
  <c r="T1017" i="30"/>
  <c r="Q1114" i="30"/>
  <c r="R1114" i="30"/>
  <c r="S1114" i="30"/>
  <c r="N1114" i="30"/>
  <c r="T1114" i="30" s="1"/>
  <c r="Q165" i="30"/>
  <c r="R165" i="30"/>
  <c r="S165" i="30"/>
  <c r="N165" i="30"/>
  <c r="T165" i="30" s="1"/>
  <c r="Q688" i="30"/>
  <c r="R688" i="30"/>
  <c r="S688" i="30"/>
  <c r="N688" i="30"/>
  <c r="T688" i="30" s="1"/>
  <c r="Q1208" i="30"/>
  <c r="R1208" i="30"/>
  <c r="N1208" i="30"/>
  <c r="S1208" i="30" s="1"/>
  <c r="T1208" i="30"/>
  <c r="Q213" i="30"/>
  <c r="N213" i="30"/>
  <c r="R213" i="30" s="1"/>
  <c r="S213" i="30"/>
  <c r="T213" i="30"/>
  <c r="Q296" i="30"/>
  <c r="R296" i="30"/>
  <c r="S296" i="30"/>
  <c r="N296" i="30"/>
  <c r="T296" i="30" s="1"/>
  <c r="Q689" i="30"/>
  <c r="R689" i="30"/>
  <c r="S689" i="30"/>
  <c r="N689" i="30"/>
  <c r="T689" i="30" s="1"/>
  <c r="Q1115" i="30"/>
  <c r="R1115" i="30"/>
  <c r="S1115" i="30"/>
  <c r="N1115" i="30"/>
  <c r="T1115" i="30" s="1"/>
  <c r="Q690" i="30"/>
  <c r="R690" i="30"/>
  <c r="S690" i="30"/>
  <c r="N690" i="30"/>
  <c r="T690" i="30" s="1"/>
  <c r="Q297" i="30"/>
  <c r="R297" i="30"/>
  <c r="S297" i="30"/>
  <c r="N297" i="30"/>
  <c r="T297" i="30" s="1"/>
  <c r="Q366" i="30"/>
  <c r="R366" i="30"/>
  <c r="N366" i="30"/>
  <c r="S366" i="30" s="1"/>
  <c r="T366" i="30"/>
  <c r="Q691" i="30"/>
  <c r="R691" i="30"/>
  <c r="S691" i="30"/>
  <c r="N691" i="30"/>
  <c r="T691" i="30" s="1"/>
  <c r="Q1116" i="30"/>
  <c r="R1116" i="30"/>
  <c r="S1116" i="30"/>
  <c r="N1116" i="30"/>
  <c r="T1116" i="30" s="1"/>
  <c r="Q1117" i="30"/>
  <c r="R1117" i="30"/>
  <c r="S1117" i="30"/>
  <c r="N1117" i="30"/>
  <c r="T1117" i="30" s="1"/>
  <c r="Q1018" i="30"/>
  <c r="N1018" i="30"/>
  <c r="R1018" i="30" s="1"/>
  <c r="S1018" i="30"/>
  <c r="T1018" i="30"/>
  <c r="Q1019" i="30"/>
  <c r="N1019" i="30"/>
  <c r="R1019" i="30" s="1"/>
  <c r="S1019" i="30"/>
  <c r="T1019" i="30"/>
  <c r="Q1118" i="30"/>
  <c r="R1118" i="30"/>
  <c r="S1118" i="30"/>
  <c r="N1118" i="30"/>
  <c r="T1118" i="30" s="1"/>
  <c r="Q166" i="30"/>
  <c r="R166" i="30"/>
  <c r="S166" i="30"/>
  <c r="N166" i="30"/>
  <c r="T166" i="30" s="1"/>
  <c r="Q214" i="30"/>
  <c r="N214" i="30"/>
  <c r="R214" i="30" s="1"/>
  <c r="S214" i="30"/>
  <c r="T214" i="30"/>
  <c r="Q367" i="30"/>
  <c r="R367" i="30"/>
  <c r="N367" i="30"/>
  <c r="S367" i="30" s="1"/>
  <c r="T367" i="30"/>
  <c r="Q692" i="30"/>
  <c r="R692" i="30"/>
  <c r="S692" i="30"/>
  <c r="N692" i="30"/>
  <c r="T692" i="30" s="1"/>
  <c r="Q693" i="30"/>
  <c r="R693" i="30"/>
  <c r="S693" i="30"/>
  <c r="N693" i="30"/>
  <c r="T693" i="30" s="1"/>
  <c r="Q1119" i="30"/>
  <c r="R1119" i="30"/>
  <c r="S1119" i="30"/>
  <c r="N1119" i="30"/>
  <c r="T1119" i="30" s="1"/>
  <c r="Q1209" i="30"/>
  <c r="R1209" i="30"/>
  <c r="N1209" i="30"/>
  <c r="S1209" i="30" s="1"/>
  <c r="T1209" i="30"/>
  <c r="Q1210" i="30"/>
  <c r="R1210" i="30"/>
  <c r="N1210" i="30"/>
  <c r="S1210" i="30" s="1"/>
  <c r="T1210" i="30"/>
  <c r="Q928" i="30"/>
  <c r="R928" i="30"/>
  <c r="S928" i="30"/>
  <c r="N928" i="30"/>
  <c r="T928" i="30" s="1"/>
  <c r="Q298" i="30"/>
  <c r="R298" i="30"/>
  <c r="S298" i="30"/>
  <c r="N298" i="30"/>
  <c r="T298" i="30" s="1"/>
  <c r="Q694" i="30"/>
  <c r="R694" i="30"/>
  <c r="S694" i="30"/>
  <c r="N694" i="30"/>
  <c r="T694" i="30" s="1"/>
  <c r="Q929" i="30"/>
  <c r="R929" i="30"/>
  <c r="S929" i="30"/>
  <c r="N929" i="30"/>
  <c r="T929" i="30" s="1"/>
  <c r="Q426" i="30"/>
  <c r="R426" i="30"/>
  <c r="S426" i="30"/>
  <c r="N426" i="30"/>
  <c r="T426" i="30" s="1"/>
  <c r="Q499" i="30"/>
  <c r="N499" i="30"/>
  <c r="R499" i="30" s="1"/>
  <c r="S499" i="30"/>
  <c r="T499" i="30"/>
  <c r="Q500" i="30"/>
  <c r="N500" i="30"/>
  <c r="R500" i="30" s="1"/>
  <c r="S500" i="30"/>
  <c r="T500" i="30"/>
  <c r="Q815" i="30"/>
  <c r="R815" i="30"/>
  <c r="N815" i="30"/>
  <c r="S815" i="30" s="1"/>
  <c r="T815" i="30"/>
  <c r="Q816" i="30"/>
  <c r="R816" i="30"/>
  <c r="N816" i="30"/>
  <c r="S816" i="30" s="1"/>
  <c r="T816" i="30"/>
  <c r="Q817" i="30"/>
  <c r="R817" i="30"/>
  <c r="N817" i="30"/>
  <c r="S817" i="30" s="1"/>
  <c r="T817" i="30"/>
  <c r="Q930" i="30"/>
  <c r="R930" i="30"/>
  <c r="S930" i="30"/>
  <c r="N930" i="30"/>
  <c r="T930" i="30" s="1"/>
  <c r="Q1120" i="30"/>
  <c r="R1120" i="30"/>
  <c r="S1120" i="30"/>
  <c r="N1120" i="30"/>
  <c r="T1120" i="30" s="1"/>
  <c r="Q1211" i="30"/>
  <c r="R1211" i="30"/>
  <c r="N1211" i="30"/>
  <c r="S1211" i="30" s="1"/>
  <c r="T1211" i="30"/>
  <c r="Q368" i="30"/>
  <c r="R368" i="30"/>
  <c r="N368" i="30"/>
  <c r="S368" i="30" s="1"/>
  <c r="T368" i="30"/>
  <c r="Q501" i="30"/>
  <c r="N501" i="30"/>
  <c r="R501" i="30" s="1"/>
  <c r="S501" i="30"/>
  <c r="T501" i="30"/>
  <c r="Q695" i="30"/>
  <c r="R695" i="30"/>
  <c r="S695" i="30"/>
  <c r="N695" i="30"/>
  <c r="T695" i="30" s="1"/>
  <c r="Q931" i="30"/>
  <c r="R931" i="30"/>
  <c r="S931" i="30"/>
  <c r="N931" i="30"/>
  <c r="T931" i="30" s="1"/>
  <c r="Q1121" i="30"/>
  <c r="R1121" i="30"/>
  <c r="S1121" i="30"/>
  <c r="N1121" i="30"/>
  <c r="T1121" i="30" s="1"/>
  <c r="Q696" i="30"/>
  <c r="R696" i="30"/>
  <c r="S696" i="30"/>
  <c r="N696" i="30"/>
  <c r="T696" i="30" s="1"/>
  <c r="Q1020" i="30"/>
  <c r="N1020" i="30"/>
  <c r="R1020" i="30" s="1"/>
  <c r="S1020" i="30"/>
  <c r="T1020" i="30"/>
  <c r="Q1122" i="30"/>
  <c r="R1122" i="30"/>
  <c r="S1122" i="30"/>
  <c r="N1122" i="30"/>
  <c r="T1122" i="30" s="1"/>
  <c r="Q215" i="30"/>
  <c r="N215" i="30"/>
  <c r="R215" i="30" s="1"/>
  <c r="S215" i="30"/>
  <c r="T215" i="30"/>
  <c r="Q427" i="30"/>
  <c r="R427" i="30"/>
  <c r="S427" i="30"/>
  <c r="N427" i="30"/>
  <c r="T427" i="30" s="1"/>
  <c r="Q697" i="30"/>
  <c r="R697" i="30"/>
  <c r="S697" i="30"/>
  <c r="N697" i="30"/>
  <c r="T697" i="30" s="1"/>
  <c r="Q1212" i="30"/>
  <c r="R1212" i="30"/>
  <c r="N1212" i="30"/>
  <c r="S1212" i="30" s="1"/>
  <c r="T1212" i="30"/>
  <c r="Q102" i="30"/>
  <c r="R102" i="30"/>
  <c r="N102" i="30"/>
  <c r="S102" i="30" s="1"/>
  <c r="T102" i="30"/>
  <c r="Q428" i="30"/>
  <c r="R428" i="30"/>
  <c r="S428" i="30"/>
  <c r="N428" i="30"/>
  <c r="T428" i="30" s="1"/>
  <c r="Q698" i="30"/>
  <c r="R698" i="30"/>
  <c r="S698" i="30"/>
  <c r="N698" i="30"/>
  <c r="T698" i="30" s="1"/>
  <c r="Q1213" i="30"/>
  <c r="R1213" i="30"/>
  <c r="N1213" i="30"/>
  <c r="S1213" i="30" s="1"/>
  <c r="T1213" i="30"/>
  <c r="Q103" i="30"/>
  <c r="R103" i="30"/>
  <c r="N103" i="30"/>
  <c r="S103" i="30" s="1"/>
  <c r="T103" i="30"/>
  <c r="Q104" i="30"/>
  <c r="R104" i="30"/>
  <c r="N104" i="30"/>
  <c r="S104" i="30" s="1"/>
  <c r="T104" i="30"/>
  <c r="Q429" i="30"/>
  <c r="R429" i="30"/>
  <c r="S429" i="30"/>
  <c r="N429" i="30"/>
  <c r="T429" i="30" s="1"/>
  <c r="Q430" i="30"/>
  <c r="R430" i="30"/>
  <c r="S430" i="30"/>
  <c r="N430" i="30"/>
  <c r="T430" i="30" s="1"/>
  <c r="Q1123" i="30"/>
  <c r="R1123" i="30"/>
  <c r="S1123" i="30"/>
  <c r="N1123" i="30"/>
  <c r="T1123" i="30" s="1"/>
  <c r="Q1124" i="30"/>
  <c r="R1124" i="30"/>
  <c r="S1124" i="30"/>
  <c r="N1124" i="30"/>
  <c r="T1124" i="30" s="1"/>
  <c r="Q1214" i="30"/>
  <c r="R1214" i="30"/>
  <c r="N1214" i="30"/>
  <c r="S1214" i="30" s="1"/>
  <c r="T1214" i="30"/>
  <c r="Q299" i="30"/>
  <c r="R299" i="30"/>
  <c r="S299" i="30"/>
  <c r="N299" i="30"/>
  <c r="T299" i="30" s="1"/>
  <c r="Q1125" i="30"/>
  <c r="R1125" i="30"/>
  <c r="S1125" i="30"/>
  <c r="N1125" i="30"/>
  <c r="T1125" i="30" s="1"/>
  <c r="Q1215" i="30"/>
  <c r="R1215" i="30"/>
  <c r="N1215" i="30"/>
  <c r="S1215" i="30" s="1"/>
  <c r="T1215" i="30"/>
  <c r="Q699" i="30"/>
  <c r="R699" i="30"/>
  <c r="S699" i="30"/>
  <c r="N699" i="30"/>
  <c r="T699" i="30" s="1"/>
  <c r="Q932" i="30"/>
  <c r="R932" i="30"/>
  <c r="S932" i="30"/>
  <c r="N932" i="30"/>
  <c r="T932" i="30" s="1"/>
  <c r="Q1021" i="30"/>
  <c r="N1021" i="30"/>
  <c r="R1021" i="30" s="1"/>
  <c r="S1021" i="30"/>
  <c r="T1021" i="30"/>
  <c r="Q1126" i="30"/>
  <c r="R1126" i="30"/>
  <c r="S1126" i="30"/>
  <c r="N1126" i="30"/>
  <c r="T1126" i="30" s="1"/>
  <c r="Q1127" i="30"/>
  <c r="R1127" i="30"/>
  <c r="S1127" i="30"/>
  <c r="N1127" i="30"/>
  <c r="T1127" i="30" s="1"/>
  <c r="Q502" i="30"/>
  <c r="N502" i="30"/>
  <c r="R502" i="30" s="1"/>
  <c r="S502" i="30"/>
  <c r="T502" i="30"/>
  <c r="Q700" i="30"/>
  <c r="R700" i="30"/>
  <c r="S700" i="30"/>
  <c r="N700" i="30"/>
  <c r="T700" i="30" s="1"/>
  <c r="Q1216" i="30"/>
  <c r="R1216" i="30"/>
  <c r="N1216" i="30"/>
  <c r="S1216" i="30" s="1"/>
  <c r="T1216" i="30"/>
  <c r="Q105" i="30"/>
  <c r="R105" i="30"/>
  <c r="N105" i="30"/>
  <c r="S105" i="30" s="1"/>
  <c r="T105" i="30"/>
  <c r="Q701" i="30"/>
  <c r="R701" i="30"/>
  <c r="S701" i="30"/>
  <c r="N701" i="30"/>
  <c r="T701" i="30" s="1"/>
  <c r="Q1022" i="30"/>
  <c r="N1022" i="30"/>
  <c r="R1022" i="30" s="1"/>
  <c r="S1022" i="30"/>
  <c r="T1022" i="30"/>
  <c r="Q933" i="30"/>
  <c r="R933" i="30"/>
  <c r="S933" i="30"/>
  <c r="N933" i="30"/>
  <c r="T933" i="30" s="1"/>
  <c r="Q216" i="30"/>
  <c r="N216" i="30"/>
  <c r="R216" i="30" s="1"/>
  <c r="S216" i="30"/>
  <c r="T216" i="30"/>
  <c r="Q431" i="30"/>
  <c r="R431" i="30"/>
  <c r="S431" i="30"/>
  <c r="N431" i="30"/>
  <c r="T431" i="30" s="1"/>
  <c r="Q702" i="30"/>
  <c r="R702" i="30"/>
  <c r="S702" i="30"/>
  <c r="N702" i="30"/>
  <c r="T702" i="30" s="1"/>
  <c r="Q934" i="30"/>
  <c r="R934" i="30"/>
  <c r="S934" i="30"/>
  <c r="N934" i="30"/>
  <c r="T934" i="30" s="1"/>
  <c r="Q703" i="30"/>
  <c r="R703" i="30"/>
  <c r="S703" i="30"/>
  <c r="N703" i="30"/>
  <c r="T703" i="30" s="1"/>
  <c r="Q369" i="30"/>
  <c r="R369" i="30"/>
  <c r="N369" i="30"/>
  <c r="S369" i="30" s="1"/>
  <c r="T369" i="30"/>
  <c r="Q704" i="30"/>
  <c r="R704" i="30"/>
  <c r="S704" i="30"/>
  <c r="N704" i="30"/>
  <c r="T704" i="30" s="1"/>
  <c r="Q935" i="30"/>
  <c r="R935" i="30"/>
  <c r="S935" i="30"/>
  <c r="N935" i="30"/>
  <c r="T935" i="30" s="1"/>
  <c r="Q1023" i="30"/>
  <c r="N1023" i="30"/>
  <c r="R1023" i="30" s="1"/>
  <c r="S1023" i="30"/>
  <c r="T1023" i="30"/>
  <c r="Q432" i="30"/>
  <c r="R432" i="30"/>
  <c r="S432" i="30"/>
  <c r="N432" i="30"/>
  <c r="T432" i="30" s="1"/>
  <c r="Q705" i="30"/>
  <c r="R705" i="30"/>
  <c r="S705" i="30"/>
  <c r="N705" i="30"/>
  <c r="T705" i="30" s="1"/>
  <c r="Q818" i="30"/>
  <c r="R818" i="30"/>
  <c r="N818" i="30"/>
  <c r="S818" i="30" s="1"/>
  <c r="T818" i="30"/>
  <c r="Q936" i="30"/>
  <c r="R936" i="30"/>
  <c r="S936" i="30"/>
  <c r="N936" i="30"/>
  <c r="T936" i="30" s="1"/>
  <c r="Q1128" i="30"/>
  <c r="R1128" i="30"/>
  <c r="S1128" i="30"/>
  <c r="N1128" i="30"/>
  <c r="T1128" i="30" s="1"/>
  <c r="Q106" i="30"/>
  <c r="R106" i="30"/>
  <c r="N106" i="30"/>
  <c r="S106" i="30" s="1"/>
  <c r="T106" i="30"/>
  <c r="Q167" i="30"/>
  <c r="R167" i="30"/>
  <c r="S167" i="30"/>
  <c r="N167" i="30"/>
  <c r="T167" i="30" s="1"/>
  <c r="Q433" i="30"/>
  <c r="R433" i="30"/>
  <c r="S433" i="30"/>
  <c r="N433" i="30"/>
  <c r="T433" i="30" s="1"/>
  <c r="Q819" i="30"/>
  <c r="R819" i="30"/>
  <c r="N819" i="30"/>
  <c r="S819" i="30" s="1"/>
  <c r="T819" i="30"/>
  <c r="Q1024" i="30"/>
  <c r="N1024" i="30"/>
  <c r="R1024" i="30" s="1"/>
  <c r="S1024" i="30"/>
  <c r="T1024" i="30"/>
  <c r="Q1025" i="30"/>
  <c r="N1025" i="30"/>
  <c r="R1025" i="30" s="1"/>
  <c r="S1025" i="30"/>
  <c r="T1025" i="30"/>
  <c r="Q1129" i="30"/>
  <c r="R1129" i="30"/>
  <c r="S1129" i="30"/>
  <c r="N1129" i="30"/>
  <c r="T1129" i="30" s="1"/>
  <c r="Q1130" i="30"/>
  <c r="R1130" i="30"/>
  <c r="S1130" i="30"/>
  <c r="N1130" i="30"/>
  <c r="T1130" i="30" s="1"/>
  <c r="Q503" i="30"/>
  <c r="N503" i="30"/>
  <c r="R503" i="30" s="1"/>
  <c r="S503" i="30"/>
  <c r="T503" i="30"/>
  <c r="Q706" i="30"/>
  <c r="R706" i="30"/>
  <c r="S706" i="30"/>
  <c r="N706" i="30"/>
  <c r="T706" i="30" s="1"/>
  <c r="Q1131" i="30"/>
  <c r="R1131" i="30"/>
  <c r="S1131" i="30"/>
  <c r="N1131" i="30"/>
  <c r="T1131" i="30" s="1"/>
  <c r="Q707" i="30"/>
  <c r="R707" i="30"/>
  <c r="S707" i="30"/>
  <c r="N707" i="30"/>
  <c r="T707" i="30" s="1"/>
  <c r="Q1132" i="30"/>
  <c r="R1132" i="30"/>
  <c r="S1132" i="30"/>
  <c r="N1132" i="30"/>
  <c r="T1132" i="30" s="1"/>
  <c r="Q937" i="30"/>
  <c r="R937" i="30"/>
  <c r="S937" i="30"/>
  <c r="N937" i="30"/>
  <c r="T937" i="30" s="1"/>
  <c r="Q708" i="30"/>
  <c r="R708" i="30"/>
  <c r="S708" i="30"/>
  <c r="N708" i="30"/>
  <c r="T708" i="30" s="1"/>
  <c r="Q820" i="30"/>
  <c r="R820" i="30"/>
  <c r="N820" i="30"/>
  <c r="S820" i="30" s="1"/>
  <c r="T820" i="30"/>
  <c r="Q1217" i="30"/>
  <c r="R1217" i="30"/>
  <c r="N1217" i="30"/>
  <c r="S1217" i="30" s="1"/>
  <c r="T1217" i="30"/>
  <c r="Q1218" i="30"/>
  <c r="R1218" i="30"/>
  <c r="N1218" i="30"/>
  <c r="S1218" i="30" s="1"/>
  <c r="T1218" i="30"/>
  <c r="Q370" i="30"/>
  <c r="R370" i="30"/>
  <c r="N370" i="30"/>
  <c r="S370" i="30" s="1"/>
  <c r="T370" i="30"/>
  <c r="Q434" i="30"/>
  <c r="R434" i="30"/>
  <c r="S434" i="30"/>
  <c r="N434" i="30"/>
  <c r="T434" i="30" s="1"/>
  <c r="Q1026" i="30"/>
  <c r="N1026" i="30"/>
  <c r="R1026" i="30" s="1"/>
  <c r="S1026" i="30"/>
  <c r="T1026" i="30"/>
  <c r="Q821" i="30"/>
  <c r="R821" i="30"/>
  <c r="N821" i="30"/>
  <c r="S821" i="30" s="1"/>
  <c r="T821" i="30"/>
  <c r="Q822" i="30"/>
  <c r="R822" i="30"/>
  <c r="N822" i="30"/>
  <c r="S822" i="30" s="1"/>
  <c r="T822" i="30"/>
  <c r="Q938" i="30"/>
  <c r="R938" i="30"/>
  <c r="S938" i="30"/>
  <c r="N938" i="30"/>
  <c r="T938" i="30" s="1"/>
  <c r="Q1133" i="30"/>
  <c r="R1133" i="30"/>
  <c r="S1133" i="30"/>
  <c r="N1133" i="30"/>
  <c r="T1133" i="30" s="1"/>
  <c r="Q709" i="30"/>
  <c r="R709" i="30"/>
  <c r="S709" i="30"/>
  <c r="N709" i="30"/>
  <c r="T709" i="30" s="1"/>
  <c r="Q823" i="30"/>
  <c r="R823" i="30"/>
  <c r="N823" i="30"/>
  <c r="S823" i="30" s="1"/>
  <c r="T823" i="30"/>
  <c r="Q710" i="30"/>
  <c r="R710" i="30"/>
  <c r="S710" i="30"/>
  <c r="N710" i="30"/>
  <c r="T710" i="30" s="1"/>
  <c r="Q1134" i="30"/>
  <c r="R1134" i="30"/>
  <c r="S1134" i="30"/>
  <c r="N1134" i="30"/>
  <c r="T1134" i="30" s="1"/>
  <c r="Q1219" i="30"/>
  <c r="R1219" i="30"/>
  <c r="N1219" i="30"/>
  <c r="S1219" i="30" s="1"/>
  <c r="T1219" i="30"/>
  <c r="Q504" i="30"/>
  <c r="N504" i="30"/>
  <c r="R504" i="30" s="1"/>
  <c r="S504" i="30"/>
  <c r="T504" i="30"/>
  <c r="Q711" i="30"/>
  <c r="R711" i="30"/>
  <c r="S711" i="30"/>
  <c r="N711" i="30"/>
  <c r="T711" i="30" s="1"/>
  <c r="Q939" i="30"/>
  <c r="R939" i="30"/>
  <c r="S939" i="30"/>
  <c r="N939" i="30"/>
  <c r="T939" i="30" s="1"/>
  <c r="Q1027" i="30"/>
  <c r="N1027" i="30"/>
  <c r="R1027" i="30" s="1"/>
  <c r="S1027" i="30"/>
  <c r="T1027" i="30"/>
  <c r="Q505" i="30"/>
  <c r="N505" i="30"/>
  <c r="R505" i="30" s="1"/>
  <c r="S505" i="30"/>
  <c r="T505" i="30"/>
  <c r="Q940" i="30"/>
  <c r="R940" i="30"/>
  <c r="S940" i="30"/>
  <c r="N940" i="30"/>
  <c r="T940" i="30" s="1"/>
  <c r="Q1220" i="30"/>
  <c r="R1220" i="30"/>
  <c r="N1220" i="30"/>
  <c r="S1220" i="30" s="1"/>
  <c r="T1220" i="30"/>
  <c r="Q712" i="30"/>
  <c r="R712" i="30"/>
  <c r="S712" i="30"/>
  <c r="N712" i="30"/>
  <c r="T712" i="30" s="1"/>
  <c r="Q1221" i="30"/>
  <c r="R1221" i="30"/>
  <c r="N1221" i="30"/>
  <c r="S1221" i="30" s="1"/>
  <c r="T1221" i="30"/>
  <c r="Q1028" i="30"/>
  <c r="N1028" i="30"/>
  <c r="R1028" i="30" s="1"/>
  <c r="S1028" i="30"/>
  <c r="T1028" i="30"/>
  <c r="Q1135" i="30"/>
  <c r="R1135" i="30"/>
  <c r="S1135" i="30"/>
  <c r="N1135" i="30"/>
  <c r="T1135" i="30" s="1"/>
  <c r="Q1029" i="30"/>
  <c r="N1029" i="30"/>
  <c r="R1029" i="30" s="1"/>
  <c r="S1029" i="30"/>
  <c r="T1029" i="30"/>
  <c r="A43" i="30"/>
  <c r="T43" i="30" s="1"/>
  <c r="N43" i="30"/>
  <c r="N46" i="29"/>
  <c r="R46" i="29" s="1"/>
  <c r="Q46" i="29"/>
  <c r="S46" i="29"/>
  <c r="N47" i="29"/>
  <c r="R47" i="29" s="1"/>
  <c r="Q47" i="29"/>
  <c r="S47" i="29"/>
  <c r="N48" i="29"/>
  <c r="R48" i="29" s="1"/>
  <c r="Q48" i="29"/>
  <c r="S48" i="29"/>
  <c r="N51" i="29"/>
  <c r="R51" i="29" s="1"/>
  <c r="S51" i="29" s="1"/>
  <c r="Q51" i="29"/>
  <c r="N52" i="29"/>
  <c r="R52" i="29" s="1"/>
  <c r="S52" i="29" s="1"/>
  <c r="Q52" i="29"/>
  <c r="N56" i="29"/>
  <c r="R56" i="29" s="1"/>
  <c r="Q56" i="29"/>
  <c r="S56" i="29"/>
  <c r="N57" i="29"/>
  <c r="R57" i="29" s="1"/>
  <c r="Q57" i="29"/>
  <c r="S57" i="29"/>
  <c r="N59" i="29"/>
  <c r="R59" i="29" s="1"/>
  <c r="Q59" i="29"/>
  <c r="S59" i="29"/>
  <c r="N60" i="29"/>
  <c r="R60" i="29" s="1"/>
  <c r="Q60" i="29"/>
  <c r="S60" i="29"/>
  <c r="N61" i="29"/>
  <c r="R61" i="29" s="1"/>
  <c r="Q61" i="29"/>
  <c r="S61" i="29"/>
  <c r="N65" i="29"/>
  <c r="R65" i="29" s="1"/>
  <c r="Q65" i="29"/>
  <c r="S65" i="29"/>
  <c r="N66" i="29"/>
  <c r="R66" i="29" s="1"/>
  <c r="Q66" i="29"/>
  <c r="S66" i="29"/>
  <c r="N67" i="29"/>
  <c r="R67" i="29" s="1"/>
  <c r="Q67" i="29"/>
  <c r="S67" i="29"/>
  <c r="N68" i="29"/>
  <c r="R68" i="29" s="1"/>
  <c r="Q68" i="29"/>
  <c r="S68" i="29"/>
  <c r="N69" i="29"/>
  <c r="R69" i="29" s="1"/>
  <c r="Q69" i="29"/>
  <c r="S69" i="29"/>
  <c r="N70" i="29"/>
  <c r="R70" i="29" s="1"/>
  <c r="Q70" i="29"/>
  <c r="S70" i="29"/>
  <c r="N71" i="29"/>
  <c r="R71" i="29" s="1"/>
  <c r="Q71" i="29"/>
  <c r="S71" i="29"/>
  <c r="N72" i="29"/>
  <c r="R72" i="29" s="1"/>
  <c r="Q72" i="29"/>
  <c r="S72" i="29"/>
  <c r="N81" i="29"/>
  <c r="R81" i="29" s="1"/>
  <c r="Q81" i="29"/>
  <c r="S81" i="29"/>
  <c r="N82" i="29"/>
  <c r="R82" i="29" s="1"/>
  <c r="Q82" i="29"/>
  <c r="S82" i="29"/>
  <c r="N83" i="29"/>
  <c r="R83" i="29" s="1"/>
  <c r="Q83" i="29"/>
  <c r="S83" i="29"/>
  <c r="N85" i="29"/>
  <c r="R85" i="29" s="1"/>
  <c r="Q85" i="29"/>
  <c r="S85" i="29"/>
  <c r="N86" i="29"/>
  <c r="R86" i="29" s="1"/>
  <c r="Q86" i="29"/>
  <c r="S86" i="29"/>
  <c r="N87" i="29"/>
  <c r="R87" i="29" s="1"/>
  <c r="Q87" i="29"/>
  <c r="S87" i="29"/>
  <c r="N84" i="29"/>
  <c r="R84" i="29" s="1"/>
  <c r="Q84" i="29"/>
  <c r="S84" i="29"/>
  <c r="N88" i="29"/>
  <c r="R88" i="29" s="1"/>
  <c r="Q88" i="29"/>
  <c r="S88" i="29"/>
  <c r="N89" i="29"/>
  <c r="R89" i="29" s="1"/>
  <c r="Q89" i="29"/>
  <c r="S89" i="29"/>
  <c r="N99" i="29"/>
  <c r="R99" i="29" s="1"/>
  <c r="Q99" i="29"/>
  <c r="S99" i="29"/>
  <c r="N100" i="29"/>
  <c r="R100" i="29" s="1"/>
  <c r="Q100" i="29"/>
  <c r="S100" i="29"/>
  <c r="N101" i="29"/>
  <c r="R101" i="29" s="1"/>
  <c r="Q101" i="29"/>
  <c r="S101" i="29"/>
  <c r="N103" i="29"/>
  <c r="R103" i="29" s="1"/>
  <c r="Q103" i="29"/>
  <c r="S103" i="29"/>
  <c r="N104" i="29"/>
  <c r="R104" i="29" s="1"/>
  <c r="Q104" i="29"/>
  <c r="S104" i="29"/>
  <c r="N105" i="29"/>
  <c r="R105" i="29" s="1"/>
  <c r="Q105" i="29"/>
  <c r="S105" i="29"/>
  <c r="N106" i="29"/>
  <c r="R106" i="29" s="1"/>
  <c r="Q106" i="29"/>
  <c r="S106" i="29"/>
  <c r="N107" i="29"/>
  <c r="R107" i="29" s="1"/>
  <c r="Q107" i="29"/>
  <c r="S107" i="29"/>
  <c r="N110" i="29"/>
  <c r="R110" i="29" s="1"/>
  <c r="Q110" i="29"/>
  <c r="S110" i="29"/>
  <c r="N111" i="29"/>
  <c r="R111" i="29" s="1"/>
  <c r="Q111" i="29"/>
  <c r="S111" i="29"/>
  <c r="N112" i="29"/>
  <c r="R112" i="29" s="1"/>
  <c r="Q112" i="29"/>
  <c r="S112" i="29"/>
  <c r="N113" i="29"/>
  <c r="R113" i="29" s="1"/>
  <c r="Q113" i="29"/>
  <c r="S113" i="29"/>
  <c r="N114" i="29"/>
  <c r="R114" i="29" s="1"/>
  <c r="Q114" i="29"/>
  <c r="S114" i="29"/>
  <c r="N115" i="29"/>
  <c r="R115" i="29" s="1"/>
  <c r="Q115" i="29"/>
  <c r="S115" i="29"/>
  <c r="N116" i="29"/>
  <c r="R116" i="29" s="1"/>
  <c r="Q116" i="29"/>
  <c r="S116" i="29"/>
  <c r="N125" i="29"/>
  <c r="R125" i="29" s="1"/>
  <c r="S125" i="29" s="1"/>
  <c r="Q125" i="29"/>
  <c r="N126" i="29"/>
  <c r="R126" i="29" s="1"/>
  <c r="S126" i="29" s="1"/>
  <c r="Q126" i="29"/>
  <c r="N127" i="29"/>
  <c r="R127" i="29" s="1"/>
  <c r="S127" i="29" s="1"/>
  <c r="Q127" i="29"/>
  <c r="N128" i="29"/>
  <c r="R128" i="29" s="1"/>
  <c r="Q128" i="29"/>
  <c r="S128" i="29"/>
  <c r="N129" i="29"/>
  <c r="R129" i="29" s="1"/>
  <c r="S129" i="29" s="1"/>
  <c r="Q129" i="29"/>
  <c r="N130" i="29"/>
  <c r="R130" i="29" s="1"/>
  <c r="S130" i="29" s="1"/>
  <c r="Q130" i="29"/>
  <c r="N136" i="29"/>
  <c r="R136" i="29" s="1"/>
  <c r="Q136" i="29"/>
  <c r="S136" i="29"/>
  <c r="N137" i="29"/>
  <c r="R137" i="29" s="1"/>
  <c r="Q137" i="29"/>
  <c r="S137" i="29"/>
  <c r="N138" i="29"/>
  <c r="R138" i="29" s="1"/>
  <c r="Q138" i="29"/>
  <c r="S138" i="29"/>
  <c r="N139" i="29"/>
  <c r="R139" i="29" s="1"/>
  <c r="Q139" i="29"/>
  <c r="S139" i="29"/>
  <c r="N142" i="29"/>
  <c r="R142" i="29" s="1"/>
  <c r="Q142" i="29"/>
  <c r="S142" i="29"/>
  <c r="N143" i="29"/>
  <c r="R143" i="29" s="1"/>
  <c r="Q143" i="29"/>
  <c r="S143" i="29"/>
  <c r="N144" i="29"/>
  <c r="R144" i="29" s="1"/>
  <c r="Q144" i="29"/>
  <c r="S144" i="29"/>
  <c r="N145" i="29"/>
  <c r="R145" i="29" s="1"/>
  <c r="Q145" i="29"/>
  <c r="S145" i="29"/>
  <c r="N146" i="29"/>
  <c r="R146" i="29" s="1"/>
  <c r="Q146" i="29"/>
  <c r="S146" i="29"/>
  <c r="N149" i="29"/>
  <c r="R149" i="29" s="1"/>
  <c r="Q149" i="29"/>
  <c r="S149" i="29"/>
  <c r="N150" i="29"/>
  <c r="R150" i="29" s="1"/>
  <c r="Q150" i="29"/>
  <c r="S150" i="29"/>
  <c r="N151" i="29"/>
  <c r="R151" i="29" s="1"/>
  <c r="Q151" i="29"/>
  <c r="S151" i="29"/>
  <c r="N152" i="29"/>
  <c r="R152" i="29" s="1"/>
  <c r="Q152" i="29"/>
  <c r="S152" i="29"/>
  <c r="N153" i="29"/>
  <c r="R153" i="29" s="1"/>
  <c r="Q153" i="29"/>
  <c r="S153" i="29"/>
  <c r="N154" i="29"/>
  <c r="R154" i="29" s="1"/>
  <c r="Q154" i="29"/>
  <c r="S154" i="29"/>
  <c r="N160" i="29"/>
  <c r="R160" i="29" s="1"/>
  <c r="Q160" i="29"/>
  <c r="S160" i="29"/>
  <c r="N161" i="29"/>
  <c r="R161" i="29" s="1"/>
  <c r="Q161" i="29"/>
  <c r="S161" i="29"/>
  <c r="N162" i="29"/>
  <c r="R162" i="29" s="1"/>
  <c r="Q162" i="29"/>
  <c r="S162" i="29"/>
  <c r="N163" i="29"/>
  <c r="R163" i="29" s="1"/>
  <c r="Q163" i="29"/>
  <c r="S163" i="29"/>
  <c r="N164" i="29"/>
  <c r="R164" i="29" s="1"/>
  <c r="Q164" i="29"/>
  <c r="S164" i="29"/>
  <c r="N165" i="29"/>
  <c r="R165" i="29" s="1"/>
  <c r="Q165" i="29"/>
  <c r="S165" i="29"/>
  <c r="N166" i="29"/>
  <c r="R166" i="29" s="1"/>
  <c r="Q166" i="29"/>
  <c r="S166" i="29"/>
  <c r="N167" i="29"/>
  <c r="R167" i="29" s="1"/>
  <c r="Q167" i="29"/>
  <c r="S167" i="29"/>
  <c r="N169" i="29"/>
  <c r="R169" i="29" s="1"/>
  <c r="Q169" i="29"/>
  <c r="S169" i="29"/>
  <c r="N170" i="29"/>
  <c r="R170" i="29" s="1"/>
  <c r="Q170" i="29"/>
  <c r="S170" i="29"/>
  <c r="N175" i="29"/>
  <c r="R175" i="29" s="1"/>
  <c r="Q175" i="29"/>
  <c r="S175" i="29"/>
  <c r="N176" i="29"/>
  <c r="R176" i="29" s="1"/>
  <c r="Q176" i="29"/>
  <c r="S176" i="29"/>
  <c r="N177" i="29"/>
  <c r="R177" i="29" s="1"/>
  <c r="Q177" i="29"/>
  <c r="S177" i="29"/>
  <c r="N178" i="29"/>
  <c r="R178" i="29" s="1"/>
  <c r="Q178" i="29"/>
  <c r="S178" i="29"/>
  <c r="N179" i="29"/>
  <c r="R179" i="29" s="1"/>
  <c r="Q179" i="29"/>
  <c r="S179" i="29"/>
  <c r="N180" i="29"/>
  <c r="R180" i="29" s="1"/>
  <c r="Q180" i="29"/>
  <c r="S180" i="29"/>
  <c r="N184" i="29"/>
  <c r="R184" i="29" s="1"/>
  <c r="Q184" i="29"/>
  <c r="S184" i="29"/>
  <c r="N185" i="29"/>
  <c r="R185" i="29" s="1"/>
  <c r="Q185" i="29"/>
  <c r="S185" i="29"/>
  <c r="N186" i="29"/>
  <c r="R186" i="29" s="1"/>
  <c r="Q186" i="29"/>
  <c r="S186" i="29"/>
  <c r="N187" i="29"/>
  <c r="R187" i="29" s="1"/>
  <c r="Q187" i="29"/>
  <c r="S187" i="29"/>
  <c r="N188" i="29"/>
  <c r="R188" i="29" s="1"/>
  <c r="Q188" i="29"/>
  <c r="S188" i="29"/>
  <c r="N192" i="29"/>
  <c r="R192" i="29" s="1"/>
  <c r="Q192" i="29"/>
  <c r="S192" i="29"/>
  <c r="N193" i="29"/>
  <c r="R193" i="29" s="1"/>
  <c r="Q193" i="29"/>
  <c r="S193" i="29"/>
  <c r="N194" i="29"/>
  <c r="R194" i="29" s="1"/>
  <c r="Q194" i="29"/>
  <c r="S194" i="29"/>
  <c r="N195" i="29"/>
  <c r="R195" i="29" s="1"/>
  <c r="Q195" i="29"/>
  <c r="S195" i="29"/>
  <c r="N198" i="29"/>
  <c r="R198" i="29" s="1"/>
  <c r="Q198" i="29"/>
  <c r="S198" i="29"/>
  <c r="N199" i="29"/>
  <c r="R199" i="29" s="1"/>
  <c r="Q199" i="29"/>
  <c r="S199" i="29"/>
  <c r="N200" i="29"/>
  <c r="R200" i="29" s="1"/>
  <c r="Q200" i="29"/>
  <c r="S200" i="29"/>
  <c r="N204" i="29"/>
  <c r="R204" i="29" s="1"/>
  <c r="Q204" i="29"/>
  <c r="S204" i="29"/>
  <c r="N205" i="29"/>
  <c r="R205" i="29" s="1"/>
  <c r="Q205" i="29"/>
  <c r="S205" i="29"/>
  <c r="N210" i="29"/>
  <c r="R210" i="29" s="1"/>
  <c r="Q210" i="29"/>
  <c r="S210" i="29"/>
  <c r="N213" i="29"/>
  <c r="R213" i="29" s="1"/>
  <c r="Q213" i="29"/>
  <c r="S213" i="29"/>
  <c r="N214" i="29"/>
  <c r="R214" i="29" s="1"/>
  <c r="Q214" i="29"/>
  <c r="S214" i="29"/>
  <c r="N215" i="29"/>
  <c r="R215" i="29" s="1"/>
  <c r="Q215" i="29"/>
  <c r="S215" i="29"/>
  <c r="N216" i="29"/>
  <c r="R216" i="29" s="1"/>
  <c r="Q216" i="29"/>
  <c r="S216" i="29"/>
  <c r="N223" i="29"/>
  <c r="R223" i="29" s="1"/>
  <c r="Q223" i="29"/>
  <c r="S223" i="29"/>
  <c r="N224" i="29"/>
  <c r="R224" i="29" s="1"/>
  <c r="Q224" i="29"/>
  <c r="S224" i="29"/>
  <c r="N227" i="29"/>
  <c r="R227" i="29" s="1"/>
  <c r="Q227" i="29"/>
  <c r="S227" i="29"/>
  <c r="N228" i="29"/>
  <c r="R228" i="29" s="1"/>
  <c r="Q228" i="29"/>
  <c r="S228" i="29"/>
  <c r="N229" i="29"/>
  <c r="R229" i="29" s="1"/>
  <c r="Q229" i="29"/>
  <c r="S229" i="29"/>
  <c r="N230" i="29"/>
  <c r="R230" i="29" s="1"/>
  <c r="Q230" i="29"/>
  <c r="S230" i="29"/>
  <c r="N231" i="29"/>
  <c r="R231" i="29" s="1"/>
  <c r="Q231" i="29"/>
  <c r="S231" i="29"/>
  <c r="N236" i="29"/>
  <c r="R236" i="29" s="1"/>
  <c r="Q236" i="29"/>
  <c r="S236" i="29"/>
  <c r="N237" i="29"/>
  <c r="R237" i="29" s="1"/>
  <c r="Q237" i="29"/>
  <c r="S237" i="29"/>
  <c r="N240" i="29"/>
  <c r="R240" i="29" s="1"/>
  <c r="Q240" i="29"/>
  <c r="S240" i="29"/>
  <c r="N241" i="29"/>
  <c r="R241" i="29" s="1"/>
  <c r="Q241" i="29"/>
  <c r="S241" i="29"/>
  <c r="N242" i="29"/>
  <c r="R242" i="29" s="1"/>
  <c r="Q242" i="29"/>
  <c r="S242" i="29"/>
  <c r="N243" i="29"/>
  <c r="R243" i="29" s="1"/>
  <c r="Q243" i="29"/>
  <c r="S243" i="29"/>
  <c r="N246" i="29"/>
  <c r="R246" i="29" s="1"/>
  <c r="Q246" i="29"/>
  <c r="S246" i="29"/>
  <c r="N247" i="29"/>
  <c r="R247" i="29" s="1"/>
  <c r="Q247" i="29"/>
  <c r="S247" i="29"/>
  <c r="N248" i="29"/>
  <c r="R248" i="29" s="1"/>
  <c r="Q248" i="29"/>
  <c r="S248" i="29"/>
  <c r="N249" i="29"/>
  <c r="R249" i="29" s="1"/>
  <c r="Q249" i="29"/>
  <c r="S249" i="29"/>
  <c r="N250" i="29"/>
  <c r="R250" i="29" s="1"/>
  <c r="Q250" i="29"/>
  <c r="S250" i="29"/>
  <c r="N253" i="29"/>
  <c r="R253" i="29" s="1"/>
  <c r="Q253" i="29"/>
  <c r="S253" i="29"/>
  <c r="N254" i="29"/>
  <c r="R254" i="29" s="1"/>
  <c r="Q254" i="29"/>
  <c r="S254" i="29"/>
  <c r="N255" i="29"/>
  <c r="R255" i="29" s="1"/>
  <c r="Q255" i="29"/>
  <c r="S255" i="29"/>
  <c r="N256" i="29"/>
  <c r="R256" i="29" s="1"/>
  <c r="Q256" i="29"/>
  <c r="S256" i="29"/>
  <c r="N257" i="29"/>
  <c r="R257" i="29" s="1"/>
  <c r="Q257" i="29"/>
  <c r="S257" i="29"/>
  <c r="N262" i="29"/>
  <c r="R262" i="29" s="1"/>
  <c r="Q262" i="29"/>
  <c r="S262" i="29"/>
  <c r="N263" i="29"/>
  <c r="R263" i="29" s="1"/>
  <c r="Q263" i="29"/>
  <c r="S263" i="29"/>
  <c r="N264" i="29"/>
  <c r="R264" i="29" s="1"/>
  <c r="Q264" i="29"/>
  <c r="S264" i="29"/>
  <c r="N265" i="29"/>
  <c r="R265" i="29" s="1"/>
  <c r="Q265" i="29"/>
  <c r="S265" i="29"/>
  <c r="N266" i="29"/>
  <c r="R266" i="29" s="1"/>
  <c r="Q266" i="29"/>
  <c r="S266" i="29"/>
  <c r="N268" i="29"/>
  <c r="R268" i="29" s="1"/>
  <c r="Q268" i="29"/>
  <c r="S268" i="29"/>
  <c r="N269" i="29"/>
  <c r="R269" i="29" s="1"/>
  <c r="Q269" i="29"/>
  <c r="S269" i="29"/>
  <c r="N270" i="29"/>
  <c r="R270" i="29" s="1"/>
  <c r="Q270" i="29"/>
  <c r="S270" i="29"/>
  <c r="N271" i="29"/>
  <c r="R271" i="29" s="1"/>
  <c r="Q271" i="29"/>
  <c r="S271" i="29"/>
  <c r="N272" i="29"/>
  <c r="R272" i="29" s="1"/>
  <c r="Q272" i="29"/>
  <c r="S272" i="29"/>
  <c r="N275" i="29"/>
  <c r="R275" i="29" s="1"/>
  <c r="Q275" i="29"/>
  <c r="S275" i="29"/>
  <c r="N276" i="29"/>
  <c r="R276" i="29" s="1"/>
  <c r="Q276" i="29"/>
  <c r="S276" i="29"/>
  <c r="N277" i="29"/>
  <c r="R277" i="29" s="1"/>
  <c r="Q277" i="29"/>
  <c r="S277" i="29"/>
  <c r="N280" i="29"/>
  <c r="R280" i="29" s="1"/>
  <c r="Q280" i="29"/>
  <c r="S280" i="29"/>
  <c r="N281" i="29"/>
  <c r="R281" i="29" s="1"/>
  <c r="Q281" i="29"/>
  <c r="S281" i="29"/>
  <c r="N282" i="29"/>
  <c r="R282" i="29" s="1"/>
  <c r="Q282" i="29"/>
  <c r="S282" i="29"/>
  <c r="N283" i="29"/>
  <c r="R283" i="29" s="1"/>
  <c r="Q283" i="29"/>
  <c r="S283" i="29"/>
  <c r="N284" i="29"/>
  <c r="R284" i="29" s="1"/>
  <c r="Q284" i="29"/>
  <c r="S284" i="29"/>
  <c r="N285" i="29"/>
  <c r="R285" i="29" s="1"/>
  <c r="Q285" i="29"/>
  <c r="S285" i="29"/>
  <c r="N286" i="29"/>
  <c r="R286" i="29" s="1"/>
  <c r="Q286" i="29"/>
  <c r="S286" i="29"/>
  <c r="N291" i="29"/>
  <c r="R291" i="29" s="1"/>
  <c r="Q291" i="29"/>
  <c r="S291" i="29"/>
  <c r="N292" i="29"/>
  <c r="R292" i="29" s="1"/>
  <c r="Q292" i="29"/>
  <c r="S292" i="29"/>
  <c r="N293" i="29"/>
  <c r="R293" i="29" s="1"/>
  <c r="Q293" i="29"/>
  <c r="S293" i="29"/>
  <c r="N294" i="29"/>
  <c r="R294" i="29" s="1"/>
  <c r="Q294" i="29"/>
  <c r="S294" i="29"/>
  <c r="N295" i="29"/>
  <c r="R295" i="29" s="1"/>
  <c r="Q295" i="29"/>
  <c r="S295" i="29"/>
  <c r="N296" i="29"/>
  <c r="R296" i="29" s="1"/>
  <c r="Q296" i="29"/>
  <c r="S296" i="29"/>
  <c r="N297" i="29"/>
  <c r="R297" i="29" s="1"/>
  <c r="Q297" i="29"/>
  <c r="S297" i="29"/>
  <c r="N301" i="29"/>
  <c r="R301" i="29" s="1"/>
  <c r="Q301" i="29"/>
  <c r="S301" i="29"/>
  <c r="N302" i="29"/>
  <c r="R302" i="29" s="1"/>
  <c r="Q302" i="29"/>
  <c r="S302" i="29"/>
  <c r="N303" i="29"/>
  <c r="R303" i="29" s="1"/>
  <c r="Q303" i="29"/>
  <c r="S303" i="29"/>
  <c r="N304" i="29"/>
  <c r="R304" i="29" s="1"/>
  <c r="Q304" i="29"/>
  <c r="S304" i="29"/>
  <c r="N305" i="29"/>
  <c r="R305" i="29" s="1"/>
  <c r="Q305" i="29"/>
  <c r="S305" i="29"/>
  <c r="N310" i="29"/>
  <c r="R310" i="29" s="1"/>
  <c r="Q310" i="29"/>
  <c r="S310" i="29"/>
  <c r="N311" i="29"/>
  <c r="R311" i="29" s="1"/>
  <c r="Q311" i="29"/>
  <c r="S311" i="29"/>
  <c r="N313" i="29"/>
  <c r="R313" i="29" s="1"/>
  <c r="Q313" i="29"/>
  <c r="S313" i="29"/>
  <c r="N312" i="29"/>
  <c r="R312" i="29" s="1"/>
  <c r="Q312" i="29"/>
  <c r="S312" i="29"/>
  <c r="N314" i="29"/>
  <c r="R314" i="29" s="1"/>
  <c r="Q314" i="29"/>
  <c r="S314" i="29"/>
  <c r="N315" i="29"/>
  <c r="R315" i="29" s="1"/>
  <c r="Q315" i="29"/>
  <c r="S315" i="29"/>
  <c r="N316" i="29"/>
  <c r="R316" i="29" s="1"/>
  <c r="Q316" i="29"/>
  <c r="S316" i="29"/>
  <c r="N317" i="29"/>
  <c r="R317" i="29" s="1"/>
  <c r="Q317" i="29"/>
  <c r="S317" i="29"/>
  <c r="N330" i="29"/>
  <c r="R330" i="29" s="1"/>
  <c r="Q330" i="29"/>
  <c r="S330" i="29"/>
  <c r="N331" i="29"/>
  <c r="R331" i="29" s="1"/>
  <c r="Q331" i="29"/>
  <c r="S331" i="29"/>
  <c r="N332" i="29"/>
  <c r="R332" i="29" s="1"/>
  <c r="Q332" i="29"/>
  <c r="S332" i="29"/>
  <c r="N333" i="29"/>
  <c r="R333" i="29" s="1"/>
  <c r="Q333" i="29"/>
  <c r="S333" i="29"/>
  <c r="N334" i="29"/>
  <c r="R334" i="29" s="1"/>
  <c r="Q334" i="29"/>
  <c r="S334" i="29"/>
  <c r="N335" i="29"/>
  <c r="R335" i="29" s="1"/>
  <c r="Q335" i="29"/>
  <c r="S335" i="29"/>
  <c r="N337" i="29"/>
  <c r="R337" i="29" s="1"/>
  <c r="Q337" i="29"/>
  <c r="S337" i="29"/>
  <c r="N338" i="29"/>
  <c r="R338" i="29" s="1"/>
  <c r="Q338" i="29"/>
  <c r="S338" i="29"/>
  <c r="N340" i="29"/>
  <c r="R340" i="29" s="1"/>
  <c r="Q340" i="29"/>
  <c r="S340" i="29"/>
  <c r="N345" i="29"/>
  <c r="R345" i="29" s="1"/>
  <c r="Q345" i="29"/>
  <c r="S345" i="29"/>
  <c r="N346" i="29"/>
  <c r="R346" i="29" s="1"/>
  <c r="Q346" i="29"/>
  <c r="S346" i="29"/>
  <c r="N347" i="29"/>
  <c r="R347" i="29" s="1"/>
  <c r="Q347" i="29"/>
  <c r="S347" i="29"/>
  <c r="N351" i="29"/>
  <c r="R351" i="29" s="1"/>
  <c r="Q351" i="29"/>
  <c r="S351" i="29"/>
  <c r="N352" i="29"/>
  <c r="R352" i="29" s="1"/>
  <c r="Q352" i="29"/>
  <c r="S352" i="29"/>
  <c r="N353" i="29"/>
  <c r="R353" i="29" s="1"/>
  <c r="Q353" i="29"/>
  <c r="S353" i="29"/>
  <c r="N354" i="29"/>
  <c r="R354" i="29" s="1"/>
  <c r="Q354" i="29"/>
  <c r="S354" i="29"/>
  <c r="N357" i="29"/>
  <c r="R357" i="29" s="1"/>
  <c r="Q357" i="29"/>
  <c r="S357" i="29"/>
  <c r="N358" i="29"/>
  <c r="R358" i="29" s="1"/>
  <c r="Q358" i="29"/>
  <c r="S358" i="29"/>
  <c r="N359" i="29"/>
  <c r="R359" i="29" s="1"/>
  <c r="Q359" i="29"/>
  <c r="S359" i="29"/>
  <c r="N362" i="29"/>
  <c r="R362" i="29" s="1"/>
  <c r="Q362" i="29"/>
  <c r="S362" i="29"/>
  <c r="N363" i="29"/>
  <c r="R363" i="29" s="1"/>
  <c r="Q363" i="29"/>
  <c r="S363" i="29"/>
  <c r="N367" i="29"/>
  <c r="R367" i="29" s="1"/>
  <c r="Q367" i="29"/>
  <c r="S367" i="29"/>
  <c r="N368" i="29"/>
  <c r="R368" i="29" s="1"/>
  <c r="Q368" i="29"/>
  <c r="S368" i="29"/>
  <c r="N369" i="29"/>
  <c r="R369" i="29" s="1"/>
  <c r="Q369" i="29"/>
  <c r="S369" i="29"/>
  <c r="N370" i="29"/>
  <c r="R370" i="29" s="1"/>
  <c r="Q370" i="29"/>
  <c r="S370" i="29"/>
  <c r="N371" i="29"/>
  <c r="R371" i="29" s="1"/>
  <c r="Q371" i="29"/>
  <c r="S371" i="29"/>
  <c r="N372" i="29"/>
  <c r="R372" i="29" s="1"/>
  <c r="Q372" i="29"/>
  <c r="S372" i="29"/>
  <c r="N378" i="29"/>
  <c r="R378" i="29" s="1"/>
  <c r="Q378" i="29"/>
  <c r="S378" i="29"/>
  <c r="N379" i="29"/>
  <c r="R379" i="29" s="1"/>
  <c r="Q379" i="29"/>
  <c r="S379" i="29"/>
  <c r="N380" i="29"/>
  <c r="R380" i="29" s="1"/>
  <c r="Q380" i="29"/>
  <c r="S380" i="29"/>
  <c r="N381" i="29"/>
  <c r="R381" i="29" s="1"/>
  <c r="Q381" i="29"/>
  <c r="S381" i="29"/>
  <c r="N383" i="29"/>
  <c r="R383" i="29" s="1"/>
  <c r="Q383" i="29"/>
  <c r="S383" i="29"/>
  <c r="N384" i="29"/>
  <c r="R384" i="29" s="1"/>
  <c r="Q384" i="29"/>
  <c r="S384" i="29"/>
  <c r="N385" i="29"/>
  <c r="R385" i="29" s="1"/>
  <c r="Q385" i="29"/>
  <c r="S385" i="29"/>
  <c r="N386" i="29"/>
  <c r="R386" i="29" s="1"/>
  <c r="Q386" i="29"/>
  <c r="S386" i="29"/>
  <c r="N391" i="29"/>
  <c r="R391" i="29" s="1"/>
  <c r="Q391" i="29"/>
  <c r="S391" i="29"/>
  <c r="N392" i="29"/>
  <c r="R392" i="29" s="1"/>
  <c r="Q392" i="29"/>
  <c r="S392" i="29"/>
  <c r="N393" i="29"/>
  <c r="R393" i="29" s="1"/>
  <c r="Q393" i="29"/>
  <c r="S393" i="29"/>
  <c r="N394" i="29"/>
  <c r="R394" i="29" s="1"/>
  <c r="Q394" i="29"/>
  <c r="S394" i="29"/>
  <c r="N395" i="29"/>
  <c r="R395" i="29" s="1"/>
  <c r="Q395" i="29"/>
  <c r="S395" i="29"/>
  <c r="N396" i="29"/>
  <c r="R396" i="29" s="1"/>
  <c r="Q396" i="29"/>
  <c r="S396" i="29"/>
  <c r="N400" i="29"/>
  <c r="R400" i="29" s="1"/>
  <c r="Q400" i="29"/>
  <c r="S400" i="29"/>
  <c r="N401" i="29"/>
  <c r="R401" i="29" s="1"/>
  <c r="Q401" i="29"/>
  <c r="S401" i="29"/>
  <c r="N402" i="29"/>
  <c r="R402" i="29" s="1"/>
  <c r="Q402" i="29"/>
  <c r="S402" i="29"/>
  <c r="N403" i="29"/>
  <c r="R403" i="29" s="1"/>
  <c r="Q403" i="29"/>
  <c r="S403" i="29"/>
  <c r="N404" i="29"/>
  <c r="R404" i="29" s="1"/>
  <c r="Q404" i="29"/>
  <c r="S404" i="29"/>
  <c r="N405" i="29"/>
  <c r="R405" i="29" s="1"/>
  <c r="Q405" i="29"/>
  <c r="S405" i="29"/>
  <c r="N406" i="29"/>
  <c r="R406" i="29" s="1"/>
  <c r="Q406" i="29"/>
  <c r="S406" i="29"/>
  <c r="N407" i="29"/>
  <c r="R407" i="29" s="1"/>
  <c r="Q407" i="29"/>
  <c r="S407" i="29"/>
  <c r="N408" i="29"/>
  <c r="R408" i="29" s="1"/>
  <c r="Q408" i="29"/>
  <c r="S408" i="29"/>
  <c r="N416" i="29"/>
  <c r="R416" i="29" s="1"/>
  <c r="Q416" i="29"/>
  <c r="S416" i="29"/>
  <c r="N417" i="29"/>
  <c r="R417" i="29" s="1"/>
  <c r="Q417" i="29"/>
  <c r="S417" i="29"/>
  <c r="N418" i="29"/>
  <c r="R418" i="29" s="1"/>
  <c r="Q418" i="29"/>
  <c r="S418" i="29"/>
  <c r="N419" i="29"/>
  <c r="R419" i="29" s="1"/>
  <c r="Q419" i="29"/>
  <c r="S419" i="29"/>
  <c r="N420" i="29"/>
  <c r="R420" i="29" s="1"/>
  <c r="Q420" i="29"/>
  <c r="S420" i="29"/>
  <c r="N421" i="29"/>
  <c r="R421" i="29" s="1"/>
  <c r="Q421" i="29"/>
  <c r="S421" i="29"/>
  <c r="N422" i="29"/>
  <c r="R422" i="29" s="1"/>
  <c r="Q422" i="29"/>
  <c r="S422" i="29"/>
  <c r="N423" i="29"/>
  <c r="R423" i="29" s="1"/>
  <c r="Q423" i="29"/>
  <c r="S423" i="29"/>
  <c r="N424" i="29"/>
  <c r="R424" i="29" s="1"/>
  <c r="Q424" i="29"/>
  <c r="S424" i="29"/>
  <c r="N427" i="29"/>
  <c r="R427" i="29" s="1"/>
  <c r="Q427" i="29"/>
  <c r="S427" i="29"/>
  <c r="N428" i="29"/>
  <c r="R428" i="29" s="1"/>
  <c r="Q428" i="29"/>
  <c r="S428" i="29"/>
  <c r="N429" i="29"/>
  <c r="R429" i="29" s="1"/>
  <c r="Q429" i="29"/>
  <c r="S429" i="29"/>
  <c r="N430" i="29"/>
  <c r="R430" i="29" s="1"/>
  <c r="Q430" i="29"/>
  <c r="S430" i="29"/>
  <c r="N431" i="29"/>
  <c r="R431" i="29" s="1"/>
  <c r="Q431" i="29"/>
  <c r="S431" i="29"/>
  <c r="N437" i="29"/>
  <c r="R437" i="29" s="1"/>
  <c r="Q437" i="29"/>
  <c r="S437" i="29"/>
  <c r="N438" i="29"/>
  <c r="R438" i="29" s="1"/>
  <c r="Q438" i="29"/>
  <c r="S438" i="29"/>
  <c r="N439" i="29"/>
  <c r="R439" i="29" s="1"/>
  <c r="Q439" i="29"/>
  <c r="S439" i="29"/>
  <c r="N440" i="29"/>
  <c r="R440" i="29" s="1"/>
  <c r="Q440" i="29"/>
  <c r="S440" i="29"/>
  <c r="N441" i="29"/>
  <c r="R441" i="29" s="1"/>
  <c r="Q441" i="29"/>
  <c r="S441" i="29"/>
  <c r="N442" i="29"/>
  <c r="R442" i="29" s="1"/>
  <c r="Q442" i="29"/>
  <c r="S442" i="29"/>
  <c r="N448" i="29"/>
  <c r="R448" i="29" s="1"/>
  <c r="Q448" i="29"/>
  <c r="S448" i="29"/>
  <c r="N449" i="29"/>
  <c r="R449" i="29" s="1"/>
  <c r="Q449" i="29"/>
  <c r="S449" i="29"/>
  <c r="N450" i="29"/>
  <c r="R450" i="29" s="1"/>
  <c r="Q450" i="29"/>
  <c r="S450" i="29"/>
  <c r="N451" i="29"/>
  <c r="R451" i="29" s="1"/>
  <c r="Q451" i="29"/>
  <c r="S451" i="29"/>
  <c r="N455" i="29"/>
  <c r="R455" i="29" s="1"/>
  <c r="S455" i="29" s="1"/>
  <c r="Q455" i="29"/>
  <c r="N459" i="29"/>
  <c r="R459" i="29" s="1"/>
  <c r="Q459" i="29"/>
  <c r="S459" i="29"/>
  <c r="N460" i="29"/>
  <c r="R460" i="29" s="1"/>
  <c r="Q460" i="29"/>
  <c r="S460" i="29"/>
  <c r="N461" i="29"/>
  <c r="R461" i="29" s="1"/>
  <c r="Q461" i="29"/>
  <c r="S461" i="29"/>
  <c r="N462" i="29"/>
  <c r="R462" i="29" s="1"/>
  <c r="Q462" i="29"/>
  <c r="S462" i="29"/>
  <c r="N463" i="29"/>
  <c r="R463" i="29" s="1"/>
  <c r="Q463" i="29"/>
  <c r="S463" i="29"/>
  <c r="N464" i="29"/>
  <c r="R464" i="29" s="1"/>
  <c r="Q464" i="29"/>
  <c r="S464" i="29"/>
  <c r="N465" i="29"/>
  <c r="R465" i="29" s="1"/>
  <c r="Q465" i="29"/>
  <c r="S465" i="29"/>
  <c r="N466" i="29"/>
  <c r="R466" i="29" s="1"/>
  <c r="Q466" i="29"/>
  <c r="S466" i="29"/>
  <c r="N467" i="29"/>
  <c r="R467" i="29" s="1"/>
  <c r="Q467" i="29"/>
  <c r="S467" i="29"/>
  <c r="N468" i="29"/>
  <c r="R468" i="29" s="1"/>
  <c r="Q468" i="29"/>
  <c r="S468" i="29"/>
  <c r="N469" i="29"/>
  <c r="R469" i="29" s="1"/>
  <c r="Q469" i="29"/>
  <c r="S469" i="29"/>
  <c r="N474" i="29"/>
  <c r="R474" i="29" s="1"/>
  <c r="Q474" i="29"/>
  <c r="S474" i="29"/>
  <c r="N475" i="29"/>
  <c r="R475" i="29" s="1"/>
  <c r="Q475" i="29"/>
  <c r="S475" i="29"/>
  <c r="N476" i="29"/>
  <c r="R476" i="29" s="1"/>
  <c r="Q476" i="29"/>
  <c r="S476" i="29"/>
  <c r="N477" i="29"/>
  <c r="R477" i="29" s="1"/>
  <c r="Q477" i="29"/>
  <c r="S477" i="29"/>
  <c r="N478" i="29"/>
  <c r="R478" i="29" s="1"/>
  <c r="Q478" i="29"/>
  <c r="S478" i="29"/>
  <c r="N479" i="29"/>
  <c r="R479" i="29" s="1"/>
  <c r="Q479" i="29"/>
  <c r="S479" i="29"/>
  <c r="N484" i="29"/>
  <c r="R484" i="29" s="1"/>
  <c r="Q484" i="29"/>
  <c r="S484" i="29"/>
  <c r="N485" i="29"/>
  <c r="R485" i="29" s="1"/>
  <c r="Q485" i="29"/>
  <c r="S485" i="29"/>
  <c r="N486" i="29"/>
  <c r="R486" i="29" s="1"/>
  <c r="Q486" i="29"/>
  <c r="S486" i="29"/>
  <c r="N487" i="29"/>
  <c r="R487" i="29" s="1"/>
  <c r="Q487" i="29"/>
  <c r="S487" i="29"/>
  <c r="N488" i="29"/>
  <c r="R488" i="29" s="1"/>
  <c r="Q488" i="29"/>
  <c r="S488" i="29"/>
  <c r="N489" i="29"/>
  <c r="R489" i="29" s="1"/>
  <c r="Q489" i="29"/>
  <c r="S489" i="29"/>
  <c r="N492" i="29"/>
  <c r="R492" i="29" s="1"/>
  <c r="Q492" i="29"/>
  <c r="S492" i="29"/>
  <c r="N493" i="29"/>
  <c r="R493" i="29" s="1"/>
  <c r="Q493" i="29"/>
  <c r="S493" i="29"/>
  <c r="N494" i="29"/>
  <c r="R494" i="29" s="1"/>
  <c r="Q494" i="29"/>
  <c r="S494" i="29"/>
  <c r="N499" i="29"/>
  <c r="R499" i="29" s="1"/>
  <c r="Q499" i="29"/>
  <c r="S499" i="29"/>
  <c r="N500" i="29"/>
  <c r="R500" i="29" s="1"/>
  <c r="Q500" i="29"/>
  <c r="S500" i="29"/>
  <c r="N501" i="29"/>
  <c r="R501" i="29" s="1"/>
  <c r="Q501" i="29"/>
  <c r="S501" i="29"/>
  <c r="N502" i="29"/>
  <c r="R502" i="29" s="1"/>
  <c r="Q502" i="29"/>
  <c r="S502" i="29"/>
  <c r="N503" i="29"/>
  <c r="R503" i="29" s="1"/>
  <c r="Q503" i="29"/>
  <c r="S503" i="29"/>
  <c r="N507" i="29"/>
  <c r="R507" i="29" s="1"/>
  <c r="Q507" i="29"/>
  <c r="S507" i="29"/>
  <c r="N509" i="29"/>
  <c r="R509" i="29" s="1"/>
  <c r="Q509" i="29"/>
  <c r="S509" i="29"/>
  <c r="N510" i="29"/>
  <c r="R510" i="29" s="1"/>
  <c r="Q510" i="29"/>
  <c r="S510" i="29"/>
  <c r="N511" i="29"/>
  <c r="R511" i="29" s="1"/>
  <c r="Q511" i="29"/>
  <c r="S511" i="29"/>
  <c r="N512" i="29"/>
  <c r="R512" i="29" s="1"/>
  <c r="Q512" i="29"/>
  <c r="S512" i="29"/>
  <c r="N517" i="29"/>
  <c r="R517" i="29" s="1"/>
  <c r="Q517" i="29"/>
  <c r="S517" i="29"/>
  <c r="N518" i="29"/>
  <c r="R518" i="29" s="1"/>
  <c r="Q518" i="29"/>
  <c r="S518" i="29"/>
  <c r="N520" i="29"/>
  <c r="R520" i="29" s="1"/>
  <c r="Q520" i="29"/>
  <c r="S520" i="29"/>
  <c r="N521" i="29"/>
  <c r="R521" i="29" s="1"/>
  <c r="Q521" i="29"/>
  <c r="S521" i="29"/>
  <c r="N522" i="29"/>
  <c r="R522" i="29" s="1"/>
  <c r="Q522" i="29"/>
  <c r="S522" i="29"/>
  <c r="N523" i="29"/>
  <c r="R523" i="29" s="1"/>
  <c r="Q523" i="29"/>
  <c r="S523" i="29"/>
  <c r="N524" i="29"/>
  <c r="R524" i="29" s="1"/>
  <c r="Q524" i="29"/>
  <c r="S524" i="29"/>
  <c r="N527" i="29"/>
  <c r="R527" i="29" s="1"/>
  <c r="Q527" i="29"/>
  <c r="S527" i="29"/>
  <c r="N528" i="29"/>
  <c r="R528" i="29" s="1"/>
  <c r="Q528" i="29"/>
  <c r="S528" i="29"/>
  <c r="N529" i="29"/>
  <c r="R529" i="29" s="1"/>
  <c r="Q529" i="29"/>
  <c r="S529" i="29"/>
  <c r="N530" i="29"/>
  <c r="R530" i="29" s="1"/>
  <c r="Q530" i="29"/>
  <c r="S530" i="29"/>
  <c r="N531" i="29"/>
  <c r="R531" i="29" s="1"/>
  <c r="Q531" i="29"/>
  <c r="S531" i="29"/>
  <c r="N532" i="29"/>
  <c r="R532" i="29" s="1"/>
  <c r="Q532" i="29"/>
  <c r="S532" i="29"/>
  <c r="N543" i="29"/>
  <c r="R543" i="29" s="1"/>
  <c r="Q543" i="29"/>
  <c r="S543" i="29"/>
  <c r="N544" i="29"/>
  <c r="R544" i="29" s="1"/>
  <c r="Q544" i="29"/>
  <c r="S544" i="29"/>
  <c r="N545" i="29"/>
  <c r="R545" i="29" s="1"/>
  <c r="Q545" i="29"/>
  <c r="S545" i="29"/>
  <c r="N550" i="29"/>
  <c r="R550" i="29" s="1"/>
  <c r="S550" i="29" s="1"/>
  <c r="Q550" i="29"/>
  <c r="N551" i="29"/>
  <c r="R551" i="29" s="1"/>
  <c r="S551" i="29" s="1"/>
  <c r="Q551" i="29"/>
  <c r="N552" i="29"/>
  <c r="R552" i="29" s="1"/>
  <c r="S552" i="29" s="1"/>
  <c r="Q552" i="29"/>
  <c r="N553" i="29"/>
  <c r="R553" i="29" s="1"/>
  <c r="S553" i="29" s="1"/>
  <c r="Q553" i="29"/>
  <c r="N556" i="29"/>
  <c r="R556" i="29" s="1"/>
  <c r="Q556" i="29"/>
  <c r="S556" i="29"/>
  <c r="N557" i="29"/>
  <c r="R557" i="29" s="1"/>
  <c r="Q557" i="29"/>
  <c r="S557" i="29"/>
  <c r="N558" i="29"/>
  <c r="R558" i="29" s="1"/>
  <c r="Q558" i="29"/>
  <c r="S558" i="29"/>
  <c r="N559" i="29"/>
  <c r="R559" i="29" s="1"/>
  <c r="Q559" i="29"/>
  <c r="S559" i="29"/>
  <c r="N562" i="29"/>
  <c r="R562" i="29" s="1"/>
  <c r="Q562" i="29"/>
  <c r="S562" i="29"/>
  <c r="N563" i="29"/>
  <c r="R563" i="29" s="1"/>
  <c r="S563" i="29" s="1"/>
  <c r="Q563" i="29"/>
  <c r="N564" i="29"/>
  <c r="R564" i="29" s="1"/>
  <c r="S564" i="29" s="1"/>
  <c r="Q564" i="29"/>
  <c r="N565" i="29"/>
  <c r="R565" i="29" s="1"/>
  <c r="Q565" i="29"/>
  <c r="S565" i="29"/>
  <c r="N569" i="29"/>
  <c r="R569" i="29" s="1"/>
  <c r="S569" i="29" s="1"/>
  <c r="Q569" i="29"/>
  <c r="N570" i="29"/>
  <c r="R570" i="29" s="1"/>
  <c r="S570" i="29" s="1"/>
  <c r="Q570" i="29"/>
  <c r="N571" i="29"/>
  <c r="R571" i="29" s="1"/>
  <c r="S571" i="29" s="1"/>
  <c r="Q571" i="29"/>
  <c r="N576" i="29"/>
  <c r="R576" i="29" s="1"/>
  <c r="Q576" i="29"/>
  <c r="S576" i="29"/>
  <c r="N577" i="29"/>
  <c r="R577" i="29" s="1"/>
  <c r="Q577" i="29"/>
  <c r="S577" i="29"/>
  <c r="N581" i="29"/>
  <c r="R581" i="29" s="1"/>
  <c r="Q581" i="29"/>
  <c r="S581" i="29"/>
  <c r="N582" i="29"/>
  <c r="R582" i="29" s="1"/>
  <c r="Q582" i="29"/>
  <c r="S582" i="29"/>
  <c r="N583" i="29"/>
  <c r="R583" i="29" s="1"/>
  <c r="Q583" i="29"/>
  <c r="S583" i="29"/>
  <c r="N584" i="29"/>
  <c r="R584" i="29" s="1"/>
  <c r="Q584" i="29"/>
  <c r="S584" i="29"/>
  <c r="N585" i="29"/>
  <c r="R585" i="29" s="1"/>
  <c r="Q585" i="29"/>
  <c r="S585" i="29"/>
  <c r="N586" i="29"/>
  <c r="R586" i="29" s="1"/>
  <c r="Q586" i="29"/>
  <c r="S586" i="29"/>
  <c r="N587" i="29"/>
  <c r="R587" i="29" s="1"/>
  <c r="Q587" i="29"/>
  <c r="S587" i="29"/>
  <c r="N592" i="29"/>
  <c r="R592" i="29" s="1"/>
  <c r="Q592" i="29"/>
  <c r="S592" i="29"/>
  <c r="N593" i="29"/>
  <c r="R593" i="29" s="1"/>
  <c r="Q593" i="29"/>
  <c r="S593" i="29"/>
  <c r="N594" i="29"/>
  <c r="R594" i="29" s="1"/>
  <c r="Q594" i="29"/>
  <c r="S594" i="29"/>
  <c r="N595" i="29"/>
  <c r="R595" i="29" s="1"/>
  <c r="Q595" i="29"/>
  <c r="S595" i="29"/>
  <c r="N596" i="29"/>
  <c r="R596" i="29" s="1"/>
  <c r="Q596" i="29"/>
  <c r="S596" i="29"/>
  <c r="N597" i="29"/>
  <c r="R597" i="29" s="1"/>
  <c r="Q597" i="29"/>
  <c r="S597" i="29"/>
  <c r="N600" i="29"/>
  <c r="R600" i="29" s="1"/>
  <c r="Q600" i="29"/>
  <c r="S600" i="29"/>
  <c r="N601" i="29"/>
  <c r="R601" i="29" s="1"/>
  <c r="Q601" i="29"/>
  <c r="S601" i="29"/>
  <c r="N602" i="29"/>
  <c r="R602" i="29" s="1"/>
  <c r="Q602" i="29"/>
  <c r="S602" i="29"/>
  <c r="N608" i="29"/>
  <c r="R608" i="29" s="1"/>
  <c r="Q608" i="29"/>
  <c r="S608" i="29"/>
  <c r="N609" i="29"/>
  <c r="R609" i="29" s="1"/>
  <c r="Q609" i="29"/>
  <c r="S609" i="29"/>
  <c r="N610" i="29"/>
  <c r="R610" i="29" s="1"/>
  <c r="Q610" i="29"/>
  <c r="S610" i="29"/>
  <c r="N611" i="29"/>
  <c r="R611" i="29" s="1"/>
  <c r="Q611" i="29"/>
  <c r="S611" i="29"/>
  <c r="N617" i="29"/>
  <c r="R617" i="29" s="1"/>
  <c r="Q617" i="29"/>
  <c r="S617" i="29"/>
  <c r="N623" i="29"/>
  <c r="R623" i="29" s="1"/>
  <c r="Q623" i="29"/>
  <c r="S623" i="29"/>
  <c r="N624" i="29"/>
  <c r="R624" i="29" s="1"/>
  <c r="Q624" i="29"/>
  <c r="S624" i="29"/>
  <c r="N626" i="29"/>
  <c r="R626" i="29" s="1"/>
  <c r="Q626" i="29"/>
  <c r="S626" i="29"/>
  <c r="N627" i="29"/>
  <c r="R627" i="29" s="1"/>
  <c r="Q627" i="29"/>
  <c r="S627" i="29"/>
  <c r="N631" i="29"/>
  <c r="R631" i="29" s="1"/>
  <c r="Q631" i="29"/>
  <c r="S631" i="29"/>
  <c r="N632" i="29"/>
  <c r="R632" i="29" s="1"/>
  <c r="Q632" i="29"/>
  <c r="S632" i="29"/>
  <c r="N633" i="29"/>
  <c r="R633" i="29" s="1"/>
  <c r="Q633" i="29"/>
  <c r="S633" i="29"/>
  <c r="N634" i="29"/>
  <c r="R634" i="29" s="1"/>
  <c r="Q634" i="29"/>
  <c r="S634" i="29"/>
  <c r="N638" i="29"/>
  <c r="R638" i="29" s="1"/>
  <c r="Q638" i="29"/>
  <c r="S638" i="29"/>
  <c r="N639" i="29"/>
  <c r="R639" i="29" s="1"/>
  <c r="Q639" i="29"/>
  <c r="S639" i="29"/>
  <c r="N640" i="29"/>
  <c r="R640" i="29" s="1"/>
  <c r="Q640" i="29"/>
  <c r="S640" i="29"/>
  <c r="N641" i="29"/>
  <c r="R641" i="29" s="1"/>
  <c r="Q641" i="29"/>
  <c r="S641" i="29"/>
  <c r="N642" i="29"/>
  <c r="R642" i="29" s="1"/>
  <c r="Q642" i="29"/>
  <c r="S642" i="29"/>
  <c r="N643" i="29"/>
  <c r="R643" i="29" s="1"/>
  <c r="Q643" i="29"/>
  <c r="S643" i="29"/>
  <c r="N644" i="29"/>
  <c r="R644" i="29" s="1"/>
  <c r="Q644" i="29"/>
  <c r="S644" i="29"/>
  <c r="N645" i="29"/>
  <c r="R645" i="29" s="1"/>
  <c r="Q645" i="29"/>
  <c r="S645" i="29"/>
  <c r="N653" i="29"/>
  <c r="R653" i="29" s="1"/>
  <c r="Q653" i="29"/>
  <c r="S653" i="29"/>
  <c r="N654" i="29"/>
  <c r="R654" i="29" s="1"/>
  <c r="Q654" i="29"/>
  <c r="S654" i="29"/>
  <c r="N655" i="29"/>
  <c r="R655" i="29" s="1"/>
  <c r="Q655" i="29"/>
  <c r="S655" i="29"/>
  <c r="N656" i="29"/>
  <c r="R656" i="29" s="1"/>
  <c r="Q656" i="29"/>
  <c r="S656" i="29"/>
  <c r="N657" i="29"/>
  <c r="R657" i="29" s="1"/>
  <c r="Q657" i="29"/>
  <c r="S657" i="29"/>
  <c r="N659" i="29"/>
  <c r="R659" i="29" s="1"/>
  <c r="Q659" i="29"/>
  <c r="S659" i="29"/>
  <c r="N660" i="29"/>
  <c r="R660" i="29" s="1"/>
  <c r="Q660" i="29"/>
  <c r="S660" i="29"/>
  <c r="N661" i="29"/>
  <c r="R661" i="29" s="1"/>
  <c r="Q661" i="29"/>
  <c r="S661" i="29"/>
  <c r="N662" i="29"/>
  <c r="R662" i="29" s="1"/>
  <c r="Q662" i="29"/>
  <c r="S662" i="29"/>
  <c r="N663" i="29"/>
  <c r="R663" i="29" s="1"/>
  <c r="Q663" i="29"/>
  <c r="S663" i="29"/>
  <c r="N665" i="29"/>
  <c r="R665" i="29" s="1"/>
  <c r="Q665" i="29"/>
  <c r="S665" i="29"/>
  <c r="N666" i="29"/>
  <c r="R666" i="29" s="1"/>
  <c r="Q666" i="29"/>
  <c r="S666" i="29"/>
  <c r="N668" i="29"/>
  <c r="R668" i="29" s="1"/>
  <c r="Q668" i="29"/>
  <c r="S668" i="29"/>
  <c r="N667" i="29"/>
  <c r="R667" i="29" s="1"/>
  <c r="Q667" i="29"/>
  <c r="S667" i="29"/>
  <c r="N669" i="29"/>
  <c r="R669" i="29" s="1"/>
  <c r="Q669" i="29"/>
  <c r="S669" i="29"/>
  <c r="N670" i="29"/>
  <c r="R670" i="29" s="1"/>
  <c r="Q670" i="29"/>
  <c r="S670" i="29"/>
  <c r="N674" i="29"/>
  <c r="R674" i="29" s="1"/>
  <c r="Q674" i="29"/>
  <c r="S674" i="29"/>
  <c r="N675" i="29"/>
  <c r="R675" i="29" s="1"/>
  <c r="Q675" i="29"/>
  <c r="S675" i="29"/>
  <c r="N676" i="29"/>
  <c r="R676" i="29" s="1"/>
  <c r="Q676" i="29"/>
  <c r="S676" i="29"/>
  <c r="N677" i="29"/>
  <c r="R677" i="29" s="1"/>
  <c r="Q677" i="29"/>
  <c r="S677" i="29"/>
  <c r="N678" i="29"/>
  <c r="R678" i="29" s="1"/>
  <c r="Q678" i="29"/>
  <c r="S678" i="29"/>
  <c r="N679" i="29"/>
  <c r="R679" i="29" s="1"/>
  <c r="Q679" i="29"/>
  <c r="S679" i="29"/>
  <c r="N684" i="29"/>
  <c r="R684" i="29" s="1"/>
  <c r="Q684" i="29"/>
  <c r="S684" i="29"/>
  <c r="N685" i="29"/>
  <c r="R685" i="29" s="1"/>
  <c r="Q685" i="29"/>
  <c r="S685" i="29"/>
  <c r="N689" i="29"/>
  <c r="R689" i="29" s="1"/>
  <c r="Q689" i="29"/>
  <c r="S689" i="29"/>
  <c r="N690" i="29"/>
  <c r="R690" i="29" s="1"/>
  <c r="Q690" i="29"/>
  <c r="S690" i="29"/>
  <c r="N691" i="29"/>
  <c r="R691" i="29" s="1"/>
  <c r="Q691" i="29"/>
  <c r="S691" i="29"/>
  <c r="N692" i="29"/>
  <c r="R692" i="29" s="1"/>
  <c r="Q692" i="29"/>
  <c r="S692" i="29"/>
  <c r="N693" i="29"/>
  <c r="R693" i="29" s="1"/>
  <c r="Q693" i="29"/>
  <c r="S693" i="29"/>
  <c r="N694" i="29"/>
  <c r="R694" i="29" s="1"/>
  <c r="Q694" i="29"/>
  <c r="S694" i="29"/>
  <c r="N695" i="29"/>
  <c r="R695" i="29" s="1"/>
  <c r="Q695" i="29"/>
  <c r="S695" i="29"/>
  <c r="N697" i="29"/>
  <c r="R697" i="29" s="1"/>
  <c r="Q697" i="29"/>
  <c r="S697" i="29"/>
  <c r="N698" i="29"/>
  <c r="R698" i="29" s="1"/>
  <c r="Q698" i="29"/>
  <c r="S698" i="29"/>
  <c r="N699" i="29"/>
  <c r="R699" i="29" s="1"/>
  <c r="Q699" i="29"/>
  <c r="S699" i="29"/>
  <c r="N703" i="29"/>
  <c r="R703" i="29" s="1"/>
  <c r="Q703" i="29"/>
  <c r="S703" i="29"/>
  <c r="N704" i="29"/>
  <c r="R704" i="29" s="1"/>
  <c r="Q704" i="29"/>
  <c r="S704" i="29"/>
  <c r="N705" i="29"/>
  <c r="R705" i="29" s="1"/>
  <c r="Q705" i="29"/>
  <c r="S705" i="29"/>
  <c r="N706" i="29"/>
  <c r="R706" i="29" s="1"/>
  <c r="Q706" i="29"/>
  <c r="S706" i="29"/>
  <c r="N707" i="29"/>
  <c r="R707" i="29" s="1"/>
  <c r="Q707" i="29"/>
  <c r="S707" i="29"/>
  <c r="N708" i="29"/>
  <c r="R708" i="29" s="1"/>
  <c r="Q708" i="29"/>
  <c r="S708" i="29"/>
  <c r="N710" i="29"/>
  <c r="R710" i="29" s="1"/>
  <c r="Q710" i="29"/>
  <c r="S710" i="29"/>
  <c r="N711" i="29"/>
  <c r="R711" i="29" s="1"/>
  <c r="Q711" i="29"/>
  <c r="S711" i="29"/>
  <c r="N712" i="29"/>
  <c r="R712" i="29" s="1"/>
  <c r="Q712" i="29"/>
  <c r="S712" i="29"/>
  <c r="N713" i="29"/>
  <c r="R713" i="29" s="1"/>
  <c r="Q713" i="29"/>
  <c r="S713" i="29"/>
  <c r="N714" i="29"/>
  <c r="R714" i="29" s="1"/>
  <c r="Q714" i="29"/>
  <c r="S714" i="29"/>
  <c r="N715" i="29"/>
  <c r="R715" i="29" s="1"/>
  <c r="Q715" i="29"/>
  <c r="S715" i="29"/>
  <c r="N718" i="29"/>
  <c r="R718" i="29" s="1"/>
  <c r="Q718" i="29"/>
  <c r="S718" i="29"/>
  <c r="N726" i="29"/>
  <c r="R726" i="29" s="1"/>
  <c r="Q726" i="29"/>
  <c r="S726" i="29"/>
  <c r="N727" i="29"/>
  <c r="R727" i="29" s="1"/>
  <c r="Q727" i="29"/>
  <c r="S727" i="29"/>
  <c r="N730" i="29"/>
  <c r="R730" i="29" s="1"/>
  <c r="Q730" i="29"/>
  <c r="S730" i="29"/>
  <c r="N731" i="29"/>
  <c r="R731" i="29" s="1"/>
  <c r="Q731" i="29"/>
  <c r="S731" i="29"/>
  <c r="N732" i="29"/>
  <c r="R732" i="29" s="1"/>
  <c r="Q732" i="29"/>
  <c r="S732" i="29"/>
  <c r="N736" i="29"/>
  <c r="R736" i="29" s="1"/>
  <c r="Q736" i="29"/>
  <c r="S736" i="29"/>
  <c r="N737" i="29"/>
  <c r="R737" i="29" s="1"/>
  <c r="Q737" i="29"/>
  <c r="S737" i="29"/>
  <c r="N740" i="29"/>
  <c r="R740" i="29" s="1"/>
  <c r="Q740" i="29"/>
  <c r="S740" i="29"/>
  <c r="N741" i="29"/>
  <c r="R741" i="29" s="1"/>
  <c r="Q741" i="29"/>
  <c r="S741" i="29"/>
  <c r="N742" i="29"/>
  <c r="R742" i="29" s="1"/>
  <c r="Q742" i="29"/>
  <c r="S742" i="29"/>
  <c r="N743" i="29"/>
  <c r="R743" i="29" s="1"/>
  <c r="Q743" i="29"/>
  <c r="S743" i="29"/>
  <c r="N748" i="29"/>
  <c r="R748" i="29" s="1"/>
  <c r="Q748" i="29"/>
  <c r="S748" i="29"/>
  <c r="N749" i="29"/>
  <c r="R749" i="29" s="1"/>
  <c r="Q749" i="29"/>
  <c r="S749" i="29"/>
  <c r="N750" i="29"/>
  <c r="R750" i="29" s="1"/>
  <c r="Q750" i="29"/>
  <c r="S750" i="29"/>
  <c r="N751" i="29"/>
  <c r="R751" i="29" s="1"/>
  <c r="Q751" i="29"/>
  <c r="S751" i="29"/>
  <c r="N752" i="29"/>
  <c r="R752" i="29" s="1"/>
  <c r="Q752" i="29"/>
  <c r="S752" i="29"/>
  <c r="N754" i="29"/>
  <c r="R754" i="29" s="1"/>
  <c r="Q754" i="29"/>
  <c r="S754" i="29"/>
  <c r="N755" i="29"/>
  <c r="R755" i="29" s="1"/>
  <c r="Q755" i="29"/>
  <c r="S755" i="29"/>
  <c r="N756" i="29"/>
  <c r="R756" i="29" s="1"/>
  <c r="Q756" i="29"/>
  <c r="S756" i="29"/>
  <c r="N757" i="29"/>
  <c r="R757" i="29" s="1"/>
  <c r="Q757" i="29"/>
  <c r="S757" i="29"/>
  <c r="N758" i="29"/>
  <c r="R758" i="29" s="1"/>
  <c r="Q758" i="29"/>
  <c r="S758" i="29"/>
  <c r="N764" i="29"/>
  <c r="R764" i="29" s="1"/>
  <c r="Q764" i="29"/>
  <c r="S764" i="29"/>
  <c r="N765" i="29"/>
  <c r="R765" i="29" s="1"/>
  <c r="Q765" i="29"/>
  <c r="S765" i="29"/>
  <c r="N769" i="29"/>
  <c r="R769" i="29" s="1"/>
  <c r="Q769" i="29"/>
  <c r="S769" i="29"/>
  <c r="N770" i="29"/>
  <c r="R770" i="29" s="1"/>
  <c r="Q770" i="29"/>
  <c r="S770" i="29"/>
  <c r="N771" i="29"/>
  <c r="R771" i="29" s="1"/>
  <c r="Q771" i="29"/>
  <c r="S771" i="29"/>
  <c r="N772" i="29"/>
  <c r="R772" i="29" s="1"/>
  <c r="Q772" i="29"/>
  <c r="S772" i="29"/>
  <c r="N778" i="29"/>
  <c r="R778" i="29" s="1"/>
  <c r="Q778" i="29"/>
  <c r="S778" i="29"/>
  <c r="N779" i="29"/>
  <c r="R779" i="29" s="1"/>
  <c r="Q779" i="29"/>
  <c r="S779" i="29"/>
  <c r="N781" i="29"/>
  <c r="R781" i="29" s="1"/>
  <c r="Q781" i="29"/>
  <c r="S781" i="29"/>
  <c r="N782" i="29"/>
  <c r="R782" i="29" s="1"/>
  <c r="Q782" i="29"/>
  <c r="S782" i="29"/>
  <c r="N783" i="29"/>
  <c r="R783" i="29" s="1"/>
  <c r="Q783" i="29"/>
  <c r="S783" i="29"/>
  <c r="N784" i="29"/>
  <c r="R784" i="29" s="1"/>
  <c r="Q784" i="29"/>
  <c r="S784" i="29"/>
  <c r="N785" i="29"/>
  <c r="R785" i="29" s="1"/>
  <c r="Q785" i="29"/>
  <c r="S785" i="29"/>
  <c r="N787" i="29"/>
  <c r="R787" i="29" s="1"/>
  <c r="Q787" i="29"/>
  <c r="S787" i="29"/>
  <c r="N788" i="29"/>
  <c r="R788" i="29" s="1"/>
  <c r="Q788" i="29"/>
  <c r="S788" i="29"/>
  <c r="N789" i="29"/>
  <c r="R789" i="29" s="1"/>
  <c r="Q789" i="29"/>
  <c r="S789" i="29"/>
  <c r="N794" i="29"/>
  <c r="R794" i="29" s="1"/>
  <c r="Q794" i="29"/>
  <c r="S794" i="29"/>
  <c r="N795" i="29"/>
  <c r="R795" i="29" s="1"/>
  <c r="Q795" i="29"/>
  <c r="S795" i="29"/>
  <c r="N798" i="29"/>
  <c r="R798" i="29" s="1"/>
  <c r="Q798" i="29"/>
  <c r="S798" i="29"/>
  <c r="N799" i="29"/>
  <c r="R799" i="29" s="1"/>
  <c r="Q799" i="29"/>
  <c r="S799" i="29"/>
  <c r="N800" i="29"/>
  <c r="R800" i="29" s="1"/>
  <c r="Q800" i="29"/>
  <c r="S800" i="29"/>
  <c r="N801" i="29"/>
  <c r="R801" i="29" s="1"/>
  <c r="Q801" i="29"/>
  <c r="S801" i="29"/>
  <c r="N802" i="29"/>
  <c r="R802" i="29" s="1"/>
  <c r="Q802" i="29"/>
  <c r="S802" i="29"/>
  <c r="N806" i="29"/>
  <c r="R806" i="29" s="1"/>
  <c r="Q806" i="29"/>
  <c r="S806" i="29"/>
  <c r="N807" i="29"/>
  <c r="R807" i="29" s="1"/>
  <c r="Q807" i="29"/>
  <c r="S807" i="29"/>
  <c r="N808" i="29"/>
  <c r="R808" i="29" s="1"/>
  <c r="Q808" i="29"/>
  <c r="S808" i="29"/>
  <c r="N813" i="29"/>
  <c r="R813" i="29" s="1"/>
  <c r="Q813" i="29"/>
  <c r="S813" i="29"/>
  <c r="N818" i="29"/>
  <c r="R818" i="29" s="1"/>
  <c r="Q818" i="29"/>
  <c r="S818" i="29"/>
  <c r="N819" i="29"/>
  <c r="R819" i="29" s="1"/>
  <c r="Q819" i="29"/>
  <c r="S819" i="29"/>
  <c r="N820" i="29"/>
  <c r="R820" i="29" s="1"/>
  <c r="Q820" i="29"/>
  <c r="S820" i="29"/>
  <c r="N825" i="29"/>
  <c r="R825" i="29" s="1"/>
  <c r="Q825" i="29"/>
  <c r="S825" i="29"/>
  <c r="N826" i="29"/>
  <c r="R826" i="29" s="1"/>
  <c r="Q826" i="29"/>
  <c r="S826" i="29"/>
  <c r="N827" i="29"/>
  <c r="R827" i="29" s="1"/>
  <c r="Q827" i="29"/>
  <c r="S827" i="29"/>
  <c r="N829" i="29"/>
  <c r="R829" i="29" s="1"/>
  <c r="Q829" i="29"/>
  <c r="S829" i="29"/>
  <c r="N830" i="29"/>
  <c r="R830" i="29" s="1"/>
  <c r="Q830" i="29"/>
  <c r="S830" i="29"/>
  <c r="N832" i="29"/>
  <c r="R832" i="29" s="1"/>
  <c r="Q832" i="29"/>
  <c r="S832" i="29"/>
  <c r="N833" i="29"/>
  <c r="R833" i="29" s="1"/>
  <c r="Q833" i="29"/>
  <c r="S833" i="29"/>
  <c r="N834" i="29"/>
  <c r="R834" i="29" s="1"/>
  <c r="Q834" i="29"/>
  <c r="S834" i="29"/>
  <c r="N835" i="29"/>
  <c r="R835" i="29" s="1"/>
  <c r="Q835" i="29"/>
  <c r="S835" i="29"/>
  <c r="N836" i="29"/>
  <c r="R836" i="29" s="1"/>
  <c r="Q836" i="29"/>
  <c r="S836" i="29"/>
  <c r="N837" i="29"/>
  <c r="R837" i="29" s="1"/>
  <c r="Q837" i="29"/>
  <c r="S837" i="29"/>
  <c r="N838" i="29"/>
  <c r="R838" i="29" s="1"/>
  <c r="Q838" i="29"/>
  <c r="S838" i="29"/>
  <c r="N841" i="29"/>
  <c r="R841" i="29" s="1"/>
  <c r="Q841" i="29"/>
  <c r="S841" i="29"/>
  <c r="N842" i="29"/>
  <c r="R842" i="29" s="1"/>
  <c r="Q842" i="29"/>
  <c r="S842" i="29"/>
  <c r="N843" i="29"/>
  <c r="R843" i="29" s="1"/>
  <c r="Q843" i="29"/>
  <c r="S843" i="29"/>
  <c r="N849" i="29"/>
  <c r="R849" i="29" s="1"/>
  <c r="Q849" i="29"/>
  <c r="S849" i="29"/>
  <c r="N850" i="29"/>
  <c r="R850" i="29" s="1"/>
  <c r="Q850" i="29"/>
  <c r="S850" i="29"/>
  <c r="N851" i="29"/>
  <c r="R851" i="29" s="1"/>
  <c r="Q851" i="29"/>
  <c r="S851" i="29"/>
  <c r="N853" i="29"/>
  <c r="R853" i="29" s="1"/>
  <c r="Q853" i="29"/>
  <c r="S853" i="29"/>
  <c r="N854" i="29"/>
  <c r="R854" i="29" s="1"/>
  <c r="Q854" i="29"/>
  <c r="S854" i="29"/>
  <c r="N855" i="29"/>
  <c r="R855" i="29" s="1"/>
  <c r="Q855" i="29"/>
  <c r="S855" i="29"/>
  <c r="N856" i="29"/>
  <c r="R856" i="29" s="1"/>
  <c r="Q856" i="29"/>
  <c r="S856" i="29"/>
  <c r="N857" i="29"/>
  <c r="R857" i="29" s="1"/>
  <c r="Q857" i="29"/>
  <c r="S857" i="29"/>
  <c r="N858" i="29"/>
  <c r="R858" i="29" s="1"/>
  <c r="Q858" i="29"/>
  <c r="S858" i="29"/>
  <c r="N862" i="29"/>
  <c r="R862" i="29" s="1"/>
  <c r="Q862" i="29"/>
  <c r="S862" i="29"/>
  <c r="N863" i="29"/>
  <c r="R863" i="29" s="1"/>
  <c r="Q863" i="29"/>
  <c r="S863" i="29"/>
  <c r="N864" i="29"/>
  <c r="R864" i="29" s="1"/>
  <c r="Q864" i="29"/>
  <c r="S864" i="29"/>
  <c r="N866" i="29"/>
  <c r="R866" i="29" s="1"/>
  <c r="Q866" i="29"/>
  <c r="S866" i="29"/>
  <c r="N867" i="29"/>
  <c r="R867" i="29" s="1"/>
  <c r="Q867" i="29"/>
  <c r="S867" i="29"/>
  <c r="N868" i="29"/>
  <c r="R868" i="29" s="1"/>
  <c r="Q868" i="29"/>
  <c r="S868" i="29"/>
  <c r="N869" i="29"/>
  <c r="R869" i="29" s="1"/>
  <c r="Q869" i="29"/>
  <c r="S869" i="29"/>
  <c r="N870" i="29"/>
  <c r="R870" i="29" s="1"/>
  <c r="Q870" i="29"/>
  <c r="S870" i="29"/>
  <c r="N871" i="29"/>
  <c r="R871" i="29" s="1"/>
  <c r="Q871" i="29"/>
  <c r="S871" i="29"/>
  <c r="N872" i="29"/>
  <c r="R872" i="29" s="1"/>
  <c r="Q872" i="29"/>
  <c r="S872" i="29"/>
  <c r="N873" i="29"/>
  <c r="R873" i="29" s="1"/>
  <c r="Q873" i="29"/>
  <c r="S873" i="29"/>
  <c r="N874" i="29"/>
  <c r="R874" i="29" s="1"/>
  <c r="Q874" i="29"/>
  <c r="S874" i="29"/>
  <c r="N875" i="29"/>
  <c r="R875" i="29" s="1"/>
  <c r="Q875" i="29"/>
  <c r="S875" i="29"/>
  <c r="N879" i="29"/>
  <c r="R879" i="29" s="1"/>
  <c r="Q879" i="29"/>
  <c r="S879" i="29"/>
  <c r="N880" i="29"/>
  <c r="R880" i="29" s="1"/>
  <c r="Q880" i="29"/>
  <c r="S880" i="29"/>
  <c r="N882" i="29"/>
  <c r="R882" i="29" s="1"/>
  <c r="Q882" i="29"/>
  <c r="S882" i="29"/>
  <c r="N881" i="29"/>
  <c r="R881" i="29" s="1"/>
  <c r="Q881" i="29"/>
  <c r="S881" i="29"/>
  <c r="N883" i="29"/>
  <c r="R883" i="29" s="1"/>
  <c r="Q883" i="29"/>
  <c r="S883" i="29"/>
  <c r="N887" i="29"/>
  <c r="R887" i="29" s="1"/>
  <c r="Q887" i="29"/>
  <c r="S887" i="29"/>
  <c r="N888" i="29"/>
  <c r="R888" i="29" s="1"/>
  <c r="Q888" i="29"/>
  <c r="S888" i="29"/>
  <c r="N889" i="29"/>
  <c r="R889" i="29" s="1"/>
  <c r="Q889" i="29"/>
  <c r="S889" i="29"/>
  <c r="N890" i="29"/>
  <c r="R890" i="29" s="1"/>
  <c r="Q890" i="29"/>
  <c r="S890" i="29"/>
  <c r="N891" i="29"/>
  <c r="R891" i="29" s="1"/>
  <c r="Q891" i="29"/>
  <c r="S891" i="29"/>
  <c r="N892" i="29"/>
  <c r="R892" i="29" s="1"/>
  <c r="Q892" i="29"/>
  <c r="S892" i="29"/>
  <c r="N895" i="29"/>
  <c r="R895" i="29" s="1"/>
  <c r="Q895" i="29"/>
  <c r="S895" i="29"/>
  <c r="N897" i="29"/>
  <c r="R897" i="29" s="1"/>
  <c r="Q897" i="29"/>
  <c r="S897" i="29"/>
  <c r="N898" i="29"/>
  <c r="R898" i="29" s="1"/>
  <c r="Q898" i="29"/>
  <c r="S898" i="29"/>
  <c r="N905" i="29"/>
  <c r="R905" i="29" s="1"/>
  <c r="Q905" i="29"/>
  <c r="S905" i="29"/>
  <c r="N906" i="29"/>
  <c r="R906" i="29" s="1"/>
  <c r="Q906" i="29"/>
  <c r="S906" i="29"/>
  <c r="N907" i="29"/>
  <c r="R907" i="29" s="1"/>
  <c r="Q907" i="29"/>
  <c r="S907" i="29"/>
  <c r="N911" i="29"/>
  <c r="R911" i="29" s="1"/>
  <c r="Q911" i="29"/>
  <c r="S911" i="29"/>
  <c r="N912" i="29"/>
  <c r="R912" i="29" s="1"/>
  <c r="Q912" i="29"/>
  <c r="S912" i="29"/>
  <c r="N913" i="29"/>
  <c r="R913" i="29" s="1"/>
  <c r="Q913" i="29"/>
  <c r="S913" i="29"/>
  <c r="N918" i="29"/>
  <c r="R918" i="29" s="1"/>
  <c r="Q918" i="29"/>
  <c r="S918" i="29"/>
  <c r="N919" i="29"/>
  <c r="R919" i="29" s="1"/>
  <c r="Q919" i="29"/>
  <c r="S919" i="29"/>
  <c r="N920" i="29"/>
  <c r="R920" i="29" s="1"/>
  <c r="Q920" i="29"/>
  <c r="S920" i="29"/>
  <c r="N921" i="29"/>
  <c r="R921" i="29" s="1"/>
  <c r="Q921" i="29"/>
  <c r="S921" i="29"/>
  <c r="N923" i="29"/>
  <c r="R923" i="29" s="1"/>
  <c r="Q923" i="29"/>
  <c r="S923" i="29"/>
  <c r="N922" i="29"/>
  <c r="R922" i="29" s="1"/>
  <c r="Q922" i="29"/>
  <c r="S922" i="29"/>
  <c r="N924" i="29"/>
  <c r="R924" i="29" s="1"/>
  <c r="Q924" i="29"/>
  <c r="S924" i="29"/>
  <c r="N930" i="29"/>
  <c r="R930" i="29" s="1"/>
  <c r="Q930" i="29"/>
  <c r="S930" i="29"/>
  <c r="N931" i="29"/>
  <c r="R931" i="29" s="1"/>
  <c r="Q931" i="29"/>
  <c r="S931" i="29"/>
  <c r="N932" i="29"/>
  <c r="R932" i="29" s="1"/>
  <c r="Q932" i="29"/>
  <c r="S932" i="29"/>
  <c r="N933" i="29"/>
  <c r="R933" i="29" s="1"/>
  <c r="Q933" i="29"/>
  <c r="S933" i="29"/>
  <c r="N934" i="29"/>
  <c r="R934" i="29" s="1"/>
  <c r="Q934" i="29"/>
  <c r="S934" i="29"/>
  <c r="N935" i="29"/>
  <c r="R935" i="29" s="1"/>
  <c r="Q935" i="29"/>
  <c r="S935" i="29"/>
  <c r="N936" i="29"/>
  <c r="R936" i="29" s="1"/>
  <c r="Q936" i="29"/>
  <c r="S936" i="29"/>
  <c r="N939" i="29"/>
  <c r="R939" i="29" s="1"/>
  <c r="Q939" i="29"/>
  <c r="S939" i="29"/>
  <c r="N940" i="29"/>
  <c r="R940" i="29" s="1"/>
  <c r="Q940" i="29"/>
  <c r="S940" i="29"/>
  <c r="N941" i="29"/>
  <c r="R941" i="29" s="1"/>
  <c r="Q941" i="29"/>
  <c r="S941" i="29"/>
  <c r="N942" i="29"/>
  <c r="R942" i="29" s="1"/>
  <c r="Q942" i="29"/>
  <c r="S942" i="29"/>
  <c r="N945" i="29"/>
  <c r="R945" i="29" s="1"/>
  <c r="Q945" i="29"/>
  <c r="S945" i="29"/>
  <c r="N946" i="29"/>
  <c r="R946" i="29" s="1"/>
  <c r="Q946" i="29"/>
  <c r="S946" i="29"/>
  <c r="N947" i="29"/>
  <c r="R947" i="29" s="1"/>
  <c r="Q947" i="29"/>
  <c r="S947" i="29"/>
  <c r="N948" i="29"/>
  <c r="R948" i="29" s="1"/>
  <c r="Q948" i="29"/>
  <c r="S948" i="29"/>
  <c r="N949" i="29"/>
  <c r="R949" i="29" s="1"/>
  <c r="Q949" i="29"/>
  <c r="S949" i="29"/>
  <c r="N950" i="29"/>
  <c r="R950" i="29" s="1"/>
  <c r="Q950" i="29"/>
  <c r="S950" i="29"/>
  <c r="N951" i="29"/>
  <c r="R951" i="29" s="1"/>
  <c r="Q951" i="29"/>
  <c r="S951" i="29"/>
  <c r="N952" i="29"/>
  <c r="R952" i="29" s="1"/>
  <c r="Q952" i="29"/>
  <c r="S952" i="29"/>
  <c r="N954" i="29"/>
  <c r="R954" i="29" s="1"/>
  <c r="Q954" i="29"/>
  <c r="S954" i="29"/>
  <c r="N955" i="29"/>
  <c r="R955" i="29" s="1"/>
  <c r="Q955" i="29"/>
  <c r="S955" i="29"/>
  <c r="N956" i="29"/>
  <c r="R956" i="29" s="1"/>
  <c r="Q956" i="29"/>
  <c r="S956" i="29"/>
  <c r="N957" i="29"/>
  <c r="R957" i="29" s="1"/>
  <c r="Q957" i="29"/>
  <c r="S957" i="29"/>
  <c r="N958" i="29"/>
  <c r="R958" i="29" s="1"/>
  <c r="Q958" i="29"/>
  <c r="S958" i="29"/>
  <c r="N960" i="29"/>
  <c r="R960" i="29" s="1"/>
  <c r="Q960" i="29"/>
  <c r="S960" i="29"/>
  <c r="N961" i="29"/>
  <c r="R961" i="29" s="1"/>
  <c r="Q961" i="29"/>
  <c r="S961" i="29"/>
  <c r="N962" i="29"/>
  <c r="R962" i="29" s="1"/>
  <c r="Q962" i="29"/>
  <c r="S962" i="29"/>
  <c r="N963" i="29"/>
  <c r="R963" i="29" s="1"/>
  <c r="Q963" i="29"/>
  <c r="S963" i="29"/>
  <c r="N964" i="29"/>
  <c r="R964" i="29" s="1"/>
  <c r="Q964" i="29"/>
  <c r="S964" i="29"/>
  <c r="N967" i="29"/>
  <c r="R967" i="29" s="1"/>
  <c r="Q967" i="29"/>
  <c r="S967" i="29"/>
  <c r="N968" i="29"/>
  <c r="R968" i="29" s="1"/>
  <c r="Q968" i="29"/>
  <c r="S968" i="29"/>
  <c r="N973" i="29"/>
  <c r="R973" i="29" s="1"/>
  <c r="Q973" i="29"/>
  <c r="S973" i="29"/>
  <c r="N974" i="29"/>
  <c r="R974" i="29" s="1"/>
  <c r="Q974" i="29"/>
  <c r="S974" i="29"/>
  <c r="N975" i="29"/>
  <c r="R975" i="29" s="1"/>
  <c r="Q975" i="29"/>
  <c r="S975" i="29"/>
  <c r="N976" i="29"/>
  <c r="R976" i="29" s="1"/>
  <c r="Q976" i="29"/>
  <c r="S976" i="29"/>
  <c r="N981" i="29"/>
  <c r="R981" i="29" s="1"/>
  <c r="Q981" i="29"/>
  <c r="S981" i="29"/>
  <c r="N982" i="29"/>
  <c r="R982" i="29" s="1"/>
  <c r="Q982" i="29"/>
  <c r="S982" i="29"/>
  <c r="N983" i="29"/>
  <c r="R983" i="29" s="1"/>
  <c r="Q983" i="29"/>
  <c r="S983" i="29"/>
  <c r="N984" i="29"/>
  <c r="R984" i="29" s="1"/>
  <c r="Q984" i="29"/>
  <c r="S984" i="29"/>
  <c r="N985" i="29"/>
  <c r="R985" i="29" s="1"/>
  <c r="Q985" i="29"/>
  <c r="S985" i="29"/>
  <c r="N991" i="29"/>
  <c r="R991" i="29" s="1"/>
  <c r="Q991" i="29"/>
  <c r="S991" i="29"/>
  <c r="N992" i="29"/>
  <c r="R992" i="29" s="1"/>
  <c r="Q992" i="29"/>
  <c r="S992" i="29"/>
  <c r="N993" i="29"/>
  <c r="R993" i="29" s="1"/>
  <c r="Q993" i="29"/>
  <c r="S993" i="29"/>
  <c r="N998" i="29"/>
  <c r="R998" i="29" s="1"/>
  <c r="Q998" i="29"/>
  <c r="S998" i="29"/>
  <c r="N999" i="29"/>
  <c r="R999" i="29" s="1"/>
  <c r="Q999" i="29"/>
  <c r="S999" i="29"/>
  <c r="N1001" i="29"/>
  <c r="R1001" i="29" s="1"/>
  <c r="Q1001" i="29"/>
  <c r="S1001" i="29"/>
  <c r="N1002" i="29"/>
  <c r="R1002" i="29" s="1"/>
  <c r="Q1002" i="29"/>
  <c r="S1002" i="29"/>
  <c r="N1003" i="29"/>
  <c r="R1003" i="29" s="1"/>
  <c r="Q1003" i="29"/>
  <c r="S1003" i="29"/>
  <c r="N1007" i="29"/>
  <c r="R1007" i="29" s="1"/>
  <c r="Q1007" i="29"/>
  <c r="S1007" i="29"/>
  <c r="N1008" i="29"/>
  <c r="R1008" i="29" s="1"/>
  <c r="Q1008" i="29"/>
  <c r="S1008" i="29"/>
  <c r="N1012" i="29"/>
  <c r="R1012" i="29" s="1"/>
  <c r="Q1012" i="29"/>
  <c r="S1012" i="29"/>
  <c r="N1013" i="29"/>
  <c r="R1013" i="29" s="1"/>
  <c r="Q1013" i="29"/>
  <c r="S1013" i="29"/>
  <c r="N1015" i="29"/>
  <c r="R1015" i="29" s="1"/>
  <c r="Q1015" i="29"/>
  <c r="S1015" i="29"/>
  <c r="N1016" i="29"/>
  <c r="R1016" i="29" s="1"/>
  <c r="Q1016" i="29"/>
  <c r="S1016" i="29"/>
  <c r="N1017" i="29"/>
  <c r="R1017" i="29" s="1"/>
  <c r="Q1017" i="29"/>
  <c r="S1017" i="29"/>
  <c r="N1023" i="29"/>
  <c r="R1023" i="29" s="1"/>
  <c r="Q1023" i="29"/>
  <c r="S1023" i="29"/>
  <c r="N1024" i="29"/>
  <c r="R1024" i="29" s="1"/>
  <c r="Q1024" i="29"/>
  <c r="S1024" i="29"/>
  <c r="N1025" i="29"/>
  <c r="R1025" i="29" s="1"/>
  <c r="Q1025" i="29"/>
  <c r="S1025" i="29"/>
  <c r="N1026" i="29"/>
  <c r="R1026" i="29" s="1"/>
  <c r="Q1026" i="29"/>
  <c r="S1026" i="29"/>
  <c r="N1028" i="29"/>
  <c r="R1028" i="29" s="1"/>
  <c r="Q1028" i="29"/>
  <c r="S1028" i="29"/>
  <c r="N1032" i="29"/>
  <c r="R1032" i="29" s="1"/>
  <c r="Q1032" i="29"/>
  <c r="S1032" i="29"/>
  <c r="N1033" i="29"/>
  <c r="R1033" i="29" s="1"/>
  <c r="Q1033" i="29"/>
  <c r="S1033" i="29"/>
  <c r="N1034" i="29"/>
  <c r="R1034" i="29" s="1"/>
  <c r="Q1034" i="29"/>
  <c r="S1034" i="29"/>
  <c r="N1035" i="29"/>
  <c r="R1035" i="29" s="1"/>
  <c r="Q1035" i="29"/>
  <c r="S1035" i="29"/>
  <c r="N1036" i="29"/>
  <c r="R1036" i="29" s="1"/>
  <c r="Q1036" i="29"/>
  <c r="S1036" i="29"/>
  <c r="N1040" i="29"/>
  <c r="R1040" i="29" s="1"/>
  <c r="Q1040" i="29"/>
  <c r="S1040" i="29"/>
  <c r="N1041" i="29"/>
  <c r="R1041" i="29" s="1"/>
  <c r="Q1041" i="29"/>
  <c r="S1041" i="29"/>
  <c r="N1042" i="29"/>
  <c r="R1042" i="29" s="1"/>
  <c r="Q1042" i="29"/>
  <c r="S1042" i="29"/>
  <c r="N1043" i="29"/>
  <c r="R1043" i="29" s="1"/>
  <c r="Q1043" i="29"/>
  <c r="S1043" i="29"/>
  <c r="N1044" i="29"/>
  <c r="R1044" i="29" s="1"/>
  <c r="Q1044" i="29"/>
  <c r="S1044" i="29"/>
  <c r="N1045" i="29"/>
  <c r="R1045" i="29" s="1"/>
  <c r="Q1045" i="29"/>
  <c r="S1045" i="29"/>
  <c r="N1046" i="29"/>
  <c r="R1046" i="29" s="1"/>
  <c r="Q1046" i="29"/>
  <c r="S1046" i="29"/>
  <c r="N1047" i="29"/>
  <c r="R1047" i="29" s="1"/>
  <c r="Q1047" i="29"/>
  <c r="S1047" i="29"/>
  <c r="N1048" i="29"/>
  <c r="R1048" i="29" s="1"/>
  <c r="Q1048" i="29"/>
  <c r="S1048" i="29"/>
  <c r="N1051" i="29"/>
  <c r="R1051" i="29" s="1"/>
  <c r="Q1051" i="29"/>
  <c r="S1051" i="29"/>
  <c r="N1052" i="29"/>
  <c r="R1052" i="29" s="1"/>
  <c r="Q1052" i="29"/>
  <c r="S1052" i="29"/>
  <c r="N1053" i="29"/>
  <c r="R1053" i="29" s="1"/>
  <c r="Q1053" i="29"/>
  <c r="S1053" i="29"/>
  <c r="N1054" i="29"/>
  <c r="R1054" i="29" s="1"/>
  <c r="Q1054" i="29"/>
  <c r="S1054" i="29"/>
  <c r="N1059" i="29"/>
  <c r="R1059" i="29" s="1"/>
  <c r="Q1059" i="29"/>
  <c r="S1059" i="29"/>
  <c r="N1061" i="29"/>
  <c r="R1061" i="29" s="1"/>
  <c r="Q1061" i="29"/>
  <c r="S1061" i="29"/>
  <c r="N1062" i="29"/>
  <c r="R1062" i="29" s="1"/>
  <c r="Q1062" i="29"/>
  <c r="S1062" i="29"/>
  <c r="N1063" i="29"/>
  <c r="R1063" i="29" s="1"/>
  <c r="Q1063" i="29"/>
  <c r="S1063" i="29"/>
  <c r="N1064" i="29"/>
  <c r="R1064" i="29" s="1"/>
  <c r="Q1064" i="29"/>
  <c r="S1064" i="29"/>
  <c r="N1065" i="29"/>
  <c r="R1065" i="29" s="1"/>
  <c r="Q1065" i="29"/>
  <c r="S1065" i="29"/>
  <c r="N1066" i="29"/>
  <c r="R1066" i="29" s="1"/>
  <c r="Q1066" i="29"/>
  <c r="S1066" i="29"/>
  <c r="N1067" i="29"/>
  <c r="R1067" i="29" s="1"/>
  <c r="Q1067" i="29"/>
  <c r="S1067" i="29"/>
  <c r="N1071" i="29"/>
  <c r="R1071" i="29" s="1"/>
  <c r="Q1071" i="29"/>
  <c r="S1071" i="29"/>
  <c r="N1072" i="29"/>
  <c r="R1072" i="29" s="1"/>
  <c r="Q1072" i="29"/>
  <c r="S1072" i="29"/>
  <c r="N1073" i="29"/>
  <c r="R1073" i="29" s="1"/>
  <c r="Q1073" i="29"/>
  <c r="S1073" i="29"/>
  <c r="N1074" i="29"/>
  <c r="R1074" i="29" s="1"/>
  <c r="Q1074" i="29"/>
  <c r="S1074" i="29"/>
  <c r="N1082" i="29"/>
  <c r="R1082" i="29" s="1"/>
  <c r="Q1082" i="29"/>
  <c r="S1082" i="29"/>
  <c r="N1083" i="29"/>
  <c r="R1083" i="29" s="1"/>
  <c r="Q1083" i="29"/>
  <c r="S1083" i="29"/>
  <c r="N1084" i="29"/>
  <c r="R1084" i="29" s="1"/>
  <c r="Q1084" i="29"/>
  <c r="S1084" i="29"/>
  <c r="N1085" i="29"/>
  <c r="R1085" i="29" s="1"/>
  <c r="Q1085" i="29"/>
  <c r="S1085" i="29"/>
  <c r="N1087" i="29"/>
  <c r="R1087" i="29" s="1"/>
  <c r="Q1087" i="29"/>
  <c r="S1087" i="29"/>
  <c r="N1088" i="29"/>
  <c r="R1088" i="29" s="1"/>
  <c r="Q1088" i="29"/>
  <c r="S1088" i="29"/>
  <c r="N1089" i="29"/>
  <c r="R1089" i="29" s="1"/>
  <c r="Q1089" i="29"/>
  <c r="S1089" i="29"/>
  <c r="N1090" i="29"/>
  <c r="R1090" i="29" s="1"/>
  <c r="Q1090" i="29"/>
  <c r="S1090" i="29"/>
  <c r="N1091" i="29"/>
  <c r="R1091" i="29" s="1"/>
  <c r="Q1091" i="29"/>
  <c r="S1091" i="29"/>
  <c r="N1092" i="29"/>
  <c r="R1092" i="29" s="1"/>
  <c r="Q1092" i="29"/>
  <c r="S1092" i="29"/>
  <c r="N1094" i="29"/>
  <c r="R1094" i="29" s="1"/>
  <c r="Q1094" i="29"/>
  <c r="S1094" i="29"/>
  <c r="N1095" i="29"/>
  <c r="R1095" i="29" s="1"/>
  <c r="Q1095" i="29"/>
  <c r="S1095" i="29"/>
  <c r="N1096" i="29"/>
  <c r="R1096" i="29" s="1"/>
  <c r="Q1096" i="29"/>
  <c r="S1096" i="29"/>
  <c r="N1107" i="29"/>
  <c r="R1107" i="29" s="1"/>
  <c r="Q1107" i="29"/>
  <c r="S1107" i="29"/>
  <c r="N1115" i="29"/>
  <c r="R1115" i="29" s="1"/>
  <c r="Q1115" i="29"/>
  <c r="S1115" i="29"/>
  <c r="N1116" i="29"/>
  <c r="R1116" i="29" s="1"/>
  <c r="Q1116" i="29"/>
  <c r="S1116" i="29"/>
  <c r="N1117" i="29"/>
  <c r="R1117" i="29" s="1"/>
  <c r="Q1117" i="29"/>
  <c r="S1117" i="29"/>
  <c r="N1118" i="29"/>
  <c r="R1118" i="29" s="1"/>
  <c r="Q1118" i="29"/>
  <c r="S1118" i="29"/>
  <c r="N1119" i="29"/>
  <c r="R1119" i="29" s="1"/>
  <c r="Q1119" i="29"/>
  <c r="S1119" i="29"/>
  <c r="N1123" i="29"/>
  <c r="R1123" i="29" s="1"/>
  <c r="Q1123" i="29"/>
  <c r="S1123" i="29"/>
  <c r="N1124" i="29"/>
  <c r="R1124" i="29" s="1"/>
  <c r="Q1124" i="29"/>
  <c r="S1124" i="29"/>
  <c r="N1129" i="29"/>
  <c r="R1129" i="29" s="1"/>
  <c r="Q1129" i="29"/>
  <c r="S1129" i="29"/>
  <c r="N1130" i="29"/>
  <c r="R1130" i="29" s="1"/>
  <c r="Q1130" i="29"/>
  <c r="S1130" i="29"/>
  <c r="N1131" i="29"/>
  <c r="R1131" i="29" s="1"/>
  <c r="Q1131" i="29"/>
  <c r="S1131" i="29"/>
  <c r="N1132" i="29"/>
  <c r="R1132" i="29" s="1"/>
  <c r="Q1132" i="29"/>
  <c r="S1132" i="29"/>
  <c r="N1133" i="29"/>
  <c r="R1133" i="29" s="1"/>
  <c r="Q1133" i="29"/>
  <c r="S1133" i="29"/>
  <c r="N1134" i="29"/>
  <c r="R1134" i="29" s="1"/>
  <c r="Q1134" i="29"/>
  <c r="S1134" i="29"/>
  <c r="N1136" i="29"/>
  <c r="R1136" i="29" s="1"/>
  <c r="Q1136" i="29"/>
  <c r="S1136" i="29"/>
  <c r="N1137" i="29"/>
  <c r="R1137" i="29" s="1"/>
  <c r="Q1137" i="29"/>
  <c r="S1137" i="29"/>
  <c r="N1138" i="29"/>
  <c r="R1138" i="29" s="1"/>
  <c r="Q1138" i="29"/>
  <c r="S1138" i="29"/>
  <c r="N1139" i="29"/>
  <c r="R1139" i="29" s="1"/>
  <c r="Q1139" i="29"/>
  <c r="S1139" i="29"/>
  <c r="N1140" i="29"/>
  <c r="R1140" i="29" s="1"/>
  <c r="Q1140" i="29"/>
  <c r="S1140" i="29"/>
  <c r="N1142" i="29"/>
  <c r="R1142" i="29" s="1"/>
  <c r="Q1142" i="29"/>
  <c r="S1142" i="29"/>
  <c r="N1143" i="29"/>
  <c r="R1143" i="29" s="1"/>
  <c r="Q1143" i="29"/>
  <c r="S1143" i="29"/>
  <c r="N1144" i="29"/>
  <c r="R1144" i="29" s="1"/>
  <c r="Q1144" i="29"/>
  <c r="S1144" i="29"/>
  <c r="N1146" i="29"/>
  <c r="R1146" i="29" s="1"/>
  <c r="Q1146" i="29"/>
  <c r="S1146" i="29"/>
  <c r="N1152" i="29"/>
  <c r="R1152" i="29" s="1"/>
  <c r="Q1152" i="29"/>
  <c r="S1152" i="29"/>
  <c r="N1153" i="29"/>
  <c r="R1153" i="29" s="1"/>
  <c r="Q1153" i="29"/>
  <c r="S1153" i="29"/>
  <c r="N1154" i="29"/>
  <c r="R1154" i="29" s="1"/>
  <c r="Q1154" i="29"/>
  <c r="S1154" i="29"/>
  <c r="N1155" i="29"/>
  <c r="R1155" i="29" s="1"/>
  <c r="Q1155" i="29"/>
  <c r="S1155" i="29"/>
  <c r="N1157" i="29"/>
  <c r="R1157" i="29" s="1"/>
  <c r="Q1157" i="29"/>
  <c r="S1157" i="29"/>
  <c r="N1158" i="29"/>
  <c r="R1158" i="29" s="1"/>
  <c r="Q1158" i="29"/>
  <c r="S1158" i="29"/>
  <c r="N1159" i="29"/>
  <c r="R1159" i="29" s="1"/>
  <c r="Q1159" i="29"/>
  <c r="S1159" i="29"/>
  <c r="N1160" i="29"/>
  <c r="R1160" i="29" s="1"/>
  <c r="Q1160" i="29"/>
  <c r="S1160" i="29"/>
  <c r="N1164" i="29"/>
  <c r="R1164" i="29" s="1"/>
  <c r="Q1164" i="29"/>
  <c r="S1164" i="29"/>
  <c r="N1165" i="29"/>
  <c r="R1165" i="29" s="1"/>
  <c r="Q1165" i="29"/>
  <c r="S1165" i="29"/>
  <c r="N1166" i="29"/>
  <c r="R1166" i="29" s="1"/>
  <c r="Q1166" i="29"/>
  <c r="S1166" i="29"/>
  <c r="N1167" i="29"/>
  <c r="R1167" i="29" s="1"/>
  <c r="Q1167" i="29"/>
  <c r="S1167" i="29"/>
  <c r="N1171" i="29"/>
  <c r="R1171" i="29" s="1"/>
  <c r="Q1171" i="29"/>
  <c r="S1171" i="29"/>
  <c r="N1172" i="29"/>
  <c r="R1172" i="29" s="1"/>
  <c r="Q1172" i="29"/>
  <c r="S1172" i="29"/>
  <c r="N1173" i="29"/>
  <c r="R1173" i="29" s="1"/>
  <c r="Q1173" i="29"/>
  <c r="S1173" i="29"/>
  <c r="N1175" i="29"/>
  <c r="R1175" i="29" s="1"/>
  <c r="Q1175" i="29"/>
  <c r="S1175" i="29"/>
  <c r="N1177" i="29"/>
  <c r="R1177" i="29" s="1"/>
  <c r="Q1177" i="29"/>
  <c r="S1177" i="29"/>
  <c r="N1178" i="29"/>
  <c r="R1178" i="29" s="1"/>
  <c r="Q1178" i="29"/>
  <c r="S1178" i="29"/>
  <c r="N1181" i="29"/>
  <c r="R1181" i="29" s="1"/>
  <c r="Q1181" i="29"/>
  <c r="S1181" i="29"/>
  <c r="N1182" i="29"/>
  <c r="R1182" i="29" s="1"/>
  <c r="Q1182" i="29"/>
  <c r="S1182" i="29"/>
  <c r="N1183" i="29"/>
  <c r="R1183" i="29" s="1"/>
  <c r="Q1183" i="29"/>
  <c r="S1183" i="29"/>
  <c r="N1184" i="29"/>
  <c r="R1184" i="29" s="1"/>
  <c r="Q1184" i="29"/>
  <c r="S1184" i="29"/>
  <c r="N1189" i="29"/>
  <c r="R1189" i="29" s="1"/>
  <c r="Q1189" i="29"/>
  <c r="S1189" i="29"/>
  <c r="N1190" i="29"/>
  <c r="R1190" i="29" s="1"/>
  <c r="Q1190" i="29"/>
  <c r="S1190" i="29"/>
  <c r="N1191" i="29"/>
  <c r="R1191" i="29" s="1"/>
  <c r="Q1191" i="29"/>
  <c r="S1191" i="29"/>
  <c r="N1194" i="29"/>
  <c r="R1194" i="29" s="1"/>
  <c r="Q1194" i="29"/>
  <c r="S1194" i="29"/>
  <c r="N1195" i="29"/>
  <c r="R1195" i="29" s="1"/>
  <c r="Q1195" i="29"/>
  <c r="S1195" i="29"/>
  <c r="N1196" i="29"/>
  <c r="R1196" i="29" s="1"/>
  <c r="Q1196" i="29"/>
  <c r="S1196" i="29"/>
  <c r="N1197" i="29"/>
  <c r="R1197" i="29" s="1"/>
  <c r="Q1197" i="29"/>
  <c r="S1197" i="29"/>
  <c r="N1198" i="29"/>
  <c r="R1198" i="29" s="1"/>
  <c r="Q1198" i="29"/>
  <c r="S1198" i="29"/>
  <c r="N1199" i="29"/>
  <c r="R1199" i="29" s="1"/>
  <c r="Q1199" i="29"/>
  <c r="S1199" i="29"/>
  <c r="N1200" i="29"/>
  <c r="R1200" i="29" s="1"/>
  <c r="Q1200" i="29"/>
  <c r="S1200" i="29"/>
  <c r="N1204" i="29"/>
  <c r="R1204" i="29" s="1"/>
  <c r="Q1204" i="29"/>
  <c r="S1204" i="29"/>
  <c r="N1205" i="29"/>
  <c r="R1205" i="29" s="1"/>
  <c r="Q1205" i="29"/>
  <c r="S1205" i="29"/>
  <c r="N1207" i="29"/>
  <c r="R1207" i="29" s="1"/>
  <c r="Q1207" i="29"/>
  <c r="S1207" i="29"/>
  <c r="N1208" i="29"/>
  <c r="R1208" i="29" s="1"/>
  <c r="Q1208" i="29"/>
  <c r="S1208" i="29"/>
  <c r="N1209" i="29"/>
  <c r="R1209" i="29" s="1"/>
  <c r="Q1209" i="29"/>
  <c r="S1209" i="29"/>
  <c r="N1210" i="29"/>
  <c r="R1210" i="29" s="1"/>
  <c r="Q1210" i="29"/>
  <c r="S1210" i="29"/>
  <c r="N1211" i="29"/>
  <c r="R1211" i="29" s="1"/>
  <c r="Q1211" i="29"/>
  <c r="S1211" i="29"/>
  <c r="N1212" i="29"/>
  <c r="R1212" i="29" s="1"/>
  <c r="Q1212" i="29"/>
  <c r="S1212" i="29"/>
  <c r="N1213" i="29"/>
  <c r="R1213" i="29" s="1"/>
  <c r="Q1213" i="29"/>
  <c r="S1213" i="29"/>
  <c r="N1214" i="29"/>
  <c r="R1214" i="29" s="1"/>
  <c r="Q1214" i="29"/>
  <c r="S1214" i="29"/>
  <c r="N1215" i="29"/>
  <c r="R1215" i="29" s="1"/>
  <c r="Q1215" i="29"/>
  <c r="S1215" i="29"/>
  <c r="N1219" i="29"/>
  <c r="R1219" i="29" s="1"/>
  <c r="Q1219" i="29"/>
  <c r="S1219" i="29"/>
  <c r="N1220" i="29"/>
  <c r="R1220" i="29" s="1"/>
  <c r="Q1220" i="29"/>
  <c r="S1220" i="29"/>
  <c r="N1221" i="29"/>
  <c r="R1221" i="29" s="1"/>
  <c r="Q1221" i="29"/>
  <c r="S1221" i="29"/>
  <c r="N1224" i="29"/>
  <c r="R1224" i="29" s="1"/>
  <c r="Q1224" i="29"/>
  <c r="S1224" i="29"/>
  <c r="N1225" i="29"/>
  <c r="R1225" i="29" s="1"/>
  <c r="Q1225" i="29"/>
  <c r="S1225" i="29"/>
  <c r="N1226" i="29"/>
  <c r="R1226" i="29" s="1"/>
  <c r="Q1226" i="29"/>
  <c r="S1226" i="29"/>
  <c r="N1227" i="29"/>
  <c r="R1227" i="29" s="1"/>
  <c r="Q1227" i="29"/>
  <c r="S1227" i="29"/>
  <c r="N1228" i="29"/>
  <c r="R1228" i="29" s="1"/>
  <c r="Q1228" i="29"/>
  <c r="S1228" i="29"/>
  <c r="N1229" i="29"/>
  <c r="R1229" i="29" s="1"/>
  <c r="Q1229" i="29"/>
  <c r="S1229" i="29"/>
  <c r="N1230" i="29"/>
  <c r="R1230" i="29" s="1"/>
  <c r="Q1230" i="29"/>
  <c r="S1230" i="29"/>
  <c r="N1231" i="29"/>
  <c r="R1231" i="29" s="1"/>
  <c r="Q1231" i="29"/>
  <c r="S1231" i="29"/>
  <c r="N1232" i="29"/>
  <c r="R1232" i="29" s="1"/>
  <c r="Q1232" i="29"/>
  <c r="S1232" i="29"/>
  <c r="N1233" i="29"/>
  <c r="R1233" i="29" s="1"/>
  <c r="Q1233" i="29"/>
  <c r="S1233" i="29"/>
  <c r="N1234" i="29"/>
  <c r="R1234" i="29" s="1"/>
  <c r="Q1234" i="29"/>
  <c r="S1234" i="29"/>
  <c r="N1239" i="29"/>
  <c r="R1239" i="29" s="1"/>
  <c r="Q1239" i="29"/>
  <c r="S1239" i="29"/>
  <c r="N1240" i="29"/>
  <c r="R1240" i="29" s="1"/>
  <c r="Q1240" i="29"/>
  <c r="S1240" i="29"/>
  <c r="N1241" i="29"/>
  <c r="R1241" i="29" s="1"/>
  <c r="Q1241" i="29"/>
  <c r="S1241" i="29"/>
  <c r="N1245" i="29"/>
  <c r="R1245" i="29" s="1"/>
  <c r="Q1245" i="29"/>
  <c r="S1245" i="29"/>
  <c r="N1246" i="29"/>
  <c r="R1246" i="29" s="1"/>
  <c r="Q1246" i="29"/>
  <c r="S1246" i="29"/>
  <c r="N1247" i="29"/>
  <c r="R1247" i="29" s="1"/>
  <c r="Q1247" i="29"/>
  <c r="S1247" i="29"/>
  <c r="N1250" i="29"/>
  <c r="R1250" i="29" s="1"/>
  <c r="Q1250" i="29"/>
  <c r="S1250" i="29"/>
  <c r="N1251" i="29"/>
  <c r="R1251" i="29" s="1"/>
  <c r="Q1251" i="29"/>
  <c r="S1251" i="29"/>
  <c r="N1252" i="29"/>
  <c r="R1252" i="29" s="1"/>
  <c r="Q1252" i="29"/>
  <c r="S1252" i="29"/>
  <c r="N1253" i="29"/>
  <c r="R1253" i="29" s="1"/>
  <c r="Q1253" i="29"/>
  <c r="S1253" i="29"/>
  <c r="N1254" i="29"/>
  <c r="R1254" i="29" s="1"/>
  <c r="Q1254" i="29"/>
  <c r="S1254" i="29"/>
  <c r="N1259" i="29"/>
  <c r="R1259" i="29" s="1"/>
  <c r="Q1259" i="29"/>
  <c r="S1259" i="29"/>
  <c r="N1260" i="29"/>
  <c r="R1260" i="29" s="1"/>
  <c r="Q1260" i="29"/>
  <c r="S1260" i="29"/>
  <c r="N1261" i="29"/>
  <c r="R1261" i="29" s="1"/>
  <c r="Q1261" i="29"/>
  <c r="S1261" i="29"/>
  <c r="N1262" i="29"/>
  <c r="R1262" i="29" s="1"/>
  <c r="Q1262" i="29"/>
  <c r="S1262" i="29"/>
  <c r="N1265" i="29"/>
  <c r="R1265" i="29" s="1"/>
  <c r="Q1265" i="29"/>
  <c r="S1265" i="29"/>
  <c r="N1266" i="29"/>
  <c r="R1266" i="29" s="1"/>
  <c r="Q1266" i="29"/>
  <c r="S1266" i="29"/>
  <c r="N1267" i="29"/>
  <c r="R1267" i="29" s="1"/>
  <c r="Q1267" i="29"/>
  <c r="S1267" i="29"/>
  <c r="N1268" i="29"/>
  <c r="R1268" i="29" s="1"/>
  <c r="Q1268" i="29"/>
  <c r="S1268" i="29"/>
  <c r="N1270" i="29"/>
  <c r="R1270" i="29" s="1"/>
  <c r="Q1270" i="29"/>
  <c r="S1270" i="29"/>
  <c r="N1271" i="29"/>
  <c r="R1271" i="29" s="1"/>
  <c r="Q1271" i="29"/>
  <c r="S1271" i="29"/>
  <c r="N1272" i="29"/>
  <c r="R1272" i="29" s="1"/>
  <c r="Q1272" i="29"/>
  <c r="S1272" i="29"/>
  <c r="N1280" i="29"/>
  <c r="R1280" i="29" s="1"/>
  <c r="Q1280" i="29"/>
  <c r="S1280" i="29"/>
  <c r="N1281" i="29"/>
  <c r="R1281" i="29" s="1"/>
  <c r="Q1281" i="29"/>
  <c r="S1281" i="29"/>
  <c r="N1282" i="29"/>
  <c r="R1282" i="29" s="1"/>
  <c r="Q1282" i="29"/>
  <c r="S1282" i="29"/>
  <c r="N1283" i="29"/>
  <c r="R1283" i="29" s="1"/>
  <c r="Q1283" i="29"/>
  <c r="S1283" i="29"/>
  <c r="N1288" i="29"/>
  <c r="R1288" i="29" s="1"/>
  <c r="Q1288" i="29"/>
  <c r="S1288" i="29"/>
  <c r="N1289" i="29"/>
  <c r="R1289" i="29" s="1"/>
  <c r="Q1289" i="29"/>
  <c r="S1289" i="29"/>
  <c r="N1290" i="29"/>
  <c r="R1290" i="29" s="1"/>
  <c r="Q1290" i="29"/>
  <c r="S1290" i="29"/>
  <c r="N1291" i="29"/>
  <c r="R1291" i="29" s="1"/>
  <c r="Q1291" i="29"/>
  <c r="S1291" i="29"/>
  <c r="N1293" i="29"/>
  <c r="R1293" i="29" s="1"/>
  <c r="Q1293" i="29"/>
  <c r="S1293" i="29"/>
  <c r="N1294" i="29"/>
  <c r="R1294" i="29" s="1"/>
  <c r="Q1294" i="29"/>
  <c r="S1294" i="29"/>
  <c r="N1295" i="29"/>
  <c r="R1295" i="29" s="1"/>
  <c r="Q1295" i="29"/>
  <c r="S1295" i="29"/>
  <c r="N1297" i="29"/>
  <c r="R1297" i="29" s="1"/>
  <c r="Q1297" i="29"/>
  <c r="S1297" i="29"/>
  <c r="N1299" i="29"/>
  <c r="R1299" i="29" s="1"/>
  <c r="Q1299" i="29"/>
  <c r="S1299" i="29"/>
  <c r="N1300" i="29"/>
  <c r="R1300" i="29" s="1"/>
  <c r="Q1300" i="29"/>
  <c r="S1300" i="29"/>
  <c r="N1301" i="29"/>
  <c r="R1301" i="29" s="1"/>
  <c r="Q1301" i="29"/>
  <c r="S1301" i="29"/>
  <c r="N1302" i="29"/>
  <c r="R1302" i="29" s="1"/>
  <c r="Q1302" i="29"/>
  <c r="S1302" i="29"/>
  <c r="N1304" i="29"/>
  <c r="R1304" i="29" s="1"/>
  <c r="Q1304" i="29"/>
  <c r="S1304" i="29"/>
  <c r="N1305" i="29"/>
  <c r="R1305" i="29" s="1"/>
  <c r="Q1305" i="29"/>
  <c r="S1305" i="29"/>
  <c r="N1308" i="29"/>
  <c r="R1308" i="29" s="1"/>
  <c r="Q1308" i="29"/>
  <c r="S1308" i="29"/>
  <c r="N1309" i="29"/>
  <c r="R1309" i="29" s="1"/>
  <c r="Q1309" i="29"/>
  <c r="S1309" i="29"/>
  <c r="N1310" i="29"/>
  <c r="R1310" i="29" s="1"/>
  <c r="Q1310" i="29"/>
  <c r="S1310" i="29"/>
  <c r="N1313" i="29"/>
  <c r="R1313" i="29" s="1"/>
  <c r="Q1313" i="29"/>
  <c r="S1313" i="29"/>
  <c r="N1314" i="29"/>
  <c r="R1314" i="29" s="1"/>
  <c r="Q1314" i="29"/>
  <c r="S1314" i="29"/>
  <c r="N1315" i="29"/>
  <c r="R1315" i="29" s="1"/>
  <c r="Q1315" i="29"/>
  <c r="S1315" i="29"/>
  <c r="N1316" i="29"/>
  <c r="R1316" i="29" s="1"/>
  <c r="Q1316" i="29"/>
  <c r="S1316" i="29"/>
  <c r="N1317" i="29"/>
  <c r="R1317" i="29" s="1"/>
  <c r="Q1317" i="29"/>
  <c r="S1317" i="29"/>
  <c r="N1320" i="29"/>
  <c r="R1320" i="29" s="1"/>
  <c r="Q1320" i="29"/>
  <c r="S1320" i="29"/>
  <c r="N1321" i="29"/>
  <c r="R1321" i="29" s="1"/>
  <c r="Q1321" i="29"/>
  <c r="S1321" i="29"/>
  <c r="N1322" i="29"/>
  <c r="R1322" i="29" s="1"/>
  <c r="Q1322" i="29"/>
  <c r="S1322" i="29"/>
  <c r="N1325" i="29"/>
  <c r="R1325" i="29" s="1"/>
  <c r="Q1325" i="29"/>
  <c r="S1325" i="29"/>
  <c r="N1326" i="29"/>
  <c r="R1326" i="29" s="1"/>
  <c r="Q1326" i="29"/>
  <c r="S1326" i="29"/>
  <c r="N1327" i="29"/>
  <c r="R1327" i="29" s="1"/>
  <c r="Q1327" i="29"/>
  <c r="S1327" i="29"/>
  <c r="N1339" i="29"/>
  <c r="R1339" i="29" s="1"/>
  <c r="Q1339" i="29"/>
  <c r="S1339" i="29"/>
  <c r="N1340" i="29"/>
  <c r="R1340" i="29" s="1"/>
  <c r="Q1340" i="29"/>
  <c r="S1340" i="29"/>
  <c r="N1341" i="29"/>
  <c r="R1341" i="29" s="1"/>
  <c r="Q1341" i="29"/>
  <c r="S1341" i="29"/>
  <c r="N1343" i="29"/>
  <c r="R1343" i="29" s="1"/>
  <c r="Q1343" i="29"/>
  <c r="S1343" i="29"/>
  <c r="N1344" i="29"/>
  <c r="R1344" i="29" s="1"/>
  <c r="Q1344" i="29"/>
  <c r="S1344" i="29"/>
  <c r="N1345" i="29"/>
  <c r="R1345" i="29" s="1"/>
  <c r="Q1345" i="29"/>
  <c r="S1345" i="29"/>
  <c r="N1346" i="29"/>
  <c r="R1346" i="29" s="1"/>
  <c r="Q1346" i="29"/>
  <c r="S1346" i="29"/>
  <c r="N1348" i="29"/>
  <c r="R1348" i="29" s="1"/>
  <c r="Q1348" i="29"/>
  <c r="S1348" i="29"/>
  <c r="N1349" i="29"/>
  <c r="R1349" i="29" s="1"/>
  <c r="Q1349" i="29"/>
  <c r="S1349" i="29"/>
  <c r="N1350" i="29"/>
  <c r="R1350" i="29" s="1"/>
  <c r="Q1350" i="29"/>
  <c r="S1350" i="29"/>
  <c r="N1351" i="29"/>
  <c r="R1351" i="29" s="1"/>
  <c r="Q1351" i="29"/>
  <c r="S1351" i="29"/>
  <c r="N1352" i="29"/>
  <c r="R1352" i="29" s="1"/>
  <c r="Q1352" i="29"/>
  <c r="S1352" i="29"/>
  <c r="N1353" i="29"/>
  <c r="R1353" i="29" s="1"/>
  <c r="Q1353" i="29"/>
  <c r="S1353" i="29"/>
  <c r="N1359" i="29"/>
  <c r="R1359" i="29" s="1"/>
  <c r="Q1359" i="29"/>
  <c r="S1359" i="29"/>
  <c r="N1360" i="29"/>
  <c r="R1360" i="29" s="1"/>
  <c r="Q1360" i="29"/>
  <c r="S1360" i="29"/>
  <c r="N1361" i="29"/>
  <c r="R1361" i="29" s="1"/>
  <c r="Q1361" i="29"/>
  <c r="S1361" i="29"/>
  <c r="N1362" i="29"/>
  <c r="R1362" i="29" s="1"/>
  <c r="Q1362" i="29"/>
  <c r="S1362" i="29"/>
  <c r="N1367" i="29"/>
  <c r="R1367" i="29" s="1"/>
  <c r="Q1367" i="29"/>
  <c r="S1367" i="29"/>
  <c r="N1368" i="29"/>
  <c r="R1368" i="29" s="1"/>
  <c r="Q1368" i="29"/>
  <c r="S1368" i="29"/>
  <c r="N1369" i="29"/>
  <c r="R1369" i="29" s="1"/>
  <c r="Q1369" i="29"/>
  <c r="S1369" i="29"/>
  <c r="N1372" i="29"/>
  <c r="R1372" i="29" s="1"/>
  <c r="Q1372" i="29"/>
  <c r="S1372" i="29"/>
  <c r="N1373" i="29"/>
  <c r="R1373" i="29" s="1"/>
  <c r="Q1373" i="29"/>
  <c r="S1373" i="29"/>
  <c r="N1374" i="29"/>
  <c r="R1374" i="29" s="1"/>
  <c r="Q1374" i="29"/>
  <c r="S1374" i="29"/>
  <c r="N1375" i="29"/>
  <c r="R1375" i="29" s="1"/>
  <c r="Q1375" i="29"/>
  <c r="S1375" i="29"/>
  <c r="N1376" i="29"/>
  <c r="R1376" i="29" s="1"/>
  <c r="Q1376" i="29"/>
  <c r="S1376" i="29"/>
  <c r="N1380" i="29"/>
  <c r="R1380" i="29" s="1"/>
  <c r="Q1380" i="29"/>
  <c r="S1380" i="29"/>
  <c r="N1389" i="29"/>
  <c r="R1389" i="29" s="1"/>
  <c r="Q1389" i="29"/>
  <c r="S1389" i="29"/>
  <c r="N1390" i="29"/>
  <c r="R1390" i="29" s="1"/>
  <c r="Q1390" i="29"/>
  <c r="S1390" i="29"/>
  <c r="N1391" i="29"/>
  <c r="R1391" i="29" s="1"/>
  <c r="Q1391" i="29"/>
  <c r="S1391" i="29"/>
  <c r="N1392" i="29"/>
  <c r="R1392" i="29" s="1"/>
  <c r="Q1392" i="29"/>
  <c r="S1392" i="29"/>
  <c r="N1393" i="29"/>
  <c r="R1393" i="29" s="1"/>
  <c r="Q1393" i="29"/>
  <c r="S1393" i="29"/>
  <c r="N1394" i="29"/>
  <c r="R1394" i="29" s="1"/>
  <c r="Q1394" i="29"/>
  <c r="S1394" i="29"/>
  <c r="N1395" i="29"/>
  <c r="R1395" i="29" s="1"/>
  <c r="Q1395" i="29"/>
  <c r="S1395" i="29"/>
  <c r="N1406" i="29"/>
  <c r="R1406" i="29" s="1"/>
  <c r="Q1406" i="29"/>
  <c r="S1406" i="29"/>
  <c r="N1407" i="29"/>
  <c r="R1407" i="29" s="1"/>
  <c r="Q1407" i="29"/>
  <c r="S1407" i="29"/>
  <c r="N1408" i="29"/>
  <c r="R1408" i="29" s="1"/>
  <c r="Q1408" i="29"/>
  <c r="S1408" i="29"/>
  <c r="N1409" i="29"/>
  <c r="R1409" i="29" s="1"/>
  <c r="Q1409" i="29"/>
  <c r="S1409" i="29"/>
  <c r="N1410" i="29"/>
  <c r="R1410" i="29" s="1"/>
  <c r="Q1410" i="29"/>
  <c r="S1410" i="29"/>
  <c r="N1411" i="29"/>
  <c r="R1411" i="29" s="1"/>
  <c r="Q1411" i="29"/>
  <c r="S1411" i="29"/>
  <c r="N1412" i="29"/>
  <c r="R1412" i="29" s="1"/>
  <c r="Q1412" i="29"/>
  <c r="S1412" i="29"/>
  <c r="N1413" i="29"/>
  <c r="R1413" i="29" s="1"/>
  <c r="Q1413" i="29"/>
  <c r="S1413" i="29"/>
  <c r="N1414" i="29"/>
  <c r="R1414" i="29" s="1"/>
  <c r="Q1414" i="29"/>
  <c r="S1414" i="29"/>
  <c r="N1422" i="29"/>
  <c r="R1422" i="29" s="1"/>
  <c r="Q1422" i="29"/>
  <c r="S1422" i="29"/>
  <c r="N1423" i="29"/>
  <c r="R1423" i="29" s="1"/>
  <c r="Q1423" i="29"/>
  <c r="S1423" i="29"/>
  <c r="N1424" i="29"/>
  <c r="R1424" i="29" s="1"/>
  <c r="Q1424" i="29"/>
  <c r="S1424" i="29"/>
  <c r="N1425" i="29"/>
  <c r="R1425" i="29" s="1"/>
  <c r="Q1425" i="29"/>
  <c r="S1425" i="29"/>
  <c r="N1426" i="29"/>
  <c r="R1426" i="29" s="1"/>
  <c r="Q1426" i="29"/>
  <c r="S1426" i="29"/>
  <c r="N1427" i="29"/>
  <c r="R1427" i="29" s="1"/>
  <c r="Q1427" i="29"/>
  <c r="S1427" i="29"/>
  <c r="N1428" i="29"/>
  <c r="R1428" i="29" s="1"/>
  <c r="Q1428" i="29"/>
  <c r="S1428" i="29"/>
  <c r="N1429" i="29"/>
  <c r="R1429" i="29" s="1"/>
  <c r="Q1429" i="29"/>
  <c r="S1429" i="29"/>
  <c r="N1430" i="29"/>
  <c r="R1430" i="29" s="1"/>
  <c r="Q1430" i="29"/>
  <c r="S1430" i="29"/>
  <c r="N1436" i="29"/>
  <c r="R1436" i="29" s="1"/>
  <c r="Q1436" i="29"/>
  <c r="S1436" i="29"/>
  <c r="N1437" i="29"/>
  <c r="R1437" i="29" s="1"/>
  <c r="Q1437" i="29"/>
  <c r="S1437" i="29"/>
  <c r="N1438" i="29"/>
  <c r="R1438" i="29" s="1"/>
  <c r="Q1438" i="29"/>
  <c r="S1438" i="29"/>
  <c r="N1439" i="29"/>
  <c r="R1439" i="29" s="1"/>
  <c r="Q1439" i="29"/>
  <c r="S1439" i="29"/>
  <c r="N1445" i="29"/>
  <c r="R1445" i="29" s="1"/>
  <c r="Q1445" i="29"/>
  <c r="S1445" i="29"/>
  <c r="N1446" i="29"/>
  <c r="R1446" i="29" s="1"/>
  <c r="Q1446" i="29"/>
  <c r="S1446" i="29"/>
  <c r="N1447" i="29"/>
  <c r="R1447" i="29" s="1"/>
  <c r="Q1447" i="29"/>
  <c r="S1447" i="29"/>
  <c r="N1448" i="29"/>
  <c r="R1448" i="29" s="1"/>
  <c r="Q1448" i="29"/>
  <c r="S1448" i="29"/>
  <c r="N1453" i="29"/>
  <c r="R1453" i="29" s="1"/>
  <c r="Q1453" i="29"/>
  <c r="S1453" i="29"/>
  <c r="N1454" i="29"/>
  <c r="R1454" i="29" s="1"/>
  <c r="Q1454" i="29"/>
  <c r="S1454" i="29"/>
  <c r="N1455" i="29"/>
  <c r="R1455" i="29" s="1"/>
  <c r="Q1455" i="29"/>
  <c r="S1455" i="29"/>
  <c r="N1459" i="29"/>
  <c r="R1459" i="29" s="1"/>
  <c r="Q1459" i="29"/>
  <c r="S1459" i="29"/>
  <c r="N1460" i="29"/>
  <c r="R1460" i="29" s="1"/>
  <c r="Q1460" i="29"/>
  <c r="S1460" i="29"/>
  <c r="N1461" i="29"/>
  <c r="R1461" i="29" s="1"/>
  <c r="Q1461" i="29"/>
  <c r="S1461" i="29"/>
  <c r="N1462" i="29"/>
  <c r="R1462" i="29" s="1"/>
  <c r="Q1462" i="29"/>
  <c r="S1462" i="29"/>
  <c r="N1463" i="29"/>
  <c r="R1463" i="29" s="1"/>
  <c r="Q1463" i="29"/>
  <c r="S1463" i="29"/>
  <c r="N1464" i="29"/>
  <c r="R1464" i="29" s="1"/>
  <c r="Q1464" i="29"/>
  <c r="S1464" i="29"/>
  <c r="N1465" i="29"/>
  <c r="R1465" i="29" s="1"/>
  <c r="Q1465" i="29"/>
  <c r="S1465" i="29"/>
  <c r="N1466" i="29"/>
  <c r="R1466" i="29" s="1"/>
  <c r="Q1466" i="29"/>
  <c r="S1466" i="29"/>
  <c r="N1467" i="29"/>
  <c r="R1467" i="29" s="1"/>
  <c r="Q1467" i="29"/>
  <c r="S1467" i="29"/>
  <c r="N1473" i="29"/>
  <c r="R1473" i="29" s="1"/>
  <c r="Q1473" i="29"/>
  <c r="S1473" i="29"/>
  <c r="N1474" i="29"/>
  <c r="R1474" i="29" s="1"/>
  <c r="Q1474" i="29"/>
  <c r="S1474" i="29"/>
  <c r="N1475" i="29"/>
  <c r="R1475" i="29" s="1"/>
  <c r="Q1475" i="29"/>
  <c r="S1475" i="29"/>
  <c r="N1476" i="29"/>
  <c r="R1476" i="29" s="1"/>
  <c r="Q1476" i="29"/>
  <c r="S1476" i="29"/>
  <c r="N1477" i="29"/>
  <c r="R1477" i="29" s="1"/>
  <c r="Q1477" i="29"/>
  <c r="S1477" i="29"/>
  <c r="N1482" i="29"/>
  <c r="R1482" i="29" s="1"/>
  <c r="Q1482" i="29"/>
  <c r="S1482" i="29"/>
  <c r="N1483" i="29"/>
  <c r="R1483" i="29" s="1"/>
  <c r="Q1483" i="29"/>
  <c r="S1483" i="29"/>
  <c r="N1484" i="29"/>
  <c r="R1484" i="29" s="1"/>
  <c r="Q1484" i="29"/>
  <c r="S1484" i="29"/>
  <c r="N1485" i="29"/>
  <c r="R1485" i="29" s="1"/>
  <c r="Q1485" i="29"/>
  <c r="S1485" i="29"/>
  <c r="N1489" i="29"/>
  <c r="R1489" i="29" s="1"/>
  <c r="Q1489" i="29"/>
  <c r="S1489" i="29"/>
  <c r="N1490" i="29"/>
  <c r="R1490" i="29" s="1"/>
  <c r="Q1490" i="29"/>
  <c r="S1490" i="29"/>
  <c r="N1493" i="29"/>
  <c r="R1493" i="29" s="1"/>
  <c r="Q1493" i="29"/>
  <c r="S1493" i="29"/>
  <c r="N1494" i="29"/>
  <c r="R1494" i="29" s="1"/>
  <c r="Q1494" i="29"/>
  <c r="S1494" i="29"/>
  <c r="N1495" i="29"/>
  <c r="R1495" i="29" s="1"/>
  <c r="Q1495" i="29"/>
  <c r="S1495" i="29"/>
  <c r="N1496" i="29"/>
  <c r="R1496" i="29" s="1"/>
  <c r="Q1496" i="29"/>
  <c r="S1496" i="29"/>
  <c r="N1497" i="29"/>
  <c r="R1497" i="29" s="1"/>
  <c r="Q1497" i="29"/>
  <c r="S1497" i="29"/>
  <c r="N1498" i="29"/>
  <c r="R1498" i="29" s="1"/>
  <c r="Q1498" i="29"/>
  <c r="S1498" i="29"/>
  <c r="N1503" i="29"/>
  <c r="R1503" i="29" s="1"/>
  <c r="Q1503" i="29"/>
  <c r="S1503" i="29"/>
  <c r="N1504" i="29"/>
  <c r="R1504" i="29" s="1"/>
  <c r="Q1504" i="29"/>
  <c r="S1504" i="29"/>
  <c r="N1505" i="29"/>
  <c r="R1505" i="29" s="1"/>
  <c r="Q1505" i="29"/>
  <c r="S1505" i="29"/>
  <c r="N1516" i="29"/>
  <c r="R1516" i="29" s="1"/>
  <c r="Q1516" i="29"/>
  <c r="S1516" i="29"/>
  <c r="N1517" i="29"/>
  <c r="R1517" i="29" s="1"/>
  <c r="Q1517" i="29"/>
  <c r="S1517" i="29"/>
  <c r="N1518" i="29"/>
  <c r="R1518" i="29" s="1"/>
  <c r="Q1518" i="29"/>
  <c r="S1518" i="29"/>
  <c r="N1526" i="29"/>
  <c r="R1526" i="29" s="1"/>
  <c r="Q1526" i="29"/>
  <c r="S1526" i="29"/>
  <c r="N1527" i="29"/>
  <c r="R1527" i="29" s="1"/>
  <c r="Q1527" i="29"/>
  <c r="S1527" i="29"/>
  <c r="N1530" i="29"/>
  <c r="R1530" i="29" s="1"/>
  <c r="Q1530" i="29"/>
  <c r="S1530" i="29"/>
  <c r="N1531" i="29"/>
  <c r="R1531" i="29" s="1"/>
  <c r="Q1531" i="29"/>
  <c r="S1531" i="29"/>
  <c r="N1532" i="29"/>
  <c r="R1532" i="29" s="1"/>
  <c r="Q1532" i="29"/>
  <c r="S1532" i="29"/>
  <c r="N1534" i="29"/>
  <c r="R1534" i="29" s="1"/>
  <c r="Q1534" i="29"/>
  <c r="S1534" i="29"/>
  <c r="N1535" i="29"/>
  <c r="R1535" i="29" s="1"/>
  <c r="Q1535" i="29"/>
  <c r="S1535" i="29"/>
  <c r="N1536" i="29"/>
  <c r="R1536" i="29" s="1"/>
  <c r="Q1536" i="29"/>
  <c r="S1536" i="29"/>
  <c r="N1540" i="29"/>
  <c r="R1540" i="29" s="1"/>
  <c r="Q1540" i="29"/>
  <c r="S1540" i="29"/>
  <c r="N1541" i="29"/>
  <c r="R1541" i="29" s="1"/>
  <c r="Q1541" i="29"/>
  <c r="S1541" i="29"/>
  <c r="N1542" i="29"/>
  <c r="R1542" i="29" s="1"/>
  <c r="Q1542" i="29"/>
  <c r="S1542" i="29"/>
  <c r="N1543" i="29"/>
  <c r="R1543" i="29" s="1"/>
  <c r="Q1543" i="29"/>
  <c r="S1543" i="29"/>
  <c r="N1545" i="29"/>
  <c r="R1545" i="29" s="1"/>
  <c r="Q1545" i="29"/>
  <c r="S1545" i="29"/>
  <c r="N1546" i="29"/>
  <c r="R1546" i="29" s="1"/>
  <c r="Q1546" i="29"/>
  <c r="S1546" i="29"/>
  <c r="N1547" i="29"/>
  <c r="R1547" i="29" s="1"/>
  <c r="Q1547" i="29"/>
  <c r="S1547" i="29"/>
  <c r="N1551" i="29"/>
  <c r="R1551" i="29" s="1"/>
  <c r="Q1551" i="29"/>
  <c r="S1551" i="29"/>
  <c r="N1552" i="29"/>
  <c r="R1552" i="29" s="1"/>
  <c r="Q1552" i="29"/>
  <c r="S1552" i="29"/>
  <c r="N1553" i="29"/>
  <c r="R1553" i="29" s="1"/>
  <c r="Q1553" i="29"/>
  <c r="S1553" i="29"/>
  <c r="N1554" i="29"/>
  <c r="R1554" i="29" s="1"/>
  <c r="Q1554" i="29"/>
  <c r="S1554" i="29"/>
  <c r="N1555" i="29"/>
  <c r="R1555" i="29" s="1"/>
  <c r="Q1555" i="29"/>
  <c r="S1555" i="29"/>
  <c r="N1557" i="29"/>
  <c r="R1557" i="29" s="1"/>
  <c r="Q1557" i="29"/>
  <c r="S1557" i="29"/>
  <c r="N1558" i="29"/>
  <c r="R1558" i="29" s="1"/>
  <c r="Q1558" i="29"/>
  <c r="S1558" i="29"/>
  <c r="N1560" i="29"/>
  <c r="R1560" i="29" s="1"/>
  <c r="Q1560" i="29"/>
  <c r="S1560" i="29"/>
  <c r="N1561" i="29"/>
  <c r="R1561" i="29" s="1"/>
  <c r="Q1561" i="29"/>
  <c r="S1561" i="29"/>
  <c r="N1564" i="29"/>
  <c r="R1564" i="29" s="1"/>
  <c r="Q1564" i="29"/>
  <c r="S1564" i="29"/>
  <c r="N1568" i="29"/>
  <c r="R1568" i="29" s="1"/>
  <c r="Q1568" i="29"/>
  <c r="S1568" i="29"/>
  <c r="N1569" i="29"/>
  <c r="R1569" i="29" s="1"/>
  <c r="Q1569" i="29"/>
  <c r="S1569" i="29"/>
  <c r="N1570" i="29"/>
  <c r="R1570" i="29" s="1"/>
  <c r="Q1570" i="29"/>
  <c r="S1570" i="29"/>
  <c r="N1571" i="29"/>
  <c r="R1571" i="29" s="1"/>
  <c r="Q1571" i="29"/>
  <c r="S1571" i="29"/>
  <c r="N1572" i="29"/>
  <c r="R1572" i="29" s="1"/>
  <c r="Q1572" i="29"/>
  <c r="S1572" i="29"/>
  <c r="N1573" i="29"/>
  <c r="R1573" i="29" s="1"/>
  <c r="Q1573" i="29"/>
  <c r="S1573" i="29"/>
  <c r="N1574" i="29"/>
  <c r="R1574" i="29" s="1"/>
  <c r="Q1574" i="29"/>
  <c r="S1574" i="29"/>
  <c r="N1575" i="29"/>
  <c r="R1575" i="29" s="1"/>
  <c r="Q1575" i="29"/>
  <c r="S1575" i="29"/>
  <c r="N1577" i="29"/>
  <c r="R1577" i="29" s="1"/>
  <c r="Q1577" i="29"/>
  <c r="S1577" i="29"/>
  <c r="N1578" i="29"/>
  <c r="R1578" i="29" s="1"/>
  <c r="Q1578" i="29"/>
  <c r="S1578" i="29"/>
  <c r="N1583" i="29"/>
  <c r="R1583" i="29" s="1"/>
  <c r="Q1583" i="29"/>
  <c r="S1583" i="29"/>
  <c r="N1584" i="29"/>
  <c r="R1584" i="29" s="1"/>
  <c r="Q1584" i="29"/>
  <c r="S1584" i="29"/>
  <c r="N1586" i="29"/>
  <c r="R1586" i="29" s="1"/>
  <c r="Q1586" i="29"/>
  <c r="S1586" i="29"/>
  <c r="N1587" i="29"/>
  <c r="R1587" i="29" s="1"/>
  <c r="Q1587" i="29"/>
  <c r="S1587" i="29"/>
  <c r="N1588" i="29"/>
  <c r="R1588" i="29" s="1"/>
  <c r="Q1588" i="29"/>
  <c r="S1588" i="29"/>
  <c r="N1589" i="29"/>
  <c r="R1589" i="29" s="1"/>
  <c r="Q1589" i="29"/>
  <c r="S1589" i="29"/>
  <c r="N1590" i="29"/>
  <c r="R1590" i="29" s="1"/>
  <c r="Q1590" i="29"/>
  <c r="S1590" i="29"/>
  <c r="N1592" i="29"/>
  <c r="R1592" i="29" s="1"/>
  <c r="Q1592" i="29"/>
  <c r="S1592" i="29"/>
  <c r="N1593" i="29"/>
  <c r="R1593" i="29" s="1"/>
  <c r="Q1593" i="29"/>
  <c r="S1593" i="29"/>
  <c r="N1594" i="29"/>
  <c r="R1594" i="29" s="1"/>
  <c r="Q1594" i="29"/>
  <c r="S1594" i="29"/>
  <c r="N1595" i="29"/>
  <c r="R1595" i="29" s="1"/>
  <c r="Q1595" i="29"/>
  <c r="S1595" i="29"/>
  <c r="N1596" i="29"/>
  <c r="R1596" i="29" s="1"/>
  <c r="Q1596" i="29"/>
  <c r="S1596" i="29"/>
  <c r="N1604" i="29"/>
  <c r="R1604" i="29" s="1"/>
  <c r="Q1604" i="29"/>
  <c r="S1604" i="29"/>
  <c r="N1605" i="29"/>
  <c r="R1605" i="29" s="1"/>
  <c r="Q1605" i="29"/>
  <c r="S1605" i="29"/>
  <c r="N1606" i="29"/>
  <c r="R1606" i="29" s="1"/>
  <c r="Q1606" i="29"/>
  <c r="S1606" i="29"/>
  <c r="N1607" i="29"/>
  <c r="R1607" i="29" s="1"/>
  <c r="Q1607" i="29"/>
  <c r="S1607" i="29"/>
  <c r="N1608" i="29"/>
  <c r="R1608" i="29" s="1"/>
  <c r="Q1608" i="29"/>
  <c r="S1608" i="29"/>
  <c r="N1609" i="29"/>
  <c r="R1609" i="29" s="1"/>
  <c r="Q1609" i="29"/>
  <c r="S1609" i="29"/>
  <c r="N1610" i="29"/>
  <c r="R1610" i="29" s="1"/>
  <c r="Q1610" i="29"/>
  <c r="S1610" i="29"/>
  <c r="N1615" i="29"/>
  <c r="R1615" i="29" s="1"/>
  <c r="Q1615" i="29"/>
  <c r="S1615" i="29"/>
  <c r="N1616" i="29"/>
  <c r="R1616" i="29" s="1"/>
  <c r="Q1616" i="29"/>
  <c r="S1616" i="29"/>
  <c r="N1617" i="29"/>
  <c r="R1617" i="29" s="1"/>
  <c r="Q1617" i="29"/>
  <c r="S1617" i="29"/>
  <c r="N1618" i="29"/>
  <c r="R1618" i="29" s="1"/>
  <c r="Q1618" i="29"/>
  <c r="S1618" i="29"/>
  <c r="N1619" i="29"/>
  <c r="R1619" i="29" s="1"/>
  <c r="Q1619" i="29"/>
  <c r="S1619" i="29"/>
  <c r="N1623" i="29"/>
  <c r="R1623" i="29" s="1"/>
  <c r="Q1623" i="29"/>
  <c r="S1623" i="29"/>
  <c r="N1624" i="29"/>
  <c r="R1624" i="29" s="1"/>
  <c r="Q1624" i="29"/>
  <c r="S1624" i="29"/>
  <c r="N1625" i="29"/>
  <c r="R1625" i="29" s="1"/>
  <c r="Q1625" i="29"/>
  <c r="S1625" i="29"/>
  <c r="N1626" i="29"/>
  <c r="R1626" i="29" s="1"/>
  <c r="Q1626" i="29"/>
  <c r="S1626" i="29"/>
  <c r="N1627" i="29"/>
  <c r="R1627" i="29" s="1"/>
  <c r="Q1627" i="29"/>
  <c r="S1627" i="29"/>
  <c r="N1628" i="29"/>
  <c r="R1628" i="29" s="1"/>
  <c r="Q1628" i="29"/>
  <c r="S1628" i="29"/>
  <c r="N1630" i="29"/>
  <c r="R1630" i="29" s="1"/>
  <c r="Q1630" i="29"/>
  <c r="S1630" i="29"/>
  <c r="N1629" i="29"/>
  <c r="R1629" i="29" s="1"/>
  <c r="Q1629" i="29"/>
  <c r="S1629" i="29"/>
  <c r="N1637" i="29"/>
  <c r="R1637" i="29" s="1"/>
  <c r="Q1637" i="29"/>
  <c r="S1637" i="29"/>
  <c r="N1638" i="29"/>
  <c r="R1638" i="29" s="1"/>
  <c r="Q1638" i="29"/>
  <c r="S1638" i="29"/>
  <c r="N1639" i="29"/>
  <c r="R1639" i="29" s="1"/>
  <c r="Q1639" i="29"/>
  <c r="S1639" i="29"/>
  <c r="N1645" i="29"/>
  <c r="R1645" i="29" s="1"/>
  <c r="Q1645" i="29"/>
  <c r="S1645" i="29"/>
  <c r="N1646" i="29"/>
  <c r="R1646" i="29" s="1"/>
  <c r="Q1646" i="29"/>
  <c r="S1646" i="29"/>
  <c r="N1647" i="29"/>
  <c r="R1647" i="29" s="1"/>
  <c r="Q1647" i="29"/>
  <c r="S1647" i="29"/>
  <c r="N1649" i="29"/>
  <c r="R1649" i="29" s="1"/>
  <c r="Q1649" i="29"/>
  <c r="S1649" i="29"/>
  <c r="N1650" i="29"/>
  <c r="R1650" i="29" s="1"/>
  <c r="Q1650" i="29"/>
  <c r="S1650" i="29"/>
  <c r="N1651" i="29"/>
  <c r="R1651" i="29" s="1"/>
  <c r="Q1651" i="29"/>
  <c r="S1651" i="29"/>
  <c r="N1656" i="29"/>
  <c r="R1656" i="29" s="1"/>
  <c r="Q1656" i="29"/>
  <c r="S1656" i="29"/>
  <c r="N1657" i="29"/>
  <c r="R1657" i="29" s="1"/>
  <c r="Q1657" i="29"/>
  <c r="S1657" i="29"/>
  <c r="N1658" i="29"/>
  <c r="R1658" i="29" s="1"/>
  <c r="Q1658" i="29"/>
  <c r="S1658" i="29"/>
  <c r="N1662" i="29"/>
  <c r="R1662" i="29" s="1"/>
  <c r="Q1662" i="29"/>
  <c r="S1662" i="29"/>
  <c r="N1667" i="29"/>
  <c r="R1667" i="29" s="1"/>
  <c r="Q1667" i="29"/>
  <c r="S1667" i="29"/>
  <c r="N1668" i="29"/>
  <c r="R1668" i="29" s="1"/>
  <c r="Q1668" i="29"/>
  <c r="S1668" i="29"/>
  <c r="N1669" i="29"/>
  <c r="R1669" i="29" s="1"/>
  <c r="Q1669" i="29"/>
  <c r="S1669" i="29"/>
  <c r="N1670" i="29"/>
  <c r="R1670" i="29" s="1"/>
  <c r="Q1670" i="29"/>
  <c r="S1670" i="29"/>
  <c r="N1671" i="29"/>
  <c r="R1671" i="29" s="1"/>
  <c r="Q1671" i="29"/>
  <c r="S1671" i="29"/>
  <c r="N1673" i="29"/>
  <c r="R1673" i="29" s="1"/>
  <c r="Q1673" i="29"/>
  <c r="S1673" i="29"/>
  <c r="N1674" i="29"/>
  <c r="R1674" i="29" s="1"/>
  <c r="Q1674" i="29"/>
  <c r="S1674" i="29"/>
  <c r="N1677" i="29"/>
  <c r="R1677" i="29" s="1"/>
  <c r="Q1677" i="29"/>
  <c r="S1677" i="29"/>
  <c r="N1678" i="29"/>
  <c r="R1678" i="29" s="1"/>
  <c r="Q1678" i="29"/>
  <c r="S1678" i="29"/>
  <c r="N1679" i="29"/>
  <c r="R1679" i="29" s="1"/>
  <c r="Q1679" i="29"/>
  <c r="S1679" i="29"/>
  <c r="N1683" i="29"/>
  <c r="R1683" i="29" s="1"/>
  <c r="Q1683" i="29"/>
  <c r="S1683" i="29"/>
  <c r="N1684" i="29"/>
  <c r="R1684" i="29" s="1"/>
  <c r="Q1684" i="29"/>
  <c r="S1684" i="29"/>
  <c r="N1685" i="29"/>
  <c r="R1685" i="29" s="1"/>
  <c r="Q1685" i="29"/>
  <c r="S1685" i="29"/>
  <c r="N1686" i="29"/>
  <c r="R1686" i="29" s="1"/>
  <c r="Q1686" i="29"/>
  <c r="S1686" i="29"/>
  <c r="N1687" i="29"/>
  <c r="R1687" i="29" s="1"/>
  <c r="Q1687" i="29"/>
  <c r="S1687" i="29"/>
  <c r="N1690" i="29"/>
  <c r="R1690" i="29" s="1"/>
  <c r="Q1690" i="29"/>
  <c r="S1690" i="29"/>
  <c r="N1691" i="29"/>
  <c r="R1691" i="29" s="1"/>
  <c r="Q1691" i="29"/>
  <c r="S1691" i="29"/>
  <c r="N1692" i="29"/>
  <c r="R1692" i="29" s="1"/>
  <c r="Q1692" i="29"/>
  <c r="S1692" i="29"/>
  <c r="N1693" i="29"/>
  <c r="R1693" i="29" s="1"/>
  <c r="Q1693" i="29"/>
  <c r="S1693" i="29"/>
  <c r="N1695" i="29"/>
  <c r="R1695" i="29" s="1"/>
  <c r="Q1695" i="29"/>
  <c r="S1695" i="29"/>
  <c r="N1696" i="29"/>
  <c r="R1696" i="29" s="1"/>
  <c r="Q1696" i="29"/>
  <c r="S1696" i="29"/>
  <c r="N1697" i="29"/>
  <c r="R1697" i="29" s="1"/>
  <c r="Q1697" i="29"/>
  <c r="S1697" i="29"/>
  <c r="N1698" i="29"/>
  <c r="R1698" i="29" s="1"/>
  <c r="Q1698" i="29"/>
  <c r="S1698" i="29"/>
  <c r="N1699" i="29"/>
  <c r="R1699" i="29" s="1"/>
  <c r="Q1699" i="29"/>
  <c r="S1699" i="29"/>
  <c r="N1700" i="29"/>
  <c r="R1700" i="29" s="1"/>
  <c r="Q1700" i="29"/>
  <c r="S1700" i="29"/>
  <c r="N1701" i="29"/>
  <c r="R1701" i="29" s="1"/>
  <c r="Q1701" i="29"/>
  <c r="S1701" i="29"/>
  <c r="N1710" i="29"/>
  <c r="R1710" i="29" s="1"/>
  <c r="Q1710" i="29"/>
  <c r="S1710" i="29"/>
  <c r="N1711" i="29"/>
  <c r="R1711" i="29" s="1"/>
  <c r="Q1711" i="29"/>
  <c r="S1711" i="29"/>
  <c r="N1712" i="29"/>
  <c r="R1712" i="29" s="1"/>
  <c r="Q1712" i="29"/>
  <c r="S1712" i="29"/>
  <c r="N1713" i="29"/>
  <c r="R1713" i="29" s="1"/>
  <c r="Q1713" i="29"/>
  <c r="S1713" i="29"/>
  <c r="N1714" i="29"/>
  <c r="R1714" i="29" s="1"/>
  <c r="Q1714" i="29"/>
  <c r="S1714" i="29"/>
  <c r="N1719" i="29"/>
  <c r="R1719" i="29" s="1"/>
  <c r="Q1719" i="29"/>
  <c r="S1719" i="29"/>
  <c r="N1720" i="29"/>
  <c r="R1720" i="29" s="1"/>
  <c r="Q1720" i="29"/>
  <c r="S1720" i="29"/>
  <c r="N1721" i="29"/>
  <c r="R1721" i="29" s="1"/>
  <c r="Q1721" i="29"/>
  <c r="S1721" i="29"/>
  <c r="N1722" i="29"/>
  <c r="R1722" i="29" s="1"/>
  <c r="Q1722" i="29"/>
  <c r="S1722" i="29"/>
  <c r="N1723" i="29"/>
  <c r="R1723" i="29" s="1"/>
  <c r="Q1723" i="29"/>
  <c r="S1723" i="29"/>
  <c r="N1724" i="29"/>
  <c r="R1724" i="29" s="1"/>
  <c r="Q1724" i="29"/>
  <c r="S1724" i="29"/>
  <c r="N1728" i="29"/>
  <c r="R1728" i="29" s="1"/>
  <c r="Q1728" i="29"/>
  <c r="S1728" i="29"/>
  <c r="N1729" i="29"/>
  <c r="R1729" i="29" s="1"/>
  <c r="Q1729" i="29"/>
  <c r="S1729" i="29"/>
  <c r="N1730" i="29"/>
  <c r="R1730" i="29" s="1"/>
  <c r="Q1730" i="29"/>
  <c r="S1730" i="29"/>
  <c r="N1731" i="29"/>
  <c r="R1731" i="29" s="1"/>
  <c r="Q1731" i="29"/>
  <c r="S1731" i="29"/>
  <c r="N1732" i="29"/>
  <c r="R1732" i="29" s="1"/>
  <c r="Q1732" i="29"/>
  <c r="S1732" i="29"/>
  <c r="N1735" i="29"/>
  <c r="R1735" i="29" s="1"/>
  <c r="Q1735" i="29"/>
  <c r="S1735" i="29"/>
  <c r="N1736" i="29"/>
  <c r="R1736" i="29" s="1"/>
  <c r="Q1736" i="29"/>
  <c r="S1736" i="29"/>
  <c r="N1737" i="29"/>
  <c r="R1737" i="29" s="1"/>
  <c r="Q1737" i="29"/>
  <c r="S1737" i="29"/>
  <c r="N1738" i="29"/>
  <c r="R1738" i="29" s="1"/>
  <c r="Q1738" i="29"/>
  <c r="S1738" i="29"/>
  <c r="N1739" i="29"/>
  <c r="R1739" i="29" s="1"/>
  <c r="Q1739" i="29"/>
  <c r="S1739" i="29"/>
  <c r="N1740" i="29"/>
  <c r="R1740" i="29" s="1"/>
  <c r="Q1740" i="29"/>
  <c r="S1740" i="29"/>
  <c r="N1741" i="29"/>
  <c r="R1741" i="29" s="1"/>
  <c r="Q1741" i="29"/>
  <c r="S1741" i="29"/>
  <c r="N1742" i="29"/>
  <c r="R1742" i="29" s="1"/>
  <c r="Q1742" i="29"/>
  <c r="S1742" i="29"/>
  <c r="N1749" i="29"/>
  <c r="R1749" i="29" s="1"/>
  <c r="Q1749" i="29"/>
  <c r="S1749" i="29"/>
  <c r="N1750" i="29"/>
  <c r="R1750" i="29" s="1"/>
  <c r="Q1750" i="29"/>
  <c r="S1750" i="29"/>
  <c r="N1751" i="29"/>
  <c r="R1751" i="29" s="1"/>
  <c r="Q1751" i="29"/>
  <c r="S1751" i="29"/>
  <c r="N1752" i="29"/>
  <c r="R1752" i="29" s="1"/>
  <c r="Q1752" i="29"/>
  <c r="S1752" i="29"/>
  <c r="N1753" i="29"/>
  <c r="R1753" i="29" s="1"/>
  <c r="Q1753" i="29"/>
  <c r="S1753" i="29"/>
  <c r="N1755" i="29"/>
  <c r="R1755" i="29" s="1"/>
  <c r="Q1755" i="29"/>
  <c r="S1755" i="29"/>
  <c r="N1756" i="29"/>
  <c r="R1756" i="29" s="1"/>
  <c r="Q1756" i="29"/>
  <c r="S1756" i="29"/>
  <c r="N1757" i="29"/>
  <c r="R1757" i="29" s="1"/>
  <c r="Q1757" i="29"/>
  <c r="S1757" i="29"/>
  <c r="N1760" i="29"/>
  <c r="R1760" i="29" s="1"/>
  <c r="Q1760" i="29"/>
  <c r="S1760" i="29"/>
  <c r="N1761" i="29"/>
  <c r="R1761" i="29" s="1"/>
  <c r="Q1761" i="29"/>
  <c r="S1761" i="29"/>
  <c r="N1762" i="29"/>
  <c r="R1762" i="29" s="1"/>
  <c r="Q1762" i="29"/>
  <c r="S1762" i="29"/>
  <c r="N1763" i="29"/>
  <c r="R1763" i="29" s="1"/>
  <c r="Q1763" i="29"/>
  <c r="S1763" i="29"/>
  <c r="N1764" i="29"/>
  <c r="R1764" i="29" s="1"/>
  <c r="Q1764" i="29"/>
  <c r="S1764" i="29"/>
  <c r="N1765" i="29"/>
  <c r="R1765" i="29" s="1"/>
  <c r="Q1765" i="29"/>
  <c r="S1765" i="29"/>
  <c r="N1770" i="29"/>
  <c r="R1770" i="29" s="1"/>
  <c r="Q1770" i="29"/>
  <c r="S1770" i="29"/>
  <c r="N1771" i="29"/>
  <c r="R1771" i="29" s="1"/>
  <c r="Q1771" i="29"/>
  <c r="S1771" i="29"/>
  <c r="N1772" i="29"/>
  <c r="R1772" i="29" s="1"/>
  <c r="Q1772" i="29"/>
  <c r="S1772" i="29"/>
  <c r="N1785" i="29"/>
  <c r="R1785" i="29" s="1"/>
  <c r="Q1785" i="29"/>
  <c r="S1785" i="29"/>
  <c r="N1786" i="29"/>
  <c r="R1786" i="29" s="1"/>
  <c r="Q1786" i="29"/>
  <c r="S1786" i="29"/>
  <c r="N1787" i="29"/>
  <c r="R1787" i="29" s="1"/>
  <c r="Q1787" i="29"/>
  <c r="S1787" i="29"/>
  <c r="N1791" i="29"/>
  <c r="R1791" i="29" s="1"/>
  <c r="Q1791" i="29"/>
  <c r="S1791" i="29"/>
  <c r="N1792" i="29"/>
  <c r="R1792" i="29" s="1"/>
  <c r="Q1792" i="29"/>
  <c r="S1792" i="29"/>
  <c r="N1795" i="29"/>
  <c r="R1795" i="29" s="1"/>
  <c r="Q1795" i="29"/>
  <c r="S1795" i="29"/>
  <c r="N1796" i="29"/>
  <c r="R1796" i="29" s="1"/>
  <c r="Q1796" i="29"/>
  <c r="S1796" i="29"/>
  <c r="N1803" i="29"/>
  <c r="R1803" i="29" s="1"/>
  <c r="Q1803" i="29"/>
  <c r="S1803" i="29"/>
  <c r="N1804" i="29"/>
  <c r="R1804" i="29" s="1"/>
  <c r="Q1804" i="29"/>
  <c r="S1804" i="29"/>
  <c r="N1805" i="29"/>
  <c r="R1805" i="29" s="1"/>
  <c r="Q1805" i="29"/>
  <c r="S1805" i="29"/>
  <c r="N1806" i="29"/>
  <c r="R1806" i="29" s="1"/>
  <c r="Q1806" i="29"/>
  <c r="S1806" i="29"/>
  <c r="N1809" i="29"/>
  <c r="R1809" i="29" s="1"/>
  <c r="Q1809" i="29"/>
  <c r="S1809" i="29"/>
  <c r="N1810" i="29"/>
  <c r="R1810" i="29" s="1"/>
  <c r="Q1810" i="29"/>
  <c r="S1810" i="29"/>
  <c r="N1814" i="29"/>
  <c r="R1814" i="29" s="1"/>
  <c r="Q1814" i="29"/>
  <c r="S1814" i="29"/>
  <c r="N1815" i="29"/>
  <c r="R1815" i="29" s="1"/>
  <c r="Q1815" i="29"/>
  <c r="S1815" i="29"/>
  <c r="N1819" i="29"/>
  <c r="R1819" i="29" s="1"/>
  <c r="Q1819" i="29"/>
  <c r="S1819" i="29"/>
  <c r="N1820" i="29"/>
  <c r="R1820" i="29" s="1"/>
  <c r="Q1820" i="29"/>
  <c r="S1820" i="29"/>
  <c r="N1823" i="29"/>
  <c r="R1823" i="29" s="1"/>
  <c r="Q1823" i="29"/>
  <c r="S1823" i="29"/>
  <c r="N1824" i="29"/>
  <c r="R1824" i="29" s="1"/>
  <c r="Q1824" i="29"/>
  <c r="S1824" i="29"/>
  <c r="N1825" i="29"/>
  <c r="R1825" i="29" s="1"/>
  <c r="Q1825" i="29"/>
  <c r="S1825" i="29"/>
  <c r="N1830" i="29"/>
  <c r="R1830" i="29" s="1"/>
  <c r="Q1830" i="29"/>
  <c r="S1830" i="29"/>
  <c r="N1831" i="29"/>
  <c r="R1831" i="29" s="1"/>
  <c r="Q1831" i="29"/>
  <c r="S1831" i="29"/>
  <c r="N1835" i="29"/>
  <c r="R1835" i="29" s="1"/>
  <c r="Q1835" i="29"/>
  <c r="S1835" i="29"/>
  <c r="N1836" i="29"/>
  <c r="R1836" i="29" s="1"/>
  <c r="Q1836" i="29"/>
  <c r="S1836" i="29"/>
  <c r="N1837" i="29"/>
  <c r="R1837" i="29" s="1"/>
  <c r="Q1837" i="29"/>
  <c r="S1837" i="29"/>
  <c r="N1838" i="29"/>
  <c r="R1838" i="29" s="1"/>
  <c r="Q1838" i="29"/>
  <c r="S1838" i="29"/>
  <c r="N1839" i="29"/>
  <c r="R1839" i="29" s="1"/>
  <c r="Q1839" i="29"/>
  <c r="S1839" i="29"/>
  <c r="N1840" i="29"/>
  <c r="R1840" i="29" s="1"/>
  <c r="Q1840" i="29"/>
  <c r="S1840" i="29"/>
  <c r="N1842" i="29"/>
  <c r="R1842" i="29" s="1"/>
  <c r="Q1842" i="29"/>
  <c r="S1842" i="29"/>
  <c r="N1843" i="29"/>
  <c r="R1843" i="29" s="1"/>
  <c r="Q1843" i="29"/>
  <c r="S1843" i="29"/>
  <c r="N1844" i="29"/>
  <c r="R1844" i="29" s="1"/>
  <c r="Q1844" i="29"/>
  <c r="S1844" i="29"/>
  <c r="N1845" i="29"/>
  <c r="R1845" i="29" s="1"/>
  <c r="Q1845" i="29"/>
  <c r="S1845" i="29"/>
  <c r="N1848" i="29"/>
  <c r="R1848" i="29" s="1"/>
  <c r="Q1848" i="29"/>
  <c r="S1848" i="29"/>
  <c r="N1849" i="29"/>
  <c r="R1849" i="29" s="1"/>
  <c r="Q1849" i="29"/>
  <c r="S1849" i="29"/>
  <c r="N1856" i="29"/>
  <c r="R1856" i="29" s="1"/>
  <c r="Q1856" i="29"/>
  <c r="S1856" i="29"/>
  <c r="N1860" i="29"/>
  <c r="R1860" i="29" s="1"/>
  <c r="Q1860" i="29"/>
  <c r="S1860" i="29"/>
  <c r="N1864" i="29"/>
  <c r="R1864" i="29" s="1"/>
  <c r="Q1864" i="29"/>
  <c r="S1864" i="29"/>
  <c r="N1865" i="29"/>
  <c r="R1865" i="29" s="1"/>
  <c r="Q1865" i="29"/>
  <c r="S1865" i="29"/>
  <c r="N1866" i="29"/>
  <c r="R1866" i="29" s="1"/>
  <c r="Q1866" i="29"/>
  <c r="S1866" i="29"/>
  <c r="N1868" i="29"/>
  <c r="R1868" i="29" s="1"/>
  <c r="Q1868" i="29"/>
  <c r="S1868" i="29"/>
  <c r="N1869" i="29"/>
  <c r="R1869" i="29" s="1"/>
  <c r="Q1869" i="29"/>
  <c r="S1869" i="29"/>
  <c r="N1874" i="29"/>
  <c r="R1874" i="29" s="1"/>
  <c r="Q1874" i="29"/>
  <c r="S1874" i="29"/>
  <c r="N1875" i="29"/>
  <c r="R1875" i="29" s="1"/>
  <c r="Q1875" i="29"/>
  <c r="S1875" i="29"/>
  <c r="N1877" i="29"/>
  <c r="R1877" i="29" s="1"/>
  <c r="Q1877" i="29"/>
  <c r="S1877" i="29"/>
  <c r="N1878" i="29"/>
  <c r="R1878" i="29" s="1"/>
  <c r="Q1878" i="29"/>
  <c r="S1878" i="29"/>
  <c r="N1879" i="29"/>
  <c r="R1879" i="29" s="1"/>
  <c r="Q1879" i="29"/>
  <c r="S1879" i="29"/>
  <c r="N1880" i="29"/>
  <c r="R1880" i="29" s="1"/>
  <c r="Q1880" i="29"/>
  <c r="S1880" i="29"/>
  <c r="N1881" i="29"/>
  <c r="R1881" i="29" s="1"/>
  <c r="Q1881" i="29"/>
  <c r="S1881" i="29"/>
  <c r="N1882" i="29"/>
  <c r="R1882" i="29" s="1"/>
  <c r="Q1882" i="29"/>
  <c r="S1882" i="29"/>
  <c r="N1883" i="29"/>
  <c r="R1883" i="29" s="1"/>
  <c r="Q1883" i="29"/>
  <c r="S1883" i="29"/>
  <c r="N1886" i="29"/>
  <c r="R1886" i="29" s="1"/>
  <c r="Q1886" i="29"/>
  <c r="S1886" i="29"/>
  <c r="N1888" i="29"/>
  <c r="R1888" i="29" s="1"/>
  <c r="Q1888" i="29"/>
  <c r="S1888" i="29"/>
  <c r="N1889" i="29"/>
  <c r="R1889" i="29" s="1"/>
  <c r="Q1889" i="29"/>
  <c r="S1889" i="29"/>
  <c r="N1890" i="29"/>
  <c r="R1890" i="29" s="1"/>
  <c r="Q1890" i="29"/>
  <c r="S1890" i="29"/>
  <c r="N1891" i="29"/>
  <c r="R1891" i="29" s="1"/>
  <c r="Q1891" i="29"/>
  <c r="S1891" i="29"/>
  <c r="N1892" i="29"/>
  <c r="R1892" i="29" s="1"/>
  <c r="Q1892" i="29"/>
  <c r="S1892" i="29"/>
  <c r="N1897" i="29"/>
  <c r="R1897" i="29" s="1"/>
  <c r="Q1897" i="29"/>
  <c r="S1897" i="29"/>
  <c r="N1898" i="29"/>
  <c r="R1898" i="29" s="1"/>
  <c r="Q1898" i="29"/>
  <c r="S1898" i="29"/>
  <c r="N1899" i="29"/>
  <c r="R1899" i="29" s="1"/>
  <c r="Q1899" i="29"/>
  <c r="S1899" i="29"/>
  <c r="N1900" i="29"/>
  <c r="R1900" i="29" s="1"/>
  <c r="Q1900" i="29"/>
  <c r="S1900" i="29"/>
  <c r="N1902" i="29"/>
  <c r="R1902" i="29" s="1"/>
  <c r="Q1902" i="29"/>
  <c r="S1902" i="29"/>
  <c r="N1905" i="29"/>
  <c r="R1905" i="29" s="1"/>
  <c r="Q1905" i="29"/>
  <c r="S1905" i="29"/>
  <c r="N1906" i="29"/>
  <c r="R1906" i="29" s="1"/>
  <c r="Q1906" i="29"/>
  <c r="S1906" i="29"/>
  <c r="N1913" i="29"/>
  <c r="R1913" i="29" s="1"/>
  <c r="Q1913" i="29"/>
  <c r="S1913" i="29"/>
  <c r="N1914" i="29"/>
  <c r="R1914" i="29" s="1"/>
  <c r="Q1914" i="29"/>
  <c r="S1914" i="29"/>
  <c r="N1915" i="29"/>
  <c r="R1915" i="29" s="1"/>
  <c r="Q1915" i="29"/>
  <c r="S1915" i="29"/>
  <c r="N1918" i="29"/>
  <c r="R1918" i="29" s="1"/>
  <c r="Q1918" i="29"/>
  <c r="S1918" i="29"/>
  <c r="N1919" i="29"/>
  <c r="R1919" i="29" s="1"/>
  <c r="Q1919" i="29"/>
  <c r="S1919" i="29"/>
  <c r="N1920" i="29"/>
  <c r="R1920" i="29" s="1"/>
  <c r="Q1920" i="29"/>
  <c r="S1920" i="29"/>
  <c r="N1924" i="29"/>
  <c r="R1924" i="29" s="1"/>
  <c r="Q1924" i="29"/>
  <c r="S1924" i="29"/>
  <c r="N1925" i="29"/>
  <c r="R1925" i="29" s="1"/>
  <c r="Q1925" i="29"/>
  <c r="S1925" i="29"/>
  <c r="N1926" i="29"/>
  <c r="R1926" i="29" s="1"/>
  <c r="Q1926" i="29"/>
  <c r="S1926" i="29"/>
  <c r="N1927" i="29"/>
  <c r="R1927" i="29" s="1"/>
  <c r="Q1927" i="29"/>
  <c r="S1927" i="29"/>
  <c r="N1929" i="29"/>
  <c r="R1929" i="29" s="1"/>
  <c r="Q1929" i="29"/>
  <c r="S1929" i="29"/>
  <c r="N1932" i="29"/>
  <c r="R1932" i="29" s="1"/>
  <c r="Q1932" i="29"/>
  <c r="S1932" i="29"/>
  <c r="N1933" i="29"/>
  <c r="R1933" i="29" s="1"/>
  <c r="Q1933" i="29"/>
  <c r="S1933" i="29"/>
  <c r="N1934" i="29"/>
  <c r="R1934" i="29" s="1"/>
  <c r="Q1934" i="29"/>
  <c r="S1934" i="29"/>
  <c r="N1935" i="29"/>
  <c r="R1935" i="29" s="1"/>
  <c r="Q1935" i="29"/>
  <c r="S1935" i="29"/>
  <c r="N1936" i="29"/>
  <c r="R1936" i="29" s="1"/>
  <c r="Q1936" i="29"/>
  <c r="S1936" i="29"/>
  <c r="N1938" i="29"/>
  <c r="R1938" i="29" s="1"/>
  <c r="Q1938" i="29"/>
  <c r="S1938" i="29"/>
  <c r="N1939" i="29"/>
  <c r="R1939" i="29" s="1"/>
  <c r="Q1939" i="29"/>
  <c r="S1939" i="29"/>
  <c r="N1940" i="29"/>
  <c r="R1940" i="29" s="1"/>
  <c r="Q1940" i="29"/>
  <c r="S1940" i="29"/>
  <c r="N1945" i="29"/>
  <c r="R1945" i="29" s="1"/>
  <c r="Q1945" i="29"/>
  <c r="S1945" i="29"/>
  <c r="N1946" i="29"/>
  <c r="R1946" i="29" s="1"/>
  <c r="Q1946" i="29"/>
  <c r="S1946" i="29"/>
  <c r="N1947" i="29"/>
  <c r="R1947" i="29" s="1"/>
  <c r="Q1947" i="29"/>
  <c r="S1947" i="29"/>
  <c r="N1948" i="29"/>
  <c r="R1948" i="29" s="1"/>
  <c r="Q1948" i="29"/>
  <c r="S1948" i="29"/>
  <c r="N1949" i="29"/>
  <c r="R1949" i="29" s="1"/>
  <c r="Q1949" i="29"/>
  <c r="S1949" i="29"/>
  <c r="N1950" i="29"/>
  <c r="R1950" i="29" s="1"/>
  <c r="Q1950" i="29"/>
  <c r="S1950" i="29"/>
  <c r="N1951" i="29"/>
  <c r="R1951" i="29" s="1"/>
  <c r="Q1951" i="29"/>
  <c r="S1951" i="29"/>
  <c r="N1952" i="29"/>
  <c r="R1952" i="29" s="1"/>
  <c r="Q1952" i="29"/>
  <c r="S1952" i="29"/>
  <c r="N1959" i="29"/>
  <c r="R1959" i="29" s="1"/>
  <c r="Q1959" i="29"/>
  <c r="S1959" i="29"/>
  <c r="N1962" i="29"/>
  <c r="R1962" i="29" s="1"/>
  <c r="Q1962" i="29"/>
  <c r="S1962" i="29"/>
  <c r="N1963" i="29"/>
  <c r="R1963" i="29" s="1"/>
  <c r="Q1963" i="29"/>
  <c r="S1963" i="29"/>
  <c r="N1964" i="29"/>
  <c r="R1964" i="29" s="1"/>
  <c r="Q1964" i="29"/>
  <c r="S1964" i="29"/>
  <c r="N1968" i="29"/>
  <c r="R1968" i="29" s="1"/>
  <c r="Q1968" i="29"/>
  <c r="S1968" i="29"/>
  <c r="N1969" i="29"/>
  <c r="R1969" i="29" s="1"/>
  <c r="Q1969" i="29"/>
  <c r="S1969" i="29"/>
  <c r="N1970" i="29"/>
  <c r="R1970" i="29" s="1"/>
  <c r="Q1970" i="29"/>
  <c r="S1970" i="29"/>
  <c r="N1971" i="29"/>
  <c r="R1971" i="29" s="1"/>
  <c r="Q1971" i="29"/>
  <c r="S1971" i="29"/>
  <c r="N1972" i="29"/>
  <c r="R1972" i="29" s="1"/>
  <c r="Q1972" i="29"/>
  <c r="S1972" i="29"/>
  <c r="N1975" i="29"/>
  <c r="R1975" i="29" s="1"/>
  <c r="Q1975" i="29"/>
  <c r="S1975" i="29"/>
  <c r="N1976" i="29"/>
  <c r="R1976" i="29" s="1"/>
  <c r="Q1976" i="29"/>
  <c r="S1976" i="29"/>
  <c r="N1977" i="29"/>
  <c r="R1977" i="29" s="1"/>
  <c r="Q1977" i="29"/>
  <c r="S1977" i="29"/>
  <c r="N1978" i="29"/>
  <c r="R1978" i="29" s="1"/>
  <c r="Q1978" i="29"/>
  <c r="S1978" i="29"/>
  <c r="N1982" i="29"/>
  <c r="R1982" i="29" s="1"/>
  <c r="Q1982" i="29"/>
  <c r="S1982" i="29"/>
  <c r="N1983" i="29"/>
  <c r="R1983" i="29" s="1"/>
  <c r="Q1983" i="29"/>
  <c r="S1983" i="29"/>
  <c r="N1984" i="29"/>
  <c r="R1984" i="29" s="1"/>
  <c r="Q1984" i="29"/>
  <c r="S1984" i="29"/>
  <c r="N1985" i="29"/>
  <c r="R1985" i="29" s="1"/>
  <c r="Q1985" i="29"/>
  <c r="S1985" i="29"/>
  <c r="N1992" i="29"/>
  <c r="R1992" i="29" s="1"/>
  <c r="Q1992" i="29"/>
  <c r="S1992" i="29"/>
  <c r="N1996" i="29"/>
  <c r="R1996" i="29" s="1"/>
  <c r="Q1996" i="29"/>
  <c r="S1996" i="29"/>
  <c r="N1997" i="29"/>
  <c r="R1997" i="29" s="1"/>
  <c r="Q1997" i="29"/>
  <c r="S1997" i="29"/>
  <c r="N1998" i="29"/>
  <c r="R1998" i="29" s="1"/>
  <c r="Q1998" i="29"/>
  <c r="S1998" i="29"/>
  <c r="N2001" i="29"/>
  <c r="R2001" i="29" s="1"/>
  <c r="Q2001" i="29"/>
  <c r="S2001" i="29"/>
  <c r="N2002" i="29"/>
  <c r="R2002" i="29" s="1"/>
  <c r="Q2002" i="29"/>
  <c r="S2002" i="29"/>
  <c r="N2003" i="29"/>
  <c r="R2003" i="29" s="1"/>
  <c r="Q2003" i="29"/>
  <c r="S2003" i="29"/>
  <c r="N2004" i="29"/>
  <c r="R2004" i="29" s="1"/>
  <c r="Q2004" i="29"/>
  <c r="S2004" i="29"/>
  <c r="N2006" i="29"/>
  <c r="R2006" i="29" s="1"/>
  <c r="Q2006" i="29"/>
  <c r="S2006" i="29"/>
  <c r="N2007" i="29"/>
  <c r="R2007" i="29" s="1"/>
  <c r="Q2007" i="29"/>
  <c r="S2007" i="29"/>
  <c r="N2008" i="29"/>
  <c r="R2008" i="29" s="1"/>
  <c r="Q2008" i="29"/>
  <c r="S2008" i="29"/>
  <c r="N2009" i="29"/>
  <c r="R2009" i="29" s="1"/>
  <c r="Q2009" i="29"/>
  <c r="S2009" i="29"/>
  <c r="N2014" i="29"/>
  <c r="R2014" i="29" s="1"/>
  <c r="Q2014" i="29"/>
  <c r="S2014" i="29"/>
  <c r="N2015" i="29"/>
  <c r="R2015" i="29" s="1"/>
  <c r="Q2015" i="29"/>
  <c r="S2015" i="29"/>
  <c r="N2016" i="29"/>
  <c r="R2016" i="29" s="1"/>
  <c r="Q2016" i="29"/>
  <c r="S2016" i="29"/>
  <c r="N2017" i="29"/>
  <c r="R2017" i="29" s="1"/>
  <c r="Q2017" i="29"/>
  <c r="S2017" i="29"/>
  <c r="N2018" i="29"/>
  <c r="R2018" i="29" s="1"/>
  <c r="Q2018" i="29"/>
  <c r="S2018" i="29"/>
  <c r="N2019" i="29"/>
  <c r="R2019" i="29" s="1"/>
  <c r="Q2019" i="29"/>
  <c r="S2019" i="29"/>
  <c r="N2020" i="29"/>
  <c r="R2020" i="29" s="1"/>
  <c r="Q2020" i="29"/>
  <c r="S2020" i="29"/>
  <c r="N2023" i="29"/>
  <c r="R2023" i="29" s="1"/>
  <c r="Q2023" i="29"/>
  <c r="S2023" i="29"/>
  <c r="N2024" i="29"/>
  <c r="R2024" i="29" s="1"/>
  <c r="Q2024" i="29"/>
  <c r="S2024" i="29"/>
  <c r="N2025" i="29"/>
  <c r="R2025" i="29" s="1"/>
  <c r="Q2025" i="29"/>
  <c r="S2025" i="29"/>
  <c r="N2028" i="29"/>
  <c r="R2028" i="29" s="1"/>
  <c r="Q2028" i="29"/>
  <c r="S2028" i="29"/>
  <c r="N2034" i="29"/>
  <c r="R2034" i="29" s="1"/>
  <c r="Q2034" i="29"/>
  <c r="S2034" i="29"/>
  <c r="N2035" i="29"/>
  <c r="R2035" i="29" s="1"/>
  <c r="Q2035" i="29"/>
  <c r="S2035" i="29"/>
  <c r="N2036" i="29"/>
  <c r="R2036" i="29" s="1"/>
  <c r="Q2036" i="29"/>
  <c r="S2036" i="29"/>
  <c r="N2037" i="29"/>
  <c r="R2037" i="29" s="1"/>
  <c r="Q2037" i="29"/>
  <c r="S2037" i="29"/>
  <c r="N2046" i="29"/>
  <c r="R2046" i="29" s="1"/>
  <c r="Q2046" i="29"/>
  <c r="S2046" i="29"/>
  <c r="N2047" i="29"/>
  <c r="R2047" i="29" s="1"/>
  <c r="Q2047" i="29"/>
  <c r="S2047" i="29"/>
  <c r="N2048" i="29"/>
  <c r="R2048" i="29" s="1"/>
  <c r="Q2048" i="29"/>
  <c r="S2048" i="29"/>
  <c r="N2055" i="29"/>
  <c r="R2055" i="29" s="1"/>
  <c r="Q2055" i="29"/>
  <c r="S2055" i="29"/>
  <c r="N2056" i="29"/>
  <c r="R2056" i="29" s="1"/>
  <c r="Q2056" i="29"/>
  <c r="S2056" i="29"/>
  <c r="N2057" i="29"/>
  <c r="R2057" i="29" s="1"/>
  <c r="Q2057" i="29"/>
  <c r="S2057" i="29"/>
  <c r="N2059" i="29"/>
  <c r="R2059" i="29" s="1"/>
  <c r="Q2059" i="29"/>
  <c r="S2059" i="29"/>
  <c r="N2064" i="29"/>
  <c r="R2064" i="29" s="1"/>
  <c r="Q2064" i="29"/>
  <c r="S2064" i="29"/>
  <c r="N2065" i="29"/>
  <c r="R2065" i="29" s="1"/>
  <c r="Q2065" i="29"/>
  <c r="S2065" i="29"/>
  <c r="N2066" i="29"/>
  <c r="R2066" i="29" s="1"/>
  <c r="Q2066" i="29"/>
  <c r="S2066" i="29"/>
  <c r="N2067" i="29"/>
  <c r="R2067" i="29" s="1"/>
  <c r="Q2067" i="29"/>
  <c r="S2067" i="29"/>
  <c r="N2073" i="29"/>
  <c r="R2073" i="29" s="1"/>
  <c r="Q2073" i="29"/>
  <c r="S2073" i="29"/>
  <c r="N2077" i="29"/>
  <c r="R2077" i="29" s="1"/>
  <c r="Q2077" i="29"/>
  <c r="S2077" i="29"/>
  <c r="N2078" i="29"/>
  <c r="R2078" i="29" s="1"/>
  <c r="Q2078" i="29"/>
  <c r="S2078" i="29"/>
  <c r="N2079" i="29"/>
  <c r="R2079" i="29" s="1"/>
  <c r="Q2079" i="29"/>
  <c r="S2079" i="29"/>
  <c r="N2080" i="29"/>
  <c r="R2080" i="29" s="1"/>
  <c r="Q2080" i="29"/>
  <c r="S2080" i="29"/>
  <c r="N2085" i="29"/>
  <c r="R2085" i="29" s="1"/>
  <c r="Q2085" i="29"/>
  <c r="S2085" i="29"/>
  <c r="N2086" i="29"/>
  <c r="R2086" i="29" s="1"/>
  <c r="Q2086" i="29"/>
  <c r="S2086" i="29"/>
  <c r="N2087" i="29"/>
  <c r="R2087" i="29" s="1"/>
  <c r="Q2087" i="29"/>
  <c r="S2087" i="29"/>
  <c r="N2088" i="29"/>
  <c r="R2088" i="29" s="1"/>
  <c r="Q2088" i="29"/>
  <c r="S2088" i="29"/>
  <c r="N2089" i="29"/>
  <c r="R2089" i="29" s="1"/>
  <c r="Q2089" i="29"/>
  <c r="S2089" i="29"/>
  <c r="N2096" i="29"/>
  <c r="R2096" i="29" s="1"/>
  <c r="Q2096" i="29"/>
  <c r="S2096" i="29"/>
  <c r="N2097" i="29"/>
  <c r="R2097" i="29" s="1"/>
  <c r="Q2097" i="29"/>
  <c r="S2097" i="29"/>
  <c r="N2098" i="29"/>
  <c r="R2098" i="29" s="1"/>
  <c r="Q2098" i="29"/>
  <c r="S2098" i="29"/>
  <c r="N2099" i="29"/>
  <c r="R2099" i="29" s="1"/>
  <c r="Q2099" i="29"/>
  <c r="S2099" i="29"/>
  <c r="N2100" i="29"/>
  <c r="R2100" i="29" s="1"/>
  <c r="Q2100" i="29"/>
  <c r="S2100" i="29"/>
  <c r="N2101" i="29"/>
  <c r="R2101" i="29" s="1"/>
  <c r="Q2101" i="29"/>
  <c r="S2101" i="29"/>
  <c r="N2102" i="29"/>
  <c r="R2102" i="29" s="1"/>
  <c r="Q2102" i="29"/>
  <c r="S2102" i="29"/>
  <c r="N2103" i="29"/>
  <c r="R2103" i="29" s="1"/>
  <c r="Q2103" i="29"/>
  <c r="S2103" i="29"/>
  <c r="N2108" i="29"/>
  <c r="R2108" i="29" s="1"/>
  <c r="Q2108" i="29"/>
  <c r="S2108" i="29"/>
  <c r="N2109" i="29"/>
  <c r="R2109" i="29" s="1"/>
  <c r="Q2109" i="29"/>
  <c r="S2109" i="29"/>
  <c r="N2110" i="29"/>
  <c r="R2110" i="29" s="1"/>
  <c r="Q2110" i="29"/>
  <c r="S2110" i="29"/>
  <c r="N2114" i="29"/>
  <c r="R2114" i="29" s="1"/>
  <c r="Q2114" i="29"/>
  <c r="S2114" i="29"/>
  <c r="N2115" i="29"/>
  <c r="R2115" i="29" s="1"/>
  <c r="Q2115" i="29"/>
  <c r="S2115" i="29"/>
  <c r="N2118" i="29"/>
  <c r="R2118" i="29" s="1"/>
  <c r="Q2118" i="29"/>
  <c r="S2118" i="29"/>
  <c r="N2122" i="29"/>
  <c r="R2122" i="29" s="1"/>
  <c r="Q2122" i="29"/>
  <c r="S2122" i="29"/>
  <c r="N2123" i="29"/>
  <c r="R2123" i="29" s="1"/>
  <c r="Q2123" i="29"/>
  <c r="S2123" i="29"/>
  <c r="N2124" i="29"/>
  <c r="R2124" i="29" s="1"/>
  <c r="Q2124" i="29"/>
  <c r="S2124" i="29"/>
  <c r="N2125" i="29"/>
  <c r="R2125" i="29" s="1"/>
  <c r="Q2125" i="29"/>
  <c r="S2125" i="29"/>
  <c r="N2129" i="29"/>
  <c r="R2129" i="29" s="1"/>
  <c r="Q2129" i="29"/>
  <c r="S2129" i="29"/>
  <c r="N2130" i="29"/>
  <c r="R2130" i="29" s="1"/>
  <c r="Q2130" i="29"/>
  <c r="S2130" i="29"/>
  <c r="N2131" i="29"/>
  <c r="R2131" i="29" s="1"/>
  <c r="Q2131" i="29"/>
  <c r="S2131" i="29"/>
  <c r="N2134" i="29"/>
  <c r="R2134" i="29" s="1"/>
  <c r="Q2134" i="29"/>
  <c r="S2134" i="29"/>
  <c r="N2137" i="29"/>
  <c r="R2137" i="29" s="1"/>
  <c r="Q2137" i="29"/>
  <c r="S2137" i="29"/>
  <c r="N2138" i="29"/>
  <c r="R2138" i="29" s="1"/>
  <c r="Q2138" i="29"/>
  <c r="S2138" i="29"/>
  <c r="N2139" i="29"/>
  <c r="R2139" i="29" s="1"/>
  <c r="Q2139" i="29"/>
  <c r="S2139" i="29"/>
  <c r="N2144" i="29"/>
  <c r="R2144" i="29" s="1"/>
  <c r="S2144" i="29" s="1"/>
  <c r="Q2144" i="29"/>
  <c r="N2145" i="29"/>
  <c r="R2145" i="29" s="1"/>
  <c r="S2145" i="29" s="1"/>
  <c r="Q2145" i="29"/>
  <c r="N2147" i="29"/>
  <c r="R2147" i="29" s="1"/>
  <c r="Q2147" i="29"/>
  <c r="S2147" i="29"/>
  <c r="N2148" i="29"/>
  <c r="R2148" i="29" s="1"/>
  <c r="Q2148" i="29"/>
  <c r="S2148" i="29"/>
  <c r="N2149" i="29"/>
  <c r="R2149" i="29" s="1"/>
  <c r="Q2149" i="29"/>
  <c r="S2149" i="29"/>
  <c r="N2152" i="29"/>
  <c r="R2152" i="29" s="1"/>
  <c r="Q2152" i="29"/>
  <c r="S2152" i="29"/>
  <c r="N2153" i="29"/>
  <c r="R2153" i="29" s="1"/>
  <c r="Q2153" i="29"/>
  <c r="S2153" i="29"/>
  <c r="N2154" i="29"/>
  <c r="R2154" i="29" s="1"/>
  <c r="Q2154" i="29"/>
  <c r="S2154" i="29"/>
  <c r="N2155" i="29"/>
  <c r="R2155" i="29" s="1"/>
  <c r="Q2155" i="29"/>
  <c r="S2155" i="29"/>
  <c r="N2159" i="29"/>
  <c r="R2159" i="29" s="1"/>
  <c r="Q2159" i="29"/>
  <c r="S2159" i="29"/>
  <c r="N2160" i="29"/>
  <c r="R2160" i="29" s="1"/>
  <c r="Q2160" i="29"/>
  <c r="S2160" i="29"/>
  <c r="N2161" i="29"/>
  <c r="R2161" i="29" s="1"/>
  <c r="Q2161" i="29"/>
  <c r="S2161" i="29"/>
  <c r="N2168" i="29"/>
  <c r="R2168" i="29" s="1"/>
  <c r="Q2168" i="29"/>
  <c r="S2168" i="29"/>
  <c r="N2169" i="29"/>
  <c r="R2169" i="29" s="1"/>
  <c r="Q2169" i="29"/>
  <c r="S2169" i="29"/>
  <c r="N2173" i="29"/>
  <c r="R2173" i="29" s="1"/>
  <c r="Q2173" i="29"/>
  <c r="S2173" i="29"/>
  <c r="N2174" i="29"/>
  <c r="R2174" i="29" s="1"/>
  <c r="Q2174" i="29"/>
  <c r="S2174" i="29"/>
  <c r="N2177" i="29"/>
  <c r="R2177" i="29" s="1"/>
  <c r="Q2177" i="29"/>
  <c r="S2177" i="29"/>
  <c r="Q43" i="30"/>
  <c r="S1496" i="30"/>
  <c r="S1495" i="30"/>
  <c r="S1494" i="30"/>
  <c r="S1493" i="30"/>
  <c r="S1492" i="30"/>
  <c r="S1491" i="30"/>
  <c r="S1490" i="30"/>
  <c r="S1489" i="30"/>
  <c r="S1488" i="30"/>
  <c r="S1487" i="30"/>
  <c r="S1486" i="30"/>
  <c r="S1485" i="30"/>
  <c r="S1484" i="30"/>
  <c r="S1483" i="30"/>
  <c r="S1482" i="30"/>
  <c r="S1481" i="30"/>
  <c r="S1480" i="30"/>
  <c r="S1479" i="30"/>
  <c r="S1478" i="30"/>
  <c r="S1477" i="30"/>
  <c r="S1476" i="30"/>
  <c r="S1475" i="30"/>
  <c r="S1474" i="30"/>
  <c r="S1473" i="30"/>
  <c r="S1472" i="30"/>
  <c r="S1471" i="30"/>
  <c r="S1470" i="30"/>
  <c r="S1469" i="30"/>
  <c r="S1468" i="30"/>
  <c r="S1467" i="30"/>
  <c r="S1466" i="30"/>
  <c r="S1465" i="30"/>
  <c r="S1464" i="30"/>
  <c r="S1463" i="30"/>
  <c r="S1462" i="30"/>
  <c r="S1461" i="30"/>
  <c r="S1460" i="30"/>
  <c r="S1459" i="30"/>
  <c r="S1458" i="30"/>
  <c r="S1457" i="30"/>
  <c r="S1456" i="30"/>
  <c r="S1455" i="30"/>
  <c r="S1454" i="30"/>
  <c r="S1453" i="30"/>
  <c r="S1452" i="30"/>
  <c r="S1451" i="30"/>
  <c r="S1450" i="30"/>
  <c r="S1449" i="30"/>
  <c r="S1448" i="30"/>
  <c r="S1447" i="30"/>
  <c r="S1446" i="30"/>
  <c r="S1445" i="30"/>
  <c r="S1444" i="30"/>
  <c r="S1443" i="30"/>
  <c r="S1442" i="30"/>
  <c r="S1441" i="30"/>
  <c r="S1440" i="30"/>
  <c r="S1439" i="30"/>
  <c r="S1438" i="30"/>
  <c r="S1437" i="30"/>
  <c r="S1436" i="30"/>
  <c r="S1435" i="30"/>
  <c r="S1434" i="30"/>
  <c r="S1433" i="30"/>
  <c r="S1432" i="30"/>
  <c r="S1431" i="30"/>
  <c r="S1430" i="30"/>
  <c r="S1429" i="30"/>
  <c r="S1428" i="30"/>
  <c r="S1427" i="30"/>
  <c r="S1426" i="30"/>
  <c r="S1425" i="30"/>
  <c r="S1424" i="30"/>
  <c r="S1423" i="30"/>
  <c r="S1422" i="30"/>
  <c r="S1421" i="30"/>
  <c r="S1420" i="30"/>
  <c r="R1497" i="30"/>
  <c r="B8" i="25" l="1"/>
  <c r="D8" i="25"/>
  <c r="H30" i="25"/>
  <c r="H29" i="25"/>
  <c r="J30" i="25"/>
  <c r="J29" i="25"/>
  <c r="J10" i="25"/>
  <c r="H11" i="25"/>
  <c r="J9" i="25"/>
  <c r="H10" i="25"/>
  <c r="I10" i="25" s="1"/>
  <c r="J12" i="25"/>
  <c r="J16" i="25"/>
  <c r="J8" i="25"/>
  <c r="H9" i="25"/>
  <c r="H13" i="25"/>
  <c r="J15" i="25"/>
  <c r="H16" i="25"/>
  <c r="H8" i="25"/>
  <c r="J11" i="25"/>
  <c r="H12" i="25"/>
  <c r="J14" i="25"/>
  <c r="H15" i="25"/>
  <c r="J7" i="25"/>
  <c r="J13" i="25"/>
  <c r="I13" i="25" s="1"/>
  <c r="H14" i="25"/>
  <c r="H7" i="25"/>
  <c r="A9" i="25"/>
  <c r="K47" i="25"/>
  <c r="R43" i="30"/>
  <c r="E52" i="25"/>
  <c r="E51" i="25"/>
  <c r="E49" i="25"/>
  <c r="E7" i="25"/>
  <c r="I47" i="25"/>
  <c r="C7" i="25"/>
  <c r="H49" i="25"/>
  <c r="E47" i="25"/>
  <c r="E50" i="25"/>
  <c r="I48" i="25"/>
  <c r="E48" i="25"/>
  <c r="E46" i="25"/>
  <c r="J49" i="25"/>
  <c r="Q2179" i="29"/>
  <c r="K48" i="25"/>
  <c r="C45" i="25"/>
  <c r="E45" i="25"/>
  <c r="E54" i="25"/>
  <c r="D55" i="25"/>
  <c r="E53" i="25"/>
  <c r="Q133" i="29"/>
  <c r="Q2044" i="29"/>
  <c r="Q1707" i="29"/>
  <c r="Q1188" i="29"/>
  <c r="S43" i="30"/>
  <c r="Q50" i="29"/>
  <c r="Q124" i="29"/>
  <c r="Q123" i="29"/>
  <c r="Q92" i="29"/>
  <c r="Q77" i="29"/>
  <c r="Q63" i="29"/>
  <c r="Q2112" i="29"/>
  <c r="Q1789" i="29"/>
  <c r="Q1433" i="29"/>
  <c r="Q93" i="29"/>
  <c r="Q2165" i="29"/>
  <c r="Q2164" i="29"/>
  <c r="Q2157" i="29"/>
  <c r="Q2133" i="29"/>
  <c r="Q2091" i="29"/>
  <c r="Q2082" i="29"/>
  <c r="Q2043" i="29"/>
  <c r="Q1954" i="29"/>
  <c r="Q1911" i="29"/>
  <c r="Q1873" i="29"/>
  <c r="Q1854" i="29"/>
  <c r="Q1853" i="29"/>
  <c r="Q1827" i="29"/>
  <c r="Q1812" i="29"/>
  <c r="Q1778" i="29"/>
  <c r="Q1777" i="29"/>
  <c r="Q1769" i="29"/>
  <c r="Q1768" i="29"/>
  <c r="Q1745" i="29"/>
  <c r="Q1600" i="29"/>
  <c r="Q1512" i="29"/>
  <c r="Q1511" i="29"/>
  <c r="Q1457" i="29"/>
  <c r="Q1441" i="29"/>
  <c r="Q1402" i="29"/>
  <c r="Q1401" i="29"/>
  <c r="Q1384" i="29"/>
  <c r="Q1383" i="29"/>
  <c r="Q1371" i="29"/>
  <c r="Q1358" i="29"/>
  <c r="Q1357" i="29"/>
  <c r="Q1274" i="29"/>
  <c r="Q1187" i="29"/>
  <c r="Q1150" i="29"/>
  <c r="Q1110" i="29"/>
  <c r="Q1104" i="29"/>
  <c r="Q1103" i="29"/>
  <c r="Q1056" i="29"/>
  <c r="Q1030" i="29"/>
  <c r="Q987" i="29"/>
  <c r="Q916" i="29"/>
  <c r="Q909" i="29"/>
  <c r="Q823" i="29"/>
  <c r="Q810" i="29"/>
  <c r="Q776" i="29"/>
  <c r="Q775" i="29"/>
  <c r="Q746" i="29"/>
  <c r="Q739" i="29"/>
  <c r="Q734" i="29"/>
  <c r="Q725" i="29"/>
  <c r="Q724" i="29"/>
  <c r="Q723" i="29"/>
  <c r="Q636" i="29"/>
  <c r="Q541" i="29"/>
  <c r="Q496" i="29"/>
  <c r="Q473" i="29"/>
  <c r="Q472" i="29"/>
  <c r="Q342" i="29"/>
  <c r="Q321" i="29"/>
  <c r="Q320" i="29"/>
  <c r="Q307" i="29"/>
  <c r="Q141" i="29"/>
  <c r="Q134" i="29"/>
  <c r="I11" i="25" l="1"/>
  <c r="I15" i="25"/>
  <c r="I14" i="25"/>
  <c r="I8" i="25"/>
  <c r="I16" i="25"/>
  <c r="D9" i="25"/>
  <c r="B9" i="25"/>
  <c r="I12" i="25"/>
  <c r="C8" i="25"/>
  <c r="I9" i="25"/>
  <c r="E8" i="25"/>
  <c r="H31" i="25"/>
  <c r="K30" i="25"/>
  <c r="I7" i="25"/>
  <c r="K29" i="25"/>
  <c r="K16" i="25"/>
  <c r="A10" i="25"/>
  <c r="I30" i="25"/>
  <c r="I49" i="25"/>
  <c r="K49" i="25"/>
  <c r="E55" i="25"/>
  <c r="H17" i="25"/>
  <c r="K13" i="25"/>
  <c r="J31" i="25"/>
  <c r="I29" i="25"/>
  <c r="K11" i="25"/>
  <c r="K9" i="25"/>
  <c r="K15" i="25"/>
  <c r="K7" i="25"/>
  <c r="K12" i="25"/>
  <c r="K8" i="25"/>
  <c r="J17" i="25"/>
  <c r="K14" i="25"/>
  <c r="K10" i="25"/>
  <c r="C55" i="25"/>
  <c r="C9" i="25" l="1"/>
  <c r="E9" i="25"/>
  <c r="D10" i="25"/>
  <c r="C10" i="25" s="1"/>
  <c r="B10" i="25"/>
  <c r="K31" i="25"/>
  <c r="A11" i="25"/>
  <c r="I31" i="25"/>
  <c r="K17" i="25"/>
  <c r="I17" i="25"/>
  <c r="D11" i="25" l="1"/>
  <c r="C11" i="25" s="1"/>
  <c r="B11" i="25"/>
  <c r="E10" i="25"/>
  <c r="A12" i="25"/>
  <c r="D12" i="25" l="1"/>
  <c r="B12" i="25"/>
  <c r="E11" i="25"/>
  <c r="A13" i="25"/>
  <c r="C12" i="25" l="1"/>
  <c r="D13" i="25"/>
  <c r="B13" i="25"/>
  <c r="E12" i="25"/>
  <c r="A14" i="25"/>
  <c r="C13" i="25" l="1"/>
  <c r="D14" i="25"/>
  <c r="B14" i="25"/>
  <c r="E13" i="25"/>
  <c r="A15" i="25"/>
  <c r="E14" i="25" l="1"/>
  <c r="C14" i="25"/>
  <c r="D15" i="25"/>
  <c r="B15" i="25"/>
  <c r="A16" i="25"/>
  <c r="C15" i="25" l="1"/>
  <c r="B16" i="25"/>
  <c r="E16" i="25" s="1"/>
  <c r="D16" i="25"/>
  <c r="E15" i="25"/>
  <c r="A17" i="25"/>
  <c r="D17" i="25" l="1"/>
  <c r="B17" i="25"/>
  <c r="E17" i="25" s="1"/>
  <c r="C16" i="25"/>
  <c r="A18" i="25"/>
  <c r="C17" i="25" l="1"/>
  <c r="D18" i="25"/>
  <c r="B18" i="25"/>
  <c r="E18" i="25" s="1"/>
  <c r="A19" i="25"/>
  <c r="D19" i="25" l="1"/>
  <c r="B19" i="25"/>
  <c r="C18" i="25"/>
  <c r="A20" i="25"/>
  <c r="C19" i="25" l="1"/>
  <c r="D20" i="25"/>
  <c r="B20" i="25"/>
  <c r="B38" i="25" s="1"/>
  <c r="E19" i="25"/>
  <c r="A21" i="25"/>
  <c r="C20" i="25" l="1"/>
  <c r="D21" i="25"/>
  <c r="B21" i="25"/>
  <c r="E21" i="25" s="1"/>
  <c r="E20" i="25"/>
  <c r="D38" i="25"/>
  <c r="A22" i="25"/>
  <c r="C38" i="25"/>
  <c r="C21" i="25" l="1"/>
  <c r="D22" i="25"/>
  <c r="B22" i="25"/>
  <c r="D37" i="25"/>
  <c r="B37" i="25"/>
  <c r="C37" i="25"/>
  <c r="E38" i="25"/>
  <c r="C22" i="25" l="1"/>
  <c r="C35" i="25" s="1"/>
  <c r="D35" i="25"/>
  <c r="E22" i="25"/>
  <c r="B35" i="25"/>
  <c r="B39" i="25" s="1"/>
  <c r="D39" i="25"/>
  <c r="E37" i="25"/>
  <c r="E39" i="25" l="1"/>
  <c r="C39" i="25"/>
  <c r="E35" i="25"/>
</calcChain>
</file>

<file path=xl/comments1.xml><?xml version="1.0" encoding="utf-8"?>
<comments xmlns="http://schemas.openxmlformats.org/spreadsheetml/2006/main">
  <authors>
    <author>Schwartz, Michael</author>
  </authors>
  <commentList>
    <comment ref="R6" authorId="0" shapeId="0">
      <text>
        <r>
          <rPr>
            <sz val="8"/>
            <color indexed="81"/>
            <rFont val="Tahoma"/>
            <family val="2"/>
          </rPr>
          <t xml:space="preserve">Amount Requested.
Ballot question
</t>
        </r>
      </text>
    </comment>
  </commentList>
</comments>
</file>

<file path=xl/comments2.xml><?xml version="1.0" encoding="utf-8"?>
<comments xmlns="http://schemas.openxmlformats.org/spreadsheetml/2006/main">
  <authors>
    <author>Schwartz, Michael</author>
  </authors>
  <commentList>
    <comment ref="P45" authorId="0" shapeId="0">
      <text>
        <r>
          <rPr>
            <b/>
            <sz val="9"/>
            <color indexed="81"/>
            <rFont val="Tahoma"/>
            <family val="2"/>
          </rPr>
          <t>Current Year ADM from Nov Detailed Pupil Projection.</t>
        </r>
      </text>
    </comment>
  </commentList>
</comments>
</file>

<file path=xl/comments3.xml><?xml version="1.0" encoding="utf-8"?>
<comments xmlns="http://schemas.openxmlformats.org/spreadsheetml/2006/main">
  <authors>
    <author>Schwartz, Michael</author>
  </authors>
  <commentList>
    <comment ref="A42" authorId="0" shapeId="0">
      <text>
        <r>
          <rPr>
            <b/>
            <sz val="8"/>
            <color indexed="81"/>
            <rFont val="Tahoma"/>
            <family val="2"/>
          </rPr>
          <t>1-Presidential Years
2-Other Even Years
3-Odd Years</t>
        </r>
      </text>
    </comment>
    <comment ref="P42" authorId="0" shapeId="0">
      <text>
        <r>
          <rPr>
            <b/>
            <sz val="9"/>
            <color indexed="81"/>
            <rFont val="Tahoma"/>
            <family val="2"/>
          </rPr>
          <t>Current Year ADM from Nov Detailed Pupil Projection.</t>
        </r>
      </text>
    </comment>
  </commentList>
</comments>
</file>

<file path=xl/sharedStrings.xml><?xml version="1.0" encoding="utf-8"?>
<sst xmlns="http://schemas.openxmlformats.org/spreadsheetml/2006/main" count="64484" uniqueCount="1171">
  <si>
    <t xml:space="preserve"> $/PU</t>
  </si>
  <si>
    <t>SOD</t>
  </si>
  <si>
    <t>MAIL</t>
  </si>
  <si>
    <t>MACCRAY</t>
  </si>
  <si>
    <t>G.F.W.</t>
  </si>
  <si>
    <t>A.C.G.C.</t>
  </si>
  <si>
    <t>PASS</t>
  </si>
  <si>
    <t>DELAY</t>
  </si>
  <si>
    <t>ACGC</t>
  </si>
  <si>
    <t>&lt;$100.00</t>
  </si>
  <si>
    <t>$100.00 - $199.99</t>
  </si>
  <si>
    <t>$200.00 - $299.99</t>
  </si>
  <si>
    <t>$300.00 - $399.99</t>
  </si>
  <si>
    <t>$400.00 - $499.99</t>
  </si>
  <si>
    <t>$500.00 - $599.99</t>
  </si>
  <si>
    <t>$600.00 - $699.99</t>
  </si>
  <si>
    <t>$700.00 - $799.99</t>
  </si>
  <si>
    <t>$800.00 - $899.99</t>
  </si>
  <si>
    <t>&gt;= $900.00</t>
  </si>
  <si>
    <t>D.R.S.H.</t>
  </si>
  <si>
    <t>M A C C R A Y</t>
  </si>
  <si>
    <t>N.R.H.E.G.</t>
  </si>
  <si>
    <t>SUMMARY OF OPERATING REFERENDUM RESULTS</t>
  </si>
  <si>
    <t xml:space="preserve"> = District</t>
  </si>
  <si>
    <t>N/A</t>
  </si>
  <si>
    <t>This file contains the following worksheets:</t>
  </si>
  <si>
    <t>Code</t>
  </si>
  <si>
    <t>NRHEG</t>
  </si>
  <si>
    <t>Also passsed bond (?) question</t>
  </si>
  <si>
    <t>Also passed bond question</t>
  </si>
  <si>
    <t>Inflation is a separate question</t>
  </si>
  <si>
    <t>Contingent; votes never counted</t>
  </si>
  <si>
    <t>Contingent</t>
  </si>
  <si>
    <t>$498.49 phases out after FY 2012</t>
  </si>
  <si>
    <t>Contingent on Q #1 failing</t>
  </si>
  <si>
    <t>Question 1</t>
  </si>
  <si>
    <t>Question 2</t>
  </si>
  <si>
    <t>From a single question</t>
  </si>
  <si>
    <t>See question #2</t>
  </si>
  <si>
    <t>Adjusts the $778.39 for CPI</t>
  </si>
  <si>
    <t>ADM</t>
  </si>
  <si>
    <t>Starting in FY 2014 it's 626.17</t>
  </si>
  <si>
    <t>DRSH</t>
  </si>
  <si>
    <t>THE RATES SHOWN HERE DON'T MATCH THE RATES SHOWN IN THE CALCULATIONS WORKSHEET.</t>
  </si>
  <si>
    <t>THIS IS BECAUSE RATES HAVE BEEN ADJUSTED TO REFLECT CHANGES OVER THE YEARS</t>
  </si>
  <si>
    <t>IN THE TAX CLASS MULTIPLIERS USED TO TRANSLATE MARKET VALUES INTO NET TAX CAPACITIES.</t>
  </si>
  <si>
    <t>I</t>
  </si>
  <si>
    <t>II</t>
  </si>
  <si>
    <t>III</t>
  </si>
  <si>
    <t>IV</t>
  </si>
  <si>
    <t>V</t>
  </si>
  <si>
    <t>REFNEW1989</t>
  </si>
  <si>
    <t>1988</t>
  </si>
  <si>
    <t>11/7/89</t>
  </si>
  <si>
    <t>= II/I</t>
  </si>
  <si>
    <t>A</t>
  </si>
  <si>
    <t>B</t>
  </si>
  <si>
    <t>C</t>
  </si>
  <si>
    <t>D</t>
  </si>
  <si>
    <t>SUCCESSFUL REFERENDUMS BETWEEN 11/8/89 AND 11/6/90</t>
  </si>
  <si>
    <t>6</t>
  </si>
  <si>
    <t>7</t>
  </si>
  <si>
    <t>10</t>
  </si>
  <si>
    <t>5</t>
  </si>
  <si>
    <t>4</t>
  </si>
  <si>
    <t>3</t>
  </si>
  <si>
    <t>2</t>
  </si>
  <si>
    <t>8</t>
  </si>
  <si>
    <t>20</t>
  </si>
  <si>
    <t>RTR</t>
  </si>
  <si>
    <t># Questions:</t>
  </si>
  <si>
    <t># Passed:</t>
  </si>
  <si>
    <t>Revoke &amp; renew</t>
  </si>
  <si>
    <t>Renewal</t>
  </si>
  <si>
    <t>Pure increase; contingent on bond passage</t>
  </si>
  <si>
    <t>Pure increase</t>
  </si>
  <si>
    <t>Pure increase; contingent on first question</t>
  </si>
  <si>
    <t>Contingent; not on original list</t>
  </si>
  <si>
    <t>Second question, includes CPI</t>
  </si>
  <si>
    <t>Revokes and extends-Includes CPI</t>
  </si>
  <si>
    <t>Revokes and increases</t>
  </si>
  <si>
    <t>Simple increase</t>
  </si>
  <si>
    <t>Renews with increase</t>
  </si>
  <si>
    <t>Revoke and Increase</t>
  </si>
  <si>
    <t>Mainly an increase</t>
  </si>
  <si>
    <t>Renews with delay</t>
  </si>
  <si>
    <t>Renews with delay,Using $424 LOR</t>
  </si>
  <si>
    <t>Revokes and extends</t>
  </si>
  <si>
    <t>Simple increase; mail ballot</t>
  </si>
  <si>
    <t>Revoke and Renew with Delay</t>
  </si>
  <si>
    <t>Renewal with Delay</t>
  </si>
  <si>
    <t>Increase with Delay</t>
  </si>
  <si>
    <t>Simple increase with Delay</t>
  </si>
  <si>
    <t>Simple Increase with Delay</t>
  </si>
  <si>
    <t>end of worksheet</t>
  </si>
  <si>
    <t>No data</t>
  </si>
  <si>
    <t>No Data</t>
  </si>
  <si>
    <t>Delayed Renewal</t>
  </si>
  <si>
    <t>Simple Increase</t>
  </si>
  <si>
    <t>Delayed Simple Increase</t>
  </si>
  <si>
    <t>Simple Increase, includes CPI</t>
  </si>
  <si>
    <t>Amount to Eliminate Deficit</t>
  </si>
  <si>
    <t>Renewal and Increase</t>
  </si>
  <si>
    <t>Delayed Renew and Increase</t>
  </si>
  <si>
    <t>Renewal and increase</t>
  </si>
  <si>
    <t>Simple Renewal</t>
  </si>
  <si>
    <t>Delayed Simple Renewal</t>
  </si>
  <si>
    <t>End of Worksheet</t>
  </si>
  <si>
    <t>Total</t>
  </si>
  <si>
    <t>Fail</t>
  </si>
  <si>
    <t>Pass</t>
  </si>
  <si>
    <t>Results By Year of Election</t>
  </si>
  <si>
    <t>district number</t>
  </si>
  <si>
    <t>district type</t>
  </si>
  <si>
    <t>district name</t>
  </si>
  <si>
    <t>no data</t>
  </si>
  <si>
    <t>number</t>
  </si>
  <si>
    <t>Centennial Schools</t>
  </si>
  <si>
    <t>Waconia Schools</t>
  </si>
  <si>
    <t>Rush City Schools</t>
  </si>
  <si>
    <t>Rushford-Peterson Schools</t>
  </si>
  <si>
    <t>Red Wing Schools</t>
  </si>
  <si>
    <t>Robbinsdale Schools</t>
  </si>
  <si>
    <t>Braham Schools</t>
  </si>
  <si>
    <t>Heron Lake-Okabena Schools</t>
  </si>
  <si>
    <t>Willmar Schools</t>
  </si>
  <si>
    <t>Dassel-Cokato Schools</t>
  </si>
  <si>
    <t>Adrian Schools</t>
  </si>
  <si>
    <t>Parkers Prairie Schools</t>
  </si>
  <si>
    <t>Edgerton Schools</t>
  </si>
  <si>
    <t>St. Paul Schools</t>
  </si>
  <si>
    <t>Floodwood Schools</t>
  </si>
  <si>
    <t>Virginia Schools</t>
  </si>
  <si>
    <t>Duluth Schools</t>
  </si>
  <si>
    <t>Holdingford Schools</t>
  </si>
  <si>
    <t>Sartell-St. Stephen Schools</t>
  </si>
  <si>
    <t>Forest Lake Schools</t>
  </si>
  <si>
    <t>Mahtomedi Schools</t>
  </si>
  <si>
    <t>Buffalo-Hanover-Montrose</t>
  </si>
  <si>
    <t>Rockford Schools</t>
  </si>
  <si>
    <t>Milaca Schools</t>
  </si>
  <si>
    <t>Triton Schools</t>
  </si>
  <si>
    <t>Kingsland Schools</t>
  </si>
  <si>
    <t>West Central Schools</t>
  </si>
  <si>
    <t>Belgrade-Brooten-Elrosa Schools</t>
  </si>
  <si>
    <t>Cedar Mountain Schools</t>
  </si>
  <si>
    <t>Janesville-Waldorf-Pemberton</t>
  </si>
  <si>
    <t>Glencoe-Silver Lake Schools</t>
  </si>
  <si>
    <t>Red Rock Central Schools</t>
  </si>
  <si>
    <t>Glenville-Emmons Schools</t>
  </si>
  <si>
    <t>Increase with CPI Adjust</t>
  </si>
  <si>
    <t>Renewal with CPI and Delay</t>
  </si>
  <si>
    <t>Simple Renewal with Delay</t>
  </si>
  <si>
    <t>Renewal and Increase Delay</t>
  </si>
  <si>
    <r>
      <rPr>
        <b/>
        <sz val="10"/>
        <rFont val="Arial"/>
        <family val="2"/>
      </rPr>
      <t xml:space="preserve">Scatter1
</t>
    </r>
    <r>
      <rPr>
        <sz val="10"/>
        <rFont val="Arial"/>
        <family val="2"/>
      </rPr>
      <t xml:space="preserve">
Compares the portion voting Yes to the ratio of total votes cast to districts' average daily membership (ADM) in the year when a referendum is held. Allows the user to highlight any designated district. Note the negative correlation between the approval portion and voter turnout.
Almost every instance of 80 percent approval relates to a vote-to-kids ratio less than 2.</t>
    </r>
  </si>
  <si>
    <r>
      <rPr>
        <b/>
        <sz val="10"/>
        <rFont val="Arial"/>
        <family val="2"/>
      </rPr>
      <t xml:space="preserve">Scatter2
</t>
    </r>
    <r>
      <rPr>
        <sz val="10"/>
        <rFont val="Arial"/>
        <family val="2"/>
      </rPr>
      <t xml:space="preserve">
Separates the points from Scatter1 into odd years vs. presidential election years vs. other election years. 
This simply makes the point that voter turnout is higher in even years.
How does this relate to referendum success? Are the voters who stay home in odd years likely to oppose higher taxes for schools? If so, what more does this tell us?</t>
    </r>
  </si>
  <si>
    <r>
      <rPr>
        <b/>
        <sz val="10"/>
        <rFont val="Arial"/>
        <family val="2"/>
      </rPr>
      <t xml:space="preserve">Lists
</t>
    </r>
    <r>
      <rPr>
        <sz val="10"/>
        <rFont val="Arial"/>
        <family val="2"/>
      </rPr>
      <t xml:space="preserve">
Lists every operating referendum held between 1991 and 2018. Referendums are sorted 3 ways: by district number, by year and by approval portion.</t>
    </r>
  </si>
  <si>
    <r>
      <rPr>
        <b/>
        <sz val="10"/>
        <rFont val="Arial"/>
        <family val="2"/>
      </rPr>
      <t xml:space="preserve">Pre 1989 and 89 &amp; 90
</t>
    </r>
    <r>
      <rPr>
        <sz val="10"/>
        <rFont val="Arial"/>
        <family val="2"/>
      </rPr>
      <t xml:space="preserve">
These two tabs list referenda that were approved by voters prior to calendar year 1991.</t>
    </r>
  </si>
  <si>
    <r>
      <rPr>
        <b/>
        <sz val="10"/>
        <rFont val="Arial"/>
        <family val="2"/>
      </rPr>
      <t xml:space="preserve">Chart1
</t>
    </r>
    <r>
      <rPr>
        <sz val="10"/>
        <rFont val="Arial"/>
        <family val="2"/>
      </rPr>
      <t xml:space="preserve">
Summarizes operating referendum results from 1991 through 2018.
The essential message is probably the importance of the type of year in which a referendum is held. Odd years generally bring higher approval portions. Thanks to the low approval rate in 2006, the results of non-presidential election years are now similar to results from presidential years.</t>
    </r>
  </si>
  <si>
    <t>Chart 1</t>
  </si>
  <si>
    <t>Percent</t>
  </si>
  <si>
    <t>election year</t>
  </si>
  <si>
    <t>pass</t>
  </si>
  <si>
    <t>fail</t>
  </si>
  <si>
    <t>total</t>
  </si>
  <si>
    <t>percent pass</t>
  </si>
  <si>
    <t>Net Dollars Requested per Pupil Unit</t>
  </si>
  <si>
    <t>Range</t>
  </si>
  <si>
    <t>range</t>
  </si>
  <si>
    <t>Is Authority Delayed?</t>
  </si>
  <si>
    <t>Immediate</t>
  </si>
  <si>
    <t>Delay</t>
  </si>
  <si>
    <t>Grand Total</t>
  </si>
  <si>
    <t>Odd Years</t>
  </si>
  <si>
    <t>Presidential</t>
  </si>
  <si>
    <t>Other Even Years</t>
  </si>
  <si>
    <t>Results by Number of Effective Years</t>
  </si>
  <si>
    <t>Length</t>
  </si>
  <si>
    <t>length</t>
  </si>
  <si>
    <t>Percnt Pass</t>
  </si>
  <si>
    <t>Mail Ballot Results</t>
  </si>
  <si>
    <t>Type of Ballot</t>
  </si>
  <si>
    <t xml:space="preserve">Mail Ballot  </t>
  </si>
  <si>
    <t>Not Mail Ballot</t>
  </si>
  <si>
    <t>District number</t>
  </si>
  <si>
    <t>District Type</t>
  </si>
  <si>
    <t>District Name</t>
  </si>
  <si>
    <t>Year held</t>
  </si>
  <si>
    <t xml:space="preserve">Start Pay </t>
  </si>
  <si>
    <t>Net amount per Pupil Unit</t>
  </si>
  <si>
    <t>Number of years in length</t>
  </si>
  <si>
    <t>Pass? Yes equals 1, no equals 0</t>
  </si>
  <si>
    <t>Delay? Yes equals 1, no equals 0.</t>
  </si>
  <si>
    <t>number of yes votes</t>
  </si>
  <si>
    <t>number of no votes</t>
  </si>
  <si>
    <t>mail</t>
  </si>
  <si>
    <t>notes</t>
  </si>
  <si>
    <t xml:space="preserve">Pass?  </t>
  </si>
  <si>
    <t xml:space="preserve">Delay?  </t>
  </si>
  <si>
    <t xml:space="preserve">Number of  </t>
  </si>
  <si>
    <t xml:space="preserve">Year  </t>
  </si>
  <si>
    <t>Start</t>
  </si>
  <si>
    <t>of</t>
  </si>
  <si>
    <t>Yes=1</t>
  </si>
  <si>
    <t>Yes</t>
  </si>
  <si>
    <t>No</t>
  </si>
  <si>
    <t>Held</t>
  </si>
  <si>
    <t>Pay</t>
  </si>
  <si>
    <t>Years</t>
  </si>
  <si>
    <t>No=0</t>
  </si>
  <si>
    <t>Votes</t>
  </si>
  <si>
    <t>Notes</t>
  </si>
  <si>
    <t>Pupil Unit (PU)</t>
  </si>
  <si>
    <t>DNum</t>
  </si>
  <si>
    <t>DType</t>
  </si>
  <si>
    <t>DName</t>
  </si>
  <si>
    <t xml:space="preserve">Net  </t>
  </si>
  <si>
    <t>Mail</t>
  </si>
  <si>
    <t xml:space="preserve">Number  </t>
  </si>
  <si>
    <t>Ortonville</t>
  </si>
  <si>
    <t>Amboy-Good Thunder</t>
  </si>
  <si>
    <t>Elmore</t>
  </si>
  <si>
    <t>Wayzata *</t>
  </si>
  <si>
    <t>Lakefield</t>
  </si>
  <si>
    <t>Kennedy</t>
  </si>
  <si>
    <t>Bellingham</t>
  </si>
  <si>
    <t>Tracy</t>
  </si>
  <si>
    <t>Glencoe</t>
  </si>
  <si>
    <t>North St. Paul-Maplewood</t>
  </si>
  <si>
    <t>Faribault</t>
  </si>
  <si>
    <t>Badger</t>
  </si>
  <si>
    <t>Prior Lake</t>
  </si>
  <si>
    <t>Holdingford</t>
  </si>
  <si>
    <t>Mahtomedi</t>
  </si>
  <si>
    <t>Madelia</t>
  </si>
  <si>
    <t>Spring Lake Park</t>
  </si>
  <si>
    <t>Sauk Rapids</t>
  </si>
  <si>
    <t>Mapleton</t>
  </si>
  <si>
    <t>New Ulm</t>
  </si>
  <si>
    <t>Barnum</t>
  </si>
  <si>
    <t>Waconia</t>
  </si>
  <si>
    <t>Watertown</t>
  </si>
  <si>
    <t>Montevideo</t>
  </si>
  <si>
    <t>North Branch</t>
  </si>
  <si>
    <t>Burnsville</t>
  </si>
  <si>
    <t>Rosemount</t>
  </si>
  <si>
    <t>Hastings</t>
  </si>
  <si>
    <t>Hayfield</t>
  </si>
  <si>
    <t>Preston-Fountain</t>
  </si>
  <si>
    <t>Goodhue</t>
  </si>
  <si>
    <t>Zumbroda</t>
  </si>
  <si>
    <t>Houston</t>
  </si>
  <si>
    <t>La Crescent</t>
  </si>
  <si>
    <t>Marshall</t>
  </si>
  <si>
    <t>Silver Lake</t>
  </si>
  <si>
    <t>Newfolden</t>
  </si>
  <si>
    <t>Leroy-Ostrander</t>
  </si>
  <si>
    <t>Worthington</t>
  </si>
  <si>
    <t>Mountain Iron-Buhl</t>
  </si>
  <si>
    <t xml:space="preserve">Shakopee </t>
  </si>
  <si>
    <t>Big Lake</t>
  </si>
  <si>
    <t>Buffalo</t>
  </si>
  <si>
    <t>Clara City</t>
  </si>
  <si>
    <t>Campbell-Tintah</t>
  </si>
  <si>
    <t>Fridley</t>
  </si>
  <si>
    <t>St. Francis</t>
  </si>
  <si>
    <t>Mankato</t>
  </si>
  <si>
    <t>Sleepy Eye</t>
  </si>
  <si>
    <t>Carlton</t>
  </si>
  <si>
    <t>Randolph</t>
  </si>
  <si>
    <t>Hoffman-Kensington</t>
  </si>
  <si>
    <t>Rushford-Peterson</t>
  </si>
  <si>
    <t>Albert Lea</t>
  </si>
  <si>
    <t>Cannon Falls</t>
  </si>
  <si>
    <t>Herman-Norcross</t>
  </si>
  <si>
    <t>Spring Grove</t>
  </si>
  <si>
    <t>Braham</t>
  </si>
  <si>
    <t>Naskwauk-Keewatin</t>
  </si>
  <si>
    <t>Ogilvie</t>
  </si>
  <si>
    <t>Atwater</t>
  </si>
  <si>
    <t xml:space="preserve">International Falls </t>
  </si>
  <si>
    <t>Dawson-Boyd</t>
  </si>
  <si>
    <t>Hendricks</t>
  </si>
  <si>
    <t>Ivanhoe</t>
  </si>
  <si>
    <t>Hutchinson</t>
  </si>
  <si>
    <t>Alvarado (A)</t>
  </si>
  <si>
    <t>Oslo</t>
  </si>
  <si>
    <t>Fairmont</t>
  </si>
  <si>
    <t>Swanville</t>
  </si>
  <si>
    <t>Upsala</t>
  </si>
  <si>
    <t>Stewartville</t>
  </si>
  <si>
    <t>Battle Lake</t>
  </si>
  <si>
    <t>Henning</t>
  </si>
  <si>
    <t>Fosston</t>
  </si>
  <si>
    <t>St. Paul</t>
  </si>
  <si>
    <t>Milroy</t>
  </si>
  <si>
    <t>Redwood Falls</t>
  </si>
  <si>
    <t>Tower-Soudan</t>
  </si>
  <si>
    <t>Arlington-Gaylord</t>
  </si>
  <si>
    <t>Owatonna</t>
  </si>
  <si>
    <t>Morris</t>
  </si>
  <si>
    <t>Benson</t>
  </si>
  <si>
    <t>Appleton</t>
  </si>
  <si>
    <t>Bertha-Hewitt</t>
  </si>
  <si>
    <t>Grey Eagle</t>
  </si>
  <si>
    <t>Elgin-Millville</t>
  </si>
  <si>
    <t>Prinsburg</t>
  </si>
  <si>
    <t>Butterfield</t>
  </si>
  <si>
    <t>Howard Lake-Winsted</t>
  </si>
  <si>
    <t>Janesville-Waldorff-Pemberton</t>
  </si>
  <si>
    <t>Fosston (C)</t>
  </si>
  <si>
    <t>Anoka-Hennepin</t>
  </si>
  <si>
    <t>Detroit Lakes</t>
  </si>
  <si>
    <t>Lake Park</t>
  </si>
  <si>
    <t>Red Lake</t>
  </si>
  <si>
    <t>Esko</t>
  </si>
  <si>
    <t>Wrenshall</t>
  </si>
  <si>
    <t>Hawley</t>
  </si>
  <si>
    <t>Farmington</t>
  </si>
  <si>
    <t>Lakeville</t>
  </si>
  <si>
    <t>Inver Grove</t>
  </si>
  <si>
    <t>Edina</t>
  </si>
  <si>
    <t>Coleraine</t>
  </si>
  <si>
    <t>Nashwauk-Keewatin (A)</t>
  </si>
  <si>
    <t>Lake Superior</t>
  </si>
  <si>
    <t>Cleveland</t>
  </si>
  <si>
    <t>Lynd</t>
  </si>
  <si>
    <t>Stewart (B)</t>
  </si>
  <si>
    <t>Motley (E)</t>
  </si>
  <si>
    <t>Motley</t>
  </si>
  <si>
    <t>Lyle</t>
  </si>
  <si>
    <t>Nicollet</t>
  </si>
  <si>
    <t>Cyrus</t>
  </si>
  <si>
    <t>Plummer</t>
  </si>
  <si>
    <t>Northfield</t>
  </si>
  <si>
    <t>Greenbush</t>
  </si>
  <si>
    <t>Roseau</t>
  </si>
  <si>
    <t>Warroad</t>
  </si>
  <si>
    <t>Chisholm</t>
  </si>
  <si>
    <t>Eveleth</t>
  </si>
  <si>
    <t>Hibbing</t>
  </si>
  <si>
    <t>Proctor</t>
  </si>
  <si>
    <t>Virginia</t>
  </si>
  <si>
    <t>Nett Lake</t>
  </si>
  <si>
    <t>Duluth</t>
  </si>
  <si>
    <t>Jordan</t>
  </si>
  <si>
    <t>Elk River</t>
  </si>
  <si>
    <t>Paynesville</t>
  </si>
  <si>
    <t>St. Cloud</t>
  </si>
  <si>
    <t>Cold Spring</t>
  </si>
  <si>
    <t>Appleton (D)</t>
  </si>
  <si>
    <t>Staples</t>
  </si>
  <si>
    <t>Lake City</t>
  </si>
  <si>
    <t>Sebeka</t>
  </si>
  <si>
    <t>Forest Lake</t>
  </si>
  <si>
    <t>South Washington</t>
  </si>
  <si>
    <t>Annandale</t>
  </si>
  <si>
    <t>Delano</t>
  </si>
  <si>
    <t>Howard Lake</t>
  </si>
  <si>
    <t>Maple Lake</t>
  </si>
  <si>
    <t>Monticello</t>
  </si>
  <si>
    <t>Rockford</t>
  </si>
  <si>
    <t>St. Michael-Albertville</t>
  </si>
  <si>
    <t>Canby</t>
  </si>
  <si>
    <t>Triton</t>
  </si>
  <si>
    <t>Eveleth-Gilbert</t>
  </si>
  <si>
    <t>Mesabi East</t>
  </si>
  <si>
    <t>Aitkin</t>
  </si>
  <si>
    <t>Cloquet</t>
  </si>
  <si>
    <t>Barnesville</t>
  </si>
  <si>
    <t>Mountain Lake</t>
  </si>
  <si>
    <t>Windom</t>
  </si>
  <si>
    <t>Osakis (Mail)</t>
  </si>
  <si>
    <t>Glenville</t>
  </si>
  <si>
    <t>Pine Island</t>
  </si>
  <si>
    <t>Westonka</t>
  </si>
  <si>
    <t>Wayzata</t>
  </si>
  <si>
    <t>Caledonia</t>
  </si>
  <si>
    <t>Park Rapids</t>
  </si>
  <si>
    <t>Willmar</t>
  </si>
  <si>
    <t>Balaton</t>
  </si>
  <si>
    <t>Argyle</t>
  </si>
  <si>
    <t>Eden Valley</t>
  </si>
  <si>
    <t>Dassel-Cokato</t>
  </si>
  <si>
    <t>Little Falls</t>
  </si>
  <si>
    <t>Austin</t>
  </si>
  <si>
    <t>Ada</t>
  </si>
  <si>
    <t>Byron</t>
  </si>
  <si>
    <t>Underwood</t>
  </si>
  <si>
    <t>Goodridge</t>
  </si>
  <si>
    <t>Thief River Fall</t>
  </si>
  <si>
    <t>East Grand Forks</t>
  </si>
  <si>
    <t>White Bear Lake</t>
  </si>
  <si>
    <t>Red Lake Falls</t>
  </si>
  <si>
    <t>Lamberton</t>
  </si>
  <si>
    <t>Sanborn</t>
  </si>
  <si>
    <t>Hermantown</t>
  </si>
  <si>
    <t>Arlington</t>
  </si>
  <si>
    <t>Belgrade-Elrosa</t>
  </si>
  <si>
    <t>Brooten</t>
  </si>
  <si>
    <t>Kimball</t>
  </si>
  <si>
    <t>Melrose</t>
  </si>
  <si>
    <t>St. James</t>
  </si>
  <si>
    <t>Milaca</t>
  </si>
  <si>
    <t>United South Central</t>
  </si>
  <si>
    <t>Wadena-Deer Creek</t>
  </si>
  <si>
    <t>Hinckley-Finlayson</t>
  </si>
  <si>
    <t>Granada Huntley East Chain</t>
  </si>
  <si>
    <t>Sandstone-Askov</t>
  </si>
  <si>
    <t>Foley</t>
  </si>
  <si>
    <t>St. Clair</t>
  </si>
  <si>
    <t>Moose Lake</t>
  </si>
  <si>
    <t>Chaska</t>
  </si>
  <si>
    <t>Remer</t>
  </si>
  <si>
    <t>Rosemount-Apple Valley</t>
  </si>
  <si>
    <t>West St. Paul</t>
  </si>
  <si>
    <t>Chatfield</t>
  </si>
  <si>
    <t>Mabel-Canton</t>
  </si>
  <si>
    <t>Emmons</t>
  </si>
  <si>
    <t>Hopkins</t>
  </si>
  <si>
    <t>Bloomington</t>
  </si>
  <si>
    <t>Osseo</t>
  </si>
  <si>
    <t>Brooklyn Center</t>
  </si>
  <si>
    <t>New London-Spicer</t>
  </si>
  <si>
    <t>Princeton</t>
  </si>
  <si>
    <t>Pierz</t>
  </si>
  <si>
    <t>Ellsworth</t>
  </si>
  <si>
    <t>Parkers Prairie</t>
  </si>
  <si>
    <t>New York Mills</t>
  </si>
  <si>
    <t>Thief River Falls</t>
  </si>
  <si>
    <t>Willow River</t>
  </si>
  <si>
    <t>North St. Paul-Maplewood Oakdale</t>
  </si>
  <si>
    <t>Oklee</t>
  </si>
  <si>
    <t>New Prague</t>
  </si>
  <si>
    <t>Sartell</t>
  </si>
  <si>
    <t>Medford</t>
  </si>
  <si>
    <t>Waseca</t>
  </si>
  <si>
    <t>Rothsay</t>
  </si>
  <si>
    <t>Ulen-Hitterdal</t>
  </si>
  <si>
    <t>Waterville-Elysian-Morristown</t>
  </si>
  <si>
    <t>Minnewaska</t>
  </si>
  <si>
    <t>Hinckley-Finlays</t>
  </si>
  <si>
    <t>Yellow Medicine East</t>
  </si>
  <si>
    <t>West Central Area</t>
  </si>
  <si>
    <t>Milan</t>
  </si>
  <si>
    <t>Madison-Marietta-Nassau</t>
  </si>
  <si>
    <t>Minneapolis</t>
  </si>
  <si>
    <t>Audubon</t>
  </si>
  <si>
    <t>Cromwell</t>
  </si>
  <si>
    <t>Norwood-Young America</t>
  </si>
  <si>
    <t>Osakis</t>
  </si>
  <si>
    <t>Lanesboro</t>
  </si>
  <si>
    <t>Deer River</t>
  </si>
  <si>
    <t>Minneota</t>
  </si>
  <si>
    <t>Mahnomen</t>
  </si>
  <si>
    <t>Litchfield</t>
  </si>
  <si>
    <t>Fergus Falls</t>
  </si>
  <si>
    <t>Floodwood</t>
  </si>
  <si>
    <t>Sauk Centre</t>
  </si>
  <si>
    <t>Kerkhoven-Murdock-Sunburg</t>
  </si>
  <si>
    <t>Browns Valley</t>
  </si>
  <si>
    <t>Kenyon-Wanamingo</t>
  </si>
  <si>
    <t>Filmore Central</t>
  </si>
  <si>
    <t>West Central</t>
  </si>
  <si>
    <t>Bold</t>
  </si>
  <si>
    <t>Long Prairie-Grey Eagle</t>
  </si>
  <si>
    <t>Columbia Heights</t>
  </si>
  <si>
    <t>Mcgregor</t>
  </si>
  <si>
    <t>Bemidji</t>
  </si>
  <si>
    <t>Watertown-Mayer</t>
  </si>
  <si>
    <t>Brainerd</t>
  </si>
  <si>
    <t>Greenway</t>
  </si>
  <si>
    <t>Dawson</t>
  </si>
  <si>
    <t>Leroy</t>
  </si>
  <si>
    <t>St. Peter</t>
  </si>
  <si>
    <t>Shakopee</t>
  </si>
  <si>
    <t>Albany</t>
  </si>
  <si>
    <t>Blooming Prairie</t>
  </si>
  <si>
    <t>Chokio-Alberta</t>
  </si>
  <si>
    <t>Dilworth-Glyndon</t>
  </si>
  <si>
    <t>Staples-Motley</t>
  </si>
  <si>
    <t>Sibley East</t>
  </si>
  <si>
    <t>Belgrade-Brooten-Elrosa</t>
  </si>
  <si>
    <t>Win-E-Mac</t>
  </si>
  <si>
    <t>Inver Grove Heights</t>
  </si>
  <si>
    <t>Centennial</t>
  </si>
  <si>
    <t>Moorhead</t>
  </si>
  <si>
    <t>Bagley</t>
  </si>
  <si>
    <t>Kasson-Mantorville</t>
  </si>
  <si>
    <t>Alexandria</t>
  </si>
  <si>
    <t>Red Wing</t>
  </si>
  <si>
    <t>Nashwauk-Keewatin</t>
  </si>
  <si>
    <t>Tyler</t>
  </si>
  <si>
    <t>Russell</t>
  </si>
  <si>
    <t>Royalton</t>
  </si>
  <si>
    <t>Ruthton</t>
  </si>
  <si>
    <t>Verndale</t>
  </si>
  <si>
    <t>Le Sueur-Henderson</t>
  </si>
  <si>
    <t>Eagle Bend-Clarissa</t>
  </si>
  <si>
    <t>Blue Earth-Delavan-Elmore</t>
  </si>
  <si>
    <t>Crosby</t>
  </si>
  <si>
    <t>Eden Prairie</t>
  </si>
  <si>
    <t>Mora</t>
  </si>
  <si>
    <t>Lester Prairie</t>
  </si>
  <si>
    <t>Pine City</t>
  </si>
  <si>
    <t>North St. Paul</t>
  </si>
  <si>
    <t>Becker</t>
  </si>
  <si>
    <t xml:space="preserve">Holdingford     </t>
  </si>
  <si>
    <t>Browerville</t>
  </si>
  <si>
    <t>Wabasha-Kellogg</t>
  </si>
  <si>
    <t>Winona</t>
  </si>
  <si>
    <t>Cambridge-Isanti</t>
  </si>
  <si>
    <t>Pine River-Backus</t>
  </si>
  <si>
    <t>East Central</t>
  </si>
  <si>
    <t>Zumbroda-Maxeppa</t>
  </si>
  <si>
    <t>Comfrey</t>
  </si>
  <si>
    <t>Frazee</t>
  </si>
  <si>
    <t>Orono</t>
  </si>
  <si>
    <t>Le Center</t>
  </si>
  <si>
    <t>Lake Benton</t>
  </si>
  <si>
    <t>Truman</t>
  </si>
  <si>
    <t>Onamia</t>
  </si>
  <si>
    <t>Grand Meadow</t>
  </si>
  <si>
    <t>Rochester</t>
  </si>
  <si>
    <t>Perham</t>
  </si>
  <si>
    <t>Edgerton</t>
  </si>
  <si>
    <t>Crookston</t>
  </si>
  <si>
    <t>Fertile-Beltrami</t>
  </si>
  <si>
    <t>Ely</t>
  </si>
  <si>
    <t>Lewiston</t>
  </si>
  <si>
    <t>Chisago Lakes</t>
  </si>
  <si>
    <t>Pipestone-Jasper</t>
  </si>
  <si>
    <t>Lake Park-Audubon</t>
  </si>
  <si>
    <t>Renville County West</t>
  </si>
  <si>
    <t>Le Sueur-Henderso</t>
  </si>
  <si>
    <t>Madison-Marietta-Lacqui Parle-A.M.M.M.</t>
  </si>
  <si>
    <t>McGregor</t>
  </si>
  <si>
    <t>Blackduck</t>
  </si>
  <si>
    <t>Kelliher</t>
  </si>
  <si>
    <t>Foley  Question #2</t>
  </si>
  <si>
    <t>Foley  Question #1</t>
  </si>
  <si>
    <t>Cook County</t>
  </si>
  <si>
    <t>Brandon</t>
  </si>
  <si>
    <t>Evansville</t>
  </si>
  <si>
    <t>Minnetonka</t>
  </si>
  <si>
    <t>Richfield</t>
  </si>
  <si>
    <t>Robbinsdale</t>
  </si>
  <si>
    <t>St. Louis Park</t>
  </si>
  <si>
    <t>Laporte</t>
  </si>
  <si>
    <t>Nevis</t>
  </si>
  <si>
    <t>Franconia</t>
  </si>
  <si>
    <t>Heron Lake-Okabena</t>
  </si>
  <si>
    <t>Willmar   Question #1</t>
  </si>
  <si>
    <t>Willmar   Question #2</t>
  </si>
  <si>
    <t>International Falls   Question #1</t>
  </si>
  <si>
    <t>International Falls   Question #2</t>
  </si>
  <si>
    <t>Littlefork-Big Fork</t>
  </si>
  <si>
    <t>Lake of the Woods</t>
  </si>
  <si>
    <t>Grygla</t>
  </si>
  <si>
    <t>Fulda</t>
  </si>
  <si>
    <t>Adrian</t>
  </si>
  <si>
    <t>Brewster</t>
  </si>
  <si>
    <t>Round Lake</t>
  </si>
  <si>
    <t>Worthington Question #1</t>
  </si>
  <si>
    <t>Worthington Question #2</t>
  </si>
  <si>
    <t>Dover-Eyota</t>
  </si>
  <si>
    <t>Mounds View</t>
  </si>
  <si>
    <t>Belle Plaine</t>
  </si>
  <si>
    <t>Plainview</t>
  </si>
  <si>
    <t>Wabasha</t>
  </si>
  <si>
    <t>South Washington    Question #1</t>
  </si>
  <si>
    <t>South Washington    Question #2</t>
  </si>
  <si>
    <t>Stillwater</t>
  </si>
  <si>
    <t>Winona  Question #1</t>
  </si>
  <si>
    <t>Winona  Question #2</t>
  </si>
  <si>
    <t>Kingsland</t>
  </si>
  <si>
    <t>St. Louis County</t>
  </si>
  <si>
    <t>Chisago Lakes Area</t>
  </si>
  <si>
    <t>Lakeview</t>
  </si>
  <si>
    <t>Murray County</t>
  </si>
  <si>
    <t>Kenyon-Wana  Question #1</t>
  </si>
  <si>
    <t>Kenyon-Wana  Question #2</t>
  </si>
  <si>
    <t>Luverne</t>
  </si>
  <si>
    <t>Norman County East</t>
  </si>
  <si>
    <t>West Central Area Question 1</t>
  </si>
  <si>
    <t>West Central Area Question 2</t>
  </si>
  <si>
    <t>Halstad-Hendrum</t>
  </si>
  <si>
    <t>Greenbush-Middle River</t>
  </si>
  <si>
    <t>Cedar Mountain</t>
  </si>
  <si>
    <t>Zumbrota-Mazeppa</t>
  </si>
  <si>
    <t>Ada-Borup</t>
  </si>
  <si>
    <t>Glencoe-Silver Lake</t>
  </si>
  <si>
    <t>Mcleod West Schools</t>
  </si>
  <si>
    <t>Clinton-Graceville-Beardsley</t>
  </si>
  <si>
    <t>Jackson County Central</t>
  </si>
  <si>
    <t>South Koochiching</t>
  </si>
  <si>
    <t>South St. Paul</t>
  </si>
  <si>
    <t>Norwood</t>
  </si>
  <si>
    <t>Pillager</t>
  </si>
  <si>
    <t>Northland (Remer)</t>
  </si>
  <si>
    <t>Pequot Lakes</t>
  </si>
  <si>
    <t>Lancaster</t>
  </si>
  <si>
    <t>Climax</t>
  </si>
  <si>
    <t>Roseville</t>
  </si>
  <si>
    <t>Hancock</t>
  </si>
  <si>
    <t>Lake Crystal-Welcome</t>
  </si>
  <si>
    <t>Red Rock Central</t>
  </si>
  <si>
    <t>Glenville-Emmons</t>
  </si>
  <si>
    <t>Springfield</t>
  </si>
  <si>
    <t>Crosby-Ironton</t>
  </si>
  <si>
    <t>St. Anthony-New Brighton</t>
  </si>
  <si>
    <t>La Crescent-Hokah</t>
  </si>
  <si>
    <t>International Falls</t>
  </si>
  <si>
    <t>Montgomery-Lonsdale</t>
  </si>
  <si>
    <t>Wabasso</t>
  </si>
  <si>
    <t>New Prague Area Schools</t>
  </si>
  <si>
    <t>Wheaton Area School</t>
  </si>
  <si>
    <t>South Washington County</t>
  </si>
  <si>
    <t>Maple River</t>
  </si>
  <si>
    <t>Buffalo Lake-Hector</t>
  </si>
  <si>
    <t>Tri-County</t>
  </si>
  <si>
    <t>Howard Lake-Waverly-Winsted</t>
  </si>
  <si>
    <t>Fairmont Area Schools</t>
  </si>
  <si>
    <t>Eagle Valley</t>
  </si>
  <si>
    <t>Lake Park Audubon District</t>
  </si>
  <si>
    <t>Stephen-Argyle Central Schools</t>
  </si>
  <si>
    <t>Alden</t>
  </si>
  <si>
    <t>Marshall County Central Schools</t>
  </si>
  <si>
    <t>Hills-Beaver Creek</t>
  </si>
  <si>
    <t>Rocori</t>
  </si>
  <si>
    <t>Warren-Alvarado-Oslo</t>
  </si>
  <si>
    <t>Clearbrook-Gonvick</t>
  </si>
  <si>
    <t>Norman County West</t>
  </si>
  <si>
    <t>Blue Earth Area Public School</t>
  </si>
  <si>
    <t>Redwood Falls Area Schools</t>
  </si>
  <si>
    <t>Southland</t>
  </si>
  <si>
    <t>Fisher</t>
  </si>
  <si>
    <t>Winona Area Public Schools</t>
  </si>
  <si>
    <t>Kittson Central</t>
  </si>
  <si>
    <t>Westbrook-Walnut Grove Schools</t>
  </si>
  <si>
    <t>Keliher</t>
  </si>
  <si>
    <t xml:space="preserve">Red Lake  </t>
  </si>
  <si>
    <t>Barnsville</t>
  </si>
  <si>
    <t>Kasson</t>
  </si>
  <si>
    <t>Mabel</t>
  </si>
  <si>
    <t>St. Anthony</t>
  </si>
  <si>
    <t>Dassel</t>
  </si>
  <si>
    <t>Elsworth</t>
  </si>
  <si>
    <t>Faribult</t>
  </si>
  <si>
    <t>Virgina</t>
  </si>
  <si>
    <t>Bertha</t>
  </si>
  <si>
    <t>Ulen</t>
  </si>
  <si>
    <t>Pine River</t>
  </si>
  <si>
    <t>Filmore</t>
  </si>
  <si>
    <t>Martin</t>
  </si>
  <si>
    <t>Lac Qui Parle</t>
  </si>
  <si>
    <t>Ada Borup</t>
  </si>
  <si>
    <t>Breckenridge</t>
  </si>
  <si>
    <t>Olivia-Bird Island</t>
  </si>
  <si>
    <t>Walker-Hackensack-Akeley</t>
  </si>
  <si>
    <t>Grand Rapids</t>
  </si>
  <si>
    <t>Montgomery</t>
  </si>
  <si>
    <t>Maccray</t>
  </si>
  <si>
    <t>Long Prairie-Grey Ea</t>
  </si>
  <si>
    <t>McLeod West Schools</t>
  </si>
  <si>
    <t>Walker-Akeley</t>
  </si>
  <si>
    <t>Pelican Rapids</t>
  </si>
  <si>
    <t>Nrheg</t>
  </si>
  <si>
    <t>Anoka</t>
  </si>
  <si>
    <t>Ashby</t>
  </si>
  <si>
    <t>LeCenter</t>
  </si>
  <si>
    <t>Renville</t>
  </si>
  <si>
    <t>Westbrook-Walnut Grove</t>
  </si>
  <si>
    <t>Lac qui Parle</t>
  </si>
  <si>
    <t>Rush City</t>
  </si>
  <si>
    <t>Wheaton</t>
  </si>
  <si>
    <t>Martin County</t>
  </si>
  <si>
    <t>St. Charles</t>
  </si>
  <si>
    <t>Karlstad-Strandquist</t>
  </si>
  <si>
    <t>Stephen-Argyle</t>
  </si>
  <si>
    <t>Redwood Area Schools</t>
  </si>
  <si>
    <t>Plainview-Elgin-Millville</t>
  </si>
  <si>
    <t>Lake Crystal-Wellcome</t>
  </si>
  <si>
    <t>Isle</t>
  </si>
  <si>
    <t>Marshall County Central</t>
  </si>
  <si>
    <t>Red Lake County Central Public Schools</t>
  </si>
  <si>
    <t>Round Lake-Brewster Public Schools</t>
  </si>
  <si>
    <t>Brandon-Evensville</t>
  </si>
  <si>
    <t>Minneapolis Public Schools</t>
  </si>
  <si>
    <t>Rush City Public Schools</t>
  </si>
  <si>
    <t>Moorhead Are Public Schools</t>
  </si>
  <si>
    <t>West St. Paul-Mendota Hts-Eagan</t>
  </si>
  <si>
    <t>Mabel-Canton Public Schools</t>
  </si>
  <si>
    <t>Orono Public Schools</t>
  </si>
  <si>
    <t>Litchfield Public Schools</t>
  </si>
  <si>
    <t>Isle Public Schools</t>
  </si>
  <si>
    <t>Nicollet Public Schools</t>
  </si>
  <si>
    <t>North S. Paul-Maplewood Oakdale</t>
  </si>
  <si>
    <t>Ely Public Schools</t>
  </si>
  <si>
    <t xml:space="preserve">*Prinsburg Common Schools </t>
  </si>
  <si>
    <t>Winona Area Schools</t>
  </si>
  <si>
    <t>Rockford Area Schools</t>
  </si>
  <si>
    <t>Minnewaska Schools</t>
  </si>
  <si>
    <t>Ada-Borup School District</t>
  </si>
  <si>
    <t>Lake Park Audubon</t>
  </si>
  <si>
    <t>Jackson County Central Schools-Question 1</t>
  </si>
  <si>
    <t>Jackson County Central Schools-Question 2</t>
  </si>
  <si>
    <t>Ortonville Public Schools</t>
  </si>
  <si>
    <t>Tracy Area Schools</t>
  </si>
  <si>
    <t>South St. Paul Public Schools</t>
  </si>
  <si>
    <t>Anoka-Hennepin Schools</t>
  </si>
  <si>
    <t>Mankato Area Schools</t>
  </si>
  <si>
    <t>Comfrey Schools</t>
  </si>
  <si>
    <t>Burnsville-Eagan-Savage-Question 1</t>
  </si>
  <si>
    <t>Burnsville-Eagan-Savage-Question 2</t>
  </si>
  <si>
    <t>Lakeville Area Schools</t>
  </si>
  <si>
    <t>Inver Grove Heights Schools</t>
  </si>
  <si>
    <t>Hastings Public Schools</t>
  </si>
  <si>
    <t>Red Wing Schools-Qustion 1</t>
  </si>
  <si>
    <t>Red Wing Schools-Question 2</t>
  </si>
  <si>
    <t>Hopkins Schools</t>
  </si>
  <si>
    <t>Bloomington Schools</t>
  </si>
  <si>
    <t>Edina Public Schools</t>
  </si>
  <si>
    <t>Westonka Schools</t>
  </si>
  <si>
    <t>Richfield Public Schools</t>
  </si>
  <si>
    <t>St. Louis Park Schools</t>
  </si>
  <si>
    <t>Wayzata Public Schools</t>
  </si>
  <si>
    <t>Brooklyn Center Schools</t>
  </si>
  <si>
    <t>Caledonia Public Schools</t>
  </si>
  <si>
    <t>La Crescent-Hokah Schools</t>
  </si>
  <si>
    <t>Truman Schools</t>
  </si>
  <si>
    <t>Onamia Schools</t>
  </si>
  <si>
    <t>Upsala Area Schools</t>
  </si>
  <si>
    <t>Grand Meadow Public Schools</t>
  </si>
  <si>
    <t>Goodridge Public Schools</t>
  </si>
  <si>
    <t>White Bear Lake Schools</t>
  </si>
  <si>
    <t>Faribault Public Schools</t>
  </si>
  <si>
    <t>Northfield Public School</t>
  </si>
  <si>
    <t>Nett Lake Schools</t>
  </si>
  <si>
    <t>Prior Lake/Savage Schools</t>
  </si>
  <si>
    <t>Melrose Area Schools</t>
  </si>
  <si>
    <t>Blooming Prairie Schools Question 1</t>
  </si>
  <si>
    <t>Blooming Prairie Schools Question 2</t>
  </si>
  <si>
    <t>Blooming Prairie Schools Question 3</t>
  </si>
  <si>
    <t>Benson Schools</t>
  </si>
  <si>
    <t>Browns Valley Schools</t>
  </si>
  <si>
    <t>South Washington County Question 1</t>
  </si>
  <si>
    <t>South Washington County Question 2</t>
  </si>
  <si>
    <t>Campbell-Tintah Schools</t>
  </si>
  <si>
    <t>Maple Lake Public Schools</t>
  </si>
  <si>
    <t>Triton Public Schools</t>
  </si>
  <si>
    <t>Wadena-Deer Creek Schools</t>
  </si>
  <si>
    <t>Maccray Schools</t>
  </si>
  <si>
    <t>Le  Seur-Henderson-Question 1</t>
  </si>
  <si>
    <t>Le  Seur-Henderson-Question 2</t>
  </si>
  <si>
    <t>Greenbush-Middle River Schools</t>
  </si>
  <si>
    <t>Pipestone Schools-Question 1</t>
  </si>
  <si>
    <t>Pipestone Schools-Question 2</t>
  </si>
  <si>
    <t>Zumbrota-Mazeppa Question 1</t>
  </si>
  <si>
    <t>Zumbrota-Mazeppa Question 2</t>
  </si>
  <si>
    <t>Ortonville Schools Question 1</t>
  </si>
  <si>
    <t>Ortonville Schools Question 3</t>
  </si>
  <si>
    <t>Leroy-Ostrander Schools</t>
  </si>
  <si>
    <t>Missing</t>
  </si>
  <si>
    <t>Actually defined as a rate</t>
  </si>
  <si>
    <t>Mail Ballot</t>
  </si>
  <si>
    <t>Alternative Phase-In</t>
  </si>
  <si>
    <t>Lost authority by petition</t>
  </si>
  <si>
    <t>Pay 99: $161.38/Weighted Average Daily Membership (WADM); Pay 00 to 03: $350/WADM</t>
  </si>
  <si>
    <t>Cancels $806.77/PU; Adds 981.25/PU</t>
  </si>
  <si>
    <t>Cancels then adds 103.15</t>
  </si>
  <si>
    <t>Increasing $/PU</t>
  </si>
  <si>
    <t>$1,076.00/PU After Pay 2000</t>
  </si>
  <si>
    <t>Cancels $313.30</t>
  </si>
  <si>
    <t>Cancels $240/PU</t>
  </si>
  <si>
    <t>Statutory Operating Debt (SOD); Not mail</t>
  </si>
  <si>
    <t>Cancels $318</t>
  </si>
  <si>
    <t>Cancels $391</t>
  </si>
  <si>
    <t>Total capped at $415</t>
  </si>
  <si>
    <t>Mail; Cancels existing</t>
  </si>
  <si>
    <t>Cancels Existing</t>
  </si>
  <si>
    <t>Cancels Existing; SOD</t>
  </si>
  <si>
    <t>Increase and Extend</t>
  </si>
  <si>
    <t>Contingent on Question #1</t>
  </si>
  <si>
    <t>Revokes $217.01</t>
  </si>
  <si>
    <t>Contingent on Question #2</t>
  </si>
  <si>
    <t>Revokes Existing Authority</t>
  </si>
  <si>
    <t>Revokes Authoirty from 1995</t>
  </si>
  <si>
    <t>Cancels Existing Authority</t>
  </si>
  <si>
    <t>Multiple Questions</t>
  </si>
  <si>
    <t>Multiple Questions; Cancels Existing Authority</t>
  </si>
  <si>
    <t>Multiple Questions; SOD</t>
  </si>
  <si>
    <t xml:space="preserve">Above Cap in First Years </t>
  </si>
  <si>
    <t>Increasing $/PU:  43.12, 77.26, 114.77, 154.39</t>
  </si>
  <si>
    <t>Above Cap in First Years</t>
  </si>
  <si>
    <t>Increasing $/PU:  31.06, 65.97, 102.27, 140.03 Thereafter</t>
  </si>
  <si>
    <t>Increasing $/PU:  633.00 for Pay 05 to Pay 08</t>
  </si>
  <si>
    <t>Increasing $/PU:  300.00 for Pay 05 to Pay 11</t>
  </si>
  <si>
    <t>Increasing $/PU:  229.00 for Pay 05 to Pay 13</t>
  </si>
  <si>
    <t>Increasing $/PU:  844.34 for Pay 06 to Pay 13</t>
  </si>
  <si>
    <t>Increasing $/PU:  374.00 for Pay 05 to Pay 11</t>
  </si>
  <si>
    <t>Increasing $/PU:  855.79 for Pay 06 to Pay 09</t>
  </si>
  <si>
    <t>Delayed Effectiveness</t>
  </si>
  <si>
    <t>Retains $700.02/PU Thru Fiscal Year (FY) 2012</t>
  </si>
  <si>
    <t>Cancels some but not all</t>
  </si>
  <si>
    <t>Growing $/PU</t>
  </si>
  <si>
    <t>Cancels; Growing $/PU</t>
  </si>
  <si>
    <t xml:space="preserve">Multiple Questions </t>
  </si>
  <si>
    <t>Multiple Questions, Cancels</t>
  </si>
  <si>
    <t>Multiple Questions (this is #2)</t>
  </si>
  <si>
    <t>$490.15 for Last 3 Years</t>
  </si>
  <si>
    <t xml:space="preserve">Multiple Questions; Cancels  </t>
  </si>
  <si>
    <t>Adjusts for Consumer Price Index (CPI)</t>
  </si>
  <si>
    <t>Cancels Some; Adjusts for CPI</t>
  </si>
  <si>
    <t>Adjusts for CPI; Contingent on passage of capital referendum</t>
  </si>
  <si>
    <t>Adjust for CPI</t>
  </si>
  <si>
    <t>Cancels and Adjust for CPI</t>
  </si>
  <si>
    <t>Multiple Questions; Adjusts for CPI</t>
  </si>
  <si>
    <t>Cancels some of existing</t>
  </si>
  <si>
    <t>SOD; Cancels Existing</t>
  </si>
  <si>
    <t>Cancels and Adjusts for CPI</t>
  </si>
  <si>
    <t>Adjusts for CPI</t>
  </si>
  <si>
    <t>Multiple Questions; Contingent</t>
  </si>
  <si>
    <t>Multiple Questions; Cancels and Adjust for CPI</t>
  </si>
  <si>
    <t>Multiple Questions; Mail Ballot</t>
  </si>
  <si>
    <t>Adjusts for CPI; Delay</t>
  </si>
  <si>
    <t>Contingent; No CPI adjustment</t>
  </si>
  <si>
    <t>Not adjusted for CPI</t>
  </si>
  <si>
    <t>CPI Adjustment also applies to Question #1</t>
  </si>
  <si>
    <t>Contingent on Question 1 and Question 2</t>
  </si>
  <si>
    <t xml:space="preserve">Contingent on Question 1  </t>
  </si>
  <si>
    <t>Contingent on Question 1</t>
  </si>
  <si>
    <t>1 Year Delay; repl expiring</t>
  </si>
  <si>
    <t>1 Year Delay</t>
  </si>
  <si>
    <t>$615.60 pay 10 and 11, then $815.60</t>
  </si>
  <si>
    <t>Contingent on Questions #1 and #2 failing</t>
  </si>
  <si>
    <t>Revoke and renew</t>
  </si>
  <si>
    <t>Renewal plus increase</t>
  </si>
  <si>
    <t>Revoke and renew with increase</t>
  </si>
  <si>
    <t>Renewal plus increase based on Local Optional Revenue (LOR) reduction</t>
  </si>
  <si>
    <t>Renewal plus increase based on LOR reduction</t>
  </si>
  <si>
    <t>Renewal;LOR $424 and $300 Bond Creation</t>
  </si>
  <si>
    <t>Renewal; $300 Bond Creation</t>
  </si>
  <si>
    <t>Renewal after 2015 expiration</t>
  </si>
  <si>
    <t>Revoke FY 17 Authority and Increase</t>
  </si>
  <si>
    <t>Simple Increase; $300 Bond Creation</t>
  </si>
  <si>
    <t>Revoke and Increase;  One Question</t>
  </si>
  <si>
    <t>Renewal; 2nd question caps CPI at $15/Pupil/Year</t>
  </si>
  <si>
    <t>Renewal;LOR $424 &amp; $300 Bond Creation</t>
  </si>
  <si>
    <t>Revokes and increases; Rescind Bond Creation</t>
  </si>
  <si>
    <t>Renewal;$300 Bond Creation</t>
  </si>
  <si>
    <t>Renewal; LOR $424 &amp; $300 Bond Creation</t>
  </si>
  <si>
    <t xml:space="preserve">Renewal; LOR $424 </t>
  </si>
  <si>
    <t>Simple Renewal-Question 1</t>
  </si>
  <si>
    <t>Increase-Question 2, Adds CPI-1</t>
  </si>
  <si>
    <t>Revoke and Increase-Question 1</t>
  </si>
  <si>
    <t>Simple Increase-Question 2</t>
  </si>
  <si>
    <t>Revoke and Replace-Question 1</t>
  </si>
  <si>
    <t>Simple Increase-Question 3</t>
  </si>
  <si>
    <t>Increase with CPI Adjustment</t>
  </si>
  <si>
    <t>Simple Increase-Question 1</t>
  </si>
  <si>
    <t>Increase with CPI Adjust-Question 1</t>
  </si>
  <si>
    <t>Renewal with Delay-Question 1</t>
  </si>
  <si>
    <t>Increase with Delay-Question 2</t>
  </si>
  <si>
    <t>Renewal with Increase-Question 1</t>
  </si>
  <si>
    <t>Increase with CPI Adjustment-Question 2</t>
  </si>
  <si>
    <t>Increase with CPI Adjust-Question 3</t>
  </si>
  <si>
    <t>Revoke and Increase with Step up</t>
  </si>
  <si>
    <t>year and district number combination</t>
  </si>
  <si>
    <t>current year</t>
  </si>
  <si>
    <t>current year ADM</t>
  </si>
  <si>
    <t>Hill City</t>
  </si>
  <si>
    <t>Pine Point</t>
  </si>
  <si>
    <t>Eastern Carver County</t>
  </si>
  <si>
    <t>Cass Lake</t>
  </si>
  <si>
    <t>Northland</t>
  </si>
  <si>
    <t>Lacrescent</t>
  </si>
  <si>
    <t>Waubun</t>
  </si>
  <si>
    <t>Menahga</t>
  </si>
  <si>
    <t xml:space="preserve">Fillmore Central                   </t>
  </si>
  <si>
    <t xml:space="preserve">Bird Island-Olivia-Lake Lillian    </t>
  </si>
  <si>
    <t>Morris Area Public Schools</t>
  </si>
  <si>
    <t>Renville Cty West</t>
  </si>
  <si>
    <t>Tracy-Balaton</t>
  </si>
  <si>
    <t>Tri-City United</t>
  </si>
  <si>
    <t>Brandon-Evansville Public Schools</t>
  </si>
  <si>
    <t>Red Lk</t>
  </si>
  <si>
    <t>Barnsvl</t>
  </si>
  <si>
    <t>West St. Paul-Mendota Heights-Eagan</t>
  </si>
  <si>
    <t>Hastngs</t>
  </si>
  <si>
    <t>Evansvl</t>
  </si>
  <si>
    <t>Richfld</t>
  </si>
  <si>
    <t>Park Rp</t>
  </si>
  <si>
    <t>International Falls Question #1</t>
  </si>
  <si>
    <t>Princtn</t>
  </si>
  <si>
    <t>St Petr</t>
  </si>
  <si>
    <t>Elswrth</t>
  </si>
  <si>
    <t>South Washinton</t>
  </si>
  <si>
    <t>South Washington  Question #2</t>
  </si>
  <si>
    <t>South Washington  Question #1</t>
  </si>
  <si>
    <t>Lewistn</t>
  </si>
  <si>
    <t>Kenyon-Wanamingo Question #2</t>
  </si>
  <si>
    <t>Kenyon-Wanamingo Question #1</t>
  </si>
  <si>
    <t>Clerbrk</t>
  </si>
  <si>
    <t>Madison-Marietta-Lac qui Parle-A.M.M.M.</t>
  </si>
  <si>
    <t>Glenvle</t>
  </si>
  <si>
    <t>Year
Held</t>
  </si>
  <si>
    <t>Start
Pay</t>
  </si>
  <si>
    <t># Years</t>
  </si>
  <si>
    <t>Pass?
Yes=1
No=0</t>
  </si>
  <si>
    <t>Delay?
No=1
Yes=0</t>
  </si>
  <si>
    <t>#
Yes 
Votes</t>
  </si>
  <si>
    <t>#
No
Votes</t>
  </si>
  <si>
    <t>percent of yes votes</t>
  </si>
  <si>
    <t>start year and district number combination</t>
  </si>
  <si>
    <t>total votes divided by ADM</t>
  </si>
  <si>
    <t>percent of yes votes cast</t>
  </si>
  <si>
    <t>highlighted district</t>
  </si>
  <si>
    <t>Operating Referendum Results, 1994 to 2018</t>
  </si>
  <si>
    <t>voter turnout compared to referendum success scatter graph. Comparing the votes cast per student and portion voting yes</t>
  </si>
  <si>
    <t>Voter Turnout vs. Referendum Success</t>
  </si>
  <si>
    <t>Operating Referendum Results 1994 to 2018</t>
  </si>
  <si>
    <t>operating referendum results from 1994 to 2018. Votes per student compared to percent voting yes.</t>
  </si>
  <si>
    <t>#
Yes
Votes</t>
  </si>
  <si>
    <t>start year and district number identification</t>
  </si>
  <si>
    <t>Lecenter</t>
  </si>
  <si>
    <t>International Falls Question #2</t>
  </si>
  <si>
    <t>Littlefork-Big Falls</t>
  </si>
  <si>
    <t>South Washington Question #2</t>
  </si>
  <si>
    <t>South Washington Question #1</t>
  </si>
  <si>
    <t>Kenyon-Wanamingo  Question #2</t>
  </si>
  <si>
    <t>Kenyon-Wanamingo  Question #1</t>
  </si>
  <si>
    <t>Lacrescent-Hokah</t>
  </si>
  <si>
    <t>Clevelend</t>
  </si>
  <si>
    <t>Clearbrook</t>
  </si>
  <si>
    <t xml:space="preserve">Redwood Falls Area </t>
  </si>
  <si>
    <t>Rushford-Peterso</t>
  </si>
  <si>
    <t>Norman Cty West</t>
  </si>
  <si>
    <t>Operating Referendum Results, 1991 to 2018</t>
  </si>
  <si>
    <t>By District Number</t>
  </si>
  <si>
    <t>By Year</t>
  </si>
  <si>
    <t>By Portion Voting Yes</t>
  </si>
  <si>
    <t>Year Held</t>
  </si>
  <si>
    <t>Start Pay</t>
  </si>
  <si>
    <t>Net $/PU</t>
  </si>
  <si>
    <t xml:space="preserve"> # Years</t>
  </si>
  <si>
    <t># Yes Votes</t>
  </si>
  <si>
    <t># No Votes</t>
  </si>
  <si>
    <t xml:space="preserve"> Net $/PU</t>
  </si>
  <si>
    <t>Portion Voting Yes</t>
  </si>
  <si>
    <t>Wrenshl</t>
  </si>
  <si>
    <t>International Falls  Question #1</t>
  </si>
  <si>
    <t>International Falls  Question #2</t>
  </si>
  <si>
    <t>Worthington Q#1</t>
  </si>
  <si>
    <t>Worthington Q#2</t>
  </si>
  <si>
    <t>Start Year Is Ballot Typo Mountain Iron-Buhl</t>
  </si>
  <si>
    <t>Bertha-Hewit</t>
  </si>
  <si>
    <t>South Washington Question 1</t>
  </si>
  <si>
    <t>South Washington Question 2</t>
  </si>
  <si>
    <t>Brandon-Evansville</t>
  </si>
  <si>
    <t xml:space="preserve">Nashwauk-Keewatin  </t>
  </si>
  <si>
    <t>Lakeof the Woods</t>
  </si>
  <si>
    <t>Le  Sueur-Henderson-Question 1</t>
  </si>
  <si>
    <t>Le  Sueur-Henderson-Question 2</t>
  </si>
  <si>
    <t>MACCRAY Schools</t>
  </si>
  <si>
    <t>Francna</t>
  </si>
  <si>
    <t>Le Sueur-Henderson-Question 1</t>
  </si>
  <si>
    <t>St Anth</t>
  </si>
  <si>
    <t>Jackson Cty Central Schools-Question 1</t>
  </si>
  <si>
    <t xml:space="preserve">La Crescent </t>
  </si>
  <si>
    <t>Moorhead Area Public Schools</t>
  </si>
  <si>
    <t xml:space="preserve">Le Sueur-Henderson  </t>
  </si>
  <si>
    <t>Brewstr</t>
  </si>
  <si>
    <t>Randlph</t>
  </si>
  <si>
    <t>Le Sueur-Henderson-Question 2</t>
  </si>
  <si>
    <t xml:space="preserve">Rosemount  </t>
  </si>
  <si>
    <t>Fariblt</t>
  </si>
  <si>
    <t>South Washington County Quest 2</t>
  </si>
  <si>
    <t>International Falls Question 2</t>
  </si>
  <si>
    <t>Pine Rv</t>
  </si>
  <si>
    <t>Clinton-Graceville</t>
  </si>
  <si>
    <t>Beardsley</t>
  </si>
  <si>
    <t>Gonvick</t>
  </si>
  <si>
    <t>Westbrook</t>
  </si>
  <si>
    <t>Storden-Jeffers</t>
  </si>
  <si>
    <t>Rosemount-Apple Valley-Eagan</t>
  </si>
  <si>
    <t>West St. Paul-Mendota Hts.-Eagan</t>
  </si>
  <si>
    <t>Kensington</t>
  </si>
  <si>
    <t>Delavan</t>
  </si>
  <si>
    <t>Harmony</t>
  </si>
  <si>
    <t>Barrett</t>
  </si>
  <si>
    <t>Elbow Lake</t>
  </si>
  <si>
    <t>Hoffman</t>
  </si>
  <si>
    <t>Jackson</t>
  </si>
  <si>
    <t>Sioux Valley</t>
  </si>
  <si>
    <t>Brownton</t>
  </si>
  <si>
    <t>Stewart</t>
  </si>
  <si>
    <t>Winsted</t>
  </si>
  <si>
    <t>Middle River</t>
  </si>
  <si>
    <t>Stephen</t>
  </si>
  <si>
    <t>Ceylon</t>
  </si>
  <si>
    <t>Cosmos</t>
  </si>
  <si>
    <t>Grove City</t>
  </si>
  <si>
    <t>Borup</t>
  </si>
  <si>
    <t>Twin Valley</t>
  </si>
  <si>
    <t>Jasper</t>
  </si>
  <si>
    <t>Pipestone</t>
  </si>
  <si>
    <t>Mentor</t>
  </si>
  <si>
    <t>Belview</t>
  </si>
  <si>
    <t>Morgan</t>
  </si>
  <si>
    <t>Walnut Grove</t>
  </si>
  <si>
    <t>Danube</t>
  </si>
  <si>
    <t>Franklin</t>
  </si>
  <si>
    <t>Morton</t>
  </si>
  <si>
    <t>Sacred Heart</t>
  </si>
  <si>
    <t>Gaylord</t>
  </si>
  <si>
    <t>Clarissa</t>
  </si>
  <si>
    <t>Eagle Bend</t>
  </si>
  <si>
    <t>Long Prairie</t>
  </si>
  <si>
    <t>Echo</t>
  </si>
  <si>
    <t>Lake Crystal-Wellcome Memorial</t>
  </si>
  <si>
    <t>Blue Earth</t>
  </si>
  <si>
    <t>Dilworth-Glyndon-Felton</t>
  </si>
  <si>
    <t>Granite Falls-Clarkfield</t>
  </si>
  <si>
    <t>Fillmore Central</t>
  </si>
  <si>
    <t>Lesueur-Henderson</t>
  </si>
  <si>
    <t>Martin County West</t>
  </si>
  <si>
    <t>Bird Island-Olivia-Lake Lillian</t>
  </si>
  <si>
    <t>Granada Huntley-East Chain</t>
  </si>
  <si>
    <t>Lac qui Parle Valley</t>
  </si>
  <si>
    <t>Russell-Tyler-Ruthton</t>
  </si>
  <si>
    <t>Referendum Authorities Created Prior to 1989</t>
  </si>
  <si>
    <t xml:space="preserve">Some of the authorities shown here will continue through fiscal year (FY) 2008. </t>
  </si>
  <si>
    <t xml:space="preserve"> These authorities will have been converted from mill rates to tax capacity rates,</t>
  </si>
  <si>
    <t xml:space="preserve"> Then from tax capacity rates to dollars per Resident Marginal Cost per Pupil Unit (RMCPU).</t>
  </si>
  <si>
    <t>Passed Prior to 12/1/88</t>
  </si>
  <si>
    <t>Authorized Mill Rates Against AAV</t>
  </si>
  <si>
    <t>Authorized Mill Rates Against Assessed Valuation (AVV)</t>
  </si>
  <si>
    <t>Ref #1
#
Year</t>
  </si>
  <si>
    <t>Mills</t>
  </si>
  <si>
    <t xml:space="preserve">1st 
Year </t>
  </si>
  <si>
    <t>1st 
Year</t>
  </si>
  <si>
    <t xml:space="preserve">Ref #2
#
Year </t>
  </si>
  <si>
    <t>1st
Year</t>
  </si>
  <si>
    <t>Ref #3
#
Year</t>
  </si>
  <si>
    <t>Ref #4
#
Year</t>
  </si>
  <si>
    <t xml:space="preserve">Ref #1
#
Year </t>
  </si>
  <si>
    <t>Clinton</t>
  </si>
  <si>
    <t>Graceville</t>
  </si>
  <si>
    <t>Lake Crystal</t>
  </si>
  <si>
    <t>Garden City</t>
  </si>
  <si>
    <t>Backus</t>
  </si>
  <si>
    <t>Walker</t>
  </si>
  <si>
    <t>Maynard</t>
  </si>
  <si>
    <t>Taylors Falls</t>
  </si>
  <si>
    <t>Glyndon</t>
  </si>
  <si>
    <t>Dilworth</t>
  </si>
  <si>
    <t>Claremont</t>
  </si>
  <si>
    <t>Dodge Center</t>
  </si>
  <si>
    <t>West Concord</t>
  </si>
  <si>
    <t>Bricelyn</t>
  </si>
  <si>
    <t>* Delavan</t>
  </si>
  <si>
    <t>Kiester</t>
  </si>
  <si>
    <t>Minnesota Lake</t>
  </si>
  <si>
    <t>Wells</t>
  </si>
  <si>
    <t>Winnebago</t>
  </si>
  <si>
    <t>Peterson</t>
  </si>
  <si>
    <t>Preston</t>
  </si>
  <si>
    <t>Rushford</t>
  </si>
  <si>
    <t>Wykoff</t>
  </si>
  <si>
    <t>Spring Valley</t>
  </si>
  <si>
    <t>Freeborn</t>
  </si>
  <si>
    <t>Kenyon</t>
  </si>
  <si>
    <t>Wanamingo</t>
  </si>
  <si>
    <t>Zumbrota</t>
  </si>
  <si>
    <t>Herman</t>
  </si>
  <si>
    <t>Akeley</t>
  </si>
  <si>
    <t>Raymond</t>
  </si>
  <si>
    <t>Hallock</t>
  </si>
  <si>
    <t>Humboldt</t>
  </si>
  <si>
    <t>Karlstad</t>
  </si>
  <si>
    <t>Marietta-Nassau</t>
  </si>
  <si>
    <t>Madison</t>
  </si>
  <si>
    <t>Le Sueur</t>
  </si>
  <si>
    <t>Waterville</t>
  </si>
  <si>
    <t>Verdi</t>
  </si>
  <si>
    <t>Cottonwood</t>
  </si>
  <si>
    <t>Alvarado</t>
  </si>
  <si>
    <t>* Stephen</t>
  </si>
  <si>
    <t>Strandquist</t>
  </si>
  <si>
    <t>Warren</t>
  </si>
  <si>
    <t>East Chain</t>
  </si>
  <si>
    <t>Sherburn</t>
  </si>
  <si>
    <t>Trimont</t>
  </si>
  <si>
    <t>Welcome</t>
  </si>
  <si>
    <t>Granada-Huntley</t>
  </si>
  <si>
    <t>Slayton</t>
  </si>
  <si>
    <t>Gary</t>
  </si>
  <si>
    <t>Halstad</t>
  </si>
  <si>
    <t>Hendrum</t>
  </si>
  <si>
    <t>Deer Creek</t>
  </si>
  <si>
    <t>Askov</t>
  </si>
  <si>
    <t>Finlayson</t>
  </si>
  <si>
    <t>Hinckley</t>
  </si>
  <si>
    <t>Sandstone</t>
  </si>
  <si>
    <t>Erskine</t>
  </si>
  <si>
    <t>Fertile</t>
  </si>
  <si>
    <t>Mcintosh</t>
  </si>
  <si>
    <t>Glenwood</t>
  </si>
  <si>
    <t>* Starbuck</t>
  </si>
  <si>
    <t>Villard</t>
  </si>
  <si>
    <t>Bird Island</t>
  </si>
  <si>
    <t>Buffalo Lake</t>
  </si>
  <si>
    <t>Fairfax</t>
  </si>
  <si>
    <t>Hector</t>
  </si>
  <si>
    <t>Olivia</t>
  </si>
  <si>
    <t>Morristown</t>
  </si>
  <si>
    <t>Magnolia</t>
  </si>
  <si>
    <t>Aurora</t>
  </si>
  <si>
    <t>Babbitt</t>
  </si>
  <si>
    <t>Biwabik</t>
  </si>
  <si>
    <t>Gilbert</t>
  </si>
  <si>
    <t>* Mountain Iron-Buhl</t>
  </si>
  <si>
    <t>Gibbon</t>
  </si>
  <si>
    <t>Henderson</t>
  </si>
  <si>
    <t>Winthrop</t>
  </si>
  <si>
    <t>Belgrade</t>
  </si>
  <si>
    <t>Ellendale</t>
  </si>
  <si>
    <t>Kerkhoven</t>
  </si>
  <si>
    <t>Elgin</t>
  </si>
  <si>
    <t>Mazeppa</t>
  </si>
  <si>
    <t>Wadena</t>
  </si>
  <si>
    <t>New Richland</t>
  </si>
  <si>
    <t>Janesville</t>
  </si>
  <si>
    <t>* Breckenridge</t>
  </si>
  <si>
    <t>Campbell</t>
  </si>
  <si>
    <t>Clarkfield</t>
  </si>
  <si>
    <t>Granite Falls</t>
  </si>
  <si>
    <t>Wood Lake</t>
  </si>
  <si>
    <t>Cambridge</t>
  </si>
  <si>
    <t>Waldorf-Pemberton</t>
  </si>
  <si>
    <t>* Ulen-Hitterdal</t>
  </si>
  <si>
    <t>Chandler-Lake Wilson</t>
  </si>
  <si>
    <t>Referendum Authorities Created in 1989 and 1990</t>
  </si>
  <si>
    <t>One 1988 net tax capacity</t>
  </si>
  <si>
    <t>2 ballot dollars</t>
  </si>
  <si>
    <t>3 rate equals 2 divided by 1</t>
  </si>
  <si>
    <t>4 1st cert year</t>
  </si>
  <si>
    <t>5 number of years</t>
  </si>
  <si>
    <t>Followed by 5.28/13.72 of this authority for 92 Pay 93 and thereafter.</t>
  </si>
  <si>
    <t>Has $200,208 of Authority for 90 Pay 91 Through 94 Pay 95.</t>
  </si>
  <si>
    <t>Followed by 1.588/1.880 of this authority for 90 Pay 91 and 91 Pay 92.</t>
  </si>
  <si>
    <t>Authority for 90 Pay 91 thru 94 Pay 95 is .05696688.</t>
  </si>
  <si>
    <t>Notes Description</t>
  </si>
  <si>
    <t>Net Tax</t>
  </si>
  <si>
    <t>Capacity</t>
  </si>
  <si>
    <t>Ballot</t>
  </si>
  <si>
    <t>Rate</t>
  </si>
  <si>
    <t>Cert</t>
  </si>
  <si>
    <t>1st</t>
  </si>
  <si>
    <t>Year</t>
  </si>
  <si>
    <t>#  Years</t>
  </si>
  <si>
    <t>Dollars</t>
  </si>
  <si>
    <t>notes description</t>
  </si>
  <si>
    <t>1st year authority</t>
  </si>
  <si>
    <t>number of years</t>
  </si>
  <si>
    <t>rate</t>
  </si>
  <si>
    <t xml:space="preserve">1st  </t>
  </si>
  <si>
    <t>Auth</t>
  </si>
  <si>
    <t xml:space="preserve">District  </t>
  </si>
  <si>
    <t>OPERATING REFERENDUM RESULTS, 1991-2018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</si>
</sst>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0_)"/>
    <numFmt numFmtId="167" formatCode="0.00_)"/>
    <numFmt numFmtId="168" formatCode="mm/dd/yy_)"/>
    <numFmt numFmtId="169" formatCode="0.00000000_)"/>
  </numFmts>
  <fonts count="25" x14ac:knownFonts="1">
    <font>
      <sz val="10"/>
      <name val="Arial"/>
    </font>
    <font>
      <sz val="10"/>
      <name val="Arial"/>
      <family val="2"/>
    </font>
    <font>
      <sz val="10"/>
      <name val="Arial"/>
      <family val="2"/>
    </font>
    <font>
      <sz val="8"/>
      <name val="Arial"/>
      <family val="2"/>
    </font>
    <font>
      <sz val="11"/>
      <name val="Calibri"/>
      <family val="2"/>
      <scheme val="minor"/>
    </font>
    <font>
      <b/>
      <sz val="15"/>
      <color theme="3"/>
      <name val="Calibri"/>
      <family val="2"/>
      <scheme val="minor"/>
    </font>
    <font>
      <b/>
      <sz val="13"/>
      <color theme="3"/>
      <name val="Calibri"/>
      <family val="2"/>
      <scheme val="minor"/>
    </font>
    <font>
      <sz val="10"/>
      <color theme="0"/>
      <name val="Arial"/>
      <family val="2"/>
    </font>
    <font>
      <b/>
      <sz val="10"/>
      <name val="Arial"/>
      <family val="2"/>
    </font>
    <font>
      <sz val="8"/>
      <color indexed="81"/>
      <name val="Tahoma"/>
      <family val="2"/>
    </font>
    <font>
      <b/>
      <sz val="8"/>
      <color indexed="81"/>
      <name val="Tahoma"/>
      <family val="2"/>
    </font>
    <font>
      <sz val="11"/>
      <color theme="0"/>
      <name val="Calibri"/>
      <family val="2"/>
      <scheme val="minor"/>
    </font>
    <font>
      <b/>
      <sz val="9"/>
      <color indexed="81"/>
      <name val="Tahoma"/>
      <family val="2"/>
    </font>
    <font>
      <b/>
      <sz val="11"/>
      <color theme="0"/>
      <name val="Calibri"/>
      <family val="2"/>
      <scheme val="minor"/>
    </font>
    <font>
      <sz val="10"/>
      <color theme="0"/>
      <name val="Calibri"/>
      <family val="2"/>
      <scheme val="minor"/>
    </font>
    <font>
      <sz val="10"/>
      <name val="Calibri"/>
      <family val="2"/>
      <scheme val="minor"/>
    </font>
    <font>
      <b/>
      <sz val="11"/>
      <name val="Calibri"/>
      <family val="2"/>
      <scheme val="minor"/>
    </font>
    <font>
      <b/>
      <sz val="12"/>
      <color theme="3"/>
      <name val="Calibri"/>
      <family val="2"/>
      <scheme val="minor"/>
    </font>
    <font>
      <sz val="16"/>
      <name val="Calibri"/>
      <family val="2"/>
      <scheme val="minor"/>
    </font>
    <font>
      <b/>
      <sz val="20"/>
      <name val="Calibri"/>
      <family val="2"/>
      <scheme val="minor"/>
    </font>
    <font>
      <sz val="18"/>
      <name val="Calibri"/>
      <family val="2"/>
      <scheme val="minor"/>
    </font>
    <font>
      <b/>
      <sz val="10"/>
      <name val="Calibri"/>
      <family val="2"/>
      <scheme val="minor"/>
    </font>
    <font>
      <sz val="14"/>
      <name val="Calibri"/>
      <family val="2"/>
      <scheme val="minor"/>
    </font>
    <font>
      <sz val="10"/>
      <color theme="0" tint="-0.14999847407452621"/>
      <name val="Calibri"/>
      <family val="2"/>
      <scheme val="minor"/>
    </font>
    <font>
      <sz val="11"/>
      <color theme="0" tint="-0.1499984740745262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s>
  <cellStyleXfs count="3">
    <xf numFmtId="0" fontId="0" fillId="0" borderId="0"/>
    <xf numFmtId="0" fontId="5" fillId="0" borderId="2" applyNumberFormat="0" applyFill="0" applyAlignment="0" applyProtection="0"/>
    <xf numFmtId="0" fontId="6" fillId="0" borderId="3" applyNumberFormat="0" applyFill="0" applyAlignment="0" applyProtection="0"/>
  </cellStyleXfs>
  <cellXfs count="137">
    <xf numFmtId="0" fontId="0" fillId="0" borderId="0" xfId="0"/>
    <xf numFmtId="0" fontId="2" fillId="0" borderId="0" xfId="0" applyFont="1" applyAlignment="1" applyProtection="1">
      <alignment horizontal="left"/>
    </xf>
    <xf numFmtId="0" fontId="2" fillId="0" borderId="0" xfId="0" applyFont="1"/>
    <xf numFmtId="0" fontId="0" fillId="2" borderId="0" xfId="0" applyFill="1"/>
    <xf numFmtId="1" fontId="0" fillId="2" borderId="0" xfId="0" applyNumberFormat="1" applyFill="1"/>
    <xf numFmtId="0" fontId="0" fillId="2" borderId="0" xfId="0" applyFill="1" applyAlignment="1">
      <alignment horizontal="left"/>
    </xf>
    <xf numFmtId="0" fontId="1" fillId="0" borderId="0" xfId="0" applyFont="1"/>
    <xf numFmtId="0" fontId="4" fillId="0" borderId="0" xfId="0" applyFont="1"/>
    <xf numFmtId="0" fontId="4" fillId="0" borderId="0" xfId="0" applyFont="1" applyAlignment="1" applyProtection="1">
      <alignment horizontal="left"/>
    </xf>
    <xf numFmtId="0" fontId="4" fillId="0" borderId="0" xfId="0" applyFont="1" applyAlignment="1" applyProtection="1">
      <alignment horizontal="right"/>
    </xf>
    <xf numFmtId="0" fontId="4" fillId="0" borderId="0" xfId="0" applyFont="1" applyAlignment="1">
      <alignment horizontal="right"/>
    </xf>
    <xf numFmtId="168" fontId="4" fillId="0" borderId="0" xfId="0" applyNumberFormat="1" applyFont="1" applyProtection="1"/>
    <xf numFmtId="0" fontId="4" fillId="0" borderId="0" xfId="0" applyFont="1" applyProtection="1"/>
    <xf numFmtId="37" fontId="4" fillId="0" borderId="0" xfId="0" applyNumberFormat="1" applyFont="1" applyProtection="1"/>
    <xf numFmtId="39" fontId="4" fillId="0" borderId="0" xfId="0" applyNumberFormat="1" applyFont="1" applyProtection="1"/>
    <xf numFmtId="169" fontId="4" fillId="0" borderId="0" xfId="0" applyNumberFormat="1" applyFont="1" applyProtection="1"/>
    <xf numFmtId="0" fontId="5" fillId="2" borderId="2" xfId="1" applyFill="1"/>
    <xf numFmtId="0" fontId="6" fillId="2" borderId="3" xfId="2" applyFill="1"/>
    <xf numFmtId="3" fontId="5" fillId="2" borderId="2" xfId="1" applyNumberFormat="1" applyFill="1"/>
    <xf numFmtId="1" fontId="6" fillId="2" borderId="3" xfId="2" applyNumberFormat="1" applyFill="1"/>
    <xf numFmtId="0" fontId="7" fillId="2" borderId="0" xfId="0" applyFont="1" applyFill="1"/>
    <xf numFmtId="0" fontId="7" fillId="0" borderId="0" xfId="0" applyFont="1"/>
    <xf numFmtId="0" fontId="1" fillId="0" borderId="0" xfId="0" applyFont="1" applyAlignment="1">
      <alignment vertical="top" wrapText="1"/>
    </xf>
    <xf numFmtId="0" fontId="1" fillId="0" borderId="0" xfId="0" applyFont="1" applyAlignment="1">
      <alignment vertical="top"/>
    </xf>
    <xf numFmtId="0" fontId="11" fillId="0" borderId="0" xfId="0" applyFont="1"/>
    <xf numFmtId="0" fontId="11" fillId="0" borderId="0" xfId="0" applyFont="1" applyAlignment="1" applyProtection="1">
      <alignment horizontal="left"/>
    </xf>
    <xf numFmtId="0" fontId="11" fillId="0" borderId="0" xfId="0" applyFont="1" applyFill="1"/>
    <xf numFmtId="0" fontId="11" fillId="0" borderId="0" xfId="0" applyFont="1" applyAlignment="1">
      <alignment horizontal="right"/>
    </xf>
    <xf numFmtId="0" fontId="14" fillId="2" borderId="0" xfId="0" applyFont="1" applyFill="1"/>
    <xf numFmtId="0" fontId="15" fillId="2" borderId="0" xfId="0" applyFont="1" applyFill="1"/>
    <xf numFmtId="0" fontId="15" fillId="0" borderId="0" xfId="0" applyFont="1"/>
    <xf numFmtId="0" fontId="15" fillId="0" borderId="0" xfId="0" applyFont="1" applyAlignment="1">
      <alignment horizontal="right"/>
    </xf>
    <xf numFmtId="0" fontId="11" fillId="2" borderId="0" xfId="0" applyFont="1" applyFill="1"/>
    <xf numFmtId="0" fontId="4" fillId="2" borderId="0" xfId="0" applyFont="1" applyFill="1" applyAlignment="1">
      <alignment horizontal="right"/>
    </xf>
    <xf numFmtId="0" fontId="4" fillId="2" borderId="0" xfId="0" quotePrefix="1" applyFont="1" applyFill="1" applyAlignment="1">
      <alignment horizontal="right"/>
    </xf>
    <xf numFmtId="0" fontId="4" fillId="2" borderId="0" xfId="0" applyFont="1" applyFill="1" applyAlignment="1">
      <alignment horizontal="left"/>
    </xf>
    <xf numFmtId="0" fontId="4" fillId="2" borderId="0" xfId="0" applyFont="1" applyFill="1"/>
    <xf numFmtId="0" fontId="4" fillId="2" borderId="1" xfId="0" applyFont="1" applyFill="1" applyBorder="1" applyAlignment="1">
      <alignment horizontal="left"/>
    </xf>
    <xf numFmtId="0" fontId="4" fillId="2" borderId="1" xfId="0" applyFont="1" applyFill="1" applyBorder="1"/>
    <xf numFmtId="0" fontId="11" fillId="2" borderId="1" xfId="0" applyFont="1" applyFill="1" applyBorder="1" applyAlignment="1">
      <alignment horizontal="left"/>
    </xf>
    <xf numFmtId="1" fontId="4" fillId="2" borderId="0" xfId="0" applyNumberFormat="1" applyFont="1" applyFill="1" applyAlignment="1">
      <alignment horizontal="right"/>
    </xf>
    <xf numFmtId="0" fontId="4" fillId="2" borderId="1" xfId="0" applyFont="1" applyFill="1" applyBorder="1" applyAlignment="1">
      <alignment horizontal="right"/>
    </xf>
    <xf numFmtId="3" fontId="4" fillId="2" borderId="0" xfId="0" applyNumberFormat="1" applyFont="1" applyFill="1" applyBorder="1"/>
    <xf numFmtId="0" fontId="4" fillId="2" borderId="1" xfId="0" applyFont="1" applyFill="1" applyBorder="1" applyAlignment="1">
      <alignment horizontal="right" wrapText="1"/>
    </xf>
    <xf numFmtId="2" fontId="4" fillId="2" borderId="0" xfId="0" applyNumberFormat="1" applyFont="1" applyFill="1" applyAlignment="1">
      <alignment horizontal="right"/>
    </xf>
    <xf numFmtId="3" fontId="4" fillId="2" borderId="1" xfId="0" applyNumberFormat="1" applyFont="1" applyFill="1" applyBorder="1"/>
    <xf numFmtId="3" fontId="4" fillId="2" borderId="1" xfId="0" applyNumberFormat="1" applyFont="1" applyFill="1" applyBorder="1" applyAlignment="1">
      <alignment horizontal="right"/>
    </xf>
    <xf numFmtId="164" fontId="4" fillId="2" borderId="1" xfId="0" applyNumberFormat="1" applyFont="1" applyFill="1" applyBorder="1"/>
    <xf numFmtId="0" fontId="4" fillId="2" borderId="0" xfId="0" applyFont="1" applyFill="1" applyBorder="1"/>
    <xf numFmtId="4" fontId="4" fillId="2" borderId="0" xfId="0" applyNumberFormat="1" applyFont="1" applyFill="1" applyBorder="1"/>
    <xf numFmtId="0" fontId="4" fillId="2" borderId="0" xfId="0" applyFont="1" applyFill="1" applyBorder="1" applyAlignment="1">
      <alignment horizontal="right"/>
    </xf>
    <xf numFmtId="3" fontId="4" fillId="2" borderId="0" xfId="0" applyNumberFormat="1" applyFont="1" applyFill="1" applyBorder="1" applyAlignment="1">
      <alignment horizontal="right"/>
    </xf>
    <xf numFmtId="2" fontId="4" fillId="2" borderId="0" xfId="0" applyNumberFormat="1" applyFont="1" applyFill="1" applyBorder="1"/>
    <xf numFmtId="0" fontId="4" fillId="2" borderId="1" xfId="0" quotePrefix="1" applyFont="1" applyFill="1" applyBorder="1"/>
    <xf numFmtId="1" fontId="4" fillId="2" borderId="0" xfId="0" applyNumberFormat="1" applyFont="1" applyFill="1" applyBorder="1" applyAlignment="1">
      <alignment horizontal="left"/>
    </xf>
    <xf numFmtId="4" fontId="4" fillId="2" borderId="0" xfId="0" applyNumberFormat="1" applyFont="1" applyFill="1" applyBorder="1" applyAlignment="1">
      <alignment horizontal="right"/>
    </xf>
    <xf numFmtId="0" fontId="4" fillId="2" borderId="0" xfId="0" quotePrefix="1" applyFont="1" applyFill="1" applyBorder="1" applyAlignment="1">
      <alignment horizontal="right"/>
    </xf>
    <xf numFmtId="3" fontId="4" fillId="2" borderId="0" xfId="0" quotePrefix="1" applyNumberFormat="1" applyFont="1" applyFill="1" applyBorder="1" applyAlignment="1">
      <alignment horizontal="right"/>
    </xf>
    <xf numFmtId="1" fontId="4" fillId="2" borderId="0" xfId="0" applyNumberFormat="1" applyFont="1" applyFill="1" applyBorder="1"/>
    <xf numFmtId="1" fontId="4" fillId="2" borderId="0" xfId="0" applyNumberFormat="1" applyFont="1" applyFill="1" applyBorder="1" applyAlignment="1">
      <alignment horizontal="right"/>
    </xf>
    <xf numFmtId="0" fontId="4" fillId="2" borderId="0" xfId="0" applyFont="1" applyFill="1" applyBorder="1" applyAlignment="1">
      <alignment horizontal="left"/>
    </xf>
    <xf numFmtId="0" fontId="4" fillId="2" borderId="0" xfId="0" quotePrefix="1" applyFont="1" applyFill="1" applyBorder="1"/>
    <xf numFmtId="4" fontId="4" fillId="2" borderId="0" xfId="0" applyNumberFormat="1" applyFont="1" applyFill="1" applyAlignment="1">
      <alignment horizontal="right"/>
    </xf>
    <xf numFmtId="3" fontId="4" fillId="2" borderId="0" xfId="0" applyNumberFormat="1" applyFont="1" applyFill="1"/>
    <xf numFmtId="0" fontId="4" fillId="2" borderId="0" xfId="0" quotePrefix="1" applyFont="1" applyFill="1"/>
    <xf numFmtId="3" fontId="4" fillId="2" borderId="0" xfId="0" quotePrefix="1" applyNumberFormat="1" applyFont="1" applyFill="1" applyAlignment="1">
      <alignment horizontal="right"/>
    </xf>
    <xf numFmtId="4" fontId="4" fillId="0" borderId="0" xfId="0" applyNumberFormat="1" applyFont="1" applyAlignment="1">
      <alignment horizontal="right"/>
    </xf>
    <xf numFmtId="3" fontId="4" fillId="0" borderId="0" xfId="0" applyNumberFormat="1" applyFont="1"/>
    <xf numFmtId="1" fontId="4" fillId="0" borderId="0" xfId="0" applyNumberFormat="1" applyFont="1" applyAlignment="1">
      <alignment horizontal="right"/>
    </xf>
    <xf numFmtId="0" fontId="4" fillId="0" borderId="0" xfId="0" quotePrefix="1" applyFont="1"/>
    <xf numFmtId="4" fontId="4" fillId="0" borderId="0" xfId="0" applyNumberFormat="1" applyFont="1"/>
    <xf numFmtId="3" fontId="4" fillId="0" borderId="0" xfId="0" quotePrefix="1" applyNumberFormat="1" applyFont="1" applyAlignment="1">
      <alignment horizontal="right"/>
    </xf>
    <xf numFmtId="4" fontId="4" fillId="0" borderId="0" xfId="0" applyNumberFormat="1" applyFont="1" applyAlignment="1">
      <alignment horizontal="left"/>
    </xf>
    <xf numFmtId="1" fontId="4" fillId="0" borderId="0" xfId="0" applyNumberFormat="1" applyFont="1"/>
    <xf numFmtId="1" fontId="4" fillId="0" borderId="0" xfId="0" quotePrefix="1" applyNumberFormat="1" applyFont="1" applyAlignment="1">
      <alignment horizontal="right"/>
    </xf>
    <xf numFmtId="1" fontId="4" fillId="2" borderId="0" xfId="0" applyNumberFormat="1" applyFont="1" applyFill="1"/>
    <xf numFmtId="4" fontId="4" fillId="2" borderId="0" xfId="0" applyNumberFormat="1" applyFont="1" applyFill="1"/>
    <xf numFmtId="3" fontId="4" fillId="0" borderId="0" xfId="0" applyNumberFormat="1" applyFont="1" applyAlignment="1">
      <alignment horizontal="right"/>
    </xf>
    <xf numFmtId="0" fontId="4" fillId="0" borderId="0" xfId="0" applyFont="1" applyAlignment="1">
      <alignment horizontal="left"/>
    </xf>
    <xf numFmtId="3" fontId="4" fillId="0" borderId="0" xfId="0" applyNumberFormat="1" applyFont="1" applyFill="1"/>
    <xf numFmtId="3" fontId="4" fillId="0" borderId="0" xfId="0" applyNumberFormat="1" applyFont="1" applyFill="1" applyAlignment="1">
      <alignment horizontal="right"/>
    </xf>
    <xf numFmtId="0" fontId="4" fillId="0" borderId="0" xfId="0" applyFont="1" applyFill="1" applyAlignment="1">
      <alignment horizontal="left"/>
    </xf>
    <xf numFmtId="0" fontId="4" fillId="0" borderId="0" xfId="0" applyFont="1" applyFill="1"/>
    <xf numFmtId="4" fontId="4" fillId="0" borderId="0" xfId="0" applyNumberFormat="1" applyFont="1" applyFill="1" applyAlignment="1">
      <alignment horizontal="right"/>
    </xf>
    <xf numFmtId="0" fontId="16" fillId="2" borderId="0" xfId="0" applyFont="1" applyFill="1"/>
    <xf numFmtId="0" fontId="17" fillId="2" borderId="1" xfId="2" applyFont="1" applyFill="1" applyBorder="1" applyAlignment="1" applyProtection="1">
      <alignment horizontal="left"/>
    </xf>
    <xf numFmtId="0" fontId="11" fillId="2" borderId="1" xfId="0" applyFont="1" applyFill="1" applyBorder="1"/>
    <xf numFmtId="0" fontId="11" fillId="2" borderId="0" xfId="0" applyFont="1" applyFill="1" applyAlignment="1">
      <alignment horizontal="right"/>
    </xf>
    <xf numFmtId="1" fontId="11" fillId="2" borderId="0" xfId="0" applyNumberFormat="1" applyFont="1" applyFill="1" applyAlignment="1">
      <alignment horizontal="right"/>
    </xf>
    <xf numFmtId="0" fontId="19" fillId="2" borderId="0" xfId="0" applyFont="1" applyFill="1"/>
    <xf numFmtId="0" fontId="18" fillId="2" borderId="0" xfId="0" quotePrefix="1" applyFont="1" applyFill="1"/>
    <xf numFmtId="0" fontId="18" fillId="2" borderId="0" xfId="0" applyFont="1" applyFill="1"/>
    <xf numFmtId="0" fontId="20" fillId="3" borderId="0" xfId="0" applyFont="1" applyFill="1"/>
    <xf numFmtId="0" fontId="20" fillId="2" borderId="0" xfId="0" applyFont="1" applyFill="1"/>
    <xf numFmtId="3" fontId="4" fillId="2" borderId="0" xfId="0" applyNumberFormat="1" applyFont="1" applyFill="1" applyAlignment="1">
      <alignment horizontal="right"/>
    </xf>
    <xf numFmtId="165" fontId="4" fillId="2" borderId="0" xfId="0" applyNumberFormat="1" applyFont="1" applyFill="1"/>
    <xf numFmtId="1" fontId="4" fillId="2" borderId="0" xfId="0" applyNumberFormat="1" applyFont="1" applyFill="1" applyAlignment="1">
      <alignment horizontal="left"/>
    </xf>
    <xf numFmtId="4" fontId="11" fillId="0" borderId="0" xfId="0" applyNumberFormat="1" applyFont="1"/>
    <xf numFmtId="0" fontId="11" fillId="2" borderId="0" xfId="0" applyFont="1" applyFill="1" applyBorder="1"/>
    <xf numFmtId="0" fontId="11" fillId="2" borderId="0" xfId="0" applyFont="1" applyFill="1" applyBorder="1" applyAlignment="1">
      <alignment horizontal="right"/>
    </xf>
    <xf numFmtId="3" fontId="11" fillId="0" borderId="0" xfId="0" applyNumberFormat="1" applyFont="1"/>
    <xf numFmtId="165" fontId="11" fillId="2" borderId="0" xfId="0" applyNumberFormat="1" applyFont="1" applyFill="1"/>
    <xf numFmtId="3" fontId="11" fillId="2" borderId="0" xfId="0" applyNumberFormat="1" applyFont="1" applyFill="1"/>
    <xf numFmtId="4" fontId="11" fillId="2" borderId="0" xfId="0" applyNumberFormat="1" applyFont="1" applyFill="1"/>
    <xf numFmtId="0" fontId="16" fillId="2" borderId="0" xfId="0" applyFont="1" applyFill="1" applyAlignment="1">
      <alignment horizontal="right" wrapText="1"/>
    </xf>
    <xf numFmtId="0" fontId="13" fillId="2" borderId="0" xfId="0" applyFont="1" applyFill="1" applyAlignment="1">
      <alignment wrapText="1"/>
    </xf>
    <xf numFmtId="0" fontId="16" fillId="2" borderId="0" xfId="0" applyFont="1" applyFill="1" applyAlignment="1">
      <alignment wrapText="1"/>
    </xf>
    <xf numFmtId="0" fontId="22" fillId="2" borderId="0" xfId="0" applyFont="1" applyFill="1"/>
    <xf numFmtId="0" fontId="4" fillId="2" borderId="0" xfId="0" applyFont="1" applyFill="1" applyAlignment="1" applyProtection="1">
      <alignment horizontal="left"/>
    </xf>
    <xf numFmtId="4" fontId="4" fillId="0" borderId="0" xfId="0" applyNumberFormat="1" applyFont="1" applyFill="1"/>
    <xf numFmtId="0" fontId="5" fillId="2" borderId="0" xfId="1" applyFill="1" applyBorder="1"/>
    <xf numFmtId="0" fontId="4" fillId="2" borderId="0" xfId="0" applyFont="1" applyFill="1" applyAlignment="1">
      <alignment horizontal="right" wrapText="1"/>
    </xf>
    <xf numFmtId="0" fontId="5" fillId="0" borderId="0" xfId="1" applyFont="1" applyBorder="1"/>
    <xf numFmtId="0" fontId="14" fillId="0" borderId="0" xfId="0" applyFont="1"/>
    <xf numFmtId="0" fontId="23" fillId="4" borderId="0" xfId="0" applyFont="1" applyFill="1"/>
    <xf numFmtId="14" fontId="21" fillId="0" borderId="0" xfId="0" applyNumberFormat="1" applyFont="1" applyAlignment="1">
      <alignment horizontal="right"/>
    </xf>
    <xf numFmtId="0" fontId="6" fillId="0" borderId="0" xfId="2" applyFont="1" applyBorder="1"/>
    <xf numFmtId="0" fontId="16" fillId="0" borderId="0" xfId="0" applyFont="1" applyAlignment="1">
      <alignment horizontal="right" wrapText="1"/>
    </xf>
    <xf numFmtId="3" fontId="16" fillId="0" borderId="0" xfId="0" applyNumberFormat="1" applyFont="1" applyAlignment="1">
      <alignment horizontal="right" wrapText="1"/>
    </xf>
    <xf numFmtId="0" fontId="24" fillId="4" borderId="0" xfId="0" applyFont="1" applyFill="1"/>
    <xf numFmtId="0" fontId="11" fillId="0" borderId="0" xfId="0" applyFont="1" applyAlignment="1"/>
    <xf numFmtId="0" fontId="5" fillId="0" borderId="0" xfId="1" applyBorder="1"/>
    <xf numFmtId="0" fontId="4" fillId="0" borderId="0" xfId="0" applyFont="1" applyAlignment="1">
      <alignment wrapText="1"/>
    </xf>
    <xf numFmtId="0" fontId="4" fillId="0" borderId="0" xfId="0" applyFont="1" applyAlignment="1" applyProtection="1">
      <alignment horizontal="right" wrapText="1"/>
    </xf>
    <xf numFmtId="166" fontId="4" fillId="0" borderId="0" xfId="0" applyNumberFormat="1" applyFont="1" applyProtection="1"/>
    <xf numFmtId="167" fontId="4" fillId="0" borderId="0" xfId="0" applyNumberFormat="1" applyFont="1" applyProtection="1"/>
    <xf numFmtId="0" fontId="11" fillId="0" borderId="0" xfId="0" applyFont="1" applyAlignment="1" applyProtection="1">
      <alignment horizontal="right"/>
    </xf>
    <xf numFmtId="164" fontId="4" fillId="0" borderId="0" xfId="0" applyNumberFormat="1" applyFont="1" applyAlignment="1">
      <alignment horizontal="right"/>
    </xf>
    <xf numFmtId="0" fontId="4" fillId="0" borderId="0" xfId="0" applyNumberFormat="1" applyFont="1"/>
    <xf numFmtId="1" fontId="4" fillId="0" borderId="0" xfId="0" applyNumberFormat="1" applyFont="1" applyAlignment="1">
      <alignment horizontal="left"/>
    </xf>
    <xf numFmtId="0" fontId="4" fillId="0" borderId="0" xfId="0" applyFont="1" applyFill="1" applyBorder="1"/>
    <xf numFmtId="1" fontId="4" fillId="0" borderId="0" xfId="0" applyNumberFormat="1" applyFont="1" applyFill="1" applyBorder="1"/>
    <xf numFmtId="0" fontId="4" fillId="0" borderId="0" xfId="0" applyFont="1" applyFill="1" applyBorder="1" applyAlignment="1">
      <alignment horizontal="right"/>
    </xf>
    <xf numFmtId="4" fontId="4" fillId="0" borderId="0" xfId="0" applyNumberFormat="1" applyFont="1" applyFill="1" applyBorder="1"/>
    <xf numFmtId="0" fontId="4" fillId="0" borderId="0" xfId="0" quotePrefix="1" applyFont="1" applyAlignment="1">
      <alignment horizontal="right"/>
    </xf>
    <xf numFmtId="0" fontId="4" fillId="0" borderId="0" xfId="0" applyNumberFormat="1" applyFont="1" applyFill="1"/>
    <xf numFmtId="0" fontId="4" fillId="0" borderId="0" xfId="0" applyFont="1" applyAlignment="1">
      <alignment horizontal="right" wrapText="1"/>
    </xf>
  </cellXfs>
  <cellStyles count="3">
    <cellStyle name="Heading 1" xfId="1" builtinId="16"/>
    <cellStyle name="Heading 2" xfId="2" builtinId="17"/>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9088028170335"/>
          <c:y val="5.0903866755151905E-2"/>
          <c:w val="0.87321981947249916"/>
          <c:h val="0.79119152899436107"/>
        </c:manualLayout>
      </c:layout>
      <c:scatterChart>
        <c:scatterStyle val="lineMarker"/>
        <c:varyColors val="0"/>
        <c:ser>
          <c:idx val="0"/>
          <c:order val="0"/>
          <c:spPr>
            <a:ln w="28575">
              <a:noFill/>
            </a:ln>
          </c:spPr>
          <c:marker>
            <c:symbol val="diamond"/>
            <c:size val="10"/>
            <c:spPr>
              <a:solidFill>
                <a:srgbClr val="000080"/>
              </a:solidFill>
              <a:ln>
                <a:solidFill>
                  <a:srgbClr val="000080"/>
                </a:solidFill>
                <a:prstDash val="solid"/>
              </a:ln>
            </c:spPr>
          </c:marker>
          <c:xVal>
            <c:numRef>
              <c:f>Scatter1!$Q$46:$Q$2191</c:f>
              <c:numCache>
                <c:formatCode>#,##0.00</c:formatCode>
                <c:ptCount val="2146"/>
                <c:pt idx="0">
                  <c:v>2.9794496195690821</c:v>
                </c:pt>
                <c:pt idx="1">
                  <c:v>1.7375526417968399</c:v>
                </c:pt>
                <c:pt idx="2">
                  <c:v>3.8894117647058826</c:v>
                </c:pt>
                <c:pt idx="3">
                  <c:v>0.81091364522726195</c:v>
                </c:pt>
                <c:pt idx="4">
                  <c:v>0.81091364522726195</c:v>
                </c:pt>
                <c:pt idx="5">
                  <c:v>3.1166528749778237</c:v>
                </c:pt>
                <c:pt idx="6">
                  <c:v>2.8787561165847975</c:v>
                </c:pt>
                <c:pt idx="7">
                  <c:v>5.4292636340200149</c:v>
                </c:pt>
                <c:pt idx="8">
                  <c:v>5.6097492171852519</c:v>
                </c:pt>
                <c:pt idx="9">
                  <c:v>5.3893453094680233</c:v>
                </c:pt>
                <c:pt idx="10">
                  <c:v>1.8380287342483344</c:v>
                </c:pt>
                <c:pt idx="11">
                  <c:v>0.56467266631374624</c:v>
                </c:pt>
                <c:pt idx="12">
                  <c:v>5.471069215145044</c:v>
                </c:pt>
                <c:pt idx="13">
                  <c:v>2.7723136625183997</c:v>
                </c:pt>
                <c:pt idx="14">
                  <c:v>2.7813461795798209</c:v>
                </c:pt>
                <c:pt idx="15">
                  <c:v>1.8695845851377739</c:v>
                </c:pt>
                <c:pt idx="16">
                  <c:v>0.888774277121259</c:v>
                </c:pt>
                <c:pt idx="17">
                  <c:v>0.888774277121259</c:v>
                </c:pt>
                <c:pt idx="18">
                  <c:v>0.78889364828562436</c:v>
                </c:pt>
                <c:pt idx="19">
                  <c:v>1.60731026701099</c:v>
                </c:pt>
                <c:pt idx="20">
                  <c:v>0.68251475804162676</c:v>
                </c:pt>
                <c:pt idx="21">
                  <c:v>0.57805034370593378</c:v>
                </c:pt>
                <c:pt idx="22">
                  <c:v>0.87640977000548725</c:v>
                </c:pt>
                <c:pt idx="23">
                  <c:v>2.1290538726378889</c:v>
                </c:pt>
                <c:pt idx="24">
                  <c:v>2.2156616286059831</c:v>
                </c:pt>
                <c:pt idx="25">
                  <c:v>2.2168971850697257</c:v>
                </c:pt>
                <c:pt idx="26">
                  <c:v>2.2336009580314733</c:v>
                </c:pt>
                <c:pt idx="27">
                  <c:v>1.1562492501859538</c:v>
                </c:pt>
                <c:pt idx="28">
                  <c:v>1.1556973870480121</c:v>
                </c:pt>
                <c:pt idx="29">
                  <c:v>1.1522902320224584</c:v>
                </c:pt>
                <c:pt idx="30">
                  <c:v>0.76420427316090322</c:v>
                </c:pt>
                <c:pt idx="31">
                  <c:v>0.76420427316090322</c:v>
                </c:pt>
                <c:pt idx="32">
                  <c:v>0.85971985862023825</c:v>
                </c:pt>
                <c:pt idx="33">
                  <c:v>0.85652572326220711</c:v>
                </c:pt>
                <c:pt idx="34">
                  <c:v>0.6617516107066157</c:v>
                </c:pt>
                <c:pt idx="35">
                  <c:v>1.8275429561067118</c:v>
                </c:pt>
                <c:pt idx="36">
                  <c:v>1.93826754695822</c:v>
                </c:pt>
                <c:pt idx="37">
                  <c:v>1.9559670471087733</c:v>
                </c:pt>
                <c:pt idx="38">
                  <c:v>1.0529161256586264</c:v>
                </c:pt>
                <c:pt idx="39">
                  <c:v>1.0366674200157464</c:v>
                </c:pt>
                <c:pt idx="40">
                  <c:v>1.0450872038488752</c:v>
                </c:pt>
                <c:pt idx="41">
                  <c:v>1.0391785836151006</c:v>
                </c:pt>
                <c:pt idx="42">
                  <c:v>2.4368231046931408</c:v>
                </c:pt>
                <c:pt idx="43">
                  <c:v>1.2886432433966182</c:v>
                </c:pt>
                <c:pt idx="44">
                  <c:v>1.0284704775263442</c:v>
                </c:pt>
                <c:pt idx="45">
                  <c:v>1.0298021181964259</c:v>
                </c:pt>
                <c:pt idx="46">
                  <c:v>1.0284704775263442</c:v>
                </c:pt>
                <c:pt idx="47">
                  <c:v>1.0298021181964259</c:v>
                </c:pt>
                <c:pt idx="48">
                  <c:v>0.95859057370877876</c:v>
                </c:pt>
                <c:pt idx="49">
                  <c:v>1.8348220040305721</c:v>
                </c:pt>
                <c:pt idx="50">
                  <c:v>0.91060237081943274</c:v>
                </c:pt>
                <c:pt idx="51">
                  <c:v>0.90747422801345734</c:v>
                </c:pt>
                <c:pt idx="52">
                  <c:v>2.5197439175809717</c:v>
                </c:pt>
                <c:pt idx="53">
                  <c:v>0.75613516638828215</c:v>
                </c:pt>
                <c:pt idx="54">
                  <c:v>3.5215637125826142</c:v>
                </c:pt>
                <c:pt idx="55">
                  <c:v>1.3194576930414608</c:v>
                </c:pt>
                <c:pt idx="56">
                  <c:v>2.1972535096935855</c:v>
                </c:pt>
                <c:pt idx="57">
                  <c:v>0.77885676724832886</c:v>
                </c:pt>
                <c:pt idx="58">
                  <c:v>1.0526773485227299</c:v>
                </c:pt>
                <c:pt idx="59">
                  <c:v>3.1998887463326664</c:v>
                </c:pt>
                <c:pt idx="60">
                  <c:v>1.3634506074228183</c:v>
                </c:pt>
                <c:pt idx="61">
                  <c:v>1.360664264219638</c:v>
                </c:pt>
                <c:pt idx="62">
                  <c:v>0.6727586206896552</c:v>
                </c:pt>
                <c:pt idx="63">
                  <c:v>0.52356020942408388</c:v>
                </c:pt>
                <c:pt idx="64">
                  <c:v>0.33222591362126241</c:v>
                </c:pt>
                <c:pt idx="65">
                  <c:v>0.6441300020614863</c:v>
                </c:pt>
                <c:pt idx="66">
                  <c:v>0.66322511439250453</c:v>
                </c:pt>
                <c:pt idx="67">
                  <c:v>1.0424809744299011</c:v>
                </c:pt>
                <c:pt idx="68">
                  <c:v>0.78694952981108512</c:v>
                </c:pt>
                <c:pt idx="69">
                  <c:v>0.79148187565257389</c:v>
                </c:pt>
                <c:pt idx="70">
                  <c:v>0.79299265759973669</c:v>
                </c:pt>
                <c:pt idx="71">
                  <c:v>0.94753991528185078</c:v>
                </c:pt>
                <c:pt idx="72">
                  <c:v>0.94574780058651031</c:v>
                </c:pt>
                <c:pt idx="73">
                  <c:v>0.944118605408928</c:v>
                </c:pt>
                <c:pt idx="74">
                  <c:v>2.9049171035850927</c:v>
                </c:pt>
                <c:pt idx="75">
                  <c:v>1.2193541911878758</c:v>
                </c:pt>
                <c:pt idx="76">
                  <c:v>1.2147921057673885</c:v>
                </c:pt>
                <c:pt idx="77">
                  <c:v>1.2193541911878758</c:v>
                </c:pt>
                <c:pt idx="78">
                  <c:v>1.2147921057673885</c:v>
                </c:pt>
                <c:pt idx="79">
                  <c:v>2.4259507649485159</c:v>
                </c:pt>
                <c:pt idx="80">
                  <c:v>0.81479542877082789</c:v>
                </c:pt>
                <c:pt idx="81">
                  <c:v>0.81554317618175243</c:v>
                </c:pt>
                <c:pt idx="82">
                  <c:v>0.96005875346976444</c:v>
                </c:pt>
                <c:pt idx="83">
                  <c:v>1.256670347699111</c:v>
                </c:pt>
                <c:pt idx="84">
                  <c:v>1.2705656357338053</c:v>
                </c:pt>
                <c:pt idx="85">
                  <c:v>0.74702797088035089</c:v>
                </c:pt>
                <c:pt idx="86">
                  <c:v>0.74308933483001505</c:v>
                </c:pt>
                <c:pt idx="87">
                  <c:v>0.74702797088035089</c:v>
                </c:pt>
                <c:pt idx="88">
                  <c:v>0.74308933483001505</c:v>
                </c:pt>
                <c:pt idx="89">
                  <c:v>0.73461538461538467</c:v>
                </c:pt>
                <c:pt idx="90">
                  <c:v>3.0007570022710066</c:v>
                </c:pt>
                <c:pt idx="91">
                  <c:v>0.47764931817142614</c:v>
                </c:pt>
                <c:pt idx="92">
                  <c:v>0.76325518617411459</c:v>
                </c:pt>
                <c:pt idx="93">
                  <c:v>3.2079161451814766</c:v>
                </c:pt>
                <c:pt idx="94">
                  <c:v>0.83157790252671748</c:v>
                </c:pt>
                <c:pt idx="95">
                  <c:v>0.83157790252671748</c:v>
                </c:pt>
                <c:pt idx="96">
                  <c:v>2.1725778001763891</c:v>
                </c:pt>
                <c:pt idx="97">
                  <c:v>3.0561490925533517</c:v>
                </c:pt>
                <c:pt idx="98">
                  <c:v>1.567854462598443</c:v>
                </c:pt>
                <c:pt idx="99">
                  <c:v>2.8059405940594058</c:v>
                </c:pt>
                <c:pt idx="100">
                  <c:v>2.8287128712871286</c:v>
                </c:pt>
                <c:pt idx="101">
                  <c:v>2.5801980198019803</c:v>
                </c:pt>
                <c:pt idx="102">
                  <c:v>3.7912958673655983</c:v>
                </c:pt>
                <c:pt idx="103">
                  <c:v>1.3420444360583046</c:v>
                </c:pt>
                <c:pt idx="104">
                  <c:v>1.1862480846107055</c:v>
                </c:pt>
                <c:pt idx="105">
                  <c:v>1.7554995883359998</c:v>
                </c:pt>
                <c:pt idx="106">
                  <c:v>1.2133005208035255</c:v>
                </c:pt>
                <c:pt idx="107">
                  <c:v>1.2014727484309125</c:v>
                </c:pt>
                <c:pt idx="108">
                  <c:v>1.2113928155821363</c:v>
                </c:pt>
                <c:pt idx="109">
                  <c:v>0.87509758001561277</c:v>
                </c:pt>
                <c:pt idx="110">
                  <c:v>0.87099921935987512</c:v>
                </c:pt>
                <c:pt idx="111">
                  <c:v>3.8499440714682907</c:v>
                </c:pt>
                <c:pt idx="112">
                  <c:v>3.5738849742635646</c:v>
                </c:pt>
                <c:pt idx="113">
                  <c:v>2.6510595167199744</c:v>
                </c:pt>
                <c:pt idx="114">
                  <c:v>1.2745205180044807</c:v>
                </c:pt>
                <c:pt idx="115">
                  <c:v>2.7648947556189793</c:v>
                </c:pt>
                <c:pt idx="116">
                  <c:v>1.8198757763975155</c:v>
                </c:pt>
                <c:pt idx="117">
                  <c:v>1.0706358532445488</c:v>
                </c:pt>
                <c:pt idx="118">
                  <c:v>0.89299540597739124</c:v>
                </c:pt>
                <c:pt idx="119">
                  <c:v>7.3544573510206879E-2</c:v>
                </c:pt>
                <c:pt idx="120">
                  <c:v>6.7343777741044802E-2</c:v>
                </c:pt>
                <c:pt idx="121">
                  <c:v>5.6169256693503089E-2</c:v>
                </c:pt>
                <c:pt idx="122">
                  <c:v>2.7066569129480616E-2</c:v>
                </c:pt>
                <c:pt idx="123">
                  <c:v>2.1190904571387987</c:v>
                </c:pt>
                <c:pt idx="124">
                  <c:v>1.1489325716551919</c:v>
                </c:pt>
                <c:pt idx="125">
                  <c:v>1.481958762886598</c:v>
                </c:pt>
                <c:pt idx="126">
                  <c:v>1.2007596310363537</c:v>
                </c:pt>
                <c:pt idx="127">
                  <c:v>1.201844818231145</c:v>
                </c:pt>
                <c:pt idx="128">
                  <c:v>3.0134627628177202</c:v>
                </c:pt>
                <c:pt idx="129">
                  <c:v>0.68890738631385262</c:v>
                </c:pt>
                <c:pt idx="130">
                  <c:v>0.7882709234118932</c:v>
                </c:pt>
                <c:pt idx="131">
                  <c:v>0.7882709234118932</c:v>
                </c:pt>
                <c:pt idx="132">
                  <c:v>0.88134742652824383</c:v>
                </c:pt>
                <c:pt idx="133">
                  <c:v>1.1217424069281183</c:v>
                </c:pt>
                <c:pt idx="134">
                  <c:v>1.1069176174092443</c:v>
                </c:pt>
                <c:pt idx="135">
                  <c:v>0.77987421383647804</c:v>
                </c:pt>
                <c:pt idx="136">
                  <c:v>0.77701543739279588</c:v>
                </c:pt>
                <c:pt idx="137">
                  <c:v>0.77758719268153231</c:v>
                </c:pt>
                <c:pt idx="138">
                  <c:v>2.617532498757754</c:v>
                </c:pt>
                <c:pt idx="139">
                  <c:v>2.6063122124801641</c:v>
                </c:pt>
                <c:pt idx="140">
                  <c:v>2.1898370086289551</c:v>
                </c:pt>
                <c:pt idx="141">
                  <c:v>2.6436644854253419</c:v>
                </c:pt>
                <c:pt idx="142">
                  <c:v>0.68082547878830746</c:v>
                </c:pt>
                <c:pt idx="143">
                  <c:v>1.6977272727272728</c:v>
                </c:pt>
                <c:pt idx="144">
                  <c:v>2.4841679179996086</c:v>
                </c:pt>
                <c:pt idx="145">
                  <c:v>0.74868506262734758</c:v>
                </c:pt>
                <c:pt idx="146">
                  <c:v>0.7351321395171625</c:v>
                </c:pt>
                <c:pt idx="147">
                  <c:v>0.66508674514661592</c:v>
                </c:pt>
                <c:pt idx="148">
                  <c:v>1.0770498262707311</c:v>
                </c:pt>
                <c:pt idx="149">
                  <c:v>3.1357723001369409</c:v>
                </c:pt>
                <c:pt idx="150">
                  <c:v>0.82445959669229651</c:v>
                </c:pt>
                <c:pt idx="151">
                  <c:v>0.67336860670193999</c:v>
                </c:pt>
                <c:pt idx="152">
                  <c:v>1.6568292430361398</c:v>
                </c:pt>
                <c:pt idx="153">
                  <c:v>3.3082546288885331</c:v>
                </c:pt>
                <c:pt idx="154">
                  <c:v>2.0406949071870537</c:v>
                </c:pt>
                <c:pt idx="155">
                  <c:v>1.5891089108910892</c:v>
                </c:pt>
                <c:pt idx="156">
                  <c:v>1.3028238873090405</c:v>
                </c:pt>
                <c:pt idx="157">
                  <c:v>0.82119205298013243</c:v>
                </c:pt>
                <c:pt idx="158">
                  <c:v>1.9597136269870161</c:v>
                </c:pt>
                <c:pt idx="159">
                  <c:v>2.3181604880337869</c:v>
                </c:pt>
                <c:pt idx="160">
                  <c:v>3.6906525032769864</c:v>
                </c:pt>
                <c:pt idx="161">
                  <c:v>2.1570397111913358</c:v>
                </c:pt>
                <c:pt idx="162">
                  <c:v>2.1624548736462095</c:v>
                </c:pt>
                <c:pt idx="163">
                  <c:v>4.4893321122078627</c:v>
                </c:pt>
                <c:pt idx="164">
                  <c:v>1.6398939737489222</c:v>
                </c:pt>
                <c:pt idx="165">
                  <c:v>0.82981415449332052</c:v>
                </c:pt>
                <c:pt idx="166">
                  <c:v>0.82817095814778918</c:v>
                </c:pt>
                <c:pt idx="167">
                  <c:v>1.0926955003395185</c:v>
                </c:pt>
                <c:pt idx="168">
                  <c:v>2.183956005127222</c:v>
                </c:pt>
                <c:pt idx="169">
                  <c:v>2.3869498355103071</c:v>
                </c:pt>
                <c:pt idx="170">
                  <c:v>4.2163438828530939</c:v>
                </c:pt>
                <c:pt idx="171">
                  <c:v>2.4435521965044873</c:v>
                </c:pt>
                <c:pt idx="172">
                  <c:v>3.8194611556565174</c:v>
                </c:pt>
                <c:pt idx="173">
                  <c:v>3.7424558904215073</c:v>
                </c:pt>
                <c:pt idx="174">
                  <c:v>3.7304238177285369</c:v>
                </c:pt>
                <c:pt idx="175">
                  <c:v>2.3280238924838228</c:v>
                </c:pt>
                <c:pt idx="176">
                  <c:v>5.3764906647279194</c:v>
                </c:pt>
                <c:pt idx="177">
                  <c:v>0.84230029216846014</c:v>
                </c:pt>
                <c:pt idx="178">
                  <c:v>0.86205585878704027</c:v>
                </c:pt>
                <c:pt idx="179">
                  <c:v>1.2973720608575381</c:v>
                </c:pt>
                <c:pt idx="180">
                  <c:v>2.7627793323611711</c:v>
                </c:pt>
                <c:pt idx="181">
                  <c:v>0.41649508794634976</c:v>
                </c:pt>
                <c:pt idx="182">
                  <c:v>0.85136885524214334</c:v>
                </c:pt>
                <c:pt idx="183">
                  <c:v>2.133177074891845</c:v>
                </c:pt>
                <c:pt idx="184">
                  <c:v>1.5974167349584745</c:v>
                </c:pt>
                <c:pt idx="185">
                  <c:v>1.4812187335640985</c:v>
                </c:pt>
                <c:pt idx="186">
                  <c:v>3.61823312501082</c:v>
                </c:pt>
                <c:pt idx="187">
                  <c:v>1.4732614303273721</c:v>
                </c:pt>
                <c:pt idx="188">
                  <c:v>1.7312120215362775E-3</c:v>
                </c:pt>
                <c:pt idx="189">
                  <c:v>5.0727460190170692</c:v>
                </c:pt>
                <c:pt idx="190">
                  <c:v>1.9500064888580029</c:v>
                </c:pt>
                <c:pt idx="191">
                  <c:v>1.082261097067001</c:v>
                </c:pt>
                <c:pt idx="192">
                  <c:v>0.8290895061728395</c:v>
                </c:pt>
                <c:pt idx="193">
                  <c:v>0.83101851851851849</c:v>
                </c:pt>
                <c:pt idx="194">
                  <c:v>2.4963705251230479</c:v>
                </c:pt>
                <c:pt idx="195">
                  <c:v>0.73798853436498513</c:v>
                </c:pt>
                <c:pt idx="196">
                  <c:v>1.6365688487584651</c:v>
                </c:pt>
                <c:pt idx="197">
                  <c:v>1.2686637369135454</c:v>
                </c:pt>
                <c:pt idx="198">
                  <c:v>2.5144591656753765</c:v>
                </c:pt>
                <c:pt idx="199">
                  <c:v>1.5280898876404494</c:v>
                </c:pt>
                <c:pt idx="200">
                  <c:v>1.9353611405915216</c:v>
                </c:pt>
                <c:pt idx="201">
                  <c:v>1.0608254515953459</c:v>
                </c:pt>
                <c:pt idx="202">
                  <c:v>0.95970445921256053</c:v>
                </c:pt>
                <c:pt idx="203">
                  <c:v>1.9908682911632705</c:v>
                </c:pt>
                <c:pt idx="204">
                  <c:v>1.3784549607236132</c:v>
                </c:pt>
                <c:pt idx="205">
                  <c:v>1.037037037037037</c:v>
                </c:pt>
                <c:pt idx="206">
                  <c:v>2.5381172596937382</c:v>
                </c:pt>
                <c:pt idx="207">
                  <c:v>1.9716019628909087</c:v>
                </c:pt>
                <c:pt idx="208">
                  <c:v>1.1367317489766469</c:v>
                </c:pt>
                <c:pt idx="209">
                  <c:v>2.1674815483790599</c:v>
                </c:pt>
                <c:pt idx="210">
                  <c:v>1.1366769815251694</c:v>
                </c:pt>
                <c:pt idx="211">
                  <c:v>2.7557003257328989</c:v>
                </c:pt>
                <c:pt idx="212">
                  <c:v>1.8827361563517915</c:v>
                </c:pt>
                <c:pt idx="213">
                  <c:v>1.8762214983713354</c:v>
                </c:pt>
                <c:pt idx="214">
                  <c:v>2.9356033000029154</c:v>
                </c:pt>
                <c:pt idx="215">
                  <c:v>2.9122817246304988</c:v>
                </c:pt>
                <c:pt idx="216">
                  <c:v>2.9067143295600211</c:v>
                </c:pt>
                <c:pt idx="217">
                  <c:v>2.7971895536238471</c:v>
                </c:pt>
                <c:pt idx="218">
                  <c:v>2.7971895536238471</c:v>
                </c:pt>
                <c:pt idx="219">
                  <c:v>2.8322254417362651</c:v>
                </c:pt>
                <c:pt idx="220">
                  <c:v>1.4096908218763471</c:v>
                </c:pt>
                <c:pt idx="221">
                  <c:v>3.9117427781395389</c:v>
                </c:pt>
                <c:pt idx="222">
                  <c:v>0.90899429221603312</c:v>
                </c:pt>
                <c:pt idx="223">
                  <c:v>1.5789388363836789</c:v>
                </c:pt>
                <c:pt idx="224">
                  <c:v>1.2451727786074094</c:v>
                </c:pt>
                <c:pt idx="225">
                  <c:v>3.1530791878443964</c:v>
                </c:pt>
                <c:pt idx="226">
                  <c:v>2.5467391304347826</c:v>
                </c:pt>
                <c:pt idx="227">
                  <c:v>1.3543478260869566</c:v>
                </c:pt>
                <c:pt idx="228">
                  <c:v>2.6203482855017821</c:v>
                </c:pt>
                <c:pt idx="229">
                  <c:v>0.38025059621816787</c:v>
                </c:pt>
                <c:pt idx="230">
                  <c:v>2.5129000507054018</c:v>
                </c:pt>
                <c:pt idx="231">
                  <c:v>1.2296177492649025</c:v>
                </c:pt>
                <c:pt idx="232">
                  <c:v>2.5205322545268443</c:v>
                </c:pt>
                <c:pt idx="233">
                  <c:v>1.5441888619854722</c:v>
                </c:pt>
                <c:pt idx="234">
                  <c:v>0.92976745539941474</c:v>
                </c:pt>
                <c:pt idx="235">
                  <c:v>1.1546080231142402</c:v>
                </c:pt>
                <c:pt idx="236">
                  <c:v>1.1565005646082123</c:v>
                </c:pt>
                <c:pt idx="237">
                  <c:v>0.90631895400566986</c:v>
                </c:pt>
                <c:pt idx="238">
                  <c:v>0.81316541565905598</c:v>
                </c:pt>
                <c:pt idx="239">
                  <c:v>0.81492415439213595</c:v>
                </c:pt>
                <c:pt idx="240">
                  <c:v>2.1401062416998671</c:v>
                </c:pt>
                <c:pt idx="241">
                  <c:v>0.83155900730536603</c:v>
                </c:pt>
                <c:pt idx="242">
                  <c:v>0.86932575553012492</c:v>
                </c:pt>
                <c:pt idx="243">
                  <c:v>3.1606270940297998</c:v>
                </c:pt>
                <c:pt idx="244">
                  <c:v>4.4735273726844813</c:v>
                </c:pt>
                <c:pt idx="245">
                  <c:v>2.1181743411250045</c:v>
                </c:pt>
                <c:pt idx="246">
                  <c:v>1.2941134061497421</c:v>
                </c:pt>
                <c:pt idx="247">
                  <c:v>1.2953149970561022</c:v>
                </c:pt>
                <c:pt idx="248">
                  <c:v>1.5589604552021832</c:v>
                </c:pt>
                <c:pt idx="249">
                  <c:v>3.690081089403634</c:v>
                </c:pt>
                <c:pt idx="250">
                  <c:v>2.2933556205599666</c:v>
                </c:pt>
                <c:pt idx="251">
                  <c:v>3.4234812312453999</c:v>
                </c:pt>
                <c:pt idx="252">
                  <c:v>2.3448905109489053</c:v>
                </c:pt>
                <c:pt idx="253">
                  <c:v>4.2291263166273119</c:v>
                </c:pt>
                <c:pt idx="254">
                  <c:v>4.1813695577193499</c:v>
                </c:pt>
                <c:pt idx="255">
                  <c:v>1.2772970745776679</c:v>
                </c:pt>
                <c:pt idx="256">
                  <c:v>1.0563056253040084</c:v>
                </c:pt>
                <c:pt idx="257">
                  <c:v>1.1626109688648751</c:v>
                </c:pt>
                <c:pt idx="258">
                  <c:v>2.2415096492604372</c:v>
                </c:pt>
                <c:pt idx="259">
                  <c:v>2.3153678077203206</c:v>
                </c:pt>
                <c:pt idx="260">
                  <c:v>1.1728765479242813</c:v>
                </c:pt>
                <c:pt idx="261">
                  <c:v>1.1728765479242813</c:v>
                </c:pt>
                <c:pt idx="262">
                  <c:v>1.5425017277125086</c:v>
                </c:pt>
                <c:pt idx="263">
                  <c:v>1.5355908776779543</c:v>
                </c:pt>
                <c:pt idx="264">
                  <c:v>0.46099731751079215</c:v>
                </c:pt>
                <c:pt idx="265">
                  <c:v>1.8952459454258774</c:v>
                </c:pt>
                <c:pt idx="266">
                  <c:v>1.1205920583672271</c:v>
                </c:pt>
                <c:pt idx="267">
                  <c:v>1.1205920583672271</c:v>
                </c:pt>
                <c:pt idx="268">
                  <c:v>1.9890732755863199</c:v>
                </c:pt>
                <c:pt idx="269">
                  <c:v>1.0959018707714188</c:v>
                </c:pt>
                <c:pt idx="270">
                  <c:v>1.0982547135283229</c:v>
                </c:pt>
                <c:pt idx="271">
                  <c:v>2.5602122562530591</c:v>
                </c:pt>
                <c:pt idx="272">
                  <c:v>1.2990046305726428</c:v>
                </c:pt>
                <c:pt idx="273">
                  <c:v>1.299547806249236</c:v>
                </c:pt>
                <c:pt idx="274">
                  <c:v>1.2990046305726428</c:v>
                </c:pt>
                <c:pt idx="275">
                  <c:v>1.299547806249236</c:v>
                </c:pt>
                <c:pt idx="276">
                  <c:v>2.2509200038022295</c:v>
                </c:pt>
                <c:pt idx="277">
                  <c:v>2.2373406118873995</c:v>
                </c:pt>
                <c:pt idx="278">
                  <c:v>2.1583085509430888</c:v>
                </c:pt>
                <c:pt idx="279">
                  <c:v>1.1223906205318845</c:v>
                </c:pt>
                <c:pt idx="280">
                  <c:v>2.5310904715856704</c:v>
                </c:pt>
                <c:pt idx="281">
                  <c:v>6.7865734906633062</c:v>
                </c:pt>
                <c:pt idx="282">
                  <c:v>1.1337946943483275</c:v>
                </c:pt>
                <c:pt idx="283">
                  <c:v>2.9923202878162405</c:v>
                </c:pt>
                <c:pt idx="284">
                  <c:v>1.7171717171717171</c:v>
                </c:pt>
                <c:pt idx="285">
                  <c:v>1.8377559509766181</c:v>
                </c:pt>
                <c:pt idx="286">
                  <c:v>1.2801746276322548</c:v>
                </c:pt>
                <c:pt idx="287">
                  <c:v>1.1700214774486788</c:v>
                </c:pt>
                <c:pt idx="288">
                  <c:v>1.103840966984666</c:v>
                </c:pt>
                <c:pt idx="289">
                  <c:v>1.3560761200739224</c:v>
                </c:pt>
                <c:pt idx="290">
                  <c:v>1.6588532275513881</c:v>
                </c:pt>
                <c:pt idx="291">
                  <c:v>1.6588150985068313</c:v>
                </c:pt>
                <c:pt idx="292">
                  <c:v>2.3930438229246662</c:v>
                </c:pt>
                <c:pt idx="293">
                  <c:v>0.86667165983672345</c:v>
                </c:pt>
                <c:pt idx="294">
                  <c:v>1.8794201872099319</c:v>
                </c:pt>
                <c:pt idx="295">
                  <c:v>1.5708247731959155</c:v>
                </c:pt>
                <c:pt idx="296">
                  <c:v>1.5708247731959155</c:v>
                </c:pt>
                <c:pt idx="297">
                  <c:v>2.4674081865926412</c:v>
                </c:pt>
                <c:pt idx="298">
                  <c:v>43.837782105624932</c:v>
                </c:pt>
                <c:pt idx="299">
                  <c:v>1.7158720291570513</c:v>
                </c:pt>
                <c:pt idx="300">
                  <c:v>3.1169602216505048</c:v>
                </c:pt>
                <c:pt idx="301">
                  <c:v>4.1070871753752947</c:v>
                </c:pt>
                <c:pt idx="302">
                  <c:v>5.2066945923918189</c:v>
                </c:pt>
                <c:pt idx="303">
                  <c:v>4.9039024170680117</c:v>
                </c:pt>
                <c:pt idx="304">
                  <c:v>7.6457784396838129</c:v>
                </c:pt>
                <c:pt idx="305">
                  <c:v>2.151627231426593</c:v>
                </c:pt>
                <c:pt idx="306">
                  <c:v>2.2692990983139478</c:v>
                </c:pt>
                <c:pt idx="307">
                  <c:v>1.3364369707428665</c:v>
                </c:pt>
                <c:pt idx="308">
                  <c:v>2.633832976445396</c:v>
                </c:pt>
                <c:pt idx="309">
                  <c:v>1.7901498929336188</c:v>
                </c:pt>
                <c:pt idx="310">
                  <c:v>0.84157416750756808</c:v>
                </c:pt>
                <c:pt idx="311">
                  <c:v>2.2392290249433109</c:v>
                </c:pt>
                <c:pt idx="312">
                  <c:v>1.846082396423941</c:v>
                </c:pt>
                <c:pt idx="313">
                  <c:v>3.5097997443544955</c:v>
                </c:pt>
                <c:pt idx="314">
                  <c:v>2.2972972972972974</c:v>
                </c:pt>
                <c:pt idx="315">
                  <c:v>0.83995252442253265</c:v>
                </c:pt>
                <c:pt idx="316">
                  <c:v>0.75624506675856851</c:v>
                </c:pt>
                <c:pt idx="317">
                  <c:v>0.98889581326837006</c:v>
                </c:pt>
                <c:pt idx="318">
                  <c:v>2.1478787878787879</c:v>
                </c:pt>
                <c:pt idx="319">
                  <c:v>1.4672553348050037</c:v>
                </c:pt>
                <c:pt idx="320">
                  <c:v>1.4657836644591611</c:v>
                </c:pt>
                <c:pt idx="321">
                  <c:v>1.1060308654309525</c:v>
                </c:pt>
                <c:pt idx="322">
                  <c:v>3.084399844871049</c:v>
                </c:pt>
                <c:pt idx="323">
                  <c:v>1.4705882352941178</c:v>
                </c:pt>
                <c:pt idx="324">
                  <c:v>1.7074257366133248</c:v>
                </c:pt>
                <c:pt idx="325">
                  <c:v>1.7068236824043637</c:v>
                </c:pt>
                <c:pt idx="326">
                  <c:v>1.7152524413298174</c:v>
                </c:pt>
                <c:pt idx="327">
                  <c:v>2.6374758531873792</c:v>
                </c:pt>
                <c:pt idx="328">
                  <c:v>2.6194462330972312</c:v>
                </c:pt>
                <c:pt idx="329">
                  <c:v>5.0524436137279602</c:v>
                </c:pt>
                <c:pt idx="330">
                  <c:v>5.0224043123086037</c:v>
                </c:pt>
                <c:pt idx="331">
                  <c:v>0.83796928029110263</c:v>
                </c:pt>
                <c:pt idx="332">
                  <c:v>3.1674741082154889</c:v>
                </c:pt>
                <c:pt idx="333">
                  <c:v>4.0323494954839196</c:v>
                </c:pt>
                <c:pt idx="334">
                  <c:v>4.0149654208079815</c:v>
                </c:pt>
                <c:pt idx="335">
                  <c:v>4.2031669249083556</c:v>
                </c:pt>
                <c:pt idx="336">
                  <c:v>3.5699866645460441</c:v>
                </c:pt>
                <c:pt idx="337">
                  <c:v>0.50941327934363922</c:v>
                </c:pt>
                <c:pt idx="338">
                  <c:v>0.84050064490645182</c:v>
                </c:pt>
                <c:pt idx="339">
                  <c:v>2.3194394232037241</c:v>
                </c:pt>
                <c:pt idx="340">
                  <c:v>2.3521513002364065</c:v>
                </c:pt>
                <c:pt idx="341">
                  <c:v>1.1381560283687944</c:v>
                </c:pt>
                <c:pt idx="342">
                  <c:v>0.65670092390740165</c:v>
                </c:pt>
                <c:pt idx="343">
                  <c:v>0.71911345183234587</c:v>
                </c:pt>
                <c:pt idx="344">
                  <c:v>0.71713846829054206</c:v>
                </c:pt>
                <c:pt idx="345">
                  <c:v>0.65295258590177396</c:v>
                </c:pt>
                <c:pt idx="346">
                  <c:v>1.6138328530259365</c:v>
                </c:pt>
                <c:pt idx="347">
                  <c:v>1.6358914149500123</c:v>
                </c:pt>
                <c:pt idx="348">
                  <c:v>1.9571027855924186</c:v>
                </c:pt>
                <c:pt idx="349">
                  <c:v>1.6960764715503298</c:v>
                </c:pt>
                <c:pt idx="350">
                  <c:v>0.78194569184613316</c:v>
                </c:pt>
                <c:pt idx="351">
                  <c:v>0.91375367526951978</c:v>
                </c:pt>
                <c:pt idx="352">
                  <c:v>0.91342698464554062</c:v>
                </c:pt>
                <c:pt idx="353">
                  <c:v>0.57993591073220074</c:v>
                </c:pt>
                <c:pt idx="354">
                  <c:v>1.9166216308790733</c:v>
                </c:pt>
                <c:pt idx="355">
                  <c:v>1.7085388959360186</c:v>
                </c:pt>
                <c:pt idx="356">
                  <c:v>1.7157906611077471</c:v>
                </c:pt>
                <c:pt idx="357">
                  <c:v>1.8123434712410851</c:v>
                </c:pt>
                <c:pt idx="358">
                  <c:v>0.87429149962186203</c:v>
                </c:pt>
                <c:pt idx="359">
                  <c:v>0.83105464579114074</c:v>
                </c:pt>
                <c:pt idx="360">
                  <c:v>0.83155127220789171</c:v>
                </c:pt>
                <c:pt idx="361">
                  <c:v>1.8253533971728226</c:v>
                </c:pt>
                <c:pt idx="362">
                  <c:v>1.8469676242590058</c:v>
                </c:pt>
                <c:pt idx="363">
                  <c:v>1.1454628362973096</c:v>
                </c:pt>
                <c:pt idx="364">
                  <c:v>1.1451892384860922</c:v>
                </c:pt>
                <c:pt idx="365">
                  <c:v>1.9360529099207884</c:v>
                </c:pt>
                <c:pt idx="366">
                  <c:v>1.9248159728601215</c:v>
                </c:pt>
                <c:pt idx="367">
                  <c:v>1.1327498068121025</c:v>
                </c:pt>
                <c:pt idx="368">
                  <c:v>0.78942173036224639</c:v>
                </c:pt>
                <c:pt idx="369">
                  <c:v>0.56585321268622613</c:v>
                </c:pt>
                <c:pt idx="370">
                  <c:v>0.61778384506814132</c:v>
                </c:pt>
                <c:pt idx="371">
                  <c:v>0.95415579575102505</c:v>
                </c:pt>
                <c:pt idx="372">
                  <c:v>0.65066963246996201</c:v>
                </c:pt>
                <c:pt idx="373">
                  <c:v>0.60093544385613507</c:v>
                </c:pt>
                <c:pt idx="374">
                  <c:v>2.2055655343513463</c:v>
                </c:pt>
                <c:pt idx="375">
                  <c:v>1.2635453501433258</c:v>
                </c:pt>
                <c:pt idx="376">
                  <c:v>0.64440084458611824</c:v>
                </c:pt>
                <c:pt idx="377">
                  <c:v>0.64272818541035492</c:v>
                </c:pt>
                <c:pt idx="378">
                  <c:v>0.64290612787586165</c:v>
                </c:pt>
                <c:pt idx="379">
                  <c:v>2.17184836134546</c:v>
                </c:pt>
                <c:pt idx="380">
                  <c:v>0.79651966329772794</c:v>
                </c:pt>
                <c:pt idx="381">
                  <c:v>1.7458761807870742</c:v>
                </c:pt>
                <c:pt idx="382">
                  <c:v>0.8891254994829243</c:v>
                </c:pt>
                <c:pt idx="383">
                  <c:v>1.1322095961944201</c:v>
                </c:pt>
                <c:pt idx="384">
                  <c:v>3.8713305203696629</c:v>
                </c:pt>
                <c:pt idx="385">
                  <c:v>3.9698104892022918</c:v>
                </c:pt>
                <c:pt idx="386">
                  <c:v>1.9506390480387836</c:v>
                </c:pt>
                <c:pt idx="387">
                  <c:v>1.8162185985015424</c:v>
                </c:pt>
                <c:pt idx="388">
                  <c:v>4.0362806668775129</c:v>
                </c:pt>
                <c:pt idx="389">
                  <c:v>1.6795937211449676</c:v>
                </c:pt>
                <c:pt idx="390">
                  <c:v>53.710619773169896</c:v>
                </c:pt>
                <c:pt idx="391">
                  <c:v>0.6641651928684098</c:v>
                </c:pt>
                <c:pt idx="392">
                  <c:v>0.47186807890478871</c:v>
                </c:pt>
                <c:pt idx="393">
                  <c:v>2.4476737462899432</c:v>
                </c:pt>
                <c:pt idx="394">
                  <c:v>2.7578016140948072</c:v>
                </c:pt>
                <c:pt idx="395">
                  <c:v>1.2629903567081735</c:v>
                </c:pt>
                <c:pt idx="396">
                  <c:v>2.7383609305408014</c:v>
                </c:pt>
                <c:pt idx="397">
                  <c:v>1.1081290322580646</c:v>
                </c:pt>
                <c:pt idx="398">
                  <c:v>3.9905294072060946</c:v>
                </c:pt>
                <c:pt idx="399">
                  <c:v>0.96497234658941267</c:v>
                </c:pt>
                <c:pt idx="400">
                  <c:v>0.96523571240452988</c:v>
                </c:pt>
                <c:pt idx="401">
                  <c:v>0.94472084024322833</c:v>
                </c:pt>
                <c:pt idx="402">
                  <c:v>0.4730962480359599</c:v>
                </c:pt>
                <c:pt idx="403">
                  <c:v>1.3030343588076709</c:v>
                </c:pt>
                <c:pt idx="404">
                  <c:v>1.6901036508879648</c:v>
                </c:pt>
                <c:pt idx="405">
                  <c:v>1.438133331794194</c:v>
                </c:pt>
                <c:pt idx="406">
                  <c:v>1.1044108246324313</c:v>
                </c:pt>
                <c:pt idx="407">
                  <c:v>0.98588834971428074</c:v>
                </c:pt>
                <c:pt idx="408">
                  <c:v>0.8439828403702867</c:v>
                </c:pt>
                <c:pt idx="409">
                  <c:v>1.366889466784156</c:v>
                </c:pt>
                <c:pt idx="410">
                  <c:v>0.84043715846994538</c:v>
                </c:pt>
                <c:pt idx="411">
                  <c:v>1.0465994962216625</c:v>
                </c:pt>
                <c:pt idx="412">
                  <c:v>0.9052639913432482</c:v>
                </c:pt>
                <c:pt idx="413">
                  <c:v>1.8587559217790863</c:v>
                </c:pt>
                <c:pt idx="414">
                  <c:v>2.4555347013897193</c:v>
                </c:pt>
                <c:pt idx="415">
                  <c:v>0.73922432497281509</c:v>
                </c:pt>
                <c:pt idx="416">
                  <c:v>2.5279941801572829</c:v>
                </c:pt>
                <c:pt idx="417">
                  <c:v>1.620353159851301</c:v>
                </c:pt>
                <c:pt idx="418">
                  <c:v>3.5733393938533067</c:v>
                </c:pt>
                <c:pt idx="419">
                  <c:v>3.6071930796437548</c:v>
                </c:pt>
                <c:pt idx="420">
                  <c:v>3.651463284138956</c:v>
                </c:pt>
                <c:pt idx="421">
                  <c:v>3.708517397953627</c:v>
                </c:pt>
                <c:pt idx="422">
                  <c:v>0.44633799959423814</c:v>
                </c:pt>
                <c:pt idx="423">
                  <c:v>3.3860045146726865</c:v>
                </c:pt>
                <c:pt idx="424">
                  <c:v>1.1643356643356644</c:v>
                </c:pt>
                <c:pt idx="425">
                  <c:v>1.1573426573426573</c:v>
                </c:pt>
                <c:pt idx="426">
                  <c:v>1.1643356643356644</c:v>
                </c:pt>
                <c:pt idx="427">
                  <c:v>1.1573426573426573</c:v>
                </c:pt>
                <c:pt idx="428">
                  <c:v>0.64401205809810902</c:v>
                </c:pt>
                <c:pt idx="429">
                  <c:v>1.8694871594723284</c:v>
                </c:pt>
                <c:pt idx="430">
                  <c:v>1.8676840371108991</c:v>
                </c:pt>
                <c:pt idx="431">
                  <c:v>3.070413723843862</c:v>
                </c:pt>
                <c:pt idx="432">
                  <c:v>1.2452391269642165</c:v>
                </c:pt>
                <c:pt idx="433">
                  <c:v>1.2504975454424836</c:v>
                </c:pt>
                <c:pt idx="434">
                  <c:v>2.2093879168789989</c:v>
                </c:pt>
                <c:pt idx="435">
                  <c:v>1.437570303712036</c:v>
                </c:pt>
                <c:pt idx="436">
                  <c:v>1.4386951631046119</c:v>
                </c:pt>
                <c:pt idx="437">
                  <c:v>1.6599417171037885</c:v>
                </c:pt>
                <c:pt idx="438">
                  <c:v>2.3807474973467575</c:v>
                </c:pt>
                <c:pt idx="439">
                  <c:v>1.2875060120611195</c:v>
                </c:pt>
                <c:pt idx="440">
                  <c:v>0.97089795613532826</c:v>
                </c:pt>
                <c:pt idx="441">
                  <c:v>2.3429899470327529</c:v>
                </c:pt>
                <c:pt idx="442">
                  <c:v>1.1427268350774065</c:v>
                </c:pt>
                <c:pt idx="443">
                  <c:v>2.0943027864876056</c:v>
                </c:pt>
                <c:pt idx="444">
                  <c:v>1.4586466165413534</c:v>
                </c:pt>
                <c:pt idx="445">
                  <c:v>2.1033337152021998</c:v>
                </c:pt>
                <c:pt idx="446">
                  <c:v>2.1222009116496872</c:v>
                </c:pt>
                <c:pt idx="447">
                  <c:v>1.3065830721003135</c:v>
                </c:pt>
                <c:pt idx="448">
                  <c:v>1.7570717310052821</c:v>
                </c:pt>
                <c:pt idx="449">
                  <c:v>1.1462450592885376</c:v>
                </c:pt>
                <c:pt idx="450">
                  <c:v>1.1462450592885376</c:v>
                </c:pt>
                <c:pt idx="451">
                  <c:v>2.6890502117362369</c:v>
                </c:pt>
                <c:pt idx="452">
                  <c:v>2.6920750151240167</c:v>
                </c:pt>
                <c:pt idx="453">
                  <c:v>2.5919764056414714</c:v>
                </c:pt>
                <c:pt idx="454">
                  <c:v>1.7791494921056097</c:v>
                </c:pt>
                <c:pt idx="455">
                  <c:v>2.899833739986613</c:v>
                </c:pt>
                <c:pt idx="456">
                  <c:v>2.9160278971347138</c:v>
                </c:pt>
                <c:pt idx="457">
                  <c:v>3.067356064840693</c:v>
                </c:pt>
                <c:pt idx="458">
                  <c:v>2.3761878144214643</c:v>
                </c:pt>
                <c:pt idx="459">
                  <c:v>2.3574622694242593</c:v>
                </c:pt>
                <c:pt idx="460">
                  <c:v>0.78884699345108156</c:v>
                </c:pt>
                <c:pt idx="461">
                  <c:v>3.2729481545003036</c:v>
                </c:pt>
                <c:pt idx="462">
                  <c:v>0.75617815800677113</c:v>
                </c:pt>
                <c:pt idx="463">
                  <c:v>0.61073331311993762</c:v>
                </c:pt>
                <c:pt idx="464">
                  <c:v>2.1883753501400562</c:v>
                </c:pt>
                <c:pt idx="465">
                  <c:v>2.4848335898795741</c:v>
                </c:pt>
                <c:pt idx="466">
                  <c:v>3.1757754800590843</c:v>
                </c:pt>
                <c:pt idx="467">
                  <c:v>1.7118133935289692</c:v>
                </c:pt>
                <c:pt idx="468">
                  <c:v>2.7331441739430327</c:v>
                </c:pt>
                <c:pt idx="469">
                  <c:v>1.6601146601146601</c:v>
                </c:pt>
                <c:pt idx="470">
                  <c:v>1.2791918701021447</c:v>
                </c:pt>
                <c:pt idx="471">
                  <c:v>0.53626564108119812</c:v>
                </c:pt>
                <c:pt idx="472">
                  <c:v>1.1941515698724297</c:v>
                </c:pt>
                <c:pt idx="473">
                  <c:v>0.7978723404255319</c:v>
                </c:pt>
                <c:pt idx="474">
                  <c:v>1.6033755274261605</c:v>
                </c:pt>
                <c:pt idx="475">
                  <c:v>2.0197076788420092</c:v>
                </c:pt>
                <c:pt idx="476">
                  <c:v>1.0261474793077501</c:v>
                </c:pt>
                <c:pt idx="477">
                  <c:v>2.3935102383472642</c:v>
                </c:pt>
                <c:pt idx="478">
                  <c:v>1.2259725926607192</c:v>
                </c:pt>
                <c:pt idx="479">
                  <c:v>1.1135999999999999</c:v>
                </c:pt>
                <c:pt idx="480">
                  <c:v>1.1104000000000001</c:v>
                </c:pt>
                <c:pt idx="481">
                  <c:v>1.7160162481578956</c:v>
                </c:pt>
                <c:pt idx="482">
                  <c:v>1.7155861936444647</c:v>
                </c:pt>
                <c:pt idx="483">
                  <c:v>1.6369757701076293</c:v>
                </c:pt>
                <c:pt idx="484">
                  <c:v>1.6392953714013041</c:v>
                </c:pt>
                <c:pt idx="485">
                  <c:v>1.6459228036689464</c:v>
                </c:pt>
                <c:pt idx="486">
                  <c:v>1.5550630146737634</c:v>
                </c:pt>
                <c:pt idx="487">
                  <c:v>1.9143650957708087</c:v>
                </c:pt>
                <c:pt idx="488">
                  <c:v>1.9080586221756632</c:v>
                </c:pt>
                <c:pt idx="489">
                  <c:v>3.6072707843406064</c:v>
                </c:pt>
                <c:pt idx="490">
                  <c:v>1.1464047442550036</c:v>
                </c:pt>
                <c:pt idx="491">
                  <c:v>1.14529280948851</c:v>
                </c:pt>
                <c:pt idx="492">
                  <c:v>3.3647984048802364</c:v>
                </c:pt>
                <c:pt idx="493">
                  <c:v>3.3644277915522398</c:v>
                </c:pt>
                <c:pt idx="494">
                  <c:v>2.3612388837779821</c:v>
                </c:pt>
                <c:pt idx="495">
                  <c:v>2.3612388837779821</c:v>
                </c:pt>
                <c:pt idx="496">
                  <c:v>2.8848810134575156</c:v>
                </c:pt>
                <c:pt idx="497">
                  <c:v>3.0963920301561658</c:v>
                </c:pt>
                <c:pt idx="498">
                  <c:v>2.0831261807696135</c:v>
                </c:pt>
                <c:pt idx="499">
                  <c:v>4.1383728379244076</c:v>
                </c:pt>
                <c:pt idx="500">
                  <c:v>4.8626327321759648</c:v>
                </c:pt>
                <c:pt idx="501">
                  <c:v>2.9813084112149535</c:v>
                </c:pt>
                <c:pt idx="502">
                  <c:v>4.9369988545246279</c:v>
                </c:pt>
                <c:pt idx="503">
                  <c:v>1.2212389380530972</c:v>
                </c:pt>
                <c:pt idx="504">
                  <c:v>1.3143738577002346</c:v>
                </c:pt>
                <c:pt idx="505">
                  <c:v>1.0590484000313543</c:v>
                </c:pt>
                <c:pt idx="506">
                  <c:v>1.5400491290253833</c:v>
                </c:pt>
                <c:pt idx="507">
                  <c:v>1.3299612250559687</c:v>
                </c:pt>
                <c:pt idx="508">
                  <c:v>1.1345987981920307</c:v>
                </c:pt>
                <c:pt idx="509">
                  <c:v>1.3526105605679632</c:v>
                </c:pt>
                <c:pt idx="510">
                  <c:v>1.5748255265206579</c:v>
                </c:pt>
                <c:pt idx="511">
                  <c:v>3.8594865660405362</c:v>
                </c:pt>
                <c:pt idx="512">
                  <c:v>1.5287582392273131</c:v>
                </c:pt>
                <c:pt idx="513">
                  <c:v>1.7125976022704574</c:v>
                </c:pt>
                <c:pt idx="514">
                  <c:v>1.6333811573409851</c:v>
                </c:pt>
                <c:pt idx="515">
                  <c:v>1.3740978348035284</c:v>
                </c:pt>
                <c:pt idx="516">
                  <c:v>0.60059173925702103</c:v>
                </c:pt>
                <c:pt idx="517">
                  <c:v>0.6722498517309683</c:v>
                </c:pt>
                <c:pt idx="518">
                  <c:v>2.3722368275254784</c:v>
                </c:pt>
                <c:pt idx="519">
                  <c:v>2.9003128159002811</c:v>
                </c:pt>
                <c:pt idx="520">
                  <c:v>0.84402767775401066</c:v>
                </c:pt>
                <c:pt idx="521">
                  <c:v>2.6678249140317818</c:v>
                </c:pt>
                <c:pt idx="522">
                  <c:v>2.6632413974487279</c:v>
                </c:pt>
                <c:pt idx="523">
                  <c:v>3.2019124146748301</c:v>
                </c:pt>
                <c:pt idx="524">
                  <c:v>1.5361037575413705</c:v>
                </c:pt>
                <c:pt idx="525">
                  <c:v>1.6599411772957453</c:v>
                </c:pt>
                <c:pt idx="526">
                  <c:v>1.216707768187423</c:v>
                </c:pt>
                <c:pt idx="527">
                  <c:v>0.95471516319402627</c:v>
                </c:pt>
                <c:pt idx="528">
                  <c:v>1.3275923085997405</c:v>
                </c:pt>
                <c:pt idx="529">
                  <c:v>1.3275923085997405</c:v>
                </c:pt>
                <c:pt idx="530">
                  <c:v>1.2121764374461772</c:v>
                </c:pt>
                <c:pt idx="531">
                  <c:v>2.8764646242931651</c:v>
                </c:pt>
                <c:pt idx="532">
                  <c:v>1.0544700214132763</c:v>
                </c:pt>
                <c:pt idx="533">
                  <c:v>0.66384292533111</c:v>
                </c:pt>
                <c:pt idx="534">
                  <c:v>0.66384292533111</c:v>
                </c:pt>
                <c:pt idx="535">
                  <c:v>2.7619499841722064</c:v>
                </c:pt>
                <c:pt idx="536">
                  <c:v>1.7345122218629561</c:v>
                </c:pt>
                <c:pt idx="537">
                  <c:v>0.92384843840182251</c:v>
                </c:pt>
                <c:pt idx="538">
                  <c:v>1.3922907323922553</c:v>
                </c:pt>
                <c:pt idx="539">
                  <c:v>1.802402414248802</c:v>
                </c:pt>
                <c:pt idx="540">
                  <c:v>4.1712355629547213</c:v>
                </c:pt>
                <c:pt idx="541">
                  <c:v>3.5286343612334803</c:v>
                </c:pt>
                <c:pt idx="542">
                  <c:v>1.6487785342410892</c:v>
                </c:pt>
                <c:pt idx="543">
                  <c:v>1.8084342754598475</c:v>
                </c:pt>
                <c:pt idx="544">
                  <c:v>3.5014400058145343</c:v>
                </c:pt>
                <c:pt idx="545">
                  <c:v>0.63702749140893467</c:v>
                </c:pt>
                <c:pt idx="546">
                  <c:v>2.7536169848471879</c:v>
                </c:pt>
                <c:pt idx="547">
                  <c:v>1.2327658275720219</c:v>
                </c:pt>
                <c:pt idx="548">
                  <c:v>3.0078144880330533</c:v>
                </c:pt>
                <c:pt idx="549">
                  <c:v>3.4936877763212917</c:v>
                </c:pt>
                <c:pt idx="550">
                  <c:v>1.7227686198457774</c:v>
                </c:pt>
                <c:pt idx="551">
                  <c:v>3.0048332527791204</c:v>
                </c:pt>
                <c:pt idx="552">
                  <c:v>0.7830601251158481</c:v>
                </c:pt>
                <c:pt idx="553">
                  <c:v>17.674418604651162</c:v>
                </c:pt>
                <c:pt idx="554">
                  <c:v>0.65435346803120353</c:v>
                </c:pt>
                <c:pt idx="555">
                  <c:v>0.92962906696155712</c:v>
                </c:pt>
                <c:pt idx="556">
                  <c:v>2.2682361827355004</c:v>
                </c:pt>
                <c:pt idx="557">
                  <c:v>0.87351881592082992</c:v>
                </c:pt>
                <c:pt idx="558">
                  <c:v>0.87299795998090191</c:v>
                </c:pt>
                <c:pt idx="559">
                  <c:v>3.07930039118268</c:v>
                </c:pt>
                <c:pt idx="560">
                  <c:v>3.2879032841637197</c:v>
                </c:pt>
                <c:pt idx="561">
                  <c:v>0.73531844982607353</c:v>
                </c:pt>
                <c:pt idx="562">
                  <c:v>1.4279932000323807</c:v>
                </c:pt>
                <c:pt idx="563">
                  <c:v>3.9402419739510273</c:v>
                </c:pt>
                <c:pt idx="564">
                  <c:v>1.1188917468205193</c:v>
                </c:pt>
                <c:pt idx="565">
                  <c:v>1.1198128349018697</c:v>
                </c:pt>
                <c:pt idx="566">
                  <c:v>1.0941993058998514</c:v>
                </c:pt>
                <c:pt idx="567">
                  <c:v>4.5273534858463638</c:v>
                </c:pt>
                <c:pt idx="568">
                  <c:v>4.5113410100391258</c:v>
                </c:pt>
                <c:pt idx="569">
                  <c:v>0.91635671575557098</c:v>
                </c:pt>
                <c:pt idx="570">
                  <c:v>1.1508045977011494</c:v>
                </c:pt>
                <c:pt idx="571">
                  <c:v>1.4001298242442668</c:v>
                </c:pt>
                <c:pt idx="572">
                  <c:v>1.5563611386705334</c:v>
                </c:pt>
                <c:pt idx="573">
                  <c:v>4.1527696926114892</c:v>
                </c:pt>
                <c:pt idx="574">
                  <c:v>4.1445513588786538</c:v>
                </c:pt>
                <c:pt idx="575">
                  <c:v>2.9444404246133979</c:v>
                </c:pt>
                <c:pt idx="576">
                  <c:v>3.8166943343729516</c:v>
                </c:pt>
                <c:pt idx="577">
                  <c:v>2.4442233906494244</c:v>
                </c:pt>
                <c:pt idx="578">
                  <c:v>1.830263118863279</c:v>
                </c:pt>
                <c:pt idx="579">
                  <c:v>2.7483834757901384</c:v>
                </c:pt>
                <c:pt idx="580">
                  <c:v>1.6014267718134121</c:v>
                </c:pt>
                <c:pt idx="581">
                  <c:v>5.698880094032921</c:v>
                </c:pt>
                <c:pt idx="582">
                  <c:v>5.9248824539144707</c:v>
                </c:pt>
                <c:pt idx="583">
                  <c:v>1.2848357225301108</c:v>
                </c:pt>
                <c:pt idx="584">
                  <c:v>1.6731224445879063</c:v>
                </c:pt>
                <c:pt idx="585">
                  <c:v>2.551767786324219</c:v>
                </c:pt>
                <c:pt idx="586">
                  <c:v>0.96137938443358217</c:v>
                </c:pt>
                <c:pt idx="587">
                  <c:v>0.80854740836029571</c:v>
                </c:pt>
                <c:pt idx="588">
                  <c:v>0.79500161817343162</c:v>
                </c:pt>
                <c:pt idx="589">
                  <c:v>0.53278234375199196</c:v>
                </c:pt>
                <c:pt idx="590">
                  <c:v>0.53278234375199196</c:v>
                </c:pt>
                <c:pt idx="591">
                  <c:v>0.57086127779738793</c:v>
                </c:pt>
                <c:pt idx="592">
                  <c:v>1.4070871185651059</c:v>
                </c:pt>
                <c:pt idx="593">
                  <c:v>0.65513626834381555</c:v>
                </c:pt>
                <c:pt idx="594">
                  <c:v>1.0604767914936224</c:v>
                </c:pt>
                <c:pt idx="595">
                  <c:v>1.0112650700998309</c:v>
                </c:pt>
                <c:pt idx="596">
                  <c:v>0.6934973542087175</c:v>
                </c:pt>
                <c:pt idx="597">
                  <c:v>1.8860662047729022</c:v>
                </c:pt>
                <c:pt idx="598">
                  <c:v>1.9083910700538875</c:v>
                </c:pt>
                <c:pt idx="599">
                  <c:v>1.1031562740569669</c:v>
                </c:pt>
                <c:pt idx="600">
                  <c:v>0.91147036181678209</c:v>
                </c:pt>
                <c:pt idx="601">
                  <c:v>0.6536810828656322</c:v>
                </c:pt>
                <c:pt idx="602">
                  <c:v>1.107171462618922</c:v>
                </c:pt>
                <c:pt idx="603">
                  <c:v>1.0983805114380043</c:v>
                </c:pt>
                <c:pt idx="604">
                  <c:v>0.52225249772933702</c:v>
                </c:pt>
                <c:pt idx="605">
                  <c:v>0.32198001816530425</c:v>
                </c:pt>
                <c:pt idx="606">
                  <c:v>0.21728081321473952</c:v>
                </c:pt>
                <c:pt idx="607">
                  <c:v>1.0239610632721827</c:v>
                </c:pt>
                <c:pt idx="608">
                  <c:v>2.295038218867349</c:v>
                </c:pt>
                <c:pt idx="609">
                  <c:v>2.0864437145416539</c:v>
                </c:pt>
                <c:pt idx="610">
                  <c:v>1.1556043152313038</c:v>
                </c:pt>
                <c:pt idx="611">
                  <c:v>2.8979166666666667</c:v>
                </c:pt>
                <c:pt idx="612">
                  <c:v>1.5895833333333333</c:v>
                </c:pt>
                <c:pt idx="613">
                  <c:v>2.1281517464723572</c:v>
                </c:pt>
                <c:pt idx="614">
                  <c:v>0.7427055702917772</c:v>
                </c:pt>
                <c:pt idx="615">
                  <c:v>0.86280458898264911</c:v>
                </c:pt>
                <c:pt idx="616">
                  <c:v>1.1162510056315367</c:v>
                </c:pt>
                <c:pt idx="617">
                  <c:v>1.6314723748915245</c:v>
                </c:pt>
                <c:pt idx="618">
                  <c:v>2.5024008780353957</c:v>
                </c:pt>
                <c:pt idx="619">
                  <c:v>2.7283320609153372</c:v>
                </c:pt>
                <c:pt idx="620">
                  <c:v>2.7333333333333334</c:v>
                </c:pt>
                <c:pt idx="621">
                  <c:v>2.1352481504607295</c:v>
                </c:pt>
                <c:pt idx="622">
                  <c:v>2.1352481504607295</c:v>
                </c:pt>
                <c:pt idx="623">
                  <c:v>1.3492988937120909</c:v>
                </c:pt>
                <c:pt idx="624">
                  <c:v>2.0971302428256071</c:v>
                </c:pt>
                <c:pt idx="625">
                  <c:v>1.0230680507497116</c:v>
                </c:pt>
                <c:pt idx="626">
                  <c:v>1.246278755074425</c:v>
                </c:pt>
                <c:pt idx="627">
                  <c:v>1.2799401197604789</c:v>
                </c:pt>
                <c:pt idx="628">
                  <c:v>1.1518896316616507</c:v>
                </c:pt>
                <c:pt idx="629">
                  <c:v>0.588923774314006</c:v>
                </c:pt>
                <c:pt idx="630">
                  <c:v>2.6451015643867226</c:v>
                </c:pt>
                <c:pt idx="631">
                  <c:v>1.9424539174215645</c:v>
                </c:pt>
                <c:pt idx="632">
                  <c:v>1.9527552971626136</c:v>
                </c:pt>
                <c:pt idx="633">
                  <c:v>2.5997067448680351</c:v>
                </c:pt>
                <c:pt idx="634">
                  <c:v>2.6786784986209375</c:v>
                </c:pt>
                <c:pt idx="635">
                  <c:v>2.6404544909461567</c:v>
                </c:pt>
                <c:pt idx="636">
                  <c:v>10.651850154656891</c:v>
                </c:pt>
                <c:pt idx="637">
                  <c:v>2.3173076923076925</c:v>
                </c:pt>
                <c:pt idx="638">
                  <c:v>1.3943582737282005</c:v>
                </c:pt>
                <c:pt idx="639">
                  <c:v>0.8665417108086817</c:v>
                </c:pt>
                <c:pt idx="640">
                  <c:v>2.2419909600043222</c:v>
                </c:pt>
                <c:pt idx="641">
                  <c:v>1.3795761078998072</c:v>
                </c:pt>
                <c:pt idx="642">
                  <c:v>1.3737957610789981</c:v>
                </c:pt>
                <c:pt idx="643">
                  <c:v>2.2636893555759143</c:v>
                </c:pt>
                <c:pt idx="644">
                  <c:v>1.6271582412596357</c:v>
                </c:pt>
                <c:pt idx="645">
                  <c:v>3.0174707343029441</c:v>
                </c:pt>
                <c:pt idx="646">
                  <c:v>1.8801696540292834</c:v>
                </c:pt>
                <c:pt idx="647">
                  <c:v>3.7641366117143984</c:v>
                </c:pt>
                <c:pt idx="648">
                  <c:v>2.2277413146324454</c:v>
                </c:pt>
                <c:pt idx="649">
                  <c:v>4.2722335369993214</c:v>
                </c:pt>
                <c:pt idx="650">
                  <c:v>3.5697762032545044</c:v>
                </c:pt>
                <c:pt idx="651">
                  <c:v>0.46287489696277978</c:v>
                </c:pt>
                <c:pt idx="652">
                  <c:v>1.2353304508956147</c:v>
                </c:pt>
                <c:pt idx="653">
                  <c:v>0.88785179704618533</c:v>
                </c:pt>
                <c:pt idx="654">
                  <c:v>0.84891304347826091</c:v>
                </c:pt>
                <c:pt idx="655">
                  <c:v>0.63406343045192093</c:v>
                </c:pt>
                <c:pt idx="656">
                  <c:v>3.3932766413430229</c:v>
                </c:pt>
                <c:pt idx="657">
                  <c:v>0.73931454530582452</c:v>
                </c:pt>
                <c:pt idx="658">
                  <c:v>0.74812339946265993</c:v>
                </c:pt>
                <c:pt idx="659">
                  <c:v>2.0910716742330444</c:v>
                </c:pt>
                <c:pt idx="660">
                  <c:v>2.1010768018609536</c:v>
                </c:pt>
                <c:pt idx="661">
                  <c:v>2.5915899166065817</c:v>
                </c:pt>
                <c:pt idx="662">
                  <c:v>3.1112737920937041</c:v>
                </c:pt>
                <c:pt idx="663">
                  <c:v>1.7685643670198665</c:v>
                </c:pt>
                <c:pt idx="664">
                  <c:v>1.6837605393440682</c:v>
                </c:pt>
                <c:pt idx="665">
                  <c:v>0.78551826581736706</c:v>
                </c:pt>
                <c:pt idx="666">
                  <c:v>1.9455775783462113</c:v>
                </c:pt>
                <c:pt idx="667">
                  <c:v>2.4197530864197532</c:v>
                </c:pt>
                <c:pt idx="668">
                  <c:v>2.2530120481927711</c:v>
                </c:pt>
                <c:pt idx="669">
                  <c:v>2.2630522088353415</c:v>
                </c:pt>
                <c:pt idx="670">
                  <c:v>1.3541666666666667</c:v>
                </c:pt>
                <c:pt idx="671">
                  <c:v>1.6935745140388769</c:v>
                </c:pt>
                <c:pt idx="672">
                  <c:v>2.518885022953075</c:v>
                </c:pt>
                <c:pt idx="673">
                  <c:v>3.7157779182329262</c:v>
                </c:pt>
                <c:pt idx="674">
                  <c:v>2.3853532617355553</c:v>
                </c:pt>
                <c:pt idx="675">
                  <c:v>2.2562860511807257</c:v>
                </c:pt>
                <c:pt idx="676">
                  <c:v>2.2817808088211859</c:v>
                </c:pt>
                <c:pt idx="677">
                  <c:v>2.3853532617355553</c:v>
                </c:pt>
                <c:pt idx="678">
                  <c:v>2.2562860511807257</c:v>
                </c:pt>
                <c:pt idx="679">
                  <c:v>2.2817808088211859</c:v>
                </c:pt>
                <c:pt idx="680">
                  <c:v>1.0655408122235626</c:v>
                </c:pt>
                <c:pt idx="681">
                  <c:v>1.6</c:v>
                </c:pt>
                <c:pt idx="682">
                  <c:v>4.6859746176374877</c:v>
                </c:pt>
                <c:pt idx="683">
                  <c:v>1.9655172413793103</c:v>
                </c:pt>
                <c:pt idx="684">
                  <c:v>3.1893471906463136</c:v>
                </c:pt>
                <c:pt idx="685">
                  <c:v>1.7820625182588372</c:v>
                </c:pt>
                <c:pt idx="686">
                  <c:v>1.1985189034688839</c:v>
                </c:pt>
                <c:pt idx="687">
                  <c:v>1.3603367290916855</c:v>
                </c:pt>
                <c:pt idx="688">
                  <c:v>1.3603367290916855</c:v>
                </c:pt>
                <c:pt idx="689">
                  <c:v>2.0943501252435293</c:v>
                </c:pt>
                <c:pt idx="690">
                  <c:v>0.8631400985863853</c:v>
                </c:pt>
                <c:pt idx="691">
                  <c:v>1.2476225098919396</c:v>
                </c:pt>
                <c:pt idx="692">
                  <c:v>0.46116210646949279</c:v>
                </c:pt>
                <c:pt idx="693">
                  <c:v>0.46116210646949279</c:v>
                </c:pt>
                <c:pt idx="694">
                  <c:v>1.2516999949629779</c:v>
                </c:pt>
                <c:pt idx="695">
                  <c:v>0.80631657585944849</c:v>
                </c:pt>
                <c:pt idx="696">
                  <c:v>1.2802565949523641</c:v>
                </c:pt>
                <c:pt idx="697">
                  <c:v>0.86401401534255295</c:v>
                </c:pt>
                <c:pt idx="698">
                  <c:v>3.0124896191236097</c:v>
                </c:pt>
                <c:pt idx="699">
                  <c:v>1.3384509398681232</c:v>
                </c:pt>
                <c:pt idx="700">
                  <c:v>1.3384509398681232</c:v>
                </c:pt>
                <c:pt idx="701">
                  <c:v>2.4046189679493488</c:v>
                </c:pt>
                <c:pt idx="702">
                  <c:v>2.2438496891051636</c:v>
                </c:pt>
                <c:pt idx="703">
                  <c:v>1.111674600338862</c:v>
                </c:pt>
                <c:pt idx="704">
                  <c:v>2.5643490455080067</c:v>
                </c:pt>
                <c:pt idx="705">
                  <c:v>2.3763913408205934</c:v>
                </c:pt>
                <c:pt idx="706">
                  <c:v>2.7461311764030465</c:v>
                </c:pt>
                <c:pt idx="707">
                  <c:v>3.4623584106028304</c:v>
                </c:pt>
                <c:pt idx="708">
                  <c:v>1.7596183804806771</c:v>
                </c:pt>
                <c:pt idx="709">
                  <c:v>0.43130168695675108</c:v>
                </c:pt>
                <c:pt idx="710">
                  <c:v>1.7831050334216227</c:v>
                </c:pt>
                <c:pt idx="711">
                  <c:v>1.8016597163916708</c:v>
                </c:pt>
                <c:pt idx="712">
                  <c:v>1.1844845741004457</c:v>
                </c:pt>
                <c:pt idx="713">
                  <c:v>2.8859985985971117</c:v>
                </c:pt>
                <c:pt idx="714">
                  <c:v>2.9127391484125273</c:v>
                </c:pt>
                <c:pt idx="715">
                  <c:v>2.2314736901499672</c:v>
                </c:pt>
                <c:pt idx="716">
                  <c:v>1.2481352560914967</c:v>
                </c:pt>
                <c:pt idx="717">
                  <c:v>2.3454565246314059</c:v>
                </c:pt>
                <c:pt idx="718">
                  <c:v>2.4814792507378183</c:v>
                </c:pt>
                <c:pt idx="719">
                  <c:v>2.8666666666666667</c:v>
                </c:pt>
                <c:pt idx="720">
                  <c:v>2.0554248900705594</c:v>
                </c:pt>
                <c:pt idx="721">
                  <c:v>2.552770448548813</c:v>
                </c:pt>
                <c:pt idx="722">
                  <c:v>1.0470844312063239</c:v>
                </c:pt>
                <c:pt idx="723">
                  <c:v>2.2555360666520499</c:v>
                </c:pt>
                <c:pt idx="724">
                  <c:v>1.5984352869764618</c:v>
                </c:pt>
                <c:pt idx="725">
                  <c:v>1.6051797396641263</c:v>
                </c:pt>
                <c:pt idx="726">
                  <c:v>1.5117295872468655</c:v>
                </c:pt>
                <c:pt idx="727">
                  <c:v>1.2289764242172008</c:v>
                </c:pt>
                <c:pt idx="728">
                  <c:v>1.2338727446324087</c:v>
                </c:pt>
                <c:pt idx="729">
                  <c:v>1.2289764242172008</c:v>
                </c:pt>
                <c:pt idx="730">
                  <c:v>1.2338727446324087</c:v>
                </c:pt>
                <c:pt idx="731">
                  <c:v>1.4922232387923147</c:v>
                </c:pt>
                <c:pt idx="732">
                  <c:v>0.84060069892642386</c:v>
                </c:pt>
                <c:pt idx="733">
                  <c:v>0.63070732084816594</c:v>
                </c:pt>
                <c:pt idx="734">
                  <c:v>1.7132576062729932</c:v>
                </c:pt>
                <c:pt idx="735">
                  <c:v>2.6517309031073983</c:v>
                </c:pt>
                <c:pt idx="736">
                  <c:v>1.5682241789318079</c:v>
                </c:pt>
                <c:pt idx="737">
                  <c:v>0.49537788441182701</c:v>
                </c:pt>
                <c:pt idx="738">
                  <c:v>1.4783100411988044</c:v>
                </c:pt>
                <c:pt idx="739">
                  <c:v>3.3231610282141051</c:v>
                </c:pt>
                <c:pt idx="740">
                  <c:v>1.3617021276595744</c:v>
                </c:pt>
                <c:pt idx="741">
                  <c:v>0.87953210136618576</c:v>
                </c:pt>
                <c:pt idx="742">
                  <c:v>3.6172094056901307</c:v>
                </c:pt>
                <c:pt idx="743">
                  <c:v>3.8035902851108765</c:v>
                </c:pt>
                <c:pt idx="744">
                  <c:v>2.5095036958817318</c:v>
                </c:pt>
                <c:pt idx="745">
                  <c:v>3.5140427396950398</c:v>
                </c:pt>
                <c:pt idx="746">
                  <c:v>3.492128572539428</c:v>
                </c:pt>
                <c:pt idx="747">
                  <c:v>3.4900078466856592</c:v>
                </c:pt>
                <c:pt idx="748">
                  <c:v>1.9313631766352162</c:v>
                </c:pt>
                <c:pt idx="749">
                  <c:v>2.9710884353741496</c:v>
                </c:pt>
                <c:pt idx="750">
                  <c:v>2.185374149659864</c:v>
                </c:pt>
                <c:pt idx="751">
                  <c:v>4.2616565471417118</c:v>
                </c:pt>
                <c:pt idx="752">
                  <c:v>2.0287515952255837</c:v>
                </c:pt>
                <c:pt idx="753">
                  <c:v>2.6498366232487354</c:v>
                </c:pt>
                <c:pt idx="754">
                  <c:v>1.7784552845528456</c:v>
                </c:pt>
                <c:pt idx="755">
                  <c:v>1.6103932849193625</c:v>
                </c:pt>
                <c:pt idx="756">
                  <c:v>1.4205559806171895</c:v>
                </c:pt>
                <c:pt idx="757">
                  <c:v>1.3770491803278688</c:v>
                </c:pt>
                <c:pt idx="758">
                  <c:v>1.3747072599531616</c:v>
                </c:pt>
                <c:pt idx="759">
                  <c:v>1.4106403895836668</c:v>
                </c:pt>
                <c:pt idx="760">
                  <c:v>2.1327632059237627</c:v>
                </c:pt>
                <c:pt idx="761">
                  <c:v>1.2201696140950629</c:v>
                </c:pt>
                <c:pt idx="762">
                  <c:v>1.0063443447823235</c:v>
                </c:pt>
                <c:pt idx="763">
                  <c:v>1.2311442937680939</c:v>
                </c:pt>
                <c:pt idx="764">
                  <c:v>1.2311442937680939</c:v>
                </c:pt>
                <c:pt idx="765">
                  <c:v>2.361724820966022</c:v>
                </c:pt>
                <c:pt idx="766">
                  <c:v>2.3297272588755145</c:v>
                </c:pt>
                <c:pt idx="767">
                  <c:v>1.4540016862601612</c:v>
                </c:pt>
                <c:pt idx="768">
                  <c:v>1.5604229607250755</c:v>
                </c:pt>
                <c:pt idx="769">
                  <c:v>1.3255287009063443</c:v>
                </c:pt>
                <c:pt idx="770">
                  <c:v>3.9985761746559083</c:v>
                </c:pt>
                <c:pt idx="771">
                  <c:v>3.9711949180387713</c:v>
                </c:pt>
                <c:pt idx="772">
                  <c:v>3.3138192169289438</c:v>
                </c:pt>
                <c:pt idx="773">
                  <c:v>1.8248569268977433</c:v>
                </c:pt>
                <c:pt idx="774">
                  <c:v>3.5999300984446907</c:v>
                </c:pt>
                <c:pt idx="775">
                  <c:v>2.125293463486964</c:v>
                </c:pt>
                <c:pt idx="776">
                  <c:v>2.4659270998415215</c:v>
                </c:pt>
                <c:pt idx="777">
                  <c:v>2.4659270998415215</c:v>
                </c:pt>
                <c:pt idx="778">
                  <c:v>5.7078096023078508</c:v>
                </c:pt>
                <c:pt idx="779">
                  <c:v>2.5731326327747799</c:v>
                </c:pt>
                <c:pt idx="780">
                  <c:v>1.5741027227722773</c:v>
                </c:pt>
                <c:pt idx="781">
                  <c:v>3.4221105527638191</c:v>
                </c:pt>
                <c:pt idx="782">
                  <c:v>2.3982670586414976</c:v>
                </c:pt>
                <c:pt idx="783">
                  <c:v>2.9092800832366241</c:v>
                </c:pt>
                <c:pt idx="784">
                  <c:v>3.2051282051282053</c:v>
                </c:pt>
                <c:pt idx="785">
                  <c:v>0.82058340833289212</c:v>
                </c:pt>
                <c:pt idx="786">
                  <c:v>2.4304666291041337</c:v>
                </c:pt>
                <c:pt idx="787">
                  <c:v>2.440295028927093</c:v>
                </c:pt>
                <c:pt idx="788">
                  <c:v>1.7290071545123635</c:v>
                </c:pt>
                <c:pt idx="789">
                  <c:v>2.4658156887996667</c:v>
                </c:pt>
                <c:pt idx="790">
                  <c:v>3.1309677132832974</c:v>
                </c:pt>
                <c:pt idx="791">
                  <c:v>1.5687793540889943</c:v>
                </c:pt>
                <c:pt idx="792">
                  <c:v>0.91345651946967321</c:v>
                </c:pt>
                <c:pt idx="793">
                  <c:v>1.3210526315789475</c:v>
                </c:pt>
                <c:pt idx="794">
                  <c:v>1.3105263157894738</c:v>
                </c:pt>
                <c:pt idx="795">
                  <c:v>2.6076034706477218</c:v>
                </c:pt>
                <c:pt idx="796">
                  <c:v>1.284868417943738</c:v>
                </c:pt>
                <c:pt idx="797">
                  <c:v>1.2881762807335895</c:v>
                </c:pt>
                <c:pt idx="798">
                  <c:v>1.6159844054580896</c:v>
                </c:pt>
                <c:pt idx="799">
                  <c:v>1.6086744639376218</c:v>
                </c:pt>
                <c:pt idx="800">
                  <c:v>1.1064531323598681</c:v>
                </c:pt>
                <c:pt idx="801">
                  <c:v>1.1050400376825247</c:v>
                </c:pt>
                <c:pt idx="802">
                  <c:v>0.75463759101386685</c:v>
                </c:pt>
                <c:pt idx="803">
                  <c:v>2.4864884471689215</c:v>
                </c:pt>
                <c:pt idx="804">
                  <c:v>0.82955404383975806</c:v>
                </c:pt>
                <c:pt idx="805">
                  <c:v>0.93362127260432348</c:v>
                </c:pt>
                <c:pt idx="806">
                  <c:v>2.6526325198891572</c:v>
                </c:pt>
                <c:pt idx="807">
                  <c:v>1.5273920727089119</c:v>
                </c:pt>
                <c:pt idx="808">
                  <c:v>0.99269209648122336</c:v>
                </c:pt>
                <c:pt idx="809">
                  <c:v>1.9022854796770219</c:v>
                </c:pt>
                <c:pt idx="810">
                  <c:v>1.2421030088874612</c:v>
                </c:pt>
                <c:pt idx="811">
                  <c:v>1.3031550068587106</c:v>
                </c:pt>
                <c:pt idx="812">
                  <c:v>1.1211924821775761</c:v>
                </c:pt>
                <c:pt idx="813">
                  <c:v>3.180018275967103</c:v>
                </c:pt>
                <c:pt idx="814">
                  <c:v>2.165135467259641</c:v>
                </c:pt>
                <c:pt idx="815">
                  <c:v>0.60205658266290163</c:v>
                </c:pt>
                <c:pt idx="816">
                  <c:v>1.4330367270802351</c:v>
                </c:pt>
                <c:pt idx="817">
                  <c:v>1.1228218844340871</c:v>
                </c:pt>
                <c:pt idx="818">
                  <c:v>1.0239397986586818</c:v>
                </c:pt>
                <c:pt idx="819">
                  <c:v>1.2708018154311649</c:v>
                </c:pt>
                <c:pt idx="820">
                  <c:v>1.8415237293486266</c:v>
                </c:pt>
                <c:pt idx="821">
                  <c:v>0.78487729383152782</c:v>
                </c:pt>
                <c:pt idx="822">
                  <c:v>0.8904602893995941</c:v>
                </c:pt>
                <c:pt idx="823">
                  <c:v>2.3339794482355751</c:v>
                </c:pt>
                <c:pt idx="824">
                  <c:v>1.521048425347775</c:v>
                </c:pt>
                <c:pt idx="825">
                  <c:v>1.1425299786888896</c:v>
                </c:pt>
                <c:pt idx="826">
                  <c:v>2.2629977264200254</c:v>
                </c:pt>
                <c:pt idx="827">
                  <c:v>1.929096408740673</c:v>
                </c:pt>
                <c:pt idx="828">
                  <c:v>1.1109576146217186</c:v>
                </c:pt>
                <c:pt idx="829">
                  <c:v>1.5620800533645922</c:v>
                </c:pt>
                <c:pt idx="830">
                  <c:v>0.83512669212079138</c:v>
                </c:pt>
                <c:pt idx="831">
                  <c:v>0.75906430329479424</c:v>
                </c:pt>
                <c:pt idx="832">
                  <c:v>0.75699600819044877</c:v>
                </c:pt>
                <c:pt idx="833">
                  <c:v>1.0072253200345558</c:v>
                </c:pt>
                <c:pt idx="834">
                  <c:v>1.010722266642065</c:v>
                </c:pt>
                <c:pt idx="835">
                  <c:v>1.1850347045877772</c:v>
                </c:pt>
                <c:pt idx="836">
                  <c:v>1.1723379041814797</c:v>
                </c:pt>
                <c:pt idx="837">
                  <c:v>1.2965367965367964</c:v>
                </c:pt>
                <c:pt idx="838">
                  <c:v>0.77062447155453551</c:v>
                </c:pt>
                <c:pt idx="839">
                  <c:v>0.85557430425172898</c:v>
                </c:pt>
                <c:pt idx="840">
                  <c:v>0.86032749483090531</c:v>
                </c:pt>
                <c:pt idx="841">
                  <c:v>0.7230255839822024</c:v>
                </c:pt>
                <c:pt idx="842">
                  <c:v>1.7441198570094947</c:v>
                </c:pt>
                <c:pt idx="843">
                  <c:v>2.6554565886955799</c:v>
                </c:pt>
                <c:pt idx="844">
                  <c:v>0.76054510058403635</c:v>
                </c:pt>
                <c:pt idx="845">
                  <c:v>0.99115358442557466</c:v>
                </c:pt>
                <c:pt idx="846">
                  <c:v>3.2909521903765047</c:v>
                </c:pt>
                <c:pt idx="847">
                  <c:v>1.6675324675324674</c:v>
                </c:pt>
                <c:pt idx="848">
                  <c:v>1.7986918604651163</c:v>
                </c:pt>
                <c:pt idx="849">
                  <c:v>0.99005072181037845</c:v>
                </c:pt>
                <c:pt idx="850">
                  <c:v>1.6491228070175439</c:v>
                </c:pt>
                <c:pt idx="851">
                  <c:v>2.996456286726775</c:v>
                </c:pt>
                <c:pt idx="852">
                  <c:v>1.1784188547016752</c:v>
                </c:pt>
                <c:pt idx="853">
                  <c:v>1.4723618090452262</c:v>
                </c:pt>
                <c:pt idx="854">
                  <c:v>3.2004229907937298</c:v>
                </c:pt>
                <c:pt idx="855">
                  <c:v>1.0950704225352113</c:v>
                </c:pt>
                <c:pt idx="856">
                  <c:v>4.346563407550823</c:v>
                </c:pt>
                <c:pt idx="857">
                  <c:v>2.8778126496090222</c:v>
                </c:pt>
                <c:pt idx="858">
                  <c:v>1.5188679245283019</c:v>
                </c:pt>
                <c:pt idx="859">
                  <c:v>1.6529285582063873</c:v>
                </c:pt>
                <c:pt idx="860">
                  <c:v>1.0494144052721432</c:v>
                </c:pt>
                <c:pt idx="861">
                  <c:v>1.0443307757885762</c:v>
                </c:pt>
                <c:pt idx="862">
                  <c:v>0.9113427115950834</c:v>
                </c:pt>
                <c:pt idx="863">
                  <c:v>0.9113427115950834</c:v>
                </c:pt>
                <c:pt idx="864">
                  <c:v>0.38538891638324074</c:v>
                </c:pt>
                <c:pt idx="865">
                  <c:v>1.4757294292971421</c:v>
                </c:pt>
                <c:pt idx="866">
                  <c:v>2.3739934387116017</c:v>
                </c:pt>
                <c:pt idx="867">
                  <c:v>2.316412751562523</c:v>
                </c:pt>
                <c:pt idx="868">
                  <c:v>3.4062905226758575</c:v>
                </c:pt>
                <c:pt idx="869">
                  <c:v>1.807987442335816</c:v>
                </c:pt>
                <c:pt idx="870">
                  <c:v>1.807987442335816</c:v>
                </c:pt>
                <c:pt idx="871">
                  <c:v>13.694581280788178</c:v>
                </c:pt>
                <c:pt idx="872">
                  <c:v>1.6194431595626371</c:v>
                </c:pt>
                <c:pt idx="873">
                  <c:v>1.9059499023177746</c:v>
                </c:pt>
                <c:pt idx="874">
                  <c:v>1.2741101938228954</c:v>
                </c:pt>
                <c:pt idx="875">
                  <c:v>1.0396846650035469</c:v>
                </c:pt>
                <c:pt idx="876">
                  <c:v>1.3205207982025717</c:v>
                </c:pt>
                <c:pt idx="877">
                  <c:v>1.3257458804976179</c:v>
                </c:pt>
                <c:pt idx="878">
                  <c:v>2.3220000000000001</c:v>
                </c:pt>
                <c:pt idx="879">
                  <c:v>1.6935</c:v>
                </c:pt>
                <c:pt idx="880">
                  <c:v>0.72542391119161409</c:v>
                </c:pt>
                <c:pt idx="881">
                  <c:v>2.1524485701056157</c:v>
                </c:pt>
                <c:pt idx="882">
                  <c:v>1.8521608543300518</c:v>
                </c:pt>
                <c:pt idx="883">
                  <c:v>4.1722992324435788</c:v>
                </c:pt>
                <c:pt idx="884">
                  <c:v>0.6349354560097108</c:v>
                </c:pt>
                <c:pt idx="885">
                  <c:v>1.8500790051643208</c:v>
                </c:pt>
                <c:pt idx="886">
                  <c:v>1.0130713621305831</c:v>
                </c:pt>
                <c:pt idx="887">
                  <c:v>0.78926715138232806</c:v>
                </c:pt>
                <c:pt idx="888">
                  <c:v>2.7956581745780351</c:v>
                </c:pt>
                <c:pt idx="889">
                  <c:v>2.8140413593375264</c:v>
                </c:pt>
                <c:pt idx="890">
                  <c:v>1.0800403971833259</c:v>
                </c:pt>
                <c:pt idx="891">
                  <c:v>1.1579655543595264</c:v>
                </c:pt>
                <c:pt idx="892">
                  <c:v>0.73879716981132071</c:v>
                </c:pt>
                <c:pt idx="893">
                  <c:v>1.1824425201552702</c:v>
                </c:pt>
                <c:pt idx="894">
                  <c:v>0.92488484276957672</c:v>
                </c:pt>
                <c:pt idx="895">
                  <c:v>0.93868993107437215</c:v>
                </c:pt>
                <c:pt idx="896">
                  <c:v>2.6830732292917165</c:v>
                </c:pt>
                <c:pt idx="897">
                  <c:v>1.8235294117647058</c:v>
                </c:pt>
                <c:pt idx="898">
                  <c:v>1.3807106598984771</c:v>
                </c:pt>
                <c:pt idx="899">
                  <c:v>1.7141932297320299</c:v>
                </c:pt>
                <c:pt idx="900">
                  <c:v>2.1975289926476163</c:v>
                </c:pt>
                <c:pt idx="901">
                  <c:v>1.5131918472408938</c:v>
                </c:pt>
                <c:pt idx="902">
                  <c:v>1.4686779156769798</c:v>
                </c:pt>
                <c:pt idx="903">
                  <c:v>1.6219268753939902</c:v>
                </c:pt>
                <c:pt idx="904">
                  <c:v>2.4468715303766082</c:v>
                </c:pt>
                <c:pt idx="905">
                  <c:v>2.4514829148206347</c:v>
                </c:pt>
                <c:pt idx="906">
                  <c:v>2.4621245712299271</c:v>
                </c:pt>
                <c:pt idx="907">
                  <c:v>0.71059850981283379</c:v>
                </c:pt>
                <c:pt idx="908">
                  <c:v>0.7301978956659545</c:v>
                </c:pt>
                <c:pt idx="909">
                  <c:v>2.4173361123621397</c:v>
                </c:pt>
                <c:pt idx="910">
                  <c:v>1.6372347993471985</c:v>
                </c:pt>
                <c:pt idx="911">
                  <c:v>2.4165787735138333</c:v>
                </c:pt>
                <c:pt idx="912">
                  <c:v>1.9491342850339597</c:v>
                </c:pt>
                <c:pt idx="913">
                  <c:v>0.78132387706855788</c:v>
                </c:pt>
                <c:pt idx="914">
                  <c:v>1.7457072771872446</c:v>
                </c:pt>
                <c:pt idx="915">
                  <c:v>1.2112960727619795</c:v>
                </c:pt>
                <c:pt idx="916">
                  <c:v>1.073572950388755</c:v>
                </c:pt>
                <c:pt idx="917">
                  <c:v>2.6321231278248796</c:v>
                </c:pt>
                <c:pt idx="918">
                  <c:v>1.487322201607916</c:v>
                </c:pt>
                <c:pt idx="919">
                  <c:v>1.1314606741573034</c:v>
                </c:pt>
                <c:pt idx="920">
                  <c:v>2.2874479304615831</c:v>
                </c:pt>
                <c:pt idx="921">
                  <c:v>1.8188548864758145</c:v>
                </c:pt>
                <c:pt idx="922">
                  <c:v>1.6143755053073572</c:v>
                </c:pt>
                <c:pt idx="923">
                  <c:v>2.1933364076550612</c:v>
                </c:pt>
                <c:pt idx="924">
                  <c:v>2.1933364076550612</c:v>
                </c:pt>
                <c:pt idx="925">
                  <c:v>2.3456000000000001</c:v>
                </c:pt>
                <c:pt idx="926">
                  <c:v>2.0046158918562478</c:v>
                </c:pt>
                <c:pt idx="927">
                  <c:v>1.1733482329934348</c:v>
                </c:pt>
                <c:pt idx="928">
                  <c:v>0.57154614663587933</c:v>
                </c:pt>
                <c:pt idx="929">
                  <c:v>1.3599298100743189</c:v>
                </c:pt>
                <c:pt idx="930">
                  <c:v>2.8544303797468356</c:v>
                </c:pt>
                <c:pt idx="931">
                  <c:v>2.3006329113924049</c:v>
                </c:pt>
                <c:pt idx="932">
                  <c:v>1.9374659333036024</c:v>
                </c:pt>
                <c:pt idx="933">
                  <c:v>1.6037234042553192</c:v>
                </c:pt>
                <c:pt idx="934">
                  <c:v>0.63711911357340723</c:v>
                </c:pt>
                <c:pt idx="935">
                  <c:v>2.6210915809594946</c:v>
                </c:pt>
                <c:pt idx="936">
                  <c:v>1.8896001932600555</c:v>
                </c:pt>
                <c:pt idx="937">
                  <c:v>1.3998797182649954</c:v>
                </c:pt>
                <c:pt idx="938">
                  <c:v>1.3793086609059144</c:v>
                </c:pt>
                <c:pt idx="939">
                  <c:v>1.3643760478393276</c:v>
                </c:pt>
                <c:pt idx="940">
                  <c:v>0.98911968348170121</c:v>
                </c:pt>
                <c:pt idx="941">
                  <c:v>0.98911968348170121</c:v>
                </c:pt>
                <c:pt idx="942">
                  <c:v>1.9661938813565996</c:v>
                </c:pt>
                <c:pt idx="943">
                  <c:v>1.9661938813565996</c:v>
                </c:pt>
                <c:pt idx="944">
                  <c:v>0.64057050047482533</c:v>
                </c:pt>
                <c:pt idx="945">
                  <c:v>2.4590608393883526</c:v>
                </c:pt>
                <c:pt idx="946">
                  <c:v>1.3090711569799023</c:v>
                </c:pt>
                <c:pt idx="947">
                  <c:v>1.4703758269058553</c:v>
                </c:pt>
                <c:pt idx="948">
                  <c:v>1.9365994236311239</c:v>
                </c:pt>
                <c:pt idx="949">
                  <c:v>2.0082055711509392</c:v>
                </c:pt>
                <c:pt idx="950">
                  <c:v>2.0109047721874322</c:v>
                </c:pt>
                <c:pt idx="951">
                  <c:v>0.52847380410022782</c:v>
                </c:pt>
                <c:pt idx="952">
                  <c:v>0.53695406819658675</c:v>
                </c:pt>
                <c:pt idx="953">
                  <c:v>0.65045938694202787</c:v>
                </c:pt>
                <c:pt idx="954">
                  <c:v>1.5641025641025641</c:v>
                </c:pt>
                <c:pt idx="955">
                  <c:v>0.98365104131334369</c:v>
                </c:pt>
                <c:pt idx="956">
                  <c:v>1.9275617533672837</c:v>
                </c:pt>
                <c:pt idx="957">
                  <c:v>2.5943516674327154</c:v>
                </c:pt>
                <c:pt idx="958">
                  <c:v>2.0372670807453415</c:v>
                </c:pt>
                <c:pt idx="959">
                  <c:v>1.0191530486733438</c:v>
                </c:pt>
                <c:pt idx="960">
                  <c:v>3.2842014882655977</c:v>
                </c:pt>
                <c:pt idx="961">
                  <c:v>3.3539925757550981</c:v>
                </c:pt>
                <c:pt idx="962">
                  <c:v>3.0337477797513324</c:v>
                </c:pt>
                <c:pt idx="963">
                  <c:v>2.0763765541740673</c:v>
                </c:pt>
                <c:pt idx="964">
                  <c:v>2.728107375508241</c:v>
                </c:pt>
                <c:pt idx="965">
                  <c:v>2.3226188038854385</c:v>
                </c:pt>
                <c:pt idx="966">
                  <c:v>1.8111055450657008</c:v>
                </c:pt>
                <c:pt idx="967">
                  <c:v>2.9112863373654472</c:v>
                </c:pt>
                <c:pt idx="968">
                  <c:v>2.7418663072115677</c:v>
                </c:pt>
                <c:pt idx="969">
                  <c:v>1.2407384151701621</c:v>
                </c:pt>
                <c:pt idx="970">
                  <c:v>3.9221689288022583</c:v>
                </c:pt>
                <c:pt idx="971">
                  <c:v>3.5919003115264796</c:v>
                </c:pt>
                <c:pt idx="972">
                  <c:v>3.4627983153954141</c:v>
                </c:pt>
                <c:pt idx="973">
                  <c:v>2.1353846153846154</c:v>
                </c:pt>
                <c:pt idx="974">
                  <c:v>2.1384615384615384</c:v>
                </c:pt>
                <c:pt idx="975">
                  <c:v>1.5748504793676554</c:v>
                </c:pt>
                <c:pt idx="976">
                  <c:v>3.1435445068163594</c:v>
                </c:pt>
                <c:pt idx="977">
                  <c:v>1.7824062228135715</c:v>
                </c:pt>
                <c:pt idx="978">
                  <c:v>3.0523734959617603</c:v>
                </c:pt>
                <c:pt idx="979">
                  <c:v>2.7749030794721516</c:v>
                </c:pt>
                <c:pt idx="980">
                  <c:v>1.3137894748030912</c:v>
                </c:pt>
                <c:pt idx="981">
                  <c:v>1.1572428648357567</c:v>
                </c:pt>
                <c:pt idx="982">
                  <c:v>1.0854743792163055</c:v>
                </c:pt>
                <c:pt idx="983">
                  <c:v>0.90922446581022187</c:v>
                </c:pt>
                <c:pt idx="984">
                  <c:v>0.90922446581022187</c:v>
                </c:pt>
                <c:pt idx="985">
                  <c:v>1.5250776742121617</c:v>
                </c:pt>
                <c:pt idx="986">
                  <c:v>1.5674513354459032</c:v>
                </c:pt>
                <c:pt idx="987">
                  <c:v>1.1666488279995717</c:v>
                </c:pt>
                <c:pt idx="988">
                  <c:v>2.0291151594014316</c:v>
                </c:pt>
                <c:pt idx="989">
                  <c:v>2.054266883505949</c:v>
                </c:pt>
                <c:pt idx="990">
                  <c:v>1.8198902131447505</c:v>
                </c:pt>
                <c:pt idx="991">
                  <c:v>2.4626163337864688</c:v>
                </c:pt>
                <c:pt idx="992">
                  <c:v>2.1390077226512583</c:v>
                </c:pt>
                <c:pt idx="993">
                  <c:v>1.6201672808094987</c:v>
                </c:pt>
                <c:pt idx="994">
                  <c:v>1.606425702811245</c:v>
                </c:pt>
                <c:pt idx="995">
                  <c:v>1.6820932716269135</c:v>
                </c:pt>
                <c:pt idx="996">
                  <c:v>2.2506982092985051</c:v>
                </c:pt>
                <c:pt idx="997">
                  <c:v>2.2551786967755425</c:v>
                </c:pt>
                <c:pt idx="998">
                  <c:v>1.2113060650635112</c:v>
                </c:pt>
                <c:pt idx="999">
                  <c:v>1.2446261245520078</c:v>
                </c:pt>
                <c:pt idx="1000">
                  <c:v>2.3777339036028469</c:v>
                </c:pt>
                <c:pt idx="1001">
                  <c:v>1.4810797986816018</c:v>
                </c:pt>
                <c:pt idx="1002">
                  <c:v>2.2445302445302446</c:v>
                </c:pt>
                <c:pt idx="1003">
                  <c:v>1.0107984305340563</c:v>
                </c:pt>
                <c:pt idx="1004">
                  <c:v>1.4337807823698598</c:v>
                </c:pt>
                <c:pt idx="1005">
                  <c:v>2.4487696811456603</c:v>
                </c:pt>
                <c:pt idx="1006">
                  <c:v>1.4749455813513299</c:v>
                </c:pt>
                <c:pt idx="1007">
                  <c:v>0.72736607906897144</c:v>
                </c:pt>
                <c:pt idx="1008">
                  <c:v>0.59653696828860481</c:v>
                </c:pt>
                <c:pt idx="1009">
                  <c:v>1.2059890945905143</c:v>
                </c:pt>
                <c:pt idx="1010">
                  <c:v>1.2059890945905143</c:v>
                </c:pt>
                <c:pt idx="1011">
                  <c:v>1.8317772502027745</c:v>
                </c:pt>
                <c:pt idx="1012">
                  <c:v>1.2591343451377177</c:v>
                </c:pt>
                <c:pt idx="1013">
                  <c:v>0.8460767109551266</c:v>
                </c:pt>
                <c:pt idx="1014">
                  <c:v>0.37931034482758619</c:v>
                </c:pt>
                <c:pt idx="1015">
                  <c:v>0.87675736767299683</c:v>
                </c:pt>
                <c:pt idx="1016">
                  <c:v>1.9795996746791975</c:v>
                </c:pt>
                <c:pt idx="1017">
                  <c:v>0.75576319042057405</c:v>
                </c:pt>
                <c:pt idx="1018">
                  <c:v>1.9484140815615196</c:v>
                </c:pt>
                <c:pt idx="1019">
                  <c:v>1.1310719773076467</c:v>
                </c:pt>
                <c:pt idx="1020">
                  <c:v>0.83132558860714201</c:v>
                </c:pt>
                <c:pt idx="1021">
                  <c:v>2.5621337395727113</c:v>
                </c:pt>
                <c:pt idx="1022">
                  <c:v>1.9616219264220904</c:v>
                </c:pt>
                <c:pt idx="1023">
                  <c:v>1.9513695470157031</c:v>
                </c:pt>
                <c:pt idx="1024">
                  <c:v>0.60666299304243032</c:v>
                </c:pt>
                <c:pt idx="1025">
                  <c:v>2.5028330629092119</c:v>
                </c:pt>
                <c:pt idx="1026">
                  <c:v>1.436166980433353</c:v>
                </c:pt>
                <c:pt idx="1027">
                  <c:v>2.5799654782453425</c:v>
                </c:pt>
                <c:pt idx="1028">
                  <c:v>2.5896077614427711</c:v>
                </c:pt>
                <c:pt idx="1029">
                  <c:v>2.7133383994929634</c:v>
                </c:pt>
                <c:pt idx="1030">
                  <c:v>2.6959957368582033</c:v>
                </c:pt>
                <c:pt idx="1031">
                  <c:v>1.2201303229795504</c:v>
                </c:pt>
                <c:pt idx="1032">
                  <c:v>2.6520833333333331</c:v>
                </c:pt>
                <c:pt idx="1033">
                  <c:v>5.6931759434775113</c:v>
                </c:pt>
                <c:pt idx="1034">
                  <c:v>5.6522488368085471</c:v>
                </c:pt>
                <c:pt idx="1035">
                  <c:v>5.8311375873525035</c:v>
                </c:pt>
                <c:pt idx="1036">
                  <c:v>2.3568503665782758</c:v>
                </c:pt>
                <c:pt idx="1037">
                  <c:v>2.50002317124788</c:v>
                </c:pt>
                <c:pt idx="1038">
                  <c:v>1.3743130804647827</c:v>
                </c:pt>
                <c:pt idx="1039">
                  <c:v>1.5951871237806481</c:v>
                </c:pt>
                <c:pt idx="1040">
                  <c:v>3.0250980796617095</c:v>
                </c:pt>
                <c:pt idx="1041">
                  <c:v>1.3708983267902506</c:v>
                </c:pt>
                <c:pt idx="1042">
                  <c:v>2.9598170532505717</c:v>
                </c:pt>
                <c:pt idx="1043">
                  <c:v>2.3730622956653247</c:v>
                </c:pt>
                <c:pt idx="1044">
                  <c:v>2.5584608299646932</c:v>
                </c:pt>
                <c:pt idx="1045">
                  <c:v>2.5908071459874713</c:v>
                </c:pt>
                <c:pt idx="1046">
                  <c:v>4.05248640148488</c:v>
                </c:pt>
                <c:pt idx="1047">
                  <c:v>1.6287262872628727</c:v>
                </c:pt>
                <c:pt idx="1048">
                  <c:v>0.84032312977808044</c:v>
                </c:pt>
                <c:pt idx="1049">
                  <c:v>1.398337112622827</c:v>
                </c:pt>
                <c:pt idx="1050">
                  <c:v>2.7142857142857144</c:v>
                </c:pt>
                <c:pt idx="1051">
                  <c:v>1.7408163265306122</c:v>
                </c:pt>
                <c:pt idx="1052">
                  <c:v>3.1876653590000914</c:v>
                </c:pt>
                <c:pt idx="1053">
                  <c:v>2.1833124888333035</c:v>
                </c:pt>
                <c:pt idx="1054">
                  <c:v>4.0229654314048258</c:v>
                </c:pt>
                <c:pt idx="1055">
                  <c:v>2.6509511562770069</c:v>
                </c:pt>
                <c:pt idx="1056">
                  <c:v>2.622838162867942</c:v>
                </c:pt>
                <c:pt idx="1057">
                  <c:v>2.6509511562770069</c:v>
                </c:pt>
                <c:pt idx="1058">
                  <c:v>2.622838162867942</c:v>
                </c:pt>
                <c:pt idx="1059">
                  <c:v>3.1944690288522612</c:v>
                </c:pt>
                <c:pt idx="1060">
                  <c:v>2.7254901960784315</c:v>
                </c:pt>
                <c:pt idx="1061">
                  <c:v>2.8593942835290775</c:v>
                </c:pt>
                <c:pt idx="1062">
                  <c:v>3.9530275618468225</c:v>
                </c:pt>
                <c:pt idx="1063">
                  <c:v>2.3204861446032159</c:v>
                </c:pt>
                <c:pt idx="1064">
                  <c:v>2.3204861446032159</c:v>
                </c:pt>
                <c:pt idx="1065">
                  <c:v>3.5310247895164735</c:v>
                </c:pt>
                <c:pt idx="1066">
                  <c:v>3.4800402364580894</c:v>
                </c:pt>
                <c:pt idx="1067">
                  <c:v>3.4779732951178843</c:v>
                </c:pt>
                <c:pt idx="1068">
                  <c:v>2.7970588235294116</c:v>
                </c:pt>
                <c:pt idx="1069">
                  <c:v>2.2706164149190986</c:v>
                </c:pt>
                <c:pt idx="1070">
                  <c:v>1.7858036116252314</c:v>
                </c:pt>
                <c:pt idx="1071">
                  <c:v>0.77266957337601416</c:v>
                </c:pt>
                <c:pt idx="1072">
                  <c:v>0.83346551500382127</c:v>
                </c:pt>
                <c:pt idx="1073">
                  <c:v>2.6621881279610426</c:v>
                </c:pt>
                <c:pt idx="1074">
                  <c:v>1.9511372262363293</c:v>
                </c:pt>
                <c:pt idx="1075">
                  <c:v>1.9286457308330287</c:v>
                </c:pt>
                <c:pt idx="1076">
                  <c:v>0.86099290780141846</c:v>
                </c:pt>
                <c:pt idx="1077">
                  <c:v>1.5086487189491482</c:v>
                </c:pt>
                <c:pt idx="1078">
                  <c:v>1.5060633720172123</c:v>
                </c:pt>
                <c:pt idx="1079">
                  <c:v>0.63846153846153841</c:v>
                </c:pt>
                <c:pt idx="1080">
                  <c:v>1.6729997888959258</c:v>
                </c:pt>
                <c:pt idx="1081">
                  <c:v>0.81543133505792365</c:v>
                </c:pt>
                <c:pt idx="1082">
                  <c:v>0.4</c:v>
                </c:pt>
                <c:pt idx="1083">
                  <c:v>1.9548251048935847</c:v>
                </c:pt>
                <c:pt idx="1084">
                  <c:v>1.1312343510434071</c:v>
                </c:pt>
                <c:pt idx="1085">
                  <c:v>2.373792777096642</c:v>
                </c:pt>
                <c:pt idx="1086">
                  <c:v>1.6072303682405034</c:v>
                </c:pt>
                <c:pt idx="1087">
                  <c:v>0.8156114868610711</c:v>
                </c:pt>
                <c:pt idx="1088">
                  <c:v>3.1611215525363097</c:v>
                </c:pt>
                <c:pt idx="1089">
                  <c:v>1.3048965169106512</c:v>
                </c:pt>
                <c:pt idx="1090">
                  <c:v>0.50622913151186588</c:v>
                </c:pt>
                <c:pt idx="1091">
                  <c:v>1.467509502225655</c:v>
                </c:pt>
                <c:pt idx="1092">
                  <c:v>0.72955221326030673</c:v>
                </c:pt>
                <c:pt idx="1093">
                  <c:v>1.7256617614565382</c:v>
                </c:pt>
                <c:pt idx="1094">
                  <c:v>2.7170731707317075</c:v>
                </c:pt>
                <c:pt idx="1095">
                  <c:v>0.59198113207547165</c:v>
                </c:pt>
                <c:pt idx="1096">
                  <c:v>1.1728180163110165</c:v>
                </c:pt>
                <c:pt idx="1097">
                  <c:v>2.7725289647799833</c:v>
                </c:pt>
                <c:pt idx="1098">
                  <c:v>0.86743965952703062</c:v>
                </c:pt>
                <c:pt idx="1099">
                  <c:v>2.6602040943469105</c:v>
                </c:pt>
                <c:pt idx="1100">
                  <c:v>5.2384317964495075</c:v>
                </c:pt>
                <c:pt idx="1101">
                  <c:v>4.5325967586275748</c:v>
                </c:pt>
                <c:pt idx="1102">
                  <c:v>4.525940963093614</c:v>
                </c:pt>
                <c:pt idx="1103">
                  <c:v>2.4218476147987635</c:v>
                </c:pt>
                <c:pt idx="1104">
                  <c:v>2.4218476147987635</c:v>
                </c:pt>
                <c:pt idx="1105">
                  <c:v>2.5500633713561469</c:v>
                </c:pt>
                <c:pt idx="1106">
                  <c:v>2.2191975381701976</c:v>
                </c:pt>
                <c:pt idx="1107">
                  <c:v>2.5908005144852084</c:v>
                </c:pt>
                <c:pt idx="1108">
                  <c:v>0.88934147997284452</c:v>
                </c:pt>
                <c:pt idx="1109">
                  <c:v>2.3820311994303838</c:v>
                </c:pt>
                <c:pt idx="1110">
                  <c:v>0.92248062015503873</c:v>
                </c:pt>
                <c:pt idx="1111">
                  <c:v>1.6740727305704182</c:v>
                </c:pt>
                <c:pt idx="1112">
                  <c:v>1.5964782662233714</c:v>
                </c:pt>
                <c:pt idx="1113">
                  <c:v>2.823552657577554</c:v>
                </c:pt>
                <c:pt idx="1114">
                  <c:v>2.9809655535796615</c:v>
                </c:pt>
                <c:pt idx="1115">
                  <c:v>2.3784540048968172</c:v>
                </c:pt>
                <c:pt idx="1116">
                  <c:v>1.7960317460317461</c:v>
                </c:pt>
                <c:pt idx="1117">
                  <c:v>1.7976190476190477</c:v>
                </c:pt>
                <c:pt idx="1118">
                  <c:v>1.2084876050143778</c:v>
                </c:pt>
                <c:pt idx="1119">
                  <c:v>1.1660718269016284</c:v>
                </c:pt>
                <c:pt idx="1120">
                  <c:v>1.2799788300130588</c:v>
                </c:pt>
                <c:pt idx="1121">
                  <c:v>2.134502923976608</c:v>
                </c:pt>
                <c:pt idx="1122">
                  <c:v>1.7797270955165692</c:v>
                </c:pt>
                <c:pt idx="1123">
                  <c:v>1.7563352826510721</c:v>
                </c:pt>
                <c:pt idx="1124">
                  <c:v>0.5686160972785177</c:v>
                </c:pt>
                <c:pt idx="1125">
                  <c:v>3.0343322087715818</c:v>
                </c:pt>
                <c:pt idx="1126">
                  <c:v>2.5624717902425012</c:v>
                </c:pt>
                <c:pt idx="1127">
                  <c:v>1.6465355423161674</c:v>
                </c:pt>
                <c:pt idx="1128">
                  <c:v>3.1041292240786351</c:v>
                </c:pt>
                <c:pt idx="1129">
                  <c:v>2.4560922063666304</c:v>
                </c:pt>
                <c:pt idx="1130">
                  <c:v>0.46525702613761016</c:v>
                </c:pt>
                <c:pt idx="1131">
                  <c:v>0.67573793654206471</c:v>
                </c:pt>
                <c:pt idx="1132">
                  <c:v>0.94680932953583252</c:v>
                </c:pt>
                <c:pt idx="1133">
                  <c:v>2.5496801310381061</c:v>
                </c:pt>
                <c:pt idx="1134">
                  <c:v>1.3152061474804195</c:v>
                </c:pt>
                <c:pt idx="1135">
                  <c:v>0.49540920800581284</c:v>
                </c:pt>
                <c:pt idx="1136">
                  <c:v>3.7062867390654577</c:v>
                </c:pt>
                <c:pt idx="1137">
                  <c:v>1.9240824009202133</c:v>
                </c:pt>
                <c:pt idx="1138">
                  <c:v>1.9345393704904319</c:v>
                </c:pt>
                <c:pt idx="1139">
                  <c:v>0.83750271916467267</c:v>
                </c:pt>
                <c:pt idx="1140">
                  <c:v>0.88100935392647384</c:v>
                </c:pt>
                <c:pt idx="1141">
                  <c:v>0.83750271916467267</c:v>
                </c:pt>
                <c:pt idx="1142">
                  <c:v>0.88100935392647384</c:v>
                </c:pt>
                <c:pt idx="1143">
                  <c:v>1.1986987910845384</c:v>
                </c:pt>
                <c:pt idx="1144">
                  <c:v>1.7090173150438499</c:v>
                </c:pt>
                <c:pt idx="1145">
                  <c:v>3.3462105573577117</c:v>
                </c:pt>
                <c:pt idx="1146">
                  <c:v>3.2856380441023068</c:v>
                </c:pt>
                <c:pt idx="1147">
                  <c:v>1.0389526622245766</c:v>
                </c:pt>
                <c:pt idx="1148">
                  <c:v>0.91106415105512095</c:v>
                </c:pt>
                <c:pt idx="1149">
                  <c:v>1.1268311865384715</c:v>
                </c:pt>
                <c:pt idx="1150">
                  <c:v>1.3562969105483618</c:v>
                </c:pt>
                <c:pt idx="1151">
                  <c:v>1.0662958977401868</c:v>
                </c:pt>
                <c:pt idx="1152">
                  <c:v>2.9611382244137836</c:v>
                </c:pt>
                <c:pt idx="1153">
                  <c:v>2.9828194928945337</c:v>
                </c:pt>
                <c:pt idx="1154">
                  <c:v>2.7274734982332154</c:v>
                </c:pt>
                <c:pt idx="1155">
                  <c:v>0.94248389730563364</c:v>
                </c:pt>
                <c:pt idx="1156">
                  <c:v>1.0112586044705918</c:v>
                </c:pt>
                <c:pt idx="1157">
                  <c:v>93.254668346889687</c:v>
                </c:pt>
                <c:pt idx="1158">
                  <c:v>1.4826096710894274</c:v>
                </c:pt>
                <c:pt idx="1159">
                  <c:v>1.5102217602217602</c:v>
                </c:pt>
                <c:pt idx="1160">
                  <c:v>0.84273254359584426</c:v>
                </c:pt>
                <c:pt idx="1161">
                  <c:v>2.1780499780344731</c:v>
                </c:pt>
                <c:pt idx="1162">
                  <c:v>1.6926376721709693</c:v>
                </c:pt>
                <c:pt idx="1163">
                  <c:v>1.3906500093541481</c:v>
                </c:pt>
                <c:pt idx="1164">
                  <c:v>1.4140353794666058</c:v>
                </c:pt>
                <c:pt idx="1165">
                  <c:v>0.93468134988384644</c:v>
                </c:pt>
                <c:pt idx="1166">
                  <c:v>0.95542116251995135</c:v>
                </c:pt>
                <c:pt idx="1167">
                  <c:v>2.8680608360941093</c:v>
                </c:pt>
                <c:pt idx="1168">
                  <c:v>3.1611681410738681</c:v>
                </c:pt>
                <c:pt idx="1169">
                  <c:v>3.082078399816071</c:v>
                </c:pt>
                <c:pt idx="1170">
                  <c:v>1.8233130244855731</c:v>
                </c:pt>
                <c:pt idx="1171">
                  <c:v>1.1411382505113705</c:v>
                </c:pt>
                <c:pt idx="1172">
                  <c:v>0.83047210300429186</c:v>
                </c:pt>
                <c:pt idx="1173">
                  <c:v>2.2560968936758252</c:v>
                </c:pt>
                <c:pt idx="1174">
                  <c:v>2.1456456746483981</c:v>
                </c:pt>
                <c:pt idx="1175">
                  <c:v>2.0215647716476282</c:v>
                </c:pt>
                <c:pt idx="1176">
                  <c:v>3.3947888351123781</c:v>
                </c:pt>
                <c:pt idx="1177">
                  <c:v>3.1778726754191355</c:v>
                </c:pt>
                <c:pt idx="1178">
                  <c:v>0.94630590214496002</c:v>
                </c:pt>
                <c:pt idx="1179">
                  <c:v>1.9987222779958018</c:v>
                </c:pt>
                <c:pt idx="1180">
                  <c:v>3.5021990552207201</c:v>
                </c:pt>
                <c:pt idx="1181">
                  <c:v>1.6615351948189829</c:v>
                </c:pt>
                <c:pt idx="1182">
                  <c:v>0.80773606370875994</c:v>
                </c:pt>
                <c:pt idx="1183">
                  <c:v>0.71904479187281478</c:v>
                </c:pt>
                <c:pt idx="1184">
                  <c:v>0.78083541808809043</c:v>
                </c:pt>
                <c:pt idx="1185">
                  <c:v>1.0806033703577238</c:v>
                </c:pt>
                <c:pt idx="1186">
                  <c:v>0.71209159452666848</c:v>
                </c:pt>
                <c:pt idx="1187">
                  <c:v>2.7559873240168318</c:v>
                </c:pt>
                <c:pt idx="1188">
                  <c:v>1.3266957062850031</c:v>
                </c:pt>
                <c:pt idx="1189">
                  <c:v>1.0408163265306123</c:v>
                </c:pt>
                <c:pt idx="1190">
                  <c:v>3.4375251968715563</c:v>
                </c:pt>
                <c:pt idx="1191">
                  <c:v>2.9350267172616742</c:v>
                </c:pt>
                <c:pt idx="1192">
                  <c:v>1.3433170676986932</c:v>
                </c:pt>
                <c:pt idx="1193">
                  <c:v>2.1759117376647255</c:v>
                </c:pt>
                <c:pt idx="1194">
                  <c:v>0.82640412181808909</c:v>
                </c:pt>
                <c:pt idx="1195">
                  <c:v>2.5012578164306762</c:v>
                </c:pt>
                <c:pt idx="1196">
                  <c:v>1.4079999999999999</c:v>
                </c:pt>
                <c:pt idx="1197">
                  <c:v>2.5142857142857142</c:v>
                </c:pt>
                <c:pt idx="1198">
                  <c:v>2.0961775585696674</c:v>
                </c:pt>
                <c:pt idx="1199">
                  <c:v>2.0764442715425018</c:v>
                </c:pt>
                <c:pt idx="1200">
                  <c:v>1.5955082465785473</c:v>
                </c:pt>
                <c:pt idx="1201">
                  <c:v>2.7164556962025315</c:v>
                </c:pt>
                <c:pt idx="1202">
                  <c:v>1.8734177215189873</c:v>
                </c:pt>
                <c:pt idx="1203">
                  <c:v>0.98933333333333329</c:v>
                </c:pt>
                <c:pt idx="1204">
                  <c:v>0.90467739400056046</c:v>
                </c:pt>
                <c:pt idx="1205">
                  <c:v>2.5018078656060525</c:v>
                </c:pt>
                <c:pt idx="1206">
                  <c:v>1.2306847282893179</c:v>
                </c:pt>
                <c:pt idx="1207">
                  <c:v>1.1357041434506046</c:v>
                </c:pt>
                <c:pt idx="1208">
                  <c:v>1.1425858086300669</c:v>
                </c:pt>
                <c:pt idx="1209">
                  <c:v>2.1403738849641827</c:v>
                </c:pt>
                <c:pt idx="1210">
                  <c:v>3.3402307161739775</c:v>
                </c:pt>
                <c:pt idx="1211">
                  <c:v>1.3670374835319672</c:v>
                </c:pt>
                <c:pt idx="1212">
                  <c:v>1.452210749271909</c:v>
                </c:pt>
                <c:pt idx="1213">
                  <c:v>1.1993066637319101</c:v>
                </c:pt>
                <c:pt idx="1214">
                  <c:v>1.1070120674044945</c:v>
                </c:pt>
                <c:pt idx="1215">
                  <c:v>1.4981352103797867</c:v>
                </c:pt>
                <c:pt idx="1216">
                  <c:v>2.9130214917825539</c:v>
                </c:pt>
                <c:pt idx="1217">
                  <c:v>1.5474297827239003</c:v>
                </c:pt>
                <c:pt idx="1218">
                  <c:v>1.9809809809809811</c:v>
                </c:pt>
                <c:pt idx="1219">
                  <c:v>2.8782871508064289</c:v>
                </c:pt>
                <c:pt idx="1220">
                  <c:v>2.1508704061895552</c:v>
                </c:pt>
                <c:pt idx="1221">
                  <c:v>1.0344827586206897</c:v>
                </c:pt>
                <c:pt idx="1222">
                  <c:v>1.0336505623605481</c:v>
                </c:pt>
                <c:pt idx="1223">
                  <c:v>1.3616071428571428</c:v>
                </c:pt>
                <c:pt idx="1224">
                  <c:v>0.64867895063499792</c:v>
                </c:pt>
                <c:pt idx="1225">
                  <c:v>0.76534537548084969</c:v>
                </c:pt>
                <c:pt idx="1226">
                  <c:v>0.72137126185266232</c:v>
                </c:pt>
                <c:pt idx="1227">
                  <c:v>0.63518799833135242</c:v>
                </c:pt>
                <c:pt idx="1228">
                  <c:v>0.63518799833135242</c:v>
                </c:pt>
                <c:pt idx="1229">
                  <c:v>2.2928161575455137</c:v>
                </c:pt>
                <c:pt idx="1230">
                  <c:v>0.91468101460415063</c:v>
                </c:pt>
                <c:pt idx="1231">
                  <c:v>0.91314373558800921</c:v>
                </c:pt>
                <c:pt idx="1232">
                  <c:v>0.62096760244235727</c:v>
                </c:pt>
                <c:pt idx="1233">
                  <c:v>0.6192378876723228</c:v>
                </c:pt>
                <c:pt idx="1234">
                  <c:v>0.37709168041480084</c:v>
                </c:pt>
                <c:pt idx="1235">
                  <c:v>1.6825852782764812</c:v>
                </c:pt>
                <c:pt idx="1236">
                  <c:v>0.71811424679439728</c:v>
                </c:pt>
                <c:pt idx="1237">
                  <c:v>0.81190798376184026</c:v>
                </c:pt>
                <c:pt idx="1238">
                  <c:v>1.8560341273682137</c:v>
                </c:pt>
                <c:pt idx="1239">
                  <c:v>0.58145814581458144</c:v>
                </c:pt>
                <c:pt idx="1240">
                  <c:v>2.4734169939649391</c:v>
                </c:pt>
                <c:pt idx="1241">
                  <c:v>0.68322417220882226</c:v>
                </c:pt>
                <c:pt idx="1242">
                  <c:v>1.8036613360597233</c:v>
                </c:pt>
                <c:pt idx="1243">
                  <c:v>2.8022987143788138</c:v>
                </c:pt>
                <c:pt idx="1244">
                  <c:v>1.9570967507097965</c:v>
                </c:pt>
                <c:pt idx="1245">
                  <c:v>2.5892402145162468</c:v>
                </c:pt>
                <c:pt idx="1246">
                  <c:v>3.8819982654901364</c:v>
                </c:pt>
                <c:pt idx="1247">
                  <c:v>4.0420473032161182</c:v>
                </c:pt>
                <c:pt idx="1248">
                  <c:v>2.5094925785295135</c:v>
                </c:pt>
                <c:pt idx="1249">
                  <c:v>5.0566727605118826</c:v>
                </c:pt>
                <c:pt idx="1250">
                  <c:v>4.3899644861954403</c:v>
                </c:pt>
                <c:pt idx="1251">
                  <c:v>1.2913526989551527</c:v>
                </c:pt>
                <c:pt idx="1252">
                  <c:v>3.1217669020736807</c:v>
                </c:pt>
                <c:pt idx="1253">
                  <c:v>1.7066042588792603</c:v>
                </c:pt>
                <c:pt idx="1254">
                  <c:v>1.4611140389558708</c:v>
                </c:pt>
                <c:pt idx="1255">
                  <c:v>0.81800728972482684</c:v>
                </c:pt>
                <c:pt idx="1256">
                  <c:v>2.3996839550764713</c:v>
                </c:pt>
                <c:pt idx="1257">
                  <c:v>0.60165772793759142</c:v>
                </c:pt>
                <c:pt idx="1258">
                  <c:v>2.6356532607506473</c:v>
                </c:pt>
                <c:pt idx="1259">
                  <c:v>1.4229736510477913</c:v>
                </c:pt>
                <c:pt idx="1260">
                  <c:v>1.022689075630252</c:v>
                </c:pt>
                <c:pt idx="1261">
                  <c:v>0.88677558660226041</c:v>
                </c:pt>
                <c:pt idx="1262">
                  <c:v>2.4083864478206771</c:v>
                </c:pt>
                <c:pt idx="1263">
                  <c:v>1.0543142197122686</c:v>
                </c:pt>
                <c:pt idx="1264">
                  <c:v>1.0094768299764012</c:v>
                </c:pt>
                <c:pt idx="1265">
                  <c:v>4.2861115548692101</c:v>
                </c:pt>
                <c:pt idx="1266">
                  <c:v>0.66019417475728159</c:v>
                </c:pt>
                <c:pt idx="1267">
                  <c:v>3.0761040644384776</c:v>
                </c:pt>
                <c:pt idx="1268">
                  <c:v>3.4931667863246774</c:v>
                </c:pt>
                <c:pt idx="1269">
                  <c:v>2.5970076230900951</c:v>
                </c:pt>
                <c:pt idx="1270">
                  <c:v>2.8528894302341321</c:v>
                </c:pt>
                <c:pt idx="1271">
                  <c:v>2.8511200828897065</c:v>
                </c:pt>
                <c:pt idx="1272">
                  <c:v>1.7823899371069183</c:v>
                </c:pt>
                <c:pt idx="1273">
                  <c:v>2.6946882161524903</c:v>
                </c:pt>
                <c:pt idx="1274">
                  <c:v>0.65132892110515817</c:v>
                </c:pt>
                <c:pt idx="1275">
                  <c:v>1.0166248056452578</c:v>
                </c:pt>
                <c:pt idx="1276">
                  <c:v>1.6578249336870026</c:v>
                </c:pt>
                <c:pt idx="1277">
                  <c:v>0.25190839694656486</c:v>
                </c:pt>
                <c:pt idx="1278">
                  <c:v>0.17</c:v>
                </c:pt>
                <c:pt idx="1279">
                  <c:v>1.2985204957046415</c:v>
                </c:pt>
                <c:pt idx="1280">
                  <c:v>2.3814927772655272</c:v>
                </c:pt>
                <c:pt idx="1281">
                  <c:v>2.489638827390463</c:v>
                </c:pt>
                <c:pt idx="1282">
                  <c:v>5.2905715322806843</c:v>
                </c:pt>
                <c:pt idx="1283">
                  <c:v>5.4160685706743221</c:v>
                </c:pt>
                <c:pt idx="1284">
                  <c:v>5.3749236912009764</c:v>
                </c:pt>
                <c:pt idx="1285">
                  <c:v>2.484340293203021</c:v>
                </c:pt>
                <c:pt idx="1286">
                  <c:v>2.4757885384273655</c:v>
                </c:pt>
                <c:pt idx="1287">
                  <c:v>2.4695690804087072</c:v>
                </c:pt>
                <c:pt idx="1288">
                  <c:v>2.2664695653399116</c:v>
                </c:pt>
                <c:pt idx="1289">
                  <c:v>2.2574285791444408</c:v>
                </c:pt>
                <c:pt idx="1290">
                  <c:v>5.52574701497812</c:v>
                </c:pt>
                <c:pt idx="1291">
                  <c:v>5.4747824706767867</c:v>
                </c:pt>
                <c:pt idx="1292">
                  <c:v>5.4513462203776335</c:v>
                </c:pt>
                <c:pt idx="1293">
                  <c:v>1.4671332778620723</c:v>
                </c:pt>
                <c:pt idx="1294">
                  <c:v>3.3608937962793375</c:v>
                </c:pt>
                <c:pt idx="1295">
                  <c:v>2.2932994811789378</c:v>
                </c:pt>
                <c:pt idx="1296">
                  <c:v>3.9736451373422423</c:v>
                </c:pt>
                <c:pt idx="1297">
                  <c:v>0.94390507011866243</c:v>
                </c:pt>
                <c:pt idx="1298">
                  <c:v>2.0207250260637144</c:v>
                </c:pt>
                <c:pt idx="1299">
                  <c:v>2.0753013944961829</c:v>
                </c:pt>
                <c:pt idx="1300">
                  <c:v>2.103969754253308</c:v>
                </c:pt>
                <c:pt idx="1301">
                  <c:v>1.3736609955891619</c:v>
                </c:pt>
                <c:pt idx="1302">
                  <c:v>1.8790783310318686</c:v>
                </c:pt>
                <c:pt idx="1303">
                  <c:v>0.81041342328316901</c:v>
                </c:pt>
                <c:pt idx="1304">
                  <c:v>2.0496877321374529</c:v>
                </c:pt>
                <c:pt idx="1305">
                  <c:v>1.8405344404995183</c:v>
                </c:pt>
                <c:pt idx="1306">
                  <c:v>0.61393865756365995</c:v>
                </c:pt>
                <c:pt idx="1307">
                  <c:v>1.9222488038277512</c:v>
                </c:pt>
                <c:pt idx="1308">
                  <c:v>2.8303616011326502</c:v>
                </c:pt>
                <c:pt idx="1309">
                  <c:v>1.165419653569512</c:v>
                </c:pt>
                <c:pt idx="1310">
                  <c:v>1.1642138391322958</c:v>
                </c:pt>
                <c:pt idx="1311">
                  <c:v>1.165419653569512</c:v>
                </c:pt>
                <c:pt idx="1312">
                  <c:v>1.1642138391322958</c:v>
                </c:pt>
                <c:pt idx="1313">
                  <c:v>1.2116243895117247</c:v>
                </c:pt>
                <c:pt idx="1314">
                  <c:v>1.217859163385713</c:v>
                </c:pt>
                <c:pt idx="1315">
                  <c:v>2.3846383243722098</c:v>
                </c:pt>
                <c:pt idx="1316">
                  <c:v>2.4168216466318269</c:v>
                </c:pt>
                <c:pt idx="1317">
                  <c:v>1.345884804286352</c:v>
                </c:pt>
                <c:pt idx="1318">
                  <c:v>3.0719121028673331</c:v>
                </c:pt>
                <c:pt idx="1319">
                  <c:v>2.9767351823173307</c:v>
                </c:pt>
                <c:pt idx="1320">
                  <c:v>1.3867159551633674</c:v>
                </c:pt>
                <c:pt idx="1321">
                  <c:v>1.0819684807532737</c:v>
                </c:pt>
                <c:pt idx="1322">
                  <c:v>1.0207107903712125</c:v>
                </c:pt>
                <c:pt idx="1323">
                  <c:v>2.1138201610205312</c:v>
                </c:pt>
                <c:pt idx="1324">
                  <c:v>0.74926555390212402</c:v>
                </c:pt>
                <c:pt idx="1325">
                  <c:v>0.74926555390212402</c:v>
                </c:pt>
                <c:pt idx="1326">
                  <c:v>1.2108391345332559</c:v>
                </c:pt>
                <c:pt idx="1327">
                  <c:v>2.3299976361200851</c:v>
                </c:pt>
                <c:pt idx="1328">
                  <c:v>2.0652231739107303</c:v>
                </c:pt>
                <c:pt idx="1329">
                  <c:v>1.3862836388637707</c:v>
                </c:pt>
                <c:pt idx="1330">
                  <c:v>1.3888992683710608</c:v>
                </c:pt>
                <c:pt idx="1331">
                  <c:v>1.2980625931445604</c:v>
                </c:pt>
                <c:pt idx="1332">
                  <c:v>0.8482166800750871</c:v>
                </c:pt>
                <c:pt idx="1333">
                  <c:v>0.69416058394160585</c:v>
                </c:pt>
                <c:pt idx="1334">
                  <c:v>0.63249264313787457</c:v>
                </c:pt>
                <c:pt idx="1335">
                  <c:v>0.59179556153328849</c:v>
                </c:pt>
                <c:pt idx="1336">
                  <c:v>0.58888747523582763</c:v>
                </c:pt>
                <c:pt idx="1337">
                  <c:v>0.59179556153328849</c:v>
                </c:pt>
                <c:pt idx="1338">
                  <c:v>0.58888747523582763</c:v>
                </c:pt>
                <c:pt idx="1339">
                  <c:v>2.051382061169821</c:v>
                </c:pt>
                <c:pt idx="1340">
                  <c:v>2.0447587648288246</c:v>
                </c:pt>
                <c:pt idx="1341">
                  <c:v>0.70423049402006443</c:v>
                </c:pt>
                <c:pt idx="1342">
                  <c:v>0.70350034317089905</c:v>
                </c:pt>
                <c:pt idx="1343">
                  <c:v>0.32550377894849181</c:v>
                </c:pt>
                <c:pt idx="1344">
                  <c:v>0.74731983930358858</c:v>
                </c:pt>
                <c:pt idx="1345">
                  <c:v>0.77916213386974287</c:v>
                </c:pt>
                <c:pt idx="1346">
                  <c:v>0.71076769828862363</c:v>
                </c:pt>
                <c:pt idx="1347">
                  <c:v>1.7395748038084766</c:v>
                </c:pt>
                <c:pt idx="1348">
                  <c:v>1.7664708237952078</c:v>
                </c:pt>
                <c:pt idx="1349">
                  <c:v>1.7867922611185159</c:v>
                </c:pt>
                <c:pt idx="1350">
                  <c:v>0.66773589949211443</c:v>
                </c:pt>
                <c:pt idx="1351">
                  <c:v>0.66452820101577115</c:v>
                </c:pt>
                <c:pt idx="1352">
                  <c:v>0.66212242715851377</c:v>
                </c:pt>
                <c:pt idx="1353">
                  <c:v>0.8302111477472518</c:v>
                </c:pt>
                <c:pt idx="1354">
                  <c:v>0.82993029147264175</c:v>
                </c:pt>
                <c:pt idx="1355">
                  <c:v>0.8302111477472518</c:v>
                </c:pt>
                <c:pt idx="1356">
                  <c:v>0.82993029147264175</c:v>
                </c:pt>
                <c:pt idx="1357">
                  <c:v>1.756096061006734</c:v>
                </c:pt>
                <c:pt idx="1358">
                  <c:v>1.6733802773592446</c:v>
                </c:pt>
                <c:pt idx="1359">
                  <c:v>0.8052612035340655</c:v>
                </c:pt>
                <c:pt idx="1360">
                  <c:v>0.6885129118432769</c:v>
                </c:pt>
                <c:pt idx="1361">
                  <c:v>0.69100623330365096</c:v>
                </c:pt>
                <c:pt idx="1362">
                  <c:v>0.89213761924984214</c:v>
                </c:pt>
                <c:pt idx="1363">
                  <c:v>2.2204919406729715</c:v>
                </c:pt>
                <c:pt idx="1364">
                  <c:v>1.0588901530876877</c:v>
                </c:pt>
                <c:pt idx="1365">
                  <c:v>0.96699477677160994</c:v>
                </c:pt>
                <c:pt idx="1366">
                  <c:v>0.96863601114398135</c:v>
                </c:pt>
                <c:pt idx="1367">
                  <c:v>2.6645302348940509</c:v>
                </c:pt>
                <c:pt idx="1368">
                  <c:v>2.0889001778003555</c:v>
                </c:pt>
                <c:pt idx="1369">
                  <c:v>1.0616374566082465</c:v>
                </c:pt>
                <c:pt idx="1370">
                  <c:v>2.7034835625334908</c:v>
                </c:pt>
                <c:pt idx="1371">
                  <c:v>2.0053031867271796</c:v>
                </c:pt>
                <c:pt idx="1372">
                  <c:v>1.9975499897576188</c:v>
                </c:pt>
                <c:pt idx="1373">
                  <c:v>2.7888778289101435</c:v>
                </c:pt>
                <c:pt idx="1374">
                  <c:v>2.7830272604432649</c:v>
                </c:pt>
                <c:pt idx="1375">
                  <c:v>1.8964265353092069</c:v>
                </c:pt>
                <c:pt idx="1376">
                  <c:v>1.9959426739087758</c:v>
                </c:pt>
                <c:pt idx="1377">
                  <c:v>1.5501504257814491</c:v>
                </c:pt>
                <c:pt idx="1378">
                  <c:v>2.1490614356997653</c:v>
                </c:pt>
                <c:pt idx="1379">
                  <c:v>1.6948396194420148</c:v>
                </c:pt>
                <c:pt idx="1380">
                  <c:v>0.53766864691272664</c:v>
                </c:pt>
                <c:pt idx="1381">
                  <c:v>0.6562511652186882</c:v>
                </c:pt>
                <c:pt idx="1382">
                  <c:v>0.86623453152622276</c:v>
                </c:pt>
                <c:pt idx="1383">
                  <c:v>2.6513208515003845</c:v>
                </c:pt>
                <c:pt idx="1384">
                  <c:v>1.0890231536251478</c:v>
                </c:pt>
                <c:pt idx="1385">
                  <c:v>1.0393617021276595</c:v>
                </c:pt>
                <c:pt idx="1386">
                  <c:v>0.67206802974341895</c:v>
                </c:pt>
                <c:pt idx="1387">
                  <c:v>0.67206802974341895</c:v>
                </c:pt>
                <c:pt idx="1388">
                  <c:v>1.1303142329020333</c:v>
                </c:pt>
                <c:pt idx="1389">
                  <c:v>2.265249537892791</c:v>
                </c:pt>
                <c:pt idx="1390">
                  <c:v>1.4754215855918582</c:v>
                </c:pt>
                <c:pt idx="1391">
                  <c:v>0.56808326105810925</c:v>
                </c:pt>
                <c:pt idx="1392">
                  <c:v>3.0524938346167398</c:v>
                </c:pt>
                <c:pt idx="1393">
                  <c:v>1.5390320786204339</c:v>
                </c:pt>
                <c:pt idx="1394">
                  <c:v>1.3675653009049469</c:v>
                </c:pt>
                <c:pt idx="1395">
                  <c:v>1.3675653009049469</c:v>
                </c:pt>
                <c:pt idx="1396">
                  <c:v>2.8690464918094878</c:v>
                </c:pt>
                <c:pt idx="1397">
                  <c:v>2.8582250057489147</c:v>
                </c:pt>
                <c:pt idx="1398">
                  <c:v>1.335231024312943</c:v>
                </c:pt>
                <c:pt idx="1399">
                  <c:v>2.0418100803116412</c:v>
                </c:pt>
                <c:pt idx="1400">
                  <c:v>0.71846991780385705</c:v>
                </c:pt>
                <c:pt idx="1401">
                  <c:v>0.78685594383856183</c:v>
                </c:pt>
                <c:pt idx="1402">
                  <c:v>1.1107855039700814</c:v>
                </c:pt>
                <c:pt idx="1403">
                  <c:v>2.7369654699291108</c:v>
                </c:pt>
                <c:pt idx="1404">
                  <c:v>2.7098101989480909</c:v>
                </c:pt>
                <c:pt idx="1405">
                  <c:v>0.7663964627855564</c:v>
                </c:pt>
                <c:pt idx="1406">
                  <c:v>0.86419753086419748</c:v>
                </c:pt>
                <c:pt idx="1407">
                  <c:v>0.66168998372517707</c:v>
                </c:pt>
                <c:pt idx="1408">
                  <c:v>1.7617794409519729</c:v>
                </c:pt>
                <c:pt idx="1409">
                  <c:v>1.8575023737313214</c:v>
                </c:pt>
                <c:pt idx="1410">
                  <c:v>1.2236489076274435</c:v>
                </c:pt>
                <c:pt idx="1411">
                  <c:v>1.2236489076274435</c:v>
                </c:pt>
                <c:pt idx="1412">
                  <c:v>3.2468713988233628</c:v>
                </c:pt>
                <c:pt idx="1413">
                  <c:v>2.3648379369090424</c:v>
                </c:pt>
                <c:pt idx="1414">
                  <c:v>2.865415344390823</c:v>
                </c:pt>
                <c:pt idx="1415">
                  <c:v>1.7684462995844528</c:v>
                </c:pt>
                <c:pt idx="1416">
                  <c:v>2.8703946792683994</c:v>
                </c:pt>
                <c:pt idx="1417">
                  <c:v>1.7299202744178348</c:v>
                </c:pt>
                <c:pt idx="1418">
                  <c:v>1.7327271724180651</c:v>
                </c:pt>
                <c:pt idx="1419">
                  <c:v>1.7342758057975025</c:v>
                </c:pt>
                <c:pt idx="1420">
                  <c:v>1.7423093414533342</c:v>
                </c:pt>
                <c:pt idx="1421">
                  <c:v>1.8103524205623667</c:v>
                </c:pt>
                <c:pt idx="1422">
                  <c:v>1.5882610600087603</c:v>
                </c:pt>
                <c:pt idx="1423">
                  <c:v>1.5789531318440648</c:v>
                </c:pt>
                <c:pt idx="1424">
                  <c:v>4.9996664809001148</c:v>
                </c:pt>
                <c:pt idx="1425">
                  <c:v>4.9057431989000326</c:v>
                </c:pt>
                <c:pt idx="1426">
                  <c:v>4.9354371574705054</c:v>
                </c:pt>
                <c:pt idx="1427">
                  <c:v>2.4308825507870311</c:v>
                </c:pt>
                <c:pt idx="1428">
                  <c:v>1.3654858880916363</c:v>
                </c:pt>
                <c:pt idx="1429">
                  <c:v>0.88854054945961558</c:v>
                </c:pt>
                <c:pt idx="1430">
                  <c:v>2.4313850400806922</c:v>
                </c:pt>
                <c:pt idx="1431">
                  <c:v>1.5358745327861347</c:v>
                </c:pt>
                <c:pt idx="1432">
                  <c:v>1.3996212121212122</c:v>
                </c:pt>
                <c:pt idx="1433">
                  <c:v>1.478219696969697</c:v>
                </c:pt>
                <c:pt idx="1434">
                  <c:v>2.0960076924499345</c:v>
                </c:pt>
                <c:pt idx="1435">
                  <c:v>0.89761335514449903</c:v>
                </c:pt>
                <c:pt idx="1436">
                  <c:v>0.84571251725943908</c:v>
                </c:pt>
                <c:pt idx="1437">
                  <c:v>2.0920219398190518</c:v>
                </c:pt>
                <c:pt idx="1438">
                  <c:v>2.1092705685005111</c:v>
                </c:pt>
                <c:pt idx="1439">
                  <c:v>1.5556689247221558</c:v>
                </c:pt>
                <c:pt idx="1440">
                  <c:v>1.5107052896725441</c:v>
                </c:pt>
                <c:pt idx="1441">
                  <c:v>1.1745454545454546</c:v>
                </c:pt>
                <c:pt idx="1442">
                  <c:v>1.1715151515151516</c:v>
                </c:pt>
                <c:pt idx="1443">
                  <c:v>0.65314954319602503</c:v>
                </c:pt>
                <c:pt idx="1444">
                  <c:v>1.2110168792507443</c:v>
                </c:pt>
                <c:pt idx="1445">
                  <c:v>0.95825105782792663</c:v>
                </c:pt>
                <c:pt idx="1446">
                  <c:v>2.1103631408539285</c:v>
                </c:pt>
                <c:pt idx="1447">
                  <c:v>2.4532101889105498</c:v>
                </c:pt>
                <c:pt idx="1448">
                  <c:v>1.124120920935606</c:v>
                </c:pt>
                <c:pt idx="1449">
                  <c:v>3.3150142262037647</c:v>
                </c:pt>
                <c:pt idx="1450">
                  <c:v>1.4067122781065089</c:v>
                </c:pt>
                <c:pt idx="1451">
                  <c:v>1.4071745562130178</c:v>
                </c:pt>
                <c:pt idx="1452">
                  <c:v>1.3752773668639053</c:v>
                </c:pt>
                <c:pt idx="1453">
                  <c:v>1.8403041825095057</c:v>
                </c:pt>
                <c:pt idx="1454">
                  <c:v>1.1262699564586358</c:v>
                </c:pt>
                <c:pt idx="1455">
                  <c:v>1.1238509917755202</c:v>
                </c:pt>
                <c:pt idx="1456">
                  <c:v>3.4675715538547394</c:v>
                </c:pt>
                <c:pt idx="1457">
                  <c:v>1.0521743851457734</c:v>
                </c:pt>
                <c:pt idx="1458">
                  <c:v>2.4671321486117272</c:v>
                </c:pt>
                <c:pt idx="1459">
                  <c:v>1.5313342929372347</c:v>
                </c:pt>
                <c:pt idx="1460">
                  <c:v>1.2783783783783784</c:v>
                </c:pt>
                <c:pt idx="1461">
                  <c:v>3.2606998367520759</c:v>
                </c:pt>
                <c:pt idx="1462">
                  <c:v>3.2408261764497124</c:v>
                </c:pt>
                <c:pt idx="1463">
                  <c:v>1.8375296375747998</c:v>
                </c:pt>
                <c:pt idx="1464">
                  <c:v>1.8177712543750708</c:v>
                </c:pt>
                <c:pt idx="1465">
                  <c:v>1.8375296375747998</c:v>
                </c:pt>
                <c:pt idx="1466">
                  <c:v>1.8177712543750708</c:v>
                </c:pt>
                <c:pt idx="1467">
                  <c:v>0.81275440976933511</c:v>
                </c:pt>
                <c:pt idx="1468">
                  <c:v>0.81139755766621435</c:v>
                </c:pt>
                <c:pt idx="1469">
                  <c:v>0.8100407055630936</c:v>
                </c:pt>
                <c:pt idx="1470">
                  <c:v>2.4170643962888727</c:v>
                </c:pt>
                <c:pt idx="1471">
                  <c:v>2.425494401923983</c:v>
                </c:pt>
                <c:pt idx="1472">
                  <c:v>2.4037602170981005</c:v>
                </c:pt>
                <c:pt idx="1473">
                  <c:v>1.1305121613604905</c:v>
                </c:pt>
                <c:pt idx="1474">
                  <c:v>1.1324896183508009</c:v>
                </c:pt>
                <c:pt idx="1475">
                  <c:v>1.1322918726517699</c:v>
                </c:pt>
                <c:pt idx="1476">
                  <c:v>2.3807234633614471</c:v>
                </c:pt>
                <c:pt idx="1477">
                  <c:v>2.3899288728692034</c:v>
                </c:pt>
                <c:pt idx="1478">
                  <c:v>1.598239869013508</c:v>
                </c:pt>
                <c:pt idx="1479">
                  <c:v>1.4498353219315268</c:v>
                </c:pt>
                <c:pt idx="1480">
                  <c:v>1.3802514864996587</c:v>
                </c:pt>
                <c:pt idx="1481">
                  <c:v>2.8423892817268328</c:v>
                </c:pt>
                <c:pt idx="1482">
                  <c:v>0.76991150442477874</c:v>
                </c:pt>
                <c:pt idx="1483">
                  <c:v>2.1827960744595396</c:v>
                </c:pt>
                <c:pt idx="1484">
                  <c:v>2.4429139548095806</c:v>
                </c:pt>
                <c:pt idx="1485">
                  <c:v>3.6872398645460929</c:v>
                </c:pt>
                <c:pt idx="1486">
                  <c:v>2.6866175124090406</c:v>
                </c:pt>
                <c:pt idx="1487">
                  <c:v>3.2278237972461459</c:v>
                </c:pt>
                <c:pt idx="1488">
                  <c:v>0.85003607164141648</c:v>
                </c:pt>
                <c:pt idx="1489">
                  <c:v>1.7408731874091248</c:v>
                </c:pt>
                <c:pt idx="1490">
                  <c:v>3.6087660207340009</c:v>
                </c:pt>
                <c:pt idx="1491">
                  <c:v>1.6743119266055047</c:v>
                </c:pt>
                <c:pt idx="1492">
                  <c:v>1.4476392854771232</c:v>
                </c:pt>
                <c:pt idx="1493">
                  <c:v>1.4609203798392987</c:v>
                </c:pt>
                <c:pt idx="1494">
                  <c:v>2.4344328238133546</c:v>
                </c:pt>
                <c:pt idx="1495">
                  <c:v>1.4736277433300202</c:v>
                </c:pt>
                <c:pt idx="1496">
                  <c:v>1.6678086197964539</c:v>
                </c:pt>
                <c:pt idx="1497">
                  <c:v>3.018987341772152</c:v>
                </c:pt>
                <c:pt idx="1498">
                  <c:v>2.0882369555802436</c:v>
                </c:pt>
                <c:pt idx="1499">
                  <c:v>0.77705827937095273</c:v>
                </c:pt>
                <c:pt idx="1500">
                  <c:v>1.5229532049103915</c:v>
                </c:pt>
                <c:pt idx="1501">
                  <c:v>2.6008024072216651</c:v>
                </c:pt>
                <c:pt idx="1502">
                  <c:v>1.1529535864978904</c:v>
                </c:pt>
                <c:pt idx="1503">
                  <c:v>1.3551763577758009</c:v>
                </c:pt>
                <c:pt idx="1504">
                  <c:v>1.181378476420798</c:v>
                </c:pt>
                <c:pt idx="1505">
                  <c:v>1.2122835805900674</c:v>
                </c:pt>
                <c:pt idx="1506">
                  <c:v>1.3419492575436991</c:v>
                </c:pt>
                <c:pt idx="1507">
                  <c:v>0.78601288974046335</c:v>
                </c:pt>
                <c:pt idx="1508">
                  <c:v>1.4948743669415017</c:v>
                </c:pt>
                <c:pt idx="1509">
                  <c:v>2.2992874109263659</c:v>
                </c:pt>
                <c:pt idx="1510">
                  <c:v>0.82175226586102745</c:v>
                </c:pt>
                <c:pt idx="1511">
                  <c:v>0.94866734824888854</c:v>
                </c:pt>
                <c:pt idx="1512">
                  <c:v>0.86968399963573439</c:v>
                </c:pt>
                <c:pt idx="1513">
                  <c:v>0.56493506493506496</c:v>
                </c:pt>
                <c:pt idx="1514">
                  <c:v>2.6511627906976742</c:v>
                </c:pt>
                <c:pt idx="1515">
                  <c:v>2.98863929770204</c:v>
                </c:pt>
                <c:pt idx="1516">
                  <c:v>3.3800724301235028</c:v>
                </c:pt>
                <c:pt idx="1517">
                  <c:v>0.79136690647482011</c:v>
                </c:pt>
                <c:pt idx="1518">
                  <c:v>1.4288801901971613</c:v>
                </c:pt>
                <c:pt idx="1519">
                  <c:v>2.7968377088305489</c:v>
                </c:pt>
                <c:pt idx="1520">
                  <c:v>1.8669833729216152</c:v>
                </c:pt>
                <c:pt idx="1521">
                  <c:v>1.8646080760095012</c:v>
                </c:pt>
                <c:pt idx="1522">
                  <c:v>1.831118551846814</c:v>
                </c:pt>
                <c:pt idx="1523">
                  <c:v>0.96564968475976509</c:v>
                </c:pt>
                <c:pt idx="1524">
                  <c:v>1.8938062917275433</c:v>
                </c:pt>
                <c:pt idx="1525">
                  <c:v>0.68625853296394879</c:v>
                </c:pt>
                <c:pt idx="1526">
                  <c:v>1.7935346833570005</c:v>
                </c:pt>
                <c:pt idx="1527">
                  <c:v>3.6089881353561299</c:v>
                </c:pt>
                <c:pt idx="1528">
                  <c:v>1.2691690728264358</c:v>
                </c:pt>
                <c:pt idx="1529">
                  <c:v>2.7078183487534431</c:v>
                </c:pt>
                <c:pt idx="1530">
                  <c:v>3.8268961978733564</c:v>
                </c:pt>
                <c:pt idx="1531">
                  <c:v>2.6442953945418322</c:v>
                </c:pt>
                <c:pt idx="1532">
                  <c:v>1.588266585606809</c:v>
                </c:pt>
                <c:pt idx="1533">
                  <c:v>1.8525206922498119</c:v>
                </c:pt>
                <c:pt idx="1534">
                  <c:v>1.8156508653122649</c:v>
                </c:pt>
                <c:pt idx="1535">
                  <c:v>2.8185107598552661</c:v>
                </c:pt>
                <c:pt idx="1536">
                  <c:v>2.7962927696311817</c:v>
                </c:pt>
                <c:pt idx="1537">
                  <c:v>18.60377358490566</c:v>
                </c:pt>
                <c:pt idx="1538">
                  <c:v>18.566037735849058</c:v>
                </c:pt>
                <c:pt idx="1539">
                  <c:v>1.1501890250887845</c:v>
                </c:pt>
                <c:pt idx="1540">
                  <c:v>2.0526584867075663</c:v>
                </c:pt>
                <c:pt idx="1541">
                  <c:v>1.2671072487901338</c:v>
                </c:pt>
                <c:pt idx="1542">
                  <c:v>2.2780332507958967</c:v>
                </c:pt>
                <c:pt idx="1543">
                  <c:v>1.1197580371100389</c:v>
                </c:pt>
                <c:pt idx="1544">
                  <c:v>2.7790015928423766</c:v>
                </c:pt>
                <c:pt idx="1545">
                  <c:v>0.4709545203751872</c:v>
                </c:pt>
                <c:pt idx="1546">
                  <c:v>1.2198360491591316</c:v>
                </c:pt>
                <c:pt idx="1547">
                  <c:v>2.4048529391896456</c:v>
                </c:pt>
                <c:pt idx="1548">
                  <c:v>2.4670466690416815</c:v>
                </c:pt>
                <c:pt idx="1549">
                  <c:v>1.8128635405564291</c:v>
                </c:pt>
                <c:pt idx="1550">
                  <c:v>1.8343712809532231</c:v>
                </c:pt>
                <c:pt idx="1551">
                  <c:v>3.2942155368971591</c:v>
                </c:pt>
                <c:pt idx="1552">
                  <c:v>3.2644989788310048</c:v>
                </c:pt>
                <c:pt idx="1553">
                  <c:v>2.28376113034202</c:v>
                </c:pt>
                <c:pt idx="1554">
                  <c:v>2.28376113034202</c:v>
                </c:pt>
                <c:pt idx="1555">
                  <c:v>2.6876102148781924</c:v>
                </c:pt>
                <c:pt idx="1556">
                  <c:v>2.6195763394509397</c:v>
                </c:pt>
                <c:pt idx="1557">
                  <c:v>1.8238172920065252</c:v>
                </c:pt>
                <c:pt idx="1558">
                  <c:v>0.67827589771997698</c:v>
                </c:pt>
                <c:pt idx="1559">
                  <c:v>2.4098854434129962</c:v>
                </c:pt>
                <c:pt idx="1560">
                  <c:v>1.482076860671254</c:v>
                </c:pt>
                <c:pt idx="1561">
                  <c:v>1.1121226817060061</c:v>
                </c:pt>
                <c:pt idx="1562">
                  <c:v>1.1009878009754737</c:v>
                </c:pt>
                <c:pt idx="1563">
                  <c:v>2.6384173580089341</c:v>
                </c:pt>
                <c:pt idx="1564">
                  <c:v>2.6583280153158904</c:v>
                </c:pt>
                <c:pt idx="1565">
                  <c:v>2.8726625926169529</c:v>
                </c:pt>
                <c:pt idx="1566">
                  <c:v>1.13071988595866</c:v>
                </c:pt>
                <c:pt idx="1567">
                  <c:v>1.5610802223987292</c:v>
                </c:pt>
                <c:pt idx="1568">
                  <c:v>3.7314997807616783</c:v>
                </c:pt>
                <c:pt idx="1569">
                  <c:v>1.2284159458683093</c:v>
                </c:pt>
                <c:pt idx="1570">
                  <c:v>1.2084676518464141</c:v>
                </c:pt>
                <c:pt idx="1571">
                  <c:v>2.0800435811643974</c:v>
                </c:pt>
                <c:pt idx="1572">
                  <c:v>1.239287276272256</c:v>
                </c:pt>
                <c:pt idx="1573">
                  <c:v>2.8016978343119838</c:v>
                </c:pt>
                <c:pt idx="1574">
                  <c:v>1.2980183770618841</c:v>
                </c:pt>
                <c:pt idx="1575">
                  <c:v>2.1921209931786514</c:v>
                </c:pt>
                <c:pt idx="1576">
                  <c:v>2.4212199163966464</c:v>
                </c:pt>
                <c:pt idx="1577">
                  <c:v>1.7306262468621403</c:v>
                </c:pt>
                <c:pt idx="1578">
                  <c:v>1.1337914210431521</c:v>
                </c:pt>
                <c:pt idx="1579">
                  <c:v>2.0947010852347119</c:v>
                </c:pt>
                <c:pt idx="1580">
                  <c:v>2.165467112472629</c:v>
                </c:pt>
                <c:pt idx="1581">
                  <c:v>0.98770634411382574</c:v>
                </c:pt>
                <c:pt idx="1582">
                  <c:v>0.98949404790407702</c:v>
                </c:pt>
                <c:pt idx="1583">
                  <c:v>0.78812899117608903</c:v>
                </c:pt>
                <c:pt idx="1584">
                  <c:v>0.78480725467252377</c:v>
                </c:pt>
                <c:pt idx="1585">
                  <c:v>0.55951211052662009</c:v>
                </c:pt>
                <c:pt idx="1586">
                  <c:v>0.57492039389440996</c:v>
                </c:pt>
                <c:pt idx="1587">
                  <c:v>0.57373055174680154</c:v>
                </c:pt>
                <c:pt idx="1588">
                  <c:v>0.76981852268213258</c:v>
                </c:pt>
                <c:pt idx="1589">
                  <c:v>0.71107685531821185</c:v>
                </c:pt>
                <c:pt idx="1590">
                  <c:v>0.71041620788372606</c:v>
                </c:pt>
                <c:pt idx="1591">
                  <c:v>1.0588510219033422</c:v>
                </c:pt>
                <c:pt idx="1592">
                  <c:v>2.9212269301969989</c:v>
                </c:pt>
                <c:pt idx="1593">
                  <c:v>3.0089246843709185</c:v>
                </c:pt>
                <c:pt idx="1594">
                  <c:v>1.7802568567696997</c:v>
                </c:pt>
                <c:pt idx="1595">
                  <c:v>1.7722028733130171</c:v>
                </c:pt>
                <c:pt idx="1596">
                  <c:v>1.7686112320417937</c:v>
                </c:pt>
                <c:pt idx="1597">
                  <c:v>1.5419096626643796</c:v>
                </c:pt>
                <c:pt idx="1598">
                  <c:v>1.695891621263437</c:v>
                </c:pt>
                <c:pt idx="1599">
                  <c:v>1.3382711892938304</c:v>
                </c:pt>
                <c:pt idx="1600">
                  <c:v>1.5744940683879971</c:v>
                </c:pt>
                <c:pt idx="1601">
                  <c:v>1.2055081717253537</c:v>
                </c:pt>
                <c:pt idx="1602">
                  <c:v>0.80238523260402506</c:v>
                </c:pt>
                <c:pt idx="1603">
                  <c:v>2.2980077692319694</c:v>
                </c:pt>
                <c:pt idx="1604">
                  <c:v>2.1196370628530228</c:v>
                </c:pt>
                <c:pt idx="1605">
                  <c:v>1.3788908040150056</c:v>
                </c:pt>
                <c:pt idx="1606">
                  <c:v>1.2686832740213523</c:v>
                </c:pt>
                <c:pt idx="1607">
                  <c:v>3.0429943215047075</c:v>
                </c:pt>
                <c:pt idx="1608">
                  <c:v>1.065176328549452</c:v>
                </c:pt>
                <c:pt idx="1609">
                  <c:v>1.0593344108425993</c:v>
                </c:pt>
                <c:pt idx="1610">
                  <c:v>1.9190890924857669</c:v>
                </c:pt>
                <c:pt idx="1611">
                  <c:v>2.2741077645594747</c:v>
                </c:pt>
                <c:pt idx="1612">
                  <c:v>1.7613142113731015</c:v>
                </c:pt>
                <c:pt idx="1613">
                  <c:v>2.0442114064731913</c:v>
                </c:pt>
                <c:pt idx="1614">
                  <c:v>2.0224366790927779</c:v>
                </c:pt>
                <c:pt idx="1615">
                  <c:v>2.3965141612200438</c:v>
                </c:pt>
                <c:pt idx="1616">
                  <c:v>2.224604966139955</c:v>
                </c:pt>
                <c:pt idx="1617">
                  <c:v>2.0180586907449212</c:v>
                </c:pt>
                <c:pt idx="1618">
                  <c:v>1.9160963998809877</c:v>
                </c:pt>
                <c:pt idx="1619">
                  <c:v>1.919071704849747</c:v>
                </c:pt>
                <c:pt idx="1620">
                  <c:v>1.9235346623028859</c:v>
                </c:pt>
                <c:pt idx="1621">
                  <c:v>1.9416666666666667</c:v>
                </c:pt>
                <c:pt idx="1622">
                  <c:v>1.9614850109191979</c:v>
                </c:pt>
                <c:pt idx="1623">
                  <c:v>0.87529286945758367</c:v>
                </c:pt>
                <c:pt idx="1624">
                  <c:v>2.1558164354322304</c:v>
                </c:pt>
                <c:pt idx="1625">
                  <c:v>2.7873563218390807</c:v>
                </c:pt>
                <c:pt idx="1626">
                  <c:v>1.349524573261542</c:v>
                </c:pt>
                <c:pt idx="1627">
                  <c:v>1.9427596664139499</c:v>
                </c:pt>
                <c:pt idx="1628">
                  <c:v>3.2683328755836314</c:v>
                </c:pt>
                <c:pt idx="1629">
                  <c:v>4.0255591054313102</c:v>
                </c:pt>
                <c:pt idx="1630">
                  <c:v>0.6875</c:v>
                </c:pt>
                <c:pt idx="1631">
                  <c:v>2.5359530078995345</c:v>
                </c:pt>
                <c:pt idx="1632">
                  <c:v>1.1747938229921957</c:v>
                </c:pt>
                <c:pt idx="1633">
                  <c:v>1.1563925261144621</c:v>
                </c:pt>
                <c:pt idx="1634">
                  <c:v>0.59815546772068506</c:v>
                </c:pt>
                <c:pt idx="1635">
                  <c:v>1.9025958107482364</c:v>
                </c:pt>
                <c:pt idx="1636">
                  <c:v>1.0847457627118644</c:v>
                </c:pt>
                <c:pt idx="1637">
                  <c:v>1.1541988026535785</c:v>
                </c:pt>
                <c:pt idx="1638">
                  <c:v>2.5260643523562258</c:v>
                </c:pt>
                <c:pt idx="1639">
                  <c:v>2.5408329034757462</c:v>
                </c:pt>
                <c:pt idx="1640">
                  <c:v>4.3326388744690618</c:v>
                </c:pt>
                <c:pt idx="1641">
                  <c:v>2.8901382199296144</c:v>
                </c:pt>
                <c:pt idx="1642">
                  <c:v>3.6690408661265996</c:v>
                </c:pt>
                <c:pt idx="1643">
                  <c:v>43.828617252835379</c:v>
                </c:pt>
                <c:pt idx="1644">
                  <c:v>0.29037371882406493</c:v>
                </c:pt>
                <c:pt idx="1645">
                  <c:v>2.1361697239323068</c:v>
                </c:pt>
                <c:pt idx="1646">
                  <c:v>2.5039527242960786</c:v>
                </c:pt>
                <c:pt idx="1647">
                  <c:v>2.4754738015607582</c:v>
                </c:pt>
                <c:pt idx="1648">
                  <c:v>0.7257034602557817</c:v>
                </c:pt>
                <c:pt idx="1649">
                  <c:v>1.5867720808175156</c:v>
                </c:pt>
                <c:pt idx="1650">
                  <c:v>1.1271291243123882</c:v>
                </c:pt>
                <c:pt idx="1651">
                  <c:v>0.41787357301073436</c:v>
                </c:pt>
                <c:pt idx="1652">
                  <c:v>2.0027471495192488</c:v>
                </c:pt>
                <c:pt idx="1653">
                  <c:v>2.103241764046643</c:v>
                </c:pt>
                <c:pt idx="1654">
                  <c:v>0.96647890779437295</c:v>
                </c:pt>
                <c:pt idx="1655">
                  <c:v>2.17397539768892</c:v>
                </c:pt>
                <c:pt idx="1656">
                  <c:v>1.0391228070175438</c:v>
                </c:pt>
                <c:pt idx="1657">
                  <c:v>1.0331578947368421</c:v>
                </c:pt>
                <c:pt idx="1658">
                  <c:v>1.0333333333333334</c:v>
                </c:pt>
                <c:pt idx="1659">
                  <c:v>2.9483373911883399</c:v>
                </c:pt>
                <c:pt idx="1660">
                  <c:v>0.56689811700832327</c:v>
                </c:pt>
                <c:pt idx="1661">
                  <c:v>0.56689811700832327</c:v>
                </c:pt>
                <c:pt idx="1662">
                  <c:v>0.56565830182193189</c:v>
                </c:pt>
                <c:pt idx="1663">
                  <c:v>2.5036984293772813</c:v>
                </c:pt>
                <c:pt idx="1664">
                  <c:v>1.4153350507540869</c:v>
                </c:pt>
                <c:pt idx="1665">
                  <c:v>0.85026834710245436</c:v>
                </c:pt>
                <c:pt idx="1666">
                  <c:v>1.2404528170318476</c:v>
                </c:pt>
                <c:pt idx="1667">
                  <c:v>2.3278850916295197</c:v>
                </c:pt>
                <c:pt idx="1668">
                  <c:v>2.4601393148072042</c:v>
                </c:pt>
                <c:pt idx="1669">
                  <c:v>1.2975326560232221</c:v>
                </c:pt>
                <c:pt idx="1670">
                  <c:v>1.2032484635645302</c:v>
                </c:pt>
                <c:pt idx="1671">
                  <c:v>2.8097440426726066</c:v>
                </c:pt>
                <c:pt idx="1672">
                  <c:v>2.8023476895097956</c:v>
                </c:pt>
                <c:pt idx="1673">
                  <c:v>0.96566182776913068</c:v>
                </c:pt>
                <c:pt idx="1674">
                  <c:v>2.0001737393041741</c:v>
                </c:pt>
                <c:pt idx="1675">
                  <c:v>1.2941933194339705</c:v>
                </c:pt>
                <c:pt idx="1676">
                  <c:v>0.95862271348919104</c:v>
                </c:pt>
                <c:pt idx="1677">
                  <c:v>0.70755507863586065</c:v>
                </c:pt>
                <c:pt idx="1678">
                  <c:v>2.4379391100702574</c:v>
                </c:pt>
                <c:pt idx="1679">
                  <c:v>0.71764414748824545</c:v>
                </c:pt>
                <c:pt idx="1680">
                  <c:v>6.3191659983961506</c:v>
                </c:pt>
                <c:pt idx="1681">
                  <c:v>1.0302325581395348</c:v>
                </c:pt>
                <c:pt idx="1682">
                  <c:v>0.33767922806178541</c:v>
                </c:pt>
                <c:pt idx="1683">
                  <c:v>1.199177013751372</c:v>
                </c:pt>
                <c:pt idx="1684">
                  <c:v>0.99010717683352667</c:v>
                </c:pt>
                <c:pt idx="1685">
                  <c:v>1.9378560331434489</c:v>
                </c:pt>
                <c:pt idx="1686">
                  <c:v>1.9432936302433972</c:v>
                </c:pt>
                <c:pt idx="1687">
                  <c:v>1.0947695494562404</c:v>
                </c:pt>
                <c:pt idx="1688">
                  <c:v>0.59275857543515142</c:v>
                </c:pt>
                <c:pt idx="1689">
                  <c:v>0.96852147467647587</c:v>
                </c:pt>
                <c:pt idx="1690">
                  <c:v>1.8431625972858308</c:v>
                </c:pt>
                <c:pt idx="1691">
                  <c:v>0.82593187956332781</c:v>
                </c:pt>
                <c:pt idx="1692">
                  <c:v>2.7118398223719811</c:v>
                </c:pt>
                <c:pt idx="1693">
                  <c:v>2.724113115129065</c:v>
                </c:pt>
                <c:pt idx="1694">
                  <c:v>2.7720905322703917</c:v>
                </c:pt>
                <c:pt idx="1695">
                  <c:v>2.7854795789144831</c:v>
                </c:pt>
                <c:pt idx="1696">
                  <c:v>1.7521946004984692</c:v>
                </c:pt>
                <c:pt idx="1697">
                  <c:v>3.3133825985726579</c:v>
                </c:pt>
                <c:pt idx="1698">
                  <c:v>1.1441946830907641</c:v>
                </c:pt>
                <c:pt idx="1699">
                  <c:v>1.1441946830907641</c:v>
                </c:pt>
                <c:pt idx="1700">
                  <c:v>11.671440027494558</c:v>
                </c:pt>
                <c:pt idx="1701">
                  <c:v>1.3936867182846933</c:v>
                </c:pt>
                <c:pt idx="1702">
                  <c:v>2.8301381121692368</c:v>
                </c:pt>
                <c:pt idx="1703">
                  <c:v>1.765286859114606</c:v>
                </c:pt>
                <c:pt idx="1704">
                  <c:v>1.8100484464643363</c:v>
                </c:pt>
                <c:pt idx="1705">
                  <c:v>1.5945292578732988</c:v>
                </c:pt>
                <c:pt idx="1706">
                  <c:v>0.89222330762743229</c:v>
                </c:pt>
                <c:pt idx="1707">
                  <c:v>2.5974293641940163</c:v>
                </c:pt>
                <c:pt idx="1708">
                  <c:v>0.76163692785104731</c:v>
                </c:pt>
                <c:pt idx="1709">
                  <c:v>0.89789179578359157</c:v>
                </c:pt>
                <c:pt idx="1710">
                  <c:v>0.96351661363131802</c:v>
                </c:pt>
                <c:pt idx="1711">
                  <c:v>0.82938388625592407</c:v>
                </c:pt>
                <c:pt idx="1712">
                  <c:v>0.98952879581151831</c:v>
                </c:pt>
                <c:pt idx="1713">
                  <c:v>1.2647867012258103</c:v>
                </c:pt>
                <c:pt idx="1714">
                  <c:v>1.1883767404337304</c:v>
                </c:pt>
                <c:pt idx="1715">
                  <c:v>0.88057213529063827</c:v>
                </c:pt>
                <c:pt idx="1716">
                  <c:v>2.078347584338895</c:v>
                </c:pt>
                <c:pt idx="1717">
                  <c:v>2.0724593183911573</c:v>
                </c:pt>
                <c:pt idx="1718">
                  <c:v>2.1906452277707444</c:v>
                </c:pt>
                <c:pt idx="1719">
                  <c:v>2.8162515363064915</c:v>
                </c:pt>
                <c:pt idx="1720">
                  <c:v>0.93245643137331424</c:v>
                </c:pt>
                <c:pt idx="1721">
                  <c:v>0.9314806502605335</c:v>
                </c:pt>
                <c:pt idx="1722">
                  <c:v>0.93245643137331424</c:v>
                </c:pt>
                <c:pt idx="1723">
                  <c:v>0.9314806502605335</c:v>
                </c:pt>
                <c:pt idx="1724">
                  <c:v>1.9178369926075465</c:v>
                </c:pt>
                <c:pt idx="1725">
                  <c:v>0.89714539995601228</c:v>
                </c:pt>
                <c:pt idx="1726">
                  <c:v>1.9610184007682125</c:v>
                </c:pt>
                <c:pt idx="1727">
                  <c:v>1.2116935483870968</c:v>
                </c:pt>
                <c:pt idx="1728">
                  <c:v>3.0530669588328729</c:v>
                </c:pt>
                <c:pt idx="1729">
                  <c:v>1.3153503132437829</c:v>
                </c:pt>
                <c:pt idx="1730">
                  <c:v>1.3082373539791534</c:v>
                </c:pt>
                <c:pt idx="1731">
                  <c:v>1.3153503132437829</c:v>
                </c:pt>
                <c:pt idx="1732">
                  <c:v>1.3082373539791534</c:v>
                </c:pt>
                <c:pt idx="1733">
                  <c:v>2.4101988892840533</c:v>
                </c:pt>
                <c:pt idx="1734">
                  <c:v>2.4041802314447511</c:v>
                </c:pt>
                <c:pt idx="1735">
                  <c:v>1.2597826086956523</c:v>
                </c:pt>
                <c:pt idx="1736">
                  <c:v>1.2559782608695653</c:v>
                </c:pt>
                <c:pt idx="1737">
                  <c:v>3.041506457655526</c:v>
                </c:pt>
                <c:pt idx="1738">
                  <c:v>2.6205150781421969</c:v>
                </c:pt>
                <c:pt idx="1739">
                  <c:v>1.492221399089851</c:v>
                </c:pt>
                <c:pt idx="1740">
                  <c:v>2.5807252085982815</c:v>
                </c:pt>
                <c:pt idx="1741">
                  <c:v>1.6735832369548949</c:v>
                </c:pt>
                <c:pt idx="1742">
                  <c:v>1.494649011427535</c:v>
                </c:pt>
                <c:pt idx="1743">
                  <c:v>1.494649011427535</c:v>
                </c:pt>
                <c:pt idx="1744">
                  <c:v>1.0541690480726487</c:v>
                </c:pt>
                <c:pt idx="1745">
                  <c:v>2.0894004069094825</c:v>
                </c:pt>
                <c:pt idx="1746">
                  <c:v>1.5087970540098199</c:v>
                </c:pt>
                <c:pt idx="1747">
                  <c:v>4.0871732852876574</c:v>
                </c:pt>
                <c:pt idx="1748">
                  <c:v>2.7275293453459102</c:v>
                </c:pt>
                <c:pt idx="1749">
                  <c:v>1.898692916979041</c:v>
                </c:pt>
                <c:pt idx="1750">
                  <c:v>0.79127155682481587</c:v>
                </c:pt>
                <c:pt idx="1751">
                  <c:v>0.67474916387959871</c:v>
                </c:pt>
                <c:pt idx="1752">
                  <c:v>7.4120746935502346</c:v>
                </c:pt>
                <c:pt idx="1753">
                  <c:v>0.80378657487091221</c:v>
                </c:pt>
                <c:pt idx="1754">
                  <c:v>2.4134637722309695</c:v>
                </c:pt>
                <c:pt idx="1755">
                  <c:v>2.3945346446056286</c:v>
                </c:pt>
                <c:pt idx="1756">
                  <c:v>2.4005575488500557</c:v>
                </c:pt>
                <c:pt idx="1757">
                  <c:v>2.6824769008933531</c:v>
                </c:pt>
                <c:pt idx="1758">
                  <c:v>2.8297290825468391</c:v>
                </c:pt>
                <c:pt idx="1759">
                  <c:v>1.832065313082077</c:v>
                </c:pt>
                <c:pt idx="1760">
                  <c:v>3.0288270377733597</c:v>
                </c:pt>
                <c:pt idx="1761">
                  <c:v>2.0447316103379722</c:v>
                </c:pt>
                <c:pt idx="1762">
                  <c:v>3.6054283978124371</c:v>
                </c:pt>
                <c:pt idx="1763">
                  <c:v>0.78276421411637476</c:v>
                </c:pt>
                <c:pt idx="1764">
                  <c:v>3.0270981273940825</c:v>
                </c:pt>
                <c:pt idx="1765">
                  <c:v>1.0188473575020218</c:v>
                </c:pt>
                <c:pt idx="1766">
                  <c:v>1.0188473575020218</c:v>
                </c:pt>
                <c:pt idx="1767">
                  <c:v>0.64970432617491447</c:v>
                </c:pt>
                <c:pt idx="1768">
                  <c:v>0.97034204815542002</c:v>
                </c:pt>
                <c:pt idx="1769">
                  <c:v>3.2557884941704525</c:v>
                </c:pt>
                <c:pt idx="1770">
                  <c:v>2.9579260518487041</c:v>
                </c:pt>
                <c:pt idx="1771">
                  <c:v>6.2664680948562266</c:v>
                </c:pt>
                <c:pt idx="1772">
                  <c:v>4.0249578069861389</c:v>
                </c:pt>
                <c:pt idx="1773">
                  <c:v>0.92843460403472144</c:v>
                </c:pt>
                <c:pt idx="1774">
                  <c:v>3.2147731834604576</c:v>
                </c:pt>
                <c:pt idx="1775">
                  <c:v>1.4179044560417502</c:v>
                </c:pt>
                <c:pt idx="1776">
                  <c:v>5.2207312329832742</c:v>
                </c:pt>
                <c:pt idx="1777">
                  <c:v>0.680231719832741</c:v>
                </c:pt>
                <c:pt idx="1778">
                  <c:v>0.95839503758137967</c:v>
                </c:pt>
                <c:pt idx="1779">
                  <c:v>2.7167280011179953</c:v>
                </c:pt>
                <c:pt idx="1780">
                  <c:v>1.9883699118364284</c:v>
                </c:pt>
                <c:pt idx="1781">
                  <c:v>1.9883699118364284</c:v>
                </c:pt>
                <c:pt idx="1782">
                  <c:v>1.6931379017815062</c:v>
                </c:pt>
                <c:pt idx="1783">
                  <c:v>1.6896031671222547</c:v>
                </c:pt>
                <c:pt idx="1784">
                  <c:v>1.5213718464589743</c:v>
                </c:pt>
                <c:pt idx="1785">
                  <c:v>1.0447642783083519</c:v>
                </c:pt>
                <c:pt idx="1786">
                  <c:v>2.6631810185731686</c:v>
                </c:pt>
                <c:pt idx="1787">
                  <c:v>2.651088737191539</c:v>
                </c:pt>
                <c:pt idx="1788">
                  <c:v>0.9396986587335725</c:v>
                </c:pt>
                <c:pt idx="1789">
                  <c:v>0.62843799464025452</c:v>
                </c:pt>
                <c:pt idx="1790">
                  <c:v>0.84163393645802664</c:v>
                </c:pt>
                <c:pt idx="1791">
                  <c:v>2.7670243446179428</c:v>
                </c:pt>
                <c:pt idx="1792">
                  <c:v>1.7715474564162981</c:v>
                </c:pt>
                <c:pt idx="1793">
                  <c:v>3.7085487655474574</c:v>
                </c:pt>
                <c:pt idx="1794">
                  <c:v>3.6878698224852071</c:v>
                </c:pt>
                <c:pt idx="1795">
                  <c:v>11.850154656890824</c:v>
                </c:pt>
                <c:pt idx="1796">
                  <c:v>1.4459268092718194</c:v>
                </c:pt>
                <c:pt idx="1797">
                  <c:v>3.0042188573110509</c:v>
                </c:pt>
                <c:pt idx="1798">
                  <c:v>3.2549678912989557</c:v>
                </c:pt>
                <c:pt idx="1799">
                  <c:v>1.8034965034965036</c:v>
                </c:pt>
                <c:pt idx="1800">
                  <c:v>1.8432026688907424</c:v>
                </c:pt>
                <c:pt idx="1801">
                  <c:v>1.7331109257714763</c:v>
                </c:pt>
                <c:pt idx="1802">
                  <c:v>2.0258893214868059</c:v>
                </c:pt>
                <c:pt idx="1803">
                  <c:v>0.78544598690467238</c:v>
                </c:pt>
                <c:pt idx="1804">
                  <c:v>1.699825479930192</c:v>
                </c:pt>
                <c:pt idx="1805">
                  <c:v>1.7280944129630496</c:v>
                </c:pt>
                <c:pt idx="1806">
                  <c:v>1.7074884091228397</c:v>
                </c:pt>
                <c:pt idx="1807">
                  <c:v>1.7280944129630496</c:v>
                </c:pt>
                <c:pt idx="1808">
                  <c:v>1.7074884091228397</c:v>
                </c:pt>
                <c:pt idx="1809">
                  <c:v>0.99603567888999012</c:v>
                </c:pt>
                <c:pt idx="1810">
                  <c:v>1.5236470014627013</c:v>
                </c:pt>
                <c:pt idx="1811">
                  <c:v>3.5196469846606435</c:v>
                </c:pt>
                <c:pt idx="1812">
                  <c:v>3.4968830986902013</c:v>
                </c:pt>
                <c:pt idx="1813">
                  <c:v>2.4538369725479181</c:v>
                </c:pt>
                <c:pt idx="1814">
                  <c:v>1.0735098660668643</c:v>
                </c:pt>
                <c:pt idx="1815">
                  <c:v>1.3014981273408239</c:v>
                </c:pt>
                <c:pt idx="1816">
                  <c:v>0.44011274493157199</c:v>
                </c:pt>
                <c:pt idx="1817">
                  <c:v>0.44079193126634297</c:v>
                </c:pt>
                <c:pt idx="1818">
                  <c:v>1.8820327281176354</c:v>
                </c:pt>
                <c:pt idx="1819">
                  <c:v>0.55442389197358477</c:v>
                </c:pt>
                <c:pt idx="1820">
                  <c:v>0.54832961754654774</c:v>
                </c:pt>
                <c:pt idx="1821">
                  <c:v>0.64421252371916504</c:v>
                </c:pt>
                <c:pt idx="1822">
                  <c:v>1.0730324670544062</c:v>
                </c:pt>
                <c:pt idx="1823">
                  <c:v>2.6814165701042869</c:v>
                </c:pt>
                <c:pt idx="1824">
                  <c:v>1.7756199063637939</c:v>
                </c:pt>
                <c:pt idx="1825">
                  <c:v>2.8406414483789706</c:v>
                </c:pt>
                <c:pt idx="1826">
                  <c:v>1.2377466186871819</c:v>
                </c:pt>
                <c:pt idx="1827">
                  <c:v>1.2377466186871819</c:v>
                </c:pt>
                <c:pt idx="1828">
                  <c:v>1.697421339011119</c:v>
                </c:pt>
                <c:pt idx="1829">
                  <c:v>2.9894875164257555</c:v>
                </c:pt>
                <c:pt idx="1830">
                  <c:v>2.6259730167874702</c:v>
                </c:pt>
                <c:pt idx="1831">
                  <c:v>1.2329952539894975</c:v>
                </c:pt>
                <c:pt idx="1832">
                  <c:v>2.120617534175687</c:v>
                </c:pt>
                <c:pt idx="1833">
                  <c:v>1.2064357551493554</c:v>
                </c:pt>
                <c:pt idx="1834">
                  <c:v>2.1246138777970316</c:v>
                </c:pt>
                <c:pt idx="1835">
                  <c:v>1.3240911998063991</c:v>
                </c:pt>
                <c:pt idx="1836">
                  <c:v>2.3814432989690721</c:v>
                </c:pt>
                <c:pt idx="1837">
                  <c:v>2.3929654335961188</c:v>
                </c:pt>
                <c:pt idx="1838">
                  <c:v>1.077518122283792</c:v>
                </c:pt>
                <c:pt idx="1839">
                  <c:v>1.0715413973582875</c:v>
                </c:pt>
                <c:pt idx="1840">
                  <c:v>3.2001048355392476</c:v>
                </c:pt>
                <c:pt idx="1841">
                  <c:v>3.1983245181214719</c:v>
                </c:pt>
                <c:pt idx="1842">
                  <c:v>2.4552212650569074</c:v>
                </c:pt>
                <c:pt idx="1843">
                  <c:v>1.2342660420354632</c:v>
                </c:pt>
                <c:pt idx="1844">
                  <c:v>1.2332880182303636</c:v>
                </c:pt>
                <c:pt idx="1845">
                  <c:v>1.3464841258157907</c:v>
                </c:pt>
                <c:pt idx="1846">
                  <c:v>2.7293729372937294</c:v>
                </c:pt>
                <c:pt idx="1847">
                  <c:v>1.3003300330033003</c:v>
                </c:pt>
                <c:pt idx="1848">
                  <c:v>1.1416566626650659</c:v>
                </c:pt>
                <c:pt idx="1849">
                  <c:v>1.1356542617046819</c:v>
                </c:pt>
                <c:pt idx="1850">
                  <c:v>0.9960538201873248</c:v>
                </c:pt>
                <c:pt idx="1851">
                  <c:v>1.3748407063535408</c:v>
                </c:pt>
                <c:pt idx="1852">
                  <c:v>1.1439603044178885</c:v>
                </c:pt>
                <c:pt idx="1853">
                  <c:v>2.6599587427865155</c:v>
                </c:pt>
                <c:pt idx="1854">
                  <c:v>1.7014791573285521</c:v>
                </c:pt>
                <c:pt idx="1855">
                  <c:v>1.1119820828667413</c:v>
                </c:pt>
                <c:pt idx="1856">
                  <c:v>3.3975643594882068</c:v>
                </c:pt>
                <c:pt idx="1857">
                  <c:v>2.422801709647985</c:v>
                </c:pt>
                <c:pt idx="1858">
                  <c:v>3.4563702124601785</c:v>
                </c:pt>
                <c:pt idx="1859">
                  <c:v>1.3197992043527886</c:v>
                </c:pt>
                <c:pt idx="1860">
                  <c:v>0.83353731593254399</c:v>
                </c:pt>
                <c:pt idx="1861">
                  <c:v>1.0205314009661837</c:v>
                </c:pt>
                <c:pt idx="1862">
                  <c:v>1.0132850241545894</c:v>
                </c:pt>
                <c:pt idx="1863">
                  <c:v>3.3034350065078377</c:v>
                </c:pt>
                <c:pt idx="1864">
                  <c:v>1.442510474369429</c:v>
                </c:pt>
                <c:pt idx="1865">
                  <c:v>1.442510474369429</c:v>
                </c:pt>
                <c:pt idx="1866">
                  <c:v>0.80890804597701149</c:v>
                </c:pt>
                <c:pt idx="1867">
                  <c:v>1.0773480662983426</c:v>
                </c:pt>
                <c:pt idx="1868">
                  <c:v>2.9602370794932753</c:v>
                </c:pt>
                <c:pt idx="1869">
                  <c:v>1.715686274509804</c:v>
                </c:pt>
                <c:pt idx="1870">
                  <c:v>1.021150592216582</c:v>
                </c:pt>
                <c:pt idx="1871">
                  <c:v>0.4929806561397363</c:v>
                </c:pt>
                <c:pt idx="1872">
                  <c:v>0.7626673667629299</c:v>
                </c:pt>
                <c:pt idx="1873">
                  <c:v>1.1109263765662549</c:v>
                </c:pt>
                <c:pt idx="1874">
                  <c:v>2.618431689571544</c:v>
                </c:pt>
                <c:pt idx="1875">
                  <c:v>3.0114722753346079</c:v>
                </c:pt>
                <c:pt idx="1876">
                  <c:v>3.3256322197939432</c:v>
                </c:pt>
                <c:pt idx="1877">
                  <c:v>2.502237517175308</c:v>
                </c:pt>
                <c:pt idx="1878">
                  <c:v>2.4628348999958591</c:v>
                </c:pt>
                <c:pt idx="1879">
                  <c:v>1.2139411557997635</c:v>
                </c:pt>
                <c:pt idx="1880">
                  <c:v>1.3692098925414735</c:v>
                </c:pt>
                <c:pt idx="1881">
                  <c:v>1.60214715105372</c:v>
                </c:pt>
                <c:pt idx="1882">
                  <c:v>3.128297109094746</c:v>
                </c:pt>
                <c:pt idx="1883">
                  <c:v>0.83568482743650963</c:v>
                </c:pt>
                <c:pt idx="1884">
                  <c:v>2.0092165898617513</c:v>
                </c:pt>
                <c:pt idx="1885">
                  <c:v>2.2096061417373636</c:v>
                </c:pt>
                <c:pt idx="1886">
                  <c:v>0.91878090010821678</c:v>
                </c:pt>
                <c:pt idx="1887">
                  <c:v>2.5835832663979428</c:v>
                </c:pt>
                <c:pt idx="1888">
                  <c:v>1.2765759910871786</c:v>
                </c:pt>
                <c:pt idx="1889">
                  <c:v>1.2396817801172388</c:v>
                </c:pt>
                <c:pt idx="1890">
                  <c:v>1.2441679626749611</c:v>
                </c:pt>
                <c:pt idx="1891">
                  <c:v>0.98257261410788377</c:v>
                </c:pt>
                <c:pt idx="1892">
                  <c:v>3.5736437807147285</c:v>
                </c:pt>
                <c:pt idx="1893">
                  <c:v>3.6833818407366765</c:v>
                </c:pt>
                <c:pt idx="1894">
                  <c:v>2.2104780520765464</c:v>
                </c:pt>
                <c:pt idx="1895">
                  <c:v>2.5467188179052584</c:v>
                </c:pt>
                <c:pt idx="1896">
                  <c:v>1.4453961456102784</c:v>
                </c:pt>
                <c:pt idx="1897">
                  <c:v>3.3724870115202168</c:v>
                </c:pt>
                <c:pt idx="1898">
                  <c:v>2.1547953404852893</c:v>
                </c:pt>
                <c:pt idx="1899">
                  <c:v>1.0580346820809248</c:v>
                </c:pt>
                <c:pt idx="1900">
                  <c:v>1.5423673812205319</c:v>
                </c:pt>
                <c:pt idx="1901">
                  <c:v>2.8360476071449172</c:v>
                </c:pt>
                <c:pt idx="1902">
                  <c:v>1.2684391453809669</c:v>
                </c:pt>
                <c:pt idx="1903">
                  <c:v>1.2847569731517341</c:v>
                </c:pt>
                <c:pt idx="1904">
                  <c:v>1.718969377300497</c:v>
                </c:pt>
                <c:pt idx="1905">
                  <c:v>2.7283950617283952</c:v>
                </c:pt>
                <c:pt idx="1906">
                  <c:v>2.7308641975308641</c:v>
                </c:pt>
                <c:pt idx="1907">
                  <c:v>1.3960601822198402</c:v>
                </c:pt>
                <c:pt idx="1908">
                  <c:v>1.3960601822198402</c:v>
                </c:pt>
                <c:pt idx="1909">
                  <c:v>3.2600881034234845</c:v>
                </c:pt>
                <c:pt idx="1910">
                  <c:v>2.7370383769793785</c:v>
                </c:pt>
                <c:pt idx="1911">
                  <c:v>3.2670301198315883</c:v>
                </c:pt>
                <c:pt idx="1912">
                  <c:v>3.5750865051903107</c:v>
                </c:pt>
                <c:pt idx="1913">
                  <c:v>1.5394272732707597</c:v>
                </c:pt>
                <c:pt idx="1914">
                  <c:v>1.5652173913043479</c:v>
                </c:pt>
                <c:pt idx="1915">
                  <c:v>2.971186888712662</c:v>
                </c:pt>
                <c:pt idx="1916">
                  <c:v>0.81325395418669388</c:v>
                </c:pt>
                <c:pt idx="1917">
                  <c:v>1.660741073221436</c:v>
                </c:pt>
                <c:pt idx="1918">
                  <c:v>1.183150226750622</c:v>
                </c:pt>
                <c:pt idx="1919">
                  <c:v>1.4024090817181316</c:v>
                </c:pt>
                <c:pt idx="1920">
                  <c:v>1.9148224133164551</c:v>
                </c:pt>
                <c:pt idx="1921">
                  <c:v>2.4809780841516553</c:v>
                </c:pt>
                <c:pt idx="1922">
                  <c:v>1.2296554449753889</c:v>
                </c:pt>
                <c:pt idx="1923">
                  <c:v>3.029952696128019</c:v>
                </c:pt>
                <c:pt idx="1924">
                  <c:v>3.0684894553792499</c:v>
                </c:pt>
                <c:pt idx="1925">
                  <c:v>2.6991548101099658</c:v>
                </c:pt>
                <c:pt idx="1926">
                  <c:v>2.7264190001110764</c:v>
                </c:pt>
                <c:pt idx="1927">
                  <c:v>2.8583134504615235</c:v>
                </c:pt>
                <c:pt idx="1928">
                  <c:v>1.7407407407407407</c:v>
                </c:pt>
                <c:pt idx="1929">
                  <c:v>2.5486082239990719</c:v>
                </c:pt>
                <c:pt idx="1930">
                  <c:v>1.400246548787488</c:v>
                </c:pt>
                <c:pt idx="1931">
                  <c:v>2.1281002433593952</c:v>
                </c:pt>
                <c:pt idx="1932">
                  <c:v>2.9335347432024168</c:v>
                </c:pt>
                <c:pt idx="1933">
                  <c:v>2.0100704934541791</c:v>
                </c:pt>
                <c:pt idx="1934">
                  <c:v>2.1097683786505539</c:v>
                </c:pt>
                <c:pt idx="1935">
                  <c:v>2.6832104507892525</c:v>
                </c:pt>
                <c:pt idx="1936">
                  <c:v>2.149578674710646</c:v>
                </c:pt>
                <c:pt idx="1937">
                  <c:v>2.1680379157014671</c:v>
                </c:pt>
                <c:pt idx="1938">
                  <c:v>1.1795389766721089</c:v>
                </c:pt>
                <c:pt idx="1939">
                  <c:v>1.4673444644083147</c:v>
                </c:pt>
                <c:pt idx="1940">
                  <c:v>3.0370755652357655</c:v>
                </c:pt>
                <c:pt idx="1941">
                  <c:v>2.6419534652019685</c:v>
                </c:pt>
                <c:pt idx="1942">
                  <c:v>2.048888888888889</c:v>
                </c:pt>
                <c:pt idx="1943">
                  <c:v>2.040888888888889</c:v>
                </c:pt>
                <c:pt idx="1944">
                  <c:v>1.1512770137524557</c:v>
                </c:pt>
                <c:pt idx="1945">
                  <c:v>1.1512770137524557</c:v>
                </c:pt>
                <c:pt idx="1946">
                  <c:v>1.4542743789957799</c:v>
                </c:pt>
                <c:pt idx="1947">
                  <c:v>2.5427471764780112</c:v>
                </c:pt>
                <c:pt idx="1948">
                  <c:v>2.5389614486718401</c:v>
                </c:pt>
                <c:pt idx="1949">
                  <c:v>0.47886498809205413</c:v>
                </c:pt>
                <c:pt idx="1950">
                  <c:v>1.0733236854799806</c:v>
                </c:pt>
                <c:pt idx="1951">
                  <c:v>3.1266111806731969</c:v>
                </c:pt>
                <c:pt idx="1952">
                  <c:v>1.8378378378378379</c:v>
                </c:pt>
                <c:pt idx="1953">
                  <c:v>1.7578197126924922</c:v>
                </c:pt>
                <c:pt idx="1954">
                  <c:v>1.6866369162655046</c:v>
                </c:pt>
                <c:pt idx="1955">
                  <c:v>2.5506648454269225</c:v>
                </c:pt>
                <c:pt idx="1956">
                  <c:v>1.4558337550983953</c:v>
                </c:pt>
                <c:pt idx="1957">
                  <c:v>1.5201831645386852</c:v>
                </c:pt>
                <c:pt idx="1958">
                  <c:v>2.9792207792207792</c:v>
                </c:pt>
                <c:pt idx="1959">
                  <c:v>1.0304347826086957</c:v>
                </c:pt>
                <c:pt idx="1960">
                  <c:v>1.9090909090909092</c:v>
                </c:pt>
                <c:pt idx="1961">
                  <c:v>1.5626692666016682</c:v>
                </c:pt>
                <c:pt idx="1962">
                  <c:v>0.96089572192513362</c:v>
                </c:pt>
                <c:pt idx="1963">
                  <c:v>3.2241992882562278</c:v>
                </c:pt>
                <c:pt idx="1964">
                  <c:v>2.1352313167259784</c:v>
                </c:pt>
                <c:pt idx="1965">
                  <c:v>2.0880635744404801</c:v>
                </c:pt>
                <c:pt idx="1966">
                  <c:v>2.7241379310344827</c:v>
                </c:pt>
                <c:pt idx="1967">
                  <c:v>2.8734183596309926</c:v>
                </c:pt>
                <c:pt idx="1968">
                  <c:v>1.9189199438734879</c:v>
                </c:pt>
                <c:pt idx="1969">
                  <c:v>0.80397436383632293</c:v>
                </c:pt>
                <c:pt idx="1970">
                  <c:v>0.97451644434790341</c:v>
                </c:pt>
                <c:pt idx="1971">
                  <c:v>0.98833937263652616</c:v>
                </c:pt>
                <c:pt idx="1972">
                  <c:v>0.78328393197263579</c:v>
                </c:pt>
                <c:pt idx="1973">
                  <c:v>0.77652176853114541</c:v>
                </c:pt>
                <c:pt idx="1974">
                  <c:v>1.0279329608938548</c:v>
                </c:pt>
                <c:pt idx="1975">
                  <c:v>0.86627906976744184</c:v>
                </c:pt>
                <c:pt idx="1976">
                  <c:v>0.86337209302325579</c:v>
                </c:pt>
                <c:pt idx="1977">
                  <c:v>1.8166107348833471</c:v>
                </c:pt>
                <c:pt idx="1978">
                  <c:v>1.5404296146260859</c:v>
                </c:pt>
                <c:pt idx="1979">
                  <c:v>3.0570866141732282</c:v>
                </c:pt>
                <c:pt idx="1980">
                  <c:v>0.81934749245012128</c:v>
                </c:pt>
                <c:pt idx="1981">
                  <c:v>0.82182286251794645</c:v>
                </c:pt>
                <c:pt idx="1982">
                  <c:v>1.2612797374897455</c:v>
                </c:pt>
                <c:pt idx="1983">
                  <c:v>2.6929140568409391</c:v>
                </c:pt>
                <c:pt idx="1984">
                  <c:v>1.8624708624708626</c:v>
                </c:pt>
                <c:pt idx="1985">
                  <c:v>3.6767849508336896</c:v>
                </c:pt>
                <c:pt idx="1986">
                  <c:v>3.3039294306335205</c:v>
                </c:pt>
                <c:pt idx="1987">
                  <c:v>2.7032085561497325</c:v>
                </c:pt>
                <c:pt idx="1988">
                  <c:v>2.9802575107296136</c:v>
                </c:pt>
                <c:pt idx="1989">
                  <c:v>3.4924163075373187</c:v>
                </c:pt>
                <c:pt idx="1990">
                  <c:v>2.476442827801383</c:v>
                </c:pt>
                <c:pt idx="1991">
                  <c:v>2.4795785578777383</c:v>
                </c:pt>
                <c:pt idx="1992">
                  <c:v>1.2787481804949055</c:v>
                </c:pt>
                <c:pt idx="1993">
                  <c:v>1.277292576419214</c:v>
                </c:pt>
                <c:pt idx="1994">
                  <c:v>2.7943578322197475</c:v>
                </c:pt>
                <c:pt idx="1995">
                  <c:v>2.1592923860180866</c:v>
                </c:pt>
                <c:pt idx="1996">
                  <c:v>2.1791024079081605</c:v>
                </c:pt>
                <c:pt idx="1997">
                  <c:v>2.1592923860180866</c:v>
                </c:pt>
                <c:pt idx="1998">
                  <c:v>2.1791024079081605</c:v>
                </c:pt>
                <c:pt idx="1999">
                  <c:v>0.97110904007455734</c:v>
                </c:pt>
                <c:pt idx="2000">
                  <c:v>2.3591052953535998</c:v>
                </c:pt>
                <c:pt idx="2001">
                  <c:v>1.5101585234596115</c:v>
                </c:pt>
                <c:pt idx="2002">
                  <c:v>2.3288789903489233</c:v>
                </c:pt>
                <c:pt idx="2003">
                  <c:v>1.7980697847067557</c:v>
                </c:pt>
                <c:pt idx="2004">
                  <c:v>1.7854491462509281</c:v>
                </c:pt>
                <c:pt idx="2005">
                  <c:v>2.3967629975917268</c:v>
                </c:pt>
                <c:pt idx="2006">
                  <c:v>1.6635728179484672</c:v>
                </c:pt>
                <c:pt idx="2007">
                  <c:v>1.2572687224669603</c:v>
                </c:pt>
                <c:pt idx="2008">
                  <c:v>1.2537444933920705</c:v>
                </c:pt>
                <c:pt idx="2009">
                  <c:v>2.7282427522334349</c:v>
                </c:pt>
                <c:pt idx="2010">
                  <c:v>2.6966008019362064</c:v>
                </c:pt>
                <c:pt idx="2011">
                  <c:v>4.2442212151562329</c:v>
                </c:pt>
                <c:pt idx="2012">
                  <c:v>3.2078977932636468</c:v>
                </c:pt>
                <c:pt idx="2013">
                  <c:v>1.356855677979945</c:v>
                </c:pt>
                <c:pt idx="2014">
                  <c:v>1.6963585434173669</c:v>
                </c:pt>
                <c:pt idx="2015">
                  <c:v>1.6980392156862745</c:v>
                </c:pt>
                <c:pt idx="2016">
                  <c:v>3.6468698029709392</c:v>
                </c:pt>
                <c:pt idx="2017">
                  <c:v>13.522740290984077</c:v>
                </c:pt>
                <c:pt idx="2018">
                  <c:v>2.2533889600426078</c:v>
                </c:pt>
                <c:pt idx="2019">
                  <c:v>0.9228182409310941</c:v>
                </c:pt>
                <c:pt idx="2020">
                  <c:v>0.81603426698834969</c:v>
                </c:pt>
                <c:pt idx="2021">
                  <c:v>0.97280152656992369</c:v>
                </c:pt>
                <c:pt idx="2022">
                  <c:v>0.78681855166802284</c:v>
                </c:pt>
                <c:pt idx="2023">
                  <c:v>2.5604501264199993</c:v>
                </c:pt>
                <c:pt idx="2024">
                  <c:v>0.91226321036889335</c:v>
                </c:pt>
                <c:pt idx="2025">
                  <c:v>0.52813714529095457</c:v>
                </c:pt>
                <c:pt idx="2026">
                  <c:v>0.89829225757625608</c:v>
                </c:pt>
                <c:pt idx="2027">
                  <c:v>1.3641209536731924</c:v>
                </c:pt>
                <c:pt idx="2028">
                  <c:v>1.0639810426540284</c:v>
                </c:pt>
                <c:pt idx="2029">
                  <c:v>0.71983640081799594</c:v>
                </c:pt>
                <c:pt idx="2030">
                  <c:v>2.0010283657554204</c:v>
                </c:pt>
                <c:pt idx="2031">
                  <c:v>2.0996101918926606</c:v>
                </c:pt>
                <c:pt idx="2032">
                  <c:v>0.97163706734936606</c:v>
                </c:pt>
                <c:pt idx="2033">
                  <c:v>1.0542138083727732</c:v>
                </c:pt>
                <c:pt idx="2034">
                  <c:v>3.1001536714104363</c:v>
                </c:pt>
                <c:pt idx="2035">
                  <c:v>2.0406934745966772</c:v>
                </c:pt>
                <c:pt idx="2036">
                  <c:v>2.0406934745966772</c:v>
                </c:pt>
                <c:pt idx="2037">
                  <c:v>3.4794124729111484</c:v>
                </c:pt>
                <c:pt idx="2038">
                  <c:v>2.0699999999999998</c:v>
                </c:pt>
                <c:pt idx="2039">
                  <c:v>0.9346667912889054</c:v>
                </c:pt>
                <c:pt idx="2040">
                  <c:v>0.96163209660142179</c:v>
                </c:pt>
                <c:pt idx="2041">
                  <c:v>2.4872962953537101</c:v>
                </c:pt>
                <c:pt idx="2042">
                  <c:v>1.4513677166223642</c:v>
                </c:pt>
                <c:pt idx="2043">
                  <c:v>1.6049014795596379</c:v>
                </c:pt>
                <c:pt idx="2044">
                  <c:v>1.5487671181968523</c:v>
                </c:pt>
                <c:pt idx="2045">
                  <c:v>1.5487671181968523</c:v>
                </c:pt>
                <c:pt idx="2046">
                  <c:v>3.4664902833932669</c:v>
                </c:pt>
                <c:pt idx="2047">
                  <c:v>1.4690809702767338</c:v>
                </c:pt>
                <c:pt idx="2048">
                  <c:v>1.0655462184873949</c:v>
                </c:pt>
                <c:pt idx="2049">
                  <c:v>1.0596638655462185</c:v>
                </c:pt>
                <c:pt idx="2050">
                  <c:v>2.2292483363419819</c:v>
                </c:pt>
                <c:pt idx="2051">
                  <c:v>2.1432979239211885</c:v>
                </c:pt>
                <c:pt idx="2052">
                  <c:v>1.2713782696177061</c:v>
                </c:pt>
                <c:pt idx="2053">
                  <c:v>2.975006606489659</c:v>
                </c:pt>
                <c:pt idx="2054">
                  <c:v>3.8402478817625929</c:v>
                </c:pt>
                <c:pt idx="2055">
                  <c:v>3.8635553483780747</c:v>
                </c:pt>
                <c:pt idx="2056">
                  <c:v>3.0939211277708041</c:v>
                </c:pt>
                <c:pt idx="2057">
                  <c:v>3.1008179648813052</c:v>
                </c:pt>
                <c:pt idx="2058">
                  <c:v>3.9892582646541341</c:v>
                </c:pt>
                <c:pt idx="2059">
                  <c:v>3.97814612464117</c:v>
                </c:pt>
                <c:pt idx="2060">
                  <c:v>3.3929236499068902</c:v>
                </c:pt>
                <c:pt idx="2061">
                  <c:v>3.4412891379364927</c:v>
                </c:pt>
                <c:pt idx="2062">
                  <c:v>2.9877656149388283</c:v>
                </c:pt>
                <c:pt idx="2063">
                  <c:v>1.0512035350207372</c:v>
                </c:pt>
                <c:pt idx="2064">
                  <c:v>1.0144498560396091</c:v>
                </c:pt>
                <c:pt idx="2065">
                  <c:v>0.69116752201517817</c:v>
                </c:pt>
                <c:pt idx="2066">
                  <c:v>0.69116752201517817</c:v>
                </c:pt>
                <c:pt idx="2067">
                  <c:v>3.4109175498895699</c:v>
                </c:pt>
                <c:pt idx="2068">
                  <c:v>1.8908865468071916</c:v>
                </c:pt>
                <c:pt idx="2069">
                  <c:v>1.4185649537936311</c:v>
                </c:pt>
                <c:pt idx="2070">
                  <c:v>0.74582560296846012</c:v>
                </c:pt>
                <c:pt idx="2071">
                  <c:v>2.953373811433154</c:v>
                </c:pt>
                <c:pt idx="2072">
                  <c:v>1.1509298821902245</c:v>
                </c:pt>
                <c:pt idx="2073">
                  <c:v>1.7</c:v>
                </c:pt>
                <c:pt idx="2074">
                  <c:v>3.0522111768649975</c:v>
                </c:pt>
                <c:pt idx="2075">
                  <c:v>2.3230433426878703</c:v>
                </c:pt>
                <c:pt idx="2076">
                  <c:v>1.1582315807867893</c:v>
                </c:pt>
                <c:pt idx="2077">
                  <c:v>1.6461700729483619</c:v>
                </c:pt>
                <c:pt idx="2078">
                  <c:v>2.7207943925233646</c:v>
                </c:pt>
                <c:pt idx="2079">
                  <c:v>1.3738317757009346</c:v>
                </c:pt>
                <c:pt idx="2080">
                  <c:v>1.9760514018691588</c:v>
                </c:pt>
                <c:pt idx="2081">
                  <c:v>1.9702276707530648</c:v>
                </c:pt>
                <c:pt idx="2082">
                  <c:v>3.1894898714711521</c:v>
                </c:pt>
                <c:pt idx="2083">
                  <c:v>2.719901467720415</c:v>
                </c:pt>
                <c:pt idx="2084">
                  <c:v>2.2322053604582504</c:v>
                </c:pt>
                <c:pt idx="2085">
                  <c:v>3.4485572286922337</c:v>
                </c:pt>
                <c:pt idx="2086">
                  <c:v>1.2069376319702907</c:v>
                </c:pt>
                <c:pt idx="2087">
                  <c:v>1.2069376319702907</c:v>
                </c:pt>
                <c:pt idx="2088">
                  <c:v>2.5715992329215003</c:v>
                </c:pt>
                <c:pt idx="2089">
                  <c:v>3.0656841838565971</c:v>
                </c:pt>
                <c:pt idx="2090">
                  <c:v>3.6005579328116504</c:v>
                </c:pt>
                <c:pt idx="2091">
                  <c:v>3.2798358875346927</c:v>
                </c:pt>
                <c:pt idx="2092">
                  <c:v>2.9338989042064334</c:v>
                </c:pt>
                <c:pt idx="2093">
                  <c:v>2.0079945767783256</c:v>
                </c:pt>
                <c:pt idx="2094">
                  <c:v>2.8261824571679601</c:v>
                </c:pt>
                <c:pt idx="2095">
                  <c:v>2.7773710157660956</c:v>
                </c:pt>
                <c:pt idx="2096">
                  <c:v>1.6606766637749413</c:v>
                </c:pt>
                <c:pt idx="2097">
                  <c:v>3.7619488128276286</c:v>
                </c:pt>
                <c:pt idx="2098">
                  <c:v>2.2621788546577495</c:v>
                </c:pt>
                <c:pt idx="2099">
                  <c:v>2.3820361098467608</c:v>
                </c:pt>
                <c:pt idx="2100">
                  <c:v>2.3863636363636362</c:v>
                </c:pt>
                <c:pt idx="2101">
                  <c:v>0.9684696144778574</c:v>
                </c:pt>
                <c:pt idx="2102">
                  <c:v>2.127262161713432</c:v>
                </c:pt>
                <c:pt idx="2103">
                  <c:v>3.1090487238979119</c:v>
                </c:pt>
                <c:pt idx="2104">
                  <c:v>2.9926459552754019</c:v>
                </c:pt>
                <c:pt idx="2105">
                  <c:v>1.2607449856733524</c:v>
                </c:pt>
                <c:pt idx="2106">
                  <c:v>2.9067504448398576</c:v>
                </c:pt>
                <c:pt idx="2107">
                  <c:v>1.3538624900451288</c:v>
                </c:pt>
                <c:pt idx="2108">
                  <c:v>1.4979963962025657</c:v>
                </c:pt>
                <c:pt idx="2109">
                  <c:v>3.65221907847077</c:v>
                </c:pt>
                <c:pt idx="2110">
                  <c:v>2.3523458160566784</c:v>
                </c:pt>
                <c:pt idx="2111">
                  <c:v>2.3523458160566784</c:v>
                </c:pt>
                <c:pt idx="2112">
                  <c:v>6.030473135525261</c:v>
                </c:pt>
                <c:pt idx="2113">
                  <c:v>1.2228721121925883</c:v>
                </c:pt>
                <c:pt idx="2114">
                  <c:v>1.2592260425882609</c:v>
                </c:pt>
                <c:pt idx="2115">
                  <c:v>2.5379310344827588</c:v>
                </c:pt>
                <c:pt idx="2116">
                  <c:v>2.0425253040122331</c:v>
                </c:pt>
                <c:pt idx="2117">
                  <c:v>2.0370640064079222</c:v>
                </c:pt>
                <c:pt idx="2118">
                  <c:v>2.0425253040122331</c:v>
                </c:pt>
                <c:pt idx="2119">
                  <c:v>2.0370640064079222</c:v>
                </c:pt>
                <c:pt idx="2120">
                  <c:v>4.0531234628627644</c:v>
                </c:pt>
                <c:pt idx="2121">
                  <c:v>4.7680146637644638</c:v>
                </c:pt>
                <c:pt idx="2122">
                  <c:v>1.9822366344305105</c:v>
                </c:pt>
                <c:pt idx="2123">
                  <c:v>2.9638263665594855</c:v>
                </c:pt>
                <c:pt idx="2124">
                  <c:v>2.3963022508038585</c:v>
                </c:pt>
                <c:pt idx="2125">
                  <c:v>9.0823691144460987</c:v>
                </c:pt>
                <c:pt idx="2126">
                  <c:v>9.1006988200252028</c:v>
                </c:pt>
                <c:pt idx="2127">
                  <c:v>2.7970154175941957</c:v>
                </c:pt>
                <c:pt idx="2128">
                  <c:v>1.631815103284795</c:v>
                </c:pt>
                <c:pt idx="2129">
                  <c:v>1.3527426160337552</c:v>
                </c:pt>
                <c:pt idx="2130">
                  <c:v>1.3510548523206751</c:v>
                </c:pt>
                <c:pt idx="2131">
                  <c:v>2.5270693512304252</c:v>
                </c:pt>
                <c:pt idx="2132">
                  <c:v>0.84549348265440449</c:v>
                </c:pt>
                <c:pt idx="2133">
                  <c:v>0.84549348265440449</c:v>
                </c:pt>
                <c:pt idx="2134">
                  <c:v>0.94199804064407522</c:v>
                </c:pt>
                <c:pt idx="2135">
                  <c:v>1.3076923076923077</c:v>
                </c:pt>
                <c:pt idx="2136">
                  <c:v>0.72399999999999998</c:v>
                </c:pt>
                <c:pt idx="2137">
                  <c:v>1.086427073847392</c:v>
                </c:pt>
                <c:pt idx="2138">
                  <c:v>3.8580375782881</c:v>
                </c:pt>
                <c:pt idx="2139">
                  <c:v>1.6219512195121952</c:v>
                </c:pt>
                <c:pt idx="2140">
                  <c:v>1.6260162601626016</c:v>
                </c:pt>
                <c:pt idx="2141">
                  <c:v>3.3409703504043127</c:v>
                </c:pt>
                <c:pt idx="2142">
                  <c:v>1.8344434894714221</c:v>
                </c:pt>
                <c:pt idx="2143">
                  <c:v>2.3802660297327347</c:v>
                </c:pt>
                <c:pt idx="2144">
                  <c:v>0.94927429995601809</c:v>
                </c:pt>
                <c:pt idx="2145">
                  <c:v>0.61862756329476465</c:v>
                </c:pt>
              </c:numCache>
            </c:numRef>
          </c:xVal>
          <c:yVal>
            <c:numRef>
              <c:f>Scatter1!$R$46:$R$2191</c:f>
              <c:numCache>
                <c:formatCode>0.0000</c:formatCode>
                <c:ptCount val="2146"/>
                <c:pt idx="0">
                  <c:v>0.47661097852028639</c:v>
                </c:pt>
                <c:pt idx="1">
                  <c:v>0.59518693596905892</c:v>
                </c:pt>
                <c:pt idx="2">
                  <c:v>0.49626940915507156</c:v>
                </c:pt>
                <c:pt idx="3">
                  <c:v>0.8406647116324536</c:v>
                </c:pt>
                <c:pt idx="4">
                  <c:v>0.8406647116324536</c:v>
                </c:pt>
                <c:pt idx="5">
                  <c:v>0.70318916731352299</c:v>
                </c:pt>
                <c:pt idx="6">
                  <c:v>0.72500344418130169</c:v>
                </c:pt>
                <c:pt idx="7">
                  <c:v>0.70895542521677668</c:v>
                </c:pt>
                <c:pt idx="8">
                  <c:v>0.83431559891380869</c:v>
                </c:pt>
                <c:pt idx="9">
                  <c:v>0.77781619492160281</c:v>
                </c:pt>
                <c:pt idx="10">
                  <c:v>0.72052401746724892</c:v>
                </c:pt>
                <c:pt idx="11">
                  <c:v>0.79261363636363635</c:v>
                </c:pt>
                <c:pt idx="12">
                  <c:v>0.56496906235126132</c:v>
                </c:pt>
                <c:pt idx="13">
                  <c:v>0.44346566912030894</c:v>
                </c:pt>
                <c:pt idx="14">
                  <c:v>0.4832812124127977</c:v>
                </c:pt>
                <c:pt idx="15">
                  <c:v>0.58402006449301325</c:v>
                </c:pt>
                <c:pt idx="16">
                  <c:v>0.54892037786774628</c:v>
                </c:pt>
                <c:pt idx="17">
                  <c:v>0.54892037786774628</c:v>
                </c:pt>
                <c:pt idx="18">
                  <c:v>0.6623516720604099</c:v>
                </c:pt>
                <c:pt idx="19">
                  <c:v>0.46620907272165385</c:v>
                </c:pt>
                <c:pt idx="20">
                  <c:v>0.63881824981301416</c:v>
                </c:pt>
                <c:pt idx="21">
                  <c:v>0.54737016757922685</c:v>
                </c:pt>
                <c:pt idx="22">
                  <c:v>0.48020547576784467</c:v>
                </c:pt>
                <c:pt idx="23">
                  <c:v>0.45706664881032094</c:v>
                </c:pt>
                <c:pt idx="24">
                  <c:v>0.48426256581840021</c:v>
                </c:pt>
                <c:pt idx="25">
                  <c:v>0.53544978081692585</c:v>
                </c:pt>
                <c:pt idx="26">
                  <c:v>0.54529594485341049</c:v>
                </c:pt>
                <c:pt idx="27">
                  <c:v>0.61781734420718426</c:v>
                </c:pt>
                <c:pt idx="28">
                  <c:v>0.56427770626583063</c:v>
                </c:pt>
                <c:pt idx="29">
                  <c:v>0.49623105114109611</c:v>
                </c:pt>
                <c:pt idx="30">
                  <c:v>0.58674405417125319</c:v>
                </c:pt>
                <c:pt idx="31">
                  <c:v>0.58674405417125319</c:v>
                </c:pt>
                <c:pt idx="32">
                  <c:v>0.63032554740079783</c:v>
                </c:pt>
                <c:pt idx="33">
                  <c:v>0.45009934280910896</c:v>
                </c:pt>
                <c:pt idx="34">
                  <c:v>0.66018917956227485</c:v>
                </c:pt>
                <c:pt idx="35">
                  <c:v>0.52317710564647413</c:v>
                </c:pt>
                <c:pt idx="36">
                  <c:v>0.51304481276856972</c:v>
                </c:pt>
                <c:pt idx="37">
                  <c:v>0.39195941853422167</c:v>
                </c:pt>
                <c:pt idx="38">
                  <c:v>0.49060044893378224</c:v>
                </c:pt>
                <c:pt idx="39">
                  <c:v>0.29638073525220859</c:v>
                </c:pt>
                <c:pt idx="40">
                  <c:v>0.44042402826855126</c:v>
                </c:pt>
                <c:pt idx="41">
                  <c:v>0.33404406538734899</c:v>
                </c:pt>
                <c:pt idx="42">
                  <c:v>0.49474847982310671</c:v>
                </c:pt>
                <c:pt idx="43">
                  <c:v>0.57538532854328428</c:v>
                </c:pt>
                <c:pt idx="44">
                  <c:v>0.41806934254064165</c:v>
                </c:pt>
                <c:pt idx="45">
                  <c:v>0.54123563218390802</c:v>
                </c:pt>
                <c:pt idx="46">
                  <c:v>0.41806934254064165</c:v>
                </c:pt>
                <c:pt idx="47">
                  <c:v>0.54123563218390802</c:v>
                </c:pt>
                <c:pt idx="48">
                  <c:v>0.53644360666038327</c:v>
                </c:pt>
                <c:pt idx="49">
                  <c:v>0.47858122001370801</c:v>
                </c:pt>
                <c:pt idx="50">
                  <c:v>0.60529027825489523</c:v>
                </c:pt>
                <c:pt idx="51">
                  <c:v>0.41554636332299205</c:v>
                </c:pt>
                <c:pt idx="52">
                  <c:v>0.59467545948586431</c:v>
                </c:pt>
                <c:pt idx="53">
                  <c:v>0.53950722175021237</c:v>
                </c:pt>
                <c:pt idx="54">
                  <c:v>0.48501051893408137</c:v>
                </c:pt>
                <c:pt idx="55">
                  <c:v>0.57952425373134331</c:v>
                </c:pt>
                <c:pt idx="56">
                  <c:v>0.58859612435522102</c:v>
                </c:pt>
                <c:pt idx="57">
                  <c:v>0.76008492569002128</c:v>
                </c:pt>
                <c:pt idx="58">
                  <c:v>0.489880214787278</c:v>
                </c:pt>
                <c:pt idx="59">
                  <c:v>0.58853217440067296</c:v>
                </c:pt>
                <c:pt idx="60">
                  <c:v>0.52145776566757496</c:v>
                </c:pt>
                <c:pt idx="61">
                  <c:v>0.60341296928327648</c:v>
                </c:pt>
                <c:pt idx="62">
                  <c:v>0.73552024602767807</c:v>
                </c:pt>
                <c:pt idx="63">
                  <c:v>0.78106889890534448</c:v>
                </c:pt>
                <c:pt idx="64">
                  <c:v>0.66508937960042058</c:v>
                </c:pt>
                <c:pt idx="65">
                  <c:v>0.51232948583420779</c:v>
                </c:pt>
                <c:pt idx="66">
                  <c:v>0.40384129390952744</c:v>
                </c:pt>
                <c:pt idx="67">
                  <c:v>0.45457458740586443</c:v>
                </c:pt>
                <c:pt idx="68">
                  <c:v>0.53519624573378843</c:v>
                </c:pt>
                <c:pt idx="69">
                  <c:v>0.55100742311770945</c:v>
                </c:pt>
                <c:pt idx="70">
                  <c:v>0.57324301439458092</c:v>
                </c:pt>
                <c:pt idx="71">
                  <c:v>0.4136863823933975</c:v>
                </c:pt>
                <c:pt idx="72">
                  <c:v>0.43445305770887166</c:v>
                </c:pt>
                <c:pt idx="73">
                  <c:v>0.43088869715271788</c:v>
                </c:pt>
                <c:pt idx="74">
                  <c:v>0.44957317073170733</c:v>
                </c:pt>
                <c:pt idx="75">
                  <c:v>0.53292427416941035</c:v>
                </c:pt>
                <c:pt idx="76">
                  <c:v>0.5074357818837314</c:v>
                </c:pt>
                <c:pt idx="77">
                  <c:v>0.53292427416941035</c:v>
                </c:pt>
                <c:pt idx="78">
                  <c:v>0.5074357818837314</c:v>
                </c:pt>
                <c:pt idx="79">
                  <c:v>0.46133859904385782</c:v>
                </c:pt>
                <c:pt idx="80">
                  <c:v>0.57356989905169775</c:v>
                </c:pt>
                <c:pt idx="81">
                  <c:v>0.58985330073349629</c:v>
                </c:pt>
                <c:pt idx="82">
                  <c:v>0.48238550578761952</c:v>
                </c:pt>
                <c:pt idx="83">
                  <c:v>0.57943743937924341</c:v>
                </c:pt>
                <c:pt idx="84">
                  <c:v>0.60418265541059091</c:v>
                </c:pt>
                <c:pt idx="85">
                  <c:v>0.58699472759226712</c:v>
                </c:pt>
                <c:pt idx="86">
                  <c:v>0.42226148409893993</c:v>
                </c:pt>
                <c:pt idx="87">
                  <c:v>0.58699472759226712</c:v>
                </c:pt>
                <c:pt idx="88">
                  <c:v>0.42226148409893993</c:v>
                </c:pt>
                <c:pt idx="89">
                  <c:v>0.6748109365910413</c:v>
                </c:pt>
                <c:pt idx="90">
                  <c:v>0.47124117053481335</c:v>
                </c:pt>
                <c:pt idx="91">
                  <c:v>0.78424153166421207</c:v>
                </c:pt>
                <c:pt idx="92">
                  <c:v>0.53099471407976939</c:v>
                </c:pt>
                <c:pt idx="93">
                  <c:v>0.43647890758351621</c:v>
                </c:pt>
                <c:pt idx="94">
                  <c:v>0.71308576480990271</c:v>
                </c:pt>
                <c:pt idx="95">
                  <c:v>0.71308576480990271</c:v>
                </c:pt>
                <c:pt idx="96">
                  <c:v>0.33345415005436752</c:v>
                </c:pt>
                <c:pt idx="97">
                  <c:v>0.34986945169712796</c:v>
                </c:pt>
                <c:pt idx="98">
                  <c:v>0.4129181084198385</c:v>
                </c:pt>
                <c:pt idx="99">
                  <c:v>0.42272406492589981</c:v>
                </c:pt>
                <c:pt idx="100">
                  <c:v>0.47672383619180958</c:v>
                </c:pt>
                <c:pt idx="101">
                  <c:v>0.61396776669224862</c:v>
                </c:pt>
                <c:pt idx="102">
                  <c:v>0.54545454545454541</c:v>
                </c:pt>
                <c:pt idx="103">
                  <c:v>0.26362038664323373</c:v>
                </c:pt>
                <c:pt idx="104">
                  <c:v>0.58676691729323305</c:v>
                </c:pt>
                <c:pt idx="105">
                  <c:v>0.37115814101882377</c:v>
                </c:pt>
                <c:pt idx="106">
                  <c:v>0.74009433962264148</c:v>
                </c:pt>
                <c:pt idx="107">
                  <c:v>0.57700857415052398</c:v>
                </c:pt>
                <c:pt idx="108">
                  <c:v>0.7124409448818898</c:v>
                </c:pt>
                <c:pt idx="109">
                  <c:v>0.46253345227475468</c:v>
                </c:pt>
                <c:pt idx="110">
                  <c:v>0.31010531032937488</c:v>
                </c:pt>
                <c:pt idx="111">
                  <c:v>0.7149788088333705</c:v>
                </c:pt>
                <c:pt idx="112">
                  <c:v>0.66505818904342895</c:v>
                </c:pt>
                <c:pt idx="113">
                  <c:v>0.50684320142814643</c:v>
                </c:pt>
                <c:pt idx="114">
                  <c:v>0.67095391211146838</c:v>
                </c:pt>
                <c:pt idx="115">
                  <c:v>0.36451612903225805</c:v>
                </c:pt>
                <c:pt idx="116">
                  <c:v>0.38139931740614336</c:v>
                </c:pt>
                <c:pt idx="117">
                  <c:v>0.53658536585365857</c:v>
                </c:pt>
                <c:pt idx="118">
                  <c:v>0.58381502890173409</c:v>
                </c:pt>
                <c:pt idx="119">
                  <c:v>0.90654205607476634</c:v>
                </c:pt>
                <c:pt idx="120">
                  <c:v>0.95454545454545459</c:v>
                </c:pt>
                <c:pt idx="121">
                  <c:v>0.88505747126436785</c:v>
                </c:pt>
                <c:pt idx="122">
                  <c:v>0.97297297297297303</c:v>
                </c:pt>
                <c:pt idx="123">
                  <c:v>0.4852674207512917</c:v>
                </c:pt>
                <c:pt idx="124">
                  <c:v>0.57157360406091373</c:v>
                </c:pt>
                <c:pt idx="125">
                  <c:v>0.39227053140096618</c:v>
                </c:pt>
                <c:pt idx="126">
                  <c:v>0.4509715318572074</c:v>
                </c:pt>
                <c:pt idx="127">
                  <c:v>0.42460496613995485</c:v>
                </c:pt>
                <c:pt idx="128">
                  <c:v>0.54888375673595069</c:v>
                </c:pt>
                <c:pt idx="129">
                  <c:v>0.57074721780604132</c:v>
                </c:pt>
                <c:pt idx="130">
                  <c:v>0.37636932707355242</c:v>
                </c:pt>
                <c:pt idx="131">
                  <c:v>0.37636932707355242</c:v>
                </c:pt>
                <c:pt idx="132">
                  <c:v>0.47615658362989322</c:v>
                </c:pt>
                <c:pt idx="133">
                  <c:v>0.56828193832599116</c:v>
                </c:pt>
                <c:pt idx="134">
                  <c:v>0.4994419642857143</c:v>
                </c:pt>
                <c:pt idx="135">
                  <c:v>0.66788856304985333</c:v>
                </c:pt>
                <c:pt idx="136">
                  <c:v>0.50551876379690952</c:v>
                </c:pt>
                <c:pt idx="137">
                  <c:v>0.39411764705882352</c:v>
                </c:pt>
                <c:pt idx="138">
                  <c:v>0.72749540722596451</c:v>
                </c:pt>
                <c:pt idx="139">
                  <c:v>0.59901599015990159</c:v>
                </c:pt>
                <c:pt idx="140">
                  <c:v>0.51225919439579681</c:v>
                </c:pt>
                <c:pt idx="141">
                  <c:v>0.71737173717371738</c:v>
                </c:pt>
                <c:pt idx="142">
                  <c:v>0.53506493506493502</c:v>
                </c:pt>
                <c:pt idx="143">
                  <c:v>0.46854082998661312</c:v>
                </c:pt>
                <c:pt idx="144">
                  <c:v>0.52956636005256241</c:v>
                </c:pt>
                <c:pt idx="145">
                  <c:v>0.87130801687763715</c:v>
                </c:pt>
                <c:pt idx="146">
                  <c:v>0.64474180173388618</c:v>
                </c:pt>
                <c:pt idx="147">
                  <c:v>0.58223755119637854</c:v>
                </c:pt>
                <c:pt idx="148">
                  <c:v>0.45323932419848345</c:v>
                </c:pt>
                <c:pt idx="149">
                  <c:v>0.56644705882352941</c:v>
                </c:pt>
                <c:pt idx="150">
                  <c:v>0.58613408411050505</c:v>
                </c:pt>
                <c:pt idx="151">
                  <c:v>0.50253186659682203</c:v>
                </c:pt>
                <c:pt idx="152">
                  <c:v>0.71562499999999996</c:v>
                </c:pt>
                <c:pt idx="153">
                  <c:v>0.54354838709677422</c:v>
                </c:pt>
                <c:pt idx="154">
                  <c:v>0.75801749271137031</c:v>
                </c:pt>
                <c:pt idx="155">
                  <c:v>0.80373831775700932</c:v>
                </c:pt>
                <c:pt idx="156">
                  <c:v>0.92893401015228427</c:v>
                </c:pt>
                <c:pt idx="157">
                  <c:v>0.93548387096774188</c:v>
                </c:pt>
                <c:pt idx="158">
                  <c:v>0.55572755417956654</c:v>
                </c:pt>
                <c:pt idx="159">
                  <c:v>0.40350877192982454</c:v>
                </c:pt>
                <c:pt idx="160">
                  <c:v>0.29612546125461253</c:v>
                </c:pt>
                <c:pt idx="161">
                  <c:v>0.38158995815899582</c:v>
                </c:pt>
                <c:pt idx="162">
                  <c:v>0.330550918196995</c:v>
                </c:pt>
                <c:pt idx="163">
                  <c:v>0.4386097468832641</c:v>
                </c:pt>
                <c:pt idx="164">
                  <c:v>0.62220058422590063</c:v>
                </c:pt>
                <c:pt idx="165">
                  <c:v>0.84950495049504948</c:v>
                </c:pt>
                <c:pt idx="166">
                  <c:v>0.71825396825396826</c:v>
                </c:pt>
                <c:pt idx="167">
                  <c:v>0.53424223208623967</c:v>
                </c:pt>
                <c:pt idx="168">
                  <c:v>0.37074010327022378</c:v>
                </c:pt>
                <c:pt idx="169">
                  <c:v>0.5128037840482792</c:v>
                </c:pt>
                <c:pt idx="170">
                  <c:v>0.43524535066099035</c:v>
                </c:pt>
                <c:pt idx="171">
                  <c:v>0.59114633674850181</c:v>
                </c:pt>
                <c:pt idx="172">
                  <c:v>0.5551915322580645</c:v>
                </c:pt>
                <c:pt idx="173">
                  <c:v>0.35519547325102879</c:v>
                </c:pt>
                <c:pt idx="174">
                  <c:v>0.38911108244097536</c:v>
                </c:pt>
                <c:pt idx="175">
                  <c:v>0.46696600384862091</c:v>
                </c:pt>
                <c:pt idx="176">
                  <c:v>0.56258803643534605</c:v>
                </c:pt>
                <c:pt idx="177">
                  <c:v>0.71235194585448391</c:v>
                </c:pt>
                <c:pt idx="178">
                  <c:v>0.50617283950617287</c:v>
                </c:pt>
                <c:pt idx="179">
                  <c:v>0.35714285714285715</c:v>
                </c:pt>
                <c:pt idx="180">
                  <c:v>0.5368521160247266</c:v>
                </c:pt>
                <c:pt idx="181">
                  <c:v>0.66949152542372881</c:v>
                </c:pt>
                <c:pt idx="182">
                  <c:v>0.46085672082717871</c:v>
                </c:pt>
                <c:pt idx="183">
                  <c:v>0.50438340151957917</c:v>
                </c:pt>
                <c:pt idx="184">
                  <c:v>0.6332312404287902</c:v>
                </c:pt>
                <c:pt idx="185">
                  <c:v>0.45829892650701898</c:v>
                </c:pt>
                <c:pt idx="186">
                  <c:v>0.59330143540669855</c:v>
                </c:pt>
                <c:pt idx="187">
                  <c:v>0.49118683901292598</c:v>
                </c:pt>
                <c:pt idx="188">
                  <c:v>0</c:v>
                </c:pt>
                <c:pt idx="189">
                  <c:v>0.63143631436314362</c:v>
                </c:pt>
                <c:pt idx="190">
                  <c:v>0.64641477028767713</c:v>
                </c:pt>
                <c:pt idx="191">
                  <c:v>0.61329187718616396</c:v>
                </c:pt>
                <c:pt idx="192">
                  <c:v>0.66030711959050725</c:v>
                </c:pt>
                <c:pt idx="193">
                  <c:v>0.48003714020427113</c:v>
                </c:pt>
                <c:pt idx="194">
                  <c:v>0.39007092198581561</c:v>
                </c:pt>
                <c:pt idx="195">
                  <c:v>0.643598615916955</c:v>
                </c:pt>
                <c:pt idx="196">
                  <c:v>0.48440065681444994</c:v>
                </c:pt>
                <c:pt idx="197">
                  <c:v>0.66631355932203384</c:v>
                </c:pt>
                <c:pt idx="198">
                  <c:v>0.47852093529091899</c:v>
                </c:pt>
                <c:pt idx="199">
                  <c:v>0.60845588235294112</c:v>
                </c:pt>
                <c:pt idx="200">
                  <c:v>0.44542162441800309</c:v>
                </c:pt>
                <c:pt idx="201">
                  <c:v>0.46660212971926429</c:v>
                </c:pt>
                <c:pt idx="202">
                  <c:v>0.66841004184100417</c:v>
                </c:pt>
                <c:pt idx="203">
                  <c:v>0.46503667481662592</c:v>
                </c:pt>
                <c:pt idx="204">
                  <c:v>0.60351133869787854</c:v>
                </c:pt>
                <c:pt idx="205">
                  <c:v>0.42301587301587301</c:v>
                </c:pt>
                <c:pt idx="206">
                  <c:v>0.61799217731421119</c:v>
                </c:pt>
                <c:pt idx="207">
                  <c:v>0.44035346097201766</c:v>
                </c:pt>
                <c:pt idx="208">
                  <c:v>0.4015544041450777</c:v>
                </c:pt>
                <c:pt idx="209">
                  <c:v>0.45833333333333331</c:v>
                </c:pt>
                <c:pt idx="210">
                  <c:v>0.47439353099730458</c:v>
                </c:pt>
                <c:pt idx="211">
                  <c:v>0.42907801418439717</c:v>
                </c:pt>
                <c:pt idx="212">
                  <c:v>0.55363321799307963</c:v>
                </c:pt>
                <c:pt idx="213">
                  <c:v>0.53125</c:v>
                </c:pt>
                <c:pt idx="214">
                  <c:v>0.59185700099304861</c:v>
                </c:pt>
                <c:pt idx="215">
                  <c:v>0.44944944944944942</c:v>
                </c:pt>
                <c:pt idx="216">
                  <c:v>0.5400621118012422</c:v>
                </c:pt>
                <c:pt idx="217">
                  <c:v>0.3246445497630332</c:v>
                </c:pt>
                <c:pt idx="218">
                  <c:v>0.36459038591740012</c:v>
                </c:pt>
                <c:pt idx="219">
                  <c:v>0.42460715479772654</c:v>
                </c:pt>
                <c:pt idx="220">
                  <c:v>0.64476252439817827</c:v>
                </c:pt>
                <c:pt idx="221">
                  <c:v>0.5466827503015681</c:v>
                </c:pt>
                <c:pt idx="222">
                  <c:v>0.5144429160935351</c:v>
                </c:pt>
                <c:pt idx="223">
                  <c:v>0.53764544832306638</c:v>
                </c:pt>
                <c:pt idx="224">
                  <c:v>0.45944055944055945</c:v>
                </c:pt>
                <c:pt idx="225">
                  <c:v>0.54923095555286428</c:v>
                </c:pt>
                <c:pt idx="226">
                  <c:v>0.45867121923459953</c:v>
                </c:pt>
                <c:pt idx="227">
                  <c:v>0.514446227929374</c:v>
                </c:pt>
                <c:pt idx="228">
                  <c:v>0.58275423314084374</c:v>
                </c:pt>
                <c:pt idx="229">
                  <c:v>0.52233009708737865</c:v>
                </c:pt>
                <c:pt idx="230">
                  <c:v>0.48397626112759645</c:v>
                </c:pt>
                <c:pt idx="231">
                  <c:v>0.65821256038647347</c:v>
                </c:pt>
                <c:pt idx="232">
                  <c:v>0.26081701716219485</c:v>
                </c:pt>
                <c:pt idx="233">
                  <c:v>0.50333202665621324</c:v>
                </c:pt>
                <c:pt idx="234">
                  <c:v>0.43683241252302024</c:v>
                </c:pt>
                <c:pt idx="235">
                  <c:v>0.6090697992077585</c:v>
                </c:pt>
                <c:pt idx="236">
                  <c:v>0.65007500340924584</c:v>
                </c:pt>
                <c:pt idx="237">
                  <c:v>0.62842735581468645</c:v>
                </c:pt>
                <c:pt idx="238">
                  <c:v>0.63818940213193265</c:v>
                </c:pt>
                <c:pt idx="239">
                  <c:v>0.63311237860336056</c:v>
                </c:pt>
                <c:pt idx="240">
                  <c:v>0.50956665632433551</c:v>
                </c:pt>
                <c:pt idx="241">
                  <c:v>0.80109846998823064</c:v>
                </c:pt>
                <c:pt idx="242">
                  <c:v>0.69493405645260697</c:v>
                </c:pt>
                <c:pt idx="243">
                  <c:v>0.47105643994211288</c:v>
                </c:pt>
                <c:pt idx="244">
                  <c:v>0.4390973355084285</c:v>
                </c:pt>
                <c:pt idx="245">
                  <c:v>0.38773213280810354</c:v>
                </c:pt>
                <c:pt idx="246">
                  <c:v>0.33240482822655526</c:v>
                </c:pt>
                <c:pt idx="247">
                  <c:v>0.37755102040816324</c:v>
                </c:pt>
                <c:pt idx="248">
                  <c:v>0.2974828375286041</c:v>
                </c:pt>
                <c:pt idx="249">
                  <c:v>0.52341214649976819</c:v>
                </c:pt>
                <c:pt idx="250">
                  <c:v>0.48906705539358603</c:v>
                </c:pt>
                <c:pt idx="251">
                  <c:v>0.57442116868798232</c:v>
                </c:pt>
                <c:pt idx="252">
                  <c:v>0.67548638132295724</c:v>
                </c:pt>
                <c:pt idx="253">
                  <c:v>0.5790464240903388</c:v>
                </c:pt>
                <c:pt idx="254">
                  <c:v>0.43464467005076141</c:v>
                </c:pt>
                <c:pt idx="255">
                  <c:v>0.82580645161290323</c:v>
                </c:pt>
                <c:pt idx="256">
                  <c:v>0.51773490976975733</c:v>
                </c:pt>
                <c:pt idx="257">
                  <c:v>0.47283236994219652</c:v>
                </c:pt>
                <c:pt idx="258">
                  <c:v>0.53929366846961502</c:v>
                </c:pt>
                <c:pt idx="259">
                  <c:v>0.45800566215791128</c:v>
                </c:pt>
                <c:pt idx="260">
                  <c:v>0.46918604651162793</c:v>
                </c:pt>
                <c:pt idx="261">
                  <c:v>0.46918604651162793</c:v>
                </c:pt>
                <c:pt idx="262">
                  <c:v>0.69086021505376349</c:v>
                </c:pt>
                <c:pt idx="263">
                  <c:v>0.62826282628262831</c:v>
                </c:pt>
                <c:pt idx="264">
                  <c:v>0.43159922928709055</c:v>
                </c:pt>
                <c:pt idx="265">
                  <c:v>0.55887255644794664</c:v>
                </c:pt>
                <c:pt idx="266">
                  <c:v>0.46398503274087932</c:v>
                </c:pt>
                <c:pt idx="267">
                  <c:v>0.46398503274087932</c:v>
                </c:pt>
                <c:pt idx="268">
                  <c:v>0.4466743856940692</c:v>
                </c:pt>
                <c:pt idx="269">
                  <c:v>0.38835877862595419</c:v>
                </c:pt>
                <c:pt idx="270">
                  <c:v>0.42323256367531542</c:v>
                </c:pt>
                <c:pt idx="271">
                  <c:v>0.34772109870208273</c:v>
                </c:pt>
                <c:pt idx="272">
                  <c:v>0.33075475642901947</c:v>
                </c:pt>
                <c:pt idx="273">
                  <c:v>0.30658307210031349</c:v>
                </c:pt>
                <c:pt idx="274">
                  <c:v>0.33075475642901947</c:v>
                </c:pt>
                <c:pt idx="275">
                  <c:v>0.30658307210031349</c:v>
                </c:pt>
                <c:pt idx="276">
                  <c:v>0.37077702702702703</c:v>
                </c:pt>
                <c:pt idx="277">
                  <c:v>0.34122359796067009</c:v>
                </c:pt>
                <c:pt idx="278">
                  <c:v>0.31735246004781681</c:v>
                </c:pt>
                <c:pt idx="279">
                  <c:v>0.45070063694267515</c:v>
                </c:pt>
                <c:pt idx="280">
                  <c:v>0.32785428698356284</c:v>
                </c:pt>
                <c:pt idx="281">
                  <c:v>0.42167454422687373</c:v>
                </c:pt>
                <c:pt idx="282">
                  <c:v>0.45269582909460832</c:v>
                </c:pt>
                <c:pt idx="283">
                  <c:v>0.51868978805394994</c:v>
                </c:pt>
                <c:pt idx="284">
                  <c:v>0.58823529411764708</c:v>
                </c:pt>
                <c:pt idx="285">
                  <c:v>0.54324324324324325</c:v>
                </c:pt>
                <c:pt idx="286">
                  <c:v>0.60280842527582745</c:v>
                </c:pt>
                <c:pt idx="287">
                  <c:v>0.59978655282817506</c:v>
                </c:pt>
                <c:pt idx="288">
                  <c:v>0.71493212669683259</c:v>
                </c:pt>
                <c:pt idx="289">
                  <c:v>0.69705340699815843</c:v>
                </c:pt>
                <c:pt idx="290">
                  <c:v>0.63604488078541377</c:v>
                </c:pt>
                <c:pt idx="291">
                  <c:v>0.56798866855524077</c:v>
                </c:pt>
                <c:pt idx="292">
                  <c:v>0.59730848861283647</c:v>
                </c:pt>
                <c:pt idx="293">
                  <c:v>0.9</c:v>
                </c:pt>
                <c:pt idx="294">
                  <c:v>0.57396503306458924</c:v>
                </c:pt>
                <c:pt idx="295">
                  <c:v>0.49292880454490512</c:v>
                </c:pt>
                <c:pt idx="296">
                  <c:v>0.49292880454490512</c:v>
                </c:pt>
                <c:pt idx="297">
                  <c:v>0.53482108503270487</c:v>
                </c:pt>
                <c:pt idx="298">
                  <c:v>0.64161396540009408</c:v>
                </c:pt>
                <c:pt idx="299">
                  <c:v>0.33200992555831266</c:v>
                </c:pt>
                <c:pt idx="300">
                  <c:v>0.43174603174603177</c:v>
                </c:pt>
                <c:pt idx="301">
                  <c:v>0.59725234996384668</c:v>
                </c:pt>
                <c:pt idx="302">
                  <c:v>0.52639242810338549</c:v>
                </c:pt>
                <c:pt idx="303">
                  <c:v>0.47682423129876089</c:v>
                </c:pt>
                <c:pt idx="304">
                  <c:v>0.58285885525921488</c:v>
                </c:pt>
                <c:pt idx="305">
                  <c:v>0.48037676609105179</c:v>
                </c:pt>
                <c:pt idx="306">
                  <c:v>0.66469719350073853</c:v>
                </c:pt>
                <c:pt idx="307">
                  <c:v>0.75525525525525528</c:v>
                </c:pt>
                <c:pt idx="308">
                  <c:v>0.41056910569105692</c:v>
                </c:pt>
                <c:pt idx="309">
                  <c:v>0.7212918660287081</c:v>
                </c:pt>
                <c:pt idx="310">
                  <c:v>0.83932853717026379</c:v>
                </c:pt>
                <c:pt idx="311">
                  <c:v>0.52233804914370807</c:v>
                </c:pt>
                <c:pt idx="312">
                  <c:v>0.56551362683438156</c:v>
                </c:pt>
                <c:pt idx="313">
                  <c:v>0.43975720789074357</c:v>
                </c:pt>
                <c:pt idx="314">
                  <c:v>0.53929411764705881</c:v>
                </c:pt>
                <c:pt idx="315">
                  <c:v>0.8188405797101449</c:v>
                </c:pt>
                <c:pt idx="316">
                  <c:v>0.51745681734656379</c:v>
                </c:pt>
                <c:pt idx="317">
                  <c:v>0.55270696075623027</c:v>
                </c:pt>
                <c:pt idx="318">
                  <c:v>0.38283013544018057</c:v>
                </c:pt>
                <c:pt idx="319">
                  <c:v>0.70571715145436309</c:v>
                </c:pt>
                <c:pt idx="320">
                  <c:v>0.5392570281124498</c:v>
                </c:pt>
                <c:pt idx="321">
                  <c:v>0.34272051009564292</c:v>
                </c:pt>
                <c:pt idx="322">
                  <c:v>0.47210216110019648</c:v>
                </c:pt>
                <c:pt idx="323">
                  <c:v>0.76098562628336752</c:v>
                </c:pt>
                <c:pt idx="324">
                  <c:v>0.47002820874471085</c:v>
                </c:pt>
                <c:pt idx="325">
                  <c:v>0.4687830687830688</c:v>
                </c:pt>
                <c:pt idx="326">
                  <c:v>0.50263250263250259</c:v>
                </c:pt>
                <c:pt idx="327">
                  <c:v>0.428955078125</c:v>
                </c:pt>
                <c:pt idx="328">
                  <c:v>0.39380530973451328</c:v>
                </c:pt>
                <c:pt idx="329">
                  <c:v>0.40611065235342692</c:v>
                </c:pt>
                <c:pt idx="330">
                  <c:v>0.37730520019936864</c:v>
                </c:pt>
                <c:pt idx="331">
                  <c:v>0.68371607515657618</c:v>
                </c:pt>
                <c:pt idx="332">
                  <c:v>0.56841844323252355</c:v>
                </c:pt>
                <c:pt idx="333">
                  <c:v>0.29784442361761948</c:v>
                </c:pt>
                <c:pt idx="334">
                  <c:v>0.30666415662650603</c:v>
                </c:pt>
                <c:pt idx="335">
                  <c:v>0.35209494695198706</c:v>
                </c:pt>
                <c:pt idx="336">
                  <c:v>0.60058259081562715</c:v>
                </c:pt>
                <c:pt idx="337">
                  <c:v>0.5344709897610922</c:v>
                </c:pt>
                <c:pt idx="338">
                  <c:v>0.47480160775018038</c:v>
                </c:pt>
                <c:pt idx="339">
                  <c:v>0.52697737381550958</c:v>
                </c:pt>
                <c:pt idx="340">
                  <c:v>0.44190721235024522</c:v>
                </c:pt>
                <c:pt idx="341">
                  <c:v>0.51370887337986038</c:v>
                </c:pt>
                <c:pt idx="342">
                  <c:v>0.67657287385393616</c:v>
                </c:pt>
                <c:pt idx="343">
                  <c:v>0.75129691791272502</c:v>
                </c:pt>
                <c:pt idx="344">
                  <c:v>0.6340269277845777</c:v>
                </c:pt>
                <c:pt idx="345">
                  <c:v>0.70511708586296618</c:v>
                </c:pt>
                <c:pt idx="346">
                  <c:v>0.41872427983539096</c:v>
                </c:pt>
                <c:pt idx="347">
                  <c:v>0.50500217485863419</c:v>
                </c:pt>
                <c:pt idx="348">
                  <c:v>0.51915567282321895</c:v>
                </c:pt>
                <c:pt idx="349">
                  <c:v>0.47765991642558664</c:v>
                </c:pt>
                <c:pt idx="350">
                  <c:v>0.47116324535679377</c:v>
                </c:pt>
                <c:pt idx="351">
                  <c:v>0.50107257776188774</c:v>
                </c:pt>
                <c:pt idx="352">
                  <c:v>0.3978898426323319</c:v>
                </c:pt>
                <c:pt idx="353">
                  <c:v>0.56788321167883216</c:v>
                </c:pt>
                <c:pt idx="354">
                  <c:v>0.47431824199099815</c:v>
                </c:pt>
                <c:pt idx="355">
                  <c:v>0.50016842956275687</c:v>
                </c:pt>
                <c:pt idx="356">
                  <c:v>0.5368308063866899</c:v>
                </c:pt>
                <c:pt idx="357">
                  <c:v>0.52382065821008938</c:v>
                </c:pt>
                <c:pt idx="358">
                  <c:v>0.48378095570282525</c:v>
                </c:pt>
                <c:pt idx="359">
                  <c:v>0.50794789052228995</c:v>
                </c:pt>
                <c:pt idx="360">
                  <c:v>0.51827520305781172</c:v>
                </c:pt>
                <c:pt idx="361">
                  <c:v>0.45570821883587309</c:v>
                </c:pt>
                <c:pt idx="362">
                  <c:v>0.45797945881888208</c:v>
                </c:pt>
                <c:pt idx="363">
                  <c:v>0.60063694267515921</c:v>
                </c:pt>
                <c:pt idx="364">
                  <c:v>0.49940272358047305</c:v>
                </c:pt>
                <c:pt idx="365">
                  <c:v>0.59376295545626234</c:v>
                </c:pt>
                <c:pt idx="366">
                  <c:v>0.43460130658388546</c:v>
                </c:pt>
                <c:pt idx="367">
                  <c:v>0.68128894719580191</c:v>
                </c:pt>
                <c:pt idx="368">
                  <c:v>0.58571929414514434</c:v>
                </c:pt>
                <c:pt idx="369">
                  <c:v>0.7467291229203683</c:v>
                </c:pt>
                <c:pt idx="370">
                  <c:v>0.7303370786516854</c:v>
                </c:pt>
                <c:pt idx="371">
                  <c:v>0.60416666666666663</c:v>
                </c:pt>
                <c:pt idx="372">
                  <c:v>0.52863698670957748</c:v>
                </c:pt>
                <c:pt idx="373">
                  <c:v>0.49243140964995269</c:v>
                </c:pt>
                <c:pt idx="374">
                  <c:v>0.48103744745892241</c:v>
                </c:pt>
                <c:pt idx="375">
                  <c:v>0.63467389500470206</c:v>
                </c:pt>
                <c:pt idx="376">
                  <c:v>0.64256917214336995</c:v>
                </c:pt>
                <c:pt idx="377">
                  <c:v>0.53682170542635654</c:v>
                </c:pt>
                <c:pt idx="378">
                  <c:v>0.58826460005535564</c:v>
                </c:pt>
                <c:pt idx="379">
                  <c:v>0.46051479010848323</c:v>
                </c:pt>
                <c:pt idx="380">
                  <c:v>0.6661824656763975</c:v>
                </c:pt>
                <c:pt idx="381">
                  <c:v>0.54794683123664845</c:v>
                </c:pt>
                <c:pt idx="382">
                  <c:v>0.76714842853865561</c:v>
                </c:pt>
                <c:pt idx="383">
                  <c:v>0.48275232706698301</c:v>
                </c:pt>
                <c:pt idx="384">
                  <c:v>0.56669253797538532</c:v>
                </c:pt>
                <c:pt idx="385">
                  <c:v>0.42009436580627257</c:v>
                </c:pt>
                <c:pt idx="386">
                  <c:v>0.53117939448712159</c:v>
                </c:pt>
                <c:pt idx="387">
                  <c:v>0.49648143654452803</c:v>
                </c:pt>
                <c:pt idx="388">
                  <c:v>0.46633458331001287</c:v>
                </c:pt>
                <c:pt idx="389">
                  <c:v>0.62204507971412859</c:v>
                </c:pt>
                <c:pt idx="390">
                  <c:v>0.6471290845490999</c:v>
                </c:pt>
                <c:pt idx="391">
                  <c:v>0.65023389708528245</c:v>
                </c:pt>
                <c:pt idx="392">
                  <c:v>0.49319066147859925</c:v>
                </c:pt>
                <c:pt idx="393">
                  <c:v>0.56655859194071334</c:v>
                </c:pt>
                <c:pt idx="394">
                  <c:v>0.49813496100373006</c:v>
                </c:pt>
                <c:pt idx="395">
                  <c:v>0.43235730170496667</c:v>
                </c:pt>
                <c:pt idx="396">
                  <c:v>0.55378592401459203</c:v>
                </c:pt>
                <c:pt idx="397">
                  <c:v>0.327899394503959</c:v>
                </c:pt>
                <c:pt idx="398">
                  <c:v>0.60717873166811764</c:v>
                </c:pt>
                <c:pt idx="399">
                  <c:v>0.60152838427947597</c:v>
                </c:pt>
                <c:pt idx="400">
                  <c:v>0.42046384720327423</c:v>
                </c:pt>
                <c:pt idx="401">
                  <c:v>0.58601521357519015</c:v>
                </c:pt>
                <c:pt idx="402">
                  <c:v>0.68491484184914841</c:v>
                </c:pt>
                <c:pt idx="403">
                  <c:v>0.3854732208363903</c:v>
                </c:pt>
                <c:pt idx="404">
                  <c:v>0.61730238970588236</c:v>
                </c:pt>
                <c:pt idx="405">
                  <c:v>0.51491638795986627</c:v>
                </c:pt>
                <c:pt idx="406">
                  <c:v>0.62338414045919355</c:v>
                </c:pt>
                <c:pt idx="407">
                  <c:v>0.57588403250603992</c:v>
                </c:pt>
                <c:pt idx="408">
                  <c:v>0.55403959336543607</c:v>
                </c:pt>
                <c:pt idx="409">
                  <c:v>0.65644654088050314</c:v>
                </c:pt>
                <c:pt idx="410">
                  <c:v>0.61508452535760727</c:v>
                </c:pt>
                <c:pt idx="411">
                  <c:v>0.58363417569193743</c:v>
                </c:pt>
                <c:pt idx="412">
                  <c:v>0.56705539358600587</c:v>
                </c:pt>
                <c:pt idx="413">
                  <c:v>0.60140530182050467</c:v>
                </c:pt>
                <c:pt idx="414">
                  <c:v>0.48973110311242857</c:v>
                </c:pt>
                <c:pt idx="415">
                  <c:v>0.55317679558011046</c:v>
                </c:pt>
                <c:pt idx="416">
                  <c:v>0.40069210454421272</c:v>
                </c:pt>
                <c:pt idx="417">
                  <c:v>0.62661313449956979</c:v>
                </c:pt>
                <c:pt idx="418">
                  <c:v>0.4364648204584603</c:v>
                </c:pt>
                <c:pt idx="419">
                  <c:v>0.43138413073439652</c:v>
                </c:pt>
                <c:pt idx="420">
                  <c:v>0.49598029045643155</c:v>
                </c:pt>
                <c:pt idx="421">
                  <c:v>0.51988509415895312</c:v>
                </c:pt>
                <c:pt idx="422">
                  <c:v>0.8257575757575758</c:v>
                </c:pt>
                <c:pt idx="423">
                  <c:v>0.50256410256410255</c:v>
                </c:pt>
                <c:pt idx="424">
                  <c:v>0.71471471471471471</c:v>
                </c:pt>
                <c:pt idx="425">
                  <c:v>0.52567975830815705</c:v>
                </c:pt>
                <c:pt idx="426">
                  <c:v>0.71471471471471471</c:v>
                </c:pt>
                <c:pt idx="427">
                  <c:v>0.52567975830815705</c:v>
                </c:pt>
                <c:pt idx="428">
                  <c:v>0.82978723404255317</c:v>
                </c:pt>
                <c:pt idx="429">
                  <c:v>0.59916492693110646</c:v>
                </c:pt>
                <c:pt idx="430">
                  <c:v>0.37511606313834728</c:v>
                </c:pt>
                <c:pt idx="431">
                  <c:v>0.5088471849865952</c:v>
                </c:pt>
                <c:pt idx="432">
                  <c:v>0.60256410256410253</c:v>
                </c:pt>
                <c:pt idx="433">
                  <c:v>0.56852343059239607</c:v>
                </c:pt>
                <c:pt idx="434">
                  <c:v>0.43516145566376219</c:v>
                </c:pt>
                <c:pt idx="435">
                  <c:v>0.67840375586854462</c:v>
                </c:pt>
                <c:pt idx="436">
                  <c:v>0.50742767787333853</c:v>
                </c:pt>
                <c:pt idx="437">
                  <c:v>0.53274814314652263</c:v>
                </c:pt>
                <c:pt idx="438">
                  <c:v>0.53614457831325302</c:v>
                </c:pt>
                <c:pt idx="439">
                  <c:v>0.71551724137931039</c:v>
                </c:pt>
                <c:pt idx="440">
                  <c:v>0.7153846153846154</c:v>
                </c:pt>
                <c:pt idx="441">
                  <c:v>0.45213379469434833</c:v>
                </c:pt>
                <c:pt idx="442">
                  <c:v>0.58093126385809313</c:v>
                </c:pt>
                <c:pt idx="443">
                  <c:v>0.67655367231638419</c:v>
                </c:pt>
                <c:pt idx="444">
                  <c:v>0.884020618556701</c:v>
                </c:pt>
                <c:pt idx="445">
                  <c:v>0.59477124183006536</c:v>
                </c:pt>
                <c:pt idx="446">
                  <c:v>0.47946009389671362</c:v>
                </c:pt>
                <c:pt idx="447">
                  <c:v>0.7437619961612284</c:v>
                </c:pt>
                <c:pt idx="448">
                  <c:v>0.62401883830455263</c:v>
                </c:pt>
                <c:pt idx="449">
                  <c:v>0.85931034482758617</c:v>
                </c:pt>
                <c:pt idx="450">
                  <c:v>0.85931034482758617</c:v>
                </c:pt>
                <c:pt idx="451">
                  <c:v>0.53880764904386946</c:v>
                </c:pt>
                <c:pt idx="452">
                  <c:v>0.39831460674157304</c:v>
                </c:pt>
                <c:pt idx="453">
                  <c:v>0.59290663749088257</c:v>
                </c:pt>
                <c:pt idx="454">
                  <c:v>0.39760922157392914</c:v>
                </c:pt>
                <c:pt idx="455">
                  <c:v>0.54216306775874912</c:v>
                </c:pt>
                <c:pt idx="456">
                  <c:v>0.57636060718252502</c:v>
                </c:pt>
                <c:pt idx="457">
                  <c:v>0.41621867881548974</c:v>
                </c:pt>
                <c:pt idx="458">
                  <c:v>0.589273112208892</c:v>
                </c:pt>
                <c:pt idx="459">
                  <c:v>0.55364552459988148</c:v>
                </c:pt>
                <c:pt idx="460">
                  <c:v>0.64819182389937102</c:v>
                </c:pt>
                <c:pt idx="461">
                  <c:v>0.62008733624454149</c:v>
                </c:pt>
                <c:pt idx="462">
                  <c:v>0.82841823056300268</c:v>
                </c:pt>
                <c:pt idx="463">
                  <c:v>0.81560283687943258</c:v>
                </c:pt>
                <c:pt idx="464">
                  <c:v>0.57828571428571429</c:v>
                </c:pt>
                <c:pt idx="465">
                  <c:v>0.70926600728787093</c:v>
                </c:pt>
                <c:pt idx="466">
                  <c:v>0.57478340173278619</c:v>
                </c:pt>
                <c:pt idx="467">
                  <c:v>0.74505494505494507</c:v>
                </c:pt>
                <c:pt idx="468">
                  <c:v>0.4207054774878119</c:v>
                </c:pt>
                <c:pt idx="469">
                  <c:v>0.45781943759250121</c:v>
                </c:pt>
                <c:pt idx="470">
                  <c:v>0.65128900949796475</c:v>
                </c:pt>
                <c:pt idx="471">
                  <c:v>0.76094276094276092</c:v>
                </c:pt>
                <c:pt idx="472">
                  <c:v>0.74796747967479671</c:v>
                </c:pt>
                <c:pt idx="473">
                  <c:v>0.68571428571428572</c:v>
                </c:pt>
                <c:pt idx="474">
                  <c:v>0.44318181818181818</c:v>
                </c:pt>
                <c:pt idx="475">
                  <c:v>0.42870456663560114</c:v>
                </c:pt>
                <c:pt idx="476">
                  <c:v>0.59670027497708522</c:v>
                </c:pt>
                <c:pt idx="477">
                  <c:v>0.49523446435379337</c:v>
                </c:pt>
                <c:pt idx="478">
                  <c:v>0.68117029257314332</c:v>
                </c:pt>
                <c:pt idx="479">
                  <c:v>0.69181034482758619</c:v>
                </c:pt>
                <c:pt idx="480">
                  <c:v>0.56988472622478381</c:v>
                </c:pt>
                <c:pt idx="481">
                  <c:v>0.36325291040998819</c:v>
                </c:pt>
                <c:pt idx="482">
                  <c:v>0.57770388519425975</c:v>
                </c:pt>
                <c:pt idx="483">
                  <c:v>0.37064777327935222</c:v>
                </c:pt>
                <c:pt idx="484">
                  <c:v>0.36850616535273906</c:v>
                </c:pt>
                <c:pt idx="485">
                  <c:v>0.36621703241393194</c:v>
                </c:pt>
                <c:pt idx="486">
                  <c:v>0.50936329588014984</c:v>
                </c:pt>
                <c:pt idx="487">
                  <c:v>0.62957540263543188</c:v>
                </c:pt>
                <c:pt idx="488">
                  <c:v>0.55747337495409477</c:v>
                </c:pt>
                <c:pt idx="489">
                  <c:v>0.56119664782693435</c:v>
                </c:pt>
                <c:pt idx="490">
                  <c:v>0.47300355641771741</c:v>
                </c:pt>
                <c:pt idx="491">
                  <c:v>0.4184466019417476</c:v>
                </c:pt>
                <c:pt idx="492">
                  <c:v>0.60337041524396962</c:v>
                </c:pt>
                <c:pt idx="493">
                  <c:v>0.56554307116104874</c:v>
                </c:pt>
                <c:pt idx="494">
                  <c:v>0.50162337662337664</c:v>
                </c:pt>
                <c:pt idx="495">
                  <c:v>0.50162337662337664</c:v>
                </c:pt>
                <c:pt idx="496">
                  <c:v>0.66347469220246236</c:v>
                </c:pt>
                <c:pt idx="497">
                  <c:v>0.6768115942028986</c:v>
                </c:pt>
                <c:pt idx="498">
                  <c:v>0.77565632458233891</c:v>
                </c:pt>
                <c:pt idx="499">
                  <c:v>0.65789473684210531</c:v>
                </c:pt>
                <c:pt idx="500">
                  <c:v>0.67417677642980933</c:v>
                </c:pt>
                <c:pt idx="501">
                  <c:v>0.76175548589341691</c:v>
                </c:pt>
                <c:pt idx="502">
                  <c:v>0.77262180974477956</c:v>
                </c:pt>
                <c:pt idx="503">
                  <c:v>0.89130434782608692</c:v>
                </c:pt>
                <c:pt idx="504">
                  <c:v>0.67307692307692313</c:v>
                </c:pt>
                <c:pt idx="505">
                  <c:v>0.68594853108631293</c:v>
                </c:pt>
                <c:pt idx="506">
                  <c:v>0.52423727441935741</c:v>
                </c:pt>
                <c:pt idx="507">
                  <c:v>0.65111089550790724</c:v>
                </c:pt>
                <c:pt idx="508">
                  <c:v>0.59486537257357541</c:v>
                </c:pt>
                <c:pt idx="509">
                  <c:v>0.7714598141060689</c:v>
                </c:pt>
                <c:pt idx="510">
                  <c:v>0.61442554820364192</c:v>
                </c:pt>
                <c:pt idx="511">
                  <c:v>0.56762713056525915</c:v>
                </c:pt>
                <c:pt idx="512">
                  <c:v>0.44126262928199916</c:v>
                </c:pt>
                <c:pt idx="513">
                  <c:v>0.56186601573094652</c:v>
                </c:pt>
                <c:pt idx="514">
                  <c:v>0.50799320723780528</c:v>
                </c:pt>
                <c:pt idx="515">
                  <c:v>0.69324482054274872</c:v>
                </c:pt>
                <c:pt idx="516">
                  <c:v>0.54421880117916799</c:v>
                </c:pt>
                <c:pt idx="517">
                  <c:v>0.46677237999135074</c:v>
                </c:pt>
                <c:pt idx="518">
                  <c:v>0.59346064814814814</c:v>
                </c:pt>
                <c:pt idx="519">
                  <c:v>0.5290222984562607</c:v>
                </c:pt>
                <c:pt idx="520">
                  <c:v>0.44125127161749744</c:v>
                </c:pt>
                <c:pt idx="521">
                  <c:v>0.63544138100302705</c:v>
                </c:pt>
                <c:pt idx="522">
                  <c:v>0.55703982953614162</c:v>
                </c:pt>
                <c:pt idx="523">
                  <c:v>0.70705386049249486</c:v>
                </c:pt>
                <c:pt idx="524">
                  <c:v>0.63193817123356422</c:v>
                </c:pt>
                <c:pt idx="525">
                  <c:v>0.67953051643192486</c:v>
                </c:pt>
                <c:pt idx="526">
                  <c:v>0.7229541423866227</c:v>
                </c:pt>
                <c:pt idx="527">
                  <c:v>0.81039485303393466</c:v>
                </c:pt>
                <c:pt idx="528">
                  <c:v>0.70508263728452103</c:v>
                </c:pt>
                <c:pt idx="529">
                  <c:v>0.70508263728452103</c:v>
                </c:pt>
                <c:pt idx="530">
                  <c:v>0.49221810481736367</c:v>
                </c:pt>
                <c:pt idx="531">
                  <c:v>0.59107013081395354</c:v>
                </c:pt>
                <c:pt idx="532">
                  <c:v>0.64805178322122092</c:v>
                </c:pt>
                <c:pt idx="533">
                  <c:v>0.71581359816653933</c:v>
                </c:pt>
                <c:pt idx="534">
                  <c:v>0.71581359816653933</c:v>
                </c:pt>
                <c:pt idx="535">
                  <c:v>0.49924955655614683</c:v>
                </c:pt>
                <c:pt idx="536">
                  <c:v>0.59760017141632737</c:v>
                </c:pt>
                <c:pt idx="537">
                  <c:v>0.54571783202316926</c:v>
                </c:pt>
                <c:pt idx="538">
                  <c:v>0.4113314447592068</c:v>
                </c:pt>
                <c:pt idx="539">
                  <c:v>0.54169402495075514</c:v>
                </c:pt>
                <c:pt idx="540">
                  <c:v>0.54888227957401903</c:v>
                </c:pt>
                <c:pt idx="541">
                  <c:v>0.38508682328907046</c:v>
                </c:pt>
                <c:pt idx="542">
                  <c:v>0.51882438668933695</c:v>
                </c:pt>
                <c:pt idx="543">
                  <c:v>0.64921855618953117</c:v>
                </c:pt>
                <c:pt idx="544">
                  <c:v>0.62662169174883242</c:v>
                </c:pt>
                <c:pt idx="545">
                  <c:v>0.77343223196223876</c:v>
                </c:pt>
                <c:pt idx="546">
                  <c:v>0.55743820923363907</c:v>
                </c:pt>
                <c:pt idx="547">
                  <c:v>0.42052386078220311</c:v>
                </c:pt>
                <c:pt idx="548">
                  <c:v>0.58760190739886176</c:v>
                </c:pt>
                <c:pt idx="549">
                  <c:v>0.59803657880580963</c:v>
                </c:pt>
                <c:pt idx="550">
                  <c:v>0.48619673009916914</c:v>
                </c:pt>
                <c:pt idx="551">
                  <c:v>0.5269422551069648</c:v>
                </c:pt>
                <c:pt idx="552">
                  <c:v>0.54507628294036059</c:v>
                </c:pt>
                <c:pt idx="553">
                  <c:v>0.54614985740212596</c:v>
                </c:pt>
                <c:pt idx="554">
                  <c:v>0.50182625510277157</c:v>
                </c:pt>
                <c:pt idx="555">
                  <c:v>0.40166270783847979</c:v>
                </c:pt>
                <c:pt idx="556">
                  <c:v>0.5472240136014539</c:v>
                </c:pt>
                <c:pt idx="557">
                  <c:v>0.53977639751552797</c:v>
                </c:pt>
                <c:pt idx="558">
                  <c:v>0.49420772634614429</c:v>
                </c:pt>
                <c:pt idx="559">
                  <c:v>0.4782206575571335</c:v>
                </c:pt>
                <c:pt idx="560">
                  <c:v>0.49914327917282125</c:v>
                </c:pt>
                <c:pt idx="561">
                  <c:v>0.63289212442091325</c:v>
                </c:pt>
                <c:pt idx="562">
                  <c:v>0.47149335924846131</c:v>
                </c:pt>
                <c:pt idx="563">
                  <c:v>0.60116882342417555</c:v>
                </c:pt>
                <c:pt idx="564">
                  <c:v>0.59518419427865821</c:v>
                </c:pt>
                <c:pt idx="565">
                  <c:v>0.67119062307217769</c:v>
                </c:pt>
                <c:pt idx="566">
                  <c:v>0.47689170820117804</c:v>
                </c:pt>
                <c:pt idx="567">
                  <c:v>0.74550207596493923</c:v>
                </c:pt>
                <c:pt idx="568">
                  <c:v>0.63518518518518519</c:v>
                </c:pt>
                <c:pt idx="569">
                  <c:v>0.84298552171742391</c:v>
                </c:pt>
                <c:pt idx="570">
                  <c:v>0.75029964043148223</c:v>
                </c:pt>
                <c:pt idx="571">
                  <c:v>0.59893388106416279</c:v>
                </c:pt>
                <c:pt idx="572">
                  <c:v>0.47369195312116902</c:v>
                </c:pt>
                <c:pt idx="573">
                  <c:v>0.55124328880581974</c:v>
                </c:pt>
                <c:pt idx="574">
                  <c:v>0.52422656752042596</c:v>
                </c:pt>
                <c:pt idx="575">
                  <c:v>0.69171935831239473</c:v>
                </c:pt>
                <c:pt idx="576">
                  <c:v>0.61521262234222074</c:v>
                </c:pt>
                <c:pt idx="577">
                  <c:v>0.58023255813953489</c:v>
                </c:pt>
                <c:pt idx="578">
                  <c:v>0.67747163695299839</c:v>
                </c:pt>
                <c:pt idx="579">
                  <c:v>0.5632844075728568</c:v>
                </c:pt>
                <c:pt idx="580">
                  <c:v>0.56375162080391872</c:v>
                </c:pt>
                <c:pt idx="581">
                  <c:v>0.62669831396300535</c:v>
                </c:pt>
                <c:pt idx="582">
                  <c:v>0.62478349866162808</c:v>
                </c:pt>
                <c:pt idx="583">
                  <c:v>0.75415738042173841</c:v>
                </c:pt>
                <c:pt idx="584">
                  <c:v>0.85003215434083601</c:v>
                </c:pt>
                <c:pt idx="585">
                  <c:v>0.56495649564956496</c:v>
                </c:pt>
                <c:pt idx="586">
                  <c:v>0.56419711699631248</c:v>
                </c:pt>
                <c:pt idx="587">
                  <c:v>0.56863532877996514</c:v>
                </c:pt>
                <c:pt idx="588">
                  <c:v>0.56424127671084667</c:v>
                </c:pt>
                <c:pt idx="589">
                  <c:v>0.58899318976624337</c:v>
                </c:pt>
                <c:pt idx="590">
                  <c:v>0.58899318976624337</c:v>
                </c:pt>
                <c:pt idx="591">
                  <c:v>0.76889782037409182</c:v>
                </c:pt>
                <c:pt idx="592">
                  <c:v>0.53905845835488875</c:v>
                </c:pt>
                <c:pt idx="593">
                  <c:v>0.42222222222222222</c:v>
                </c:pt>
                <c:pt idx="594">
                  <c:v>0.53989361702127658</c:v>
                </c:pt>
                <c:pt idx="595">
                  <c:v>0.49224544841537426</c:v>
                </c:pt>
                <c:pt idx="596">
                  <c:v>0.40412979351032446</c:v>
                </c:pt>
                <c:pt idx="597">
                  <c:v>0.41959183673469386</c:v>
                </c:pt>
                <c:pt idx="598">
                  <c:v>0.46228317870108915</c:v>
                </c:pt>
                <c:pt idx="599">
                  <c:v>0.46475924633635729</c:v>
                </c:pt>
                <c:pt idx="600">
                  <c:v>0.41807432432432434</c:v>
                </c:pt>
                <c:pt idx="601">
                  <c:v>0.42424242424242425</c:v>
                </c:pt>
                <c:pt idx="602">
                  <c:v>0.45831495368328184</c:v>
                </c:pt>
                <c:pt idx="603">
                  <c:v>0.41485104490884839</c:v>
                </c:pt>
                <c:pt idx="604">
                  <c:v>0.45565217391304347</c:v>
                </c:pt>
                <c:pt idx="605">
                  <c:v>0.72355430183356839</c:v>
                </c:pt>
                <c:pt idx="606">
                  <c:v>0.54580896686159841</c:v>
                </c:pt>
                <c:pt idx="607">
                  <c:v>0.57952468007312619</c:v>
                </c:pt>
                <c:pt idx="608">
                  <c:v>0.37458471760797341</c:v>
                </c:pt>
                <c:pt idx="609">
                  <c:v>0.61001788908765653</c:v>
                </c:pt>
                <c:pt idx="610">
                  <c:v>0.69145569620253167</c:v>
                </c:pt>
                <c:pt idx="611">
                  <c:v>0.37526959022286127</c:v>
                </c:pt>
                <c:pt idx="612">
                  <c:v>0.59370904325032769</c:v>
                </c:pt>
                <c:pt idx="613">
                  <c:v>0.47035573122529645</c:v>
                </c:pt>
                <c:pt idx="614">
                  <c:v>0.6875</c:v>
                </c:pt>
                <c:pt idx="615">
                  <c:v>0.60989010989010994</c:v>
                </c:pt>
                <c:pt idx="616">
                  <c:v>0.60135135135135132</c:v>
                </c:pt>
                <c:pt idx="617">
                  <c:v>0.63652482269503541</c:v>
                </c:pt>
                <c:pt idx="618">
                  <c:v>0.70394736842105265</c:v>
                </c:pt>
                <c:pt idx="619">
                  <c:v>0.55375552282768781</c:v>
                </c:pt>
                <c:pt idx="620">
                  <c:v>0.40731707317073168</c:v>
                </c:pt>
                <c:pt idx="621">
                  <c:v>0.6331413380593709</c:v>
                </c:pt>
                <c:pt idx="622">
                  <c:v>0.6331413380593709</c:v>
                </c:pt>
                <c:pt idx="623">
                  <c:v>0.29048656499636893</c:v>
                </c:pt>
                <c:pt idx="624">
                  <c:v>0.61767626613704074</c:v>
                </c:pt>
                <c:pt idx="625">
                  <c:v>0.59864712514092444</c:v>
                </c:pt>
                <c:pt idx="626">
                  <c:v>0.78935939196525517</c:v>
                </c:pt>
                <c:pt idx="627">
                  <c:v>0.75438596491228072</c:v>
                </c:pt>
                <c:pt idx="628">
                  <c:v>0.64855491329479764</c:v>
                </c:pt>
                <c:pt idx="629">
                  <c:v>0.75814931650893791</c:v>
                </c:pt>
                <c:pt idx="630">
                  <c:v>0.34998731930002536</c:v>
                </c:pt>
                <c:pt idx="631">
                  <c:v>0.41034139874047065</c:v>
                </c:pt>
                <c:pt idx="632">
                  <c:v>0.4566435872073854</c:v>
                </c:pt>
                <c:pt idx="633">
                  <c:v>0.54455724760293289</c:v>
                </c:pt>
                <c:pt idx="634">
                  <c:v>0.60240626748740911</c:v>
                </c:pt>
                <c:pt idx="635">
                  <c:v>0.41896111268804997</c:v>
                </c:pt>
                <c:pt idx="636">
                  <c:v>0.46741234674123466</c:v>
                </c:pt>
                <c:pt idx="637">
                  <c:v>0.67785741229724628</c:v>
                </c:pt>
                <c:pt idx="638">
                  <c:v>0.37752161383285304</c:v>
                </c:pt>
                <c:pt idx="639">
                  <c:v>0.51724137931034486</c:v>
                </c:pt>
                <c:pt idx="640">
                  <c:v>0.36546184738955823</c:v>
                </c:pt>
                <c:pt idx="641">
                  <c:v>0.52793296089385477</c:v>
                </c:pt>
                <c:pt idx="642">
                  <c:v>0.32398316970546986</c:v>
                </c:pt>
                <c:pt idx="643">
                  <c:v>0.45141205247943073</c:v>
                </c:pt>
                <c:pt idx="644">
                  <c:v>0.61613764461584097</c:v>
                </c:pt>
                <c:pt idx="645">
                  <c:v>0.26781778104335047</c:v>
                </c:pt>
                <c:pt idx="646">
                  <c:v>0.29299913569576491</c:v>
                </c:pt>
                <c:pt idx="647">
                  <c:v>0.3977578475336323</c:v>
                </c:pt>
                <c:pt idx="648">
                  <c:v>0.43274702534919812</c:v>
                </c:pt>
                <c:pt idx="649">
                  <c:v>0.55394883203559508</c:v>
                </c:pt>
                <c:pt idx="650">
                  <c:v>0.54378818737270873</c:v>
                </c:pt>
                <c:pt idx="651">
                  <c:v>0.63405088062622306</c:v>
                </c:pt>
                <c:pt idx="652">
                  <c:v>0.56000000000000005</c:v>
                </c:pt>
                <c:pt idx="653">
                  <c:v>0.54487179487179482</c:v>
                </c:pt>
                <c:pt idx="654">
                  <c:v>0.52112676056338025</c:v>
                </c:pt>
                <c:pt idx="655">
                  <c:v>0.82319391634980987</c:v>
                </c:pt>
                <c:pt idx="656">
                  <c:v>0.52024291497975705</c:v>
                </c:pt>
                <c:pt idx="657">
                  <c:v>0.5548936170212766</c:v>
                </c:pt>
                <c:pt idx="658">
                  <c:v>0.56433978132884777</c:v>
                </c:pt>
                <c:pt idx="659">
                  <c:v>0.51764354066985641</c:v>
                </c:pt>
                <c:pt idx="660">
                  <c:v>0.50744047619047616</c:v>
                </c:pt>
                <c:pt idx="661">
                  <c:v>0.59527559055118107</c:v>
                </c:pt>
                <c:pt idx="662">
                  <c:v>0.54189675870348142</c:v>
                </c:pt>
                <c:pt idx="663">
                  <c:v>0.43423597678916825</c:v>
                </c:pt>
                <c:pt idx="664">
                  <c:v>0.45810336176618166</c:v>
                </c:pt>
                <c:pt idx="665">
                  <c:v>0.55555555555555558</c:v>
                </c:pt>
                <c:pt idx="666">
                  <c:v>0.32560434139121858</c:v>
                </c:pt>
                <c:pt idx="667">
                  <c:v>0.38448979591836735</c:v>
                </c:pt>
                <c:pt idx="668">
                  <c:v>0.41622103386809267</c:v>
                </c:pt>
                <c:pt idx="669">
                  <c:v>0.43921916592724047</c:v>
                </c:pt>
                <c:pt idx="670">
                  <c:v>0.33247863247863246</c:v>
                </c:pt>
                <c:pt idx="671">
                  <c:v>0.36043360433604338</c:v>
                </c:pt>
                <c:pt idx="672">
                  <c:v>0.55514705882352944</c:v>
                </c:pt>
                <c:pt idx="673">
                  <c:v>0.39570277529095793</c:v>
                </c:pt>
                <c:pt idx="674">
                  <c:v>0.58851035404141616</c:v>
                </c:pt>
                <c:pt idx="675">
                  <c:v>0.47175141242937851</c:v>
                </c:pt>
                <c:pt idx="676">
                  <c:v>0.47067039106145253</c:v>
                </c:pt>
                <c:pt idx="677">
                  <c:v>0.58851035404141616</c:v>
                </c:pt>
                <c:pt idx="678">
                  <c:v>0.47175141242937851</c:v>
                </c:pt>
                <c:pt idx="679">
                  <c:v>0.47067039106145253</c:v>
                </c:pt>
                <c:pt idx="680">
                  <c:v>0.83018867924528306</c:v>
                </c:pt>
                <c:pt idx="681">
                  <c:v>0.78125</c:v>
                </c:pt>
                <c:pt idx="682">
                  <c:v>0.61111111111111116</c:v>
                </c:pt>
                <c:pt idx="683">
                  <c:v>0.63157894736842102</c:v>
                </c:pt>
                <c:pt idx="684">
                  <c:v>0.30210454854039376</c:v>
                </c:pt>
                <c:pt idx="685">
                  <c:v>0.77231329690346084</c:v>
                </c:pt>
                <c:pt idx="686">
                  <c:v>0.68021680216802172</c:v>
                </c:pt>
                <c:pt idx="687">
                  <c:v>0.50672645739910316</c:v>
                </c:pt>
                <c:pt idx="688">
                  <c:v>0.50672645739910316</c:v>
                </c:pt>
                <c:pt idx="689">
                  <c:v>0.72259136212624586</c:v>
                </c:pt>
                <c:pt idx="690">
                  <c:v>0.48377581120943952</c:v>
                </c:pt>
                <c:pt idx="691">
                  <c:v>0.61233108108108103</c:v>
                </c:pt>
                <c:pt idx="692">
                  <c:v>0.79211469534050183</c:v>
                </c:pt>
                <c:pt idx="693">
                  <c:v>0.79211469534050183</c:v>
                </c:pt>
                <c:pt idx="694">
                  <c:v>0.61167002012072436</c:v>
                </c:pt>
                <c:pt idx="695">
                  <c:v>0.66453674121405748</c:v>
                </c:pt>
                <c:pt idx="696">
                  <c:v>0.34607218683651803</c:v>
                </c:pt>
                <c:pt idx="697">
                  <c:v>0.45468509984639016</c:v>
                </c:pt>
                <c:pt idx="698">
                  <c:v>0.43243243243243246</c:v>
                </c:pt>
                <c:pt idx="699">
                  <c:v>0.4264705882352941</c:v>
                </c:pt>
                <c:pt idx="700">
                  <c:v>0.4264705882352941</c:v>
                </c:pt>
                <c:pt idx="701">
                  <c:v>0.39699863574351979</c:v>
                </c:pt>
                <c:pt idx="702">
                  <c:v>0.56697377746279232</c:v>
                </c:pt>
                <c:pt idx="703">
                  <c:v>0.39243131156039401</c:v>
                </c:pt>
                <c:pt idx="704">
                  <c:v>0.61124586549062843</c:v>
                </c:pt>
                <c:pt idx="705">
                  <c:v>0.45442571127502634</c:v>
                </c:pt>
                <c:pt idx="706">
                  <c:v>0.50894308943089428</c:v>
                </c:pt>
                <c:pt idx="707">
                  <c:v>0.60497032640949555</c:v>
                </c:pt>
                <c:pt idx="708">
                  <c:v>0.53425326657711569</c:v>
                </c:pt>
                <c:pt idx="709">
                  <c:v>0.81906218144750254</c:v>
                </c:pt>
                <c:pt idx="710">
                  <c:v>0.48283038501560877</c:v>
                </c:pt>
                <c:pt idx="711">
                  <c:v>0.52445932028836251</c:v>
                </c:pt>
                <c:pt idx="712">
                  <c:v>0.46504797336988446</c:v>
                </c:pt>
                <c:pt idx="713">
                  <c:v>0.4821551132463967</c:v>
                </c:pt>
                <c:pt idx="714">
                  <c:v>0.56919415164909892</c:v>
                </c:pt>
                <c:pt idx="715">
                  <c:v>0.48669744942832016</c:v>
                </c:pt>
                <c:pt idx="716">
                  <c:v>0.78565737051792828</c:v>
                </c:pt>
                <c:pt idx="717">
                  <c:v>0.62365924092409242</c:v>
                </c:pt>
                <c:pt idx="718">
                  <c:v>0.56310679611650483</c:v>
                </c:pt>
                <c:pt idx="719">
                  <c:v>0.68992248062015504</c:v>
                </c:pt>
                <c:pt idx="720">
                  <c:v>0.63930348258706471</c:v>
                </c:pt>
                <c:pt idx="721">
                  <c:v>0.66408268733850129</c:v>
                </c:pt>
                <c:pt idx="722">
                  <c:v>0.64551422319474838</c:v>
                </c:pt>
                <c:pt idx="723">
                  <c:v>0.65978128797083835</c:v>
                </c:pt>
                <c:pt idx="724">
                  <c:v>0.47986191024165709</c:v>
                </c:pt>
                <c:pt idx="725">
                  <c:v>0.64323911382734911</c:v>
                </c:pt>
                <c:pt idx="726">
                  <c:v>0.45276737411568874</c:v>
                </c:pt>
                <c:pt idx="727">
                  <c:v>0.72775564409030546</c:v>
                </c:pt>
                <c:pt idx="728">
                  <c:v>0.66269841269841268</c:v>
                </c:pt>
                <c:pt idx="729">
                  <c:v>0.72775564409030546</c:v>
                </c:pt>
                <c:pt idx="730">
                  <c:v>0.66269841269841268</c:v>
                </c:pt>
                <c:pt idx="731">
                  <c:v>0.64500306560392395</c:v>
                </c:pt>
                <c:pt idx="732">
                  <c:v>0.89513108614232206</c:v>
                </c:pt>
                <c:pt idx="733">
                  <c:v>0.85889570552147243</c:v>
                </c:pt>
                <c:pt idx="734">
                  <c:v>0.34952978056426331</c:v>
                </c:pt>
                <c:pt idx="735">
                  <c:v>0.53460620525059666</c:v>
                </c:pt>
                <c:pt idx="736">
                  <c:v>0.88114754098360659</c:v>
                </c:pt>
                <c:pt idx="737">
                  <c:v>0.72079772079772075</c:v>
                </c:pt>
                <c:pt idx="738">
                  <c:v>0.60874316939890716</c:v>
                </c:pt>
                <c:pt idx="739">
                  <c:v>0.51154929577464792</c:v>
                </c:pt>
                <c:pt idx="740">
                  <c:v>0.75852272727272729</c:v>
                </c:pt>
                <c:pt idx="741">
                  <c:v>0.88832743810005055</c:v>
                </c:pt>
                <c:pt idx="742">
                  <c:v>0.49830065359477121</c:v>
                </c:pt>
                <c:pt idx="743">
                  <c:v>0.36382565241532483</c:v>
                </c:pt>
                <c:pt idx="744">
                  <c:v>0.38691352829791709</c:v>
                </c:pt>
                <c:pt idx="745">
                  <c:v>0.28565680949507144</c:v>
                </c:pt>
                <c:pt idx="746">
                  <c:v>0.33927125506072875</c:v>
                </c:pt>
                <c:pt idx="747">
                  <c:v>0.35912497468098037</c:v>
                </c:pt>
                <c:pt idx="748">
                  <c:v>0.6449067431850789</c:v>
                </c:pt>
                <c:pt idx="749">
                  <c:v>0.45506582713222665</c:v>
                </c:pt>
                <c:pt idx="750">
                  <c:v>0.63035019455252916</c:v>
                </c:pt>
                <c:pt idx="751">
                  <c:v>0.65</c:v>
                </c:pt>
                <c:pt idx="752">
                  <c:v>0.55504162812210911</c:v>
                </c:pt>
                <c:pt idx="753">
                  <c:v>0.4966216216216216</c:v>
                </c:pt>
                <c:pt idx="754">
                  <c:v>0.7779220779220779</c:v>
                </c:pt>
                <c:pt idx="755">
                  <c:v>0.6530014641288433</c:v>
                </c:pt>
                <c:pt idx="756">
                  <c:v>0.65888689407540391</c:v>
                </c:pt>
                <c:pt idx="757">
                  <c:v>0.74659863945578231</c:v>
                </c:pt>
                <c:pt idx="758">
                  <c:v>0.62180579216354348</c:v>
                </c:pt>
                <c:pt idx="759">
                  <c:v>0.58346839546191243</c:v>
                </c:pt>
                <c:pt idx="760">
                  <c:v>0.47493887530562345</c:v>
                </c:pt>
                <c:pt idx="761">
                  <c:v>0.54741379310344829</c:v>
                </c:pt>
                <c:pt idx="762">
                  <c:v>0.51884057971014497</c:v>
                </c:pt>
                <c:pt idx="763">
                  <c:v>0.44554455445544555</c:v>
                </c:pt>
                <c:pt idx="764">
                  <c:v>0.44554455445544555</c:v>
                </c:pt>
                <c:pt idx="765">
                  <c:v>0.54</c:v>
                </c:pt>
                <c:pt idx="766">
                  <c:v>0.44081098757357751</c:v>
                </c:pt>
                <c:pt idx="767">
                  <c:v>0.26422319474835887</c:v>
                </c:pt>
                <c:pt idx="768">
                  <c:v>0.40319457889641819</c:v>
                </c:pt>
                <c:pt idx="769">
                  <c:v>0.44387464387464387</c:v>
                </c:pt>
                <c:pt idx="770">
                  <c:v>0.59552613558548273</c:v>
                </c:pt>
                <c:pt idx="771">
                  <c:v>0.5384968972649965</c:v>
                </c:pt>
                <c:pt idx="772">
                  <c:v>0.48136142625607781</c:v>
                </c:pt>
                <c:pt idx="773">
                  <c:v>0.69526627218934911</c:v>
                </c:pt>
                <c:pt idx="774">
                  <c:v>0.59223300970873782</c:v>
                </c:pt>
                <c:pt idx="775">
                  <c:v>0.41569767441860467</c:v>
                </c:pt>
                <c:pt idx="776">
                  <c:v>0.70951156812339333</c:v>
                </c:pt>
                <c:pt idx="777">
                  <c:v>0.70951156812339333</c:v>
                </c:pt>
                <c:pt idx="778">
                  <c:v>0.51805054151624552</c:v>
                </c:pt>
                <c:pt idx="779">
                  <c:v>0.51103752759381893</c:v>
                </c:pt>
                <c:pt idx="780">
                  <c:v>0.68304668304668303</c:v>
                </c:pt>
                <c:pt idx="781">
                  <c:v>0.50367107195301031</c:v>
                </c:pt>
                <c:pt idx="782">
                  <c:v>0.55053763440860215</c:v>
                </c:pt>
                <c:pt idx="783">
                  <c:v>0.59147180192572213</c:v>
                </c:pt>
                <c:pt idx="784">
                  <c:v>0.50719999999999998</c:v>
                </c:pt>
                <c:pt idx="785">
                  <c:v>0.83870967741935487</c:v>
                </c:pt>
                <c:pt idx="786">
                  <c:v>0.45205479452054792</c:v>
                </c:pt>
                <c:pt idx="787">
                  <c:v>0.64382022471910116</c:v>
                </c:pt>
                <c:pt idx="788">
                  <c:v>0.77313974591651546</c:v>
                </c:pt>
                <c:pt idx="789">
                  <c:v>0.69738863287250386</c:v>
                </c:pt>
                <c:pt idx="790">
                  <c:v>0.68368794326241134</c:v>
                </c:pt>
                <c:pt idx="791">
                  <c:v>0.61419753086419748</c:v>
                </c:pt>
                <c:pt idx="792">
                  <c:v>0.70285714285714285</c:v>
                </c:pt>
                <c:pt idx="793">
                  <c:v>0.74103585657370519</c:v>
                </c:pt>
                <c:pt idx="794">
                  <c:v>0.69076305220883538</c:v>
                </c:pt>
                <c:pt idx="795">
                  <c:v>0.55587037364972547</c:v>
                </c:pt>
                <c:pt idx="796">
                  <c:v>0.54468554615667519</c:v>
                </c:pt>
                <c:pt idx="797">
                  <c:v>0.58510638297872342</c:v>
                </c:pt>
                <c:pt idx="798">
                  <c:v>0.5871531966224367</c:v>
                </c:pt>
                <c:pt idx="799">
                  <c:v>0.51681308694335049</c:v>
                </c:pt>
                <c:pt idx="800">
                  <c:v>0.6956151553852703</c:v>
                </c:pt>
                <c:pt idx="801">
                  <c:v>0.47783461210571188</c:v>
                </c:pt>
                <c:pt idx="802">
                  <c:v>0.49333333333333335</c:v>
                </c:pt>
                <c:pt idx="803">
                  <c:v>0.44711889132020421</c:v>
                </c:pt>
                <c:pt idx="804">
                  <c:v>0.57630979498861046</c:v>
                </c:pt>
                <c:pt idx="805">
                  <c:v>0.75934579439252337</c:v>
                </c:pt>
                <c:pt idx="806">
                  <c:v>0.52485256950294856</c:v>
                </c:pt>
                <c:pt idx="807">
                  <c:v>0.42975206611570249</c:v>
                </c:pt>
                <c:pt idx="808">
                  <c:v>0.52340425531914891</c:v>
                </c:pt>
                <c:pt idx="809">
                  <c:v>0.44844124700239807</c:v>
                </c:pt>
                <c:pt idx="810">
                  <c:v>0.73275862068965514</c:v>
                </c:pt>
                <c:pt idx="811">
                  <c:v>0.76555023923444976</c:v>
                </c:pt>
                <c:pt idx="812">
                  <c:v>0.77456647398843925</c:v>
                </c:pt>
                <c:pt idx="813">
                  <c:v>0.59003831417624519</c:v>
                </c:pt>
                <c:pt idx="814">
                  <c:v>0.35135135135135137</c:v>
                </c:pt>
                <c:pt idx="815">
                  <c:v>0.69911504424778759</c:v>
                </c:pt>
                <c:pt idx="816">
                  <c:v>0.58047493403693928</c:v>
                </c:pt>
                <c:pt idx="817">
                  <c:v>0.66155660377358494</c:v>
                </c:pt>
                <c:pt idx="818">
                  <c:v>0.70967741935483875</c:v>
                </c:pt>
                <c:pt idx="819">
                  <c:v>0.56666666666666665</c:v>
                </c:pt>
                <c:pt idx="820">
                  <c:v>0.55714285714285716</c:v>
                </c:pt>
                <c:pt idx="821">
                  <c:v>0.59154929577464788</c:v>
                </c:pt>
                <c:pt idx="822">
                  <c:v>0.625</c:v>
                </c:pt>
                <c:pt idx="823">
                  <c:v>0.48663253697383391</c:v>
                </c:pt>
                <c:pt idx="824">
                  <c:v>0.70525416488680048</c:v>
                </c:pt>
                <c:pt idx="825">
                  <c:v>0.43819599109131402</c:v>
                </c:pt>
                <c:pt idx="826">
                  <c:v>0.45316706815927449</c:v>
                </c:pt>
                <c:pt idx="827">
                  <c:v>0.65807882613888413</c:v>
                </c:pt>
                <c:pt idx="828">
                  <c:v>0.57460960092539037</c:v>
                </c:pt>
                <c:pt idx="829">
                  <c:v>0.5250829187396352</c:v>
                </c:pt>
                <c:pt idx="830">
                  <c:v>0.76558603491271815</c:v>
                </c:pt>
                <c:pt idx="831">
                  <c:v>0.85149863760217981</c:v>
                </c:pt>
                <c:pt idx="832">
                  <c:v>0.78779599271402545</c:v>
                </c:pt>
                <c:pt idx="833">
                  <c:v>0.61598440545808963</c:v>
                </c:pt>
                <c:pt idx="834">
                  <c:v>0.48681541582150101</c:v>
                </c:pt>
                <c:pt idx="835">
                  <c:v>0.60178571428571426</c:v>
                </c:pt>
                <c:pt idx="836">
                  <c:v>0.60830324909747291</c:v>
                </c:pt>
                <c:pt idx="837">
                  <c:v>0.51085141903171949</c:v>
                </c:pt>
                <c:pt idx="838">
                  <c:v>0.64263322884012541</c:v>
                </c:pt>
                <c:pt idx="839">
                  <c:v>0.58333333333333337</c:v>
                </c:pt>
                <c:pt idx="840">
                  <c:v>0.69613259668508287</c:v>
                </c:pt>
                <c:pt idx="841">
                  <c:v>0.73076923076923073</c:v>
                </c:pt>
                <c:pt idx="842">
                  <c:v>0.35770234986945171</c:v>
                </c:pt>
                <c:pt idx="843">
                  <c:v>0.62695924764890287</c:v>
                </c:pt>
                <c:pt idx="844">
                  <c:v>0.65529010238907848</c:v>
                </c:pt>
                <c:pt idx="845">
                  <c:v>0.77611940298507465</c:v>
                </c:pt>
                <c:pt idx="846">
                  <c:v>0.60898035547240414</c:v>
                </c:pt>
                <c:pt idx="847">
                  <c:v>0.51246105919003115</c:v>
                </c:pt>
                <c:pt idx="848">
                  <c:v>0.68975468975468979</c:v>
                </c:pt>
                <c:pt idx="849">
                  <c:v>0.78817733990147787</c:v>
                </c:pt>
                <c:pt idx="850">
                  <c:v>0.63829787234042556</c:v>
                </c:pt>
                <c:pt idx="851">
                  <c:v>0.68413173652694614</c:v>
                </c:pt>
                <c:pt idx="852">
                  <c:v>0.64358452138492872</c:v>
                </c:pt>
                <c:pt idx="853">
                  <c:v>0.75938566552901021</c:v>
                </c:pt>
                <c:pt idx="854">
                  <c:v>0.64139941690962099</c:v>
                </c:pt>
                <c:pt idx="855">
                  <c:v>0.74276527331189712</c:v>
                </c:pt>
                <c:pt idx="856">
                  <c:v>0.49777282850779508</c:v>
                </c:pt>
                <c:pt idx="857">
                  <c:v>0.73567467652495377</c:v>
                </c:pt>
                <c:pt idx="858">
                  <c:v>0.83229813664596275</c:v>
                </c:pt>
                <c:pt idx="859">
                  <c:v>0.53623188405797106</c:v>
                </c:pt>
                <c:pt idx="860">
                  <c:v>0.51877133105802042</c:v>
                </c:pt>
                <c:pt idx="861">
                  <c:v>0.71668667466986791</c:v>
                </c:pt>
                <c:pt idx="862">
                  <c:v>0.67692307692307696</c:v>
                </c:pt>
                <c:pt idx="863">
                  <c:v>0.67692307692307696</c:v>
                </c:pt>
                <c:pt idx="864">
                  <c:v>0.82513661202185795</c:v>
                </c:pt>
                <c:pt idx="865">
                  <c:v>0.34074309304541123</c:v>
                </c:pt>
                <c:pt idx="866">
                  <c:v>0.50637804406648623</c:v>
                </c:pt>
                <c:pt idx="867">
                  <c:v>0.54790165324289952</c:v>
                </c:pt>
                <c:pt idx="868">
                  <c:v>0.44149637442320372</c:v>
                </c:pt>
                <c:pt idx="869">
                  <c:v>0.6333541536539663</c:v>
                </c:pt>
                <c:pt idx="870">
                  <c:v>0.6333541536539663</c:v>
                </c:pt>
                <c:pt idx="871">
                  <c:v>0.38664882047850091</c:v>
                </c:pt>
                <c:pt idx="872">
                  <c:v>0.52749924035247642</c:v>
                </c:pt>
                <c:pt idx="873">
                  <c:v>0.44634263715110684</c:v>
                </c:pt>
                <c:pt idx="874">
                  <c:v>0.66863686738086447</c:v>
                </c:pt>
                <c:pt idx="875">
                  <c:v>0.55761409850881161</c:v>
                </c:pt>
                <c:pt idx="876">
                  <c:v>0.31151079136690646</c:v>
                </c:pt>
                <c:pt idx="877">
                  <c:v>0.47509853099247584</c:v>
                </c:pt>
                <c:pt idx="878">
                  <c:v>0.47739018087855295</c:v>
                </c:pt>
                <c:pt idx="879">
                  <c:v>0.55919692943607913</c:v>
                </c:pt>
                <c:pt idx="880">
                  <c:v>0.20828182941903584</c:v>
                </c:pt>
                <c:pt idx="881">
                  <c:v>0.5287850850235607</c:v>
                </c:pt>
                <c:pt idx="882">
                  <c:v>0.37612612612612611</c:v>
                </c:pt>
                <c:pt idx="883">
                  <c:v>0.58704008786381112</c:v>
                </c:pt>
                <c:pt idx="884">
                  <c:v>0.41123949579831931</c:v>
                </c:pt>
                <c:pt idx="885">
                  <c:v>0.45192479856759177</c:v>
                </c:pt>
                <c:pt idx="886">
                  <c:v>0.59213917525773196</c:v>
                </c:pt>
                <c:pt idx="887">
                  <c:v>0.38724202626641652</c:v>
                </c:pt>
                <c:pt idx="888">
                  <c:v>0.3419322205361659</c:v>
                </c:pt>
                <c:pt idx="889">
                  <c:v>0.43427135678391959</c:v>
                </c:pt>
                <c:pt idx="890">
                  <c:v>0.55744461617722818</c:v>
                </c:pt>
                <c:pt idx="891">
                  <c:v>0.36625610039507323</c:v>
                </c:pt>
                <c:pt idx="892">
                  <c:v>0.67039106145251393</c:v>
                </c:pt>
                <c:pt idx="893">
                  <c:v>0.33737373737373738</c:v>
                </c:pt>
                <c:pt idx="894">
                  <c:v>0.73856209150326801</c:v>
                </c:pt>
                <c:pt idx="895">
                  <c:v>0.47368421052631576</c:v>
                </c:pt>
                <c:pt idx="896">
                  <c:v>0.43937360178970919</c:v>
                </c:pt>
                <c:pt idx="897">
                  <c:v>0.55562870309414092</c:v>
                </c:pt>
                <c:pt idx="898">
                  <c:v>0.3639705882352941</c:v>
                </c:pt>
                <c:pt idx="899">
                  <c:v>0.61712518313527598</c:v>
                </c:pt>
                <c:pt idx="900">
                  <c:v>0.32740066225165565</c:v>
                </c:pt>
                <c:pt idx="901">
                  <c:v>0.38905263157894737</c:v>
                </c:pt>
                <c:pt idx="902">
                  <c:v>0.38786464410735122</c:v>
                </c:pt>
                <c:pt idx="903">
                  <c:v>0.49514170040485828</c:v>
                </c:pt>
                <c:pt idx="904">
                  <c:v>0.58785155117425336</c:v>
                </c:pt>
                <c:pt idx="905">
                  <c:v>0.60324120966575023</c:v>
                </c:pt>
                <c:pt idx="906">
                  <c:v>0.61475291744705374</c:v>
                </c:pt>
                <c:pt idx="907">
                  <c:v>0.71159337521416333</c:v>
                </c:pt>
                <c:pt idx="908">
                  <c:v>0.83104395604395609</c:v>
                </c:pt>
                <c:pt idx="909">
                  <c:v>0.37738301559792026</c:v>
                </c:pt>
                <c:pt idx="910">
                  <c:v>0.42428115015974444</c:v>
                </c:pt>
                <c:pt idx="911">
                  <c:v>0.59568345323741012</c:v>
                </c:pt>
                <c:pt idx="912">
                  <c:v>0.60267597440372311</c:v>
                </c:pt>
                <c:pt idx="913">
                  <c:v>0.78819969742813922</c:v>
                </c:pt>
                <c:pt idx="914">
                  <c:v>0.44340359094457454</c:v>
                </c:pt>
                <c:pt idx="915">
                  <c:v>0.6222479721900348</c:v>
                </c:pt>
                <c:pt idx="916">
                  <c:v>0.43170103092783507</c:v>
                </c:pt>
                <c:pt idx="917">
                  <c:v>0.44444444444444442</c:v>
                </c:pt>
                <c:pt idx="918">
                  <c:v>0.41164241164241167</c:v>
                </c:pt>
                <c:pt idx="919">
                  <c:v>0.39920556107249255</c:v>
                </c:pt>
                <c:pt idx="920">
                  <c:v>0.46157894736842103</c:v>
                </c:pt>
                <c:pt idx="921">
                  <c:v>0.64179104477611937</c:v>
                </c:pt>
                <c:pt idx="922">
                  <c:v>0.56704361873990305</c:v>
                </c:pt>
                <c:pt idx="923">
                  <c:v>0.54533508541392905</c:v>
                </c:pt>
                <c:pt idx="924">
                  <c:v>0.36399474375821289</c:v>
                </c:pt>
                <c:pt idx="925">
                  <c:v>0.47612551159618011</c:v>
                </c:pt>
                <c:pt idx="926">
                  <c:v>0.79605263157894735</c:v>
                </c:pt>
                <c:pt idx="927">
                  <c:v>0.69841269841269837</c:v>
                </c:pt>
                <c:pt idx="928">
                  <c:v>0.84799999999999998</c:v>
                </c:pt>
                <c:pt idx="929">
                  <c:v>0.49146110056925996</c:v>
                </c:pt>
                <c:pt idx="930">
                  <c:v>0.47006651884700668</c:v>
                </c:pt>
                <c:pt idx="931">
                  <c:v>0.58872077028885827</c:v>
                </c:pt>
                <c:pt idx="932">
                  <c:v>0.44245524296675193</c:v>
                </c:pt>
                <c:pt idx="933">
                  <c:v>0.52404643449419563</c:v>
                </c:pt>
                <c:pt idx="934">
                  <c:v>0.77391304347826084</c:v>
                </c:pt>
                <c:pt idx="935">
                  <c:v>0.4911886014248219</c:v>
                </c:pt>
                <c:pt idx="936">
                  <c:v>0.69227818972129895</c:v>
                </c:pt>
                <c:pt idx="937">
                  <c:v>0.72168449651893363</c:v>
                </c:pt>
                <c:pt idx="938">
                  <c:v>0.61833952912019829</c:v>
                </c:pt>
                <c:pt idx="939">
                  <c:v>0.56874774449657162</c:v>
                </c:pt>
                <c:pt idx="940">
                  <c:v>0.48641686182669791</c:v>
                </c:pt>
                <c:pt idx="941">
                  <c:v>0.48641686182669791</c:v>
                </c:pt>
                <c:pt idx="942">
                  <c:v>0.6757775683317625</c:v>
                </c:pt>
                <c:pt idx="943">
                  <c:v>0.6757775683317625</c:v>
                </c:pt>
                <c:pt idx="944">
                  <c:v>0.80221683408382405</c:v>
                </c:pt>
                <c:pt idx="945">
                  <c:v>0.66923925027563391</c:v>
                </c:pt>
                <c:pt idx="946">
                  <c:v>0.62863070539419086</c:v>
                </c:pt>
                <c:pt idx="947">
                  <c:v>0.50491159135559927</c:v>
                </c:pt>
                <c:pt idx="948">
                  <c:v>0.41815476190476192</c:v>
                </c:pt>
                <c:pt idx="949">
                  <c:v>0.54435483870967738</c:v>
                </c:pt>
                <c:pt idx="950">
                  <c:v>0.45234899328859063</c:v>
                </c:pt>
                <c:pt idx="951">
                  <c:v>0.84051724137931039</c:v>
                </c:pt>
                <c:pt idx="952">
                  <c:v>0.87898089171974525</c:v>
                </c:pt>
                <c:pt idx="953">
                  <c:v>0.88749999999999996</c:v>
                </c:pt>
                <c:pt idx="954">
                  <c:v>0.62295081967213117</c:v>
                </c:pt>
                <c:pt idx="955">
                  <c:v>0.73563218390804597</c:v>
                </c:pt>
                <c:pt idx="956">
                  <c:v>0.50493827160493832</c:v>
                </c:pt>
                <c:pt idx="957">
                  <c:v>0.52854330708661412</c:v>
                </c:pt>
                <c:pt idx="958">
                  <c:v>0.53506097560975607</c:v>
                </c:pt>
                <c:pt idx="959">
                  <c:v>0.8896551724137931</c:v>
                </c:pt>
                <c:pt idx="960">
                  <c:v>0.50108932461873634</c:v>
                </c:pt>
                <c:pt idx="961">
                  <c:v>0.52023403217942465</c:v>
                </c:pt>
                <c:pt idx="962">
                  <c:v>0.48185011709601872</c:v>
                </c:pt>
                <c:pt idx="963">
                  <c:v>0.60136869118905045</c:v>
                </c:pt>
                <c:pt idx="964">
                  <c:v>0.36458333333333331</c:v>
                </c:pt>
                <c:pt idx="965">
                  <c:v>0.69539666993143978</c:v>
                </c:pt>
                <c:pt idx="966">
                  <c:v>0.66702127659574473</c:v>
                </c:pt>
                <c:pt idx="967">
                  <c:v>0.5173431734317343</c:v>
                </c:pt>
                <c:pt idx="968">
                  <c:v>0.55307262569832405</c:v>
                </c:pt>
                <c:pt idx="969">
                  <c:v>0.81983805668016196</c:v>
                </c:pt>
                <c:pt idx="970">
                  <c:v>0.73460537727666952</c:v>
                </c:pt>
                <c:pt idx="971">
                  <c:v>0.56201214223764095</c:v>
                </c:pt>
                <c:pt idx="972">
                  <c:v>0.44144144144144143</c:v>
                </c:pt>
                <c:pt idx="973">
                  <c:v>0.79106628242074928</c:v>
                </c:pt>
                <c:pt idx="974">
                  <c:v>0.65467625899280579</c:v>
                </c:pt>
                <c:pt idx="975">
                  <c:v>0.64694656488549618</c:v>
                </c:pt>
                <c:pt idx="976">
                  <c:v>0.66472303206997085</c:v>
                </c:pt>
                <c:pt idx="977">
                  <c:v>0.65747918461096755</c:v>
                </c:pt>
                <c:pt idx="978">
                  <c:v>0.60175497806277423</c:v>
                </c:pt>
                <c:pt idx="979">
                  <c:v>0.63961352657004833</c:v>
                </c:pt>
                <c:pt idx="980">
                  <c:v>0.63147249190938515</c:v>
                </c:pt>
                <c:pt idx="981">
                  <c:v>0.60027919962773379</c:v>
                </c:pt>
                <c:pt idx="982">
                  <c:v>0.50082644628099171</c:v>
                </c:pt>
                <c:pt idx="983">
                  <c:v>0.55296229802513464</c:v>
                </c:pt>
                <c:pt idx="984">
                  <c:v>0.55296229802513464</c:v>
                </c:pt>
                <c:pt idx="985">
                  <c:v>0.39697322467986029</c:v>
                </c:pt>
                <c:pt idx="986">
                  <c:v>0.69314079422382668</c:v>
                </c:pt>
                <c:pt idx="987">
                  <c:v>0.61467889908256879</c:v>
                </c:pt>
                <c:pt idx="988">
                  <c:v>0.70741482965931868</c:v>
                </c:pt>
                <c:pt idx="989">
                  <c:v>0.74375000000000002</c:v>
                </c:pt>
                <c:pt idx="990">
                  <c:v>0.95652173913043481</c:v>
                </c:pt>
                <c:pt idx="991">
                  <c:v>0.69639065817409762</c:v>
                </c:pt>
                <c:pt idx="992">
                  <c:v>0.65714285714285714</c:v>
                </c:pt>
                <c:pt idx="993">
                  <c:v>0.77256317689530685</c:v>
                </c:pt>
                <c:pt idx="994">
                  <c:v>0.6339285714285714</c:v>
                </c:pt>
                <c:pt idx="995">
                  <c:v>0.65079365079365081</c:v>
                </c:pt>
                <c:pt idx="996">
                  <c:v>0.46234240212342403</c:v>
                </c:pt>
                <c:pt idx="997">
                  <c:v>0.52119205298013249</c:v>
                </c:pt>
                <c:pt idx="998">
                  <c:v>0.30291848373029184</c:v>
                </c:pt>
                <c:pt idx="999">
                  <c:v>0.37773424746980083</c:v>
                </c:pt>
                <c:pt idx="1000">
                  <c:v>0.5572094691535151</c:v>
                </c:pt>
                <c:pt idx="1001">
                  <c:v>0.45051487414187641</c:v>
                </c:pt>
                <c:pt idx="1002">
                  <c:v>0.54969418960244654</c:v>
                </c:pt>
                <c:pt idx="1003">
                  <c:v>0.35438854204921044</c:v>
                </c:pt>
                <c:pt idx="1004">
                  <c:v>0.59628420788350489</c:v>
                </c:pt>
                <c:pt idx="1005">
                  <c:v>0.47738287560581583</c:v>
                </c:pt>
                <c:pt idx="1006">
                  <c:v>0.48716683119447185</c:v>
                </c:pt>
                <c:pt idx="1007">
                  <c:v>0.6</c:v>
                </c:pt>
                <c:pt idx="1008">
                  <c:v>0.6555819477434679</c:v>
                </c:pt>
                <c:pt idx="1009">
                  <c:v>0.4108983799705449</c:v>
                </c:pt>
                <c:pt idx="1010">
                  <c:v>0.4108983799705449</c:v>
                </c:pt>
                <c:pt idx="1011">
                  <c:v>0.48998060762766643</c:v>
                </c:pt>
                <c:pt idx="1012">
                  <c:v>0.60982142857142863</c:v>
                </c:pt>
                <c:pt idx="1013">
                  <c:v>0.66814814814814816</c:v>
                </c:pt>
                <c:pt idx="1014">
                  <c:v>0.74242424242424243</c:v>
                </c:pt>
                <c:pt idx="1015">
                  <c:v>0.76888020833333337</c:v>
                </c:pt>
                <c:pt idx="1016">
                  <c:v>0.46676176890156917</c:v>
                </c:pt>
                <c:pt idx="1017">
                  <c:v>0.43960990247561893</c:v>
                </c:pt>
                <c:pt idx="1018">
                  <c:v>0.54531902206320815</c:v>
                </c:pt>
                <c:pt idx="1019">
                  <c:v>0.57836990595611282</c:v>
                </c:pt>
                <c:pt idx="1020">
                  <c:v>0.37374461979913914</c:v>
                </c:pt>
                <c:pt idx="1021">
                  <c:v>0.52169743466794538</c:v>
                </c:pt>
                <c:pt idx="1022">
                  <c:v>0.63908246225319398</c:v>
                </c:pt>
                <c:pt idx="1023">
                  <c:v>0.46760070052539404</c:v>
                </c:pt>
                <c:pt idx="1024">
                  <c:v>0.82427843803056022</c:v>
                </c:pt>
                <c:pt idx="1025">
                  <c:v>0.39662970528158742</c:v>
                </c:pt>
                <c:pt idx="1026">
                  <c:v>0.50385421030582322</c:v>
                </c:pt>
                <c:pt idx="1027">
                  <c:v>0.48458912010335442</c:v>
                </c:pt>
                <c:pt idx="1028">
                  <c:v>0.61225521743127698</c:v>
                </c:pt>
                <c:pt idx="1029">
                  <c:v>0.38698431144683326</c:v>
                </c:pt>
                <c:pt idx="1030">
                  <c:v>0.33712280701754388</c:v>
                </c:pt>
                <c:pt idx="1031">
                  <c:v>0.50606432604959495</c:v>
                </c:pt>
                <c:pt idx="1032">
                  <c:v>0.45718774548311075</c:v>
                </c:pt>
                <c:pt idx="1033">
                  <c:v>0.55315928868709796</c:v>
                </c:pt>
                <c:pt idx="1034">
                  <c:v>0.52896341463414631</c:v>
                </c:pt>
                <c:pt idx="1035">
                  <c:v>0.50176817288801567</c:v>
                </c:pt>
                <c:pt idx="1036">
                  <c:v>0.5532316996346226</c:v>
                </c:pt>
                <c:pt idx="1037">
                  <c:v>0.39866534849233809</c:v>
                </c:pt>
                <c:pt idx="1038">
                  <c:v>0.69257300528857213</c:v>
                </c:pt>
                <c:pt idx="1039">
                  <c:v>0.66267123287671237</c:v>
                </c:pt>
                <c:pt idx="1040">
                  <c:v>0.65407815368476263</c:v>
                </c:pt>
                <c:pt idx="1041">
                  <c:v>0.45941807044410415</c:v>
                </c:pt>
                <c:pt idx="1042">
                  <c:v>0.47976453274466518</c:v>
                </c:pt>
                <c:pt idx="1043">
                  <c:v>0.7010309278350515</c:v>
                </c:pt>
                <c:pt idx="1044">
                  <c:v>0.58799999999999997</c:v>
                </c:pt>
                <c:pt idx="1045">
                  <c:v>0.4716417910447761</c:v>
                </c:pt>
                <c:pt idx="1046">
                  <c:v>0.59351145038167941</c:v>
                </c:pt>
                <c:pt idx="1047">
                  <c:v>0.74708818635607321</c:v>
                </c:pt>
                <c:pt idx="1048">
                  <c:v>0.60036832412523022</c:v>
                </c:pt>
                <c:pt idx="1049">
                  <c:v>0.55469755469755466</c:v>
                </c:pt>
                <c:pt idx="1050">
                  <c:v>0.44661654135338347</c:v>
                </c:pt>
                <c:pt idx="1051">
                  <c:v>0.45955451348182885</c:v>
                </c:pt>
                <c:pt idx="1052">
                  <c:v>0.54264453348597597</c:v>
                </c:pt>
                <c:pt idx="1053">
                  <c:v>0.66530278232405893</c:v>
                </c:pt>
                <c:pt idx="1054">
                  <c:v>0.4820359281437126</c:v>
                </c:pt>
                <c:pt idx="1055">
                  <c:v>0.43637077769049487</c:v>
                </c:pt>
                <c:pt idx="1056">
                  <c:v>0.3985708614529575</c:v>
                </c:pt>
                <c:pt idx="1057">
                  <c:v>0.43637077769049487</c:v>
                </c:pt>
                <c:pt idx="1058">
                  <c:v>0.3985708614529575</c:v>
                </c:pt>
                <c:pt idx="1059">
                  <c:v>0.47229465449804431</c:v>
                </c:pt>
                <c:pt idx="1060">
                  <c:v>0.54316546762589923</c:v>
                </c:pt>
                <c:pt idx="1061">
                  <c:v>0.53434650455927046</c:v>
                </c:pt>
                <c:pt idx="1062">
                  <c:v>0.32036881810561607</c:v>
                </c:pt>
                <c:pt idx="1063">
                  <c:v>0.48159144893111638</c:v>
                </c:pt>
                <c:pt idx="1064">
                  <c:v>0.48159144893111638</c:v>
                </c:pt>
                <c:pt idx="1065">
                  <c:v>0.44878048780487806</c:v>
                </c:pt>
                <c:pt idx="1066">
                  <c:v>0.40368243912096613</c:v>
                </c:pt>
                <c:pt idx="1067">
                  <c:v>0.38272583201267829</c:v>
                </c:pt>
                <c:pt idx="1068">
                  <c:v>0.39957939011566773</c:v>
                </c:pt>
                <c:pt idx="1069">
                  <c:v>0.58880516684607109</c:v>
                </c:pt>
                <c:pt idx="1070">
                  <c:v>0.51400560224089631</c:v>
                </c:pt>
                <c:pt idx="1071">
                  <c:v>0.85535714285714282</c:v>
                </c:pt>
                <c:pt idx="1072">
                  <c:v>0.73875432525951557</c:v>
                </c:pt>
                <c:pt idx="1073">
                  <c:v>0.37796143250688707</c:v>
                </c:pt>
                <c:pt idx="1074">
                  <c:v>0.5223342939481268</c:v>
                </c:pt>
                <c:pt idx="1075">
                  <c:v>0.46647230320699706</c:v>
                </c:pt>
                <c:pt idx="1076">
                  <c:v>0.59637561779242176</c:v>
                </c:pt>
                <c:pt idx="1077">
                  <c:v>0.56034482758620685</c:v>
                </c:pt>
                <c:pt idx="1078">
                  <c:v>0.74458874458874458</c:v>
                </c:pt>
                <c:pt idx="1079">
                  <c:v>0.90361445783132532</c:v>
                </c:pt>
                <c:pt idx="1080">
                  <c:v>0.74132492113564674</c:v>
                </c:pt>
                <c:pt idx="1081">
                  <c:v>0.82758620689655171</c:v>
                </c:pt>
                <c:pt idx="1082">
                  <c:v>0.88372093023255816</c:v>
                </c:pt>
                <c:pt idx="1083">
                  <c:v>0.39946619217081852</c:v>
                </c:pt>
                <c:pt idx="1084">
                  <c:v>0.47949886104783601</c:v>
                </c:pt>
                <c:pt idx="1085">
                  <c:v>0.49383834722725622</c:v>
                </c:pt>
                <c:pt idx="1086">
                  <c:v>0.54317323259579064</c:v>
                </c:pt>
                <c:pt idx="1087">
                  <c:v>0.53344208809135396</c:v>
                </c:pt>
                <c:pt idx="1088">
                  <c:v>0.62254160363086231</c:v>
                </c:pt>
                <c:pt idx="1089">
                  <c:v>0.65686653771760151</c:v>
                </c:pt>
                <c:pt idx="1090">
                  <c:v>0.71631205673758869</c:v>
                </c:pt>
                <c:pt idx="1091">
                  <c:v>0.52216066481994461</c:v>
                </c:pt>
                <c:pt idx="1092">
                  <c:v>0.50733137829912023</c:v>
                </c:pt>
                <c:pt idx="1093">
                  <c:v>0.28297055057618437</c:v>
                </c:pt>
                <c:pt idx="1094">
                  <c:v>0.39497307001795334</c:v>
                </c:pt>
                <c:pt idx="1095">
                  <c:v>0.68525896414342624</c:v>
                </c:pt>
                <c:pt idx="1096">
                  <c:v>0.49878345498783455</c:v>
                </c:pt>
                <c:pt idx="1097">
                  <c:v>0.6327636515214673</c:v>
                </c:pt>
                <c:pt idx="1098">
                  <c:v>0.67202141900937085</c:v>
                </c:pt>
                <c:pt idx="1099">
                  <c:v>0.62084309133489457</c:v>
                </c:pt>
                <c:pt idx="1100">
                  <c:v>0.55317460317460321</c:v>
                </c:pt>
                <c:pt idx="1101">
                  <c:v>0.43465491923641703</c:v>
                </c:pt>
                <c:pt idx="1102">
                  <c:v>0.34558823529411764</c:v>
                </c:pt>
                <c:pt idx="1103">
                  <c:v>0.80657894736842106</c:v>
                </c:pt>
                <c:pt idx="1104">
                  <c:v>0.80657894736842106</c:v>
                </c:pt>
                <c:pt idx="1105">
                  <c:v>0.80914512922465209</c:v>
                </c:pt>
                <c:pt idx="1106">
                  <c:v>0.46133333333333332</c:v>
                </c:pt>
                <c:pt idx="1107">
                  <c:v>0.58628841607565008</c:v>
                </c:pt>
                <c:pt idx="1108">
                  <c:v>0.64122137404580148</c:v>
                </c:pt>
                <c:pt idx="1109">
                  <c:v>0.62771739130434778</c:v>
                </c:pt>
                <c:pt idx="1110">
                  <c:v>0.96638655462184875</c:v>
                </c:pt>
                <c:pt idx="1111">
                  <c:v>0.40339472733838933</c:v>
                </c:pt>
                <c:pt idx="1112">
                  <c:v>0.68260701889703046</c:v>
                </c:pt>
                <c:pt idx="1113">
                  <c:v>0.51108000933053421</c:v>
                </c:pt>
                <c:pt idx="1114">
                  <c:v>0.54551480335837388</c:v>
                </c:pt>
                <c:pt idx="1115">
                  <c:v>0.48366013071895425</c:v>
                </c:pt>
                <c:pt idx="1116">
                  <c:v>0.60892620415377818</c:v>
                </c:pt>
                <c:pt idx="1117">
                  <c:v>0.64944812362030901</c:v>
                </c:pt>
                <c:pt idx="1118">
                  <c:v>0.58087091757387244</c:v>
                </c:pt>
                <c:pt idx="1119">
                  <c:v>0.47250119560019127</c:v>
                </c:pt>
                <c:pt idx="1120">
                  <c:v>0.74112359550561802</c:v>
                </c:pt>
                <c:pt idx="1121">
                  <c:v>0.49680365296803652</c:v>
                </c:pt>
                <c:pt idx="1122">
                  <c:v>0.62541073384446877</c:v>
                </c:pt>
                <c:pt idx="1123">
                  <c:v>0.58157602663706998</c:v>
                </c:pt>
                <c:pt idx="1124">
                  <c:v>0.56924643584521384</c:v>
                </c:pt>
                <c:pt idx="1125">
                  <c:v>0.51209941137998694</c:v>
                </c:pt>
                <c:pt idx="1126">
                  <c:v>0.47477982385908729</c:v>
                </c:pt>
                <c:pt idx="1127">
                  <c:v>0.73729863692688968</c:v>
                </c:pt>
                <c:pt idx="1128">
                  <c:v>0.69335239456754827</c:v>
                </c:pt>
                <c:pt idx="1129">
                  <c:v>0.52327746741154557</c:v>
                </c:pt>
                <c:pt idx="1130">
                  <c:v>0.65853658536585369</c:v>
                </c:pt>
                <c:pt idx="1131">
                  <c:v>0.65681818181818186</c:v>
                </c:pt>
                <c:pt idx="1132">
                  <c:v>0.70731707317073167</c:v>
                </c:pt>
                <c:pt idx="1133">
                  <c:v>0.43575757575757573</c:v>
                </c:pt>
                <c:pt idx="1134">
                  <c:v>0.7078651685393258</c:v>
                </c:pt>
                <c:pt idx="1135">
                  <c:v>0.65333333333333332</c:v>
                </c:pt>
                <c:pt idx="1136">
                  <c:v>0.67741935483870963</c:v>
                </c:pt>
                <c:pt idx="1137">
                  <c:v>0.83152173913043481</c:v>
                </c:pt>
                <c:pt idx="1138">
                  <c:v>0.8540540540540541</c:v>
                </c:pt>
                <c:pt idx="1139">
                  <c:v>0.90909090909090906</c:v>
                </c:pt>
                <c:pt idx="1140">
                  <c:v>0.90123456790123457</c:v>
                </c:pt>
                <c:pt idx="1141">
                  <c:v>0.90909090909090906</c:v>
                </c:pt>
                <c:pt idx="1142">
                  <c:v>0.90123456790123457</c:v>
                </c:pt>
                <c:pt idx="1143">
                  <c:v>0.39034522274745737</c:v>
                </c:pt>
                <c:pt idx="1144">
                  <c:v>0.5826169008177815</c:v>
                </c:pt>
                <c:pt idx="1145">
                  <c:v>0.5007784730178314</c:v>
                </c:pt>
                <c:pt idx="1146">
                  <c:v>0.63637482310957982</c:v>
                </c:pt>
                <c:pt idx="1147">
                  <c:v>0.71884112501175812</c:v>
                </c:pt>
                <c:pt idx="1148">
                  <c:v>0.57591144511018588</c:v>
                </c:pt>
                <c:pt idx="1149">
                  <c:v>0.48255105150868638</c:v>
                </c:pt>
                <c:pt idx="1150">
                  <c:v>0.53157333667774498</c:v>
                </c:pt>
                <c:pt idx="1151">
                  <c:v>0.49438025622887682</c:v>
                </c:pt>
                <c:pt idx="1152">
                  <c:v>0.51022792022792018</c:v>
                </c:pt>
                <c:pt idx="1153">
                  <c:v>0.55553355771134427</c:v>
                </c:pt>
                <c:pt idx="1154">
                  <c:v>0.39977327935222673</c:v>
                </c:pt>
                <c:pt idx="1155">
                  <c:v>0.67648474347867937</c:v>
                </c:pt>
                <c:pt idx="1156">
                  <c:v>0.40743816906607605</c:v>
                </c:pt>
                <c:pt idx="1157">
                  <c:v>0.54499889437605953</c:v>
                </c:pt>
                <c:pt idx="1158">
                  <c:v>0.60805626598465479</c:v>
                </c:pt>
                <c:pt idx="1159">
                  <c:v>0.59882987266261334</c:v>
                </c:pt>
                <c:pt idx="1160">
                  <c:v>0.67826517150395782</c:v>
                </c:pt>
                <c:pt idx="1161">
                  <c:v>0.41901191210668692</c:v>
                </c:pt>
                <c:pt idx="1162">
                  <c:v>0.4340763358778626</c:v>
                </c:pt>
                <c:pt idx="1163">
                  <c:v>0.52047832585949183</c:v>
                </c:pt>
                <c:pt idx="1164">
                  <c:v>0.5567070929805219</c:v>
                </c:pt>
                <c:pt idx="1165">
                  <c:v>0.45750886423424453</c:v>
                </c:pt>
                <c:pt idx="1166">
                  <c:v>0.47555107978068706</c:v>
                </c:pt>
                <c:pt idx="1167">
                  <c:v>0.56162590681325253</c:v>
                </c:pt>
                <c:pt idx="1168">
                  <c:v>0.52886605295083133</c:v>
                </c:pt>
                <c:pt idx="1169">
                  <c:v>0.49166386930737382</c:v>
                </c:pt>
                <c:pt idx="1170">
                  <c:v>0.63407099174074777</c:v>
                </c:pt>
                <c:pt idx="1171">
                  <c:v>0.73049346267397719</c:v>
                </c:pt>
                <c:pt idx="1172">
                  <c:v>0.80017226528854435</c:v>
                </c:pt>
                <c:pt idx="1173">
                  <c:v>0.57666357983860295</c:v>
                </c:pt>
                <c:pt idx="1174">
                  <c:v>0.56448676655930541</c:v>
                </c:pt>
                <c:pt idx="1175">
                  <c:v>0.62029204100815349</c:v>
                </c:pt>
                <c:pt idx="1176">
                  <c:v>0.61482395769047493</c:v>
                </c:pt>
                <c:pt idx="1177">
                  <c:v>0.65524518290739642</c:v>
                </c:pt>
                <c:pt idx="1178">
                  <c:v>0.6</c:v>
                </c:pt>
                <c:pt idx="1179">
                  <c:v>0.62557077625570778</c:v>
                </c:pt>
                <c:pt idx="1180">
                  <c:v>0.49302325581395351</c:v>
                </c:pt>
                <c:pt idx="1181">
                  <c:v>0.76357827476038342</c:v>
                </c:pt>
                <c:pt idx="1182">
                  <c:v>0.71830985915492962</c:v>
                </c:pt>
                <c:pt idx="1183">
                  <c:v>0.66055045871559637</c:v>
                </c:pt>
                <c:pt idx="1184">
                  <c:v>0.69902912621359226</c:v>
                </c:pt>
                <c:pt idx="1185">
                  <c:v>0.83085501858736055</c:v>
                </c:pt>
                <c:pt idx="1186">
                  <c:v>0.80392156862745101</c:v>
                </c:pt>
                <c:pt idx="1187">
                  <c:v>0.4882186616399623</c:v>
                </c:pt>
                <c:pt idx="1188">
                  <c:v>0.71482176360225136</c:v>
                </c:pt>
                <c:pt idx="1189">
                  <c:v>0.49509803921568629</c:v>
                </c:pt>
                <c:pt idx="1190">
                  <c:v>0.63565285379202507</c:v>
                </c:pt>
                <c:pt idx="1191">
                  <c:v>0.67546174142480209</c:v>
                </c:pt>
                <c:pt idx="1192">
                  <c:v>0.56993736951983298</c:v>
                </c:pt>
                <c:pt idx="1193">
                  <c:v>0.54460093896713613</c:v>
                </c:pt>
                <c:pt idx="1194">
                  <c:v>0.72222222222222221</c:v>
                </c:pt>
                <c:pt idx="1195">
                  <c:v>0.64367816091954022</c:v>
                </c:pt>
                <c:pt idx="1196">
                  <c:v>0.65909090909090906</c:v>
                </c:pt>
                <c:pt idx="1197">
                  <c:v>0.54545454545454541</c:v>
                </c:pt>
                <c:pt idx="1198">
                  <c:v>0.82352941176470584</c:v>
                </c:pt>
                <c:pt idx="1199">
                  <c:v>0.40515222482435598</c:v>
                </c:pt>
                <c:pt idx="1200">
                  <c:v>0.62463343108504399</c:v>
                </c:pt>
                <c:pt idx="1201">
                  <c:v>0.49207828518173347</c:v>
                </c:pt>
                <c:pt idx="1202">
                  <c:v>0.64729729729729735</c:v>
                </c:pt>
                <c:pt idx="1203">
                  <c:v>0.81401617250673852</c:v>
                </c:pt>
                <c:pt idx="1204">
                  <c:v>0.6313271216318308</c:v>
                </c:pt>
                <c:pt idx="1205">
                  <c:v>0.33740967204002226</c:v>
                </c:pt>
                <c:pt idx="1206">
                  <c:v>0.45851611672706466</c:v>
                </c:pt>
                <c:pt idx="1207">
                  <c:v>0.48515451423954759</c:v>
                </c:pt>
                <c:pt idx="1208">
                  <c:v>0.53402931138325638</c:v>
                </c:pt>
                <c:pt idx="1209">
                  <c:v>0.60416184971098263</c:v>
                </c:pt>
                <c:pt idx="1210">
                  <c:v>0.49289936286174868</c:v>
                </c:pt>
                <c:pt idx="1211">
                  <c:v>0.52074418604651163</c:v>
                </c:pt>
                <c:pt idx="1212">
                  <c:v>0.31996353691886964</c:v>
                </c:pt>
                <c:pt idx="1213">
                  <c:v>0.54255563202569401</c:v>
                </c:pt>
                <c:pt idx="1214">
                  <c:v>0.458251953125</c:v>
                </c:pt>
                <c:pt idx="1215">
                  <c:v>0.56504207573632537</c:v>
                </c:pt>
                <c:pt idx="1216">
                  <c:v>0.55455255620171862</c:v>
                </c:pt>
                <c:pt idx="1217">
                  <c:v>0.59880136986301369</c:v>
                </c:pt>
                <c:pt idx="1218">
                  <c:v>0.51604345629105608</c:v>
                </c:pt>
                <c:pt idx="1219">
                  <c:v>0.56133464180569181</c:v>
                </c:pt>
                <c:pt idx="1220">
                  <c:v>0.66546762589928055</c:v>
                </c:pt>
                <c:pt idx="1221">
                  <c:v>0.7807017543859649</c:v>
                </c:pt>
                <c:pt idx="1222">
                  <c:v>0.76651982378854622</c:v>
                </c:pt>
                <c:pt idx="1223">
                  <c:v>0.78688524590163933</c:v>
                </c:pt>
                <c:pt idx="1224">
                  <c:v>0.61419753086419748</c:v>
                </c:pt>
                <c:pt idx="1225">
                  <c:v>0.68531468531468531</c:v>
                </c:pt>
                <c:pt idx="1226">
                  <c:v>0.5884732052578362</c:v>
                </c:pt>
                <c:pt idx="1227">
                  <c:v>0.43494423791821563</c:v>
                </c:pt>
                <c:pt idx="1228">
                  <c:v>0.43494423791821563</c:v>
                </c:pt>
                <c:pt idx="1229">
                  <c:v>0.39684174390662547</c:v>
                </c:pt>
                <c:pt idx="1230">
                  <c:v>0.79411764705882348</c:v>
                </c:pt>
                <c:pt idx="1231">
                  <c:v>0.64141414141414144</c:v>
                </c:pt>
                <c:pt idx="1232">
                  <c:v>0.85654596100278546</c:v>
                </c:pt>
                <c:pt idx="1233">
                  <c:v>0.70251396648044695</c:v>
                </c:pt>
                <c:pt idx="1234">
                  <c:v>0.69097222222222221</c:v>
                </c:pt>
                <c:pt idx="1235">
                  <c:v>0.45155783183952197</c:v>
                </c:pt>
                <c:pt idx="1236">
                  <c:v>0.73298969072164943</c:v>
                </c:pt>
                <c:pt idx="1237">
                  <c:v>0.56481481481481477</c:v>
                </c:pt>
                <c:pt idx="1238">
                  <c:v>0.33800096571704491</c:v>
                </c:pt>
                <c:pt idx="1239">
                  <c:v>0.71826625386996901</c:v>
                </c:pt>
                <c:pt idx="1240">
                  <c:v>0.40472501936483346</c:v>
                </c:pt>
                <c:pt idx="1241">
                  <c:v>0.64401772525849332</c:v>
                </c:pt>
                <c:pt idx="1242">
                  <c:v>0.62673796791443848</c:v>
                </c:pt>
                <c:pt idx="1243">
                  <c:v>0.59654686398872447</c:v>
                </c:pt>
                <c:pt idx="1244">
                  <c:v>0.46187228766274024</c:v>
                </c:pt>
                <c:pt idx="1245">
                  <c:v>0.58809746954076847</c:v>
                </c:pt>
                <c:pt idx="1246">
                  <c:v>0.63829787234042556</c:v>
                </c:pt>
                <c:pt idx="1247">
                  <c:v>0.58926728586171306</c:v>
                </c:pt>
                <c:pt idx="1248">
                  <c:v>0.469050894085282</c:v>
                </c:pt>
                <c:pt idx="1249">
                  <c:v>0.512292118582791</c:v>
                </c:pt>
                <c:pt idx="1250">
                  <c:v>0.67118997912317324</c:v>
                </c:pt>
                <c:pt idx="1251">
                  <c:v>0.55097613882863339</c:v>
                </c:pt>
                <c:pt idx="1252">
                  <c:v>0.45533141210374639</c:v>
                </c:pt>
                <c:pt idx="1253">
                  <c:v>0.59953627028817491</c:v>
                </c:pt>
                <c:pt idx="1254">
                  <c:v>0.50460066249539937</c:v>
                </c:pt>
                <c:pt idx="1255">
                  <c:v>0.46666666666666667</c:v>
                </c:pt>
                <c:pt idx="1256">
                  <c:v>0.65028222013170278</c:v>
                </c:pt>
                <c:pt idx="1257">
                  <c:v>0.72285251215559154</c:v>
                </c:pt>
                <c:pt idx="1258">
                  <c:v>0.50981132075471702</c:v>
                </c:pt>
                <c:pt idx="1259">
                  <c:v>0.67106325706594883</c:v>
                </c:pt>
                <c:pt idx="1260">
                  <c:v>0.63434675431388665</c:v>
                </c:pt>
                <c:pt idx="1261">
                  <c:v>0.77094178892569809</c:v>
                </c:pt>
                <c:pt idx="1262">
                  <c:v>0.56749802058590659</c:v>
                </c:pt>
                <c:pt idx="1263">
                  <c:v>0.61977186311787069</c:v>
                </c:pt>
                <c:pt idx="1264">
                  <c:v>0.39683377308707124</c:v>
                </c:pt>
                <c:pt idx="1265">
                  <c:v>0.41744892324682498</c:v>
                </c:pt>
                <c:pt idx="1266">
                  <c:v>0.69896193771626303</c:v>
                </c:pt>
                <c:pt idx="1267">
                  <c:v>0.56057185854025582</c:v>
                </c:pt>
                <c:pt idx="1268">
                  <c:v>0.31393233903237538</c:v>
                </c:pt>
                <c:pt idx="1269">
                  <c:v>0.42464358452138495</c:v>
                </c:pt>
                <c:pt idx="1270">
                  <c:v>0.43311195445920303</c:v>
                </c:pt>
                <c:pt idx="1271">
                  <c:v>0.59974937343358392</c:v>
                </c:pt>
                <c:pt idx="1272">
                  <c:v>0.57515878616796046</c:v>
                </c:pt>
                <c:pt idx="1273">
                  <c:v>0.6004464285714286</c:v>
                </c:pt>
                <c:pt idx="1274">
                  <c:v>0.91935483870967738</c:v>
                </c:pt>
                <c:pt idx="1275">
                  <c:v>0.82352941176470584</c:v>
                </c:pt>
                <c:pt idx="1276">
                  <c:v>0.88</c:v>
                </c:pt>
                <c:pt idx="1277">
                  <c:v>1</c:v>
                </c:pt>
                <c:pt idx="1278">
                  <c:v>0.82352941176470584</c:v>
                </c:pt>
                <c:pt idx="1279">
                  <c:v>0.69306763962952567</c:v>
                </c:pt>
                <c:pt idx="1280">
                  <c:v>0.44372745623614285</c:v>
                </c:pt>
                <c:pt idx="1281">
                  <c:v>0.53735233947073191</c:v>
                </c:pt>
                <c:pt idx="1282">
                  <c:v>0.30942403274534647</c:v>
                </c:pt>
                <c:pt idx="1283">
                  <c:v>0.67011918814972771</c:v>
                </c:pt>
                <c:pt idx="1284">
                  <c:v>0.45584482857855457</c:v>
                </c:pt>
                <c:pt idx="1285">
                  <c:v>0.44101211498055343</c:v>
                </c:pt>
                <c:pt idx="1286">
                  <c:v>0.3733626413062982</c:v>
                </c:pt>
                <c:pt idx="1287">
                  <c:v>0.34061881633387298</c:v>
                </c:pt>
                <c:pt idx="1288">
                  <c:v>0.65668548930218096</c:v>
                </c:pt>
                <c:pt idx="1289">
                  <c:v>0.50873816706543218</c:v>
                </c:pt>
                <c:pt idx="1290">
                  <c:v>0.72366590368475381</c:v>
                </c:pt>
                <c:pt idx="1291">
                  <c:v>0.53917238567642867</c:v>
                </c:pt>
                <c:pt idx="1292">
                  <c:v>0.48648833083117238</c:v>
                </c:pt>
                <c:pt idx="1293">
                  <c:v>0.55212677231025853</c:v>
                </c:pt>
                <c:pt idx="1294">
                  <c:v>0.32931101595951734</c:v>
                </c:pt>
                <c:pt idx="1295">
                  <c:v>0.66125150421179302</c:v>
                </c:pt>
                <c:pt idx="1296">
                  <c:v>0.57403082671648764</c:v>
                </c:pt>
                <c:pt idx="1297">
                  <c:v>0.42693877551020409</c:v>
                </c:pt>
                <c:pt idx="1298">
                  <c:v>0.40373961218836563</c:v>
                </c:pt>
                <c:pt idx="1299">
                  <c:v>0.45583277140930545</c:v>
                </c:pt>
                <c:pt idx="1300">
                  <c:v>0.35789158430667867</c:v>
                </c:pt>
                <c:pt idx="1301">
                  <c:v>0.5344036697247706</c:v>
                </c:pt>
                <c:pt idx="1302">
                  <c:v>0.37608069164265129</c:v>
                </c:pt>
                <c:pt idx="1303">
                  <c:v>0.57737459978655281</c:v>
                </c:pt>
                <c:pt idx="1304">
                  <c:v>0.54127516778523488</c:v>
                </c:pt>
                <c:pt idx="1305">
                  <c:v>0.67076598735066761</c:v>
                </c:pt>
                <c:pt idx="1306">
                  <c:v>0.38952879581151834</c:v>
                </c:pt>
                <c:pt idx="1307">
                  <c:v>0.40634723086496577</c:v>
                </c:pt>
                <c:pt idx="1308">
                  <c:v>0.39995533720410897</c:v>
                </c:pt>
                <c:pt idx="1309">
                  <c:v>0.5711329539575789</c:v>
                </c:pt>
                <c:pt idx="1310">
                  <c:v>0.5157949249093734</c:v>
                </c:pt>
                <c:pt idx="1311">
                  <c:v>0.5711329539575789</c:v>
                </c:pt>
                <c:pt idx="1312">
                  <c:v>0.5157949249093734</c:v>
                </c:pt>
                <c:pt idx="1313">
                  <c:v>0.39851343624928531</c:v>
                </c:pt>
                <c:pt idx="1314">
                  <c:v>0.49203640500568829</c:v>
                </c:pt>
                <c:pt idx="1315">
                  <c:v>0.52652873563218394</c:v>
                </c:pt>
                <c:pt idx="1316">
                  <c:v>0.53972916815934657</c:v>
                </c:pt>
                <c:pt idx="1317">
                  <c:v>0.39909322127612518</c:v>
                </c:pt>
                <c:pt idx="1318">
                  <c:v>0.55143934692318708</c:v>
                </c:pt>
                <c:pt idx="1319">
                  <c:v>0.48901369593063354</c:v>
                </c:pt>
                <c:pt idx="1320">
                  <c:v>0.62421532375956656</c:v>
                </c:pt>
                <c:pt idx="1321">
                  <c:v>0.66217702034084658</c:v>
                </c:pt>
                <c:pt idx="1322">
                  <c:v>0.43759630200308164</c:v>
                </c:pt>
                <c:pt idx="1323">
                  <c:v>0.55761940864291126</c:v>
                </c:pt>
                <c:pt idx="1324">
                  <c:v>0.72289403566304566</c:v>
                </c:pt>
                <c:pt idx="1325">
                  <c:v>0.72289403566304566</c:v>
                </c:pt>
                <c:pt idx="1326">
                  <c:v>0.57346491228070173</c:v>
                </c:pt>
                <c:pt idx="1327">
                  <c:v>0.63814677037538048</c:v>
                </c:pt>
                <c:pt idx="1328">
                  <c:v>0.37712519319938176</c:v>
                </c:pt>
                <c:pt idx="1329">
                  <c:v>0.49110512129380052</c:v>
                </c:pt>
                <c:pt idx="1330">
                  <c:v>0.58918482647296211</c:v>
                </c:pt>
                <c:pt idx="1331">
                  <c:v>0.55407577497129734</c:v>
                </c:pt>
                <c:pt idx="1332">
                  <c:v>0.57824849826114444</c:v>
                </c:pt>
                <c:pt idx="1333">
                  <c:v>0.59060637924991233</c:v>
                </c:pt>
                <c:pt idx="1334">
                  <c:v>0.56284153005464477</c:v>
                </c:pt>
                <c:pt idx="1335">
                  <c:v>0.60626535626535627</c:v>
                </c:pt>
                <c:pt idx="1336">
                  <c:v>0.44691358024691358</c:v>
                </c:pt>
                <c:pt idx="1337">
                  <c:v>0.60626535626535627</c:v>
                </c:pt>
                <c:pt idx="1338">
                  <c:v>0.44691358024691358</c:v>
                </c:pt>
                <c:pt idx="1339">
                  <c:v>0.47336322869955155</c:v>
                </c:pt>
                <c:pt idx="1340">
                  <c:v>0.3993161777937736</c:v>
                </c:pt>
                <c:pt idx="1341">
                  <c:v>0.62052877138413687</c:v>
                </c:pt>
                <c:pt idx="1342">
                  <c:v>0.56045666839647124</c:v>
                </c:pt>
                <c:pt idx="1343">
                  <c:v>0.45305514157973176</c:v>
                </c:pt>
                <c:pt idx="1344">
                  <c:v>0.45454545454545453</c:v>
                </c:pt>
                <c:pt idx="1345">
                  <c:v>0.71707060063224448</c:v>
                </c:pt>
                <c:pt idx="1346">
                  <c:v>0.25693430656934307</c:v>
                </c:pt>
                <c:pt idx="1347">
                  <c:v>0.37983164404741454</c:v>
                </c:pt>
                <c:pt idx="1348">
                  <c:v>0.38419895110810354</c:v>
                </c:pt>
                <c:pt idx="1349">
                  <c:v>0.40157216925907341</c:v>
                </c:pt>
                <c:pt idx="1350">
                  <c:v>0.40352281825460368</c:v>
                </c:pt>
                <c:pt idx="1351">
                  <c:v>0.35317779565567176</c:v>
                </c:pt>
                <c:pt idx="1352">
                  <c:v>0.32458619297537344</c:v>
                </c:pt>
                <c:pt idx="1353">
                  <c:v>0.54566982408660347</c:v>
                </c:pt>
                <c:pt idx="1354">
                  <c:v>0.49712351945854483</c:v>
                </c:pt>
                <c:pt idx="1355">
                  <c:v>0.54566982408660347</c:v>
                </c:pt>
                <c:pt idx="1356">
                  <c:v>0.49712351945854483</c:v>
                </c:pt>
                <c:pt idx="1357">
                  <c:v>0.46068989669059707</c:v>
                </c:pt>
                <c:pt idx="1358">
                  <c:v>0.4525909592061742</c:v>
                </c:pt>
                <c:pt idx="1359">
                  <c:v>0.70617378048780488</c:v>
                </c:pt>
                <c:pt idx="1360">
                  <c:v>0.53681669253319542</c:v>
                </c:pt>
                <c:pt idx="1361">
                  <c:v>0.57989690721649489</c:v>
                </c:pt>
                <c:pt idx="1362">
                  <c:v>0.46464267866066966</c:v>
                </c:pt>
                <c:pt idx="1363">
                  <c:v>0.53586908878390882</c:v>
                </c:pt>
                <c:pt idx="1364">
                  <c:v>0.36664059444661712</c:v>
                </c:pt>
                <c:pt idx="1365">
                  <c:v>0.49973480428556277</c:v>
                </c:pt>
                <c:pt idx="1366">
                  <c:v>0.52218574605527901</c:v>
                </c:pt>
                <c:pt idx="1367">
                  <c:v>0.43510080088373376</c:v>
                </c:pt>
                <c:pt idx="1368">
                  <c:v>0.36081387808041504</c:v>
                </c:pt>
                <c:pt idx="1369">
                  <c:v>0.3687694393492304</c:v>
                </c:pt>
                <c:pt idx="1370">
                  <c:v>0.54953720618682256</c:v>
                </c:pt>
                <c:pt idx="1371">
                  <c:v>0.50120060233608721</c:v>
                </c:pt>
                <c:pt idx="1372">
                  <c:v>0.33489949338127145</c:v>
                </c:pt>
                <c:pt idx="1373">
                  <c:v>0.57100982815104318</c:v>
                </c:pt>
                <c:pt idx="1374">
                  <c:v>0.40204463642908567</c:v>
                </c:pt>
                <c:pt idx="1375">
                  <c:v>0.58447113012008556</c:v>
                </c:pt>
                <c:pt idx="1376">
                  <c:v>0.30819672131147541</c:v>
                </c:pt>
                <c:pt idx="1377">
                  <c:v>0.65131578947368418</c:v>
                </c:pt>
                <c:pt idx="1378">
                  <c:v>0.68550368550368546</c:v>
                </c:pt>
                <c:pt idx="1379">
                  <c:v>0.49289099526066349</c:v>
                </c:pt>
                <c:pt idx="1380">
                  <c:v>0.64467005076142136</c:v>
                </c:pt>
                <c:pt idx="1381">
                  <c:v>0.52414772727272729</c:v>
                </c:pt>
                <c:pt idx="1382">
                  <c:v>0.50907029478458055</c:v>
                </c:pt>
                <c:pt idx="1383">
                  <c:v>0.40628778718258768</c:v>
                </c:pt>
                <c:pt idx="1384">
                  <c:v>0.57129000969932109</c:v>
                </c:pt>
                <c:pt idx="1385">
                  <c:v>0.44421699078812693</c:v>
                </c:pt>
                <c:pt idx="1386">
                  <c:v>0.58163265306122447</c:v>
                </c:pt>
                <c:pt idx="1387">
                  <c:v>0.58163265306122447</c:v>
                </c:pt>
                <c:pt idx="1388">
                  <c:v>0.46933769419460342</c:v>
                </c:pt>
                <c:pt idx="1389">
                  <c:v>0.50387596899224807</c:v>
                </c:pt>
                <c:pt idx="1390">
                  <c:v>0.54614850798056902</c:v>
                </c:pt>
                <c:pt idx="1391">
                  <c:v>0.67366412213740456</c:v>
                </c:pt>
                <c:pt idx="1392">
                  <c:v>0.3837592745259687</c:v>
                </c:pt>
                <c:pt idx="1393">
                  <c:v>0.62891566265060239</c:v>
                </c:pt>
                <c:pt idx="1394">
                  <c:v>0.48664688427299702</c:v>
                </c:pt>
                <c:pt idx="1395">
                  <c:v>0.48664688427299702</c:v>
                </c:pt>
                <c:pt idx="1396">
                  <c:v>0.57708628005657714</c:v>
                </c:pt>
                <c:pt idx="1397">
                  <c:v>0.52768575485092284</c:v>
                </c:pt>
                <c:pt idx="1398">
                  <c:v>0.54285714285714282</c:v>
                </c:pt>
                <c:pt idx="1399">
                  <c:v>0.55700751388435155</c:v>
                </c:pt>
                <c:pt idx="1400">
                  <c:v>0.73684210526315785</c:v>
                </c:pt>
                <c:pt idx="1401">
                  <c:v>0.62962962962962965</c:v>
                </c:pt>
                <c:pt idx="1402">
                  <c:v>0.57412060301507539</c:v>
                </c:pt>
                <c:pt idx="1403">
                  <c:v>0.61723237597911229</c:v>
                </c:pt>
                <c:pt idx="1404">
                  <c:v>0.44382911392405061</c:v>
                </c:pt>
                <c:pt idx="1405">
                  <c:v>0.71346153846153848</c:v>
                </c:pt>
                <c:pt idx="1406">
                  <c:v>0.52100840336134457</c:v>
                </c:pt>
                <c:pt idx="1407">
                  <c:v>0.61085450346420322</c:v>
                </c:pt>
                <c:pt idx="1408">
                  <c:v>0.56674937965260541</c:v>
                </c:pt>
                <c:pt idx="1409">
                  <c:v>0.56674937965260541</c:v>
                </c:pt>
                <c:pt idx="1410">
                  <c:v>0.43696162881754114</c:v>
                </c:pt>
                <c:pt idx="1411">
                  <c:v>0.43696162881754114</c:v>
                </c:pt>
                <c:pt idx="1412">
                  <c:v>0.60585305105853049</c:v>
                </c:pt>
                <c:pt idx="1413">
                  <c:v>0.53772361939331081</c:v>
                </c:pt>
                <c:pt idx="1414">
                  <c:v>0.5060071774067717</c:v>
                </c:pt>
                <c:pt idx="1415">
                  <c:v>0.37780581401461388</c:v>
                </c:pt>
                <c:pt idx="1416">
                  <c:v>0.47962860310421285</c:v>
                </c:pt>
                <c:pt idx="1417">
                  <c:v>0.49874111788731607</c:v>
                </c:pt>
                <c:pt idx="1418">
                  <c:v>0.5020668081778572</c:v>
                </c:pt>
                <c:pt idx="1419">
                  <c:v>0.50703203482531534</c:v>
                </c:pt>
                <c:pt idx="1420">
                  <c:v>0.534192544858619</c:v>
                </c:pt>
                <c:pt idx="1421">
                  <c:v>0.52058383233532934</c:v>
                </c:pt>
                <c:pt idx="1422">
                  <c:v>0.49448428019856594</c:v>
                </c:pt>
                <c:pt idx="1423">
                  <c:v>0.46910326652333728</c:v>
                </c:pt>
                <c:pt idx="1424">
                  <c:v>0.52279916507068924</c:v>
                </c:pt>
                <c:pt idx="1425">
                  <c:v>0.43723408921443924</c:v>
                </c:pt>
                <c:pt idx="1426">
                  <c:v>0.47634825827265992</c:v>
                </c:pt>
                <c:pt idx="1427">
                  <c:v>0.45866482186094776</c:v>
                </c:pt>
                <c:pt idx="1428">
                  <c:v>0.59360189573459721</c:v>
                </c:pt>
                <c:pt idx="1429">
                  <c:v>0.4076137418755803</c:v>
                </c:pt>
                <c:pt idx="1430">
                  <c:v>0.48107714701601162</c:v>
                </c:pt>
                <c:pt idx="1431">
                  <c:v>0.54742547425474253</c:v>
                </c:pt>
                <c:pt idx="1432">
                  <c:v>0.39242219215155616</c:v>
                </c:pt>
                <c:pt idx="1433">
                  <c:v>0.32415118513773222</c:v>
                </c:pt>
                <c:pt idx="1434">
                  <c:v>0.60079400088222323</c:v>
                </c:pt>
                <c:pt idx="1435">
                  <c:v>0.71845794392523366</c:v>
                </c:pt>
                <c:pt idx="1436">
                  <c:v>0.32301196340605209</c:v>
                </c:pt>
                <c:pt idx="1437">
                  <c:v>0.51497357604227834</c:v>
                </c:pt>
                <c:pt idx="1438">
                  <c:v>0.49922336129232681</c:v>
                </c:pt>
                <c:pt idx="1439">
                  <c:v>0.57409713574097132</c:v>
                </c:pt>
                <c:pt idx="1440">
                  <c:v>0.48103376406836179</c:v>
                </c:pt>
                <c:pt idx="1441">
                  <c:v>0.47058823529411764</c:v>
                </c:pt>
                <c:pt idx="1442">
                  <c:v>0.42421107087428866</c:v>
                </c:pt>
                <c:pt idx="1443">
                  <c:v>0.6373551465576005</c:v>
                </c:pt>
                <c:pt idx="1444">
                  <c:v>0.55108359133126938</c:v>
                </c:pt>
                <c:pt idx="1445">
                  <c:v>0.53517809832204888</c:v>
                </c:pt>
                <c:pt idx="1446">
                  <c:v>0.39612460142261469</c:v>
                </c:pt>
                <c:pt idx="1447">
                  <c:v>0.52207401841067069</c:v>
                </c:pt>
                <c:pt idx="1448">
                  <c:v>0.55587275693311577</c:v>
                </c:pt>
                <c:pt idx="1449">
                  <c:v>0.43688207479581603</c:v>
                </c:pt>
                <c:pt idx="1450">
                  <c:v>0.43115346697338153</c:v>
                </c:pt>
                <c:pt idx="1451">
                  <c:v>0.43199737187910642</c:v>
                </c:pt>
                <c:pt idx="1452">
                  <c:v>0.40705882352941175</c:v>
                </c:pt>
                <c:pt idx="1453">
                  <c:v>0.61182851239669422</c:v>
                </c:pt>
                <c:pt idx="1454">
                  <c:v>0.48969072164948452</c:v>
                </c:pt>
                <c:pt idx="1455">
                  <c:v>0.42229875161429187</c:v>
                </c:pt>
                <c:pt idx="1456">
                  <c:v>0.58787182066388854</c:v>
                </c:pt>
                <c:pt idx="1457">
                  <c:v>0.71826625386996901</c:v>
                </c:pt>
                <c:pt idx="1458">
                  <c:v>0.412210127780407</c:v>
                </c:pt>
                <c:pt idx="1459">
                  <c:v>0.77409162717219593</c:v>
                </c:pt>
                <c:pt idx="1460">
                  <c:v>0.44080338266384778</c:v>
                </c:pt>
                <c:pt idx="1461">
                  <c:v>0.35089246843709188</c:v>
                </c:pt>
                <c:pt idx="1462">
                  <c:v>0.28821725799386771</c:v>
                </c:pt>
                <c:pt idx="1463">
                  <c:v>0.50307219662058367</c:v>
                </c:pt>
                <c:pt idx="1464">
                  <c:v>0.38742236024844723</c:v>
                </c:pt>
                <c:pt idx="1465">
                  <c:v>0.50307219662058367</c:v>
                </c:pt>
                <c:pt idx="1466">
                  <c:v>0.38742236024844723</c:v>
                </c:pt>
                <c:pt idx="1467">
                  <c:v>0.65609348914858101</c:v>
                </c:pt>
                <c:pt idx="1468">
                  <c:v>0.60869565217391308</c:v>
                </c:pt>
                <c:pt idx="1469">
                  <c:v>0.60804020100502509</c:v>
                </c:pt>
                <c:pt idx="1470">
                  <c:v>0.70286331712587791</c:v>
                </c:pt>
                <c:pt idx="1471">
                  <c:v>0.51679088853529853</c:v>
                </c:pt>
                <c:pt idx="1472">
                  <c:v>0.45039716072333952</c:v>
                </c:pt>
                <c:pt idx="1473">
                  <c:v>0.46387965716284763</c:v>
                </c:pt>
                <c:pt idx="1474">
                  <c:v>0.38065304697049068</c:v>
                </c:pt>
                <c:pt idx="1475">
                  <c:v>0.39032483409011526</c:v>
                </c:pt>
                <c:pt idx="1476">
                  <c:v>0.52070802543392336</c:v>
                </c:pt>
                <c:pt idx="1477">
                  <c:v>0.48283831207737737</c:v>
                </c:pt>
                <c:pt idx="1478">
                  <c:v>0.49929568446664108</c:v>
                </c:pt>
                <c:pt idx="1479">
                  <c:v>0.58369346009795453</c:v>
                </c:pt>
                <c:pt idx="1480">
                  <c:v>0.83192090395480223</c:v>
                </c:pt>
                <c:pt idx="1481">
                  <c:v>0.55646481178396068</c:v>
                </c:pt>
                <c:pt idx="1482">
                  <c:v>0.74712643678160917</c:v>
                </c:pt>
                <c:pt idx="1483">
                  <c:v>0.8</c:v>
                </c:pt>
                <c:pt idx="1484">
                  <c:v>0.79192166462668301</c:v>
                </c:pt>
                <c:pt idx="1485">
                  <c:v>0.5646858117713961</c:v>
                </c:pt>
                <c:pt idx="1486">
                  <c:v>0.58026905829596409</c:v>
                </c:pt>
                <c:pt idx="1487">
                  <c:v>0.59449354180829372</c:v>
                </c:pt>
                <c:pt idx="1488">
                  <c:v>0.7232472324723247</c:v>
                </c:pt>
                <c:pt idx="1489">
                  <c:v>0.80586907449209932</c:v>
                </c:pt>
                <c:pt idx="1490">
                  <c:v>0.62666666666666671</c:v>
                </c:pt>
                <c:pt idx="1491">
                  <c:v>0.79178082191780819</c:v>
                </c:pt>
                <c:pt idx="1492">
                  <c:v>0.7844036697247706</c:v>
                </c:pt>
                <c:pt idx="1493">
                  <c:v>0.75909090909090904</c:v>
                </c:pt>
                <c:pt idx="1494">
                  <c:v>0.47257105089226703</c:v>
                </c:pt>
                <c:pt idx="1495">
                  <c:v>0.5813704496788008</c:v>
                </c:pt>
                <c:pt idx="1496">
                  <c:v>0.53206412825651306</c:v>
                </c:pt>
                <c:pt idx="1497">
                  <c:v>0.5695317959468903</c:v>
                </c:pt>
                <c:pt idx="1498">
                  <c:v>0.54643823264201985</c:v>
                </c:pt>
                <c:pt idx="1499">
                  <c:v>0.58074534161490687</c:v>
                </c:pt>
                <c:pt idx="1500">
                  <c:v>0.61613272311212819</c:v>
                </c:pt>
                <c:pt idx="1501">
                  <c:v>0.61666023910528345</c:v>
                </c:pt>
                <c:pt idx="1502">
                  <c:v>0.77676120768526991</c:v>
                </c:pt>
                <c:pt idx="1503">
                  <c:v>0.55669224211423696</c:v>
                </c:pt>
                <c:pt idx="1504">
                  <c:v>0.84646878198567044</c:v>
                </c:pt>
                <c:pt idx="1505">
                  <c:v>0.77900552486187846</c:v>
                </c:pt>
                <c:pt idx="1506">
                  <c:v>0.640625</c:v>
                </c:pt>
                <c:pt idx="1507">
                  <c:v>0.50415512465373957</c:v>
                </c:pt>
                <c:pt idx="1508">
                  <c:v>0.45499181669394434</c:v>
                </c:pt>
                <c:pt idx="1509">
                  <c:v>0.50619834710743805</c:v>
                </c:pt>
                <c:pt idx="1510">
                  <c:v>0.55882352941176472</c:v>
                </c:pt>
                <c:pt idx="1511">
                  <c:v>0.67418546365914789</c:v>
                </c:pt>
                <c:pt idx="1512">
                  <c:v>0.58638743455497377</c:v>
                </c:pt>
                <c:pt idx="1513">
                  <c:v>0.87356321839080464</c:v>
                </c:pt>
                <c:pt idx="1514">
                  <c:v>0.37719298245614036</c:v>
                </c:pt>
                <c:pt idx="1515">
                  <c:v>0.55723542116630664</c:v>
                </c:pt>
                <c:pt idx="1516">
                  <c:v>0.74175824175824179</c:v>
                </c:pt>
                <c:pt idx="1517">
                  <c:v>0.74545454545454548</c:v>
                </c:pt>
                <c:pt idx="1518">
                  <c:v>0.73781512605042021</c:v>
                </c:pt>
                <c:pt idx="1519">
                  <c:v>0.49866666666666665</c:v>
                </c:pt>
                <c:pt idx="1520">
                  <c:v>0.638676844783715</c:v>
                </c:pt>
                <c:pt idx="1521">
                  <c:v>0.61910828025477704</c:v>
                </c:pt>
                <c:pt idx="1522">
                  <c:v>0.62380952380952381</c:v>
                </c:pt>
                <c:pt idx="1523">
                  <c:v>0.63414634146341464</c:v>
                </c:pt>
                <c:pt idx="1524">
                  <c:v>0.5185546875</c:v>
                </c:pt>
                <c:pt idx="1525">
                  <c:v>0.56992084432717682</c:v>
                </c:pt>
                <c:pt idx="1526">
                  <c:v>0.45309381237524948</c:v>
                </c:pt>
                <c:pt idx="1527">
                  <c:v>0.60852713178294571</c:v>
                </c:pt>
                <c:pt idx="1528">
                  <c:v>0.63195146612740138</c:v>
                </c:pt>
                <c:pt idx="1529">
                  <c:v>0.52738654147104846</c:v>
                </c:pt>
                <c:pt idx="1530">
                  <c:v>0.64031437817845582</c:v>
                </c:pt>
                <c:pt idx="1531">
                  <c:v>0.47523461939520334</c:v>
                </c:pt>
                <c:pt idx="1532">
                  <c:v>0.56589821661591999</c:v>
                </c:pt>
                <c:pt idx="1533">
                  <c:v>0.6409423233143785</c:v>
                </c:pt>
                <c:pt idx="1534">
                  <c:v>0.53046000828843765</c:v>
                </c:pt>
                <c:pt idx="1535">
                  <c:v>0.63063063063063063</c:v>
                </c:pt>
                <c:pt idx="1536">
                  <c:v>0.48297389330306467</c:v>
                </c:pt>
                <c:pt idx="1537">
                  <c:v>0.82758620689655171</c:v>
                </c:pt>
                <c:pt idx="1538">
                  <c:v>0.82723577235772361</c:v>
                </c:pt>
                <c:pt idx="1539">
                  <c:v>0.85258964143426297</c:v>
                </c:pt>
                <c:pt idx="1540">
                  <c:v>0.49813200498132004</c:v>
                </c:pt>
                <c:pt idx="1541">
                  <c:v>0.57905544147843946</c:v>
                </c:pt>
                <c:pt idx="1542">
                  <c:v>0.58462732919254656</c:v>
                </c:pt>
                <c:pt idx="1543">
                  <c:v>0.40971168437025796</c:v>
                </c:pt>
                <c:pt idx="1544">
                  <c:v>0.58048780487804874</c:v>
                </c:pt>
                <c:pt idx="1545">
                  <c:v>0.84100418410041844</c:v>
                </c:pt>
                <c:pt idx="1546">
                  <c:v>0.76837972876516769</c:v>
                </c:pt>
                <c:pt idx="1547">
                  <c:v>0.46516853932584268</c:v>
                </c:pt>
                <c:pt idx="1548">
                  <c:v>0.43822703569995991</c:v>
                </c:pt>
                <c:pt idx="1549">
                  <c:v>0.60796203532823623</c:v>
                </c:pt>
                <c:pt idx="1550">
                  <c:v>0.7248566961959354</c:v>
                </c:pt>
                <c:pt idx="1551">
                  <c:v>0.4087256027554535</c:v>
                </c:pt>
                <c:pt idx="1552">
                  <c:v>0.36031115524660706</c:v>
                </c:pt>
                <c:pt idx="1553">
                  <c:v>0.45829361296472831</c:v>
                </c:pt>
                <c:pt idx="1554">
                  <c:v>0.45829361296472831</c:v>
                </c:pt>
                <c:pt idx="1555">
                  <c:v>0.47772377480761441</c:v>
                </c:pt>
                <c:pt idx="1556">
                  <c:v>0.40681487637648034</c:v>
                </c:pt>
                <c:pt idx="1557">
                  <c:v>0.61478831246273102</c:v>
                </c:pt>
                <c:pt idx="1558">
                  <c:v>0.59578471960858115</c:v>
                </c:pt>
                <c:pt idx="1559">
                  <c:v>0.3740395451285729</c:v>
                </c:pt>
                <c:pt idx="1560">
                  <c:v>0.55397871262037501</c:v>
                </c:pt>
                <c:pt idx="1561">
                  <c:v>0.41694181942388703</c:v>
                </c:pt>
                <c:pt idx="1562">
                  <c:v>0.4044333861117394</c:v>
                </c:pt>
                <c:pt idx="1563">
                  <c:v>0.42559984520123839</c:v>
                </c:pt>
                <c:pt idx="1564">
                  <c:v>0.54109852122143265</c:v>
                </c:pt>
                <c:pt idx="1565">
                  <c:v>0.37484445771738589</c:v>
                </c:pt>
                <c:pt idx="1566">
                  <c:v>0.62745839636913769</c:v>
                </c:pt>
                <c:pt idx="1567">
                  <c:v>0.42525694515111429</c:v>
                </c:pt>
                <c:pt idx="1568">
                  <c:v>0.53325102179836514</c:v>
                </c:pt>
                <c:pt idx="1569">
                  <c:v>0.50535888275414098</c:v>
                </c:pt>
                <c:pt idx="1570">
                  <c:v>0.5668537471112578</c:v>
                </c:pt>
                <c:pt idx="1571">
                  <c:v>0.60750309679702708</c:v>
                </c:pt>
                <c:pt idx="1572">
                  <c:v>0.6287715517241379</c:v>
                </c:pt>
                <c:pt idx="1573">
                  <c:v>0.53134075508228462</c:v>
                </c:pt>
                <c:pt idx="1574">
                  <c:v>0.44231224828239751</c:v>
                </c:pt>
                <c:pt idx="1575">
                  <c:v>0.52001107879795039</c:v>
                </c:pt>
                <c:pt idx="1576">
                  <c:v>0.55101519601583449</c:v>
                </c:pt>
                <c:pt idx="1577">
                  <c:v>0.48117742141307585</c:v>
                </c:pt>
                <c:pt idx="1578">
                  <c:v>0.41020608439646711</c:v>
                </c:pt>
                <c:pt idx="1579">
                  <c:v>0.55234668534674902</c:v>
                </c:pt>
                <c:pt idx="1580">
                  <c:v>0.59580497120152776</c:v>
                </c:pt>
                <c:pt idx="1581">
                  <c:v>0.48707175177763412</c:v>
                </c:pt>
                <c:pt idx="1582">
                  <c:v>0.52187379016647306</c:v>
                </c:pt>
                <c:pt idx="1583">
                  <c:v>0.58703777335984098</c:v>
                </c:pt>
                <c:pt idx="1584">
                  <c:v>0.56245008784539208</c:v>
                </c:pt>
                <c:pt idx="1585">
                  <c:v>0.54292798842855672</c:v>
                </c:pt>
                <c:pt idx="1586">
                  <c:v>0.65349364344141125</c:v>
                </c:pt>
                <c:pt idx="1587">
                  <c:v>0.53950227138060436</c:v>
                </c:pt>
                <c:pt idx="1588">
                  <c:v>0.56234468644934954</c:v>
                </c:pt>
                <c:pt idx="1589">
                  <c:v>0.68078352431093214</c:v>
                </c:pt>
                <c:pt idx="1590">
                  <c:v>0.51960632362058279</c:v>
                </c:pt>
                <c:pt idx="1591">
                  <c:v>0.42797494780793321</c:v>
                </c:pt>
                <c:pt idx="1592">
                  <c:v>0.53077567065846465</c:v>
                </c:pt>
                <c:pt idx="1593">
                  <c:v>0.38721695724517108</c:v>
                </c:pt>
                <c:pt idx="1594">
                  <c:v>0.53212691813902302</c:v>
                </c:pt>
                <c:pt idx="1595">
                  <c:v>0.44500399189338574</c:v>
                </c:pt>
                <c:pt idx="1596">
                  <c:v>0.42055384615384617</c:v>
                </c:pt>
                <c:pt idx="1597">
                  <c:v>0.47864135271432812</c:v>
                </c:pt>
                <c:pt idx="1598">
                  <c:v>0.63288413448180048</c:v>
                </c:pt>
                <c:pt idx="1599">
                  <c:v>0.79559748427672961</c:v>
                </c:pt>
                <c:pt idx="1600">
                  <c:v>0.72022160664819945</c:v>
                </c:pt>
                <c:pt idx="1601">
                  <c:v>0.69565217391304346</c:v>
                </c:pt>
                <c:pt idx="1602">
                  <c:v>0.68306010928961747</c:v>
                </c:pt>
                <c:pt idx="1603">
                  <c:v>0.6089613034623218</c:v>
                </c:pt>
                <c:pt idx="1604">
                  <c:v>0.48547129695251595</c:v>
                </c:pt>
                <c:pt idx="1605">
                  <c:v>0.59068627450980393</c:v>
                </c:pt>
                <c:pt idx="1606">
                  <c:v>0.47265077138849931</c:v>
                </c:pt>
                <c:pt idx="1607">
                  <c:v>0.54866707997520148</c:v>
                </c:pt>
                <c:pt idx="1608">
                  <c:v>0.86288848263254114</c:v>
                </c:pt>
                <c:pt idx="1609">
                  <c:v>0.82352941176470584</c:v>
                </c:pt>
                <c:pt idx="1610">
                  <c:v>0.49076620825147349</c:v>
                </c:pt>
                <c:pt idx="1611">
                  <c:v>0.53713355048859934</c:v>
                </c:pt>
                <c:pt idx="1612">
                  <c:v>0.62849650349650354</c:v>
                </c:pt>
                <c:pt idx="1613">
                  <c:v>0.68811248402215597</c:v>
                </c:pt>
                <c:pt idx="1614">
                  <c:v>0.52885443583117997</c:v>
                </c:pt>
                <c:pt idx="1615">
                  <c:v>0.6914983164983165</c:v>
                </c:pt>
                <c:pt idx="1616">
                  <c:v>0.44089294774226279</c:v>
                </c:pt>
                <c:pt idx="1617">
                  <c:v>0.81543624161073824</c:v>
                </c:pt>
                <c:pt idx="1618">
                  <c:v>0.6071428571428571</c:v>
                </c:pt>
                <c:pt idx="1619">
                  <c:v>0.58062015503875974</c:v>
                </c:pt>
                <c:pt idx="1620">
                  <c:v>0.78422273781902552</c:v>
                </c:pt>
                <c:pt idx="1621">
                  <c:v>0.42489270386266093</c:v>
                </c:pt>
                <c:pt idx="1622">
                  <c:v>0.76923076923076927</c:v>
                </c:pt>
                <c:pt idx="1623">
                  <c:v>0.61111111111111116</c:v>
                </c:pt>
                <c:pt idx="1624">
                  <c:v>0.50742574257425743</c:v>
                </c:pt>
                <c:pt idx="1625">
                  <c:v>0.59381443298969072</c:v>
                </c:pt>
                <c:pt idx="1626">
                  <c:v>0.65874363327674024</c:v>
                </c:pt>
                <c:pt idx="1627">
                  <c:v>0.58780487804878045</c:v>
                </c:pt>
                <c:pt idx="1628">
                  <c:v>0.53361344537815125</c:v>
                </c:pt>
                <c:pt idx="1629">
                  <c:v>0.5374149659863946</c:v>
                </c:pt>
                <c:pt idx="1630">
                  <c:v>0.88888888888888884</c:v>
                </c:pt>
                <c:pt idx="1631">
                  <c:v>0.49201277955271566</c:v>
                </c:pt>
                <c:pt idx="1632">
                  <c:v>0.63839811542991753</c:v>
                </c:pt>
                <c:pt idx="1633">
                  <c:v>0.50381679389312972</c:v>
                </c:pt>
                <c:pt idx="1634">
                  <c:v>0.80616740088105732</c:v>
                </c:pt>
                <c:pt idx="1635">
                  <c:v>0.69005010737294203</c:v>
                </c:pt>
                <c:pt idx="1636">
                  <c:v>0.62224264705882348</c:v>
                </c:pt>
                <c:pt idx="1637">
                  <c:v>0.37634795111430625</c:v>
                </c:pt>
                <c:pt idx="1638">
                  <c:v>0.5</c:v>
                </c:pt>
                <c:pt idx="1639">
                  <c:v>0.54359363153904472</c:v>
                </c:pt>
                <c:pt idx="1640">
                  <c:v>0.44027903509239041</c:v>
                </c:pt>
                <c:pt idx="1641">
                  <c:v>0.53366280482864781</c:v>
                </c:pt>
                <c:pt idx="1642">
                  <c:v>0.59404761904761905</c:v>
                </c:pt>
                <c:pt idx="1643">
                  <c:v>0.67656437869203823</c:v>
                </c:pt>
                <c:pt idx="1644">
                  <c:v>0.61981981981981982</c:v>
                </c:pt>
                <c:pt idx="1645">
                  <c:v>0.53996577853825467</c:v>
                </c:pt>
                <c:pt idx="1646">
                  <c:v>0.51724137931034486</c:v>
                </c:pt>
                <c:pt idx="1647">
                  <c:v>0.51677550101328529</c:v>
                </c:pt>
                <c:pt idx="1648">
                  <c:v>0.73561301084236863</c:v>
                </c:pt>
                <c:pt idx="1649">
                  <c:v>0.49502452697967764</c:v>
                </c:pt>
                <c:pt idx="1650">
                  <c:v>0.56729656768222136</c:v>
                </c:pt>
                <c:pt idx="1651">
                  <c:v>0.70795107033639149</c:v>
                </c:pt>
                <c:pt idx="1652">
                  <c:v>0.3431311236189285</c:v>
                </c:pt>
                <c:pt idx="1653">
                  <c:v>0.52063429528218264</c:v>
                </c:pt>
                <c:pt idx="1654">
                  <c:v>0.43091968372867251</c:v>
                </c:pt>
                <c:pt idx="1655">
                  <c:v>0.51658017415779756</c:v>
                </c:pt>
                <c:pt idx="1656">
                  <c:v>0.48826608137768024</c:v>
                </c:pt>
                <c:pt idx="1657">
                  <c:v>0.43216165732722023</c:v>
                </c:pt>
                <c:pt idx="1658">
                  <c:v>0.41748726655348045</c:v>
                </c:pt>
                <c:pt idx="1659">
                  <c:v>0.47880447725648961</c:v>
                </c:pt>
                <c:pt idx="1660">
                  <c:v>0.67143291755400059</c:v>
                </c:pt>
                <c:pt idx="1661">
                  <c:v>0.67143291755400059</c:v>
                </c:pt>
                <c:pt idx="1662">
                  <c:v>0.75205104831358249</c:v>
                </c:pt>
                <c:pt idx="1663">
                  <c:v>0.34589632083937322</c:v>
                </c:pt>
                <c:pt idx="1664">
                  <c:v>0.56776715899218066</c:v>
                </c:pt>
                <c:pt idx="1665">
                  <c:v>0.81489361702127661</c:v>
                </c:pt>
                <c:pt idx="1666">
                  <c:v>0.39833113746157223</c:v>
                </c:pt>
                <c:pt idx="1667">
                  <c:v>0.48641919420552288</c:v>
                </c:pt>
                <c:pt idx="1668">
                  <c:v>0.52966373955879198</c:v>
                </c:pt>
                <c:pt idx="1669">
                  <c:v>0.5007457121551081</c:v>
                </c:pt>
                <c:pt idx="1670">
                  <c:v>0.47099598686610727</c:v>
                </c:pt>
                <c:pt idx="1671">
                  <c:v>0.73846392071848865</c:v>
                </c:pt>
                <c:pt idx="1672">
                  <c:v>0.56326657351342957</c:v>
                </c:pt>
                <c:pt idx="1673">
                  <c:v>0.67434210526315785</c:v>
                </c:pt>
                <c:pt idx="1674">
                  <c:v>0.53040173724212814</c:v>
                </c:pt>
                <c:pt idx="1675">
                  <c:v>0.50728363324764358</c:v>
                </c:pt>
                <c:pt idx="1676">
                  <c:v>0.57936507936507942</c:v>
                </c:pt>
                <c:pt idx="1677">
                  <c:v>0.48973143759873616</c:v>
                </c:pt>
                <c:pt idx="1678">
                  <c:v>0.55907780979827093</c:v>
                </c:pt>
                <c:pt idx="1679">
                  <c:v>0.38244514106583072</c:v>
                </c:pt>
                <c:pt idx="1680">
                  <c:v>0.45213923132704859</c:v>
                </c:pt>
                <c:pt idx="1681">
                  <c:v>0.57110609480812646</c:v>
                </c:pt>
                <c:pt idx="1682">
                  <c:v>0.73316062176165808</c:v>
                </c:pt>
                <c:pt idx="1683">
                  <c:v>0.50551977920883162</c:v>
                </c:pt>
                <c:pt idx="1684">
                  <c:v>0.49375173562899194</c:v>
                </c:pt>
                <c:pt idx="1685">
                  <c:v>0.37426509887760556</c:v>
                </c:pt>
                <c:pt idx="1686">
                  <c:v>0.4055962691538974</c:v>
                </c:pt>
                <c:pt idx="1687">
                  <c:v>0.56315042573320717</c:v>
                </c:pt>
                <c:pt idx="1688">
                  <c:v>0.68921689216892168</c:v>
                </c:pt>
                <c:pt idx="1689">
                  <c:v>0.62605863192182409</c:v>
                </c:pt>
                <c:pt idx="1690">
                  <c:v>0.51737804878048776</c:v>
                </c:pt>
                <c:pt idx="1691">
                  <c:v>0.38269986893840102</c:v>
                </c:pt>
                <c:pt idx="1692">
                  <c:v>0.35465953507508741</c:v>
                </c:pt>
                <c:pt idx="1693">
                  <c:v>0.46958836780667623</c:v>
                </c:pt>
                <c:pt idx="1694">
                  <c:v>0.46005232441135036</c:v>
                </c:pt>
                <c:pt idx="1695">
                  <c:v>0.48588023232525535</c:v>
                </c:pt>
                <c:pt idx="1696">
                  <c:v>0.47347480106100798</c:v>
                </c:pt>
                <c:pt idx="1697">
                  <c:v>0.40366622111896122</c:v>
                </c:pt>
                <c:pt idx="1698">
                  <c:v>0.61142857142857143</c:v>
                </c:pt>
                <c:pt idx="1699">
                  <c:v>0.61142857142857143</c:v>
                </c:pt>
                <c:pt idx="1700">
                  <c:v>0.40164899882214372</c:v>
                </c:pt>
                <c:pt idx="1701">
                  <c:v>0.44059829059829059</c:v>
                </c:pt>
                <c:pt idx="1702">
                  <c:v>0.52209595959595956</c:v>
                </c:pt>
                <c:pt idx="1703">
                  <c:v>0.56161473087818692</c:v>
                </c:pt>
                <c:pt idx="1704">
                  <c:v>0.52189349112426031</c:v>
                </c:pt>
                <c:pt idx="1705">
                  <c:v>0.47957770854967119</c:v>
                </c:pt>
                <c:pt idx="1706">
                  <c:v>0.45188711322679359</c:v>
                </c:pt>
                <c:pt idx="1707">
                  <c:v>0.54036897440983933</c:v>
                </c:pt>
                <c:pt idx="1708">
                  <c:v>0.53450471097529917</c:v>
                </c:pt>
                <c:pt idx="1709">
                  <c:v>0.83451202263083446</c:v>
                </c:pt>
                <c:pt idx="1710">
                  <c:v>0.72196620583717352</c:v>
                </c:pt>
                <c:pt idx="1711">
                  <c:v>0.68681318681318682</c:v>
                </c:pt>
                <c:pt idx="1712">
                  <c:v>0.63844797178130508</c:v>
                </c:pt>
                <c:pt idx="1713">
                  <c:v>0.53620955315870567</c:v>
                </c:pt>
                <c:pt idx="1714">
                  <c:v>0.59981701738334858</c:v>
                </c:pt>
                <c:pt idx="1715">
                  <c:v>0.37274059599413778</c:v>
                </c:pt>
                <c:pt idx="1716">
                  <c:v>0.41556207629262371</c:v>
                </c:pt>
                <c:pt idx="1717">
                  <c:v>0.39827498731608318</c:v>
                </c:pt>
                <c:pt idx="1718">
                  <c:v>0.43208217337045213</c:v>
                </c:pt>
                <c:pt idx="1719">
                  <c:v>0.54073910807435166</c:v>
                </c:pt>
                <c:pt idx="1720">
                  <c:v>0.37902888237756382</c:v>
                </c:pt>
                <c:pt idx="1721">
                  <c:v>0.32139115860046091</c:v>
                </c:pt>
                <c:pt idx="1722">
                  <c:v>0.37902888237756382</c:v>
                </c:pt>
                <c:pt idx="1723">
                  <c:v>0.32139115860046091</c:v>
                </c:pt>
                <c:pt idx="1724">
                  <c:v>0.78734408275022816</c:v>
                </c:pt>
                <c:pt idx="1725">
                  <c:v>0.44298745724059291</c:v>
                </c:pt>
                <c:pt idx="1726">
                  <c:v>0.57278983589200638</c:v>
                </c:pt>
                <c:pt idx="1727">
                  <c:v>0.41597337770382697</c:v>
                </c:pt>
                <c:pt idx="1728">
                  <c:v>0.37019230769230771</c:v>
                </c:pt>
                <c:pt idx="1729">
                  <c:v>0.48294509151414311</c:v>
                </c:pt>
                <c:pt idx="1730">
                  <c:v>0.44291091593475534</c:v>
                </c:pt>
                <c:pt idx="1731">
                  <c:v>0.48294509151414311</c:v>
                </c:pt>
                <c:pt idx="1732">
                  <c:v>0.44291091593475534</c:v>
                </c:pt>
                <c:pt idx="1733">
                  <c:v>0.33416572077185019</c:v>
                </c:pt>
                <c:pt idx="1734">
                  <c:v>0.31793354574419663</c:v>
                </c:pt>
                <c:pt idx="1735">
                  <c:v>0.47670405522001724</c:v>
                </c:pt>
                <c:pt idx="1736">
                  <c:v>0.43833838165296407</c:v>
                </c:pt>
                <c:pt idx="1737">
                  <c:v>0.60886007563479205</c:v>
                </c:pt>
                <c:pt idx="1738">
                  <c:v>0.3863922721545569</c:v>
                </c:pt>
                <c:pt idx="1739">
                  <c:v>0.71985815602836878</c:v>
                </c:pt>
                <c:pt idx="1740">
                  <c:v>0.53125</c:v>
                </c:pt>
                <c:pt idx="1741">
                  <c:v>0.73577235772357719</c:v>
                </c:pt>
                <c:pt idx="1742">
                  <c:v>0.5436893203883495</c:v>
                </c:pt>
                <c:pt idx="1743">
                  <c:v>0.5436893203883495</c:v>
                </c:pt>
                <c:pt idx="1744">
                  <c:v>0.49096385542168675</c:v>
                </c:pt>
                <c:pt idx="1745">
                  <c:v>0.60620525059665875</c:v>
                </c:pt>
                <c:pt idx="1746">
                  <c:v>0.57966101694915251</c:v>
                </c:pt>
                <c:pt idx="1747">
                  <c:v>0.65157004830917875</c:v>
                </c:pt>
                <c:pt idx="1748">
                  <c:v>0.61535144458818458</c:v>
                </c:pt>
                <c:pt idx="1749">
                  <c:v>0.35879828326180258</c:v>
                </c:pt>
                <c:pt idx="1750">
                  <c:v>0.62213359920239286</c:v>
                </c:pt>
                <c:pt idx="1751">
                  <c:v>0.50681536555142503</c:v>
                </c:pt>
                <c:pt idx="1752">
                  <c:v>0.35517774343122099</c:v>
                </c:pt>
                <c:pt idx="1753">
                  <c:v>0.48715203426124198</c:v>
                </c:pt>
                <c:pt idx="1754">
                  <c:v>0.46024955436720144</c:v>
                </c:pt>
                <c:pt idx="1755">
                  <c:v>0.45526410348544738</c:v>
                </c:pt>
                <c:pt idx="1756">
                  <c:v>0.43261648745519715</c:v>
                </c:pt>
                <c:pt idx="1757">
                  <c:v>0.5537537537537538</c:v>
                </c:pt>
                <c:pt idx="1758">
                  <c:v>0.55879778231689525</c:v>
                </c:pt>
                <c:pt idx="1759">
                  <c:v>0.63631765300961052</c:v>
                </c:pt>
                <c:pt idx="1760">
                  <c:v>0.45618641286511324</c:v>
                </c:pt>
                <c:pt idx="1761">
                  <c:v>0.65094798249878461</c:v>
                </c:pt>
                <c:pt idx="1762">
                  <c:v>0.55018726591760303</c:v>
                </c:pt>
                <c:pt idx="1763">
                  <c:v>0.48777895855472903</c:v>
                </c:pt>
                <c:pt idx="1764">
                  <c:v>0.57105108631826185</c:v>
                </c:pt>
                <c:pt idx="1765">
                  <c:v>0.81622088006902505</c:v>
                </c:pt>
                <c:pt idx="1766">
                  <c:v>0.81622088006902505</c:v>
                </c:pt>
                <c:pt idx="1767">
                  <c:v>0.82035928143712578</c:v>
                </c:pt>
                <c:pt idx="1768">
                  <c:v>0.5633652822151225</c:v>
                </c:pt>
                <c:pt idx="1769">
                  <c:v>0.42804303967720242</c:v>
                </c:pt>
                <c:pt idx="1770">
                  <c:v>0.51388888888888884</c:v>
                </c:pt>
                <c:pt idx="1771">
                  <c:v>0.37038391224862888</c:v>
                </c:pt>
                <c:pt idx="1772">
                  <c:v>0.43202033036848791</c:v>
                </c:pt>
                <c:pt idx="1773">
                  <c:v>0.56654275092936801</c:v>
                </c:pt>
                <c:pt idx="1774">
                  <c:v>0.48089410589410592</c:v>
                </c:pt>
                <c:pt idx="1775">
                  <c:v>0.44309173272933183</c:v>
                </c:pt>
                <c:pt idx="1776">
                  <c:v>0.45464704786738686</c:v>
                </c:pt>
                <c:pt idx="1777">
                  <c:v>0.67705735660847877</c:v>
                </c:pt>
                <c:pt idx="1778">
                  <c:v>0.38483965014577259</c:v>
                </c:pt>
                <c:pt idx="1779">
                  <c:v>0.65843621399176955</c:v>
                </c:pt>
                <c:pt idx="1780">
                  <c:v>0.54827968923418424</c:v>
                </c:pt>
                <c:pt idx="1781">
                  <c:v>0.54827968923418424</c:v>
                </c:pt>
                <c:pt idx="1782">
                  <c:v>0.73973556019485043</c:v>
                </c:pt>
                <c:pt idx="1783">
                  <c:v>0.53556485355648531</c:v>
                </c:pt>
                <c:pt idx="1784">
                  <c:v>0.63751788268955656</c:v>
                </c:pt>
                <c:pt idx="1785">
                  <c:v>0.51610369206598583</c:v>
                </c:pt>
                <c:pt idx="1786">
                  <c:v>0.55070270270270272</c:v>
                </c:pt>
                <c:pt idx="1787">
                  <c:v>0.40443092962641181</c:v>
                </c:pt>
                <c:pt idx="1788">
                  <c:v>0.51184379001280411</c:v>
                </c:pt>
                <c:pt idx="1789">
                  <c:v>0.56608478802992523</c:v>
                </c:pt>
                <c:pt idx="1790">
                  <c:v>0.5834983498349835</c:v>
                </c:pt>
                <c:pt idx="1791">
                  <c:v>0.39953051643192489</c:v>
                </c:pt>
                <c:pt idx="1792">
                  <c:v>0.49416342412451364</c:v>
                </c:pt>
                <c:pt idx="1793">
                  <c:v>0.48488241881298993</c:v>
                </c:pt>
                <c:pt idx="1794">
                  <c:v>0.52005615724027277</c:v>
                </c:pt>
                <c:pt idx="1795">
                  <c:v>0.55065738592420732</c:v>
                </c:pt>
                <c:pt idx="1796">
                  <c:v>0.54329896907216491</c:v>
                </c:pt>
                <c:pt idx="1797">
                  <c:v>0.52057478772044419</c:v>
                </c:pt>
                <c:pt idx="1798">
                  <c:v>0.48010160880609654</c:v>
                </c:pt>
                <c:pt idx="1799">
                  <c:v>0.50096936797208225</c:v>
                </c:pt>
                <c:pt idx="1800">
                  <c:v>0.67737556561085976</c:v>
                </c:pt>
                <c:pt idx="1801">
                  <c:v>0.55052935514918189</c:v>
                </c:pt>
                <c:pt idx="1802">
                  <c:v>0.53285151116951379</c:v>
                </c:pt>
                <c:pt idx="1803">
                  <c:v>0.59320557491289194</c:v>
                </c:pt>
                <c:pt idx="1804">
                  <c:v>0.34445585215605751</c:v>
                </c:pt>
                <c:pt idx="1805">
                  <c:v>0.57344173441734414</c:v>
                </c:pt>
                <c:pt idx="1806">
                  <c:v>0.51947339550191995</c:v>
                </c:pt>
                <c:pt idx="1807">
                  <c:v>0.57344173441734414</c:v>
                </c:pt>
                <c:pt idx="1808">
                  <c:v>0.51947339550191995</c:v>
                </c:pt>
                <c:pt idx="1809">
                  <c:v>0.60895522388059697</c:v>
                </c:pt>
                <c:pt idx="1810">
                  <c:v>0.65600000000000003</c:v>
                </c:pt>
                <c:pt idx="1811">
                  <c:v>0.76318407960199008</c:v>
                </c:pt>
                <c:pt idx="1812">
                  <c:v>0.55383074611917882</c:v>
                </c:pt>
                <c:pt idx="1813">
                  <c:v>0.56151645207439194</c:v>
                </c:pt>
                <c:pt idx="1814">
                  <c:v>0.52307692307692311</c:v>
                </c:pt>
                <c:pt idx="1815">
                  <c:v>0.52877697841726623</c:v>
                </c:pt>
                <c:pt idx="1816">
                  <c:v>0.72685185185185186</c:v>
                </c:pt>
                <c:pt idx="1817">
                  <c:v>0.63174114021571648</c:v>
                </c:pt>
                <c:pt idx="1818">
                  <c:v>0.49206349206349204</c:v>
                </c:pt>
                <c:pt idx="1819">
                  <c:v>0.83703703703703702</c:v>
                </c:pt>
                <c:pt idx="1820">
                  <c:v>0.67346938775510201</c:v>
                </c:pt>
                <c:pt idx="1821">
                  <c:v>0.53755522827687774</c:v>
                </c:pt>
                <c:pt idx="1822">
                  <c:v>0.63807890222984565</c:v>
                </c:pt>
                <c:pt idx="1823">
                  <c:v>0.60567184334908841</c:v>
                </c:pt>
                <c:pt idx="1824">
                  <c:v>0.6376953125</c:v>
                </c:pt>
                <c:pt idx="1825">
                  <c:v>0.42321557317952413</c:v>
                </c:pt>
                <c:pt idx="1826">
                  <c:v>0.55472013366750206</c:v>
                </c:pt>
                <c:pt idx="1827">
                  <c:v>0.55472013366750206</c:v>
                </c:pt>
                <c:pt idx="1828">
                  <c:v>0.56933797909407668</c:v>
                </c:pt>
                <c:pt idx="1829">
                  <c:v>0.56307692307692303</c:v>
                </c:pt>
                <c:pt idx="1830">
                  <c:v>0.65561224489795922</c:v>
                </c:pt>
                <c:pt idx="1831">
                  <c:v>0.47428073234524848</c:v>
                </c:pt>
                <c:pt idx="1832">
                  <c:v>0.49720386375190645</c:v>
                </c:pt>
                <c:pt idx="1833">
                  <c:v>0.58941281138790036</c:v>
                </c:pt>
                <c:pt idx="1834">
                  <c:v>0.40180032733224225</c:v>
                </c:pt>
                <c:pt idx="1835">
                  <c:v>0.49216710182767626</c:v>
                </c:pt>
                <c:pt idx="1836">
                  <c:v>0.48332060096765977</c:v>
                </c:pt>
                <c:pt idx="1837">
                  <c:v>0.51900658895083629</c:v>
                </c:pt>
                <c:pt idx="1838">
                  <c:v>0.69096671949286848</c:v>
                </c:pt>
                <c:pt idx="1839">
                  <c:v>0.61992031872509956</c:v>
                </c:pt>
                <c:pt idx="1840">
                  <c:v>0.64537264537264538</c:v>
                </c:pt>
                <c:pt idx="1841">
                  <c:v>0.54162042175360714</c:v>
                </c:pt>
                <c:pt idx="1842">
                  <c:v>0.54244928625093913</c:v>
                </c:pt>
                <c:pt idx="1843">
                  <c:v>0.312202852614897</c:v>
                </c:pt>
                <c:pt idx="1844">
                  <c:v>0.50594766058683582</c:v>
                </c:pt>
                <c:pt idx="1845">
                  <c:v>0.54883381924198249</c:v>
                </c:pt>
                <c:pt idx="1846">
                  <c:v>0.47682386134623134</c:v>
                </c:pt>
                <c:pt idx="1847">
                  <c:v>0.55837563451776651</c:v>
                </c:pt>
                <c:pt idx="1848">
                  <c:v>0.64984227129337535</c:v>
                </c:pt>
                <c:pt idx="1849">
                  <c:v>0.5063424947145877</c:v>
                </c:pt>
                <c:pt idx="1850">
                  <c:v>0.75536992840095463</c:v>
                </c:pt>
                <c:pt idx="1851">
                  <c:v>0.21822033898305085</c:v>
                </c:pt>
                <c:pt idx="1852">
                  <c:v>0.39470013947001392</c:v>
                </c:pt>
                <c:pt idx="1853">
                  <c:v>0.59685863874345546</c:v>
                </c:pt>
                <c:pt idx="1854">
                  <c:v>0.41201264488935724</c:v>
                </c:pt>
                <c:pt idx="1855">
                  <c:v>0.74924471299093653</c:v>
                </c:pt>
                <c:pt idx="1856">
                  <c:v>0.52087114337568063</c:v>
                </c:pt>
                <c:pt idx="1857">
                  <c:v>0.49554013875123887</c:v>
                </c:pt>
                <c:pt idx="1858">
                  <c:v>0.5717255717255717</c:v>
                </c:pt>
                <c:pt idx="1859">
                  <c:v>0.55919395465994959</c:v>
                </c:pt>
                <c:pt idx="1860">
                  <c:v>0.91035548686244205</c:v>
                </c:pt>
                <c:pt idx="1861">
                  <c:v>0.76094674556213016</c:v>
                </c:pt>
                <c:pt idx="1862">
                  <c:v>0.76042908224076278</c:v>
                </c:pt>
                <c:pt idx="1863">
                  <c:v>0.47152034261241971</c:v>
                </c:pt>
                <c:pt idx="1864">
                  <c:v>0.68323586744639375</c:v>
                </c:pt>
                <c:pt idx="1865">
                  <c:v>0.68323586744639375</c:v>
                </c:pt>
                <c:pt idx="1866">
                  <c:v>0.89875666074600358</c:v>
                </c:pt>
                <c:pt idx="1867">
                  <c:v>0.56190476190476191</c:v>
                </c:pt>
                <c:pt idx="1868">
                  <c:v>0.48404840484048406</c:v>
                </c:pt>
                <c:pt idx="1869">
                  <c:v>0.58414872798434447</c:v>
                </c:pt>
                <c:pt idx="1870">
                  <c:v>0.72493786246893122</c:v>
                </c:pt>
                <c:pt idx="1871">
                  <c:v>0.84263959390862941</c:v>
                </c:pt>
                <c:pt idx="1872">
                  <c:v>0.50516351118760761</c:v>
                </c:pt>
                <c:pt idx="1873">
                  <c:v>0.64353741496598638</c:v>
                </c:pt>
                <c:pt idx="1874">
                  <c:v>0.50293300401358443</c:v>
                </c:pt>
                <c:pt idx="1875">
                  <c:v>0.58730158730158732</c:v>
                </c:pt>
                <c:pt idx="1876">
                  <c:v>0.41194141945174617</c:v>
                </c:pt>
                <c:pt idx="1877">
                  <c:v>0.64937027707808559</c:v>
                </c:pt>
                <c:pt idx="1878">
                  <c:v>0.29087852038671713</c:v>
                </c:pt>
                <c:pt idx="1879">
                  <c:v>0.43070175438596492</c:v>
                </c:pt>
                <c:pt idx="1880">
                  <c:v>0.66785714285714282</c:v>
                </c:pt>
                <c:pt idx="1881">
                  <c:v>0.51709401709401714</c:v>
                </c:pt>
                <c:pt idx="1882">
                  <c:v>0.5497470489038786</c:v>
                </c:pt>
                <c:pt idx="1883">
                  <c:v>0.50389610389610384</c:v>
                </c:pt>
                <c:pt idx="1884">
                  <c:v>0.76834862385321101</c:v>
                </c:pt>
                <c:pt idx="1885">
                  <c:v>0.55036496350364961</c:v>
                </c:pt>
                <c:pt idx="1886">
                  <c:v>0.33718244803695152</c:v>
                </c:pt>
                <c:pt idx="1887">
                  <c:v>0.56873930405019968</c:v>
                </c:pt>
                <c:pt idx="1888">
                  <c:v>0.52</c:v>
                </c:pt>
                <c:pt idx="1889">
                  <c:v>0.67008443908323279</c:v>
                </c:pt>
                <c:pt idx="1890">
                  <c:v>0.6953125</c:v>
                </c:pt>
                <c:pt idx="1891">
                  <c:v>0.71959459459459463</c:v>
                </c:pt>
                <c:pt idx="1892">
                  <c:v>0.4279038718291055</c:v>
                </c:pt>
                <c:pt idx="1893">
                  <c:v>0.46955958549222798</c:v>
                </c:pt>
                <c:pt idx="1894">
                  <c:v>0.6266375545851528</c:v>
                </c:pt>
                <c:pt idx="1895">
                  <c:v>0.35580204778156999</c:v>
                </c:pt>
                <c:pt idx="1896">
                  <c:v>0.31555555555555553</c:v>
                </c:pt>
                <c:pt idx="1897">
                  <c:v>0.48961821835231079</c:v>
                </c:pt>
                <c:pt idx="1898">
                  <c:v>0.6004273504273504</c:v>
                </c:pt>
                <c:pt idx="1899">
                  <c:v>0.34527972027972026</c:v>
                </c:pt>
                <c:pt idx="1900">
                  <c:v>0.4214108910891089</c:v>
                </c:pt>
                <c:pt idx="1901">
                  <c:v>0.51288135593220341</c:v>
                </c:pt>
                <c:pt idx="1902">
                  <c:v>0.60291595197255576</c:v>
                </c:pt>
                <c:pt idx="1903">
                  <c:v>0.61727349703640977</c:v>
                </c:pt>
                <c:pt idx="1904">
                  <c:v>0.49374540103016923</c:v>
                </c:pt>
                <c:pt idx="1905">
                  <c:v>0.55203619909502266</c:v>
                </c:pt>
                <c:pt idx="1906">
                  <c:v>0.60985533453887886</c:v>
                </c:pt>
                <c:pt idx="1907">
                  <c:v>0.46535580524344572</c:v>
                </c:pt>
                <c:pt idx="1908">
                  <c:v>0.46535580524344572</c:v>
                </c:pt>
                <c:pt idx="1909">
                  <c:v>0.50761828388131514</c:v>
                </c:pt>
                <c:pt idx="1910">
                  <c:v>0.4117946110828673</c:v>
                </c:pt>
                <c:pt idx="1911">
                  <c:v>0.51879388682362659</c:v>
                </c:pt>
                <c:pt idx="1912">
                  <c:v>0.70499419279907083</c:v>
                </c:pt>
                <c:pt idx="1913">
                  <c:v>0.68349514563106795</c:v>
                </c:pt>
                <c:pt idx="1914">
                  <c:v>0.59722222222222221</c:v>
                </c:pt>
                <c:pt idx="1915">
                  <c:v>0.55160142348754448</c:v>
                </c:pt>
                <c:pt idx="1916">
                  <c:v>0.56153846153846154</c:v>
                </c:pt>
                <c:pt idx="1917">
                  <c:v>0.60810810810810811</c:v>
                </c:pt>
                <c:pt idx="1918">
                  <c:v>0.61167002012072436</c:v>
                </c:pt>
                <c:pt idx="1919">
                  <c:v>0.40679711637487126</c:v>
                </c:pt>
                <c:pt idx="1920">
                  <c:v>0.54483282674772038</c:v>
                </c:pt>
                <c:pt idx="1921">
                  <c:v>0.48230668414154654</c:v>
                </c:pt>
                <c:pt idx="1922">
                  <c:v>0.46676406135865595</c:v>
                </c:pt>
                <c:pt idx="1923">
                  <c:v>0.65087440381558026</c:v>
                </c:pt>
                <c:pt idx="1924">
                  <c:v>0.69230769230769229</c:v>
                </c:pt>
                <c:pt idx="1925">
                  <c:v>0.50317994762439211</c:v>
                </c:pt>
                <c:pt idx="1926">
                  <c:v>0.52629629629629626</c:v>
                </c:pt>
                <c:pt idx="1927">
                  <c:v>0.40134907251264756</c:v>
                </c:pt>
                <c:pt idx="1928">
                  <c:v>0.63687943262411351</c:v>
                </c:pt>
                <c:pt idx="1929">
                  <c:v>0.4609256449165402</c:v>
                </c:pt>
                <c:pt idx="1930">
                  <c:v>0.59610215053763438</c:v>
                </c:pt>
                <c:pt idx="1931">
                  <c:v>0.39026763990267638</c:v>
                </c:pt>
                <c:pt idx="1932">
                  <c:v>0.46755921730175076</c:v>
                </c:pt>
                <c:pt idx="1933">
                  <c:v>0.47244488977955912</c:v>
                </c:pt>
                <c:pt idx="1934">
                  <c:v>0.49451073985680188</c:v>
                </c:pt>
                <c:pt idx="1935">
                  <c:v>0.52374366067312128</c:v>
                </c:pt>
                <c:pt idx="1936">
                  <c:v>0.60921293471629046</c:v>
                </c:pt>
                <c:pt idx="1937">
                  <c:v>0.60669327602087808</c:v>
                </c:pt>
                <c:pt idx="1938">
                  <c:v>0.33900293255131964</c:v>
                </c:pt>
                <c:pt idx="1939">
                  <c:v>0.59681433549029372</c:v>
                </c:pt>
                <c:pt idx="1940">
                  <c:v>0.56997591651057</c:v>
                </c:pt>
                <c:pt idx="1941">
                  <c:v>0.49609882964889468</c:v>
                </c:pt>
                <c:pt idx="1942">
                  <c:v>0.63036876355748372</c:v>
                </c:pt>
                <c:pt idx="1943">
                  <c:v>0.54878048780487809</c:v>
                </c:pt>
                <c:pt idx="1944">
                  <c:v>0.71843003412969286</c:v>
                </c:pt>
                <c:pt idx="1945">
                  <c:v>0.58020477815699656</c:v>
                </c:pt>
                <c:pt idx="1946">
                  <c:v>0.62467419635099908</c:v>
                </c:pt>
                <c:pt idx="1947">
                  <c:v>0.59851116625310175</c:v>
                </c:pt>
                <c:pt idx="1948">
                  <c:v>0.54224652087475145</c:v>
                </c:pt>
                <c:pt idx="1949">
                  <c:v>0.80585106382978722</c:v>
                </c:pt>
                <c:pt idx="1950">
                  <c:v>0.6404494382022472</c:v>
                </c:pt>
                <c:pt idx="1951">
                  <c:v>0.47232037691401652</c:v>
                </c:pt>
                <c:pt idx="1952">
                  <c:v>0.72745098039215683</c:v>
                </c:pt>
                <c:pt idx="1953">
                  <c:v>0.78151260504201681</c:v>
                </c:pt>
                <c:pt idx="1954">
                  <c:v>0.74375000000000002</c:v>
                </c:pt>
                <c:pt idx="1955">
                  <c:v>0.39562841530054643</c:v>
                </c:pt>
                <c:pt idx="1956">
                  <c:v>0.62508520790729383</c:v>
                </c:pt>
                <c:pt idx="1957">
                  <c:v>0.52849389416553594</c:v>
                </c:pt>
                <c:pt idx="1958">
                  <c:v>0.61421098517872708</c:v>
                </c:pt>
                <c:pt idx="1959">
                  <c:v>0.85372714486638535</c:v>
                </c:pt>
                <c:pt idx="1960">
                  <c:v>0.52380952380952384</c:v>
                </c:pt>
                <c:pt idx="1961">
                  <c:v>0.86135181975736563</c:v>
                </c:pt>
                <c:pt idx="1962">
                  <c:v>0.79130434782608694</c:v>
                </c:pt>
                <c:pt idx="1963">
                  <c:v>0.44812362030905079</c:v>
                </c:pt>
                <c:pt idx="1964">
                  <c:v>0.61833333333333329</c:v>
                </c:pt>
                <c:pt idx="1965">
                  <c:v>0.39223300970873787</c:v>
                </c:pt>
                <c:pt idx="1966">
                  <c:v>0.52056962025316456</c:v>
                </c:pt>
                <c:pt idx="1967">
                  <c:v>0.63859649122807016</c:v>
                </c:pt>
                <c:pt idx="1968">
                  <c:v>0.41205533596837945</c:v>
                </c:pt>
                <c:pt idx="1969">
                  <c:v>0.70283018867924529</c:v>
                </c:pt>
                <c:pt idx="1970">
                  <c:v>0.66666666666666663</c:v>
                </c:pt>
                <c:pt idx="1971">
                  <c:v>0.68631368631368628</c:v>
                </c:pt>
                <c:pt idx="1972">
                  <c:v>0.62158273381294959</c:v>
                </c:pt>
                <c:pt idx="1973">
                  <c:v>0.5500725689404935</c:v>
                </c:pt>
                <c:pt idx="1974">
                  <c:v>0.19347826086956521</c:v>
                </c:pt>
                <c:pt idx="1975">
                  <c:v>0.57046979865771807</c:v>
                </c:pt>
                <c:pt idx="1976">
                  <c:v>0.37037037037037035</c:v>
                </c:pt>
                <c:pt idx="1977">
                  <c:v>0.66482300884955747</c:v>
                </c:pt>
                <c:pt idx="1978">
                  <c:v>0.46828143021914648</c:v>
                </c:pt>
                <c:pt idx="1979">
                  <c:v>0.56342562781712813</c:v>
                </c:pt>
                <c:pt idx="1980">
                  <c:v>0.76132930513595165</c:v>
                </c:pt>
                <c:pt idx="1981">
                  <c:v>0.72891566265060237</c:v>
                </c:pt>
                <c:pt idx="1982">
                  <c:v>0.72845528455284558</c:v>
                </c:pt>
                <c:pt idx="1983">
                  <c:v>0.32436708860759494</c:v>
                </c:pt>
                <c:pt idx="1984">
                  <c:v>0.62578222778473092</c:v>
                </c:pt>
                <c:pt idx="1985">
                  <c:v>0.52325581395348841</c:v>
                </c:pt>
                <c:pt idx="1986">
                  <c:v>0.33356449375866853</c:v>
                </c:pt>
                <c:pt idx="1987">
                  <c:v>0.28585558852621168</c:v>
                </c:pt>
                <c:pt idx="1988">
                  <c:v>0.3286290322580645</c:v>
                </c:pt>
                <c:pt idx="1989">
                  <c:v>0.4800824175824176</c:v>
                </c:pt>
                <c:pt idx="1990">
                  <c:v>0.66033554922443816</c:v>
                </c:pt>
                <c:pt idx="1991">
                  <c:v>0.69079987353778061</c:v>
                </c:pt>
                <c:pt idx="1992">
                  <c:v>0.47751849743881614</c:v>
                </c:pt>
                <c:pt idx="1993">
                  <c:v>0.44387464387464387</c:v>
                </c:pt>
                <c:pt idx="1994">
                  <c:v>0.37832093517534537</c:v>
                </c:pt>
                <c:pt idx="1995">
                  <c:v>0.48073394495412847</c:v>
                </c:pt>
                <c:pt idx="1996">
                  <c:v>0.63590909090909087</c:v>
                </c:pt>
                <c:pt idx="1997">
                  <c:v>0.48073394495412847</c:v>
                </c:pt>
                <c:pt idx="1998">
                  <c:v>0.63590909090909087</c:v>
                </c:pt>
                <c:pt idx="1999">
                  <c:v>0.67274472168905952</c:v>
                </c:pt>
                <c:pt idx="2000">
                  <c:v>0.45180383314543404</c:v>
                </c:pt>
                <c:pt idx="2001">
                  <c:v>0.57501099868015837</c:v>
                </c:pt>
                <c:pt idx="2002">
                  <c:v>0.42524705132292001</c:v>
                </c:pt>
                <c:pt idx="2003">
                  <c:v>0.72584640792733279</c:v>
                </c:pt>
                <c:pt idx="2004">
                  <c:v>0.66361746361746365</c:v>
                </c:pt>
                <c:pt idx="2005">
                  <c:v>0.3091983745844108</c:v>
                </c:pt>
                <c:pt idx="2006">
                  <c:v>0.47463961558996265</c:v>
                </c:pt>
                <c:pt idx="2007">
                  <c:v>0.73230553608969862</c:v>
                </c:pt>
                <c:pt idx="2008">
                  <c:v>0.49964862965565704</c:v>
                </c:pt>
                <c:pt idx="2009">
                  <c:v>0.60710633946830261</c:v>
                </c:pt>
                <c:pt idx="2010">
                  <c:v>0.33757535164099128</c:v>
                </c:pt>
                <c:pt idx="2011">
                  <c:v>0.47710280373831776</c:v>
                </c:pt>
                <c:pt idx="2012">
                  <c:v>0.36603910209992757</c:v>
                </c:pt>
                <c:pt idx="2013">
                  <c:v>0.74058252427184468</c:v>
                </c:pt>
                <c:pt idx="2014">
                  <c:v>0.32992073976221931</c:v>
                </c:pt>
                <c:pt idx="2015">
                  <c:v>0.32596502804354999</c:v>
                </c:pt>
                <c:pt idx="2016">
                  <c:v>0.62729942804142835</c:v>
                </c:pt>
                <c:pt idx="2017">
                  <c:v>0.64706879024059638</c:v>
                </c:pt>
                <c:pt idx="2018">
                  <c:v>0.52307259425998875</c:v>
                </c:pt>
                <c:pt idx="2019">
                  <c:v>0.58718861209964412</c:v>
                </c:pt>
                <c:pt idx="2020">
                  <c:v>0.44268774703557312</c:v>
                </c:pt>
                <c:pt idx="2021">
                  <c:v>0.69317428760768718</c:v>
                </c:pt>
                <c:pt idx="2022">
                  <c:v>0.63391933815925539</c:v>
                </c:pt>
                <c:pt idx="2023">
                  <c:v>0.46940194714881778</c:v>
                </c:pt>
                <c:pt idx="2024">
                  <c:v>0.7595628415300546</c:v>
                </c:pt>
                <c:pt idx="2025">
                  <c:v>0.58266129032258063</c:v>
                </c:pt>
                <c:pt idx="2026">
                  <c:v>0.51282051282051277</c:v>
                </c:pt>
                <c:pt idx="2027">
                  <c:v>0.68206039076376557</c:v>
                </c:pt>
                <c:pt idx="2028">
                  <c:v>0.85300668151447656</c:v>
                </c:pt>
                <c:pt idx="2029">
                  <c:v>0.90909090909090906</c:v>
                </c:pt>
                <c:pt idx="2030">
                  <c:v>0.53426124197002145</c:v>
                </c:pt>
                <c:pt idx="2031">
                  <c:v>0.53944223107569722</c:v>
                </c:pt>
                <c:pt idx="2032">
                  <c:v>0.6431535269709544</c:v>
                </c:pt>
                <c:pt idx="2033">
                  <c:v>0.44123314065510599</c:v>
                </c:pt>
                <c:pt idx="2034">
                  <c:v>0.56321839080459768</c:v>
                </c:pt>
                <c:pt idx="2035">
                  <c:v>0.35250737463126841</c:v>
                </c:pt>
                <c:pt idx="2036">
                  <c:v>0.35250737463126841</c:v>
                </c:pt>
                <c:pt idx="2037">
                  <c:v>0.44031141868512108</c:v>
                </c:pt>
                <c:pt idx="2038">
                  <c:v>0.69243156199677935</c:v>
                </c:pt>
                <c:pt idx="2039">
                  <c:v>0.51833333333333331</c:v>
                </c:pt>
                <c:pt idx="2040">
                  <c:v>0.41856540084388183</c:v>
                </c:pt>
                <c:pt idx="2041">
                  <c:v>0.43553888130968621</c:v>
                </c:pt>
                <c:pt idx="2042">
                  <c:v>0.41544763019309539</c:v>
                </c:pt>
                <c:pt idx="2043">
                  <c:v>0.66302566903331517</c:v>
                </c:pt>
                <c:pt idx="2044">
                  <c:v>0.65986802639472109</c:v>
                </c:pt>
                <c:pt idx="2045">
                  <c:v>0.65986802639472109</c:v>
                </c:pt>
                <c:pt idx="2046">
                  <c:v>0.46600376242945446</c:v>
                </c:pt>
                <c:pt idx="2047">
                  <c:v>0.67190446260213699</c:v>
                </c:pt>
                <c:pt idx="2048">
                  <c:v>0.77839116719242907</c:v>
                </c:pt>
                <c:pt idx="2049">
                  <c:v>0.66772402854877078</c:v>
                </c:pt>
                <c:pt idx="2050">
                  <c:v>0.48155246765692383</c:v>
                </c:pt>
                <c:pt idx="2051">
                  <c:v>0.68431876606683806</c:v>
                </c:pt>
                <c:pt idx="2052">
                  <c:v>0.57270029673590506</c:v>
                </c:pt>
                <c:pt idx="2053">
                  <c:v>0.38288920056100983</c:v>
                </c:pt>
                <c:pt idx="2054">
                  <c:v>0.43662977508032846</c:v>
                </c:pt>
                <c:pt idx="2055">
                  <c:v>0.49396735273243436</c:v>
                </c:pt>
                <c:pt idx="2056">
                  <c:v>0.54079358002674993</c:v>
                </c:pt>
                <c:pt idx="2057">
                  <c:v>0.59697508896797158</c:v>
                </c:pt>
                <c:pt idx="2058">
                  <c:v>0.4883936861652739</c:v>
                </c:pt>
                <c:pt idx="2059">
                  <c:v>0.40456238361266295</c:v>
                </c:pt>
                <c:pt idx="2060">
                  <c:v>0.55433589462129529</c:v>
                </c:pt>
                <c:pt idx="2061">
                  <c:v>0.65225390984360621</c:v>
                </c:pt>
                <c:pt idx="2062">
                  <c:v>0.50583164300202843</c:v>
                </c:pt>
                <c:pt idx="2063">
                  <c:v>0.63274336283185839</c:v>
                </c:pt>
                <c:pt idx="2064">
                  <c:v>0.55791335101679929</c:v>
                </c:pt>
                <c:pt idx="2065">
                  <c:v>0.8039867109634552</c:v>
                </c:pt>
                <c:pt idx="2066">
                  <c:v>0.8039867109634552</c:v>
                </c:pt>
                <c:pt idx="2067">
                  <c:v>0.67088122605363987</c:v>
                </c:pt>
                <c:pt idx="2068">
                  <c:v>0.71004098360655743</c:v>
                </c:pt>
                <c:pt idx="2069">
                  <c:v>0.85892116182572609</c:v>
                </c:pt>
                <c:pt idx="2070">
                  <c:v>0.8308457711442786</c:v>
                </c:pt>
                <c:pt idx="2071">
                  <c:v>0.39953452288595809</c:v>
                </c:pt>
                <c:pt idx="2072">
                  <c:v>0.64806866952789699</c:v>
                </c:pt>
                <c:pt idx="2073">
                  <c:v>0.44290657439446368</c:v>
                </c:pt>
                <c:pt idx="2074">
                  <c:v>0.44030563514804205</c:v>
                </c:pt>
                <c:pt idx="2075">
                  <c:v>0.80268456375838926</c:v>
                </c:pt>
                <c:pt idx="2076">
                  <c:v>0.41914191419141916</c:v>
                </c:pt>
                <c:pt idx="2077">
                  <c:v>0.55618919825561897</c:v>
                </c:pt>
                <c:pt idx="2078">
                  <c:v>0.44869042507513957</c:v>
                </c:pt>
                <c:pt idx="2079">
                  <c:v>0.48979591836734693</c:v>
                </c:pt>
                <c:pt idx="2080">
                  <c:v>0.70351758793969854</c:v>
                </c:pt>
                <c:pt idx="2081">
                  <c:v>0.64088888888888884</c:v>
                </c:pt>
                <c:pt idx="2082">
                  <c:v>0.43452380952380953</c:v>
                </c:pt>
                <c:pt idx="2083">
                  <c:v>0.46259711431742506</c:v>
                </c:pt>
                <c:pt idx="2084">
                  <c:v>0.62503408781019909</c:v>
                </c:pt>
                <c:pt idx="2085">
                  <c:v>0.57281135728113575</c:v>
                </c:pt>
                <c:pt idx="2086">
                  <c:v>0.81620149761742677</c:v>
                </c:pt>
                <c:pt idx="2087">
                  <c:v>0.81620149761742677</c:v>
                </c:pt>
                <c:pt idx="2088">
                  <c:v>0.54034229828850855</c:v>
                </c:pt>
                <c:pt idx="2089">
                  <c:v>0.52754820936639113</c:v>
                </c:pt>
                <c:pt idx="2090">
                  <c:v>0.43138542350623771</c:v>
                </c:pt>
                <c:pt idx="2091">
                  <c:v>0.47093451066961001</c:v>
                </c:pt>
                <c:pt idx="2092">
                  <c:v>0.52259036144578308</c:v>
                </c:pt>
                <c:pt idx="2093">
                  <c:v>0.61001164144353903</c:v>
                </c:pt>
                <c:pt idx="2094">
                  <c:v>0.62176165803108807</c:v>
                </c:pt>
                <c:pt idx="2095">
                  <c:v>0.39718804920913886</c:v>
                </c:pt>
                <c:pt idx="2096">
                  <c:v>0.58768656716417911</c:v>
                </c:pt>
                <c:pt idx="2097">
                  <c:v>0.43770491803278688</c:v>
                </c:pt>
                <c:pt idx="2098">
                  <c:v>0.59693053311793209</c:v>
                </c:pt>
                <c:pt idx="2099">
                  <c:v>0.51273885350318471</c:v>
                </c:pt>
                <c:pt idx="2100">
                  <c:v>0.38961038961038963</c:v>
                </c:pt>
                <c:pt idx="2101">
                  <c:v>0.79859894921190888</c:v>
                </c:pt>
                <c:pt idx="2102">
                  <c:v>0.4897560975609756</c:v>
                </c:pt>
                <c:pt idx="2103">
                  <c:v>0.5149253731343284</c:v>
                </c:pt>
                <c:pt idx="2104">
                  <c:v>0.73019057171514545</c:v>
                </c:pt>
                <c:pt idx="2105">
                  <c:v>0.6886363636363636</c:v>
                </c:pt>
                <c:pt idx="2106">
                  <c:v>0.60449545671927307</c:v>
                </c:pt>
                <c:pt idx="2107">
                  <c:v>0.44169246646026833</c:v>
                </c:pt>
                <c:pt idx="2108">
                  <c:v>0.4524236983842011</c:v>
                </c:pt>
                <c:pt idx="2109">
                  <c:v>0.55576347305389218</c:v>
                </c:pt>
                <c:pt idx="2110">
                  <c:v>0.53990284524635668</c:v>
                </c:pt>
                <c:pt idx="2111">
                  <c:v>0.53990284524635668</c:v>
                </c:pt>
                <c:pt idx="2112">
                  <c:v>0.56458966565349544</c:v>
                </c:pt>
                <c:pt idx="2113">
                  <c:v>0.74976915974145886</c:v>
                </c:pt>
                <c:pt idx="2114">
                  <c:v>0.69297401347449472</c:v>
                </c:pt>
                <c:pt idx="2115">
                  <c:v>0.54728260869565215</c:v>
                </c:pt>
                <c:pt idx="2116">
                  <c:v>0.57486631016042777</c:v>
                </c:pt>
                <c:pt idx="2117">
                  <c:v>0.54602323503127792</c:v>
                </c:pt>
                <c:pt idx="2118">
                  <c:v>0.57486631016042777</c:v>
                </c:pt>
                <c:pt idx="2119">
                  <c:v>0.54602323503127792</c:v>
                </c:pt>
                <c:pt idx="2120">
                  <c:v>0.58300970873786406</c:v>
                </c:pt>
                <c:pt idx="2121">
                  <c:v>0.57376261412782315</c:v>
                </c:pt>
                <c:pt idx="2122">
                  <c:v>0.61563517915309451</c:v>
                </c:pt>
                <c:pt idx="2123">
                  <c:v>0.43938161106590723</c:v>
                </c:pt>
                <c:pt idx="2124">
                  <c:v>0.63401543106340152</c:v>
                </c:pt>
                <c:pt idx="2125">
                  <c:v>0.67684157416750756</c:v>
                </c:pt>
                <c:pt idx="2126">
                  <c:v>0.50755287009063443</c:v>
                </c:pt>
                <c:pt idx="2127">
                  <c:v>0.47555883075411448</c:v>
                </c:pt>
                <c:pt idx="2128">
                  <c:v>0.69260700389105057</c:v>
                </c:pt>
                <c:pt idx="2129">
                  <c:v>0.88708671241422332</c:v>
                </c:pt>
                <c:pt idx="2130">
                  <c:v>0.74890693316677082</c:v>
                </c:pt>
                <c:pt idx="2131">
                  <c:v>0.55594900849858353</c:v>
                </c:pt>
                <c:pt idx="2132">
                  <c:v>0.80921052631578949</c:v>
                </c:pt>
                <c:pt idx="2133">
                  <c:v>0.80921052631578949</c:v>
                </c:pt>
                <c:pt idx="2134">
                  <c:v>0.90400000000000003</c:v>
                </c:pt>
                <c:pt idx="2135">
                  <c:v>0.74313725490196081</c:v>
                </c:pt>
                <c:pt idx="2136">
                  <c:v>0.8204419889502762</c:v>
                </c:pt>
                <c:pt idx="2137">
                  <c:v>0.49122807017543857</c:v>
                </c:pt>
                <c:pt idx="2138">
                  <c:v>0.40963203463203463</c:v>
                </c:pt>
                <c:pt idx="2139">
                  <c:v>0.62155388471177941</c:v>
                </c:pt>
                <c:pt idx="2140">
                  <c:v>0.63749999999999996</c:v>
                </c:pt>
                <c:pt idx="2141">
                  <c:v>0.50705929810407424</c:v>
                </c:pt>
                <c:pt idx="2142">
                  <c:v>0.78770131771595897</c:v>
                </c:pt>
                <c:pt idx="2143">
                  <c:v>0.42214532871972316</c:v>
                </c:pt>
                <c:pt idx="2144">
                  <c:v>0.93436293436293438</c:v>
                </c:pt>
                <c:pt idx="2145">
                  <c:v>0.80740740740740746</c:v>
                </c:pt>
              </c:numCache>
            </c:numRef>
          </c:yVal>
          <c:smooth val="0"/>
          <c:extLst xmlns:c16r2="http://schemas.microsoft.com/office/drawing/2015/06/chart">
            <c:ext xmlns:c16="http://schemas.microsoft.com/office/drawing/2014/chart" uri="{C3380CC4-5D6E-409C-BE32-E72D297353CC}">
              <c16:uniqueId val="{00000000-646F-4F98-932F-BFEF0AE37E6F}"/>
            </c:ext>
          </c:extLst>
        </c:ser>
        <c:ser>
          <c:idx val="1"/>
          <c:order val="1"/>
          <c:spPr>
            <a:ln w="28575">
              <a:noFill/>
            </a:ln>
          </c:spPr>
          <c:marker>
            <c:symbol val="circle"/>
            <c:size val="16"/>
            <c:spPr>
              <a:solidFill>
                <a:srgbClr val="FF0000"/>
              </a:solidFill>
              <a:ln>
                <a:solidFill>
                  <a:srgbClr val="FFFF00"/>
                </a:solidFill>
                <a:prstDash val="solid"/>
              </a:ln>
            </c:spPr>
          </c:marker>
          <c:xVal>
            <c:numRef>
              <c:f>Scatter1!$Q$46:$Q$2191</c:f>
              <c:numCache>
                <c:formatCode>#,##0.00</c:formatCode>
                <c:ptCount val="2146"/>
                <c:pt idx="0">
                  <c:v>2.9794496195690821</c:v>
                </c:pt>
                <c:pt idx="1">
                  <c:v>1.7375526417968399</c:v>
                </c:pt>
                <c:pt idx="2">
                  <c:v>3.8894117647058826</c:v>
                </c:pt>
                <c:pt idx="3">
                  <c:v>0.81091364522726195</c:v>
                </c:pt>
                <c:pt idx="4">
                  <c:v>0.81091364522726195</c:v>
                </c:pt>
                <c:pt idx="5">
                  <c:v>3.1166528749778237</c:v>
                </c:pt>
                <c:pt idx="6">
                  <c:v>2.8787561165847975</c:v>
                </c:pt>
                <c:pt idx="7">
                  <c:v>5.4292636340200149</c:v>
                </c:pt>
                <c:pt idx="8">
                  <c:v>5.6097492171852519</c:v>
                </c:pt>
                <c:pt idx="9">
                  <c:v>5.3893453094680233</c:v>
                </c:pt>
                <c:pt idx="10">
                  <c:v>1.8380287342483344</c:v>
                </c:pt>
                <c:pt idx="11">
                  <c:v>0.56467266631374624</c:v>
                </c:pt>
                <c:pt idx="12">
                  <c:v>5.471069215145044</c:v>
                </c:pt>
                <c:pt idx="13">
                  <c:v>2.7723136625183997</c:v>
                </c:pt>
                <c:pt idx="14">
                  <c:v>2.7813461795798209</c:v>
                </c:pt>
                <c:pt idx="15">
                  <c:v>1.8695845851377739</c:v>
                </c:pt>
                <c:pt idx="16">
                  <c:v>0.888774277121259</c:v>
                </c:pt>
                <c:pt idx="17">
                  <c:v>0.888774277121259</c:v>
                </c:pt>
                <c:pt idx="18">
                  <c:v>0.78889364828562436</c:v>
                </c:pt>
                <c:pt idx="19">
                  <c:v>1.60731026701099</c:v>
                </c:pt>
                <c:pt idx="20">
                  <c:v>0.68251475804162676</c:v>
                </c:pt>
                <c:pt idx="21">
                  <c:v>0.57805034370593378</c:v>
                </c:pt>
                <c:pt idx="22">
                  <c:v>0.87640977000548725</c:v>
                </c:pt>
                <c:pt idx="23">
                  <c:v>2.1290538726378889</c:v>
                </c:pt>
                <c:pt idx="24">
                  <c:v>2.2156616286059831</c:v>
                </c:pt>
                <c:pt idx="25">
                  <c:v>2.2168971850697257</c:v>
                </c:pt>
                <c:pt idx="26">
                  <c:v>2.2336009580314733</c:v>
                </c:pt>
                <c:pt idx="27">
                  <c:v>1.1562492501859538</c:v>
                </c:pt>
                <c:pt idx="28">
                  <c:v>1.1556973870480121</c:v>
                </c:pt>
                <c:pt idx="29">
                  <c:v>1.1522902320224584</c:v>
                </c:pt>
                <c:pt idx="30">
                  <c:v>0.76420427316090322</c:v>
                </c:pt>
                <c:pt idx="31">
                  <c:v>0.76420427316090322</c:v>
                </c:pt>
                <c:pt idx="32">
                  <c:v>0.85971985862023825</c:v>
                </c:pt>
                <c:pt idx="33">
                  <c:v>0.85652572326220711</c:v>
                </c:pt>
                <c:pt idx="34">
                  <c:v>0.6617516107066157</c:v>
                </c:pt>
                <c:pt idx="35">
                  <c:v>1.8275429561067118</c:v>
                </c:pt>
                <c:pt idx="36">
                  <c:v>1.93826754695822</c:v>
                </c:pt>
                <c:pt idx="37">
                  <c:v>1.9559670471087733</c:v>
                </c:pt>
                <c:pt idx="38">
                  <c:v>1.0529161256586264</c:v>
                </c:pt>
                <c:pt idx="39">
                  <c:v>1.0366674200157464</c:v>
                </c:pt>
                <c:pt idx="40">
                  <c:v>1.0450872038488752</c:v>
                </c:pt>
                <c:pt idx="41">
                  <c:v>1.0391785836151006</c:v>
                </c:pt>
                <c:pt idx="42">
                  <c:v>2.4368231046931408</c:v>
                </c:pt>
                <c:pt idx="43">
                  <c:v>1.2886432433966182</c:v>
                </c:pt>
                <c:pt idx="44">
                  <c:v>1.0284704775263442</c:v>
                </c:pt>
                <c:pt idx="45">
                  <c:v>1.0298021181964259</c:v>
                </c:pt>
                <c:pt idx="46">
                  <c:v>1.0284704775263442</c:v>
                </c:pt>
                <c:pt idx="47">
                  <c:v>1.0298021181964259</c:v>
                </c:pt>
                <c:pt idx="48">
                  <c:v>0.95859057370877876</c:v>
                </c:pt>
                <c:pt idx="49">
                  <c:v>1.8348220040305721</c:v>
                </c:pt>
                <c:pt idx="50">
                  <c:v>0.91060237081943274</c:v>
                </c:pt>
                <c:pt idx="51">
                  <c:v>0.90747422801345734</c:v>
                </c:pt>
                <c:pt idx="52">
                  <c:v>2.5197439175809717</c:v>
                </c:pt>
                <c:pt idx="53">
                  <c:v>0.75613516638828215</c:v>
                </c:pt>
                <c:pt idx="54">
                  <c:v>3.5215637125826142</c:v>
                </c:pt>
                <c:pt idx="55">
                  <c:v>1.3194576930414608</c:v>
                </c:pt>
                <c:pt idx="56">
                  <c:v>2.1972535096935855</c:v>
                </c:pt>
                <c:pt idx="57">
                  <c:v>0.77885676724832886</c:v>
                </c:pt>
                <c:pt idx="58">
                  <c:v>1.0526773485227299</c:v>
                </c:pt>
                <c:pt idx="59">
                  <c:v>3.1998887463326664</c:v>
                </c:pt>
                <c:pt idx="60">
                  <c:v>1.3634506074228183</c:v>
                </c:pt>
                <c:pt idx="61">
                  <c:v>1.360664264219638</c:v>
                </c:pt>
                <c:pt idx="62">
                  <c:v>0.6727586206896552</c:v>
                </c:pt>
                <c:pt idx="63">
                  <c:v>0.52356020942408388</c:v>
                </c:pt>
                <c:pt idx="64">
                  <c:v>0.33222591362126241</c:v>
                </c:pt>
                <c:pt idx="65">
                  <c:v>0.6441300020614863</c:v>
                </c:pt>
                <c:pt idx="66">
                  <c:v>0.66322511439250453</c:v>
                </c:pt>
                <c:pt idx="67">
                  <c:v>1.0424809744299011</c:v>
                </c:pt>
                <c:pt idx="68">
                  <c:v>0.78694952981108512</c:v>
                </c:pt>
                <c:pt idx="69">
                  <c:v>0.79148187565257389</c:v>
                </c:pt>
                <c:pt idx="70">
                  <c:v>0.79299265759973669</c:v>
                </c:pt>
                <c:pt idx="71">
                  <c:v>0.94753991528185078</c:v>
                </c:pt>
                <c:pt idx="72">
                  <c:v>0.94574780058651031</c:v>
                </c:pt>
                <c:pt idx="73">
                  <c:v>0.944118605408928</c:v>
                </c:pt>
                <c:pt idx="74">
                  <c:v>2.9049171035850927</c:v>
                </c:pt>
                <c:pt idx="75">
                  <c:v>1.2193541911878758</c:v>
                </c:pt>
                <c:pt idx="76">
                  <c:v>1.2147921057673885</c:v>
                </c:pt>
                <c:pt idx="77">
                  <c:v>1.2193541911878758</c:v>
                </c:pt>
                <c:pt idx="78">
                  <c:v>1.2147921057673885</c:v>
                </c:pt>
                <c:pt idx="79">
                  <c:v>2.4259507649485159</c:v>
                </c:pt>
                <c:pt idx="80">
                  <c:v>0.81479542877082789</c:v>
                </c:pt>
                <c:pt idx="81">
                  <c:v>0.81554317618175243</c:v>
                </c:pt>
                <c:pt idx="82">
                  <c:v>0.96005875346976444</c:v>
                </c:pt>
                <c:pt idx="83">
                  <c:v>1.256670347699111</c:v>
                </c:pt>
                <c:pt idx="84">
                  <c:v>1.2705656357338053</c:v>
                </c:pt>
                <c:pt idx="85">
                  <c:v>0.74702797088035089</c:v>
                </c:pt>
                <c:pt idx="86">
                  <c:v>0.74308933483001505</c:v>
                </c:pt>
                <c:pt idx="87">
                  <c:v>0.74702797088035089</c:v>
                </c:pt>
                <c:pt idx="88">
                  <c:v>0.74308933483001505</c:v>
                </c:pt>
                <c:pt idx="89">
                  <c:v>0.73461538461538467</c:v>
                </c:pt>
                <c:pt idx="90">
                  <c:v>3.0007570022710066</c:v>
                </c:pt>
                <c:pt idx="91">
                  <c:v>0.47764931817142614</c:v>
                </c:pt>
                <c:pt idx="92">
                  <c:v>0.76325518617411459</c:v>
                </c:pt>
                <c:pt idx="93">
                  <c:v>3.2079161451814766</c:v>
                </c:pt>
                <c:pt idx="94">
                  <c:v>0.83157790252671748</c:v>
                </c:pt>
                <c:pt idx="95">
                  <c:v>0.83157790252671748</c:v>
                </c:pt>
                <c:pt idx="96">
                  <c:v>2.1725778001763891</c:v>
                </c:pt>
                <c:pt idx="97">
                  <c:v>3.0561490925533517</c:v>
                </c:pt>
                <c:pt idx="98">
                  <c:v>1.567854462598443</c:v>
                </c:pt>
                <c:pt idx="99">
                  <c:v>2.8059405940594058</c:v>
                </c:pt>
                <c:pt idx="100">
                  <c:v>2.8287128712871286</c:v>
                </c:pt>
                <c:pt idx="101">
                  <c:v>2.5801980198019803</c:v>
                </c:pt>
                <c:pt idx="102">
                  <c:v>3.7912958673655983</c:v>
                </c:pt>
                <c:pt idx="103">
                  <c:v>1.3420444360583046</c:v>
                </c:pt>
                <c:pt idx="104">
                  <c:v>1.1862480846107055</c:v>
                </c:pt>
                <c:pt idx="105">
                  <c:v>1.7554995883359998</c:v>
                </c:pt>
                <c:pt idx="106">
                  <c:v>1.2133005208035255</c:v>
                </c:pt>
                <c:pt idx="107">
                  <c:v>1.2014727484309125</c:v>
                </c:pt>
                <c:pt idx="108">
                  <c:v>1.2113928155821363</c:v>
                </c:pt>
                <c:pt idx="109">
                  <c:v>0.87509758001561277</c:v>
                </c:pt>
                <c:pt idx="110">
                  <c:v>0.87099921935987512</c:v>
                </c:pt>
                <c:pt idx="111">
                  <c:v>3.8499440714682907</c:v>
                </c:pt>
                <c:pt idx="112">
                  <c:v>3.5738849742635646</c:v>
                </c:pt>
                <c:pt idx="113">
                  <c:v>2.6510595167199744</c:v>
                </c:pt>
                <c:pt idx="114">
                  <c:v>1.2745205180044807</c:v>
                </c:pt>
                <c:pt idx="115">
                  <c:v>2.7648947556189793</c:v>
                </c:pt>
                <c:pt idx="116">
                  <c:v>1.8198757763975155</c:v>
                </c:pt>
                <c:pt idx="117">
                  <c:v>1.0706358532445488</c:v>
                </c:pt>
                <c:pt idx="118">
                  <c:v>0.89299540597739124</c:v>
                </c:pt>
                <c:pt idx="119">
                  <c:v>7.3544573510206879E-2</c:v>
                </c:pt>
                <c:pt idx="120">
                  <c:v>6.7343777741044802E-2</c:v>
                </c:pt>
                <c:pt idx="121">
                  <c:v>5.6169256693503089E-2</c:v>
                </c:pt>
                <c:pt idx="122">
                  <c:v>2.7066569129480616E-2</c:v>
                </c:pt>
                <c:pt idx="123">
                  <c:v>2.1190904571387987</c:v>
                </c:pt>
                <c:pt idx="124">
                  <c:v>1.1489325716551919</c:v>
                </c:pt>
                <c:pt idx="125">
                  <c:v>1.481958762886598</c:v>
                </c:pt>
                <c:pt idx="126">
                  <c:v>1.2007596310363537</c:v>
                </c:pt>
                <c:pt idx="127">
                  <c:v>1.201844818231145</c:v>
                </c:pt>
                <c:pt idx="128">
                  <c:v>3.0134627628177202</c:v>
                </c:pt>
                <c:pt idx="129">
                  <c:v>0.68890738631385262</c:v>
                </c:pt>
                <c:pt idx="130">
                  <c:v>0.7882709234118932</c:v>
                </c:pt>
                <c:pt idx="131">
                  <c:v>0.7882709234118932</c:v>
                </c:pt>
                <c:pt idx="132">
                  <c:v>0.88134742652824383</c:v>
                </c:pt>
                <c:pt idx="133">
                  <c:v>1.1217424069281183</c:v>
                </c:pt>
                <c:pt idx="134">
                  <c:v>1.1069176174092443</c:v>
                </c:pt>
                <c:pt idx="135">
                  <c:v>0.77987421383647804</c:v>
                </c:pt>
                <c:pt idx="136">
                  <c:v>0.77701543739279588</c:v>
                </c:pt>
                <c:pt idx="137">
                  <c:v>0.77758719268153231</c:v>
                </c:pt>
                <c:pt idx="138">
                  <c:v>2.617532498757754</c:v>
                </c:pt>
                <c:pt idx="139">
                  <c:v>2.6063122124801641</c:v>
                </c:pt>
                <c:pt idx="140">
                  <c:v>2.1898370086289551</c:v>
                </c:pt>
                <c:pt idx="141">
                  <c:v>2.6436644854253419</c:v>
                </c:pt>
                <c:pt idx="142">
                  <c:v>0.68082547878830746</c:v>
                </c:pt>
                <c:pt idx="143">
                  <c:v>1.6977272727272728</c:v>
                </c:pt>
                <c:pt idx="144">
                  <c:v>2.4841679179996086</c:v>
                </c:pt>
                <c:pt idx="145">
                  <c:v>0.74868506262734758</c:v>
                </c:pt>
                <c:pt idx="146">
                  <c:v>0.7351321395171625</c:v>
                </c:pt>
                <c:pt idx="147">
                  <c:v>0.66508674514661592</c:v>
                </c:pt>
                <c:pt idx="148">
                  <c:v>1.0770498262707311</c:v>
                </c:pt>
                <c:pt idx="149">
                  <c:v>3.1357723001369409</c:v>
                </c:pt>
                <c:pt idx="150">
                  <c:v>0.82445959669229651</c:v>
                </c:pt>
                <c:pt idx="151">
                  <c:v>0.67336860670193999</c:v>
                </c:pt>
                <c:pt idx="152">
                  <c:v>1.6568292430361398</c:v>
                </c:pt>
                <c:pt idx="153">
                  <c:v>3.3082546288885331</c:v>
                </c:pt>
                <c:pt idx="154">
                  <c:v>2.0406949071870537</c:v>
                </c:pt>
                <c:pt idx="155">
                  <c:v>1.5891089108910892</c:v>
                </c:pt>
                <c:pt idx="156">
                  <c:v>1.3028238873090405</c:v>
                </c:pt>
                <c:pt idx="157">
                  <c:v>0.82119205298013243</c:v>
                </c:pt>
                <c:pt idx="158">
                  <c:v>1.9597136269870161</c:v>
                </c:pt>
                <c:pt idx="159">
                  <c:v>2.3181604880337869</c:v>
                </c:pt>
                <c:pt idx="160">
                  <c:v>3.6906525032769864</c:v>
                </c:pt>
                <c:pt idx="161">
                  <c:v>2.1570397111913358</c:v>
                </c:pt>
                <c:pt idx="162">
                  <c:v>2.1624548736462095</c:v>
                </c:pt>
                <c:pt idx="163">
                  <c:v>4.4893321122078627</c:v>
                </c:pt>
                <c:pt idx="164">
                  <c:v>1.6398939737489222</c:v>
                </c:pt>
                <c:pt idx="165">
                  <c:v>0.82981415449332052</c:v>
                </c:pt>
                <c:pt idx="166">
                  <c:v>0.82817095814778918</c:v>
                </c:pt>
                <c:pt idx="167">
                  <c:v>1.0926955003395185</c:v>
                </c:pt>
                <c:pt idx="168">
                  <c:v>2.183956005127222</c:v>
                </c:pt>
                <c:pt idx="169">
                  <c:v>2.3869498355103071</c:v>
                </c:pt>
                <c:pt idx="170">
                  <c:v>4.2163438828530939</c:v>
                </c:pt>
                <c:pt idx="171">
                  <c:v>2.4435521965044873</c:v>
                </c:pt>
                <c:pt idx="172">
                  <c:v>3.8194611556565174</c:v>
                </c:pt>
                <c:pt idx="173">
                  <c:v>3.7424558904215073</c:v>
                </c:pt>
                <c:pt idx="174">
                  <c:v>3.7304238177285369</c:v>
                </c:pt>
                <c:pt idx="175">
                  <c:v>2.3280238924838228</c:v>
                </c:pt>
                <c:pt idx="176">
                  <c:v>5.3764906647279194</c:v>
                </c:pt>
                <c:pt idx="177">
                  <c:v>0.84230029216846014</c:v>
                </c:pt>
                <c:pt idx="178">
                  <c:v>0.86205585878704027</c:v>
                </c:pt>
                <c:pt idx="179">
                  <c:v>1.2973720608575381</c:v>
                </c:pt>
                <c:pt idx="180">
                  <c:v>2.7627793323611711</c:v>
                </c:pt>
                <c:pt idx="181">
                  <c:v>0.41649508794634976</c:v>
                </c:pt>
                <c:pt idx="182">
                  <c:v>0.85136885524214334</c:v>
                </c:pt>
                <c:pt idx="183">
                  <c:v>2.133177074891845</c:v>
                </c:pt>
                <c:pt idx="184">
                  <c:v>1.5974167349584745</c:v>
                </c:pt>
                <c:pt idx="185">
                  <c:v>1.4812187335640985</c:v>
                </c:pt>
                <c:pt idx="186">
                  <c:v>3.61823312501082</c:v>
                </c:pt>
                <c:pt idx="187">
                  <c:v>1.4732614303273721</c:v>
                </c:pt>
                <c:pt idx="188">
                  <c:v>1.7312120215362775E-3</c:v>
                </c:pt>
                <c:pt idx="189">
                  <c:v>5.0727460190170692</c:v>
                </c:pt>
                <c:pt idx="190">
                  <c:v>1.9500064888580029</c:v>
                </c:pt>
                <c:pt idx="191">
                  <c:v>1.082261097067001</c:v>
                </c:pt>
                <c:pt idx="192">
                  <c:v>0.8290895061728395</c:v>
                </c:pt>
                <c:pt idx="193">
                  <c:v>0.83101851851851849</c:v>
                </c:pt>
                <c:pt idx="194">
                  <c:v>2.4963705251230479</c:v>
                </c:pt>
                <c:pt idx="195">
                  <c:v>0.73798853436498513</c:v>
                </c:pt>
                <c:pt idx="196">
                  <c:v>1.6365688487584651</c:v>
                </c:pt>
                <c:pt idx="197">
                  <c:v>1.2686637369135454</c:v>
                </c:pt>
                <c:pt idx="198">
                  <c:v>2.5144591656753765</c:v>
                </c:pt>
                <c:pt idx="199">
                  <c:v>1.5280898876404494</c:v>
                </c:pt>
                <c:pt idx="200">
                  <c:v>1.9353611405915216</c:v>
                </c:pt>
                <c:pt idx="201">
                  <c:v>1.0608254515953459</c:v>
                </c:pt>
                <c:pt idx="202">
                  <c:v>0.95970445921256053</c:v>
                </c:pt>
                <c:pt idx="203">
                  <c:v>1.9908682911632705</c:v>
                </c:pt>
                <c:pt idx="204">
                  <c:v>1.3784549607236132</c:v>
                </c:pt>
                <c:pt idx="205">
                  <c:v>1.037037037037037</c:v>
                </c:pt>
                <c:pt idx="206">
                  <c:v>2.5381172596937382</c:v>
                </c:pt>
                <c:pt idx="207">
                  <c:v>1.9716019628909087</c:v>
                </c:pt>
                <c:pt idx="208">
                  <c:v>1.1367317489766469</c:v>
                </c:pt>
                <c:pt idx="209">
                  <c:v>2.1674815483790599</c:v>
                </c:pt>
                <c:pt idx="210">
                  <c:v>1.1366769815251694</c:v>
                </c:pt>
                <c:pt idx="211">
                  <c:v>2.7557003257328989</c:v>
                </c:pt>
                <c:pt idx="212">
                  <c:v>1.8827361563517915</c:v>
                </c:pt>
                <c:pt idx="213">
                  <c:v>1.8762214983713354</c:v>
                </c:pt>
                <c:pt idx="214">
                  <c:v>2.9356033000029154</c:v>
                </c:pt>
                <c:pt idx="215">
                  <c:v>2.9122817246304988</c:v>
                </c:pt>
                <c:pt idx="216">
                  <c:v>2.9067143295600211</c:v>
                </c:pt>
                <c:pt idx="217">
                  <c:v>2.7971895536238471</c:v>
                </c:pt>
                <c:pt idx="218">
                  <c:v>2.7971895536238471</c:v>
                </c:pt>
                <c:pt idx="219">
                  <c:v>2.8322254417362651</c:v>
                </c:pt>
                <c:pt idx="220">
                  <c:v>1.4096908218763471</c:v>
                </c:pt>
                <c:pt idx="221">
                  <c:v>3.9117427781395389</c:v>
                </c:pt>
                <c:pt idx="222">
                  <c:v>0.90899429221603312</c:v>
                </c:pt>
                <c:pt idx="223">
                  <c:v>1.5789388363836789</c:v>
                </c:pt>
                <c:pt idx="224">
                  <c:v>1.2451727786074094</c:v>
                </c:pt>
                <c:pt idx="225">
                  <c:v>3.1530791878443964</c:v>
                </c:pt>
                <c:pt idx="226">
                  <c:v>2.5467391304347826</c:v>
                </c:pt>
                <c:pt idx="227">
                  <c:v>1.3543478260869566</c:v>
                </c:pt>
                <c:pt idx="228">
                  <c:v>2.6203482855017821</c:v>
                </c:pt>
                <c:pt idx="229">
                  <c:v>0.38025059621816787</c:v>
                </c:pt>
                <c:pt idx="230">
                  <c:v>2.5129000507054018</c:v>
                </c:pt>
                <c:pt idx="231">
                  <c:v>1.2296177492649025</c:v>
                </c:pt>
                <c:pt idx="232">
                  <c:v>2.5205322545268443</c:v>
                </c:pt>
                <c:pt idx="233">
                  <c:v>1.5441888619854722</c:v>
                </c:pt>
                <c:pt idx="234">
                  <c:v>0.92976745539941474</c:v>
                </c:pt>
                <c:pt idx="235">
                  <c:v>1.1546080231142402</c:v>
                </c:pt>
                <c:pt idx="236">
                  <c:v>1.1565005646082123</c:v>
                </c:pt>
                <c:pt idx="237">
                  <c:v>0.90631895400566986</c:v>
                </c:pt>
                <c:pt idx="238">
                  <c:v>0.81316541565905598</c:v>
                </c:pt>
                <c:pt idx="239">
                  <c:v>0.81492415439213595</c:v>
                </c:pt>
                <c:pt idx="240">
                  <c:v>2.1401062416998671</c:v>
                </c:pt>
                <c:pt idx="241">
                  <c:v>0.83155900730536603</c:v>
                </c:pt>
                <c:pt idx="242">
                  <c:v>0.86932575553012492</c:v>
                </c:pt>
                <c:pt idx="243">
                  <c:v>3.1606270940297998</c:v>
                </c:pt>
                <c:pt idx="244">
                  <c:v>4.4735273726844813</c:v>
                </c:pt>
                <c:pt idx="245">
                  <c:v>2.1181743411250045</c:v>
                </c:pt>
                <c:pt idx="246">
                  <c:v>1.2941134061497421</c:v>
                </c:pt>
                <c:pt idx="247">
                  <c:v>1.2953149970561022</c:v>
                </c:pt>
                <c:pt idx="248">
                  <c:v>1.5589604552021832</c:v>
                </c:pt>
                <c:pt idx="249">
                  <c:v>3.690081089403634</c:v>
                </c:pt>
                <c:pt idx="250">
                  <c:v>2.2933556205599666</c:v>
                </c:pt>
                <c:pt idx="251">
                  <c:v>3.4234812312453999</c:v>
                </c:pt>
                <c:pt idx="252">
                  <c:v>2.3448905109489053</c:v>
                </c:pt>
                <c:pt idx="253">
                  <c:v>4.2291263166273119</c:v>
                </c:pt>
                <c:pt idx="254">
                  <c:v>4.1813695577193499</c:v>
                </c:pt>
                <c:pt idx="255">
                  <c:v>1.2772970745776679</c:v>
                </c:pt>
                <c:pt idx="256">
                  <c:v>1.0563056253040084</c:v>
                </c:pt>
                <c:pt idx="257">
                  <c:v>1.1626109688648751</c:v>
                </c:pt>
                <c:pt idx="258">
                  <c:v>2.2415096492604372</c:v>
                </c:pt>
                <c:pt idx="259">
                  <c:v>2.3153678077203206</c:v>
                </c:pt>
                <c:pt idx="260">
                  <c:v>1.1728765479242813</c:v>
                </c:pt>
                <c:pt idx="261">
                  <c:v>1.1728765479242813</c:v>
                </c:pt>
                <c:pt idx="262">
                  <c:v>1.5425017277125086</c:v>
                </c:pt>
                <c:pt idx="263">
                  <c:v>1.5355908776779543</c:v>
                </c:pt>
                <c:pt idx="264">
                  <c:v>0.46099731751079215</c:v>
                </c:pt>
                <c:pt idx="265">
                  <c:v>1.8952459454258774</c:v>
                </c:pt>
                <c:pt idx="266">
                  <c:v>1.1205920583672271</c:v>
                </c:pt>
                <c:pt idx="267">
                  <c:v>1.1205920583672271</c:v>
                </c:pt>
                <c:pt idx="268">
                  <c:v>1.9890732755863199</c:v>
                </c:pt>
                <c:pt idx="269">
                  <c:v>1.0959018707714188</c:v>
                </c:pt>
                <c:pt idx="270">
                  <c:v>1.0982547135283229</c:v>
                </c:pt>
                <c:pt idx="271">
                  <c:v>2.5602122562530591</c:v>
                </c:pt>
                <c:pt idx="272">
                  <c:v>1.2990046305726428</c:v>
                </c:pt>
                <c:pt idx="273">
                  <c:v>1.299547806249236</c:v>
                </c:pt>
                <c:pt idx="274">
                  <c:v>1.2990046305726428</c:v>
                </c:pt>
                <c:pt idx="275">
                  <c:v>1.299547806249236</c:v>
                </c:pt>
                <c:pt idx="276">
                  <c:v>2.2509200038022295</c:v>
                </c:pt>
                <c:pt idx="277">
                  <c:v>2.2373406118873995</c:v>
                </c:pt>
                <c:pt idx="278">
                  <c:v>2.1583085509430888</c:v>
                </c:pt>
                <c:pt idx="279">
                  <c:v>1.1223906205318845</c:v>
                </c:pt>
                <c:pt idx="280">
                  <c:v>2.5310904715856704</c:v>
                </c:pt>
                <c:pt idx="281">
                  <c:v>6.7865734906633062</c:v>
                </c:pt>
                <c:pt idx="282">
                  <c:v>1.1337946943483275</c:v>
                </c:pt>
                <c:pt idx="283">
                  <c:v>2.9923202878162405</c:v>
                </c:pt>
                <c:pt idx="284">
                  <c:v>1.7171717171717171</c:v>
                </c:pt>
                <c:pt idx="285">
                  <c:v>1.8377559509766181</c:v>
                </c:pt>
                <c:pt idx="286">
                  <c:v>1.2801746276322548</c:v>
                </c:pt>
                <c:pt idx="287">
                  <c:v>1.1700214774486788</c:v>
                </c:pt>
                <c:pt idx="288">
                  <c:v>1.103840966984666</c:v>
                </c:pt>
                <c:pt idx="289">
                  <c:v>1.3560761200739224</c:v>
                </c:pt>
                <c:pt idx="290">
                  <c:v>1.6588532275513881</c:v>
                </c:pt>
                <c:pt idx="291">
                  <c:v>1.6588150985068313</c:v>
                </c:pt>
                <c:pt idx="292">
                  <c:v>2.3930438229246662</c:v>
                </c:pt>
                <c:pt idx="293">
                  <c:v>0.86667165983672345</c:v>
                </c:pt>
                <c:pt idx="294">
                  <c:v>1.8794201872099319</c:v>
                </c:pt>
                <c:pt idx="295">
                  <c:v>1.5708247731959155</c:v>
                </c:pt>
                <c:pt idx="296">
                  <c:v>1.5708247731959155</c:v>
                </c:pt>
                <c:pt idx="297">
                  <c:v>2.4674081865926412</c:v>
                </c:pt>
                <c:pt idx="298">
                  <c:v>43.837782105624932</c:v>
                </c:pt>
                <c:pt idx="299">
                  <c:v>1.7158720291570513</c:v>
                </c:pt>
                <c:pt idx="300">
                  <c:v>3.1169602216505048</c:v>
                </c:pt>
                <c:pt idx="301">
                  <c:v>4.1070871753752947</c:v>
                </c:pt>
                <c:pt idx="302">
                  <c:v>5.2066945923918189</c:v>
                </c:pt>
                <c:pt idx="303">
                  <c:v>4.9039024170680117</c:v>
                </c:pt>
                <c:pt idx="304">
                  <c:v>7.6457784396838129</c:v>
                </c:pt>
                <c:pt idx="305">
                  <c:v>2.151627231426593</c:v>
                </c:pt>
                <c:pt idx="306">
                  <c:v>2.2692990983139478</c:v>
                </c:pt>
                <c:pt idx="307">
                  <c:v>1.3364369707428665</c:v>
                </c:pt>
                <c:pt idx="308">
                  <c:v>2.633832976445396</c:v>
                </c:pt>
                <c:pt idx="309">
                  <c:v>1.7901498929336188</c:v>
                </c:pt>
                <c:pt idx="310">
                  <c:v>0.84157416750756808</c:v>
                </c:pt>
                <c:pt idx="311">
                  <c:v>2.2392290249433109</c:v>
                </c:pt>
                <c:pt idx="312">
                  <c:v>1.846082396423941</c:v>
                </c:pt>
                <c:pt idx="313">
                  <c:v>3.5097997443544955</c:v>
                </c:pt>
                <c:pt idx="314">
                  <c:v>2.2972972972972974</c:v>
                </c:pt>
                <c:pt idx="315">
                  <c:v>0.83995252442253265</c:v>
                </c:pt>
                <c:pt idx="316">
                  <c:v>0.75624506675856851</c:v>
                </c:pt>
                <c:pt idx="317">
                  <c:v>0.98889581326837006</c:v>
                </c:pt>
                <c:pt idx="318">
                  <c:v>2.1478787878787879</c:v>
                </c:pt>
                <c:pt idx="319">
                  <c:v>1.4672553348050037</c:v>
                </c:pt>
                <c:pt idx="320">
                  <c:v>1.4657836644591611</c:v>
                </c:pt>
                <c:pt idx="321">
                  <c:v>1.1060308654309525</c:v>
                </c:pt>
                <c:pt idx="322">
                  <c:v>3.084399844871049</c:v>
                </c:pt>
                <c:pt idx="323">
                  <c:v>1.4705882352941178</c:v>
                </c:pt>
                <c:pt idx="324">
                  <c:v>1.7074257366133248</c:v>
                </c:pt>
                <c:pt idx="325">
                  <c:v>1.7068236824043637</c:v>
                </c:pt>
                <c:pt idx="326">
                  <c:v>1.7152524413298174</c:v>
                </c:pt>
                <c:pt idx="327">
                  <c:v>2.6374758531873792</c:v>
                </c:pt>
                <c:pt idx="328">
                  <c:v>2.6194462330972312</c:v>
                </c:pt>
                <c:pt idx="329">
                  <c:v>5.0524436137279602</c:v>
                </c:pt>
                <c:pt idx="330">
                  <c:v>5.0224043123086037</c:v>
                </c:pt>
                <c:pt idx="331">
                  <c:v>0.83796928029110263</c:v>
                </c:pt>
                <c:pt idx="332">
                  <c:v>3.1674741082154889</c:v>
                </c:pt>
                <c:pt idx="333">
                  <c:v>4.0323494954839196</c:v>
                </c:pt>
                <c:pt idx="334">
                  <c:v>4.0149654208079815</c:v>
                </c:pt>
                <c:pt idx="335">
                  <c:v>4.2031669249083556</c:v>
                </c:pt>
                <c:pt idx="336">
                  <c:v>3.5699866645460441</c:v>
                </c:pt>
                <c:pt idx="337">
                  <c:v>0.50941327934363922</c:v>
                </c:pt>
                <c:pt idx="338">
                  <c:v>0.84050064490645182</c:v>
                </c:pt>
                <c:pt idx="339">
                  <c:v>2.3194394232037241</c:v>
                </c:pt>
                <c:pt idx="340">
                  <c:v>2.3521513002364065</c:v>
                </c:pt>
                <c:pt idx="341">
                  <c:v>1.1381560283687944</c:v>
                </c:pt>
                <c:pt idx="342">
                  <c:v>0.65670092390740165</c:v>
                </c:pt>
                <c:pt idx="343">
                  <c:v>0.71911345183234587</c:v>
                </c:pt>
                <c:pt idx="344">
                  <c:v>0.71713846829054206</c:v>
                </c:pt>
                <c:pt idx="345">
                  <c:v>0.65295258590177396</c:v>
                </c:pt>
                <c:pt idx="346">
                  <c:v>1.6138328530259365</c:v>
                </c:pt>
                <c:pt idx="347">
                  <c:v>1.6358914149500123</c:v>
                </c:pt>
                <c:pt idx="348">
                  <c:v>1.9571027855924186</c:v>
                </c:pt>
                <c:pt idx="349">
                  <c:v>1.6960764715503298</c:v>
                </c:pt>
                <c:pt idx="350">
                  <c:v>0.78194569184613316</c:v>
                </c:pt>
                <c:pt idx="351">
                  <c:v>0.91375367526951978</c:v>
                </c:pt>
                <c:pt idx="352">
                  <c:v>0.91342698464554062</c:v>
                </c:pt>
                <c:pt idx="353">
                  <c:v>0.57993591073220074</c:v>
                </c:pt>
                <c:pt idx="354">
                  <c:v>1.9166216308790733</c:v>
                </c:pt>
                <c:pt idx="355">
                  <c:v>1.7085388959360186</c:v>
                </c:pt>
                <c:pt idx="356">
                  <c:v>1.7157906611077471</c:v>
                </c:pt>
                <c:pt idx="357">
                  <c:v>1.8123434712410851</c:v>
                </c:pt>
                <c:pt idx="358">
                  <c:v>0.87429149962186203</c:v>
                </c:pt>
                <c:pt idx="359">
                  <c:v>0.83105464579114074</c:v>
                </c:pt>
                <c:pt idx="360">
                  <c:v>0.83155127220789171</c:v>
                </c:pt>
                <c:pt idx="361">
                  <c:v>1.8253533971728226</c:v>
                </c:pt>
                <c:pt idx="362">
                  <c:v>1.8469676242590058</c:v>
                </c:pt>
                <c:pt idx="363">
                  <c:v>1.1454628362973096</c:v>
                </c:pt>
                <c:pt idx="364">
                  <c:v>1.1451892384860922</c:v>
                </c:pt>
                <c:pt idx="365">
                  <c:v>1.9360529099207884</c:v>
                </c:pt>
                <c:pt idx="366">
                  <c:v>1.9248159728601215</c:v>
                </c:pt>
                <c:pt idx="367">
                  <c:v>1.1327498068121025</c:v>
                </c:pt>
                <c:pt idx="368">
                  <c:v>0.78942173036224639</c:v>
                </c:pt>
                <c:pt idx="369">
                  <c:v>0.56585321268622613</c:v>
                </c:pt>
                <c:pt idx="370">
                  <c:v>0.61778384506814132</c:v>
                </c:pt>
                <c:pt idx="371">
                  <c:v>0.95415579575102505</c:v>
                </c:pt>
                <c:pt idx="372">
                  <c:v>0.65066963246996201</c:v>
                </c:pt>
                <c:pt idx="373">
                  <c:v>0.60093544385613507</c:v>
                </c:pt>
                <c:pt idx="374">
                  <c:v>2.2055655343513463</c:v>
                </c:pt>
                <c:pt idx="375">
                  <c:v>1.2635453501433258</c:v>
                </c:pt>
                <c:pt idx="376">
                  <c:v>0.64440084458611824</c:v>
                </c:pt>
                <c:pt idx="377">
                  <c:v>0.64272818541035492</c:v>
                </c:pt>
                <c:pt idx="378">
                  <c:v>0.64290612787586165</c:v>
                </c:pt>
                <c:pt idx="379">
                  <c:v>2.17184836134546</c:v>
                </c:pt>
                <c:pt idx="380">
                  <c:v>0.79651966329772794</c:v>
                </c:pt>
                <c:pt idx="381">
                  <c:v>1.7458761807870742</c:v>
                </c:pt>
                <c:pt idx="382">
                  <c:v>0.8891254994829243</c:v>
                </c:pt>
                <c:pt idx="383">
                  <c:v>1.1322095961944201</c:v>
                </c:pt>
                <c:pt idx="384">
                  <c:v>3.8713305203696629</c:v>
                </c:pt>
                <c:pt idx="385">
                  <c:v>3.9698104892022918</c:v>
                </c:pt>
                <c:pt idx="386">
                  <c:v>1.9506390480387836</c:v>
                </c:pt>
                <c:pt idx="387">
                  <c:v>1.8162185985015424</c:v>
                </c:pt>
                <c:pt idx="388">
                  <c:v>4.0362806668775129</c:v>
                </c:pt>
                <c:pt idx="389">
                  <c:v>1.6795937211449676</c:v>
                </c:pt>
                <c:pt idx="390">
                  <c:v>53.710619773169896</c:v>
                </c:pt>
                <c:pt idx="391">
                  <c:v>0.6641651928684098</c:v>
                </c:pt>
                <c:pt idx="392">
                  <c:v>0.47186807890478871</c:v>
                </c:pt>
                <c:pt idx="393">
                  <c:v>2.4476737462899432</c:v>
                </c:pt>
                <c:pt idx="394">
                  <c:v>2.7578016140948072</c:v>
                </c:pt>
                <c:pt idx="395">
                  <c:v>1.2629903567081735</c:v>
                </c:pt>
                <c:pt idx="396">
                  <c:v>2.7383609305408014</c:v>
                </c:pt>
                <c:pt idx="397">
                  <c:v>1.1081290322580646</c:v>
                </c:pt>
                <c:pt idx="398">
                  <c:v>3.9905294072060946</c:v>
                </c:pt>
                <c:pt idx="399">
                  <c:v>0.96497234658941267</c:v>
                </c:pt>
                <c:pt idx="400">
                  <c:v>0.96523571240452988</c:v>
                </c:pt>
                <c:pt idx="401">
                  <c:v>0.94472084024322833</c:v>
                </c:pt>
                <c:pt idx="402">
                  <c:v>0.4730962480359599</c:v>
                </c:pt>
                <c:pt idx="403">
                  <c:v>1.3030343588076709</c:v>
                </c:pt>
                <c:pt idx="404">
                  <c:v>1.6901036508879648</c:v>
                </c:pt>
                <c:pt idx="405">
                  <c:v>1.438133331794194</c:v>
                </c:pt>
                <c:pt idx="406">
                  <c:v>1.1044108246324313</c:v>
                </c:pt>
                <c:pt idx="407">
                  <c:v>0.98588834971428074</c:v>
                </c:pt>
                <c:pt idx="408">
                  <c:v>0.8439828403702867</c:v>
                </c:pt>
                <c:pt idx="409">
                  <c:v>1.366889466784156</c:v>
                </c:pt>
                <c:pt idx="410">
                  <c:v>0.84043715846994538</c:v>
                </c:pt>
                <c:pt idx="411">
                  <c:v>1.0465994962216625</c:v>
                </c:pt>
                <c:pt idx="412">
                  <c:v>0.9052639913432482</c:v>
                </c:pt>
                <c:pt idx="413">
                  <c:v>1.8587559217790863</c:v>
                </c:pt>
                <c:pt idx="414">
                  <c:v>2.4555347013897193</c:v>
                </c:pt>
                <c:pt idx="415">
                  <c:v>0.73922432497281509</c:v>
                </c:pt>
                <c:pt idx="416">
                  <c:v>2.5279941801572829</c:v>
                </c:pt>
                <c:pt idx="417">
                  <c:v>1.620353159851301</c:v>
                </c:pt>
                <c:pt idx="418">
                  <c:v>3.5733393938533067</c:v>
                </c:pt>
                <c:pt idx="419">
                  <c:v>3.6071930796437548</c:v>
                </c:pt>
                <c:pt idx="420">
                  <c:v>3.651463284138956</c:v>
                </c:pt>
                <c:pt idx="421">
                  <c:v>3.708517397953627</c:v>
                </c:pt>
                <c:pt idx="422">
                  <c:v>0.44633799959423814</c:v>
                </c:pt>
                <c:pt idx="423">
                  <c:v>3.3860045146726865</c:v>
                </c:pt>
                <c:pt idx="424">
                  <c:v>1.1643356643356644</c:v>
                </c:pt>
                <c:pt idx="425">
                  <c:v>1.1573426573426573</c:v>
                </c:pt>
                <c:pt idx="426">
                  <c:v>1.1643356643356644</c:v>
                </c:pt>
                <c:pt idx="427">
                  <c:v>1.1573426573426573</c:v>
                </c:pt>
                <c:pt idx="428">
                  <c:v>0.64401205809810902</c:v>
                </c:pt>
                <c:pt idx="429">
                  <c:v>1.8694871594723284</c:v>
                </c:pt>
                <c:pt idx="430">
                  <c:v>1.8676840371108991</c:v>
                </c:pt>
                <c:pt idx="431">
                  <c:v>3.070413723843862</c:v>
                </c:pt>
                <c:pt idx="432">
                  <c:v>1.2452391269642165</c:v>
                </c:pt>
                <c:pt idx="433">
                  <c:v>1.2504975454424836</c:v>
                </c:pt>
                <c:pt idx="434">
                  <c:v>2.2093879168789989</c:v>
                </c:pt>
                <c:pt idx="435">
                  <c:v>1.437570303712036</c:v>
                </c:pt>
                <c:pt idx="436">
                  <c:v>1.4386951631046119</c:v>
                </c:pt>
                <c:pt idx="437">
                  <c:v>1.6599417171037885</c:v>
                </c:pt>
                <c:pt idx="438">
                  <c:v>2.3807474973467575</c:v>
                </c:pt>
                <c:pt idx="439">
                  <c:v>1.2875060120611195</c:v>
                </c:pt>
                <c:pt idx="440">
                  <c:v>0.97089795613532826</c:v>
                </c:pt>
                <c:pt idx="441">
                  <c:v>2.3429899470327529</c:v>
                </c:pt>
                <c:pt idx="442">
                  <c:v>1.1427268350774065</c:v>
                </c:pt>
                <c:pt idx="443">
                  <c:v>2.0943027864876056</c:v>
                </c:pt>
                <c:pt idx="444">
                  <c:v>1.4586466165413534</c:v>
                </c:pt>
                <c:pt idx="445">
                  <c:v>2.1033337152021998</c:v>
                </c:pt>
                <c:pt idx="446">
                  <c:v>2.1222009116496872</c:v>
                </c:pt>
                <c:pt idx="447">
                  <c:v>1.3065830721003135</c:v>
                </c:pt>
                <c:pt idx="448">
                  <c:v>1.7570717310052821</c:v>
                </c:pt>
                <c:pt idx="449">
                  <c:v>1.1462450592885376</c:v>
                </c:pt>
                <c:pt idx="450">
                  <c:v>1.1462450592885376</c:v>
                </c:pt>
                <c:pt idx="451">
                  <c:v>2.6890502117362369</c:v>
                </c:pt>
                <c:pt idx="452">
                  <c:v>2.6920750151240167</c:v>
                </c:pt>
                <c:pt idx="453">
                  <c:v>2.5919764056414714</c:v>
                </c:pt>
                <c:pt idx="454">
                  <c:v>1.7791494921056097</c:v>
                </c:pt>
                <c:pt idx="455">
                  <c:v>2.899833739986613</c:v>
                </c:pt>
                <c:pt idx="456">
                  <c:v>2.9160278971347138</c:v>
                </c:pt>
                <c:pt idx="457">
                  <c:v>3.067356064840693</c:v>
                </c:pt>
                <c:pt idx="458">
                  <c:v>2.3761878144214643</c:v>
                </c:pt>
                <c:pt idx="459">
                  <c:v>2.3574622694242593</c:v>
                </c:pt>
                <c:pt idx="460">
                  <c:v>0.78884699345108156</c:v>
                </c:pt>
                <c:pt idx="461">
                  <c:v>3.2729481545003036</c:v>
                </c:pt>
                <c:pt idx="462">
                  <c:v>0.75617815800677113</c:v>
                </c:pt>
                <c:pt idx="463">
                  <c:v>0.61073331311993762</c:v>
                </c:pt>
                <c:pt idx="464">
                  <c:v>2.1883753501400562</c:v>
                </c:pt>
                <c:pt idx="465">
                  <c:v>2.4848335898795741</c:v>
                </c:pt>
                <c:pt idx="466">
                  <c:v>3.1757754800590843</c:v>
                </c:pt>
                <c:pt idx="467">
                  <c:v>1.7118133935289692</c:v>
                </c:pt>
                <c:pt idx="468">
                  <c:v>2.7331441739430327</c:v>
                </c:pt>
                <c:pt idx="469">
                  <c:v>1.6601146601146601</c:v>
                </c:pt>
                <c:pt idx="470">
                  <c:v>1.2791918701021447</c:v>
                </c:pt>
                <c:pt idx="471">
                  <c:v>0.53626564108119812</c:v>
                </c:pt>
                <c:pt idx="472">
                  <c:v>1.1941515698724297</c:v>
                </c:pt>
                <c:pt idx="473">
                  <c:v>0.7978723404255319</c:v>
                </c:pt>
                <c:pt idx="474">
                  <c:v>1.6033755274261605</c:v>
                </c:pt>
                <c:pt idx="475">
                  <c:v>2.0197076788420092</c:v>
                </c:pt>
                <c:pt idx="476">
                  <c:v>1.0261474793077501</c:v>
                </c:pt>
                <c:pt idx="477">
                  <c:v>2.3935102383472642</c:v>
                </c:pt>
                <c:pt idx="478">
                  <c:v>1.2259725926607192</c:v>
                </c:pt>
                <c:pt idx="479">
                  <c:v>1.1135999999999999</c:v>
                </c:pt>
                <c:pt idx="480">
                  <c:v>1.1104000000000001</c:v>
                </c:pt>
                <c:pt idx="481">
                  <c:v>1.7160162481578956</c:v>
                </c:pt>
                <c:pt idx="482">
                  <c:v>1.7155861936444647</c:v>
                </c:pt>
                <c:pt idx="483">
                  <c:v>1.6369757701076293</c:v>
                </c:pt>
                <c:pt idx="484">
                  <c:v>1.6392953714013041</c:v>
                </c:pt>
                <c:pt idx="485">
                  <c:v>1.6459228036689464</c:v>
                </c:pt>
                <c:pt idx="486">
                  <c:v>1.5550630146737634</c:v>
                </c:pt>
                <c:pt idx="487">
                  <c:v>1.9143650957708087</c:v>
                </c:pt>
                <c:pt idx="488">
                  <c:v>1.9080586221756632</c:v>
                </c:pt>
                <c:pt idx="489">
                  <c:v>3.6072707843406064</c:v>
                </c:pt>
                <c:pt idx="490">
                  <c:v>1.1464047442550036</c:v>
                </c:pt>
                <c:pt idx="491">
                  <c:v>1.14529280948851</c:v>
                </c:pt>
                <c:pt idx="492">
                  <c:v>3.3647984048802364</c:v>
                </c:pt>
                <c:pt idx="493">
                  <c:v>3.3644277915522398</c:v>
                </c:pt>
                <c:pt idx="494">
                  <c:v>2.3612388837779821</c:v>
                </c:pt>
                <c:pt idx="495">
                  <c:v>2.3612388837779821</c:v>
                </c:pt>
                <c:pt idx="496">
                  <c:v>2.8848810134575156</c:v>
                </c:pt>
                <c:pt idx="497">
                  <c:v>3.0963920301561658</c:v>
                </c:pt>
                <c:pt idx="498">
                  <c:v>2.0831261807696135</c:v>
                </c:pt>
                <c:pt idx="499">
                  <c:v>4.1383728379244076</c:v>
                </c:pt>
                <c:pt idx="500">
                  <c:v>4.8626327321759648</c:v>
                </c:pt>
                <c:pt idx="501">
                  <c:v>2.9813084112149535</c:v>
                </c:pt>
                <c:pt idx="502">
                  <c:v>4.9369988545246279</c:v>
                </c:pt>
                <c:pt idx="503">
                  <c:v>1.2212389380530972</c:v>
                </c:pt>
                <c:pt idx="504">
                  <c:v>1.3143738577002346</c:v>
                </c:pt>
                <c:pt idx="505">
                  <c:v>1.0590484000313543</c:v>
                </c:pt>
                <c:pt idx="506">
                  <c:v>1.5400491290253833</c:v>
                </c:pt>
                <c:pt idx="507">
                  <c:v>1.3299612250559687</c:v>
                </c:pt>
                <c:pt idx="508">
                  <c:v>1.1345987981920307</c:v>
                </c:pt>
                <c:pt idx="509">
                  <c:v>1.3526105605679632</c:v>
                </c:pt>
                <c:pt idx="510">
                  <c:v>1.5748255265206579</c:v>
                </c:pt>
                <c:pt idx="511">
                  <c:v>3.8594865660405362</c:v>
                </c:pt>
                <c:pt idx="512">
                  <c:v>1.5287582392273131</c:v>
                </c:pt>
                <c:pt idx="513">
                  <c:v>1.7125976022704574</c:v>
                </c:pt>
                <c:pt idx="514">
                  <c:v>1.6333811573409851</c:v>
                </c:pt>
                <c:pt idx="515">
                  <c:v>1.3740978348035284</c:v>
                </c:pt>
                <c:pt idx="516">
                  <c:v>0.60059173925702103</c:v>
                </c:pt>
                <c:pt idx="517">
                  <c:v>0.6722498517309683</c:v>
                </c:pt>
                <c:pt idx="518">
                  <c:v>2.3722368275254784</c:v>
                </c:pt>
                <c:pt idx="519">
                  <c:v>2.9003128159002811</c:v>
                </c:pt>
                <c:pt idx="520">
                  <c:v>0.84402767775401066</c:v>
                </c:pt>
                <c:pt idx="521">
                  <c:v>2.6678249140317818</c:v>
                </c:pt>
                <c:pt idx="522">
                  <c:v>2.6632413974487279</c:v>
                </c:pt>
                <c:pt idx="523">
                  <c:v>3.2019124146748301</c:v>
                </c:pt>
                <c:pt idx="524">
                  <c:v>1.5361037575413705</c:v>
                </c:pt>
                <c:pt idx="525">
                  <c:v>1.6599411772957453</c:v>
                </c:pt>
                <c:pt idx="526">
                  <c:v>1.216707768187423</c:v>
                </c:pt>
                <c:pt idx="527">
                  <c:v>0.95471516319402627</c:v>
                </c:pt>
                <c:pt idx="528">
                  <c:v>1.3275923085997405</c:v>
                </c:pt>
                <c:pt idx="529">
                  <c:v>1.3275923085997405</c:v>
                </c:pt>
                <c:pt idx="530">
                  <c:v>1.2121764374461772</c:v>
                </c:pt>
                <c:pt idx="531">
                  <c:v>2.8764646242931651</c:v>
                </c:pt>
                <c:pt idx="532">
                  <c:v>1.0544700214132763</c:v>
                </c:pt>
                <c:pt idx="533">
                  <c:v>0.66384292533111</c:v>
                </c:pt>
                <c:pt idx="534">
                  <c:v>0.66384292533111</c:v>
                </c:pt>
                <c:pt idx="535">
                  <c:v>2.7619499841722064</c:v>
                </c:pt>
                <c:pt idx="536">
                  <c:v>1.7345122218629561</c:v>
                </c:pt>
                <c:pt idx="537">
                  <c:v>0.92384843840182251</c:v>
                </c:pt>
                <c:pt idx="538">
                  <c:v>1.3922907323922553</c:v>
                </c:pt>
                <c:pt idx="539">
                  <c:v>1.802402414248802</c:v>
                </c:pt>
                <c:pt idx="540">
                  <c:v>4.1712355629547213</c:v>
                </c:pt>
                <c:pt idx="541">
                  <c:v>3.5286343612334803</c:v>
                </c:pt>
                <c:pt idx="542">
                  <c:v>1.6487785342410892</c:v>
                </c:pt>
                <c:pt idx="543">
                  <c:v>1.8084342754598475</c:v>
                </c:pt>
                <c:pt idx="544">
                  <c:v>3.5014400058145343</c:v>
                </c:pt>
                <c:pt idx="545">
                  <c:v>0.63702749140893467</c:v>
                </c:pt>
                <c:pt idx="546">
                  <c:v>2.7536169848471879</c:v>
                </c:pt>
                <c:pt idx="547">
                  <c:v>1.2327658275720219</c:v>
                </c:pt>
                <c:pt idx="548">
                  <c:v>3.0078144880330533</c:v>
                </c:pt>
                <c:pt idx="549">
                  <c:v>3.4936877763212917</c:v>
                </c:pt>
                <c:pt idx="550">
                  <c:v>1.7227686198457774</c:v>
                </c:pt>
                <c:pt idx="551">
                  <c:v>3.0048332527791204</c:v>
                </c:pt>
                <c:pt idx="552">
                  <c:v>0.7830601251158481</c:v>
                </c:pt>
                <c:pt idx="553">
                  <c:v>17.674418604651162</c:v>
                </c:pt>
                <c:pt idx="554">
                  <c:v>0.65435346803120353</c:v>
                </c:pt>
                <c:pt idx="555">
                  <c:v>0.92962906696155712</c:v>
                </c:pt>
                <c:pt idx="556">
                  <c:v>2.2682361827355004</c:v>
                </c:pt>
                <c:pt idx="557">
                  <c:v>0.87351881592082992</c:v>
                </c:pt>
                <c:pt idx="558">
                  <c:v>0.87299795998090191</c:v>
                </c:pt>
                <c:pt idx="559">
                  <c:v>3.07930039118268</c:v>
                </c:pt>
                <c:pt idx="560">
                  <c:v>3.2879032841637197</c:v>
                </c:pt>
                <c:pt idx="561">
                  <c:v>0.73531844982607353</c:v>
                </c:pt>
                <c:pt idx="562">
                  <c:v>1.4279932000323807</c:v>
                </c:pt>
                <c:pt idx="563">
                  <c:v>3.9402419739510273</c:v>
                </c:pt>
                <c:pt idx="564">
                  <c:v>1.1188917468205193</c:v>
                </c:pt>
                <c:pt idx="565">
                  <c:v>1.1198128349018697</c:v>
                </c:pt>
                <c:pt idx="566">
                  <c:v>1.0941993058998514</c:v>
                </c:pt>
                <c:pt idx="567">
                  <c:v>4.5273534858463638</c:v>
                </c:pt>
                <c:pt idx="568">
                  <c:v>4.5113410100391258</c:v>
                </c:pt>
                <c:pt idx="569">
                  <c:v>0.91635671575557098</c:v>
                </c:pt>
                <c:pt idx="570">
                  <c:v>1.1508045977011494</c:v>
                </c:pt>
                <c:pt idx="571">
                  <c:v>1.4001298242442668</c:v>
                </c:pt>
                <c:pt idx="572">
                  <c:v>1.5563611386705334</c:v>
                </c:pt>
                <c:pt idx="573">
                  <c:v>4.1527696926114892</c:v>
                </c:pt>
                <c:pt idx="574">
                  <c:v>4.1445513588786538</c:v>
                </c:pt>
                <c:pt idx="575">
                  <c:v>2.9444404246133979</c:v>
                </c:pt>
                <c:pt idx="576">
                  <c:v>3.8166943343729516</c:v>
                </c:pt>
                <c:pt idx="577">
                  <c:v>2.4442233906494244</c:v>
                </c:pt>
                <c:pt idx="578">
                  <c:v>1.830263118863279</c:v>
                </c:pt>
                <c:pt idx="579">
                  <c:v>2.7483834757901384</c:v>
                </c:pt>
                <c:pt idx="580">
                  <c:v>1.6014267718134121</c:v>
                </c:pt>
                <c:pt idx="581">
                  <c:v>5.698880094032921</c:v>
                </c:pt>
                <c:pt idx="582">
                  <c:v>5.9248824539144707</c:v>
                </c:pt>
                <c:pt idx="583">
                  <c:v>1.2848357225301108</c:v>
                </c:pt>
                <c:pt idx="584">
                  <c:v>1.6731224445879063</c:v>
                </c:pt>
                <c:pt idx="585">
                  <c:v>2.551767786324219</c:v>
                </c:pt>
                <c:pt idx="586">
                  <c:v>0.96137938443358217</c:v>
                </c:pt>
                <c:pt idx="587">
                  <c:v>0.80854740836029571</c:v>
                </c:pt>
                <c:pt idx="588">
                  <c:v>0.79500161817343162</c:v>
                </c:pt>
                <c:pt idx="589">
                  <c:v>0.53278234375199196</c:v>
                </c:pt>
                <c:pt idx="590">
                  <c:v>0.53278234375199196</c:v>
                </c:pt>
                <c:pt idx="591">
                  <c:v>0.57086127779738793</c:v>
                </c:pt>
                <c:pt idx="592">
                  <c:v>1.4070871185651059</c:v>
                </c:pt>
                <c:pt idx="593">
                  <c:v>0.65513626834381555</c:v>
                </c:pt>
                <c:pt idx="594">
                  <c:v>1.0604767914936224</c:v>
                </c:pt>
                <c:pt idx="595">
                  <c:v>1.0112650700998309</c:v>
                </c:pt>
                <c:pt idx="596">
                  <c:v>0.6934973542087175</c:v>
                </c:pt>
                <c:pt idx="597">
                  <c:v>1.8860662047729022</c:v>
                </c:pt>
                <c:pt idx="598">
                  <c:v>1.9083910700538875</c:v>
                </c:pt>
                <c:pt idx="599">
                  <c:v>1.1031562740569669</c:v>
                </c:pt>
                <c:pt idx="600">
                  <c:v>0.91147036181678209</c:v>
                </c:pt>
                <c:pt idx="601">
                  <c:v>0.6536810828656322</c:v>
                </c:pt>
                <c:pt idx="602">
                  <c:v>1.107171462618922</c:v>
                </c:pt>
                <c:pt idx="603">
                  <c:v>1.0983805114380043</c:v>
                </c:pt>
                <c:pt idx="604">
                  <c:v>0.52225249772933702</c:v>
                </c:pt>
                <c:pt idx="605">
                  <c:v>0.32198001816530425</c:v>
                </c:pt>
                <c:pt idx="606">
                  <c:v>0.21728081321473952</c:v>
                </c:pt>
                <c:pt idx="607">
                  <c:v>1.0239610632721827</c:v>
                </c:pt>
                <c:pt idx="608">
                  <c:v>2.295038218867349</c:v>
                </c:pt>
                <c:pt idx="609">
                  <c:v>2.0864437145416539</c:v>
                </c:pt>
                <c:pt idx="610">
                  <c:v>1.1556043152313038</c:v>
                </c:pt>
                <c:pt idx="611">
                  <c:v>2.8979166666666667</c:v>
                </c:pt>
                <c:pt idx="612">
                  <c:v>1.5895833333333333</c:v>
                </c:pt>
                <c:pt idx="613">
                  <c:v>2.1281517464723572</c:v>
                </c:pt>
                <c:pt idx="614">
                  <c:v>0.7427055702917772</c:v>
                </c:pt>
                <c:pt idx="615">
                  <c:v>0.86280458898264911</c:v>
                </c:pt>
                <c:pt idx="616">
                  <c:v>1.1162510056315367</c:v>
                </c:pt>
                <c:pt idx="617">
                  <c:v>1.6314723748915245</c:v>
                </c:pt>
                <c:pt idx="618">
                  <c:v>2.5024008780353957</c:v>
                </c:pt>
                <c:pt idx="619">
                  <c:v>2.7283320609153372</c:v>
                </c:pt>
                <c:pt idx="620">
                  <c:v>2.7333333333333334</c:v>
                </c:pt>
                <c:pt idx="621">
                  <c:v>2.1352481504607295</c:v>
                </c:pt>
                <c:pt idx="622">
                  <c:v>2.1352481504607295</c:v>
                </c:pt>
                <c:pt idx="623">
                  <c:v>1.3492988937120909</c:v>
                </c:pt>
                <c:pt idx="624">
                  <c:v>2.0971302428256071</c:v>
                </c:pt>
                <c:pt idx="625">
                  <c:v>1.0230680507497116</c:v>
                </c:pt>
                <c:pt idx="626">
                  <c:v>1.246278755074425</c:v>
                </c:pt>
                <c:pt idx="627">
                  <c:v>1.2799401197604789</c:v>
                </c:pt>
                <c:pt idx="628">
                  <c:v>1.1518896316616507</c:v>
                </c:pt>
                <c:pt idx="629">
                  <c:v>0.588923774314006</c:v>
                </c:pt>
                <c:pt idx="630">
                  <c:v>2.6451015643867226</c:v>
                </c:pt>
                <c:pt idx="631">
                  <c:v>1.9424539174215645</c:v>
                </c:pt>
                <c:pt idx="632">
                  <c:v>1.9527552971626136</c:v>
                </c:pt>
                <c:pt idx="633">
                  <c:v>2.5997067448680351</c:v>
                </c:pt>
                <c:pt idx="634">
                  <c:v>2.6786784986209375</c:v>
                </c:pt>
                <c:pt idx="635">
                  <c:v>2.6404544909461567</c:v>
                </c:pt>
                <c:pt idx="636">
                  <c:v>10.651850154656891</c:v>
                </c:pt>
                <c:pt idx="637">
                  <c:v>2.3173076923076925</c:v>
                </c:pt>
                <c:pt idx="638">
                  <c:v>1.3943582737282005</c:v>
                </c:pt>
                <c:pt idx="639">
                  <c:v>0.8665417108086817</c:v>
                </c:pt>
                <c:pt idx="640">
                  <c:v>2.2419909600043222</c:v>
                </c:pt>
                <c:pt idx="641">
                  <c:v>1.3795761078998072</c:v>
                </c:pt>
                <c:pt idx="642">
                  <c:v>1.3737957610789981</c:v>
                </c:pt>
                <c:pt idx="643">
                  <c:v>2.2636893555759143</c:v>
                </c:pt>
                <c:pt idx="644">
                  <c:v>1.6271582412596357</c:v>
                </c:pt>
                <c:pt idx="645">
                  <c:v>3.0174707343029441</c:v>
                </c:pt>
                <c:pt idx="646">
                  <c:v>1.8801696540292834</c:v>
                </c:pt>
                <c:pt idx="647">
                  <c:v>3.7641366117143984</c:v>
                </c:pt>
                <c:pt idx="648">
                  <c:v>2.2277413146324454</c:v>
                </c:pt>
                <c:pt idx="649">
                  <c:v>4.2722335369993214</c:v>
                </c:pt>
                <c:pt idx="650">
                  <c:v>3.5697762032545044</c:v>
                </c:pt>
                <c:pt idx="651">
                  <c:v>0.46287489696277978</c:v>
                </c:pt>
                <c:pt idx="652">
                  <c:v>1.2353304508956147</c:v>
                </c:pt>
                <c:pt idx="653">
                  <c:v>0.88785179704618533</c:v>
                </c:pt>
                <c:pt idx="654">
                  <c:v>0.84891304347826091</c:v>
                </c:pt>
                <c:pt idx="655">
                  <c:v>0.63406343045192093</c:v>
                </c:pt>
                <c:pt idx="656">
                  <c:v>3.3932766413430229</c:v>
                </c:pt>
                <c:pt idx="657">
                  <c:v>0.73931454530582452</c:v>
                </c:pt>
                <c:pt idx="658">
                  <c:v>0.74812339946265993</c:v>
                </c:pt>
                <c:pt idx="659">
                  <c:v>2.0910716742330444</c:v>
                </c:pt>
                <c:pt idx="660">
                  <c:v>2.1010768018609536</c:v>
                </c:pt>
                <c:pt idx="661">
                  <c:v>2.5915899166065817</c:v>
                </c:pt>
                <c:pt idx="662">
                  <c:v>3.1112737920937041</c:v>
                </c:pt>
                <c:pt idx="663">
                  <c:v>1.7685643670198665</c:v>
                </c:pt>
                <c:pt idx="664">
                  <c:v>1.6837605393440682</c:v>
                </c:pt>
                <c:pt idx="665">
                  <c:v>0.78551826581736706</c:v>
                </c:pt>
                <c:pt idx="666">
                  <c:v>1.9455775783462113</c:v>
                </c:pt>
                <c:pt idx="667">
                  <c:v>2.4197530864197532</c:v>
                </c:pt>
                <c:pt idx="668">
                  <c:v>2.2530120481927711</c:v>
                </c:pt>
                <c:pt idx="669">
                  <c:v>2.2630522088353415</c:v>
                </c:pt>
                <c:pt idx="670">
                  <c:v>1.3541666666666667</c:v>
                </c:pt>
                <c:pt idx="671">
                  <c:v>1.6935745140388769</c:v>
                </c:pt>
                <c:pt idx="672">
                  <c:v>2.518885022953075</c:v>
                </c:pt>
                <c:pt idx="673">
                  <c:v>3.7157779182329262</c:v>
                </c:pt>
                <c:pt idx="674">
                  <c:v>2.3853532617355553</c:v>
                </c:pt>
                <c:pt idx="675">
                  <c:v>2.2562860511807257</c:v>
                </c:pt>
                <c:pt idx="676">
                  <c:v>2.2817808088211859</c:v>
                </c:pt>
                <c:pt idx="677">
                  <c:v>2.3853532617355553</c:v>
                </c:pt>
                <c:pt idx="678">
                  <c:v>2.2562860511807257</c:v>
                </c:pt>
                <c:pt idx="679">
                  <c:v>2.2817808088211859</c:v>
                </c:pt>
                <c:pt idx="680">
                  <c:v>1.0655408122235626</c:v>
                </c:pt>
                <c:pt idx="681">
                  <c:v>1.6</c:v>
                </c:pt>
                <c:pt idx="682">
                  <c:v>4.6859746176374877</c:v>
                </c:pt>
                <c:pt idx="683">
                  <c:v>1.9655172413793103</c:v>
                </c:pt>
                <c:pt idx="684">
                  <c:v>3.1893471906463136</c:v>
                </c:pt>
                <c:pt idx="685">
                  <c:v>1.7820625182588372</c:v>
                </c:pt>
                <c:pt idx="686">
                  <c:v>1.1985189034688839</c:v>
                </c:pt>
                <c:pt idx="687">
                  <c:v>1.3603367290916855</c:v>
                </c:pt>
                <c:pt idx="688">
                  <c:v>1.3603367290916855</c:v>
                </c:pt>
                <c:pt idx="689">
                  <c:v>2.0943501252435293</c:v>
                </c:pt>
                <c:pt idx="690">
                  <c:v>0.8631400985863853</c:v>
                </c:pt>
                <c:pt idx="691">
                  <c:v>1.2476225098919396</c:v>
                </c:pt>
                <c:pt idx="692">
                  <c:v>0.46116210646949279</c:v>
                </c:pt>
                <c:pt idx="693">
                  <c:v>0.46116210646949279</c:v>
                </c:pt>
                <c:pt idx="694">
                  <c:v>1.2516999949629779</c:v>
                </c:pt>
                <c:pt idx="695">
                  <c:v>0.80631657585944849</c:v>
                </c:pt>
                <c:pt idx="696">
                  <c:v>1.2802565949523641</c:v>
                </c:pt>
                <c:pt idx="697">
                  <c:v>0.86401401534255295</c:v>
                </c:pt>
                <c:pt idx="698">
                  <c:v>3.0124896191236097</c:v>
                </c:pt>
                <c:pt idx="699">
                  <c:v>1.3384509398681232</c:v>
                </c:pt>
                <c:pt idx="700">
                  <c:v>1.3384509398681232</c:v>
                </c:pt>
                <c:pt idx="701">
                  <c:v>2.4046189679493488</c:v>
                </c:pt>
                <c:pt idx="702">
                  <c:v>2.2438496891051636</c:v>
                </c:pt>
                <c:pt idx="703">
                  <c:v>1.111674600338862</c:v>
                </c:pt>
                <c:pt idx="704">
                  <c:v>2.5643490455080067</c:v>
                </c:pt>
                <c:pt idx="705">
                  <c:v>2.3763913408205934</c:v>
                </c:pt>
                <c:pt idx="706">
                  <c:v>2.7461311764030465</c:v>
                </c:pt>
                <c:pt idx="707">
                  <c:v>3.4623584106028304</c:v>
                </c:pt>
                <c:pt idx="708">
                  <c:v>1.7596183804806771</c:v>
                </c:pt>
                <c:pt idx="709">
                  <c:v>0.43130168695675108</c:v>
                </c:pt>
                <c:pt idx="710">
                  <c:v>1.7831050334216227</c:v>
                </c:pt>
                <c:pt idx="711">
                  <c:v>1.8016597163916708</c:v>
                </c:pt>
                <c:pt idx="712">
                  <c:v>1.1844845741004457</c:v>
                </c:pt>
                <c:pt idx="713">
                  <c:v>2.8859985985971117</c:v>
                </c:pt>
                <c:pt idx="714">
                  <c:v>2.9127391484125273</c:v>
                </c:pt>
                <c:pt idx="715">
                  <c:v>2.2314736901499672</c:v>
                </c:pt>
                <c:pt idx="716">
                  <c:v>1.2481352560914967</c:v>
                </c:pt>
                <c:pt idx="717">
                  <c:v>2.3454565246314059</c:v>
                </c:pt>
                <c:pt idx="718">
                  <c:v>2.4814792507378183</c:v>
                </c:pt>
                <c:pt idx="719">
                  <c:v>2.8666666666666667</c:v>
                </c:pt>
                <c:pt idx="720">
                  <c:v>2.0554248900705594</c:v>
                </c:pt>
                <c:pt idx="721">
                  <c:v>2.552770448548813</c:v>
                </c:pt>
                <c:pt idx="722">
                  <c:v>1.0470844312063239</c:v>
                </c:pt>
                <c:pt idx="723">
                  <c:v>2.2555360666520499</c:v>
                </c:pt>
                <c:pt idx="724">
                  <c:v>1.5984352869764618</c:v>
                </c:pt>
                <c:pt idx="725">
                  <c:v>1.6051797396641263</c:v>
                </c:pt>
                <c:pt idx="726">
                  <c:v>1.5117295872468655</c:v>
                </c:pt>
                <c:pt idx="727">
                  <c:v>1.2289764242172008</c:v>
                </c:pt>
                <c:pt idx="728">
                  <c:v>1.2338727446324087</c:v>
                </c:pt>
                <c:pt idx="729">
                  <c:v>1.2289764242172008</c:v>
                </c:pt>
                <c:pt idx="730">
                  <c:v>1.2338727446324087</c:v>
                </c:pt>
                <c:pt idx="731">
                  <c:v>1.4922232387923147</c:v>
                </c:pt>
                <c:pt idx="732">
                  <c:v>0.84060069892642386</c:v>
                </c:pt>
                <c:pt idx="733">
                  <c:v>0.63070732084816594</c:v>
                </c:pt>
                <c:pt idx="734">
                  <c:v>1.7132576062729932</c:v>
                </c:pt>
                <c:pt idx="735">
                  <c:v>2.6517309031073983</c:v>
                </c:pt>
                <c:pt idx="736">
                  <c:v>1.5682241789318079</c:v>
                </c:pt>
                <c:pt idx="737">
                  <c:v>0.49537788441182701</c:v>
                </c:pt>
                <c:pt idx="738">
                  <c:v>1.4783100411988044</c:v>
                </c:pt>
                <c:pt idx="739">
                  <c:v>3.3231610282141051</c:v>
                </c:pt>
                <c:pt idx="740">
                  <c:v>1.3617021276595744</c:v>
                </c:pt>
                <c:pt idx="741">
                  <c:v>0.87953210136618576</c:v>
                </c:pt>
                <c:pt idx="742">
                  <c:v>3.6172094056901307</c:v>
                </c:pt>
                <c:pt idx="743">
                  <c:v>3.8035902851108765</c:v>
                </c:pt>
                <c:pt idx="744">
                  <c:v>2.5095036958817318</c:v>
                </c:pt>
                <c:pt idx="745">
                  <c:v>3.5140427396950398</c:v>
                </c:pt>
                <c:pt idx="746">
                  <c:v>3.492128572539428</c:v>
                </c:pt>
                <c:pt idx="747">
                  <c:v>3.4900078466856592</c:v>
                </c:pt>
                <c:pt idx="748">
                  <c:v>1.9313631766352162</c:v>
                </c:pt>
                <c:pt idx="749">
                  <c:v>2.9710884353741496</c:v>
                </c:pt>
                <c:pt idx="750">
                  <c:v>2.185374149659864</c:v>
                </c:pt>
                <c:pt idx="751">
                  <c:v>4.2616565471417118</c:v>
                </c:pt>
                <c:pt idx="752">
                  <c:v>2.0287515952255837</c:v>
                </c:pt>
                <c:pt idx="753">
                  <c:v>2.6498366232487354</c:v>
                </c:pt>
                <c:pt idx="754">
                  <c:v>1.7784552845528456</c:v>
                </c:pt>
                <c:pt idx="755">
                  <c:v>1.6103932849193625</c:v>
                </c:pt>
                <c:pt idx="756">
                  <c:v>1.4205559806171895</c:v>
                </c:pt>
                <c:pt idx="757">
                  <c:v>1.3770491803278688</c:v>
                </c:pt>
                <c:pt idx="758">
                  <c:v>1.3747072599531616</c:v>
                </c:pt>
                <c:pt idx="759">
                  <c:v>1.4106403895836668</c:v>
                </c:pt>
                <c:pt idx="760">
                  <c:v>2.1327632059237627</c:v>
                </c:pt>
                <c:pt idx="761">
                  <c:v>1.2201696140950629</c:v>
                </c:pt>
                <c:pt idx="762">
                  <c:v>1.0063443447823235</c:v>
                </c:pt>
                <c:pt idx="763">
                  <c:v>1.2311442937680939</c:v>
                </c:pt>
                <c:pt idx="764">
                  <c:v>1.2311442937680939</c:v>
                </c:pt>
                <c:pt idx="765">
                  <c:v>2.361724820966022</c:v>
                </c:pt>
                <c:pt idx="766">
                  <c:v>2.3297272588755145</c:v>
                </c:pt>
                <c:pt idx="767">
                  <c:v>1.4540016862601612</c:v>
                </c:pt>
                <c:pt idx="768">
                  <c:v>1.5604229607250755</c:v>
                </c:pt>
                <c:pt idx="769">
                  <c:v>1.3255287009063443</c:v>
                </c:pt>
                <c:pt idx="770">
                  <c:v>3.9985761746559083</c:v>
                </c:pt>
                <c:pt idx="771">
                  <c:v>3.9711949180387713</c:v>
                </c:pt>
                <c:pt idx="772">
                  <c:v>3.3138192169289438</c:v>
                </c:pt>
                <c:pt idx="773">
                  <c:v>1.8248569268977433</c:v>
                </c:pt>
                <c:pt idx="774">
                  <c:v>3.5999300984446907</c:v>
                </c:pt>
                <c:pt idx="775">
                  <c:v>2.125293463486964</c:v>
                </c:pt>
                <c:pt idx="776">
                  <c:v>2.4659270998415215</c:v>
                </c:pt>
                <c:pt idx="777">
                  <c:v>2.4659270998415215</c:v>
                </c:pt>
                <c:pt idx="778">
                  <c:v>5.7078096023078508</c:v>
                </c:pt>
                <c:pt idx="779">
                  <c:v>2.5731326327747799</c:v>
                </c:pt>
                <c:pt idx="780">
                  <c:v>1.5741027227722773</c:v>
                </c:pt>
                <c:pt idx="781">
                  <c:v>3.4221105527638191</c:v>
                </c:pt>
                <c:pt idx="782">
                  <c:v>2.3982670586414976</c:v>
                </c:pt>
                <c:pt idx="783">
                  <c:v>2.9092800832366241</c:v>
                </c:pt>
                <c:pt idx="784">
                  <c:v>3.2051282051282053</c:v>
                </c:pt>
                <c:pt idx="785">
                  <c:v>0.82058340833289212</c:v>
                </c:pt>
                <c:pt idx="786">
                  <c:v>2.4304666291041337</c:v>
                </c:pt>
                <c:pt idx="787">
                  <c:v>2.440295028927093</c:v>
                </c:pt>
                <c:pt idx="788">
                  <c:v>1.7290071545123635</c:v>
                </c:pt>
                <c:pt idx="789">
                  <c:v>2.4658156887996667</c:v>
                </c:pt>
                <c:pt idx="790">
                  <c:v>3.1309677132832974</c:v>
                </c:pt>
                <c:pt idx="791">
                  <c:v>1.5687793540889943</c:v>
                </c:pt>
                <c:pt idx="792">
                  <c:v>0.91345651946967321</c:v>
                </c:pt>
                <c:pt idx="793">
                  <c:v>1.3210526315789475</c:v>
                </c:pt>
                <c:pt idx="794">
                  <c:v>1.3105263157894738</c:v>
                </c:pt>
                <c:pt idx="795">
                  <c:v>2.6076034706477218</c:v>
                </c:pt>
                <c:pt idx="796">
                  <c:v>1.284868417943738</c:v>
                </c:pt>
                <c:pt idx="797">
                  <c:v>1.2881762807335895</c:v>
                </c:pt>
                <c:pt idx="798">
                  <c:v>1.6159844054580896</c:v>
                </c:pt>
                <c:pt idx="799">
                  <c:v>1.6086744639376218</c:v>
                </c:pt>
                <c:pt idx="800">
                  <c:v>1.1064531323598681</c:v>
                </c:pt>
                <c:pt idx="801">
                  <c:v>1.1050400376825247</c:v>
                </c:pt>
                <c:pt idx="802">
                  <c:v>0.75463759101386685</c:v>
                </c:pt>
                <c:pt idx="803">
                  <c:v>2.4864884471689215</c:v>
                </c:pt>
                <c:pt idx="804">
                  <c:v>0.82955404383975806</c:v>
                </c:pt>
                <c:pt idx="805">
                  <c:v>0.93362127260432348</c:v>
                </c:pt>
                <c:pt idx="806">
                  <c:v>2.6526325198891572</c:v>
                </c:pt>
                <c:pt idx="807">
                  <c:v>1.5273920727089119</c:v>
                </c:pt>
                <c:pt idx="808">
                  <c:v>0.99269209648122336</c:v>
                </c:pt>
                <c:pt idx="809">
                  <c:v>1.9022854796770219</c:v>
                </c:pt>
                <c:pt idx="810">
                  <c:v>1.2421030088874612</c:v>
                </c:pt>
                <c:pt idx="811">
                  <c:v>1.3031550068587106</c:v>
                </c:pt>
                <c:pt idx="812">
                  <c:v>1.1211924821775761</c:v>
                </c:pt>
                <c:pt idx="813">
                  <c:v>3.180018275967103</c:v>
                </c:pt>
                <c:pt idx="814">
                  <c:v>2.165135467259641</c:v>
                </c:pt>
                <c:pt idx="815">
                  <c:v>0.60205658266290163</c:v>
                </c:pt>
                <c:pt idx="816">
                  <c:v>1.4330367270802351</c:v>
                </c:pt>
                <c:pt idx="817">
                  <c:v>1.1228218844340871</c:v>
                </c:pt>
                <c:pt idx="818">
                  <c:v>1.0239397986586818</c:v>
                </c:pt>
                <c:pt idx="819">
                  <c:v>1.2708018154311649</c:v>
                </c:pt>
                <c:pt idx="820">
                  <c:v>1.8415237293486266</c:v>
                </c:pt>
                <c:pt idx="821">
                  <c:v>0.78487729383152782</c:v>
                </c:pt>
                <c:pt idx="822">
                  <c:v>0.8904602893995941</c:v>
                </c:pt>
                <c:pt idx="823">
                  <c:v>2.3339794482355751</c:v>
                </c:pt>
                <c:pt idx="824">
                  <c:v>1.521048425347775</c:v>
                </c:pt>
                <c:pt idx="825">
                  <c:v>1.1425299786888896</c:v>
                </c:pt>
                <c:pt idx="826">
                  <c:v>2.2629977264200254</c:v>
                </c:pt>
                <c:pt idx="827">
                  <c:v>1.929096408740673</c:v>
                </c:pt>
                <c:pt idx="828">
                  <c:v>1.1109576146217186</c:v>
                </c:pt>
                <c:pt idx="829">
                  <c:v>1.5620800533645922</c:v>
                </c:pt>
                <c:pt idx="830">
                  <c:v>0.83512669212079138</c:v>
                </c:pt>
                <c:pt idx="831">
                  <c:v>0.75906430329479424</c:v>
                </c:pt>
                <c:pt idx="832">
                  <c:v>0.75699600819044877</c:v>
                </c:pt>
                <c:pt idx="833">
                  <c:v>1.0072253200345558</c:v>
                </c:pt>
                <c:pt idx="834">
                  <c:v>1.010722266642065</c:v>
                </c:pt>
                <c:pt idx="835">
                  <c:v>1.1850347045877772</c:v>
                </c:pt>
                <c:pt idx="836">
                  <c:v>1.1723379041814797</c:v>
                </c:pt>
                <c:pt idx="837">
                  <c:v>1.2965367965367964</c:v>
                </c:pt>
                <c:pt idx="838">
                  <c:v>0.77062447155453551</c:v>
                </c:pt>
                <c:pt idx="839">
                  <c:v>0.85557430425172898</c:v>
                </c:pt>
                <c:pt idx="840">
                  <c:v>0.86032749483090531</c:v>
                </c:pt>
                <c:pt idx="841">
                  <c:v>0.7230255839822024</c:v>
                </c:pt>
                <c:pt idx="842">
                  <c:v>1.7441198570094947</c:v>
                </c:pt>
                <c:pt idx="843">
                  <c:v>2.6554565886955799</c:v>
                </c:pt>
                <c:pt idx="844">
                  <c:v>0.76054510058403635</c:v>
                </c:pt>
                <c:pt idx="845">
                  <c:v>0.99115358442557466</c:v>
                </c:pt>
                <c:pt idx="846">
                  <c:v>3.2909521903765047</c:v>
                </c:pt>
                <c:pt idx="847">
                  <c:v>1.6675324675324674</c:v>
                </c:pt>
                <c:pt idx="848">
                  <c:v>1.7986918604651163</c:v>
                </c:pt>
                <c:pt idx="849">
                  <c:v>0.99005072181037845</c:v>
                </c:pt>
                <c:pt idx="850">
                  <c:v>1.6491228070175439</c:v>
                </c:pt>
                <c:pt idx="851">
                  <c:v>2.996456286726775</c:v>
                </c:pt>
                <c:pt idx="852">
                  <c:v>1.1784188547016752</c:v>
                </c:pt>
                <c:pt idx="853">
                  <c:v>1.4723618090452262</c:v>
                </c:pt>
                <c:pt idx="854">
                  <c:v>3.2004229907937298</c:v>
                </c:pt>
                <c:pt idx="855">
                  <c:v>1.0950704225352113</c:v>
                </c:pt>
                <c:pt idx="856">
                  <c:v>4.346563407550823</c:v>
                </c:pt>
                <c:pt idx="857">
                  <c:v>2.8778126496090222</c:v>
                </c:pt>
                <c:pt idx="858">
                  <c:v>1.5188679245283019</c:v>
                </c:pt>
                <c:pt idx="859">
                  <c:v>1.6529285582063873</c:v>
                </c:pt>
                <c:pt idx="860">
                  <c:v>1.0494144052721432</c:v>
                </c:pt>
                <c:pt idx="861">
                  <c:v>1.0443307757885762</c:v>
                </c:pt>
                <c:pt idx="862">
                  <c:v>0.9113427115950834</c:v>
                </c:pt>
                <c:pt idx="863">
                  <c:v>0.9113427115950834</c:v>
                </c:pt>
                <c:pt idx="864">
                  <c:v>0.38538891638324074</c:v>
                </c:pt>
                <c:pt idx="865">
                  <c:v>1.4757294292971421</c:v>
                </c:pt>
                <c:pt idx="866">
                  <c:v>2.3739934387116017</c:v>
                </c:pt>
                <c:pt idx="867">
                  <c:v>2.316412751562523</c:v>
                </c:pt>
                <c:pt idx="868">
                  <c:v>3.4062905226758575</c:v>
                </c:pt>
                <c:pt idx="869">
                  <c:v>1.807987442335816</c:v>
                </c:pt>
                <c:pt idx="870">
                  <c:v>1.807987442335816</c:v>
                </c:pt>
                <c:pt idx="871">
                  <c:v>13.694581280788178</c:v>
                </c:pt>
                <c:pt idx="872">
                  <c:v>1.6194431595626371</c:v>
                </c:pt>
                <c:pt idx="873">
                  <c:v>1.9059499023177746</c:v>
                </c:pt>
                <c:pt idx="874">
                  <c:v>1.2741101938228954</c:v>
                </c:pt>
                <c:pt idx="875">
                  <c:v>1.0396846650035469</c:v>
                </c:pt>
                <c:pt idx="876">
                  <c:v>1.3205207982025717</c:v>
                </c:pt>
                <c:pt idx="877">
                  <c:v>1.3257458804976179</c:v>
                </c:pt>
                <c:pt idx="878">
                  <c:v>2.3220000000000001</c:v>
                </c:pt>
                <c:pt idx="879">
                  <c:v>1.6935</c:v>
                </c:pt>
                <c:pt idx="880">
                  <c:v>0.72542391119161409</c:v>
                </c:pt>
                <c:pt idx="881">
                  <c:v>2.1524485701056157</c:v>
                </c:pt>
                <c:pt idx="882">
                  <c:v>1.8521608543300518</c:v>
                </c:pt>
                <c:pt idx="883">
                  <c:v>4.1722992324435788</c:v>
                </c:pt>
                <c:pt idx="884">
                  <c:v>0.6349354560097108</c:v>
                </c:pt>
                <c:pt idx="885">
                  <c:v>1.8500790051643208</c:v>
                </c:pt>
                <c:pt idx="886">
                  <c:v>1.0130713621305831</c:v>
                </c:pt>
                <c:pt idx="887">
                  <c:v>0.78926715138232806</c:v>
                </c:pt>
                <c:pt idx="888">
                  <c:v>2.7956581745780351</c:v>
                </c:pt>
                <c:pt idx="889">
                  <c:v>2.8140413593375264</c:v>
                </c:pt>
                <c:pt idx="890">
                  <c:v>1.0800403971833259</c:v>
                </c:pt>
                <c:pt idx="891">
                  <c:v>1.1579655543595264</c:v>
                </c:pt>
                <c:pt idx="892">
                  <c:v>0.73879716981132071</c:v>
                </c:pt>
                <c:pt idx="893">
                  <c:v>1.1824425201552702</c:v>
                </c:pt>
                <c:pt idx="894">
                  <c:v>0.92488484276957672</c:v>
                </c:pt>
                <c:pt idx="895">
                  <c:v>0.93868993107437215</c:v>
                </c:pt>
                <c:pt idx="896">
                  <c:v>2.6830732292917165</c:v>
                </c:pt>
                <c:pt idx="897">
                  <c:v>1.8235294117647058</c:v>
                </c:pt>
                <c:pt idx="898">
                  <c:v>1.3807106598984771</c:v>
                </c:pt>
                <c:pt idx="899">
                  <c:v>1.7141932297320299</c:v>
                </c:pt>
                <c:pt idx="900">
                  <c:v>2.1975289926476163</c:v>
                </c:pt>
                <c:pt idx="901">
                  <c:v>1.5131918472408938</c:v>
                </c:pt>
                <c:pt idx="902">
                  <c:v>1.4686779156769798</c:v>
                </c:pt>
                <c:pt idx="903">
                  <c:v>1.6219268753939902</c:v>
                </c:pt>
                <c:pt idx="904">
                  <c:v>2.4468715303766082</c:v>
                </c:pt>
                <c:pt idx="905">
                  <c:v>2.4514829148206347</c:v>
                </c:pt>
                <c:pt idx="906">
                  <c:v>2.4621245712299271</c:v>
                </c:pt>
                <c:pt idx="907">
                  <c:v>0.71059850981283379</c:v>
                </c:pt>
                <c:pt idx="908">
                  <c:v>0.7301978956659545</c:v>
                </c:pt>
                <c:pt idx="909">
                  <c:v>2.4173361123621397</c:v>
                </c:pt>
                <c:pt idx="910">
                  <c:v>1.6372347993471985</c:v>
                </c:pt>
                <c:pt idx="911">
                  <c:v>2.4165787735138333</c:v>
                </c:pt>
                <c:pt idx="912">
                  <c:v>1.9491342850339597</c:v>
                </c:pt>
                <c:pt idx="913">
                  <c:v>0.78132387706855788</c:v>
                </c:pt>
                <c:pt idx="914">
                  <c:v>1.7457072771872446</c:v>
                </c:pt>
                <c:pt idx="915">
                  <c:v>1.2112960727619795</c:v>
                </c:pt>
                <c:pt idx="916">
                  <c:v>1.073572950388755</c:v>
                </c:pt>
                <c:pt idx="917">
                  <c:v>2.6321231278248796</c:v>
                </c:pt>
                <c:pt idx="918">
                  <c:v>1.487322201607916</c:v>
                </c:pt>
                <c:pt idx="919">
                  <c:v>1.1314606741573034</c:v>
                </c:pt>
                <c:pt idx="920">
                  <c:v>2.2874479304615831</c:v>
                </c:pt>
                <c:pt idx="921">
                  <c:v>1.8188548864758145</c:v>
                </c:pt>
                <c:pt idx="922">
                  <c:v>1.6143755053073572</c:v>
                </c:pt>
                <c:pt idx="923">
                  <c:v>2.1933364076550612</c:v>
                </c:pt>
                <c:pt idx="924">
                  <c:v>2.1933364076550612</c:v>
                </c:pt>
                <c:pt idx="925">
                  <c:v>2.3456000000000001</c:v>
                </c:pt>
                <c:pt idx="926">
                  <c:v>2.0046158918562478</c:v>
                </c:pt>
                <c:pt idx="927">
                  <c:v>1.1733482329934348</c:v>
                </c:pt>
                <c:pt idx="928">
                  <c:v>0.57154614663587933</c:v>
                </c:pt>
                <c:pt idx="929">
                  <c:v>1.3599298100743189</c:v>
                </c:pt>
                <c:pt idx="930">
                  <c:v>2.8544303797468356</c:v>
                </c:pt>
                <c:pt idx="931">
                  <c:v>2.3006329113924049</c:v>
                </c:pt>
                <c:pt idx="932">
                  <c:v>1.9374659333036024</c:v>
                </c:pt>
                <c:pt idx="933">
                  <c:v>1.6037234042553192</c:v>
                </c:pt>
                <c:pt idx="934">
                  <c:v>0.63711911357340723</c:v>
                </c:pt>
                <c:pt idx="935">
                  <c:v>2.6210915809594946</c:v>
                </c:pt>
                <c:pt idx="936">
                  <c:v>1.8896001932600555</c:v>
                </c:pt>
                <c:pt idx="937">
                  <c:v>1.3998797182649954</c:v>
                </c:pt>
                <c:pt idx="938">
                  <c:v>1.3793086609059144</c:v>
                </c:pt>
                <c:pt idx="939">
                  <c:v>1.3643760478393276</c:v>
                </c:pt>
                <c:pt idx="940">
                  <c:v>0.98911968348170121</c:v>
                </c:pt>
                <c:pt idx="941">
                  <c:v>0.98911968348170121</c:v>
                </c:pt>
                <c:pt idx="942">
                  <c:v>1.9661938813565996</c:v>
                </c:pt>
                <c:pt idx="943">
                  <c:v>1.9661938813565996</c:v>
                </c:pt>
                <c:pt idx="944">
                  <c:v>0.64057050047482533</c:v>
                </c:pt>
                <c:pt idx="945">
                  <c:v>2.4590608393883526</c:v>
                </c:pt>
                <c:pt idx="946">
                  <c:v>1.3090711569799023</c:v>
                </c:pt>
                <c:pt idx="947">
                  <c:v>1.4703758269058553</c:v>
                </c:pt>
                <c:pt idx="948">
                  <c:v>1.9365994236311239</c:v>
                </c:pt>
                <c:pt idx="949">
                  <c:v>2.0082055711509392</c:v>
                </c:pt>
                <c:pt idx="950">
                  <c:v>2.0109047721874322</c:v>
                </c:pt>
                <c:pt idx="951">
                  <c:v>0.52847380410022782</c:v>
                </c:pt>
                <c:pt idx="952">
                  <c:v>0.53695406819658675</c:v>
                </c:pt>
                <c:pt idx="953">
                  <c:v>0.65045938694202787</c:v>
                </c:pt>
                <c:pt idx="954">
                  <c:v>1.5641025641025641</c:v>
                </c:pt>
                <c:pt idx="955">
                  <c:v>0.98365104131334369</c:v>
                </c:pt>
                <c:pt idx="956">
                  <c:v>1.9275617533672837</c:v>
                </c:pt>
                <c:pt idx="957">
                  <c:v>2.5943516674327154</c:v>
                </c:pt>
                <c:pt idx="958">
                  <c:v>2.0372670807453415</c:v>
                </c:pt>
                <c:pt idx="959">
                  <c:v>1.0191530486733438</c:v>
                </c:pt>
                <c:pt idx="960">
                  <c:v>3.2842014882655977</c:v>
                </c:pt>
                <c:pt idx="961">
                  <c:v>3.3539925757550981</c:v>
                </c:pt>
                <c:pt idx="962">
                  <c:v>3.0337477797513324</c:v>
                </c:pt>
                <c:pt idx="963">
                  <c:v>2.0763765541740673</c:v>
                </c:pt>
                <c:pt idx="964">
                  <c:v>2.728107375508241</c:v>
                </c:pt>
                <c:pt idx="965">
                  <c:v>2.3226188038854385</c:v>
                </c:pt>
                <c:pt idx="966">
                  <c:v>1.8111055450657008</c:v>
                </c:pt>
                <c:pt idx="967">
                  <c:v>2.9112863373654472</c:v>
                </c:pt>
                <c:pt idx="968">
                  <c:v>2.7418663072115677</c:v>
                </c:pt>
                <c:pt idx="969">
                  <c:v>1.2407384151701621</c:v>
                </c:pt>
                <c:pt idx="970">
                  <c:v>3.9221689288022583</c:v>
                </c:pt>
                <c:pt idx="971">
                  <c:v>3.5919003115264796</c:v>
                </c:pt>
                <c:pt idx="972">
                  <c:v>3.4627983153954141</c:v>
                </c:pt>
                <c:pt idx="973">
                  <c:v>2.1353846153846154</c:v>
                </c:pt>
                <c:pt idx="974">
                  <c:v>2.1384615384615384</c:v>
                </c:pt>
                <c:pt idx="975">
                  <c:v>1.5748504793676554</c:v>
                </c:pt>
                <c:pt idx="976">
                  <c:v>3.1435445068163594</c:v>
                </c:pt>
                <c:pt idx="977">
                  <c:v>1.7824062228135715</c:v>
                </c:pt>
                <c:pt idx="978">
                  <c:v>3.0523734959617603</c:v>
                </c:pt>
                <c:pt idx="979">
                  <c:v>2.7749030794721516</c:v>
                </c:pt>
                <c:pt idx="980">
                  <c:v>1.3137894748030912</c:v>
                </c:pt>
                <c:pt idx="981">
                  <c:v>1.1572428648357567</c:v>
                </c:pt>
                <c:pt idx="982">
                  <c:v>1.0854743792163055</c:v>
                </c:pt>
                <c:pt idx="983">
                  <c:v>0.90922446581022187</c:v>
                </c:pt>
                <c:pt idx="984">
                  <c:v>0.90922446581022187</c:v>
                </c:pt>
                <c:pt idx="985">
                  <c:v>1.5250776742121617</c:v>
                </c:pt>
                <c:pt idx="986">
                  <c:v>1.5674513354459032</c:v>
                </c:pt>
                <c:pt idx="987">
                  <c:v>1.1666488279995717</c:v>
                </c:pt>
                <c:pt idx="988">
                  <c:v>2.0291151594014316</c:v>
                </c:pt>
                <c:pt idx="989">
                  <c:v>2.054266883505949</c:v>
                </c:pt>
                <c:pt idx="990">
                  <c:v>1.8198902131447505</c:v>
                </c:pt>
                <c:pt idx="991">
                  <c:v>2.4626163337864688</c:v>
                </c:pt>
                <c:pt idx="992">
                  <c:v>2.1390077226512583</c:v>
                </c:pt>
                <c:pt idx="993">
                  <c:v>1.6201672808094987</c:v>
                </c:pt>
                <c:pt idx="994">
                  <c:v>1.606425702811245</c:v>
                </c:pt>
                <c:pt idx="995">
                  <c:v>1.6820932716269135</c:v>
                </c:pt>
                <c:pt idx="996">
                  <c:v>2.2506982092985051</c:v>
                </c:pt>
                <c:pt idx="997">
                  <c:v>2.2551786967755425</c:v>
                </c:pt>
                <c:pt idx="998">
                  <c:v>1.2113060650635112</c:v>
                </c:pt>
                <c:pt idx="999">
                  <c:v>1.2446261245520078</c:v>
                </c:pt>
                <c:pt idx="1000">
                  <c:v>2.3777339036028469</c:v>
                </c:pt>
                <c:pt idx="1001">
                  <c:v>1.4810797986816018</c:v>
                </c:pt>
                <c:pt idx="1002">
                  <c:v>2.2445302445302446</c:v>
                </c:pt>
                <c:pt idx="1003">
                  <c:v>1.0107984305340563</c:v>
                </c:pt>
                <c:pt idx="1004">
                  <c:v>1.4337807823698598</c:v>
                </c:pt>
                <c:pt idx="1005">
                  <c:v>2.4487696811456603</c:v>
                </c:pt>
                <c:pt idx="1006">
                  <c:v>1.4749455813513299</c:v>
                </c:pt>
                <c:pt idx="1007">
                  <c:v>0.72736607906897144</c:v>
                </c:pt>
                <c:pt idx="1008">
                  <c:v>0.59653696828860481</c:v>
                </c:pt>
                <c:pt idx="1009">
                  <c:v>1.2059890945905143</c:v>
                </c:pt>
                <c:pt idx="1010">
                  <c:v>1.2059890945905143</c:v>
                </c:pt>
                <c:pt idx="1011">
                  <c:v>1.8317772502027745</c:v>
                </c:pt>
                <c:pt idx="1012">
                  <c:v>1.2591343451377177</c:v>
                </c:pt>
                <c:pt idx="1013">
                  <c:v>0.8460767109551266</c:v>
                </c:pt>
                <c:pt idx="1014">
                  <c:v>0.37931034482758619</c:v>
                </c:pt>
                <c:pt idx="1015">
                  <c:v>0.87675736767299683</c:v>
                </c:pt>
                <c:pt idx="1016">
                  <c:v>1.9795996746791975</c:v>
                </c:pt>
                <c:pt idx="1017">
                  <c:v>0.75576319042057405</c:v>
                </c:pt>
                <c:pt idx="1018">
                  <c:v>1.9484140815615196</c:v>
                </c:pt>
                <c:pt idx="1019">
                  <c:v>1.1310719773076467</c:v>
                </c:pt>
                <c:pt idx="1020">
                  <c:v>0.83132558860714201</c:v>
                </c:pt>
                <c:pt idx="1021">
                  <c:v>2.5621337395727113</c:v>
                </c:pt>
                <c:pt idx="1022">
                  <c:v>1.9616219264220904</c:v>
                </c:pt>
                <c:pt idx="1023">
                  <c:v>1.9513695470157031</c:v>
                </c:pt>
                <c:pt idx="1024">
                  <c:v>0.60666299304243032</c:v>
                </c:pt>
                <c:pt idx="1025">
                  <c:v>2.5028330629092119</c:v>
                </c:pt>
                <c:pt idx="1026">
                  <c:v>1.436166980433353</c:v>
                </c:pt>
                <c:pt idx="1027">
                  <c:v>2.5799654782453425</c:v>
                </c:pt>
                <c:pt idx="1028">
                  <c:v>2.5896077614427711</c:v>
                </c:pt>
                <c:pt idx="1029">
                  <c:v>2.7133383994929634</c:v>
                </c:pt>
                <c:pt idx="1030">
                  <c:v>2.6959957368582033</c:v>
                </c:pt>
                <c:pt idx="1031">
                  <c:v>1.2201303229795504</c:v>
                </c:pt>
                <c:pt idx="1032">
                  <c:v>2.6520833333333331</c:v>
                </c:pt>
                <c:pt idx="1033">
                  <c:v>5.6931759434775113</c:v>
                </c:pt>
                <c:pt idx="1034">
                  <c:v>5.6522488368085471</c:v>
                </c:pt>
                <c:pt idx="1035">
                  <c:v>5.8311375873525035</c:v>
                </c:pt>
                <c:pt idx="1036">
                  <c:v>2.3568503665782758</c:v>
                </c:pt>
                <c:pt idx="1037">
                  <c:v>2.50002317124788</c:v>
                </c:pt>
                <c:pt idx="1038">
                  <c:v>1.3743130804647827</c:v>
                </c:pt>
                <c:pt idx="1039">
                  <c:v>1.5951871237806481</c:v>
                </c:pt>
                <c:pt idx="1040">
                  <c:v>3.0250980796617095</c:v>
                </c:pt>
                <c:pt idx="1041">
                  <c:v>1.3708983267902506</c:v>
                </c:pt>
                <c:pt idx="1042">
                  <c:v>2.9598170532505717</c:v>
                </c:pt>
                <c:pt idx="1043">
                  <c:v>2.3730622956653247</c:v>
                </c:pt>
                <c:pt idx="1044">
                  <c:v>2.5584608299646932</c:v>
                </c:pt>
                <c:pt idx="1045">
                  <c:v>2.5908071459874713</c:v>
                </c:pt>
                <c:pt idx="1046">
                  <c:v>4.05248640148488</c:v>
                </c:pt>
                <c:pt idx="1047">
                  <c:v>1.6287262872628727</c:v>
                </c:pt>
                <c:pt idx="1048">
                  <c:v>0.84032312977808044</c:v>
                </c:pt>
                <c:pt idx="1049">
                  <c:v>1.398337112622827</c:v>
                </c:pt>
                <c:pt idx="1050">
                  <c:v>2.7142857142857144</c:v>
                </c:pt>
                <c:pt idx="1051">
                  <c:v>1.7408163265306122</c:v>
                </c:pt>
                <c:pt idx="1052">
                  <c:v>3.1876653590000914</c:v>
                </c:pt>
                <c:pt idx="1053">
                  <c:v>2.1833124888333035</c:v>
                </c:pt>
                <c:pt idx="1054">
                  <c:v>4.0229654314048258</c:v>
                </c:pt>
                <c:pt idx="1055">
                  <c:v>2.6509511562770069</c:v>
                </c:pt>
                <c:pt idx="1056">
                  <c:v>2.622838162867942</c:v>
                </c:pt>
                <c:pt idx="1057">
                  <c:v>2.6509511562770069</c:v>
                </c:pt>
                <c:pt idx="1058">
                  <c:v>2.622838162867942</c:v>
                </c:pt>
                <c:pt idx="1059">
                  <c:v>3.1944690288522612</c:v>
                </c:pt>
                <c:pt idx="1060">
                  <c:v>2.7254901960784315</c:v>
                </c:pt>
                <c:pt idx="1061">
                  <c:v>2.8593942835290775</c:v>
                </c:pt>
                <c:pt idx="1062">
                  <c:v>3.9530275618468225</c:v>
                </c:pt>
                <c:pt idx="1063">
                  <c:v>2.3204861446032159</c:v>
                </c:pt>
                <c:pt idx="1064">
                  <c:v>2.3204861446032159</c:v>
                </c:pt>
                <c:pt idx="1065">
                  <c:v>3.5310247895164735</c:v>
                </c:pt>
                <c:pt idx="1066">
                  <c:v>3.4800402364580894</c:v>
                </c:pt>
                <c:pt idx="1067">
                  <c:v>3.4779732951178843</c:v>
                </c:pt>
                <c:pt idx="1068">
                  <c:v>2.7970588235294116</c:v>
                </c:pt>
                <c:pt idx="1069">
                  <c:v>2.2706164149190986</c:v>
                </c:pt>
                <c:pt idx="1070">
                  <c:v>1.7858036116252314</c:v>
                </c:pt>
                <c:pt idx="1071">
                  <c:v>0.77266957337601416</c:v>
                </c:pt>
                <c:pt idx="1072">
                  <c:v>0.83346551500382127</c:v>
                </c:pt>
                <c:pt idx="1073">
                  <c:v>2.6621881279610426</c:v>
                </c:pt>
                <c:pt idx="1074">
                  <c:v>1.9511372262363293</c:v>
                </c:pt>
                <c:pt idx="1075">
                  <c:v>1.9286457308330287</c:v>
                </c:pt>
                <c:pt idx="1076">
                  <c:v>0.86099290780141846</c:v>
                </c:pt>
                <c:pt idx="1077">
                  <c:v>1.5086487189491482</c:v>
                </c:pt>
                <c:pt idx="1078">
                  <c:v>1.5060633720172123</c:v>
                </c:pt>
                <c:pt idx="1079">
                  <c:v>0.63846153846153841</c:v>
                </c:pt>
                <c:pt idx="1080">
                  <c:v>1.6729997888959258</c:v>
                </c:pt>
                <c:pt idx="1081">
                  <c:v>0.81543133505792365</c:v>
                </c:pt>
                <c:pt idx="1082">
                  <c:v>0.4</c:v>
                </c:pt>
                <c:pt idx="1083">
                  <c:v>1.9548251048935847</c:v>
                </c:pt>
                <c:pt idx="1084">
                  <c:v>1.1312343510434071</c:v>
                </c:pt>
                <c:pt idx="1085">
                  <c:v>2.373792777096642</c:v>
                </c:pt>
                <c:pt idx="1086">
                  <c:v>1.6072303682405034</c:v>
                </c:pt>
                <c:pt idx="1087">
                  <c:v>0.8156114868610711</c:v>
                </c:pt>
                <c:pt idx="1088">
                  <c:v>3.1611215525363097</c:v>
                </c:pt>
                <c:pt idx="1089">
                  <c:v>1.3048965169106512</c:v>
                </c:pt>
                <c:pt idx="1090">
                  <c:v>0.50622913151186588</c:v>
                </c:pt>
                <c:pt idx="1091">
                  <c:v>1.467509502225655</c:v>
                </c:pt>
                <c:pt idx="1092">
                  <c:v>0.72955221326030673</c:v>
                </c:pt>
                <c:pt idx="1093">
                  <c:v>1.7256617614565382</c:v>
                </c:pt>
                <c:pt idx="1094">
                  <c:v>2.7170731707317075</c:v>
                </c:pt>
                <c:pt idx="1095">
                  <c:v>0.59198113207547165</c:v>
                </c:pt>
                <c:pt idx="1096">
                  <c:v>1.1728180163110165</c:v>
                </c:pt>
                <c:pt idx="1097">
                  <c:v>2.7725289647799833</c:v>
                </c:pt>
                <c:pt idx="1098">
                  <c:v>0.86743965952703062</c:v>
                </c:pt>
                <c:pt idx="1099">
                  <c:v>2.6602040943469105</c:v>
                </c:pt>
                <c:pt idx="1100">
                  <c:v>5.2384317964495075</c:v>
                </c:pt>
                <c:pt idx="1101">
                  <c:v>4.5325967586275748</c:v>
                </c:pt>
                <c:pt idx="1102">
                  <c:v>4.525940963093614</c:v>
                </c:pt>
                <c:pt idx="1103">
                  <c:v>2.4218476147987635</c:v>
                </c:pt>
                <c:pt idx="1104">
                  <c:v>2.4218476147987635</c:v>
                </c:pt>
                <c:pt idx="1105">
                  <c:v>2.5500633713561469</c:v>
                </c:pt>
                <c:pt idx="1106">
                  <c:v>2.2191975381701976</c:v>
                </c:pt>
                <c:pt idx="1107">
                  <c:v>2.5908005144852084</c:v>
                </c:pt>
                <c:pt idx="1108">
                  <c:v>0.88934147997284452</c:v>
                </c:pt>
                <c:pt idx="1109">
                  <c:v>2.3820311994303838</c:v>
                </c:pt>
                <c:pt idx="1110">
                  <c:v>0.92248062015503873</c:v>
                </c:pt>
                <c:pt idx="1111">
                  <c:v>1.6740727305704182</c:v>
                </c:pt>
                <c:pt idx="1112">
                  <c:v>1.5964782662233714</c:v>
                </c:pt>
                <c:pt idx="1113">
                  <c:v>2.823552657577554</c:v>
                </c:pt>
                <c:pt idx="1114">
                  <c:v>2.9809655535796615</c:v>
                </c:pt>
                <c:pt idx="1115">
                  <c:v>2.3784540048968172</c:v>
                </c:pt>
                <c:pt idx="1116">
                  <c:v>1.7960317460317461</c:v>
                </c:pt>
                <c:pt idx="1117">
                  <c:v>1.7976190476190477</c:v>
                </c:pt>
                <c:pt idx="1118">
                  <c:v>1.2084876050143778</c:v>
                </c:pt>
                <c:pt idx="1119">
                  <c:v>1.1660718269016284</c:v>
                </c:pt>
                <c:pt idx="1120">
                  <c:v>1.2799788300130588</c:v>
                </c:pt>
                <c:pt idx="1121">
                  <c:v>2.134502923976608</c:v>
                </c:pt>
                <c:pt idx="1122">
                  <c:v>1.7797270955165692</c:v>
                </c:pt>
                <c:pt idx="1123">
                  <c:v>1.7563352826510721</c:v>
                </c:pt>
                <c:pt idx="1124">
                  <c:v>0.5686160972785177</c:v>
                </c:pt>
                <c:pt idx="1125">
                  <c:v>3.0343322087715818</c:v>
                </c:pt>
                <c:pt idx="1126">
                  <c:v>2.5624717902425012</c:v>
                </c:pt>
                <c:pt idx="1127">
                  <c:v>1.6465355423161674</c:v>
                </c:pt>
                <c:pt idx="1128">
                  <c:v>3.1041292240786351</c:v>
                </c:pt>
                <c:pt idx="1129">
                  <c:v>2.4560922063666304</c:v>
                </c:pt>
                <c:pt idx="1130">
                  <c:v>0.46525702613761016</c:v>
                </c:pt>
                <c:pt idx="1131">
                  <c:v>0.67573793654206471</c:v>
                </c:pt>
                <c:pt idx="1132">
                  <c:v>0.94680932953583252</c:v>
                </c:pt>
                <c:pt idx="1133">
                  <c:v>2.5496801310381061</c:v>
                </c:pt>
                <c:pt idx="1134">
                  <c:v>1.3152061474804195</c:v>
                </c:pt>
                <c:pt idx="1135">
                  <c:v>0.49540920800581284</c:v>
                </c:pt>
                <c:pt idx="1136">
                  <c:v>3.7062867390654577</c:v>
                </c:pt>
                <c:pt idx="1137">
                  <c:v>1.9240824009202133</c:v>
                </c:pt>
                <c:pt idx="1138">
                  <c:v>1.9345393704904319</c:v>
                </c:pt>
                <c:pt idx="1139">
                  <c:v>0.83750271916467267</c:v>
                </c:pt>
                <c:pt idx="1140">
                  <c:v>0.88100935392647384</c:v>
                </c:pt>
                <c:pt idx="1141">
                  <c:v>0.83750271916467267</c:v>
                </c:pt>
                <c:pt idx="1142">
                  <c:v>0.88100935392647384</c:v>
                </c:pt>
                <c:pt idx="1143">
                  <c:v>1.1986987910845384</c:v>
                </c:pt>
                <c:pt idx="1144">
                  <c:v>1.7090173150438499</c:v>
                </c:pt>
                <c:pt idx="1145">
                  <c:v>3.3462105573577117</c:v>
                </c:pt>
                <c:pt idx="1146">
                  <c:v>3.2856380441023068</c:v>
                </c:pt>
                <c:pt idx="1147">
                  <c:v>1.0389526622245766</c:v>
                </c:pt>
                <c:pt idx="1148">
                  <c:v>0.91106415105512095</c:v>
                </c:pt>
                <c:pt idx="1149">
                  <c:v>1.1268311865384715</c:v>
                </c:pt>
                <c:pt idx="1150">
                  <c:v>1.3562969105483618</c:v>
                </c:pt>
                <c:pt idx="1151">
                  <c:v>1.0662958977401868</c:v>
                </c:pt>
                <c:pt idx="1152">
                  <c:v>2.9611382244137836</c:v>
                </c:pt>
                <c:pt idx="1153">
                  <c:v>2.9828194928945337</c:v>
                </c:pt>
                <c:pt idx="1154">
                  <c:v>2.7274734982332154</c:v>
                </c:pt>
                <c:pt idx="1155">
                  <c:v>0.94248389730563364</c:v>
                </c:pt>
                <c:pt idx="1156">
                  <c:v>1.0112586044705918</c:v>
                </c:pt>
                <c:pt idx="1157">
                  <c:v>93.254668346889687</c:v>
                </c:pt>
                <c:pt idx="1158">
                  <c:v>1.4826096710894274</c:v>
                </c:pt>
                <c:pt idx="1159">
                  <c:v>1.5102217602217602</c:v>
                </c:pt>
                <c:pt idx="1160">
                  <c:v>0.84273254359584426</c:v>
                </c:pt>
                <c:pt idx="1161">
                  <c:v>2.1780499780344731</c:v>
                </c:pt>
                <c:pt idx="1162">
                  <c:v>1.6926376721709693</c:v>
                </c:pt>
                <c:pt idx="1163">
                  <c:v>1.3906500093541481</c:v>
                </c:pt>
                <c:pt idx="1164">
                  <c:v>1.4140353794666058</c:v>
                </c:pt>
                <c:pt idx="1165">
                  <c:v>0.93468134988384644</c:v>
                </c:pt>
                <c:pt idx="1166">
                  <c:v>0.95542116251995135</c:v>
                </c:pt>
                <c:pt idx="1167">
                  <c:v>2.8680608360941093</c:v>
                </c:pt>
                <c:pt idx="1168">
                  <c:v>3.1611681410738681</c:v>
                </c:pt>
                <c:pt idx="1169">
                  <c:v>3.082078399816071</c:v>
                </c:pt>
                <c:pt idx="1170">
                  <c:v>1.8233130244855731</c:v>
                </c:pt>
                <c:pt idx="1171">
                  <c:v>1.1411382505113705</c:v>
                </c:pt>
                <c:pt idx="1172">
                  <c:v>0.83047210300429186</c:v>
                </c:pt>
                <c:pt idx="1173">
                  <c:v>2.2560968936758252</c:v>
                </c:pt>
                <c:pt idx="1174">
                  <c:v>2.1456456746483981</c:v>
                </c:pt>
                <c:pt idx="1175">
                  <c:v>2.0215647716476282</c:v>
                </c:pt>
                <c:pt idx="1176">
                  <c:v>3.3947888351123781</c:v>
                </c:pt>
                <c:pt idx="1177">
                  <c:v>3.1778726754191355</c:v>
                </c:pt>
                <c:pt idx="1178">
                  <c:v>0.94630590214496002</c:v>
                </c:pt>
                <c:pt idx="1179">
                  <c:v>1.9987222779958018</c:v>
                </c:pt>
                <c:pt idx="1180">
                  <c:v>3.5021990552207201</c:v>
                </c:pt>
                <c:pt idx="1181">
                  <c:v>1.6615351948189829</c:v>
                </c:pt>
                <c:pt idx="1182">
                  <c:v>0.80773606370875994</c:v>
                </c:pt>
                <c:pt idx="1183">
                  <c:v>0.71904479187281478</c:v>
                </c:pt>
                <c:pt idx="1184">
                  <c:v>0.78083541808809043</c:v>
                </c:pt>
                <c:pt idx="1185">
                  <c:v>1.0806033703577238</c:v>
                </c:pt>
                <c:pt idx="1186">
                  <c:v>0.71209159452666848</c:v>
                </c:pt>
                <c:pt idx="1187">
                  <c:v>2.7559873240168318</c:v>
                </c:pt>
                <c:pt idx="1188">
                  <c:v>1.3266957062850031</c:v>
                </c:pt>
                <c:pt idx="1189">
                  <c:v>1.0408163265306123</c:v>
                </c:pt>
                <c:pt idx="1190">
                  <c:v>3.4375251968715563</c:v>
                </c:pt>
                <c:pt idx="1191">
                  <c:v>2.9350267172616742</c:v>
                </c:pt>
                <c:pt idx="1192">
                  <c:v>1.3433170676986932</c:v>
                </c:pt>
                <c:pt idx="1193">
                  <c:v>2.1759117376647255</c:v>
                </c:pt>
                <c:pt idx="1194">
                  <c:v>0.82640412181808909</c:v>
                </c:pt>
                <c:pt idx="1195">
                  <c:v>2.5012578164306762</c:v>
                </c:pt>
                <c:pt idx="1196">
                  <c:v>1.4079999999999999</c:v>
                </c:pt>
                <c:pt idx="1197">
                  <c:v>2.5142857142857142</c:v>
                </c:pt>
                <c:pt idx="1198">
                  <c:v>2.0961775585696674</c:v>
                </c:pt>
                <c:pt idx="1199">
                  <c:v>2.0764442715425018</c:v>
                </c:pt>
                <c:pt idx="1200">
                  <c:v>1.5955082465785473</c:v>
                </c:pt>
                <c:pt idx="1201">
                  <c:v>2.7164556962025315</c:v>
                </c:pt>
                <c:pt idx="1202">
                  <c:v>1.8734177215189873</c:v>
                </c:pt>
                <c:pt idx="1203">
                  <c:v>0.98933333333333329</c:v>
                </c:pt>
                <c:pt idx="1204">
                  <c:v>0.90467739400056046</c:v>
                </c:pt>
                <c:pt idx="1205">
                  <c:v>2.5018078656060525</c:v>
                </c:pt>
                <c:pt idx="1206">
                  <c:v>1.2306847282893179</c:v>
                </c:pt>
                <c:pt idx="1207">
                  <c:v>1.1357041434506046</c:v>
                </c:pt>
                <c:pt idx="1208">
                  <c:v>1.1425858086300669</c:v>
                </c:pt>
                <c:pt idx="1209">
                  <c:v>2.1403738849641827</c:v>
                </c:pt>
                <c:pt idx="1210">
                  <c:v>3.3402307161739775</c:v>
                </c:pt>
                <c:pt idx="1211">
                  <c:v>1.3670374835319672</c:v>
                </c:pt>
                <c:pt idx="1212">
                  <c:v>1.452210749271909</c:v>
                </c:pt>
                <c:pt idx="1213">
                  <c:v>1.1993066637319101</c:v>
                </c:pt>
                <c:pt idx="1214">
                  <c:v>1.1070120674044945</c:v>
                </c:pt>
                <c:pt idx="1215">
                  <c:v>1.4981352103797867</c:v>
                </c:pt>
                <c:pt idx="1216">
                  <c:v>2.9130214917825539</c:v>
                </c:pt>
                <c:pt idx="1217">
                  <c:v>1.5474297827239003</c:v>
                </c:pt>
                <c:pt idx="1218">
                  <c:v>1.9809809809809811</c:v>
                </c:pt>
                <c:pt idx="1219">
                  <c:v>2.8782871508064289</c:v>
                </c:pt>
                <c:pt idx="1220">
                  <c:v>2.1508704061895552</c:v>
                </c:pt>
                <c:pt idx="1221">
                  <c:v>1.0344827586206897</c:v>
                </c:pt>
                <c:pt idx="1222">
                  <c:v>1.0336505623605481</c:v>
                </c:pt>
                <c:pt idx="1223">
                  <c:v>1.3616071428571428</c:v>
                </c:pt>
                <c:pt idx="1224">
                  <c:v>0.64867895063499792</c:v>
                </c:pt>
                <c:pt idx="1225">
                  <c:v>0.76534537548084969</c:v>
                </c:pt>
                <c:pt idx="1226">
                  <c:v>0.72137126185266232</c:v>
                </c:pt>
                <c:pt idx="1227">
                  <c:v>0.63518799833135242</c:v>
                </c:pt>
                <c:pt idx="1228">
                  <c:v>0.63518799833135242</c:v>
                </c:pt>
                <c:pt idx="1229">
                  <c:v>2.2928161575455137</c:v>
                </c:pt>
                <c:pt idx="1230">
                  <c:v>0.91468101460415063</c:v>
                </c:pt>
                <c:pt idx="1231">
                  <c:v>0.91314373558800921</c:v>
                </c:pt>
                <c:pt idx="1232">
                  <c:v>0.62096760244235727</c:v>
                </c:pt>
                <c:pt idx="1233">
                  <c:v>0.6192378876723228</c:v>
                </c:pt>
                <c:pt idx="1234">
                  <c:v>0.37709168041480084</c:v>
                </c:pt>
                <c:pt idx="1235">
                  <c:v>1.6825852782764812</c:v>
                </c:pt>
                <c:pt idx="1236">
                  <c:v>0.71811424679439728</c:v>
                </c:pt>
                <c:pt idx="1237">
                  <c:v>0.81190798376184026</c:v>
                </c:pt>
                <c:pt idx="1238">
                  <c:v>1.8560341273682137</c:v>
                </c:pt>
                <c:pt idx="1239">
                  <c:v>0.58145814581458144</c:v>
                </c:pt>
                <c:pt idx="1240">
                  <c:v>2.4734169939649391</c:v>
                </c:pt>
                <c:pt idx="1241">
                  <c:v>0.68322417220882226</c:v>
                </c:pt>
                <c:pt idx="1242">
                  <c:v>1.8036613360597233</c:v>
                </c:pt>
                <c:pt idx="1243">
                  <c:v>2.8022987143788138</c:v>
                </c:pt>
                <c:pt idx="1244">
                  <c:v>1.9570967507097965</c:v>
                </c:pt>
                <c:pt idx="1245">
                  <c:v>2.5892402145162468</c:v>
                </c:pt>
                <c:pt idx="1246">
                  <c:v>3.8819982654901364</c:v>
                </c:pt>
                <c:pt idx="1247">
                  <c:v>4.0420473032161182</c:v>
                </c:pt>
                <c:pt idx="1248">
                  <c:v>2.5094925785295135</c:v>
                </c:pt>
                <c:pt idx="1249">
                  <c:v>5.0566727605118826</c:v>
                </c:pt>
                <c:pt idx="1250">
                  <c:v>4.3899644861954403</c:v>
                </c:pt>
                <c:pt idx="1251">
                  <c:v>1.2913526989551527</c:v>
                </c:pt>
                <c:pt idx="1252">
                  <c:v>3.1217669020736807</c:v>
                </c:pt>
                <c:pt idx="1253">
                  <c:v>1.7066042588792603</c:v>
                </c:pt>
                <c:pt idx="1254">
                  <c:v>1.4611140389558708</c:v>
                </c:pt>
                <c:pt idx="1255">
                  <c:v>0.81800728972482684</c:v>
                </c:pt>
                <c:pt idx="1256">
                  <c:v>2.3996839550764713</c:v>
                </c:pt>
                <c:pt idx="1257">
                  <c:v>0.60165772793759142</c:v>
                </c:pt>
                <c:pt idx="1258">
                  <c:v>2.6356532607506473</c:v>
                </c:pt>
                <c:pt idx="1259">
                  <c:v>1.4229736510477913</c:v>
                </c:pt>
                <c:pt idx="1260">
                  <c:v>1.022689075630252</c:v>
                </c:pt>
                <c:pt idx="1261">
                  <c:v>0.88677558660226041</c:v>
                </c:pt>
                <c:pt idx="1262">
                  <c:v>2.4083864478206771</c:v>
                </c:pt>
                <c:pt idx="1263">
                  <c:v>1.0543142197122686</c:v>
                </c:pt>
                <c:pt idx="1264">
                  <c:v>1.0094768299764012</c:v>
                </c:pt>
                <c:pt idx="1265">
                  <c:v>4.2861115548692101</c:v>
                </c:pt>
                <c:pt idx="1266">
                  <c:v>0.66019417475728159</c:v>
                </c:pt>
                <c:pt idx="1267">
                  <c:v>3.0761040644384776</c:v>
                </c:pt>
                <c:pt idx="1268">
                  <c:v>3.4931667863246774</c:v>
                </c:pt>
                <c:pt idx="1269">
                  <c:v>2.5970076230900951</c:v>
                </c:pt>
                <c:pt idx="1270">
                  <c:v>2.8528894302341321</c:v>
                </c:pt>
                <c:pt idx="1271">
                  <c:v>2.8511200828897065</c:v>
                </c:pt>
                <c:pt idx="1272">
                  <c:v>1.7823899371069183</c:v>
                </c:pt>
                <c:pt idx="1273">
                  <c:v>2.6946882161524903</c:v>
                </c:pt>
                <c:pt idx="1274">
                  <c:v>0.65132892110515817</c:v>
                </c:pt>
                <c:pt idx="1275">
                  <c:v>1.0166248056452578</c:v>
                </c:pt>
                <c:pt idx="1276">
                  <c:v>1.6578249336870026</c:v>
                </c:pt>
                <c:pt idx="1277">
                  <c:v>0.25190839694656486</c:v>
                </c:pt>
                <c:pt idx="1278">
                  <c:v>0.17</c:v>
                </c:pt>
                <c:pt idx="1279">
                  <c:v>1.2985204957046415</c:v>
                </c:pt>
                <c:pt idx="1280">
                  <c:v>2.3814927772655272</c:v>
                </c:pt>
                <c:pt idx="1281">
                  <c:v>2.489638827390463</c:v>
                </c:pt>
                <c:pt idx="1282">
                  <c:v>5.2905715322806843</c:v>
                </c:pt>
                <c:pt idx="1283">
                  <c:v>5.4160685706743221</c:v>
                </c:pt>
                <c:pt idx="1284">
                  <c:v>5.3749236912009764</c:v>
                </c:pt>
                <c:pt idx="1285">
                  <c:v>2.484340293203021</c:v>
                </c:pt>
                <c:pt idx="1286">
                  <c:v>2.4757885384273655</c:v>
                </c:pt>
                <c:pt idx="1287">
                  <c:v>2.4695690804087072</c:v>
                </c:pt>
                <c:pt idx="1288">
                  <c:v>2.2664695653399116</c:v>
                </c:pt>
                <c:pt idx="1289">
                  <c:v>2.2574285791444408</c:v>
                </c:pt>
                <c:pt idx="1290">
                  <c:v>5.52574701497812</c:v>
                </c:pt>
                <c:pt idx="1291">
                  <c:v>5.4747824706767867</c:v>
                </c:pt>
                <c:pt idx="1292">
                  <c:v>5.4513462203776335</c:v>
                </c:pt>
                <c:pt idx="1293">
                  <c:v>1.4671332778620723</c:v>
                </c:pt>
                <c:pt idx="1294">
                  <c:v>3.3608937962793375</c:v>
                </c:pt>
                <c:pt idx="1295">
                  <c:v>2.2932994811789378</c:v>
                </c:pt>
                <c:pt idx="1296">
                  <c:v>3.9736451373422423</c:v>
                </c:pt>
                <c:pt idx="1297">
                  <c:v>0.94390507011866243</c:v>
                </c:pt>
                <c:pt idx="1298">
                  <c:v>2.0207250260637144</c:v>
                </c:pt>
                <c:pt idx="1299">
                  <c:v>2.0753013944961829</c:v>
                </c:pt>
                <c:pt idx="1300">
                  <c:v>2.103969754253308</c:v>
                </c:pt>
                <c:pt idx="1301">
                  <c:v>1.3736609955891619</c:v>
                </c:pt>
                <c:pt idx="1302">
                  <c:v>1.8790783310318686</c:v>
                </c:pt>
                <c:pt idx="1303">
                  <c:v>0.81041342328316901</c:v>
                </c:pt>
                <c:pt idx="1304">
                  <c:v>2.0496877321374529</c:v>
                </c:pt>
                <c:pt idx="1305">
                  <c:v>1.8405344404995183</c:v>
                </c:pt>
                <c:pt idx="1306">
                  <c:v>0.61393865756365995</c:v>
                </c:pt>
                <c:pt idx="1307">
                  <c:v>1.9222488038277512</c:v>
                </c:pt>
                <c:pt idx="1308">
                  <c:v>2.8303616011326502</c:v>
                </c:pt>
                <c:pt idx="1309">
                  <c:v>1.165419653569512</c:v>
                </c:pt>
                <c:pt idx="1310">
                  <c:v>1.1642138391322958</c:v>
                </c:pt>
                <c:pt idx="1311">
                  <c:v>1.165419653569512</c:v>
                </c:pt>
                <c:pt idx="1312">
                  <c:v>1.1642138391322958</c:v>
                </c:pt>
                <c:pt idx="1313">
                  <c:v>1.2116243895117247</c:v>
                </c:pt>
                <c:pt idx="1314">
                  <c:v>1.217859163385713</c:v>
                </c:pt>
                <c:pt idx="1315">
                  <c:v>2.3846383243722098</c:v>
                </c:pt>
                <c:pt idx="1316">
                  <c:v>2.4168216466318269</c:v>
                </c:pt>
                <c:pt idx="1317">
                  <c:v>1.345884804286352</c:v>
                </c:pt>
                <c:pt idx="1318">
                  <c:v>3.0719121028673331</c:v>
                </c:pt>
                <c:pt idx="1319">
                  <c:v>2.9767351823173307</c:v>
                </c:pt>
                <c:pt idx="1320">
                  <c:v>1.3867159551633674</c:v>
                </c:pt>
                <c:pt idx="1321">
                  <c:v>1.0819684807532737</c:v>
                </c:pt>
                <c:pt idx="1322">
                  <c:v>1.0207107903712125</c:v>
                </c:pt>
                <c:pt idx="1323">
                  <c:v>2.1138201610205312</c:v>
                </c:pt>
                <c:pt idx="1324">
                  <c:v>0.74926555390212402</c:v>
                </c:pt>
                <c:pt idx="1325">
                  <c:v>0.74926555390212402</c:v>
                </c:pt>
                <c:pt idx="1326">
                  <c:v>1.2108391345332559</c:v>
                </c:pt>
                <c:pt idx="1327">
                  <c:v>2.3299976361200851</c:v>
                </c:pt>
                <c:pt idx="1328">
                  <c:v>2.0652231739107303</c:v>
                </c:pt>
                <c:pt idx="1329">
                  <c:v>1.3862836388637707</c:v>
                </c:pt>
                <c:pt idx="1330">
                  <c:v>1.3888992683710608</c:v>
                </c:pt>
                <c:pt idx="1331">
                  <c:v>1.2980625931445604</c:v>
                </c:pt>
                <c:pt idx="1332">
                  <c:v>0.8482166800750871</c:v>
                </c:pt>
                <c:pt idx="1333">
                  <c:v>0.69416058394160585</c:v>
                </c:pt>
                <c:pt idx="1334">
                  <c:v>0.63249264313787457</c:v>
                </c:pt>
                <c:pt idx="1335">
                  <c:v>0.59179556153328849</c:v>
                </c:pt>
                <c:pt idx="1336">
                  <c:v>0.58888747523582763</c:v>
                </c:pt>
                <c:pt idx="1337">
                  <c:v>0.59179556153328849</c:v>
                </c:pt>
                <c:pt idx="1338">
                  <c:v>0.58888747523582763</c:v>
                </c:pt>
                <c:pt idx="1339">
                  <c:v>2.051382061169821</c:v>
                </c:pt>
                <c:pt idx="1340">
                  <c:v>2.0447587648288246</c:v>
                </c:pt>
                <c:pt idx="1341">
                  <c:v>0.70423049402006443</c:v>
                </c:pt>
                <c:pt idx="1342">
                  <c:v>0.70350034317089905</c:v>
                </c:pt>
                <c:pt idx="1343">
                  <c:v>0.32550377894849181</c:v>
                </c:pt>
                <c:pt idx="1344">
                  <c:v>0.74731983930358858</c:v>
                </c:pt>
                <c:pt idx="1345">
                  <c:v>0.77916213386974287</c:v>
                </c:pt>
                <c:pt idx="1346">
                  <c:v>0.71076769828862363</c:v>
                </c:pt>
                <c:pt idx="1347">
                  <c:v>1.7395748038084766</c:v>
                </c:pt>
                <c:pt idx="1348">
                  <c:v>1.7664708237952078</c:v>
                </c:pt>
                <c:pt idx="1349">
                  <c:v>1.7867922611185159</c:v>
                </c:pt>
                <c:pt idx="1350">
                  <c:v>0.66773589949211443</c:v>
                </c:pt>
                <c:pt idx="1351">
                  <c:v>0.66452820101577115</c:v>
                </c:pt>
                <c:pt idx="1352">
                  <c:v>0.66212242715851377</c:v>
                </c:pt>
                <c:pt idx="1353">
                  <c:v>0.8302111477472518</c:v>
                </c:pt>
                <c:pt idx="1354">
                  <c:v>0.82993029147264175</c:v>
                </c:pt>
                <c:pt idx="1355">
                  <c:v>0.8302111477472518</c:v>
                </c:pt>
                <c:pt idx="1356">
                  <c:v>0.82993029147264175</c:v>
                </c:pt>
                <c:pt idx="1357">
                  <c:v>1.756096061006734</c:v>
                </c:pt>
                <c:pt idx="1358">
                  <c:v>1.6733802773592446</c:v>
                </c:pt>
                <c:pt idx="1359">
                  <c:v>0.8052612035340655</c:v>
                </c:pt>
                <c:pt idx="1360">
                  <c:v>0.6885129118432769</c:v>
                </c:pt>
                <c:pt idx="1361">
                  <c:v>0.69100623330365096</c:v>
                </c:pt>
                <c:pt idx="1362">
                  <c:v>0.89213761924984214</c:v>
                </c:pt>
                <c:pt idx="1363">
                  <c:v>2.2204919406729715</c:v>
                </c:pt>
                <c:pt idx="1364">
                  <c:v>1.0588901530876877</c:v>
                </c:pt>
                <c:pt idx="1365">
                  <c:v>0.96699477677160994</c:v>
                </c:pt>
                <c:pt idx="1366">
                  <c:v>0.96863601114398135</c:v>
                </c:pt>
                <c:pt idx="1367">
                  <c:v>2.6645302348940509</c:v>
                </c:pt>
                <c:pt idx="1368">
                  <c:v>2.0889001778003555</c:v>
                </c:pt>
                <c:pt idx="1369">
                  <c:v>1.0616374566082465</c:v>
                </c:pt>
                <c:pt idx="1370">
                  <c:v>2.7034835625334908</c:v>
                </c:pt>
                <c:pt idx="1371">
                  <c:v>2.0053031867271796</c:v>
                </c:pt>
                <c:pt idx="1372">
                  <c:v>1.9975499897576188</c:v>
                </c:pt>
                <c:pt idx="1373">
                  <c:v>2.7888778289101435</c:v>
                </c:pt>
                <c:pt idx="1374">
                  <c:v>2.7830272604432649</c:v>
                </c:pt>
                <c:pt idx="1375">
                  <c:v>1.8964265353092069</c:v>
                </c:pt>
                <c:pt idx="1376">
                  <c:v>1.9959426739087758</c:v>
                </c:pt>
                <c:pt idx="1377">
                  <c:v>1.5501504257814491</c:v>
                </c:pt>
                <c:pt idx="1378">
                  <c:v>2.1490614356997653</c:v>
                </c:pt>
                <c:pt idx="1379">
                  <c:v>1.6948396194420148</c:v>
                </c:pt>
                <c:pt idx="1380">
                  <c:v>0.53766864691272664</c:v>
                </c:pt>
                <c:pt idx="1381">
                  <c:v>0.6562511652186882</c:v>
                </c:pt>
                <c:pt idx="1382">
                  <c:v>0.86623453152622276</c:v>
                </c:pt>
                <c:pt idx="1383">
                  <c:v>2.6513208515003845</c:v>
                </c:pt>
                <c:pt idx="1384">
                  <c:v>1.0890231536251478</c:v>
                </c:pt>
                <c:pt idx="1385">
                  <c:v>1.0393617021276595</c:v>
                </c:pt>
                <c:pt idx="1386">
                  <c:v>0.67206802974341895</c:v>
                </c:pt>
                <c:pt idx="1387">
                  <c:v>0.67206802974341895</c:v>
                </c:pt>
                <c:pt idx="1388">
                  <c:v>1.1303142329020333</c:v>
                </c:pt>
                <c:pt idx="1389">
                  <c:v>2.265249537892791</c:v>
                </c:pt>
                <c:pt idx="1390">
                  <c:v>1.4754215855918582</c:v>
                </c:pt>
                <c:pt idx="1391">
                  <c:v>0.56808326105810925</c:v>
                </c:pt>
                <c:pt idx="1392">
                  <c:v>3.0524938346167398</c:v>
                </c:pt>
                <c:pt idx="1393">
                  <c:v>1.5390320786204339</c:v>
                </c:pt>
                <c:pt idx="1394">
                  <c:v>1.3675653009049469</c:v>
                </c:pt>
                <c:pt idx="1395">
                  <c:v>1.3675653009049469</c:v>
                </c:pt>
                <c:pt idx="1396">
                  <c:v>2.8690464918094878</c:v>
                </c:pt>
                <c:pt idx="1397">
                  <c:v>2.8582250057489147</c:v>
                </c:pt>
                <c:pt idx="1398">
                  <c:v>1.335231024312943</c:v>
                </c:pt>
                <c:pt idx="1399">
                  <c:v>2.0418100803116412</c:v>
                </c:pt>
                <c:pt idx="1400">
                  <c:v>0.71846991780385705</c:v>
                </c:pt>
                <c:pt idx="1401">
                  <c:v>0.78685594383856183</c:v>
                </c:pt>
                <c:pt idx="1402">
                  <c:v>1.1107855039700814</c:v>
                </c:pt>
                <c:pt idx="1403">
                  <c:v>2.7369654699291108</c:v>
                </c:pt>
                <c:pt idx="1404">
                  <c:v>2.7098101989480909</c:v>
                </c:pt>
                <c:pt idx="1405">
                  <c:v>0.7663964627855564</c:v>
                </c:pt>
                <c:pt idx="1406">
                  <c:v>0.86419753086419748</c:v>
                </c:pt>
                <c:pt idx="1407">
                  <c:v>0.66168998372517707</c:v>
                </c:pt>
                <c:pt idx="1408">
                  <c:v>1.7617794409519729</c:v>
                </c:pt>
                <c:pt idx="1409">
                  <c:v>1.8575023737313214</c:v>
                </c:pt>
                <c:pt idx="1410">
                  <c:v>1.2236489076274435</c:v>
                </c:pt>
                <c:pt idx="1411">
                  <c:v>1.2236489076274435</c:v>
                </c:pt>
                <c:pt idx="1412">
                  <c:v>3.2468713988233628</c:v>
                </c:pt>
                <c:pt idx="1413">
                  <c:v>2.3648379369090424</c:v>
                </c:pt>
                <c:pt idx="1414">
                  <c:v>2.865415344390823</c:v>
                </c:pt>
                <c:pt idx="1415">
                  <c:v>1.7684462995844528</c:v>
                </c:pt>
                <c:pt idx="1416">
                  <c:v>2.8703946792683994</c:v>
                </c:pt>
                <c:pt idx="1417">
                  <c:v>1.7299202744178348</c:v>
                </c:pt>
                <c:pt idx="1418">
                  <c:v>1.7327271724180651</c:v>
                </c:pt>
                <c:pt idx="1419">
                  <c:v>1.7342758057975025</c:v>
                </c:pt>
                <c:pt idx="1420">
                  <c:v>1.7423093414533342</c:v>
                </c:pt>
                <c:pt idx="1421">
                  <c:v>1.8103524205623667</c:v>
                </c:pt>
                <c:pt idx="1422">
                  <c:v>1.5882610600087603</c:v>
                </c:pt>
                <c:pt idx="1423">
                  <c:v>1.5789531318440648</c:v>
                </c:pt>
                <c:pt idx="1424">
                  <c:v>4.9996664809001148</c:v>
                </c:pt>
                <c:pt idx="1425">
                  <c:v>4.9057431989000326</c:v>
                </c:pt>
                <c:pt idx="1426">
                  <c:v>4.9354371574705054</c:v>
                </c:pt>
                <c:pt idx="1427">
                  <c:v>2.4308825507870311</c:v>
                </c:pt>
                <c:pt idx="1428">
                  <c:v>1.3654858880916363</c:v>
                </c:pt>
                <c:pt idx="1429">
                  <c:v>0.88854054945961558</c:v>
                </c:pt>
                <c:pt idx="1430">
                  <c:v>2.4313850400806922</c:v>
                </c:pt>
                <c:pt idx="1431">
                  <c:v>1.5358745327861347</c:v>
                </c:pt>
                <c:pt idx="1432">
                  <c:v>1.3996212121212122</c:v>
                </c:pt>
                <c:pt idx="1433">
                  <c:v>1.478219696969697</c:v>
                </c:pt>
                <c:pt idx="1434">
                  <c:v>2.0960076924499345</c:v>
                </c:pt>
                <c:pt idx="1435">
                  <c:v>0.89761335514449903</c:v>
                </c:pt>
                <c:pt idx="1436">
                  <c:v>0.84571251725943908</c:v>
                </c:pt>
                <c:pt idx="1437">
                  <c:v>2.0920219398190518</c:v>
                </c:pt>
                <c:pt idx="1438">
                  <c:v>2.1092705685005111</c:v>
                </c:pt>
                <c:pt idx="1439">
                  <c:v>1.5556689247221558</c:v>
                </c:pt>
                <c:pt idx="1440">
                  <c:v>1.5107052896725441</c:v>
                </c:pt>
                <c:pt idx="1441">
                  <c:v>1.1745454545454546</c:v>
                </c:pt>
                <c:pt idx="1442">
                  <c:v>1.1715151515151516</c:v>
                </c:pt>
                <c:pt idx="1443">
                  <c:v>0.65314954319602503</c:v>
                </c:pt>
                <c:pt idx="1444">
                  <c:v>1.2110168792507443</c:v>
                </c:pt>
                <c:pt idx="1445">
                  <c:v>0.95825105782792663</c:v>
                </c:pt>
                <c:pt idx="1446">
                  <c:v>2.1103631408539285</c:v>
                </c:pt>
                <c:pt idx="1447">
                  <c:v>2.4532101889105498</c:v>
                </c:pt>
                <c:pt idx="1448">
                  <c:v>1.124120920935606</c:v>
                </c:pt>
                <c:pt idx="1449">
                  <c:v>3.3150142262037647</c:v>
                </c:pt>
                <c:pt idx="1450">
                  <c:v>1.4067122781065089</c:v>
                </c:pt>
                <c:pt idx="1451">
                  <c:v>1.4071745562130178</c:v>
                </c:pt>
                <c:pt idx="1452">
                  <c:v>1.3752773668639053</c:v>
                </c:pt>
                <c:pt idx="1453">
                  <c:v>1.8403041825095057</c:v>
                </c:pt>
                <c:pt idx="1454">
                  <c:v>1.1262699564586358</c:v>
                </c:pt>
                <c:pt idx="1455">
                  <c:v>1.1238509917755202</c:v>
                </c:pt>
                <c:pt idx="1456">
                  <c:v>3.4675715538547394</c:v>
                </c:pt>
                <c:pt idx="1457">
                  <c:v>1.0521743851457734</c:v>
                </c:pt>
                <c:pt idx="1458">
                  <c:v>2.4671321486117272</c:v>
                </c:pt>
                <c:pt idx="1459">
                  <c:v>1.5313342929372347</c:v>
                </c:pt>
                <c:pt idx="1460">
                  <c:v>1.2783783783783784</c:v>
                </c:pt>
                <c:pt idx="1461">
                  <c:v>3.2606998367520759</c:v>
                </c:pt>
                <c:pt idx="1462">
                  <c:v>3.2408261764497124</c:v>
                </c:pt>
                <c:pt idx="1463">
                  <c:v>1.8375296375747998</c:v>
                </c:pt>
                <c:pt idx="1464">
                  <c:v>1.8177712543750708</c:v>
                </c:pt>
                <c:pt idx="1465">
                  <c:v>1.8375296375747998</c:v>
                </c:pt>
                <c:pt idx="1466">
                  <c:v>1.8177712543750708</c:v>
                </c:pt>
                <c:pt idx="1467">
                  <c:v>0.81275440976933511</c:v>
                </c:pt>
                <c:pt idx="1468">
                  <c:v>0.81139755766621435</c:v>
                </c:pt>
                <c:pt idx="1469">
                  <c:v>0.8100407055630936</c:v>
                </c:pt>
                <c:pt idx="1470">
                  <c:v>2.4170643962888727</c:v>
                </c:pt>
                <c:pt idx="1471">
                  <c:v>2.425494401923983</c:v>
                </c:pt>
                <c:pt idx="1472">
                  <c:v>2.4037602170981005</c:v>
                </c:pt>
                <c:pt idx="1473">
                  <c:v>1.1305121613604905</c:v>
                </c:pt>
                <c:pt idx="1474">
                  <c:v>1.1324896183508009</c:v>
                </c:pt>
                <c:pt idx="1475">
                  <c:v>1.1322918726517699</c:v>
                </c:pt>
                <c:pt idx="1476">
                  <c:v>2.3807234633614471</c:v>
                </c:pt>
                <c:pt idx="1477">
                  <c:v>2.3899288728692034</c:v>
                </c:pt>
                <c:pt idx="1478">
                  <c:v>1.598239869013508</c:v>
                </c:pt>
                <c:pt idx="1479">
                  <c:v>1.4498353219315268</c:v>
                </c:pt>
                <c:pt idx="1480">
                  <c:v>1.3802514864996587</c:v>
                </c:pt>
                <c:pt idx="1481">
                  <c:v>2.8423892817268328</c:v>
                </c:pt>
                <c:pt idx="1482">
                  <c:v>0.76991150442477874</c:v>
                </c:pt>
                <c:pt idx="1483">
                  <c:v>2.1827960744595396</c:v>
                </c:pt>
                <c:pt idx="1484">
                  <c:v>2.4429139548095806</c:v>
                </c:pt>
                <c:pt idx="1485">
                  <c:v>3.6872398645460929</c:v>
                </c:pt>
                <c:pt idx="1486">
                  <c:v>2.6866175124090406</c:v>
                </c:pt>
                <c:pt idx="1487">
                  <c:v>3.2278237972461459</c:v>
                </c:pt>
                <c:pt idx="1488">
                  <c:v>0.85003607164141648</c:v>
                </c:pt>
                <c:pt idx="1489">
                  <c:v>1.7408731874091248</c:v>
                </c:pt>
                <c:pt idx="1490">
                  <c:v>3.6087660207340009</c:v>
                </c:pt>
                <c:pt idx="1491">
                  <c:v>1.6743119266055047</c:v>
                </c:pt>
                <c:pt idx="1492">
                  <c:v>1.4476392854771232</c:v>
                </c:pt>
                <c:pt idx="1493">
                  <c:v>1.4609203798392987</c:v>
                </c:pt>
                <c:pt idx="1494">
                  <c:v>2.4344328238133546</c:v>
                </c:pt>
                <c:pt idx="1495">
                  <c:v>1.4736277433300202</c:v>
                </c:pt>
                <c:pt idx="1496">
                  <c:v>1.6678086197964539</c:v>
                </c:pt>
                <c:pt idx="1497">
                  <c:v>3.018987341772152</c:v>
                </c:pt>
                <c:pt idx="1498">
                  <c:v>2.0882369555802436</c:v>
                </c:pt>
                <c:pt idx="1499">
                  <c:v>0.77705827937095273</c:v>
                </c:pt>
                <c:pt idx="1500">
                  <c:v>1.5229532049103915</c:v>
                </c:pt>
                <c:pt idx="1501">
                  <c:v>2.6008024072216651</c:v>
                </c:pt>
                <c:pt idx="1502">
                  <c:v>1.1529535864978904</c:v>
                </c:pt>
                <c:pt idx="1503">
                  <c:v>1.3551763577758009</c:v>
                </c:pt>
                <c:pt idx="1504">
                  <c:v>1.181378476420798</c:v>
                </c:pt>
                <c:pt idx="1505">
                  <c:v>1.2122835805900674</c:v>
                </c:pt>
                <c:pt idx="1506">
                  <c:v>1.3419492575436991</c:v>
                </c:pt>
                <c:pt idx="1507">
                  <c:v>0.78601288974046335</c:v>
                </c:pt>
                <c:pt idx="1508">
                  <c:v>1.4948743669415017</c:v>
                </c:pt>
                <c:pt idx="1509">
                  <c:v>2.2992874109263659</c:v>
                </c:pt>
                <c:pt idx="1510">
                  <c:v>0.82175226586102745</c:v>
                </c:pt>
                <c:pt idx="1511">
                  <c:v>0.94866734824888854</c:v>
                </c:pt>
                <c:pt idx="1512">
                  <c:v>0.86968399963573439</c:v>
                </c:pt>
                <c:pt idx="1513">
                  <c:v>0.56493506493506496</c:v>
                </c:pt>
                <c:pt idx="1514">
                  <c:v>2.6511627906976742</c:v>
                </c:pt>
                <c:pt idx="1515">
                  <c:v>2.98863929770204</c:v>
                </c:pt>
                <c:pt idx="1516">
                  <c:v>3.3800724301235028</c:v>
                </c:pt>
                <c:pt idx="1517">
                  <c:v>0.79136690647482011</c:v>
                </c:pt>
                <c:pt idx="1518">
                  <c:v>1.4288801901971613</c:v>
                </c:pt>
                <c:pt idx="1519">
                  <c:v>2.7968377088305489</c:v>
                </c:pt>
                <c:pt idx="1520">
                  <c:v>1.8669833729216152</c:v>
                </c:pt>
                <c:pt idx="1521">
                  <c:v>1.8646080760095012</c:v>
                </c:pt>
                <c:pt idx="1522">
                  <c:v>1.831118551846814</c:v>
                </c:pt>
                <c:pt idx="1523">
                  <c:v>0.96564968475976509</c:v>
                </c:pt>
                <c:pt idx="1524">
                  <c:v>1.8938062917275433</c:v>
                </c:pt>
                <c:pt idx="1525">
                  <c:v>0.68625853296394879</c:v>
                </c:pt>
                <c:pt idx="1526">
                  <c:v>1.7935346833570005</c:v>
                </c:pt>
                <c:pt idx="1527">
                  <c:v>3.6089881353561299</c:v>
                </c:pt>
                <c:pt idx="1528">
                  <c:v>1.2691690728264358</c:v>
                </c:pt>
                <c:pt idx="1529">
                  <c:v>2.7078183487534431</c:v>
                </c:pt>
                <c:pt idx="1530">
                  <c:v>3.8268961978733564</c:v>
                </c:pt>
                <c:pt idx="1531">
                  <c:v>2.6442953945418322</c:v>
                </c:pt>
                <c:pt idx="1532">
                  <c:v>1.588266585606809</c:v>
                </c:pt>
                <c:pt idx="1533">
                  <c:v>1.8525206922498119</c:v>
                </c:pt>
                <c:pt idx="1534">
                  <c:v>1.8156508653122649</c:v>
                </c:pt>
                <c:pt idx="1535">
                  <c:v>2.8185107598552661</c:v>
                </c:pt>
                <c:pt idx="1536">
                  <c:v>2.7962927696311817</c:v>
                </c:pt>
                <c:pt idx="1537">
                  <c:v>18.60377358490566</c:v>
                </c:pt>
                <c:pt idx="1538">
                  <c:v>18.566037735849058</c:v>
                </c:pt>
                <c:pt idx="1539">
                  <c:v>1.1501890250887845</c:v>
                </c:pt>
                <c:pt idx="1540">
                  <c:v>2.0526584867075663</c:v>
                </c:pt>
                <c:pt idx="1541">
                  <c:v>1.2671072487901338</c:v>
                </c:pt>
                <c:pt idx="1542">
                  <c:v>2.2780332507958967</c:v>
                </c:pt>
                <c:pt idx="1543">
                  <c:v>1.1197580371100389</c:v>
                </c:pt>
                <c:pt idx="1544">
                  <c:v>2.7790015928423766</c:v>
                </c:pt>
                <c:pt idx="1545">
                  <c:v>0.4709545203751872</c:v>
                </c:pt>
                <c:pt idx="1546">
                  <c:v>1.2198360491591316</c:v>
                </c:pt>
                <c:pt idx="1547">
                  <c:v>2.4048529391896456</c:v>
                </c:pt>
                <c:pt idx="1548">
                  <c:v>2.4670466690416815</c:v>
                </c:pt>
                <c:pt idx="1549">
                  <c:v>1.8128635405564291</c:v>
                </c:pt>
                <c:pt idx="1550">
                  <c:v>1.8343712809532231</c:v>
                </c:pt>
                <c:pt idx="1551">
                  <c:v>3.2942155368971591</c:v>
                </c:pt>
                <c:pt idx="1552">
                  <c:v>3.2644989788310048</c:v>
                </c:pt>
                <c:pt idx="1553">
                  <c:v>2.28376113034202</c:v>
                </c:pt>
                <c:pt idx="1554">
                  <c:v>2.28376113034202</c:v>
                </c:pt>
                <c:pt idx="1555">
                  <c:v>2.6876102148781924</c:v>
                </c:pt>
                <c:pt idx="1556">
                  <c:v>2.6195763394509397</c:v>
                </c:pt>
                <c:pt idx="1557">
                  <c:v>1.8238172920065252</c:v>
                </c:pt>
                <c:pt idx="1558">
                  <c:v>0.67827589771997698</c:v>
                </c:pt>
                <c:pt idx="1559">
                  <c:v>2.4098854434129962</c:v>
                </c:pt>
                <c:pt idx="1560">
                  <c:v>1.482076860671254</c:v>
                </c:pt>
                <c:pt idx="1561">
                  <c:v>1.1121226817060061</c:v>
                </c:pt>
                <c:pt idx="1562">
                  <c:v>1.1009878009754737</c:v>
                </c:pt>
                <c:pt idx="1563">
                  <c:v>2.6384173580089341</c:v>
                </c:pt>
                <c:pt idx="1564">
                  <c:v>2.6583280153158904</c:v>
                </c:pt>
                <c:pt idx="1565">
                  <c:v>2.8726625926169529</c:v>
                </c:pt>
                <c:pt idx="1566">
                  <c:v>1.13071988595866</c:v>
                </c:pt>
                <c:pt idx="1567">
                  <c:v>1.5610802223987292</c:v>
                </c:pt>
                <c:pt idx="1568">
                  <c:v>3.7314997807616783</c:v>
                </c:pt>
                <c:pt idx="1569">
                  <c:v>1.2284159458683093</c:v>
                </c:pt>
                <c:pt idx="1570">
                  <c:v>1.2084676518464141</c:v>
                </c:pt>
                <c:pt idx="1571">
                  <c:v>2.0800435811643974</c:v>
                </c:pt>
                <c:pt idx="1572">
                  <c:v>1.239287276272256</c:v>
                </c:pt>
                <c:pt idx="1573">
                  <c:v>2.8016978343119838</c:v>
                </c:pt>
                <c:pt idx="1574">
                  <c:v>1.2980183770618841</c:v>
                </c:pt>
                <c:pt idx="1575">
                  <c:v>2.1921209931786514</c:v>
                </c:pt>
                <c:pt idx="1576">
                  <c:v>2.4212199163966464</c:v>
                </c:pt>
                <c:pt idx="1577">
                  <c:v>1.7306262468621403</c:v>
                </c:pt>
                <c:pt idx="1578">
                  <c:v>1.1337914210431521</c:v>
                </c:pt>
                <c:pt idx="1579">
                  <c:v>2.0947010852347119</c:v>
                </c:pt>
                <c:pt idx="1580">
                  <c:v>2.165467112472629</c:v>
                </c:pt>
                <c:pt idx="1581">
                  <c:v>0.98770634411382574</c:v>
                </c:pt>
                <c:pt idx="1582">
                  <c:v>0.98949404790407702</c:v>
                </c:pt>
                <c:pt idx="1583">
                  <c:v>0.78812899117608903</c:v>
                </c:pt>
                <c:pt idx="1584">
                  <c:v>0.78480725467252377</c:v>
                </c:pt>
                <c:pt idx="1585">
                  <c:v>0.55951211052662009</c:v>
                </c:pt>
                <c:pt idx="1586">
                  <c:v>0.57492039389440996</c:v>
                </c:pt>
                <c:pt idx="1587">
                  <c:v>0.57373055174680154</c:v>
                </c:pt>
                <c:pt idx="1588">
                  <c:v>0.76981852268213258</c:v>
                </c:pt>
                <c:pt idx="1589">
                  <c:v>0.71107685531821185</c:v>
                </c:pt>
                <c:pt idx="1590">
                  <c:v>0.71041620788372606</c:v>
                </c:pt>
                <c:pt idx="1591">
                  <c:v>1.0588510219033422</c:v>
                </c:pt>
                <c:pt idx="1592">
                  <c:v>2.9212269301969989</c:v>
                </c:pt>
                <c:pt idx="1593">
                  <c:v>3.0089246843709185</c:v>
                </c:pt>
                <c:pt idx="1594">
                  <c:v>1.7802568567696997</c:v>
                </c:pt>
                <c:pt idx="1595">
                  <c:v>1.7722028733130171</c:v>
                </c:pt>
                <c:pt idx="1596">
                  <c:v>1.7686112320417937</c:v>
                </c:pt>
                <c:pt idx="1597">
                  <c:v>1.5419096626643796</c:v>
                </c:pt>
                <c:pt idx="1598">
                  <c:v>1.695891621263437</c:v>
                </c:pt>
                <c:pt idx="1599">
                  <c:v>1.3382711892938304</c:v>
                </c:pt>
                <c:pt idx="1600">
                  <c:v>1.5744940683879971</c:v>
                </c:pt>
                <c:pt idx="1601">
                  <c:v>1.2055081717253537</c:v>
                </c:pt>
                <c:pt idx="1602">
                  <c:v>0.80238523260402506</c:v>
                </c:pt>
                <c:pt idx="1603">
                  <c:v>2.2980077692319694</c:v>
                </c:pt>
                <c:pt idx="1604">
                  <c:v>2.1196370628530228</c:v>
                </c:pt>
                <c:pt idx="1605">
                  <c:v>1.3788908040150056</c:v>
                </c:pt>
                <c:pt idx="1606">
                  <c:v>1.2686832740213523</c:v>
                </c:pt>
                <c:pt idx="1607">
                  <c:v>3.0429943215047075</c:v>
                </c:pt>
                <c:pt idx="1608">
                  <c:v>1.065176328549452</c:v>
                </c:pt>
                <c:pt idx="1609">
                  <c:v>1.0593344108425993</c:v>
                </c:pt>
                <c:pt idx="1610">
                  <c:v>1.9190890924857669</c:v>
                </c:pt>
                <c:pt idx="1611">
                  <c:v>2.2741077645594747</c:v>
                </c:pt>
                <c:pt idx="1612">
                  <c:v>1.7613142113731015</c:v>
                </c:pt>
                <c:pt idx="1613">
                  <c:v>2.0442114064731913</c:v>
                </c:pt>
                <c:pt idx="1614">
                  <c:v>2.0224366790927779</c:v>
                </c:pt>
                <c:pt idx="1615">
                  <c:v>2.3965141612200438</c:v>
                </c:pt>
                <c:pt idx="1616">
                  <c:v>2.224604966139955</c:v>
                </c:pt>
                <c:pt idx="1617">
                  <c:v>2.0180586907449212</c:v>
                </c:pt>
                <c:pt idx="1618">
                  <c:v>1.9160963998809877</c:v>
                </c:pt>
                <c:pt idx="1619">
                  <c:v>1.919071704849747</c:v>
                </c:pt>
                <c:pt idx="1620">
                  <c:v>1.9235346623028859</c:v>
                </c:pt>
                <c:pt idx="1621">
                  <c:v>1.9416666666666667</c:v>
                </c:pt>
                <c:pt idx="1622">
                  <c:v>1.9614850109191979</c:v>
                </c:pt>
                <c:pt idx="1623">
                  <c:v>0.87529286945758367</c:v>
                </c:pt>
                <c:pt idx="1624">
                  <c:v>2.1558164354322304</c:v>
                </c:pt>
                <c:pt idx="1625">
                  <c:v>2.7873563218390807</c:v>
                </c:pt>
                <c:pt idx="1626">
                  <c:v>1.349524573261542</c:v>
                </c:pt>
                <c:pt idx="1627">
                  <c:v>1.9427596664139499</c:v>
                </c:pt>
                <c:pt idx="1628">
                  <c:v>3.2683328755836314</c:v>
                </c:pt>
                <c:pt idx="1629">
                  <c:v>4.0255591054313102</c:v>
                </c:pt>
                <c:pt idx="1630">
                  <c:v>0.6875</c:v>
                </c:pt>
                <c:pt idx="1631">
                  <c:v>2.5359530078995345</c:v>
                </c:pt>
                <c:pt idx="1632">
                  <c:v>1.1747938229921957</c:v>
                </c:pt>
                <c:pt idx="1633">
                  <c:v>1.1563925261144621</c:v>
                </c:pt>
                <c:pt idx="1634">
                  <c:v>0.59815546772068506</c:v>
                </c:pt>
                <c:pt idx="1635">
                  <c:v>1.9025958107482364</c:v>
                </c:pt>
                <c:pt idx="1636">
                  <c:v>1.0847457627118644</c:v>
                </c:pt>
                <c:pt idx="1637">
                  <c:v>1.1541988026535785</c:v>
                </c:pt>
                <c:pt idx="1638">
                  <c:v>2.5260643523562258</c:v>
                </c:pt>
                <c:pt idx="1639">
                  <c:v>2.5408329034757462</c:v>
                </c:pt>
                <c:pt idx="1640">
                  <c:v>4.3326388744690618</c:v>
                </c:pt>
                <c:pt idx="1641">
                  <c:v>2.8901382199296144</c:v>
                </c:pt>
                <c:pt idx="1642">
                  <c:v>3.6690408661265996</c:v>
                </c:pt>
                <c:pt idx="1643">
                  <c:v>43.828617252835379</c:v>
                </c:pt>
                <c:pt idx="1644">
                  <c:v>0.29037371882406493</c:v>
                </c:pt>
                <c:pt idx="1645">
                  <c:v>2.1361697239323068</c:v>
                </c:pt>
                <c:pt idx="1646">
                  <c:v>2.5039527242960786</c:v>
                </c:pt>
                <c:pt idx="1647">
                  <c:v>2.4754738015607582</c:v>
                </c:pt>
                <c:pt idx="1648">
                  <c:v>0.7257034602557817</c:v>
                </c:pt>
                <c:pt idx="1649">
                  <c:v>1.5867720808175156</c:v>
                </c:pt>
                <c:pt idx="1650">
                  <c:v>1.1271291243123882</c:v>
                </c:pt>
                <c:pt idx="1651">
                  <c:v>0.41787357301073436</c:v>
                </c:pt>
                <c:pt idx="1652">
                  <c:v>2.0027471495192488</c:v>
                </c:pt>
                <c:pt idx="1653">
                  <c:v>2.103241764046643</c:v>
                </c:pt>
                <c:pt idx="1654">
                  <c:v>0.96647890779437295</c:v>
                </c:pt>
                <c:pt idx="1655">
                  <c:v>2.17397539768892</c:v>
                </c:pt>
                <c:pt idx="1656">
                  <c:v>1.0391228070175438</c:v>
                </c:pt>
                <c:pt idx="1657">
                  <c:v>1.0331578947368421</c:v>
                </c:pt>
                <c:pt idx="1658">
                  <c:v>1.0333333333333334</c:v>
                </c:pt>
                <c:pt idx="1659">
                  <c:v>2.9483373911883399</c:v>
                </c:pt>
                <c:pt idx="1660">
                  <c:v>0.56689811700832327</c:v>
                </c:pt>
                <c:pt idx="1661">
                  <c:v>0.56689811700832327</c:v>
                </c:pt>
                <c:pt idx="1662">
                  <c:v>0.56565830182193189</c:v>
                </c:pt>
                <c:pt idx="1663">
                  <c:v>2.5036984293772813</c:v>
                </c:pt>
                <c:pt idx="1664">
                  <c:v>1.4153350507540869</c:v>
                </c:pt>
                <c:pt idx="1665">
                  <c:v>0.85026834710245436</c:v>
                </c:pt>
                <c:pt idx="1666">
                  <c:v>1.2404528170318476</c:v>
                </c:pt>
                <c:pt idx="1667">
                  <c:v>2.3278850916295197</c:v>
                </c:pt>
                <c:pt idx="1668">
                  <c:v>2.4601393148072042</c:v>
                </c:pt>
                <c:pt idx="1669">
                  <c:v>1.2975326560232221</c:v>
                </c:pt>
                <c:pt idx="1670">
                  <c:v>1.2032484635645302</c:v>
                </c:pt>
                <c:pt idx="1671">
                  <c:v>2.8097440426726066</c:v>
                </c:pt>
                <c:pt idx="1672">
                  <c:v>2.8023476895097956</c:v>
                </c:pt>
                <c:pt idx="1673">
                  <c:v>0.96566182776913068</c:v>
                </c:pt>
                <c:pt idx="1674">
                  <c:v>2.0001737393041741</c:v>
                </c:pt>
                <c:pt idx="1675">
                  <c:v>1.2941933194339705</c:v>
                </c:pt>
                <c:pt idx="1676">
                  <c:v>0.95862271348919104</c:v>
                </c:pt>
                <c:pt idx="1677">
                  <c:v>0.70755507863586065</c:v>
                </c:pt>
                <c:pt idx="1678">
                  <c:v>2.4379391100702574</c:v>
                </c:pt>
                <c:pt idx="1679">
                  <c:v>0.71764414748824545</c:v>
                </c:pt>
                <c:pt idx="1680">
                  <c:v>6.3191659983961506</c:v>
                </c:pt>
                <c:pt idx="1681">
                  <c:v>1.0302325581395348</c:v>
                </c:pt>
                <c:pt idx="1682">
                  <c:v>0.33767922806178541</c:v>
                </c:pt>
                <c:pt idx="1683">
                  <c:v>1.199177013751372</c:v>
                </c:pt>
                <c:pt idx="1684">
                  <c:v>0.99010717683352667</c:v>
                </c:pt>
                <c:pt idx="1685">
                  <c:v>1.9378560331434489</c:v>
                </c:pt>
                <c:pt idx="1686">
                  <c:v>1.9432936302433972</c:v>
                </c:pt>
                <c:pt idx="1687">
                  <c:v>1.0947695494562404</c:v>
                </c:pt>
                <c:pt idx="1688">
                  <c:v>0.59275857543515142</c:v>
                </c:pt>
                <c:pt idx="1689">
                  <c:v>0.96852147467647587</c:v>
                </c:pt>
                <c:pt idx="1690">
                  <c:v>1.8431625972858308</c:v>
                </c:pt>
                <c:pt idx="1691">
                  <c:v>0.82593187956332781</c:v>
                </c:pt>
                <c:pt idx="1692">
                  <c:v>2.7118398223719811</c:v>
                </c:pt>
                <c:pt idx="1693">
                  <c:v>2.724113115129065</c:v>
                </c:pt>
                <c:pt idx="1694">
                  <c:v>2.7720905322703917</c:v>
                </c:pt>
                <c:pt idx="1695">
                  <c:v>2.7854795789144831</c:v>
                </c:pt>
                <c:pt idx="1696">
                  <c:v>1.7521946004984692</c:v>
                </c:pt>
                <c:pt idx="1697">
                  <c:v>3.3133825985726579</c:v>
                </c:pt>
                <c:pt idx="1698">
                  <c:v>1.1441946830907641</c:v>
                </c:pt>
                <c:pt idx="1699">
                  <c:v>1.1441946830907641</c:v>
                </c:pt>
                <c:pt idx="1700">
                  <c:v>11.671440027494558</c:v>
                </c:pt>
                <c:pt idx="1701">
                  <c:v>1.3936867182846933</c:v>
                </c:pt>
                <c:pt idx="1702">
                  <c:v>2.8301381121692368</c:v>
                </c:pt>
                <c:pt idx="1703">
                  <c:v>1.765286859114606</c:v>
                </c:pt>
                <c:pt idx="1704">
                  <c:v>1.8100484464643363</c:v>
                </c:pt>
                <c:pt idx="1705">
                  <c:v>1.5945292578732988</c:v>
                </c:pt>
                <c:pt idx="1706">
                  <c:v>0.89222330762743229</c:v>
                </c:pt>
                <c:pt idx="1707">
                  <c:v>2.5974293641940163</c:v>
                </c:pt>
                <c:pt idx="1708">
                  <c:v>0.76163692785104731</c:v>
                </c:pt>
                <c:pt idx="1709">
                  <c:v>0.89789179578359157</c:v>
                </c:pt>
                <c:pt idx="1710">
                  <c:v>0.96351661363131802</c:v>
                </c:pt>
                <c:pt idx="1711">
                  <c:v>0.82938388625592407</c:v>
                </c:pt>
                <c:pt idx="1712">
                  <c:v>0.98952879581151831</c:v>
                </c:pt>
                <c:pt idx="1713">
                  <c:v>1.2647867012258103</c:v>
                </c:pt>
                <c:pt idx="1714">
                  <c:v>1.1883767404337304</c:v>
                </c:pt>
                <c:pt idx="1715">
                  <c:v>0.88057213529063827</c:v>
                </c:pt>
                <c:pt idx="1716">
                  <c:v>2.078347584338895</c:v>
                </c:pt>
                <c:pt idx="1717">
                  <c:v>2.0724593183911573</c:v>
                </c:pt>
                <c:pt idx="1718">
                  <c:v>2.1906452277707444</c:v>
                </c:pt>
                <c:pt idx="1719">
                  <c:v>2.8162515363064915</c:v>
                </c:pt>
                <c:pt idx="1720">
                  <c:v>0.93245643137331424</c:v>
                </c:pt>
                <c:pt idx="1721">
                  <c:v>0.9314806502605335</c:v>
                </c:pt>
                <c:pt idx="1722">
                  <c:v>0.93245643137331424</c:v>
                </c:pt>
                <c:pt idx="1723">
                  <c:v>0.9314806502605335</c:v>
                </c:pt>
                <c:pt idx="1724">
                  <c:v>1.9178369926075465</c:v>
                </c:pt>
                <c:pt idx="1725">
                  <c:v>0.89714539995601228</c:v>
                </c:pt>
                <c:pt idx="1726">
                  <c:v>1.9610184007682125</c:v>
                </c:pt>
                <c:pt idx="1727">
                  <c:v>1.2116935483870968</c:v>
                </c:pt>
                <c:pt idx="1728">
                  <c:v>3.0530669588328729</c:v>
                </c:pt>
                <c:pt idx="1729">
                  <c:v>1.3153503132437829</c:v>
                </c:pt>
                <c:pt idx="1730">
                  <c:v>1.3082373539791534</c:v>
                </c:pt>
                <c:pt idx="1731">
                  <c:v>1.3153503132437829</c:v>
                </c:pt>
                <c:pt idx="1732">
                  <c:v>1.3082373539791534</c:v>
                </c:pt>
                <c:pt idx="1733">
                  <c:v>2.4101988892840533</c:v>
                </c:pt>
                <c:pt idx="1734">
                  <c:v>2.4041802314447511</c:v>
                </c:pt>
                <c:pt idx="1735">
                  <c:v>1.2597826086956523</c:v>
                </c:pt>
                <c:pt idx="1736">
                  <c:v>1.2559782608695653</c:v>
                </c:pt>
                <c:pt idx="1737">
                  <c:v>3.041506457655526</c:v>
                </c:pt>
                <c:pt idx="1738">
                  <c:v>2.6205150781421969</c:v>
                </c:pt>
                <c:pt idx="1739">
                  <c:v>1.492221399089851</c:v>
                </c:pt>
                <c:pt idx="1740">
                  <c:v>2.5807252085982815</c:v>
                </c:pt>
                <c:pt idx="1741">
                  <c:v>1.6735832369548949</c:v>
                </c:pt>
                <c:pt idx="1742">
                  <c:v>1.494649011427535</c:v>
                </c:pt>
                <c:pt idx="1743">
                  <c:v>1.494649011427535</c:v>
                </c:pt>
                <c:pt idx="1744">
                  <c:v>1.0541690480726487</c:v>
                </c:pt>
                <c:pt idx="1745">
                  <c:v>2.0894004069094825</c:v>
                </c:pt>
                <c:pt idx="1746">
                  <c:v>1.5087970540098199</c:v>
                </c:pt>
                <c:pt idx="1747">
                  <c:v>4.0871732852876574</c:v>
                </c:pt>
                <c:pt idx="1748">
                  <c:v>2.7275293453459102</c:v>
                </c:pt>
                <c:pt idx="1749">
                  <c:v>1.898692916979041</c:v>
                </c:pt>
                <c:pt idx="1750">
                  <c:v>0.79127155682481587</c:v>
                </c:pt>
                <c:pt idx="1751">
                  <c:v>0.67474916387959871</c:v>
                </c:pt>
                <c:pt idx="1752">
                  <c:v>7.4120746935502346</c:v>
                </c:pt>
                <c:pt idx="1753">
                  <c:v>0.80378657487091221</c:v>
                </c:pt>
                <c:pt idx="1754">
                  <c:v>2.4134637722309695</c:v>
                </c:pt>
                <c:pt idx="1755">
                  <c:v>2.3945346446056286</c:v>
                </c:pt>
                <c:pt idx="1756">
                  <c:v>2.4005575488500557</c:v>
                </c:pt>
                <c:pt idx="1757">
                  <c:v>2.6824769008933531</c:v>
                </c:pt>
                <c:pt idx="1758">
                  <c:v>2.8297290825468391</c:v>
                </c:pt>
                <c:pt idx="1759">
                  <c:v>1.832065313082077</c:v>
                </c:pt>
                <c:pt idx="1760">
                  <c:v>3.0288270377733597</c:v>
                </c:pt>
                <c:pt idx="1761">
                  <c:v>2.0447316103379722</c:v>
                </c:pt>
                <c:pt idx="1762">
                  <c:v>3.6054283978124371</c:v>
                </c:pt>
                <c:pt idx="1763">
                  <c:v>0.78276421411637476</c:v>
                </c:pt>
                <c:pt idx="1764">
                  <c:v>3.0270981273940825</c:v>
                </c:pt>
                <c:pt idx="1765">
                  <c:v>1.0188473575020218</c:v>
                </c:pt>
                <c:pt idx="1766">
                  <c:v>1.0188473575020218</c:v>
                </c:pt>
                <c:pt idx="1767">
                  <c:v>0.64970432617491447</c:v>
                </c:pt>
                <c:pt idx="1768">
                  <c:v>0.97034204815542002</c:v>
                </c:pt>
                <c:pt idx="1769">
                  <c:v>3.2557884941704525</c:v>
                </c:pt>
                <c:pt idx="1770">
                  <c:v>2.9579260518487041</c:v>
                </c:pt>
                <c:pt idx="1771">
                  <c:v>6.2664680948562266</c:v>
                </c:pt>
                <c:pt idx="1772">
                  <c:v>4.0249578069861389</c:v>
                </c:pt>
                <c:pt idx="1773">
                  <c:v>0.92843460403472144</c:v>
                </c:pt>
                <c:pt idx="1774">
                  <c:v>3.2147731834604576</c:v>
                </c:pt>
                <c:pt idx="1775">
                  <c:v>1.4179044560417502</c:v>
                </c:pt>
                <c:pt idx="1776">
                  <c:v>5.2207312329832742</c:v>
                </c:pt>
                <c:pt idx="1777">
                  <c:v>0.680231719832741</c:v>
                </c:pt>
                <c:pt idx="1778">
                  <c:v>0.95839503758137967</c:v>
                </c:pt>
                <c:pt idx="1779">
                  <c:v>2.7167280011179953</c:v>
                </c:pt>
                <c:pt idx="1780">
                  <c:v>1.9883699118364284</c:v>
                </c:pt>
                <c:pt idx="1781">
                  <c:v>1.9883699118364284</c:v>
                </c:pt>
                <c:pt idx="1782">
                  <c:v>1.6931379017815062</c:v>
                </c:pt>
                <c:pt idx="1783">
                  <c:v>1.6896031671222547</c:v>
                </c:pt>
                <c:pt idx="1784">
                  <c:v>1.5213718464589743</c:v>
                </c:pt>
                <c:pt idx="1785">
                  <c:v>1.0447642783083519</c:v>
                </c:pt>
                <c:pt idx="1786">
                  <c:v>2.6631810185731686</c:v>
                </c:pt>
                <c:pt idx="1787">
                  <c:v>2.651088737191539</c:v>
                </c:pt>
                <c:pt idx="1788">
                  <c:v>0.9396986587335725</c:v>
                </c:pt>
                <c:pt idx="1789">
                  <c:v>0.62843799464025452</c:v>
                </c:pt>
                <c:pt idx="1790">
                  <c:v>0.84163393645802664</c:v>
                </c:pt>
                <c:pt idx="1791">
                  <c:v>2.7670243446179428</c:v>
                </c:pt>
                <c:pt idx="1792">
                  <c:v>1.7715474564162981</c:v>
                </c:pt>
                <c:pt idx="1793">
                  <c:v>3.7085487655474574</c:v>
                </c:pt>
                <c:pt idx="1794">
                  <c:v>3.6878698224852071</c:v>
                </c:pt>
                <c:pt idx="1795">
                  <c:v>11.850154656890824</c:v>
                </c:pt>
                <c:pt idx="1796">
                  <c:v>1.4459268092718194</c:v>
                </c:pt>
                <c:pt idx="1797">
                  <c:v>3.0042188573110509</c:v>
                </c:pt>
                <c:pt idx="1798">
                  <c:v>3.2549678912989557</c:v>
                </c:pt>
                <c:pt idx="1799">
                  <c:v>1.8034965034965036</c:v>
                </c:pt>
                <c:pt idx="1800">
                  <c:v>1.8432026688907424</c:v>
                </c:pt>
                <c:pt idx="1801">
                  <c:v>1.7331109257714763</c:v>
                </c:pt>
                <c:pt idx="1802">
                  <c:v>2.0258893214868059</c:v>
                </c:pt>
                <c:pt idx="1803">
                  <c:v>0.78544598690467238</c:v>
                </c:pt>
                <c:pt idx="1804">
                  <c:v>1.699825479930192</c:v>
                </c:pt>
                <c:pt idx="1805">
                  <c:v>1.7280944129630496</c:v>
                </c:pt>
                <c:pt idx="1806">
                  <c:v>1.7074884091228397</c:v>
                </c:pt>
                <c:pt idx="1807">
                  <c:v>1.7280944129630496</c:v>
                </c:pt>
                <c:pt idx="1808">
                  <c:v>1.7074884091228397</c:v>
                </c:pt>
                <c:pt idx="1809">
                  <c:v>0.99603567888999012</c:v>
                </c:pt>
                <c:pt idx="1810">
                  <c:v>1.5236470014627013</c:v>
                </c:pt>
                <c:pt idx="1811">
                  <c:v>3.5196469846606435</c:v>
                </c:pt>
                <c:pt idx="1812">
                  <c:v>3.4968830986902013</c:v>
                </c:pt>
                <c:pt idx="1813">
                  <c:v>2.4538369725479181</c:v>
                </c:pt>
                <c:pt idx="1814">
                  <c:v>1.0735098660668643</c:v>
                </c:pt>
                <c:pt idx="1815">
                  <c:v>1.3014981273408239</c:v>
                </c:pt>
                <c:pt idx="1816">
                  <c:v>0.44011274493157199</c:v>
                </c:pt>
                <c:pt idx="1817">
                  <c:v>0.44079193126634297</c:v>
                </c:pt>
                <c:pt idx="1818">
                  <c:v>1.8820327281176354</c:v>
                </c:pt>
                <c:pt idx="1819">
                  <c:v>0.55442389197358477</c:v>
                </c:pt>
                <c:pt idx="1820">
                  <c:v>0.54832961754654774</c:v>
                </c:pt>
                <c:pt idx="1821">
                  <c:v>0.64421252371916504</c:v>
                </c:pt>
                <c:pt idx="1822">
                  <c:v>1.0730324670544062</c:v>
                </c:pt>
                <c:pt idx="1823">
                  <c:v>2.6814165701042869</c:v>
                </c:pt>
                <c:pt idx="1824">
                  <c:v>1.7756199063637939</c:v>
                </c:pt>
                <c:pt idx="1825">
                  <c:v>2.8406414483789706</c:v>
                </c:pt>
                <c:pt idx="1826">
                  <c:v>1.2377466186871819</c:v>
                </c:pt>
                <c:pt idx="1827">
                  <c:v>1.2377466186871819</c:v>
                </c:pt>
                <c:pt idx="1828">
                  <c:v>1.697421339011119</c:v>
                </c:pt>
                <c:pt idx="1829">
                  <c:v>2.9894875164257555</c:v>
                </c:pt>
                <c:pt idx="1830">
                  <c:v>2.6259730167874702</c:v>
                </c:pt>
                <c:pt idx="1831">
                  <c:v>1.2329952539894975</c:v>
                </c:pt>
                <c:pt idx="1832">
                  <c:v>2.120617534175687</c:v>
                </c:pt>
                <c:pt idx="1833">
                  <c:v>1.2064357551493554</c:v>
                </c:pt>
                <c:pt idx="1834">
                  <c:v>2.1246138777970316</c:v>
                </c:pt>
                <c:pt idx="1835">
                  <c:v>1.3240911998063991</c:v>
                </c:pt>
                <c:pt idx="1836">
                  <c:v>2.3814432989690721</c:v>
                </c:pt>
                <c:pt idx="1837">
                  <c:v>2.3929654335961188</c:v>
                </c:pt>
                <c:pt idx="1838">
                  <c:v>1.077518122283792</c:v>
                </c:pt>
                <c:pt idx="1839">
                  <c:v>1.0715413973582875</c:v>
                </c:pt>
                <c:pt idx="1840">
                  <c:v>3.2001048355392476</c:v>
                </c:pt>
                <c:pt idx="1841">
                  <c:v>3.1983245181214719</c:v>
                </c:pt>
                <c:pt idx="1842">
                  <c:v>2.4552212650569074</c:v>
                </c:pt>
                <c:pt idx="1843">
                  <c:v>1.2342660420354632</c:v>
                </c:pt>
                <c:pt idx="1844">
                  <c:v>1.2332880182303636</c:v>
                </c:pt>
                <c:pt idx="1845">
                  <c:v>1.3464841258157907</c:v>
                </c:pt>
                <c:pt idx="1846">
                  <c:v>2.7293729372937294</c:v>
                </c:pt>
                <c:pt idx="1847">
                  <c:v>1.3003300330033003</c:v>
                </c:pt>
                <c:pt idx="1848">
                  <c:v>1.1416566626650659</c:v>
                </c:pt>
                <c:pt idx="1849">
                  <c:v>1.1356542617046819</c:v>
                </c:pt>
                <c:pt idx="1850">
                  <c:v>0.9960538201873248</c:v>
                </c:pt>
                <c:pt idx="1851">
                  <c:v>1.3748407063535408</c:v>
                </c:pt>
                <c:pt idx="1852">
                  <c:v>1.1439603044178885</c:v>
                </c:pt>
                <c:pt idx="1853">
                  <c:v>2.6599587427865155</c:v>
                </c:pt>
                <c:pt idx="1854">
                  <c:v>1.7014791573285521</c:v>
                </c:pt>
                <c:pt idx="1855">
                  <c:v>1.1119820828667413</c:v>
                </c:pt>
                <c:pt idx="1856">
                  <c:v>3.3975643594882068</c:v>
                </c:pt>
                <c:pt idx="1857">
                  <c:v>2.422801709647985</c:v>
                </c:pt>
                <c:pt idx="1858">
                  <c:v>3.4563702124601785</c:v>
                </c:pt>
                <c:pt idx="1859">
                  <c:v>1.3197992043527886</c:v>
                </c:pt>
                <c:pt idx="1860">
                  <c:v>0.83353731593254399</c:v>
                </c:pt>
                <c:pt idx="1861">
                  <c:v>1.0205314009661837</c:v>
                </c:pt>
                <c:pt idx="1862">
                  <c:v>1.0132850241545894</c:v>
                </c:pt>
                <c:pt idx="1863">
                  <c:v>3.3034350065078377</c:v>
                </c:pt>
                <c:pt idx="1864">
                  <c:v>1.442510474369429</c:v>
                </c:pt>
                <c:pt idx="1865">
                  <c:v>1.442510474369429</c:v>
                </c:pt>
                <c:pt idx="1866">
                  <c:v>0.80890804597701149</c:v>
                </c:pt>
                <c:pt idx="1867">
                  <c:v>1.0773480662983426</c:v>
                </c:pt>
                <c:pt idx="1868">
                  <c:v>2.9602370794932753</c:v>
                </c:pt>
                <c:pt idx="1869">
                  <c:v>1.715686274509804</c:v>
                </c:pt>
                <c:pt idx="1870">
                  <c:v>1.021150592216582</c:v>
                </c:pt>
                <c:pt idx="1871">
                  <c:v>0.4929806561397363</c:v>
                </c:pt>
                <c:pt idx="1872">
                  <c:v>0.7626673667629299</c:v>
                </c:pt>
                <c:pt idx="1873">
                  <c:v>1.1109263765662549</c:v>
                </c:pt>
                <c:pt idx="1874">
                  <c:v>2.618431689571544</c:v>
                </c:pt>
                <c:pt idx="1875">
                  <c:v>3.0114722753346079</c:v>
                </c:pt>
                <c:pt idx="1876">
                  <c:v>3.3256322197939432</c:v>
                </c:pt>
                <c:pt idx="1877">
                  <c:v>2.502237517175308</c:v>
                </c:pt>
                <c:pt idx="1878">
                  <c:v>2.4628348999958591</c:v>
                </c:pt>
                <c:pt idx="1879">
                  <c:v>1.2139411557997635</c:v>
                </c:pt>
                <c:pt idx="1880">
                  <c:v>1.3692098925414735</c:v>
                </c:pt>
                <c:pt idx="1881">
                  <c:v>1.60214715105372</c:v>
                </c:pt>
                <c:pt idx="1882">
                  <c:v>3.128297109094746</c:v>
                </c:pt>
                <c:pt idx="1883">
                  <c:v>0.83568482743650963</c:v>
                </c:pt>
                <c:pt idx="1884">
                  <c:v>2.0092165898617513</c:v>
                </c:pt>
                <c:pt idx="1885">
                  <c:v>2.2096061417373636</c:v>
                </c:pt>
                <c:pt idx="1886">
                  <c:v>0.91878090010821678</c:v>
                </c:pt>
                <c:pt idx="1887">
                  <c:v>2.5835832663979428</c:v>
                </c:pt>
                <c:pt idx="1888">
                  <c:v>1.2765759910871786</c:v>
                </c:pt>
                <c:pt idx="1889">
                  <c:v>1.2396817801172388</c:v>
                </c:pt>
                <c:pt idx="1890">
                  <c:v>1.2441679626749611</c:v>
                </c:pt>
                <c:pt idx="1891">
                  <c:v>0.98257261410788377</c:v>
                </c:pt>
                <c:pt idx="1892">
                  <c:v>3.5736437807147285</c:v>
                </c:pt>
                <c:pt idx="1893">
                  <c:v>3.6833818407366765</c:v>
                </c:pt>
                <c:pt idx="1894">
                  <c:v>2.2104780520765464</c:v>
                </c:pt>
                <c:pt idx="1895">
                  <c:v>2.5467188179052584</c:v>
                </c:pt>
                <c:pt idx="1896">
                  <c:v>1.4453961456102784</c:v>
                </c:pt>
                <c:pt idx="1897">
                  <c:v>3.3724870115202168</c:v>
                </c:pt>
                <c:pt idx="1898">
                  <c:v>2.1547953404852893</c:v>
                </c:pt>
                <c:pt idx="1899">
                  <c:v>1.0580346820809248</c:v>
                </c:pt>
                <c:pt idx="1900">
                  <c:v>1.5423673812205319</c:v>
                </c:pt>
                <c:pt idx="1901">
                  <c:v>2.8360476071449172</c:v>
                </c:pt>
                <c:pt idx="1902">
                  <c:v>1.2684391453809669</c:v>
                </c:pt>
                <c:pt idx="1903">
                  <c:v>1.2847569731517341</c:v>
                </c:pt>
                <c:pt idx="1904">
                  <c:v>1.718969377300497</c:v>
                </c:pt>
                <c:pt idx="1905">
                  <c:v>2.7283950617283952</c:v>
                </c:pt>
                <c:pt idx="1906">
                  <c:v>2.7308641975308641</c:v>
                </c:pt>
                <c:pt idx="1907">
                  <c:v>1.3960601822198402</c:v>
                </c:pt>
                <c:pt idx="1908">
                  <c:v>1.3960601822198402</c:v>
                </c:pt>
                <c:pt idx="1909">
                  <c:v>3.2600881034234845</c:v>
                </c:pt>
                <c:pt idx="1910">
                  <c:v>2.7370383769793785</c:v>
                </c:pt>
                <c:pt idx="1911">
                  <c:v>3.2670301198315883</c:v>
                </c:pt>
                <c:pt idx="1912">
                  <c:v>3.5750865051903107</c:v>
                </c:pt>
                <c:pt idx="1913">
                  <c:v>1.5394272732707597</c:v>
                </c:pt>
                <c:pt idx="1914">
                  <c:v>1.5652173913043479</c:v>
                </c:pt>
                <c:pt idx="1915">
                  <c:v>2.971186888712662</c:v>
                </c:pt>
                <c:pt idx="1916">
                  <c:v>0.81325395418669388</c:v>
                </c:pt>
                <c:pt idx="1917">
                  <c:v>1.660741073221436</c:v>
                </c:pt>
                <c:pt idx="1918">
                  <c:v>1.183150226750622</c:v>
                </c:pt>
                <c:pt idx="1919">
                  <c:v>1.4024090817181316</c:v>
                </c:pt>
                <c:pt idx="1920">
                  <c:v>1.9148224133164551</c:v>
                </c:pt>
                <c:pt idx="1921">
                  <c:v>2.4809780841516553</c:v>
                </c:pt>
                <c:pt idx="1922">
                  <c:v>1.2296554449753889</c:v>
                </c:pt>
                <c:pt idx="1923">
                  <c:v>3.029952696128019</c:v>
                </c:pt>
                <c:pt idx="1924">
                  <c:v>3.0684894553792499</c:v>
                </c:pt>
                <c:pt idx="1925">
                  <c:v>2.6991548101099658</c:v>
                </c:pt>
                <c:pt idx="1926">
                  <c:v>2.7264190001110764</c:v>
                </c:pt>
                <c:pt idx="1927">
                  <c:v>2.8583134504615235</c:v>
                </c:pt>
                <c:pt idx="1928">
                  <c:v>1.7407407407407407</c:v>
                </c:pt>
                <c:pt idx="1929">
                  <c:v>2.5486082239990719</c:v>
                </c:pt>
                <c:pt idx="1930">
                  <c:v>1.400246548787488</c:v>
                </c:pt>
                <c:pt idx="1931">
                  <c:v>2.1281002433593952</c:v>
                </c:pt>
                <c:pt idx="1932">
                  <c:v>2.9335347432024168</c:v>
                </c:pt>
                <c:pt idx="1933">
                  <c:v>2.0100704934541791</c:v>
                </c:pt>
                <c:pt idx="1934">
                  <c:v>2.1097683786505539</c:v>
                </c:pt>
                <c:pt idx="1935">
                  <c:v>2.6832104507892525</c:v>
                </c:pt>
                <c:pt idx="1936">
                  <c:v>2.149578674710646</c:v>
                </c:pt>
                <c:pt idx="1937">
                  <c:v>2.1680379157014671</c:v>
                </c:pt>
                <c:pt idx="1938">
                  <c:v>1.1795389766721089</c:v>
                </c:pt>
                <c:pt idx="1939">
                  <c:v>1.4673444644083147</c:v>
                </c:pt>
                <c:pt idx="1940">
                  <c:v>3.0370755652357655</c:v>
                </c:pt>
                <c:pt idx="1941">
                  <c:v>2.6419534652019685</c:v>
                </c:pt>
                <c:pt idx="1942">
                  <c:v>2.048888888888889</c:v>
                </c:pt>
                <c:pt idx="1943">
                  <c:v>2.040888888888889</c:v>
                </c:pt>
                <c:pt idx="1944">
                  <c:v>1.1512770137524557</c:v>
                </c:pt>
                <c:pt idx="1945">
                  <c:v>1.1512770137524557</c:v>
                </c:pt>
                <c:pt idx="1946">
                  <c:v>1.4542743789957799</c:v>
                </c:pt>
                <c:pt idx="1947">
                  <c:v>2.5427471764780112</c:v>
                </c:pt>
                <c:pt idx="1948">
                  <c:v>2.5389614486718401</c:v>
                </c:pt>
                <c:pt idx="1949">
                  <c:v>0.47886498809205413</c:v>
                </c:pt>
                <c:pt idx="1950">
                  <c:v>1.0733236854799806</c:v>
                </c:pt>
                <c:pt idx="1951">
                  <c:v>3.1266111806731969</c:v>
                </c:pt>
                <c:pt idx="1952">
                  <c:v>1.8378378378378379</c:v>
                </c:pt>
                <c:pt idx="1953">
                  <c:v>1.7578197126924922</c:v>
                </c:pt>
                <c:pt idx="1954">
                  <c:v>1.6866369162655046</c:v>
                </c:pt>
                <c:pt idx="1955">
                  <c:v>2.5506648454269225</c:v>
                </c:pt>
                <c:pt idx="1956">
                  <c:v>1.4558337550983953</c:v>
                </c:pt>
                <c:pt idx="1957">
                  <c:v>1.5201831645386852</c:v>
                </c:pt>
                <c:pt idx="1958">
                  <c:v>2.9792207792207792</c:v>
                </c:pt>
                <c:pt idx="1959">
                  <c:v>1.0304347826086957</c:v>
                </c:pt>
                <c:pt idx="1960">
                  <c:v>1.9090909090909092</c:v>
                </c:pt>
                <c:pt idx="1961">
                  <c:v>1.5626692666016682</c:v>
                </c:pt>
                <c:pt idx="1962">
                  <c:v>0.96089572192513362</c:v>
                </c:pt>
                <c:pt idx="1963">
                  <c:v>3.2241992882562278</c:v>
                </c:pt>
                <c:pt idx="1964">
                  <c:v>2.1352313167259784</c:v>
                </c:pt>
                <c:pt idx="1965">
                  <c:v>2.0880635744404801</c:v>
                </c:pt>
                <c:pt idx="1966">
                  <c:v>2.7241379310344827</c:v>
                </c:pt>
                <c:pt idx="1967">
                  <c:v>2.8734183596309926</c:v>
                </c:pt>
                <c:pt idx="1968">
                  <c:v>1.9189199438734879</c:v>
                </c:pt>
                <c:pt idx="1969">
                  <c:v>0.80397436383632293</c:v>
                </c:pt>
                <c:pt idx="1970">
                  <c:v>0.97451644434790341</c:v>
                </c:pt>
                <c:pt idx="1971">
                  <c:v>0.98833937263652616</c:v>
                </c:pt>
                <c:pt idx="1972">
                  <c:v>0.78328393197263579</c:v>
                </c:pt>
                <c:pt idx="1973">
                  <c:v>0.77652176853114541</c:v>
                </c:pt>
                <c:pt idx="1974">
                  <c:v>1.0279329608938548</c:v>
                </c:pt>
                <c:pt idx="1975">
                  <c:v>0.86627906976744184</c:v>
                </c:pt>
                <c:pt idx="1976">
                  <c:v>0.86337209302325579</c:v>
                </c:pt>
                <c:pt idx="1977">
                  <c:v>1.8166107348833471</c:v>
                </c:pt>
                <c:pt idx="1978">
                  <c:v>1.5404296146260859</c:v>
                </c:pt>
                <c:pt idx="1979">
                  <c:v>3.0570866141732282</c:v>
                </c:pt>
                <c:pt idx="1980">
                  <c:v>0.81934749245012128</c:v>
                </c:pt>
                <c:pt idx="1981">
                  <c:v>0.82182286251794645</c:v>
                </c:pt>
                <c:pt idx="1982">
                  <c:v>1.2612797374897455</c:v>
                </c:pt>
                <c:pt idx="1983">
                  <c:v>2.6929140568409391</c:v>
                </c:pt>
                <c:pt idx="1984">
                  <c:v>1.8624708624708626</c:v>
                </c:pt>
                <c:pt idx="1985">
                  <c:v>3.6767849508336896</c:v>
                </c:pt>
                <c:pt idx="1986">
                  <c:v>3.3039294306335205</c:v>
                </c:pt>
                <c:pt idx="1987">
                  <c:v>2.7032085561497325</c:v>
                </c:pt>
                <c:pt idx="1988">
                  <c:v>2.9802575107296136</c:v>
                </c:pt>
                <c:pt idx="1989">
                  <c:v>3.4924163075373187</c:v>
                </c:pt>
                <c:pt idx="1990">
                  <c:v>2.476442827801383</c:v>
                </c:pt>
                <c:pt idx="1991">
                  <c:v>2.4795785578777383</c:v>
                </c:pt>
                <c:pt idx="1992">
                  <c:v>1.2787481804949055</c:v>
                </c:pt>
                <c:pt idx="1993">
                  <c:v>1.277292576419214</c:v>
                </c:pt>
                <c:pt idx="1994">
                  <c:v>2.7943578322197475</c:v>
                </c:pt>
                <c:pt idx="1995">
                  <c:v>2.1592923860180866</c:v>
                </c:pt>
                <c:pt idx="1996">
                  <c:v>2.1791024079081605</c:v>
                </c:pt>
                <c:pt idx="1997">
                  <c:v>2.1592923860180866</c:v>
                </c:pt>
                <c:pt idx="1998">
                  <c:v>2.1791024079081605</c:v>
                </c:pt>
                <c:pt idx="1999">
                  <c:v>0.97110904007455734</c:v>
                </c:pt>
                <c:pt idx="2000">
                  <c:v>2.3591052953535998</c:v>
                </c:pt>
                <c:pt idx="2001">
                  <c:v>1.5101585234596115</c:v>
                </c:pt>
                <c:pt idx="2002">
                  <c:v>2.3288789903489233</c:v>
                </c:pt>
                <c:pt idx="2003">
                  <c:v>1.7980697847067557</c:v>
                </c:pt>
                <c:pt idx="2004">
                  <c:v>1.7854491462509281</c:v>
                </c:pt>
                <c:pt idx="2005">
                  <c:v>2.3967629975917268</c:v>
                </c:pt>
                <c:pt idx="2006">
                  <c:v>1.6635728179484672</c:v>
                </c:pt>
                <c:pt idx="2007">
                  <c:v>1.2572687224669603</c:v>
                </c:pt>
                <c:pt idx="2008">
                  <c:v>1.2537444933920705</c:v>
                </c:pt>
                <c:pt idx="2009">
                  <c:v>2.7282427522334349</c:v>
                </c:pt>
                <c:pt idx="2010">
                  <c:v>2.6966008019362064</c:v>
                </c:pt>
                <c:pt idx="2011">
                  <c:v>4.2442212151562329</c:v>
                </c:pt>
                <c:pt idx="2012">
                  <c:v>3.2078977932636468</c:v>
                </c:pt>
                <c:pt idx="2013">
                  <c:v>1.356855677979945</c:v>
                </c:pt>
                <c:pt idx="2014">
                  <c:v>1.6963585434173669</c:v>
                </c:pt>
                <c:pt idx="2015">
                  <c:v>1.6980392156862745</c:v>
                </c:pt>
                <c:pt idx="2016">
                  <c:v>3.6468698029709392</c:v>
                </c:pt>
                <c:pt idx="2017">
                  <c:v>13.522740290984077</c:v>
                </c:pt>
                <c:pt idx="2018">
                  <c:v>2.2533889600426078</c:v>
                </c:pt>
                <c:pt idx="2019">
                  <c:v>0.9228182409310941</c:v>
                </c:pt>
                <c:pt idx="2020">
                  <c:v>0.81603426698834969</c:v>
                </c:pt>
                <c:pt idx="2021">
                  <c:v>0.97280152656992369</c:v>
                </c:pt>
                <c:pt idx="2022">
                  <c:v>0.78681855166802284</c:v>
                </c:pt>
                <c:pt idx="2023">
                  <c:v>2.5604501264199993</c:v>
                </c:pt>
                <c:pt idx="2024">
                  <c:v>0.91226321036889335</c:v>
                </c:pt>
                <c:pt idx="2025">
                  <c:v>0.52813714529095457</c:v>
                </c:pt>
                <c:pt idx="2026">
                  <c:v>0.89829225757625608</c:v>
                </c:pt>
                <c:pt idx="2027">
                  <c:v>1.3641209536731924</c:v>
                </c:pt>
                <c:pt idx="2028">
                  <c:v>1.0639810426540284</c:v>
                </c:pt>
                <c:pt idx="2029">
                  <c:v>0.71983640081799594</c:v>
                </c:pt>
                <c:pt idx="2030">
                  <c:v>2.0010283657554204</c:v>
                </c:pt>
                <c:pt idx="2031">
                  <c:v>2.0996101918926606</c:v>
                </c:pt>
                <c:pt idx="2032">
                  <c:v>0.97163706734936606</c:v>
                </c:pt>
                <c:pt idx="2033">
                  <c:v>1.0542138083727732</c:v>
                </c:pt>
                <c:pt idx="2034">
                  <c:v>3.1001536714104363</c:v>
                </c:pt>
                <c:pt idx="2035">
                  <c:v>2.0406934745966772</c:v>
                </c:pt>
                <c:pt idx="2036">
                  <c:v>2.0406934745966772</c:v>
                </c:pt>
                <c:pt idx="2037">
                  <c:v>3.4794124729111484</c:v>
                </c:pt>
                <c:pt idx="2038">
                  <c:v>2.0699999999999998</c:v>
                </c:pt>
                <c:pt idx="2039">
                  <c:v>0.9346667912889054</c:v>
                </c:pt>
                <c:pt idx="2040">
                  <c:v>0.96163209660142179</c:v>
                </c:pt>
                <c:pt idx="2041">
                  <c:v>2.4872962953537101</c:v>
                </c:pt>
                <c:pt idx="2042">
                  <c:v>1.4513677166223642</c:v>
                </c:pt>
                <c:pt idx="2043">
                  <c:v>1.6049014795596379</c:v>
                </c:pt>
                <c:pt idx="2044">
                  <c:v>1.5487671181968523</c:v>
                </c:pt>
                <c:pt idx="2045">
                  <c:v>1.5487671181968523</c:v>
                </c:pt>
                <c:pt idx="2046">
                  <c:v>3.4664902833932669</c:v>
                </c:pt>
                <c:pt idx="2047">
                  <c:v>1.4690809702767338</c:v>
                </c:pt>
                <c:pt idx="2048">
                  <c:v>1.0655462184873949</c:v>
                </c:pt>
                <c:pt idx="2049">
                  <c:v>1.0596638655462185</c:v>
                </c:pt>
                <c:pt idx="2050">
                  <c:v>2.2292483363419819</c:v>
                </c:pt>
                <c:pt idx="2051">
                  <c:v>2.1432979239211885</c:v>
                </c:pt>
                <c:pt idx="2052">
                  <c:v>1.2713782696177061</c:v>
                </c:pt>
                <c:pt idx="2053">
                  <c:v>2.975006606489659</c:v>
                </c:pt>
                <c:pt idx="2054">
                  <c:v>3.8402478817625929</c:v>
                </c:pt>
                <c:pt idx="2055">
                  <c:v>3.8635553483780747</c:v>
                </c:pt>
                <c:pt idx="2056">
                  <c:v>3.0939211277708041</c:v>
                </c:pt>
                <c:pt idx="2057">
                  <c:v>3.1008179648813052</c:v>
                </c:pt>
                <c:pt idx="2058">
                  <c:v>3.9892582646541341</c:v>
                </c:pt>
                <c:pt idx="2059">
                  <c:v>3.97814612464117</c:v>
                </c:pt>
                <c:pt idx="2060">
                  <c:v>3.3929236499068902</c:v>
                </c:pt>
                <c:pt idx="2061">
                  <c:v>3.4412891379364927</c:v>
                </c:pt>
                <c:pt idx="2062">
                  <c:v>2.9877656149388283</c:v>
                </c:pt>
                <c:pt idx="2063">
                  <c:v>1.0512035350207372</c:v>
                </c:pt>
                <c:pt idx="2064">
                  <c:v>1.0144498560396091</c:v>
                </c:pt>
                <c:pt idx="2065">
                  <c:v>0.69116752201517817</c:v>
                </c:pt>
                <c:pt idx="2066">
                  <c:v>0.69116752201517817</c:v>
                </c:pt>
                <c:pt idx="2067">
                  <c:v>3.4109175498895699</c:v>
                </c:pt>
                <c:pt idx="2068">
                  <c:v>1.8908865468071916</c:v>
                </c:pt>
                <c:pt idx="2069">
                  <c:v>1.4185649537936311</c:v>
                </c:pt>
                <c:pt idx="2070">
                  <c:v>0.74582560296846012</c:v>
                </c:pt>
                <c:pt idx="2071">
                  <c:v>2.953373811433154</c:v>
                </c:pt>
                <c:pt idx="2072">
                  <c:v>1.1509298821902245</c:v>
                </c:pt>
                <c:pt idx="2073">
                  <c:v>1.7</c:v>
                </c:pt>
                <c:pt idx="2074">
                  <c:v>3.0522111768649975</c:v>
                </c:pt>
                <c:pt idx="2075">
                  <c:v>2.3230433426878703</c:v>
                </c:pt>
                <c:pt idx="2076">
                  <c:v>1.1582315807867893</c:v>
                </c:pt>
                <c:pt idx="2077">
                  <c:v>1.6461700729483619</c:v>
                </c:pt>
                <c:pt idx="2078">
                  <c:v>2.7207943925233646</c:v>
                </c:pt>
                <c:pt idx="2079">
                  <c:v>1.3738317757009346</c:v>
                </c:pt>
                <c:pt idx="2080">
                  <c:v>1.9760514018691588</c:v>
                </c:pt>
                <c:pt idx="2081">
                  <c:v>1.9702276707530648</c:v>
                </c:pt>
                <c:pt idx="2082">
                  <c:v>3.1894898714711521</c:v>
                </c:pt>
                <c:pt idx="2083">
                  <c:v>2.719901467720415</c:v>
                </c:pt>
                <c:pt idx="2084">
                  <c:v>2.2322053604582504</c:v>
                </c:pt>
                <c:pt idx="2085">
                  <c:v>3.4485572286922337</c:v>
                </c:pt>
                <c:pt idx="2086">
                  <c:v>1.2069376319702907</c:v>
                </c:pt>
                <c:pt idx="2087">
                  <c:v>1.2069376319702907</c:v>
                </c:pt>
                <c:pt idx="2088">
                  <c:v>2.5715992329215003</c:v>
                </c:pt>
                <c:pt idx="2089">
                  <c:v>3.0656841838565971</c:v>
                </c:pt>
                <c:pt idx="2090">
                  <c:v>3.6005579328116504</c:v>
                </c:pt>
                <c:pt idx="2091">
                  <c:v>3.2798358875346927</c:v>
                </c:pt>
                <c:pt idx="2092">
                  <c:v>2.9338989042064334</c:v>
                </c:pt>
                <c:pt idx="2093">
                  <c:v>2.0079945767783256</c:v>
                </c:pt>
                <c:pt idx="2094">
                  <c:v>2.8261824571679601</c:v>
                </c:pt>
                <c:pt idx="2095">
                  <c:v>2.7773710157660956</c:v>
                </c:pt>
                <c:pt idx="2096">
                  <c:v>1.6606766637749413</c:v>
                </c:pt>
                <c:pt idx="2097">
                  <c:v>3.7619488128276286</c:v>
                </c:pt>
                <c:pt idx="2098">
                  <c:v>2.2621788546577495</c:v>
                </c:pt>
                <c:pt idx="2099">
                  <c:v>2.3820361098467608</c:v>
                </c:pt>
                <c:pt idx="2100">
                  <c:v>2.3863636363636362</c:v>
                </c:pt>
                <c:pt idx="2101">
                  <c:v>0.9684696144778574</c:v>
                </c:pt>
                <c:pt idx="2102">
                  <c:v>2.127262161713432</c:v>
                </c:pt>
                <c:pt idx="2103">
                  <c:v>3.1090487238979119</c:v>
                </c:pt>
                <c:pt idx="2104">
                  <c:v>2.9926459552754019</c:v>
                </c:pt>
                <c:pt idx="2105">
                  <c:v>1.2607449856733524</c:v>
                </c:pt>
                <c:pt idx="2106">
                  <c:v>2.9067504448398576</c:v>
                </c:pt>
                <c:pt idx="2107">
                  <c:v>1.3538624900451288</c:v>
                </c:pt>
                <c:pt idx="2108">
                  <c:v>1.4979963962025657</c:v>
                </c:pt>
                <c:pt idx="2109">
                  <c:v>3.65221907847077</c:v>
                </c:pt>
                <c:pt idx="2110">
                  <c:v>2.3523458160566784</c:v>
                </c:pt>
                <c:pt idx="2111">
                  <c:v>2.3523458160566784</c:v>
                </c:pt>
                <c:pt idx="2112">
                  <c:v>6.030473135525261</c:v>
                </c:pt>
                <c:pt idx="2113">
                  <c:v>1.2228721121925883</c:v>
                </c:pt>
                <c:pt idx="2114">
                  <c:v>1.2592260425882609</c:v>
                </c:pt>
                <c:pt idx="2115">
                  <c:v>2.5379310344827588</c:v>
                </c:pt>
                <c:pt idx="2116">
                  <c:v>2.0425253040122331</c:v>
                </c:pt>
                <c:pt idx="2117">
                  <c:v>2.0370640064079222</c:v>
                </c:pt>
                <c:pt idx="2118">
                  <c:v>2.0425253040122331</c:v>
                </c:pt>
                <c:pt idx="2119">
                  <c:v>2.0370640064079222</c:v>
                </c:pt>
                <c:pt idx="2120">
                  <c:v>4.0531234628627644</c:v>
                </c:pt>
                <c:pt idx="2121">
                  <c:v>4.7680146637644638</c:v>
                </c:pt>
                <c:pt idx="2122">
                  <c:v>1.9822366344305105</c:v>
                </c:pt>
                <c:pt idx="2123">
                  <c:v>2.9638263665594855</c:v>
                </c:pt>
                <c:pt idx="2124">
                  <c:v>2.3963022508038585</c:v>
                </c:pt>
                <c:pt idx="2125">
                  <c:v>9.0823691144460987</c:v>
                </c:pt>
                <c:pt idx="2126">
                  <c:v>9.1006988200252028</c:v>
                </c:pt>
                <c:pt idx="2127">
                  <c:v>2.7970154175941957</c:v>
                </c:pt>
                <c:pt idx="2128">
                  <c:v>1.631815103284795</c:v>
                </c:pt>
                <c:pt idx="2129">
                  <c:v>1.3527426160337552</c:v>
                </c:pt>
                <c:pt idx="2130">
                  <c:v>1.3510548523206751</c:v>
                </c:pt>
                <c:pt idx="2131">
                  <c:v>2.5270693512304252</c:v>
                </c:pt>
                <c:pt idx="2132">
                  <c:v>0.84549348265440449</c:v>
                </c:pt>
                <c:pt idx="2133">
                  <c:v>0.84549348265440449</c:v>
                </c:pt>
                <c:pt idx="2134">
                  <c:v>0.94199804064407522</c:v>
                </c:pt>
                <c:pt idx="2135">
                  <c:v>1.3076923076923077</c:v>
                </c:pt>
                <c:pt idx="2136">
                  <c:v>0.72399999999999998</c:v>
                </c:pt>
                <c:pt idx="2137">
                  <c:v>1.086427073847392</c:v>
                </c:pt>
                <c:pt idx="2138">
                  <c:v>3.8580375782881</c:v>
                </c:pt>
                <c:pt idx="2139">
                  <c:v>1.6219512195121952</c:v>
                </c:pt>
                <c:pt idx="2140">
                  <c:v>1.6260162601626016</c:v>
                </c:pt>
                <c:pt idx="2141">
                  <c:v>3.3409703504043127</c:v>
                </c:pt>
                <c:pt idx="2142">
                  <c:v>1.8344434894714221</c:v>
                </c:pt>
                <c:pt idx="2143">
                  <c:v>2.3802660297327347</c:v>
                </c:pt>
                <c:pt idx="2144">
                  <c:v>0.94927429995601809</c:v>
                </c:pt>
                <c:pt idx="2145">
                  <c:v>0.61862756329476465</c:v>
                </c:pt>
              </c:numCache>
            </c:numRef>
          </c:xVal>
          <c:yVal>
            <c:numRef>
              <c:f>Scatter1!$S$46:$S$2191</c:f>
              <c:numCache>
                <c:formatCode>0.0000</c:formatCode>
                <c:ptCount val="214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0.46133859904385782</c:v>
                </c:pt>
                <c:pt idx="80">
                  <c:v>0.57356989905169775</c:v>
                </c:pt>
                <c:pt idx="81">
                  <c:v>0.58985330073349629</c:v>
                </c:pt>
                <c:pt idx="82">
                  <c:v>0.48238550578761952</c:v>
                </c:pt>
                <c:pt idx="83">
                  <c:v>0.57943743937924341</c:v>
                </c:pt>
                <c:pt idx="84">
                  <c:v>0.60418265541059091</c:v>
                </c:pt>
                <c:pt idx="85">
                  <c:v>0.58699472759226712</c:v>
                </c:pt>
                <c:pt idx="86">
                  <c:v>0.42226148409893993</c:v>
                </c:pt>
                <c:pt idx="87">
                  <c:v>0.58699472759226712</c:v>
                </c:pt>
                <c:pt idx="88">
                  <c:v>0.42226148409893993</c:v>
                </c:pt>
                <c:pt idx="89">
                  <c:v>0.6748109365910413</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numCache>
            </c:numRef>
          </c:yVal>
          <c:smooth val="0"/>
          <c:extLst xmlns:c16r2="http://schemas.microsoft.com/office/drawing/2015/06/chart">
            <c:ext xmlns:c16="http://schemas.microsoft.com/office/drawing/2014/chart" uri="{C3380CC4-5D6E-409C-BE32-E72D297353CC}">
              <c16:uniqueId val="{00000001-646F-4F98-932F-BFEF0AE37E6F}"/>
            </c:ext>
          </c:extLst>
        </c:ser>
        <c:dLbls>
          <c:showLegendKey val="0"/>
          <c:showVal val="0"/>
          <c:showCatName val="0"/>
          <c:showSerName val="0"/>
          <c:showPercent val="0"/>
          <c:showBubbleSize val="0"/>
        </c:dLbls>
        <c:axId val="235820720"/>
        <c:axId val="235821112"/>
      </c:scatterChart>
      <c:valAx>
        <c:axId val="235820720"/>
        <c:scaling>
          <c:orientation val="minMax"/>
          <c:max val="6"/>
        </c:scaling>
        <c:delete val="0"/>
        <c:axPos val="b"/>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Votes Cast per</a:t>
                </a:r>
                <a:r>
                  <a:rPr lang="en-US" baseline="0"/>
                  <a:t> Student</a:t>
                </a:r>
                <a:endParaRPr lang="en-US"/>
              </a:p>
            </c:rich>
          </c:tx>
          <c:layout>
            <c:manualLayout>
              <c:xMode val="edge"/>
              <c:yMode val="edge"/>
              <c:x val="0.42068744771075184"/>
              <c:y val="0.924996049502622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50" b="0" i="0" u="none" strike="noStrike" baseline="0">
                <a:solidFill>
                  <a:srgbClr val="000000"/>
                </a:solidFill>
                <a:latin typeface="Arial"/>
                <a:ea typeface="Arial"/>
                <a:cs typeface="Arial"/>
              </a:defRPr>
            </a:pPr>
            <a:endParaRPr lang="en-US"/>
          </a:p>
        </c:txPr>
        <c:crossAx val="235821112"/>
        <c:crosses val="autoZero"/>
        <c:crossBetween val="midCat"/>
      </c:valAx>
      <c:valAx>
        <c:axId val="235821112"/>
        <c:scaling>
          <c:orientation val="minMax"/>
          <c:max val="1"/>
          <c:min val="0"/>
        </c:scaling>
        <c:delete val="0"/>
        <c:axPos val="l"/>
        <c:majorGridlines>
          <c:spPr>
            <a:ln w="3175">
              <a:solidFill>
                <a:srgbClr val="000000"/>
              </a:solidFill>
              <a:prstDash val="solid"/>
            </a:ln>
          </c:spPr>
        </c:majorGridlines>
        <c:title>
          <c:tx>
            <c:rich>
              <a:bodyPr/>
              <a:lstStyle/>
              <a:p>
                <a:pPr>
                  <a:defRPr sz="1575" b="1" i="0" u="none" strike="noStrike" baseline="0">
                    <a:solidFill>
                      <a:srgbClr val="000000"/>
                    </a:solidFill>
                    <a:latin typeface="Arial"/>
                    <a:ea typeface="Arial"/>
                    <a:cs typeface="Arial"/>
                  </a:defRPr>
                </a:pPr>
                <a:r>
                  <a:rPr lang="en-US"/>
                  <a:t>Portion Voting Yes</a:t>
                </a:r>
              </a:p>
            </c:rich>
          </c:tx>
          <c:layout>
            <c:manualLayout>
              <c:xMode val="edge"/>
              <c:yMode val="edge"/>
              <c:x val="1.3408387029838259E-2"/>
              <c:y val="0.2806985250191743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850" b="0" i="0" u="none" strike="noStrike" baseline="0">
                <a:solidFill>
                  <a:srgbClr val="000000"/>
                </a:solidFill>
                <a:latin typeface="Arial"/>
                <a:ea typeface="Arial"/>
                <a:cs typeface="Arial"/>
              </a:defRPr>
            </a:pPr>
            <a:endParaRPr lang="en-US"/>
          </a:p>
        </c:txPr>
        <c:crossAx val="235820720"/>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Operating Referendum Results 1994 to 2018</a:t>
            </a:r>
          </a:p>
        </c:rich>
      </c:tx>
      <c:layout>
        <c:manualLayout>
          <c:xMode val="edge"/>
          <c:yMode val="edge"/>
          <c:x val="0.24166435351471235"/>
          <c:y val="2.7878245077185258E-2"/>
        </c:manualLayout>
      </c:layout>
      <c:overlay val="0"/>
      <c:spPr>
        <a:noFill/>
        <a:ln w="25400">
          <a:noFill/>
        </a:ln>
      </c:spPr>
    </c:title>
    <c:autoTitleDeleted val="0"/>
    <c:plotArea>
      <c:layout>
        <c:manualLayout>
          <c:layoutTarget val="inner"/>
          <c:xMode val="edge"/>
          <c:yMode val="edge"/>
          <c:x val="0.13071432885048662"/>
          <c:y val="0.15848734300774386"/>
          <c:w val="0.61788173703165172"/>
          <c:h val="0.66443020016274379"/>
        </c:manualLayout>
      </c:layout>
      <c:scatterChart>
        <c:scatterStyle val="lineMarker"/>
        <c:varyColors val="0"/>
        <c:ser>
          <c:idx val="0"/>
          <c:order val="0"/>
          <c:tx>
            <c:strRef>
              <c:f>Scatter2!$R$42</c:f>
              <c:strCache>
                <c:ptCount val="1"/>
                <c:pt idx="0">
                  <c:v>Presidential</c:v>
                </c:pt>
              </c:strCache>
            </c:strRef>
          </c:tx>
          <c:spPr>
            <a:ln w="28575">
              <a:noFill/>
            </a:ln>
          </c:spPr>
          <c:marker>
            <c:symbol val="diamond"/>
            <c:size val="8"/>
            <c:spPr>
              <a:solidFill>
                <a:srgbClr val="000080"/>
              </a:solidFill>
              <a:ln>
                <a:solidFill>
                  <a:srgbClr val="000080"/>
                </a:solidFill>
                <a:prstDash val="solid"/>
              </a:ln>
            </c:spPr>
          </c:marker>
          <c:xVal>
            <c:numRef>
              <c:f>Scatter2!$Q$43:$Q$2111</c:f>
              <c:numCache>
                <c:formatCode>#,##0.00</c:formatCode>
                <c:ptCount val="2069"/>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2.1780499780344731</c:v>
                </c:pt>
                <c:pt idx="35">
                  <c:v>1.6926376721709693</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1.2284159458683093</c:v>
                </c:pt>
                <c:pt idx="49">
                  <c:v>1.2084676518464141</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1.9189199438734879</c:v>
                </c:pt>
                <c:pt idx="61">
                  <c:v>0.80397436383632293</c:v>
                </c:pt>
                <c:pt idx="62">
                  <c:v>2.7282427522334349</c:v>
                </c:pt>
                <c:pt idx="63">
                  <c:v>2.2292483363419819</c:v>
                </c:pt>
                <c:pt idx="64">
                  <c:v>0.68251475804162676</c:v>
                </c:pt>
                <c:pt idx="65">
                  <c:v>0.68890738631385262</c:v>
                </c:pt>
                <c:pt idx="66">
                  <c:v>0.68082547878830746</c:v>
                </c:pt>
                <c:pt idx="67">
                  <c:v>0.73798853436498513</c:v>
                </c:pt>
                <c:pt idx="68">
                  <c:v>0.90899429221603312</c:v>
                </c:pt>
                <c:pt idx="69">
                  <c:v>0.92976745539941474</c:v>
                </c:pt>
                <c:pt idx="70">
                  <c:v>1.5589604552021832</c:v>
                </c:pt>
                <c:pt idx="71">
                  <c:v>1.2772970745776679</c:v>
                </c:pt>
                <c:pt idx="72">
                  <c:v>2.2692990983139478</c:v>
                </c:pt>
                <c:pt idx="73">
                  <c:v>0.65295258590177396</c:v>
                </c:pt>
                <c:pt idx="74">
                  <c:v>0.65066963246996201</c:v>
                </c:pt>
                <c:pt idx="75">
                  <c:v>1.7458761807870742</c:v>
                </c:pt>
                <c:pt idx="76">
                  <c:v>0.6641651928684098</c:v>
                </c:pt>
                <c:pt idx="77">
                  <c:v>1.2452391269642165</c:v>
                </c:pt>
                <c:pt idx="78">
                  <c:v>0.97089795613532826</c:v>
                </c:pt>
                <c:pt idx="79">
                  <c:v>0.61073331311993762</c:v>
                </c:pt>
                <c:pt idx="80">
                  <c:v>1.3143738577002346</c:v>
                </c:pt>
                <c:pt idx="81">
                  <c:v>1.5748255265206579</c:v>
                </c:pt>
                <c:pt idx="82">
                  <c:v>1.7345122218629561</c:v>
                </c:pt>
                <c:pt idx="83">
                  <c:v>0.65435346803120353</c:v>
                </c:pt>
                <c:pt idx="84">
                  <c:v>1.4070871185651059</c:v>
                </c:pt>
                <c:pt idx="85">
                  <c:v>0.65513626834381555</c:v>
                </c:pt>
                <c:pt idx="86">
                  <c:v>1.6271582412596357</c:v>
                </c:pt>
                <c:pt idx="87">
                  <c:v>0.46287489696277978</c:v>
                </c:pt>
                <c:pt idx="88">
                  <c:v>1.111674600338862</c:v>
                </c:pt>
                <c:pt idx="89">
                  <c:v>0.99269209648122336</c:v>
                </c:pt>
                <c:pt idx="90">
                  <c:v>1.521048425347775</c:v>
                </c:pt>
                <c:pt idx="91">
                  <c:v>0.7230255839822024</c:v>
                </c:pt>
                <c:pt idx="92">
                  <c:v>0.6349354560097108</c:v>
                </c:pt>
                <c:pt idx="93">
                  <c:v>0.7301978956659545</c:v>
                </c:pt>
                <c:pt idx="94">
                  <c:v>1.1733482329934348</c:v>
                </c:pt>
                <c:pt idx="95">
                  <c:v>1.8896001932600555</c:v>
                </c:pt>
                <c:pt idx="96">
                  <c:v>2.0291151594014316</c:v>
                </c:pt>
                <c:pt idx="97">
                  <c:v>0.72736607906897144</c:v>
                </c:pt>
                <c:pt idx="98">
                  <c:v>0.87675736767299683</c:v>
                </c:pt>
                <c:pt idx="99">
                  <c:v>0.84032312977808044</c:v>
                </c:pt>
                <c:pt idx="100">
                  <c:v>0.77266957337601416</c:v>
                </c:pt>
                <c:pt idx="101">
                  <c:v>1.1312343510434071</c:v>
                </c:pt>
                <c:pt idx="102">
                  <c:v>0.50622913151186588</c:v>
                </c:pt>
                <c:pt idx="103">
                  <c:v>0.91106415105512095</c:v>
                </c:pt>
                <c:pt idx="104">
                  <c:v>0.94630590214496002</c:v>
                </c:pt>
                <c:pt idx="105">
                  <c:v>0.90467739400056046</c:v>
                </c:pt>
                <c:pt idx="106">
                  <c:v>1.8036613360597233</c:v>
                </c:pt>
                <c:pt idx="107">
                  <c:v>0.81041342328316901</c:v>
                </c:pt>
                <c:pt idx="108">
                  <c:v>1.2108391345332559</c:v>
                </c:pt>
                <c:pt idx="109">
                  <c:v>0.65314954319602503</c:v>
                </c:pt>
                <c:pt idx="110">
                  <c:v>1.3802514864996587</c:v>
                </c:pt>
                <c:pt idx="111">
                  <c:v>1.2122835805900674</c:v>
                </c:pt>
                <c:pt idx="112">
                  <c:v>1.2198360491591316</c:v>
                </c:pt>
                <c:pt idx="113">
                  <c:v>0.67827589771997698</c:v>
                </c:pt>
                <c:pt idx="114">
                  <c:v>1.9416666666666667</c:v>
                </c:pt>
                <c:pt idx="115">
                  <c:v>0.29037371882406493</c:v>
                </c:pt>
                <c:pt idx="116">
                  <c:v>1.1271291243123882</c:v>
                </c:pt>
                <c:pt idx="117">
                  <c:v>1.492221399089851</c:v>
                </c:pt>
                <c:pt idx="118">
                  <c:v>0.680231719832741</c:v>
                </c:pt>
                <c:pt idx="119">
                  <c:v>0.62843799464025452</c:v>
                </c:pt>
                <c:pt idx="120">
                  <c:v>1.4459268092718194</c:v>
                </c:pt>
                <c:pt idx="121">
                  <c:v>0.55442389197358477</c:v>
                </c:pt>
                <c:pt idx="122">
                  <c:v>0.7626673667629299</c:v>
                </c:pt>
                <c:pt idx="123">
                  <c:v>1.0580346820809248</c:v>
                </c:pt>
                <c:pt idx="124">
                  <c:v>2.1432979239211885</c:v>
                </c:pt>
                <c:pt idx="125">
                  <c:v>3.1166528749778237</c:v>
                </c:pt>
                <c:pt idx="126">
                  <c:v>0.75613516638828215</c:v>
                </c:pt>
                <c:pt idx="127">
                  <c:v>1.3420444360583046</c:v>
                </c:pt>
                <c:pt idx="128">
                  <c:v>2.1190904571387987</c:v>
                </c:pt>
                <c:pt idx="129">
                  <c:v>2.617532498757754</c:v>
                </c:pt>
                <c:pt idx="130">
                  <c:v>2.6063122124801641</c:v>
                </c:pt>
                <c:pt idx="131">
                  <c:v>2.4963705251230479</c:v>
                </c:pt>
                <c:pt idx="132">
                  <c:v>2.9067143295600211</c:v>
                </c:pt>
                <c:pt idx="133">
                  <c:v>3.690081089403634</c:v>
                </c:pt>
                <c:pt idx="134">
                  <c:v>1.9166216308790733</c:v>
                </c:pt>
                <c:pt idx="135">
                  <c:v>3.070413723843862</c:v>
                </c:pt>
                <c:pt idx="136">
                  <c:v>2.3807474973467575</c:v>
                </c:pt>
                <c:pt idx="137">
                  <c:v>2.1222009116496872</c:v>
                </c:pt>
                <c:pt idx="138">
                  <c:v>2.5919764056414714</c:v>
                </c:pt>
                <c:pt idx="139">
                  <c:v>2.0197076788420092</c:v>
                </c:pt>
                <c:pt idx="140">
                  <c:v>3.0963920301561658</c:v>
                </c:pt>
                <c:pt idx="141">
                  <c:v>2.1281517464723572</c:v>
                </c:pt>
                <c:pt idx="142">
                  <c:v>2.7333333333333334</c:v>
                </c:pt>
                <c:pt idx="143">
                  <c:v>1.6837605393440682</c:v>
                </c:pt>
                <c:pt idx="144">
                  <c:v>3.1893471906463136</c:v>
                </c:pt>
                <c:pt idx="145">
                  <c:v>2.5643490455080067</c:v>
                </c:pt>
                <c:pt idx="146">
                  <c:v>2.4864884471689215</c:v>
                </c:pt>
                <c:pt idx="147">
                  <c:v>1.1425299786888896</c:v>
                </c:pt>
                <c:pt idx="148">
                  <c:v>1.7441198570094947</c:v>
                </c:pt>
                <c:pt idx="149">
                  <c:v>1.4757294292971421</c:v>
                </c:pt>
                <c:pt idx="150">
                  <c:v>1.8500790051643208</c:v>
                </c:pt>
                <c:pt idx="151">
                  <c:v>1.8188548864758145</c:v>
                </c:pt>
                <c:pt idx="152">
                  <c:v>2.2506982092985051</c:v>
                </c:pt>
                <c:pt idx="153">
                  <c:v>2.2551786967755425</c:v>
                </c:pt>
                <c:pt idx="154">
                  <c:v>1.9795996746791975</c:v>
                </c:pt>
                <c:pt idx="155">
                  <c:v>2.3568503665782758</c:v>
                </c:pt>
                <c:pt idx="156">
                  <c:v>2.373792777096642</c:v>
                </c:pt>
                <c:pt idx="157">
                  <c:v>2.1508704061895552</c:v>
                </c:pt>
                <c:pt idx="158">
                  <c:v>1.2913526989551527</c:v>
                </c:pt>
                <c:pt idx="159">
                  <c:v>1.6948396194420148</c:v>
                </c:pt>
                <c:pt idx="160">
                  <c:v>2.4308825507870311</c:v>
                </c:pt>
                <c:pt idx="161">
                  <c:v>2.4344328238133546</c:v>
                </c:pt>
                <c:pt idx="162">
                  <c:v>2.6511627906976742</c:v>
                </c:pt>
                <c:pt idx="163">
                  <c:v>2.6442953945418322</c:v>
                </c:pt>
                <c:pt idx="164">
                  <c:v>2.0800435811643974</c:v>
                </c:pt>
                <c:pt idx="165">
                  <c:v>1.1337914210431521</c:v>
                </c:pt>
                <c:pt idx="166">
                  <c:v>2.2980077692319694</c:v>
                </c:pt>
                <c:pt idx="167">
                  <c:v>2.2741077645594747</c:v>
                </c:pt>
                <c:pt idx="168">
                  <c:v>1.9614850109191979</c:v>
                </c:pt>
                <c:pt idx="169">
                  <c:v>2.4552212650569074</c:v>
                </c:pt>
                <c:pt idx="170">
                  <c:v>2.4628348999958591</c:v>
                </c:pt>
                <c:pt idx="171">
                  <c:v>1.5423673812205319</c:v>
                </c:pt>
                <c:pt idx="172">
                  <c:v>2.5506648454269225</c:v>
                </c:pt>
                <c:pt idx="173">
                  <c:v>2.2533889600426078</c:v>
                </c:pt>
                <c:pt idx="174">
                  <c:v>1.8380287342483344</c:v>
                </c:pt>
                <c:pt idx="175">
                  <c:v>0.77885676724832886</c:v>
                </c:pt>
                <c:pt idx="176">
                  <c:v>0.33222591362126241</c:v>
                </c:pt>
                <c:pt idx="177">
                  <c:v>0.47764931817142614</c:v>
                </c:pt>
                <c:pt idx="178">
                  <c:v>1.1862480846107055</c:v>
                </c:pt>
                <c:pt idx="179">
                  <c:v>7.3544573510206879E-2</c:v>
                </c:pt>
                <c:pt idx="180">
                  <c:v>1.1489325716551919</c:v>
                </c:pt>
                <c:pt idx="181">
                  <c:v>0.7351321395171625</c:v>
                </c:pt>
                <c:pt idx="182">
                  <c:v>1.0926955003395185</c:v>
                </c:pt>
                <c:pt idx="183">
                  <c:v>0.84230029216846014</c:v>
                </c:pt>
                <c:pt idx="184">
                  <c:v>0.41649508794634976</c:v>
                </c:pt>
                <c:pt idx="185">
                  <c:v>0.38025059621816787</c:v>
                </c:pt>
                <c:pt idx="186">
                  <c:v>1.1546080231142402</c:v>
                </c:pt>
                <c:pt idx="187">
                  <c:v>1.1565005646082123</c:v>
                </c:pt>
                <c:pt idx="188">
                  <c:v>0.46099731751079215</c:v>
                </c:pt>
                <c:pt idx="189">
                  <c:v>0.75624506675856851</c:v>
                </c:pt>
                <c:pt idx="190">
                  <c:v>0.50941327934363922</c:v>
                </c:pt>
                <c:pt idx="191">
                  <c:v>0.61778384506814132</c:v>
                </c:pt>
                <c:pt idx="192">
                  <c:v>0.47186807890478871</c:v>
                </c:pt>
                <c:pt idx="193">
                  <c:v>0.4730962480359599</c:v>
                </c:pt>
                <c:pt idx="194">
                  <c:v>1.3065830721003135</c:v>
                </c:pt>
                <c:pt idx="195">
                  <c:v>0.53626564108119812</c:v>
                </c:pt>
                <c:pt idx="196">
                  <c:v>1.0261474793077501</c:v>
                </c:pt>
                <c:pt idx="197">
                  <c:v>1.0239610632721827</c:v>
                </c:pt>
                <c:pt idx="198">
                  <c:v>0.7427055702917772</c:v>
                </c:pt>
                <c:pt idx="199">
                  <c:v>1.1518896316616507</c:v>
                </c:pt>
                <c:pt idx="200">
                  <c:v>0.73931454530582452</c:v>
                </c:pt>
                <c:pt idx="201">
                  <c:v>0.74812339946265993</c:v>
                </c:pt>
                <c:pt idx="202">
                  <c:v>0.78551826581736706</c:v>
                </c:pt>
                <c:pt idx="203">
                  <c:v>0.43130168695675108</c:v>
                </c:pt>
                <c:pt idx="204">
                  <c:v>0.49537788441182701</c:v>
                </c:pt>
                <c:pt idx="205">
                  <c:v>0.87953210136618576</c:v>
                </c:pt>
                <c:pt idx="206">
                  <c:v>0.82955404383975806</c:v>
                </c:pt>
                <c:pt idx="207">
                  <c:v>1.4330367270802351</c:v>
                </c:pt>
                <c:pt idx="208">
                  <c:v>0.76054510058403635</c:v>
                </c:pt>
                <c:pt idx="209">
                  <c:v>1.0130713621305831</c:v>
                </c:pt>
                <c:pt idx="210">
                  <c:v>0.57154614663587933</c:v>
                </c:pt>
                <c:pt idx="211">
                  <c:v>0.53695406819658675</c:v>
                </c:pt>
                <c:pt idx="212">
                  <c:v>0.98365104131334369</c:v>
                </c:pt>
                <c:pt idx="213">
                  <c:v>1.2407384151701621</c:v>
                </c:pt>
                <c:pt idx="214">
                  <c:v>1.7824062228135715</c:v>
                </c:pt>
                <c:pt idx="215">
                  <c:v>0.75576319042057405</c:v>
                </c:pt>
                <c:pt idx="216">
                  <c:v>1.3708983267902506</c:v>
                </c:pt>
                <c:pt idx="217">
                  <c:v>1.6072303682405034</c:v>
                </c:pt>
                <c:pt idx="218">
                  <c:v>0.49540920800581284</c:v>
                </c:pt>
                <c:pt idx="219">
                  <c:v>1.3906500093541481</c:v>
                </c:pt>
                <c:pt idx="220">
                  <c:v>1.4140353794666058</c:v>
                </c:pt>
                <c:pt idx="221">
                  <c:v>0.80773606370875994</c:v>
                </c:pt>
                <c:pt idx="222">
                  <c:v>0.82640412181808909</c:v>
                </c:pt>
                <c:pt idx="223">
                  <c:v>1.1993066637319101</c:v>
                </c:pt>
                <c:pt idx="224">
                  <c:v>0.64867895063499792</c:v>
                </c:pt>
                <c:pt idx="225">
                  <c:v>0.37709168041480084</c:v>
                </c:pt>
                <c:pt idx="226">
                  <c:v>1.2985204957046415</c:v>
                </c:pt>
                <c:pt idx="227">
                  <c:v>1.4671332778620723</c:v>
                </c:pt>
                <c:pt idx="228">
                  <c:v>1.2116243895117247</c:v>
                </c:pt>
                <c:pt idx="229">
                  <c:v>1.217859163385713</c:v>
                </c:pt>
                <c:pt idx="230">
                  <c:v>1.0819684807532737</c:v>
                </c:pt>
                <c:pt idx="231">
                  <c:v>0.32550377894849181</c:v>
                </c:pt>
                <c:pt idx="232">
                  <c:v>0.6885129118432769</c:v>
                </c:pt>
                <c:pt idx="233">
                  <c:v>0.69100623330365096</c:v>
                </c:pt>
                <c:pt idx="234">
                  <c:v>0.53766864691272664</c:v>
                </c:pt>
                <c:pt idx="235">
                  <c:v>0.71846991780385705</c:v>
                </c:pt>
                <c:pt idx="236">
                  <c:v>0.66168998372517707</c:v>
                </c:pt>
                <c:pt idx="237">
                  <c:v>1.3654858880916363</c:v>
                </c:pt>
                <c:pt idx="238">
                  <c:v>0.84571251725943908</c:v>
                </c:pt>
                <c:pt idx="239">
                  <c:v>1.0521743851457734</c:v>
                </c:pt>
                <c:pt idx="240">
                  <c:v>2.4429139548095806</c:v>
                </c:pt>
                <c:pt idx="241">
                  <c:v>0.85003607164141648</c:v>
                </c:pt>
                <c:pt idx="242">
                  <c:v>1.4736277433300202</c:v>
                </c:pt>
                <c:pt idx="243">
                  <c:v>0.77705827937095273</c:v>
                </c:pt>
                <c:pt idx="244">
                  <c:v>1.3419492575436991</c:v>
                </c:pt>
                <c:pt idx="245">
                  <c:v>1.3382711892938304</c:v>
                </c:pt>
                <c:pt idx="246">
                  <c:v>0.41787357301073436</c:v>
                </c:pt>
                <c:pt idx="247">
                  <c:v>0.85026834710245436</c:v>
                </c:pt>
                <c:pt idx="248">
                  <c:v>0.96566182776913068</c:v>
                </c:pt>
                <c:pt idx="249">
                  <c:v>0.33767922806178541</c:v>
                </c:pt>
                <c:pt idx="250">
                  <c:v>0.89789179578359157</c:v>
                </c:pt>
                <c:pt idx="251">
                  <c:v>1.0735098660668643</c:v>
                </c:pt>
                <c:pt idx="252">
                  <c:v>1.2329952539894975</c:v>
                </c:pt>
                <c:pt idx="253">
                  <c:v>1.2139411557997635</c:v>
                </c:pt>
                <c:pt idx="254">
                  <c:v>0.91878090010821678</c:v>
                </c:pt>
                <c:pt idx="255">
                  <c:v>0.81325395418669388</c:v>
                </c:pt>
                <c:pt idx="256">
                  <c:v>1.8166107348833471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1.6138328530259365</c:v>
                </c:pt>
                <c:pt idx="269">
                  <c:v>1.6358914149500123</c:v>
                </c:pt>
                <c:pt idx="270">
                  <c:v>1.7085388959360186</c:v>
                </c:pt>
                <c:pt idx="271">
                  <c:v>1.7157906611077471</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2.1352481504607295</c:v>
                </c:pt>
                <c:pt idx="280">
                  <c:v>2.0910716742330444</c:v>
                </c:pt>
                <c:pt idx="281">
                  <c:v>2.1010768018609536</c:v>
                </c:pt>
                <c:pt idx="282">
                  <c:v>2.518885022953075</c:v>
                </c:pt>
                <c:pt idx="283">
                  <c:v>2.6498366232487354</c:v>
                </c:pt>
                <c:pt idx="284">
                  <c:v>2.4304666291041337</c:v>
                </c:pt>
                <c:pt idx="285">
                  <c:v>3.1309677132832974</c:v>
                </c:pt>
                <c:pt idx="286">
                  <c:v>2.6076034706477218</c:v>
                </c:pt>
                <c:pt idx="287">
                  <c:v>1.9022854796770219</c:v>
                </c:pt>
                <c:pt idx="288">
                  <c:v>1.8415237293486266</c:v>
                </c:pt>
                <c:pt idx="289">
                  <c:v>2.2629977264200254</c:v>
                </c:pt>
                <c:pt idx="290">
                  <c:v>2.3739934387116017</c:v>
                </c:pt>
                <c:pt idx="291">
                  <c:v>1.9059499023177746</c:v>
                </c:pt>
                <c:pt idx="292">
                  <c:v>1.7457072771872446</c:v>
                </c:pt>
                <c:pt idx="293">
                  <c:v>1.9484140815615196</c:v>
                </c:pt>
                <c:pt idx="294">
                  <c:v>2.50002317124788</c:v>
                </c:pt>
                <c:pt idx="295">
                  <c:v>2.9598170532505717</c:v>
                </c:pt>
                <c:pt idx="296">
                  <c:v>2.2191975381701976</c:v>
                </c:pt>
                <c:pt idx="297">
                  <c:v>2.8022987143788138</c:v>
                </c:pt>
                <c:pt idx="298">
                  <c:v>1.4611140389558708</c:v>
                </c:pt>
                <c:pt idx="299">
                  <c:v>2.6356532607506473</c:v>
                </c:pt>
                <c:pt idx="300">
                  <c:v>2.4083864478206771</c:v>
                </c:pt>
                <c:pt idx="301">
                  <c:v>3.0761040644384776</c:v>
                </c:pt>
                <c:pt idx="302">
                  <c:v>0.65132892110515817</c:v>
                </c:pt>
                <c:pt idx="303">
                  <c:v>2.3846383243722098</c:v>
                </c:pt>
                <c:pt idx="304">
                  <c:v>0.74731983930358858</c:v>
                </c:pt>
                <c:pt idx="305">
                  <c:v>2.865415344390823</c:v>
                </c:pt>
                <c:pt idx="306">
                  <c:v>2.0920219398190518</c:v>
                </c:pt>
                <c:pt idx="307">
                  <c:v>2.4532101889105498</c:v>
                </c:pt>
                <c:pt idx="308">
                  <c:v>2.98863929770204</c:v>
                </c:pt>
                <c:pt idx="309">
                  <c:v>1.831118551846814</c:v>
                </c:pt>
                <c:pt idx="310">
                  <c:v>2.0526584867075663</c:v>
                </c:pt>
                <c:pt idx="311">
                  <c:v>2.2780332507958967</c:v>
                </c:pt>
                <c:pt idx="312">
                  <c:v>2.0947010852347119</c:v>
                </c:pt>
                <c:pt idx="313">
                  <c:v>2.165467112472629</c:v>
                </c:pt>
                <c:pt idx="314">
                  <c:v>2.1196370628530228</c:v>
                </c:pt>
                <c:pt idx="315">
                  <c:v>1.9427596664139499</c:v>
                </c:pt>
                <c:pt idx="316">
                  <c:v>2.0027471495192488</c:v>
                </c:pt>
                <c:pt idx="317">
                  <c:v>2.0001737393041741</c:v>
                </c:pt>
                <c:pt idx="318">
                  <c:v>1.8431625972858308</c:v>
                </c:pt>
                <c:pt idx="319">
                  <c:v>1.765286859114606</c:v>
                </c:pt>
                <c:pt idx="320">
                  <c:v>2.8297290825468391</c:v>
                </c:pt>
                <c:pt idx="321">
                  <c:v>3.0042188573110509</c:v>
                </c:pt>
                <c:pt idx="322">
                  <c:v>2.120617534175687</c:v>
                </c:pt>
                <c:pt idx="323">
                  <c:v>2.5835832663979428</c:v>
                </c:pt>
                <c:pt idx="324">
                  <c:v>2.8360476071449172</c:v>
                </c:pt>
                <c:pt idx="325">
                  <c:v>2.149578674710646</c:v>
                </c:pt>
                <c:pt idx="326">
                  <c:v>2.0996101918926606</c:v>
                </c:pt>
                <c:pt idx="327">
                  <c:v>2.719901467720415</c:v>
                </c:pt>
                <c:pt idx="328">
                  <c:v>1.7375526417968399</c:v>
                </c:pt>
                <c:pt idx="329">
                  <c:v>0.57805034370593378</c:v>
                </c:pt>
                <c:pt idx="330">
                  <c:v>0.6441300020614863</c:v>
                </c:pt>
                <c:pt idx="331">
                  <c:v>0.81479542877082789</c:v>
                </c:pt>
                <c:pt idx="332">
                  <c:v>0.81554317618175243</c:v>
                </c:pt>
                <c:pt idx="333">
                  <c:v>0.66508674514661592</c:v>
                </c:pt>
                <c:pt idx="334">
                  <c:v>1.6568292430361398</c:v>
                </c:pt>
                <c:pt idx="335">
                  <c:v>1.9597136269870161</c:v>
                </c:pt>
                <c:pt idx="336">
                  <c:v>1.0608254515953459</c:v>
                </c:pt>
                <c:pt idx="337">
                  <c:v>0.90631895400566986</c:v>
                </c:pt>
                <c:pt idx="338">
                  <c:v>1.0563056253040084</c:v>
                </c:pt>
                <c:pt idx="339">
                  <c:v>1.1060308654309525</c:v>
                </c:pt>
                <c:pt idx="340">
                  <c:v>0.60093544385613507</c:v>
                </c:pt>
                <c:pt idx="341">
                  <c:v>1.620353159851301</c:v>
                </c:pt>
                <c:pt idx="342">
                  <c:v>2.0831261807696135</c:v>
                </c:pt>
                <c:pt idx="343">
                  <c:v>1.0590484000313543</c:v>
                </c:pt>
                <c:pt idx="344">
                  <c:v>0.60059173925702103</c:v>
                </c:pt>
                <c:pt idx="345">
                  <c:v>0.92384843840182251</c:v>
                </c:pt>
                <c:pt idx="346">
                  <c:v>2.0864437145416539</c:v>
                </c:pt>
                <c:pt idx="347">
                  <c:v>0.86280458898264911</c:v>
                </c:pt>
                <c:pt idx="348">
                  <c:v>1.2353304508956147</c:v>
                </c:pt>
                <c:pt idx="349">
                  <c:v>0.8631400985863853</c:v>
                </c:pt>
                <c:pt idx="350">
                  <c:v>0.80631657585944849</c:v>
                </c:pt>
                <c:pt idx="351">
                  <c:v>1.7784552845528456</c:v>
                </c:pt>
                <c:pt idx="352">
                  <c:v>1.2421030088874612</c:v>
                </c:pt>
                <c:pt idx="353">
                  <c:v>1.929096408740673</c:v>
                </c:pt>
                <c:pt idx="354">
                  <c:v>1.0072253200345558</c:v>
                </c:pt>
                <c:pt idx="355">
                  <c:v>1.2741101938228954</c:v>
                </c:pt>
                <c:pt idx="356">
                  <c:v>1.2112960727619795</c:v>
                </c:pt>
                <c:pt idx="357">
                  <c:v>1.3998797182649954</c:v>
                </c:pt>
                <c:pt idx="358">
                  <c:v>1.3743130804647827</c:v>
                </c:pt>
                <c:pt idx="359">
                  <c:v>2.3730622956653247</c:v>
                </c:pt>
                <c:pt idx="360">
                  <c:v>1.7858036116252314</c:v>
                </c:pt>
                <c:pt idx="361">
                  <c:v>1.1728180163110165</c:v>
                </c:pt>
                <c:pt idx="362">
                  <c:v>1.1268311865384715</c:v>
                </c:pt>
                <c:pt idx="363">
                  <c:v>0.93468134988384644</c:v>
                </c:pt>
                <c:pt idx="364">
                  <c:v>0.95542116251995135</c:v>
                </c:pt>
                <c:pt idx="365">
                  <c:v>1.9987222779958018</c:v>
                </c:pt>
                <c:pt idx="366">
                  <c:v>0.71209159452666848</c:v>
                </c:pt>
                <c:pt idx="367">
                  <c:v>1.1070120674044945</c:v>
                </c:pt>
                <c:pt idx="368">
                  <c:v>1.0344827586206897</c:v>
                </c:pt>
                <c:pt idx="369">
                  <c:v>1.0166248056452578</c:v>
                </c:pt>
                <c:pt idx="370">
                  <c:v>0.63249264313787457</c:v>
                </c:pt>
                <c:pt idx="371">
                  <c:v>0.77916213386974287</c:v>
                </c:pt>
                <c:pt idx="372">
                  <c:v>0.89213761924984214</c:v>
                </c:pt>
                <c:pt idx="373">
                  <c:v>0.6562511652186882</c:v>
                </c:pt>
                <c:pt idx="374">
                  <c:v>0.56808326105810925</c:v>
                </c:pt>
                <c:pt idx="375">
                  <c:v>0.94866734824888854</c:v>
                </c:pt>
                <c:pt idx="376">
                  <c:v>1.7935346833570005</c:v>
                </c:pt>
                <c:pt idx="377">
                  <c:v>1.2671072487901338</c:v>
                </c:pt>
                <c:pt idx="378">
                  <c:v>1.1541988026535785</c:v>
                </c:pt>
                <c:pt idx="379">
                  <c:v>1.1883767404337304</c:v>
                </c:pt>
                <c:pt idx="380">
                  <c:v>0.84163393645802664</c:v>
                </c:pt>
                <c:pt idx="381">
                  <c:v>1.2064357551493554</c:v>
                </c:pt>
                <c:pt idx="382">
                  <c:v>1.3748407063535408</c:v>
                </c:pt>
                <c:pt idx="383">
                  <c:v>1.2296554449753889</c:v>
                </c:pt>
                <c:pt idx="384">
                  <c:v>1.4558337550983953</c:v>
                </c:pt>
                <c:pt idx="385">
                  <c:v>1.5626692666016682</c:v>
                </c:pt>
                <c:pt idx="386">
                  <c:v>0.97451644434790341</c:v>
                </c:pt>
                <c:pt idx="387">
                  <c:v>0.98833937263652616</c:v>
                </c:pt>
                <c:pt idx="388">
                  <c:v>0.9228182409310941</c:v>
                </c:pt>
                <c:pt idx="389">
                  <c:v>0.9346667912889054</c:v>
                </c:pt>
                <c:pt idx="390">
                  <c:v>1.2713782696177061</c:v>
                </c:pt>
                <c:pt idx="391">
                  <c:v>2.2322053604582504</c:v>
                </c:pt>
                <c:pt idx="392">
                  <c:v>2.8787561165847975</c:v>
                </c:pt>
                <c:pt idx="393">
                  <c:v>1.93826754695822</c:v>
                </c:pt>
                <c:pt idx="394">
                  <c:v>2.1725778001763891</c:v>
                </c:pt>
                <c:pt idx="395">
                  <c:v>3.3082546288885331</c:v>
                </c:pt>
                <c:pt idx="396">
                  <c:v>2.183956005127222</c:v>
                </c:pt>
                <c:pt idx="397">
                  <c:v>1.6365688487584651</c:v>
                </c:pt>
                <c:pt idx="398">
                  <c:v>2.5129000507054018</c:v>
                </c:pt>
                <c:pt idx="399">
                  <c:v>3.084399844871049</c:v>
                </c:pt>
                <c:pt idx="400">
                  <c:v>1.9571027855924186</c:v>
                </c:pt>
                <c:pt idx="401">
                  <c:v>1.8123434712410851</c:v>
                </c:pt>
                <c:pt idx="402">
                  <c:v>2.2055655343513463</c:v>
                </c:pt>
                <c:pt idx="403">
                  <c:v>0.8891254994829243</c:v>
                </c:pt>
                <c:pt idx="404">
                  <c:v>2.7578016140948072</c:v>
                </c:pt>
                <c:pt idx="405">
                  <c:v>2.4848335898795741</c:v>
                </c:pt>
                <c:pt idx="406">
                  <c:v>1.7155861936444647</c:v>
                </c:pt>
                <c:pt idx="407">
                  <c:v>3.8594865660405362</c:v>
                </c:pt>
                <c:pt idx="408">
                  <c:v>2.7536169848471879</c:v>
                </c:pt>
                <c:pt idx="409">
                  <c:v>2.5915899166065817</c:v>
                </c:pt>
                <c:pt idx="410">
                  <c:v>2.6517309031073983</c:v>
                </c:pt>
                <c:pt idx="411">
                  <c:v>3.6172094056901307</c:v>
                </c:pt>
                <c:pt idx="412">
                  <c:v>2.1327632059237627</c:v>
                </c:pt>
                <c:pt idx="413">
                  <c:v>2.9092800832366241</c:v>
                </c:pt>
                <c:pt idx="414">
                  <c:v>2.440295028927093</c:v>
                </c:pt>
                <c:pt idx="415">
                  <c:v>2.996456286726775</c:v>
                </c:pt>
                <c:pt idx="416">
                  <c:v>1.1824425201552702</c:v>
                </c:pt>
                <c:pt idx="417">
                  <c:v>2.1975289926476163</c:v>
                </c:pt>
                <c:pt idx="418">
                  <c:v>2.4173361123621397</c:v>
                </c:pt>
                <c:pt idx="419">
                  <c:v>2.4590608393883526</c:v>
                </c:pt>
                <c:pt idx="420">
                  <c:v>1.9275617533672837</c:v>
                </c:pt>
                <c:pt idx="421">
                  <c:v>3.0523734959617603</c:v>
                </c:pt>
                <c:pt idx="422">
                  <c:v>2.054266883505949</c:v>
                </c:pt>
                <c:pt idx="423">
                  <c:v>2.5028330629092119</c:v>
                </c:pt>
                <c:pt idx="424">
                  <c:v>2.8593942835290775</c:v>
                </c:pt>
                <c:pt idx="425">
                  <c:v>1.467509502225655</c:v>
                </c:pt>
                <c:pt idx="426">
                  <c:v>2.7725289647799833</c:v>
                </c:pt>
                <c:pt idx="427">
                  <c:v>5.2384317964495075</c:v>
                </c:pt>
                <c:pt idx="428">
                  <c:v>2.5908005144852084</c:v>
                </c:pt>
                <c:pt idx="429">
                  <c:v>1.6740727305704182</c:v>
                </c:pt>
                <c:pt idx="430">
                  <c:v>1.1660718269016284</c:v>
                </c:pt>
                <c:pt idx="431">
                  <c:v>3.0343322087715818</c:v>
                </c:pt>
                <c:pt idx="432">
                  <c:v>1.3562969105483618</c:v>
                </c:pt>
                <c:pt idx="433">
                  <c:v>2.8680608360941093</c:v>
                </c:pt>
                <c:pt idx="434">
                  <c:v>2.2560968936758252</c:v>
                </c:pt>
                <c:pt idx="435">
                  <c:v>1.6825852782764812</c:v>
                </c:pt>
                <c:pt idx="436">
                  <c:v>4.0420473032161182</c:v>
                </c:pt>
                <c:pt idx="437">
                  <c:v>3.4931667863246774</c:v>
                </c:pt>
                <c:pt idx="438">
                  <c:v>3.3608937962793375</c:v>
                </c:pt>
                <c:pt idx="439">
                  <c:v>2.0496877321374529</c:v>
                </c:pt>
                <c:pt idx="440">
                  <c:v>2.3299976361200851</c:v>
                </c:pt>
                <c:pt idx="441">
                  <c:v>2.2204919406729715</c:v>
                </c:pt>
                <c:pt idx="442">
                  <c:v>2.4671321486117272</c:v>
                </c:pt>
                <c:pt idx="443">
                  <c:v>3.6872398645460929</c:v>
                </c:pt>
                <c:pt idx="444">
                  <c:v>3.6089881353561299</c:v>
                </c:pt>
                <c:pt idx="445">
                  <c:v>2.4048529391896456</c:v>
                </c:pt>
                <c:pt idx="446">
                  <c:v>2.4098854434129962</c:v>
                </c:pt>
                <c:pt idx="447">
                  <c:v>2.5359530078995345</c:v>
                </c:pt>
                <c:pt idx="448">
                  <c:v>2.1361697239323068</c:v>
                </c:pt>
                <c:pt idx="449">
                  <c:v>2.103241764046643</c:v>
                </c:pt>
                <c:pt idx="450">
                  <c:v>1.2941933194339705</c:v>
                </c:pt>
                <c:pt idx="451">
                  <c:v>1.199177013751372</c:v>
                </c:pt>
                <c:pt idx="452">
                  <c:v>1.8100484464643363</c:v>
                </c:pt>
                <c:pt idx="453">
                  <c:v>2.5807252085982815</c:v>
                </c:pt>
                <c:pt idx="454">
                  <c:v>1.5213718464589743</c:v>
                </c:pt>
                <c:pt idx="455">
                  <c:v>3.2549678912989557</c:v>
                </c:pt>
                <c:pt idx="456">
                  <c:v>3.029952696128019</c:v>
                </c:pt>
                <c:pt idx="457">
                  <c:v>3.0684894553792499</c:v>
                </c:pt>
                <c:pt idx="458">
                  <c:v>2.1680379157014671</c:v>
                </c:pt>
                <c:pt idx="459">
                  <c:v>2.3591052953535998</c:v>
                </c:pt>
                <c:pt idx="460">
                  <c:v>2.9877656149388283</c:v>
                </c:pt>
                <c:pt idx="461">
                  <c:v>2.9067504448398576</c:v>
                </c:pt>
                <c:pt idx="462">
                  <c:v>1.2228721121925883</c:v>
                </c:pt>
                <c:pt idx="463">
                  <c:v>0.56467266631374624</c:v>
                </c:pt>
                <c:pt idx="464">
                  <c:v>0.87640977000548725</c:v>
                </c:pt>
                <c:pt idx="465">
                  <c:v>1.0526773485227299</c:v>
                </c:pt>
                <c:pt idx="466">
                  <c:v>0.66322511439250453</c:v>
                </c:pt>
                <c:pt idx="467">
                  <c:v>0.96005875346976444</c:v>
                </c:pt>
                <c:pt idx="468">
                  <c:v>0.76325518617411459</c:v>
                </c:pt>
                <c:pt idx="469">
                  <c:v>1.7554995883359998</c:v>
                </c:pt>
                <c:pt idx="470">
                  <c:v>1.2745205180044807</c:v>
                </c:pt>
                <c:pt idx="471">
                  <c:v>1.0706358532445488</c:v>
                </c:pt>
                <c:pt idx="472">
                  <c:v>6.7343777741044802E-2</c:v>
                </c:pt>
                <c:pt idx="473">
                  <c:v>0.7882709234118932</c:v>
                </c:pt>
                <c:pt idx="474">
                  <c:v>0.7882709234118932</c:v>
                </c:pt>
                <c:pt idx="475">
                  <c:v>2.1898370086289551</c:v>
                </c:pt>
                <c:pt idx="476">
                  <c:v>1.0770498262707311</c:v>
                </c:pt>
                <c:pt idx="477">
                  <c:v>2.3181604880337869</c:v>
                </c:pt>
                <c:pt idx="478">
                  <c:v>2.3869498355103071</c:v>
                </c:pt>
                <c:pt idx="479">
                  <c:v>0.86205585878704027</c:v>
                </c:pt>
                <c:pt idx="480">
                  <c:v>0.85136885524214334</c:v>
                </c:pt>
                <c:pt idx="481">
                  <c:v>1.082261097067001</c:v>
                </c:pt>
                <c:pt idx="482">
                  <c:v>1.2686637369135454</c:v>
                </c:pt>
                <c:pt idx="483">
                  <c:v>0.95970445921256053</c:v>
                </c:pt>
                <c:pt idx="484">
                  <c:v>1.1367317489766469</c:v>
                </c:pt>
                <c:pt idx="485">
                  <c:v>1.2296177492649025</c:v>
                </c:pt>
                <c:pt idx="486">
                  <c:v>2.2933556205599666</c:v>
                </c:pt>
                <c:pt idx="487">
                  <c:v>1.1626109688648751</c:v>
                </c:pt>
                <c:pt idx="488">
                  <c:v>1.1205920583672271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1.1556043152313038</c:v>
                </c:pt>
                <c:pt idx="523">
                  <c:v>1.1162510056315367</c:v>
                </c:pt>
                <c:pt idx="524">
                  <c:v>1.3492988937120909</c:v>
                </c:pt>
                <c:pt idx="525">
                  <c:v>0.588923774314006</c:v>
                </c:pt>
                <c:pt idx="526">
                  <c:v>1.3943582737282005</c:v>
                </c:pt>
                <c:pt idx="527">
                  <c:v>0.8665417108086817</c:v>
                </c:pt>
                <c:pt idx="528">
                  <c:v>0.88785179704618533</c:v>
                </c:pt>
                <c:pt idx="529">
                  <c:v>1.0655408122235626</c:v>
                </c:pt>
                <c:pt idx="530">
                  <c:v>1.7820625182588372</c:v>
                </c:pt>
                <c:pt idx="531">
                  <c:v>1.2476225098919396</c:v>
                </c:pt>
                <c:pt idx="532">
                  <c:v>2.3763913408205934</c:v>
                </c:pt>
                <c:pt idx="533">
                  <c:v>1.7831050334216227</c:v>
                </c:pt>
                <c:pt idx="534">
                  <c:v>1.8016597163916708</c:v>
                </c:pt>
                <c:pt idx="535">
                  <c:v>1.1844845741004457</c:v>
                </c:pt>
                <c:pt idx="536">
                  <c:v>1.5984352869764618</c:v>
                </c:pt>
                <c:pt idx="537">
                  <c:v>1.6051797396641263</c:v>
                </c:pt>
                <c:pt idx="538">
                  <c:v>0.84060069892642386</c:v>
                </c:pt>
                <c:pt idx="539">
                  <c:v>0.63070732084816594</c:v>
                </c:pt>
                <c:pt idx="540">
                  <c:v>1.4783100411988044</c:v>
                </c:pt>
                <c:pt idx="541">
                  <c:v>1.9313631766352162</c:v>
                </c:pt>
                <c:pt idx="542">
                  <c:v>1.6103932849193625</c:v>
                </c:pt>
                <c:pt idx="543">
                  <c:v>1.2201696140950629</c:v>
                </c:pt>
                <c:pt idx="544">
                  <c:v>1.8248569268977433</c:v>
                </c:pt>
                <c:pt idx="545">
                  <c:v>1.5741027227722773</c:v>
                </c:pt>
                <c:pt idx="546">
                  <c:v>1.5687793540889943</c:v>
                </c:pt>
                <c:pt idx="547">
                  <c:v>0.93362127260432348</c:v>
                </c:pt>
                <c:pt idx="548">
                  <c:v>1.1228218844340871</c:v>
                </c:pt>
                <c:pt idx="549">
                  <c:v>1.1109576146217186</c:v>
                </c:pt>
                <c:pt idx="550">
                  <c:v>1.010722266642065</c:v>
                </c:pt>
                <c:pt idx="551">
                  <c:v>0.99115358442557466</c:v>
                </c:pt>
                <c:pt idx="552">
                  <c:v>0.99005072181037845</c:v>
                </c:pt>
                <c:pt idx="553">
                  <c:v>1.0494144052721432</c:v>
                </c:pt>
                <c:pt idx="554">
                  <c:v>1.0396846650035469</c:v>
                </c:pt>
                <c:pt idx="555">
                  <c:v>0.92488484276957672</c:v>
                </c:pt>
                <c:pt idx="556">
                  <c:v>1.5131918472408938</c:v>
                </c:pt>
                <c:pt idx="557">
                  <c:v>1.6372347993471985</c:v>
                </c:pt>
                <c:pt idx="558">
                  <c:v>1.073572950388755</c:v>
                </c:pt>
                <c:pt idx="559">
                  <c:v>1.6143755053073572</c:v>
                </c:pt>
                <c:pt idx="560">
                  <c:v>1.3793086609059144</c:v>
                </c:pt>
                <c:pt idx="561">
                  <c:v>1.3090711569799023</c:v>
                </c:pt>
                <c:pt idx="562">
                  <c:v>0.65045938694202787</c:v>
                </c:pt>
                <c:pt idx="563">
                  <c:v>1.8111055450657008</c:v>
                </c:pt>
                <c:pt idx="564">
                  <c:v>1.0854743792163055</c:v>
                </c:pt>
                <c:pt idx="565">
                  <c:v>1.5674513354459032</c:v>
                </c:pt>
                <c:pt idx="566">
                  <c:v>1.606425702811245</c:v>
                </c:pt>
                <c:pt idx="567">
                  <c:v>1.2113060650635112</c:v>
                </c:pt>
                <c:pt idx="568">
                  <c:v>1.2446261245520078</c:v>
                </c:pt>
                <c:pt idx="569">
                  <c:v>0.59653696828860481</c:v>
                </c:pt>
                <c:pt idx="570">
                  <c:v>0.8460767109551266</c:v>
                </c:pt>
                <c:pt idx="571">
                  <c:v>1.1310719773076467</c:v>
                </c:pt>
                <c:pt idx="572">
                  <c:v>1.436166980433353</c:v>
                </c:pt>
                <c:pt idx="573">
                  <c:v>1.5951871237806481</c:v>
                </c:pt>
                <c:pt idx="574">
                  <c:v>2.5584608299646932</c:v>
                </c:pt>
                <c:pt idx="575">
                  <c:v>1.398337112622827</c:v>
                </c:pt>
                <c:pt idx="576">
                  <c:v>0.83346551500382127</c:v>
                </c:pt>
                <c:pt idx="577">
                  <c:v>0.8156114868610711</c:v>
                </c:pt>
                <c:pt idx="578">
                  <c:v>0.72955221326030673</c:v>
                </c:pt>
                <c:pt idx="579">
                  <c:v>0.86743965952703062</c:v>
                </c:pt>
                <c:pt idx="580">
                  <c:v>1.5964782662233714</c:v>
                </c:pt>
                <c:pt idx="581">
                  <c:v>1.2799788300130588</c:v>
                </c:pt>
                <c:pt idx="582">
                  <c:v>0.67573793654206471</c:v>
                </c:pt>
                <c:pt idx="583">
                  <c:v>1.1986987910845384</c:v>
                </c:pt>
                <c:pt idx="584">
                  <c:v>1.0662958977401868</c:v>
                </c:pt>
                <c:pt idx="585">
                  <c:v>0.71904479187281478</c:v>
                </c:pt>
                <c:pt idx="586">
                  <c:v>0.76534537548084969</c:v>
                </c:pt>
                <c:pt idx="587">
                  <c:v>0.71811424679439728</c:v>
                </c:pt>
                <c:pt idx="588">
                  <c:v>0.81800728972482684</c:v>
                </c:pt>
                <c:pt idx="589">
                  <c:v>1.0543142197122686</c:v>
                </c:pt>
                <c:pt idx="590">
                  <c:v>2.5970076230900951</c:v>
                </c:pt>
                <c:pt idx="591">
                  <c:v>1.6578249336870026</c:v>
                </c:pt>
                <c:pt idx="592">
                  <c:v>2.3814927772655272</c:v>
                </c:pt>
                <c:pt idx="593">
                  <c:v>2.2932994811789378</c:v>
                </c:pt>
                <c:pt idx="594">
                  <c:v>0.94390507011866243</c:v>
                </c:pt>
                <c:pt idx="595">
                  <c:v>1.0207107903712125</c:v>
                </c:pt>
                <c:pt idx="596">
                  <c:v>0.71076769828862363</c:v>
                </c:pt>
                <c:pt idx="597">
                  <c:v>1.0588901530876877</c:v>
                </c:pt>
                <c:pt idx="598">
                  <c:v>0.86623453152622276</c:v>
                </c:pt>
                <c:pt idx="599">
                  <c:v>0.78685594383856183</c:v>
                </c:pt>
                <c:pt idx="600">
                  <c:v>1.7617794409519729</c:v>
                </c:pt>
                <c:pt idx="601">
                  <c:v>1.7684462995844528</c:v>
                </c:pt>
                <c:pt idx="602">
                  <c:v>0.88854054945961558</c:v>
                </c:pt>
                <c:pt idx="603">
                  <c:v>1.2110168792507443</c:v>
                </c:pt>
                <c:pt idx="604">
                  <c:v>1.124120920935606</c:v>
                </c:pt>
                <c:pt idx="605">
                  <c:v>1.5313342929372347</c:v>
                </c:pt>
                <c:pt idx="606">
                  <c:v>1.7408731874091248</c:v>
                </c:pt>
                <c:pt idx="607">
                  <c:v>1.5229532049103915</c:v>
                </c:pt>
                <c:pt idx="608">
                  <c:v>0.78601288974046335</c:v>
                </c:pt>
                <c:pt idx="609">
                  <c:v>0.86968399963573439</c:v>
                </c:pt>
                <c:pt idx="610">
                  <c:v>0.96564968475976509</c:v>
                </c:pt>
                <c:pt idx="611">
                  <c:v>0.68625853296394879</c:v>
                </c:pt>
                <c:pt idx="612">
                  <c:v>1.2691690728264358</c:v>
                </c:pt>
                <c:pt idx="613">
                  <c:v>1.482076860671254</c:v>
                </c:pt>
                <c:pt idx="614">
                  <c:v>1.239287276272256</c:v>
                </c:pt>
                <c:pt idx="615">
                  <c:v>0.98770634411382574</c:v>
                </c:pt>
                <c:pt idx="616">
                  <c:v>0.98949404790407702</c:v>
                </c:pt>
                <c:pt idx="617">
                  <c:v>1.0588510219033422</c:v>
                </c:pt>
                <c:pt idx="618">
                  <c:v>1.5744940683879971</c:v>
                </c:pt>
                <c:pt idx="619">
                  <c:v>1.7613142113731015</c:v>
                </c:pt>
                <c:pt idx="620">
                  <c:v>0.87529286945758367</c:v>
                </c:pt>
                <c:pt idx="621">
                  <c:v>1.1747938229921957</c:v>
                </c:pt>
                <c:pt idx="622">
                  <c:v>2.5260643523562258</c:v>
                </c:pt>
                <c:pt idx="623">
                  <c:v>2.5408329034757462</c:v>
                </c:pt>
                <c:pt idx="624">
                  <c:v>0.96647890779437295</c:v>
                </c:pt>
                <c:pt idx="625">
                  <c:v>1.2404528170318476</c:v>
                </c:pt>
                <c:pt idx="626">
                  <c:v>0.95862271348919104</c:v>
                </c:pt>
                <c:pt idx="627">
                  <c:v>0.99010717683352667</c:v>
                </c:pt>
                <c:pt idx="628">
                  <c:v>0.96351661363131802</c:v>
                </c:pt>
                <c:pt idx="629">
                  <c:v>0.88057213529063827</c:v>
                </c:pt>
                <c:pt idx="630">
                  <c:v>0.89714539995601228</c:v>
                </c:pt>
                <c:pt idx="631">
                  <c:v>0.97034204815542002</c:v>
                </c:pt>
                <c:pt idx="632">
                  <c:v>0.92843460403472144</c:v>
                </c:pt>
                <c:pt idx="633">
                  <c:v>0.95839503758137967</c:v>
                </c:pt>
                <c:pt idx="634">
                  <c:v>1.0447642783083519</c:v>
                </c:pt>
                <c:pt idx="635">
                  <c:v>1.8034965034965036</c:v>
                </c:pt>
                <c:pt idx="636">
                  <c:v>0.78544598690467238</c:v>
                </c:pt>
                <c:pt idx="637">
                  <c:v>0.54832961754654774</c:v>
                </c:pt>
                <c:pt idx="638">
                  <c:v>1.0730324670544062</c:v>
                </c:pt>
                <c:pt idx="639">
                  <c:v>1.697421339011119</c:v>
                </c:pt>
                <c:pt idx="640">
                  <c:v>1.2342660420354632</c:v>
                </c:pt>
                <c:pt idx="641">
                  <c:v>1.2332880182303636</c:v>
                </c:pt>
                <c:pt idx="642">
                  <c:v>1.1439603044178885</c:v>
                </c:pt>
                <c:pt idx="643">
                  <c:v>1.3197992043527886</c:v>
                </c:pt>
                <c:pt idx="644">
                  <c:v>1.0773480662983426</c:v>
                </c:pt>
                <c:pt idx="645">
                  <c:v>1.1109263765662549</c:v>
                </c:pt>
                <c:pt idx="646">
                  <c:v>1.3692098925414735</c:v>
                </c:pt>
                <c:pt idx="647">
                  <c:v>0.83568482743650963</c:v>
                </c:pt>
                <c:pt idx="648">
                  <c:v>1.2765759910871786</c:v>
                </c:pt>
                <c:pt idx="649">
                  <c:v>1.2684391453809669</c:v>
                </c:pt>
                <c:pt idx="650">
                  <c:v>1.2847569731517341</c:v>
                </c:pt>
                <c:pt idx="651">
                  <c:v>1.660741073221436</c:v>
                </c:pt>
                <c:pt idx="652">
                  <c:v>1.1795389766721089</c:v>
                </c:pt>
                <c:pt idx="653">
                  <c:v>1.0733236854799806</c:v>
                </c:pt>
                <c:pt idx="654">
                  <c:v>1.5201831645386852</c:v>
                </c:pt>
                <c:pt idx="655">
                  <c:v>0.96089572192513362</c:v>
                </c:pt>
                <c:pt idx="656">
                  <c:v>1.2612797374897455</c:v>
                </c:pt>
                <c:pt idx="657">
                  <c:v>1.5101585234596115</c:v>
                </c:pt>
                <c:pt idx="658">
                  <c:v>2.6966008019362064</c:v>
                </c:pt>
                <c:pt idx="659">
                  <c:v>0.81603426698834969</c:v>
                </c:pt>
                <c:pt idx="660">
                  <c:v>1.3641209536731924</c:v>
                </c:pt>
                <c:pt idx="661">
                  <c:v>0.97163706734936606</c:v>
                </c:pt>
                <c:pt idx="662">
                  <c:v>0.96163209660142179</c:v>
                </c:pt>
                <c:pt idx="663">
                  <c:v>1.0512035350207372</c:v>
                </c:pt>
                <c:pt idx="664">
                  <c:v>1.8908865468071916</c:v>
                </c:pt>
                <c:pt idx="665">
                  <c:v>1.1582315807867893</c:v>
                </c:pt>
                <c:pt idx="666">
                  <c:v>2.2621788546577495</c:v>
                </c:pt>
                <c:pt idx="667">
                  <c:v>0.9684696144778574</c:v>
                </c:pt>
                <c:pt idx="668">
                  <c:v>1.3538624900451288</c:v>
                </c:pt>
                <c:pt idx="669">
                  <c:v>1.9822366344305105</c:v>
                </c:pt>
                <c:pt idx="670">
                  <c:v>2.7723136625183997</c:v>
                </c:pt>
                <c:pt idx="671">
                  <c:v>2.7813461795798209</c:v>
                </c:pt>
                <c:pt idx="672">
                  <c:v>2.1290538726378889</c:v>
                </c:pt>
                <c:pt idx="673">
                  <c:v>2.2156616286059831</c:v>
                </c:pt>
                <c:pt idx="674">
                  <c:v>2.2168971850697257</c:v>
                </c:pt>
                <c:pt idx="675">
                  <c:v>2.2336009580314733</c:v>
                </c:pt>
                <c:pt idx="676">
                  <c:v>1.9559670471087733</c:v>
                </c:pt>
                <c:pt idx="677">
                  <c:v>3.1998887463326664</c:v>
                </c:pt>
                <c:pt idx="678">
                  <c:v>1.0424809744299011</c:v>
                </c:pt>
                <c:pt idx="679">
                  <c:v>1.256670347699111</c:v>
                </c:pt>
                <c:pt idx="680">
                  <c:v>1.2705656357338053</c:v>
                </c:pt>
                <c:pt idx="681">
                  <c:v>3.1357723001369409</c:v>
                </c:pt>
                <c:pt idx="682">
                  <c:v>2.133177074891845</c:v>
                </c:pt>
                <c:pt idx="683">
                  <c:v>1.9908682911632705</c:v>
                </c:pt>
                <c:pt idx="684">
                  <c:v>2.1674815483790599</c:v>
                </c:pt>
                <c:pt idx="685">
                  <c:v>2.7971895536238471</c:v>
                </c:pt>
                <c:pt idx="686">
                  <c:v>2.7971895536238471</c:v>
                </c:pt>
                <c:pt idx="687">
                  <c:v>2.8322254417362651</c:v>
                </c:pt>
                <c:pt idx="688">
                  <c:v>2.1181743411250045</c:v>
                </c:pt>
                <c:pt idx="689">
                  <c:v>3.4234812312453999</c:v>
                </c:pt>
                <c:pt idx="690">
                  <c:v>2.2415096492604372</c:v>
                </c:pt>
                <c:pt idx="691">
                  <c:v>1.9890732755863199</c:v>
                </c:pt>
                <c:pt idx="692">
                  <c:v>4.1070871753752947</c:v>
                </c:pt>
                <c:pt idx="693">
                  <c:v>3.1674741082154889</c:v>
                </c:pt>
                <c:pt idx="694">
                  <c:v>2.3194394232037241</c:v>
                </c:pt>
                <c:pt idx="695">
                  <c:v>1.6960764715503298</c:v>
                </c:pt>
                <c:pt idx="696">
                  <c:v>3.8713305203696629</c:v>
                </c:pt>
                <c:pt idx="697">
                  <c:v>2.7383609305408014</c:v>
                </c:pt>
                <c:pt idx="698">
                  <c:v>2.3429899470327529</c:v>
                </c:pt>
                <c:pt idx="699">
                  <c:v>2.899833739986613</c:v>
                </c:pt>
                <c:pt idx="700">
                  <c:v>2.9160278971347138</c:v>
                </c:pt>
                <c:pt idx="701">
                  <c:v>2.3935102383472642</c:v>
                </c:pt>
                <c:pt idx="702">
                  <c:v>1.6369757701076293</c:v>
                </c:pt>
                <c:pt idx="703">
                  <c:v>1.6392953714013041</c:v>
                </c:pt>
                <c:pt idx="704">
                  <c:v>1.6459228036689464</c:v>
                </c:pt>
                <c:pt idx="705">
                  <c:v>2.3722368275254784</c:v>
                </c:pt>
                <c:pt idx="706">
                  <c:v>2.8764646242931651</c:v>
                </c:pt>
                <c:pt idx="707">
                  <c:v>1.802402414248802</c:v>
                </c:pt>
                <c:pt idx="708">
                  <c:v>3.0078144880330533</c:v>
                </c:pt>
                <c:pt idx="709">
                  <c:v>2.2682361827355004</c:v>
                </c:pt>
                <c:pt idx="710">
                  <c:v>3.9402419739510273</c:v>
                </c:pt>
                <c:pt idx="711">
                  <c:v>2.0971302428256071</c:v>
                </c:pt>
                <c:pt idx="712">
                  <c:v>2.6451015643867226</c:v>
                </c:pt>
                <c:pt idx="713">
                  <c:v>3.0174707343029441</c:v>
                </c:pt>
                <c:pt idx="714">
                  <c:v>1.9455775783462113</c:v>
                </c:pt>
                <c:pt idx="715">
                  <c:v>1.2802565949523641</c:v>
                </c:pt>
                <c:pt idx="716">
                  <c:v>2.7461311764030465</c:v>
                </c:pt>
                <c:pt idx="717">
                  <c:v>2.4814792507378183</c:v>
                </c:pt>
                <c:pt idx="718">
                  <c:v>1.1784188547016752</c:v>
                </c:pt>
                <c:pt idx="719">
                  <c:v>2.316412751562523</c:v>
                </c:pt>
                <c:pt idx="720">
                  <c:v>1.4686779156769798</c:v>
                </c:pt>
                <c:pt idx="721">
                  <c:v>2.4165787735138333</c:v>
                </c:pt>
                <c:pt idx="722">
                  <c:v>2.5943516674327154</c:v>
                </c:pt>
                <c:pt idx="723">
                  <c:v>3.9221689288022583</c:v>
                </c:pt>
                <c:pt idx="724">
                  <c:v>2.7749030794721516</c:v>
                </c:pt>
                <c:pt idx="725">
                  <c:v>2.3777339036028469</c:v>
                </c:pt>
                <c:pt idx="726">
                  <c:v>2.5908071459874713</c:v>
                </c:pt>
                <c:pt idx="727">
                  <c:v>4.05248640148488</c:v>
                </c:pt>
                <c:pt idx="728">
                  <c:v>2.3820311994303838</c:v>
                </c:pt>
                <c:pt idx="729">
                  <c:v>2.5624717902425012</c:v>
                </c:pt>
                <c:pt idx="730">
                  <c:v>3.7062867390654577</c:v>
                </c:pt>
                <c:pt idx="731">
                  <c:v>2.9611382244137836</c:v>
                </c:pt>
                <c:pt idx="732">
                  <c:v>2.9828194928945337</c:v>
                </c:pt>
                <c:pt idx="733">
                  <c:v>1.4826096710894274</c:v>
                </c:pt>
                <c:pt idx="734">
                  <c:v>3.1611681410738681</c:v>
                </c:pt>
                <c:pt idx="735">
                  <c:v>2.1456456746483981</c:v>
                </c:pt>
                <c:pt idx="736">
                  <c:v>2.7559873240168318</c:v>
                </c:pt>
                <c:pt idx="737">
                  <c:v>2.5012578164306762</c:v>
                </c:pt>
                <c:pt idx="738">
                  <c:v>2.5018078656060525</c:v>
                </c:pt>
                <c:pt idx="739">
                  <c:v>2.3996839550764713</c:v>
                </c:pt>
                <c:pt idx="740">
                  <c:v>2.8528894302341321</c:v>
                </c:pt>
                <c:pt idx="741">
                  <c:v>2.0207250260637144</c:v>
                </c:pt>
                <c:pt idx="742">
                  <c:v>2.0753013944961829</c:v>
                </c:pt>
                <c:pt idx="743">
                  <c:v>1.8405344404995183</c:v>
                </c:pt>
                <c:pt idx="744">
                  <c:v>2.4168216466318269</c:v>
                </c:pt>
                <c:pt idx="745">
                  <c:v>2.1138201610205312</c:v>
                </c:pt>
                <c:pt idx="746">
                  <c:v>2.0652231739107303</c:v>
                </c:pt>
                <c:pt idx="747">
                  <c:v>1.8575023737313214</c:v>
                </c:pt>
                <c:pt idx="748">
                  <c:v>2.8703946792683994</c:v>
                </c:pt>
                <c:pt idx="749">
                  <c:v>2.4313850400806922</c:v>
                </c:pt>
                <c:pt idx="750">
                  <c:v>2.1092705685005111</c:v>
                </c:pt>
                <c:pt idx="751">
                  <c:v>2.425494401923983</c:v>
                </c:pt>
                <c:pt idx="752">
                  <c:v>2.4037602170981005</c:v>
                </c:pt>
                <c:pt idx="753">
                  <c:v>2.8423892817268328</c:v>
                </c:pt>
                <c:pt idx="754">
                  <c:v>1.8938062917275433</c:v>
                </c:pt>
                <c:pt idx="755">
                  <c:v>2.4670466690416815</c:v>
                </c:pt>
                <c:pt idx="756">
                  <c:v>2.9212269301969989</c:v>
                </c:pt>
                <c:pt idx="757">
                  <c:v>2.5039527242960786</c:v>
                </c:pt>
                <c:pt idx="758">
                  <c:v>2.17397539768892</c:v>
                </c:pt>
                <c:pt idx="759">
                  <c:v>2.3278850916295197</c:v>
                </c:pt>
                <c:pt idx="760">
                  <c:v>2.4601393148072042</c:v>
                </c:pt>
                <c:pt idx="761">
                  <c:v>1.5945292578732988</c:v>
                </c:pt>
                <c:pt idx="762">
                  <c:v>2.078347584338895</c:v>
                </c:pt>
                <c:pt idx="763">
                  <c:v>2.0724593183911573</c:v>
                </c:pt>
                <c:pt idx="764">
                  <c:v>2.1906452277707444</c:v>
                </c:pt>
                <c:pt idx="765">
                  <c:v>1.9610184007682125</c:v>
                </c:pt>
                <c:pt idx="766">
                  <c:v>2.0894004069094825</c:v>
                </c:pt>
                <c:pt idx="767">
                  <c:v>1.898692916979041</c:v>
                </c:pt>
                <c:pt idx="768">
                  <c:v>2.7167280011179953</c:v>
                </c:pt>
                <c:pt idx="769">
                  <c:v>2.7670243446179428</c:v>
                </c:pt>
                <c:pt idx="770">
                  <c:v>2.1246138777970316</c:v>
                </c:pt>
                <c:pt idx="771">
                  <c:v>2.6599587427865155</c:v>
                </c:pt>
                <c:pt idx="772">
                  <c:v>2.6991548101099658</c:v>
                </c:pt>
                <c:pt idx="773">
                  <c:v>2.7264190001110764</c:v>
                </c:pt>
                <c:pt idx="774">
                  <c:v>2.5486082239990719</c:v>
                </c:pt>
                <c:pt idx="775">
                  <c:v>2.4872962953537101</c:v>
                </c:pt>
                <c:pt idx="776">
                  <c:v>2.975006606489659</c:v>
                </c:pt>
                <c:pt idx="777">
                  <c:v>1.6461700729483619</c:v>
                </c:pt>
                <c:pt idx="778">
                  <c:v>2.5715992329215003</c:v>
                </c:pt>
                <c:pt idx="779">
                  <c:v>3.2798358875346927</c:v>
                </c:pt>
                <c:pt idx="780">
                  <c:v>2.3820361098467608</c:v>
                </c:pt>
                <c:pt idx="781">
                  <c:v>1.8695845851377739</c:v>
                </c:pt>
                <c:pt idx="782">
                  <c:v>1.0366674200157464</c:v>
                </c:pt>
                <c:pt idx="783">
                  <c:v>1.0450872038488752</c:v>
                </c:pt>
                <c:pt idx="784">
                  <c:v>1.0391785836151006</c:v>
                </c:pt>
                <c:pt idx="785">
                  <c:v>1.0529161256586264</c:v>
                </c:pt>
                <c:pt idx="786">
                  <c:v>0.78694952981108512</c:v>
                </c:pt>
                <c:pt idx="787">
                  <c:v>0.79148187565257389</c:v>
                </c:pt>
                <c:pt idx="788">
                  <c:v>0.79299265759973669</c:v>
                </c:pt>
                <c:pt idx="789">
                  <c:v>1.2133005208035255</c:v>
                </c:pt>
                <c:pt idx="790">
                  <c:v>1.2014727484309125</c:v>
                </c:pt>
                <c:pt idx="791">
                  <c:v>1.2113928155821363</c:v>
                </c:pt>
                <c:pt idx="792">
                  <c:v>0.88134742652824383</c:v>
                </c:pt>
                <c:pt idx="793">
                  <c:v>1.6398939737489222</c:v>
                </c:pt>
                <c:pt idx="794">
                  <c:v>1.5974167349584745</c:v>
                </c:pt>
                <c:pt idx="795">
                  <c:v>1.4812187335640985</c:v>
                </c:pt>
                <c:pt idx="796">
                  <c:v>1.3784549607236132</c:v>
                </c:pt>
                <c:pt idx="797">
                  <c:v>1.4096908218763471</c:v>
                </c:pt>
                <c:pt idx="798">
                  <c:v>1.2451727786074094</c:v>
                </c:pt>
                <c:pt idx="799">
                  <c:v>0.81316541565905598</c:v>
                </c:pt>
                <c:pt idx="800">
                  <c:v>0.81492415439213595</c:v>
                </c:pt>
                <c:pt idx="801">
                  <c:v>1.2941134061497421</c:v>
                </c:pt>
                <c:pt idx="802">
                  <c:v>1.2953149970561022</c:v>
                </c:pt>
                <c:pt idx="803">
                  <c:v>1.0959018707714188</c:v>
                </c:pt>
                <c:pt idx="804">
                  <c:v>1.0982547135283229</c:v>
                </c:pt>
                <c:pt idx="805">
                  <c:v>1.7074257366133248</c:v>
                </c:pt>
                <c:pt idx="806">
                  <c:v>1.7068236824043637</c:v>
                </c:pt>
                <c:pt idx="807">
                  <c:v>1.7152524413298174</c:v>
                </c:pt>
                <c:pt idx="808">
                  <c:v>0.78194569184613316</c:v>
                </c:pt>
                <c:pt idx="809">
                  <c:v>0.83105464579114074</c:v>
                </c:pt>
                <c:pt idx="810">
                  <c:v>0.83155127220789171</c:v>
                </c:pt>
                <c:pt idx="811">
                  <c:v>1.6901036508879648</c:v>
                </c:pt>
                <c:pt idx="812">
                  <c:v>1.366889466784156</c:v>
                </c:pt>
                <c:pt idx="813">
                  <c:v>1.1427268350774065</c:v>
                </c:pt>
                <c:pt idx="814">
                  <c:v>1.2259725926607192</c:v>
                </c:pt>
                <c:pt idx="815">
                  <c:v>1.5550630146737634</c:v>
                </c:pt>
                <c:pt idx="816">
                  <c:v>1.7125976022704574</c:v>
                </c:pt>
                <c:pt idx="817">
                  <c:v>1.6599411772957453</c:v>
                </c:pt>
                <c:pt idx="818">
                  <c:v>2.4442233906494244</c:v>
                </c:pt>
                <c:pt idx="819">
                  <c:v>0.80854740836029571</c:v>
                </c:pt>
                <c:pt idx="820">
                  <c:v>1.9424539174215645</c:v>
                </c:pt>
                <c:pt idx="821">
                  <c:v>1.9527552971626136</c:v>
                </c:pt>
                <c:pt idx="822">
                  <c:v>1.8801696540292834</c:v>
                </c:pt>
                <c:pt idx="823">
                  <c:v>1.1985189034688839</c:v>
                </c:pt>
                <c:pt idx="824">
                  <c:v>0.86401401534255295</c:v>
                </c:pt>
                <c:pt idx="825">
                  <c:v>1.5117295872468655</c:v>
                </c:pt>
                <c:pt idx="826">
                  <c:v>1.5682241789318079</c:v>
                </c:pt>
                <c:pt idx="827">
                  <c:v>1.4540016862601612</c:v>
                </c:pt>
                <c:pt idx="828">
                  <c:v>0.91345651946967321</c:v>
                </c:pt>
                <c:pt idx="829">
                  <c:v>1.284868417943738</c:v>
                </c:pt>
                <c:pt idx="830">
                  <c:v>1.2881762807335895</c:v>
                </c:pt>
                <c:pt idx="831">
                  <c:v>1.3031550068587106</c:v>
                </c:pt>
                <c:pt idx="832">
                  <c:v>0.78487729383152782</c:v>
                </c:pt>
                <c:pt idx="833">
                  <c:v>1.5620800533645922</c:v>
                </c:pt>
                <c:pt idx="834">
                  <c:v>1.1723379041814797</c:v>
                </c:pt>
                <c:pt idx="835">
                  <c:v>1.1850347045877772</c:v>
                </c:pt>
                <c:pt idx="836">
                  <c:v>0.78926715138232806</c:v>
                </c:pt>
                <c:pt idx="837">
                  <c:v>1.6219268753939902</c:v>
                </c:pt>
                <c:pt idx="838">
                  <c:v>1.3643760478393276</c:v>
                </c:pt>
                <c:pt idx="839">
                  <c:v>1.4703758269058553</c:v>
                </c:pt>
                <c:pt idx="840">
                  <c:v>0.83132558860714201</c:v>
                </c:pt>
                <c:pt idx="841">
                  <c:v>1.5060633720172123</c:v>
                </c:pt>
                <c:pt idx="842">
                  <c:v>0.88934147997284452</c:v>
                </c:pt>
                <c:pt idx="843">
                  <c:v>1.6465355423161674</c:v>
                </c:pt>
                <c:pt idx="844">
                  <c:v>1.7090173150438499</c:v>
                </c:pt>
                <c:pt idx="845">
                  <c:v>1.3266957062850031</c:v>
                </c:pt>
                <c:pt idx="846">
                  <c:v>1.5955082465785473</c:v>
                </c:pt>
                <c:pt idx="847">
                  <c:v>1.2306847282893179</c:v>
                </c:pt>
                <c:pt idx="848">
                  <c:v>1.4981352103797867</c:v>
                </c:pt>
                <c:pt idx="849">
                  <c:v>1.0336505623605481</c:v>
                </c:pt>
                <c:pt idx="850">
                  <c:v>1.9570967507097965</c:v>
                </c:pt>
                <c:pt idx="851">
                  <c:v>2.5892402145162468</c:v>
                </c:pt>
                <c:pt idx="852">
                  <c:v>1.4229736510477913</c:v>
                </c:pt>
                <c:pt idx="853">
                  <c:v>2.489638827390463</c:v>
                </c:pt>
                <c:pt idx="854">
                  <c:v>1.3862836388637707</c:v>
                </c:pt>
                <c:pt idx="855">
                  <c:v>1.3888992683710608</c:v>
                </c:pt>
                <c:pt idx="856">
                  <c:v>0.96699477677160994</c:v>
                </c:pt>
                <c:pt idx="857">
                  <c:v>0.96863601114398135</c:v>
                </c:pt>
                <c:pt idx="858">
                  <c:v>1.7299202744178348</c:v>
                </c:pt>
                <c:pt idx="859">
                  <c:v>1.7327271724180651</c:v>
                </c:pt>
                <c:pt idx="860">
                  <c:v>1.7342758057975025</c:v>
                </c:pt>
                <c:pt idx="861">
                  <c:v>1.7423093414533342</c:v>
                </c:pt>
                <c:pt idx="862">
                  <c:v>1.8103524205623667</c:v>
                </c:pt>
                <c:pt idx="863">
                  <c:v>1.5358745327861347</c:v>
                </c:pt>
                <c:pt idx="864">
                  <c:v>1.5556689247221558</c:v>
                </c:pt>
                <c:pt idx="865">
                  <c:v>1.6678086197964539</c:v>
                </c:pt>
                <c:pt idx="866">
                  <c:v>1.4288801901971613</c:v>
                </c:pt>
                <c:pt idx="867">
                  <c:v>1.588266585606809</c:v>
                </c:pt>
                <c:pt idx="868">
                  <c:v>1.1197580371100389</c:v>
                </c:pt>
                <c:pt idx="869">
                  <c:v>1.8128635405564291</c:v>
                </c:pt>
                <c:pt idx="870">
                  <c:v>1.8343712809532231</c:v>
                </c:pt>
                <c:pt idx="871">
                  <c:v>1.1121226817060061</c:v>
                </c:pt>
                <c:pt idx="872">
                  <c:v>0.78480725467252377</c:v>
                </c:pt>
                <c:pt idx="873">
                  <c:v>0.78812899117608903</c:v>
                </c:pt>
                <c:pt idx="874">
                  <c:v>0.70755507863586065</c:v>
                </c:pt>
                <c:pt idx="875">
                  <c:v>0.82593187956332781</c:v>
                </c:pt>
                <c:pt idx="876">
                  <c:v>0.89222330762743229</c:v>
                </c:pt>
                <c:pt idx="877">
                  <c:v>0.82938388625592407</c:v>
                </c:pt>
                <c:pt idx="878">
                  <c:v>0.79127155682481587</c:v>
                </c:pt>
                <c:pt idx="879">
                  <c:v>1.832065313082077</c:v>
                </c:pt>
                <c:pt idx="880">
                  <c:v>0.78276421411637476</c:v>
                </c:pt>
                <c:pt idx="881">
                  <c:v>1.7715474564162981</c:v>
                </c:pt>
                <c:pt idx="882">
                  <c:v>1.5236470014627013</c:v>
                </c:pt>
                <c:pt idx="883">
                  <c:v>1.3240911998063991</c:v>
                </c:pt>
                <c:pt idx="884">
                  <c:v>1.3464841258157907</c:v>
                </c:pt>
                <c:pt idx="885">
                  <c:v>1.5394272732707597</c:v>
                </c:pt>
                <c:pt idx="886">
                  <c:v>1.183150226750622</c:v>
                </c:pt>
                <c:pt idx="887">
                  <c:v>1.400246548787488</c:v>
                </c:pt>
                <c:pt idx="888">
                  <c:v>1.4673444644083147</c:v>
                </c:pt>
                <c:pt idx="889">
                  <c:v>2.9802575107296136</c:v>
                </c:pt>
                <c:pt idx="890">
                  <c:v>1.356855677979945</c:v>
                </c:pt>
                <c:pt idx="891">
                  <c:v>0.97280152656992369</c:v>
                </c:pt>
                <c:pt idx="892">
                  <c:v>1.0542138083727732</c:v>
                </c:pt>
                <c:pt idx="893">
                  <c:v>1.4513677166223642</c:v>
                </c:pt>
                <c:pt idx="894">
                  <c:v>1.1509298821902245</c:v>
                </c:pt>
                <c:pt idx="895">
                  <c:v>2.9338989042064334</c:v>
                </c:pt>
                <c:pt idx="896">
                  <c:v>1.4979963962025657</c:v>
                </c:pt>
                <c:pt idx="897">
                  <c:v>1.2592260425882609</c:v>
                </c:pt>
                <c:pt idx="898">
                  <c:v>2.4368231046931408</c:v>
                </c:pt>
                <c:pt idx="899">
                  <c:v>3.5215637125826142</c:v>
                </c:pt>
                <c:pt idx="900">
                  <c:v>3.2079161451814766</c:v>
                </c:pt>
                <c:pt idx="901">
                  <c:v>3.0561490925533517</c:v>
                </c:pt>
                <c:pt idx="902">
                  <c:v>2.7648947556189793</c:v>
                </c:pt>
                <c:pt idx="903">
                  <c:v>3.1530791878443964</c:v>
                </c:pt>
                <c:pt idx="904">
                  <c:v>2.5602122562530591</c:v>
                </c:pt>
                <c:pt idx="905">
                  <c:v>2.3930438229246662</c:v>
                </c:pt>
                <c:pt idx="906">
                  <c:v>3.5097997443544955</c:v>
                </c:pt>
                <c:pt idx="907">
                  <c:v>4.0323494954839196</c:v>
                </c:pt>
                <c:pt idx="908">
                  <c:v>4.0149654208079815</c:v>
                </c:pt>
                <c:pt idx="909">
                  <c:v>4.2031669249083556</c:v>
                </c:pt>
                <c:pt idx="910">
                  <c:v>2.4555347013897193</c:v>
                </c:pt>
                <c:pt idx="911">
                  <c:v>3.5733393938533067</c:v>
                </c:pt>
                <c:pt idx="912">
                  <c:v>3.6071930796437548</c:v>
                </c:pt>
                <c:pt idx="913">
                  <c:v>3.651463284138956</c:v>
                </c:pt>
                <c:pt idx="914">
                  <c:v>3.708517397953627</c:v>
                </c:pt>
                <c:pt idx="915">
                  <c:v>3.3860045146726865</c:v>
                </c:pt>
                <c:pt idx="916">
                  <c:v>3.2729481545003036</c:v>
                </c:pt>
                <c:pt idx="917">
                  <c:v>3.1757754800590843</c:v>
                </c:pt>
                <c:pt idx="918">
                  <c:v>4.1383728379244076</c:v>
                </c:pt>
                <c:pt idx="919">
                  <c:v>2.9003128159002811</c:v>
                </c:pt>
                <c:pt idx="920">
                  <c:v>4.1712355629547213</c:v>
                </c:pt>
                <c:pt idx="921">
                  <c:v>3.4936877763212917</c:v>
                </c:pt>
                <c:pt idx="922">
                  <c:v>5.698880094032921</c:v>
                </c:pt>
                <c:pt idx="923">
                  <c:v>3.7641366117143984</c:v>
                </c:pt>
                <c:pt idx="924">
                  <c:v>3.1112737920937041</c:v>
                </c:pt>
                <c:pt idx="925">
                  <c:v>2.4197530864197532</c:v>
                </c:pt>
                <c:pt idx="926">
                  <c:v>3.3231610282141051</c:v>
                </c:pt>
                <c:pt idx="927">
                  <c:v>3.5999300984446907</c:v>
                </c:pt>
                <c:pt idx="928">
                  <c:v>3.2909521903765047</c:v>
                </c:pt>
                <c:pt idx="929">
                  <c:v>2.7956581745780351</c:v>
                </c:pt>
                <c:pt idx="930">
                  <c:v>2.8140413593375264</c:v>
                </c:pt>
                <c:pt idx="931">
                  <c:v>2.4468715303766082</c:v>
                </c:pt>
                <c:pt idx="932">
                  <c:v>2.4514829148206347</c:v>
                </c:pt>
                <c:pt idx="933">
                  <c:v>2.4621245712299271</c:v>
                </c:pt>
                <c:pt idx="934">
                  <c:v>1.9491342850339597</c:v>
                </c:pt>
                <c:pt idx="935">
                  <c:v>2.6321231278248796</c:v>
                </c:pt>
                <c:pt idx="936">
                  <c:v>3.3539925757550981</c:v>
                </c:pt>
                <c:pt idx="937">
                  <c:v>2.9112863373654472</c:v>
                </c:pt>
                <c:pt idx="938">
                  <c:v>2.5621337395727113</c:v>
                </c:pt>
                <c:pt idx="939">
                  <c:v>2.6621881279610426</c:v>
                </c:pt>
                <c:pt idx="940">
                  <c:v>3.1611215525363097</c:v>
                </c:pt>
                <c:pt idx="941">
                  <c:v>1.7256617614565382</c:v>
                </c:pt>
                <c:pt idx="942">
                  <c:v>2.823552657577554</c:v>
                </c:pt>
                <c:pt idx="943">
                  <c:v>2.9809655535796615</c:v>
                </c:pt>
                <c:pt idx="944">
                  <c:v>2.4560922063666304</c:v>
                </c:pt>
                <c:pt idx="945">
                  <c:v>3.5021990552207201</c:v>
                </c:pt>
                <c:pt idx="946">
                  <c:v>2.8782871508064289</c:v>
                </c:pt>
                <c:pt idx="947">
                  <c:v>1.7395748038084766</c:v>
                </c:pt>
                <c:pt idx="948">
                  <c:v>1.7664708237952078</c:v>
                </c:pt>
                <c:pt idx="949">
                  <c:v>1.7867922611185159</c:v>
                </c:pt>
                <c:pt idx="950">
                  <c:v>2.6645302348940509</c:v>
                </c:pt>
                <c:pt idx="951">
                  <c:v>2.6513208515003845</c:v>
                </c:pt>
                <c:pt idx="952">
                  <c:v>3.0524938346167398</c:v>
                </c:pt>
                <c:pt idx="953">
                  <c:v>3.3150142262037647</c:v>
                </c:pt>
                <c:pt idx="954">
                  <c:v>3.6087660207340009</c:v>
                </c:pt>
                <c:pt idx="955">
                  <c:v>18.60377358490566</c:v>
                </c:pt>
                <c:pt idx="956">
                  <c:v>18.566037735849058</c:v>
                </c:pt>
                <c:pt idx="957">
                  <c:v>2.7790015928423766</c:v>
                </c:pt>
                <c:pt idx="958">
                  <c:v>2.8016978343119838</c:v>
                </c:pt>
                <c:pt idx="959">
                  <c:v>2.1558164354322304</c:v>
                </c:pt>
                <c:pt idx="960">
                  <c:v>3.2683328755836314</c:v>
                </c:pt>
                <c:pt idx="961">
                  <c:v>4.3326388744690618</c:v>
                </c:pt>
                <c:pt idx="962">
                  <c:v>2.7118398223719811</c:v>
                </c:pt>
                <c:pt idx="963">
                  <c:v>2.724113115129065</c:v>
                </c:pt>
                <c:pt idx="964">
                  <c:v>2.7720905322703917</c:v>
                </c:pt>
                <c:pt idx="965">
                  <c:v>2.7854795789144831</c:v>
                </c:pt>
                <c:pt idx="966">
                  <c:v>2.5974293641940163</c:v>
                </c:pt>
                <c:pt idx="967">
                  <c:v>2.8162515363064915</c:v>
                </c:pt>
                <c:pt idx="968">
                  <c:v>3.0270981273940825</c:v>
                </c:pt>
                <c:pt idx="969">
                  <c:v>3.2557884941704525</c:v>
                </c:pt>
                <c:pt idx="970">
                  <c:v>3.7085487655474574</c:v>
                </c:pt>
                <c:pt idx="971">
                  <c:v>2.6814165701042869</c:v>
                </c:pt>
                <c:pt idx="972">
                  <c:v>3.2001048355392476</c:v>
                </c:pt>
                <c:pt idx="973">
                  <c:v>3.3975643594882068</c:v>
                </c:pt>
                <c:pt idx="974">
                  <c:v>2.9602370794932753</c:v>
                </c:pt>
                <c:pt idx="975">
                  <c:v>3.5736437807147285</c:v>
                </c:pt>
                <c:pt idx="976">
                  <c:v>3.6833818407366765</c:v>
                </c:pt>
                <c:pt idx="977">
                  <c:v>3.1266111806731969</c:v>
                </c:pt>
                <c:pt idx="978">
                  <c:v>3.4924163075373187</c:v>
                </c:pt>
                <c:pt idx="979">
                  <c:v>4.2442212151562329</c:v>
                </c:pt>
                <c:pt idx="980">
                  <c:v>3.1001536714104363</c:v>
                </c:pt>
                <c:pt idx="981">
                  <c:v>3.8402478817625929</c:v>
                </c:pt>
                <c:pt idx="982">
                  <c:v>3.8635553483780747</c:v>
                </c:pt>
                <c:pt idx="983">
                  <c:v>3.4485572286922337</c:v>
                </c:pt>
                <c:pt idx="984">
                  <c:v>3.65221907847077</c:v>
                </c:pt>
                <c:pt idx="985">
                  <c:v>2.7970154175941957</c:v>
                </c:pt>
                <c:pt idx="986">
                  <c:v>2.5270693512304252</c:v>
                </c:pt>
                <c:pt idx="987">
                  <c:v>1.2886432433966182</c:v>
                </c:pt>
                <c:pt idx="988">
                  <c:v>1.3194576930414608</c:v>
                </c:pt>
                <c:pt idx="989">
                  <c:v>1.3634506074228183</c:v>
                </c:pt>
                <c:pt idx="990">
                  <c:v>1.360664264219638</c:v>
                </c:pt>
                <c:pt idx="991">
                  <c:v>1.567854462598443</c:v>
                </c:pt>
                <c:pt idx="992">
                  <c:v>0.89299540597739124</c:v>
                </c:pt>
                <c:pt idx="993">
                  <c:v>5.6169256693503089E-2</c:v>
                </c:pt>
                <c:pt idx="994">
                  <c:v>1.1217424069281183</c:v>
                </c:pt>
                <c:pt idx="995">
                  <c:v>1.1069176174092443</c:v>
                </c:pt>
                <c:pt idx="996">
                  <c:v>2.6436644854253419</c:v>
                </c:pt>
                <c:pt idx="997">
                  <c:v>2.0406949071870537</c:v>
                </c:pt>
                <c:pt idx="998">
                  <c:v>1.1366769815251694</c:v>
                </c:pt>
                <c:pt idx="999">
                  <c:v>1.1700214774486788</c:v>
                </c:pt>
                <c:pt idx="1000">
                  <c:v>1.103840966984666</c:v>
                </c:pt>
                <c:pt idx="1001">
                  <c:v>1.3560761200739224</c:v>
                </c:pt>
                <c:pt idx="1002">
                  <c:v>0.95415579575102505</c:v>
                </c:pt>
                <c:pt idx="1003">
                  <c:v>0.64440084458611824</c:v>
                </c:pt>
                <c:pt idx="1004">
                  <c:v>0.64272818541035492</c:v>
                </c:pt>
                <c:pt idx="1005">
                  <c:v>0.64290612787586165</c:v>
                </c:pt>
                <c:pt idx="1006">
                  <c:v>1.438133331794194</c:v>
                </c:pt>
                <c:pt idx="1007">
                  <c:v>0.73922432497281509</c:v>
                </c:pt>
                <c:pt idx="1008">
                  <c:v>1.8694871594723284</c:v>
                </c:pt>
                <c:pt idx="1009">
                  <c:v>2.0943027864876056</c:v>
                </c:pt>
                <c:pt idx="1010">
                  <c:v>1.3299612250559687</c:v>
                </c:pt>
                <c:pt idx="1011">
                  <c:v>1.7227686198457774</c:v>
                </c:pt>
                <c:pt idx="1012">
                  <c:v>1.1188917468205193</c:v>
                </c:pt>
                <c:pt idx="1013">
                  <c:v>1.1198128349018697</c:v>
                </c:pt>
                <c:pt idx="1014">
                  <c:v>1.830263118863279</c:v>
                </c:pt>
                <c:pt idx="1015">
                  <c:v>0.79500161817343162</c:v>
                </c:pt>
                <c:pt idx="1016">
                  <c:v>1.0112650700998309</c:v>
                </c:pt>
                <c:pt idx="1017">
                  <c:v>0.6934973542087175</c:v>
                </c:pt>
                <c:pt idx="1018">
                  <c:v>1.6314723748915245</c:v>
                </c:pt>
                <c:pt idx="1019">
                  <c:v>2.2277413146324454</c:v>
                </c:pt>
                <c:pt idx="1020">
                  <c:v>1.6</c:v>
                </c:pt>
                <c:pt idx="1021">
                  <c:v>1.4205559806171895</c:v>
                </c:pt>
                <c:pt idx="1022">
                  <c:v>1.0063443447823235</c:v>
                </c:pt>
                <c:pt idx="1023">
                  <c:v>1.7290071545123635</c:v>
                </c:pt>
                <c:pt idx="1024">
                  <c:v>1.1211924821775761</c:v>
                </c:pt>
                <c:pt idx="1025">
                  <c:v>1.0239397986586818</c:v>
                </c:pt>
                <c:pt idx="1026">
                  <c:v>0.8904602893995941</c:v>
                </c:pt>
                <c:pt idx="1027">
                  <c:v>1.0443307757885762</c:v>
                </c:pt>
                <c:pt idx="1028">
                  <c:v>1.3257458804976179</c:v>
                </c:pt>
                <c:pt idx="1029">
                  <c:v>1.3205207982025717</c:v>
                </c:pt>
                <c:pt idx="1030">
                  <c:v>1.0800403971833259</c:v>
                </c:pt>
                <c:pt idx="1031">
                  <c:v>0.93868993107437215</c:v>
                </c:pt>
                <c:pt idx="1032">
                  <c:v>1.487322201607916</c:v>
                </c:pt>
                <c:pt idx="1033">
                  <c:v>1.3599298100743189</c:v>
                </c:pt>
                <c:pt idx="1034">
                  <c:v>1.3137894748030912</c:v>
                </c:pt>
                <c:pt idx="1035">
                  <c:v>1.1666488279995717</c:v>
                </c:pt>
                <c:pt idx="1036">
                  <c:v>1.8198902131447505</c:v>
                </c:pt>
                <c:pt idx="1037">
                  <c:v>1.6820932716269135</c:v>
                </c:pt>
                <c:pt idx="1038">
                  <c:v>1.4810797986816018</c:v>
                </c:pt>
                <c:pt idx="1039">
                  <c:v>0.94680932953583252</c:v>
                </c:pt>
                <c:pt idx="1040">
                  <c:v>1.9240824009202133</c:v>
                </c:pt>
                <c:pt idx="1041">
                  <c:v>1.9345393704904319</c:v>
                </c:pt>
                <c:pt idx="1042">
                  <c:v>1.6615351948189829</c:v>
                </c:pt>
                <c:pt idx="1043">
                  <c:v>0.78083541808809043</c:v>
                </c:pt>
                <c:pt idx="1044">
                  <c:v>1.1357041434506046</c:v>
                </c:pt>
                <c:pt idx="1045">
                  <c:v>1.1425858086300669</c:v>
                </c:pt>
                <c:pt idx="1046">
                  <c:v>0.72137126185266232</c:v>
                </c:pt>
                <c:pt idx="1047">
                  <c:v>0.81190798376184026</c:v>
                </c:pt>
                <c:pt idx="1048">
                  <c:v>2.5094925785295135</c:v>
                </c:pt>
                <c:pt idx="1049">
                  <c:v>1.0094768299764012</c:v>
                </c:pt>
                <c:pt idx="1050">
                  <c:v>2.8511200828897065</c:v>
                </c:pt>
                <c:pt idx="1051">
                  <c:v>0.61393865756365995</c:v>
                </c:pt>
                <c:pt idx="1052">
                  <c:v>1.0890231536251478</c:v>
                </c:pt>
                <c:pt idx="1053">
                  <c:v>1.5390320786204339</c:v>
                </c:pt>
                <c:pt idx="1054">
                  <c:v>1.1107855039700814</c:v>
                </c:pt>
                <c:pt idx="1055">
                  <c:v>1.4067122781065089</c:v>
                </c:pt>
                <c:pt idx="1056">
                  <c:v>1.4071745562130178</c:v>
                </c:pt>
                <c:pt idx="1057">
                  <c:v>1.3752773668639053</c:v>
                </c:pt>
                <c:pt idx="1058">
                  <c:v>2.6866175124090406</c:v>
                </c:pt>
                <c:pt idx="1059">
                  <c:v>1.4948743669415017</c:v>
                </c:pt>
                <c:pt idx="1060">
                  <c:v>2.7078183487534431</c:v>
                </c:pt>
                <c:pt idx="1061">
                  <c:v>1.1009878009754737</c:v>
                </c:pt>
                <c:pt idx="1062">
                  <c:v>1.2055081717253537</c:v>
                </c:pt>
                <c:pt idx="1063">
                  <c:v>1.3788908040150056</c:v>
                </c:pt>
                <c:pt idx="1064">
                  <c:v>1.1563925261144621</c:v>
                </c:pt>
                <c:pt idx="1065">
                  <c:v>2.8901382199296144</c:v>
                </c:pt>
                <c:pt idx="1066">
                  <c:v>1.7521946004984692</c:v>
                </c:pt>
                <c:pt idx="1067">
                  <c:v>1.6735832369548949</c:v>
                </c:pt>
                <c:pt idx="1068">
                  <c:v>1.5087970540098199</c:v>
                </c:pt>
                <c:pt idx="1069">
                  <c:v>1.7014791573285521</c:v>
                </c:pt>
                <c:pt idx="1070">
                  <c:v>0.83353731593254399</c:v>
                </c:pt>
                <c:pt idx="1071">
                  <c:v>1.715686274509804</c:v>
                </c:pt>
                <c:pt idx="1072">
                  <c:v>1.60214715105372</c:v>
                </c:pt>
                <c:pt idx="1073">
                  <c:v>1.2396817801172388</c:v>
                </c:pt>
                <c:pt idx="1074">
                  <c:v>1.2441679626749611</c:v>
                </c:pt>
                <c:pt idx="1075">
                  <c:v>2.2104780520765464</c:v>
                </c:pt>
                <c:pt idx="1076">
                  <c:v>1.718969377300497</c:v>
                </c:pt>
                <c:pt idx="1077">
                  <c:v>2.1281002433593952</c:v>
                </c:pt>
                <c:pt idx="1078">
                  <c:v>1.4542743789957799</c:v>
                </c:pt>
                <c:pt idx="1079">
                  <c:v>1.8378378378378379</c:v>
                </c:pt>
                <c:pt idx="1080">
                  <c:v>0.78328393197263579</c:v>
                </c:pt>
                <c:pt idx="1081">
                  <c:v>0.77652176853114541</c:v>
                </c:pt>
                <c:pt idx="1082">
                  <c:v>1.5404296146260859</c:v>
                </c:pt>
                <c:pt idx="1083">
                  <c:v>2.476442827801383</c:v>
                </c:pt>
                <c:pt idx="1084">
                  <c:v>2.4795785578777383</c:v>
                </c:pt>
                <c:pt idx="1085">
                  <c:v>1.6049014795596379</c:v>
                </c:pt>
                <c:pt idx="1086">
                  <c:v>3.0939211277708041</c:v>
                </c:pt>
                <c:pt idx="1087">
                  <c:v>3.1008179648813052</c:v>
                </c:pt>
                <c:pt idx="1088">
                  <c:v>1.0144498560396091</c:v>
                </c:pt>
                <c:pt idx="1089">
                  <c:v>1.4185649537936311</c:v>
                </c:pt>
                <c:pt idx="1090">
                  <c:v>2.0079945767783256</c:v>
                </c:pt>
                <c:pt idx="1091">
                  <c:v>2.127262161713432</c:v>
                </c:pt>
                <c:pt idx="1092">
                  <c:v>1.631815103284795</c:v>
                </c:pt>
                <c:pt idx="1093">
                  <c:v>3.8894117647058826</c:v>
                </c:pt>
                <c:pt idx="1094">
                  <c:v>2.8059405940594058</c:v>
                </c:pt>
                <c:pt idx="1095">
                  <c:v>2.8287128712871286</c:v>
                </c:pt>
                <c:pt idx="1096">
                  <c:v>1.8198757763975155</c:v>
                </c:pt>
                <c:pt idx="1097">
                  <c:v>4.2163438828530939</c:v>
                </c:pt>
                <c:pt idx="1098">
                  <c:v>2.7557003257328989</c:v>
                </c:pt>
                <c:pt idx="1099">
                  <c:v>2.5467391304347826</c:v>
                </c:pt>
                <c:pt idx="1100">
                  <c:v>2.1401062416998671</c:v>
                </c:pt>
                <c:pt idx="1101">
                  <c:v>2.3153678077203206</c:v>
                </c:pt>
                <c:pt idx="1102">
                  <c:v>2.633832976445396</c:v>
                </c:pt>
                <c:pt idx="1103">
                  <c:v>2.3521513002364065</c:v>
                </c:pt>
                <c:pt idx="1104">
                  <c:v>1.8253533971728226</c:v>
                </c:pt>
                <c:pt idx="1105">
                  <c:v>1.8469676242590058</c:v>
                </c:pt>
                <c:pt idx="1106">
                  <c:v>3.9698104892022918</c:v>
                </c:pt>
                <c:pt idx="1107">
                  <c:v>3.067356064840693</c:v>
                </c:pt>
                <c:pt idx="1108">
                  <c:v>3.5286343612334803</c:v>
                </c:pt>
                <c:pt idx="1109">
                  <c:v>3.0048332527791204</c:v>
                </c:pt>
                <c:pt idx="1110">
                  <c:v>1.8860662047729022</c:v>
                </c:pt>
                <c:pt idx="1111">
                  <c:v>1.9083910700538875</c:v>
                </c:pt>
                <c:pt idx="1112">
                  <c:v>1.1031562740569669</c:v>
                </c:pt>
                <c:pt idx="1113">
                  <c:v>2.8979166666666667</c:v>
                </c:pt>
                <c:pt idx="1114">
                  <c:v>2.5997067448680351</c:v>
                </c:pt>
                <c:pt idx="1115">
                  <c:v>4.2722335369993214</c:v>
                </c:pt>
                <c:pt idx="1116">
                  <c:v>2.2530120481927711</c:v>
                </c:pt>
                <c:pt idx="1117">
                  <c:v>2.2630522088353415</c:v>
                </c:pt>
                <c:pt idx="1118">
                  <c:v>2.8666666666666667</c:v>
                </c:pt>
                <c:pt idx="1119">
                  <c:v>3.8035902851108765</c:v>
                </c:pt>
                <c:pt idx="1120">
                  <c:v>2.9710884353741496</c:v>
                </c:pt>
                <c:pt idx="1121">
                  <c:v>3.4221105527638191</c:v>
                </c:pt>
                <c:pt idx="1122">
                  <c:v>3.2051282051282053</c:v>
                </c:pt>
                <c:pt idx="1123">
                  <c:v>1.2965367965367964</c:v>
                </c:pt>
                <c:pt idx="1124">
                  <c:v>2.3220000000000001</c:v>
                </c:pt>
                <c:pt idx="1125">
                  <c:v>2.6830732292917165</c:v>
                </c:pt>
                <c:pt idx="1126">
                  <c:v>2.8544303797468356</c:v>
                </c:pt>
                <c:pt idx="1127">
                  <c:v>3.0337477797513324</c:v>
                </c:pt>
                <c:pt idx="1128">
                  <c:v>3.5919003115264796</c:v>
                </c:pt>
                <c:pt idx="1129">
                  <c:v>2.2445302445302446</c:v>
                </c:pt>
                <c:pt idx="1130">
                  <c:v>2.5799654782453425</c:v>
                </c:pt>
                <c:pt idx="1131">
                  <c:v>2.5896077614427711</c:v>
                </c:pt>
                <c:pt idx="1132">
                  <c:v>2.7142857142857144</c:v>
                </c:pt>
                <c:pt idx="1133">
                  <c:v>2.7170731707317075</c:v>
                </c:pt>
                <c:pt idx="1134">
                  <c:v>2.134502923976608</c:v>
                </c:pt>
                <c:pt idx="1135">
                  <c:v>3.3462105573577117</c:v>
                </c:pt>
                <c:pt idx="1136">
                  <c:v>2.7274734982332154</c:v>
                </c:pt>
                <c:pt idx="1137">
                  <c:v>1.5102217602217602</c:v>
                </c:pt>
                <c:pt idx="1138">
                  <c:v>3.082078399816071</c:v>
                </c:pt>
                <c:pt idx="1139">
                  <c:v>2.0215647716476282</c:v>
                </c:pt>
                <c:pt idx="1140">
                  <c:v>2.7164556962025315</c:v>
                </c:pt>
                <c:pt idx="1141">
                  <c:v>2.9130214917825539</c:v>
                </c:pt>
                <c:pt idx="1142">
                  <c:v>5.0566727605118826</c:v>
                </c:pt>
                <c:pt idx="1143">
                  <c:v>2.103969754253308</c:v>
                </c:pt>
                <c:pt idx="1144">
                  <c:v>1.9222488038277512</c:v>
                </c:pt>
                <c:pt idx="1145">
                  <c:v>2.0889001778003555</c:v>
                </c:pt>
                <c:pt idx="1146">
                  <c:v>3.018987341772152</c:v>
                </c:pt>
                <c:pt idx="1147">
                  <c:v>2.6008024072216651</c:v>
                </c:pt>
                <c:pt idx="1148">
                  <c:v>2.2992874109263659</c:v>
                </c:pt>
                <c:pt idx="1149">
                  <c:v>2.6384173580089341</c:v>
                </c:pt>
                <c:pt idx="1150">
                  <c:v>2.6583280153158904</c:v>
                </c:pt>
                <c:pt idx="1151">
                  <c:v>3.0089246843709185</c:v>
                </c:pt>
                <c:pt idx="1152">
                  <c:v>2.224604966139955</c:v>
                </c:pt>
                <c:pt idx="1153">
                  <c:v>2.7873563218390807</c:v>
                </c:pt>
                <c:pt idx="1154">
                  <c:v>2.4754738015607582</c:v>
                </c:pt>
                <c:pt idx="1155">
                  <c:v>2.4379391100702574</c:v>
                </c:pt>
                <c:pt idx="1156">
                  <c:v>1.9378560331434489</c:v>
                </c:pt>
                <c:pt idx="1157">
                  <c:v>1.9432936302433972</c:v>
                </c:pt>
                <c:pt idx="1158">
                  <c:v>3.0288270377733597</c:v>
                </c:pt>
                <c:pt idx="1159">
                  <c:v>3.2147731834604576</c:v>
                </c:pt>
                <c:pt idx="1160">
                  <c:v>3.6878698224852071</c:v>
                </c:pt>
                <c:pt idx="1161">
                  <c:v>2.9894875164257555</c:v>
                </c:pt>
                <c:pt idx="1162">
                  <c:v>2.3814432989690721</c:v>
                </c:pt>
                <c:pt idx="1163">
                  <c:v>2.3929654335961188</c:v>
                </c:pt>
                <c:pt idx="1164">
                  <c:v>2.7293729372937294</c:v>
                </c:pt>
                <c:pt idx="1165">
                  <c:v>2.618431689571544</c:v>
                </c:pt>
                <c:pt idx="1166">
                  <c:v>2.7283950617283952</c:v>
                </c:pt>
                <c:pt idx="1167">
                  <c:v>2.7308641975308641</c:v>
                </c:pt>
                <c:pt idx="1168">
                  <c:v>2.9335347432024168</c:v>
                </c:pt>
                <c:pt idx="1169">
                  <c:v>2.9792207792207792</c:v>
                </c:pt>
                <c:pt idx="1170">
                  <c:v>3.2241992882562278</c:v>
                </c:pt>
                <c:pt idx="1171">
                  <c:v>1.0279329608938548</c:v>
                </c:pt>
                <c:pt idx="1172">
                  <c:v>3.0570866141732282</c:v>
                </c:pt>
                <c:pt idx="1173">
                  <c:v>2.3288789903489233</c:v>
                </c:pt>
                <c:pt idx="1174">
                  <c:v>2.7207943925233646</c:v>
                </c:pt>
                <c:pt idx="1175">
                  <c:v>1.3738317757009346</c:v>
                </c:pt>
                <c:pt idx="1176">
                  <c:v>3.1090487238979119</c:v>
                </c:pt>
                <c:pt idx="1177">
                  <c:v>2.5379310344827588</c:v>
                </c:pt>
                <c:pt idx="1178">
                  <c:v>2.9638263665594855</c:v>
                </c:pt>
                <c:pt idx="1179">
                  <c:v>1.1562492501859538</c:v>
                </c:pt>
                <c:pt idx="1180">
                  <c:v>1.1556973870480121</c:v>
                </c:pt>
                <c:pt idx="1181">
                  <c:v>1.1522902320224584</c:v>
                </c:pt>
                <c:pt idx="1182">
                  <c:v>0.94753991528185078</c:v>
                </c:pt>
                <c:pt idx="1183">
                  <c:v>0.94574780058651031</c:v>
                </c:pt>
                <c:pt idx="1184">
                  <c:v>0.944118605408928</c:v>
                </c:pt>
                <c:pt idx="1185">
                  <c:v>2.5801980198019803</c:v>
                </c:pt>
                <c:pt idx="1186">
                  <c:v>0.87509758001561277</c:v>
                </c:pt>
                <c:pt idx="1187">
                  <c:v>0.87099921935987512</c:v>
                </c:pt>
                <c:pt idx="1188">
                  <c:v>1.481958762886598</c:v>
                </c:pt>
                <c:pt idx="1189">
                  <c:v>1.6977272727272728</c:v>
                </c:pt>
                <c:pt idx="1190">
                  <c:v>0.82445959669229651</c:v>
                </c:pt>
                <c:pt idx="1191">
                  <c:v>1.5891089108910892</c:v>
                </c:pt>
                <c:pt idx="1192">
                  <c:v>2.4435521965044873</c:v>
                </c:pt>
                <c:pt idx="1193">
                  <c:v>1.8827361563517915</c:v>
                </c:pt>
                <c:pt idx="1194">
                  <c:v>1.8762214983713354</c:v>
                </c:pt>
                <c:pt idx="1195">
                  <c:v>1.3543478260869566</c:v>
                </c:pt>
                <c:pt idx="1196">
                  <c:v>2.3448905109489053</c:v>
                </c:pt>
                <c:pt idx="1197">
                  <c:v>1.7901498929336188</c:v>
                </c:pt>
                <c:pt idx="1198">
                  <c:v>2.2972972972972974</c:v>
                </c:pt>
                <c:pt idx="1199">
                  <c:v>2.1478787878787879</c:v>
                </c:pt>
                <c:pt idx="1200">
                  <c:v>2.6374758531873792</c:v>
                </c:pt>
                <c:pt idx="1201">
                  <c:v>2.6194462330972312</c:v>
                </c:pt>
                <c:pt idx="1202">
                  <c:v>1.1381560283687944</c:v>
                </c:pt>
                <c:pt idx="1203">
                  <c:v>0.91375367526951978</c:v>
                </c:pt>
                <c:pt idx="1204">
                  <c:v>0.91342698464554062</c:v>
                </c:pt>
                <c:pt idx="1205">
                  <c:v>1.1454628362973096</c:v>
                </c:pt>
                <c:pt idx="1206">
                  <c:v>1.1451892384860922</c:v>
                </c:pt>
                <c:pt idx="1207">
                  <c:v>1.9506390480387836</c:v>
                </c:pt>
                <c:pt idx="1208">
                  <c:v>1.8162185985015424</c:v>
                </c:pt>
                <c:pt idx="1209">
                  <c:v>1.1081290322580646</c:v>
                </c:pt>
                <c:pt idx="1210">
                  <c:v>0.84043715846994538</c:v>
                </c:pt>
                <c:pt idx="1211">
                  <c:v>2.3761878144214643</c:v>
                </c:pt>
                <c:pt idx="1212">
                  <c:v>2.3574622694242593</c:v>
                </c:pt>
                <c:pt idx="1213">
                  <c:v>1.7118133935289692</c:v>
                </c:pt>
                <c:pt idx="1214">
                  <c:v>1.6333811573409851</c:v>
                </c:pt>
                <c:pt idx="1215">
                  <c:v>1.216707768187423</c:v>
                </c:pt>
                <c:pt idx="1216">
                  <c:v>1.0544700214132763</c:v>
                </c:pt>
                <c:pt idx="1217">
                  <c:v>1.6487785342410892</c:v>
                </c:pt>
                <c:pt idx="1218">
                  <c:v>0.87351881592082992</c:v>
                </c:pt>
                <c:pt idx="1219">
                  <c:v>0.87299795998090191</c:v>
                </c:pt>
                <c:pt idx="1220">
                  <c:v>1.5563611386705334</c:v>
                </c:pt>
                <c:pt idx="1221">
                  <c:v>0.91147036181678209</c:v>
                </c:pt>
                <c:pt idx="1222">
                  <c:v>1.5895833333333333</c:v>
                </c:pt>
                <c:pt idx="1223">
                  <c:v>1.0230680507497116</c:v>
                </c:pt>
                <c:pt idx="1224">
                  <c:v>0.84891304347826091</c:v>
                </c:pt>
                <c:pt idx="1225">
                  <c:v>1.6935745140388769</c:v>
                </c:pt>
                <c:pt idx="1226">
                  <c:v>2.5095036958817318</c:v>
                </c:pt>
                <c:pt idx="1227">
                  <c:v>2.185374149659864</c:v>
                </c:pt>
                <c:pt idx="1228">
                  <c:v>1.5604229607250755</c:v>
                </c:pt>
                <c:pt idx="1229">
                  <c:v>1.3255287009063443</c:v>
                </c:pt>
                <c:pt idx="1230">
                  <c:v>1.3210526315789475</c:v>
                </c:pt>
                <c:pt idx="1231">
                  <c:v>1.3105263157894738</c:v>
                </c:pt>
                <c:pt idx="1232">
                  <c:v>1.6159844054580896</c:v>
                </c:pt>
                <c:pt idx="1233">
                  <c:v>1.6086744639376218</c:v>
                </c:pt>
                <c:pt idx="1234">
                  <c:v>1.2708018154311649</c:v>
                </c:pt>
                <c:pt idx="1235">
                  <c:v>1.4723618090452262</c:v>
                </c:pt>
                <c:pt idx="1236">
                  <c:v>1.6935</c:v>
                </c:pt>
                <c:pt idx="1237">
                  <c:v>1.1579655543595264</c:v>
                </c:pt>
                <c:pt idx="1238">
                  <c:v>1.8235294117647058</c:v>
                </c:pt>
                <c:pt idx="1239">
                  <c:v>0.78132387706855788</c:v>
                </c:pt>
                <c:pt idx="1240">
                  <c:v>2.3006329113924049</c:v>
                </c:pt>
                <c:pt idx="1241">
                  <c:v>1.9365994236311239</c:v>
                </c:pt>
                <c:pt idx="1242">
                  <c:v>2.0372670807453415</c:v>
                </c:pt>
                <c:pt idx="1243">
                  <c:v>2.0763765541740673</c:v>
                </c:pt>
                <c:pt idx="1244">
                  <c:v>1.7408163265306122</c:v>
                </c:pt>
                <c:pt idx="1245">
                  <c:v>0.63846153846153841</c:v>
                </c:pt>
                <c:pt idx="1246">
                  <c:v>1.7797270955165692</c:v>
                </c:pt>
                <c:pt idx="1247">
                  <c:v>1.7563352826510721</c:v>
                </c:pt>
                <c:pt idx="1248">
                  <c:v>1.8233130244855731</c:v>
                </c:pt>
                <c:pt idx="1249">
                  <c:v>1.0408163265306123</c:v>
                </c:pt>
                <c:pt idx="1250">
                  <c:v>1.4079999999999999</c:v>
                </c:pt>
                <c:pt idx="1251">
                  <c:v>1.8734177215189873</c:v>
                </c:pt>
                <c:pt idx="1252">
                  <c:v>1.022689075630252</c:v>
                </c:pt>
                <c:pt idx="1253">
                  <c:v>1.3736609955891619</c:v>
                </c:pt>
                <c:pt idx="1254">
                  <c:v>1.345884804286352</c:v>
                </c:pt>
                <c:pt idx="1255">
                  <c:v>1.2980625931445604</c:v>
                </c:pt>
                <c:pt idx="1256">
                  <c:v>0.66773589949211443</c:v>
                </c:pt>
                <c:pt idx="1257">
                  <c:v>0.66452820101577115</c:v>
                </c:pt>
                <c:pt idx="1258">
                  <c:v>0.66212242715851377</c:v>
                </c:pt>
                <c:pt idx="1259">
                  <c:v>1.0616374566082465</c:v>
                </c:pt>
                <c:pt idx="1260">
                  <c:v>1.0393617021276595</c:v>
                </c:pt>
                <c:pt idx="1261">
                  <c:v>1.5882610600087603</c:v>
                </c:pt>
                <c:pt idx="1262">
                  <c:v>1.5789531318440648</c:v>
                </c:pt>
                <c:pt idx="1263">
                  <c:v>1.3996212121212122</c:v>
                </c:pt>
                <c:pt idx="1264">
                  <c:v>1.478219696969697</c:v>
                </c:pt>
                <c:pt idx="1265">
                  <c:v>1.5107052896725441</c:v>
                </c:pt>
                <c:pt idx="1266">
                  <c:v>1.8403041825095057</c:v>
                </c:pt>
                <c:pt idx="1267">
                  <c:v>1.2783783783783784</c:v>
                </c:pt>
                <c:pt idx="1268">
                  <c:v>1.1305121613604905</c:v>
                </c:pt>
                <c:pt idx="1269">
                  <c:v>1.1324896183508009</c:v>
                </c:pt>
                <c:pt idx="1270">
                  <c:v>1.1322918726517699</c:v>
                </c:pt>
                <c:pt idx="1271">
                  <c:v>0.76991150442477874</c:v>
                </c:pt>
                <c:pt idx="1272">
                  <c:v>1.6743119266055047</c:v>
                </c:pt>
                <c:pt idx="1273">
                  <c:v>1.8525206922498119</c:v>
                </c:pt>
                <c:pt idx="1274">
                  <c:v>1.8156508653122649</c:v>
                </c:pt>
                <c:pt idx="1275">
                  <c:v>0.55951211052662009</c:v>
                </c:pt>
                <c:pt idx="1276">
                  <c:v>1.7802568567696997</c:v>
                </c:pt>
                <c:pt idx="1277">
                  <c:v>1.7722028733130171</c:v>
                </c:pt>
                <c:pt idx="1278">
                  <c:v>1.7686112320417937</c:v>
                </c:pt>
                <c:pt idx="1279">
                  <c:v>2.0180586907449212</c:v>
                </c:pt>
                <c:pt idx="1280">
                  <c:v>1.0391228070175438</c:v>
                </c:pt>
                <c:pt idx="1281">
                  <c:v>1.0331578947368421</c:v>
                </c:pt>
                <c:pt idx="1282">
                  <c:v>1.0333333333333334</c:v>
                </c:pt>
                <c:pt idx="1283">
                  <c:v>1.2975326560232221</c:v>
                </c:pt>
                <c:pt idx="1284">
                  <c:v>1.0947695494562404</c:v>
                </c:pt>
                <c:pt idx="1285">
                  <c:v>0.98952879581151831</c:v>
                </c:pt>
                <c:pt idx="1286">
                  <c:v>1.2116935483870968</c:v>
                </c:pt>
                <c:pt idx="1287">
                  <c:v>0.67474916387959871</c:v>
                </c:pt>
                <c:pt idx="1288">
                  <c:v>2.0447316103379722</c:v>
                </c:pt>
                <c:pt idx="1289">
                  <c:v>1.4179044560417502</c:v>
                </c:pt>
                <c:pt idx="1290">
                  <c:v>1.699825479930192</c:v>
                </c:pt>
                <c:pt idx="1291">
                  <c:v>1.3014981273408239</c:v>
                </c:pt>
                <c:pt idx="1292">
                  <c:v>0.64421252371916504</c:v>
                </c:pt>
                <c:pt idx="1293">
                  <c:v>1.3003300330033003</c:v>
                </c:pt>
                <c:pt idx="1294">
                  <c:v>1.0205314009661837</c:v>
                </c:pt>
                <c:pt idx="1295">
                  <c:v>1.0132850241545894</c:v>
                </c:pt>
                <c:pt idx="1296">
                  <c:v>2.0092165898617513</c:v>
                </c:pt>
                <c:pt idx="1297">
                  <c:v>2.0100704934541791</c:v>
                </c:pt>
                <c:pt idx="1298">
                  <c:v>2.1097683786505539</c:v>
                </c:pt>
                <c:pt idx="1299">
                  <c:v>2.1352313167259784</c:v>
                </c:pt>
                <c:pt idx="1300">
                  <c:v>1.2787481804949055</c:v>
                </c:pt>
                <c:pt idx="1301">
                  <c:v>1.277292576419214</c:v>
                </c:pt>
                <c:pt idx="1302">
                  <c:v>1.7980697847067557</c:v>
                </c:pt>
                <c:pt idx="1303">
                  <c:v>1.7854491462509281</c:v>
                </c:pt>
                <c:pt idx="1304">
                  <c:v>0.78681855166802284</c:v>
                </c:pt>
                <c:pt idx="1305">
                  <c:v>1.0639810426540284</c:v>
                </c:pt>
                <c:pt idx="1306">
                  <c:v>1.9760514018691588</c:v>
                </c:pt>
                <c:pt idx="1307">
                  <c:v>2.3863636363636362</c:v>
                </c:pt>
                <c:pt idx="1308">
                  <c:v>2.3963022508038585</c:v>
                </c:pt>
                <c:pt idx="1309">
                  <c:v>5.6044816741260437</c:v>
                </c:pt>
                <c:pt idx="1310">
                  <c:v>3.0392883617494442</c:v>
                </c:pt>
                <c:pt idx="1311">
                  <c:v>3.8381849315068495</c:v>
                </c:pt>
                <c:pt idx="1312">
                  <c:v>2.5536912751677852</c:v>
                </c:pt>
                <c:pt idx="1313">
                  <c:v>3.8486536675951717</c:v>
                </c:pt>
                <c:pt idx="1314">
                  <c:v>3.4335403726708074</c:v>
                </c:pt>
                <c:pt idx="1315">
                  <c:v>5.092514718250631</c:v>
                </c:pt>
                <c:pt idx="1316">
                  <c:v>5.0622371740958787</c:v>
                </c:pt>
                <c:pt idx="1317">
                  <c:v>4.0024122219244171</c:v>
                </c:pt>
                <c:pt idx="1318">
                  <c:v>1.9300600494524902</c:v>
                </c:pt>
                <c:pt idx="1319">
                  <c:v>1.9237018721299894</c:v>
                </c:pt>
                <c:pt idx="1320">
                  <c:v>5.0614035087719298</c:v>
                </c:pt>
                <c:pt idx="1321">
                  <c:v>3.1338413351409473</c:v>
                </c:pt>
                <c:pt idx="1322">
                  <c:v>4.2856133186744145</c:v>
                </c:pt>
                <c:pt idx="1323">
                  <c:v>4.2771320873252705</c:v>
                </c:pt>
                <c:pt idx="1324">
                  <c:v>5.9313565257996732</c:v>
                </c:pt>
                <c:pt idx="1325">
                  <c:v>0.61048304213771842</c:v>
                </c:pt>
                <c:pt idx="1326">
                  <c:v>1.8447814451382694</c:v>
                </c:pt>
                <c:pt idx="1327">
                  <c:v>3.9400352733686068</c:v>
                </c:pt>
                <c:pt idx="1328">
                  <c:v>3.1732418524871355</c:v>
                </c:pt>
                <c:pt idx="1329">
                  <c:v>3.6580732700135683</c:v>
                </c:pt>
                <c:pt idx="1330">
                  <c:v>2.8837209302325579</c:v>
                </c:pt>
                <c:pt idx="1331">
                  <c:v>2.9104403760514597</c:v>
                </c:pt>
                <c:pt idx="1332">
                  <c:v>3.7605150214592276</c:v>
                </c:pt>
                <c:pt idx="1333">
                  <c:v>3.7347639484978541</c:v>
                </c:pt>
                <c:pt idx="1334">
                  <c:v>2.3087248322147653</c:v>
                </c:pt>
                <c:pt idx="1335">
                  <c:v>3.125748502994012</c:v>
                </c:pt>
                <c:pt idx="1336">
                  <c:v>3.3711111111111109</c:v>
                </c:pt>
                <c:pt idx="1337">
                  <c:v>2</c:v>
                </c:pt>
                <c:pt idx="1338">
                  <c:v>2.002688172043011</c:v>
                </c:pt>
                <c:pt idx="1339">
                  <c:v>2.8373493975903616</c:v>
                </c:pt>
                <c:pt idx="1340">
                  <c:v>3.3339694656488548</c:v>
                </c:pt>
                <c:pt idx="1341">
                  <c:v>4.3050483351235229</c:v>
                </c:pt>
                <c:pt idx="1342">
                  <c:v>4.2455516014234878</c:v>
                </c:pt>
                <c:pt idx="1343">
                  <c:v>4.365384615384615</c:v>
                </c:pt>
                <c:pt idx="1344">
                  <c:v>4.3589743589743586</c:v>
                </c:pt>
                <c:pt idx="1345">
                  <c:v>3.2879177377892033</c:v>
                </c:pt>
                <c:pt idx="1346">
                  <c:v>4.2116279069767444</c:v>
                </c:pt>
                <c:pt idx="1347">
                  <c:v>5.5416936703391659</c:v>
                </c:pt>
                <c:pt idx="1348">
                  <c:v>5.6731475480665372</c:v>
                </c:pt>
                <c:pt idx="1349">
                  <c:v>5.630049686757399</c:v>
                </c:pt>
                <c:pt idx="1350">
                  <c:v>2.694344163658243</c:v>
                </c:pt>
                <c:pt idx="1351">
                  <c:v>2.9586158192090397</c:v>
                </c:pt>
                <c:pt idx="1352">
                  <c:v>2.8669491525423729</c:v>
                </c:pt>
                <c:pt idx="1353">
                  <c:v>2.6174689193496969</c:v>
                </c:pt>
                <c:pt idx="1354">
                  <c:v>2.8017556693489394</c:v>
                </c:pt>
                <c:pt idx="1355">
                  <c:v>2.7739575713240674</c:v>
                </c:pt>
                <c:pt idx="1356">
                  <c:v>5.106703296703297</c:v>
                </c:pt>
                <c:pt idx="1357">
                  <c:v>5.0107692307692311</c:v>
                </c:pt>
                <c:pt idx="1358">
                  <c:v>5.0410989010989011</c:v>
                </c:pt>
                <c:pt idx="1359">
                  <c:v>2.1840077071290942</c:v>
                </c:pt>
                <c:pt idx="1360">
                  <c:v>3.2627840909090908</c:v>
                </c:pt>
                <c:pt idx="1361">
                  <c:v>3.2428977272727271</c:v>
                </c:pt>
                <c:pt idx="1362">
                  <c:v>3.5339805825242721</c:v>
                </c:pt>
                <c:pt idx="1363">
                  <c:v>3.3722345132743361</c:v>
                </c:pt>
                <c:pt idx="1364">
                  <c:v>3.3418141592920354</c:v>
                </c:pt>
                <c:pt idx="1365">
                  <c:v>4.083333333333333</c:v>
                </c:pt>
                <c:pt idx="1366">
                  <c:v>2.8290382347987197</c:v>
                </c:pt>
                <c:pt idx="1367">
                  <c:v>3.429600523903078</c:v>
                </c:pt>
                <c:pt idx="1368">
                  <c:v>3.1261406333870103</c:v>
                </c:pt>
                <c:pt idx="1369">
                  <c:v>5.5265054040144106</c:v>
                </c:pt>
                <c:pt idx="1370">
                  <c:v>2.8835758835758836</c:v>
                </c:pt>
                <c:pt idx="1371">
                  <c:v>3.321479374110953</c:v>
                </c:pt>
                <c:pt idx="1372">
                  <c:v>1.4363905325443787</c:v>
                </c:pt>
                <c:pt idx="1373">
                  <c:v>2.7283018867924529</c:v>
                </c:pt>
                <c:pt idx="1374">
                  <c:v>3.1376994122586064</c:v>
                </c:pt>
                <c:pt idx="1375">
                  <c:v>2.775811209439528</c:v>
                </c:pt>
                <c:pt idx="1376">
                  <c:v>6.2057761732851988</c:v>
                </c:pt>
                <c:pt idx="1377">
                  <c:v>0.81091364522726195</c:v>
                </c:pt>
                <c:pt idx="1378">
                  <c:v>0.888774277121259</c:v>
                </c:pt>
                <c:pt idx="1379">
                  <c:v>0.76420427316090322</c:v>
                </c:pt>
                <c:pt idx="1380">
                  <c:v>1.0284704775263442</c:v>
                </c:pt>
                <c:pt idx="1381">
                  <c:v>1.2193541911878758</c:v>
                </c:pt>
                <c:pt idx="1382">
                  <c:v>1.2147921057673885</c:v>
                </c:pt>
                <c:pt idx="1383">
                  <c:v>0.74702797088035089</c:v>
                </c:pt>
                <c:pt idx="1384">
                  <c:v>0.74308933483001505</c:v>
                </c:pt>
                <c:pt idx="1385">
                  <c:v>0.83157790252671748</c:v>
                </c:pt>
                <c:pt idx="1386">
                  <c:v>1.1728765479242813</c:v>
                </c:pt>
                <c:pt idx="1387">
                  <c:v>1.2990046305726428</c:v>
                </c:pt>
                <c:pt idx="1388">
                  <c:v>1.299547806249236</c:v>
                </c:pt>
                <c:pt idx="1389">
                  <c:v>1.5708247731959155</c:v>
                </c:pt>
                <c:pt idx="1390">
                  <c:v>1.1643356643356644</c:v>
                </c:pt>
                <c:pt idx="1391">
                  <c:v>1.1573426573426573</c:v>
                </c:pt>
                <c:pt idx="1392">
                  <c:v>1.1462450592885376</c:v>
                </c:pt>
                <c:pt idx="1393">
                  <c:v>2.3612388837779821</c:v>
                </c:pt>
                <c:pt idx="1394">
                  <c:v>0.53278234375199196</c:v>
                </c:pt>
                <c:pt idx="1395">
                  <c:v>2.3853532617355553</c:v>
                </c:pt>
                <c:pt idx="1396">
                  <c:v>2.2562860511807257</c:v>
                </c:pt>
                <c:pt idx="1397">
                  <c:v>2.2817808088211859</c:v>
                </c:pt>
                <c:pt idx="1398">
                  <c:v>1.3603367290916855</c:v>
                </c:pt>
                <c:pt idx="1399">
                  <c:v>0.46116210646949279</c:v>
                </c:pt>
                <c:pt idx="1400">
                  <c:v>1.3384509398681232</c:v>
                </c:pt>
                <c:pt idx="1401">
                  <c:v>1.2289764242172008</c:v>
                </c:pt>
                <c:pt idx="1402">
                  <c:v>1.2338727446324087</c:v>
                </c:pt>
                <c:pt idx="1403">
                  <c:v>1.2311442937680939</c:v>
                </c:pt>
                <c:pt idx="1404">
                  <c:v>2.4659270998415215</c:v>
                </c:pt>
                <c:pt idx="1405">
                  <c:v>0.9113427115950834</c:v>
                </c:pt>
                <c:pt idx="1406">
                  <c:v>1.807987442335816</c:v>
                </c:pt>
                <c:pt idx="1407">
                  <c:v>0.98911968348170121</c:v>
                </c:pt>
                <c:pt idx="1408">
                  <c:v>0.90922446581022187</c:v>
                </c:pt>
                <c:pt idx="1409">
                  <c:v>1.2059890945905143</c:v>
                </c:pt>
                <c:pt idx="1410">
                  <c:v>2.6509511562770069</c:v>
                </c:pt>
                <c:pt idx="1411">
                  <c:v>2.622838162867942</c:v>
                </c:pt>
                <c:pt idx="1412">
                  <c:v>2.3204861446032159</c:v>
                </c:pt>
                <c:pt idx="1413">
                  <c:v>2.4218476147987635</c:v>
                </c:pt>
                <c:pt idx="1414">
                  <c:v>0.83750271916467267</c:v>
                </c:pt>
                <c:pt idx="1415">
                  <c:v>0.63518799833135242</c:v>
                </c:pt>
                <c:pt idx="1416">
                  <c:v>1.165419653569512</c:v>
                </c:pt>
                <c:pt idx="1417">
                  <c:v>1.1642138391322958</c:v>
                </c:pt>
                <c:pt idx="1418">
                  <c:v>0.74926555390212402</c:v>
                </c:pt>
                <c:pt idx="1419">
                  <c:v>0.59179556153328849</c:v>
                </c:pt>
                <c:pt idx="1420">
                  <c:v>0.58888747523582763</c:v>
                </c:pt>
                <c:pt idx="1421">
                  <c:v>0.8302111477472518</c:v>
                </c:pt>
                <c:pt idx="1422">
                  <c:v>0.82993029147264175</c:v>
                </c:pt>
                <c:pt idx="1423">
                  <c:v>1.3675653009049469</c:v>
                </c:pt>
                <c:pt idx="1424">
                  <c:v>1.2236489076274435</c:v>
                </c:pt>
                <c:pt idx="1425">
                  <c:v>1.8375296375747998</c:v>
                </c:pt>
                <c:pt idx="1426">
                  <c:v>1.8177712543750708</c:v>
                </c:pt>
                <c:pt idx="1427">
                  <c:v>2.28376113034202</c:v>
                </c:pt>
                <c:pt idx="1428">
                  <c:v>1.1441946830907641</c:v>
                </c:pt>
                <c:pt idx="1429">
                  <c:v>0.93245643137331424</c:v>
                </c:pt>
                <c:pt idx="1430">
                  <c:v>0.9314806502605335</c:v>
                </c:pt>
                <c:pt idx="1431">
                  <c:v>1.3153503132437829</c:v>
                </c:pt>
                <c:pt idx="1432">
                  <c:v>1.3082373539791534</c:v>
                </c:pt>
                <c:pt idx="1433">
                  <c:v>1.0188473575020218</c:v>
                </c:pt>
                <c:pt idx="1434">
                  <c:v>1.9883699118364284</c:v>
                </c:pt>
                <c:pt idx="1435">
                  <c:v>1.7280944129630496</c:v>
                </c:pt>
                <c:pt idx="1436">
                  <c:v>1.7074884091228397</c:v>
                </c:pt>
                <c:pt idx="1437">
                  <c:v>1.2377466186871819</c:v>
                </c:pt>
                <c:pt idx="1438">
                  <c:v>1.442510474369429</c:v>
                </c:pt>
                <c:pt idx="1439">
                  <c:v>1.3960601822198402</c:v>
                </c:pt>
                <c:pt idx="1440">
                  <c:v>2.1592923860180866</c:v>
                </c:pt>
                <c:pt idx="1441">
                  <c:v>2.0406934745966772</c:v>
                </c:pt>
                <c:pt idx="1442">
                  <c:v>1.5487671181968523</c:v>
                </c:pt>
                <c:pt idx="1443">
                  <c:v>1.2069376319702907</c:v>
                </c:pt>
                <c:pt idx="1444">
                  <c:v>2.3523458160566784</c:v>
                </c:pt>
                <c:pt idx="1445">
                  <c:v>2.0425253040122331</c:v>
                </c:pt>
                <c:pt idx="1446">
                  <c:v>2.0370640064079222</c:v>
                </c:pt>
                <c:pt idx="1447">
                  <c:v>0.84549348265440449</c:v>
                </c:pt>
                <c:pt idx="1448">
                  <c:v>1.0298021181964259</c:v>
                </c:pt>
                <c:pt idx="1449">
                  <c:v>0.88100935392647384</c:v>
                </c:pt>
                <c:pt idx="1450">
                  <c:v>0.67206802974341895</c:v>
                </c:pt>
                <c:pt idx="1451">
                  <c:v>0.56689811700832327</c:v>
                </c:pt>
                <c:pt idx="1452">
                  <c:v>1.494649011427535</c:v>
                </c:pt>
                <c:pt idx="1453">
                  <c:v>2.1791024079081605</c:v>
                </c:pt>
                <c:pt idx="1454">
                  <c:v>0.69116752201517817</c:v>
                </c:pt>
                <c:pt idx="1455">
                  <c:v>3.6906525032769864</c:v>
                </c:pt>
                <c:pt idx="1456">
                  <c:v>3.8194611556565174</c:v>
                </c:pt>
                <c:pt idx="1457">
                  <c:v>3.7424558904215073</c:v>
                </c:pt>
                <c:pt idx="1458">
                  <c:v>3.7304238177285369</c:v>
                </c:pt>
                <c:pt idx="1459">
                  <c:v>3.61823312501082</c:v>
                </c:pt>
                <c:pt idx="1460">
                  <c:v>1.4732614303273721</c:v>
                </c:pt>
                <c:pt idx="1461">
                  <c:v>1.7312120215362775E-3</c:v>
                </c:pt>
                <c:pt idx="1462">
                  <c:v>2.5144591656753765</c:v>
                </c:pt>
                <c:pt idx="1463">
                  <c:v>2.5205322545268443</c:v>
                </c:pt>
                <c:pt idx="1464">
                  <c:v>4.4735273726844813</c:v>
                </c:pt>
                <c:pt idx="1465">
                  <c:v>2.2509200038022295</c:v>
                </c:pt>
                <c:pt idx="1466">
                  <c:v>2.2373406118873995</c:v>
                </c:pt>
                <c:pt idx="1467">
                  <c:v>2.1583085509430888</c:v>
                </c:pt>
                <c:pt idx="1468">
                  <c:v>2.5310904715856704</c:v>
                </c:pt>
                <c:pt idx="1469">
                  <c:v>2.4674081865926412</c:v>
                </c:pt>
                <c:pt idx="1470">
                  <c:v>5.2066945923918189</c:v>
                </c:pt>
                <c:pt idx="1471">
                  <c:v>1.9360529099207884</c:v>
                </c:pt>
                <c:pt idx="1472">
                  <c:v>1.9248159728601215</c:v>
                </c:pt>
                <c:pt idx="1473">
                  <c:v>2.17184836134546</c:v>
                </c:pt>
                <c:pt idx="1474">
                  <c:v>4.0362806668775129</c:v>
                </c:pt>
                <c:pt idx="1475">
                  <c:v>2.2093879168789989</c:v>
                </c:pt>
                <c:pt idx="1476">
                  <c:v>2.7331441739430327</c:v>
                </c:pt>
                <c:pt idx="1477">
                  <c:v>1.107171462618922</c:v>
                </c:pt>
                <c:pt idx="1478">
                  <c:v>1.0983805114380043</c:v>
                </c:pt>
                <c:pt idx="1479">
                  <c:v>2.6786784986209375</c:v>
                </c:pt>
                <c:pt idx="1480">
                  <c:v>2.6404544909461567</c:v>
                </c:pt>
                <c:pt idx="1481">
                  <c:v>2.2419909600043222</c:v>
                </c:pt>
                <c:pt idx="1482">
                  <c:v>3.5697762032545044</c:v>
                </c:pt>
                <c:pt idx="1483">
                  <c:v>4.6859746176374877</c:v>
                </c:pt>
                <c:pt idx="1484">
                  <c:v>2.4046189679493488</c:v>
                </c:pt>
                <c:pt idx="1485">
                  <c:v>2.2314736901499672</c:v>
                </c:pt>
                <c:pt idx="1486">
                  <c:v>2.0554248900705594</c:v>
                </c:pt>
                <c:pt idx="1487">
                  <c:v>3.5140427396950398</c:v>
                </c:pt>
                <c:pt idx="1488">
                  <c:v>3.492128572539428</c:v>
                </c:pt>
                <c:pt idx="1489">
                  <c:v>3.4900078466856592</c:v>
                </c:pt>
                <c:pt idx="1490">
                  <c:v>2.361724820966022</c:v>
                </c:pt>
                <c:pt idx="1491">
                  <c:v>2.3297272588755145</c:v>
                </c:pt>
                <c:pt idx="1492">
                  <c:v>2.6526325198891572</c:v>
                </c:pt>
                <c:pt idx="1493">
                  <c:v>3.2004229907937298</c:v>
                </c:pt>
                <c:pt idx="1494">
                  <c:v>2.1933364076550612</c:v>
                </c:pt>
                <c:pt idx="1495">
                  <c:v>2.1933364076550612</c:v>
                </c:pt>
                <c:pt idx="1496">
                  <c:v>1.9374659333036024</c:v>
                </c:pt>
                <c:pt idx="1497">
                  <c:v>1.9661938813565996</c:v>
                </c:pt>
                <c:pt idx="1498">
                  <c:v>1.9661938813565996</c:v>
                </c:pt>
                <c:pt idx="1499">
                  <c:v>3.4627983153954141</c:v>
                </c:pt>
                <c:pt idx="1500">
                  <c:v>2.1390077226512583</c:v>
                </c:pt>
                <c:pt idx="1501">
                  <c:v>1.8317772502027745</c:v>
                </c:pt>
                <c:pt idx="1502">
                  <c:v>1.9616219264220904</c:v>
                </c:pt>
                <c:pt idx="1503">
                  <c:v>1.9513695470157031</c:v>
                </c:pt>
                <c:pt idx="1504">
                  <c:v>2.7133383994929634</c:v>
                </c:pt>
                <c:pt idx="1505">
                  <c:v>2.6959957368582033</c:v>
                </c:pt>
                <c:pt idx="1506">
                  <c:v>3.0250980796617095</c:v>
                </c:pt>
                <c:pt idx="1507">
                  <c:v>3.1944690288522612</c:v>
                </c:pt>
                <c:pt idx="1508">
                  <c:v>3.5310247895164735</c:v>
                </c:pt>
                <c:pt idx="1509">
                  <c:v>3.4800402364580894</c:v>
                </c:pt>
                <c:pt idx="1510">
                  <c:v>3.4779732951178843</c:v>
                </c:pt>
                <c:pt idx="1511">
                  <c:v>1.9511372262363293</c:v>
                </c:pt>
                <c:pt idx="1512">
                  <c:v>1.9286457308330287</c:v>
                </c:pt>
                <c:pt idx="1513">
                  <c:v>1.6729997888959258</c:v>
                </c:pt>
                <c:pt idx="1514">
                  <c:v>2.6602040943469105</c:v>
                </c:pt>
                <c:pt idx="1515">
                  <c:v>2.3784540048968172</c:v>
                </c:pt>
                <c:pt idx="1516">
                  <c:v>3.2856380441023068</c:v>
                </c:pt>
                <c:pt idx="1517">
                  <c:v>2.1403738849641827</c:v>
                </c:pt>
                <c:pt idx="1518">
                  <c:v>2.2928161575455137</c:v>
                </c:pt>
                <c:pt idx="1519">
                  <c:v>1.8560341273682137</c:v>
                </c:pt>
                <c:pt idx="1520">
                  <c:v>3.9736451373422423</c:v>
                </c:pt>
                <c:pt idx="1521">
                  <c:v>2.0053031867271796</c:v>
                </c:pt>
                <c:pt idx="1522">
                  <c:v>1.9975499897576188</c:v>
                </c:pt>
                <c:pt idx="1523">
                  <c:v>2.8690464918094878</c:v>
                </c:pt>
                <c:pt idx="1524">
                  <c:v>2.8582250057489147</c:v>
                </c:pt>
                <c:pt idx="1525">
                  <c:v>2.3807234633614471</c:v>
                </c:pt>
                <c:pt idx="1526">
                  <c:v>2.3899288728692034</c:v>
                </c:pt>
                <c:pt idx="1527">
                  <c:v>3.2278237972461459</c:v>
                </c:pt>
                <c:pt idx="1528">
                  <c:v>2.0882369555802436</c:v>
                </c:pt>
                <c:pt idx="1529">
                  <c:v>2.7968377088305489</c:v>
                </c:pt>
                <c:pt idx="1530">
                  <c:v>2.6876102148781924</c:v>
                </c:pt>
                <c:pt idx="1531">
                  <c:v>2.6195763394509397</c:v>
                </c:pt>
                <c:pt idx="1532">
                  <c:v>2.8726625926169529</c:v>
                </c:pt>
                <c:pt idx="1533">
                  <c:v>2.0442114064731913</c:v>
                </c:pt>
                <c:pt idx="1534">
                  <c:v>2.0224366790927779</c:v>
                </c:pt>
                <c:pt idx="1535">
                  <c:v>3.6690408661265996</c:v>
                </c:pt>
                <c:pt idx="1536">
                  <c:v>2.4101988892840533</c:v>
                </c:pt>
                <c:pt idx="1537">
                  <c:v>2.4041802314447511</c:v>
                </c:pt>
                <c:pt idx="1538">
                  <c:v>3.6054283978124371</c:v>
                </c:pt>
                <c:pt idx="1539">
                  <c:v>2.9579260518487041</c:v>
                </c:pt>
                <c:pt idx="1540">
                  <c:v>2.6631810185731686</c:v>
                </c:pt>
                <c:pt idx="1541">
                  <c:v>2.651088737191539</c:v>
                </c:pt>
                <c:pt idx="1542">
                  <c:v>1.7756199063637939</c:v>
                </c:pt>
                <c:pt idx="1543">
                  <c:v>2.6259730167874702</c:v>
                </c:pt>
                <c:pt idx="1544">
                  <c:v>3.0114722753346079</c:v>
                </c:pt>
                <c:pt idx="1545">
                  <c:v>3.128297109094746</c:v>
                </c:pt>
                <c:pt idx="1546">
                  <c:v>2.5467188179052584</c:v>
                </c:pt>
                <c:pt idx="1547">
                  <c:v>3.2600881034234845</c:v>
                </c:pt>
                <c:pt idx="1548">
                  <c:v>1.9148224133164551</c:v>
                </c:pt>
                <c:pt idx="1549">
                  <c:v>2.8583134504615235</c:v>
                </c:pt>
                <c:pt idx="1550">
                  <c:v>2.6419534652019685</c:v>
                </c:pt>
                <c:pt idx="1551">
                  <c:v>2.5427471764780112</c:v>
                </c:pt>
                <c:pt idx="1552">
                  <c:v>2.5389614486718401</c:v>
                </c:pt>
                <c:pt idx="1553">
                  <c:v>1.7578197126924922</c:v>
                </c:pt>
                <c:pt idx="1554">
                  <c:v>2.0880635744404801</c:v>
                </c:pt>
                <c:pt idx="1555">
                  <c:v>2.6929140568409391</c:v>
                </c:pt>
                <c:pt idx="1556">
                  <c:v>2.5604501264199993</c:v>
                </c:pt>
                <c:pt idx="1557">
                  <c:v>3.4794124729111484</c:v>
                </c:pt>
                <c:pt idx="1558">
                  <c:v>3.9892582646541341</c:v>
                </c:pt>
                <c:pt idx="1559">
                  <c:v>3.97814612464117</c:v>
                </c:pt>
                <c:pt idx="1560">
                  <c:v>3.0656841838565971</c:v>
                </c:pt>
                <c:pt idx="1561">
                  <c:v>2.8261824571679601</c:v>
                </c:pt>
                <c:pt idx="1562">
                  <c:v>2.7773710157660956</c:v>
                </c:pt>
                <c:pt idx="1563">
                  <c:v>0.85971985862023825</c:v>
                </c:pt>
                <c:pt idx="1564">
                  <c:v>0.85652572326220711</c:v>
                </c:pt>
                <c:pt idx="1565">
                  <c:v>0.95859057370877876</c:v>
                </c:pt>
                <c:pt idx="1566">
                  <c:v>0.6727586206896552</c:v>
                </c:pt>
                <c:pt idx="1567">
                  <c:v>0.73461538461538467</c:v>
                </c:pt>
                <c:pt idx="1568">
                  <c:v>2.7066569129480616E-2</c:v>
                </c:pt>
                <c:pt idx="1569">
                  <c:v>1.2007596310363537</c:v>
                </c:pt>
                <c:pt idx="1570">
                  <c:v>1.201844818231145</c:v>
                </c:pt>
                <c:pt idx="1571">
                  <c:v>0.77987421383647804</c:v>
                </c:pt>
                <c:pt idx="1572">
                  <c:v>0.77701543739279588</c:v>
                </c:pt>
                <c:pt idx="1573">
                  <c:v>0.77758719268153231</c:v>
                </c:pt>
                <c:pt idx="1574">
                  <c:v>2.1570397111913358</c:v>
                </c:pt>
                <c:pt idx="1575">
                  <c:v>2.1624548736462095</c:v>
                </c:pt>
                <c:pt idx="1576">
                  <c:v>2.3280238924838228</c:v>
                </c:pt>
                <c:pt idx="1577">
                  <c:v>1.2973720608575381</c:v>
                </c:pt>
                <c:pt idx="1578">
                  <c:v>0.8290895061728395</c:v>
                </c:pt>
                <c:pt idx="1579">
                  <c:v>0.83101851851851849</c:v>
                </c:pt>
                <c:pt idx="1580">
                  <c:v>1.5280898876404494</c:v>
                </c:pt>
                <c:pt idx="1581">
                  <c:v>1.037037037037037</c:v>
                </c:pt>
                <c:pt idx="1582">
                  <c:v>1.5441888619854722</c:v>
                </c:pt>
                <c:pt idx="1583">
                  <c:v>1.5425017277125086</c:v>
                </c:pt>
                <c:pt idx="1584">
                  <c:v>1.5355908776779543</c:v>
                </c:pt>
                <c:pt idx="1585">
                  <c:v>1.1223906205318845</c:v>
                </c:pt>
                <c:pt idx="1586">
                  <c:v>1.4672553348050037</c:v>
                </c:pt>
                <c:pt idx="1587">
                  <c:v>1.4657836644591611</c:v>
                </c:pt>
                <c:pt idx="1588">
                  <c:v>0.65670092390740165</c:v>
                </c:pt>
                <c:pt idx="1589">
                  <c:v>1.6795937211449676</c:v>
                </c:pt>
                <c:pt idx="1590">
                  <c:v>0.96497234658941267</c:v>
                </c:pt>
                <c:pt idx="1591">
                  <c:v>0.96523571240452988</c:v>
                </c:pt>
                <c:pt idx="1592">
                  <c:v>1.1044108246324313</c:v>
                </c:pt>
                <c:pt idx="1593">
                  <c:v>1.0465994962216625</c:v>
                </c:pt>
                <c:pt idx="1594">
                  <c:v>1.437570303712036</c:v>
                </c:pt>
                <c:pt idx="1595">
                  <c:v>1.4386951631046119</c:v>
                </c:pt>
                <c:pt idx="1596">
                  <c:v>1.4586466165413534</c:v>
                </c:pt>
                <c:pt idx="1597">
                  <c:v>1.6601146601146601</c:v>
                </c:pt>
                <c:pt idx="1598">
                  <c:v>0.7978723404255319</c:v>
                </c:pt>
                <c:pt idx="1599">
                  <c:v>1.1135999999999999</c:v>
                </c:pt>
                <c:pt idx="1600">
                  <c:v>1.1104000000000001</c:v>
                </c:pt>
                <c:pt idx="1601">
                  <c:v>2.9813084112149535</c:v>
                </c:pt>
                <c:pt idx="1602">
                  <c:v>0.95471516319402627</c:v>
                </c:pt>
                <c:pt idx="1603">
                  <c:v>1.8084342754598475</c:v>
                </c:pt>
                <c:pt idx="1604">
                  <c:v>1.0941993058998514</c:v>
                </c:pt>
                <c:pt idx="1605">
                  <c:v>0.52225249772933702</c:v>
                </c:pt>
                <c:pt idx="1606">
                  <c:v>0.32198001816530425</c:v>
                </c:pt>
                <c:pt idx="1607">
                  <c:v>1.246278755074425</c:v>
                </c:pt>
                <c:pt idx="1608">
                  <c:v>1.3795761078998072</c:v>
                </c:pt>
                <c:pt idx="1609">
                  <c:v>1.3737957610789981</c:v>
                </c:pt>
                <c:pt idx="1610">
                  <c:v>1.3541666666666667</c:v>
                </c:pt>
                <c:pt idx="1611">
                  <c:v>1.2481352560914967</c:v>
                </c:pt>
                <c:pt idx="1612">
                  <c:v>1.3617021276595744</c:v>
                </c:pt>
                <c:pt idx="1613">
                  <c:v>1.3770491803278688</c:v>
                </c:pt>
                <c:pt idx="1614">
                  <c:v>1.3747072599531616</c:v>
                </c:pt>
                <c:pt idx="1615">
                  <c:v>1.1064531323598681</c:v>
                </c:pt>
                <c:pt idx="1616">
                  <c:v>1.1050400376825247</c:v>
                </c:pt>
                <c:pt idx="1617">
                  <c:v>0.83512669212079138</c:v>
                </c:pt>
                <c:pt idx="1618">
                  <c:v>1.6675324675324674</c:v>
                </c:pt>
                <c:pt idx="1619">
                  <c:v>1.6491228070175439</c:v>
                </c:pt>
                <c:pt idx="1620">
                  <c:v>1.0950704225352113</c:v>
                </c:pt>
                <c:pt idx="1621">
                  <c:v>0.73879716981132071</c:v>
                </c:pt>
                <c:pt idx="1622">
                  <c:v>1.1314606741573034</c:v>
                </c:pt>
                <c:pt idx="1623">
                  <c:v>1.6037234042553192</c:v>
                </c:pt>
                <c:pt idx="1624">
                  <c:v>1.5641025641025641</c:v>
                </c:pt>
                <c:pt idx="1625">
                  <c:v>2.1353846153846154</c:v>
                </c:pt>
                <c:pt idx="1626">
                  <c:v>2.1384615384615384</c:v>
                </c:pt>
                <c:pt idx="1627">
                  <c:v>1.1572428648357567</c:v>
                </c:pt>
                <c:pt idx="1628">
                  <c:v>1.2591343451377177</c:v>
                </c:pt>
                <c:pt idx="1629">
                  <c:v>0.37931034482758619</c:v>
                </c:pt>
                <c:pt idx="1630">
                  <c:v>2.6520833333333331</c:v>
                </c:pt>
                <c:pt idx="1631">
                  <c:v>1.6287262872628727</c:v>
                </c:pt>
                <c:pt idx="1632">
                  <c:v>2.7254901960784315</c:v>
                </c:pt>
                <c:pt idx="1633">
                  <c:v>2.7970588235294116</c:v>
                </c:pt>
                <c:pt idx="1634">
                  <c:v>0.86099290780141846</c:v>
                </c:pt>
                <c:pt idx="1635">
                  <c:v>1.3048965169106512</c:v>
                </c:pt>
                <c:pt idx="1636">
                  <c:v>0.59198113207547165</c:v>
                </c:pt>
                <c:pt idx="1637">
                  <c:v>0.92248062015503873</c:v>
                </c:pt>
                <c:pt idx="1638">
                  <c:v>1.7960317460317461</c:v>
                </c:pt>
                <c:pt idx="1639">
                  <c:v>1.7976190476190477</c:v>
                </c:pt>
                <c:pt idx="1640">
                  <c:v>0.5686160972785177</c:v>
                </c:pt>
                <c:pt idx="1641">
                  <c:v>0.94248389730563364</c:v>
                </c:pt>
                <c:pt idx="1642">
                  <c:v>1.1411382505113705</c:v>
                </c:pt>
                <c:pt idx="1643">
                  <c:v>2.5142857142857142</c:v>
                </c:pt>
                <c:pt idx="1644">
                  <c:v>1.5474297827239003</c:v>
                </c:pt>
                <c:pt idx="1645">
                  <c:v>1.3616071428571428</c:v>
                </c:pt>
                <c:pt idx="1646">
                  <c:v>0.91468101460415063</c:v>
                </c:pt>
                <c:pt idx="1647">
                  <c:v>0.91314373558800921</c:v>
                </c:pt>
                <c:pt idx="1648">
                  <c:v>0.58145814581458144</c:v>
                </c:pt>
                <c:pt idx="1649">
                  <c:v>0.60165772793759142</c:v>
                </c:pt>
                <c:pt idx="1650">
                  <c:v>0.66019417475728159</c:v>
                </c:pt>
                <c:pt idx="1651">
                  <c:v>1.7823899371069183</c:v>
                </c:pt>
                <c:pt idx="1652">
                  <c:v>0.25190839694656486</c:v>
                </c:pt>
                <c:pt idx="1653">
                  <c:v>2.484340293203021</c:v>
                </c:pt>
                <c:pt idx="1654">
                  <c:v>2.4757885384273655</c:v>
                </c:pt>
                <c:pt idx="1655">
                  <c:v>2.4695690804087072</c:v>
                </c:pt>
                <c:pt idx="1656">
                  <c:v>0.8482166800750871</c:v>
                </c:pt>
                <c:pt idx="1657">
                  <c:v>0.7663964627855564</c:v>
                </c:pt>
                <c:pt idx="1658">
                  <c:v>1.1745454545454546</c:v>
                </c:pt>
                <c:pt idx="1659">
                  <c:v>1.1715151515151516</c:v>
                </c:pt>
                <c:pt idx="1660">
                  <c:v>0.95825105782792663</c:v>
                </c:pt>
                <c:pt idx="1661">
                  <c:v>1.1262699564586358</c:v>
                </c:pt>
                <c:pt idx="1662">
                  <c:v>1.1238509917755202</c:v>
                </c:pt>
                <c:pt idx="1663">
                  <c:v>1.598239869013508</c:v>
                </c:pt>
                <c:pt idx="1664">
                  <c:v>1.1529535864978904</c:v>
                </c:pt>
                <c:pt idx="1665">
                  <c:v>0.56493506493506496</c:v>
                </c:pt>
                <c:pt idx="1666">
                  <c:v>1.8669833729216152</c:v>
                </c:pt>
                <c:pt idx="1667">
                  <c:v>1.8646080760095012</c:v>
                </c:pt>
                <c:pt idx="1668">
                  <c:v>1.8238172920065252</c:v>
                </c:pt>
                <c:pt idx="1669">
                  <c:v>1.13071988595866</c:v>
                </c:pt>
                <c:pt idx="1670">
                  <c:v>1.5419096626643796</c:v>
                </c:pt>
                <c:pt idx="1671">
                  <c:v>1.2686832740213523</c:v>
                </c:pt>
                <c:pt idx="1672">
                  <c:v>0.59815546772068506</c:v>
                </c:pt>
                <c:pt idx="1673">
                  <c:v>1.0847457627118644</c:v>
                </c:pt>
                <c:pt idx="1674">
                  <c:v>0.56565830182193189</c:v>
                </c:pt>
                <c:pt idx="1675">
                  <c:v>1.2032484635645302</c:v>
                </c:pt>
                <c:pt idx="1676">
                  <c:v>0.76163692785104731</c:v>
                </c:pt>
                <c:pt idx="1677">
                  <c:v>1.2597826086956523</c:v>
                </c:pt>
                <c:pt idx="1678">
                  <c:v>1.2559782608695653</c:v>
                </c:pt>
                <c:pt idx="1679">
                  <c:v>1.8432026688907424</c:v>
                </c:pt>
                <c:pt idx="1680">
                  <c:v>1.7331109257714763</c:v>
                </c:pt>
                <c:pt idx="1681">
                  <c:v>1.1416566626650659</c:v>
                </c:pt>
                <c:pt idx="1682">
                  <c:v>1.1356542617046819</c:v>
                </c:pt>
                <c:pt idx="1683">
                  <c:v>1.1119820828667413</c:v>
                </c:pt>
                <c:pt idx="1684">
                  <c:v>1.021150592216582</c:v>
                </c:pt>
                <c:pt idx="1685">
                  <c:v>0.98257261410788377</c:v>
                </c:pt>
                <c:pt idx="1686">
                  <c:v>1.4453961456102784</c:v>
                </c:pt>
                <c:pt idx="1687">
                  <c:v>1.5652173913043479</c:v>
                </c:pt>
                <c:pt idx="1688">
                  <c:v>1.7407407407407407</c:v>
                </c:pt>
                <c:pt idx="1689">
                  <c:v>2.048888888888889</c:v>
                </c:pt>
                <c:pt idx="1690">
                  <c:v>2.040888888888889</c:v>
                </c:pt>
                <c:pt idx="1691">
                  <c:v>1.0304347826086957</c:v>
                </c:pt>
                <c:pt idx="1692">
                  <c:v>2.7241379310344827</c:v>
                </c:pt>
                <c:pt idx="1693">
                  <c:v>0.86627906976744184</c:v>
                </c:pt>
                <c:pt idx="1694">
                  <c:v>0.86337209302325579</c:v>
                </c:pt>
                <c:pt idx="1695">
                  <c:v>1.8624708624708626</c:v>
                </c:pt>
                <c:pt idx="1696">
                  <c:v>0.97110904007455734</c:v>
                </c:pt>
                <c:pt idx="1697">
                  <c:v>3.2078977932636468</c:v>
                </c:pt>
                <c:pt idx="1698">
                  <c:v>1.6963585434173669</c:v>
                </c:pt>
                <c:pt idx="1699">
                  <c:v>1.6980392156862745</c:v>
                </c:pt>
                <c:pt idx="1700">
                  <c:v>0.91226321036889335</c:v>
                </c:pt>
                <c:pt idx="1701">
                  <c:v>0.71983640081799594</c:v>
                </c:pt>
                <c:pt idx="1702">
                  <c:v>2.0699999999999998</c:v>
                </c:pt>
                <c:pt idx="1703">
                  <c:v>3.3929236499068902</c:v>
                </c:pt>
                <c:pt idx="1704">
                  <c:v>0.74582560296846012</c:v>
                </c:pt>
                <c:pt idx="1705">
                  <c:v>1.7</c:v>
                </c:pt>
                <c:pt idx="1706">
                  <c:v>1.9702276707530648</c:v>
                </c:pt>
                <c:pt idx="1707">
                  <c:v>1.3527426160337552</c:v>
                </c:pt>
                <c:pt idx="1708">
                  <c:v>1.3510548523206751</c:v>
                </c:pt>
                <c:pt idx="1709">
                  <c:v>0.69535596975265568</c:v>
                </c:pt>
                <c:pt idx="1710">
                  <c:v>5.471069215145044</c:v>
                </c:pt>
                <c:pt idx="1711">
                  <c:v>3.7912958673655983</c:v>
                </c:pt>
                <c:pt idx="1712">
                  <c:v>3.5738849742635646</c:v>
                </c:pt>
                <c:pt idx="1713">
                  <c:v>3.0134627628177202</c:v>
                </c:pt>
                <c:pt idx="1714">
                  <c:v>4.4893321122078627</c:v>
                </c:pt>
                <c:pt idx="1715">
                  <c:v>5.3764906647279194</c:v>
                </c:pt>
                <c:pt idx="1716">
                  <c:v>2.7627793323611711</c:v>
                </c:pt>
                <c:pt idx="1717">
                  <c:v>2.5381172596937382</c:v>
                </c:pt>
                <c:pt idx="1718">
                  <c:v>2.9356033000029154</c:v>
                </c:pt>
                <c:pt idx="1719">
                  <c:v>2.9122817246304988</c:v>
                </c:pt>
                <c:pt idx="1720">
                  <c:v>4.2291263166273119</c:v>
                </c:pt>
                <c:pt idx="1721">
                  <c:v>4.1813695577193499</c:v>
                </c:pt>
                <c:pt idx="1722">
                  <c:v>3.5699866645460441</c:v>
                </c:pt>
                <c:pt idx="1723">
                  <c:v>3.6072707843406064</c:v>
                </c:pt>
                <c:pt idx="1724">
                  <c:v>3.2879032841637197</c:v>
                </c:pt>
                <c:pt idx="1725">
                  <c:v>4.5273534858463638</c:v>
                </c:pt>
                <c:pt idx="1726">
                  <c:v>4.5113410100391258</c:v>
                </c:pt>
                <c:pt idx="1727">
                  <c:v>1.7132576062729932</c:v>
                </c:pt>
                <c:pt idx="1728">
                  <c:v>5.7078096023078508</c:v>
                </c:pt>
                <c:pt idx="1729">
                  <c:v>2.2874479304615831</c:v>
                </c:pt>
                <c:pt idx="1730">
                  <c:v>5.6931759434775113</c:v>
                </c:pt>
                <c:pt idx="1731">
                  <c:v>5.6522488368085471</c:v>
                </c:pt>
                <c:pt idx="1732">
                  <c:v>3.1041292240786351</c:v>
                </c:pt>
                <c:pt idx="1733">
                  <c:v>2.5496801310381061</c:v>
                </c:pt>
                <c:pt idx="1734">
                  <c:v>3.3947888351123781</c:v>
                </c:pt>
                <c:pt idx="1735">
                  <c:v>2.9350267172616742</c:v>
                </c:pt>
                <c:pt idx="1736">
                  <c:v>3.3402307161739775</c:v>
                </c:pt>
                <c:pt idx="1737">
                  <c:v>2.4734169939649391</c:v>
                </c:pt>
                <c:pt idx="1738">
                  <c:v>3.8819982654901364</c:v>
                </c:pt>
                <c:pt idx="1739">
                  <c:v>2.051382061169821</c:v>
                </c:pt>
                <c:pt idx="1740">
                  <c:v>2.0447587648288246</c:v>
                </c:pt>
                <c:pt idx="1741">
                  <c:v>2.7888778289101435</c:v>
                </c:pt>
                <c:pt idx="1742">
                  <c:v>2.7830272604432649</c:v>
                </c:pt>
                <c:pt idx="1743">
                  <c:v>3.2468713988233628</c:v>
                </c:pt>
                <c:pt idx="1744">
                  <c:v>3.4675715538547394</c:v>
                </c:pt>
                <c:pt idx="1745">
                  <c:v>2.1827960744595396</c:v>
                </c:pt>
                <c:pt idx="1746">
                  <c:v>3.0429943215047075</c:v>
                </c:pt>
                <c:pt idx="1747">
                  <c:v>2.8097440426726066</c:v>
                </c:pt>
                <c:pt idx="1748">
                  <c:v>2.8023476895097956</c:v>
                </c:pt>
                <c:pt idx="1749">
                  <c:v>3.041506457655526</c:v>
                </c:pt>
                <c:pt idx="1750">
                  <c:v>4.0871732852876574</c:v>
                </c:pt>
                <c:pt idx="1751">
                  <c:v>3.5196469846606435</c:v>
                </c:pt>
                <c:pt idx="1752">
                  <c:v>3.4968830986902013</c:v>
                </c:pt>
                <c:pt idx="1753">
                  <c:v>3.3724870115202168</c:v>
                </c:pt>
                <c:pt idx="1754">
                  <c:v>3.6468698029709392</c:v>
                </c:pt>
                <c:pt idx="1755">
                  <c:v>3.4664902833932669</c:v>
                </c:pt>
                <c:pt idx="1756">
                  <c:v>3.0522111768649975</c:v>
                </c:pt>
                <c:pt idx="1757">
                  <c:v>4.0531234628627644</c:v>
                </c:pt>
                <c:pt idx="1758">
                  <c:v>0.74868506262734758</c:v>
                </c:pt>
                <c:pt idx="1759">
                  <c:v>0.82981415449332052</c:v>
                </c:pt>
                <c:pt idx="1760">
                  <c:v>0.82817095814778918</c:v>
                </c:pt>
                <c:pt idx="1761">
                  <c:v>0.83155900730536603</c:v>
                </c:pt>
                <c:pt idx="1762">
                  <c:v>0.83796928029110263</c:v>
                </c:pt>
                <c:pt idx="1763">
                  <c:v>1.1327498068121025</c:v>
                </c:pt>
                <c:pt idx="1764">
                  <c:v>0.79651966329772794</c:v>
                </c:pt>
                <c:pt idx="1765">
                  <c:v>0.98588834971428074</c:v>
                </c:pt>
                <c:pt idx="1766">
                  <c:v>0.75617815800677113</c:v>
                </c:pt>
                <c:pt idx="1767">
                  <c:v>1.1345987981920307</c:v>
                </c:pt>
                <c:pt idx="1768">
                  <c:v>0.84402767775401066</c:v>
                </c:pt>
                <c:pt idx="1769">
                  <c:v>0.7830601251158481</c:v>
                </c:pt>
                <c:pt idx="1770">
                  <c:v>0.73531844982607353</c:v>
                </c:pt>
                <c:pt idx="1771">
                  <c:v>1.2848357225301108</c:v>
                </c:pt>
                <c:pt idx="1772">
                  <c:v>0.63406343045192093</c:v>
                </c:pt>
                <c:pt idx="1773">
                  <c:v>2.3982670586414976</c:v>
                </c:pt>
                <c:pt idx="1774">
                  <c:v>0.75463759101386685</c:v>
                </c:pt>
                <c:pt idx="1775">
                  <c:v>0.75906430329479424</c:v>
                </c:pt>
                <c:pt idx="1776">
                  <c:v>0.75699600819044877</c:v>
                </c:pt>
                <c:pt idx="1777">
                  <c:v>0.77062447155453551</c:v>
                </c:pt>
                <c:pt idx="1778">
                  <c:v>0.72542391119161409</c:v>
                </c:pt>
                <c:pt idx="1779">
                  <c:v>1.8521608543300518</c:v>
                </c:pt>
                <c:pt idx="1780">
                  <c:v>0.64057050047482533</c:v>
                </c:pt>
                <c:pt idx="1781">
                  <c:v>1.5748504793676554</c:v>
                </c:pt>
                <c:pt idx="1782">
                  <c:v>1.6201672808094987</c:v>
                </c:pt>
                <c:pt idx="1783">
                  <c:v>1.0107984305340563</c:v>
                </c:pt>
                <c:pt idx="1784">
                  <c:v>0.81543133505792365</c:v>
                </c:pt>
                <c:pt idx="1785">
                  <c:v>0.46525702613761016</c:v>
                </c:pt>
                <c:pt idx="1786">
                  <c:v>1.3152061474804195</c:v>
                </c:pt>
                <c:pt idx="1787">
                  <c:v>0.84273254359584426</c:v>
                </c:pt>
                <c:pt idx="1788">
                  <c:v>0.98933333333333329</c:v>
                </c:pt>
                <c:pt idx="1789">
                  <c:v>1.3670374835319672</c:v>
                </c:pt>
                <c:pt idx="1790">
                  <c:v>0.68322417220882226</c:v>
                </c:pt>
                <c:pt idx="1791">
                  <c:v>0.88677558660226041</c:v>
                </c:pt>
                <c:pt idx="1792">
                  <c:v>2.2664695653399116</c:v>
                </c:pt>
                <c:pt idx="1793">
                  <c:v>2.2574285791444408</c:v>
                </c:pt>
                <c:pt idx="1794">
                  <c:v>1.4498353219315268</c:v>
                </c:pt>
                <c:pt idx="1795">
                  <c:v>1.3551763577758009</c:v>
                </c:pt>
                <c:pt idx="1796">
                  <c:v>1.2980183770618841</c:v>
                </c:pt>
                <c:pt idx="1797">
                  <c:v>0.57492039389440996</c:v>
                </c:pt>
                <c:pt idx="1798">
                  <c:v>0.57373055174680154</c:v>
                </c:pt>
                <c:pt idx="1799">
                  <c:v>1.695891621263437</c:v>
                </c:pt>
                <c:pt idx="1800">
                  <c:v>0.80238523260402506</c:v>
                </c:pt>
                <c:pt idx="1801">
                  <c:v>1.9160963998809877</c:v>
                </c:pt>
                <c:pt idx="1802">
                  <c:v>1.919071704849747</c:v>
                </c:pt>
                <c:pt idx="1803">
                  <c:v>0.7257034602557817</c:v>
                </c:pt>
                <c:pt idx="1804">
                  <c:v>0.64970432617491447</c:v>
                </c:pt>
                <c:pt idx="1805">
                  <c:v>0.9396986587335725</c:v>
                </c:pt>
                <c:pt idx="1806">
                  <c:v>0.44011274493157199</c:v>
                </c:pt>
                <c:pt idx="1807">
                  <c:v>0.44079193126634297</c:v>
                </c:pt>
                <c:pt idx="1808">
                  <c:v>1.077518122283792</c:v>
                </c:pt>
                <c:pt idx="1809">
                  <c:v>1.0715413973582875</c:v>
                </c:pt>
                <c:pt idx="1810">
                  <c:v>0.9960538201873248</c:v>
                </c:pt>
                <c:pt idx="1811">
                  <c:v>2.422801709647985</c:v>
                </c:pt>
                <c:pt idx="1812">
                  <c:v>0.52813714529095457</c:v>
                </c:pt>
                <c:pt idx="1813">
                  <c:v>1.4690809702767338</c:v>
                </c:pt>
                <c:pt idx="1814">
                  <c:v>2.3230433426878703</c:v>
                </c:pt>
                <c:pt idx="1815">
                  <c:v>0.86667165983672345</c:v>
                </c:pt>
                <c:pt idx="1816">
                  <c:v>0.83995252442253265</c:v>
                </c:pt>
                <c:pt idx="1817">
                  <c:v>0.78884699345108156</c:v>
                </c:pt>
                <c:pt idx="1818">
                  <c:v>0.71059850981283379</c:v>
                </c:pt>
                <c:pt idx="1819">
                  <c:v>0.60666299304243032</c:v>
                </c:pt>
                <c:pt idx="1820">
                  <c:v>1.0389526622245766</c:v>
                </c:pt>
                <c:pt idx="1821">
                  <c:v>0.89761335514449903</c:v>
                </c:pt>
                <c:pt idx="1822">
                  <c:v>1.4476392854771232</c:v>
                </c:pt>
                <c:pt idx="1823">
                  <c:v>1.4609203798392987</c:v>
                </c:pt>
                <c:pt idx="1824">
                  <c:v>0.4709545203751872</c:v>
                </c:pt>
                <c:pt idx="1825">
                  <c:v>1.9235346623028859</c:v>
                </c:pt>
                <c:pt idx="1826">
                  <c:v>2.7370383769793785</c:v>
                </c:pt>
                <c:pt idx="1827">
                  <c:v>1.8348220040305721</c:v>
                </c:pt>
                <c:pt idx="1828">
                  <c:v>2.1972535096935855</c:v>
                </c:pt>
                <c:pt idx="1829">
                  <c:v>2.6510595167199744</c:v>
                </c:pt>
                <c:pt idx="1830">
                  <c:v>1.6588532275513881</c:v>
                </c:pt>
                <c:pt idx="1831">
                  <c:v>2.8848810134575156</c:v>
                </c:pt>
                <c:pt idx="1832">
                  <c:v>4.9369988545246279</c:v>
                </c:pt>
                <c:pt idx="1833">
                  <c:v>2.6678249140317818</c:v>
                </c:pt>
                <c:pt idx="1834">
                  <c:v>2.6632413974487279</c:v>
                </c:pt>
                <c:pt idx="1835">
                  <c:v>3.5014400058145343</c:v>
                </c:pt>
                <c:pt idx="1836">
                  <c:v>2.9444404246133979</c:v>
                </c:pt>
                <c:pt idx="1837">
                  <c:v>2.7483834757901384</c:v>
                </c:pt>
                <c:pt idx="1838">
                  <c:v>2.5024008780353957</c:v>
                </c:pt>
                <c:pt idx="1839">
                  <c:v>2.552770448548813</c:v>
                </c:pt>
                <c:pt idx="1840">
                  <c:v>2.165135467259641</c:v>
                </c:pt>
                <c:pt idx="1841">
                  <c:v>1.7986918604651163</c:v>
                </c:pt>
                <c:pt idx="1842">
                  <c:v>4.346563407550823</c:v>
                </c:pt>
                <c:pt idx="1843">
                  <c:v>2.3456000000000001</c:v>
                </c:pt>
                <c:pt idx="1844">
                  <c:v>2.728107375508241</c:v>
                </c:pt>
                <c:pt idx="1845">
                  <c:v>1.4337807823698598</c:v>
                </c:pt>
                <c:pt idx="1846">
                  <c:v>1.756096061006734</c:v>
                </c:pt>
                <c:pt idx="1847">
                  <c:v>1.6733802773592446</c:v>
                </c:pt>
                <c:pt idx="1848">
                  <c:v>1.8964265353092069</c:v>
                </c:pt>
                <c:pt idx="1849">
                  <c:v>3.8268961978733564</c:v>
                </c:pt>
                <c:pt idx="1850">
                  <c:v>2.8185107598552661</c:v>
                </c:pt>
                <c:pt idx="1851">
                  <c:v>2.7962927696311817</c:v>
                </c:pt>
                <c:pt idx="1852">
                  <c:v>2.1921209931786514</c:v>
                </c:pt>
                <c:pt idx="1853">
                  <c:v>1.9025958107482364</c:v>
                </c:pt>
                <c:pt idx="1854">
                  <c:v>2.7275293453459102</c:v>
                </c:pt>
                <c:pt idx="1855">
                  <c:v>2.4538369725479181</c:v>
                </c:pt>
                <c:pt idx="1856">
                  <c:v>3.1983245181214719</c:v>
                </c:pt>
                <c:pt idx="1857">
                  <c:v>3.4563702124601785</c:v>
                </c:pt>
                <c:pt idx="1858">
                  <c:v>3.3256322197939432</c:v>
                </c:pt>
                <c:pt idx="1859">
                  <c:v>2.2096061417373636</c:v>
                </c:pt>
                <c:pt idx="1860">
                  <c:v>2.1547953404852893</c:v>
                </c:pt>
                <c:pt idx="1861">
                  <c:v>3.2670301198315883</c:v>
                </c:pt>
                <c:pt idx="1862">
                  <c:v>1.6866369162655046</c:v>
                </c:pt>
                <c:pt idx="1863">
                  <c:v>2.3967629975917268</c:v>
                </c:pt>
                <c:pt idx="1864">
                  <c:v>3.4109175498895699</c:v>
                </c:pt>
                <c:pt idx="1865">
                  <c:v>2.9926459552754019</c:v>
                </c:pt>
                <c:pt idx="1866">
                  <c:v>1.8344434894714221</c:v>
                </c:pt>
                <c:pt idx="1867">
                  <c:v>2.3802660297327347</c:v>
                </c:pt>
                <c:pt idx="1868">
                  <c:v>0.91060237081943274</c:v>
                </c:pt>
                <c:pt idx="1869">
                  <c:v>0.90747422801345734</c:v>
                </c:pt>
                <c:pt idx="1870">
                  <c:v>0.52356020942408388</c:v>
                </c:pt>
                <c:pt idx="1871">
                  <c:v>1.3028238873090405</c:v>
                </c:pt>
                <c:pt idx="1872">
                  <c:v>0.86932575553012492</c:v>
                </c:pt>
                <c:pt idx="1873">
                  <c:v>4.9039024170680117</c:v>
                </c:pt>
                <c:pt idx="1874">
                  <c:v>0.84157416750756808</c:v>
                </c:pt>
                <c:pt idx="1875">
                  <c:v>0.57993591073220074</c:v>
                </c:pt>
                <c:pt idx="1876">
                  <c:v>0.78942173036224639</c:v>
                </c:pt>
                <c:pt idx="1877">
                  <c:v>0.9052639913432482</c:v>
                </c:pt>
                <c:pt idx="1878">
                  <c:v>1.6599417171037885</c:v>
                </c:pt>
                <c:pt idx="1879">
                  <c:v>1.2791918701021447</c:v>
                </c:pt>
                <c:pt idx="1880">
                  <c:v>0.66384292533111</c:v>
                </c:pt>
                <c:pt idx="1881">
                  <c:v>0.66384292533111</c:v>
                </c:pt>
                <c:pt idx="1882">
                  <c:v>0.91635671575557098</c:v>
                </c:pt>
                <c:pt idx="1883">
                  <c:v>1.9655172413793103</c:v>
                </c:pt>
                <c:pt idx="1884">
                  <c:v>1.4106403895836668</c:v>
                </c:pt>
                <c:pt idx="1885">
                  <c:v>0.82058340833289212</c:v>
                </c:pt>
                <c:pt idx="1886">
                  <c:v>0.60205658266290163</c:v>
                </c:pt>
                <c:pt idx="1887">
                  <c:v>0.85557430425172898</c:v>
                </c:pt>
                <c:pt idx="1888">
                  <c:v>0.86032749483090531</c:v>
                </c:pt>
                <c:pt idx="1889">
                  <c:v>2.8778126496090222</c:v>
                </c:pt>
                <c:pt idx="1890">
                  <c:v>0.38538891638324074</c:v>
                </c:pt>
                <c:pt idx="1891">
                  <c:v>2.0046158918562478</c:v>
                </c:pt>
                <c:pt idx="1892">
                  <c:v>1.0191530486733438</c:v>
                </c:pt>
                <c:pt idx="1893">
                  <c:v>2.3226188038854385</c:v>
                </c:pt>
                <c:pt idx="1894">
                  <c:v>2.7418663072115677</c:v>
                </c:pt>
                <c:pt idx="1895">
                  <c:v>1.2201303229795504</c:v>
                </c:pt>
                <c:pt idx="1896">
                  <c:v>1.0112586044705918</c:v>
                </c:pt>
                <c:pt idx="1897">
                  <c:v>1.3433170676986932</c:v>
                </c:pt>
                <c:pt idx="1898">
                  <c:v>2.0961775585696674</c:v>
                </c:pt>
                <c:pt idx="1899">
                  <c:v>0.62096760244235727</c:v>
                </c:pt>
                <c:pt idx="1900">
                  <c:v>0.6192378876723228</c:v>
                </c:pt>
                <c:pt idx="1901">
                  <c:v>0.70423049402006443</c:v>
                </c:pt>
                <c:pt idx="1902">
                  <c:v>0.70350034317089905</c:v>
                </c:pt>
                <c:pt idx="1903">
                  <c:v>0.8052612035340655</c:v>
                </c:pt>
                <c:pt idx="1904">
                  <c:v>1.335231024312943</c:v>
                </c:pt>
                <c:pt idx="1905">
                  <c:v>0.82175226586102745</c:v>
                </c:pt>
                <c:pt idx="1906">
                  <c:v>0.76981852268213258</c:v>
                </c:pt>
                <c:pt idx="1907">
                  <c:v>1.065176328549452</c:v>
                </c:pt>
                <c:pt idx="1908">
                  <c:v>1.0593344108425993</c:v>
                </c:pt>
                <c:pt idx="1909">
                  <c:v>2.3965141612200438</c:v>
                </c:pt>
                <c:pt idx="1910">
                  <c:v>0.71764414748824545</c:v>
                </c:pt>
                <c:pt idx="1911">
                  <c:v>0.59275857543515142</c:v>
                </c:pt>
                <c:pt idx="1912">
                  <c:v>1.2647867012258103</c:v>
                </c:pt>
                <c:pt idx="1913">
                  <c:v>1.0541690480726487</c:v>
                </c:pt>
                <c:pt idx="1914">
                  <c:v>1.6931379017815062</c:v>
                </c:pt>
                <c:pt idx="1915">
                  <c:v>1.6896031671222547</c:v>
                </c:pt>
                <c:pt idx="1916">
                  <c:v>0.4929806561397363</c:v>
                </c:pt>
                <c:pt idx="1917">
                  <c:v>2.502237517175308</c:v>
                </c:pt>
                <c:pt idx="1918">
                  <c:v>2.971186888712662</c:v>
                </c:pt>
                <c:pt idx="1919">
                  <c:v>0.47886498809205413</c:v>
                </c:pt>
                <c:pt idx="1920">
                  <c:v>2.8734183596309926</c:v>
                </c:pt>
                <c:pt idx="1921">
                  <c:v>0.81934749245012128</c:v>
                </c:pt>
                <c:pt idx="1922">
                  <c:v>0.82182286251794645</c:v>
                </c:pt>
                <c:pt idx="1923">
                  <c:v>3.6767849508336896</c:v>
                </c:pt>
                <c:pt idx="1924">
                  <c:v>1.6635728179484672</c:v>
                </c:pt>
                <c:pt idx="1925">
                  <c:v>0.89829225757625608</c:v>
                </c:pt>
                <c:pt idx="1926">
                  <c:v>1.6606766637749413</c:v>
                </c:pt>
                <c:pt idx="1927">
                  <c:v>0.94199804064407522</c:v>
                </c:pt>
                <c:pt idx="1928">
                  <c:v>1.086427073847392</c:v>
                </c:pt>
                <c:pt idx="1929">
                  <c:v>0.94927429995601809</c:v>
                </c:pt>
                <c:pt idx="1930">
                  <c:v>0.61862756329476465</c:v>
                </c:pt>
                <c:pt idx="1931">
                  <c:v>5.6523607687619943</c:v>
                </c:pt>
                <c:pt idx="1932">
                  <c:v>4.6213576020706348</c:v>
                </c:pt>
                <c:pt idx="1933">
                  <c:v>3.4439457712252626</c:v>
                </c:pt>
                <c:pt idx="1934">
                  <c:v>3.100454867339812</c:v>
                </c:pt>
                <c:pt idx="1935">
                  <c:v>7.4506564258283472</c:v>
                </c:pt>
                <c:pt idx="1936">
                  <c:v>4.7701605518588597</c:v>
                </c:pt>
                <c:pt idx="1937">
                  <c:v>3.7698657139337195</c:v>
                </c:pt>
                <c:pt idx="1938">
                  <c:v>2.7408747064236807</c:v>
                </c:pt>
                <c:pt idx="1939">
                  <c:v>4.0514867361522642</c:v>
                </c:pt>
                <c:pt idx="1940">
                  <c:v>2.9294871794871793</c:v>
                </c:pt>
                <c:pt idx="1941">
                  <c:v>4.036458333333333</c:v>
                </c:pt>
                <c:pt idx="1942">
                  <c:v>3.7951374999206307</c:v>
                </c:pt>
                <c:pt idx="1943">
                  <c:v>3.947881888739539</c:v>
                </c:pt>
                <c:pt idx="1944">
                  <c:v>3.8035041029053009</c:v>
                </c:pt>
                <c:pt idx="1945">
                  <c:v>5.4396614371820631</c:v>
                </c:pt>
                <c:pt idx="1946">
                  <c:v>3.8145696109047158</c:v>
                </c:pt>
                <c:pt idx="1947">
                  <c:v>3.4064644596949116</c:v>
                </c:pt>
                <c:pt idx="1948">
                  <c:v>256.12244897959187</c:v>
                </c:pt>
                <c:pt idx="1949">
                  <c:v>2.0453519463833034</c:v>
                </c:pt>
                <c:pt idx="1950">
                  <c:v>6.2260773336805109</c:v>
                </c:pt>
                <c:pt idx="1951">
                  <c:v>3.1379420197515131</c:v>
                </c:pt>
                <c:pt idx="1952">
                  <c:v>3.0250663626160232</c:v>
                </c:pt>
                <c:pt idx="1953">
                  <c:v>2.8060162375962805</c:v>
                </c:pt>
                <c:pt idx="1954">
                  <c:v>4.5527941005110444</c:v>
                </c:pt>
                <c:pt idx="1955">
                  <c:v>4.5697119632443899</c:v>
                </c:pt>
                <c:pt idx="1956">
                  <c:v>3.5162155571811757</c:v>
                </c:pt>
                <c:pt idx="1957">
                  <c:v>3.3869903302631199</c:v>
                </c:pt>
                <c:pt idx="1958">
                  <c:v>2.5202361866030576</c:v>
                </c:pt>
                <c:pt idx="1959">
                  <c:v>3.7867779296453481</c:v>
                </c:pt>
                <c:pt idx="1960">
                  <c:v>4.1925215569344836</c:v>
                </c:pt>
                <c:pt idx="1961">
                  <c:v>3.3149910518657286</c:v>
                </c:pt>
                <c:pt idx="1962">
                  <c:v>3.3216812457140952</c:v>
                </c:pt>
                <c:pt idx="1963">
                  <c:v>3.8608586649952992</c:v>
                </c:pt>
                <c:pt idx="1964">
                  <c:v>3.3392602171394703</c:v>
                </c:pt>
                <c:pt idx="1965">
                  <c:v>0.78889364828562436</c:v>
                </c:pt>
                <c:pt idx="1966">
                  <c:v>0.6617443315536311</c:v>
                </c:pt>
                <c:pt idx="1967">
                  <c:v>0.673380482900933</c:v>
                </c:pt>
                <c:pt idx="1968">
                  <c:v>0.81983471074380165</c:v>
                </c:pt>
                <c:pt idx="1969">
                  <c:v>1.1335070685639168</c:v>
                </c:pt>
                <c:pt idx="1970">
                  <c:v>0.71910003873089934</c:v>
                </c:pt>
                <c:pt idx="1971">
                  <c:v>0.71712509202703056</c:v>
                </c:pt>
                <c:pt idx="1972">
                  <c:v>0.56587131477563024</c:v>
                </c:pt>
                <c:pt idx="1973">
                  <c:v>0.9448514167242571</c:v>
                </c:pt>
                <c:pt idx="1974">
                  <c:v>0.8439199608067135</c:v>
                </c:pt>
                <c:pt idx="1975">
                  <c:v>1.1463070234931789</c:v>
                </c:pt>
                <c:pt idx="1976">
                  <c:v>1.1451951835091894</c:v>
                </c:pt>
                <c:pt idx="1977">
                  <c:v>1.2239467849223946</c:v>
                </c:pt>
                <c:pt idx="1978">
                  <c:v>1.3525305410122164</c:v>
                </c:pt>
                <c:pt idx="1979">
                  <c:v>1.3740468727603325</c:v>
                </c:pt>
                <c:pt idx="1980">
                  <c:v>1.3275234032915597</c:v>
                </c:pt>
                <c:pt idx="1981">
                  <c:v>1.3275234032915597</c:v>
                </c:pt>
                <c:pt idx="1982">
                  <c:v>0.63695635367184067</c:v>
                </c:pt>
                <c:pt idx="1983">
                  <c:v>1.1508442819867351</c:v>
                </c:pt>
                <c:pt idx="1984">
                  <c:v>1.6732088595064087</c:v>
                </c:pt>
                <c:pt idx="1985">
                  <c:v>0.57086480414192475</c:v>
                </c:pt>
                <c:pt idx="1986">
                  <c:v>0.21725872846470495</c:v>
                </c:pt>
                <c:pt idx="1987">
                  <c:v>1.2796527725810074</c:v>
                </c:pt>
                <c:pt idx="1988">
                  <c:v>2.3171659076804745</c:v>
                </c:pt>
                <c:pt idx="1989">
                  <c:v>1.492824192721681</c:v>
                </c:pt>
                <c:pt idx="1990">
                  <c:v>1.5190828890880783</c:v>
                </c:pt>
                <c:pt idx="1991">
                  <c:v>1.3798934641075502</c:v>
                </c:pt>
                <c:pt idx="1992">
                  <c:v>0.63745461600288245</c:v>
                </c:pt>
                <c:pt idx="1993">
                  <c:v>0.52887136115986955</c:v>
                </c:pt>
                <c:pt idx="1994">
                  <c:v>0.4008950214432222</c:v>
                </c:pt>
                <c:pt idx="1995">
                  <c:v>0.8305176487980982</c:v>
                </c:pt>
                <c:pt idx="1996">
                  <c:v>1.4520646585728731</c:v>
                </c:pt>
                <c:pt idx="1997">
                  <c:v>1.9808223565680423</c:v>
                </c:pt>
                <c:pt idx="1998">
                  <c:v>0.16966067864271459</c:v>
                </c:pt>
                <c:pt idx="1999">
                  <c:v>1.3866729626794303</c:v>
                </c:pt>
                <c:pt idx="2000">
                  <c:v>0.69408796646579551</c:v>
                </c:pt>
                <c:pt idx="2001">
                  <c:v>1.1303142329020333</c:v>
                </c:pt>
                <c:pt idx="2002">
                  <c:v>0.86429168028470771</c:v>
                </c:pt>
                <c:pt idx="2003">
                  <c:v>0.8125669791228618</c:v>
                </c:pt>
                <c:pt idx="2004">
                  <c:v>0.81121043992566166</c:v>
                </c:pt>
                <c:pt idx="2005">
                  <c:v>0.80985390072846164</c:v>
                </c:pt>
                <c:pt idx="2006">
                  <c:v>1.1811785187513599</c:v>
                </c:pt>
                <c:pt idx="2007">
                  <c:v>0.79062747071084605</c:v>
                </c:pt>
                <c:pt idx="2008">
                  <c:v>1.5611992653927542</c:v>
                </c:pt>
                <c:pt idx="2009">
                  <c:v>0.71108938276824962</c:v>
                </c:pt>
                <c:pt idx="2010">
                  <c:v>0.71042872369475785</c:v>
                </c:pt>
                <c:pt idx="2011">
                  <c:v>0.6887435647697232</c:v>
                </c:pt>
                <c:pt idx="2012">
                  <c:v>1.0302804781617751</c:v>
                </c:pt>
                <c:pt idx="2013">
                  <c:v>1.3936286158409119</c:v>
                </c:pt>
                <c:pt idx="2014">
                  <c:v>0.80362750918492898</c:v>
                </c:pt>
                <c:pt idx="2015">
                  <c:v>0.99612453043383453</c:v>
                </c:pt>
                <c:pt idx="2016">
                  <c:v>0.80904753693165488</c:v>
                </c:pt>
                <c:pt idx="2017">
                  <c:v>1.1513109423656889</c:v>
                </c:pt>
                <c:pt idx="2018">
                  <c:v>1.1513109423656889</c:v>
                </c:pt>
                <c:pt idx="2019">
                  <c:v>2.7016915635605678</c:v>
                </c:pt>
                <c:pt idx="2020">
                  <c:v>1.2570250700304786</c:v>
                </c:pt>
                <c:pt idx="2021">
                  <c:v>1.2535015239336869</c:v>
                </c:pt>
                <c:pt idx="2022">
                  <c:v>1.0658776258164304</c:v>
                </c:pt>
                <c:pt idx="2023">
                  <c:v>1.0599934433395259</c:v>
                </c:pt>
                <c:pt idx="2024">
                  <c:v>1.2613594014276293</c:v>
                </c:pt>
                <c:pt idx="2025">
                  <c:v>1.3063524590163933</c:v>
                </c:pt>
                <c:pt idx="2026">
                  <c:v>1.6206007189131009</c:v>
                </c:pt>
                <c:pt idx="2027">
                  <c:v>1.6246623748502265</c:v>
                </c:pt>
                <c:pt idx="2028">
                  <c:v>5.482427608502161</c:v>
                </c:pt>
                <c:pt idx="2029">
                  <c:v>2.4966651675800935</c:v>
                </c:pt>
                <c:pt idx="2030">
                  <c:v>2.5296554251291812</c:v>
                </c:pt>
                <c:pt idx="2031">
                  <c:v>2.9809768873776594</c:v>
                </c:pt>
                <c:pt idx="2032">
                  <c:v>2.6846245602379626</c:v>
                </c:pt>
                <c:pt idx="2033">
                  <c:v>2.6876443853900862</c:v>
                </c:pt>
                <c:pt idx="2034">
                  <c:v>3.3188088988967763</c:v>
                </c:pt>
                <c:pt idx="2035">
                  <c:v>3.3184433510502185</c:v>
                </c:pt>
                <c:pt idx="2036">
                  <c:v>3.8530058126682358</c:v>
                </c:pt>
                <c:pt idx="2037">
                  <c:v>3.3450251215449418</c:v>
                </c:pt>
                <c:pt idx="2038">
                  <c:v>2.1046743348599795</c:v>
                </c:pt>
                <c:pt idx="2039">
                  <c:v>2.3243994821882339</c:v>
                </c:pt>
                <c:pt idx="2040">
                  <c:v>2.1762683752223753</c:v>
                </c:pt>
                <c:pt idx="2041">
                  <c:v>3.4064343760436384</c:v>
                </c:pt>
                <c:pt idx="2042">
                  <c:v>1.5125902447614017</c:v>
                </c:pt>
                <c:pt idx="2043">
                  <c:v>2.2161770039898441</c:v>
                </c:pt>
                <c:pt idx="2044">
                  <c:v>2.4221120046227189</c:v>
                </c:pt>
                <c:pt idx="2045">
                  <c:v>3.1891547257984012</c:v>
                </c:pt>
                <c:pt idx="2046">
                  <c:v>3.163604868487031</c:v>
                </c:pt>
                <c:pt idx="2047">
                  <c:v>2.5742835964120925</c:v>
                </c:pt>
                <c:pt idx="2048">
                  <c:v>5.4251014117291847</c:v>
                </c:pt>
                <c:pt idx="2049">
                  <c:v>5.3750651323830896</c:v>
                </c:pt>
                <c:pt idx="2050">
                  <c:v>5.3520557484502138</c:v>
                </c:pt>
                <c:pt idx="2051">
                  <c:v>2.2540418253048613</c:v>
                </c:pt>
                <c:pt idx="2052">
                  <c:v>2.0927600358289551</c:v>
                </c:pt>
                <c:pt idx="2053">
                  <c:v>3.8422027233051321</c:v>
                </c:pt>
                <c:pt idx="2054">
                  <c:v>2.3927012071973528</c:v>
                </c:pt>
                <c:pt idx="2055">
                  <c:v>2.5124347047928248</c:v>
                </c:pt>
                <c:pt idx="2056">
                  <c:v>2.8136157211962605</c:v>
                </c:pt>
                <c:pt idx="2057">
                  <c:v>2.6584638745910705</c:v>
                </c:pt>
                <c:pt idx="2058">
                  <c:v>2.4838175523107031</c:v>
                </c:pt>
                <c:pt idx="2059">
                  <c:v>2.4643366303317955</c:v>
                </c:pt>
                <c:pt idx="2060">
                  <c:v>2.4705351055069027</c:v>
                </c:pt>
                <c:pt idx="2061">
                  <c:v>4.0544021431147286</c:v>
                </c:pt>
                <c:pt idx="2062">
                  <c:v>3.2748849416150012</c:v>
                </c:pt>
                <c:pt idx="2063">
                  <c:v>2.4484949618124641</c:v>
                </c:pt>
                <c:pt idx="2064">
                  <c:v>1.9673097986350994</c:v>
                </c:pt>
                <c:pt idx="2065">
                  <c:v>3.3447697586042437</c:v>
                </c:pt>
                <c:pt idx="2066">
                  <c:v>3.1680181029605881</c:v>
                </c:pt>
                <c:pt idx="2067">
                  <c:v>3.6951669254658386</c:v>
                </c:pt>
                <c:pt idx="2068">
                  <c:v>3.9526972298720229</c:v>
                </c:pt>
              </c:numCache>
            </c:numRef>
          </c:xVal>
          <c:yVal>
            <c:numRef>
              <c:f>Scatter2!$R$43:$R$2111</c:f>
              <c:numCache>
                <c:formatCode>#,##0.00</c:formatCode>
                <c:ptCount val="206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0.70318916731352299</c:v>
                </c:pt>
                <c:pt idx="126">
                  <c:v>0.53950722175021237</c:v>
                </c:pt>
                <c:pt idx="127">
                  <c:v>0.26362038664323373</c:v>
                </c:pt>
                <c:pt idx="128">
                  <c:v>0.4852674207512917</c:v>
                </c:pt>
                <c:pt idx="129">
                  <c:v>0.72749540722596451</c:v>
                </c:pt>
                <c:pt idx="130">
                  <c:v>0.59901599015990159</c:v>
                </c:pt>
                <c:pt idx="131">
                  <c:v>0.39007092198581561</c:v>
                </c:pt>
                <c:pt idx="132">
                  <c:v>0.5400621118012422</c:v>
                </c:pt>
                <c:pt idx="133">
                  <c:v>0.52341214649976819</c:v>
                </c:pt>
                <c:pt idx="134">
                  <c:v>0.47431824199099815</c:v>
                </c:pt>
                <c:pt idx="135">
                  <c:v>0.5088471849865952</c:v>
                </c:pt>
                <c:pt idx="136">
                  <c:v>0.53614457831325302</c:v>
                </c:pt>
                <c:pt idx="137">
                  <c:v>0.47946009389671362</c:v>
                </c:pt>
                <c:pt idx="138">
                  <c:v>0.59290663749088257</c:v>
                </c:pt>
                <c:pt idx="139">
                  <c:v>0.42870456663560114</c:v>
                </c:pt>
                <c:pt idx="140">
                  <c:v>0.6768115942028986</c:v>
                </c:pt>
                <c:pt idx="141">
                  <c:v>0.47035573122529645</c:v>
                </c:pt>
                <c:pt idx="142">
                  <c:v>0.40731707317073168</c:v>
                </c:pt>
                <c:pt idx="143">
                  <c:v>0.45810336176618166</c:v>
                </c:pt>
                <c:pt idx="144">
                  <c:v>0.30210454854039376</c:v>
                </c:pt>
                <c:pt idx="145">
                  <c:v>0.61124586549062843</c:v>
                </c:pt>
                <c:pt idx="146">
                  <c:v>0.44711889132020421</c:v>
                </c:pt>
                <c:pt idx="147">
                  <c:v>0.43819599109131402</c:v>
                </c:pt>
                <c:pt idx="148">
                  <c:v>0.35770234986945171</c:v>
                </c:pt>
                <c:pt idx="149">
                  <c:v>0.34074309304541123</c:v>
                </c:pt>
                <c:pt idx="150">
                  <c:v>0.45192479856759177</c:v>
                </c:pt>
                <c:pt idx="151">
                  <c:v>0.64179104477611937</c:v>
                </c:pt>
                <c:pt idx="152">
                  <c:v>0.46234240212342403</c:v>
                </c:pt>
                <c:pt idx="153">
                  <c:v>0.52119205298013249</c:v>
                </c:pt>
                <c:pt idx="154">
                  <c:v>0.46676176890156917</c:v>
                </c:pt>
                <c:pt idx="155">
                  <c:v>0.5532316996346226</c:v>
                </c:pt>
                <c:pt idx="156">
                  <c:v>0.49383834722725622</c:v>
                </c:pt>
                <c:pt idx="157">
                  <c:v>0.66546762589928055</c:v>
                </c:pt>
                <c:pt idx="158">
                  <c:v>0.55097613882863339</c:v>
                </c:pt>
                <c:pt idx="159">
                  <c:v>0.49289099526066349</c:v>
                </c:pt>
                <c:pt idx="160">
                  <c:v>0.45866482186094776</c:v>
                </c:pt>
                <c:pt idx="161">
                  <c:v>0.47257105089226703</c:v>
                </c:pt>
                <c:pt idx="162">
                  <c:v>0.37719298245614036</c:v>
                </c:pt>
                <c:pt idx="163">
                  <c:v>0.47523461939520334</c:v>
                </c:pt>
                <c:pt idx="164">
                  <c:v>0.60750309679702708</c:v>
                </c:pt>
                <c:pt idx="165">
                  <c:v>0.41020608439646711</c:v>
                </c:pt>
                <c:pt idx="166">
                  <c:v>0.6089613034623218</c:v>
                </c:pt>
                <c:pt idx="167">
                  <c:v>0.53713355048859934</c:v>
                </c:pt>
                <c:pt idx="168">
                  <c:v>0.76923076923076927</c:v>
                </c:pt>
                <c:pt idx="169">
                  <c:v>0.54244928625093913</c:v>
                </c:pt>
                <c:pt idx="170">
                  <c:v>0.29087852038671713</c:v>
                </c:pt>
                <c:pt idx="171">
                  <c:v>0.4214108910891089</c:v>
                </c:pt>
                <c:pt idx="172">
                  <c:v>0.39562841530054643</c:v>
                </c:pt>
                <c:pt idx="173">
                  <c:v>0.52307259425998875</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0.72500344418130169</c:v>
                </c:pt>
                <c:pt idx="393">
                  <c:v>0.51304481276856972</c:v>
                </c:pt>
                <c:pt idx="394">
                  <c:v>0.33345415005436752</c:v>
                </c:pt>
                <c:pt idx="395">
                  <c:v>0.54354838709677422</c:v>
                </c:pt>
                <c:pt idx="396">
                  <c:v>0.37074010327022378</c:v>
                </c:pt>
                <c:pt idx="397">
                  <c:v>0.48440065681444994</c:v>
                </c:pt>
                <c:pt idx="398">
                  <c:v>0.48397626112759645</c:v>
                </c:pt>
                <c:pt idx="399">
                  <c:v>0.47210216110019648</c:v>
                </c:pt>
                <c:pt idx="400">
                  <c:v>0.51915567282321895</c:v>
                </c:pt>
                <c:pt idx="401">
                  <c:v>0.52382065821008938</c:v>
                </c:pt>
                <c:pt idx="402">
                  <c:v>0.48103744745892241</c:v>
                </c:pt>
                <c:pt idx="403">
                  <c:v>0.76714842853865561</c:v>
                </c:pt>
                <c:pt idx="404">
                  <c:v>0.49813496100373006</c:v>
                </c:pt>
                <c:pt idx="405">
                  <c:v>0.70926600728787093</c:v>
                </c:pt>
                <c:pt idx="406">
                  <c:v>0.57770388519425975</c:v>
                </c:pt>
                <c:pt idx="407">
                  <c:v>0.56762713056525915</c:v>
                </c:pt>
                <c:pt idx="408">
                  <c:v>0.55743820923363907</c:v>
                </c:pt>
                <c:pt idx="409">
                  <c:v>0.59527559055118107</c:v>
                </c:pt>
                <c:pt idx="410">
                  <c:v>0.53460620525059666</c:v>
                </c:pt>
                <c:pt idx="411">
                  <c:v>0.49830065359477121</c:v>
                </c:pt>
                <c:pt idx="412">
                  <c:v>0.47493887530562345</c:v>
                </c:pt>
                <c:pt idx="413">
                  <c:v>0.59147180192572213</c:v>
                </c:pt>
                <c:pt idx="414">
                  <c:v>0.64382022471910116</c:v>
                </c:pt>
                <c:pt idx="415">
                  <c:v>0.68413173652694614</c:v>
                </c:pt>
                <c:pt idx="416">
                  <c:v>0.33737373737373738</c:v>
                </c:pt>
                <c:pt idx="417">
                  <c:v>0.32740066225165565</c:v>
                </c:pt>
                <c:pt idx="418">
                  <c:v>0.37738301559792026</c:v>
                </c:pt>
                <c:pt idx="419">
                  <c:v>0.66923925027563391</c:v>
                </c:pt>
                <c:pt idx="420">
                  <c:v>0.50493827160493832</c:v>
                </c:pt>
                <c:pt idx="421">
                  <c:v>0.60175497806277423</c:v>
                </c:pt>
                <c:pt idx="422">
                  <c:v>0.74375000000000002</c:v>
                </c:pt>
                <c:pt idx="423">
                  <c:v>0.39662970528158742</c:v>
                </c:pt>
                <c:pt idx="424">
                  <c:v>0.53434650455927046</c:v>
                </c:pt>
                <c:pt idx="425">
                  <c:v>0.52216066481994461</c:v>
                </c:pt>
                <c:pt idx="426">
                  <c:v>0.6327636515214673</c:v>
                </c:pt>
                <c:pt idx="427">
                  <c:v>0.55317460317460321</c:v>
                </c:pt>
                <c:pt idx="428">
                  <c:v>0.58628841607565008</c:v>
                </c:pt>
                <c:pt idx="429">
                  <c:v>0.40339472733838933</c:v>
                </c:pt>
                <c:pt idx="430">
                  <c:v>0.47250119560019127</c:v>
                </c:pt>
                <c:pt idx="431">
                  <c:v>0.51209941137998694</c:v>
                </c:pt>
                <c:pt idx="432">
                  <c:v>0.53157333667774498</c:v>
                </c:pt>
                <c:pt idx="433">
                  <c:v>0.56162590681325253</c:v>
                </c:pt>
                <c:pt idx="434">
                  <c:v>0.57666357983860295</c:v>
                </c:pt>
                <c:pt idx="435">
                  <c:v>0.45155783183952197</c:v>
                </c:pt>
                <c:pt idx="436">
                  <c:v>0.58926728586171306</c:v>
                </c:pt>
                <c:pt idx="437">
                  <c:v>0.31393233903237538</c:v>
                </c:pt>
                <c:pt idx="438">
                  <c:v>0.32931101595951734</c:v>
                </c:pt>
                <c:pt idx="439">
                  <c:v>0.54127516778523488</c:v>
                </c:pt>
                <c:pt idx="440">
                  <c:v>0.63814677037538048</c:v>
                </c:pt>
                <c:pt idx="441">
                  <c:v>0.53586908878390882</c:v>
                </c:pt>
                <c:pt idx="442">
                  <c:v>0.412210127780407</c:v>
                </c:pt>
                <c:pt idx="443">
                  <c:v>0.5646858117713961</c:v>
                </c:pt>
                <c:pt idx="444">
                  <c:v>0.60852713178294571</c:v>
                </c:pt>
                <c:pt idx="445">
                  <c:v>0.46516853932584268</c:v>
                </c:pt>
                <c:pt idx="446">
                  <c:v>0.3740395451285729</c:v>
                </c:pt>
                <c:pt idx="447">
                  <c:v>0.49201277955271566</c:v>
                </c:pt>
                <c:pt idx="448">
                  <c:v>0.53996577853825467</c:v>
                </c:pt>
                <c:pt idx="449">
                  <c:v>0.52063429528218264</c:v>
                </c:pt>
                <c:pt idx="450">
                  <c:v>0.50728363324764358</c:v>
                </c:pt>
                <c:pt idx="451">
                  <c:v>0.50551977920883162</c:v>
                </c:pt>
                <c:pt idx="452">
                  <c:v>0.52189349112426031</c:v>
                </c:pt>
                <c:pt idx="453">
                  <c:v>0.53125</c:v>
                </c:pt>
                <c:pt idx="454">
                  <c:v>0.63751788268955656</c:v>
                </c:pt>
                <c:pt idx="455">
                  <c:v>0.48010160880609654</c:v>
                </c:pt>
                <c:pt idx="456">
                  <c:v>0.65087440381558026</c:v>
                </c:pt>
                <c:pt idx="457">
                  <c:v>0.69230769230769229</c:v>
                </c:pt>
                <c:pt idx="458">
                  <c:v>0.60669327602087808</c:v>
                </c:pt>
                <c:pt idx="459">
                  <c:v>0.45180383314543404</c:v>
                </c:pt>
                <c:pt idx="460">
                  <c:v>0.50583164300202843</c:v>
                </c:pt>
                <c:pt idx="461">
                  <c:v>0.60449545671927307</c:v>
                </c:pt>
                <c:pt idx="462">
                  <c:v>0.74976915974145886</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0.49474847982310671</c:v>
                </c:pt>
                <c:pt idx="899">
                  <c:v>0.48501051893408137</c:v>
                </c:pt>
                <c:pt idx="900">
                  <c:v>0.43647890758351621</c:v>
                </c:pt>
                <c:pt idx="901">
                  <c:v>0.34986945169712796</c:v>
                </c:pt>
                <c:pt idx="902">
                  <c:v>0.36451612903225805</c:v>
                </c:pt>
                <c:pt idx="903">
                  <c:v>0.54923095555286428</c:v>
                </c:pt>
                <c:pt idx="904">
                  <c:v>0.34772109870208273</c:v>
                </c:pt>
                <c:pt idx="905">
                  <c:v>0.59730848861283647</c:v>
                </c:pt>
                <c:pt idx="906">
                  <c:v>0.43975720789074357</c:v>
                </c:pt>
                <c:pt idx="907">
                  <c:v>0.29784442361761948</c:v>
                </c:pt>
                <c:pt idx="908">
                  <c:v>0.30666415662650603</c:v>
                </c:pt>
                <c:pt idx="909">
                  <c:v>0.35209494695198706</c:v>
                </c:pt>
                <c:pt idx="910">
                  <c:v>0.48973110311242857</c:v>
                </c:pt>
                <c:pt idx="911">
                  <c:v>0.4364648204584603</c:v>
                </c:pt>
                <c:pt idx="912">
                  <c:v>0.43138413073439652</c:v>
                </c:pt>
                <c:pt idx="913">
                  <c:v>0.49598029045643155</c:v>
                </c:pt>
                <c:pt idx="914">
                  <c:v>0.51988509415895312</c:v>
                </c:pt>
                <c:pt idx="915">
                  <c:v>0.50256410256410255</c:v>
                </c:pt>
                <c:pt idx="916">
                  <c:v>0.62008733624454149</c:v>
                </c:pt>
                <c:pt idx="917">
                  <c:v>0.57478340173278619</c:v>
                </c:pt>
                <c:pt idx="918">
                  <c:v>0.65789473684210531</c:v>
                </c:pt>
                <c:pt idx="919">
                  <c:v>0.5290222984562607</c:v>
                </c:pt>
                <c:pt idx="920">
                  <c:v>0.54888227957401903</c:v>
                </c:pt>
                <c:pt idx="921">
                  <c:v>0.59803657880580963</c:v>
                </c:pt>
                <c:pt idx="922">
                  <c:v>0.62669831396300535</c:v>
                </c:pt>
                <c:pt idx="923">
                  <c:v>0.3977578475336323</c:v>
                </c:pt>
                <c:pt idx="924">
                  <c:v>0.54189675870348142</c:v>
                </c:pt>
                <c:pt idx="925">
                  <c:v>0.38448979591836735</c:v>
                </c:pt>
                <c:pt idx="926">
                  <c:v>0.51154929577464792</c:v>
                </c:pt>
                <c:pt idx="927">
                  <c:v>0.59223300970873782</c:v>
                </c:pt>
                <c:pt idx="928">
                  <c:v>0.60898035547240414</c:v>
                </c:pt>
                <c:pt idx="929">
                  <c:v>0.3419322205361659</c:v>
                </c:pt>
                <c:pt idx="930">
                  <c:v>0.43427135678391959</c:v>
                </c:pt>
                <c:pt idx="931">
                  <c:v>0.58785155117425336</c:v>
                </c:pt>
                <c:pt idx="932">
                  <c:v>0.60324120966575023</c:v>
                </c:pt>
                <c:pt idx="933">
                  <c:v>0.61475291744705374</c:v>
                </c:pt>
                <c:pt idx="934">
                  <c:v>0.60267597440372311</c:v>
                </c:pt>
                <c:pt idx="935">
                  <c:v>0.44444444444444442</c:v>
                </c:pt>
                <c:pt idx="936">
                  <c:v>0.52023403217942465</c:v>
                </c:pt>
                <c:pt idx="937">
                  <c:v>0.5173431734317343</c:v>
                </c:pt>
                <c:pt idx="938">
                  <c:v>0.52169743466794538</c:v>
                </c:pt>
                <c:pt idx="939">
                  <c:v>0.37796143250688707</c:v>
                </c:pt>
                <c:pt idx="940">
                  <c:v>0.62254160363086231</c:v>
                </c:pt>
                <c:pt idx="941">
                  <c:v>0.28297055057618437</c:v>
                </c:pt>
                <c:pt idx="942">
                  <c:v>0.51108000933053421</c:v>
                </c:pt>
                <c:pt idx="943">
                  <c:v>0.54551480335837388</c:v>
                </c:pt>
                <c:pt idx="944">
                  <c:v>0.52327746741154557</c:v>
                </c:pt>
                <c:pt idx="945">
                  <c:v>0.49302325581395351</c:v>
                </c:pt>
                <c:pt idx="946">
                  <c:v>0.56133464180569181</c:v>
                </c:pt>
                <c:pt idx="947">
                  <c:v>0.37983164404741454</c:v>
                </c:pt>
                <c:pt idx="948">
                  <c:v>0.38419895110810354</c:v>
                </c:pt>
                <c:pt idx="949">
                  <c:v>0.40157216925907341</c:v>
                </c:pt>
                <c:pt idx="950">
                  <c:v>0.43510080088373376</c:v>
                </c:pt>
                <c:pt idx="951">
                  <c:v>0.40628778718258768</c:v>
                </c:pt>
                <c:pt idx="952">
                  <c:v>0.3837592745259687</c:v>
                </c:pt>
                <c:pt idx="953">
                  <c:v>0.43688207479581603</c:v>
                </c:pt>
                <c:pt idx="954">
                  <c:v>0.62666666666666671</c:v>
                </c:pt>
                <c:pt idx="955">
                  <c:v>0.82758620689655171</c:v>
                </c:pt>
                <c:pt idx="956">
                  <c:v>0.82723577235772361</c:v>
                </c:pt>
                <c:pt idx="957">
                  <c:v>0.58048780487804874</c:v>
                </c:pt>
                <c:pt idx="958">
                  <c:v>0.53134075508228462</c:v>
                </c:pt>
                <c:pt idx="959">
                  <c:v>0.50742574257425743</c:v>
                </c:pt>
                <c:pt idx="960">
                  <c:v>0.53361344537815125</c:v>
                </c:pt>
                <c:pt idx="961">
                  <c:v>0.44027903509239041</c:v>
                </c:pt>
                <c:pt idx="962">
                  <c:v>0.35465953507508741</c:v>
                </c:pt>
                <c:pt idx="963">
                  <c:v>0.46958836780667623</c:v>
                </c:pt>
                <c:pt idx="964">
                  <c:v>0.46005232441135036</c:v>
                </c:pt>
                <c:pt idx="965">
                  <c:v>0.48588023232525535</c:v>
                </c:pt>
                <c:pt idx="966">
                  <c:v>0.54036897440983933</c:v>
                </c:pt>
                <c:pt idx="967">
                  <c:v>0.54073910807435166</c:v>
                </c:pt>
                <c:pt idx="968">
                  <c:v>0.57105108631826185</c:v>
                </c:pt>
                <c:pt idx="969">
                  <c:v>0.42804303967720242</c:v>
                </c:pt>
                <c:pt idx="970">
                  <c:v>0.48488241881298993</c:v>
                </c:pt>
                <c:pt idx="971">
                  <c:v>0.60567184334908841</c:v>
                </c:pt>
                <c:pt idx="972">
                  <c:v>0.64537264537264538</c:v>
                </c:pt>
                <c:pt idx="973">
                  <c:v>0.52087114337568063</c:v>
                </c:pt>
                <c:pt idx="974">
                  <c:v>0.48404840484048406</c:v>
                </c:pt>
                <c:pt idx="975">
                  <c:v>0.4279038718291055</c:v>
                </c:pt>
                <c:pt idx="976">
                  <c:v>0.46955958549222798</c:v>
                </c:pt>
                <c:pt idx="977">
                  <c:v>0.47232037691401652</c:v>
                </c:pt>
                <c:pt idx="978">
                  <c:v>0.4800824175824176</c:v>
                </c:pt>
                <c:pt idx="979">
                  <c:v>0.47710280373831776</c:v>
                </c:pt>
                <c:pt idx="980">
                  <c:v>0.56321839080459768</c:v>
                </c:pt>
                <c:pt idx="981">
                  <c:v>0.43662977508032846</c:v>
                </c:pt>
                <c:pt idx="982">
                  <c:v>0.49396735273243436</c:v>
                </c:pt>
                <c:pt idx="983">
                  <c:v>0.57281135728113575</c:v>
                </c:pt>
                <c:pt idx="984">
                  <c:v>0.55576347305389218</c:v>
                </c:pt>
                <c:pt idx="985">
                  <c:v>0.47555883075411448</c:v>
                </c:pt>
                <c:pt idx="986">
                  <c:v>0.55594900849858353</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0.70895542521677668</c:v>
                </c:pt>
                <c:pt idx="1310">
                  <c:v>0.44957317073170733</c:v>
                </c:pt>
                <c:pt idx="1311">
                  <c:v>0.7149788088333705</c:v>
                </c:pt>
                <c:pt idx="1312">
                  <c:v>0.52956636005256241</c:v>
                </c:pt>
                <c:pt idx="1313">
                  <c:v>0.5466827503015681</c:v>
                </c:pt>
                <c:pt idx="1314">
                  <c:v>0.47105643994211288</c:v>
                </c:pt>
                <c:pt idx="1315">
                  <c:v>0.40611065235342692</c:v>
                </c:pt>
                <c:pt idx="1316">
                  <c:v>0.37730520019936864</c:v>
                </c:pt>
                <c:pt idx="1317">
                  <c:v>0.60717873166811764</c:v>
                </c:pt>
                <c:pt idx="1318">
                  <c:v>0.62957540263543188</c:v>
                </c:pt>
                <c:pt idx="1319">
                  <c:v>0.55747337495409477</c:v>
                </c:pt>
                <c:pt idx="1320">
                  <c:v>0.67417677642980933</c:v>
                </c:pt>
                <c:pt idx="1321">
                  <c:v>0.4782206575571335</c:v>
                </c:pt>
                <c:pt idx="1322">
                  <c:v>0.55124328880581974</c:v>
                </c:pt>
                <c:pt idx="1323">
                  <c:v>0.52422656752042596</c:v>
                </c:pt>
                <c:pt idx="1324">
                  <c:v>0.62478349866162808</c:v>
                </c:pt>
                <c:pt idx="1325">
                  <c:v>0.42424242424242425</c:v>
                </c:pt>
                <c:pt idx="1326">
                  <c:v>0.43423597678916825</c:v>
                </c:pt>
                <c:pt idx="1327">
                  <c:v>0.39570277529095793</c:v>
                </c:pt>
                <c:pt idx="1328">
                  <c:v>0.43243243243243246</c:v>
                </c:pt>
                <c:pt idx="1329">
                  <c:v>0.60497032640949555</c:v>
                </c:pt>
                <c:pt idx="1330">
                  <c:v>0.4821551132463967</c:v>
                </c:pt>
                <c:pt idx="1331">
                  <c:v>0.56919415164909892</c:v>
                </c:pt>
                <c:pt idx="1332">
                  <c:v>0.59552613558548273</c:v>
                </c:pt>
                <c:pt idx="1333">
                  <c:v>0.5384968972649965</c:v>
                </c:pt>
                <c:pt idx="1334">
                  <c:v>0.41569767441860467</c:v>
                </c:pt>
                <c:pt idx="1335">
                  <c:v>0.59003831417624519</c:v>
                </c:pt>
                <c:pt idx="1336">
                  <c:v>0.44149637442320372</c:v>
                </c:pt>
                <c:pt idx="1337">
                  <c:v>0.54435483870967738</c:v>
                </c:pt>
                <c:pt idx="1338">
                  <c:v>0.45234899328859063</c:v>
                </c:pt>
                <c:pt idx="1339">
                  <c:v>0.69639065817409762</c:v>
                </c:pt>
                <c:pt idx="1340">
                  <c:v>0.54264453348597597</c:v>
                </c:pt>
                <c:pt idx="1341">
                  <c:v>0.4820359281437126</c:v>
                </c:pt>
                <c:pt idx="1342">
                  <c:v>0.32036881810561607</c:v>
                </c:pt>
                <c:pt idx="1343">
                  <c:v>0.43465491923641703</c:v>
                </c:pt>
                <c:pt idx="1344">
                  <c:v>0.34558823529411764</c:v>
                </c:pt>
                <c:pt idx="1345">
                  <c:v>0.63565285379202507</c:v>
                </c:pt>
                <c:pt idx="1346">
                  <c:v>0.41744892324682498</c:v>
                </c:pt>
                <c:pt idx="1347">
                  <c:v>0.30942403274534647</c:v>
                </c:pt>
                <c:pt idx="1348">
                  <c:v>0.67011918814972771</c:v>
                </c:pt>
                <c:pt idx="1349">
                  <c:v>0.45584482857855457</c:v>
                </c:pt>
                <c:pt idx="1350">
                  <c:v>0.39995533720410897</c:v>
                </c:pt>
                <c:pt idx="1351">
                  <c:v>0.55143934692318708</c:v>
                </c:pt>
                <c:pt idx="1352">
                  <c:v>0.48901369593063354</c:v>
                </c:pt>
                <c:pt idx="1353">
                  <c:v>0.54953720618682256</c:v>
                </c:pt>
                <c:pt idx="1354">
                  <c:v>0.61723237597911229</c:v>
                </c:pt>
                <c:pt idx="1355">
                  <c:v>0.44382911392405061</c:v>
                </c:pt>
                <c:pt idx="1356">
                  <c:v>0.52279916507068924</c:v>
                </c:pt>
                <c:pt idx="1357">
                  <c:v>0.43723408921443924</c:v>
                </c:pt>
                <c:pt idx="1358">
                  <c:v>0.47634825827265992</c:v>
                </c:pt>
                <c:pt idx="1359">
                  <c:v>0.60079400088222323</c:v>
                </c:pt>
                <c:pt idx="1360">
                  <c:v>0.35089246843709188</c:v>
                </c:pt>
                <c:pt idx="1361">
                  <c:v>0.28821725799386771</c:v>
                </c:pt>
                <c:pt idx="1362">
                  <c:v>0.74175824175824179</c:v>
                </c:pt>
                <c:pt idx="1363">
                  <c:v>0.4087256027554535</c:v>
                </c:pt>
                <c:pt idx="1364">
                  <c:v>0.36031115524660706</c:v>
                </c:pt>
                <c:pt idx="1365">
                  <c:v>0.5374149659863946</c:v>
                </c:pt>
                <c:pt idx="1366">
                  <c:v>0.47880447725648961</c:v>
                </c:pt>
                <c:pt idx="1367">
                  <c:v>0.40366622111896122</c:v>
                </c:pt>
                <c:pt idx="1368">
                  <c:v>0.37019230769230771</c:v>
                </c:pt>
                <c:pt idx="1369">
                  <c:v>0.45464704786738686</c:v>
                </c:pt>
                <c:pt idx="1370">
                  <c:v>0.42321557317952413</c:v>
                </c:pt>
                <c:pt idx="1371">
                  <c:v>0.47152034261241971</c:v>
                </c:pt>
                <c:pt idx="1372">
                  <c:v>0.40679711637487126</c:v>
                </c:pt>
                <c:pt idx="1373">
                  <c:v>0.52374366067312128</c:v>
                </c:pt>
                <c:pt idx="1374">
                  <c:v>0.56997591651057</c:v>
                </c:pt>
                <c:pt idx="1375">
                  <c:v>0.37832093517534537</c:v>
                </c:pt>
                <c:pt idx="1376">
                  <c:v>0.44909831297265851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0.56496906235126132</c:v>
                </c:pt>
                <c:pt idx="1711">
                  <c:v>0.54545454545454541</c:v>
                </c:pt>
                <c:pt idx="1712">
                  <c:v>0.66505818904342895</c:v>
                </c:pt>
                <c:pt idx="1713">
                  <c:v>0.54888375673595069</c:v>
                </c:pt>
                <c:pt idx="1714">
                  <c:v>0.4386097468832641</c:v>
                </c:pt>
                <c:pt idx="1715">
                  <c:v>0.56258803643534605</c:v>
                </c:pt>
                <c:pt idx="1716">
                  <c:v>0.5368521160247266</c:v>
                </c:pt>
                <c:pt idx="1717">
                  <c:v>0.61799217731421119</c:v>
                </c:pt>
                <c:pt idx="1718">
                  <c:v>0.59185700099304861</c:v>
                </c:pt>
                <c:pt idx="1719">
                  <c:v>0.44944944944944942</c:v>
                </c:pt>
                <c:pt idx="1720">
                  <c:v>0.5790464240903388</c:v>
                </c:pt>
                <c:pt idx="1721">
                  <c:v>0.43464467005076141</c:v>
                </c:pt>
                <c:pt idx="1722">
                  <c:v>0.60058259081562715</c:v>
                </c:pt>
                <c:pt idx="1723">
                  <c:v>0.56119664782693435</c:v>
                </c:pt>
                <c:pt idx="1724">
                  <c:v>0.49914327917282125</c:v>
                </c:pt>
                <c:pt idx="1725">
                  <c:v>0.74550207596493923</c:v>
                </c:pt>
                <c:pt idx="1726">
                  <c:v>0.63518518518518519</c:v>
                </c:pt>
                <c:pt idx="1727">
                  <c:v>0.34952978056426331</c:v>
                </c:pt>
                <c:pt idx="1728">
                  <c:v>0.51805054151624552</c:v>
                </c:pt>
                <c:pt idx="1729">
                  <c:v>0.46157894736842103</c:v>
                </c:pt>
                <c:pt idx="1730">
                  <c:v>0.55315928868709796</c:v>
                </c:pt>
                <c:pt idx="1731">
                  <c:v>0.52896341463414631</c:v>
                </c:pt>
                <c:pt idx="1732">
                  <c:v>0.69335239456754827</c:v>
                </c:pt>
                <c:pt idx="1733">
                  <c:v>0.43575757575757573</c:v>
                </c:pt>
                <c:pt idx="1734">
                  <c:v>0.61482395769047493</c:v>
                </c:pt>
                <c:pt idx="1735">
                  <c:v>0.67546174142480209</c:v>
                </c:pt>
                <c:pt idx="1736">
                  <c:v>0.49289936286174868</c:v>
                </c:pt>
                <c:pt idx="1737">
                  <c:v>0.40472501936483346</c:v>
                </c:pt>
                <c:pt idx="1738">
                  <c:v>0.63829787234042556</c:v>
                </c:pt>
                <c:pt idx="1739">
                  <c:v>0.47336322869955155</c:v>
                </c:pt>
                <c:pt idx="1740">
                  <c:v>0.3993161777937736</c:v>
                </c:pt>
                <c:pt idx="1741">
                  <c:v>0.57100982815104318</c:v>
                </c:pt>
                <c:pt idx="1742">
                  <c:v>0.40204463642908567</c:v>
                </c:pt>
                <c:pt idx="1743">
                  <c:v>0.60585305105853049</c:v>
                </c:pt>
                <c:pt idx="1744">
                  <c:v>0.58787182066388854</c:v>
                </c:pt>
                <c:pt idx="1745">
                  <c:v>0.8</c:v>
                </c:pt>
                <c:pt idx="1746">
                  <c:v>0.54866707997520148</c:v>
                </c:pt>
                <c:pt idx="1747">
                  <c:v>0.73846392071848865</c:v>
                </c:pt>
                <c:pt idx="1748">
                  <c:v>0.56326657351342957</c:v>
                </c:pt>
                <c:pt idx="1749">
                  <c:v>0.60886007563479205</c:v>
                </c:pt>
                <c:pt idx="1750">
                  <c:v>0.65157004830917875</c:v>
                </c:pt>
                <c:pt idx="1751">
                  <c:v>0.76318407960199008</c:v>
                </c:pt>
                <c:pt idx="1752">
                  <c:v>0.55383074611917882</c:v>
                </c:pt>
                <c:pt idx="1753">
                  <c:v>0.48961821835231079</c:v>
                </c:pt>
                <c:pt idx="1754">
                  <c:v>0.62729942804142835</c:v>
                </c:pt>
                <c:pt idx="1755">
                  <c:v>0.46600376242945446</c:v>
                </c:pt>
                <c:pt idx="1756">
                  <c:v>0.44030563514804205</c:v>
                </c:pt>
                <c:pt idx="1757">
                  <c:v>0.58300970873786406</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0.83431559891380869</c:v>
                </c:pt>
                <c:pt idx="1932">
                  <c:v>0.63143631436314362</c:v>
                </c:pt>
                <c:pt idx="1933">
                  <c:v>0.42167454422687373</c:v>
                </c:pt>
                <c:pt idx="1934">
                  <c:v>0.64161396540009408</c:v>
                </c:pt>
                <c:pt idx="1935">
                  <c:v>0.58285885525921488</c:v>
                </c:pt>
                <c:pt idx="1936">
                  <c:v>0.6471290845490999</c:v>
                </c:pt>
                <c:pt idx="1937">
                  <c:v>0.59477124183006536</c:v>
                </c:pt>
                <c:pt idx="1938">
                  <c:v>0.54614985740212596</c:v>
                </c:pt>
                <c:pt idx="1939">
                  <c:v>0.46741234674123466</c:v>
                </c:pt>
                <c:pt idx="1940">
                  <c:v>0.64551422319474838</c:v>
                </c:pt>
                <c:pt idx="1941">
                  <c:v>0.65</c:v>
                </c:pt>
                <c:pt idx="1942">
                  <c:v>0.38664882047850091</c:v>
                </c:pt>
                <c:pt idx="1943">
                  <c:v>0.58704008786381112</c:v>
                </c:pt>
                <c:pt idx="1944">
                  <c:v>0.66472303206997085</c:v>
                </c:pt>
                <c:pt idx="1945">
                  <c:v>0.50176817288801567</c:v>
                </c:pt>
                <c:pt idx="1946">
                  <c:v>0.54499889437605953</c:v>
                </c:pt>
                <c:pt idx="1947">
                  <c:v>0.67118997912317324</c:v>
                </c:pt>
                <c:pt idx="1948">
                  <c:v>0.85258964143426297</c:v>
                </c:pt>
                <c:pt idx="1949">
                  <c:v>0.65874363327674024</c:v>
                </c:pt>
                <c:pt idx="1950">
                  <c:v>0.67656437869203823</c:v>
                </c:pt>
                <c:pt idx="1951">
                  <c:v>0.45213923132704859</c:v>
                </c:pt>
                <c:pt idx="1952">
                  <c:v>0.40164899882214372</c:v>
                </c:pt>
                <c:pt idx="1953">
                  <c:v>0.35517774343122099</c:v>
                </c:pt>
                <c:pt idx="1954">
                  <c:v>0.37038391224862888</c:v>
                </c:pt>
                <c:pt idx="1955">
                  <c:v>0.55065738592420732</c:v>
                </c:pt>
                <c:pt idx="1956">
                  <c:v>0.33356449375866853</c:v>
                </c:pt>
                <c:pt idx="1957">
                  <c:v>0.64706879024059638</c:v>
                </c:pt>
                <c:pt idx="1958">
                  <c:v>0.39953452288595809</c:v>
                </c:pt>
                <c:pt idx="1959">
                  <c:v>0.56458966565349544</c:v>
                </c:pt>
                <c:pt idx="1960">
                  <c:v>0.57376261412782315</c:v>
                </c:pt>
                <c:pt idx="1961">
                  <c:v>0.67684157416750756</c:v>
                </c:pt>
                <c:pt idx="1962">
                  <c:v>0.50755287009063443</c:v>
                </c:pt>
                <c:pt idx="1963">
                  <c:v>0.40963203463203463</c:v>
                </c:pt>
                <c:pt idx="1964">
                  <c:v>0.50705929810407424</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numCache>
            </c:numRef>
          </c:yVal>
          <c:smooth val="0"/>
          <c:extLst xmlns:c16r2="http://schemas.microsoft.com/office/drawing/2015/06/chart">
            <c:ext xmlns:c16="http://schemas.microsoft.com/office/drawing/2014/chart" uri="{C3380CC4-5D6E-409C-BE32-E72D297353CC}">
              <c16:uniqueId val="{00000000-4F3B-475B-9A21-C569BB2E06B2}"/>
            </c:ext>
          </c:extLst>
        </c:ser>
        <c:ser>
          <c:idx val="1"/>
          <c:order val="1"/>
          <c:tx>
            <c:strRef>
              <c:f>Scatter2!$S$42</c:f>
              <c:strCache>
                <c:ptCount val="1"/>
                <c:pt idx="0">
                  <c:v>Other Even Years</c:v>
                </c:pt>
              </c:strCache>
            </c:strRef>
          </c:tx>
          <c:spPr>
            <a:ln w="28575">
              <a:noFill/>
            </a:ln>
          </c:spPr>
          <c:marker>
            <c:symbol val="square"/>
            <c:size val="8"/>
            <c:spPr>
              <a:solidFill>
                <a:srgbClr val="99CC00"/>
              </a:solidFill>
              <a:ln>
                <a:solidFill>
                  <a:srgbClr val="99CC00"/>
                </a:solidFill>
                <a:prstDash val="solid"/>
              </a:ln>
            </c:spPr>
          </c:marker>
          <c:xVal>
            <c:numRef>
              <c:f>Scatter2!$Q$43:$Q$2111</c:f>
              <c:numCache>
                <c:formatCode>#,##0.00</c:formatCode>
                <c:ptCount val="2069"/>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2.1780499780344731</c:v>
                </c:pt>
                <c:pt idx="35">
                  <c:v>1.6926376721709693</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1.2284159458683093</c:v>
                </c:pt>
                <c:pt idx="49">
                  <c:v>1.2084676518464141</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1.9189199438734879</c:v>
                </c:pt>
                <c:pt idx="61">
                  <c:v>0.80397436383632293</c:v>
                </c:pt>
                <c:pt idx="62">
                  <c:v>2.7282427522334349</c:v>
                </c:pt>
                <c:pt idx="63">
                  <c:v>2.2292483363419819</c:v>
                </c:pt>
                <c:pt idx="64">
                  <c:v>0.68251475804162676</c:v>
                </c:pt>
                <c:pt idx="65">
                  <c:v>0.68890738631385262</c:v>
                </c:pt>
                <c:pt idx="66">
                  <c:v>0.68082547878830746</c:v>
                </c:pt>
                <c:pt idx="67">
                  <c:v>0.73798853436498513</c:v>
                </c:pt>
                <c:pt idx="68">
                  <c:v>0.90899429221603312</c:v>
                </c:pt>
                <c:pt idx="69">
                  <c:v>0.92976745539941474</c:v>
                </c:pt>
                <c:pt idx="70">
                  <c:v>1.5589604552021832</c:v>
                </c:pt>
                <c:pt idx="71">
                  <c:v>1.2772970745776679</c:v>
                </c:pt>
                <c:pt idx="72">
                  <c:v>2.2692990983139478</c:v>
                </c:pt>
                <c:pt idx="73">
                  <c:v>0.65295258590177396</c:v>
                </c:pt>
                <c:pt idx="74">
                  <c:v>0.65066963246996201</c:v>
                </c:pt>
                <c:pt idx="75">
                  <c:v>1.7458761807870742</c:v>
                </c:pt>
                <c:pt idx="76">
                  <c:v>0.6641651928684098</c:v>
                </c:pt>
                <c:pt idx="77">
                  <c:v>1.2452391269642165</c:v>
                </c:pt>
                <c:pt idx="78">
                  <c:v>0.97089795613532826</c:v>
                </c:pt>
                <c:pt idx="79">
                  <c:v>0.61073331311993762</c:v>
                </c:pt>
                <c:pt idx="80">
                  <c:v>1.3143738577002346</c:v>
                </c:pt>
                <c:pt idx="81">
                  <c:v>1.5748255265206579</c:v>
                </c:pt>
                <c:pt idx="82">
                  <c:v>1.7345122218629561</c:v>
                </c:pt>
                <c:pt idx="83">
                  <c:v>0.65435346803120353</c:v>
                </c:pt>
                <c:pt idx="84">
                  <c:v>1.4070871185651059</c:v>
                </c:pt>
                <c:pt idx="85">
                  <c:v>0.65513626834381555</c:v>
                </c:pt>
                <c:pt idx="86">
                  <c:v>1.6271582412596357</c:v>
                </c:pt>
                <c:pt idx="87">
                  <c:v>0.46287489696277978</c:v>
                </c:pt>
                <c:pt idx="88">
                  <c:v>1.111674600338862</c:v>
                </c:pt>
                <c:pt idx="89">
                  <c:v>0.99269209648122336</c:v>
                </c:pt>
                <c:pt idx="90">
                  <c:v>1.521048425347775</c:v>
                </c:pt>
                <c:pt idx="91">
                  <c:v>0.7230255839822024</c:v>
                </c:pt>
                <c:pt idx="92">
                  <c:v>0.6349354560097108</c:v>
                </c:pt>
                <c:pt idx="93">
                  <c:v>0.7301978956659545</c:v>
                </c:pt>
                <c:pt idx="94">
                  <c:v>1.1733482329934348</c:v>
                </c:pt>
                <c:pt idx="95">
                  <c:v>1.8896001932600555</c:v>
                </c:pt>
                <c:pt idx="96">
                  <c:v>2.0291151594014316</c:v>
                </c:pt>
                <c:pt idx="97">
                  <c:v>0.72736607906897144</c:v>
                </c:pt>
                <c:pt idx="98">
                  <c:v>0.87675736767299683</c:v>
                </c:pt>
                <c:pt idx="99">
                  <c:v>0.84032312977808044</c:v>
                </c:pt>
                <c:pt idx="100">
                  <c:v>0.77266957337601416</c:v>
                </c:pt>
                <c:pt idx="101">
                  <c:v>1.1312343510434071</c:v>
                </c:pt>
                <c:pt idx="102">
                  <c:v>0.50622913151186588</c:v>
                </c:pt>
                <c:pt idx="103">
                  <c:v>0.91106415105512095</c:v>
                </c:pt>
                <c:pt idx="104">
                  <c:v>0.94630590214496002</c:v>
                </c:pt>
                <c:pt idx="105">
                  <c:v>0.90467739400056046</c:v>
                </c:pt>
                <c:pt idx="106">
                  <c:v>1.8036613360597233</c:v>
                </c:pt>
                <c:pt idx="107">
                  <c:v>0.81041342328316901</c:v>
                </c:pt>
                <c:pt idx="108">
                  <c:v>1.2108391345332559</c:v>
                </c:pt>
                <c:pt idx="109">
                  <c:v>0.65314954319602503</c:v>
                </c:pt>
                <c:pt idx="110">
                  <c:v>1.3802514864996587</c:v>
                </c:pt>
                <c:pt idx="111">
                  <c:v>1.2122835805900674</c:v>
                </c:pt>
                <c:pt idx="112">
                  <c:v>1.2198360491591316</c:v>
                </c:pt>
                <c:pt idx="113">
                  <c:v>0.67827589771997698</c:v>
                </c:pt>
                <c:pt idx="114">
                  <c:v>1.9416666666666667</c:v>
                </c:pt>
                <c:pt idx="115">
                  <c:v>0.29037371882406493</c:v>
                </c:pt>
                <c:pt idx="116">
                  <c:v>1.1271291243123882</c:v>
                </c:pt>
                <c:pt idx="117">
                  <c:v>1.492221399089851</c:v>
                </c:pt>
                <c:pt idx="118">
                  <c:v>0.680231719832741</c:v>
                </c:pt>
                <c:pt idx="119">
                  <c:v>0.62843799464025452</c:v>
                </c:pt>
                <c:pt idx="120">
                  <c:v>1.4459268092718194</c:v>
                </c:pt>
                <c:pt idx="121">
                  <c:v>0.55442389197358477</c:v>
                </c:pt>
                <c:pt idx="122">
                  <c:v>0.7626673667629299</c:v>
                </c:pt>
                <c:pt idx="123">
                  <c:v>1.0580346820809248</c:v>
                </c:pt>
                <c:pt idx="124">
                  <c:v>2.1432979239211885</c:v>
                </c:pt>
                <c:pt idx="125">
                  <c:v>3.1166528749778237</c:v>
                </c:pt>
                <c:pt idx="126">
                  <c:v>0.75613516638828215</c:v>
                </c:pt>
                <c:pt idx="127">
                  <c:v>1.3420444360583046</c:v>
                </c:pt>
                <c:pt idx="128">
                  <c:v>2.1190904571387987</c:v>
                </c:pt>
                <c:pt idx="129">
                  <c:v>2.617532498757754</c:v>
                </c:pt>
                <c:pt idx="130">
                  <c:v>2.6063122124801641</c:v>
                </c:pt>
                <c:pt idx="131">
                  <c:v>2.4963705251230479</c:v>
                </c:pt>
                <c:pt idx="132">
                  <c:v>2.9067143295600211</c:v>
                </c:pt>
                <c:pt idx="133">
                  <c:v>3.690081089403634</c:v>
                </c:pt>
                <c:pt idx="134">
                  <c:v>1.9166216308790733</c:v>
                </c:pt>
                <c:pt idx="135">
                  <c:v>3.070413723843862</c:v>
                </c:pt>
                <c:pt idx="136">
                  <c:v>2.3807474973467575</c:v>
                </c:pt>
                <c:pt idx="137">
                  <c:v>2.1222009116496872</c:v>
                </c:pt>
                <c:pt idx="138">
                  <c:v>2.5919764056414714</c:v>
                </c:pt>
                <c:pt idx="139">
                  <c:v>2.0197076788420092</c:v>
                </c:pt>
                <c:pt idx="140">
                  <c:v>3.0963920301561658</c:v>
                </c:pt>
                <c:pt idx="141">
                  <c:v>2.1281517464723572</c:v>
                </c:pt>
                <c:pt idx="142">
                  <c:v>2.7333333333333334</c:v>
                </c:pt>
                <c:pt idx="143">
                  <c:v>1.6837605393440682</c:v>
                </c:pt>
                <c:pt idx="144">
                  <c:v>3.1893471906463136</c:v>
                </c:pt>
                <c:pt idx="145">
                  <c:v>2.5643490455080067</c:v>
                </c:pt>
                <c:pt idx="146">
                  <c:v>2.4864884471689215</c:v>
                </c:pt>
                <c:pt idx="147">
                  <c:v>1.1425299786888896</c:v>
                </c:pt>
                <c:pt idx="148">
                  <c:v>1.7441198570094947</c:v>
                </c:pt>
                <c:pt idx="149">
                  <c:v>1.4757294292971421</c:v>
                </c:pt>
                <c:pt idx="150">
                  <c:v>1.8500790051643208</c:v>
                </c:pt>
                <c:pt idx="151">
                  <c:v>1.8188548864758145</c:v>
                </c:pt>
                <c:pt idx="152">
                  <c:v>2.2506982092985051</c:v>
                </c:pt>
                <c:pt idx="153">
                  <c:v>2.2551786967755425</c:v>
                </c:pt>
                <c:pt idx="154">
                  <c:v>1.9795996746791975</c:v>
                </c:pt>
                <c:pt idx="155">
                  <c:v>2.3568503665782758</c:v>
                </c:pt>
                <c:pt idx="156">
                  <c:v>2.373792777096642</c:v>
                </c:pt>
                <c:pt idx="157">
                  <c:v>2.1508704061895552</c:v>
                </c:pt>
                <c:pt idx="158">
                  <c:v>1.2913526989551527</c:v>
                </c:pt>
                <c:pt idx="159">
                  <c:v>1.6948396194420148</c:v>
                </c:pt>
                <c:pt idx="160">
                  <c:v>2.4308825507870311</c:v>
                </c:pt>
                <c:pt idx="161">
                  <c:v>2.4344328238133546</c:v>
                </c:pt>
                <c:pt idx="162">
                  <c:v>2.6511627906976742</c:v>
                </c:pt>
                <c:pt idx="163">
                  <c:v>2.6442953945418322</c:v>
                </c:pt>
                <c:pt idx="164">
                  <c:v>2.0800435811643974</c:v>
                </c:pt>
                <c:pt idx="165">
                  <c:v>1.1337914210431521</c:v>
                </c:pt>
                <c:pt idx="166">
                  <c:v>2.2980077692319694</c:v>
                </c:pt>
                <c:pt idx="167">
                  <c:v>2.2741077645594747</c:v>
                </c:pt>
                <c:pt idx="168">
                  <c:v>1.9614850109191979</c:v>
                </c:pt>
                <c:pt idx="169">
                  <c:v>2.4552212650569074</c:v>
                </c:pt>
                <c:pt idx="170">
                  <c:v>2.4628348999958591</c:v>
                </c:pt>
                <c:pt idx="171">
                  <c:v>1.5423673812205319</c:v>
                </c:pt>
                <c:pt idx="172">
                  <c:v>2.5506648454269225</c:v>
                </c:pt>
                <c:pt idx="173">
                  <c:v>2.2533889600426078</c:v>
                </c:pt>
                <c:pt idx="174">
                  <c:v>1.8380287342483344</c:v>
                </c:pt>
                <c:pt idx="175">
                  <c:v>0.77885676724832886</c:v>
                </c:pt>
                <c:pt idx="176">
                  <c:v>0.33222591362126241</c:v>
                </c:pt>
                <c:pt idx="177">
                  <c:v>0.47764931817142614</c:v>
                </c:pt>
                <c:pt idx="178">
                  <c:v>1.1862480846107055</c:v>
                </c:pt>
                <c:pt idx="179">
                  <c:v>7.3544573510206879E-2</c:v>
                </c:pt>
                <c:pt idx="180">
                  <c:v>1.1489325716551919</c:v>
                </c:pt>
                <c:pt idx="181">
                  <c:v>0.7351321395171625</c:v>
                </c:pt>
                <c:pt idx="182">
                  <c:v>1.0926955003395185</c:v>
                </c:pt>
                <c:pt idx="183">
                  <c:v>0.84230029216846014</c:v>
                </c:pt>
                <c:pt idx="184">
                  <c:v>0.41649508794634976</c:v>
                </c:pt>
                <c:pt idx="185">
                  <c:v>0.38025059621816787</c:v>
                </c:pt>
                <c:pt idx="186">
                  <c:v>1.1546080231142402</c:v>
                </c:pt>
                <c:pt idx="187">
                  <c:v>1.1565005646082123</c:v>
                </c:pt>
                <c:pt idx="188">
                  <c:v>0.46099731751079215</c:v>
                </c:pt>
                <c:pt idx="189">
                  <c:v>0.75624506675856851</c:v>
                </c:pt>
                <c:pt idx="190">
                  <c:v>0.50941327934363922</c:v>
                </c:pt>
                <c:pt idx="191">
                  <c:v>0.61778384506814132</c:v>
                </c:pt>
                <c:pt idx="192">
                  <c:v>0.47186807890478871</c:v>
                </c:pt>
                <c:pt idx="193">
                  <c:v>0.4730962480359599</c:v>
                </c:pt>
                <c:pt idx="194">
                  <c:v>1.3065830721003135</c:v>
                </c:pt>
                <c:pt idx="195">
                  <c:v>0.53626564108119812</c:v>
                </c:pt>
                <c:pt idx="196">
                  <c:v>1.0261474793077501</c:v>
                </c:pt>
                <c:pt idx="197">
                  <c:v>1.0239610632721827</c:v>
                </c:pt>
                <c:pt idx="198">
                  <c:v>0.7427055702917772</c:v>
                </c:pt>
                <c:pt idx="199">
                  <c:v>1.1518896316616507</c:v>
                </c:pt>
                <c:pt idx="200">
                  <c:v>0.73931454530582452</c:v>
                </c:pt>
                <c:pt idx="201">
                  <c:v>0.74812339946265993</c:v>
                </c:pt>
                <c:pt idx="202">
                  <c:v>0.78551826581736706</c:v>
                </c:pt>
                <c:pt idx="203">
                  <c:v>0.43130168695675108</c:v>
                </c:pt>
                <c:pt idx="204">
                  <c:v>0.49537788441182701</c:v>
                </c:pt>
                <c:pt idx="205">
                  <c:v>0.87953210136618576</c:v>
                </c:pt>
                <c:pt idx="206">
                  <c:v>0.82955404383975806</c:v>
                </c:pt>
                <c:pt idx="207">
                  <c:v>1.4330367270802351</c:v>
                </c:pt>
                <c:pt idx="208">
                  <c:v>0.76054510058403635</c:v>
                </c:pt>
                <c:pt idx="209">
                  <c:v>1.0130713621305831</c:v>
                </c:pt>
                <c:pt idx="210">
                  <c:v>0.57154614663587933</c:v>
                </c:pt>
                <c:pt idx="211">
                  <c:v>0.53695406819658675</c:v>
                </c:pt>
                <c:pt idx="212">
                  <c:v>0.98365104131334369</c:v>
                </c:pt>
                <c:pt idx="213">
                  <c:v>1.2407384151701621</c:v>
                </c:pt>
                <c:pt idx="214">
                  <c:v>1.7824062228135715</c:v>
                </c:pt>
                <c:pt idx="215">
                  <c:v>0.75576319042057405</c:v>
                </c:pt>
                <c:pt idx="216">
                  <c:v>1.3708983267902506</c:v>
                </c:pt>
                <c:pt idx="217">
                  <c:v>1.6072303682405034</c:v>
                </c:pt>
                <c:pt idx="218">
                  <c:v>0.49540920800581284</c:v>
                </c:pt>
                <c:pt idx="219">
                  <c:v>1.3906500093541481</c:v>
                </c:pt>
                <c:pt idx="220">
                  <c:v>1.4140353794666058</c:v>
                </c:pt>
                <c:pt idx="221">
                  <c:v>0.80773606370875994</c:v>
                </c:pt>
                <c:pt idx="222">
                  <c:v>0.82640412181808909</c:v>
                </c:pt>
                <c:pt idx="223">
                  <c:v>1.1993066637319101</c:v>
                </c:pt>
                <c:pt idx="224">
                  <c:v>0.64867895063499792</c:v>
                </c:pt>
                <c:pt idx="225">
                  <c:v>0.37709168041480084</c:v>
                </c:pt>
                <c:pt idx="226">
                  <c:v>1.2985204957046415</c:v>
                </c:pt>
                <c:pt idx="227">
                  <c:v>1.4671332778620723</c:v>
                </c:pt>
                <c:pt idx="228">
                  <c:v>1.2116243895117247</c:v>
                </c:pt>
                <c:pt idx="229">
                  <c:v>1.217859163385713</c:v>
                </c:pt>
                <c:pt idx="230">
                  <c:v>1.0819684807532737</c:v>
                </c:pt>
                <c:pt idx="231">
                  <c:v>0.32550377894849181</c:v>
                </c:pt>
                <c:pt idx="232">
                  <c:v>0.6885129118432769</c:v>
                </c:pt>
                <c:pt idx="233">
                  <c:v>0.69100623330365096</c:v>
                </c:pt>
                <c:pt idx="234">
                  <c:v>0.53766864691272664</c:v>
                </c:pt>
                <c:pt idx="235">
                  <c:v>0.71846991780385705</c:v>
                </c:pt>
                <c:pt idx="236">
                  <c:v>0.66168998372517707</c:v>
                </c:pt>
                <c:pt idx="237">
                  <c:v>1.3654858880916363</c:v>
                </c:pt>
                <c:pt idx="238">
                  <c:v>0.84571251725943908</c:v>
                </c:pt>
                <c:pt idx="239">
                  <c:v>1.0521743851457734</c:v>
                </c:pt>
                <c:pt idx="240">
                  <c:v>2.4429139548095806</c:v>
                </c:pt>
                <c:pt idx="241">
                  <c:v>0.85003607164141648</c:v>
                </c:pt>
                <c:pt idx="242">
                  <c:v>1.4736277433300202</c:v>
                </c:pt>
                <c:pt idx="243">
                  <c:v>0.77705827937095273</c:v>
                </c:pt>
                <c:pt idx="244">
                  <c:v>1.3419492575436991</c:v>
                </c:pt>
                <c:pt idx="245">
                  <c:v>1.3382711892938304</c:v>
                </c:pt>
                <c:pt idx="246">
                  <c:v>0.41787357301073436</c:v>
                </c:pt>
                <c:pt idx="247">
                  <c:v>0.85026834710245436</c:v>
                </c:pt>
                <c:pt idx="248">
                  <c:v>0.96566182776913068</c:v>
                </c:pt>
                <c:pt idx="249">
                  <c:v>0.33767922806178541</c:v>
                </c:pt>
                <c:pt idx="250">
                  <c:v>0.89789179578359157</c:v>
                </c:pt>
                <c:pt idx="251">
                  <c:v>1.0735098660668643</c:v>
                </c:pt>
                <c:pt idx="252">
                  <c:v>1.2329952539894975</c:v>
                </c:pt>
                <c:pt idx="253">
                  <c:v>1.2139411557997635</c:v>
                </c:pt>
                <c:pt idx="254">
                  <c:v>0.91878090010821678</c:v>
                </c:pt>
                <c:pt idx="255">
                  <c:v>0.81325395418669388</c:v>
                </c:pt>
                <c:pt idx="256">
                  <c:v>1.8166107348833471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1.6138328530259365</c:v>
                </c:pt>
                <c:pt idx="269">
                  <c:v>1.6358914149500123</c:v>
                </c:pt>
                <c:pt idx="270">
                  <c:v>1.7085388959360186</c:v>
                </c:pt>
                <c:pt idx="271">
                  <c:v>1.7157906611077471</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2.1352481504607295</c:v>
                </c:pt>
                <c:pt idx="280">
                  <c:v>2.0910716742330444</c:v>
                </c:pt>
                <c:pt idx="281">
                  <c:v>2.1010768018609536</c:v>
                </c:pt>
                <c:pt idx="282">
                  <c:v>2.518885022953075</c:v>
                </c:pt>
                <c:pt idx="283">
                  <c:v>2.6498366232487354</c:v>
                </c:pt>
                <c:pt idx="284">
                  <c:v>2.4304666291041337</c:v>
                </c:pt>
                <c:pt idx="285">
                  <c:v>3.1309677132832974</c:v>
                </c:pt>
                <c:pt idx="286">
                  <c:v>2.6076034706477218</c:v>
                </c:pt>
                <c:pt idx="287">
                  <c:v>1.9022854796770219</c:v>
                </c:pt>
                <c:pt idx="288">
                  <c:v>1.8415237293486266</c:v>
                </c:pt>
                <c:pt idx="289">
                  <c:v>2.2629977264200254</c:v>
                </c:pt>
                <c:pt idx="290">
                  <c:v>2.3739934387116017</c:v>
                </c:pt>
                <c:pt idx="291">
                  <c:v>1.9059499023177746</c:v>
                </c:pt>
                <c:pt idx="292">
                  <c:v>1.7457072771872446</c:v>
                </c:pt>
                <c:pt idx="293">
                  <c:v>1.9484140815615196</c:v>
                </c:pt>
                <c:pt idx="294">
                  <c:v>2.50002317124788</c:v>
                </c:pt>
                <c:pt idx="295">
                  <c:v>2.9598170532505717</c:v>
                </c:pt>
                <c:pt idx="296">
                  <c:v>2.2191975381701976</c:v>
                </c:pt>
                <c:pt idx="297">
                  <c:v>2.8022987143788138</c:v>
                </c:pt>
                <c:pt idx="298">
                  <c:v>1.4611140389558708</c:v>
                </c:pt>
                <c:pt idx="299">
                  <c:v>2.6356532607506473</c:v>
                </c:pt>
                <c:pt idx="300">
                  <c:v>2.4083864478206771</c:v>
                </c:pt>
                <c:pt idx="301">
                  <c:v>3.0761040644384776</c:v>
                </c:pt>
                <c:pt idx="302">
                  <c:v>0.65132892110515817</c:v>
                </c:pt>
                <c:pt idx="303">
                  <c:v>2.3846383243722098</c:v>
                </c:pt>
                <c:pt idx="304">
                  <c:v>0.74731983930358858</c:v>
                </c:pt>
                <c:pt idx="305">
                  <c:v>2.865415344390823</c:v>
                </c:pt>
                <c:pt idx="306">
                  <c:v>2.0920219398190518</c:v>
                </c:pt>
                <c:pt idx="307">
                  <c:v>2.4532101889105498</c:v>
                </c:pt>
                <c:pt idx="308">
                  <c:v>2.98863929770204</c:v>
                </c:pt>
                <c:pt idx="309">
                  <c:v>1.831118551846814</c:v>
                </c:pt>
                <c:pt idx="310">
                  <c:v>2.0526584867075663</c:v>
                </c:pt>
                <c:pt idx="311">
                  <c:v>2.2780332507958967</c:v>
                </c:pt>
                <c:pt idx="312">
                  <c:v>2.0947010852347119</c:v>
                </c:pt>
                <c:pt idx="313">
                  <c:v>2.165467112472629</c:v>
                </c:pt>
                <c:pt idx="314">
                  <c:v>2.1196370628530228</c:v>
                </c:pt>
                <c:pt idx="315">
                  <c:v>1.9427596664139499</c:v>
                </c:pt>
                <c:pt idx="316">
                  <c:v>2.0027471495192488</c:v>
                </c:pt>
                <c:pt idx="317">
                  <c:v>2.0001737393041741</c:v>
                </c:pt>
                <c:pt idx="318">
                  <c:v>1.8431625972858308</c:v>
                </c:pt>
                <c:pt idx="319">
                  <c:v>1.765286859114606</c:v>
                </c:pt>
                <c:pt idx="320">
                  <c:v>2.8297290825468391</c:v>
                </c:pt>
                <c:pt idx="321">
                  <c:v>3.0042188573110509</c:v>
                </c:pt>
                <c:pt idx="322">
                  <c:v>2.120617534175687</c:v>
                </c:pt>
                <c:pt idx="323">
                  <c:v>2.5835832663979428</c:v>
                </c:pt>
                <c:pt idx="324">
                  <c:v>2.8360476071449172</c:v>
                </c:pt>
                <c:pt idx="325">
                  <c:v>2.149578674710646</c:v>
                </c:pt>
                <c:pt idx="326">
                  <c:v>2.0996101918926606</c:v>
                </c:pt>
                <c:pt idx="327">
                  <c:v>2.719901467720415</c:v>
                </c:pt>
                <c:pt idx="328">
                  <c:v>1.7375526417968399</c:v>
                </c:pt>
                <c:pt idx="329">
                  <c:v>0.57805034370593378</c:v>
                </c:pt>
                <c:pt idx="330">
                  <c:v>0.6441300020614863</c:v>
                </c:pt>
                <c:pt idx="331">
                  <c:v>0.81479542877082789</c:v>
                </c:pt>
                <c:pt idx="332">
                  <c:v>0.81554317618175243</c:v>
                </c:pt>
                <c:pt idx="333">
                  <c:v>0.66508674514661592</c:v>
                </c:pt>
                <c:pt idx="334">
                  <c:v>1.6568292430361398</c:v>
                </c:pt>
                <c:pt idx="335">
                  <c:v>1.9597136269870161</c:v>
                </c:pt>
                <c:pt idx="336">
                  <c:v>1.0608254515953459</c:v>
                </c:pt>
                <c:pt idx="337">
                  <c:v>0.90631895400566986</c:v>
                </c:pt>
                <c:pt idx="338">
                  <c:v>1.0563056253040084</c:v>
                </c:pt>
                <c:pt idx="339">
                  <c:v>1.1060308654309525</c:v>
                </c:pt>
                <c:pt idx="340">
                  <c:v>0.60093544385613507</c:v>
                </c:pt>
                <c:pt idx="341">
                  <c:v>1.620353159851301</c:v>
                </c:pt>
                <c:pt idx="342">
                  <c:v>2.0831261807696135</c:v>
                </c:pt>
                <c:pt idx="343">
                  <c:v>1.0590484000313543</c:v>
                </c:pt>
                <c:pt idx="344">
                  <c:v>0.60059173925702103</c:v>
                </c:pt>
                <c:pt idx="345">
                  <c:v>0.92384843840182251</c:v>
                </c:pt>
                <c:pt idx="346">
                  <c:v>2.0864437145416539</c:v>
                </c:pt>
                <c:pt idx="347">
                  <c:v>0.86280458898264911</c:v>
                </c:pt>
                <c:pt idx="348">
                  <c:v>1.2353304508956147</c:v>
                </c:pt>
                <c:pt idx="349">
                  <c:v>0.8631400985863853</c:v>
                </c:pt>
                <c:pt idx="350">
                  <c:v>0.80631657585944849</c:v>
                </c:pt>
                <c:pt idx="351">
                  <c:v>1.7784552845528456</c:v>
                </c:pt>
                <c:pt idx="352">
                  <c:v>1.2421030088874612</c:v>
                </c:pt>
                <c:pt idx="353">
                  <c:v>1.929096408740673</c:v>
                </c:pt>
                <c:pt idx="354">
                  <c:v>1.0072253200345558</c:v>
                </c:pt>
                <c:pt idx="355">
                  <c:v>1.2741101938228954</c:v>
                </c:pt>
                <c:pt idx="356">
                  <c:v>1.2112960727619795</c:v>
                </c:pt>
                <c:pt idx="357">
                  <c:v>1.3998797182649954</c:v>
                </c:pt>
                <c:pt idx="358">
                  <c:v>1.3743130804647827</c:v>
                </c:pt>
                <c:pt idx="359">
                  <c:v>2.3730622956653247</c:v>
                </c:pt>
                <c:pt idx="360">
                  <c:v>1.7858036116252314</c:v>
                </c:pt>
                <c:pt idx="361">
                  <c:v>1.1728180163110165</c:v>
                </c:pt>
                <c:pt idx="362">
                  <c:v>1.1268311865384715</c:v>
                </c:pt>
                <c:pt idx="363">
                  <c:v>0.93468134988384644</c:v>
                </c:pt>
                <c:pt idx="364">
                  <c:v>0.95542116251995135</c:v>
                </c:pt>
                <c:pt idx="365">
                  <c:v>1.9987222779958018</c:v>
                </c:pt>
                <c:pt idx="366">
                  <c:v>0.71209159452666848</c:v>
                </c:pt>
                <c:pt idx="367">
                  <c:v>1.1070120674044945</c:v>
                </c:pt>
                <c:pt idx="368">
                  <c:v>1.0344827586206897</c:v>
                </c:pt>
                <c:pt idx="369">
                  <c:v>1.0166248056452578</c:v>
                </c:pt>
                <c:pt idx="370">
                  <c:v>0.63249264313787457</c:v>
                </c:pt>
                <c:pt idx="371">
                  <c:v>0.77916213386974287</c:v>
                </c:pt>
                <c:pt idx="372">
                  <c:v>0.89213761924984214</c:v>
                </c:pt>
                <c:pt idx="373">
                  <c:v>0.6562511652186882</c:v>
                </c:pt>
                <c:pt idx="374">
                  <c:v>0.56808326105810925</c:v>
                </c:pt>
                <c:pt idx="375">
                  <c:v>0.94866734824888854</c:v>
                </c:pt>
                <c:pt idx="376">
                  <c:v>1.7935346833570005</c:v>
                </c:pt>
                <c:pt idx="377">
                  <c:v>1.2671072487901338</c:v>
                </c:pt>
                <c:pt idx="378">
                  <c:v>1.1541988026535785</c:v>
                </c:pt>
                <c:pt idx="379">
                  <c:v>1.1883767404337304</c:v>
                </c:pt>
                <c:pt idx="380">
                  <c:v>0.84163393645802664</c:v>
                </c:pt>
                <c:pt idx="381">
                  <c:v>1.2064357551493554</c:v>
                </c:pt>
                <c:pt idx="382">
                  <c:v>1.3748407063535408</c:v>
                </c:pt>
                <c:pt idx="383">
                  <c:v>1.2296554449753889</c:v>
                </c:pt>
                <c:pt idx="384">
                  <c:v>1.4558337550983953</c:v>
                </c:pt>
                <c:pt idx="385">
                  <c:v>1.5626692666016682</c:v>
                </c:pt>
                <c:pt idx="386">
                  <c:v>0.97451644434790341</c:v>
                </c:pt>
                <c:pt idx="387">
                  <c:v>0.98833937263652616</c:v>
                </c:pt>
                <c:pt idx="388">
                  <c:v>0.9228182409310941</c:v>
                </c:pt>
                <c:pt idx="389">
                  <c:v>0.9346667912889054</c:v>
                </c:pt>
                <c:pt idx="390">
                  <c:v>1.2713782696177061</c:v>
                </c:pt>
                <c:pt idx="391">
                  <c:v>2.2322053604582504</c:v>
                </c:pt>
                <c:pt idx="392">
                  <c:v>2.8787561165847975</c:v>
                </c:pt>
                <c:pt idx="393">
                  <c:v>1.93826754695822</c:v>
                </c:pt>
                <c:pt idx="394">
                  <c:v>2.1725778001763891</c:v>
                </c:pt>
                <c:pt idx="395">
                  <c:v>3.3082546288885331</c:v>
                </c:pt>
                <c:pt idx="396">
                  <c:v>2.183956005127222</c:v>
                </c:pt>
                <c:pt idx="397">
                  <c:v>1.6365688487584651</c:v>
                </c:pt>
                <c:pt idx="398">
                  <c:v>2.5129000507054018</c:v>
                </c:pt>
                <c:pt idx="399">
                  <c:v>3.084399844871049</c:v>
                </c:pt>
                <c:pt idx="400">
                  <c:v>1.9571027855924186</c:v>
                </c:pt>
                <c:pt idx="401">
                  <c:v>1.8123434712410851</c:v>
                </c:pt>
                <c:pt idx="402">
                  <c:v>2.2055655343513463</c:v>
                </c:pt>
                <c:pt idx="403">
                  <c:v>0.8891254994829243</c:v>
                </c:pt>
                <c:pt idx="404">
                  <c:v>2.7578016140948072</c:v>
                </c:pt>
                <c:pt idx="405">
                  <c:v>2.4848335898795741</c:v>
                </c:pt>
                <c:pt idx="406">
                  <c:v>1.7155861936444647</c:v>
                </c:pt>
                <c:pt idx="407">
                  <c:v>3.8594865660405362</c:v>
                </c:pt>
                <c:pt idx="408">
                  <c:v>2.7536169848471879</c:v>
                </c:pt>
                <c:pt idx="409">
                  <c:v>2.5915899166065817</c:v>
                </c:pt>
                <c:pt idx="410">
                  <c:v>2.6517309031073983</c:v>
                </c:pt>
                <c:pt idx="411">
                  <c:v>3.6172094056901307</c:v>
                </c:pt>
                <c:pt idx="412">
                  <c:v>2.1327632059237627</c:v>
                </c:pt>
                <c:pt idx="413">
                  <c:v>2.9092800832366241</c:v>
                </c:pt>
                <c:pt idx="414">
                  <c:v>2.440295028927093</c:v>
                </c:pt>
                <c:pt idx="415">
                  <c:v>2.996456286726775</c:v>
                </c:pt>
                <c:pt idx="416">
                  <c:v>1.1824425201552702</c:v>
                </c:pt>
                <c:pt idx="417">
                  <c:v>2.1975289926476163</c:v>
                </c:pt>
                <c:pt idx="418">
                  <c:v>2.4173361123621397</c:v>
                </c:pt>
                <c:pt idx="419">
                  <c:v>2.4590608393883526</c:v>
                </c:pt>
                <c:pt idx="420">
                  <c:v>1.9275617533672837</c:v>
                </c:pt>
                <c:pt idx="421">
                  <c:v>3.0523734959617603</c:v>
                </c:pt>
                <c:pt idx="422">
                  <c:v>2.054266883505949</c:v>
                </c:pt>
                <c:pt idx="423">
                  <c:v>2.5028330629092119</c:v>
                </c:pt>
                <c:pt idx="424">
                  <c:v>2.8593942835290775</c:v>
                </c:pt>
                <c:pt idx="425">
                  <c:v>1.467509502225655</c:v>
                </c:pt>
                <c:pt idx="426">
                  <c:v>2.7725289647799833</c:v>
                </c:pt>
                <c:pt idx="427">
                  <c:v>5.2384317964495075</c:v>
                </c:pt>
                <c:pt idx="428">
                  <c:v>2.5908005144852084</c:v>
                </c:pt>
                <c:pt idx="429">
                  <c:v>1.6740727305704182</c:v>
                </c:pt>
                <c:pt idx="430">
                  <c:v>1.1660718269016284</c:v>
                </c:pt>
                <c:pt idx="431">
                  <c:v>3.0343322087715818</c:v>
                </c:pt>
                <c:pt idx="432">
                  <c:v>1.3562969105483618</c:v>
                </c:pt>
                <c:pt idx="433">
                  <c:v>2.8680608360941093</c:v>
                </c:pt>
                <c:pt idx="434">
                  <c:v>2.2560968936758252</c:v>
                </c:pt>
                <c:pt idx="435">
                  <c:v>1.6825852782764812</c:v>
                </c:pt>
                <c:pt idx="436">
                  <c:v>4.0420473032161182</c:v>
                </c:pt>
                <c:pt idx="437">
                  <c:v>3.4931667863246774</c:v>
                </c:pt>
                <c:pt idx="438">
                  <c:v>3.3608937962793375</c:v>
                </c:pt>
                <c:pt idx="439">
                  <c:v>2.0496877321374529</c:v>
                </c:pt>
                <c:pt idx="440">
                  <c:v>2.3299976361200851</c:v>
                </c:pt>
                <c:pt idx="441">
                  <c:v>2.2204919406729715</c:v>
                </c:pt>
                <c:pt idx="442">
                  <c:v>2.4671321486117272</c:v>
                </c:pt>
                <c:pt idx="443">
                  <c:v>3.6872398645460929</c:v>
                </c:pt>
                <c:pt idx="444">
                  <c:v>3.6089881353561299</c:v>
                </c:pt>
                <c:pt idx="445">
                  <c:v>2.4048529391896456</c:v>
                </c:pt>
                <c:pt idx="446">
                  <c:v>2.4098854434129962</c:v>
                </c:pt>
                <c:pt idx="447">
                  <c:v>2.5359530078995345</c:v>
                </c:pt>
                <c:pt idx="448">
                  <c:v>2.1361697239323068</c:v>
                </c:pt>
                <c:pt idx="449">
                  <c:v>2.103241764046643</c:v>
                </c:pt>
                <c:pt idx="450">
                  <c:v>1.2941933194339705</c:v>
                </c:pt>
                <c:pt idx="451">
                  <c:v>1.199177013751372</c:v>
                </c:pt>
                <c:pt idx="452">
                  <c:v>1.8100484464643363</c:v>
                </c:pt>
                <c:pt idx="453">
                  <c:v>2.5807252085982815</c:v>
                </c:pt>
                <c:pt idx="454">
                  <c:v>1.5213718464589743</c:v>
                </c:pt>
                <c:pt idx="455">
                  <c:v>3.2549678912989557</c:v>
                </c:pt>
                <c:pt idx="456">
                  <c:v>3.029952696128019</c:v>
                </c:pt>
                <c:pt idx="457">
                  <c:v>3.0684894553792499</c:v>
                </c:pt>
                <c:pt idx="458">
                  <c:v>2.1680379157014671</c:v>
                </c:pt>
                <c:pt idx="459">
                  <c:v>2.3591052953535998</c:v>
                </c:pt>
                <c:pt idx="460">
                  <c:v>2.9877656149388283</c:v>
                </c:pt>
                <c:pt idx="461">
                  <c:v>2.9067504448398576</c:v>
                </c:pt>
                <c:pt idx="462">
                  <c:v>1.2228721121925883</c:v>
                </c:pt>
                <c:pt idx="463">
                  <c:v>0.56467266631374624</c:v>
                </c:pt>
                <c:pt idx="464">
                  <c:v>0.87640977000548725</c:v>
                </c:pt>
                <c:pt idx="465">
                  <c:v>1.0526773485227299</c:v>
                </c:pt>
                <c:pt idx="466">
                  <c:v>0.66322511439250453</c:v>
                </c:pt>
                <c:pt idx="467">
                  <c:v>0.96005875346976444</c:v>
                </c:pt>
                <c:pt idx="468">
                  <c:v>0.76325518617411459</c:v>
                </c:pt>
                <c:pt idx="469">
                  <c:v>1.7554995883359998</c:v>
                </c:pt>
                <c:pt idx="470">
                  <c:v>1.2745205180044807</c:v>
                </c:pt>
                <c:pt idx="471">
                  <c:v>1.0706358532445488</c:v>
                </c:pt>
                <c:pt idx="472">
                  <c:v>6.7343777741044802E-2</c:v>
                </c:pt>
                <c:pt idx="473">
                  <c:v>0.7882709234118932</c:v>
                </c:pt>
                <c:pt idx="474">
                  <c:v>0.7882709234118932</c:v>
                </c:pt>
                <c:pt idx="475">
                  <c:v>2.1898370086289551</c:v>
                </c:pt>
                <c:pt idx="476">
                  <c:v>1.0770498262707311</c:v>
                </c:pt>
                <c:pt idx="477">
                  <c:v>2.3181604880337869</c:v>
                </c:pt>
                <c:pt idx="478">
                  <c:v>2.3869498355103071</c:v>
                </c:pt>
                <c:pt idx="479">
                  <c:v>0.86205585878704027</c:v>
                </c:pt>
                <c:pt idx="480">
                  <c:v>0.85136885524214334</c:v>
                </c:pt>
                <c:pt idx="481">
                  <c:v>1.082261097067001</c:v>
                </c:pt>
                <c:pt idx="482">
                  <c:v>1.2686637369135454</c:v>
                </c:pt>
                <c:pt idx="483">
                  <c:v>0.95970445921256053</c:v>
                </c:pt>
                <c:pt idx="484">
                  <c:v>1.1367317489766469</c:v>
                </c:pt>
                <c:pt idx="485">
                  <c:v>1.2296177492649025</c:v>
                </c:pt>
                <c:pt idx="486">
                  <c:v>2.2933556205599666</c:v>
                </c:pt>
                <c:pt idx="487">
                  <c:v>1.1626109688648751</c:v>
                </c:pt>
                <c:pt idx="488">
                  <c:v>1.1205920583672271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1.1556043152313038</c:v>
                </c:pt>
                <c:pt idx="523">
                  <c:v>1.1162510056315367</c:v>
                </c:pt>
                <c:pt idx="524">
                  <c:v>1.3492988937120909</c:v>
                </c:pt>
                <c:pt idx="525">
                  <c:v>0.588923774314006</c:v>
                </c:pt>
                <c:pt idx="526">
                  <c:v>1.3943582737282005</c:v>
                </c:pt>
                <c:pt idx="527">
                  <c:v>0.8665417108086817</c:v>
                </c:pt>
                <c:pt idx="528">
                  <c:v>0.88785179704618533</c:v>
                </c:pt>
                <c:pt idx="529">
                  <c:v>1.0655408122235626</c:v>
                </c:pt>
                <c:pt idx="530">
                  <c:v>1.7820625182588372</c:v>
                </c:pt>
                <c:pt idx="531">
                  <c:v>1.2476225098919396</c:v>
                </c:pt>
                <c:pt idx="532">
                  <c:v>2.3763913408205934</c:v>
                </c:pt>
                <c:pt idx="533">
                  <c:v>1.7831050334216227</c:v>
                </c:pt>
                <c:pt idx="534">
                  <c:v>1.8016597163916708</c:v>
                </c:pt>
                <c:pt idx="535">
                  <c:v>1.1844845741004457</c:v>
                </c:pt>
                <c:pt idx="536">
                  <c:v>1.5984352869764618</c:v>
                </c:pt>
                <c:pt idx="537">
                  <c:v>1.6051797396641263</c:v>
                </c:pt>
                <c:pt idx="538">
                  <c:v>0.84060069892642386</c:v>
                </c:pt>
                <c:pt idx="539">
                  <c:v>0.63070732084816594</c:v>
                </c:pt>
                <c:pt idx="540">
                  <c:v>1.4783100411988044</c:v>
                </c:pt>
                <c:pt idx="541">
                  <c:v>1.9313631766352162</c:v>
                </c:pt>
                <c:pt idx="542">
                  <c:v>1.6103932849193625</c:v>
                </c:pt>
                <c:pt idx="543">
                  <c:v>1.2201696140950629</c:v>
                </c:pt>
                <c:pt idx="544">
                  <c:v>1.8248569268977433</c:v>
                </c:pt>
                <c:pt idx="545">
                  <c:v>1.5741027227722773</c:v>
                </c:pt>
                <c:pt idx="546">
                  <c:v>1.5687793540889943</c:v>
                </c:pt>
                <c:pt idx="547">
                  <c:v>0.93362127260432348</c:v>
                </c:pt>
                <c:pt idx="548">
                  <c:v>1.1228218844340871</c:v>
                </c:pt>
                <c:pt idx="549">
                  <c:v>1.1109576146217186</c:v>
                </c:pt>
                <c:pt idx="550">
                  <c:v>1.010722266642065</c:v>
                </c:pt>
                <c:pt idx="551">
                  <c:v>0.99115358442557466</c:v>
                </c:pt>
                <c:pt idx="552">
                  <c:v>0.99005072181037845</c:v>
                </c:pt>
                <c:pt idx="553">
                  <c:v>1.0494144052721432</c:v>
                </c:pt>
                <c:pt idx="554">
                  <c:v>1.0396846650035469</c:v>
                </c:pt>
                <c:pt idx="555">
                  <c:v>0.92488484276957672</c:v>
                </c:pt>
                <c:pt idx="556">
                  <c:v>1.5131918472408938</c:v>
                </c:pt>
                <c:pt idx="557">
                  <c:v>1.6372347993471985</c:v>
                </c:pt>
                <c:pt idx="558">
                  <c:v>1.073572950388755</c:v>
                </c:pt>
                <c:pt idx="559">
                  <c:v>1.6143755053073572</c:v>
                </c:pt>
                <c:pt idx="560">
                  <c:v>1.3793086609059144</c:v>
                </c:pt>
                <c:pt idx="561">
                  <c:v>1.3090711569799023</c:v>
                </c:pt>
                <c:pt idx="562">
                  <c:v>0.65045938694202787</c:v>
                </c:pt>
                <c:pt idx="563">
                  <c:v>1.8111055450657008</c:v>
                </c:pt>
                <c:pt idx="564">
                  <c:v>1.0854743792163055</c:v>
                </c:pt>
                <c:pt idx="565">
                  <c:v>1.5674513354459032</c:v>
                </c:pt>
                <c:pt idx="566">
                  <c:v>1.606425702811245</c:v>
                </c:pt>
                <c:pt idx="567">
                  <c:v>1.2113060650635112</c:v>
                </c:pt>
                <c:pt idx="568">
                  <c:v>1.2446261245520078</c:v>
                </c:pt>
                <c:pt idx="569">
                  <c:v>0.59653696828860481</c:v>
                </c:pt>
                <c:pt idx="570">
                  <c:v>0.8460767109551266</c:v>
                </c:pt>
                <c:pt idx="571">
                  <c:v>1.1310719773076467</c:v>
                </c:pt>
                <c:pt idx="572">
                  <c:v>1.436166980433353</c:v>
                </c:pt>
                <c:pt idx="573">
                  <c:v>1.5951871237806481</c:v>
                </c:pt>
                <c:pt idx="574">
                  <c:v>2.5584608299646932</c:v>
                </c:pt>
                <c:pt idx="575">
                  <c:v>1.398337112622827</c:v>
                </c:pt>
                <c:pt idx="576">
                  <c:v>0.83346551500382127</c:v>
                </c:pt>
                <c:pt idx="577">
                  <c:v>0.8156114868610711</c:v>
                </c:pt>
                <c:pt idx="578">
                  <c:v>0.72955221326030673</c:v>
                </c:pt>
                <c:pt idx="579">
                  <c:v>0.86743965952703062</c:v>
                </c:pt>
                <c:pt idx="580">
                  <c:v>1.5964782662233714</c:v>
                </c:pt>
                <c:pt idx="581">
                  <c:v>1.2799788300130588</c:v>
                </c:pt>
                <c:pt idx="582">
                  <c:v>0.67573793654206471</c:v>
                </c:pt>
                <c:pt idx="583">
                  <c:v>1.1986987910845384</c:v>
                </c:pt>
                <c:pt idx="584">
                  <c:v>1.0662958977401868</c:v>
                </c:pt>
                <c:pt idx="585">
                  <c:v>0.71904479187281478</c:v>
                </c:pt>
                <c:pt idx="586">
                  <c:v>0.76534537548084969</c:v>
                </c:pt>
                <c:pt idx="587">
                  <c:v>0.71811424679439728</c:v>
                </c:pt>
                <c:pt idx="588">
                  <c:v>0.81800728972482684</c:v>
                </c:pt>
                <c:pt idx="589">
                  <c:v>1.0543142197122686</c:v>
                </c:pt>
                <c:pt idx="590">
                  <c:v>2.5970076230900951</c:v>
                </c:pt>
                <c:pt idx="591">
                  <c:v>1.6578249336870026</c:v>
                </c:pt>
                <c:pt idx="592">
                  <c:v>2.3814927772655272</c:v>
                </c:pt>
                <c:pt idx="593">
                  <c:v>2.2932994811789378</c:v>
                </c:pt>
                <c:pt idx="594">
                  <c:v>0.94390507011866243</c:v>
                </c:pt>
                <c:pt idx="595">
                  <c:v>1.0207107903712125</c:v>
                </c:pt>
                <c:pt idx="596">
                  <c:v>0.71076769828862363</c:v>
                </c:pt>
                <c:pt idx="597">
                  <c:v>1.0588901530876877</c:v>
                </c:pt>
                <c:pt idx="598">
                  <c:v>0.86623453152622276</c:v>
                </c:pt>
                <c:pt idx="599">
                  <c:v>0.78685594383856183</c:v>
                </c:pt>
                <c:pt idx="600">
                  <c:v>1.7617794409519729</c:v>
                </c:pt>
                <c:pt idx="601">
                  <c:v>1.7684462995844528</c:v>
                </c:pt>
                <c:pt idx="602">
                  <c:v>0.88854054945961558</c:v>
                </c:pt>
                <c:pt idx="603">
                  <c:v>1.2110168792507443</c:v>
                </c:pt>
                <c:pt idx="604">
                  <c:v>1.124120920935606</c:v>
                </c:pt>
                <c:pt idx="605">
                  <c:v>1.5313342929372347</c:v>
                </c:pt>
                <c:pt idx="606">
                  <c:v>1.7408731874091248</c:v>
                </c:pt>
                <c:pt idx="607">
                  <c:v>1.5229532049103915</c:v>
                </c:pt>
                <c:pt idx="608">
                  <c:v>0.78601288974046335</c:v>
                </c:pt>
                <c:pt idx="609">
                  <c:v>0.86968399963573439</c:v>
                </c:pt>
                <c:pt idx="610">
                  <c:v>0.96564968475976509</c:v>
                </c:pt>
                <c:pt idx="611">
                  <c:v>0.68625853296394879</c:v>
                </c:pt>
                <c:pt idx="612">
                  <c:v>1.2691690728264358</c:v>
                </c:pt>
                <c:pt idx="613">
                  <c:v>1.482076860671254</c:v>
                </c:pt>
                <c:pt idx="614">
                  <c:v>1.239287276272256</c:v>
                </c:pt>
                <c:pt idx="615">
                  <c:v>0.98770634411382574</c:v>
                </c:pt>
                <c:pt idx="616">
                  <c:v>0.98949404790407702</c:v>
                </c:pt>
                <c:pt idx="617">
                  <c:v>1.0588510219033422</c:v>
                </c:pt>
                <c:pt idx="618">
                  <c:v>1.5744940683879971</c:v>
                </c:pt>
                <c:pt idx="619">
                  <c:v>1.7613142113731015</c:v>
                </c:pt>
                <c:pt idx="620">
                  <c:v>0.87529286945758367</c:v>
                </c:pt>
                <c:pt idx="621">
                  <c:v>1.1747938229921957</c:v>
                </c:pt>
                <c:pt idx="622">
                  <c:v>2.5260643523562258</c:v>
                </c:pt>
                <c:pt idx="623">
                  <c:v>2.5408329034757462</c:v>
                </c:pt>
                <c:pt idx="624">
                  <c:v>0.96647890779437295</c:v>
                </c:pt>
                <c:pt idx="625">
                  <c:v>1.2404528170318476</c:v>
                </c:pt>
                <c:pt idx="626">
                  <c:v>0.95862271348919104</c:v>
                </c:pt>
                <c:pt idx="627">
                  <c:v>0.99010717683352667</c:v>
                </c:pt>
                <c:pt idx="628">
                  <c:v>0.96351661363131802</c:v>
                </c:pt>
                <c:pt idx="629">
                  <c:v>0.88057213529063827</c:v>
                </c:pt>
                <c:pt idx="630">
                  <c:v>0.89714539995601228</c:v>
                </c:pt>
                <c:pt idx="631">
                  <c:v>0.97034204815542002</c:v>
                </c:pt>
                <c:pt idx="632">
                  <c:v>0.92843460403472144</c:v>
                </c:pt>
                <c:pt idx="633">
                  <c:v>0.95839503758137967</c:v>
                </c:pt>
                <c:pt idx="634">
                  <c:v>1.0447642783083519</c:v>
                </c:pt>
                <c:pt idx="635">
                  <c:v>1.8034965034965036</c:v>
                </c:pt>
                <c:pt idx="636">
                  <c:v>0.78544598690467238</c:v>
                </c:pt>
                <c:pt idx="637">
                  <c:v>0.54832961754654774</c:v>
                </c:pt>
                <c:pt idx="638">
                  <c:v>1.0730324670544062</c:v>
                </c:pt>
                <c:pt idx="639">
                  <c:v>1.697421339011119</c:v>
                </c:pt>
                <c:pt idx="640">
                  <c:v>1.2342660420354632</c:v>
                </c:pt>
                <c:pt idx="641">
                  <c:v>1.2332880182303636</c:v>
                </c:pt>
                <c:pt idx="642">
                  <c:v>1.1439603044178885</c:v>
                </c:pt>
                <c:pt idx="643">
                  <c:v>1.3197992043527886</c:v>
                </c:pt>
                <c:pt idx="644">
                  <c:v>1.0773480662983426</c:v>
                </c:pt>
                <c:pt idx="645">
                  <c:v>1.1109263765662549</c:v>
                </c:pt>
                <c:pt idx="646">
                  <c:v>1.3692098925414735</c:v>
                </c:pt>
                <c:pt idx="647">
                  <c:v>0.83568482743650963</c:v>
                </c:pt>
                <c:pt idx="648">
                  <c:v>1.2765759910871786</c:v>
                </c:pt>
                <c:pt idx="649">
                  <c:v>1.2684391453809669</c:v>
                </c:pt>
                <c:pt idx="650">
                  <c:v>1.2847569731517341</c:v>
                </c:pt>
                <c:pt idx="651">
                  <c:v>1.660741073221436</c:v>
                </c:pt>
                <c:pt idx="652">
                  <c:v>1.1795389766721089</c:v>
                </c:pt>
                <c:pt idx="653">
                  <c:v>1.0733236854799806</c:v>
                </c:pt>
                <c:pt idx="654">
                  <c:v>1.5201831645386852</c:v>
                </c:pt>
                <c:pt idx="655">
                  <c:v>0.96089572192513362</c:v>
                </c:pt>
                <c:pt idx="656">
                  <c:v>1.2612797374897455</c:v>
                </c:pt>
                <c:pt idx="657">
                  <c:v>1.5101585234596115</c:v>
                </c:pt>
                <c:pt idx="658">
                  <c:v>2.6966008019362064</c:v>
                </c:pt>
                <c:pt idx="659">
                  <c:v>0.81603426698834969</c:v>
                </c:pt>
                <c:pt idx="660">
                  <c:v>1.3641209536731924</c:v>
                </c:pt>
                <c:pt idx="661">
                  <c:v>0.97163706734936606</c:v>
                </c:pt>
                <c:pt idx="662">
                  <c:v>0.96163209660142179</c:v>
                </c:pt>
                <c:pt idx="663">
                  <c:v>1.0512035350207372</c:v>
                </c:pt>
                <c:pt idx="664">
                  <c:v>1.8908865468071916</c:v>
                </c:pt>
                <c:pt idx="665">
                  <c:v>1.1582315807867893</c:v>
                </c:pt>
                <c:pt idx="666">
                  <c:v>2.2621788546577495</c:v>
                </c:pt>
                <c:pt idx="667">
                  <c:v>0.9684696144778574</c:v>
                </c:pt>
                <c:pt idx="668">
                  <c:v>1.3538624900451288</c:v>
                </c:pt>
                <c:pt idx="669">
                  <c:v>1.9822366344305105</c:v>
                </c:pt>
                <c:pt idx="670">
                  <c:v>2.7723136625183997</c:v>
                </c:pt>
                <c:pt idx="671">
                  <c:v>2.7813461795798209</c:v>
                </c:pt>
                <c:pt idx="672">
                  <c:v>2.1290538726378889</c:v>
                </c:pt>
                <c:pt idx="673">
                  <c:v>2.2156616286059831</c:v>
                </c:pt>
                <c:pt idx="674">
                  <c:v>2.2168971850697257</c:v>
                </c:pt>
                <c:pt idx="675">
                  <c:v>2.2336009580314733</c:v>
                </c:pt>
                <c:pt idx="676">
                  <c:v>1.9559670471087733</c:v>
                </c:pt>
                <c:pt idx="677">
                  <c:v>3.1998887463326664</c:v>
                </c:pt>
                <c:pt idx="678">
                  <c:v>1.0424809744299011</c:v>
                </c:pt>
                <c:pt idx="679">
                  <c:v>1.256670347699111</c:v>
                </c:pt>
                <c:pt idx="680">
                  <c:v>1.2705656357338053</c:v>
                </c:pt>
                <c:pt idx="681">
                  <c:v>3.1357723001369409</c:v>
                </c:pt>
                <c:pt idx="682">
                  <c:v>2.133177074891845</c:v>
                </c:pt>
                <c:pt idx="683">
                  <c:v>1.9908682911632705</c:v>
                </c:pt>
                <c:pt idx="684">
                  <c:v>2.1674815483790599</c:v>
                </c:pt>
                <c:pt idx="685">
                  <c:v>2.7971895536238471</c:v>
                </c:pt>
                <c:pt idx="686">
                  <c:v>2.7971895536238471</c:v>
                </c:pt>
                <c:pt idx="687">
                  <c:v>2.8322254417362651</c:v>
                </c:pt>
                <c:pt idx="688">
                  <c:v>2.1181743411250045</c:v>
                </c:pt>
                <c:pt idx="689">
                  <c:v>3.4234812312453999</c:v>
                </c:pt>
                <c:pt idx="690">
                  <c:v>2.2415096492604372</c:v>
                </c:pt>
                <c:pt idx="691">
                  <c:v>1.9890732755863199</c:v>
                </c:pt>
                <c:pt idx="692">
                  <c:v>4.1070871753752947</c:v>
                </c:pt>
                <c:pt idx="693">
                  <c:v>3.1674741082154889</c:v>
                </c:pt>
                <c:pt idx="694">
                  <c:v>2.3194394232037241</c:v>
                </c:pt>
                <c:pt idx="695">
                  <c:v>1.6960764715503298</c:v>
                </c:pt>
                <c:pt idx="696">
                  <c:v>3.8713305203696629</c:v>
                </c:pt>
                <c:pt idx="697">
                  <c:v>2.7383609305408014</c:v>
                </c:pt>
                <c:pt idx="698">
                  <c:v>2.3429899470327529</c:v>
                </c:pt>
                <c:pt idx="699">
                  <c:v>2.899833739986613</c:v>
                </c:pt>
                <c:pt idx="700">
                  <c:v>2.9160278971347138</c:v>
                </c:pt>
                <c:pt idx="701">
                  <c:v>2.3935102383472642</c:v>
                </c:pt>
                <c:pt idx="702">
                  <c:v>1.6369757701076293</c:v>
                </c:pt>
                <c:pt idx="703">
                  <c:v>1.6392953714013041</c:v>
                </c:pt>
                <c:pt idx="704">
                  <c:v>1.6459228036689464</c:v>
                </c:pt>
                <c:pt idx="705">
                  <c:v>2.3722368275254784</c:v>
                </c:pt>
                <c:pt idx="706">
                  <c:v>2.8764646242931651</c:v>
                </c:pt>
                <c:pt idx="707">
                  <c:v>1.802402414248802</c:v>
                </c:pt>
                <c:pt idx="708">
                  <c:v>3.0078144880330533</c:v>
                </c:pt>
                <c:pt idx="709">
                  <c:v>2.2682361827355004</c:v>
                </c:pt>
                <c:pt idx="710">
                  <c:v>3.9402419739510273</c:v>
                </c:pt>
                <c:pt idx="711">
                  <c:v>2.0971302428256071</c:v>
                </c:pt>
                <c:pt idx="712">
                  <c:v>2.6451015643867226</c:v>
                </c:pt>
                <c:pt idx="713">
                  <c:v>3.0174707343029441</c:v>
                </c:pt>
                <c:pt idx="714">
                  <c:v>1.9455775783462113</c:v>
                </c:pt>
                <c:pt idx="715">
                  <c:v>1.2802565949523641</c:v>
                </c:pt>
                <c:pt idx="716">
                  <c:v>2.7461311764030465</c:v>
                </c:pt>
                <c:pt idx="717">
                  <c:v>2.4814792507378183</c:v>
                </c:pt>
                <c:pt idx="718">
                  <c:v>1.1784188547016752</c:v>
                </c:pt>
                <c:pt idx="719">
                  <c:v>2.316412751562523</c:v>
                </c:pt>
                <c:pt idx="720">
                  <c:v>1.4686779156769798</c:v>
                </c:pt>
                <c:pt idx="721">
                  <c:v>2.4165787735138333</c:v>
                </c:pt>
                <c:pt idx="722">
                  <c:v>2.5943516674327154</c:v>
                </c:pt>
                <c:pt idx="723">
                  <c:v>3.9221689288022583</c:v>
                </c:pt>
                <c:pt idx="724">
                  <c:v>2.7749030794721516</c:v>
                </c:pt>
                <c:pt idx="725">
                  <c:v>2.3777339036028469</c:v>
                </c:pt>
                <c:pt idx="726">
                  <c:v>2.5908071459874713</c:v>
                </c:pt>
                <c:pt idx="727">
                  <c:v>4.05248640148488</c:v>
                </c:pt>
                <c:pt idx="728">
                  <c:v>2.3820311994303838</c:v>
                </c:pt>
                <c:pt idx="729">
                  <c:v>2.5624717902425012</c:v>
                </c:pt>
                <c:pt idx="730">
                  <c:v>3.7062867390654577</c:v>
                </c:pt>
                <c:pt idx="731">
                  <c:v>2.9611382244137836</c:v>
                </c:pt>
                <c:pt idx="732">
                  <c:v>2.9828194928945337</c:v>
                </c:pt>
                <c:pt idx="733">
                  <c:v>1.4826096710894274</c:v>
                </c:pt>
                <c:pt idx="734">
                  <c:v>3.1611681410738681</c:v>
                </c:pt>
                <c:pt idx="735">
                  <c:v>2.1456456746483981</c:v>
                </c:pt>
                <c:pt idx="736">
                  <c:v>2.7559873240168318</c:v>
                </c:pt>
                <c:pt idx="737">
                  <c:v>2.5012578164306762</c:v>
                </c:pt>
                <c:pt idx="738">
                  <c:v>2.5018078656060525</c:v>
                </c:pt>
                <c:pt idx="739">
                  <c:v>2.3996839550764713</c:v>
                </c:pt>
                <c:pt idx="740">
                  <c:v>2.8528894302341321</c:v>
                </c:pt>
                <c:pt idx="741">
                  <c:v>2.0207250260637144</c:v>
                </c:pt>
                <c:pt idx="742">
                  <c:v>2.0753013944961829</c:v>
                </c:pt>
                <c:pt idx="743">
                  <c:v>1.8405344404995183</c:v>
                </c:pt>
                <c:pt idx="744">
                  <c:v>2.4168216466318269</c:v>
                </c:pt>
                <c:pt idx="745">
                  <c:v>2.1138201610205312</c:v>
                </c:pt>
                <c:pt idx="746">
                  <c:v>2.0652231739107303</c:v>
                </c:pt>
                <c:pt idx="747">
                  <c:v>1.8575023737313214</c:v>
                </c:pt>
                <c:pt idx="748">
                  <c:v>2.8703946792683994</c:v>
                </c:pt>
                <c:pt idx="749">
                  <c:v>2.4313850400806922</c:v>
                </c:pt>
                <c:pt idx="750">
                  <c:v>2.1092705685005111</c:v>
                </c:pt>
                <c:pt idx="751">
                  <c:v>2.425494401923983</c:v>
                </c:pt>
                <c:pt idx="752">
                  <c:v>2.4037602170981005</c:v>
                </c:pt>
                <c:pt idx="753">
                  <c:v>2.8423892817268328</c:v>
                </c:pt>
                <c:pt idx="754">
                  <c:v>1.8938062917275433</c:v>
                </c:pt>
                <c:pt idx="755">
                  <c:v>2.4670466690416815</c:v>
                </c:pt>
                <c:pt idx="756">
                  <c:v>2.9212269301969989</c:v>
                </c:pt>
                <c:pt idx="757">
                  <c:v>2.5039527242960786</c:v>
                </c:pt>
                <c:pt idx="758">
                  <c:v>2.17397539768892</c:v>
                </c:pt>
                <c:pt idx="759">
                  <c:v>2.3278850916295197</c:v>
                </c:pt>
                <c:pt idx="760">
                  <c:v>2.4601393148072042</c:v>
                </c:pt>
                <c:pt idx="761">
                  <c:v>1.5945292578732988</c:v>
                </c:pt>
                <c:pt idx="762">
                  <c:v>2.078347584338895</c:v>
                </c:pt>
                <c:pt idx="763">
                  <c:v>2.0724593183911573</c:v>
                </c:pt>
                <c:pt idx="764">
                  <c:v>2.1906452277707444</c:v>
                </c:pt>
                <c:pt idx="765">
                  <c:v>1.9610184007682125</c:v>
                </c:pt>
                <c:pt idx="766">
                  <c:v>2.0894004069094825</c:v>
                </c:pt>
                <c:pt idx="767">
                  <c:v>1.898692916979041</c:v>
                </c:pt>
                <c:pt idx="768">
                  <c:v>2.7167280011179953</c:v>
                </c:pt>
                <c:pt idx="769">
                  <c:v>2.7670243446179428</c:v>
                </c:pt>
                <c:pt idx="770">
                  <c:v>2.1246138777970316</c:v>
                </c:pt>
                <c:pt idx="771">
                  <c:v>2.6599587427865155</c:v>
                </c:pt>
                <c:pt idx="772">
                  <c:v>2.6991548101099658</c:v>
                </c:pt>
                <c:pt idx="773">
                  <c:v>2.7264190001110764</c:v>
                </c:pt>
                <c:pt idx="774">
                  <c:v>2.5486082239990719</c:v>
                </c:pt>
                <c:pt idx="775">
                  <c:v>2.4872962953537101</c:v>
                </c:pt>
                <c:pt idx="776">
                  <c:v>2.975006606489659</c:v>
                </c:pt>
                <c:pt idx="777">
                  <c:v>1.6461700729483619</c:v>
                </c:pt>
                <c:pt idx="778">
                  <c:v>2.5715992329215003</c:v>
                </c:pt>
                <c:pt idx="779">
                  <c:v>3.2798358875346927</c:v>
                </c:pt>
                <c:pt idx="780">
                  <c:v>2.3820361098467608</c:v>
                </c:pt>
                <c:pt idx="781">
                  <c:v>1.8695845851377739</c:v>
                </c:pt>
                <c:pt idx="782">
                  <c:v>1.0366674200157464</c:v>
                </c:pt>
                <c:pt idx="783">
                  <c:v>1.0450872038488752</c:v>
                </c:pt>
                <c:pt idx="784">
                  <c:v>1.0391785836151006</c:v>
                </c:pt>
                <c:pt idx="785">
                  <c:v>1.0529161256586264</c:v>
                </c:pt>
                <c:pt idx="786">
                  <c:v>0.78694952981108512</c:v>
                </c:pt>
                <c:pt idx="787">
                  <c:v>0.79148187565257389</c:v>
                </c:pt>
                <c:pt idx="788">
                  <c:v>0.79299265759973669</c:v>
                </c:pt>
                <c:pt idx="789">
                  <c:v>1.2133005208035255</c:v>
                </c:pt>
                <c:pt idx="790">
                  <c:v>1.2014727484309125</c:v>
                </c:pt>
                <c:pt idx="791">
                  <c:v>1.2113928155821363</c:v>
                </c:pt>
                <c:pt idx="792">
                  <c:v>0.88134742652824383</c:v>
                </c:pt>
                <c:pt idx="793">
                  <c:v>1.6398939737489222</c:v>
                </c:pt>
                <c:pt idx="794">
                  <c:v>1.5974167349584745</c:v>
                </c:pt>
                <c:pt idx="795">
                  <c:v>1.4812187335640985</c:v>
                </c:pt>
                <c:pt idx="796">
                  <c:v>1.3784549607236132</c:v>
                </c:pt>
                <c:pt idx="797">
                  <c:v>1.4096908218763471</c:v>
                </c:pt>
                <c:pt idx="798">
                  <c:v>1.2451727786074094</c:v>
                </c:pt>
                <c:pt idx="799">
                  <c:v>0.81316541565905598</c:v>
                </c:pt>
                <c:pt idx="800">
                  <c:v>0.81492415439213595</c:v>
                </c:pt>
                <c:pt idx="801">
                  <c:v>1.2941134061497421</c:v>
                </c:pt>
                <c:pt idx="802">
                  <c:v>1.2953149970561022</c:v>
                </c:pt>
                <c:pt idx="803">
                  <c:v>1.0959018707714188</c:v>
                </c:pt>
                <c:pt idx="804">
                  <c:v>1.0982547135283229</c:v>
                </c:pt>
                <c:pt idx="805">
                  <c:v>1.7074257366133248</c:v>
                </c:pt>
                <c:pt idx="806">
                  <c:v>1.7068236824043637</c:v>
                </c:pt>
                <c:pt idx="807">
                  <c:v>1.7152524413298174</c:v>
                </c:pt>
                <c:pt idx="808">
                  <c:v>0.78194569184613316</c:v>
                </c:pt>
                <c:pt idx="809">
                  <c:v>0.83105464579114074</c:v>
                </c:pt>
                <c:pt idx="810">
                  <c:v>0.83155127220789171</c:v>
                </c:pt>
                <c:pt idx="811">
                  <c:v>1.6901036508879648</c:v>
                </c:pt>
                <c:pt idx="812">
                  <c:v>1.366889466784156</c:v>
                </c:pt>
                <c:pt idx="813">
                  <c:v>1.1427268350774065</c:v>
                </c:pt>
                <c:pt idx="814">
                  <c:v>1.2259725926607192</c:v>
                </c:pt>
                <c:pt idx="815">
                  <c:v>1.5550630146737634</c:v>
                </c:pt>
                <c:pt idx="816">
                  <c:v>1.7125976022704574</c:v>
                </c:pt>
                <c:pt idx="817">
                  <c:v>1.6599411772957453</c:v>
                </c:pt>
                <c:pt idx="818">
                  <c:v>2.4442233906494244</c:v>
                </c:pt>
                <c:pt idx="819">
                  <c:v>0.80854740836029571</c:v>
                </c:pt>
                <c:pt idx="820">
                  <c:v>1.9424539174215645</c:v>
                </c:pt>
                <c:pt idx="821">
                  <c:v>1.9527552971626136</c:v>
                </c:pt>
                <c:pt idx="822">
                  <c:v>1.8801696540292834</c:v>
                </c:pt>
                <c:pt idx="823">
                  <c:v>1.1985189034688839</c:v>
                </c:pt>
                <c:pt idx="824">
                  <c:v>0.86401401534255295</c:v>
                </c:pt>
                <c:pt idx="825">
                  <c:v>1.5117295872468655</c:v>
                </c:pt>
                <c:pt idx="826">
                  <c:v>1.5682241789318079</c:v>
                </c:pt>
                <c:pt idx="827">
                  <c:v>1.4540016862601612</c:v>
                </c:pt>
                <c:pt idx="828">
                  <c:v>0.91345651946967321</c:v>
                </c:pt>
                <c:pt idx="829">
                  <c:v>1.284868417943738</c:v>
                </c:pt>
                <c:pt idx="830">
                  <c:v>1.2881762807335895</c:v>
                </c:pt>
                <c:pt idx="831">
                  <c:v>1.3031550068587106</c:v>
                </c:pt>
                <c:pt idx="832">
                  <c:v>0.78487729383152782</c:v>
                </c:pt>
                <c:pt idx="833">
                  <c:v>1.5620800533645922</c:v>
                </c:pt>
                <c:pt idx="834">
                  <c:v>1.1723379041814797</c:v>
                </c:pt>
                <c:pt idx="835">
                  <c:v>1.1850347045877772</c:v>
                </c:pt>
                <c:pt idx="836">
                  <c:v>0.78926715138232806</c:v>
                </c:pt>
                <c:pt idx="837">
                  <c:v>1.6219268753939902</c:v>
                </c:pt>
                <c:pt idx="838">
                  <c:v>1.3643760478393276</c:v>
                </c:pt>
                <c:pt idx="839">
                  <c:v>1.4703758269058553</c:v>
                </c:pt>
                <c:pt idx="840">
                  <c:v>0.83132558860714201</c:v>
                </c:pt>
                <c:pt idx="841">
                  <c:v>1.5060633720172123</c:v>
                </c:pt>
                <c:pt idx="842">
                  <c:v>0.88934147997284452</c:v>
                </c:pt>
                <c:pt idx="843">
                  <c:v>1.6465355423161674</c:v>
                </c:pt>
                <c:pt idx="844">
                  <c:v>1.7090173150438499</c:v>
                </c:pt>
                <c:pt idx="845">
                  <c:v>1.3266957062850031</c:v>
                </c:pt>
                <c:pt idx="846">
                  <c:v>1.5955082465785473</c:v>
                </c:pt>
                <c:pt idx="847">
                  <c:v>1.2306847282893179</c:v>
                </c:pt>
                <c:pt idx="848">
                  <c:v>1.4981352103797867</c:v>
                </c:pt>
                <c:pt idx="849">
                  <c:v>1.0336505623605481</c:v>
                </c:pt>
                <c:pt idx="850">
                  <c:v>1.9570967507097965</c:v>
                </c:pt>
                <c:pt idx="851">
                  <c:v>2.5892402145162468</c:v>
                </c:pt>
                <c:pt idx="852">
                  <c:v>1.4229736510477913</c:v>
                </c:pt>
                <c:pt idx="853">
                  <c:v>2.489638827390463</c:v>
                </c:pt>
                <c:pt idx="854">
                  <c:v>1.3862836388637707</c:v>
                </c:pt>
                <c:pt idx="855">
                  <c:v>1.3888992683710608</c:v>
                </c:pt>
                <c:pt idx="856">
                  <c:v>0.96699477677160994</c:v>
                </c:pt>
                <c:pt idx="857">
                  <c:v>0.96863601114398135</c:v>
                </c:pt>
                <c:pt idx="858">
                  <c:v>1.7299202744178348</c:v>
                </c:pt>
                <c:pt idx="859">
                  <c:v>1.7327271724180651</c:v>
                </c:pt>
                <c:pt idx="860">
                  <c:v>1.7342758057975025</c:v>
                </c:pt>
                <c:pt idx="861">
                  <c:v>1.7423093414533342</c:v>
                </c:pt>
                <c:pt idx="862">
                  <c:v>1.8103524205623667</c:v>
                </c:pt>
                <c:pt idx="863">
                  <c:v>1.5358745327861347</c:v>
                </c:pt>
                <c:pt idx="864">
                  <c:v>1.5556689247221558</c:v>
                </c:pt>
                <c:pt idx="865">
                  <c:v>1.6678086197964539</c:v>
                </c:pt>
                <c:pt idx="866">
                  <c:v>1.4288801901971613</c:v>
                </c:pt>
                <c:pt idx="867">
                  <c:v>1.588266585606809</c:v>
                </c:pt>
                <c:pt idx="868">
                  <c:v>1.1197580371100389</c:v>
                </c:pt>
                <c:pt idx="869">
                  <c:v>1.8128635405564291</c:v>
                </c:pt>
                <c:pt idx="870">
                  <c:v>1.8343712809532231</c:v>
                </c:pt>
                <c:pt idx="871">
                  <c:v>1.1121226817060061</c:v>
                </c:pt>
                <c:pt idx="872">
                  <c:v>0.78480725467252377</c:v>
                </c:pt>
                <c:pt idx="873">
                  <c:v>0.78812899117608903</c:v>
                </c:pt>
                <c:pt idx="874">
                  <c:v>0.70755507863586065</c:v>
                </c:pt>
                <c:pt idx="875">
                  <c:v>0.82593187956332781</c:v>
                </c:pt>
                <c:pt idx="876">
                  <c:v>0.89222330762743229</c:v>
                </c:pt>
                <c:pt idx="877">
                  <c:v>0.82938388625592407</c:v>
                </c:pt>
                <c:pt idx="878">
                  <c:v>0.79127155682481587</c:v>
                </c:pt>
                <c:pt idx="879">
                  <c:v>1.832065313082077</c:v>
                </c:pt>
                <c:pt idx="880">
                  <c:v>0.78276421411637476</c:v>
                </c:pt>
                <c:pt idx="881">
                  <c:v>1.7715474564162981</c:v>
                </c:pt>
                <c:pt idx="882">
                  <c:v>1.5236470014627013</c:v>
                </c:pt>
                <c:pt idx="883">
                  <c:v>1.3240911998063991</c:v>
                </c:pt>
                <c:pt idx="884">
                  <c:v>1.3464841258157907</c:v>
                </c:pt>
                <c:pt idx="885">
                  <c:v>1.5394272732707597</c:v>
                </c:pt>
                <c:pt idx="886">
                  <c:v>1.183150226750622</c:v>
                </c:pt>
                <c:pt idx="887">
                  <c:v>1.400246548787488</c:v>
                </c:pt>
                <c:pt idx="888">
                  <c:v>1.4673444644083147</c:v>
                </c:pt>
                <c:pt idx="889">
                  <c:v>2.9802575107296136</c:v>
                </c:pt>
                <c:pt idx="890">
                  <c:v>1.356855677979945</c:v>
                </c:pt>
                <c:pt idx="891">
                  <c:v>0.97280152656992369</c:v>
                </c:pt>
                <c:pt idx="892">
                  <c:v>1.0542138083727732</c:v>
                </c:pt>
                <c:pt idx="893">
                  <c:v>1.4513677166223642</c:v>
                </c:pt>
                <c:pt idx="894">
                  <c:v>1.1509298821902245</c:v>
                </c:pt>
                <c:pt idx="895">
                  <c:v>2.9338989042064334</c:v>
                </c:pt>
                <c:pt idx="896">
                  <c:v>1.4979963962025657</c:v>
                </c:pt>
                <c:pt idx="897">
                  <c:v>1.2592260425882609</c:v>
                </c:pt>
                <c:pt idx="898">
                  <c:v>2.4368231046931408</c:v>
                </c:pt>
                <c:pt idx="899">
                  <c:v>3.5215637125826142</c:v>
                </c:pt>
                <c:pt idx="900">
                  <c:v>3.2079161451814766</c:v>
                </c:pt>
                <c:pt idx="901">
                  <c:v>3.0561490925533517</c:v>
                </c:pt>
                <c:pt idx="902">
                  <c:v>2.7648947556189793</c:v>
                </c:pt>
                <c:pt idx="903">
                  <c:v>3.1530791878443964</c:v>
                </c:pt>
                <c:pt idx="904">
                  <c:v>2.5602122562530591</c:v>
                </c:pt>
                <c:pt idx="905">
                  <c:v>2.3930438229246662</c:v>
                </c:pt>
                <c:pt idx="906">
                  <c:v>3.5097997443544955</c:v>
                </c:pt>
                <c:pt idx="907">
                  <c:v>4.0323494954839196</c:v>
                </c:pt>
                <c:pt idx="908">
                  <c:v>4.0149654208079815</c:v>
                </c:pt>
                <c:pt idx="909">
                  <c:v>4.2031669249083556</c:v>
                </c:pt>
                <c:pt idx="910">
                  <c:v>2.4555347013897193</c:v>
                </c:pt>
                <c:pt idx="911">
                  <c:v>3.5733393938533067</c:v>
                </c:pt>
                <c:pt idx="912">
                  <c:v>3.6071930796437548</c:v>
                </c:pt>
                <c:pt idx="913">
                  <c:v>3.651463284138956</c:v>
                </c:pt>
                <c:pt idx="914">
                  <c:v>3.708517397953627</c:v>
                </c:pt>
                <c:pt idx="915">
                  <c:v>3.3860045146726865</c:v>
                </c:pt>
                <c:pt idx="916">
                  <c:v>3.2729481545003036</c:v>
                </c:pt>
                <c:pt idx="917">
                  <c:v>3.1757754800590843</c:v>
                </c:pt>
                <c:pt idx="918">
                  <c:v>4.1383728379244076</c:v>
                </c:pt>
                <c:pt idx="919">
                  <c:v>2.9003128159002811</c:v>
                </c:pt>
                <c:pt idx="920">
                  <c:v>4.1712355629547213</c:v>
                </c:pt>
                <c:pt idx="921">
                  <c:v>3.4936877763212917</c:v>
                </c:pt>
                <c:pt idx="922">
                  <c:v>5.698880094032921</c:v>
                </c:pt>
                <c:pt idx="923">
                  <c:v>3.7641366117143984</c:v>
                </c:pt>
                <c:pt idx="924">
                  <c:v>3.1112737920937041</c:v>
                </c:pt>
                <c:pt idx="925">
                  <c:v>2.4197530864197532</c:v>
                </c:pt>
                <c:pt idx="926">
                  <c:v>3.3231610282141051</c:v>
                </c:pt>
                <c:pt idx="927">
                  <c:v>3.5999300984446907</c:v>
                </c:pt>
                <c:pt idx="928">
                  <c:v>3.2909521903765047</c:v>
                </c:pt>
                <c:pt idx="929">
                  <c:v>2.7956581745780351</c:v>
                </c:pt>
                <c:pt idx="930">
                  <c:v>2.8140413593375264</c:v>
                </c:pt>
                <c:pt idx="931">
                  <c:v>2.4468715303766082</c:v>
                </c:pt>
                <c:pt idx="932">
                  <c:v>2.4514829148206347</c:v>
                </c:pt>
                <c:pt idx="933">
                  <c:v>2.4621245712299271</c:v>
                </c:pt>
                <c:pt idx="934">
                  <c:v>1.9491342850339597</c:v>
                </c:pt>
                <c:pt idx="935">
                  <c:v>2.6321231278248796</c:v>
                </c:pt>
                <c:pt idx="936">
                  <c:v>3.3539925757550981</c:v>
                </c:pt>
                <c:pt idx="937">
                  <c:v>2.9112863373654472</c:v>
                </c:pt>
                <c:pt idx="938">
                  <c:v>2.5621337395727113</c:v>
                </c:pt>
                <c:pt idx="939">
                  <c:v>2.6621881279610426</c:v>
                </c:pt>
                <c:pt idx="940">
                  <c:v>3.1611215525363097</c:v>
                </c:pt>
                <c:pt idx="941">
                  <c:v>1.7256617614565382</c:v>
                </c:pt>
                <c:pt idx="942">
                  <c:v>2.823552657577554</c:v>
                </c:pt>
                <c:pt idx="943">
                  <c:v>2.9809655535796615</c:v>
                </c:pt>
                <c:pt idx="944">
                  <c:v>2.4560922063666304</c:v>
                </c:pt>
                <c:pt idx="945">
                  <c:v>3.5021990552207201</c:v>
                </c:pt>
                <c:pt idx="946">
                  <c:v>2.8782871508064289</c:v>
                </c:pt>
                <c:pt idx="947">
                  <c:v>1.7395748038084766</c:v>
                </c:pt>
                <c:pt idx="948">
                  <c:v>1.7664708237952078</c:v>
                </c:pt>
                <c:pt idx="949">
                  <c:v>1.7867922611185159</c:v>
                </c:pt>
                <c:pt idx="950">
                  <c:v>2.6645302348940509</c:v>
                </c:pt>
                <c:pt idx="951">
                  <c:v>2.6513208515003845</c:v>
                </c:pt>
                <c:pt idx="952">
                  <c:v>3.0524938346167398</c:v>
                </c:pt>
                <c:pt idx="953">
                  <c:v>3.3150142262037647</c:v>
                </c:pt>
                <c:pt idx="954">
                  <c:v>3.6087660207340009</c:v>
                </c:pt>
                <c:pt idx="955">
                  <c:v>18.60377358490566</c:v>
                </c:pt>
                <c:pt idx="956">
                  <c:v>18.566037735849058</c:v>
                </c:pt>
                <c:pt idx="957">
                  <c:v>2.7790015928423766</c:v>
                </c:pt>
                <c:pt idx="958">
                  <c:v>2.8016978343119838</c:v>
                </c:pt>
                <c:pt idx="959">
                  <c:v>2.1558164354322304</c:v>
                </c:pt>
                <c:pt idx="960">
                  <c:v>3.2683328755836314</c:v>
                </c:pt>
                <c:pt idx="961">
                  <c:v>4.3326388744690618</c:v>
                </c:pt>
                <c:pt idx="962">
                  <c:v>2.7118398223719811</c:v>
                </c:pt>
                <c:pt idx="963">
                  <c:v>2.724113115129065</c:v>
                </c:pt>
                <c:pt idx="964">
                  <c:v>2.7720905322703917</c:v>
                </c:pt>
                <c:pt idx="965">
                  <c:v>2.7854795789144831</c:v>
                </c:pt>
                <c:pt idx="966">
                  <c:v>2.5974293641940163</c:v>
                </c:pt>
                <c:pt idx="967">
                  <c:v>2.8162515363064915</c:v>
                </c:pt>
                <c:pt idx="968">
                  <c:v>3.0270981273940825</c:v>
                </c:pt>
                <c:pt idx="969">
                  <c:v>3.2557884941704525</c:v>
                </c:pt>
                <c:pt idx="970">
                  <c:v>3.7085487655474574</c:v>
                </c:pt>
                <c:pt idx="971">
                  <c:v>2.6814165701042869</c:v>
                </c:pt>
                <c:pt idx="972">
                  <c:v>3.2001048355392476</c:v>
                </c:pt>
                <c:pt idx="973">
                  <c:v>3.3975643594882068</c:v>
                </c:pt>
                <c:pt idx="974">
                  <c:v>2.9602370794932753</c:v>
                </c:pt>
                <c:pt idx="975">
                  <c:v>3.5736437807147285</c:v>
                </c:pt>
                <c:pt idx="976">
                  <c:v>3.6833818407366765</c:v>
                </c:pt>
                <c:pt idx="977">
                  <c:v>3.1266111806731969</c:v>
                </c:pt>
                <c:pt idx="978">
                  <c:v>3.4924163075373187</c:v>
                </c:pt>
                <c:pt idx="979">
                  <c:v>4.2442212151562329</c:v>
                </c:pt>
                <c:pt idx="980">
                  <c:v>3.1001536714104363</c:v>
                </c:pt>
                <c:pt idx="981">
                  <c:v>3.8402478817625929</c:v>
                </c:pt>
                <c:pt idx="982">
                  <c:v>3.8635553483780747</c:v>
                </c:pt>
                <c:pt idx="983">
                  <c:v>3.4485572286922337</c:v>
                </c:pt>
                <c:pt idx="984">
                  <c:v>3.65221907847077</c:v>
                </c:pt>
                <c:pt idx="985">
                  <c:v>2.7970154175941957</c:v>
                </c:pt>
                <c:pt idx="986">
                  <c:v>2.5270693512304252</c:v>
                </c:pt>
                <c:pt idx="987">
                  <c:v>1.2886432433966182</c:v>
                </c:pt>
                <c:pt idx="988">
                  <c:v>1.3194576930414608</c:v>
                </c:pt>
                <c:pt idx="989">
                  <c:v>1.3634506074228183</c:v>
                </c:pt>
                <c:pt idx="990">
                  <c:v>1.360664264219638</c:v>
                </c:pt>
                <c:pt idx="991">
                  <c:v>1.567854462598443</c:v>
                </c:pt>
                <c:pt idx="992">
                  <c:v>0.89299540597739124</c:v>
                </c:pt>
                <c:pt idx="993">
                  <c:v>5.6169256693503089E-2</c:v>
                </c:pt>
                <c:pt idx="994">
                  <c:v>1.1217424069281183</c:v>
                </c:pt>
                <c:pt idx="995">
                  <c:v>1.1069176174092443</c:v>
                </c:pt>
                <c:pt idx="996">
                  <c:v>2.6436644854253419</c:v>
                </c:pt>
                <c:pt idx="997">
                  <c:v>2.0406949071870537</c:v>
                </c:pt>
                <c:pt idx="998">
                  <c:v>1.1366769815251694</c:v>
                </c:pt>
                <c:pt idx="999">
                  <c:v>1.1700214774486788</c:v>
                </c:pt>
                <c:pt idx="1000">
                  <c:v>1.103840966984666</c:v>
                </c:pt>
                <c:pt idx="1001">
                  <c:v>1.3560761200739224</c:v>
                </c:pt>
                <c:pt idx="1002">
                  <c:v>0.95415579575102505</c:v>
                </c:pt>
                <c:pt idx="1003">
                  <c:v>0.64440084458611824</c:v>
                </c:pt>
                <c:pt idx="1004">
                  <c:v>0.64272818541035492</c:v>
                </c:pt>
                <c:pt idx="1005">
                  <c:v>0.64290612787586165</c:v>
                </c:pt>
                <c:pt idx="1006">
                  <c:v>1.438133331794194</c:v>
                </c:pt>
                <c:pt idx="1007">
                  <c:v>0.73922432497281509</c:v>
                </c:pt>
                <c:pt idx="1008">
                  <c:v>1.8694871594723284</c:v>
                </c:pt>
                <c:pt idx="1009">
                  <c:v>2.0943027864876056</c:v>
                </c:pt>
                <c:pt idx="1010">
                  <c:v>1.3299612250559687</c:v>
                </c:pt>
                <c:pt idx="1011">
                  <c:v>1.7227686198457774</c:v>
                </c:pt>
                <c:pt idx="1012">
                  <c:v>1.1188917468205193</c:v>
                </c:pt>
                <c:pt idx="1013">
                  <c:v>1.1198128349018697</c:v>
                </c:pt>
                <c:pt idx="1014">
                  <c:v>1.830263118863279</c:v>
                </c:pt>
                <c:pt idx="1015">
                  <c:v>0.79500161817343162</c:v>
                </c:pt>
                <c:pt idx="1016">
                  <c:v>1.0112650700998309</c:v>
                </c:pt>
                <c:pt idx="1017">
                  <c:v>0.6934973542087175</c:v>
                </c:pt>
                <c:pt idx="1018">
                  <c:v>1.6314723748915245</c:v>
                </c:pt>
                <c:pt idx="1019">
                  <c:v>2.2277413146324454</c:v>
                </c:pt>
                <c:pt idx="1020">
                  <c:v>1.6</c:v>
                </c:pt>
                <c:pt idx="1021">
                  <c:v>1.4205559806171895</c:v>
                </c:pt>
                <c:pt idx="1022">
                  <c:v>1.0063443447823235</c:v>
                </c:pt>
                <c:pt idx="1023">
                  <c:v>1.7290071545123635</c:v>
                </c:pt>
                <c:pt idx="1024">
                  <c:v>1.1211924821775761</c:v>
                </c:pt>
                <c:pt idx="1025">
                  <c:v>1.0239397986586818</c:v>
                </c:pt>
                <c:pt idx="1026">
                  <c:v>0.8904602893995941</c:v>
                </c:pt>
                <c:pt idx="1027">
                  <c:v>1.0443307757885762</c:v>
                </c:pt>
                <c:pt idx="1028">
                  <c:v>1.3257458804976179</c:v>
                </c:pt>
                <c:pt idx="1029">
                  <c:v>1.3205207982025717</c:v>
                </c:pt>
                <c:pt idx="1030">
                  <c:v>1.0800403971833259</c:v>
                </c:pt>
                <c:pt idx="1031">
                  <c:v>0.93868993107437215</c:v>
                </c:pt>
                <c:pt idx="1032">
                  <c:v>1.487322201607916</c:v>
                </c:pt>
                <c:pt idx="1033">
                  <c:v>1.3599298100743189</c:v>
                </c:pt>
                <c:pt idx="1034">
                  <c:v>1.3137894748030912</c:v>
                </c:pt>
                <c:pt idx="1035">
                  <c:v>1.1666488279995717</c:v>
                </c:pt>
                <c:pt idx="1036">
                  <c:v>1.8198902131447505</c:v>
                </c:pt>
                <c:pt idx="1037">
                  <c:v>1.6820932716269135</c:v>
                </c:pt>
                <c:pt idx="1038">
                  <c:v>1.4810797986816018</c:v>
                </c:pt>
                <c:pt idx="1039">
                  <c:v>0.94680932953583252</c:v>
                </c:pt>
                <c:pt idx="1040">
                  <c:v>1.9240824009202133</c:v>
                </c:pt>
                <c:pt idx="1041">
                  <c:v>1.9345393704904319</c:v>
                </c:pt>
                <c:pt idx="1042">
                  <c:v>1.6615351948189829</c:v>
                </c:pt>
                <c:pt idx="1043">
                  <c:v>0.78083541808809043</c:v>
                </c:pt>
                <c:pt idx="1044">
                  <c:v>1.1357041434506046</c:v>
                </c:pt>
                <c:pt idx="1045">
                  <c:v>1.1425858086300669</c:v>
                </c:pt>
                <c:pt idx="1046">
                  <c:v>0.72137126185266232</c:v>
                </c:pt>
                <c:pt idx="1047">
                  <c:v>0.81190798376184026</c:v>
                </c:pt>
                <c:pt idx="1048">
                  <c:v>2.5094925785295135</c:v>
                </c:pt>
                <c:pt idx="1049">
                  <c:v>1.0094768299764012</c:v>
                </c:pt>
                <c:pt idx="1050">
                  <c:v>2.8511200828897065</c:v>
                </c:pt>
                <c:pt idx="1051">
                  <c:v>0.61393865756365995</c:v>
                </c:pt>
                <c:pt idx="1052">
                  <c:v>1.0890231536251478</c:v>
                </c:pt>
                <c:pt idx="1053">
                  <c:v>1.5390320786204339</c:v>
                </c:pt>
                <c:pt idx="1054">
                  <c:v>1.1107855039700814</c:v>
                </c:pt>
                <c:pt idx="1055">
                  <c:v>1.4067122781065089</c:v>
                </c:pt>
                <c:pt idx="1056">
                  <c:v>1.4071745562130178</c:v>
                </c:pt>
                <c:pt idx="1057">
                  <c:v>1.3752773668639053</c:v>
                </c:pt>
                <c:pt idx="1058">
                  <c:v>2.6866175124090406</c:v>
                </c:pt>
                <c:pt idx="1059">
                  <c:v>1.4948743669415017</c:v>
                </c:pt>
                <c:pt idx="1060">
                  <c:v>2.7078183487534431</c:v>
                </c:pt>
                <c:pt idx="1061">
                  <c:v>1.1009878009754737</c:v>
                </c:pt>
                <c:pt idx="1062">
                  <c:v>1.2055081717253537</c:v>
                </c:pt>
                <c:pt idx="1063">
                  <c:v>1.3788908040150056</c:v>
                </c:pt>
                <c:pt idx="1064">
                  <c:v>1.1563925261144621</c:v>
                </c:pt>
                <c:pt idx="1065">
                  <c:v>2.8901382199296144</c:v>
                </c:pt>
                <c:pt idx="1066">
                  <c:v>1.7521946004984692</c:v>
                </c:pt>
                <c:pt idx="1067">
                  <c:v>1.6735832369548949</c:v>
                </c:pt>
                <c:pt idx="1068">
                  <c:v>1.5087970540098199</c:v>
                </c:pt>
                <c:pt idx="1069">
                  <c:v>1.7014791573285521</c:v>
                </c:pt>
                <c:pt idx="1070">
                  <c:v>0.83353731593254399</c:v>
                </c:pt>
                <c:pt idx="1071">
                  <c:v>1.715686274509804</c:v>
                </c:pt>
                <c:pt idx="1072">
                  <c:v>1.60214715105372</c:v>
                </c:pt>
                <c:pt idx="1073">
                  <c:v>1.2396817801172388</c:v>
                </c:pt>
                <c:pt idx="1074">
                  <c:v>1.2441679626749611</c:v>
                </c:pt>
                <c:pt idx="1075">
                  <c:v>2.2104780520765464</c:v>
                </c:pt>
                <c:pt idx="1076">
                  <c:v>1.718969377300497</c:v>
                </c:pt>
                <c:pt idx="1077">
                  <c:v>2.1281002433593952</c:v>
                </c:pt>
                <c:pt idx="1078">
                  <c:v>1.4542743789957799</c:v>
                </c:pt>
                <c:pt idx="1079">
                  <c:v>1.8378378378378379</c:v>
                </c:pt>
                <c:pt idx="1080">
                  <c:v>0.78328393197263579</c:v>
                </c:pt>
                <c:pt idx="1081">
                  <c:v>0.77652176853114541</c:v>
                </c:pt>
                <c:pt idx="1082">
                  <c:v>1.5404296146260859</c:v>
                </c:pt>
                <c:pt idx="1083">
                  <c:v>2.476442827801383</c:v>
                </c:pt>
                <c:pt idx="1084">
                  <c:v>2.4795785578777383</c:v>
                </c:pt>
                <c:pt idx="1085">
                  <c:v>1.6049014795596379</c:v>
                </c:pt>
                <c:pt idx="1086">
                  <c:v>3.0939211277708041</c:v>
                </c:pt>
                <c:pt idx="1087">
                  <c:v>3.1008179648813052</c:v>
                </c:pt>
                <c:pt idx="1088">
                  <c:v>1.0144498560396091</c:v>
                </c:pt>
                <c:pt idx="1089">
                  <c:v>1.4185649537936311</c:v>
                </c:pt>
                <c:pt idx="1090">
                  <c:v>2.0079945767783256</c:v>
                </c:pt>
                <c:pt idx="1091">
                  <c:v>2.127262161713432</c:v>
                </c:pt>
                <c:pt idx="1092">
                  <c:v>1.631815103284795</c:v>
                </c:pt>
                <c:pt idx="1093">
                  <c:v>3.8894117647058826</c:v>
                </c:pt>
                <c:pt idx="1094">
                  <c:v>2.8059405940594058</c:v>
                </c:pt>
                <c:pt idx="1095">
                  <c:v>2.8287128712871286</c:v>
                </c:pt>
                <c:pt idx="1096">
                  <c:v>1.8198757763975155</c:v>
                </c:pt>
                <c:pt idx="1097">
                  <c:v>4.2163438828530939</c:v>
                </c:pt>
                <c:pt idx="1098">
                  <c:v>2.7557003257328989</c:v>
                </c:pt>
                <c:pt idx="1099">
                  <c:v>2.5467391304347826</c:v>
                </c:pt>
                <c:pt idx="1100">
                  <c:v>2.1401062416998671</c:v>
                </c:pt>
                <c:pt idx="1101">
                  <c:v>2.3153678077203206</c:v>
                </c:pt>
                <c:pt idx="1102">
                  <c:v>2.633832976445396</c:v>
                </c:pt>
                <c:pt idx="1103">
                  <c:v>2.3521513002364065</c:v>
                </c:pt>
                <c:pt idx="1104">
                  <c:v>1.8253533971728226</c:v>
                </c:pt>
                <c:pt idx="1105">
                  <c:v>1.8469676242590058</c:v>
                </c:pt>
                <c:pt idx="1106">
                  <c:v>3.9698104892022918</c:v>
                </c:pt>
                <c:pt idx="1107">
                  <c:v>3.067356064840693</c:v>
                </c:pt>
                <c:pt idx="1108">
                  <c:v>3.5286343612334803</c:v>
                </c:pt>
                <c:pt idx="1109">
                  <c:v>3.0048332527791204</c:v>
                </c:pt>
                <c:pt idx="1110">
                  <c:v>1.8860662047729022</c:v>
                </c:pt>
                <c:pt idx="1111">
                  <c:v>1.9083910700538875</c:v>
                </c:pt>
                <c:pt idx="1112">
                  <c:v>1.1031562740569669</c:v>
                </c:pt>
                <c:pt idx="1113">
                  <c:v>2.8979166666666667</c:v>
                </c:pt>
                <c:pt idx="1114">
                  <c:v>2.5997067448680351</c:v>
                </c:pt>
                <c:pt idx="1115">
                  <c:v>4.2722335369993214</c:v>
                </c:pt>
                <c:pt idx="1116">
                  <c:v>2.2530120481927711</c:v>
                </c:pt>
                <c:pt idx="1117">
                  <c:v>2.2630522088353415</c:v>
                </c:pt>
                <c:pt idx="1118">
                  <c:v>2.8666666666666667</c:v>
                </c:pt>
                <c:pt idx="1119">
                  <c:v>3.8035902851108765</c:v>
                </c:pt>
                <c:pt idx="1120">
                  <c:v>2.9710884353741496</c:v>
                </c:pt>
                <c:pt idx="1121">
                  <c:v>3.4221105527638191</c:v>
                </c:pt>
                <c:pt idx="1122">
                  <c:v>3.2051282051282053</c:v>
                </c:pt>
                <c:pt idx="1123">
                  <c:v>1.2965367965367964</c:v>
                </c:pt>
                <c:pt idx="1124">
                  <c:v>2.3220000000000001</c:v>
                </c:pt>
                <c:pt idx="1125">
                  <c:v>2.6830732292917165</c:v>
                </c:pt>
                <c:pt idx="1126">
                  <c:v>2.8544303797468356</c:v>
                </c:pt>
                <c:pt idx="1127">
                  <c:v>3.0337477797513324</c:v>
                </c:pt>
                <c:pt idx="1128">
                  <c:v>3.5919003115264796</c:v>
                </c:pt>
                <c:pt idx="1129">
                  <c:v>2.2445302445302446</c:v>
                </c:pt>
                <c:pt idx="1130">
                  <c:v>2.5799654782453425</c:v>
                </c:pt>
                <c:pt idx="1131">
                  <c:v>2.5896077614427711</c:v>
                </c:pt>
                <c:pt idx="1132">
                  <c:v>2.7142857142857144</c:v>
                </c:pt>
                <c:pt idx="1133">
                  <c:v>2.7170731707317075</c:v>
                </c:pt>
                <c:pt idx="1134">
                  <c:v>2.134502923976608</c:v>
                </c:pt>
                <c:pt idx="1135">
                  <c:v>3.3462105573577117</c:v>
                </c:pt>
                <c:pt idx="1136">
                  <c:v>2.7274734982332154</c:v>
                </c:pt>
                <c:pt idx="1137">
                  <c:v>1.5102217602217602</c:v>
                </c:pt>
                <c:pt idx="1138">
                  <c:v>3.082078399816071</c:v>
                </c:pt>
                <c:pt idx="1139">
                  <c:v>2.0215647716476282</c:v>
                </c:pt>
                <c:pt idx="1140">
                  <c:v>2.7164556962025315</c:v>
                </c:pt>
                <c:pt idx="1141">
                  <c:v>2.9130214917825539</c:v>
                </c:pt>
                <c:pt idx="1142">
                  <c:v>5.0566727605118826</c:v>
                </c:pt>
                <c:pt idx="1143">
                  <c:v>2.103969754253308</c:v>
                </c:pt>
                <c:pt idx="1144">
                  <c:v>1.9222488038277512</c:v>
                </c:pt>
                <c:pt idx="1145">
                  <c:v>2.0889001778003555</c:v>
                </c:pt>
                <c:pt idx="1146">
                  <c:v>3.018987341772152</c:v>
                </c:pt>
                <c:pt idx="1147">
                  <c:v>2.6008024072216651</c:v>
                </c:pt>
                <c:pt idx="1148">
                  <c:v>2.2992874109263659</c:v>
                </c:pt>
                <c:pt idx="1149">
                  <c:v>2.6384173580089341</c:v>
                </c:pt>
                <c:pt idx="1150">
                  <c:v>2.6583280153158904</c:v>
                </c:pt>
                <c:pt idx="1151">
                  <c:v>3.0089246843709185</c:v>
                </c:pt>
                <c:pt idx="1152">
                  <c:v>2.224604966139955</c:v>
                </c:pt>
                <c:pt idx="1153">
                  <c:v>2.7873563218390807</c:v>
                </c:pt>
                <c:pt idx="1154">
                  <c:v>2.4754738015607582</c:v>
                </c:pt>
                <c:pt idx="1155">
                  <c:v>2.4379391100702574</c:v>
                </c:pt>
                <c:pt idx="1156">
                  <c:v>1.9378560331434489</c:v>
                </c:pt>
                <c:pt idx="1157">
                  <c:v>1.9432936302433972</c:v>
                </c:pt>
                <c:pt idx="1158">
                  <c:v>3.0288270377733597</c:v>
                </c:pt>
                <c:pt idx="1159">
                  <c:v>3.2147731834604576</c:v>
                </c:pt>
                <c:pt idx="1160">
                  <c:v>3.6878698224852071</c:v>
                </c:pt>
                <c:pt idx="1161">
                  <c:v>2.9894875164257555</c:v>
                </c:pt>
                <c:pt idx="1162">
                  <c:v>2.3814432989690721</c:v>
                </c:pt>
                <c:pt idx="1163">
                  <c:v>2.3929654335961188</c:v>
                </c:pt>
                <c:pt idx="1164">
                  <c:v>2.7293729372937294</c:v>
                </c:pt>
                <c:pt idx="1165">
                  <c:v>2.618431689571544</c:v>
                </c:pt>
                <c:pt idx="1166">
                  <c:v>2.7283950617283952</c:v>
                </c:pt>
                <c:pt idx="1167">
                  <c:v>2.7308641975308641</c:v>
                </c:pt>
                <c:pt idx="1168">
                  <c:v>2.9335347432024168</c:v>
                </c:pt>
                <c:pt idx="1169">
                  <c:v>2.9792207792207792</c:v>
                </c:pt>
                <c:pt idx="1170">
                  <c:v>3.2241992882562278</c:v>
                </c:pt>
                <c:pt idx="1171">
                  <c:v>1.0279329608938548</c:v>
                </c:pt>
                <c:pt idx="1172">
                  <c:v>3.0570866141732282</c:v>
                </c:pt>
                <c:pt idx="1173">
                  <c:v>2.3288789903489233</c:v>
                </c:pt>
                <c:pt idx="1174">
                  <c:v>2.7207943925233646</c:v>
                </c:pt>
                <c:pt idx="1175">
                  <c:v>1.3738317757009346</c:v>
                </c:pt>
                <c:pt idx="1176">
                  <c:v>3.1090487238979119</c:v>
                </c:pt>
                <c:pt idx="1177">
                  <c:v>2.5379310344827588</c:v>
                </c:pt>
                <c:pt idx="1178">
                  <c:v>2.9638263665594855</c:v>
                </c:pt>
                <c:pt idx="1179">
                  <c:v>1.1562492501859538</c:v>
                </c:pt>
                <c:pt idx="1180">
                  <c:v>1.1556973870480121</c:v>
                </c:pt>
                <c:pt idx="1181">
                  <c:v>1.1522902320224584</c:v>
                </c:pt>
                <c:pt idx="1182">
                  <c:v>0.94753991528185078</c:v>
                </c:pt>
                <c:pt idx="1183">
                  <c:v>0.94574780058651031</c:v>
                </c:pt>
                <c:pt idx="1184">
                  <c:v>0.944118605408928</c:v>
                </c:pt>
                <c:pt idx="1185">
                  <c:v>2.5801980198019803</c:v>
                </c:pt>
                <c:pt idx="1186">
                  <c:v>0.87509758001561277</c:v>
                </c:pt>
                <c:pt idx="1187">
                  <c:v>0.87099921935987512</c:v>
                </c:pt>
                <c:pt idx="1188">
                  <c:v>1.481958762886598</c:v>
                </c:pt>
                <c:pt idx="1189">
                  <c:v>1.6977272727272728</c:v>
                </c:pt>
                <c:pt idx="1190">
                  <c:v>0.82445959669229651</c:v>
                </c:pt>
                <c:pt idx="1191">
                  <c:v>1.5891089108910892</c:v>
                </c:pt>
                <c:pt idx="1192">
                  <c:v>2.4435521965044873</c:v>
                </c:pt>
                <c:pt idx="1193">
                  <c:v>1.8827361563517915</c:v>
                </c:pt>
                <c:pt idx="1194">
                  <c:v>1.8762214983713354</c:v>
                </c:pt>
                <c:pt idx="1195">
                  <c:v>1.3543478260869566</c:v>
                </c:pt>
                <c:pt idx="1196">
                  <c:v>2.3448905109489053</c:v>
                </c:pt>
                <c:pt idx="1197">
                  <c:v>1.7901498929336188</c:v>
                </c:pt>
                <c:pt idx="1198">
                  <c:v>2.2972972972972974</c:v>
                </c:pt>
                <c:pt idx="1199">
                  <c:v>2.1478787878787879</c:v>
                </c:pt>
                <c:pt idx="1200">
                  <c:v>2.6374758531873792</c:v>
                </c:pt>
                <c:pt idx="1201">
                  <c:v>2.6194462330972312</c:v>
                </c:pt>
                <c:pt idx="1202">
                  <c:v>1.1381560283687944</c:v>
                </c:pt>
                <c:pt idx="1203">
                  <c:v>0.91375367526951978</c:v>
                </c:pt>
                <c:pt idx="1204">
                  <c:v>0.91342698464554062</c:v>
                </c:pt>
                <c:pt idx="1205">
                  <c:v>1.1454628362973096</c:v>
                </c:pt>
                <c:pt idx="1206">
                  <c:v>1.1451892384860922</c:v>
                </c:pt>
                <c:pt idx="1207">
                  <c:v>1.9506390480387836</c:v>
                </c:pt>
                <c:pt idx="1208">
                  <c:v>1.8162185985015424</c:v>
                </c:pt>
                <c:pt idx="1209">
                  <c:v>1.1081290322580646</c:v>
                </c:pt>
                <c:pt idx="1210">
                  <c:v>0.84043715846994538</c:v>
                </c:pt>
                <c:pt idx="1211">
                  <c:v>2.3761878144214643</c:v>
                </c:pt>
                <c:pt idx="1212">
                  <c:v>2.3574622694242593</c:v>
                </c:pt>
                <c:pt idx="1213">
                  <c:v>1.7118133935289692</c:v>
                </c:pt>
                <c:pt idx="1214">
                  <c:v>1.6333811573409851</c:v>
                </c:pt>
                <c:pt idx="1215">
                  <c:v>1.216707768187423</c:v>
                </c:pt>
                <c:pt idx="1216">
                  <c:v>1.0544700214132763</c:v>
                </c:pt>
                <c:pt idx="1217">
                  <c:v>1.6487785342410892</c:v>
                </c:pt>
                <c:pt idx="1218">
                  <c:v>0.87351881592082992</c:v>
                </c:pt>
                <c:pt idx="1219">
                  <c:v>0.87299795998090191</c:v>
                </c:pt>
                <c:pt idx="1220">
                  <c:v>1.5563611386705334</c:v>
                </c:pt>
                <c:pt idx="1221">
                  <c:v>0.91147036181678209</c:v>
                </c:pt>
                <c:pt idx="1222">
                  <c:v>1.5895833333333333</c:v>
                </c:pt>
                <c:pt idx="1223">
                  <c:v>1.0230680507497116</c:v>
                </c:pt>
                <c:pt idx="1224">
                  <c:v>0.84891304347826091</c:v>
                </c:pt>
                <c:pt idx="1225">
                  <c:v>1.6935745140388769</c:v>
                </c:pt>
                <c:pt idx="1226">
                  <c:v>2.5095036958817318</c:v>
                </c:pt>
                <c:pt idx="1227">
                  <c:v>2.185374149659864</c:v>
                </c:pt>
                <c:pt idx="1228">
                  <c:v>1.5604229607250755</c:v>
                </c:pt>
                <c:pt idx="1229">
                  <c:v>1.3255287009063443</c:v>
                </c:pt>
                <c:pt idx="1230">
                  <c:v>1.3210526315789475</c:v>
                </c:pt>
                <c:pt idx="1231">
                  <c:v>1.3105263157894738</c:v>
                </c:pt>
                <c:pt idx="1232">
                  <c:v>1.6159844054580896</c:v>
                </c:pt>
                <c:pt idx="1233">
                  <c:v>1.6086744639376218</c:v>
                </c:pt>
                <c:pt idx="1234">
                  <c:v>1.2708018154311649</c:v>
                </c:pt>
                <c:pt idx="1235">
                  <c:v>1.4723618090452262</c:v>
                </c:pt>
                <c:pt idx="1236">
                  <c:v>1.6935</c:v>
                </c:pt>
                <c:pt idx="1237">
                  <c:v>1.1579655543595264</c:v>
                </c:pt>
                <c:pt idx="1238">
                  <c:v>1.8235294117647058</c:v>
                </c:pt>
                <c:pt idx="1239">
                  <c:v>0.78132387706855788</c:v>
                </c:pt>
                <c:pt idx="1240">
                  <c:v>2.3006329113924049</c:v>
                </c:pt>
                <c:pt idx="1241">
                  <c:v>1.9365994236311239</c:v>
                </c:pt>
                <c:pt idx="1242">
                  <c:v>2.0372670807453415</c:v>
                </c:pt>
                <c:pt idx="1243">
                  <c:v>2.0763765541740673</c:v>
                </c:pt>
                <c:pt idx="1244">
                  <c:v>1.7408163265306122</c:v>
                </c:pt>
                <c:pt idx="1245">
                  <c:v>0.63846153846153841</c:v>
                </c:pt>
                <c:pt idx="1246">
                  <c:v>1.7797270955165692</c:v>
                </c:pt>
                <c:pt idx="1247">
                  <c:v>1.7563352826510721</c:v>
                </c:pt>
                <c:pt idx="1248">
                  <c:v>1.8233130244855731</c:v>
                </c:pt>
                <c:pt idx="1249">
                  <c:v>1.0408163265306123</c:v>
                </c:pt>
                <c:pt idx="1250">
                  <c:v>1.4079999999999999</c:v>
                </c:pt>
                <c:pt idx="1251">
                  <c:v>1.8734177215189873</c:v>
                </c:pt>
                <c:pt idx="1252">
                  <c:v>1.022689075630252</c:v>
                </c:pt>
                <c:pt idx="1253">
                  <c:v>1.3736609955891619</c:v>
                </c:pt>
                <c:pt idx="1254">
                  <c:v>1.345884804286352</c:v>
                </c:pt>
                <c:pt idx="1255">
                  <c:v>1.2980625931445604</c:v>
                </c:pt>
                <c:pt idx="1256">
                  <c:v>0.66773589949211443</c:v>
                </c:pt>
                <c:pt idx="1257">
                  <c:v>0.66452820101577115</c:v>
                </c:pt>
                <c:pt idx="1258">
                  <c:v>0.66212242715851377</c:v>
                </c:pt>
                <c:pt idx="1259">
                  <c:v>1.0616374566082465</c:v>
                </c:pt>
                <c:pt idx="1260">
                  <c:v>1.0393617021276595</c:v>
                </c:pt>
                <c:pt idx="1261">
                  <c:v>1.5882610600087603</c:v>
                </c:pt>
                <c:pt idx="1262">
                  <c:v>1.5789531318440648</c:v>
                </c:pt>
                <c:pt idx="1263">
                  <c:v>1.3996212121212122</c:v>
                </c:pt>
                <c:pt idx="1264">
                  <c:v>1.478219696969697</c:v>
                </c:pt>
                <c:pt idx="1265">
                  <c:v>1.5107052896725441</c:v>
                </c:pt>
                <c:pt idx="1266">
                  <c:v>1.8403041825095057</c:v>
                </c:pt>
                <c:pt idx="1267">
                  <c:v>1.2783783783783784</c:v>
                </c:pt>
                <c:pt idx="1268">
                  <c:v>1.1305121613604905</c:v>
                </c:pt>
                <c:pt idx="1269">
                  <c:v>1.1324896183508009</c:v>
                </c:pt>
                <c:pt idx="1270">
                  <c:v>1.1322918726517699</c:v>
                </c:pt>
                <c:pt idx="1271">
                  <c:v>0.76991150442477874</c:v>
                </c:pt>
                <c:pt idx="1272">
                  <c:v>1.6743119266055047</c:v>
                </c:pt>
                <c:pt idx="1273">
                  <c:v>1.8525206922498119</c:v>
                </c:pt>
                <c:pt idx="1274">
                  <c:v>1.8156508653122649</c:v>
                </c:pt>
                <c:pt idx="1275">
                  <c:v>0.55951211052662009</c:v>
                </c:pt>
                <c:pt idx="1276">
                  <c:v>1.7802568567696997</c:v>
                </c:pt>
                <c:pt idx="1277">
                  <c:v>1.7722028733130171</c:v>
                </c:pt>
                <c:pt idx="1278">
                  <c:v>1.7686112320417937</c:v>
                </c:pt>
                <c:pt idx="1279">
                  <c:v>2.0180586907449212</c:v>
                </c:pt>
                <c:pt idx="1280">
                  <c:v>1.0391228070175438</c:v>
                </c:pt>
                <c:pt idx="1281">
                  <c:v>1.0331578947368421</c:v>
                </c:pt>
                <c:pt idx="1282">
                  <c:v>1.0333333333333334</c:v>
                </c:pt>
                <c:pt idx="1283">
                  <c:v>1.2975326560232221</c:v>
                </c:pt>
                <c:pt idx="1284">
                  <c:v>1.0947695494562404</c:v>
                </c:pt>
                <c:pt idx="1285">
                  <c:v>0.98952879581151831</c:v>
                </c:pt>
                <c:pt idx="1286">
                  <c:v>1.2116935483870968</c:v>
                </c:pt>
                <c:pt idx="1287">
                  <c:v>0.67474916387959871</c:v>
                </c:pt>
                <c:pt idx="1288">
                  <c:v>2.0447316103379722</c:v>
                </c:pt>
                <c:pt idx="1289">
                  <c:v>1.4179044560417502</c:v>
                </c:pt>
                <c:pt idx="1290">
                  <c:v>1.699825479930192</c:v>
                </c:pt>
                <c:pt idx="1291">
                  <c:v>1.3014981273408239</c:v>
                </c:pt>
                <c:pt idx="1292">
                  <c:v>0.64421252371916504</c:v>
                </c:pt>
                <c:pt idx="1293">
                  <c:v>1.3003300330033003</c:v>
                </c:pt>
                <c:pt idx="1294">
                  <c:v>1.0205314009661837</c:v>
                </c:pt>
                <c:pt idx="1295">
                  <c:v>1.0132850241545894</c:v>
                </c:pt>
                <c:pt idx="1296">
                  <c:v>2.0092165898617513</c:v>
                </c:pt>
                <c:pt idx="1297">
                  <c:v>2.0100704934541791</c:v>
                </c:pt>
                <c:pt idx="1298">
                  <c:v>2.1097683786505539</c:v>
                </c:pt>
                <c:pt idx="1299">
                  <c:v>2.1352313167259784</c:v>
                </c:pt>
                <c:pt idx="1300">
                  <c:v>1.2787481804949055</c:v>
                </c:pt>
                <c:pt idx="1301">
                  <c:v>1.277292576419214</c:v>
                </c:pt>
                <c:pt idx="1302">
                  <c:v>1.7980697847067557</c:v>
                </c:pt>
                <c:pt idx="1303">
                  <c:v>1.7854491462509281</c:v>
                </c:pt>
                <c:pt idx="1304">
                  <c:v>0.78681855166802284</c:v>
                </c:pt>
                <c:pt idx="1305">
                  <c:v>1.0639810426540284</c:v>
                </c:pt>
                <c:pt idx="1306">
                  <c:v>1.9760514018691588</c:v>
                </c:pt>
                <c:pt idx="1307">
                  <c:v>2.3863636363636362</c:v>
                </c:pt>
                <c:pt idx="1308">
                  <c:v>2.3963022508038585</c:v>
                </c:pt>
                <c:pt idx="1309">
                  <c:v>5.6044816741260437</c:v>
                </c:pt>
                <c:pt idx="1310">
                  <c:v>3.0392883617494442</c:v>
                </c:pt>
                <c:pt idx="1311">
                  <c:v>3.8381849315068495</c:v>
                </c:pt>
                <c:pt idx="1312">
                  <c:v>2.5536912751677852</c:v>
                </c:pt>
                <c:pt idx="1313">
                  <c:v>3.8486536675951717</c:v>
                </c:pt>
                <c:pt idx="1314">
                  <c:v>3.4335403726708074</c:v>
                </c:pt>
                <c:pt idx="1315">
                  <c:v>5.092514718250631</c:v>
                </c:pt>
                <c:pt idx="1316">
                  <c:v>5.0622371740958787</c:v>
                </c:pt>
                <c:pt idx="1317">
                  <c:v>4.0024122219244171</c:v>
                </c:pt>
                <c:pt idx="1318">
                  <c:v>1.9300600494524902</c:v>
                </c:pt>
                <c:pt idx="1319">
                  <c:v>1.9237018721299894</c:v>
                </c:pt>
                <c:pt idx="1320">
                  <c:v>5.0614035087719298</c:v>
                </c:pt>
                <c:pt idx="1321">
                  <c:v>3.1338413351409473</c:v>
                </c:pt>
                <c:pt idx="1322">
                  <c:v>4.2856133186744145</c:v>
                </c:pt>
                <c:pt idx="1323">
                  <c:v>4.2771320873252705</c:v>
                </c:pt>
                <c:pt idx="1324">
                  <c:v>5.9313565257996732</c:v>
                </c:pt>
                <c:pt idx="1325">
                  <c:v>0.61048304213771842</c:v>
                </c:pt>
                <c:pt idx="1326">
                  <c:v>1.8447814451382694</c:v>
                </c:pt>
                <c:pt idx="1327">
                  <c:v>3.9400352733686068</c:v>
                </c:pt>
                <c:pt idx="1328">
                  <c:v>3.1732418524871355</c:v>
                </c:pt>
                <c:pt idx="1329">
                  <c:v>3.6580732700135683</c:v>
                </c:pt>
                <c:pt idx="1330">
                  <c:v>2.8837209302325579</c:v>
                </c:pt>
                <c:pt idx="1331">
                  <c:v>2.9104403760514597</c:v>
                </c:pt>
                <c:pt idx="1332">
                  <c:v>3.7605150214592276</c:v>
                </c:pt>
                <c:pt idx="1333">
                  <c:v>3.7347639484978541</c:v>
                </c:pt>
                <c:pt idx="1334">
                  <c:v>2.3087248322147653</c:v>
                </c:pt>
                <c:pt idx="1335">
                  <c:v>3.125748502994012</c:v>
                </c:pt>
                <c:pt idx="1336">
                  <c:v>3.3711111111111109</c:v>
                </c:pt>
                <c:pt idx="1337">
                  <c:v>2</c:v>
                </c:pt>
                <c:pt idx="1338">
                  <c:v>2.002688172043011</c:v>
                </c:pt>
                <c:pt idx="1339">
                  <c:v>2.8373493975903616</c:v>
                </c:pt>
                <c:pt idx="1340">
                  <c:v>3.3339694656488548</c:v>
                </c:pt>
                <c:pt idx="1341">
                  <c:v>4.3050483351235229</c:v>
                </c:pt>
                <c:pt idx="1342">
                  <c:v>4.2455516014234878</c:v>
                </c:pt>
                <c:pt idx="1343">
                  <c:v>4.365384615384615</c:v>
                </c:pt>
                <c:pt idx="1344">
                  <c:v>4.3589743589743586</c:v>
                </c:pt>
                <c:pt idx="1345">
                  <c:v>3.2879177377892033</c:v>
                </c:pt>
                <c:pt idx="1346">
                  <c:v>4.2116279069767444</c:v>
                </c:pt>
                <c:pt idx="1347">
                  <c:v>5.5416936703391659</c:v>
                </c:pt>
                <c:pt idx="1348">
                  <c:v>5.6731475480665372</c:v>
                </c:pt>
                <c:pt idx="1349">
                  <c:v>5.630049686757399</c:v>
                </c:pt>
                <c:pt idx="1350">
                  <c:v>2.694344163658243</c:v>
                </c:pt>
                <c:pt idx="1351">
                  <c:v>2.9586158192090397</c:v>
                </c:pt>
                <c:pt idx="1352">
                  <c:v>2.8669491525423729</c:v>
                </c:pt>
                <c:pt idx="1353">
                  <c:v>2.6174689193496969</c:v>
                </c:pt>
                <c:pt idx="1354">
                  <c:v>2.8017556693489394</c:v>
                </c:pt>
                <c:pt idx="1355">
                  <c:v>2.7739575713240674</c:v>
                </c:pt>
                <c:pt idx="1356">
                  <c:v>5.106703296703297</c:v>
                </c:pt>
                <c:pt idx="1357">
                  <c:v>5.0107692307692311</c:v>
                </c:pt>
                <c:pt idx="1358">
                  <c:v>5.0410989010989011</c:v>
                </c:pt>
                <c:pt idx="1359">
                  <c:v>2.1840077071290942</c:v>
                </c:pt>
                <c:pt idx="1360">
                  <c:v>3.2627840909090908</c:v>
                </c:pt>
                <c:pt idx="1361">
                  <c:v>3.2428977272727271</c:v>
                </c:pt>
                <c:pt idx="1362">
                  <c:v>3.5339805825242721</c:v>
                </c:pt>
                <c:pt idx="1363">
                  <c:v>3.3722345132743361</c:v>
                </c:pt>
                <c:pt idx="1364">
                  <c:v>3.3418141592920354</c:v>
                </c:pt>
                <c:pt idx="1365">
                  <c:v>4.083333333333333</c:v>
                </c:pt>
                <c:pt idx="1366">
                  <c:v>2.8290382347987197</c:v>
                </c:pt>
                <c:pt idx="1367">
                  <c:v>3.429600523903078</c:v>
                </c:pt>
                <c:pt idx="1368">
                  <c:v>3.1261406333870103</c:v>
                </c:pt>
                <c:pt idx="1369">
                  <c:v>5.5265054040144106</c:v>
                </c:pt>
                <c:pt idx="1370">
                  <c:v>2.8835758835758836</c:v>
                </c:pt>
                <c:pt idx="1371">
                  <c:v>3.321479374110953</c:v>
                </c:pt>
                <c:pt idx="1372">
                  <c:v>1.4363905325443787</c:v>
                </c:pt>
                <c:pt idx="1373">
                  <c:v>2.7283018867924529</c:v>
                </c:pt>
                <c:pt idx="1374">
                  <c:v>3.1376994122586064</c:v>
                </c:pt>
                <c:pt idx="1375">
                  <c:v>2.775811209439528</c:v>
                </c:pt>
                <c:pt idx="1376">
                  <c:v>6.2057761732851988</c:v>
                </c:pt>
                <c:pt idx="1377">
                  <c:v>0.81091364522726195</c:v>
                </c:pt>
                <c:pt idx="1378">
                  <c:v>0.888774277121259</c:v>
                </c:pt>
                <c:pt idx="1379">
                  <c:v>0.76420427316090322</c:v>
                </c:pt>
                <c:pt idx="1380">
                  <c:v>1.0284704775263442</c:v>
                </c:pt>
                <c:pt idx="1381">
                  <c:v>1.2193541911878758</c:v>
                </c:pt>
                <c:pt idx="1382">
                  <c:v>1.2147921057673885</c:v>
                </c:pt>
                <c:pt idx="1383">
                  <c:v>0.74702797088035089</c:v>
                </c:pt>
                <c:pt idx="1384">
                  <c:v>0.74308933483001505</c:v>
                </c:pt>
                <c:pt idx="1385">
                  <c:v>0.83157790252671748</c:v>
                </c:pt>
                <c:pt idx="1386">
                  <c:v>1.1728765479242813</c:v>
                </c:pt>
                <c:pt idx="1387">
                  <c:v>1.2990046305726428</c:v>
                </c:pt>
                <c:pt idx="1388">
                  <c:v>1.299547806249236</c:v>
                </c:pt>
                <c:pt idx="1389">
                  <c:v>1.5708247731959155</c:v>
                </c:pt>
                <c:pt idx="1390">
                  <c:v>1.1643356643356644</c:v>
                </c:pt>
                <c:pt idx="1391">
                  <c:v>1.1573426573426573</c:v>
                </c:pt>
                <c:pt idx="1392">
                  <c:v>1.1462450592885376</c:v>
                </c:pt>
                <c:pt idx="1393">
                  <c:v>2.3612388837779821</c:v>
                </c:pt>
                <c:pt idx="1394">
                  <c:v>0.53278234375199196</c:v>
                </c:pt>
                <c:pt idx="1395">
                  <c:v>2.3853532617355553</c:v>
                </c:pt>
                <c:pt idx="1396">
                  <c:v>2.2562860511807257</c:v>
                </c:pt>
                <c:pt idx="1397">
                  <c:v>2.2817808088211859</c:v>
                </c:pt>
                <c:pt idx="1398">
                  <c:v>1.3603367290916855</c:v>
                </c:pt>
                <c:pt idx="1399">
                  <c:v>0.46116210646949279</c:v>
                </c:pt>
                <c:pt idx="1400">
                  <c:v>1.3384509398681232</c:v>
                </c:pt>
                <c:pt idx="1401">
                  <c:v>1.2289764242172008</c:v>
                </c:pt>
                <c:pt idx="1402">
                  <c:v>1.2338727446324087</c:v>
                </c:pt>
                <c:pt idx="1403">
                  <c:v>1.2311442937680939</c:v>
                </c:pt>
                <c:pt idx="1404">
                  <c:v>2.4659270998415215</c:v>
                </c:pt>
                <c:pt idx="1405">
                  <c:v>0.9113427115950834</c:v>
                </c:pt>
                <c:pt idx="1406">
                  <c:v>1.807987442335816</c:v>
                </c:pt>
                <c:pt idx="1407">
                  <c:v>0.98911968348170121</c:v>
                </c:pt>
                <c:pt idx="1408">
                  <c:v>0.90922446581022187</c:v>
                </c:pt>
                <c:pt idx="1409">
                  <c:v>1.2059890945905143</c:v>
                </c:pt>
                <c:pt idx="1410">
                  <c:v>2.6509511562770069</c:v>
                </c:pt>
                <c:pt idx="1411">
                  <c:v>2.622838162867942</c:v>
                </c:pt>
                <c:pt idx="1412">
                  <c:v>2.3204861446032159</c:v>
                </c:pt>
                <c:pt idx="1413">
                  <c:v>2.4218476147987635</c:v>
                </c:pt>
                <c:pt idx="1414">
                  <c:v>0.83750271916467267</c:v>
                </c:pt>
                <c:pt idx="1415">
                  <c:v>0.63518799833135242</c:v>
                </c:pt>
                <c:pt idx="1416">
                  <c:v>1.165419653569512</c:v>
                </c:pt>
                <c:pt idx="1417">
                  <c:v>1.1642138391322958</c:v>
                </c:pt>
                <c:pt idx="1418">
                  <c:v>0.74926555390212402</c:v>
                </c:pt>
                <c:pt idx="1419">
                  <c:v>0.59179556153328849</c:v>
                </c:pt>
                <c:pt idx="1420">
                  <c:v>0.58888747523582763</c:v>
                </c:pt>
                <c:pt idx="1421">
                  <c:v>0.8302111477472518</c:v>
                </c:pt>
                <c:pt idx="1422">
                  <c:v>0.82993029147264175</c:v>
                </c:pt>
                <c:pt idx="1423">
                  <c:v>1.3675653009049469</c:v>
                </c:pt>
                <c:pt idx="1424">
                  <c:v>1.2236489076274435</c:v>
                </c:pt>
                <c:pt idx="1425">
                  <c:v>1.8375296375747998</c:v>
                </c:pt>
                <c:pt idx="1426">
                  <c:v>1.8177712543750708</c:v>
                </c:pt>
                <c:pt idx="1427">
                  <c:v>2.28376113034202</c:v>
                </c:pt>
                <c:pt idx="1428">
                  <c:v>1.1441946830907641</c:v>
                </c:pt>
                <c:pt idx="1429">
                  <c:v>0.93245643137331424</c:v>
                </c:pt>
                <c:pt idx="1430">
                  <c:v>0.9314806502605335</c:v>
                </c:pt>
                <c:pt idx="1431">
                  <c:v>1.3153503132437829</c:v>
                </c:pt>
                <c:pt idx="1432">
                  <c:v>1.3082373539791534</c:v>
                </c:pt>
                <c:pt idx="1433">
                  <c:v>1.0188473575020218</c:v>
                </c:pt>
                <c:pt idx="1434">
                  <c:v>1.9883699118364284</c:v>
                </c:pt>
                <c:pt idx="1435">
                  <c:v>1.7280944129630496</c:v>
                </c:pt>
                <c:pt idx="1436">
                  <c:v>1.7074884091228397</c:v>
                </c:pt>
                <c:pt idx="1437">
                  <c:v>1.2377466186871819</c:v>
                </c:pt>
                <c:pt idx="1438">
                  <c:v>1.442510474369429</c:v>
                </c:pt>
                <c:pt idx="1439">
                  <c:v>1.3960601822198402</c:v>
                </c:pt>
                <c:pt idx="1440">
                  <c:v>2.1592923860180866</c:v>
                </c:pt>
                <c:pt idx="1441">
                  <c:v>2.0406934745966772</c:v>
                </c:pt>
                <c:pt idx="1442">
                  <c:v>1.5487671181968523</c:v>
                </c:pt>
                <c:pt idx="1443">
                  <c:v>1.2069376319702907</c:v>
                </c:pt>
                <c:pt idx="1444">
                  <c:v>2.3523458160566784</c:v>
                </c:pt>
                <c:pt idx="1445">
                  <c:v>2.0425253040122331</c:v>
                </c:pt>
                <c:pt idx="1446">
                  <c:v>2.0370640064079222</c:v>
                </c:pt>
                <c:pt idx="1447">
                  <c:v>0.84549348265440449</c:v>
                </c:pt>
                <c:pt idx="1448">
                  <c:v>1.0298021181964259</c:v>
                </c:pt>
                <c:pt idx="1449">
                  <c:v>0.88100935392647384</c:v>
                </c:pt>
                <c:pt idx="1450">
                  <c:v>0.67206802974341895</c:v>
                </c:pt>
                <c:pt idx="1451">
                  <c:v>0.56689811700832327</c:v>
                </c:pt>
                <c:pt idx="1452">
                  <c:v>1.494649011427535</c:v>
                </c:pt>
                <c:pt idx="1453">
                  <c:v>2.1791024079081605</c:v>
                </c:pt>
                <c:pt idx="1454">
                  <c:v>0.69116752201517817</c:v>
                </c:pt>
                <c:pt idx="1455">
                  <c:v>3.6906525032769864</c:v>
                </c:pt>
                <c:pt idx="1456">
                  <c:v>3.8194611556565174</c:v>
                </c:pt>
                <c:pt idx="1457">
                  <c:v>3.7424558904215073</c:v>
                </c:pt>
                <c:pt idx="1458">
                  <c:v>3.7304238177285369</c:v>
                </c:pt>
                <c:pt idx="1459">
                  <c:v>3.61823312501082</c:v>
                </c:pt>
                <c:pt idx="1460">
                  <c:v>1.4732614303273721</c:v>
                </c:pt>
                <c:pt idx="1461">
                  <c:v>1.7312120215362775E-3</c:v>
                </c:pt>
                <c:pt idx="1462">
                  <c:v>2.5144591656753765</c:v>
                </c:pt>
                <c:pt idx="1463">
                  <c:v>2.5205322545268443</c:v>
                </c:pt>
                <c:pt idx="1464">
                  <c:v>4.4735273726844813</c:v>
                </c:pt>
                <c:pt idx="1465">
                  <c:v>2.2509200038022295</c:v>
                </c:pt>
                <c:pt idx="1466">
                  <c:v>2.2373406118873995</c:v>
                </c:pt>
                <c:pt idx="1467">
                  <c:v>2.1583085509430888</c:v>
                </c:pt>
                <c:pt idx="1468">
                  <c:v>2.5310904715856704</c:v>
                </c:pt>
                <c:pt idx="1469">
                  <c:v>2.4674081865926412</c:v>
                </c:pt>
                <c:pt idx="1470">
                  <c:v>5.2066945923918189</c:v>
                </c:pt>
                <c:pt idx="1471">
                  <c:v>1.9360529099207884</c:v>
                </c:pt>
                <c:pt idx="1472">
                  <c:v>1.9248159728601215</c:v>
                </c:pt>
                <c:pt idx="1473">
                  <c:v>2.17184836134546</c:v>
                </c:pt>
                <c:pt idx="1474">
                  <c:v>4.0362806668775129</c:v>
                </c:pt>
                <c:pt idx="1475">
                  <c:v>2.2093879168789989</c:v>
                </c:pt>
                <c:pt idx="1476">
                  <c:v>2.7331441739430327</c:v>
                </c:pt>
                <c:pt idx="1477">
                  <c:v>1.107171462618922</c:v>
                </c:pt>
                <c:pt idx="1478">
                  <c:v>1.0983805114380043</c:v>
                </c:pt>
                <c:pt idx="1479">
                  <c:v>2.6786784986209375</c:v>
                </c:pt>
                <c:pt idx="1480">
                  <c:v>2.6404544909461567</c:v>
                </c:pt>
                <c:pt idx="1481">
                  <c:v>2.2419909600043222</c:v>
                </c:pt>
                <c:pt idx="1482">
                  <c:v>3.5697762032545044</c:v>
                </c:pt>
                <c:pt idx="1483">
                  <c:v>4.6859746176374877</c:v>
                </c:pt>
                <c:pt idx="1484">
                  <c:v>2.4046189679493488</c:v>
                </c:pt>
                <c:pt idx="1485">
                  <c:v>2.2314736901499672</c:v>
                </c:pt>
                <c:pt idx="1486">
                  <c:v>2.0554248900705594</c:v>
                </c:pt>
                <c:pt idx="1487">
                  <c:v>3.5140427396950398</c:v>
                </c:pt>
                <c:pt idx="1488">
                  <c:v>3.492128572539428</c:v>
                </c:pt>
                <c:pt idx="1489">
                  <c:v>3.4900078466856592</c:v>
                </c:pt>
                <c:pt idx="1490">
                  <c:v>2.361724820966022</c:v>
                </c:pt>
                <c:pt idx="1491">
                  <c:v>2.3297272588755145</c:v>
                </c:pt>
                <c:pt idx="1492">
                  <c:v>2.6526325198891572</c:v>
                </c:pt>
                <c:pt idx="1493">
                  <c:v>3.2004229907937298</c:v>
                </c:pt>
                <c:pt idx="1494">
                  <c:v>2.1933364076550612</c:v>
                </c:pt>
                <c:pt idx="1495">
                  <c:v>2.1933364076550612</c:v>
                </c:pt>
                <c:pt idx="1496">
                  <c:v>1.9374659333036024</c:v>
                </c:pt>
                <c:pt idx="1497">
                  <c:v>1.9661938813565996</c:v>
                </c:pt>
                <c:pt idx="1498">
                  <c:v>1.9661938813565996</c:v>
                </c:pt>
                <c:pt idx="1499">
                  <c:v>3.4627983153954141</c:v>
                </c:pt>
                <c:pt idx="1500">
                  <c:v>2.1390077226512583</c:v>
                </c:pt>
                <c:pt idx="1501">
                  <c:v>1.8317772502027745</c:v>
                </c:pt>
                <c:pt idx="1502">
                  <c:v>1.9616219264220904</c:v>
                </c:pt>
                <c:pt idx="1503">
                  <c:v>1.9513695470157031</c:v>
                </c:pt>
                <c:pt idx="1504">
                  <c:v>2.7133383994929634</c:v>
                </c:pt>
                <c:pt idx="1505">
                  <c:v>2.6959957368582033</c:v>
                </c:pt>
                <c:pt idx="1506">
                  <c:v>3.0250980796617095</c:v>
                </c:pt>
                <c:pt idx="1507">
                  <c:v>3.1944690288522612</c:v>
                </c:pt>
                <c:pt idx="1508">
                  <c:v>3.5310247895164735</c:v>
                </c:pt>
                <c:pt idx="1509">
                  <c:v>3.4800402364580894</c:v>
                </c:pt>
                <c:pt idx="1510">
                  <c:v>3.4779732951178843</c:v>
                </c:pt>
                <c:pt idx="1511">
                  <c:v>1.9511372262363293</c:v>
                </c:pt>
                <c:pt idx="1512">
                  <c:v>1.9286457308330287</c:v>
                </c:pt>
                <c:pt idx="1513">
                  <c:v>1.6729997888959258</c:v>
                </c:pt>
                <c:pt idx="1514">
                  <c:v>2.6602040943469105</c:v>
                </c:pt>
                <c:pt idx="1515">
                  <c:v>2.3784540048968172</c:v>
                </c:pt>
                <c:pt idx="1516">
                  <c:v>3.2856380441023068</c:v>
                </c:pt>
                <c:pt idx="1517">
                  <c:v>2.1403738849641827</c:v>
                </c:pt>
                <c:pt idx="1518">
                  <c:v>2.2928161575455137</c:v>
                </c:pt>
                <c:pt idx="1519">
                  <c:v>1.8560341273682137</c:v>
                </c:pt>
                <c:pt idx="1520">
                  <c:v>3.9736451373422423</c:v>
                </c:pt>
                <c:pt idx="1521">
                  <c:v>2.0053031867271796</c:v>
                </c:pt>
                <c:pt idx="1522">
                  <c:v>1.9975499897576188</c:v>
                </c:pt>
                <c:pt idx="1523">
                  <c:v>2.8690464918094878</c:v>
                </c:pt>
                <c:pt idx="1524">
                  <c:v>2.8582250057489147</c:v>
                </c:pt>
                <c:pt idx="1525">
                  <c:v>2.3807234633614471</c:v>
                </c:pt>
                <c:pt idx="1526">
                  <c:v>2.3899288728692034</c:v>
                </c:pt>
                <c:pt idx="1527">
                  <c:v>3.2278237972461459</c:v>
                </c:pt>
                <c:pt idx="1528">
                  <c:v>2.0882369555802436</c:v>
                </c:pt>
                <c:pt idx="1529">
                  <c:v>2.7968377088305489</c:v>
                </c:pt>
                <c:pt idx="1530">
                  <c:v>2.6876102148781924</c:v>
                </c:pt>
                <c:pt idx="1531">
                  <c:v>2.6195763394509397</c:v>
                </c:pt>
                <c:pt idx="1532">
                  <c:v>2.8726625926169529</c:v>
                </c:pt>
                <c:pt idx="1533">
                  <c:v>2.0442114064731913</c:v>
                </c:pt>
                <c:pt idx="1534">
                  <c:v>2.0224366790927779</c:v>
                </c:pt>
                <c:pt idx="1535">
                  <c:v>3.6690408661265996</c:v>
                </c:pt>
                <c:pt idx="1536">
                  <c:v>2.4101988892840533</c:v>
                </c:pt>
                <c:pt idx="1537">
                  <c:v>2.4041802314447511</c:v>
                </c:pt>
                <c:pt idx="1538">
                  <c:v>3.6054283978124371</c:v>
                </c:pt>
                <c:pt idx="1539">
                  <c:v>2.9579260518487041</c:v>
                </c:pt>
                <c:pt idx="1540">
                  <c:v>2.6631810185731686</c:v>
                </c:pt>
                <c:pt idx="1541">
                  <c:v>2.651088737191539</c:v>
                </c:pt>
                <c:pt idx="1542">
                  <c:v>1.7756199063637939</c:v>
                </c:pt>
                <c:pt idx="1543">
                  <c:v>2.6259730167874702</c:v>
                </c:pt>
                <c:pt idx="1544">
                  <c:v>3.0114722753346079</c:v>
                </c:pt>
                <c:pt idx="1545">
                  <c:v>3.128297109094746</c:v>
                </c:pt>
                <c:pt idx="1546">
                  <c:v>2.5467188179052584</c:v>
                </c:pt>
                <c:pt idx="1547">
                  <c:v>3.2600881034234845</c:v>
                </c:pt>
                <c:pt idx="1548">
                  <c:v>1.9148224133164551</c:v>
                </c:pt>
                <c:pt idx="1549">
                  <c:v>2.8583134504615235</c:v>
                </c:pt>
                <c:pt idx="1550">
                  <c:v>2.6419534652019685</c:v>
                </c:pt>
                <c:pt idx="1551">
                  <c:v>2.5427471764780112</c:v>
                </c:pt>
                <c:pt idx="1552">
                  <c:v>2.5389614486718401</c:v>
                </c:pt>
                <c:pt idx="1553">
                  <c:v>1.7578197126924922</c:v>
                </c:pt>
                <c:pt idx="1554">
                  <c:v>2.0880635744404801</c:v>
                </c:pt>
                <c:pt idx="1555">
                  <c:v>2.6929140568409391</c:v>
                </c:pt>
                <c:pt idx="1556">
                  <c:v>2.5604501264199993</c:v>
                </c:pt>
                <c:pt idx="1557">
                  <c:v>3.4794124729111484</c:v>
                </c:pt>
                <c:pt idx="1558">
                  <c:v>3.9892582646541341</c:v>
                </c:pt>
                <c:pt idx="1559">
                  <c:v>3.97814612464117</c:v>
                </c:pt>
                <c:pt idx="1560">
                  <c:v>3.0656841838565971</c:v>
                </c:pt>
                <c:pt idx="1561">
                  <c:v>2.8261824571679601</c:v>
                </c:pt>
                <c:pt idx="1562">
                  <c:v>2.7773710157660956</c:v>
                </c:pt>
                <c:pt idx="1563">
                  <c:v>0.85971985862023825</c:v>
                </c:pt>
                <c:pt idx="1564">
                  <c:v>0.85652572326220711</c:v>
                </c:pt>
                <c:pt idx="1565">
                  <c:v>0.95859057370877876</c:v>
                </c:pt>
                <c:pt idx="1566">
                  <c:v>0.6727586206896552</c:v>
                </c:pt>
                <c:pt idx="1567">
                  <c:v>0.73461538461538467</c:v>
                </c:pt>
                <c:pt idx="1568">
                  <c:v>2.7066569129480616E-2</c:v>
                </c:pt>
                <c:pt idx="1569">
                  <c:v>1.2007596310363537</c:v>
                </c:pt>
                <c:pt idx="1570">
                  <c:v>1.201844818231145</c:v>
                </c:pt>
                <c:pt idx="1571">
                  <c:v>0.77987421383647804</c:v>
                </c:pt>
                <c:pt idx="1572">
                  <c:v>0.77701543739279588</c:v>
                </c:pt>
                <c:pt idx="1573">
                  <c:v>0.77758719268153231</c:v>
                </c:pt>
                <c:pt idx="1574">
                  <c:v>2.1570397111913358</c:v>
                </c:pt>
                <c:pt idx="1575">
                  <c:v>2.1624548736462095</c:v>
                </c:pt>
                <c:pt idx="1576">
                  <c:v>2.3280238924838228</c:v>
                </c:pt>
                <c:pt idx="1577">
                  <c:v>1.2973720608575381</c:v>
                </c:pt>
                <c:pt idx="1578">
                  <c:v>0.8290895061728395</c:v>
                </c:pt>
                <c:pt idx="1579">
                  <c:v>0.83101851851851849</c:v>
                </c:pt>
                <c:pt idx="1580">
                  <c:v>1.5280898876404494</c:v>
                </c:pt>
                <c:pt idx="1581">
                  <c:v>1.037037037037037</c:v>
                </c:pt>
                <c:pt idx="1582">
                  <c:v>1.5441888619854722</c:v>
                </c:pt>
                <c:pt idx="1583">
                  <c:v>1.5425017277125086</c:v>
                </c:pt>
                <c:pt idx="1584">
                  <c:v>1.5355908776779543</c:v>
                </c:pt>
                <c:pt idx="1585">
                  <c:v>1.1223906205318845</c:v>
                </c:pt>
                <c:pt idx="1586">
                  <c:v>1.4672553348050037</c:v>
                </c:pt>
                <c:pt idx="1587">
                  <c:v>1.4657836644591611</c:v>
                </c:pt>
                <c:pt idx="1588">
                  <c:v>0.65670092390740165</c:v>
                </c:pt>
                <c:pt idx="1589">
                  <c:v>1.6795937211449676</c:v>
                </c:pt>
                <c:pt idx="1590">
                  <c:v>0.96497234658941267</c:v>
                </c:pt>
                <c:pt idx="1591">
                  <c:v>0.96523571240452988</c:v>
                </c:pt>
                <c:pt idx="1592">
                  <c:v>1.1044108246324313</c:v>
                </c:pt>
                <c:pt idx="1593">
                  <c:v>1.0465994962216625</c:v>
                </c:pt>
                <c:pt idx="1594">
                  <c:v>1.437570303712036</c:v>
                </c:pt>
                <c:pt idx="1595">
                  <c:v>1.4386951631046119</c:v>
                </c:pt>
                <c:pt idx="1596">
                  <c:v>1.4586466165413534</c:v>
                </c:pt>
                <c:pt idx="1597">
                  <c:v>1.6601146601146601</c:v>
                </c:pt>
                <c:pt idx="1598">
                  <c:v>0.7978723404255319</c:v>
                </c:pt>
                <c:pt idx="1599">
                  <c:v>1.1135999999999999</c:v>
                </c:pt>
                <c:pt idx="1600">
                  <c:v>1.1104000000000001</c:v>
                </c:pt>
                <c:pt idx="1601">
                  <c:v>2.9813084112149535</c:v>
                </c:pt>
                <c:pt idx="1602">
                  <c:v>0.95471516319402627</c:v>
                </c:pt>
                <c:pt idx="1603">
                  <c:v>1.8084342754598475</c:v>
                </c:pt>
                <c:pt idx="1604">
                  <c:v>1.0941993058998514</c:v>
                </c:pt>
                <c:pt idx="1605">
                  <c:v>0.52225249772933702</c:v>
                </c:pt>
                <c:pt idx="1606">
                  <c:v>0.32198001816530425</c:v>
                </c:pt>
                <c:pt idx="1607">
                  <c:v>1.246278755074425</c:v>
                </c:pt>
                <c:pt idx="1608">
                  <c:v>1.3795761078998072</c:v>
                </c:pt>
                <c:pt idx="1609">
                  <c:v>1.3737957610789981</c:v>
                </c:pt>
                <c:pt idx="1610">
                  <c:v>1.3541666666666667</c:v>
                </c:pt>
                <c:pt idx="1611">
                  <c:v>1.2481352560914967</c:v>
                </c:pt>
                <c:pt idx="1612">
                  <c:v>1.3617021276595744</c:v>
                </c:pt>
                <c:pt idx="1613">
                  <c:v>1.3770491803278688</c:v>
                </c:pt>
                <c:pt idx="1614">
                  <c:v>1.3747072599531616</c:v>
                </c:pt>
                <c:pt idx="1615">
                  <c:v>1.1064531323598681</c:v>
                </c:pt>
                <c:pt idx="1616">
                  <c:v>1.1050400376825247</c:v>
                </c:pt>
                <c:pt idx="1617">
                  <c:v>0.83512669212079138</c:v>
                </c:pt>
                <c:pt idx="1618">
                  <c:v>1.6675324675324674</c:v>
                </c:pt>
                <c:pt idx="1619">
                  <c:v>1.6491228070175439</c:v>
                </c:pt>
                <c:pt idx="1620">
                  <c:v>1.0950704225352113</c:v>
                </c:pt>
                <c:pt idx="1621">
                  <c:v>0.73879716981132071</c:v>
                </c:pt>
                <c:pt idx="1622">
                  <c:v>1.1314606741573034</c:v>
                </c:pt>
                <c:pt idx="1623">
                  <c:v>1.6037234042553192</c:v>
                </c:pt>
                <c:pt idx="1624">
                  <c:v>1.5641025641025641</c:v>
                </c:pt>
                <c:pt idx="1625">
                  <c:v>2.1353846153846154</c:v>
                </c:pt>
                <c:pt idx="1626">
                  <c:v>2.1384615384615384</c:v>
                </c:pt>
                <c:pt idx="1627">
                  <c:v>1.1572428648357567</c:v>
                </c:pt>
                <c:pt idx="1628">
                  <c:v>1.2591343451377177</c:v>
                </c:pt>
                <c:pt idx="1629">
                  <c:v>0.37931034482758619</c:v>
                </c:pt>
                <c:pt idx="1630">
                  <c:v>2.6520833333333331</c:v>
                </c:pt>
                <c:pt idx="1631">
                  <c:v>1.6287262872628727</c:v>
                </c:pt>
                <c:pt idx="1632">
                  <c:v>2.7254901960784315</c:v>
                </c:pt>
                <c:pt idx="1633">
                  <c:v>2.7970588235294116</c:v>
                </c:pt>
                <c:pt idx="1634">
                  <c:v>0.86099290780141846</c:v>
                </c:pt>
                <c:pt idx="1635">
                  <c:v>1.3048965169106512</c:v>
                </c:pt>
                <c:pt idx="1636">
                  <c:v>0.59198113207547165</c:v>
                </c:pt>
                <c:pt idx="1637">
                  <c:v>0.92248062015503873</c:v>
                </c:pt>
                <c:pt idx="1638">
                  <c:v>1.7960317460317461</c:v>
                </c:pt>
                <c:pt idx="1639">
                  <c:v>1.7976190476190477</c:v>
                </c:pt>
                <c:pt idx="1640">
                  <c:v>0.5686160972785177</c:v>
                </c:pt>
                <c:pt idx="1641">
                  <c:v>0.94248389730563364</c:v>
                </c:pt>
                <c:pt idx="1642">
                  <c:v>1.1411382505113705</c:v>
                </c:pt>
                <c:pt idx="1643">
                  <c:v>2.5142857142857142</c:v>
                </c:pt>
                <c:pt idx="1644">
                  <c:v>1.5474297827239003</c:v>
                </c:pt>
                <c:pt idx="1645">
                  <c:v>1.3616071428571428</c:v>
                </c:pt>
                <c:pt idx="1646">
                  <c:v>0.91468101460415063</c:v>
                </c:pt>
                <c:pt idx="1647">
                  <c:v>0.91314373558800921</c:v>
                </c:pt>
                <c:pt idx="1648">
                  <c:v>0.58145814581458144</c:v>
                </c:pt>
                <c:pt idx="1649">
                  <c:v>0.60165772793759142</c:v>
                </c:pt>
                <c:pt idx="1650">
                  <c:v>0.66019417475728159</c:v>
                </c:pt>
                <c:pt idx="1651">
                  <c:v>1.7823899371069183</c:v>
                </c:pt>
                <c:pt idx="1652">
                  <c:v>0.25190839694656486</c:v>
                </c:pt>
                <c:pt idx="1653">
                  <c:v>2.484340293203021</c:v>
                </c:pt>
                <c:pt idx="1654">
                  <c:v>2.4757885384273655</c:v>
                </c:pt>
                <c:pt idx="1655">
                  <c:v>2.4695690804087072</c:v>
                </c:pt>
                <c:pt idx="1656">
                  <c:v>0.8482166800750871</c:v>
                </c:pt>
                <c:pt idx="1657">
                  <c:v>0.7663964627855564</c:v>
                </c:pt>
                <c:pt idx="1658">
                  <c:v>1.1745454545454546</c:v>
                </c:pt>
                <c:pt idx="1659">
                  <c:v>1.1715151515151516</c:v>
                </c:pt>
                <c:pt idx="1660">
                  <c:v>0.95825105782792663</c:v>
                </c:pt>
                <c:pt idx="1661">
                  <c:v>1.1262699564586358</c:v>
                </c:pt>
                <c:pt idx="1662">
                  <c:v>1.1238509917755202</c:v>
                </c:pt>
                <c:pt idx="1663">
                  <c:v>1.598239869013508</c:v>
                </c:pt>
                <c:pt idx="1664">
                  <c:v>1.1529535864978904</c:v>
                </c:pt>
                <c:pt idx="1665">
                  <c:v>0.56493506493506496</c:v>
                </c:pt>
                <c:pt idx="1666">
                  <c:v>1.8669833729216152</c:v>
                </c:pt>
                <c:pt idx="1667">
                  <c:v>1.8646080760095012</c:v>
                </c:pt>
                <c:pt idx="1668">
                  <c:v>1.8238172920065252</c:v>
                </c:pt>
                <c:pt idx="1669">
                  <c:v>1.13071988595866</c:v>
                </c:pt>
                <c:pt idx="1670">
                  <c:v>1.5419096626643796</c:v>
                </c:pt>
                <c:pt idx="1671">
                  <c:v>1.2686832740213523</c:v>
                </c:pt>
                <c:pt idx="1672">
                  <c:v>0.59815546772068506</c:v>
                </c:pt>
                <c:pt idx="1673">
                  <c:v>1.0847457627118644</c:v>
                </c:pt>
                <c:pt idx="1674">
                  <c:v>0.56565830182193189</c:v>
                </c:pt>
                <c:pt idx="1675">
                  <c:v>1.2032484635645302</c:v>
                </c:pt>
                <c:pt idx="1676">
                  <c:v>0.76163692785104731</c:v>
                </c:pt>
                <c:pt idx="1677">
                  <c:v>1.2597826086956523</c:v>
                </c:pt>
                <c:pt idx="1678">
                  <c:v>1.2559782608695653</c:v>
                </c:pt>
                <c:pt idx="1679">
                  <c:v>1.8432026688907424</c:v>
                </c:pt>
                <c:pt idx="1680">
                  <c:v>1.7331109257714763</c:v>
                </c:pt>
                <c:pt idx="1681">
                  <c:v>1.1416566626650659</c:v>
                </c:pt>
                <c:pt idx="1682">
                  <c:v>1.1356542617046819</c:v>
                </c:pt>
                <c:pt idx="1683">
                  <c:v>1.1119820828667413</c:v>
                </c:pt>
                <c:pt idx="1684">
                  <c:v>1.021150592216582</c:v>
                </c:pt>
                <c:pt idx="1685">
                  <c:v>0.98257261410788377</c:v>
                </c:pt>
                <c:pt idx="1686">
                  <c:v>1.4453961456102784</c:v>
                </c:pt>
                <c:pt idx="1687">
                  <c:v>1.5652173913043479</c:v>
                </c:pt>
                <c:pt idx="1688">
                  <c:v>1.7407407407407407</c:v>
                </c:pt>
                <c:pt idx="1689">
                  <c:v>2.048888888888889</c:v>
                </c:pt>
                <c:pt idx="1690">
                  <c:v>2.040888888888889</c:v>
                </c:pt>
                <c:pt idx="1691">
                  <c:v>1.0304347826086957</c:v>
                </c:pt>
                <c:pt idx="1692">
                  <c:v>2.7241379310344827</c:v>
                </c:pt>
                <c:pt idx="1693">
                  <c:v>0.86627906976744184</c:v>
                </c:pt>
                <c:pt idx="1694">
                  <c:v>0.86337209302325579</c:v>
                </c:pt>
                <c:pt idx="1695">
                  <c:v>1.8624708624708626</c:v>
                </c:pt>
                <c:pt idx="1696">
                  <c:v>0.97110904007455734</c:v>
                </c:pt>
                <c:pt idx="1697">
                  <c:v>3.2078977932636468</c:v>
                </c:pt>
                <c:pt idx="1698">
                  <c:v>1.6963585434173669</c:v>
                </c:pt>
                <c:pt idx="1699">
                  <c:v>1.6980392156862745</c:v>
                </c:pt>
                <c:pt idx="1700">
                  <c:v>0.91226321036889335</c:v>
                </c:pt>
                <c:pt idx="1701">
                  <c:v>0.71983640081799594</c:v>
                </c:pt>
                <c:pt idx="1702">
                  <c:v>2.0699999999999998</c:v>
                </c:pt>
                <c:pt idx="1703">
                  <c:v>3.3929236499068902</c:v>
                </c:pt>
                <c:pt idx="1704">
                  <c:v>0.74582560296846012</c:v>
                </c:pt>
                <c:pt idx="1705">
                  <c:v>1.7</c:v>
                </c:pt>
                <c:pt idx="1706">
                  <c:v>1.9702276707530648</c:v>
                </c:pt>
                <c:pt idx="1707">
                  <c:v>1.3527426160337552</c:v>
                </c:pt>
                <c:pt idx="1708">
                  <c:v>1.3510548523206751</c:v>
                </c:pt>
                <c:pt idx="1709">
                  <c:v>0.69535596975265568</c:v>
                </c:pt>
                <c:pt idx="1710">
                  <c:v>5.471069215145044</c:v>
                </c:pt>
                <c:pt idx="1711">
                  <c:v>3.7912958673655983</c:v>
                </c:pt>
                <c:pt idx="1712">
                  <c:v>3.5738849742635646</c:v>
                </c:pt>
                <c:pt idx="1713">
                  <c:v>3.0134627628177202</c:v>
                </c:pt>
                <c:pt idx="1714">
                  <c:v>4.4893321122078627</c:v>
                </c:pt>
                <c:pt idx="1715">
                  <c:v>5.3764906647279194</c:v>
                </c:pt>
                <c:pt idx="1716">
                  <c:v>2.7627793323611711</c:v>
                </c:pt>
                <c:pt idx="1717">
                  <c:v>2.5381172596937382</c:v>
                </c:pt>
                <c:pt idx="1718">
                  <c:v>2.9356033000029154</c:v>
                </c:pt>
                <c:pt idx="1719">
                  <c:v>2.9122817246304988</c:v>
                </c:pt>
                <c:pt idx="1720">
                  <c:v>4.2291263166273119</c:v>
                </c:pt>
                <c:pt idx="1721">
                  <c:v>4.1813695577193499</c:v>
                </c:pt>
                <c:pt idx="1722">
                  <c:v>3.5699866645460441</c:v>
                </c:pt>
                <c:pt idx="1723">
                  <c:v>3.6072707843406064</c:v>
                </c:pt>
                <c:pt idx="1724">
                  <c:v>3.2879032841637197</c:v>
                </c:pt>
                <c:pt idx="1725">
                  <c:v>4.5273534858463638</c:v>
                </c:pt>
                <c:pt idx="1726">
                  <c:v>4.5113410100391258</c:v>
                </c:pt>
                <c:pt idx="1727">
                  <c:v>1.7132576062729932</c:v>
                </c:pt>
                <c:pt idx="1728">
                  <c:v>5.7078096023078508</c:v>
                </c:pt>
                <c:pt idx="1729">
                  <c:v>2.2874479304615831</c:v>
                </c:pt>
                <c:pt idx="1730">
                  <c:v>5.6931759434775113</c:v>
                </c:pt>
                <c:pt idx="1731">
                  <c:v>5.6522488368085471</c:v>
                </c:pt>
                <c:pt idx="1732">
                  <c:v>3.1041292240786351</c:v>
                </c:pt>
                <c:pt idx="1733">
                  <c:v>2.5496801310381061</c:v>
                </c:pt>
                <c:pt idx="1734">
                  <c:v>3.3947888351123781</c:v>
                </c:pt>
                <c:pt idx="1735">
                  <c:v>2.9350267172616742</c:v>
                </c:pt>
                <c:pt idx="1736">
                  <c:v>3.3402307161739775</c:v>
                </c:pt>
                <c:pt idx="1737">
                  <c:v>2.4734169939649391</c:v>
                </c:pt>
                <c:pt idx="1738">
                  <c:v>3.8819982654901364</c:v>
                </c:pt>
                <c:pt idx="1739">
                  <c:v>2.051382061169821</c:v>
                </c:pt>
                <c:pt idx="1740">
                  <c:v>2.0447587648288246</c:v>
                </c:pt>
                <c:pt idx="1741">
                  <c:v>2.7888778289101435</c:v>
                </c:pt>
                <c:pt idx="1742">
                  <c:v>2.7830272604432649</c:v>
                </c:pt>
                <c:pt idx="1743">
                  <c:v>3.2468713988233628</c:v>
                </c:pt>
                <c:pt idx="1744">
                  <c:v>3.4675715538547394</c:v>
                </c:pt>
                <c:pt idx="1745">
                  <c:v>2.1827960744595396</c:v>
                </c:pt>
                <c:pt idx="1746">
                  <c:v>3.0429943215047075</c:v>
                </c:pt>
                <c:pt idx="1747">
                  <c:v>2.8097440426726066</c:v>
                </c:pt>
                <c:pt idx="1748">
                  <c:v>2.8023476895097956</c:v>
                </c:pt>
                <c:pt idx="1749">
                  <c:v>3.041506457655526</c:v>
                </c:pt>
                <c:pt idx="1750">
                  <c:v>4.0871732852876574</c:v>
                </c:pt>
                <c:pt idx="1751">
                  <c:v>3.5196469846606435</c:v>
                </c:pt>
                <c:pt idx="1752">
                  <c:v>3.4968830986902013</c:v>
                </c:pt>
                <c:pt idx="1753">
                  <c:v>3.3724870115202168</c:v>
                </c:pt>
                <c:pt idx="1754">
                  <c:v>3.6468698029709392</c:v>
                </c:pt>
                <c:pt idx="1755">
                  <c:v>3.4664902833932669</c:v>
                </c:pt>
                <c:pt idx="1756">
                  <c:v>3.0522111768649975</c:v>
                </c:pt>
                <c:pt idx="1757">
                  <c:v>4.0531234628627644</c:v>
                </c:pt>
                <c:pt idx="1758">
                  <c:v>0.74868506262734758</c:v>
                </c:pt>
                <c:pt idx="1759">
                  <c:v>0.82981415449332052</c:v>
                </c:pt>
                <c:pt idx="1760">
                  <c:v>0.82817095814778918</c:v>
                </c:pt>
                <c:pt idx="1761">
                  <c:v>0.83155900730536603</c:v>
                </c:pt>
                <c:pt idx="1762">
                  <c:v>0.83796928029110263</c:v>
                </c:pt>
                <c:pt idx="1763">
                  <c:v>1.1327498068121025</c:v>
                </c:pt>
                <c:pt idx="1764">
                  <c:v>0.79651966329772794</c:v>
                </c:pt>
                <c:pt idx="1765">
                  <c:v>0.98588834971428074</c:v>
                </c:pt>
                <c:pt idx="1766">
                  <c:v>0.75617815800677113</c:v>
                </c:pt>
                <c:pt idx="1767">
                  <c:v>1.1345987981920307</c:v>
                </c:pt>
                <c:pt idx="1768">
                  <c:v>0.84402767775401066</c:v>
                </c:pt>
                <c:pt idx="1769">
                  <c:v>0.7830601251158481</c:v>
                </c:pt>
                <c:pt idx="1770">
                  <c:v>0.73531844982607353</c:v>
                </c:pt>
                <c:pt idx="1771">
                  <c:v>1.2848357225301108</c:v>
                </c:pt>
                <c:pt idx="1772">
                  <c:v>0.63406343045192093</c:v>
                </c:pt>
                <c:pt idx="1773">
                  <c:v>2.3982670586414976</c:v>
                </c:pt>
                <c:pt idx="1774">
                  <c:v>0.75463759101386685</c:v>
                </c:pt>
                <c:pt idx="1775">
                  <c:v>0.75906430329479424</c:v>
                </c:pt>
                <c:pt idx="1776">
                  <c:v>0.75699600819044877</c:v>
                </c:pt>
                <c:pt idx="1777">
                  <c:v>0.77062447155453551</c:v>
                </c:pt>
                <c:pt idx="1778">
                  <c:v>0.72542391119161409</c:v>
                </c:pt>
                <c:pt idx="1779">
                  <c:v>1.8521608543300518</c:v>
                </c:pt>
                <c:pt idx="1780">
                  <c:v>0.64057050047482533</c:v>
                </c:pt>
                <c:pt idx="1781">
                  <c:v>1.5748504793676554</c:v>
                </c:pt>
                <c:pt idx="1782">
                  <c:v>1.6201672808094987</c:v>
                </c:pt>
                <c:pt idx="1783">
                  <c:v>1.0107984305340563</c:v>
                </c:pt>
                <c:pt idx="1784">
                  <c:v>0.81543133505792365</c:v>
                </c:pt>
                <c:pt idx="1785">
                  <c:v>0.46525702613761016</c:v>
                </c:pt>
                <c:pt idx="1786">
                  <c:v>1.3152061474804195</c:v>
                </c:pt>
                <c:pt idx="1787">
                  <c:v>0.84273254359584426</c:v>
                </c:pt>
                <c:pt idx="1788">
                  <c:v>0.98933333333333329</c:v>
                </c:pt>
                <c:pt idx="1789">
                  <c:v>1.3670374835319672</c:v>
                </c:pt>
                <c:pt idx="1790">
                  <c:v>0.68322417220882226</c:v>
                </c:pt>
                <c:pt idx="1791">
                  <c:v>0.88677558660226041</c:v>
                </c:pt>
                <c:pt idx="1792">
                  <c:v>2.2664695653399116</c:v>
                </c:pt>
                <c:pt idx="1793">
                  <c:v>2.2574285791444408</c:v>
                </c:pt>
                <c:pt idx="1794">
                  <c:v>1.4498353219315268</c:v>
                </c:pt>
                <c:pt idx="1795">
                  <c:v>1.3551763577758009</c:v>
                </c:pt>
                <c:pt idx="1796">
                  <c:v>1.2980183770618841</c:v>
                </c:pt>
                <c:pt idx="1797">
                  <c:v>0.57492039389440996</c:v>
                </c:pt>
                <c:pt idx="1798">
                  <c:v>0.57373055174680154</c:v>
                </c:pt>
                <c:pt idx="1799">
                  <c:v>1.695891621263437</c:v>
                </c:pt>
                <c:pt idx="1800">
                  <c:v>0.80238523260402506</c:v>
                </c:pt>
                <c:pt idx="1801">
                  <c:v>1.9160963998809877</c:v>
                </c:pt>
                <c:pt idx="1802">
                  <c:v>1.919071704849747</c:v>
                </c:pt>
                <c:pt idx="1803">
                  <c:v>0.7257034602557817</c:v>
                </c:pt>
                <c:pt idx="1804">
                  <c:v>0.64970432617491447</c:v>
                </c:pt>
                <c:pt idx="1805">
                  <c:v>0.9396986587335725</c:v>
                </c:pt>
                <c:pt idx="1806">
                  <c:v>0.44011274493157199</c:v>
                </c:pt>
                <c:pt idx="1807">
                  <c:v>0.44079193126634297</c:v>
                </c:pt>
                <c:pt idx="1808">
                  <c:v>1.077518122283792</c:v>
                </c:pt>
                <c:pt idx="1809">
                  <c:v>1.0715413973582875</c:v>
                </c:pt>
                <c:pt idx="1810">
                  <c:v>0.9960538201873248</c:v>
                </c:pt>
                <c:pt idx="1811">
                  <c:v>2.422801709647985</c:v>
                </c:pt>
                <c:pt idx="1812">
                  <c:v>0.52813714529095457</c:v>
                </c:pt>
                <c:pt idx="1813">
                  <c:v>1.4690809702767338</c:v>
                </c:pt>
                <c:pt idx="1814">
                  <c:v>2.3230433426878703</c:v>
                </c:pt>
                <c:pt idx="1815">
                  <c:v>0.86667165983672345</c:v>
                </c:pt>
                <c:pt idx="1816">
                  <c:v>0.83995252442253265</c:v>
                </c:pt>
                <c:pt idx="1817">
                  <c:v>0.78884699345108156</c:v>
                </c:pt>
                <c:pt idx="1818">
                  <c:v>0.71059850981283379</c:v>
                </c:pt>
                <c:pt idx="1819">
                  <c:v>0.60666299304243032</c:v>
                </c:pt>
                <c:pt idx="1820">
                  <c:v>1.0389526622245766</c:v>
                </c:pt>
                <c:pt idx="1821">
                  <c:v>0.89761335514449903</c:v>
                </c:pt>
                <c:pt idx="1822">
                  <c:v>1.4476392854771232</c:v>
                </c:pt>
                <c:pt idx="1823">
                  <c:v>1.4609203798392987</c:v>
                </c:pt>
                <c:pt idx="1824">
                  <c:v>0.4709545203751872</c:v>
                </c:pt>
                <c:pt idx="1825">
                  <c:v>1.9235346623028859</c:v>
                </c:pt>
                <c:pt idx="1826">
                  <c:v>2.7370383769793785</c:v>
                </c:pt>
                <c:pt idx="1827">
                  <c:v>1.8348220040305721</c:v>
                </c:pt>
                <c:pt idx="1828">
                  <c:v>2.1972535096935855</c:v>
                </c:pt>
                <c:pt idx="1829">
                  <c:v>2.6510595167199744</c:v>
                </c:pt>
                <c:pt idx="1830">
                  <c:v>1.6588532275513881</c:v>
                </c:pt>
                <c:pt idx="1831">
                  <c:v>2.8848810134575156</c:v>
                </c:pt>
                <c:pt idx="1832">
                  <c:v>4.9369988545246279</c:v>
                </c:pt>
                <c:pt idx="1833">
                  <c:v>2.6678249140317818</c:v>
                </c:pt>
                <c:pt idx="1834">
                  <c:v>2.6632413974487279</c:v>
                </c:pt>
                <c:pt idx="1835">
                  <c:v>3.5014400058145343</c:v>
                </c:pt>
                <c:pt idx="1836">
                  <c:v>2.9444404246133979</c:v>
                </c:pt>
                <c:pt idx="1837">
                  <c:v>2.7483834757901384</c:v>
                </c:pt>
                <c:pt idx="1838">
                  <c:v>2.5024008780353957</c:v>
                </c:pt>
                <c:pt idx="1839">
                  <c:v>2.552770448548813</c:v>
                </c:pt>
                <c:pt idx="1840">
                  <c:v>2.165135467259641</c:v>
                </c:pt>
                <c:pt idx="1841">
                  <c:v>1.7986918604651163</c:v>
                </c:pt>
                <c:pt idx="1842">
                  <c:v>4.346563407550823</c:v>
                </c:pt>
                <c:pt idx="1843">
                  <c:v>2.3456000000000001</c:v>
                </c:pt>
                <c:pt idx="1844">
                  <c:v>2.728107375508241</c:v>
                </c:pt>
                <c:pt idx="1845">
                  <c:v>1.4337807823698598</c:v>
                </c:pt>
                <c:pt idx="1846">
                  <c:v>1.756096061006734</c:v>
                </c:pt>
                <c:pt idx="1847">
                  <c:v>1.6733802773592446</c:v>
                </c:pt>
                <c:pt idx="1848">
                  <c:v>1.8964265353092069</c:v>
                </c:pt>
                <c:pt idx="1849">
                  <c:v>3.8268961978733564</c:v>
                </c:pt>
                <c:pt idx="1850">
                  <c:v>2.8185107598552661</c:v>
                </c:pt>
                <c:pt idx="1851">
                  <c:v>2.7962927696311817</c:v>
                </c:pt>
                <c:pt idx="1852">
                  <c:v>2.1921209931786514</c:v>
                </c:pt>
                <c:pt idx="1853">
                  <c:v>1.9025958107482364</c:v>
                </c:pt>
                <c:pt idx="1854">
                  <c:v>2.7275293453459102</c:v>
                </c:pt>
                <c:pt idx="1855">
                  <c:v>2.4538369725479181</c:v>
                </c:pt>
                <c:pt idx="1856">
                  <c:v>3.1983245181214719</c:v>
                </c:pt>
                <c:pt idx="1857">
                  <c:v>3.4563702124601785</c:v>
                </c:pt>
                <c:pt idx="1858">
                  <c:v>3.3256322197939432</c:v>
                </c:pt>
                <c:pt idx="1859">
                  <c:v>2.2096061417373636</c:v>
                </c:pt>
                <c:pt idx="1860">
                  <c:v>2.1547953404852893</c:v>
                </c:pt>
                <c:pt idx="1861">
                  <c:v>3.2670301198315883</c:v>
                </c:pt>
                <c:pt idx="1862">
                  <c:v>1.6866369162655046</c:v>
                </c:pt>
                <c:pt idx="1863">
                  <c:v>2.3967629975917268</c:v>
                </c:pt>
                <c:pt idx="1864">
                  <c:v>3.4109175498895699</c:v>
                </c:pt>
                <c:pt idx="1865">
                  <c:v>2.9926459552754019</c:v>
                </c:pt>
                <c:pt idx="1866">
                  <c:v>1.8344434894714221</c:v>
                </c:pt>
                <c:pt idx="1867">
                  <c:v>2.3802660297327347</c:v>
                </c:pt>
                <c:pt idx="1868">
                  <c:v>0.91060237081943274</c:v>
                </c:pt>
                <c:pt idx="1869">
                  <c:v>0.90747422801345734</c:v>
                </c:pt>
                <c:pt idx="1870">
                  <c:v>0.52356020942408388</c:v>
                </c:pt>
                <c:pt idx="1871">
                  <c:v>1.3028238873090405</c:v>
                </c:pt>
                <c:pt idx="1872">
                  <c:v>0.86932575553012492</c:v>
                </c:pt>
                <c:pt idx="1873">
                  <c:v>4.9039024170680117</c:v>
                </c:pt>
                <c:pt idx="1874">
                  <c:v>0.84157416750756808</c:v>
                </c:pt>
                <c:pt idx="1875">
                  <c:v>0.57993591073220074</c:v>
                </c:pt>
                <c:pt idx="1876">
                  <c:v>0.78942173036224639</c:v>
                </c:pt>
                <c:pt idx="1877">
                  <c:v>0.9052639913432482</c:v>
                </c:pt>
                <c:pt idx="1878">
                  <c:v>1.6599417171037885</c:v>
                </c:pt>
                <c:pt idx="1879">
                  <c:v>1.2791918701021447</c:v>
                </c:pt>
                <c:pt idx="1880">
                  <c:v>0.66384292533111</c:v>
                </c:pt>
                <c:pt idx="1881">
                  <c:v>0.66384292533111</c:v>
                </c:pt>
                <c:pt idx="1882">
                  <c:v>0.91635671575557098</c:v>
                </c:pt>
                <c:pt idx="1883">
                  <c:v>1.9655172413793103</c:v>
                </c:pt>
                <c:pt idx="1884">
                  <c:v>1.4106403895836668</c:v>
                </c:pt>
                <c:pt idx="1885">
                  <c:v>0.82058340833289212</c:v>
                </c:pt>
                <c:pt idx="1886">
                  <c:v>0.60205658266290163</c:v>
                </c:pt>
                <c:pt idx="1887">
                  <c:v>0.85557430425172898</c:v>
                </c:pt>
                <c:pt idx="1888">
                  <c:v>0.86032749483090531</c:v>
                </c:pt>
                <c:pt idx="1889">
                  <c:v>2.8778126496090222</c:v>
                </c:pt>
                <c:pt idx="1890">
                  <c:v>0.38538891638324074</c:v>
                </c:pt>
                <c:pt idx="1891">
                  <c:v>2.0046158918562478</c:v>
                </c:pt>
                <c:pt idx="1892">
                  <c:v>1.0191530486733438</c:v>
                </c:pt>
                <c:pt idx="1893">
                  <c:v>2.3226188038854385</c:v>
                </c:pt>
                <c:pt idx="1894">
                  <c:v>2.7418663072115677</c:v>
                </c:pt>
                <c:pt idx="1895">
                  <c:v>1.2201303229795504</c:v>
                </c:pt>
                <c:pt idx="1896">
                  <c:v>1.0112586044705918</c:v>
                </c:pt>
                <c:pt idx="1897">
                  <c:v>1.3433170676986932</c:v>
                </c:pt>
                <c:pt idx="1898">
                  <c:v>2.0961775585696674</c:v>
                </c:pt>
                <c:pt idx="1899">
                  <c:v>0.62096760244235727</c:v>
                </c:pt>
                <c:pt idx="1900">
                  <c:v>0.6192378876723228</c:v>
                </c:pt>
                <c:pt idx="1901">
                  <c:v>0.70423049402006443</c:v>
                </c:pt>
                <c:pt idx="1902">
                  <c:v>0.70350034317089905</c:v>
                </c:pt>
                <c:pt idx="1903">
                  <c:v>0.8052612035340655</c:v>
                </c:pt>
                <c:pt idx="1904">
                  <c:v>1.335231024312943</c:v>
                </c:pt>
                <c:pt idx="1905">
                  <c:v>0.82175226586102745</c:v>
                </c:pt>
                <c:pt idx="1906">
                  <c:v>0.76981852268213258</c:v>
                </c:pt>
                <c:pt idx="1907">
                  <c:v>1.065176328549452</c:v>
                </c:pt>
                <c:pt idx="1908">
                  <c:v>1.0593344108425993</c:v>
                </c:pt>
                <c:pt idx="1909">
                  <c:v>2.3965141612200438</c:v>
                </c:pt>
                <c:pt idx="1910">
                  <c:v>0.71764414748824545</c:v>
                </c:pt>
                <c:pt idx="1911">
                  <c:v>0.59275857543515142</c:v>
                </c:pt>
                <c:pt idx="1912">
                  <c:v>1.2647867012258103</c:v>
                </c:pt>
                <c:pt idx="1913">
                  <c:v>1.0541690480726487</c:v>
                </c:pt>
                <c:pt idx="1914">
                  <c:v>1.6931379017815062</c:v>
                </c:pt>
                <c:pt idx="1915">
                  <c:v>1.6896031671222547</c:v>
                </c:pt>
                <c:pt idx="1916">
                  <c:v>0.4929806561397363</c:v>
                </c:pt>
                <c:pt idx="1917">
                  <c:v>2.502237517175308</c:v>
                </c:pt>
                <c:pt idx="1918">
                  <c:v>2.971186888712662</c:v>
                </c:pt>
                <c:pt idx="1919">
                  <c:v>0.47886498809205413</c:v>
                </c:pt>
                <c:pt idx="1920">
                  <c:v>2.8734183596309926</c:v>
                </c:pt>
                <c:pt idx="1921">
                  <c:v>0.81934749245012128</c:v>
                </c:pt>
                <c:pt idx="1922">
                  <c:v>0.82182286251794645</c:v>
                </c:pt>
                <c:pt idx="1923">
                  <c:v>3.6767849508336896</c:v>
                </c:pt>
                <c:pt idx="1924">
                  <c:v>1.6635728179484672</c:v>
                </c:pt>
                <c:pt idx="1925">
                  <c:v>0.89829225757625608</c:v>
                </c:pt>
                <c:pt idx="1926">
                  <c:v>1.6606766637749413</c:v>
                </c:pt>
                <c:pt idx="1927">
                  <c:v>0.94199804064407522</c:v>
                </c:pt>
                <c:pt idx="1928">
                  <c:v>1.086427073847392</c:v>
                </c:pt>
                <c:pt idx="1929">
                  <c:v>0.94927429995601809</c:v>
                </c:pt>
                <c:pt idx="1930">
                  <c:v>0.61862756329476465</c:v>
                </c:pt>
                <c:pt idx="1931">
                  <c:v>5.6523607687619943</c:v>
                </c:pt>
                <c:pt idx="1932">
                  <c:v>4.6213576020706348</c:v>
                </c:pt>
                <c:pt idx="1933">
                  <c:v>3.4439457712252626</c:v>
                </c:pt>
                <c:pt idx="1934">
                  <c:v>3.100454867339812</c:v>
                </c:pt>
                <c:pt idx="1935">
                  <c:v>7.4506564258283472</c:v>
                </c:pt>
                <c:pt idx="1936">
                  <c:v>4.7701605518588597</c:v>
                </c:pt>
                <c:pt idx="1937">
                  <c:v>3.7698657139337195</c:v>
                </c:pt>
                <c:pt idx="1938">
                  <c:v>2.7408747064236807</c:v>
                </c:pt>
                <c:pt idx="1939">
                  <c:v>4.0514867361522642</c:v>
                </c:pt>
                <c:pt idx="1940">
                  <c:v>2.9294871794871793</c:v>
                </c:pt>
                <c:pt idx="1941">
                  <c:v>4.036458333333333</c:v>
                </c:pt>
                <c:pt idx="1942">
                  <c:v>3.7951374999206307</c:v>
                </c:pt>
                <c:pt idx="1943">
                  <c:v>3.947881888739539</c:v>
                </c:pt>
                <c:pt idx="1944">
                  <c:v>3.8035041029053009</c:v>
                </c:pt>
                <c:pt idx="1945">
                  <c:v>5.4396614371820631</c:v>
                </c:pt>
                <c:pt idx="1946">
                  <c:v>3.8145696109047158</c:v>
                </c:pt>
                <c:pt idx="1947">
                  <c:v>3.4064644596949116</c:v>
                </c:pt>
                <c:pt idx="1948">
                  <c:v>256.12244897959187</c:v>
                </c:pt>
                <c:pt idx="1949">
                  <c:v>2.0453519463833034</c:v>
                </c:pt>
                <c:pt idx="1950">
                  <c:v>6.2260773336805109</c:v>
                </c:pt>
                <c:pt idx="1951">
                  <c:v>3.1379420197515131</c:v>
                </c:pt>
                <c:pt idx="1952">
                  <c:v>3.0250663626160232</c:v>
                </c:pt>
                <c:pt idx="1953">
                  <c:v>2.8060162375962805</c:v>
                </c:pt>
                <c:pt idx="1954">
                  <c:v>4.5527941005110444</c:v>
                </c:pt>
                <c:pt idx="1955">
                  <c:v>4.5697119632443899</c:v>
                </c:pt>
                <c:pt idx="1956">
                  <c:v>3.5162155571811757</c:v>
                </c:pt>
                <c:pt idx="1957">
                  <c:v>3.3869903302631199</c:v>
                </c:pt>
                <c:pt idx="1958">
                  <c:v>2.5202361866030576</c:v>
                </c:pt>
                <c:pt idx="1959">
                  <c:v>3.7867779296453481</c:v>
                </c:pt>
                <c:pt idx="1960">
                  <c:v>4.1925215569344836</c:v>
                </c:pt>
                <c:pt idx="1961">
                  <c:v>3.3149910518657286</c:v>
                </c:pt>
                <c:pt idx="1962">
                  <c:v>3.3216812457140952</c:v>
                </c:pt>
                <c:pt idx="1963">
                  <c:v>3.8608586649952992</c:v>
                </c:pt>
                <c:pt idx="1964">
                  <c:v>3.3392602171394703</c:v>
                </c:pt>
                <c:pt idx="1965">
                  <c:v>0.78889364828562436</c:v>
                </c:pt>
                <c:pt idx="1966">
                  <c:v>0.6617443315536311</c:v>
                </c:pt>
                <c:pt idx="1967">
                  <c:v>0.673380482900933</c:v>
                </c:pt>
                <c:pt idx="1968">
                  <c:v>0.81983471074380165</c:v>
                </c:pt>
                <c:pt idx="1969">
                  <c:v>1.1335070685639168</c:v>
                </c:pt>
                <c:pt idx="1970">
                  <c:v>0.71910003873089934</c:v>
                </c:pt>
                <c:pt idx="1971">
                  <c:v>0.71712509202703056</c:v>
                </c:pt>
                <c:pt idx="1972">
                  <c:v>0.56587131477563024</c:v>
                </c:pt>
                <c:pt idx="1973">
                  <c:v>0.9448514167242571</c:v>
                </c:pt>
                <c:pt idx="1974">
                  <c:v>0.8439199608067135</c:v>
                </c:pt>
                <c:pt idx="1975">
                  <c:v>1.1463070234931789</c:v>
                </c:pt>
                <c:pt idx="1976">
                  <c:v>1.1451951835091894</c:v>
                </c:pt>
                <c:pt idx="1977">
                  <c:v>1.2239467849223946</c:v>
                </c:pt>
                <c:pt idx="1978">
                  <c:v>1.3525305410122164</c:v>
                </c:pt>
                <c:pt idx="1979">
                  <c:v>1.3740468727603325</c:v>
                </c:pt>
                <c:pt idx="1980">
                  <c:v>1.3275234032915597</c:v>
                </c:pt>
                <c:pt idx="1981">
                  <c:v>1.3275234032915597</c:v>
                </c:pt>
                <c:pt idx="1982">
                  <c:v>0.63695635367184067</c:v>
                </c:pt>
                <c:pt idx="1983">
                  <c:v>1.1508442819867351</c:v>
                </c:pt>
                <c:pt idx="1984">
                  <c:v>1.6732088595064087</c:v>
                </c:pt>
                <c:pt idx="1985">
                  <c:v>0.57086480414192475</c:v>
                </c:pt>
                <c:pt idx="1986">
                  <c:v>0.21725872846470495</c:v>
                </c:pt>
                <c:pt idx="1987">
                  <c:v>1.2796527725810074</c:v>
                </c:pt>
                <c:pt idx="1988">
                  <c:v>2.3171659076804745</c:v>
                </c:pt>
                <c:pt idx="1989">
                  <c:v>1.492824192721681</c:v>
                </c:pt>
                <c:pt idx="1990">
                  <c:v>1.5190828890880783</c:v>
                </c:pt>
                <c:pt idx="1991">
                  <c:v>1.3798934641075502</c:v>
                </c:pt>
                <c:pt idx="1992">
                  <c:v>0.63745461600288245</c:v>
                </c:pt>
                <c:pt idx="1993">
                  <c:v>0.52887136115986955</c:v>
                </c:pt>
                <c:pt idx="1994">
                  <c:v>0.4008950214432222</c:v>
                </c:pt>
                <c:pt idx="1995">
                  <c:v>0.8305176487980982</c:v>
                </c:pt>
                <c:pt idx="1996">
                  <c:v>1.4520646585728731</c:v>
                </c:pt>
                <c:pt idx="1997">
                  <c:v>1.9808223565680423</c:v>
                </c:pt>
                <c:pt idx="1998">
                  <c:v>0.16966067864271459</c:v>
                </c:pt>
                <c:pt idx="1999">
                  <c:v>1.3866729626794303</c:v>
                </c:pt>
                <c:pt idx="2000">
                  <c:v>0.69408796646579551</c:v>
                </c:pt>
                <c:pt idx="2001">
                  <c:v>1.1303142329020333</c:v>
                </c:pt>
                <c:pt idx="2002">
                  <c:v>0.86429168028470771</c:v>
                </c:pt>
                <c:pt idx="2003">
                  <c:v>0.8125669791228618</c:v>
                </c:pt>
                <c:pt idx="2004">
                  <c:v>0.81121043992566166</c:v>
                </c:pt>
                <c:pt idx="2005">
                  <c:v>0.80985390072846164</c:v>
                </c:pt>
                <c:pt idx="2006">
                  <c:v>1.1811785187513599</c:v>
                </c:pt>
                <c:pt idx="2007">
                  <c:v>0.79062747071084605</c:v>
                </c:pt>
                <c:pt idx="2008">
                  <c:v>1.5611992653927542</c:v>
                </c:pt>
                <c:pt idx="2009">
                  <c:v>0.71108938276824962</c:v>
                </c:pt>
                <c:pt idx="2010">
                  <c:v>0.71042872369475785</c:v>
                </c:pt>
                <c:pt idx="2011">
                  <c:v>0.6887435647697232</c:v>
                </c:pt>
                <c:pt idx="2012">
                  <c:v>1.0302804781617751</c:v>
                </c:pt>
                <c:pt idx="2013">
                  <c:v>1.3936286158409119</c:v>
                </c:pt>
                <c:pt idx="2014">
                  <c:v>0.80362750918492898</c:v>
                </c:pt>
                <c:pt idx="2015">
                  <c:v>0.99612453043383453</c:v>
                </c:pt>
                <c:pt idx="2016">
                  <c:v>0.80904753693165488</c:v>
                </c:pt>
                <c:pt idx="2017">
                  <c:v>1.1513109423656889</c:v>
                </c:pt>
                <c:pt idx="2018">
                  <c:v>1.1513109423656889</c:v>
                </c:pt>
                <c:pt idx="2019">
                  <c:v>2.7016915635605678</c:v>
                </c:pt>
                <c:pt idx="2020">
                  <c:v>1.2570250700304786</c:v>
                </c:pt>
                <c:pt idx="2021">
                  <c:v>1.2535015239336869</c:v>
                </c:pt>
                <c:pt idx="2022">
                  <c:v>1.0658776258164304</c:v>
                </c:pt>
                <c:pt idx="2023">
                  <c:v>1.0599934433395259</c:v>
                </c:pt>
                <c:pt idx="2024">
                  <c:v>1.2613594014276293</c:v>
                </c:pt>
                <c:pt idx="2025">
                  <c:v>1.3063524590163933</c:v>
                </c:pt>
                <c:pt idx="2026">
                  <c:v>1.6206007189131009</c:v>
                </c:pt>
                <c:pt idx="2027">
                  <c:v>1.6246623748502265</c:v>
                </c:pt>
                <c:pt idx="2028">
                  <c:v>5.482427608502161</c:v>
                </c:pt>
                <c:pt idx="2029">
                  <c:v>2.4966651675800935</c:v>
                </c:pt>
                <c:pt idx="2030">
                  <c:v>2.5296554251291812</c:v>
                </c:pt>
                <c:pt idx="2031">
                  <c:v>2.9809768873776594</c:v>
                </c:pt>
                <c:pt idx="2032">
                  <c:v>2.6846245602379626</c:v>
                </c:pt>
                <c:pt idx="2033">
                  <c:v>2.6876443853900862</c:v>
                </c:pt>
                <c:pt idx="2034">
                  <c:v>3.3188088988967763</c:v>
                </c:pt>
                <c:pt idx="2035">
                  <c:v>3.3184433510502185</c:v>
                </c:pt>
                <c:pt idx="2036">
                  <c:v>3.8530058126682358</c:v>
                </c:pt>
                <c:pt idx="2037">
                  <c:v>3.3450251215449418</c:v>
                </c:pt>
                <c:pt idx="2038">
                  <c:v>2.1046743348599795</c:v>
                </c:pt>
                <c:pt idx="2039">
                  <c:v>2.3243994821882339</c:v>
                </c:pt>
                <c:pt idx="2040">
                  <c:v>2.1762683752223753</c:v>
                </c:pt>
                <c:pt idx="2041">
                  <c:v>3.4064343760436384</c:v>
                </c:pt>
                <c:pt idx="2042">
                  <c:v>1.5125902447614017</c:v>
                </c:pt>
                <c:pt idx="2043">
                  <c:v>2.2161770039898441</c:v>
                </c:pt>
                <c:pt idx="2044">
                  <c:v>2.4221120046227189</c:v>
                </c:pt>
                <c:pt idx="2045">
                  <c:v>3.1891547257984012</c:v>
                </c:pt>
                <c:pt idx="2046">
                  <c:v>3.163604868487031</c:v>
                </c:pt>
                <c:pt idx="2047">
                  <c:v>2.5742835964120925</c:v>
                </c:pt>
                <c:pt idx="2048">
                  <c:v>5.4251014117291847</c:v>
                </c:pt>
                <c:pt idx="2049">
                  <c:v>5.3750651323830896</c:v>
                </c:pt>
                <c:pt idx="2050">
                  <c:v>5.3520557484502138</c:v>
                </c:pt>
                <c:pt idx="2051">
                  <c:v>2.2540418253048613</c:v>
                </c:pt>
                <c:pt idx="2052">
                  <c:v>2.0927600358289551</c:v>
                </c:pt>
                <c:pt idx="2053">
                  <c:v>3.8422027233051321</c:v>
                </c:pt>
                <c:pt idx="2054">
                  <c:v>2.3927012071973528</c:v>
                </c:pt>
                <c:pt idx="2055">
                  <c:v>2.5124347047928248</c:v>
                </c:pt>
                <c:pt idx="2056">
                  <c:v>2.8136157211962605</c:v>
                </c:pt>
                <c:pt idx="2057">
                  <c:v>2.6584638745910705</c:v>
                </c:pt>
                <c:pt idx="2058">
                  <c:v>2.4838175523107031</c:v>
                </c:pt>
                <c:pt idx="2059">
                  <c:v>2.4643366303317955</c:v>
                </c:pt>
                <c:pt idx="2060">
                  <c:v>2.4705351055069027</c:v>
                </c:pt>
                <c:pt idx="2061">
                  <c:v>4.0544021431147286</c:v>
                </c:pt>
                <c:pt idx="2062">
                  <c:v>3.2748849416150012</c:v>
                </c:pt>
                <c:pt idx="2063">
                  <c:v>2.4484949618124641</c:v>
                </c:pt>
                <c:pt idx="2064">
                  <c:v>1.9673097986350994</c:v>
                </c:pt>
                <c:pt idx="2065">
                  <c:v>3.3447697586042437</c:v>
                </c:pt>
                <c:pt idx="2066">
                  <c:v>3.1680181029605881</c:v>
                </c:pt>
                <c:pt idx="2067">
                  <c:v>3.6951669254658386</c:v>
                </c:pt>
                <c:pt idx="2068">
                  <c:v>3.9526972298720229</c:v>
                </c:pt>
              </c:numCache>
            </c:numRef>
          </c:xVal>
          <c:yVal>
            <c:numRef>
              <c:f>Scatter2!$S$43:$S$2111</c:f>
              <c:numCache>
                <c:formatCode>0.0000</c:formatCode>
                <c:ptCount val="2069"/>
                <c:pt idx="0">
                  <c:v>0.47661097852028639</c:v>
                </c:pt>
                <c:pt idx="1">
                  <c:v>0.46620907272165385</c:v>
                </c:pt>
                <c:pt idx="2">
                  <c:v>0.64641477028767713</c:v>
                </c:pt>
                <c:pt idx="3">
                  <c:v>0.58823529411764708</c:v>
                </c:pt>
                <c:pt idx="4">
                  <c:v>0.48037676609105179</c:v>
                </c:pt>
                <c:pt idx="5">
                  <c:v>0.52233804914370807</c:v>
                </c:pt>
                <c:pt idx="6">
                  <c:v>0.37511606313834728</c:v>
                </c:pt>
                <c:pt idx="7">
                  <c:v>0.57828571428571429</c:v>
                </c:pt>
                <c:pt idx="8">
                  <c:v>0.44318181818181818</c:v>
                </c:pt>
                <c:pt idx="9">
                  <c:v>0.49924955655614683</c:v>
                </c:pt>
                <c:pt idx="10">
                  <c:v>0.56495649564956496</c:v>
                </c:pt>
                <c:pt idx="11">
                  <c:v>0.55375552282768781</c:v>
                </c:pt>
                <c:pt idx="12">
                  <c:v>0.45141205247943073</c:v>
                </c:pt>
                <c:pt idx="13">
                  <c:v>0.61167002012072436</c:v>
                </c:pt>
                <c:pt idx="14">
                  <c:v>0.56697377746279232</c:v>
                </c:pt>
                <c:pt idx="15">
                  <c:v>0.53425326657711569</c:v>
                </c:pt>
                <c:pt idx="16">
                  <c:v>0.65978128797083835</c:v>
                </c:pt>
                <c:pt idx="17">
                  <c:v>0.55504162812210911</c:v>
                </c:pt>
                <c:pt idx="18">
                  <c:v>0.48136142625607781</c:v>
                </c:pt>
                <c:pt idx="19">
                  <c:v>0.51103752759381893</c:v>
                </c:pt>
                <c:pt idx="20">
                  <c:v>0.69738863287250386</c:v>
                </c:pt>
                <c:pt idx="21">
                  <c:v>0.42975206611570249</c:v>
                </c:pt>
                <c:pt idx="22">
                  <c:v>0.48663253697383391</c:v>
                </c:pt>
                <c:pt idx="23">
                  <c:v>0.62695924764890287</c:v>
                </c:pt>
                <c:pt idx="24">
                  <c:v>0.53623188405797106</c:v>
                </c:pt>
                <c:pt idx="25">
                  <c:v>0.52749924035247642</c:v>
                </c:pt>
                <c:pt idx="26">
                  <c:v>0.61712518313527598</c:v>
                </c:pt>
                <c:pt idx="27">
                  <c:v>0.4911886014248219</c:v>
                </c:pt>
                <c:pt idx="28">
                  <c:v>0.47738287560581583</c:v>
                </c:pt>
                <c:pt idx="29">
                  <c:v>0.48716683119447185</c:v>
                </c:pt>
                <c:pt idx="30">
                  <c:v>0.58880516684607109</c:v>
                </c:pt>
                <c:pt idx="31">
                  <c:v>0.56034482758620685</c:v>
                </c:pt>
                <c:pt idx="32">
                  <c:v>0.39946619217081852</c:v>
                </c:pt>
                <c:pt idx="33">
                  <c:v>0.58087091757387244</c:v>
                </c:pt>
                <c:pt idx="34">
                  <c:v>0.41901191210668692</c:v>
                </c:pt>
                <c:pt idx="35">
                  <c:v>0.4340763358778626</c:v>
                </c:pt>
                <c:pt idx="36">
                  <c:v>0.83085501858736055</c:v>
                </c:pt>
                <c:pt idx="37">
                  <c:v>0.54460093896713613</c:v>
                </c:pt>
                <c:pt idx="38">
                  <c:v>0.40515222482435598</c:v>
                </c:pt>
                <c:pt idx="39">
                  <c:v>0.59953627028817491</c:v>
                </c:pt>
                <c:pt idx="40">
                  <c:v>0.37608069164265129</c:v>
                </c:pt>
                <c:pt idx="41">
                  <c:v>0.30819672131147541</c:v>
                </c:pt>
                <c:pt idx="42">
                  <c:v>0.65131578947368418</c:v>
                </c:pt>
                <c:pt idx="43">
                  <c:v>0.68550368550368546</c:v>
                </c:pt>
                <c:pt idx="44">
                  <c:v>0.54614850798056902</c:v>
                </c:pt>
                <c:pt idx="45">
                  <c:v>0.55700751388435155</c:v>
                </c:pt>
                <c:pt idx="46">
                  <c:v>0.53772361939331081</c:v>
                </c:pt>
                <c:pt idx="47">
                  <c:v>0.70286331712587791</c:v>
                </c:pt>
                <c:pt idx="48">
                  <c:v>0.50535888275414098</c:v>
                </c:pt>
                <c:pt idx="49">
                  <c:v>0.5668537471112578</c:v>
                </c:pt>
                <c:pt idx="50">
                  <c:v>0.48117742141307585</c:v>
                </c:pt>
                <c:pt idx="51">
                  <c:v>0.49076620825147349</c:v>
                </c:pt>
                <c:pt idx="52">
                  <c:v>0.49502452697967764</c:v>
                </c:pt>
                <c:pt idx="53">
                  <c:v>0.56776715899218066</c:v>
                </c:pt>
                <c:pt idx="54">
                  <c:v>0.62605863192182409</c:v>
                </c:pt>
                <c:pt idx="55">
                  <c:v>0.78734408275022816</c:v>
                </c:pt>
                <c:pt idx="56">
                  <c:v>0.5537537537537538</c:v>
                </c:pt>
                <c:pt idx="57">
                  <c:v>0.53285151116951379</c:v>
                </c:pt>
                <c:pt idx="58">
                  <c:v>0.49206349206349204</c:v>
                </c:pt>
                <c:pt idx="59">
                  <c:v>0.52380952380952384</c:v>
                </c:pt>
                <c:pt idx="60">
                  <c:v>0.41205533596837945</c:v>
                </c:pt>
                <c:pt idx="61">
                  <c:v>0.70283018867924529</c:v>
                </c:pt>
                <c:pt idx="62">
                  <c:v>0.60710633946830261</c:v>
                </c:pt>
                <c:pt idx="63">
                  <c:v>0.48155246765692383</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0.52317710564647413</c:v>
                </c:pt>
                <c:pt idx="258">
                  <c:v>0.46133859904385782</c:v>
                </c:pt>
                <c:pt idx="259">
                  <c:v>0.47124117053481335</c:v>
                </c:pt>
                <c:pt idx="260">
                  <c:v>0.44542162441800309</c:v>
                </c:pt>
                <c:pt idx="261">
                  <c:v>0.44035346097201766</c:v>
                </c:pt>
                <c:pt idx="262">
                  <c:v>0.53764544832306638</c:v>
                </c:pt>
                <c:pt idx="263">
                  <c:v>0.55887255644794664</c:v>
                </c:pt>
                <c:pt idx="264">
                  <c:v>0.54324324324324325</c:v>
                </c:pt>
                <c:pt idx="265">
                  <c:v>0.56798866855524077</c:v>
                </c:pt>
                <c:pt idx="266">
                  <c:v>0.57396503306458924</c:v>
                </c:pt>
                <c:pt idx="267">
                  <c:v>0.33200992555831266</c:v>
                </c:pt>
                <c:pt idx="268">
                  <c:v>0.41872427983539096</c:v>
                </c:pt>
                <c:pt idx="269">
                  <c:v>0.50500217485863419</c:v>
                </c:pt>
                <c:pt idx="270">
                  <c:v>0.50016842956275687</c:v>
                </c:pt>
                <c:pt idx="271">
                  <c:v>0.5368308063866899</c:v>
                </c:pt>
                <c:pt idx="272">
                  <c:v>0.56655859194071334</c:v>
                </c:pt>
                <c:pt idx="273">
                  <c:v>0.60140530182050467</c:v>
                </c:pt>
                <c:pt idx="274">
                  <c:v>0.40069210454421272</c:v>
                </c:pt>
                <c:pt idx="275">
                  <c:v>0.36325291040998819</c:v>
                </c:pt>
                <c:pt idx="276">
                  <c:v>0.70705386049249486</c:v>
                </c:pt>
                <c:pt idx="277">
                  <c:v>0.37458471760797341</c:v>
                </c:pt>
                <c:pt idx="278">
                  <c:v>0.6331413380593709</c:v>
                </c:pt>
                <c:pt idx="279">
                  <c:v>0.6331413380593709</c:v>
                </c:pt>
                <c:pt idx="280">
                  <c:v>0.51764354066985641</c:v>
                </c:pt>
                <c:pt idx="281">
                  <c:v>0.50744047619047616</c:v>
                </c:pt>
                <c:pt idx="282">
                  <c:v>0.55514705882352944</c:v>
                </c:pt>
                <c:pt idx="283">
                  <c:v>0.4966216216216216</c:v>
                </c:pt>
                <c:pt idx="284">
                  <c:v>0.45205479452054792</c:v>
                </c:pt>
                <c:pt idx="285">
                  <c:v>0.68368794326241134</c:v>
                </c:pt>
                <c:pt idx="286">
                  <c:v>0.55587037364972547</c:v>
                </c:pt>
                <c:pt idx="287">
                  <c:v>0.44844124700239807</c:v>
                </c:pt>
                <c:pt idx="288">
                  <c:v>0.55714285714285716</c:v>
                </c:pt>
                <c:pt idx="289">
                  <c:v>0.45316706815927449</c:v>
                </c:pt>
                <c:pt idx="290">
                  <c:v>0.50637804406648623</c:v>
                </c:pt>
                <c:pt idx="291">
                  <c:v>0.44634263715110684</c:v>
                </c:pt>
                <c:pt idx="292">
                  <c:v>0.44340359094457454</c:v>
                </c:pt>
                <c:pt idx="293">
                  <c:v>0.54531902206320815</c:v>
                </c:pt>
                <c:pt idx="294">
                  <c:v>0.39866534849233809</c:v>
                </c:pt>
                <c:pt idx="295">
                  <c:v>0.47976453274466518</c:v>
                </c:pt>
                <c:pt idx="296">
                  <c:v>0.46133333333333332</c:v>
                </c:pt>
                <c:pt idx="297">
                  <c:v>0.59654686398872447</c:v>
                </c:pt>
                <c:pt idx="298">
                  <c:v>0.50460066249539937</c:v>
                </c:pt>
                <c:pt idx="299">
                  <c:v>0.50981132075471702</c:v>
                </c:pt>
                <c:pt idx="300">
                  <c:v>0.56749802058590659</c:v>
                </c:pt>
                <c:pt idx="301">
                  <c:v>0.56057185854025582</c:v>
                </c:pt>
                <c:pt idx="302">
                  <c:v>0.91935483870967738</c:v>
                </c:pt>
                <c:pt idx="303">
                  <c:v>0.52652873563218394</c:v>
                </c:pt>
                <c:pt idx="304">
                  <c:v>0.45454545454545453</c:v>
                </c:pt>
                <c:pt idx="305">
                  <c:v>0.5060071774067717</c:v>
                </c:pt>
                <c:pt idx="306">
                  <c:v>0.51497357604227834</c:v>
                </c:pt>
                <c:pt idx="307">
                  <c:v>0.52207401841067069</c:v>
                </c:pt>
                <c:pt idx="308">
                  <c:v>0.55723542116630664</c:v>
                </c:pt>
                <c:pt idx="309">
                  <c:v>0.62380952380952381</c:v>
                </c:pt>
                <c:pt idx="310">
                  <c:v>0.49813200498132004</c:v>
                </c:pt>
                <c:pt idx="311">
                  <c:v>0.58462732919254656</c:v>
                </c:pt>
                <c:pt idx="312">
                  <c:v>0.55234668534674902</c:v>
                </c:pt>
                <c:pt idx="313">
                  <c:v>0.59580497120152776</c:v>
                </c:pt>
                <c:pt idx="314">
                  <c:v>0.48547129695251595</c:v>
                </c:pt>
                <c:pt idx="315">
                  <c:v>0.58780487804878045</c:v>
                </c:pt>
                <c:pt idx="316">
                  <c:v>0.3431311236189285</c:v>
                </c:pt>
                <c:pt idx="317">
                  <c:v>0.53040173724212814</c:v>
                </c:pt>
                <c:pt idx="318">
                  <c:v>0.51737804878048776</c:v>
                </c:pt>
                <c:pt idx="319">
                  <c:v>0.56161473087818692</c:v>
                </c:pt>
                <c:pt idx="320">
                  <c:v>0.55879778231689525</c:v>
                </c:pt>
                <c:pt idx="321">
                  <c:v>0.52057478772044419</c:v>
                </c:pt>
                <c:pt idx="322">
                  <c:v>0.49720386375190645</c:v>
                </c:pt>
                <c:pt idx="323">
                  <c:v>0.56873930405019968</c:v>
                </c:pt>
                <c:pt idx="324">
                  <c:v>0.51288135593220341</c:v>
                </c:pt>
                <c:pt idx="325">
                  <c:v>0.60921293471629046</c:v>
                </c:pt>
                <c:pt idx="326">
                  <c:v>0.53944223107569722</c:v>
                </c:pt>
                <c:pt idx="327">
                  <c:v>0.46259711431742506</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0.44346566912030894</c:v>
                </c:pt>
                <c:pt idx="671">
                  <c:v>0.4832812124127977</c:v>
                </c:pt>
                <c:pt idx="672">
                  <c:v>0.45706664881032094</c:v>
                </c:pt>
                <c:pt idx="673">
                  <c:v>0.48426256581840021</c:v>
                </c:pt>
                <c:pt idx="674">
                  <c:v>0.53544978081692585</c:v>
                </c:pt>
                <c:pt idx="675">
                  <c:v>0.54529594485341049</c:v>
                </c:pt>
                <c:pt idx="676">
                  <c:v>0.39195941853422167</c:v>
                </c:pt>
                <c:pt idx="677">
                  <c:v>0.58853217440067296</c:v>
                </c:pt>
                <c:pt idx="678">
                  <c:v>0.45457458740586443</c:v>
                </c:pt>
                <c:pt idx="679">
                  <c:v>0.57943743937924341</c:v>
                </c:pt>
                <c:pt idx="680">
                  <c:v>0.60418265541059091</c:v>
                </c:pt>
                <c:pt idx="681">
                  <c:v>0.56644705882352941</c:v>
                </c:pt>
                <c:pt idx="682">
                  <c:v>0.50438340151957917</c:v>
                </c:pt>
                <c:pt idx="683">
                  <c:v>0.46503667481662592</c:v>
                </c:pt>
                <c:pt idx="684">
                  <c:v>0.45833333333333331</c:v>
                </c:pt>
                <c:pt idx="685">
                  <c:v>0.3246445497630332</c:v>
                </c:pt>
                <c:pt idx="686">
                  <c:v>0.36459038591740012</c:v>
                </c:pt>
                <c:pt idx="687">
                  <c:v>0.42460715479772654</c:v>
                </c:pt>
                <c:pt idx="688">
                  <c:v>0.38773213280810354</c:v>
                </c:pt>
                <c:pt idx="689">
                  <c:v>0.57442116868798232</c:v>
                </c:pt>
                <c:pt idx="690">
                  <c:v>0.53929366846961502</c:v>
                </c:pt>
                <c:pt idx="691">
                  <c:v>0.4466743856940692</c:v>
                </c:pt>
                <c:pt idx="692">
                  <c:v>0.59725234996384668</c:v>
                </c:pt>
                <c:pt idx="693">
                  <c:v>0.56841844323252355</c:v>
                </c:pt>
                <c:pt idx="694">
                  <c:v>0.52697737381550958</c:v>
                </c:pt>
                <c:pt idx="695">
                  <c:v>0.47765991642558664</c:v>
                </c:pt>
                <c:pt idx="696">
                  <c:v>0.56669253797538532</c:v>
                </c:pt>
                <c:pt idx="697">
                  <c:v>0.55378592401459203</c:v>
                </c:pt>
                <c:pt idx="698">
                  <c:v>0.45213379469434833</c:v>
                </c:pt>
                <c:pt idx="699">
                  <c:v>0.54216306775874912</c:v>
                </c:pt>
                <c:pt idx="700">
                  <c:v>0.57636060718252502</c:v>
                </c:pt>
                <c:pt idx="701">
                  <c:v>0.49523446435379337</c:v>
                </c:pt>
                <c:pt idx="702">
                  <c:v>0.37064777327935222</c:v>
                </c:pt>
                <c:pt idx="703">
                  <c:v>0.36850616535273906</c:v>
                </c:pt>
                <c:pt idx="704">
                  <c:v>0.36621703241393194</c:v>
                </c:pt>
                <c:pt idx="705">
                  <c:v>0.59346064814814814</c:v>
                </c:pt>
                <c:pt idx="706">
                  <c:v>0.59107013081395354</c:v>
                </c:pt>
                <c:pt idx="707">
                  <c:v>0.54169402495075514</c:v>
                </c:pt>
                <c:pt idx="708">
                  <c:v>0.58760190739886176</c:v>
                </c:pt>
                <c:pt idx="709">
                  <c:v>0.5472240136014539</c:v>
                </c:pt>
                <c:pt idx="710">
                  <c:v>0.60116882342417555</c:v>
                </c:pt>
                <c:pt idx="711">
                  <c:v>0.61767626613704074</c:v>
                </c:pt>
                <c:pt idx="712">
                  <c:v>0.34998731930002536</c:v>
                </c:pt>
                <c:pt idx="713">
                  <c:v>0.26781778104335047</c:v>
                </c:pt>
                <c:pt idx="714">
                  <c:v>0.32560434139121858</c:v>
                </c:pt>
                <c:pt idx="715">
                  <c:v>0.34607218683651803</c:v>
                </c:pt>
                <c:pt idx="716">
                  <c:v>0.50894308943089428</c:v>
                </c:pt>
                <c:pt idx="717">
                  <c:v>0.56310679611650483</c:v>
                </c:pt>
                <c:pt idx="718">
                  <c:v>0.64358452138492872</c:v>
                </c:pt>
                <c:pt idx="719">
                  <c:v>0.54790165324289952</c:v>
                </c:pt>
                <c:pt idx="720">
                  <c:v>0.38786464410735122</c:v>
                </c:pt>
                <c:pt idx="721">
                  <c:v>0.59568345323741012</c:v>
                </c:pt>
                <c:pt idx="722">
                  <c:v>0.52854330708661412</c:v>
                </c:pt>
                <c:pt idx="723">
                  <c:v>0.73460537727666952</c:v>
                </c:pt>
                <c:pt idx="724">
                  <c:v>0.63961352657004833</c:v>
                </c:pt>
                <c:pt idx="725">
                  <c:v>0.5572094691535151</c:v>
                </c:pt>
                <c:pt idx="726">
                  <c:v>0.4716417910447761</c:v>
                </c:pt>
                <c:pt idx="727">
                  <c:v>0.59351145038167941</c:v>
                </c:pt>
                <c:pt idx="728">
                  <c:v>0.62771739130434778</c:v>
                </c:pt>
                <c:pt idx="729">
                  <c:v>0.47477982385908729</c:v>
                </c:pt>
                <c:pt idx="730">
                  <c:v>0.67741935483870963</c:v>
                </c:pt>
                <c:pt idx="731">
                  <c:v>0.51022792022792018</c:v>
                </c:pt>
                <c:pt idx="732">
                  <c:v>0.55553355771134427</c:v>
                </c:pt>
                <c:pt idx="733">
                  <c:v>0.60805626598465479</c:v>
                </c:pt>
                <c:pt idx="734">
                  <c:v>0.52886605295083133</c:v>
                </c:pt>
                <c:pt idx="735">
                  <c:v>0.56448676655930541</c:v>
                </c:pt>
                <c:pt idx="736">
                  <c:v>0.4882186616399623</c:v>
                </c:pt>
                <c:pt idx="737">
                  <c:v>0.64367816091954022</c:v>
                </c:pt>
                <c:pt idx="738">
                  <c:v>0.33740967204002226</c:v>
                </c:pt>
                <c:pt idx="739">
                  <c:v>0.65028222013170278</c:v>
                </c:pt>
                <c:pt idx="740">
                  <c:v>0.43311195445920303</c:v>
                </c:pt>
                <c:pt idx="741">
                  <c:v>0.40373961218836563</c:v>
                </c:pt>
                <c:pt idx="742">
                  <c:v>0.45583277140930545</c:v>
                </c:pt>
                <c:pt idx="743">
                  <c:v>0.67076598735066761</c:v>
                </c:pt>
                <c:pt idx="744">
                  <c:v>0.53972916815934657</c:v>
                </c:pt>
                <c:pt idx="745">
                  <c:v>0.55761940864291126</c:v>
                </c:pt>
                <c:pt idx="746">
                  <c:v>0.37712519319938176</c:v>
                </c:pt>
                <c:pt idx="747">
                  <c:v>0.56674937965260541</c:v>
                </c:pt>
                <c:pt idx="748">
                  <c:v>0.47962860310421285</c:v>
                </c:pt>
                <c:pt idx="749">
                  <c:v>0.48107714701601162</c:v>
                </c:pt>
                <c:pt idx="750">
                  <c:v>0.49922336129232681</c:v>
                </c:pt>
                <c:pt idx="751">
                  <c:v>0.51679088853529853</c:v>
                </c:pt>
                <c:pt idx="752">
                  <c:v>0.45039716072333952</c:v>
                </c:pt>
                <c:pt idx="753">
                  <c:v>0.55646481178396068</c:v>
                </c:pt>
                <c:pt idx="754">
                  <c:v>0.5185546875</c:v>
                </c:pt>
                <c:pt idx="755">
                  <c:v>0.43822703569995991</c:v>
                </c:pt>
                <c:pt idx="756">
                  <c:v>0.53077567065846465</c:v>
                </c:pt>
                <c:pt idx="757">
                  <c:v>0.51724137931034486</c:v>
                </c:pt>
                <c:pt idx="758">
                  <c:v>0.51658017415779756</c:v>
                </c:pt>
                <c:pt idx="759">
                  <c:v>0.48641919420552288</c:v>
                </c:pt>
                <c:pt idx="760">
                  <c:v>0.52966373955879198</c:v>
                </c:pt>
                <c:pt idx="761">
                  <c:v>0.47957770854967119</c:v>
                </c:pt>
                <c:pt idx="762">
                  <c:v>0.41556207629262371</c:v>
                </c:pt>
                <c:pt idx="763">
                  <c:v>0.39827498731608318</c:v>
                </c:pt>
                <c:pt idx="764">
                  <c:v>0.43208217337045213</c:v>
                </c:pt>
                <c:pt idx="765">
                  <c:v>0.57278983589200638</c:v>
                </c:pt>
                <c:pt idx="766">
                  <c:v>0.60620525059665875</c:v>
                </c:pt>
                <c:pt idx="767">
                  <c:v>0.35879828326180258</c:v>
                </c:pt>
                <c:pt idx="768">
                  <c:v>0.65843621399176955</c:v>
                </c:pt>
                <c:pt idx="769">
                  <c:v>0.39953051643192489</c:v>
                </c:pt>
                <c:pt idx="770">
                  <c:v>0.40180032733224225</c:v>
                </c:pt>
                <c:pt idx="771">
                  <c:v>0.59685863874345546</c:v>
                </c:pt>
                <c:pt idx="772">
                  <c:v>0.50317994762439211</c:v>
                </c:pt>
                <c:pt idx="773">
                  <c:v>0.52629629629629626</c:v>
                </c:pt>
                <c:pt idx="774">
                  <c:v>0.4609256449165402</c:v>
                </c:pt>
                <c:pt idx="775">
                  <c:v>0.43553888130968621</c:v>
                </c:pt>
                <c:pt idx="776">
                  <c:v>0.38288920056100983</c:v>
                </c:pt>
                <c:pt idx="777">
                  <c:v>0.55618919825561897</c:v>
                </c:pt>
                <c:pt idx="778">
                  <c:v>0.54034229828850855</c:v>
                </c:pt>
                <c:pt idx="779">
                  <c:v>0.47093451066961001</c:v>
                </c:pt>
                <c:pt idx="780">
                  <c:v>0.51273885350318471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0.49626940915507156</c:v>
                </c:pt>
                <c:pt idx="1094">
                  <c:v>0.42272406492589981</c:v>
                </c:pt>
                <c:pt idx="1095">
                  <c:v>0.47672383619180958</c:v>
                </c:pt>
                <c:pt idx="1096">
                  <c:v>0.38139931740614336</c:v>
                </c:pt>
                <c:pt idx="1097">
                  <c:v>0.43524535066099035</c:v>
                </c:pt>
                <c:pt idx="1098">
                  <c:v>0.42907801418439717</c:v>
                </c:pt>
                <c:pt idx="1099">
                  <c:v>0.45867121923459953</c:v>
                </c:pt>
                <c:pt idx="1100">
                  <c:v>0.50956665632433551</c:v>
                </c:pt>
                <c:pt idx="1101">
                  <c:v>0.45800566215791128</c:v>
                </c:pt>
                <c:pt idx="1102">
                  <c:v>0.41056910569105692</c:v>
                </c:pt>
                <c:pt idx="1103">
                  <c:v>0.44190721235024522</c:v>
                </c:pt>
                <c:pt idx="1104">
                  <c:v>0.45570821883587309</c:v>
                </c:pt>
                <c:pt idx="1105">
                  <c:v>0.45797945881888208</c:v>
                </c:pt>
                <c:pt idx="1106">
                  <c:v>0.42009436580627257</c:v>
                </c:pt>
                <c:pt idx="1107">
                  <c:v>0.41621867881548974</c:v>
                </c:pt>
                <c:pt idx="1108">
                  <c:v>0.38508682328907046</c:v>
                </c:pt>
                <c:pt idx="1109">
                  <c:v>0.5269422551069648</c:v>
                </c:pt>
                <c:pt idx="1110">
                  <c:v>0.41959183673469386</c:v>
                </c:pt>
                <c:pt idx="1111">
                  <c:v>0.46228317870108915</c:v>
                </c:pt>
                <c:pt idx="1112">
                  <c:v>0.46475924633635729</c:v>
                </c:pt>
                <c:pt idx="1113">
                  <c:v>0.37526959022286127</c:v>
                </c:pt>
                <c:pt idx="1114">
                  <c:v>0.54455724760293289</c:v>
                </c:pt>
                <c:pt idx="1115">
                  <c:v>0.55394883203559508</c:v>
                </c:pt>
                <c:pt idx="1116">
                  <c:v>0.41622103386809267</c:v>
                </c:pt>
                <c:pt idx="1117">
                  <c:v>0.43921916592724047</c:v>
                </c:pt>
                <c:pt idx="1118">
                  <c:v>0.68992248062015504</c:v>
                </c:pt>
                <c:pt idx="1119">
                  <c:v>0.36382565241532483</c:v>
                </c:pt>
                <c:pt idx="1120">
                  <c:v>0.45506582713222665</c:v>
                </c:pt>
                <c:pt idx="1121">
                  <c:v>0.50367107195301031</c:v>
                </c:pt>
                <c:pt idx="1122">
                  <c:v>0.50719999999999998</c:v>
                </c:pt>
                <c:pt idx="1123">
                  <c:v>0.51085141903171949</c:v>
                </c:pt>
                <c:pt idx="1124">
                  <c:v>0.47739018087855295</c:v>
                </c:pt>
                <c:pt idx="1125">
                  <c:v>0.43937360178970919</c:v>
                </c:pt>
                <c:pt idx="1126">
                  <c:v>0.47006651884700668</c:v>
                </c:pt>
                <c:pt idx="1127">
                  <c:v>0.48185011709601872</c:v>
                </c:pt>
                <c:pt idx="1128">
                  <c:v>0.56201214223764095</c:v>
                </c:pt>
                <c:pt idx="1129">
                  <c:v>0.54969418960244654</c:v>
                </c:pt>
                <c:pt idx="1130">
                  <c:v>0.48458912010335442</c:v>
                </c:pt>
                <c:pt idx="1131">
                  <c:v>0.61225521743127698</c:v>
                </c:pt>
                <c:pt idx="1132">
                  <c:v>0.44661654135338347</c:v>
                </c:pt>
                <c:pt idx="1133">
                  <c:v>0.39497307001795334</c:v>
                </c:pt>
                <c:pt idx="1134">
                  <c:v>0.49680365296803652</c:v>
                </c:pt>
                <c:pt idx="1135">
                  <c:v>0.5007784730178314</c:v>
                </c:pt>
                <c:pt idx="1136">
                  <c:v>0.39977327935222673</c:v>
                </c:pt>
                <c:pt idx="1137">
                  <c:v>0.59882987266261334</c:v>
                </c:pt>
                <c:pt idx="1138">
                  <c:v>0.49166386930737382</c:v>
                </c:pt>
                <c:pt idx="1139">
                  <c:v>0.62029204100815349</c:v>
                </c:pt>
                <c:pt idx="1140">
                  <c:v>0.49207828518173347</c:v>
                </c:pt>
                <c:pt idx="1141">
                  <c:v>0.55455255620171862</c:v>
                </c:pt>
                <c:pt idx="1142">
                  <c:v>0.512292118582791</c:v>
                </c:pt>
                <c:pt idx="1143">
                  <c:v>0.35789158430667867</c:v>
                </c:pt>
                <c:pt idx="1144">
                  <c:v>0.40634723086496577</c:v>
                </c:pt>
                <c:pt idx="1145">
                  <c:v>0.36081387808041504</c:v>
                </c:pt>
                <c:pt idx="1146">
                  <c:v>0.5695317959468903</c:v>
                </c:pt>
                <c:pt idx="1147">
                  <c:v>0.61666023910528345</c:v>
                </c:pt>
                <c:pt idx="1148">
                  <c:v>0.50619834710743805</c:v>
                </c:pt>
                <c:pt idx="1149">
                  <c:v>0.42559984520123839</c:v>
                </c:pt>
                <c:pt idx="1150">
                  <c:v>0.54109852122143265</c:v>
                </c:pt>
                <c:pt idx="1151">
                  <c:v>0.38721695724517108</c:v>
                </c:pt>
                <c:pt idx="1152">
                  <c:v>0.44089294774226279</c:v>
                </c:pt>
                <c:pt idx="1153">
                  <c:v>0.59381443298969072</c:v>
                </c:pt>
                <c:pt idx="1154">
                  <c:v>0.51677550101328529</c:v>
                </c:pt>
                <c:pt idx="1155">
                  <c:v>0.55907780979827093</c:v>
                </c:pt>
                <c:pt idx="1156">
                  <c:v>0.37426509887760556</c:v>
                </c:pt>
                <c:pt idx="1157">
                  <c:v>0.4055962691538974</c:v>
                </c:pt>
                <c:pt idx="1158">
                  <c:v>0.45618641286511324</c:v>
                </c:pt>
                <c:pt idx="1159">
                  <c:v>0.48089410589410592</c:v>
                </c:pt>
                <c:pt idx="1160">
                  <c:v>0.52005615724027277</c:v>
                </c:pt>
                <c:pt idx="1161">
                  <c:v>0.56307692307692303</c:v>
                </c:pt>
                <c:pt idx="1162">
                  <c:v>0.48332060096765977</c:v>
                </c:pt>
                <c:pt idx="1163">
                  <c:v>0.51900658895083629</c:v>
                </c:pt>
                <c:pt idx="1164">
                  <c:v>0.47682386134623134</c:v>
                </c:pt>
                <c:pt idx="1165">
                  <c:v>0.50293300401358443</c:v>
                </c:pt>
                <c:pt idx="1166">
                  <c:v>0.55203619909502266</c:v>
                </c:pt>
                <c:pt idx="1167">
                  <c:v>0.60985533453887886</c:v>
                </c:pt>
                <c:pt idx="1168">
                  <c:v>0.46755921730175076</c:v>
                </c:pt>
                <c:pt idx="1169">
                  <c:v>0.61421098517872708</c:v>
                </c:pt>
                <c:pt idx="1170">
                  <c:v>0.44812362030905079</c:v>
                </c:pt>
                <c:pt idx="1171">
                  <c:v>0.19347826086956521</c:v>
                </c:pt>
                <c:pt idx="1172">
                  <c:v>0.56342562781712813</c:v>
                </c:pt>
                <c:pt idx="1173">
                  <c:v>0.42524705132292001</c:v>
                </c:pt>
                <c:pt idx="1174">
                  <c:v>0.44869042507513957</c:v>
                </c:pt>
                <c:pt idx="1175">
                  <c:v>0.48979591836734693</c:v>
                </c:pt>
                <c:pt idx="1176">
                  <c:v>0.5149253731343284</c:v>
                </c:pt>
                <c:pt idx="1177">
                  <c:v>0.54728260869565215</c:v>
                </c:pt>
                <c:pt idx="1178">
                  <c:v>0.43938161106590723</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0.29612546125461253</c:v>
                </c:pt>
                <c:pt idx="1456">
                  <c:v>0.5551915322580645</c:v>
                </c:pt>
                <c:pt idx="1457">
                  <c:v>0.35519547325102879</c:v>
                </c:pt>
                <c:pt idx="1458">
                  <c:v>0.38911108244097536</c:v>
                </c:pt>
                <c:pt idx="1459">
                  <c:v>0.59330143540669855</c:v>
                </c:pt>
                <c:pt idx="1460">
                  <c:v>0.49118683901292598</c:v>
                </c:pt>
                <c:pt idx="1461">
                  <c:v>0</c:v>
                </c:pt>
                <c:pt idx="1462">
                  <c:v>0.47852093529091899</c:v>
                </c:pt>
                <c:pt idx="1463">
                  <c:v>0.26081701716219485</c:v>
                </c:pt>
                <c:pt idx="1464">
                  <c:v>0.4390973355084285</c:v>
                </c:pt>
                <c:pt idx="1465">
                  <c:v>0.37077702702702703</c:v>
                </c:pt>
                <c:pt idx="1466">
                  <c:v>0.34122359796067009</c:v>
                </c:pt>
                <c:pt idx="1467">
                  <c:v>0.31735246004781681</c:v>
                </c:pt>
                <c:pt idx="1468">
                  <c:v>0.32785428698356284</c:v>
                </c:pt>
                <c:pt idx="1469">
                  <c:v>0.53482108503270487</c:v>
                </c:pt>
                <c:pt idx="1470">
                  <c:v>0.52639242810338549</c:v>
                </c:pt>
                <c:pt idx="1471">
                  <c:v>0.59376295545626234</c:v>
                </c:pt>
                <c:pt idx="1472">
                  <c:v>0.43460130658388546</c:v>
                </c:pt>
                <c:pt idx="1473">
                  <c:v>0.46051479010848323</c:v>
                </c:pt>
                <c:pt idx="1474">
                  <c:v>0.46633458331001287</c:v>
                </c:pt>
                <c:pt idx="1475">
                  <c:v>0.43516145566376219</c:v>
                </c:pt>
                <c:pt idx="1476">
                  <c:v>0.4207054774878119</c:v>
                </c:pt>
                <c:pt idx="1477">
                  <c:v>0.45831495368328184</c:v>
                </c:pt>
                <c:pt idx="1478">
                  <c:v>0.41485104490884839</c:v>
                </c:pt>
                <c:pt idx="1479">
                  <c:v>0.60240626748740911</c:v>
                </c:pt>
                <c:pt idx="1480">
                  <c:v>0.41896111268804997</c:v>
                </c:pt>
                <c:pt idx="1481">
                  <c:v>0.36546184738955823</c:v>
                </c:pt>
                <c:pt idx="1482">
                  <c:v>0.54378818737270873</c:v>
                </c:pt>
                <c:pt idx="1483">
                  <c:v>0.61111111111111116</c:v>
                </c:pt>
                <c:pt idx="1484">
                  <c:v>0.39699863574351979</c:v>
                </c:pt>
                <c:pt idx="1485">
                  <c:v>0.48669744942832016</c:v>
                </c:pt>
                <c:pt idx="1486">
                  <c:v>0.63930348258706471</c:v>
                </c:pt>
                <c:pt idx="1487">
                  <c:v>0.28565680949507144</c:v>
                </c:pt>
                <c:pt idx="1488">
                  <c:v>0.33927125506072875</c:v>
                </c:pt>
                <c:pt idx="1489">
                  <c:v>0.35912497468098037</c:v>
                </c:pt>
                <c:pt idx="1490">
                  <c:v>0.54</c:v>
                </c:pt>
                <c:pt idx="1491">
                  <c:v>0.44081098757357751</c:v>
                </c:pt>
                <c:pt idx="1492">
                  <c:v>0.52485256950294856</c:v>
                </c:pt>
                <c:pt idx="1493">
                  <c:v>0.64139941690962099</c:v>
                </c:pt>
                <c:pt idx="1494">
                  <c:v>0.54533508541392905</c:v>
                </c:pt>
                <c:pt idx="1495">
                  <c:v>0.36399474375821289</c:v>
                </c:pt>
                <c:pt idx="1496">
                  <c:v>0.44245524296675193</c:v>
                </c:pt>
                <c:pt idx="1497">
                  <c:v>0.6757775683317625</c:v>
                </c:pt>
                <c:pt idx="1498">
                  <c:v>0.6757775683317625</c:v>
                </c:pt>
                <c:pt idx="1499">
                  <c:v>0.44144144144144143</c:v>
                </c:pt>
                <c:pt idx="1500">
                  <c:v>0.65714285714285714</c:v>
                </c:pt>
                <c:pt idx="1501">
                  <c:v>0.48998060762766643</c:v>
                </c:pt>
                <c:pt idx="1502">
                  <c:v>0.63908246225319398</c:v>
                </c:pt>
                <c:pt idx="1503">
                  <c:v>0.46760070052539404</c:v>
                </c:pt>
                <c:pt idx="1504">
                  <c:v>0.38698431144683326</c:v>
                </c:pt>
                <c:pt idx="1505">
                  <c:v>0.33712280701754388</c:v>
                </c:pt>
                <c:pt idx="1506">
                  <c:v>0.65407815368476263</c:v>
                </c:pt>
                <c:pt idx="1507">
                  <c:v>0.47229465449804431</c:v>
                </c:pt>
                <c:pt idx="1508">
                  <c:v>0.44878048780487806</c:v>
                </c:pt>
                <c:pt idx="1509">
                  <c:v>0.40368243912096613</c:v>
                </c:pt>
                <c:pt idx="1510">
                  <c:v>0.38272583201267829</c:v>
                </c:pt>
                <c:pt idx="1511">
                  <c:v>0.5223342939481268</c:v>
                </c:pt>
                <c:pt idx="1512">
                  <c:v>0.46647230320699706</c:v>
                </c:pt>
                <c:pt idx="1513">
                  <c:v>0.74132492113564674</c:v>
                </c:pt>
                <c:pt idx="1514">
                  <c:v>0.62084309133489457</c:v>
                </c:pt>
                <c:pt idx="1515">
                  <c:v>0.48366013071895425</c:v>
                </c:pt>
                <c:pt idx="1516">
                  <c:v>0.63637482310957982</c:v>
                </c:pt>
                <c:pt idx="1517">
                  <c:v>0.60416184971098263</c:v>
                </c:pt>
                <c:pt idx="1518">
                  <c:v>0.39684174390662547</c:v>
                </c:pt>
                <c:pt idx="1519">
                  <c:v>0.33800096571704491</c:v>
                </c:pt>
                <c:pt idx="1520">
                  <c:v>0.57403082671648764</c:v>
                </c:pt>
                <c:pt idx="1521">
                  <c:v>0.50120060233608721</c:v>
                </c:pt>
                <c:pt idx="1522">
                  <c:v>0.33489949338127145</c:v>
                </c:pt>
                <c:pt idx="1523">
                  <c:v>0.57708628005657714</c:v>
                </c:pt>
                <c:pt idx="1524">
                  <c:v>0.52768575485092284</c:v>
                </c:pt>
                <c:pt idx="1525">
                  <c:v>0.52070802543392336</c:v>
                </c:pt>
                <c:pt idx="1526">
                  <c:v>0.48283831207737737</c:v>
                </c:pt>
                <c:pt idx="1527">
                  <c:v>0.59449354180829372</c:v>
                </c:pt>
                <c:pt idx="1528">
                  <c:v>0.54643823264201985</c:v>
                </c:pt>
                <c:pt idx="1529">
                  <c:v>0.49866666666666665</c:v>
                </c:pt>
                <c:pt idx="1530">
                  <c:v>0.47772377480761441</c:v>
                </c:pt>
                <c:pt idx="1531">
                  <c:v>0.40681487637648034</c:v>
                </c:pt>
                <c:pt idx="1532">
                  <c:v>0.37484445771738589</c:v>
                </c:pt>
                <c:pt idx="1533">
                  <c:v>0.68811248402215597</c:v>
                </c:pt>
                <c:pt idx="1534">
                  <c:v>0.52885443583117997</c:v>
                </c:pt>
                <c:pt idx="1535">
                  <c:v>0.59404761904761905</c:v>
                </c:pt>
                <c:pt idx="1536">
                  <c:v>0.33416572077185019</c:v>
                </c:pt>
                <c:pt idx="1537">
                  <c:v>0.31793354574419663</c:v>
                </c:pt>
                <c:pt idx="1538">
                  <c:v>0.55018726591760303</c:v>
                </c:pt>
                <c:pt idx="1539">
                  <c:v>0.51388888888888884</c:v>
                </c:pt>
                <c:pt idx="1540">
                  <c:v>0.55070270270270272</c:v>
                </c:pt>
                <c:pt idx="1541">
                  <c:v>0.40443092962641181</c:v>
                </c:pt>
                <c:pt idx="1542">
                  <c:v>0.6376953125</c:v>
                </c:pt>
                <c:pt idx="1543">
                  <c:v>0.65561224489795922</c:v>
                </c:pt>
                <c:pt idx="1544">
                  <c:v>0.58730158730158732</c:v>
                </c:pt>
                <c:pt idx="1545">
                  <c:v>0.5497470489038786</c:v>
                </c:pt>
                <c:pt idx="1546">
                  <c:v>0.35580204778156999</c:v>
                </c:pt>
                <c:pt idx="1547">
                  <c:v>0.50761828388131514</c:v>
                </c:pt>
                <c:pt idx="1548">
                  <c:v>0.54483282674772038</c:v>
                </c:pt>
                <c:pt idx="1549">
                  <c:v>0.40134907251264756</c:v>
                </c:pt>
                <c:pt idx="1550">
                  <c:v>0.49609882964889468</c:v>
                </c:pt>
                <c:pt idx="1551">
                  <c:v>0.59851116625310175</c:v>
                </c:pt>
                <c:pt idx="1552">
                  <c:v>0.54224652087475145</c:v>
                </c:pt>
                <c:pt idx="1553">
                  <c:v>0.78151260504201681</c:v>
                </c:pt>
                <c:pt idx="1554">
                  <c:v>0.39223300970873787</c:v>
                </c:pt>
                <c:pt idx="1555">
                  <c:v>0.32436708860759494</c:v>
                </c:pt>
                <c:pt idx="1556">
                  <c:v>0.46940194714881778</c:v>
                </c:pt>
                <c:pt idx="1557">
                  <c:v>0.44031141868512108</c:v>
                </c:pt>
                <c:pt idx="1558">
                  <c:v>0.4883936861652739</c:v>
                </c:pt>
                <c:pt idx="1559">
                  <c:v>0.40456238361266295</c:v>
                </c:pt>
                <c:pt idx="1560">
                  <c:v>0.52754820936639113</c:v>
                </c:pt>
                <c:pt idx="1561">
                  <c:v>0.62176165803108807</c:v>
                </c:pt>
                <c:pt idx="1562">
                  <c:v>0.39718804920913886</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0.47858122001370801</c:v>
                </c:pt>
                <c:pt idx="1828">
                  <c:v>0.58859612435522102</c:v>
                </c:pt>
                <c:pt idx="1829">
                  <c:v>0.50684320142814643</c:v>
                </c:pt>
                <c:pt idx="1830">
                  <c:v>0.63604488078541377</c:v>
                </c:pt>
                <c:pt idx="1831">
                  <c:v>0.66347469220246236</c:v>
                </c:pt>
                <c:pt idx="1832">
                  <c:v>0.77262180974477956</c:v>
                </c:pt>
                <c:pt idx="1833">
                  <c:v>0.63544138100302705</c:v>
                </c:pt>
                <c:pt idx="1834">
                  <c:v>0.55703982953614162</c:v>
                </c:pt>
                <c:pt idx="1835">
                  <c:v>0.62662169174883242</c:v>
                </c:pt>
                <c:pt idx="1836">
                  <c:v>0.69171935831239473</c:v>
                </c:pt>
                <c:pt idx="1837">
                  <c:v>0.5632844075728568</c:v>
                </c:pt>
                <c:pt idx="1838">
                  <c:v>0.70394736842105265</c:v>
                </c:pt>
                <c:pt idx="1839">
                  <c:v>0.66408268733850129</c:v>
                </c:pt>
                <c:pt idx="1840">
                  <c:v>0.35135135135135137</c:v>
                </c:pt>
                <c:pt idx="1841">
                  <c:v>0.68975468975468979</c:v>
                </c:pt>
                <c:pt idx="1842">
                  <c:v>0.49777282850779508</c:v>
                </c:pt>
                <c:pt idx="1843">
                  <c:v>0.47612551159618011</c:v>
                </c:pt>
                <c:pt idx="1844">
                  <c:v>0.36458333333333331</c:v>
                </c:pt>
                <c:pt idx="1845">
                  <c:v>0.59628420788350489</c:v>
                </c:pt>
                <c:pt idx="1846">
                  <c:v>0.46068989669059707</c:v>
                </c:pt>
                <c:pt idx="1847">
                  <c:v>0.4525909592061742</c:v>
                </c:pt>
                <c:pt idx="1848">
                  <c:v>0.58447113012008556</c:v>
                </c:pt>
                <c:pt idx="1849">
                  <c:v>0.64031437817845582</c:v>
                </c:pt>
                <c:pt idx="1850">
                  <c:v>0.63063063063063063</c:v>
                </c:pt>
                <c:pt idx="1851">
                  <c:v>0.48297389330306467</c:v>
                </c:pt>
                <c:pt idx="1852">
                  <c:v>0.52001107879795039</c:v>
                </c:pt>
                <c:pt idx="1853">
                  <c:v>0.69005010737294203</c:v>
                </c:pt>
                <c:pt idx="1854">
                  <c:v>0.61535144458818458</c:v>
                </c:pt>
                <c:pt idx="1855">
                  <c:v>0.56151645207439194</c:v>
                </c:pt>
                <c:pt idx="1856">
                  <c:v>0.54162042175360714</c:v>
                </c:pt>
                <c:pt idx="1857">
                  <c:v>0.5717255717255717</c:v>
                </c:pt>
                <c:pt idx="1858">
                  <c:v>0.41194141945174617</c:v>
                </c:pt>
                <c:pt idx="1859">
                  <c:v>0.55036496350364961</c:v>
                </c:pt>
                <c:pt idx="1860">
                  <c:v>0.6004273504273504</c:v>
                </c:pt>
                <c:pt idx="1861">
                  <c:v>0.51879388682362659</c:v>
                </c:pt>
                <c:pt idx="1862">
                  <c:v>0.74375000000000002</c:v>
                </c:pt>
                <c:pt idx="1863">
                  <c:v>0.3091983745844108</c:v>
                </c:pt>
                <c:pt idx="1864">
                  <c:v>0.67088122605363987</c:v>
                </c:pt>
                <c:pt idx="1865">
                  <c:v>0.73019057171514545</c:v>
                </c:pt>
                <c:pt idx="1866">
                  <c:v>0.78770131771595897</c:v>
                </c:pt>
                <c:pt idx="1867">
                  <c:v>0.42214532871972316</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0.77781619492160281</c:v>
                </c:pt>
                <c:pt idx="2029">
                  <c:v>0.59467545948586431</c:v>
                </c:pt>
                <c:pt idx="2030">
                  <c:v>0.58275423314084374</c:v>
                </c:pt>
                <c:pt idx="2031">
                  <c:v>0.51868978805394994</c:v>
                </c:pt>
                <c:pt idx="2032">
                  <c:v>0.53880764904386946</c:v>
                </c:pt>
                <c:pt idx="2033">
                  <c:v>0.39831460674157304</c:v>
                </c:pt>
                <c:pt idx="2034">
                  <c:v>0.60337041524396962</c:v>
                </c:pt>
                <c:pt idx="2035">
                  <c:v>0.56554307116104874</c:v>
                </c:pt>
                <c:pt idx="2036">
                  <c:v>0.61521262234222074</c:v>
                </c:pt>
                <c:pt idx="2037">
                  <c:v>0.52024291497975705</c:v>
                </c:pt>
                <c:pt idx="2038">
                  <c:v>0.72259136212624586</c:v>
                </c:pt>
                <c:pt idx="2039">
                  <c:v>0.62365924092409242</c:v>
                </c:pt>
                <c:pt idx="2040">
                  <c:v>0.5287850850235607</c:v>
                </c:pt>
                <c:pt idx="2041">
                  <c:v>0.50108932461873634</c:v>
                </c:pt>
                <c:pt idx="2042">
                  <c:v>0.39697322467986029</c:v>
                </c:pt>
                <c:pt idx="2043">
                  <c:v>0.66530278232405893</c:v>
                </c:pt>
                <c:pt idx="2044">
                  <c:v>0.80914512922465209</c:v>
                </c:pt>
                <c:pt idx="2045">
                  <c:v>0.65524518290739642</c:v>
                </c:pt>
                <c:pt idx="2046">
                  <c:v>0.45533141210374639</c:v>
                </c:pt>
                <c:pt idx="2047">
                  <c:v>0.6004464285714286</c:v>
                </c:pt>
                <c:pt idx="2048">
                  <c:v>0.72366590368475381</c:v>
                </c:pt>
                <c:pt idx="2049">
                  <c:v>0.53917238567642867</c:v>
                </c:pt>
                <c:pt idx="2050">
                  <c:v>0.48648833083117238</c:v>
                </c:pt>
                <c:pt idx="2051">
                  <c:v>0.50387596899224807</c:v>
                </c:pt>
                <c:pt idx="2052">
                  <c:v>0.39612460142261469</c:v>
                </c:pt>
                <c:pt idx="2053">
                  <c:v>0.53325102179836514</c:v>
                </c:pt>
                <c:pt idx="2054">
                  <c:v>0.55101519601583449</c:v>
                </c:pt>
                <c:pt idx="2055">
                  <c:v>0.34589632083937322</c:v>
                </c:pt>
                <c:pt idx="2056">
                  <c:v>0.52209595959595956</c:v>
                </c:pt>
                <c:pt idx="2057">
                  <c:v>0.3863922721545569</c:v>
                </c:pt>
                <c:pt idx="2058">
                  <c:v>0.46024955436720144</c:v>
                </c:pt>
                <c:pt idx="2059">
                  <c:v>0.45526410348544738</c:v>
                </c:pt>
                <c:pt idx="2060">
                  <c:v>0.43261648745519715</c:v>
                </c:pt>
                <c:pt idx="2061">
                  <c:v>0.43202033036848791</c:v>
                </c:pt>
                <c:pt idx="2062">
                  <c:v>0.70499419279907083</c:v>
                </c:pt>
                <c:pt idx="2063">
                  <c:v>0.48230668414154654</c:v>
                </c:pt>
                <c:pt idx="2064">
                  <c:v>0.53426124197002145</c:v>
                </c:pt>
                <c:pt idx="2065">
                  <c:v>0.65225390984360621</c:v>
                </c:pt>
                <c:pt idx="2066">
                  <c:v>0.43452380952380953</c:v>
                </c:pt>
                <c:pt idx="2067">
                  <c:v>0.43138542350623771</c:v>
                </c:pt>
                <c:pt idx="2068">
                  <c:v>0.43770491803278688</c:v>
                </c:pt>
              </c:numCache>
            </c:numRef>
          </c:yVal>
          <c:smooth val="0"/>
          <c:extLst xmlns:c16r2="http://schemas.microsoft.com/office/drawing/2015/06/chart">
            <c:ext xmlns:c16="http://schemas.microsoft.com/office/drawing/2014/chart" uri="{C3380CC4-5D6E-409C-BE32-E72D297353CC}">
              <c16:uniqueId val="{00000001-4F3B-475B-9A21-C569BB2E06B2}"/>
            </c:ext>
          </c:extLst>
        </c:ser>
        <c:ser>
          <c:idx val="2"/>
          <c:order val="2"/>
          <c:tx>
            <c:strRef>
              <c:f>Scatter2!$T$42</c:f>
              <c:strCache>
                <c:ptCount val="1"/>
                <c:pt idx="0">
                  <c:v>Odd Years</c:v>
                </c:pt>
              </c:strCache>
            </c:strRef>
          </c:tx>
          <c:spPr>
            <a:ln w="28575">
              <a:noFill/>
            </a:ln>
          </c:spPr>
          <c:marker>
            <c:symbol val="triangle"/>
            <c:size val="8"/>
            <c:spPr>
              <a:solidFill>
                <a:srgbClr val="FF0000"/>
              </a:solidFill>
              <a:ln>
                <a:solidFill>
                  <a:srgbClr val="FF0000"/>
                </a:solidFill>
                <a:prstDash val="solid"/>
              </a:ln>
            </c:spPr>
          </c:marker>
          <c:xVal>
            <c:numRef>
              <c:f>Scatter2!$Q$43:$Q$2111</c:f>
              <c:numCache>
                <c:formatCode>#,##0.00</c:formatCode>
                <c:ptCount val="2069"/>
                <c:pt idx="0">
                  <c:v>2.9794496195690821</c:v>
                </c:pt>
                <c:pt idx="1">
                  <c:v>1.60731026701099</c:v>
                </c:pt>
                <c:pt idx="2">
                  <c:v>1.9500064888580029</c:v>
                </c:pt>
                <c:pt idx="3">
                  <c:v>1.7171717171717171</c:v>
                </c:pt>
                <c:pt idx="4">
                  <c:v>2.151627231426593</c:v>
                </c:pt>
                <c:pt idx="5">
                  <c:v>2.2392290249433109</c:v>
                </c:pt>
                <c:pt idx="6">
                  <c:v>1.8676840371108991</c:v>
                </c:pt>
                <c:pt idx="7">
                  <c:v>2.1883753501400562</c:v>
                </c:pt>
                <c:pt idx="8">
                  <c:v>1.6033755274261605</c:v>
                </c:pt>
                <c:pt idx="9">
                  <c:v>2.7619499841722064</c:v>
                </c:pt>
                <c:pt idx="10">
                  <c:v>2.551767786324219</c:v>
                </c:pt>
                <c:pt idx="11">
                  <c:v>2.7283320609153372</c:v>
                </c:pt>
                <c:pt idx="12">
                  <c:v>2.2636893555759143</c:v>
                </c:pt>
                <c:pt idx="13">
                  <c:v>1.2516999949629779</c:v>
                </c:pt>
                <c:pt idx="14">
                  <c:v>2.2438496891051636</c:v>
                </c:pt>
                <c:pt idx="15">
                  <c:v>1.7596183804806771</c:v>
                </c:pt>
                <c:pt idx="16">
                  <c:v>2.2555360666520499</c:v>
                </c:pt>
                <c:pt idx="17">
                  <c:v>2.0287515952255837</c:v>
                </c:pt>
                <c:pt idx="18">
                  <c:v>3.3138192169289438</c:v>
                </c:pt>
                <c:pt idx="19">
                  <c:v>2.5731326327747799</c:v>
                </c:pt>
                <c:pt idx="20">
                  <c:v>2.4658156887996667</c:v>
                </c:pt>
                <c:pt idx="21">
                  <c:v>1.5273920727089119</c:v>
                </c:pt>
                <c:pt idx="22">
                  <c:v>2.3339794482355751</c:v>
                </c:pt>
                <c:pt idx="23">
                  <c:v>2.6554565886955799</c:v>
                </c:pt>
                <c:pt idx="24">
                  <c:v>1.6529285582063873</c:v>
                </c:pt>
                <c:pt idx="25">
                  <c:v>1.6194431595626371</c:v>
                </c:pt>
                <c:pt idx="26">
                  <c:v>1.7141932297320299</c:v>
                </c:pt>
                <c:pt idx="27">
                  <c:v>2.6210915809594946</c:v>
                </c:pt>
                <c:pt idx="28">
                  <c:v>2.4487696811456603</c:v>
                </c:pt>
                <c:pt idx="29">
                  <c:v>1.4749455813513299</c:v>
                </c:pt>
                <c:pt idx="30">
                  <c:v>2.2706164149190986</c:v>
                </c:pt>
                <c:pt idx="31">
                  <c:v>1.5086487189491482</c:v>
                </c:pt>
                <c:pt idx="32">
                  <c:v>1.9548251048935847</c:v>
                </c:pt>
                <c:pt idx="33">
                  <c:v>1.2084876050143778</c:v>
                </c:pt>
                <c:pt idx="34">
                  <c:v>2.1780499780344731</c:v>
                </c:pt>
                <c:pt idx="35">
                  <c:v>1.6926376721709693</c:v>
                </c:pt>
                <c:pt idx="36">
                  <c:v>1.0806033703577238</c:v>
                </c:pt>
                <c:pt idx="37">
                  <c:v>2.1759117376647255</c:v>
                </c:pt>
                <c:pt idx="38">
                  <c:v>2.0764442715425018</c:v>
                </c:pt>
                <c:pt idx="39">
                  <c:v>1.7066042588792603</c:v>
                </c:pt>
                <c:pt idx="40">
                  <c:v>1.8790783310318686</c:v>
                </c:pt>
                <c:pt idx="41">
                  <c:v>1.9959426739087758</c:v>
                </c:pt>
                <c:pt idx="42">
                  <c:v>1.5501504257814491</c:v>
                </c:pt>
                <c:pt idx="43">
                  <c:v>2.1490614356997653</c:v>
                </c:pt>
                <c:pt idx="44">
                  <c:v>1.4754215855918582</c:v>
                </c:pt>
                <c:pt idx="45">
                  <c:v>2.0418100803116412</c:v>
                </c:pt>
                <c:pt idx="46">
                  <c:v>2.3648379369090424</c:v>
                </c:pt>
                <c:pt idx="47">
                  <c:v>2.4170643962888727</c:v>
                </c:pt>
                <c:pt idx="48">
                  <c:v>1.2284159458683093</c:v>
                </c:pt>
                <c:pt idx="49">
                  <c:v>1.2084676518464141</c:v>
                </c:pt>
                <c:pt idx="50">
                  <c:v>1.7306262468621403</c:v>
                </c:pt>
                <c:pt idx="51">
                  <c:v>1.9190890924857669</c:v>
                </c:pt>
                <c:pt idx="52">
                  <c:v>1.5867720808175156</c:v>
                </c:pt>
                <c:pt idx="53">
                  <c:v>1.4153350507540869</c:v>
                </c:pt>
                <c:pt idx="54">
                  <c:v>0.96852147467647587</c:v>
                </c:pt>
                <c:pt idx="55">
                  <c:v>1.9178369926075465</c:v>
                </c:pt>
                <c:pt idx="56">
                  <c:v>2.6824769008933531</c:v>
                </c:pt>
                <c:pt idx="57">
                  <c:v>2.0258893214868059</c:v>
                </c:pt>
                <c:pt idx="58">
                  <c:v>1.8820327281176354</c:v>
                </c:pt>
                <c:pt idx="59">
                  <c:v>1.9090909090909092</c:v>
                </c:pt>
                <c:pt idx="60">
                  <c:v>1.9189199438734879</c:v>
                </c:pt>
                <c:pt idx="61">
                  <c:v>0.80397436383632293</c:v>
                </c:pt>
                <c:pt idx="62">
                  <c:v>2.7282427522334349</c:v>
                </c:pt>
                <c:pt idx="63">
                  <c:v>2.2292483363419819</c:v>
                </c:pt>
                <c:pt idx="64">
                  <c:v>0.68251475804162676</c:v>
                </c:pt>
                <c:pt idx="65">
                  <c:v>0.68890738631385262</c:v>
                </c:pt>
                <c:pt idx="66">
                  <c:v>0.68082547878830746</c:v>
                </c:pt>
                <c:pt idx="67">
                  <c:v>0.73798853436498513</c:v>
                </c:pt>
                <c:pt idx="68">
                  <c:v>0.90899429221603312</c:v>
                </c:pt>
                <c:pt idx="69">
                  <c:v>0.92976745539941474</c:v>
                </c:pt>
                <c:pt idx="70">
                  <c:v>1.5589604552021832</c:v>
                </c:pt>
                <c:pt idx="71">
                  <c:v>1.2772970745776679</c:v>
                </c:pt>
                <c:pt idx="72">
                  <c:v>2.2692990983139478</c:v>
                </c:pt>
                <c:pt idx="73">
                  <c:v>0.65295258590177396</c:v>
                </c:pt>
                <c:pt idx="74">
                  <c:v>0.65066963246996201</c:v>
                </c:pt>
                <c:pt idx="75">
                  <c:v>1.7458761807870742</c:v>
                </c:pt>
                <c:pt idx="76">
                  <c:v>0.6641651928684098</c:v>
                </c:pt>
                <c:pt idx="77">
                  <c:v>1.2452391269642165</c:v>
                </c:pt>
                <c:pt idx="78">
                  <c:v>0.97089795613532826</c:v>
                </c:pt>
                <c:pt idx="79">
                  <c:v>0.61073331311993762</c:v>
                </c:pt>
                <c:pt idx="80">
                  <c:v>1.3143738577002346</c:v>
                </c:pt>
                <c:pt idx="81">
                  <c:v>1.5748255265206579</c:v>
                </c:pt>
                <c:pt idx="82">
                  <c:v>1.7345122218629561</c:v>
                </c:pt>
                <c:pt idx="83">
                  <c:v>0.65435346803120353</c:v>
                </c:pt>
                <c:pt idx="84">
                  <c:v>1.4070871185651059</c:v>
                </c:pt>
                <c:pt idx="85">
                  <c:v>0.65513626834381555</c:v>
                </c:pt>
                <c:pt idx="86">
                  <c:v>1.6271582412596357</c:v>
                </c:pt>
                <c:pt idx="87">
                  <c:v>0.46287489696277978</c:v>
                </c:pt>
                <c:pt idx="88">
                  <c:v>1.111674600338862</c:v>
                </c:pt>
                <c:pt idx="89">
                  <c:v>0.99269209648122336</c:v>
                </c:pt>
                <c:pt idx="90">
                  <c:v>1.521048425347775</c:v>
                </c:pt>
                <c:pt idx="91">
                  <c:v>0.7230255839822024</c:v>
                </c:pt>
                <c:pt idx="92">
                  <c:v>0.6349354560097108</c:v>
                </c:pt>
                <c:pt idx="93">
                  <c:v>0.7301978956659545</c:v>
                </c:pt>
                <c:pt idx="94">
                  <c:v>1.1733482329934348</c:v>
                </c:pt>
                <c:pt idx="95">
                  <c:v>1.8896001932600555</c:v>
                </c:pt>
                <c:pt idx="96">
                  <c:v>2.0291151594014316</c:v>
                </c:pt>
                <c:pt idx="97">
                  <c:v>0.72736607906897144</c:v>
                </c:pt>
                <c:pt idx="98">
                  <c:v>0.87675736767299683</c:v>
                </c:pt>
                <c:pt idx="99">
                  <c:v>0.84032312977808044</c:v>
                </c:pt>
                <c:pt idx="100">
                  <c:v>0.77266957337601416</c:v>
                </c:pt>
                <c:pt idx="101">
                  <c:v>1.1312343510434071</c:v>
                </c:pt>
                <c:pt idx="102">
                  <c:v>0.50622913151186588</c:v>
                </c:pt>
                <c:pt idx="103">
                  <c:v>0.91106415105512095</c:v>
                </c:pt>
                <c:pt idx="104">
                  <c:v>0.94630590214496002</c:v>
                </c:pt>
                <c:pt idx="105">
                  <c:v>0.90467739400056046</c:v>
                </c:pt>
                <c:pt idx="106">
                  <c:v>1.8036613360597233</c:v>
                </c:pt>
                <c:pt idx="107">
                  <c:v>0.81041342328316901</c:v>
                </c:pt>
                <c:pt idx="108">
                  <c:v>1.2108391345332559</c:v>
                </c:pt>
                <c:pt idx="109">
                  <c:v>0.65314954319602503</c:v>
                </c:pt>
                <c:pt idx="110">
                  <c:v>1.3802514864996587</c:v>
                </c:pt>
                <c:pt idx="111">
                  <c:v>1.2122835805900674</c:v>
                </c:pt>
                <c:pt idx="112">
                  <c:v>1.2198360491591316</c:v>
                </c:pt>
                <c:pt idx="113">
                  <c:v>0.67827589771997698</c:v>
                </c:pt>
                <c:pt idx="114">
                  <c:v>1.9416666666666667</c:v>
                </c:pt>
                <c:pt idx="115">
                  <c:v>0.29037371882406493</c:v>
                </c:pt>
                <c:pt idx="116">
                  <c:v>1.1271291243123882</c:v>
                </c:pt>
                <c:pt idx="117">
                  <c:v>1.492221399089851</c:v>
                </c:pt>
                <c:pt idx="118">
                  <c:v>0.680231719832741</c:v>
                </c:pt>
                <c:pt idx="119">
                  <c:v>0.62843799464025452</c:v>
                </c:pt>
                <c:pt idx="120">
                  <c:v>1.4459268092718194</c:v>
                </c:pt>
                <c:pt idx="121">
                  <c:v>0.55442389197358477</c:v>
                </c:pt>
                <c:pt idx="122">
                  <c:v>0.7626673667629299</c:v>
                </c:pt>
                <c:pt idx="123">
                  <c:v>1.0580346820809248</c:v>
                </c:pt>
                <c:pt idx="124">
                  <c:v>2.1432979239211885</c:v>
                </c:pt>
                <c:pt idx="125">
                  <c:v>3.1166528749778237</c:v>
                </c:pt>
                <c:pt idx="126">
                  <c:v>0.75613516638828215</c:v>
                </c:pt>
                <c:pt idx="127">
                  <c:v>1.3420444360583046</c:v>
                </c:pt>
                <c:pt idx="128">
                  <c:v>2.1190904571387987</c:v>
                </c:pt>
                <c:pt idx="129">
                  <c:v>2.617532498757754</c:v>
                </c:pt>
                <c:pt idx="130">
                  <c:v>2.6063122124801641</c:v>
                </c:pt>
                <c:pt idx="131">
                  <c:v>2.4963705251230479</c:v>
                </c:pt>
                <c:pt idx="132">
                  <c:v>2.9067143295600211</c:v>
                </c:pt>
                <c:pt idx="133">
                  <c:v>3.690081089403634</c:v>
                </c:pt>
                <c:pt idx="134">
                  <c:v>1.9166216308790733</c:v>
                </c:pt>
                <c:pt idx="135">
                  <c:v>3.070413723843862</c:v>
                </c:pt>
                <c:pt idx="136">
                  <c:v>2.3807474973467575</c:v>
                </c:pt>
                <c:pt idx="137">
                  <c:v>2.1222009116496872</c:v>
                </c:pt>
                <c:pt idx="138">
                  <c:v>2.5919764056414714</c:v>
                </c:pt>
                <c:pt idx="139">
                  <c:v>2.0197076788420092</c:v>
                </c:pt>
                <c:pt idx="140">
                  <c:v>3.0963920301561658</c:v>
                </c:pt>
                <c:pt idx="141">
                  <c:v>2.1281517464723572</c:v>
                </c:pt>
                <c:pt idx="142">
                  <c:v>2.7333333333333334</c:v>
                </c:pt>
                <c:pt idx="143">
                  <c:v>1.6837605393440682</c:v>
                </c:pt>
                <c:pt idx="144">
                  <c:v>3.1893471906463136</c:v>
                </c:pt>
                <c:pt idx="145">
                  <c:v>2.5643490455080067</c:v>
                </c:pt>
                <c:pt idx="146">
                  <c:v>2.4864884471689215</c:v>
                </c:pt>
                <c:pt idx="147">
                  <c:v>1.1425299786888896</c:v>
                </c:pt>
                <c:pt idx="148">
                  <c:v>1.7441198570094947</c:v>
                </c:pt>
                <c:pt idx="149">
                  <c:v>1.4757294292971421</c:v>
                </c:pt>
                <c:pt idx="150">
                  <c:v>1.8500790051643208</c:v>
                </c:pt>
                <c:pt idx="151">
                  <c:v>1.8188548864758145</c:v>
                </c:pt>
                <c:pt idx="152">
                  <c:v>2.2506982092985051</c:v>
                </c:pt>
                <c:pt idx="153">
                  <c:v>2.2551786967755425</c:v>
                </c:pt>
                <c:pt idx="154">
                  <c:v>1.9795996746791975</c:v>
                </c:pt>
                <c:pt idx="155">
                  <c:v>2.3568503665782758</c:v>
                </c:pt>
                <c:pt idx="156">
                  <c:v>2.373792777096642</c:v>
                </c:pt>
                <c:pt idx="157">
                  <c:v>2.1508704061895552</c:v>
                </c:pt>
                <c:pt idx="158">
                  <c:v>1.2913526989551527</c:v>
                </c:pt>
                <c:pt idx="159">
                  <c:v>1.6948396194420148</c:v>
                </c:pt>
                <c:pt idx="160">
                  <c:v>2.4308825507870311</c:v>
                </c:pt>
                <c:pt idx="161">
                  <c:v>2.4344328238133546</c:v>
                </c:pt>
                <c:pt idx="162">
                  <c:v>2.6511627906976742</c:v>
                </c:pt>
                <c:pt idx="163">
                  <c:v>2.6442953945418322</c:v>
                </c:pt>
                <c:pt idx="164">
                  <c:v>2.0800435811643974</c:v>
                </c:pt>
                <c:pt idx="165">
                  <c:v>1.1337914210431521</c:v>
                </c:pt>
                <c:pt idx="166">
                  <c:v>2.2980077692319694</c:v>
                </c:pt>
                <c:pt idx="167">
                  <c:v>2.2741077645594747</c:v>
                </c:pt>
                <c:pt idx="168">
                  <c:v>1.9614850109191979</c:v>
                </c:pt>
                <c:pt idx="169">
                  <c:v>2.4552212650569074</c:v>
                </c:pt>
                <c:pt idx="170">
                  <c:v>2.4628348999958591</c:v>
                </c:pt>
                <c:pt idx="171">
                  <c:v>1.5423673812205319</c:v>
                </c:pt>
                <c:pt idx="172">
                  <c:v>2.5506648454269225</c:v>
                </c:pt>
                <c:pt idx="173">
                  <c:v>2.2533889600426078</c:v>
                </c:pt>
                <c:pt idx="174">
                  <c:v>1.8380287342483344</c:v>
                </c:pt>
                <c:pt idx="175">
                  <c:v>0.77885676724832886</c:v>
                </c:pt>
                <c:pt idx="176">
                  <c:v>0.33222591362126241</c:v>
                </c:pt>
                <c:pt idx="177">
                  <c:v>0.47764931817142614</c:v>
                </c:pt>
                <c:pt idx="178">
                  <c:v>1.1862480846107055</c:v>
                </c:pt>
                <c:pt idx="179">
                  <c:v>7.3544573510206879E-2</c:v>
                </c:pt>
                <c:pt idx="180">
                  <c:v>1.1489325716551919</c:v>
                </c:pt>
                <c:pt idx="181">
                  <c:v>0.7351321395171625</c:v>
                </c:pt>
                <c:pt idx="182">
                  <c:v>1.0926955003395185</c:v>
                </c:pt>
                <c:pt idx="183">
                  <c:v>0.84230029216846014</c:v>
                </c:pt>
                <c:pt idx="184">
                  <c:v>0.41649508794634976</c:v>
                </c:pt>
                <c:pt idx="185">
                  <c:v>0.38025059621816787</c:v>
                </c:pt>
                <c:pt idx="186">
                  <c:v>1.1546080231142402</c:v>
                </c:pt>
                <c:pt idx="187">
                  <c:v>1.1565005646082123</c:v>
                </c:pt>
                <c:pt idx="188">
                  <c:v>0.46099731751079215</c:v>
                </c:pt>
                <c:pt idx="189">
                  <c:v>0.75624506675856851</c:v>
                </c:pt>
                <c:pt idx="190">
                  <c:v>0.50941327934363922</c:v>
                </c:pt>
                <c:pt idx="191">
                  <c:v>0.61778384506814132</c:v>
                </c:pt>
                <c:pt idx="192">
                  <c:v>0.47186807890478871</c:v>
                </c:pt>
                <c:pt idx="193">
                  <c:v>0.4730962480359599</c:v>
                </c:pt>
                <c:pt idx="194">
                  <c:v>1.3065830721003135</c:v>
                </c:pt>
                <c:pt idx="195">
                  <c:v>0.53626564108119812</c:v>
                </c:pt>
                <c:pt idx="196">
                  <c:v>1.0261474793077501</c:v>
                </c:pt>
                <c:pt idx="197">
                  <c:v>1.0239610632721827</c:v>
                </c:pt>
                <c:pt idx="198">
                  <c:v>0.7427055702917772</c:v>
                </c:pt>
                <c:pt idx="199">
                  <c:v>1.1518896316616507</c:v>
                </c:pt>
                <c:pt idx="200">
                  <c:v>0.73931454530582452</c:v>
                </c:pt>
                <c:pt idx="201">
                  <c:v>0.74812339946265993</c:v>
                </c:pt>
                <c:pt idx="202">
                  <c:v>0.78551826581736706</c:v>
                </c:pt>
                <c:pt idx="203">
                  <c:v>0.43130168695675108</c:v>
                </c:pt>
                <c:pt idx="204">
                  <c:v>0.49537788441182701</c:v>
                </c:pt>
                <c:pt idx="205">
                  <c:v>0.87953210136618576</c:v>
                </c:pt>
                <c:pt idx="206">
                  <c:v>0.82955404383975806</c:v>
                </c:pt>
                <c:pt idx="207">
                  <c:v>1.4330367270802351</c:v>
                </c:pt>
                <c:pt idx="208">
                  <c:v>0.76054510058403635</c:v>
                </c:pt>
                <c:pt idx="209">
                  <c:v>1.0130713621305831</c:v>
                </c:pt>
                <c:pt idx="210">
                  <c:v>0.57154614663587933</c:v>
                </c:pt>
                <c:pt idx="211">
                  <c:v>0.53695406819658675</c:v>
                </c:pt>
                <c:pt idx="212">
                  <c:v>0.98365104131334369</c:v>
                </c:pt>
                <c:pt idx="213">
                  <c:v>1.2407384151701621</c:v>
                </c:pt>
                <c:pt idx="214">
                  <c:v>1.7824062228135715</c:v>
                </c:pt>
                <c:pt idx="215">
                  <c:v>0.75576319042057405</c:v>
                </c:pt>
                <c:pt idx="216">
                  <c:v>1.3708983267902506</c:v>
                </c:pt>
                <c:pt idx="217">
                  <c:v>1.6072303682405034</c:v>
                </c:pt>
                <c:pt idx="218">
                  <c:v>0.49540920800581284</c:v>
                </c:pt>
                <c:pt idx="219">
                  <c:v>1.3906500093541481</c:v>
                </c:pt>
                <c:pt idx="220">
                  <c:v>1.4140353794666058</c:v>
                </c:pt>
                <c:pt idx="221">
                  <c:v>0.80773606370875994</c:v>
                </c:pt>
                <c:pt idx="222">
                  <c:v>0.82640412181808909</c:v>
                </c:pt>
                <c:pt idx="223">
                  <c:v>1.1993066637319101</c:v>
                </c:pt>
                <c:pt idx="224">
                  <c:v>0.64867895063499792</c:v>
                </c:pt>
                <c:pt idx="225">
                  <c:v>0.37709168041480084</c:v>
                </c:pt>
                <c:pt idx="226">
                  <c:v>1.2985204957046415</c:v>
                </c:pt>
                <c:pt idx="227">
                  <c:v>1.4671332778620723</c:v>
                </c:pt>
                <c:pt idx="228">
                  <c:v>1.2116243895117247</c:v>
                </c:pt>
                <c:pt idx="229">
                  <c:v>1.217859163385713</c:v>
                </c:pt>
                <c:pt idx="230">
                  <c:v>1.0819684807532737</c:v>
                </c:pt>
                <c:pt idx="231">
                  <c:v>0.32550377894849181</c:v>
                </c:pt>
                <c:pt idx="232">
                  <c:v>0.6885129118432769</c:v>
                </c:pt>
                <c:pt idx="233">
                  <c:v>0.69100623330365096</c:v>
                </c:pt>
                <c:pt idx="234">
                  <c:v>0.53766864691272664</c:v>
                </c:pt>
                <c:pt idx="235">
                  <c:v>0.71846991780385705</c:v>
                </c:pt>
                <c:pt idx="236">
                  <c:v>0.66168998372517707</c:v>
                </c:pt>
                <c:pt idx="237">
                  <c:v>1.3654858880916363</c:v>
                </c:pt>
                <c:pt idx="238">
                  <c:v>0.84571251725943908</c:v>
                </c:pt>
                <c:pt idx="239">
                  <c:v>1.0521743851457734</c:v>
                </c:pt>
                <c:pt idx="240">
                  <c:v>2.4429139548095806</c:v>
                </c:pt>
                <c:pt idx="241">
                  <c:v>0.85003607164141648</c:v>
                </c:pt>
                <c:pt idx="242">
                  <c:v>1.4736277433300202</c:v>
                </c:pt>
                <c:pt idx="243">
                  <c:v>0.77705827937095273</c:v>
                </c:pt>
                <c:pt idx="244">
                  <c:v>1.3419492575436991</c:v>
                </c:pt>
                <c:pt idx="245">
                  <c:v>1.3382711892938304</c:v>
                </c:pt>
                <c:pt idx="246">
                  <c:v>0.41787357301073436</c:v>
                </c:pt>
                <c:pt idx="247">
                  <c:v>0.85026834710245436</c:v>
                </c:pt>
                <c:pt idx="248">
                  <c:v>0.96566182776913068</c:v>
                </c:pt>
                <c:pt idx="249">
                  <c:v>0.33767922806178541</c:v>
                </c:pt>
                <c:pt idx="250">
                  <c:v>0.89789179578359157</c:v>
                </c:pt>
                <c:pt idx="251">
                  <c:v>1.0735098660668643</c:v>
                </c:pt>
                <c:pt idx="252">
                  <c:v>1.2329952539894975</c:v>
                </c:pt>
                <c:pt idx="253">
                  <c:v>1.2139411557997635</c:v>
                </c:pt>
                <c:pt idx="254">
                  <c:v>0.91878090010821678</c:v>
                </c:pt>
                <c:pt idx="255">
                  <c:v>0.81325395418669388</c:v>
                </c:pt>
                <c:pt idx="256">
                  <c:v>1.8166107348833471</c:v>
                </c:pt>
                <c:pt idx="257">
                  <c:v>1.8275429561067118</c:v>
                </c:pt>
                <c:pt idx="258">
                  <c:v>2.4259507649485159</c:v>
                </c:pt>
                <c:pt idx="259">
                  <c:v>3.0007570022710066</c:v>
                </c:pt>
                <c:pt idx="260">
                  <c:v>1.9353611405915216</c:v>
                </c:pt>
                <c:pt idx="261">
                  <c:v>1.9716019628909087</c:v>
                </c:pt>
                <c:pt idx="262">
                  <c:v>1.5789388363836789</c:v>
                </c:pt>
                <c:pt idx="263">
                  <c:v>1.8952459454258774</c:v>
                </c:pt>
                <c:pt idx="264">
                  <c:v>1.8377559509766181</c:v>
                </c:pt>
                <c:pt idx="265">
                  <c:v>1.6588150985068313</c:v>
                </c:pt>
                <c:pt idx="266">
                  <c:v>1.8794201872099319</c:v>
                </c:pt>
                <c:pt idx="267">
                  <c:v>1.7158720291570513</c:v>
                </c:pt>
                <c:pt idx="268">
                  <c:v>1.6138328530259365</c:v>
                </c:pt>
                <c:pt idx="269">
                  <c:v>1.6358914149500123</c:v>
                </c:pt>
                <c:pt idx="270">
                  <c:v>1.7085388959360186</c:v>
                </c:pt>
                <c:pt idx="271">
                  <c:v>1.7157906611077471</c:v>
                </c:pt>
                <c:pt idx="272">
                  <c:v>2.4476737462899432</c:v>
                </c:pt>
                <c:pt idx="273">
                  <c:v>1.8587559217790863</c:v>
                </c:pt>
                <c:pt idx="274">
                  <c:v>2.5279941801572829</c:v>
                </c:pt>
                <c:pt idx="275">
                  <c:v>1.7160162481578956</c:v>
                </c:pt>
                <c:pt idx="276">
                  <c:v>3.2019124146748301</c:v>
                </c:pt>
                <c:pt idx="277">
                  <c:v>2.295038218867349</c:v>
                </c:pt>
                <c:pt idx="278">
                  <c:v>2.1352481504607295</c:v>
                </c:pt>
                <c:pt idx="279">
                  <c:v>2.1352481504607295</c:v>
                </c:pt>
                <c:pt idx="280">
                  <c:v>2.0910716742330444</c:v>
                </c:pt>
                <c:pt idx="281">
                  <c:v>2.1010768018609536</c:v>
                </c:pt>
                <c:pt idx="282">
                  <c:v>2.518885022953075</c:v>
                </c:pt>
                <c:pt idx="283">
                  <c:v>2.6498366232487354</c:v>
                </c:pt>
                <c:pt idx="284">
                  <c:v>2.4304666291041337</c:v>
                </c:pt>
                <c:pt idx="285">
                  <c:v>3.1309677132832974</c:v>
                </c:pt>
                <c:pt idx="286">
                  <c:v>2.6076034706477218</c:v>
                </c:pt>
                <c:pt idx="287">
                  <c:v>1.9022854796770219</c:v>
                </c:pt>
                <c:pt idx="288">
                  <c:v>1.8415237293486266</c:v>
                </c:pt>
                <c:pt idx="289">
                  <c:v>2.2629977264200254</c:v>
                </c:pt>
                <c:pt idx="290">
                  <c:v>2.3739934387116017</c:v>
                </c:pt>
                <c:pt idx="291">
                  <c:v>1.9059499023177746</c:v>
                </c:pt>
                <c:pt idx="292">
                  <c:v>1.7457072771872446</c:v>
                </c:pt>
                <c:pt idx="293">
                  <c:v>1.9484140815615196</c:v>
                </c:pt>
                <c:pt idx="294">
                  <c:v>2.50002317124788</c:v>
                </c:pt>
                <c:pt idx="295">
                  <c:v>2.9598170532505717</c:v>
                </c:pt>
                <c:pt idx="296">
                  <c:v>2.2191975381701976</c:v>
                </c:pt>
                <c:pt idx="297">
                  <c:v>2.8022987143788138</c:v>
                </c:pt>
                <c:pt idx="298">
                  <c:v>1.4611140389558708</c:v>
                </c:pt>
                <c:pt idx="299">
                  <c:v>2.6356532607506473</c:v>
                </c:pt>
                <c:pt idx="300">
                  <c:v>2.4083864478206771</c:v>
                </c:pt>
                <c:pt idx="301">
                  <c:v>3.0761040644384776</c:v>
                </c:pt>
                <c:pt idx="302">
                  <c:v>0.65132892110515817</c:v>
                </c:pt>
                <c:pt idx="303">
                  <c:v>2.3846383243722098</c:v>
                </c:pt>
                <c:pt idx="304">
                  <c:v>0.74731983930358858</c:v>
                </c:pt>
                <c:pt idx="305">
                  <c:v>2.865415344390823</c:v>
                </c:pt>
                <c:pt idx="306">
                  <c:v>2.0920219398190518</c:v>
                </c:pt>
                <c:pt idx="307">
                  <c:v>2.4532101889105498</c:v>
                </c:pt>
                <c:pt idx="308">
                  <c:v>2.98863929770204</c:v>
                </c:pt>
                <c:pt idx="309">
                  <c:v>1.831118551846814</c:v>
                </c:pt>
                <c:pt idx="310">
                  <c:v>2.0526584867075663</c:v>
                </c:pt>
                <c:pt idx="311">
                  <c:v>2.2780332507958967</c:v>
                </c:pt>
                <c:pt idx="312">
                  <c:v>2.0947010852347119</c:v>
                </c:pt>
                <c:pt idx="313">
                  <c:v>2.165467112472629</c:v>
                </c:pt>
                <c:pt idx="314">
                  <c:v>2.1196370628530228</c:v>
                </c:pt>
                <c:pt idx="315">
                  <c:v>1.9427596664139499</c:v>
                </c:pt>
                <c:pt idx="316">
                  <c:v>2.0027471495192488</c:v>
                </c:pt>
                <c:pt idx="317">
                  <c:v>2.0001737393041741</c:v>
                </c:pt>
                <c:pt idx="318">
                  <c:v>1.8431625972858308</c:v>
                </c:pt>
                <c:pt idx="319">
                  <c:v>1.765286859114606</c:v>
                </c:pt>
                <c:pt idx="320">
                  <c:v>2.8297290825468391</c:v>
                </c:pt>
                <c:pt idx="321">
                  <c:v>3.0042188573110509</c:v>
                </c:pt>
                <c:pt idx="322">
                  <c:v>2.120617534175687</c:v>
                </c:pt>
                <c:pt idx="323">
                  <c:v>2.5835832663979428</c:v>
                </c:pt>
                <c:pt idx="324">
                  <c:v>2.8360476071449172</c:v>
                </c:pt>
                <c:pt idx="325">
                  <c:v>2.149578674710646</c:v>
                </c:pt>
                <c:pt idx="326">
                  <c:v>2.0996101918926606</c:v>
                </c:pt>
                <c:pt idx="327">
                  <c:v>2.719901467720415</c:v>
                </c:pt>
                <c:pt idx="328">
                  <c:v>1.7375526417968399</c:v>
                </c:pt>
                <c:pt idx="329">
                  <c:v>0.57805034370593378</c:v>
                </c:pt>
                <c:pt idx="330">
                  <c:v>0.6441300020614863</c:v>
                </c:pt>
                <c:pt idx="331">
                  <c:v>0.81479542877082789</c:v>
                </c:pt>
                <c:pt idx="332">
                  <c:v>0.81554317618175243</c:v>
                </c:pt>
                <c:pt idx="333">
                  <c:v>0.66508674514661592</c:v>
                </c:pt>
                <c:pt idx="334">
                  <c:v>1.6568292430361398</c:v>
                </c:pt>
                <c:pt idx="335">
                  <c:v>1.9597136269870161</c:v>
                </c:pt>
                <c:pt idx="336">
                  <c:v>1.0608254515953459</c:v>
                </c:pt>
                <c:pt idx="337">
                  <c:v>0.90631895400566986</c:v>
                </c:pt>
                <c:pt idx="338">
                  <c:v>1.0563056253040084</c:v>
                </c:pt>
                <c:pt idx="339">
                  <c:v>1.1060308654309525</c:v>
                </c:pt>
                <c:pt idx="340">
                  <c:v>0.60093544385613507</c:v>
                </c:pt>
                <c:pt idx="341">
                  <c:v>1.620353159851301</c:v>
                </c:pt>
                <c:pt idx="342">
                  <c:v>2.0831261807696135</c:v>
                </c:pt>
                <c:pt idx="343">
                  <c:v>1.0590484000313543</c:v>
                </c:pt>
                <c:pt idx="344">
                  <c:v>0.60059173925702103</c:v>
                </c:pt>
                <c:pt idx="345">
                  <c:v>0.92384843840182251</c:v>
                </c:pt>
                <c:pt idx="346">
                  <c:v>2.0864437145416539</c:v>
                </c:pt>
                <c:pt idx="347">
                  <c:v>0.86280458898264911</c:v>
                </c:pt>
                <c:pt idx="348">
                  <c:v>1.2353304508956147</c:v>
                </c:pt>
                <c:pt idx="349">
                  <c:v>0.8631400985863853</c:v>
                </c:pt>
                <c:pt idx="350">
                  <c:v>0.80631657585944849</c:v>
                </c:pt>
                <c:pt idx="351">
                  <c:v>1.7784552845528456</c:v>
                </c:pt>
                <c:pt idx="352">
                  <c:v>1.2421030088874612</c:v>
                </c:pt>
                <c:pt idx="353">
                  <c:v>1.929096408740673</c:v>
                </c:pt>
                <c:pt idx="354">
                  <c:v>1.0072253200345558</c:v>
                </c:pt>
                <c:pt idx="355">
                  <c:v>1.2741101938228954</c:v>
                </c:pt>
                <c:pt idx="356">
                  <c:v>1.2112960727619795</c:v>
                </c:pt>
                <c:pt idx="357">
                  <c:v>1.3998797182649954</c:v>
                </c:pt>
                <c:pt idx="358">
                  <c:v>1.3743130804647827</c:v>
                </c:pt>
                <c:pt idx="359">
                  <c:v>2.3730622956653247</c:v>
                </c:pt>
                <c:pt idx="360">
                  <c:v>1.7858036116252314</c:v>
                </c:pt>
                <c:pt idx="361">
                  <c:v>1.1728180163110165</c:v>
                </c:pt>
                <c:pt idx="362">
                  <c:v>1.1268311865384715</c:v>
                </c:pt>
                <c:pt idx="363">
                  <c:v>0.93468134988384644</c:v>
                </c:pt>
                <c:pt idx="364">
                  <c:v>0.95542116251995135</c:v>
                </c:pt>
                <c:pt idx="365">
                  <c:v>1.9987222779958018</c:v>
                </c:pt>
                <c:pt idx="366">
                  <c:v>0.71209159452666848</c:v>
                </c:pt>
                <c:pt idx="367">
                  <c:v>1.1070120674044945</c:v>
                </c:pt>
                <c:pt idx="368">
                  <c:v>1.0344827586206897</c:v>
                </c:pt>
                <c:pt idx="369">
                  <c:v>1.0166248056452578</c:v>
                </c:pt>
                <c:pt idx="370">
                  <c:v>0.63249264313787457</c:v>
                </c:pt>
                <c:pt idx="371">
                  <c:v>0.77916213386974287</c:v>
                </c:pt>
                <c:pt idx="372">
                  <c:v>0.89213761924984214</c:v>
                </c:pt>
                <c:pt idx="373">
                  <c:v>0.6562511652186882</c:v>
                </c:pt>
                <c:pt idx="374">
                  <c:v>0.56808326105810925</c:v>
                </c:pt>
                <c:pt idx="375">
                  <c:v>0.94866734824888854</c:v>
                </c:pt>
                <c:pt idx="376">
                  <c:v>1.7935346833570005</c:v>
                </c:pt>
                <c:pt idx="377">
                  <c:v>1.2671072487901338</c:v>
                </c:pt>
                <c:pt idx="378">
                  <c:v>1.1541988026535785</c:v>
                </c:pt>
                <c:pt idx="379">
                  <c:v>1.1883767404337304</c:v>
                </c:pt>
                <c:pt idx="380">
                  <c:v>0.84163393645802664</c:v>
                </c:pt>
                <c:pt idx="381">
                  <c:v>1.2064357551493554</c:v>
                </c:pt>
                <c:pt idx="382">
                  <c:v>1.3748407063535408</c:v>
                </c:pt>
                <c:pt idx="383">
                  <c:v>1.2296554449753889</c:v>
                </c:pt>
                <c:pt idx="384">
                  <c:v>1.4558337550983953</c:v>
                </c:pt>
                <c:pt idx="385">
                  <c:v>1.5626692666016682</c:v>
                </c:pt>
                <c:pt idx="386">
                  <c:v>0.97451644434790341</c:v>
                </c:pt>
                <c:pt idx="387">
                  <c:v>0.98833937263652616</c:v>
                </c:pt>
                <c:pt idx="388">
                  <c:v>0.9228182409310941</c:v>
                </c:pt>
                <c:pt idx="389">
                  <c:v>0.9346667912889054</c:v>
                </c:pt>
                <c:pt idx="390">
                  <c:v>1.2713782696177061</c:v>
                </c:pt>
                <c:pt idx="391">
                  <c:v>2.2322053604582504</c:v>
                </c:pt>
                <c:pt idx="392">
                  <c:v>2.8787561165847975</c:v>
                </c:pt>
                <c:pt idx="393">
                  <c:v>1.93826754695822</c:v>
                </c:pt>
                <c:pt idx="394">
                  <c:v>2.1725778001763891</c:v>
                </c:pt>
                <c:pt idx="395">
                  <c:v>3.3082546288885331</c:v>
                </c:pt>
                <c:pt idx="396">
                  <c:v>2.183956005127222</c:v>
                </c:pt>
                <c:pt idx="397">
                  <c:v>1.6365688487584651</c:v>
                </c:pt>
                <c:pt idx="398">
                  <c:v>2.5129000507054018</c:v>
                </c:pt>
                <c:pt idx="399">
                  <c:v>3.084399844871049</c:v>
                </c:pt>
                <c:pt idx="400">
                  <c:v>1.9571027855924186</c:v>
                </c:pt>
                <c:pt idx="401">
                  <c:v>1.8123434712410851</c:v>
                </c:pt>
                <c:pt idx="402">
                  <c:v>2.2055655343513463</c:v>
                </c:pt>
                <c:pt idx="403">
                  <c:v>0.8891254994829243</c:v>
                </c:pt>
                <c:pt idx="404">
                  <c:v>2.7578016140948072</c:v>
                </c:pt>
                <c:pt idx="405">
                  <c:v>2.4848335898795741</c:v>
                </c:pt>
                <c:pt idx="406">
                  <c:v>1.7155861936444647</c:v>
                </c:pt>
                <c:pt idx="407">
                  <c:v>3.8594865660405362</c:v>
                </c:pt>
                <c:pt idx="408">
                  <c:v>2.7536169848471879</c:v>
                </c:pt>
                <c:pt idx="409">
                  <c:v>2.5915899166065817</c:v>
                </c:pt>
                <c:pt idx="410">
                  <c:v>2.6517309031073983</c:v>
                </c:pt>
                <c:pt idx="411">
                  <c:v>3.6172094056901307</c:v>
                </c:pt>
                <c:pt idx="412">
                  <c:v>2.1327632059237627</c:v>
                </c:pt>
                <c:pt idx="413">
                  <c:v>2.9092800832366241</c:v>
                </c:pt>
                <c:pt idx="414">
                  <c:v>2.440295028927093</c:v>
                </c:pt>
                <c:pt idx="415">
                  <c:v>2.996456286726775</c:v>
                </c:pt>
                <c:pt idx="416">
                  <c:v>1.1824425201552702</c:v>
                </c:pt>
                <c:pt idx="417">
                  <c:v>2.1975289926476163</c:v>
                </c:pt>
                <c:pt idx="418">
                  <c:v>2.4173361123621397</c:v>
                </c:pt>
                <c:pt idx="419">
                  <c:v>2.4590608393883526</c:v>
                </c:pt>
                <c:pt idx="420">
                  <c:v>1.9275617533672837</c:v>
                </c:pt>
                <c:pt idx="421">
                  <c:v>3.0523734959617603</c:v>
                </c:pt>
                <c:pt idx="422">
                  <c:v>2.054266883505949</c:v>
                </c:pt>
                <c:pt idx="423">
                  <c:v>2.5028330629092119</c:v>
                </c:pt>
                <c:pt idx="424">
                  <c:v>2.8593942835290775</c:v>
                </c:pt>
                <c:pt idx="425">
                  <c:v>1.467509502225655</c:v>
                </c:pt>
                <c:pt idx="426">
                  <c:v>2.7725289647799833</c:v>
                </c:pt>
                <c:pt idx="427">
                  <c:v>5.2384317964495075</c:v>
                </c:pt>
                <c:pt idx="428">
                  <c:v>2.5908005144852084</c:v>
                </c:pt>
                <c:pt idx="429">
                  <c:v>1.6740727305704182</c:v>
                </c:pt>
                <c:pt idx="430">
                  <c:v>1.1660718269016284</c:v>
                </c:pt>
                <c:pt idx="431">
                  <c:v>3.0343322087715818</c:v>
                </c:pt>
                <c:pt idx="432">
                  <c:v>1.3562969105483618</c:v>
                </c:pt>
                <c:pt idx="433">
                  <c:v>2.8680608360941093</c:v>
                </c:pt>
                <c:pt idx="434">
                  <c:v>2.2560968936758252</c:v>
                </c:pt>
                <c:pt idx="435">
                  <c:v>1.6825852782764812</c:v>
                </c:pt>
                <c:pt idx="436">
                  <c:v>4.0420473032161182</c:v>
                </c:pt>
                <c:pt idx="437">
                  <c:v>3.4931667863246774</c:v>
                </c:pt>
                <c:pt idx="438">
                  <c:v>3.3608937962793375</c:v>
                </c:pt>
                <c:pt idx="439">
                  <c:v>2.0496877321374529</c:v>
                </c:pt>
                <c:pt idx="440">
                  <c:v>2.3299976361200851</c:v>
                </c:pt>
                <c:pt idx="441">
                  <c:v>2.2204919406729715</c:v>
                </c:pt>
                <c:pt idx="442">
                  <c:v>2.4671321486117272</c:v>
                </c:pt>
                <c:pt idx="443">
                  <c:v>3.6872398645460929</c:v>
                </c:pt>
                <c:pt idx="444">
                  <c:v>3.6089881353561299</c:v>
                </c:pt>
                <c:pt idx="445">
                  <c:v>2.4048529391896456</c:v>
                </c:pt>
                <c:pt idx="446">
                  <c:v>2.4098854434129962</c:v>
                </c:pt>
                <c:pt idx="447">
                  <c:v>2.5359530078995345</c:v>
                </c:pt>
                <c:pt idx="448">
                  <c:v>2.1361697239323068</c:v>
                </c:pt>
                <c:pt idx="449">
                  <c:v>2.103241764046643</c:v>
                </c:pt>
                <c:pt idx="450">
                  <c:v>1.2941933194339705</c:v>
                </c:pt>
                <c:pt idx="451">
                  <c:v>1.199177013751372</c:v>
                </c:pt>
                <c:pt idx="452">
                  <c:v>1.8100484464643363</c:v>
                </c:pt>
                <c:pt idx="453">
                  <c:v>2.5807252085982815</c:v>
                </c:pt>
                <c:pt idx="454">
                  <c:v>1.5213718464589743</c:v>
                </c:pt>
                <c:pt idx="455">
                  <c:v>3.2549678912989557</c:v>
                </c:pt>
                <c:pt idx="456">
                  <c:v>3.029952696128019</c:v>
                </c:pt>
                <c:pt idx="457">
                  <c:v>3.0684894553792499</c:v>
                </c:pt>
                <c:pt idx="458">
                  <c:v>2.1680379157014671</c:v>
                </c:pt>
                <c:pt idx="459">
                  <c:v>2.3591052953535998</c:v>
                </c:pt>
                <c:pt idx="460">
                  <c:v>2.9877656149388283</c:v>
                </c:pt>
                <c:pt idx="461">
                  <c:v>2.9067504448398576</c:v>
                </c:pt>
                <c:pt idx="462">
                  <c:v>1.2228721121925883</c:v>
                </c:pt>
                <c:pt idx="463">
                  <c:v>0.56467266631374624</c:v>
                </c:pt>
                <c:pt idx="464">
                  <c:v>0.87640977000548725</c:v>
                </c:pt>
                <c:pt idx="465">
                  <c:v>1.0526773485227299</c:v>
                </c:pt>
                <c:pt idx="466">
                  <c:v>0.66322511439250453</c:v>
                </c:pt>
                <c:pt idx="467">
                  <c:v>0.96005875346976444</c:v>
                </c:pt>
                <c:pt idx="468">
                  <c:v>0.76325518617411459</c:v>
                </c:pt>
                <c:pt idx="469">
                  <c:v>1.7554995883359998</c:v>
                </c:pt>
                <c:pt idx="470">
                  <c:v>1.2745205180044807</c:v>
                </c:pt>
                <c:pt idx="471">
                  <c:v>1.0706358532445488</c:v>
                </c:pt>
                <c:pt idx="472">
                  <c:v>6.7343777741044802E-2</c:v>
                </c:pt>
                <c:pt idx="473">
                  <c:v>0.7882709234118932</c:v>
                </c:pt>
                <c:pt idx="474">
                  <c:v>0.7882709234118932</c:v>
                </c:pt>
                <c:pt idx="475">
                  <c:v>2.1898370086289551</c:v>
                </c:pt>
                <c:pt idx="476">
                  <c:v>1.0770498262707311</c:v>
                </c:pt>
                <c:pt idx="477">
                  <c:v>2.3181604880337869</c:v>
                </c:pt>
                <c:pt idx="478">
                  <c:v>2.3869498355103071</c:v>
                </c:pt>
                <c:pt idx="479">
                  <c:v>0.86205585878704027</c:v>
                </c:pt>
                <c:pt idx="480">
                  <c:v>0.85136885524214334</c:v>
                </c:pt>
                <c:pt idx="481">
                  <c:v>1.082261097067001</c:v>
                </c:pt>
                <c:pt idx="482">
                  <c:v>1.2686637369135454</c:v>
                </c:pt>
                <c:pt idx="483">
                  <c:v>0.95970445921256053</c:v>
                </c:pt>
                <c:pt idx="484">
                  <c:v>1.1367317489766469</c:v>
                </c:pt>
                <c:pt idx="485">
                  <c:v>1.2296177492649025</c:v>
                </c:pt>
                <c:pt idx="486">
                  <c:v>2.2933556205599666</c:v>
                </c:pt>
                <c:pt idx="487">
                  <c:v>1.1626109688648751</c:v>
                </c:pt>
                <c:pt idx="488">
                  <c:v>1.1205920583672271</c:v>
                </c:pt>
                <c:pt idx="489">
                  <c:v>1.1205920583672271</c:v>
                </c:pt>
                <c:pt idx="490">
                  <c:v>1.2801746276322548</c:v>
                </c:pt>
                <c:pt idx="491">
                  <c:v>3.1169602216505048</c:v>
                </c:pt>
                <c:pt idx="492">
                  <c:v>1.3364369707428665</c:v>
                </c:pt>
                <c:pt idx="493">
                  <c:v>1.846082396423941</c:v>
                </c:pt>
                <c:pt idx="494">
                  <c:v>0.98889581326837006</c:v>
                </c:pt>
                <c:pt idx="495">
                  <c:v>1.4705882352941178</c:v>
                </c:pt>
                <c:pt idx="496">
                  <c:v>0.84050064490645182</c:v>
                </c:pt>
                <c:pt idx="497">
                  <c:v>0.87429149962186203</c:v>
                </c:pt>
                <c:pt idx="498">
                  <c:v>1.2635453501433258</c:v>
                </c:pt>
                <c:pt idx="499">
                  <c:v>1.1322095961944201</c:v>
                </c:pt>
                <c:pt idx="500">
                  <c:v>1.2629903567081735</c:v>
                </c:pt>
                <c:pt idx="501">
                  <c:v>1.3030343588076709</c:v>
                </c:pt>
                <c:pt idx="502">
                  <c:v>0.44633799959423814</c:v>
                </c:pt>
                <c:pt idx="503">
                  <c:v>0.64401205809810902</c:v>
                </c:pt>
                <c:pt idx="504">
                  <c:v>1.2504975454424836</c:v>
                </c:pt>
                <c:pt idx="505">
                  <c:v>1.2875060120611195</c:v>
                </c:pt>
                <c:pt idx="506">
                  <c:v>1.7570717310052821</c:v>
                </c:pt>
                <c:pt idx="507">
                  <c:v>1.7791494921056097</c:v>
                </c:pt>
                <c:pt idx="508">
                  <c:v>1.1941515698724297</c:v>
                </c:pt>
                <c:pt idx="509">
                  <c:v>1.5400491290253833</c:v>
                </c:pt>
                <c:pt idx="510">
                  <c:v>1.5287582392273131</c:v>
                </c:pt>
                <c:pt idx="511">
                  <c:v>0.6722498517309683</c:v>
                </c:pt>
                <c:pt idx="512">
                  <c:v>1.5361037575413705</c:v>
                </c:pt>
                <c:pt idx="513">
                  <c:v>1.2121764374461772</c:v>
                </c:pt>
                <c:pt idx="514">
                  <c:v>1.3922907323922553</c:v>
                </c:pt>
                <c:pt idx="515">
                  <c:v>1.2327658275720219</c:v>
                </c:pt>
                <c:pt idx="516">
                  <c:v>0.92962906696155712</c:v>
                </c:pt>
                <c:pt idx="517">
                  <c:v>1.4279932000323807</c:v>
                </c:pt>
                <c:pt idx="518">
                  <c:v>1.4001298242442668</c:v>
                </c:pt>
                <c:pt idx="519">
                  <c:v>1.6014267718134121</c:v>
                </c:pt>
                <c:pt idx="520">
                  <c:v>0.96137938443358217</c:v>
                </c:pt>
                <c:pt idx="521">
                  <c:v>1.0604767914936224</c:v>
                </c:pt>
                <c:pt idx="522">
                  <c:v>1.1556043152313038</c:v>
                </c:pt>
                <c:pt idx="523">
                  <c:v>1.1162510056315367</c:v>
                </c:pt>
                <c:pt idx="524">
                  <c:v>1.3492988937120909</c:v>
                </c:pt>
                <c:pt idx="525">
                  <c:v>0.588923774314006</c:v>
                </c:pt>
                <c:pt idx="526">
                  <c:v>1.3943582737282005</c:v>
                </c:pt>
                <c:pt idx="527">
                  <c:v>0.8665417108086817</c:v>
                </c:pt>
                <c:pt idx="528">
                  <c:v>0.88785179704618533</c:v>
                </c:pt>
                <c:pt idx="529">
                  <c:v>1.0655408122235626</c:v>
                </c:pt>
                <c:pt idx="530">
                  <c:v>1.7820625182588372</c:v>
                </c:pt>
                <c:pt idx="531">
                  <c:v>1.2476225098919396</c:v>
                </c:pt>
                <c:pt idx="532">
                  <c:v>2.3763913408205934</c:v>
                </c:pt>
                <c:pt idx="533">
                  <c:v>1.7831050334216227</c:v>
                </c:pt>
                <c:pt idx="534">
                  <c:v>1.8016597163916708</c:v>
                </c:pt>
                <c:pt idx="535">
                  <c:v>1.1844845741004457</c:v>
                </c:pt>
                <c:pt idx="536">
                  <c:v>1.5984352869764618</c:v>
                </c:pt>
                <c:pt idx="537">
                  <c:v>1.6051797396641263</c:v>
                </c:pt>
                <c:pt idx="538">
                  <c:v>0.84060069892642386</c:v>
                </c:pt>
                <c:pt idx="539">
                  <c:v>0.63070732084816594</c:v>
                </c:pt>
                <c:pt idx="540">
                  <c:v>1.4783100411988044</c:v>
                </c:pt>
                <c:pt idx="541">
                  <c:v>1.9313631766352162</c:v>
                </c:pt>
                <c:pt idx="542">
                  <c:v>1.6103932849193625</c:v>
                </c:pt>
                <c:pt idx="543">
                  <c:v>1.2201696140950629</c:v>
                </c:pt>
                <c:pt idx="544">
                  <c:v>1.8248569268977433</c:v>
                </c:pt>
                <c:pt idx="545">
                  <c:v>1.5741027227722773</c:v>
                </c:pt>
                <c:pt idx="546">
                  <c:v>1.5687793540889943</c:v>
                </c:pt>
                <c:pt idx="547">
                  <c:v>0.93362127260432348</c:v>
                </c:pt>
                <c:pt idx="548">
                  <c:v>1.1228218844340871</c:v>
                </c:pt>
                <c:pt idx="549">
                  <c:v>1.1109576146217186</c:v>
                </c:pt>
                <c:pt idx="550">
                  <c:v>1.010722266642065</c:v>
                </c:pt>
                <c:pt idx="551">
                  <c:v>0.99115358442557466</c:v>
                </c:pt>
                <c:pt idx="552">
                  <c:v>0.99005072181037845</c:v>
                </c:pt>
                <c:pt idx="553">
                  <c:v>1.0494144052721432</c:v>
                </c:pt>
                <c:pt idx="554">
                  <c:v>1.0396846650035469</c:v>
                </c:pt>
                <c:pt idx="555">
                  <c:v>0.92488484276957672</c:v>
                </c:pt>
                <c:pt idx="556">
                  <c:v>1.5131918472408938</c:v>
                </c:pt>
                <c:pt idx="557">
                  <c:v>1.6372347993471985</c:v>
                </c:pt>
                <c:pt idx="558">
                  <c:v>1.073572950388755</c:v>
                </c:pt>
                <c:pt idx="559">
                  <c:v>1.6143755053073572</c:v>
                </c:pt>
                <c:pt idx="560">
                  <c:v>1.3793086609059144</c:v>
                </c:pt>
                <c:pt idx="561">
                  <c:v>1.3090711569799023</c:v>
                </c:pt>
                <c:pt idx="562">
                  <c:v>0.65045938694202787</c:v>
                </c:pt>
                <c:pt idx="563">
                  <c:v>1.8111055450657008</c:v>
                </c:pt>
                <c:pt idx="564">
                  <c:v>1.0854743792163055</c:v>
                </c:pt>
                <c:pt idx="565">
                  <c:v>1.5674513354459032</c:v>
                </c:pt>
                <c:pt idx="566">
                  <c:v>1.606425702811245</c:v>
                </c:pt>
                <c:pt idx="567">
                  <c:v>1.2113060650635112</c:v>
                </c:pt>
                <c:pt idx="568">
                  <c:v>1.2446261245520078</c:v>
                </c:pt>
                <c:pt idx="569">
                  <c:v>0.59653696828860481</c:v>
                </c:pt>
                <c:pt idx="570">
                  <c:v>0.8460767109551266</c:v>
                </c:pt>
                <c:pt idx="571">
                  <c:v>1.1310719773076467</c:v>
                </c:pt>
                <c:pt idx="572">
                  <c:v>1.436166980433353</c:v>
                </c:pt>
                <c:pt idx="573">
                  <c:v>1.5951871237806481</c:v>
                </c:pt>
                <c:pt idx="574">
                  <c:v>2.5584608299646932</c:v>
                </c:pt>
                <c:pt idx="575">
                  <c:v>1.398337112622827</c:v>
                </c:pt>
                <c:pt idx="576">
                  <c:v>0.83346551500382127</c:v>
                </c:pt>
                <c:pt idx="577">
                  <c:v>0.8156114868610711</c:v>
                </c:pt>
                <c:pt idx="578">
                  <c:v>0.72955221326030673</c:v>
                </c:pt>
                <c:pt idx="579">
                  <c:v>0.86743965952703062</c:v>
                </c:pt>
                <c:pt idx="580">
                  <c:v>1.5964782662233714</c:v>
                </c:pt>
                <c:pt idx="581">
                  <c:v>1.2799788300130588</c:v>
                </c:pt>
                <c:pt idx="582">
                  <c:v>0.67573793654206471</c:v>
                </c:pt>
                <c:pt idx="583">
                  <c:v>1.1986987910845384</c:v>
                </c:pt>
                <c:pt idx="584">
                  <c:v>1.0662958977401868</c:v>
                </c:pt>
                <c:pt idx="585">
                  <c:v>0.71904479187281478</c:v>
                </c:pt>
                <c:pt idx="586">
                  <c:v>0.76534537548084969</c:v>
                </c:pt>
                <c:pt idx="587">
                  <c:v>0.71811424679439728</c:v>
                </c:pt>
                <c:pt idx="588">
                  <c:v>0.81800728972482684</c:v>
                </c:pt>
                <c:pt idx="589">
                  <c:v>1.0543142197122686</c:v>
                </c:pt>
                <c:pt idx="590">
                  <c:v>2.5970076230900951</c:v>
                </c:pt>
                <c:pt idx="591">
                  <c:v>1.6578249336870026</c:v>
                </c:pt>
                <c:pt idx="592">
                  <c:v>2.3814927772655272</c:v>
                </c:pt>
                <c:pt idx="593">
                  <c:v>2.2932994811789378</c:v>
                </c:pt>
                <c:pt idx="594">
                  <c:v>0.94390507011866243</c:v>
                </c:pt>
                <c:pt idx="595">
                  <c:v>1.0207107903712125</c:v>
                </c:pt>
                <c:pt idx="596">
                  <c:v>0.71076769828862363</c:v>
                </c:pt>
                <c:pt idx="597">
                  <c:v>1.0588901530876877</c:v>
                </c:pt>
                <c:pt idx="598">
                  <c:v>0.86623453152622276</c:v>
                </c:pt>
                <c:pt idx="599">
                  <c:v>0.78685594383856183</c:v>
                </c:pt>
                <c:pt idx="600">
                  <c:v>1.7617794409519729</c:v>
                </c:pt>
                <c:pt idx="601">
                  <c:v>1.7684462995844528</c:v>
                </c:pt>
                <c:pt idx="602">
                  <c:v>0.88854054945961558</c:v>
                </c:pt>
                <c:pt idx="603">
                  <c:v>1.2110168792507443</c:v>
                </c:pt>
                <c:pt idx="604">
                  <c:v>1.124120920935606</c:v>
                </c:pt>
                <c:pt idx="605">
                  <c:v>1.5313342929372347</c:v>
                </c:pt>
                <c:pt idx="606">
                  <c:v>1.7408731874091248</c:v>
                </c:pt>
                <c:pt idx="607">
                  <c:v>1.5229532049103915</c:v>
                </c:pt>
                <c:pt idx="608">
                  <c:v>0.78601288974046335</c:v>
                </c:pt>
                <c:pt idx="609">
                  <c:v>0.86968399963573439</c:v>
                </c:pt>
                <c:pt idx="610">
                  <c:v>0.96564968475976509</c:v>
                </c:pt>
                <c:pt idx="611">
                  <c:v>0.68625853296394879</c:v>
                </c:pt>
                <c:pt idx="612">
                  <c:v>1.2691690728264358</c:v>
                </c:pt>
                <c:pt idx="613">
                  <c:v>1.482076860671254</c:v>
                </c:pt>
                <c:pt idx="614">
                  <c:v>1.239287276272256</c:v>
                </c:pt>
                <c:pt idx="615">
                  <c:v>0.98770634411382574</c:v>
                </c:pt>
                <c:pt idx="616">
                  <c:v>0.98949404790407702</c:v>
                </c:pt>
                <c:pt idx="617">
                  <c:v>1.0588510219033422</c:v>
                </c:pt>
                <c:pt idx="618">
                  <c:v>1.5744940683879971</c:v>
                </c:pt>
                <c:pt idx="619">
                  <c:v>1.7613142113731015</c:v>
                </c:pt>
                <c:pt idx="620">
                  <c:v>0.87529286945758367</c:v>
                </c:pt>
                <c:pt idx="621">
                  <c:v>1.1747938229921957</c:v>
                </c:pt>
                <c:pt idx="622">
                  <c:v>2.5260643523562258</c:v>
                </c:pt>
                <c:pt idx="623">
                  <c:v>2.5408329034757462</c:v>
                </c:pt>
                <c:pt idx="624">
                  <c:v>0.96647890779437295</c:v>
                </c:pt>
                <c:pt idx="625">
                  <c:v>1.2404528170318476</c:v>
                </c:pt>
                <c:pt idx="626">
                  <c:v>0.95862271348919104</c:v>
                </c:pt>
                <c:pt idx="627">
                  <c:v>0.99010717683352667</c:v>
                </c:pt>
                <c:pt idx="628">
                  <c:v>0.96351661363131802</c:v>
                </c:pt>
                <c:pt idx="629">
                  <c:v>0.88057213529063827</c:v>
                </c:pt>
                <c:pt idx="630">
                  <c:v>0.89714539995601228</c:v>
                </c:pt>
                <c:pt idx="631">
                  <c:v>0.97034204815542002</c:v>
                </c:pt>
                <c:pt idx="632">
                  <c:v>0.92843460403472144</c:v>
                </c:pt>
                <c:pt idx="633">
                  <c:v>0.95839503758137967</c:v>
                </c:pt>
                <c:pt idx="634">
                  <c:v>1.0447642783083519</c:v>
                </c:pt>
                <c:pt idx="635">
                  <c:v>1.8034965034965036</c:v>
                </c:pt>
                <c:pt idx="636">
                  <c:v>0.78544598690467238</c:v>
                </c:pt>
                <c:pt idx="637">
                  <c:v>0.54832961754654774</c:v>
                </c:pt>
                <c:pt idx="638">
                  <c:v>1.0730324670544062</c:v>
                </c:pt>
                <c:pt idx="639">
                  <c:v>1.697421339011119</c:v>
                </c:pt>
                <c:pt idx="640">
                  <c:v>1.2342660420354632</c:v>
                </c:pt>
                <c:pt idx="641">
                  <c:v>1.2332880182303636</c:v>
                </c:pt>
                <c:pt idx="642">
                  <c:v>1.1439603044178885</c:v>
                </c:pt>
                <c:pt idx="643">
                  <c:v>1.3197992043527886</c:v>
                </c:pt>
                <c:pt idx="644">
                  <c:v>1.0773480662983426</c:v>
                </c:pt>
                <c:pt idx="645">
                  <c:v>1.1109263765662549</c:v>
                </c:pt>
                <c:pt idx="646">
                  <c:v>1.3692098925414735</c:v>
                </c:pt>
                <c:pt idx="647">
                  <c:v>0.83568482743650963</c:v>
                </c:pt>
                <c:pt idx="648">
                  <c:v>1.2765759910871786</c:v>
                </c:pt>
                <c:pt idx="649">
                  <c:v>1.2684391453809669</c:v>
                </c:pt>
                <c:pt idx="650">
                  <c:v>1.2847569731517341</c:v>
                </c:pt>
                <c:pt idx="651">
                  <c:v>1.660741073221436</c:v>
                </c:pt>
                <c:pt idx="652">
                  <c:v>1.1795389766721089</c:v>
                </c:pt>
                <c:pt idx="653">
                  <c:v>1.0733236854799806</c:v>
                </c:pt>
                <c:pt idx="654">
                  <c:v>1.5201831645386852</c:v>
                </c:pt>
                <c:pt idx="655">
                  <c:v>0.96089572192513362</c:v>
                </c:pt>
                <c:pt idx="656">
                  <c:v>1.2612797374897455</c:v>
                </c:pt>
                <c:pt idx="657">
                  <c:v>1.5101585234596115</c:v>
                </c:pt>
                <c:pt idx="658">
                  <c:v>2.6966008019362064</c:v>
                </c:pt>
                <c:pt idx="659">
                  <c:v>0.81603426698834969</c:v>
                </c:pt>
                <c:pt idx="660">
                  <c:v>1.3641209536731924</c:v>
                </c:pt>
                <c:pt idx="661">
                  <c:v>0.97163706734936606</c:v>
                </c:pt>
                <c:pt idx="662">
                  <c:v>0.96163209660142179</c:v>
                </c:pt>
                <c:pt idx="663">
                  <c:v>1.0512035350207372</c:v>
                </c:pt>
                <c:pt idx="664">
                  <c:v>1.8908865468071916</c:v>
                </c:pt>
                <c:pt idx="665">
                  <c:v>1.1582315807867893</c:v>
                </c:pt>
                <c:pt idx="666">
                  <c:v>2.2621788546577495</c:v>
                </c:pt>
                <c:pt idx="667">
                  <c:v>0.9684696144778574</c:v>
                </c:pt>
                <c:pt idx="668">
                  <c:v>1.3538624900451288</c:v>
                </c:pt>
                <c:pt idx="669">
                  <c:v>1.9822366344305105</c:v>
                </c:pt>
                <c:pt idx="670">
                  <c:v>2.7723136625183997</c:v>
                </c:pt>
                <c:pt idx="671">
                  <c:v>2.7813461795798209</c:v>
                </c:pt>
                <c:pt idx="672">
                  <c:v>2.1290538726378889</c:v>
                </c:pt>
                <c:pt idx="673">
                  <c:v>2.2156616286059831</c:v>
                </c:pt>
                <c:pt idx="674">
                  <c:v>2.2168971850697257</c:v>
                </c:pt>
                <c:pt idx="675">
                  <c:v>2.2336009580314733</c:v>
                </c:pt>
                <c:pt idx="676">
                  <c:v>1.9559670471087733</c:v>
                </c:pt>
                <c:pt idx="677">
                  <c:v>3.1998887463326664</c:v>
                </c:pt>
                <c:pt idx="678">
                  <c:v>1.0424809744299011</c:v>
                </c:pt>
                <c:pt idx="679">
                  <c:v>1.256670347699111</c:v>
                </c:pt>
                <c:pt idx="680">
                  <c:v>1.2705656357338053</c:v>
                </c:pt>
                <c:pt idx="681">
                  <c:v>3.1357723001369409</c:v>
                </c:pt>
                <c:pt idx="682">
                  <c:v>2.133177074891845</c:v>
                </c:pt>
                <c:pt idx="683">
                  <c:v>1.9908682911632705</c:v>
                </c:pt>
                <c:pt idx="684">
                  <c:v>2.1674815483790599</c:v>
                </c:pt>
                <c:pt idx="685">
                  <c:v>2.7971895536238471</c:v>
                </c:pt>
                <c:pt idx="686">
                  <c:v>2.7971895536238471</c:v>
                </c:pt>
                <c:pt idx="687">
                  <c:v>2.8322254417362651</c:v>
                </c:pt>
                <c:pt idx="688">
                  <c:v>2.1181743411250045</c:v>
                </c:pt>
                <c:pt idx="689">
                  <c:v>3.4234812312453999</c:v>
                </c:pt>
                <c:pt idx="690">
                  <c:v>2.2415096492604372</c:v>
                </c:pt>
                <c:pt idx="691">
                  <c:v>1.9890732755863199</c:v>
                </c:pt>
                <c:pt idx="692">
                  <c:v>4.1070871753752947</c:v>
                </c:pt>
                <c:pt idx="693">
                  <c:v>3.1674741082154889</c:v>
                </c:pt>
                <c:pt idx="694">
                  <c:v>2.3194394232037241</c:v>
                </c:pt>
                <c:pt idx="695">
                  <c:v>1.6960764715503298</c:v>
                </c:pt>
                <c:pt idx="696">
                  <c:v>3.8713305203696629</c:v>
                </c:pt>
                <c:pt idx="697">
                  <c:v>2.7383609305408014</c:v>
                </c:pt>
                <c:pt idx="698">
                  <c:v>2.3429899470327529</c:v>
                </c:pt>
                <c:pt idx="699">
                  <c:v>2.899833739986613</c:v>
                </c:pt>
                <c:pt idx="700">
                  <c:v>2.9160278971347138</c:v>
                </c:pt>
                <c:pt idx="701">
                  <c:v>2.3935102383472642</c:v>
                </c:pt>
                <c:pt idx="702">
                  <c:v>1.6369757701076293</c:v>
                </c:pt>
                <c:pt idx="703">
                  <c:v>1.6392953714013041</c:v>
                </c:pt>
                <c:pt idx="704">
                  <c:v>1.6459228036689464</c:v>
                </c:pt>
                <c:pt idx="705">
                  <c:v>2.3722368275254784</c:v>
                </c:pt>
                <c:pt idx="706">
                  <c:v>2.8764646242931651</c:v>
                </c:pt>
                <c:pt idx="707">
                  <c:v>1.802402414248802</c:v>
                </c:pt>
                <c:pt idx="708">
                  <c:v>3.0078144880330533</c:v>
                </c:pt>
                <c:pt idx="709">
                  <c:v>2.2682361827355004</c:v>
                </c:pt>
                <c:pt idx="710">
                  <c:v>3.9402419739510273</c:v>
                </c:pt>
                <c:pt idx="711">
                  <c:v>2.0971302428256071</c:v>
                </c:pt>
                <c:pt idx="712">
                  <c:v>2.6451015643867226</c:v>
                </c:pt>
                <c:pt idx="713">
                  <c:v>3.0174707343029441</c:v>
                </c:pt>
                <c:pt idx="714">
                  <c:v>1.9455775783462113</c:v>
                </c:pt>
                <c:pt idx="715">
                  <c:v>1.2802565949523641</c:v>
                </c:pt>
                <c:pt idx="716">
                  <c:v>2.7461311764030465</c:v>
                </c:pt>
                <c:pt idx="717">
                  <c:v>2.4814792507378183</c:v>
                </c:pt>
                <c:pt idx="718">
                  <c:v>1.1784188547016752</c:v>
                </c:pt>
                <c:pt idx="719">
                  <c:v>2.316412751562523</c:v>
                </c:pt>
                <c:pt idx="720">
                  <c:v>1.4686779156769798</c:v>
                </c:pt>
                <c:pt idx="721">
                  <c:v>2.4165787735138333</c:v>
                </c:pt>
                <c:pt idx="722">
                  <c:v>2.5943516674327154</c:v>
                </c:pt>
                <c:pt idx="723">
                  <c:v>3.9221689288022583</c:v>
                </c:pt>
                <c:pt idx="724">
                  <c:v>2.7749030794721516</c:v>
                </c:pt>
                <c:pt idx="725">
                  <c:v>2.3777339036028469</c:v>
                </c:pt>
                <c:pt idx="726">
                  <c:v>2.5908071459874713</c:v>
                </c:pt>
                <c:pt idx="727">
                  <c:v>4.05248640148488</c:v>
                </c:pt>
                <c:pt idx="728">
                  <c:v>2.3820311994303838</c:v>
                </c:pt>
                <c:pt idx="729">
                  <c:v>2.5624717902425012</c:v>
                </c:pt>
                <c:pt idx="730">
                  <c:v>3.7062867390654577</c:v>
                </c:pt>
                <c:pt idx="731">
                  <c:v>2.9611382244137836</c:v>
                </c:pt>
                <c:pt idx="732">
                  <c:v>2.9828194928945337</c:v>
                </c:pt>
                <c:pt idx="733">
                  <c:v>1.4826096710894274</c:v>
                </c:pt>
                <c:pt idx="734">
                  <c:v>3.1611681410738681</c:v>
                </c:pt>
                <c:pt idx="735">
                  <c:v>2.1456456746483981</c:v>
                </c:pt>
                <c:pt idx="736">
                  <c:v>2.7559873240168318</c:v>
                </c:pt>
                <c:pt idx="737">
                  <c:v>2.5012578164306762</c:v>
                </c:pt>
                <c:pt idx="738">
                  <c:v>2.5018078656060525</c:v>
                </c:pt>
                <c:pt idx="739">
                  <c:v>2.3996839550764713</c:v>
                </c:pt>
                <c:pt idx="740">
                  <c:v>2.8528894302341321</c:v>
                </c:pt>
                <c:pt idx="741">
                  <c:v>2.0207250260637144</c:v>
                </c:pt>
                <c:pt idx="742">
                  <c:v>2.0753013944961829</c:v>
                </c:pt>
                <c:pt idx="743">
                  <c:v>1.8405344404995183</c:v>
                </c:pt>
                <c:pt idx="744">
                  <c:v>2.4168216466318269</c:v>
                </c:pt>
                <c:pt idx="745">
                  <c:v>2.1138201610205312</c:v>
                </c:pt>
                <c:pt idx="746">
                  <c:v>2.0652231739107303</c:v>
                </c:pt>
                <c:pt idx="747">
                  <c:v>1.8575023737313214</c:v>
                </c:pt>
                <c:pt idx="748">
                  <c:v>2.8703946792683994</c:v>
                </c:pt>
                <c:pt idx="749">
                  <c:v>2.4313850400806922</c:v>
                </c:pt>
                <c:pt idx="750">
                  <c:v>2.1092705685005111</c:v>
                </c:pt>
                <c:pt idx="751">
                  <c:v>2.425494401923983</c:v>
                </c:pt>
                <c:pt idx="752">
                  <c:v>2.4037602170981005</c:v>
                </c:pt>
                <c:pt idx="753">
                  <c:v>2.8423892817268328</c:v>
                </c:pt>
                <c:pt idx="754">
                  <c:v>1.8938062917275433</c:v>
                </c:pt>
                <c:pt idx="755">
                  <c:v>2.4670466690416815</c:v>
                </c:pt>
                <c:pt idx="756">
                  <c:v>2.9212269301969989</c:v>
                </c:pt>
                <c:pt idx="757">
                  <c:v>2.5039527242960786</c:v>
                </c:pt>
                <c:pt idx="758">
                  <c:v>2.17397539768892</c:v>
                </c:pt>
                <c:pt idx="759">
                  <c:v>2.3278850916295197</c:v>
                </c:pt>
                <c:pt idx="760">
                  <c:v>2.4601393148072042</c:v>
                </c:pt>
                <c:pt idx="761">
                  <c:v>1.5945292578732988</c:v>
                </c:pt>
                <c:pt idx="762">
                  <c:v>2.078347584338895</c:v>
                </c:pt>
                <c:pt idx="763">
                  <c:v>2.0724593183911573</c:v>
                </c:pt>
                <c:pt idx="764">
                  <c:v>2.1906452277707444</c:v>
                </c:pt>
                <c:pt idx="765">
                  <c:v>1.9610184007682125</c:v>
                </c:pt>
                <c:pt idx="766">
                  <c:v>2.0894004069094825</c:v>
                </c:pt>
                <c:pt idx="767">
                  <c:v>1.898692916979041</c:v>
                </c:pt>
                <c:pt idx="768">
                  <c:v>2.7167280011179953</c:v>
                </c:pt>
                <c:pt idx="769">
                  <c:v>2.7670243446179428</c:v>
                </c:pt>
                <c:pt idx="770">
                  <c:v>2.1246138777970316</c:v>
                </c:pt>
                <c:pt idx="771">
                  <c:v>2.6599587427865155</c:v>
                </c:pt>
                <c:pt idx="772">
                  <c:v>2.6991548101099658</c:v>
                </c:pt>
                <c:pt idx="773">
                  <c:v>2.7264190001110764</c:v>
                </c:pt>
                <c:pt idx="774">
                  <c:v>2.5486082239990719</c:v>
                </c:pt>
                <c:pt idx="775">
                  <c:v>2.4872962953537101</c:v>
                </c:pt>
                <c:pt idx="776">
                  <c:v>2.975006606489659</c:v>
                </c:pt>
                <c:pt idx="777">
                  <c:v>1.6461700729483619</c:v>
                </c:pt>
                <c:pt idx="778">
                  <c:v>2.5715992329215003</c:v>
                </c:pt>
                <c:pt idx="779">
                  <c:v>3.2798358875346927</c:v>
                </c:pt>
                <c:pt idx="780">
                  <c:v>2.3820361098467608</c:v>
                </c:pt>
                <c:pt idx="781">
                  <c:v>1.8695845851377739</c:v>
                </c:pt>
                <c:pt idx="782">
                  <c:v>1.0366674200157464</c:v>
                </c:pt>
                <c:pt idx="783">
                  <c:v>1.0450872038488752</c:v>
                </c:pt>
                <c:pt idx="784">
                  <c:v>1.0391785836151006</c:v>
                </c:pt>
                <c:pt idx="785">
                  <c:v>1.0529161256586264</c:v>
                </c:pt>
                <c:pt idx="786">
                  <c:v>0.78694952981108512</c:v>
                </c:pt>
                <c:pt idx="787">
                  <c:v>0.79148187565257389</c:v>
                </c:pt>
                <c:pt idx="788">
                  <c:v>0.79299265759973669</c:v>
                </c:pt>
                <c:pt idx="789">
                  <c:v>1.2133005208035255</c:v>
                </c:pt>
                <c:pt idx="790">
                  <c:v>1.2014727484309125</c:v>
                </c:pt>
                <c:pt idx="791">
                  <c:v>1.2113928155821363</c:v>
                </c:pt>
                <c:pt idx="792">
                  <c:v>0.88134742652824383</c:v>
                </c:pt>
                <c:pt idx="793">
                  <c:v>1.6398939737489222</c:v>
                </c:pt>
                <c:pt idx="794">
                  <c:v>1.5974167349584745</c:v>
                </c:pt>
                <c:pt idx="795">
                  <c:v>1.4812187335640985</c:v>
                </c:pt>
                <c:pt idx="796">
                  <c:v>1.3784549607236132</c:v>
                </c:pt>
                <c:pt idx="797">
                  <c:v>1.4096908218763471</c:v>
                </c:pt>
                <c:pt idx="798">
                  <c:v>1.2451727786074094</c:v>
                </c:pt>
                <c:pt idx="799">
                  <c:v>0.81316541565905598</c:v>
                </c:pt>
                <c:pt idx="800">
                  <c:v>0.81492415439213595</c:v>
                </c:pt>
                <c:pt idx="801">
                  <c:v>1.2941134061497421</c:v>
                </c:pt>
                <c:pt idx="802">
                  <c:v>1.2953149970561022</c:v>
                </c:pt>
                <c:pt idx="803">
                  <c:v>1.0959018707714188</c:v>
                </c:pt>
                <c:pt idx="804">
                  <c:v>1.0982547135283229</c:v>
                </c:pt>
                <c:pt idx="805">
                  <c:v>1.7074257366133248</c:v>
                </c:pt>
                <c:pt idx="806">
                  <c:v>1.7068236824043637</c:v>
                </c:pt>
                <c:pt idx="807">
                  <c:v>1.7152524413298174</c:v>
                </c:pt>
                <c:pt idx="808">
                  <c:v>0.78194569184613316</c:v>
                </c:pt>
                <c:pt idx="809">
                  <c:v>0.83105464579114074</c:v>
                </c:pt>
                <c:pt idx="810">
                  <c:v>0.83155127220789171</c:v>
                </c:pt>
                <c:pt idx="811">
                  <c:v>1.6901036508879648</c:v>
                </c:pt>
                <c:pt idx="812">
                  <c:v>1.366889466784156</c:v>
                </c:pt>
                <c:pt idx="813">
                  <c:v>1.1427268350774065</c:v>
                </c:pt>
                <c:pt idx="814">
                  <c:v>1.2259725926607192</c:v>
                </c:pt>
                <c:pt idx="815">
                  <c:v>1.5550630146737634</c:v>
                </c:pt>
                <c:pt idx="816">
                  <c:v>1.7125976022704574</c:v>
                </c:pt>
                <c:pt idx="817">
                  <c:v>1.6599411772957453</c:v>
                </c:pt>
                <c:pt idx="818">
                  <c:v>2.4442233906494244</c:v>
                </c:pt>
                <c:pt idx="819">
                  <c:v>0.80854740836029571</c:v>
                </c:pt>
                <c:pt idx="820">
                  <c:v>1.9424539174215645</c:v>
                </c:pt>
                <c:pt idx="821">
                  <c:v>1.9527552971626136</c:v>
                </c:pt>
                <c:pt idx="822">
                  <c:v>1.8801696540292834</c:v>
                </c:pt>
                <c:pt idx="823">
                  <c:v>1.1985189034688839</c:v>
                </c:pt>
                <c:pt idx="824">
                  <c:v>0.86401401534255295</c:v>
                </c:pt>
                <c:pt idx="825">
                  <c:v>1.5117295872468655</c:v>
                </c:pt>
                <c:pt idx="826">
                  <c:v>1.5682241789318079</c:v>
                </c:pt>
                <c:pt idx="827">
                  <c:v>1.4540016862601612</c:v>
                </c:pt>
                <c:pt idx="828">
                  <c:v>0.91345651946967321</c:v>
                </c:pt>
                <c:pt idx="829">
                  <c:v>1.284868417943738</c:v>
                </c:pt>
                <c:pt idx="830">
                  <c:v>1.2881762807335895</c:v>
                </c:pt>
                <c:pt idx="831">
                  <c:v>1.3031550068587106</c:v>
                </c:pt>
                <c:pt idx="832">
                  <c:v>0.78487729383152782</c:v>
                </c:pt>
                <c:pt idx="833">
                  <c:v>1.5620800533645922</c:v>
                </c:pt>
                <c:pt idx="834">
                  <c:v>1.1723379041814797</c:v>
                </c:pt>
                <c:pt idx="835">
                  <c:v>1.1850347045877772</c:v>
                </c:pt>
                <c:pt idx="836">
                  <c:v>0.78926715138232806</c:v>
                </c:pt>
                <c:pt idx="837">
                  <c:v>1.6219268753939902</c:v>
                </c:pt>
                <c:pt idx="838">
                  <c:v>1.3643760478393276</c:v>
                </c:pt>
                <c:pt idx="839">
                  <c:v>1.4703758269058553</c:v>
                </c:pt>
                <c:pt idx="840">
                  <c:v>0.83132558860714201</c:v>
                </c:pt>
                <c:pt idx="841">
                  <c:v>1.5060633720172123</c:v>
                </c:pt>
                <c:pt idx="842">
                  <c:v>0.88934147997284452</c:v>
                </c:pt>
                <c:pt idx="843">
                  <c:v>1.6465355423161674</c:v>
                </c:pt>
                <c:pt idx="844">
                  <c:v>1.7090173150438499</c:v>
                </c:pt>
                <c:pt idx="845">
                  <c:v>1.3266957062850031</c:v>
                </c:pt>
                <c:pt idx="846">
                  <c:v>1.5955082465785473</c:v>
                </c:pt>
                <c:pt idx="847">
                  <c:v>1.2306847282893179</c:v>
                </c:pt>
                <c:pt idx="848">
                  <c:v>1.4981352103797867</c:v>
                </c:pt>
                <c:pt idx="849">
                  <c:v>1.0336505623605481</c:v>
                </c:pt>
                <c:pt idx="850">
                  <c:v>1.9570967507097965</c:v>
                </c:pt>
                <c:pt idx="851">
                  <c:v>2.5892402145162468</c:v>
                </c:pt>
                <c:pt idx="852">
                  <c:v>1.4229736510477913</c:v>
                </c:pt>
                <c:pt idx="853">
                  <c:v>2.489638827390463</c:v>
                </c:pt>
                <c:pt idx="854">
                  <c:v>1.3862836388637707</c:v>
                </c:pt>
                <c:pt idx="855">
                  <c:v>1.3888992683710608</c:v>
                </c:pt>
                <c:pt idx="856">
                  <c:v>0.96699477677160994</c:v>
                </c:pt>
                <c:pt idx="857">
                  <c:v>0.96863601114398135</c:v>
                </c:pt>
                <c:pt idx="858">
                  <c:v>1.7299202744178348</c:v>
                </c:pt>
                <c:pt idx="859">
                  <c:v>1.7327271724180651</c:v>
                </c:pt>
                <c:pt idx="860">
                  <c:v>1.7342758057975025</c:v>
                </c:pt>
                <c:pt idx="861">
                  <c:v>1.7423093414533342</c:v>
                </c:pt>
                <c:pt idx="862">
                  <c:v>1.8103524205623667</c:v>
                </c:pt>
                <c:pt idx="863">
                  <c:v>1.5358745327861347</c:v>
                </c:pt>
                <c:pt idx="864">
                  <c:v>1.5556689247221558</c:v>
                </c:pt>
                <c:pt idx="865">
                  <c:v>1.6678086197964539</c:v>
                </c:pt>
                <c:pt idx="866">
                  <c:v>1.4288801901971613</c:v>
                </c:pt>
                <c:pt idx="867">
                  <c:v>1.588266585606809</c:v>
                </c:pt>
                <c:pt idx="868">
                  <c:v>1.1197580371100389</c:v>
                </c:pt>
                <c:pt idx="869">
                  <c:v>1.8128635405564291</c:v>
                </c:pt>
                <c:pt idx="870">
                  <c:v>1.8343712809532231</c:v>
                </c:pt>
                <c:pt idx="871">
                  <c:v>1.1121226817060061</c:v>
                </c:pt>
                <c:pt idx="872">
                  <c:v>0.78480725467252377</c:v>
                </c:pt>
                <c:pt idx="873">
                  <c:v>0.78812899117608903</c:v>
                </c:pt>
                <c:pt idx="874">
                  <c:v>0.70755507863586065</c:v>
                </c:pt>
                <c:pt idx="875">
                  <c:v>0.82593187956332781</c:v>
                </c:pt>
                <c:pt idx="876">
                  <c:v>0.89222330762743229</c:v>
                </c:pt>
                <c:pt idx="877">
                  <c:v>0.82938388625592407</c:v>
                </c:pt>
                <c:pt idx="878">
                  <c:v>0.79127155682481587</c:v>
                </c:pt>
                <c:pt idx="879">
                  <c:v>1.832065313082077</c:v>
                </c:pt>
                <c:pt idx="880">
                  <c:v>0.78276421411637476</c:v>
                </c:pt>
                <c:pt idx="881">
                  <c:v>1.7715474564162981</c:v>
                </c:pt>
                <c:pt idx="882">
                  <c:v>1.5236470014627013</c:v>
                </c:pt>
                <c:pt idx="883">
                  <c:v>1.3240911998063991</c:v>
                </c:pt>
                <c:pt idx="884">
                  <c:v>1.3464841258157907</c:v>
                </c:pt>
                <c:pt idx="885">
                  <c:v>1.5394272732707597</c:v>
                </c:pt>
                <c:pt idx="886">
                  <c:v>1.183150226750622</c:v>
                </c:pt>
                <c:pt idx="887">
                  <c:v>1.400246548787488</c:v>
                </c:pt>
                <c:pt idx="888">
                  <c:v>1.4673444644083147</c:v>
                </c:pt>
                <c:pt idx="889">
                  <c:v>2.9802575107296136</c:v>
                </c:pt>
                <c:pt idx="890">
                  <c:v>1.356855677979945</c:v>
                </c:pt>
                <c:pt idx="891">
                  <c:v>0.97280152656992369</c:v>
                </c:pt>
                <c:pt idx="892">
                  <c:v>1.0542138083727732</c:v>
                </c:pt>
                <c:pt idx="893">
                  <c:v>1.4513677166223642</c:v>
                </c:pt>
                <c:pt idx="894">
                  <c:v>1.1509298821902245</c:v>
                </c:pt>
                <c:pt idx="895">
                  <c:v>2.9338989042064334</c:v>
                </c:pt>
                <c:pt idx="896">
                  <c:v>1.4979963962025657</c:v>
                </c:pt>
                <c:pt idx="897">
                  <c:v>1.2592260425882609</c:v>
                </c:pt>
                <c:pt idx="898">
                  <c:v>2.4368231046931408</c:v>
                </c:pt>
                <c:pt idx="899">
                  <c:v>3.5215637125826142</c:v>
                </c:pt>
                <c:pt idx="900">
                  <c:v>3.2079161451814766</c:v>
                </c:pt>
                <c:pt idx="901">
                  <c:v>3.0561490925533517</c:v>
                </c:pt>
                <c:pt idx="902">
                  <c:v>2.7648947556189793</c:v>
                </c:pt>
                <c:pt idx="903">
                  <c:v>3.1530791878443964</c:v>
                </c:pt>
                <c:pt idx="904">
                  <c:v>2.5602122562530591</c:v>
                </c:pt>
                <c:pt idx="905">
                  <c:v>2.3930438229246662</c:v>
                </c:pt>
                <c:pt idx="906">
                  <c:v>3.5097997443544955</c:v>
                </c:pt>
                <c:pt idx="907">
                  <c:v>4.0323494954839196</c:v>
                </c:pt>
                <c:pt idx="908">
                  <c:v>4.0149654208079815</c:v>
                </c:pt>
                <c:pt idx="909">
                  <c:v>4.2031669249083556</c:v>
                </c:pt>
                <c:pt idx="910">
                  <c:v>2.4555347013897193</c:v>
                </c:pt>
                <c:pt idx="911">
                  <c:v>3.5733393938533067</c:v>
                </c:pt>
                <c:pt idx="912">
                  <c:v>3.6071930796437548</c:v>
                </c:pt>
                <c:pt idx="913">
                  <c:v>3.651463284138956</c:v>
                </c:pt>
                <c:pt idx="914">
                  <c:v>3.708517397953627</c:v>
                </c:pt>
                <c:pt idx="915">
                  <c:v>3.3860045146726865</c:v>
                </c:pt>
                <c:pt idx="916">
                  <c:v>3.2729481545003036</c:v>
                </c:pt>
                <c:pt idx="917">
                  <c:v>3.1757754800590843</c:v>
                </c:pt>
                <c:pt idx="918">
                  <c:v>4.1383728379244076</c:v>
                </c:pt>
                <c:pt idx="919">
                  <c:v>2.9003128159002811</c:v>
                </c:pt>
                <c:pt idx="920">
                  <c:v>4.1712355629547213</c:v>
                </c:pt>
                <c:pt idx="921">
                  <c:v>3.4936877763212917</c:v>
                </c:pt>
                <c:pt idx="922">
                  <c:v>5.698880094032921</c:v>
                </c:pt>
                <c:pt idx="923">
                  <c:v>3.7641366117143984</c:v>
                </c:pt>
                <c:pt idx="924">
                  <c:v>3.1112737920937041</c:v>
                </c:pt>
                <c:pt idx="925">
                  <c:v>2.4197530864197532</c:v>
                </c:pt>
                <c:pt idx="926">
                  <c:v>3.3231610282141051</c:v>
                </c:pt>
                <c:pt idx="927">
                  <c:v>3.5999300984446907</c:v>
                </c:pt>
                <c:pt idx="928">
                  <c:v>3.2909521903765047</c:v>
                </c:pt>
                <c:pt idx="929">
                  <c:v>2.7956581745780351</c:v>
                </c:pt>
                <c:pt idx="930">
                  <c:v>2.8140413593375264</c:v>
                </c:pt>
                <c:pt idx="931">
                  <c:v>2.4468715303766082</c:v>
                </c:pt>
                <c:pt idx="932">
                  <c:v>2.4514829148206347</c:v>
                </c:pt>
                <c:pt idx="933">
                  <c:v>2.4621245712299271</c:v>
                </c:pt>
                <c:pt idx="934">
                  <c:v>1.9491342850339597</c:v>
                </c:pt>
                <c:pt idx="935">
                  <c:v>2.6321231278248796</c:v>
                </c:pt>
                <c:pt idx="936">
                  <c:v>3.3539925757550981</c:v>
                </c:pt>
                <c:pt idx="937">
                  <c:v>2.9112863373654472</c:v>
                </c:pt>
                <c:pt idx="938">
                  <c:v>2.5621337395727113</c:v>
                </c:pt>
                <c:pt idx="939">
                  <c:v>2.6621881279610426</c:v>
                </c:pt>
                <c:pt idx="940">
                  <c:v>3.1611215525363097</c:v>
                </c:pt>
                <c:pt idx="941">
                  <c:v>1.7256617614565382</c:v>
                </c:pt>
                <c:pt idx="942">
                  <c:v>2.823552657577554</c:v>
                </c:pt>
                <c:pt idx="943">
                  <c:v>2.9809655535796615</c:v>
                </c:pt>
                <c:pt idx="944">
                  <c:v>2.4560922063666304</c:v>
                </c:pt>
                <c:pt idx="945">
                  <c:v>3.5021990552207201</c:v>
                </c:pt>
                <c:pt idx="946">
                  <c:v>2.8782871508064289</c:v>
                </c:pt>
                <c:pt idx="947">
                  <c:v>1.7395748038084766</c:v>
                </c:pt>
                <c:pt idx="948">
                  <c:v>1.7664708237952078</c:v>
                </c:pt>
                <c:pt idx="949">
                  <c:v>1.7867922611185159</c:v>
                </c:pt>
                <c:pt idx="950">
                  <c:v>2.6645302348940509</c:v>
                </c:pt>
                <c:pt idx="951">
                  <c:v>2.6513208515003845</c:v>
                </c:pt>
                <c:pt idx="952">
                  <c:v>3.0524938346167398</c:v>
                </c:pt>
                <c:pt idx="953">
                  <c:v>3.3150142262037647</c:v>
                </c:pt>
                <c:pt idx="954">
                  <c:v>3.6087660207340009</c:v>
                </c:pt>
                <c:pt idx="955">
                  <c:v>18.60377358490566</c:v>
                </c:pt>
                <c:pt idx="956">
                  <c:v>18.566037735849058</c:v>
                </c:pt>
                <c:pt idx="957">
                  <c:v>2.7790015928423766</c:v>
                </c:pt>
                <c:pt idx="958">
                  <c:v>2.8016978343119838</c:v>
                </c:pt>
                <c:pt idx="959">
                  <c:v>2.1558164354322304</c:v>
                </c:pt>
                <c:pt idx="960">
                  <c:v>3.2683328755836314</c:v>
                </c:pt>
                <c:pt idx="961">
                  <c:v>4.3326388744690618</c:v>
                </c:pt>
                <c:pt idx="962">
                  <c:v>2.7118398223719811</c:v>
                </c:pt>
                <c:pt idx="963">
                  <c:v>2.724113115129065</c:v>
                </c:pt>
                <c:pt idx="964">
                  <c:v>2.7720905322703917</c:v>
                </c:pt>
                <c:pt idx="965">
                  <c:v>2.7854795789144831</c:v>
                </c:pt>
                <c:pt idx="966">
                  <c:v>2.5974293641940163</c:v>
                </c:pt>
                <c:pt idx="967">
                  <c:v>2.8162515363064915</c:v>
                </c:pt>
                <c:pt idx="968">
                  <c:v>3.0270981273940825</c:v>
                </c:pt>
                <c:pt idx="969">
                  <c:v>3.2557884941704525</c:v>
                </c:pt>
                <c:pt idx="970">
                  <c:v>3.7085487655474574</c:v>
                </c:pt>
                <c:pt idx="971">
                  <c:v>2.6814165701042869</c:v>
                </c:pt>
                <c:pt idx="972">
                  <c:v>3.2001048355392476</c:v>
                </c:pt>
                <c:pt idx="973">
                  <c:v>3.3975643594882068</c:v>
                </c:pt>
                <c:pt idx="974">
                  <c:v>2.9602370794932753</c:v>
                </c:pt>
                <c:pt idx="975">
                  <c:v>3.5736437807147285</c:v>
                </c:pt>
                <c:pt idx="976">
                  <c:v>3.6833818407366765</c:v>
                </c:pt>
                <c:pt idx="977">
                  <c:v>3.1266111806731969</c:v>
                </c:pt>
                <c:pt idx="978">
                  <c:v>3.4924163075373187</c:v>
                </c:pt>
                <c:pt idx="979">
                  <c:v>4.2442212151562329</c:v>
                </c:pt>
                <c:pt idx="980">
                  <c:v>3.1001536714104363</c:v>
                </c:pt>
                <c:pt idx="981">
                  <c:v>3.8402478817625929</c:v>
                </c:pt>
                <c:pt idx="982">
                  <c:v>3.8635553483780747</c:v>
                </c:pt>
                <c:pt idx="983">
                  <c:v>3.4485572286922337</c:v>
                </c:pt>
                <c:pt idx="984">
                  <c:v>3.65221907847077</c:v>
                </c:pt>
                <c:pt idx="985">
                  <c:v>2.7970154175941957</c:v>
                </c:pt>
                <c:pt idx="986">
                  <c:v>2.5270693512304252</c:v>
                </c:pt>
                <c:pt idx="987">
                  <c:v>1.2886432433966182</c:v>
                </c:pt>
                <c:pt idx="988">
                  <c:v>1.3194576930414608</c:v>
                </c:pt>
                <c:pt idx="989">
                  <c:v>1.3634506074228183</c:v>
                </c:pt>
                <c:pt idx="990">
                  <c:v>1.360664264219638</c:v>
                </c:pt>
                <c:pt idx="991">
                  <c:v>1.567854462598443</c:v>
                </c:pt>
                <c:pt idx="992">
                  <c:v>0.89299540597739124</c:v>
                </c:pt>
                <c:pt idx="993">
                  <c:v>5.6169256693503089E-2</c:v>
                </c:pt>
                <c:pt idx="994">
                  <c:v>1.1217424069281183</c:v>
                </c:pt>
                <c:pt idx="995">
                  <c:v>1.1069176174092443</c:v>
                </c:pt>
                <c:pt idx="996">
                  <c:v>2.6436644854253419</c:v>
                </c:pt>
                <c:pt idx="997">
                  <c:v>2.0406949071870537</c:v>
                </c:pt>
                <c:pt idx="998">
                  <c:v>1.1366769815251694</c:v>
                </c:pt>
                <c:pt idx="999">
                  <c:v>1.1700214774486788</c:v>
                </c:pt>
                <c:pt idx="1000">
                  <c:v>1.103840966984666</c:v>
                </c:pt>
                <c:pt idx="1001">
                  <c:v>1.3560761200739224</c:v>
                </c:pt>
                <c:pt idx="1002">
                  <c:v>0.95415579575102505</c:v>
                </c:pt>
                <c:pt idx="1003">
                  <c:v>0.64440084458611824</c:v>
                </c:pt>
                <c:pt idx="1004">
                  <c:v>0.64272818541035492</c:v>
                </c:pt>
                <c:pt idx="1005">
                  <c:v>0.64290612787586165</c:v>
                </c:pt>
                <c:pt idx="1006">
                  <c:v>1.438133331794194</c:v>
                </c:pt>
                <c:pt idx="1007">
                  <c:v>0.73922432497281509</c:v>
                </c:pt>
                <c:pt idx="1008">
                  <c:v>1.8694871594723284</c:v>
                </c:pt>
                <c:pt idx="1009">
                  <c:v>2.0943027864876056</c:v>
                </c:pt>
                <c:pt idx="1010">
                  <c:v>1.3299612250559687</c:v>
                </c:pt>
                <c:pt idx="1011">
                  <c:v>1.7227686198457774</c:v>
                </c:pt>
                <c:pt idx="1012">
                  <c:v>1.1188917468205193</c:v>
                </c:pt>
                <c:pt idx="1013">
                  <c:v>1.1198128349018697</c:v>
                </c:pt>
                <c:pt idx="1014">
                  <c:v>1.830263118863279</c:v>
                </c:pt>
                <c:pt idx="1015">
                  <c:v>0.79500161817343162</c:v>
                </c:pt>
                <c:pt idx="1016">
                  <c:v>1.0112650700998309</c:v>
                </c:pt>
                <c:pt idx="1017">
                  <c:v>0.6934973542087175</c:v>
                </c:pt>
                <c:pt idx="1018">
                  <c:v>1.6314723748915245</c:v>
                </c:pt>
                <c:pt idx="1019">
                  <c:v>2.2277413146324454</c:v>
                </c:pt>
                <c:pt idx="1020">
                  <c:v>1.6</c:v>
                </c:pt>
                <c:pt idx="1021">
                  <c:v>1.4205559806171895</c:v>
                </c:pt>
                <c:pt idx="1022">
                  <c:v>1.0063443447823235</c:v>
                </c:pt>
                <c:pt idx="1023">
                  <c:v>1.7290071545123635</c:v>
                </c:pt>
                <c:pt idx="1024">
                  <c:v>1.1211924821775761</c:v>
                </c:pt>
                <c:pt idx="1025">
                  <c:v>1.0239397986586818</c:v>
                </c:pt>
                <c:pt idx="1026">
                  <c:v>0.8904602893995941</c:v>
                </c:pt>
                <c:pt idx="1027">
                  <c:v>1.0443307757885762</c:v>
                </c:pt>
                <c:pt idx="1028">
                  <c:v>1.3257458804976179</c:v>
                </c:pt>
                <c:pt idx="1029">
                  <c:v>1.3205207982025717</c:v>
                </c:pt>
                <c:pt idx="1030">
                  <c:v>1.0800403971833259</c:v>
                </c:pt>
                <c:pt idx="1031">
                  <c:v>0.93868993107437215</c:v>
                </c:pt>
                <c:pt idx="1032">
                  <c:v>1.487322201607916</c:v>
                </c:pt>
                <c:pt idx="1033">
                  <c:v>1.3599298100743189</c:v>
                </c:pt>
                <c:pt idx="1034">
                  <c:v>1.3137894748030912</c:v>
                </c:pt>
                <c:pt idx="1035">
                  <c:v>1.1666488279995717</c:v>
                </c:pt>
                <c:pt idx="1036">
                  <c:v>1.8198902131447505</c:v>
                </c:pt>
                <c:pt idx="1037">
                  <c:v>1.6820932716269135</c:v>
                </c:pt>
                <c:pt idx="1038">
                  <c:v>1.4810797986816018</c:v>
                </c:pt>
                <c:pt idx="1039">
                  <c:v>0.94680932953583252</c:v>
                </c:pt>
                <c:pt idx="1040">
                  <c:v>1.9240824009202133</c:v>
                </c:pt>
                <c:pt idx="1041">
                  <c:v>1.9345393704904319</c:v>
                </c:pt>
                <c:pt idx="1042">
                  <c:v>1.6615351948189829</c:v>
                </c:pt>
                <c:pt idx="1043">
                  <c:v>0.78083541808809043</c:v>
                </c:pt>
                <c:pt idx="1044">
                  <c:v>1.1357041434506046</c:v>
                </c:pt>
                <c:pt idx="1045">
                  <c:v>1.1425858086300669</c:v>
                </c:pt>
                <c:pt idx="1046">
                  <c:v>0.72137126185266232</c:v>
                </c:pt>
                <c:pt idx="1047">
                  <c:v>0.81190798376184026</c:v>
                </c:pt>
                <c:pt idx="1048">
                  <c:v>2.5094925785295135</c:v>
                </c:pt>
                <c:pt idx="1049">
                  <c:v>1.0094768299764012</c:v>
                </c:pt>
                <c:pt idx="1050">
                  <c:v>2.8511200828897065</c:v>
                </c:pt>
                <c:pt idx="1051">
                  <c:v>0.61393865756365995</c:v>
                </c:pt>
                <c:pt idx="1052">
                  <c:v>1.0890231536251478</c:v>
                </c:pt>
                <c:pt idx="1053">
                  <c:v>1.5390320786204339</c:v>
                </c:pt>
                <c:pt idx="1054">
                  <c:v>1.1107855039700814</c:v>
                </c:pt>
                <c:pt idx="1055">
                  <c:v>1.4067122781065089</c:v>
                </c:pt>
                <c:pt idx="1056">
                  <c:v>1.4071745562130178</c:v>
                </c:pt>
                <c:pt idx="1057">
                  <c:v>1.3752773668639053</c:v>
                </c:pt>
                <c:pt idx="1058">
                  <c:v>2.6866175124090406</c:v>
                </c:pt>
                <c:pt idx="1059">
                  <c:v>1.4948743669415017</c:v>
                </c:pt>
                <c:pt idx="1060">
                  <c:v>2.7078183487534431</c:v>
                </c:pt>
                <c:pt idx="1061">
                  <c:v>1.1009878009754737</c:v>
                </c:pt>
                <c:pt idx="1062">
                  <c:v>1.2055081717253537</c:v>
                </c:pt>
                <c:pt idx="1063">
                  <c:v>1.3788908040150056</c:v>
                </c:pt>
                <c:pt idx="1064">
                  <c:v>1.1563925261144621</c:v>
                </c:pt>
                <c:pt idx="1065">
                  <c:v>2.8901382199296144</c:v>
                </c:pt>
                <c:pt idx="1066">
                  <c:v>1.7521946004984692</c:v>
                </c:pt>
                <c:pt idx="1067">
                  <c:v>1.6735832369548949</c:v>
                </c:pt>
                <c:pt idx="1068">
                  <c:v>1.5087970540098199</c:v>
                </c:pt>
                <c:pt idx="1069">
                  <c:v>1.7014791573285521</c:v>
                </c:pt>
                <c:pt idx="1070">
                  <c:v>0.83353731593254399</c:v>
                </c:pt>
                <c:pt idx="1071">
                  <c:v>1.715686274509804</c:v>
                </c:pt>
                <c:pt idx="1072">
                  <c:v>1.60214715105372</c:v>
                </c:pt>
                <c:pt idx="1073">
                  <c:v>1.2396817801172388</c:v>
                </c:pt>
                <c:pt idx="1074">
                  <c:v>1.2441679626749611</c:v>
                </c:pt>
                <c:pt idx="1075">
                  <c:v>2.2104780520765464</c:v>
                </c:pt>
                <c:pt idx="1076">
                  <c:v>1.718969377300497</c:v>
                </c:pt>
                <c:pt idx="1077">
                  <c:v>2.1281002433593952</c:v>
                </c:pt>
                <c:pt idx="1078">
                  <c:v>1.4542743789957799</c:v>
                </c:pt>
                <c:pt idx="1079">
                  <c:v>1.8378378378378379</c:v>
                </c:pt>
                <c:pt idx="1080">
                  <c:v>0.78328393197263579</c:v>
                </c:pt>
                <c:pt idx="1081">
                  <c:v>0.77652176853114541</c:v>
                </c:pt>
                <c:pt idx="1082">
                  <c:v>1.5404296146260859</c:v>
                </c:pt>
                <c:pt idx="1083">
                  <c:v>2.476442827801383</c:v>
                </c:pt>
                <c:pt idx="1084">
                  <c:v>2.4795785578777383</c:v>
                </c:pt>
                <c:pt idx="1085">
                  <c:v>1.6049014795596379</c:v>
                </c:pt>
                <c:pt idx="1086">
                  <c:v>3.0939211277708041</c:v>
                </c:pt>
                <c:pt idx="1087">
                  <c:v>3.1008179648813052</c:v>
                </c:pt>
                <c:pt idx="1088">
                  <c:v>1.0144498560396091</c:v>
                </c:pt>
                <c:pt idx="1089">
                  <c:v>1.4185649537936311</c:v>
                </c:pt>
                <c:pt idx="1090">
                  <c:v>2.0079945767783256</c:v>
                </c:pt>
                <c:pt idx="1091">
                  <c:v>2.127262161713432</c:v>
                </c:pt>
                <c:pt idx="1092">
                  <c:v>1.631815103284795</c:v>
                </c:pt>
                <c:pt idx="1093">
                  <c:v>3.8894117647058826</c:v>
                </c:pt>
                <c:pt idx="1094">
                  <c:v>2.8059405940594058</c:v>
                </c:pt>
                <c:pt idx="1095">
                  <c:v>2.8287128712871286</c:v>
                </c:pt>
                <c:pt idx="1096">
                  <c:v>1.8198757763975155</c:v>
                </c:pt>
                <c:pt idx="1097">
                  <c:v>4.2163438828530939</c:v>
                </c:pt>
                <c:pt idx="1098">
                  <c:v>2.7557003257328989</c:v>
                </c:pt>
                <c:pt idx="1099">
                  <c:v>2.5467391304347826</c:v>
                </c:pt>
                <c:pt idx="1100">
                  <c:v>2.1401062416998671</c:v>
                </c:pt>
                <c:pt idx="1101">
                  <c:v>2.3153678077203206</c:v>
                </c:pt>
                <c:pt idx="1102">
                  <c:v>2.633832976445396</c:v>
                </c:pt>
                <c:pt idx="1103">
                  <c:v>2.3521513002364065</c:v>
                </c:pt>
                <c:pt idx="1104">
                  <c:v>1.8253533971728226</c:v>
                </c:pt>
                <c:pt idx="1105">
                  <c:v>1.8469676242590058</c:v>
                </c:pt>
                <c:pt idx="1106">
                  <c:v>3.9698104892022918</c:v>
                </c:pt>
                <c:pt idx="1107">
                  <c:v>3.067356064840693</c:v>
                </c:pt>
                <c:pt idx="1108">
                  <c:v>3.5286343612334803</c:v>
                </c:pt>
                <c:pt idx="1109">
                  <c:v>3.0048332527791204</c:v>
                </c:pt>
                <c:pt idx="1110">
                  <c:v>1.8860662047729022</c:v>
                </c:pt>
                <c:pt idx="1111">
                  <c:v>1.9083910700538875</c:v>
                </c:pt>
                <c:pt idx="1112">
                  <c:v>1.1031562740569669</c:v>
                </c:pt>
                <c:pt idx="1113">
                  <c:v>2.8979166666666667</c:v>
                </c:pt>
                <c:pt idx="1114">
                  <c:v>2.5997067448680351</c:v>
                </c:pt>
                <c:pt idx="1115">
                  <c:v>4.2722335369993214</c:v>
                </c:pt>
                <c:pt idx="1116">
                  <c:v>2.2530120481927711</c:v>
                </c:pt>
                <c:pt idx="1117">
                  <c:v>2.2630522088353415</c:v>
                </c:pt>
                <c:pt idx="1118">
                  <c:v>2.8666666666666667</c:v>
                </c:pt>
                <c:pt idx="1119">
                  <c:v>3.8035902851108765</c:v>
                </c:pt>
                <c:pt idx="1120">
                  <c:v>2.9710884353741496</c:v>
                </c:pt>
                <c:pt idx="1121">
                  <c:v>3.4221105527638191</c:v>
                </c:pt>
                <c:pt idx="1122">
                  <c:v>3.2051282051282053</c:v>
                </c:pt>
                <c:pt idx="1123">
                  <c:v>1.2965367965367964</c:v>
                </c:pt>
                <c:pt idx="1124">
                  <c:v>2.3220000000000001</c:v>
                </c:pt>
                <c:pt idx="1125">
                  <c:v>2.6830732292917165</c:v>
                </c:pt>
                <c:pt idx="1126">
                  <c:v>2.8544303797468356</c:v>
                </c:pt>
                <c:pt idx="1127">
                  <c:v>3.0337477797513324</c:v>
                </c:pt>
                <c:pt idx="1128">
                  <c:v>3.5919003115264796</c:v>
                </c:pt>
                <c:pt idx="1129">
                  <c:v>2.2445302445302446</c:v>
                </c:pt>
                <c:pt idx="1130">
                  <c:v>2.5799654782453425</c:v>
                </c:pt>
                <c:pt idx="1131">
                  <c:v>2.5896077614427711</c:v>
                </c:pt>
                <c:pt idx="1132">
                  <c:v>2.7142857142857144</c:v>
                </c:pt>
                <c:pt idx="1133">
                  <c:v>2.7170731707317075</c:v>
                </c:pt>
                <c:pt idx="1134">
                  <c:v>2.134502923976608</c:v>
                </c:pt>
                <c:pt idx="1135">
                  <c:v>3.3462105573577117</c:v>
                </c:pt>
                <c:pt idx="1136">
                  <c:v>2.7274734982332154</c:v>
                </c:pt>
                <c:pt idx="1137">
                  <c:v>1.5102217602217602</c:v>
                </c:pt>
                <c:pt idx="1138">
                  <c:v>3.082078399816071</c:v>
                </c:pt>
                <c:pt idx="1139">
                  <c:v>2.0215647716476282</c:v>
                </c:pt>
                <c:pt idx="1140">
                  <c:v>2.7164556962025315</c:v>
                </c:pt>
                <c:pt idx="1141">
                  <c:v>2.9130214917825539</c:v>
                </c:pt>
                <c:pt idx="1142">
                  <c:v>5.0566727605118826</c:v>
                </c:pt>
                <c:pt idx="1143">
                  <c:v>2.103969754253308</c:v>
                </c:pt>
                <c:pt idx="1144">
                  <c:v>1.9222488038277512</c:v>
                </c:pt>
                <c:pt idx="1145">
                  <c:v>2.0889001778003555</c:v>
                </c:pt>
                <c:pt idx="1146">
                  <c:v>3.018987341772152</c:v>
                </c:pt>
                <c:pt idx="1147">
                  <c:v>2.6008024072216651</c:v>
                </c:pt>
                <c:pt idx="1148">
                  <c:v>2.2992874109263659</c:v>
                </c:pt>
                <c:pt idx="1149">
                  <c:v>2.6384173580089341</c:v>
                </c:pt>
                <c:pt idx="1150">
                  <c:v>2.6583280153158904</c:v>
                </c:pt>
                <c:pt idx="1151">
                  <c:v>3.0089246843709185</c:v>
                </c:pt>
                <c:pt idx="1152">
                  <c:v>2.224604966139955</c:v>
                </c:pt>
                <c:pt idx="1153">
                  <c:v>2.7873563218390807</c:v>
                </c:pt>
                <c:pt idx="1154">
                  <c:v>2.4754738015607582</c:v>
                </c:pt>
                <c:pt idx="1155">
                  <c:v>2.4379391100702574</c:v>
                </c:pt>
                <c:pt idx="1156">
                  <c:v>1.9378560331434489</c:v>
                </c:pt>
                <c:pt idx="1157">
                  <c:v>1.9432936302433972</c:v>
                </c:pt>
                <c:pt idx="1158">
                  <c:v>3.0288270377733597</c:v>
                </c:pt>
                <c:pt idx="1159">
                  <c:v>3.2147731834604576</c:v>
                </c:pt>
                <c:pt idx="1160">
                  <c:v>3.6878698224852071</c:v>
                </c:pt>
                <c:pt idx="1161">
                  <c:v>2.9894875164257555</c:v>
                </c:pt>
                <c:pt idx="1162">
                  <c:v>2.3814432989690721</c:v>
                </c:pt>
                <c:pt idx="1163">
                  <c:v>2.3929654335961188</c:v>
                </c:pt>
                <c:pt idx="1164">
                  <c:v>2.7293729372937294</c:v>
                </c:pt>
                <c:pt idx="1165">
                  <c:v>2.618431689571544</c:v>
                </c:pt>
                <c:pt idx="1166">
                  <c:v>2.7283950617283952</c:v>
                </c:pt>
                <c:pt idx="1167">
                  <c:v>2.7308641975308641</c:v>
                </c:pt>
                <c:pt idx="1168">
                  <c:v>2.9335347432024168</c:v>
                </c:pt>
                <c:pt idx="1169">
                  <c:v>2.9792207792207792</c:v>
                </c:pt>
                <c:pt idx="1170">
                  <c:v>3.2241992882562278</c:v>
                </c:pt>
                <c:pt idx="1171">
                  <c:v>1.0279329608938548</c:v>
                </c:pt>
                <c:pt idx="1172">
                  <c:v>3.0570866141732282</c:v>
                </c:pt>
                <c:pt idx="1173">
                  <c:v>2.3288789903489233</c:v>
                </c:pt>
                <c:pt idx="1174">
                  <c:v>2.7207943925233646</c:v>
                </c:pt>
                <c:pt idx="1175">
                  <c:v>1.3738317757009346</c:v>
                </c:pt>
                <c:pt idx="1176">
                  <c:v>3.1090487238979119</c:v>
                </c:pt>
                <c:pt idx="1177">
                  <c:v>2.5379310344827588</c:v>
                </c:pt>
                <c:pt idx="1178">
                  <c:v>2.9638263665594855</c:v>
                </c:pt>
                <c:pt idx="1179">
                  <c:v>1.1562492501859538</c:v>
                </c:pt>
                <c:pt idx="1180">
                  <c:v>1.1556973870480121</c:v>
                </c:pt>
                <c:pt idx="1181">
                  <c:v>1.1522902320224584</c:v>
                </c:pt>
                <c:pt idx="1182">
                  <c:v>0.94753991528185078</c:v>
                </c:pt>
                <c:pt idx="1183">
                  <c:v>0.94574780058651031</c:v>
                </c:pt>
                <c:pt idx="1184">
                  <c:v>0.944118605408928</c:v>
                </c:pt>
                <c:pt idx="1185">
                  <c:v>2.5801980198019803</c:v>
                </c:pt>
                <c:pt idx="1186">
                  <c:v>0.87509758001561277</c:v>
                </c:pt>
                <c:pt idx="1187">
                  <c:v>0.87099921935987512</c:v>
                </c:pt>
                <c:pt idx="1188">
                  <c:v>1.481958762886598</c:v>
                </c:pt>
                <c:pt idx="1189">
                  <c:v>1.6977272727272728</c:v>
                </c:pt>
                <c:pt idx="1190">
                  <c:v>0.82445959669229651</c:v>
                </c:pt>
                <c:pt idx="1191">
                  <c:v>1.5891089108910892</c:v>
                </c:pt>
                <c:pt idx="1192">
                  <c:v>2.4435521965044873</c:v>
                </c:pt>
                <c:pt idx="1193">
                  <c:v>1.8827361563517915</c:v>
                </c:pt>
                <c:pt idx="1194">
                  <c:v>1.8762214983713354</c:v>
                </c:pt>
                <c:pt idx="1195">
                  <c:v>1.3543478260869566</c:v>
                </c:pt>
                <c:pt idx="1196">
                  <c:v>2.3448905109489053</c:v>
                </c:pt>
                <c:pt idx="1197">
                  <c:v>1.7901498929336188</c:v>
                </c:pt>
                <c:pt idx="1198">
                  <c:v>2.2972972972972974</c:v>
                </c:pt>
                <c:pt idx="1199">
                  <c:v>2.1478787878787879</c:v>
                </c:pt>
                <c:pt idx="1200">
                  <c:v>2.6374758531873792</c:v>
                </c:pt>
                <c:pt idx="1201">
                  <c:v>2.6194462330972312</c:v>
                </c:pt>
                <c:pt idx="1202">
                  <c:v>1.1381560283687944</c:v>
                </c:pt>
                <c:pt idx="1203">
                  <c:v>0.91375367526951978</c:v>
                </c:pt>
                <c:pt idx="1204">
                  <c:v>0.91342698464554062</c:v>
                </c:pt>
                <c:pt idx="1205">
                  <c:v>1.1454628362973096</c:v>
                </c:pt>
                <c:pt idx="1206">
                  <c:v>1.1451892384860922</c:v>
                </c:pt>
                <c:pt idx="1207">
                  <c:v>1.9506390480387836</c:v>
                </c:pt>
                <c:pt idx="1208">
                  <c:v>1.8162185985015424</c:v>
                </c:pt>
                <c:pt idx="1209">
                  <c:v>1.1081290322580646</c:v>
                </c:pt>
                <c:pt idx="1210">
                  <c:v>0.84043715846994538</c:v>
                </c:pt>
                <c:pt idx="1211">
                  <c:v>2.3761878144214643</c:v>
                </c:pt>
                <c:pt idx="1212">
                  <c:v>2.3574622694242593</c:v>
                </c:pt>
                <c:pt idx="1213">
                  <c:v>1.7118133935289692</c:v>
                </c:pt>
                <c:pt idx="1214">
                  <c:v>1.6333811573409851</c:v>
                </c:pt>
                <c:pt idx="1215">
                  <c:v>1.216707768187423</c:v>
                </c:pt>
                <c:pt idx="1216">
                  <c:v>1.0544700214132763</c:v>
                </c:pt>
                <c:pt idx="1217">
                  <c:v>1.6487785342410892</c:v>
                </c:pt>
                <c:pt idx="1218">
                  <c:v>0.87351881592082992</c:v>
                </c:pt>
                <c:pt idx="1219">
                  <c:v>0.87299795998090191</c:v>
                </c:pt>
                <c:pt idx="1220">
                  <c:v>1.5563611386705334</c:v>
                </c:pt>
                <c:pt idx="1221">
                  <c:v>0.91147036181678209</c:v>
                </c:pt>
                <c:pt idx="1222">
                  <c:v>1.5895833333333333</c:v>
                </c:pt>
                <c:pt idx="1223">
                  <c:v>1.0230680507497116</c:v>
                </c:pt>
                <c:pt idx="1224">
                  <c:v>0.84891304347826091</c:v>
                </c:pt>
                <c:pt idx="1225">
                  <c:v>1.6935745140388769</c:v>
                </c:pt>
                <c:pt idx="1226">
                  <c:v>2.5095036958817318</c:v>
                </c:pt>
                <c:pt idx="1227">
                  <c:v>2.185374149659864</c:v>
                </c:pt>
                <c:pt idx="1228">
                  <c:v>1.5604229607250755</c:v>
                </c:pt>
                <c:pt idx="1229">
                  <c:v>1.3255287009063443</c:v>
                </c:pt>
                <c:pt idx="1230">
                  <c:v>1.3210526315789475</c:v>
                </c:pt>
                <c:pt idx="1231">
                  <c:v>1.3105263157894738</c:v>
                </c:pt>
                <c:pt idx="1232">
                  <c:v>1.6159844054580896</c:v>
                </c:pt>
                <c:pt idx="1233">
                  <c:v>1.6086744639376218</c:v>
                </c:pt>
                <c:pt idx="1234">
                  <c:v>1.2708018154311649</c:v>
                </c:pt>
                <c:pt idx="1235">
                  <c:v>1.4723618090452262</c:v>
                </c:pt>
                <c:pt idx="1236">
                  <c:v>1.6935</c:v>
                </c:pt>
                <c:pt idx="1237">
                  <c:v>1.1579655543595264</c:v>
                </c:pt>
                <c:pt idx="1238">
                  <c:v>1.8235294117647058</c:v>
                </c:pt>
                <c:pt idx="1239">
                  <c:v>0.78132387706855788</c:v>
                </c:pt>
                <c:pt idx="1240">
                  <c:v>2.3006329113924049</c:v>
                </c:pt>
                <c:pt idx="1241">
                  <c:v>1.9365994236311239</c:v>
                </c:pt>
                <c:pt idx="1242">
                  <c:v>2.0372670807453415</c:v>
                </c:pt>
                <c:pt idx="1243">
                  <c:v>2.0763765541740673</c:v>
                </c:pt>
                <c:pt idx="1244">
                  <c:v>1.7408163265306122</c:v>
                </c:pt>
                <c:pt idx="1245">
                  <c:v>0.63846153846153841</c:v>
                </c:pt>
                <c:pt idx="1246">
                  <c:v>1.7797270955165692</c:v>
                </c:pt>
                <c:pt idx="1247">
                  <c:v>1.7563352826510721</c:v>
                </c:pt>
                <c:pt idx="1248">
                  <c:v>1.8233130244855731</c:v>
                </c:pt>
                <c:pt idx="1249">
                  <c:v>1.0408163265306123</c:v>
                </c:pt>
                <c:pt idx="1250">
                  <c:v>1.4079999999999999</c:v>
                </c:pt>
                <c:pt idx="1251">
                  <c:v>1.8734177215189873</c:v>
                </c:pt>
                <c:pt idx="1252">
                  <c:v>1.022689075630252</c:v>
                </c:pt>
                <c:pt idx="1253">
                  <c:v>1.3736609955891619</c:v>
                </c:pt>
                <c:pt idx="1254">
                  <c:v>1.345884804286352</c:v>
                </c:pt>
                <c:pt idx="1255">
                  <c:v>1.2980625931445604</c:v>
                </c:pt>
                <c:pt idx="1256">
                  <c:v>0.66773589949211443</c:v>
                </c:pt>
                <c:pt idx="1257">
                  <c:v>0.66452820101577115</c:v>
                </c:pt>
                <c:pt idx="1258">
                  <c:v>0.66212242715851377</c:v>
                </c:pt>
                <c:pt idx="1259">
                  <c:v>1.0616374566082465</c:v>
                </c:pt>
                <c:pt idx="1260">
                  <c:v>1.0393617021276595</c:v>
                </c:pt>
                <c:pt idx="1261">
                  <c:v>1.5882610600087603</c:v>
                </c:pt>
                <c:pt idx="1262">
                  <c:v>1.5789531318440648</c:v>
                </c:pt>
                <c:pt idx="1263">
                  <c:v>1.3996212121212122</c:v>
                </c:pt>
                <c:pt idx="1264">
                  <c:v>1.478219696969697</c:v>
                </c:pt>
                <c:pt idx="1265">
                  <c:v>1.5107052896725441</c:v>
                </c:pt>
                <c:pt idx="1266">
                  <c:v>1.8403041825095057</c:v>
                </c:pt>
                <c:pt idx="1267">
                  <c:v>1.2783783783783784</c:v>
                </c:pt>
                <c:pt idx="1268">
                  <c:v>1.1305121613604905</c:v>
                </c:pt>
                <c:pt idx="1269">
                  <c:v>1.1324896183508009</c:v>
                </c:pt>
                <c:pt idx="1270">
                  <c:v>1.1322918726517699</c:v>
                </c:pt>
                <c:pt idx="1271">
                  <c:v>0.76991150442477874</c:v>
                </c:pt>
                <c:pt idx="1272">
                  <c:v>1.6743119266055047</c:v>
                </c:pt>
                <c:pt idx="1273">
                  <c:v>1.8525206922498119</c:v>
                </c:pt>
                <c:pt idx="1274">
                  <c:v>1.8156508653122649</c:v>
                </c:pt>
                <c:pt idx="1275">
                  <c:v>0.55951211052662009</c:v>
                </c:pt>
                <c:pt idx="1276">
                  <c:v>1.7802568567696997</c:v>
                </c:pt>
                <c:pt idx="1277">
                  <c:v>1.7722028733130171</c:v>
                </c:pt>
                <c:pt idx="1278">
                  <c:v>1.7686112320417937</c:v>
                </c:pt>
                <c:pt idx="1279">
                  <c:v>2.0180586907449212</c:v>
                </c:pt>
                <c:pt idx="1280">
                  <c:v>1.0391228070175438</c:v>
                </c:pt>
                <c:pt idx="1281">
                  <c:v>1.0331578947368421</c:v>
                </c:pt>
                <c:pt idx="1282">
                  <c:v>1.0333333333333334</c:v>
                </c:pt>
                <c:pt idx="1283">
                  <c:v>1.2975326560232221</c:v>
                </c:pt>
                <c:pt idx="1284">
                  <c:v>1.0947695494562404</c:v>
                </c:pt>
                <c:pt idx="1285">
                  <c:v>0.98952879581151831</c:v>
                </c:pt>
                <c:pt idx="1286">
                  <c:v>1.2116935483870968</c:v>
                </c:pt>
                <c:pt idx="1287">
                  <c:v>0.67474916387959871</c:v>
                </c:pt>
                <c:pt idx="1288">
                  <c:v>2.0447316103379722</c:v>
                </c:pt>
                <c:pt idx="1289">
                  <c:v>1.4179044560417502</c:v>
                </c:pt>
                <c:pt idx="1290">
                  <c:v>1.699825479930192</c:v>
                </c:pt>
                <c:pt idx="1291">
                  <c:v>1.3014981273408239</c:v>
                </c:pt>
                <c:pt idx="1292">
                  <c:v>0.64421252371916504</c:v>
                </c:pt>
                <c:pt idx="1293">
                  <c:v>1.3003300330033003</c:v>
                </c:pt>
                <c:pt idx="1294">
                  <c:v>1.0205314009661837</c:v>
                </c:pt>
                <c:pt idx="1295">
                  <c:v>1.0132850241545894</c:v>
                </c:pt>
                <c:pt idx="1296">
                  <c:v>2.0092165898617513</c:v>
                </c:pt>
                <c:pt idx="1297">
                  <c:v>2.0100704934541791</c:v>
                </c:pt>
                <c:pt idx="1298">
                  <c:v>2.1097683786505539</c:v>
                </c:pt>
                <c:pt idx="1299">
                  <c:v>2.1352313167259784</c:v>
                </c:pt>
                <c:pt idx="1300">
                  <c:v>1.2787481804949055</c:v>
                </c:pt>
                <c:pt idx="1301">
                  <c:v>1.277292576419214</c:v>
                </c:pt>
                <c:pt idx="1302">
                  <c:v>1.7980697847067557</c:v>
                </c:pt>
                <c:pt idx="1303">
                  <c:v>1.7854491462509281</c:v>
                </c:pt>
                <c:pt idx="1304">
                  <c:v>0.78681855166802284</c:v>
                </c:pt>
                <c:pt idx="1305">
                  <c:v>1.0639810426540284</c:v>
                </c:pt>
                <c:pt idx="1306">
                  <c:v>1.9760514018691588</c:v>
                </c:pt>
                <c:pt idx="1307">
                  <c:v>2.3863636363636362</c:v>
                </c:pt>
                <c:pt idx="1308">
                  <c:v>2.3963022508038585</c:v>
                </c:pt>
                <c:pt idx="1309">
                  <c:v>5.6044816741260437</c:v>
                </c:pt>
                <c:pt idx="1310">
                  <c:v>3.0392883617494442</c:v>
                </c:pt>
                <c:pt idx="1311">
                  <c:v>3.8381849315068495</c:v>
                </c:pt>
                <c:pt idx="1312">
                  <c:v>2.5536912751677852</c:v>
                </c:pt>
                <c:pt idx="1313">
                  <c:v>3.8486536675951717</c:v>
                </c:pt>
                <c:pt idx="1314">
                  <c:v>3.4335403726708074</c:v>
                </c:pt>
                <c:pt idx="1315">
                  <c:v>5.092514718250631</c:v>
                </c:pt>
                <c:pt idx="1316">
                  <c:v>5.0622371740958787</c:v>
                </c:pt>
                <c:pt idx="1317">
                  <c:v>4.0024122219244171</c:v>
                </c:pt>
                <c:pt idx="1318">
                  <c:v>1.9300600494524902</c:v>
                </c:pt>
                <c:pt idx="1319">
                  <c:v>1.9237018721299894</c:v>
                </c:pt>
                <c:pt idx="1320">
                  <c:v>5.0614035087719298</c:v>
                </c:pt>
                <c:pt idx="1321">
                  <c:v>3.1338413351409473</c:v>
                </c:pt>
                <c:pt idx="1322">
                  <c:v>4.2856133186744145</c:v>
                </c:pt>
                <c:pt idx="1323">
                  <c:v>4.2771320873252705</c:v>
                </c:pt>
                <c:pt idx="1324">
                  <c:v>5.9313565257996732</c:v>
                </c:pt>
                <c:pt idx="1325">
                  <c:v>0.61048304213771842</c:v>
                </c:pt>
                <c:pt idx="1326">
                  <c:v>1.8447814451382694</c:v>
                </c:pt>
                <c:pt idx="1327">
                  <c:v>3.9400352733686068</c:v>
                </c:pt>
                <c:pt idx="1328">
                  <c:v>3.1732418524871355</c:v>
                </c:pt>
                <c:pt idx="1329">
                  <c:v>3.6580732700135683</c:v>
                </c:pt>
                <c:pt idx="1330">
                  <c:v>2.8837209302325579</c:v>
                </c:pt>
                <c:pt idx="1331">
                  <c:v>2.9104403760514597</c:v>
                </c:pt>
                <c:pt idx="1332">
                  <c:v>3.7605150214592276</c:v>
                </c:pt>
                <c:pt idx="1333">
                  <c:v>3.7347639484978541</c:v>
                </c:pt>
                <c:pt idx="1334">
                  <c:v>2.3087248322147653</c:v>
                </c:pt>
                <c:pt idx="1335">
                  <c:v>3.125748502994012</c:v>
                </c:pt>
                <c:pt idx="1336">
                  <c:v>3.3711111111111109</c:v>
                </c:pt>
                <c:pt idx="1337">
                  <c:v>2</c:v>
                </c:pt>
                <c:pt idx="1338">
                  <c:v>2.002688172043011</c:v>
                </c:pt>
                <c:pt idx="1339">
                  <c:v>2.8373493975903616</c:v>
                </c:pt>
                <c:pt idx="1340">
                  <c:v>3.3339694656488548</c:v>
                </c:pt>
                <c:pt idx="1341">
                  <c:v>4.3050483351235229</c:v>
                </c:pt>
                <c:pt idx="1342">
                  <c:v>4.2455516014234878</c:v>
                </c:pt>
                <c:pt idx="1343">
                  <c:v>4.365384615384615</c:v>
                </c:pt>
                <c:pt idx="1344">
                  <c:v>4.3589743589743586</c:v>
                </c:pt>
                <c:pt idx="1345">
                  <c:v>3.2879177377892033</c:v>
                </c:pt>
                <c:pt idx="1346">
                  <c:v>4.2116279069767444</c:v>
                </c:pt>
                <c:pt idx="1347">
                  <c:v>5.5416936703391659</c:v>
                </c:pt>
                <c:pt idx="1348">
                  <c:v>5.6731475480665372</c:v>
                </c:pt>
                <c:pt idx="1349">
                  <c:v>5.630049686757399</c:v>
                </c:pt>
                <c:pt idx="1350">
                  <c:v>2.694344163658243</c:v>
                </c:pt>
                <c:pt idx="1351">
                  <c:v>2.9586158192090397</c:v>
                </c:pt>
                <c:pt idx="1352">
                  <c:v>2.8669491525423729</c:v>
                </c:pt>
                <c:pt idx="1353">
                  <c:v>2.6174689193496969</c:v>
                </c:pt>
                <c:pt idx="1354">
                  <c:v>2.8017556693489394</c:v>
                </c:pt>
                <c:pt idx="1355">
                  <c:v>2.7739575713240674</c:v>
                </c:pt>
                <c:pt idx="1356">
                  <c:v>5.106703296703297</c:v>
                </c:pt>
                <c:pt idx="1357">
                  <c:v>5.0107692307692311</c:v>
                </c:pt>
                <c:pt idx="1358">
                  <c:v>5.0410989010989011</c:v>
                </c:pt>
                <c:pt idx="1359">
                  <c:v>2.1840077071290942</c:v>
                </c:pt>
                <c:pt idx="1360">
                  <c:v>3.2627840909090908</c:v>
                </c:pt>
                <c:pt idx="1361">
                  <c:v>3.2428977272727271</c:v>
                </c:pt>
                <c:pt idx="1362">
                  <c:v>3.5339805825242721</c:v>
                </c:pt>
                <c:pt idx="1363">
                  <c:v>3.3722345132743361</c:v>
                </c:pt>
                <c:pt idx="1364">
                  <c:v>3.3418141592920354</c:v>
                </c:pt>
                <c:pt idx="1365">
                  <c:v>4.083333333333333</c:v>
                </c:pt>
                <c:pt idx="1366">
                  <c:v>2.8290382347987197</c:v>
                </c:pt>
                <c:pt idx="1367">
                  <c:v>3.429600523903078</c:v>
                </c:pt>
                <c:pt idx="1368">
                  <c:v>3.1261406333870103</c:v>
                </c:pt>
                <c:pt idx="1369">
                  <c:v>5.5265054040144106</c:v>
                </c:pt>
                <c:pt idx="1370">
                  <c:v>2.8835758835758836</c:v>
                </c:pt>
                <c:pt idx="1371">
                  <c:v>3.321479374110953</c:v>
                </c:pt>
                <c:pt idx="1372">
                  <c:v>1.4363905325443787</c:v>
                </c:pt>
                <c:pt idx="1373">
                  <c:v>2.7283018867924529</c:v>
                </c:pt>
                <c:pt idx="1374">
                  <c:v>3.1376994122586064</c:v>
                </c:pt>
                <c:pt idx="1375">
                  <c:v>2.775811209439528</c:v>
                </c:pt>
                <c:pt idx="1376">
                  <c:v>6.2057761732851988</c:v>
                </c:pt>
                <c:pt idx="1377">
                  <c:v>0.81091364522726195</c:v>
                </c:pt>
                <c:pt idx="1378">
                  <c:v>0.888774277121259</c:v>
                </c:pt>
                <c:pt idx="1379">
                  <c:v>0.76420427316090322</c:v>
                </c:pt>
                <c:pt idx="1380">
                  <c:v>1.0284704775263442</c:v>
                </c:pt>
                <c:pt idx="1381">
                  <c:v>1.2193541911878758</c:v>
                </c:pt>
                <c:pt idx="1382">
                  <c:v>1.2147921057673885</c:v>
                </c:pt>
                <c:pt idx="1383">
                  <c:v>0.74702797088035089</c:v>
                </c:pt>
                <c:pt idx="1384">
                  <c:v>0.74308933483001505</c:v>
                </c:pt>
                <c:pt idx="1385">
                  <c:v>0.83157790252671748</c:v>
                </c:pt>
                <c:pt idx="1386">
                  <c:v>1.1728765479242813</c:v>
                </c:pt>
                <c:pt idx="1387">
                  <c:v>1.2990046305726428</c:v>
                </c:pt>
                <c:pt idx="1388">
                  <c:v>1.299547806249236</c:v>
                </c:pt>
                <c:pt idx="1389">
                  <c:v>1.5708247731959155</c:v>
                </c:pt>
                <c:pt idx="1390">
                  <c:v>1.1643356643356644</c:v>
                </c:pt>
                <c:pt idx="1391">
                  <c:v>1.1573426573426573</c:v>
                </c:pt>
                <c:pt idx="1392">
                  <c:v>1.1462450592885376</c:v>
                </c:pt>
                <c:pt idx="1393">
                  <c:v>2.3612388837779821</c:v>
                </c:pt>
                <c:pt idx="1394">
                  <c:v>0.53278234375199196</c:v>
                </c:pt>
                <c:pt idx="1395">
                  <c:v>2.3853532617355553</c:v>
                </c:pt>
                <c:pt idx="1396">
                  <c:v>2.2562860511807257</c:v>
                </c:pt>
                <c:pt idx="1397">
                  <c:v>2.2817808088211859</c:v>
                </c:pt>
                <c:pt idx="1398">
                  <c:v>1.3603367290916855</c:v>
                </c:pt>
                <c:pt idx="1399">
                  <c:v>0.46116210646949279</c:v>
                </c:pt>
                <c:pt idx="1400">
                  <c:v>1.3384509398681232</c:v>
                </c:pt>
                <c:pt idx="1401">
                  <c:v>1.2289764242172008</c:v>
                </c:pt>
                <c:pt idx="1402">
                  <c:v>1.2338727446324087</c:v>
                </c:pt>
                <c:pt idx="1403">
                  <c:v>1.2311442937680939</c:v>
                </c:pt>
                <c:pt idx="1404">
                  <c:v>2.4659270998415215</c:v>
                </c:pt>
                <c:pt idx="1405">
                  <c:v>0.9113427115950834</c:v>
                </c:pt>
                <c:pt idx="1406">
                  <c:v>1.807987442335816</c:v>
                </c:pt>
                <c:pt idx="1407">
                  <c:v>0.98911968348170121</c:v>
                </c:pt>
                <c:pt idx="1408">
                  <c:v>0.90922446581022187</c:v>
                </c:pt>
                <c:pt idx="1409">
                  <c:v>1.2059890945905143</c:v>
                </c:pt>
                <c:pt idx="1410">
                  <c:v>2.6509511562770069</c:v>
                </c:pt>
                <c:pt idx="1411">
                  <c:v>2.622838162867942</c:v>
                </c:pt>
                <c:pt idx="1412">
                  <c:v>2.3204861446032159</c:v>
                </c:pt>
                <c:pt idx="1413">
                  <c:v>2.4218476147987635</c:v>
                </c:pt>
                <c:pt idx="1414">
                  <c:v>0.83750271916467267</c:v>
                </c:pt>
                <c:pt idx="1415">
                  <c:v>0.63518799833135242</c:v>
                </c:pt>
                <c:pt idx="1416">
                  <c:v>1.165419653569512</c:v>
                </c:pt>
                <c:pt idx="1417">
                  <c:v>1.1642138391322958</c:v>
                </c:pt>
                <c:pt idx="1418">
                  <c:v>0.74926555390212402</c:v>
                </c:pt>
                <c:pt idx="1419">
                  <c:v>0.59179556153328849</c:v>
                </c:pt>
                <c:pt idx="1420">
                  <c:v>0.58888747523582763</c:v>
                </c:pt>
                <c:pt idx="1421">
                  <c:v>0.8302111477472518</c:v>
                </c:pt>
                <c:pt idx="1422">
                  <c:v>0.82993029147264175</c:v>
                </c:pt>
                <c:pt idx="1423">
                  <c:v>1.3675653009049469</c:v>
                </c:pt>
                <c:pt idx="1424">
                  <c:v>1.2236489076274435</c:v>
                </c:pt>
                <c:pt idx="1425">
                  <c:v>1.8375296375747998</c:v>
                </c:pt>
                <c:pt idx="1426">
                  <c:v>1.8177712543750708</c:v>
                </c:pt>
                <c:pt idx="1427">
                  <c:v>2.28376113034202</c:v>
                </c:pt>
                <c:pt idx="1428">
                  <c:v>1.1441946830907641</c:v>
                </c:pt>
                <c:pt idx="1429">
                  <c:v>0.93245643137331424</c:v>
                </c:pt>
                <c:pt idx="1430">
                  <c:v>0.9314806502605335</c:v>
                </c:pt>
                <c:pt idx="1431">
                  <c:v>1.3153503132437829</c:v>
                </c:pt>
                <c:pt idx="1432">
                  <c:v>1.3082373539791534</c:v>
                </c:pt>
                <c:pt idx="1433">
                  <c:v>1.0188473575020218</c:v>
                </c:pt>
                <c:pt idx="1434">
                  <c:v>1.9883699118364284</c:v>
                </c:pt>
                <c:pt idx="1435">
                  <c:v>1.7280944129630496</c:v>
                </c:pt>
                <c:pt idx="1436">
                  <c:v>1.7074884091228397</c:v>
                </c:pt>
                <c:pt idx="1437">
                  <c:v>1.2377466186871819</c:v>
                </c:pt>
                <c:pt idx="1438">
                  <c:v>1.442510474369429</c:v>
                </c:pt>
                <c:pt idx="1439">
                  <c:v>1.3960601822198402</c:v>
                </c:pt>
                <c:pt idx="1440">
                  <c:v>2.1592923860180866</c:v>
                </c:pt>
                <c:pt idx="1441">
                  <c:v>2.0406934745966772</c:v>
                </c:pt>
                <c:pt idx="1442">
                  <c:v>1.5487671181968523</c:v>
                </c:pt>
                <c:pt idx="1443">
                  <c:v>1.2069376319702907</c:v>
                </c:pt>
                <c:pt idx="1444">
                  <c:v>2.3523458160566784</c:v>
                </c:pt>
                <c:pt idx="1445">
                  <c:v>2.0425253040122331</c:v>
                </c:pt>
                <c:pt idx="1446">
                  <c:v>2.0370640064079222</c:v>
                </c:pt>
                <c:pt idx="1447">
                  <c:v>0.84549348265440449</c:v>
                </c:pt>
                <c:pt idx="1448">
                  <c:v>1.0298021181964259</c:v>
                </c:pt>
                <c:pt idx="1449">
                  <c:v>0.88100935392647384</c:v>
                </c:pt>
                <c:pt idx="1450">
                  <c:v>0.67206802974341895</c:v>
                </c:pt>
                <c:pt idx="1451">
                  <c:v>0.56689811700832327</c:v>
                </c:pt>
                <c:pt idx="1452">
                  <c:v>1.494649011427535</c:v>
                </c:pt>
                <c:pt idx="1453">
                  <c:v>2.1791024079081605</c:v>
                </c:pt>
                <c:pt idx="1454">
                  <c:v>0.69116752201517817</c:v>
                </c:pt>
                <c:pt idx="1455">
                  <c:v>3.6906525032769864</c:v>
                </c:pt>
                <c:pt idx="1456">
                  <c:v>3.8194611556565174</c:v>
                </c:pt>
                <c:pt idx="1457">
                  <c:v>3.7424558904215073</c:v>
                </c:pt>
                <c:pt idx="1458">
                  <c:v>3.7304238177285369</c:v>
                </c:pt>
                <c:pt idx="1459">
                  <c:v>3.61823312501082</c:v>
                </c:pt>
                <c:pt idx="1460">
                  <c:v>1.4732614303273721</c:v>
                </c:pt>
                <c:pt idx="1461">
                  <c:v>1.7312120215362775E-3</c:v>
                </c:pt>
                <c:pt idx="1462">
                  <c:v>2.5144591656753765</c:v>
                </c:pt>
                <c:pt idx="1463">
                  <c:v>2.5205322545268443</c:v>
                </c:pt>
                <c:pt idx="1464">
                  <c:v>4.4735273726844813</c:v>
                </c:pt>
                <c:pt idx="1465">
                  <c:v>2.2509200038022295</c:v>
                </c:pt>
                <c:pt idx="1466">
                  <c:v>2.2373406118873995</c:v>
                </c:pt>
                <c:pt idx="1467">
                  <c:v>2.1583085509430888</c:v>
                </c:pt>
                <c:pt idx="1468">
                  <c:v>2.5310904715856704</c:v>
                </c:pt>
                <c:pt idx="1469">
                  <c:v>2.4674081865926412</c:v>
                </c:pt>
                <c:pt idx="1470">
                  <c:v>5.2066945923918189</c:v>
                </c:pt>
                <c:pt idx="1471">
                  <c:v>1.9360529099207884</c:v>
                </c:pt>
                <c:pt idx="1472">
                  <c:v>1.9248159728601215</c:v>
                </c:pt>
                <c:pt idx="1473">
                  <c:v>2.17184836134546</c:v>
                </c:pt>
                <c:pt idx="1474">
                  <c:v>4.0362806668775129</c:v>
                </c:pt>
                <c:pt idx="1475">
                  <c:v>2.2093879168789989</c:v>
                </c:pt>
                <c:pt idx="1476">
                  <c:v>2.7331441739430327</c:v>
                </c:pt>
                <c:pt idx="1477">
                  <c:v>1.107171462618922</c:v>
                </c:pt>
                <c:pt idx="1478">
                  <c:v>1.0983805114380043</c:v>
                </c:pt>
                <c:pt idx="1479">
                  <c:v>2.6786784986209375</c:v>
                </c:pt>
                <c:pt idx="1480">
                  <c:v>2.6404544909461567</c:v>
                </c:pt>
                <c:pt idx="1481">
                  <c:v>2.2419909600043222</c:v>
                </c:pt>
                <c:pt idx="1482">
                  <c:v>3.5697762032545044</c:v>
                </c:pt>
                <c:pt idx="1483">
                  <c:v>4.6859746176374877</c:v>
                </c:pt>
                <c:pt idx="1484">
                  <c:v>2.4046189679493488</c:v>
                </c:pt>
                <c:pt idx="1485">
                  <c:v>2.2314736901499672</c:v>
                </c:pt>
                <c:pt idx="1486">
                  <c:v>2.0554248900705594</c:v>
                </c:pt>
                <c:pt idx="1487">
                  <c:v>3.5140427396950398</c:v>
                </c:pt>
                <c:pt idx="1488">
                  <c:v>3.492128572539428</c:v>
                </c:pt>
                <c:pt idx="1489">
                  <c:v>3.4900078466856592</c:v>
                </c:pt>
                <c:pt idx="1490">
                  <c:v>2.361724820966022</c:v>
                </c:pt>
                <c:pt idx="1491">
                  <c:v>2.3297272588755145</c:v>
                </c:pt>
                <c:pt idx="1492">
                  <c:v>2.6526325198891572</c:v>
                </c:pt>
                <c:pt idx="1493">
                  <c:v>3.2004229907937298</c:v>
                </c:pt>
                <c:pt idx="1494">
                  <c:v>2.1933364076550612</c:v>
                </c:pt>
                <c:pt idx="1495">
                  <c:v>2.1933364076550612</c:v>
                </c:pt>
                <c:pt idx="1496">
                  <c:v>1.9374659333036024</c:v>
                </c:pt>
                <c:pt idx="1497">
                  <c:v>1.9661938813565996</c:v>
                </c:pt>
                <c:pt idx="1498">
                  <c:v>1.9661938813565996</c:v>
                </c:pt>
                <c:pt idx="1499">
                  <c:v>3.4627983153954141</c:v>
                </c:pt>
                <c:pt idx="1500">
                  <c:v>2.1390077226512583</c:v>
                </c:pt>
                <c:pt idx="1501">
                  <c:v>1.8317772502027745</c:v>
                </c:pt>
                <c:pt idx="1502">
                  <c:v>1.9616219264220904</c:v>
                </c:pt>
                <c:pt idx="1503">
                  <c:v>1.9513695470157031</c:v>
                </c:pt>
                <c:pt idx="1504">
                  <c:v>2.7133383994929634</c:v>
                </c:pt>
                <c:pt idx="1505">
                  <c:v>2.6959957368582033</c:v>
                </c:pt>
                <c:pt idx="1506">
                  <c:v>3.0250980796617095</c:v>
                </c:pt>
                <c:pt idx="1507">
                  <c:v>3.1944690288522612</c:v>
                </c:pt>
                <c:pt idx="1508">
                  <c:v>3.5310247895164735</c:v>
                </c:pt>
                <c:pt idx="1509">
                  <c:v>3.4800402364580894</c:v>
                </c:pt>
                <c:pt idx="1510">
                  <c:v>3.4779732951178843</c:v>
                </c:pt>
                <c:pt idx="1511">
                  <c:v>1.9511372262363293</c:v>
                </c:pt>
                <c:pt idx="1512">
                  <c:v>1.9286457308330287</c:v>
                </c:pt>
                <c:pt idx="1513">
                  <c:v>1.6729997888959258</c:v>
                </c:pt>
                <c:pt idx="1514">
                  <c:v>2.6602040943469105</c:v>
                </c:pt>
                <c:pt idx="1515">
                  <c:v>2.3784540048968172</c:v>
                </c:pt>
                <c:pt idx="1516">
                  <c:v>3.2856380441023068</c:v>
                </c:pt>
                <c:pt idx="1517">
                  <c:v>2.1403738849641827</c:v>
                </c:pt>
                <c:pt idx="1518">
                  <c:v>2.2928161575455137</c:v>
                </c:pt>
                <c:pt idx="1519">
                  <c:v>1.8560341273682137</c:v>
                </c:pt>
                <c:pt idx="1520">
                  <c:v>3.9736451373422423</c:v>
                </c:pt>
                <c:pt idx="1521">
                  <c:v>2.0053031867271796</c:v>
                </c:pt>
                <c:pt idx="1522">
                  <c:v>1.9975499897576188</c:v>
                </c:pt>
                <c:pt idx="1523">
                  <c:v>2.8690464918094878</c:v>
                </c:pt>
                <c:pt idx="1524">
                  <c:v>2.8582250057489147</c:v>
                </c:pt>
                <c:pt idx="1525">
                  <c:v>2.3807234633614471</c:v>
                </c:pt>
                <c:pt idx="1526">
                  <c:v>2.3899288728692034</c:v>
                </c:pt>
                <c:pt idx="1527">
                  <c:v>3.2278237972461459</c:v>
                </c:pt>
                <c:pt idx="1528">
                  <c:v>2.0882369555802436</c:v>
                </c:pt>
                <c:pt idx="1529">
                  <c:v>2.7968377088305489</c:v>
                </c:pt>
                <c:pt idx="1530">
                  <c:v>2.6876102148781924</c:v>
                </c:pt>
                <c:pt idx="1531">
                  <c:v>2.6195763394509397</c:v>
                </c:pt>
                <c:pt idx="1532">
                  <c:v>2.8726625926169529</c:v>
                </c:pt>
                <c:pt idx="1533">
                  <c:v>2.0442114064731913</c:v>
                </c:pt>
                <c:pt idx="1534">
                  <c:v>2.0224366790927779</c:v>
                </c:pt>
                <c:pt idx="1535">
                  <c:v>3.6690408661265996</c:v>
                </c:pt>
                <c:pt idx="1536">
                  <c:v>2.4101988892840533</c:v>
                </c:pt>
                <c:pt idx="1537">
                  <c:v>2.4041802314447511</c:v>
                </c:pt>
                <c:pt idx="1538">
                  <c:v>3.6054283978124371</c:v>
                </c:pt>
                <c:pt idx="1539">
                  <c:v>2.9579260518487041</c:v>
                </c:pt>
                <c:pt idx="1540">
                  <c:v>2.6631810185731686</c:v>
                </c:pt>
                <c:pt idx="1541">
                  <c:v>2.651088737191539</c:v>
                </c:pt>
                <c:pt idx="1542">
                  <c:v>1.7756199063637939</c:v>
                </c:pt>
                <c:pt idx="1543">
                  <c:v>2.6259730167874702</c:v>
                </c:pt>
                <c:pt idx="1544">
                  <c:v>3.0114722753346079</c:v>
                </c:pt>
                <c:pt idx="1545">
                  <c:v>3.128297109094746</c:v>
                </c:pt>
                <c:pt idx="1546">
                  <c:v>2.5467188179052584</c:v>
                </c:pt>
                <c:pt idx="1547">
                  <c:v>3.2600881034234845</c:v>
                </c:pt>
                <c:pt idx="1548">
                  <c:v>1.9148224133164551</c:v>
                </c:pt>
                <c:pt idx="1549">
                  <c:v>2.8583134504615235</c:v>
                </c:pt>
                <c:pt idx="1550">
                  <c:v>2.6419534652019685</c:v>
                </c:pt>
                <c:pt idx="1551">
                  <c:v>2.5427471764780112</c:v>
                </c:pt>
                <c:pt idx="1552">
                  <c:v>2.5389614486718401</c:v>
                </c:pt>
                <c:pt idx="1553">
                  <c:v>1.7578197126924922</c:v>
                </c:pt>
                <c:pt idx="1554">
                  <c:v>2.0880635744404801</c:v>
                </c:pt>
                <c:pt idx="1555">
                  <c:v>2.6929140568409391</c:v>
                </c:pt>
                <c:pt idx="1556">
                  <c:v>2.5604501264199993</c:v>
                </c:pt>
                <c:pt idx="1557">
                  <c:v>3.4794124729111484</c:v>
                </c:pt>
                <c:pt idx="1558">
                  <c:v>3.9892582646541341</c:v>
                </c:pt>
                <c:pt idx="1559">
                  <c:v>3.97814612464117</c:v>
                </c:pt>
                <c:pt idx="1560">
                  <c:v>3.0656841838565971</c:v>
                </c:pt>
                <c:pt idx="1561">
                  <c:v>2.8261824571679601</c:v>
                </c:pt>
                <c:pt idx="1562">
                  <c:v>2.7773710157660956</c:v>
                </c:pt>
                <c:pt idx="1563">
                  <c:v>0.85971985862023825</c:v>
                </c:pt>
                <c:pt idx="1564">
                  <c:v>0.85652572326220711</c:v>
                </c:pt>
                <c:pt idx="1565">
                  <c:v>0.95859057370877876</c:v>
                </c:pt>
                <c:pt idx="1566">
                  <c:v>0.6727586206896552</c:v>
                </c:pt>
                <c:pt idx="1567">
                  <c:v>0.73461538461538467</c:v>
                </c:pt>
                <c:pt idx="1568">
                  <c:v>2.7066569129480616E-2</c:v>
                </c:pt>
                <c:pt idx="1569">
                  <c:v>1.2007596310363537</c:v>
                </c:pt>
                <c:pt idx="1570">
                  <c:v>1.201844818231145</c:v>
                </c:pt>
                <c:pt idx="1571">
                  <c:v>0.77987421383647804</c:v>
                </c:pt>
                <c:pt idx="1572">
                  <c:v>0.77701543739279588</c:v>
                </c:pt>
                <c:pt idx="1573">
                  <c:v>0.77758719268153231</c:v>
                </c:pt>
                <c:pt idx="1574">
                  <c:v>2.1570397111913358</c:v>
                </c:pt>
                <c:pt idx="1575">
                  <c:v>2.1624548736462095</c:v>
                </c:pt>
                <c:pt idx="1576">
                  <c:v>2.3280238924838228</c:v>
                </c:pt>
                <c:pt idx="1577">
                  <c:v>1.2973720608575381</c:v>
                </c:pt>
                <c:pt idx="1578">
                  <c:v>0.8290895061728395</c:v>
                </c:pt>
                <c:pt idx="1579">
                  <c:v>0.83101851851851849</c:v>
                </c:pt>
                <c:pt idx="1580">
                  <c:v>1.5280898876404494</c:v>
                </c:pt>
                <c:pt idx="1581">
                  <c:v>1.037037037037037</c:v>
                </c:pt>
                <c:pt idx="1582">
                  <c:v>1.5441888619854722</c:v>
                </c:pt>
                <c:pt idx="1583">
                  <c:v>1.5425017277125086</c:v>
                </c:pt>
                <c:pt idx="1584">
                  <c:v>1.5355908776779543</c:v>
                </c:pt>
                <c:pt idx="1585">
                  <c:v>1.1223906205318845</c:v>
                </c:pt>
                <c:pt idx="1586">
                  <c:v>1.4672553348050037</c:v>
                </c:pt>
                <c:pt idx="1587">
                  <c:v>1.4657836644591611</c:v>
                </c:pt>
                <c:pt idx="1588">
                  <c:v>0.65670092390740165</c:v>
                </c:pt>
                <c:pt idx="1589">
                  <c:v>1.6795937211449676</c:v>
                </c:pt>
                <c:pt idx="1590">
                  <c:v>0.96497234658941267</c:v>
                </c:pt>
                <c:pt idx="1591">
                  <c:v>0.96523571240452988</c:v>
                </c:pt>
                <c:pt idx="1592">
                  <c:v>1.1044108246324313</c:v>
                </c:pt>
                <c:pt idx="1593">
                  <c:v>1.0465994962216625</c:v>
                </c:pt>
                <c:pt idx="1594">
                  <c:v>1.437570303712036</c:v>
                </c:pt>
                <c:pt idx="1595">
                  <c:v>1.4386951631046119</c:v>
                </c:pt>
                <c:pt idx="1596">
                  <c:v>1.4586466165413534</c:v>
                </c:pt>
                <c:pt idx="1597">
                  <c:v>1.6601146601146601</c:v>
                </c:pt>
                <c:pt idx="1598">
                  <c:v>0.7978723404255319</c:v>
                </c:pt>
                <c:pt idx="1599">
                  <c:v>1.1135999999999999</c:v>
                </c:pt>
                <c:pt idx="1600">
                  <c:v>1.1104000000000001</c:v>
                </c:pt>
                <c:pt idx="1601">
                  <c:v>2.9813084112149535</c:v>
                </c:pt>
                <c:pt idx="1602">
                  <c:v>0.95471516319402627</c:v>
                </c:pt>
                <c:pt idx="1603">
                  <c:v>1.8084342754598475</c:v>
                </c:pt>
                <c:pt idx="1604">
                  <c:v>1.0941993058998514</c:v>
                </c:pt>
                <c:pt idx="1605">
                  <c:v>0.52225249772933702</c:v>
                </c:pt>
                <c:pt idx="1606">
                  <c:v>0.32198001816530425</c:v>
                </c:pt>
                <c:pt idx="1607">
                  <c:v>1.246278755074425</c:v>
                </c:pt>
                <c:pt idx="1608">
                  <c:v>1.3795761078998072</c:v>
                </c:pt>
                <c:pt idx="1609">
                  <c:v>1.3737957610789981</c:v>
                </c:pt>
                <c:pt idx="1610">
                  <c:v>1.3541666666666667</c:v>
                </c:pt>
                <c:pt idx="1611">
                  <c:v>1.2481352560914967</c:v>
                </c:pt>
                <c:pt idx="1612">
                  <c:v>1.3617021276595744</c:v>
                </c:pt>
                <c:pt idx="1613">
                  <c:v>1.3770491803278688</c:v>
                </c:pt>
                <c:pt idx="1614">
                  <c:v>1.3747072599531616</c:v>
                </c:pt>
                <c:pt idx="1615">
                  <c:v>1.1064531323598681</c:v>
                </c:pt>
                <c:pt idx="1616">
                  <c:v>1.1050400376825247</c:v>
                </c:pt>
                <c:pt idx="1617">
                  <c:v>0.83512669212079138</c:v>
                </c:pt>
                <c:pt idx="1618">
                  <c:v>1.6675324675324674</c:v>
                </c:pt>
                <c:pt idx="1619">
                  <c:v>1.6491228070175439</c:v>
                </c:pt>
                <c:pt idx="1620">
                  <c:v>1.0950704225352113</c:v>
                </c:pt>
                <c:pt idx="1621">
                  <c:v>0.73879716981132071</c:v>
                </c:pt>
                <c:pt idx="1622">
                  <c:v>1.1314606741573034</c:v>
                </c:pt>
                <c:pt idx="1623">
                  <c:v>1.6037234042553192</c:v>
                </c:pt>
                <c:pt idx="1624">
                  <c:v>1.5641025641025641</c:v>
                </c:pt>
                <c:pt idx="1625">
                  <c:v>2.1353846153846154</c:v>
                </c:pt>
                <c:pt idx="1626">
                  <c:v>2.1384615384615384</c:v>
                </c:pt>
                <c:pt idx="1627">
                  <c:v>1.1572428648357567</c:v>
                </c:pt>
                <c:pt idx="1628">
                  <c:v>1.2591343451377177</c:v>
                </c:pt>
                <c:pt idx="1629">
                  <c:v>0.37931034482758619</c:v>
                </c:pt>
                <c:pt idx="1630">
                  <c:v>2.6520833333333331</c:v>
                </c:pt>
                <c:pt idx="1631">
                  <c:v>1.6287262872628727</c:v>
                </c:pt>
                <c:pt idx="1632">
                  <c:v>2.7254901960784315</c:v>
                </c:pt>
                <c:pt idx="1633">
                  <c:v>2.7970588235294116</c:v>
                </c:pt>
                <c:pt idx="1634">
                  <c:v>0.86099290780141846</c:v>
                </c:pt>
                <c:pt idx="1635">
                  <c:v>1.3048965169106512</c:v>
                </c:pt>
                <c:pt idx="1636">
                  <c:v>0.59198113207547165</c:v>
                </c:pt>
                <c:pt idx="1637">
                  <c:v>0.92248062015503873</c:v>
                </c:pt>
                <c:pt idx="1638">
                  <c:v>1.7960317460317461</c:v>
                </c:pt>
                <c:pt idx="1639">
                  <c:v>1.7976190476190477</c:v>
                </c:pt>
                <c:pt idx="1640">
                  <c:v>0.5686160972785177</c:v>
                </c:pt>
                <c:pt idx="1641">
                  <c:v>0.94248389730563364</c:v>
                </c:pt>
                <c:pt idx="1642">
                  <c:v>1.1411382505113705</c:v>
                </c:pt>
                <c:pt idx="1643">
                  <c:v>2.5142857142857142</c:v>
                </c:pt>
                <c:pt idx="1644">
                  <c:v>1.5474297827239003</c:v>
                </c:pt>
                <c:pt idx="1645">
                  <c:v>1.3616071428571428</c:v>
                </c:pt>
                <c:pt idx="1646">
                  <c:v>0.91468101460415063</c:v>
                </c:pt>
                <c:pt idx="1647">
                  <c:v>0.91314373558800921</c:v>
                </c:pt>
                <c:pt idx="1648">
                  <c:v>0.58145814581458144</c:v>
                </c:pt>
                <c:pt idx="1649">
                  <c:v>0.60165772793759142</c:v>
                </c:pt>
                <c:pt idx="1650">
                  <c:v>0.66019417475728159</c:v>
                </c:pt>
                <c:pt idx="1651">
                  <c:v>1.7823899371069183</c:v>
                </c:pt>
                <c:pt idx="1652">
                  <c:v>0.25190839694656486</c:v>
                </c:pt>
                <c:pt idx="1653">
                  <c:v>2.484340293203021</c:v>
                </c:pt>
                <c:pt idx="1654">
                  <c:v>2.4757885384273655</c:v>
                </c:pt>
                <c:pt idx="1655">
                  <c:v>2.4695690804087072</c:v>
                </c:pt>
                <c:pt idx="1656">
                  <c:v>0.8482166800750871</c:v>
                </c:pt>
                <c:pt idx="1657">
                  <c:v>0.7663964627855564</c:v>
                </c:pt>
                <c:pt idx="1658">
                  <c:v>1.1745454545454546</c:v>
                </c:pt>
                <c:pt idx="1659">
                  <c:v>1.1715151515151516</c:v>
                </c:pt>
                <c:pt idx="1660">
                  <c:v>0.95825105782792663</c:v>
                </c:pt>
                <c:pt idx="1661">
                  <c:v>1.1262699564586358</c:v>
                </c:pt>
                <c:pt idx="1662">
                  <c:v>1.1238509917755202</c:v>
                </c:pt>
                <c:pt idx="1663">
                  <c:v>1.598239869013508</c:v>
                </c:pt>
                <c:pt idx="1664">
                  <c:v>1.1529535864978904</c:v>
                </c:pt>
                <c:pt idx="1665">
                  <c:v>0.56493506493506496</c:v>
                </c:pt>
                <c:pt idx="1666">
                  <c:v>1.8669833729216152</c:v>
                </c:pt>
                <c:pt idx="1667">
                  <c:v>1.8646080760095012</c:v>
                </c:pt>
                <c:pt idx="1668">
                  <c:v>1.8238172920065252</c:v>
                </c:pt>
                <c:pt idx="1669">
                  <c:v>1.13071988595866</c:v>
                </c:pt>
                <c:pt idx="1670">
                  <c:v>1.5419096626643796</c:v>
                </c:pt>
                <c:pt idx="1671">
                  <c:v>1.2686832740213523</c:v>
                </c:pt>
                <c:pt idx="1672">
                  <c:v>0.59815546772068506</c:v>
                </c:pt>
                <c:pt idx="1673">
                  <c:v>1.0847457627118644</c:v>
                </c:pt>
                <c:pt idx="1674">
                  <c:v>0.56565830182193189</c:v>
                </c:pt>
                <c:pt idx="1675">
                  <c:v>1.2032484635645302</c:v>
                </c:pt>
                <c:pt idx="1676">
                  <c:v>0.76163692785104731</c:v>
                </c:pt>
                <c:pt idx="1677">
                  <c:v>1.2597826086956523</c:v>
                </c:pt>
                <c:pt idx="1678">
                  <c:v>1.2559782608695653</c:v>
                </c:pt>
                <c:pt idx="1679">
                  <c:v>1.8432026688907424</c:v>
                </c:pt>
                <c:pt idx="1680">
                  <c:v>1.7331109257714763</c:v>
                </c:pt>
                <c:pt idx="1681">
                  <c:v>1.1416566626650659</c:v>
                </c:pt>
                <c:pt idx="1682">
                  <c:v>1.1356542617046819</c:v>
                </c:pt>
                <c:pt idx="1683">
                  <c:v>1.1119820828667413</c:v>
                </c:pt>
                <c:pt idx="1684">
                  <c:v>1.021150592216582</c:v>
                </c:pt>
                <c:pt idx="1685">
                  <c:v>0.98257261410788377</c:v>
                </c:pt>
                <c:pt idx="1686">
                  <c:v>1.4453961456102784</c:v>
                </c:pt>
                <c:pt idx="1687">
                  <c:v>1.5652173913043479</c:v>
                </c:pt>
                <c:pt idx="1688">
                  <c:v>1.7407407407407407</c:v>
                </c:pt>
                <c:pt idx="1689">
                  <c:v>2.048888888888889</c:v>
                </c:pt>
                <c:pt idx="1690">
                  <c:v>2.040888888888889</c:v>
                </c:pt>
                <c:pt idx="1691">
                  <c:v>1.0304347826086957</c:v>
                </c:pt>
                <c:pt idx="1692">
                  <c:v>2.7241379310344827</c:v>
                </c:pt>
                <c:pt idx="1693">
                  <c:v>0.86627906976744184</c:v>
                </c:pt>
                <c:pt idx="1694">
                  <c:v>0.86337209302325579</c:v>
                </c:pt>
                <c:pt idx="1695">
                  <c:v>1.8624708624708626</c:v>
                </c:pt>
                <c:pt idx="1696">
                  <c:v>0.97110904007455734</c:v>
                </c:pt>
                <c:pt idx="1697">
                  <c:v>3.2078977932636468</c:v>
                </c:pt>
                <c:pt idx="1698">
                  <c:v>1.6963585434173669</c:v>
                </c:pt>
                <c:pt idx="1699">
                  <c:v>1.6980392156862745</c:v>
                </c:pt>
                <c:pt idx="1700">
                  <c:v>0.91226321036889335</c:v>
                </c:pt>
                <c:pt idx="1701">
                  <c:v>0.71983640081799594</c:v>
                </c:pt>
                <c:pt idx="1702">
                  <c:v>2.0699999999999998</c:v>
                </c:pt>
                <c:pt idx="1703">
                  <c:v>3.3929236499068902</c:v>
                </c:pt>
                <c:pt idx="1704">
                  <c:v>0.74582560296846012</c:v>
                </c:pt>
                <c:pt idx="1705">
                  <c:v>1.7</c:v>
                </c:pt>
                <c:pt idx="1706">
                  <c:v>1.9702276707530648</c:v>
                </c:pt>
                <c:pt idx="1707">
                  <c:v>1.3527426160337552</c:v>
                </c:pt>
                <c:pt idx="1708">
                  <c:v>1.3510548523206751</c:v>
                </c:pt>
                <c:pt idx="1709">
                  <c:v>0.69535596975265568</c:v>
                </c:pt>
                <c:pt idx="1710">
                  <c:v>5.471069215145044</c:v>
                </c:pt>
                <c:pt idx="1711">
                  <c:v>3.7912958673655983</c:v>
                </c:pt>
                <c:pt idx="1712">
                  <c:v>3.5738849742635646</c:v>
                </c:pt>
                <c:pt idx="1713">
                  <c:v>3.0134627628177202</c:v>
                </c:pt>
                <c:pt idx="1714">
                  <c:v>4.4893321122078627</c:v>
                </c:pt>
                <c:pt idx="1715">
                  <c:v>5.3764906647279194</c:v>
                </c:pt>
                <c:pt idx="1716">
                  <c:v>2.7627793323611711</c:v>
                </c:pt>
                <c:pt idx="1717">
                  <c:v>2.5381172596937382</c:v>
                </c:pt>
                <c:pt idx="1718">
                  <c:v>2.9356033000029154</c:v>
                </c:pt>
                <c:pt idx="1719">
                  <c:v>2.9122817246304988</c:v>
                </c:pt>
                <c:pt idx="1720">
                  <c:v>4.2291263166273119</c:v>
                </c:pt>
                <c:pt idx="1721">
                  <c:v>4.1813695577193499</c:v>
                </c:pt>
                <c:pt idx="1722">
                  <c:v>3.5699866645460441</c:v>
                </c:pt>
                <c:pt idx="1723">
                  <c:v>3.6072707843406064</c:v>
                </c:pt>
                <c:pt idx="1724">
                  <c:v>3.2879032841637197</c:v>
                </c:pt>
                <c:pt idx="1725">
                  <c:v>4.5273534858463638</c:v>
                </c:pt>
                <c:pt idx="1726">
                  <c:v>4.5113410100391258</c:v>
                </c:pt>
                <c:pt idx="1727">
                  <c:v>1.7132576062729932</c:v>
                </c:pt>
                <c:pt idx="1728">
                  <c:v>5.7078096023078508</c:v>
                </c:pt>
                <c:pt idx="1729">
                  <c:v>2.2874479304615831</c:v>
                </c:pt>
                <c:pt idx="1730">
                  <c:v>5.6931759434775113</c:v>
                </c:pt>
                <c:pt idx="1731">
                  <c:v>5.6522488368085471</c:v>
                </c:pt>
                <c:pt idx="1732">
                  <c:v>3.1041292240786351</c:v>
                </c:pt>
                <c:pt idx="1733">
                  <c:v>2.5496801310381061</c:v>
                </c:pt>
                <c:pt idx="1734">
                  <c:v>3.3947888351123781</c:v>
                </c:pt>
                <c:pt idx="1735">
                  <c:v>2.9350267172616742</c:v>
                </c:pt>
                <c:pt idx="1736">
                  <c:v>3.3402307161739775</c:v>
                </c:pt>
                <c:pt idx="1737">
                  <c:v>2.4734169939649391</c:v>
                </c:pt>
                <c:pt idx="1738">
                  <c:v>3.8819982654901364</c:v>
                </c:pt>
                <c:pt idx="1739">
                  <c:v>2.051382061169821</c:v>
                </c:pt>
                <c:pt idx="1740">
                  <c:v>2.0447587648288246</c:v>
                </c:pt>
                <c:pt idx="1741">
                  <c:v>2.7888778289101435</c:v>
                </c:pt>
                <c:pt idx="1742">
                  <c:v>2.7830272604432649</c:v>
                </c:pt>
                <c:pt idx="1743">
                  <c:v>3.2468713988233628</c:v>
                </c:pt>
                <c:pt idx="1744">
                  <c:v>3.4675715538547394</c:v>
                </c:pt>
                <c:pt idx="1745">
                  <c:v>2.1827960744595396</c:v>
                </c:pt>
                <c:pt idx="1746">
                  <c:v>3.0429943215047075</c:v>
                </c:pt>
                <c:pt idx="1747">
                  <c:v>2.8097440426726066</c:v>
                </c:pt>
                <c:pt idx="1748">
                  <c:v>2.8023476895097956</c:v>
                </c:pt>
                <c:pt idx="1749">
                  <c:v>3.041506457655526</c:v>
                </c:pt>
                <c:pt idx="1750">
                  <c:v>4.0871732852876574</c:v>
                </c:pt>
                <c:pt idx="1751">
                  <c:v>3.5196469846606435</c:v>
                </c:pt>
                <c:pt idx="1752">
                  <c:v>3.4968830986902013</c:v>
                </c:pt>
                <c:pt idx="1753">
                  <c:v>3.3724870115202168</c:v>
                </c:pt>
                <c:pt idx="1754">
                  <c:v>3.6468698029709392</c:v>
                </c:pt>
                <c:pt idx="1755">
                  <c:v>3.4664902833932669</c:v>
                </c:pt>
                <c:pt idx="1756">
                  <c:v>3.0522111768649975</c:v>
                </c:pt>
                <c:pt idx="1757">
                  <c:v>4.0531234628627644</c:v>
                </c:pt>
                <c:pt idx="1758">
                  <c:v>0.74868506262734758</c:v>
                </c:pt>
                <c:pt idx="1759">
                  <c:v>0.82981415449332052</c:v>
                </c:pt>
                <c:pt idx="1760">
                  <c:v>0.82817095814778918</c:v>
                </c:pt>
                <c:pt idx="1761">
                  <c:v>0.83155900730536603</c:v>
                </c:pt>
                <c:pt idx="1762">
                  <c:v>0.83796928029110263</c:v>
                </c:pt>
                <c:pt idx="1763">
                  <c:v>1.1327498068121025</c:v>
                </c:pt>
                <c:pt idx="1764">
                  <c:v>0.79651966329772794</c:v>
                </c:pt>
                <c:pt idx="1765">
                  <c:v>0.98588834971428074</c:v>
                </c:pt>
                <c:pt idx="1766">
                  <c:v>0.75617815800677113</c:v>
                </c:pt>
                <c:pt idx="1767">
                  <c:v>1.1345987981920307</c:v>
                </c:pt>
                <c:pt idx="1768">
                  <c:v>0.84402767775401066</c:v>
                </c:pt>
                <c:pt idx="1769">
                  <c:v>0.7830601251158481</c:v>
                </c:pt>
                <c:pt idx="1770">
                  <c:v>0.73531844982607353</c:v>
                </c:pt>
                <c:pt idx="1771">
                  <c:v>1.2848357225301108</c:v>
                </c:pt>
                <c:pt idx="1772">
                  <c:v>0.63406343045192093</c:v>
                </c:pt>
                <c:pt idx="1773">
                  <c:v>2.3982670586414976</c:v>
                </c:pt>
                <c:pt idx="1774">
                  <c:v>0.75463759101386685</c:v>
                </c:pt>
                <c:pt idx="1775">
                  <c:v>0.75906430329479424</c:v>
                </c:pt>
                <c:pt idx="1776">
                  <c:v>0.75699600819044877</c:v>
                </c:pt>
                <c:pt idx="1777">
                  <c:v>0.77062447155453551</c:v>
                </c:pt>
                <c:pt idx="1778">
                  <c:v>0.72542391119161409</c:v>
                </c:pt>
                <c:pt idx="1779">
                  <c:v>1.8521608543300518</c:v>
                </c:pt>
                <c:pt idx="1780">
                  <c:v>0.64057050047482533</c:v>
                </c:pt>
                <c:pt idx="1781">
                  <c:v>1.5748504793676554</c:v>
                </c:pt>
                <c:pt idx="1782">
                  <c:v>1.6201672808094987</c:v>
                </c:pt>
                <c:pt idx="1783">
                  <c:v>1.0107984305340563</c:v>
                </c:pt>
                <c:pt idx="1784">
                  <c:v>0.81543133505792365</c:v>
                </c:pt>
                <c:pt idx="1785">
                  <c:v>0.46525702613761016</c:v>
                </c:pt>
                <c:pt idx="1786">
                  <c:v>1.3152061474804195</c:v>
                </c:pt>
                <c:pt idx="1787">
                  <c:v>0.84273254359584426</c:v>
                </c:pt>
                <c:pt idx="1788">
                  <c:v>0.98933333333333329</c:v>
                </c:pt>
                <c:pt idx="1789">
                  <c:v>1.3670374835319672</c:v>
                </c:pt>
                <c:pt idx="1790">
                  <c:v>0.68322417220882226</c:v>
                </c:pt>
                <c:pt idx="1791">
                  <c:v>0.88677558660226041</c:v>
                </c:pt>
                <c:pt idx="1792">
                  <c:v>2.2664695653399116</c:v>
                </c:pt>
                <c:pt idx="1793">
                  <c:v>2.2574285791444408</c:v>
                </c:pt>
                <c:pt idx="1794">
                  <c:v>1.4498353219315268</c:v>
                </c:pt>
                <c:pt idx="1795">
                  <c:v>1.3551763577758009</c:v>
                </c:pt>
                <c:pt idx="1796">
                  <c:v>1.2980183770618841</c:v>
                </c:pt>
                <c:pt idx="1797">
                  <c:v>0.57492039389440996</c:v>
                </c:pt>
                <c:pt idx="1798">
                  <c:v>0.57373055174680154</c:v>
                </c:pt>
                <c:pt idx="1799">
                  <c:v>1.695891621263437</c:v>
                </c:pt>
                <c:pt idx="1800">
                  <c:v>0.80238523260402506</c:v>
                </c:pt>
                <c:pt idx="1801">
                  <c:v>1.9160963998809877</c:v>
                </c:pt>
                <c:pt idx="1802">
                  <c:v>1.919071704849747</c:v>
                </c:pt>
                <c:pt idx="1803">
                  <c:v>0.7257034602557817</c:v>
                </c:pt>
                <c:pt idx="1804">
                  <c:v>0.64970432617491447</c:v>
                </c:pt>
                <c:pt idx="1805">
                  <c:v>0.9396986587335725</c:v>
                </c:pt>
                <c:pt idx="1806">
                  <c:v>0.44011274493157199</c:v>
                </c:pt>
                <c:pt idx="1807">
                  <c:v>0.44079193126634297</c:v>
                </c:pt>
                <c:pt idx="1808">
                  <c:v>1.077518122283792</c:v>
                </c:pt>
                <c:pt idx="1809">
                  <c:v>1.0715413973582875</c:v>
                </c:pt>
                <c:pt idx="1810">
                  <c:v>0.9960538201873248</c:v>
                </c:pt>
                <c:pt idx="1811">
                  <c:v>2.422801709647985</c:v>
                </c:pt>
                <c:pt idx="1812">
                  <c:v>0.52813714529095457</c:v>
                </c:pt>
                <c:pt idx="1813">
                  <c:v>1.4690809702767338</c:v>
                </c:pt>
                <c:pt idx="1814">
                  <c:v>2.3230433426878703</c:v>
                </c:pt>
                <c:pt idx="1815">
                  <c:v>0.86667165983672345</c:v>
                </c:pt>
                <c:pt idx="1816">
                  <c:v>0.83995252442253265</c:v>
                </c:pt>
                <c:pt idx="1817">
                  <c:v>0.78884699345108156</c:v>
                </c:pt>
                <c:pt idx="1818">
                  <c:v>0.71059850981283379</c:v>
                </c:pt>
                <c:pt idx="1819">
                  <c:v>0.60666299304243032</c:v>
                </c:pt>
                <c:pt idx="1820">
                  <c:v>1.0389526622245766</c:v>
                </c:pt>
                <c:pt idx="1821">
                  <c:v>0.89761335514449903</c:v>
                </c:pt>
                <c:pt idx="1822">
                  <c:v>1.4476392854771232</c:v>
                </c:pt>
                <c:pt idx="1823">
                  <c:v>1.4609203798392987</c:v>
                </c:pt>
                <c:pt idx="1824">
                  <c:v>0.4709545203751872</c:v>
                </c:pt>
                <c:pt idx="1825">
                  <c:v>1.9235346623028859</c:v>
                </c:pt>
                <c:pt idx="1826">
                  <c:v>2.7370383769793785</c:v>
                </c:pt>
                <c:pt idx="1827">
                  <c:v>1.8348220040305721</c:v>
                </c:pt>
                <c:pt idx="1828">
                  <c:v>2.1972535096935855</c:v>
                </c:pt>
                <c:pt idx="1829">
                  <c:v>2.6510595167199744</c:v>
                </c:pt>
                <c:pt idx="1830">
                  <c:v>1.6588532275513881</c:v>
                </c:pt>
                <c:pt idx="1831">
                  <c:v>2.8848810134575156</c:v>
                </c:pt>
                <c:pt idx="1832">
                  <c:v>4.9369988545246279</c:v>
                </c:pt>
                <c:pt idx="1833">
                  <c:v>2.6678249140317818</c:v>
                </c:pt>
                <c:pt idx="1834">
                  <c:v>2.6632413974487279</c:v>
                </c:pt>
                <c:pt idx="1835">
                  <c:v>3.5014400058145343</c:v>
                </c:pt>
                <c:pt idx="1836">
                  <c:v>2.9444404246133979</c:v>
                </c:pt>
                <c:pt idx="1837">
                  <c:v>2.7483834757901384</c:v>
                </c:pt>
                <c:pt idx="1838">
                  <c:v>2.5024008780353957</c:v>
                </c:pt>
                <c:pt idx="1839">
                  <c:v>2.552770448548813</c:v>
                </c:pt>
                <c:pt idx="1840">
                  <c:v>2.165135467259641</c:v>
                </c:pt>
                <c:pt idx="1841">
                  <c:v>1.7986918604651163</c:v>
                </c:pt>
                <c:pt idx="1842">
                  <c:v>4.346563407550823</c:v>
                </c:pt>
                <c:pt idx="1843">
                  <c:v>2.3456000000000001</c:v>
                </c:pt>
                <c:pt idx="1844">
                  <c:v>2.728107375508241</c:v>
                </c:pt>
                <c:pt idx="1845">
                  <c:v>1.4337807823698598</c:v>
                </c:pt>
                <c:pt idx="1846">
                  <c:v>1.756096061006734</c:v>
                </c:pt>
                <c:pt idx="1847">
                  <c:v>1.6733802773592446</c:v>
                </c:pt>
                <c:pt idx="1848">
                  <c:v>1.8964265353092069</c:v>
                </c:pt>
                <c:pt idx="1849">
                  <c:v>3.8268961978733564</c:v>
                </c:pt>
                <c:pt idx="1850">
                  <c:v>2.8185107598552661</c:v>
                </c:pt>
                <c:pt idx="1851">
                  <c:v>2.7962927696311817</c:v>
                </c:pt>
                <c:pt idx="1852">
                  <c:v>2.1921209931786514</c:v>
                </c:pt>
                <c:pt idx="1853">
                  <c:v>1.9025958107482364</c:v>
                </c:pt>
                <c:pt idx="1854">
                  <c:v>2.7275293453459102</c:v>
                </c:pt>
                <c:pt idx="1855">
                  <c:v>2.4538369725479181</c:v>
                </c:pt>
                <c:pt idx="1856">
                  <c:v>3.1983245181214719</c:v>
                </c:pt>
                <c:pt idx="1857">
                  <c:v>3.4563702124601785</c:v>
                </c:pt>
                <c:pt idx="1858">
                  <c:v>3.3256322197939432</c:v>
                </c:pt>
                <c:pt idx="1859">
                  <c:v>2.2096061417373636</c:v>
                </c:pt>
                <c:pt idx="1860">
                  <c:v>2.1547953404852893</c:v>
                </c:pt>
                <c:pt idx="1861">
                  <c:v>3.2670301198315883</c:v>
                </c:pt>
                <c:pt idx="1862">
                  <c:v>1.6866369162655046</c:v>
                </c:pt>
                <c:pt idx="1863">
                  <c:v>2.3967629975917268</c:v>
                </c:pt>
                <c:pt idx="1864">
                  <c:v>3.4109175498895699</c:v>
                </c:pt>
                <c:pt idx="1865">
                  <c:v>2.9926459552754019</c:v>
                </c:pt>
                <c:pt idx="1866">
                  <c:v>1.8344434894714221</c:v>
                </c:pt>
                <c:pt idx="1867">
                  <c:v>2.3802660297327347</c:v>
                </c:pt>
                <c:pt idx="1868">
                  <c:v>0.91060237081943274</c:v>
                </c:pt>
                <c:pt idx="1869">
                  <c:v>0.90747422801345734</c:v>
                </c:pt>
                <c:pt idx="1870">
                  <c:v>0.52356020942408388</c:v>
                </c:pt>
                <c:pt idx="1871">
                  <c:v>1.3028238873090405</c:v>
                </c:pt>
                <c:pt idx="1872">
                  <c:v>0.86932575553012492</c:v>
                </c:pt>
                <c:pt idx="1873">
                  <c:v>4.9039024170680117</c:v>
                </c:pt>
                <c:pt idx="1874">
                  <c:v>0.84157416750756808</c:v>
                </c:pt>
                <c:pt idx="1875">
                  <c:v>0.57993591073220074</c:v>
                </c:pt>
                <c:pt idx="1876">
                  <c:v>0.78942173036224639</c:v>
                </c:pt>
                <c:pt idx="1877">
                  <c:v>0.9052639913432482</c:v>
                </c:pt>
                <c:pt idx="1878">
                  <c:v>1.6599417171037885</c:v>
                </c:pt>
                <c:pt idx="1879">
                  <c:v>1.2791918701021447</c:v>
                </c:pt>
                <c:pt idx="1880">
                  <c:v>0.66384292533111</c:v>
                </c:pt>
                <c:pt idx="1881">
                  <c:v>0.66384292533111</c:v>
                </c:pt>
                <c:pt idx="1882">
                  <c:v>0.91635671575557098</c:v>
                </c:pt>
                <c:pt idx="1883">
                  <c:v>1.9655172413793103</c:v>
                </c:pt>
                <c:pt idx="1884">
                  <c:v>1.4106403895836668</c:v>
                </c:pt>
                <c:pt idx="1885">
                  <c:v>0.82058340833289212</c:v>
                </c:pt>
                <c:pt idx="1886">
                  <c:v>0.60205658266290163</c:v>
                </c:pt>
                <c:pt idx="1887">
                  <c:v>0.85557430425172898</c:v>
                </c:pt>
                <c:pt idx="1888">
                  <c:v>0.86032749483090531</c:v>
                </c:pt>
                <c:pt idx="1889">
                  <c:v>2.8778126496090222</c:v>
                </c:pt>
                <c:pt idx="1890">
                  <c:v>0.38538891638324074</c:v>
                </c:pt>
                <c:pt idx="1891">
                  <c:v>2.0046158918562478</c:v>
                </c:pt>
                <c:pt idx="1892">
                  <c:v>1.0191530486733438</c:v>
                </c:pt>
                <c:pt idx="1893">
                  <c:v>2.3226188038854385</c:v>
                </c:pt>
                <c:pt idx="1894">
                  <c:v>2.7418663072115677</c:v>
                </c:pt>
                <c:pt idx="1895">
                  <c:v>1.2201303229795504</c:v>
                </c:pt>
                <c:pt idx="1896">
                  <c:v>1.0112586044705918</c:v>
                </c:pt>
                <c:pt idx="1897">
                  <c:v>1.3433170676986932</c:v>
                </c:pt>
                <c:pt idx="1898">
                  <c:v>2.0961775585696674</c:v>
                </c:pt>
                <c:pt idx="1899">
                  <c:v>0.62096760244235727</c:v>
                </c:pt>
                <c:pt idx="1900">
                  <c:v>0.6192378876723228</c:v>
                </c:pt>
                <c:pt idx="1901">
                  <c:v>0.70423049402006443</c:v>
                </c:pt>
                <c:pt idx="1902">
                  <c:v>0.70350034317089905</c:v>
                </c:pt>
                <c:pt idx="1903">
                  <c:v>0.8052612035340655</c:v>
                </c:pt>
                <c:pt idx="1904">
                  <c:v>1.335231024312943</c:v>
                </c:pt>
                <c:pt idx="1905">
                  <c:v>0.82175226586102745</c:v>
                </c:pt>
                <c:pt idx="1906">
                  <c:v>0.76981852268213258</c:v>
                </c:pt>
                <c:pt idx="1907">
                  <c:v>1.065176328549452</c:v>
                </c:pt>
                <c:pt idx="1908">
                  <c:v>1.0593344108425993</c:v>
                </c:pt>
                <c:pt idx="1909">
                  <c:v>2.3965141612200438</c:v>
                </c:pt>
                <c:pt idx="1910">
                  <c:v>0.71764414748824545</c:v>
                </c:pt>
                <c:pt idx="1911">
                  <c:v>0.59275857543515142</c:v>
                </c:pt>
                <c:pt idx="1912">
                  <c:v>1.2647867012258103</c:v>
                </c:pt>
                <c:pt idx="1913">
                  <c:v>1.0541690480726487</c:v>
                </c:pt>
                <c:pt idx="1914">
                  <c:v>1.6931379017815062</c:v>
                </c:pt>
                <c:pt idx="1915">
                  <c:v>1.6896031671222547</c:v>
                </c:pt>
                <c:pt idx="1916">
                  <c:v>0.4929806561397363</c:v>
                </c:pt>
                <c:pt idx="1917">
                  <c:v>2.502237517175308</c:v>
                </c:pt>
                <c:pt idx="1918">
                  <c:v>2.971186888712662</c:v>
                </c:pt>
                <c:pt idx="1919">
                  <c:v>0.47886498809205413</c:v>
                </c:pt>
                <c:pt idx="1920">
                  <c:v>2.8734183596309926</c:v>
                </c:pt>
                <c:pt idx="1921">
                  <c:v>0.81934749245012128</c:v>
                </c:pt>
                <c:pt idx="1922">
                  <c:v>0.82182286251794645</c:v>
                </c:pt>
                <c:pt idx="1923">
                  <c:v>3.6767849508336896</c:v>
                </c:pt>
                <c:pt idx="1924">
                  <c:v>1.6635728179484672</c:v>
                </c:pt>
                <c:pt idx="1925">
                  <c:v>0.89829225757625608</c:v>
                </c:pt>
                <c:pt idx="1926">
                  <c:v>1.6606766637749413</c:v>
                </c:pt>
                <c:pt idx="1927">
                  <c:v>0.94199804064407522</c:v>
                </c:pt>
                <c:pt idx="1928">
                  <c:v>1.086427073847392</c:v>
                </c:pt>
                <c:pt idx="1929">
                  <c:v>0.94927429995601809</c:v>
                </c:pt>
                <c:pt idx="1930">
                  <c:v>0.61862756329476465</c:v>
                </c:pt>
                <c:pt idx="1931">
                  <c:v>5.6523607687619943</c:v>
                </c:pt>
                <c:pt idx="1932">
                  <c:v>4.6213576020706348</c:v>
                </c:pt>
                <c:pt idx="1933">
                  <c:v>3.4439457712252626</c:v>
                </c:pt>
                <c:pt idx="1934">
                  <c:v>3.100454867339812</c:v>
                </c:pt>
                <c:pt idx="1935">
                  <c:v>7.4506564258283472</c:v>
                </c:pt>
                <c:pt idx="1936">
                  <c:v>4.7701605518588597</c:v>
                </c:pt>
                <c:pt idx="1937">
                  <c:v>3.7698657139337195</c:v>
                </c:pt>
                <c:pt idx="1938">
                  <c:v>2.7408747064236807</c:v>
                </c:pt>
                <c:pt idx="1939">
                  <c:v>4.0514867361522642</c:v>
                </c:pt>
                <c:pt idx="1940">
                  <c:v>2.9294871794871793</c:v>
                </c:pt>
                <c:pt idx="1941">
                  <c:v>4.036458333333333</c:v>
                </c:pt>
                <c:pt idx="1942">
                  <c:v>3.7951374999206307</c:v>
                </c:pt>
                <c:pt idx="1943">
                  <c:v>3.947881888739539</c:v>
                </c:pt>
                <c:pt idx="1944">
                  <c:v>3.8035041029053009</c:v>
                </c:pt>
                <c:pt idx="1945">
                  <c:v>5.4396614371820631</c:v>
                </c:pt>
                <c:pt idx="1946">
                  <c:v>3.8145696109047158</c:v>
                </c:pt>
                <c:pt idx="1947">
                  <c:v>3.4064644596949116</c:v>
                </c:pt>
                <c:pt idx="1948">
                  <c:v>256.12244897959187</c:v>
                </c:pt>
                <c:pt idx="1949">
                  <c:v>2.0453519463833034</c:v>
                </c:pt>
                <c:pt idx="1950">
                  <c:v>6.2260773336805109</c:v>
                </c:pt>
                <c:pt idx="1951">
                  <c:v>3.1379420197515131</c:v>
                </c:pt>
                <c:pt idx="1952">
                  <c:v>3.0250663626160232</c:v>
                </c:pt>
                <c:pt idx="1953">
                  <c:v>2.8060162375962805</c:v>
                </c:pt>
                <c:pt idx="1954">
                  <c:v>4.5527941005110444</c:v>
                </c:pt>
                <c:pt idx="1955">
                  <c:v>4.5697119632443899</c:v>
                </c:pt>
                <c:pt idx="1956">
                  <c:v>3.5162155571811757</c:v>
                </c:pt>
                <c:pt idx="1957">
                  <c:v>3.3869903302631199</c:v>
                </c:pt>
                <c:pt idx="1958">
                  <c:v>2.5202361866030576</c:v>
                </c:pt>
                <c:pt idx="1959">
                  <c:v>3.7867779296453481</c:v>
                </c:pt>
                <c:pt idx="1960">
                  <c:v>4.1925215569344836</c:v>
                </c:pt>
                <c:pt idx="1961">
                  <c:v>3.3149910518657286</c:v>
                </c:pt>
                <c:pt idx="1962">
                  <c:v>3.3216812457140952</c:v>
                </c:pt>
                <c:pt idx="1963">
                  <c:v>3.8608586649952992</c:v>
                </c:pt>
                <c:pt idx="1964">
                  <c:v>3.3392602171394703</c:v>
                </c:pt>
                <c:pt idx="1965">
                  <c:v>0.78889364828562436</c:v>
                </c:pt>
                <c:pt idx="1966">
                  <c:v>0.6617443315536311</c:v>
                </c:pt>
                <c:pt idx="1967">
                  <c:v>0.673380482900933</c:v>
                </c:pt>
                <c:pt idx="1968">
                  <c:v>0.81983471074380165</c:v>
                </c:pt>
                <c:pt idx="1969">
                  <c:v>1.1335070685639168</c:v>
                </c:pt>
                <c:pt idx="1970">
                  <c:v>0.71910003873089934</c:v>
                </c:pt>
                <c:pt idx="1971">
                  <c:v>0.71712509202703056</c:v>
                </c:pt>
                <c:pt idx="1972">
                  <c:v>0.56587131477563024</c:v>
                </c:pt>
                <c:pt idx="1973">
                  <c:v>0.9448514167242571</c:v>
                </c:pt>
                <c:pt idx="1974">
                  <c:v>0.8439199608067135</c:v>
                </c:pt>
                <c:pt idx="1975">
                  <c:v>1.1463070234931789</c:v>
                </c:pt>
                <c:pt idx="1976">
                  <c:v>1.1451951835091894</c:v>
                </c:pt>
                <c:pt idx="1977">
                  <c:v>1.2239467849223946</c:v>
                </c:pt>
                <c:pt idx="1978">
                  <c:v>1.3525305410122164</c:v>
                </c:pt>
                <c:pt idx="1979">
                  <c:v>1.3740468727603325</c:v>
                </c:pt>
                <c:pt idx="1980">
                  <c:v>1.3275234032915597</c:v>
                </c:pt>
                <c:pt idx="1981">
                  <c:v>1.3275234032915597</c:v>
                </c:pt>
                <c:pt idx="1982">
                  <c:v>0.63695635367184067</c:v>
                </c:pt>
                <c:pt idx="1983">
                  <c:v>1.1508442819867351</c:v>
                </c:pt>
                <c:pt idx="1984">
                  <c:v>1.6732088595064087</c:v>
                </c:pt>
                <c:pt idx="1985">
                  <c:v>0.57086480414192475</c:v>
                </c:pt>
                <c:pt idx="1986">
                  <c:v>0.21725872846470495</c:v>
                </c:pt>
                <c:pt idx="1987">
                  <c:v>1.2796527725810074</c:v>
                </c:pt>
                <c:pt idx="1988">
                  <c:v>2.3171659076804745</c:v>
                </c:pt>
                <c:pt idx="1989">
                  <c:v>1.492824192721681</c:v>
                </c:pt>
                <c:pt idx="1990">
                  <c:v>1.5190828890880783</c:v>
                </c:pt>
                <c:pt idx="1991">
                  <c:v>1.3798934641075502</c:v>
                </c:pt>
                <c:pt idx="1992">
                  <c:v>0.63745461600288245</c:v>
                </c:pt>
                <c:pt idx="1993">
                  <c:v>0.52887136115986955</c:v>
                </c:pt>
                <c:pt idx="1994">
                  <c:v>0.4008950214432222</c:v>
                </c:pt>
                <c:pt idx="1995">
                  <c:v>0.8305176487980982</c:v>
                </c:pt>
                <c:pt idx="1996">
                  <c:v>1.4520646585728731</c:v>
                </c:pt>
                <c:pt idx="1997">
                  <c:v>1.9808223565680423</c:v>
                </c:pt>
                <c:pt idx="1998">
                  <c:v>0.16966067864271459</c:v>
                </c:pt>
                <c:pt idx="1999">
                  <c:v>1.3866729626794303</c:v>
                </c:pt>
                <c:pt idx="2000">
                  <c:v>0.69408796646579551</c:v>
                </c:pt>
                <c:pt idx="2001">
                  <c:v>1.1303142329020333</c:v>
                </c:pt>
                <c:pt idx="2002">
                  <c:v>0.86429168028470771</c:v>
                </c:pt>
                <c:pt idx="2003">
                  <c:v>0.8125669791228618</c:v>
                </c:pt>
                <c:pt idx="2004">
                  <c:v>0.81121043992566166</c:v>
                </c:pt>
                <c:pt idx="2005">
                  <c:v>0.80985390072846164</c:v>
                </c:pt>
                <c:pt idx="2006">
                  <c:v>1.1811785187513599</c:v>
                </c:pt>
                <c:pt idx="2007">
                  <c:v>0.79062747071084605</c:v>
                </c:pt>
                <c:pt idx="2008">
                  <c:v>1.5611992653927542</c:v>
                </c:pt>
                <c:pt idx="2009">
                  <c:v>0.71108938276824962</c:v>
                </c:pt>
                <c:pt idx="2010">
                  <c:v>0.71042872369475785</c:v>
                </c:pt>
                <c:pt idx="2011">
                  <c:v>0.6887435647697232</c:v>
                </c:pt>
                <c:pt idx="2012">
                  <c:v>1.0302804781617751</c:v>
                </c:pt>
                <c:pt idx="2013">
                  <c:v>1.3936286158409119</c:v>
                </c:pt>
                <c:pt idx="2014">
                  <c:v>0.80362750918492898</c:v>
                </c:pt>
                <c:pt idx="2015">
                  <c:v>0.99612453043383453</c:v>
                </c:pt>
                <c:pt idx="2016">
                  <c:v>0.80904753693165488</c:v>
                </c:pt>
                <c:pt idx="2017">
                  <c:v>1.1513109423656889</c:v>
                </c:pt>
                <c:pt idx="2018">
                  <c:v>1.1513109423656889</c:v>
                </c:pt>
                <c:pt idx="2019">
                  <c:v>2.7016915635605678</c:v>
                </c:pt>
                <c:pt idx="2020">
                  <c:v>1.2570250700304786</c:v>
                </c:pt>
                <c:pt idx="2021">
                  <c:v>1.2535015239336869</c:v>
                </c:pt>
                <c:pt idx="2022">
                  <c:v>1.0658776258164304</c:v>
                </c:pt>
                <c:pt idx="2023">
                  <c:v>1.0599934433395259</c:v>
                </c:pt>
                <c:pt idx="2024">
                  <c:v>1.2613594014276293</c:v>
                </c:pt>
                <c:pt idx="2025">
                  <c:v>1.3063524590163933</c:v>
                </c:pt>
                <c:pt idx="2026">
                  <c:v>1.6206007189131009</c:v>
                </c:pt>
                <c:pt idx="2027">
                  <c:v>1.6246623748502265</c:v>
                </c:pt>
                <c:pt idx="2028">
                  <c:v>5.482427608502161</c:v>
                </c:pt>
                <c:pt idx="2029">
                  <c:v>2.4966651675800935</c:v>
                </c:pt>
                <c:pt idx="2030">
                  <c:v>2.5296554251291812</c:v>
                </c:pt>
                <c:pt idx="2031">
                  <c:v>2.9809768873776594</c:v>
                </c:pt>
                <c:pt idx="2032">
                  <c:v>2.6846245602379626</c:v>
                </c:pt>
                <c:pt idx="2033">
                  <c:v>2.6876443853900862</c:v>
                </c:pt>
                <c:pt idx="2034">
                  <c:v>3.3188088988967763</c:v>
                </c:pt>
                <c:pt idx="2035">
                  <c:v>3.3184433510502185</c:v>
                </c:pt>
                <c:pt idx="2036">
                  <c:v>3.8530058126682358</c:v>
                </c:pt>
                <c:pt idx="2037">
                  <c:v>3.3450251215449418</c:v>
                </c:pt>
                <c:pt idx="2038">
                  <c:v>2.1046743348599795</c:v>
                </c:pt>
                <c:pt idx="2039">
                  <c:v>2.3243994821882339</c:v>
                </c:pt>
                <c:pt idx="2040">
                  <c:v>2.1762683752223753</c:v>
                </c:pt>
                <c:pt idx="2041">
                  <c:v>3.4064343760436384</c:v>
                </c:pt>
                <c:pt idx="2042">
                  <c:v>1.5125902447614017</c:v>
                </c:pt>
                <c:pt idx="2043">
                  <c:v>2.2161770039898441</c:v>
                </c:pt>
                <c:pt idx="2044">
                  <c:v>2.4221120046227189</c:v>
                </c:pt>
                <c:pt idx="2045">
                  <c:v>3.1891547257984012</c:v>
                </c:pt>
                <c:pt idx="2046">
                  <c:v>3.163604868487031</c:v>
                </c:pt>
                <c:pt idx="2047">
                  <c:v>2.5742835964120925</c:v>
                </c:pt>
                <c:pt idx="2048">
                  <c:v>5.4251014117291847</c:v>
                </c:pt>
                <c:pt idx="2049">
                  <c:v>5.3750651323830896</c:v>
                </c:pt>
                <c:pt idx="2050">
                  <c:v>5.3520557484502138</c:v>
                </c:pt>
                <c:pt idx="2051">
                  <c:v>2.2540418253048613</c:v>
                </c:pt>
                <c:pt idx="2052">
                  <c:v>2.0927600358289551</c:v>
                </c:pt>
                <c:pt idx="2053">
                  <c:v>3.8422027233051321</c:v>
                </c:pt>
                <c:pt idx="2054">
                  <c:v>2.3927012071973528</c:v>
                </c:pt>
                <c:pt idx="2055">
                  <c:v>2.5124347047928248</c:v>
                </c:pt>
                <c:pt idx="2056">
                  <c:v>2.8136157211962605</c:v>
                </c:pt>
                <c:pt idx="2057">
                  <c:v>2.6584638745910705</c:v>
                </c:pt>
                <c:pt idx="2058">
                  <c:v>2.4838175523107031</c:v>
                </c:pt>
                <c:pt idx="2059">
                  <c:v>2.4643366303317955</c:v>
                </c:pt>
                <c:pt idx="2060">
                  <c:v>2.4705351055069027</c:v>
                </c:pt>
                <c:pt idx="2061">
                  <c:v>4.0544021431147286</c:v>
                </c:pt>
                <c:pt idx="2062">
                  <c:v>3.2748849416150012</c:v>
                </c:pt>
                <c:pt idx="2063">
                  <c:v>2.4484949618124641</c:v>
                </c:pt>
                <c:pt idx="2064">
                  <c:v>1.9673097986350994</c:v>
                </c:pt>
                <c:pt idx="2065">
                  <c:v>3.3447697586042437</c:v>
                </c:pt>
                <c:pt idx="2066">
                  <c:v>3.1680181029605881</c:v>
                </c:pt>
                <c:pt idx="2067">
                  <c:v>3.6951669254658386</c:v>
                </c:pt>
                <c:pt idx="2068">
                  <c:v>3.9526972298720229</c:v>
                </c:pt>
              </c:numCache>
            </c:numRef>
          </c:xVal>
          <c:yVal>
            <c:numRef>
              <c:f>Scatter2!$T$43:$T$2111</c:f>
              <c:numCache>
                <c:formatCode>0.0000</c:formatCode>
                <c:ptCount val="206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0.63881824981301416</c:v>
                </c:pt>
                <c:pt idx="65">
                  <c:v>0.57074721780604132</c:v>
                </c:pt>
                <c:pt idx="66">
                  <c:v>0.53506493506493502</c:v>
                </c:pt>
                <c:pt idx="67">
                  <c:v>0.643598615916955</c:v>
                </c:pt>
                <c:pt idx="68">
                  <c:v>0.5144429160935351</c:v>
                </c:pt>
                <c:pt idx="69">
                  <c:v>0.43683241252302024</c:v>
                </c:pt>
                <c:pt idx="70">
                  <c:v>0.2974828375286041</c:v>
                </c:pt>
                <c:pt idx="71">
                  <c:v>0.82580645161290323</c:v>
                </c:pt>
                <c:pt idx="72">
                  <c:v>0.66469719350073853</c:v>
                </c:pt>
                <c:pt idx="73">
                  <c:v>0.70511708586296618</c:v>
                </c:pt>
                <c:pt idx="74">
                  <c:v>0.52863698670957748</c:v>
                </c:pt>
                <c:pt idx="75">
                  <c:v>0.54794683123664845</c:v>
                </c:pt>
                <c:pt idx="76">
                  <c:v>0.65023389708528245</c:v>
                </c:pt>
                <c:pt idx="77">
                  <c:v>0.60256410256410253</c:v>
                </c:pt>
                <c:pt idx="78">
                  <c:v>0.7153846153846154</c:v>
                </c:pt>
                <c:pt idx="79">
                  <c:v>0.81560283687943258</c:v>
                </c:pt>
                <c:pt idx="80">
                  <c:v>0.67307692307692313</c:v>
                </c:pt>
                <c:pt idx="81">
                  <c:v>0.61442554820364192</c:v>
                </c:pt>
                <c:pt idx="82">
                  <c:v>0.59760017141632737</c:v>
                </c:pt>
                <c:pt idx="83">
                  <c:v>0.50182625510277157</c:v>
                </c:pt>
                <c:pt idx="84">
                  <c:v>0.53905845835488875</c:v>
                </c:pt>
                <c:pt idx="85">
                  <c:v>0.42222222222222222</c:v>
                </c:pt>
                <c:pt idx="86">
                  <c:v>0.61613764461584097</c:v>
                </c:pt>
                <c:pt idx="87">
                  <c:v>0.63405088062622306</c:v>
                </c:pt>
                <c:pt idx="88">
                  <c:v>0.39243131156039401</c:v>
                </c:pt>
                <c:pt idx="89">
                  <c:v>0.52340425531914891</c:v>
                </c:pt>
                <c:pt idx="90">
                  <c:v>0.70525416488680048</c:v>
                </c:pt>
                <c:pt idx="91">
                  <c:v>0.73076923076923073</c:v>
                </c:pt>
                <c:pt idx="92">
                  <c:v>0.41123949579831931</c:v>
                </c:pt>
                <c:pt idx="93">
                  <c:v>0.83104395604395609</c:v>
                </c:pt>
                <c:pt idx="94">
                  <c:v>0.69841269841269837</c:v>
                </c:pt>
                <c:pt idx="95">
                  <c:v>0.69227818972129895</c:v>
                </c:pt>
                <c:pt idx="96">
                  <c:v>0.70741482965931868</c:v>
                </c:pt>
                <c:pt idx="97">
                  <c:v>0.6</c:v>
                </c:pt>
                <c:pt idx="98">
                  <c:v>0.76888020833333337</c:v>
                </c:pt>
                <c:pt idx="99">
                  <c:v>0.60036832412523022</c:v>
                </c:pt>
                <c:pt idx="100">
                  <c:v>0.85535714285714282</c:v>
                </c:pt>
                <c:pt idx="101">
                  <c:v>0.47949886104783601</c:v>
                </c:pt>
                <c:pt idx="102">
                  <c:v>0.71631205673758869</c:v>
                </c:pt>
                <c:pt idx="103">
                  <c:v>0.57591144511018588</c:v>
                </c:pt>
                <c:pt idx="104">
                  <c:v>0.6</c:v>
                </c:pt>
                <c:pt idx="105">
                  <c:v>0.6313271216318308</c:v>
                </c:pt>
                <c:pt idx="106">
                  <c:v>0.62673796791443848</c:v>
                </c:pt>
                <c:pt idx="107">
                  <c:v>0.57737459978655281</c:v>
                </c:pt>
                <c:pt idx="108">
                  <c:v>0.57346491228070173</c:v>
                </c:pt>
                <c:pt idx="109">
                  <c:v>0.6373551465576005</c:v>
                </c:pt>
                <c:pt idx="110">
                  <c:v>0.83192090395480223</c:v>
                </c:pt>
                <c:pt idx="111">
                  <c:v>0.77900552486187846</c:v>
                </c:pt>
                <c:pt idx="112">
                  <c:v>0.76837972876516769</c:v>
                </c:pt>
                <c:pt idx="113">
                  <c:v>0.59578471960858115</c:v>
                </c:pt>
                <c:pt idx="114">
                  <c:v>0.42489270386266093</c:v>
                </c:pt>
                <c:pt idx="115">
                  <c:v>0.61981981981981982</c:v>
                </c:pt>
                <c:pt idx="116">
                  <c:v>0.56729656768222136</c:v>
                </c:pt>
                <c:pt idx="117">
                  <c:v>0.71985815602836878</c:v>
                </c:pt>
                <c:pt idx="118">
                  <c:v>0.67705735660847877</c:v>
                </c:pt>
                <c:pt idx="119">
                  <c:v>0.56608478802992523</c:v>
                </c:pt>
                <c:pt idx="120">
                  <c:v>0.54329896907216491</c:v>
                </c:pt>
                <c:pt idx="121">
                  <c:v>0.83703703703703702</c:v>
                </c:pt>
                <c:pt idx="122">
                  <c:v>0.50516351118760761</c:v>
                </c:pt>
                <c:pt idx="123">
                  <c:v>0.34527972027972026</c:v>
                </c:pt>
                <c:pt idx="124">
                  <c:v>0.68431876606683806</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0.72052401746724892</c:v>
                </c:pt>
                <c:pt idx="175">
                  <c:v>0.76008492569002128</c:v>
                </c:pt>
                <c:pt idx="176">
                  <c:v>0.66508937960042058</c:v>
                </c:pt>
                <c:pt idx="177">
                  <c:v>0.78424153166421207</c:v>
                </c:pt>
                <c:pt idx="178">
                  <c:v>0.58676691729323305</c:v>
                </c:pt>
                <c:pt idx="179">
                  <c:v>0.90654205607476634</c:v>
                </c:pt>
                <c:pt idx="180">
                  <c:v>0.57157360406091373</c:v>
                </c:pt>
                <c:pt idx="181">
                  <c:v>0.64474180173388618</c:v>
                </c:pt>
                <c:pt idx="182">
                  <c:v>0.53424223208623967</c:v>
                </c:pt>
                <c:pt idx="183">
                  <c:v>0.71235194585448391</c:v>
                </c:pt>
                <c:pt idx="184">
                  <c:v>0.66949152542372881</c:v>
                </c:pt>
                <c:pt idx="185">
                  <c:v>0.52233009708737865</c:v>
                </c:pt>
                <c:pt idx="186">
                  <c:v>0.6090697992077585</c:v>
                </c:pt>
                <c:pt idx="187">
                  <c:v>0.65007500340924584</c:v>
                </c:pt>
                <c:pt idx="188">
                  <c:v>0.43159922928709055</c:v>
                </c:pt>
                <c:pt idx="189">
                  <c:v>0.51745681734656379</c:v>
                </c:pt>
                <c:pt idx="190">
                  <c:v>0.5344709897610922</c:v>
                </c:pt>
                <c:pt idx="191">
                  <c:v>0.7303370786516854</c:v>
                </c:pt>
                <c:pt idx="192">
                  <c:v>0.49319066147859925</c:v>
                </c:pt>
                <c:pt idx="193">
                  <c:v>0.68491484184914841</c:v>
                </c:pt>
                <c:pt idx="194">
                  <c:v>0.7437619961612284</c:v>
                </c:pt>
                <c:pt idx="195">
                  <c:v>0.76094276094276092</c:v>
                </c:pt>
                <c:pt idx="196">
                  <c:v>0.59670027497708522</c:v>
                </c:pt>
                <c:pt idx="197">
                  <c:v>0.57952468007312619</c:v>
                </c:pt>
                <c:pt idx="198">
                  <c:v>0.6875</c:v>
                </c:pt>
                <c:pt idx="199">
                  <c:v>0.64855491329479764</c:v>
                </c:pt>
                <c:pt idx="200">
                  <c:v>0.5548936170212766</c:v>
                </c:pt>
                <c:pt idx="201">
                  <c:v>0.56433978132884777</c:v>
                </c:pt>
                <c:pt idx="202">
                  <c:v>0.55555555555555558</c:v>
                </c:pt>
                <c:pt idx="203">
                  <c:v>0.81906218144750254</c:v>
                </c:pt>
                <c:pt idx="204">
                  <c:v>0.72079772079772075</c:v>
                </c:pt>
                <c:pt idx="205">
                  <c:v>0.88832743810005055</c:v>
                </c:pt>
                <c:pt idx="206">
                  <c:v>0.57630979498861046</c:v>
                </c:pt>
                <c:pt idx="207">
                  <c:v>0.58047493403693928</c:v>
                </c:pt>
                <c:pt idx="208">
                  <c:v>0.65529010238907848</c:v>
                </c:pt>
                <c:pt idx="209">
                  <c:v>0.59213917525773196</c:v>
                </c:pt>
                <c:pt idx="210">
                  <c:v>0.84799999999999998</c:v>
                </c:pt>
                <c:pt idx="211">
                  <c:v>0.87898089171974525</c:v>
                </c:pt>
                <c:pt idx="212">
                  <c:v>0.73563218390804597</c:v>
                </c:pt>
                <c:pt idx="213">
                  <c:v>0.81983805668016196</c:v>
                </c:pt>
                <c:pt idx="214">
                  <c:v>0.65747918461096755</c:v>
                </c:pt>
                <c:pt idx="215">
                  <c:v>0.43960990247561893</c:v>
                </c:pt>
                <c:pt idx="216">
                  <c:v>0.45941807044410415</c:v>
                </c:pt>
                <c:pt idx="217">
                  <c:v>0.54317323259579064</c:v>
                </c:pt>
                <c:pt idx="218">
                  <c:v>0.65333333333333332</c:v>
                </c:pt>
                <c:pt idx="219">
                  <c:v>0.52047832585949183</c:v>
                </c:pt>
                <c:pt idx="220">
                  <c:v>0.5567070929805219</c:v>
                </c:pt>
                <c:pt idx="221">
                  <c:v>0.71830985915492962</c:v>
                </c:pt>
                <c:pt idx="222">
                  <c:v>0.72222222222222221</c:v>
                </c:pt>
                <c:pt idx="223">
                  <c:v>0.54255563202569401</c:v>
                </c:pt>
                <c:pt idx="224">
                  <c:v>0.61419753086419748</c:v>
                </c:pt>
                <c:pt idx="225">
                  <c:v>0.69097222222222221</c:v>
                </c:pt>
                <c:pt idx="226">
                  <c:v>0.69306763962952567</c:v>
                </c:pt>
                <c:pt idx="227">
                  <c:v>0.55212677231025853</c:v>
                </c:pt>
                <c:pt idx="228">
                  <c:v>0.39851343624928531</c:v>
                </c:pt>
                <c:pt idx="229">
                  <c:v>0.49203640500568829</c:v>
                </c:pt>
                <c:pt idx="230">
                  <c:v>0.66217702034084658</c:v>
                </c:pt>
                <c:pt idx="231">
                  <c:v>0.45305514157973176</c:v>
                </c:pt>
                <c:pt idx="232">
                  <c:v>0.53681669253319542</c:v>
                </c:pt>
                <c:pt idx="233">
                  <c:v>0.57989690721649489</c:v>
                </c:pt>
                <c:pt idx="234">
                  <c:v>0.64467005076142136</c:v>
                </c:pt>
                <c:pt idx="235">
                  <c:v>0.73684210526315785</c:v>
                </c:pt>
                <c:pt idx="236">
                  <c:v>0.61085450346420322</c:v>
                </c:pt>
                <c:pt idx="237">
                  <c:v>0.59360189573459721</c:v>
                </c:pt>
                <c:pt idx="238">
                  <c:v>0.32301196340605209</c:v>
                </c:pt>
                <c:pt idx="239">
                  <c:v>0.71826625386996901</c:v>
                </c:pt>
                <c:pt idx="240">
                  <c:v>0.79192166462668301</c:v>
                </c:pt>
                <c:pt idx="241">
                  <c:v>0.7232472324723247</c:v>
                </c:pt>
                <c:pt idx="242">
                  <c:v>0.5813704496788008</c:v>
                </c:pt>
                <c:pt idx="243">
                  <c:v>0.58074534161490687</c:v>
                </c:pt>
                <c:pt idx="244">
                  <c:v>0.640625</c:v>
                </c:pt>
                <c:pt idx="245">
                  <c:v>0.79559748427672961</c:v>
                </c:pt>
                <c:pt idx="246">
                  <c:v>0.70795107033639149</c:v>
                </c:pt>
                <c:pt idx="247">
                  <c:v>0.81489361702127661</c:v>
                </c:pt>
                <c:pt idx="248">
                  <c:v>0.67434210526315785</c:v>
                </c:pt>
                <c:pt idx="249">
                  <c:v>0.73316062176165808</c:v>
                </c:pt>
                <c:pt idx="250">
                  <c:v>0.83451202263083446</c:v>
                </c:pt>
                <c:pt idx="251">
                  <c:v>0.52307692307692311</c:v>
                </c:pt>
                <c:pt idx="252">
                  <c:v>0.47428073234524848</c:v>
                </c:pt>
                <c:pt idx="253">
                  <c:v>0.43070175438596492</c:v>
                </c:pt>
                <c:pt idx="254">
                  <c:v>0.33718244803695152</c:v>
                </c:pt>
                <c:pt idx="255">
                  <c:v>0.56153846153846154</c:v>
                </c:pt>
                <c:pt idx="256">
                  <c:v>0.66482300884955747</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0.59518693596905892</c:v>
                </c:pt>
                <c:pt idx="329">
                  <c:v>0.54737016757922685</c:v>
                </c:pt>
                <c:pt idx="330">
                  <c:v>0.51232948583420779</c:v>
                </c:pt>
                <c:pt idx="331">
                  <c:v>0.57356989905169775</c:v>
                </c:pt>
                <c:pt idx="332">
                  <c:v>0.58985330073349629</c:v>
                </c:pt>
                <c:pt idx="333">
                  <c:v>0.58223755119637854</c:v>
                </c:pt>
                <c:pt idx="334">
                  <c:v>0.71562499999999996</c:v>
                </c:pt>
                <c:pt idx="335">
                  <c:v>0.55572755417956654</c:v>
                </c:pt>
                <c:pt idx="336">
                  <c:v>0.46660212971926429</c:v>
                </c:pt>
                <c:pt idx="337">
                  <c:v>0.62842735581468645</c:v>
                </c:pt>
                <c:pt idx="338">
                  <c:v>0.51773490976975733</c:v>
                </c:pt>
                <c:pt idx="339">
                  <c:v>0.34272051009564292</c:v>
                </c:pt>
                <c:pt idx="340">
                  <c:v>0.49243140964995269</c:v>
                </c:pt>
                <c:pt idx="341">
                  <c:v>0.62661313449956979</c:v>
                </c:pt>
                <c:pt idx="342">
                  <c:v>0.77565632458233891</c:v>
                </c:pt>
                <c:pt idx="343">
                  <c:v>0.68594853108631293</c:v>
                </c:pt>
                <c:pt idx="344">
                  <c:v>0.54421880117916799</c:v>
                </c:pt>
                <c:pt idx="345">
                  <c:v>0.54571783202316926</c:v>
                </c:pt>
                <c:pt idx="346">
                  <c:v>0.61001788908765653</c:v>
                </c:pt>
                <c:pt idx="347">
                  <c:v>0.60989010989010994</c:v>
                </c:pt>
                <c:pt idx="348">
                  <c:v>0.56000000000000005</c:v>
                </c:pt>
                <c:pt idx="349">
                  <c:v>0.48377581120943952</c:v>
                </c:pt>
                <c:pt idx="350">
                  <c:v>0.66453674121405748</c:v>
                </c:pt>
                <c:pt idx="351">
                  <c:v>0.7779220779220779</c:v>
                </c:pt>
                <c:pt idx="352">
                  <c:v>0.73275862068965514</c:v>
                </c:pt>
                <c:pt idx="353">
                  <c:v>0.65807882613888413</c:v>
                </c:pt>
                <c:pt idx="354">
                  <c:v>0.61598440545808963</c:v>
                </c:pt>
                <c:pt idx="355">
                  <c:v>0.66863686738086447</c:v>
                </c:pt>
                <c:pt idx="356">
                  <c:v>0.6222479721900348</c:v>
                </c:pt>
                <c:pt idx="357">
                  <c:v>0.72168449651893363</c:v>
                </c:pt>
                <c:pt idx="358">
                  <c:v>0.69257300528857213</c:v>
                </c:pt>
                <c:pt idx="359">
                  <c:v>0.7010309278350515</c:v>
                </c:pt>
                <c:pt idx="360">
                  <c:v>0.51400560224089631</c:v>
                </c:pt>
                <c:pt idx="361">
                  <c:v>0.49878345498783455</c:v>
                </c:pt>
                <c:pt idx="362">
                  <c:v>0.48255105150868638</c:v>
                </c:pt>
                <c:pt idx="363">
                  <c:v>0.45750886423424453</c:v>
                </c:pt>
                <c:pt idx="364">
                  <c:v>0.47555107978068706</c:v>
                </c:pt>
                <c:pt idx="365">
                  <c:v>0.62557077625570778</c:v>
                </c:pt>
                <c:pt idx="366">
                  <c:v>0.80392156862745101</c:v>
                </c:pt>
                <c:pt idx="367">
                  <c:v>0.458251953125</c:v>
                </c:pt>
                <c:pt idx="368">
                  <c:v>0.7807017543859649</c:v>
                </c:pt>
                <c:pt idx="369">
                  <c:v>0.82352941176470584</c:v>
                </c:pt>
                <c:pt idx="370">
                  <c:v>0.56284153005464477</c:v>
                </c:pt>
                <c:pt idx="371">
                  <c:v>0.71707060063224448</c:v>
                </c:pt>
                <c:pt idx="372">
                  <c:v>0.46464267866066966</c:v>
                </c:pt>
                <c:pt idx="373">
                  <c:v>0.52414772727272729</c:v>
                </c:pt>
                <c:pt idx="374">
                  <c:v>0.67366412213740456</c:v>
                </c:pt>
                <c:pt idx="375">
                  <c:v>0.67418546365914789</c:v>
                </c:pt>
                <c:pt idx="376">
                  <c:v>0.45309381237524948</c:v>
                </c:pt>
                <c:pt idx="377">
                  <c:v>0.57905544147843946</c:v>
                </c:pt>
                <c:pt idx="378">
                  <c:v>0.37634795111430625</c:v>
                </c:pt>
                <c:pt idx="379">
                  <c:v>0.59981701738334858</c:v>
                </c:pt>
                <c:pt idx="380">
                  <c:v>0.5834983498349835</c:v>
                </c:pt>
                <c:pt idx="381">
                  <c:v>0.58941281138790036</c:v>
                </c:pt>
                <c:pt idx="382">
                  <c:v>0.21822033898305085</c:v>
                </c:pt>
                <c:pt idx="383">
                  <c:v>0.46676406135865595</c:v>
                </c:pt>
                <c:pt idx="384">
                  <c:v>0.62508520790729383</c:v>
                </c:pt>
                <c:pt idx="385">
                  <c:v>0.86135181975736563</c:v>
                </c:pt>
                <c:pt idx="386">
                  <c:v>0.66666666666666663</c:v>
                </c:pt>
                <c:pt idx="387">
                  <c:v>0.68631368631368628</c:v>
                </c:pt>
                <c:pt idx="388">
                  <c:v>0.58718861209964412</c:v>
                </c:pt>
                <c:pt idx="389">
                  <c:v>0.51833333333333331</c:v>
                </c:pt>
                <c:pt idx="390">
                  <c:v>0.57270029673590506</c:v>
                </c:pt>
                <c:pt idx="391">
                  <c:v>0.62503408781019909</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0.79261363636363635</c:v>
                </c:pt>
                <c:pt idx="464">
                  <c:v>0.48020547576784467</c:v>
                </c:pt>
                <c:pt idx="465">
                  <c:v>0.489880214787278</c:v>
                </c:pt>
                <c:pt idx="466">
                  <c:v>0.40384129390952744</c:v>
                </c:pt>
                <c:pt idx="467">
                  <c:v>0.48238550578761952</c:v>
                </c:pt>
                <c:pt idx="468">
                  <c:v>0.53099471407976939</c:v>
                </c:pt>
                <c:pt idx="469">
                  <c:v>0.37115814101882377</c:v>
                </c:pt>
                <c:pt idx="470">
                  <c:v>0.67095391211146838</c:v>
                </c:pt>
                <c:pt idx="471">
                  <c:v>0.53658536585365857</c:v>
                </c:pt>
                <c:pt idx="472">
                  <c:v>0.95454545454545459</c:v>
                </c:pt>
                <c:pt idx="473">
                  <c:v>0.37636932707355242</c:v>
                </c:pt>
                <c:pt idx="474">
                  <c:v>0.37636932707355242</c:v>
                </c:pt>
                <c:pt idx="475">
                  <c:v>0.51225919439579681</c:v>
                </c:pt>
                <c:pt idx="476">
                  <c:v>0.45323932419848345</c:v>
                </c:pt>
                <c:pt idx="477">
                  <c:v>0.40350877192982454</c:v>
                </c:pt>
                <c:pt idx="478">
                  <c:v>0.5128037840482792</c:v>
                </c:pt>
                <c:pt idx="479">
                  <c:v>0.50617283950617287</c:v>
                </c:pt>
                <c:pt idx="480">
                  <c:v>0.46085672082717871</c:v>
                </c:pt>
                <c:pt idx="481">
                  <c:v>0.61329187718616396</c:v>
                </c:pt>
                <c:pt idx="482">
                  <c:v>0.66631355932203384</c:v>
                </c:pt>
                <c:pt idx="483">
                  <c:v>0.66841004184100417</c:v>
                </c:pt>
                <c:pt idx="484">
                  <c:v>0.4015544041450777</c:v>
                </c:pt>
                <c:pt idx="485">
                  <c:v>0.65821256038647347</c:v>
                </c:pt>
                <c:pt idx="486">
                  <c:v>0.48906705539358603</c:v>
                </c:pt>
                <c:pt idx="487">
                  <c:v>0.47283236994219652</c:v>
                </c:pt>
                <c:pt idx="488">
                  <c:v>0.46398503274087932</c:v>
                </c:pt>
                <c:pt idx="489">
                  <c:v>0.46398503274087932</c:v>
                </c:pt>
                <c:pt idx="490">
                  <c:v>0.60280842527582745</c:v>
                </c:pt>
                <c:pt idx="491">
                  <c:v>0.43174603174603177</c:v>
                </c:pt>
                <c:pt idx="492">
                  <c:v>0.75525525525525528</c:v>
                </c:pt>
                <c:pt idx="493">
                  <c:v>0.56551362683438156</c:v>
                </c:pt>
                <c:pt idx="494">
                  <c:v>0.55270696075623027</c:v>
                </c:pt>
                <c:pt idx="495">
                  <c:v>0.76098562628336752</c:v>
                </c:pt>
                <c:pt idx="496">
                  <c:v>0.47480160775018038</c:v>
                </c:pt>
                <c:pt idx="497">
                  <c:v>0.48378095570282525</c:v>
                </c:pt>
                <c:pt idx="498">
                  <c:v>0.63467389500470206</c:v>
                </c:pt>
                <c:pt idx="499">
                  <c:v>0.48275232706698301</c:v>
                </c:pt>
                <c:pt idx="500">
                  <c:v>0.43235730170496667</c:v>
                </c:pt>
                <c:pt idx="501">
                  <c:v>0.3854732208363903</c:v>
                </c:pt>
                <c:pt idx="502">
                  <c:v>0.8257575757575758</c:v>
                </c:pt>
                <c:pt idx="503">
                  <c:v>0.82978723404255317</c:v>
                </c:pt>
                <c:pt idx="504">
                  <c:v>0.56852343059239607</c:v>
                </c:pt>
                <c:pt idx="505">
                  <c:v>0.71551724137931039</c:v>
                </c:pt>
                <c:pt idx="506">
                  <c:v>0.62401883830455263</c:v>
                </c:pt>
                <c:pt idx="507">
                  <c:v>0.39760922157392914</c:v>
                </c:pt>
                <c:pt idx="508">
                  <c:v>0.74796747967479671</c:v>
                </c:pt>
                <c:pt idx="509">
                  <c:v>0.52423727441935741</c:v>
                </c:pt>
                <c:pt idx="510">
                  <c:v>0.44126262928199916</c:v>
                </c:pt>
                <c:pt idx="511">
                  <c:v>0.46677237999135074</c:v>
                </c:pt>
                <c:pt idx="512">
                  <c:v>0.63193817123356422</c:v>
                </c:pt>
                <c:pt idx="513">
                  <c:v>0.49221810481736367</c:v>
                </c:pt>
                <c:pt idx="514">
                  <c:v>0.4113314447592068</c:v>
                </c:pt>
                <c:pt idx="515">
                  <c:v>0.42052386078220311</c:v>
                </c:pt>
                <c:pt idx="516">
                  <c:v>0.40166270783847979</c:v>
                </c:pt>
                <c:pt idx="517">
                  <c:v>0.47149335924846131</c:v>
                </c:pt>
                <c:pt idx="518">
                  <c:v>0.59893388106416279</c:v>
                </c:pt>
                <c:pt idx="519">
                  <c:v>0.56375162080391872</c:v>
                </c:pt>
                <c:pt idx="520">
                  <c:v>0.56419711699631248</c:v>
                </c:pt>
                <c:pt idx="521">
                  <c:v>0.53989361702127658</c:v>
                </c:pt>
                <c:pt idx="522">
                  <c:v>0.69145569620253167</c:v>
                </c:pt>
                <c:pt idx="523">
                  <c:v>0.60135135135135132</c:v>
                </c:pt>
                <c:pt idx="524">
                  <c:v>0.29048656499636893</c:v>
                </c:pt>
                <c:pt idx="525">
                  <c:v>0.75814931650893791</c:v>
                </c:pt>
                <c:pt idx="526">
                  <c:v>0.37752161383285304</c:v>
                </c:pt>
                <c:pt idx="527">
                  <c:v>0.51724137931034486</c:v>
                </c:pt>
                <c:pt idx="528">
                  <c:v>0.54487179487179482</c:v>
                </c:pt>
                <c:pt idx="529">
                  <c:v>0.83018867924528306</c:v>
                </c:pt>
                <c:pt idx="530">
                  <c:v>0.77231329690346084</c:v>
                </c:pt>
                <c:pt idx="531">
                  <c:v>0.61233108108108103</c:v>
                </c:pt>
                <c:pt idx="532">
                  <c:v>0.45442571127502634</c:v>
                </c:pt>
                <c:pt idx="533">
                  <c:v>0.48283038501560877</c:v>
                </c:pt>
                <c:pt idx="534">
                  <c:v>0.52445932028836251</c:v>
                </c:pt>
                <c:pt idx="535">
                  <c:v>0.46504797336988446</c:v>
                </c:pt>
                <c:pt idx="536">
                  <c:v>0.47986191024165709</c:v>
                </c:pt>
                <c:pt idx="537">
                  <c:v>0.64323911382734911</c:v>
                </c:pt>
                <c:pt idx="538">
                  <c:v>0.89513108614232206</c:v>
                </c:pt>
                <c:pt idx="539">
                  <c:v>0.85889570552147243</c:v>
                </c:pt>
                <c:pt idx="540">
                  <c:v>0.60874316939890716</c:v>
                </c:pt>
                <c:pt idx="541">
                  <c:v>0.6449067431850789</c:v>
                </c:pt>
                <c:pt idx="542">
                  <c:v>0.6530014641288433</c:v>
                </c:pt>
                <c:pt idx="543">
                  <c:v>0.54741379310344829</c:v>
                </c:pt>
                <c:pt idx="544">
                  <c:v>0.69526627218934911</c:v>
                </c:pt>
                <c:pt idx="545">
                  <c:v>0.68304668304668303</c:v>
                </c:pt>
                <c:pt idx="546">
                  <c:v>0.61419753086419748</c:v>
                </c:pt>
                <c:pt idx="547">
                  <c:v>0.75934579439252337</c:v>
                </c:pt>
                <c:pt idx="548">
                  <c:v>0.66155660377358494</c:v>
                </c:pt>
                <c:pt idx="549">
                  <c:v>0.57460960092539037</c:v>
                </c:pt>
                <c:pt idx="550">
                  <c:v>0.48681541582150101</c:v>
                </c:pt>
                <c:pt idx="551">
                  <c:v>0.77611940298507465</c:v>
                </c:pt>
                <c:pt idx="552">
                  <c:v>0.78817733990147787</c:v>
                </c:pt>
                <c:pt idx="553">
                  <c:v>0.51877133105802042</c:v>
                </c:pt>
                <c:pt idx="554">
                  <c:v>0.55761409850881161</c:v>
                </c:pt>
                <c:pt idx="555">
                  <c:v>0.73856209150326801</c:v>
                </c:pt>
                <c:pt idx="556">
                  <c:v>0.38905263157894737</c:v>
                </c:pt>
                <c:pt idx="557">
                  <c:v>0.42428115015974444</c:v>
                </c:pt>
                <c:pt idx="558">
                  <c:v>0.43170103092783507</c:v>
                </c:pt>
                <c:pt idx="559">
                  <c:v>0.56704361873990305</c:v>
                </c:pt>
                <c:pt idx="560">
                  <c:v>0.61833952912019829</c:v>
                </c:pt>
                <c:pt idx="561">
                  <c:v>0.62863070539419086</c:v>
                </c:pt>
                <c:pt idx="562">
                  <c:v>0.88749999999999996</c:v>
                </c:pt>
                <c:pt idx="563">
                  <c:v>0.66702127659574473</c:v>
                </c:pt>
                <c:pt idx="564">
                  <c:v>0.50082644628099171</c:v>
                </c:pt>
                <c:pt idx="565">
                  <c:v>0.69314079422382668</c:v>
                </c:pt>
                <c:pt idx="566">
                  <c:v>0.6339285714285714</c:v>
                </c:pt>
                <c:pt idx="567">
                  <c:v>0.30291848373029184</c:v>
                </c:pt>
                <c:pt idx="568">
                  <c:v>0.37773424746980083</c:v>
                </c:pt>
                <c:pt idx="569">
                  <c:v>0.6555819477434679</c:v>
                </c:pt>
                <c:pt idx="570">
                  <c:v>0.66814814814814816</c:v>
                </c:pt>
                <c:pt idx="571">
                  <c:v>0.57836990595611282</c:v>
                </c:pt>
                <c:pt idx="572">
                  <c:v>0.50385421030582322</c:v>
                </c:pt>
                <c:pt idx="573">
                  <c:v>0.66267123287671237</c:v>
                </c:pt>
                <c:pt idx="574">
                  <c:v>0.58799999999999997</c:v>
                </c:pt>
                <c:pt idx="575">
                  <c:v>0.55469755469755466</c:v>
                </c:pt>
                <c:pt idx="576">
                  <c:v>0.73875432525951557</c:v>
                </c:pt>
                <c:pt idx="577">
                  <c:v>0.53344208809135396</c:v>
                </c:pt>
                <c:pt idx="578">
                  <c:v>0.50733137829912023</c:v>
                </c:pt>
                <c:pt idx="579">
                  <c:v>0.67202141900937085</c:v>
                </c:pt>
                <c:pt idx="580">
                  <c:v>0.68260701889703046</c:v>
                </c:pt>
                <c:pt idx="581">
                  <c:v>0.74112359550561802</c:v>
                </c:pt>
                <c:pt idx="582">
                  <c:v>0.65681818181818186</c:v>
                </c:pt>
                <c:pt idx="583">
                  <c:v>0.39034522274745737</c:v>
                </c:pt>
                <c:pt idx="584">
                  <c:v>0.49438025622887682</c:v>
                </c:pt>
                <c:pt idx="585">
                  <c:v>0.66055045871559637</c:v>
                </c:pt>
                <c:pt idx="586">
                  <c:v>0.68531468531468531</c:v>
                </c:pt>
                <c:pt idx="587">
                  <c:v>0.73298969072164943</c:v>
                </c:pt>
                <c:pt idx="588">
                  <c:v>0.46666666666666667</c:v>
                </c:pt>
                <c:pt idx="589">
                  <c:v>0.61977186311787069</c:v>
                </c:pt>
                <c:pt idx="590">
                  <c:v>0.42464358452138495</c:v>
                </c:pt>
                <c:pt idx="591">
                  <c:v>0.88</c:v>
                </c:pt>
                <c:pt idx="592">
                  <c:v>0.44372745623614285</c:v>
                </c:pt>
                <c:pt idx="593">
                  <c:v>0.66125150421179302</c:v>
                </c:pt>
                <c:pt idx="594">
                  <c:v>0.42693877551020409</c:v>
                </c:pt>
                <c:pt idx="595">
                  <c:v>0.43759630200308164</c:v>
                </c:pt>
                <c:pt idx="596">
                  <c:v>0.25693430656934307</c:v>
                </c:pt>
                <c:pt idx="597">
                  <c:v>0.36664059444661712</c:v>
                </c:pt>
                <c:pt idx="598">
                  <c:v>0.50907029478458055</c:v>
                </c:pt>
                <c:pt idx="599">
                  <c:v>0.62962962962962965</c:v>
                </c:pt>
                <c:pt idx="600">
                  <c:v>0.56674937965260541</c:v>
                </c:pt>
                <c:pt idx="601">
                  <c:v>0.37780581401461388</c:v>
                </c:pt>
                <c:pt idx="602">
                  <c:v>0.4076137418755803</c:v>
                </c:pt>
                <c:pt idx="603">
                  <c:v>0.55108359133126938</c:v>
                </c:pt>
                <c:pt idx="604">
                  <c:v>0.55587275693311577</c:v>
                </c:pt>
                <c:pt idx="605">
                  <c:v>0.77409162717219593</c:v>
                </c:pt>
                <c:pt idx="606">
                  <c:v>0.80586907449209932</c:v>
                </c:pt>
                <c:pt idx="607">
                  <c:v>0.61613272311212819</c:v>
                </c:pt>
                <c:pt idx="608">
                  <c:v>0.50415512465373957</c:v>
                </c:pt>
                <c:pt idx="609">
                  <c:v>0.58638743455497377</c:v>
                </c:pt>
                <c:pt idx="610">
                  <c:v>0.63414634146341464</c:v>
                </c:pt>
                <c:pt idx="611">
                  <c:v>0.56992084432717682</c:v>
                </c:pt>
                <c:pt idx="612">
                  <c:v>0.63195146612740138</c:v>
                </c:pt>
                <c:pt idx="613">
                  <c:v>0.55397871262037501</c:v>
                </c:pt>
                <c:pt idx="614">
                  <c:v>0.6287715517241379</c:v>
                </c:pt>
                <c:pt idx="615">
                  <c:v>0.48707175177763412</c:v>
                </c:pt>
                <c:pt idx="616">
                  <c:v>0.52187379016647306</c:v>
                </c:pt>
                <c:pt idx="617">
                  <c:v>0.42797494780793321</c:v>
                </c:pt>
                <c:pt idx="618">
                  <c:v>0.72022160664819945</c:v>
                </c:pt>
                <c:pt idx="619">
                  <c:v>0.62849650349650354</c:v>
                </c:pt>
                <c:pt idx="620">
                  <c:v>0.61111111111111116</c:v>
                </c:pt>
                <c:pt idx="621">
                  <c:v>0.63839811542991753</c:v>
                </c:pt>
                <c:pt idx="622">
                  <c:v>0.5</c:v>
                </c:pt>
                <c:pt idx="623">
                  <c:v>0.54359363153904472</c:v>
                </c:pt>
                <c:pt idx="624">
                  <c:v>0.43091968372867251</c:v>
                </c:pt>
                <c:pt idx="625">
                  <c:v>0.39833113746157223</c:v>
                </c:pt>
                <c:pt idx="626">
                  <c:v>0.57936507936507942</c:v>
                </c:pt>
                <c:pt idx="627">
                  <c:v>0.49375173562899194</c:v>
                </c:pt>
                <c:pt idx="628">
                  <c:v>0.72196620583717352</c:v>
                </c:pt>
                <c:pt idx="629">
                  <c:v>0.37274059599413778</c:v>
                </c:pt>
                <c:pt idx="630">
                  <c:v>0.44298745724059291</c:v>
                </c:pt>
                <c:pt idx="631">
                  <c:v>0.5633652822151225</c:v>
                </c:pt>
                <c:pt idx="632">
                  <c:v>0.56654275092936801</c:v>
                </c:pt>
                <c:pt idx="633">
                  <c:v>0.38483965014577259</c:v>
                </c:pt>
                <c:pt idx="634">
                  <c:v>0.51610369206598583</c:v>
                </c:pt>
                <c:pt idx="635">
                  <c:v>0.50096936797208225</c:v>
                </c:pt>
                <c:pt idx="636">
                  <c:v>0.59320557491289194</c:v>
                </c:pt>
                <c:pt idx="637">
                  <c:v>0.67346938775510201</c:v>
                </c:pt>
                <c:pt idx="638">
                  <c:v>0.63807890222984565</c:v>
                </c:pt>
                <c:pt idx="639">
                  <c:v>0.56933797909407668</c:v>
                </c:pt>
                <c:pt idx="640">
                  <c:v>0.312202852614897</c:v>
                </c:pt>
                <c:pt idx="641">
                  <c:v>0.50594766058683582</c:v>
                </c:pt>
                <c:pt idx="642">
                  <c:v>0.39470013947001392</c:v>
                </c:pt>
                <c:pt idx="643">
                  <c:v>0.55919395465994959</c:v>
                </c:pt>
                <c:pt idx="644">
                  <c:v>0.56190476190476191</c:v>
                </c:pt>
                <c:pt idx="645">
                  <c:v>0.64353741496598638</c:v>
                </c:pt>
                <c:pt idx="646">
                  <c:v>0.66785714285714282</c:v>
                </c:pt>
                <c:pt idx="647">
                  <c:v>0.50389610389610384</c:v>
                </c:pt>
                <c:pt idx="648">
                  <c:v>0.52</c:v>
                </c:pt>
                <c:pt idx="649">
                  <c:v>0.60291595197255576</c:v>
                </c:pt>
                <c:pt idx="650">
                  <c:v>0.61727349703640977</c:v>
                </c:pt>
                <c:pt idx="651">
                  <c:v>0.60810810810810811</c:v>
                </c:pt>
                <c:pt idx="652">
                  <c:v>0.33900293255131964</c:v>
                </c:pt>
                <c:pt idx="653">
                  <c:v>0.6404494382022472</c:v>
                </c:pt>
                <c:pt idx="654">
                  <c:v>0.52849389416553594</c:v>
                </c:pt>
                <c:pt idx="655">
                  <c:v>0.79130434782608694</c:v>
                </c:pt>
                <c:pt idx="656">
                  <c:v>0.72845528455284558</c:v>
                </c:pt>
                <c:pt idx="657">
                  <c:v>0.57501099868015837</c:v>
                </c:pt>
                <c:pt idx="658">
                  <c:v>0.33757535164099128</c:v>
                </c:pt>
                <c:pt idx="659">
                  <c:v>0.44268774703557312</c:v>
                </c:pt>
                <c:pt idx="660">
                  <c:v>0.68206039076376557</c:v>
                </c:pt>
                <c:pt idx="661">
                  <c:v>0.6431535269709544</c:v>
                </c:pt>
                <c:pt idx="662">
                  <c:v>0.41856540084388183</c:v>
                </c:pt>
                <c:pt idx="663">
                  <c:v>0.63274336283185839</c:v>
                </c:pt>
                <c:pt idx="664">
                  <c:v>0.71004098360655743</c:v>
                </c:pt>
                <c:pt idx="665">
                  <c:v>0.41914191419141916</c:v>
                </c:pt>
                <c:pt idx="666">
                  <c:v>0.59693053311793209</c:v>
                </c:pt>
                <c:pt idx="667">
                  <c:v>0.79859894921190888</c:v>
                </c:pt>
                <c:pt idx="668">
                  <c:v>0.44169246646026833</c:v>
                </c:pt>
                <c:pt idx="669">
                  <c:v>0.61563517915309451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0.58402006449301325</c:v>
                </c:pt>
                <c:pt idx="782">
                  <c:v>0.29638073525220859</c:v>
                </c:pt>
                <c:pt idx="783">
                  <c:v>0.44042402826855126</c:v>
                </c:pt>
                <c:pt idx="784">
                  <c:v>0.33404406538734899</c:v>
                </c:pt>
                <c:pt idx="785">
                  <c:v>0.49060044893378224</c:v>
                </c:pt>
                <c:pt idx="786">
                  <c:v>0.53519624573378843</c:v>
                </c:pt>
                <c:pt idx="787">
                  <c:v>0.55100742311770945</c:v>
                </c:pt>
                <c:pt idx="788">
                  <c:v>0.57324301439458092</c:v>
                </c:pt>
                <c:pt idx="789">
                  <c:v>0.74009433962264148</c:v>
                </c:pt>
                <c:pt idx="790">
                  <c:v>0.57700857415052398</c:v>
                </c:pt>
                <c:pt idx="791">
                  <c:v>0.7124409448818898</c:v>
                </c:pt>
                <c:pt idx="792">
                  <c:v>0.47615658362989322</c:v>
                </c:pt>
                <c:pt idx="793">
                  <c:v>0.62220058422590063</c:v>
                </c:pt>
                <c:pt idx="794">
                  <c:v>0.6332312404287902</c:v>
                </c:pt>
                <c:pt idx="795">
                  <c:v>0.45829892650701898</c:v>
                </c:pt>
                <c:pt idx="796">
                  <c:v>0.60351133869787854</c:v>
                </c:pt>
                <c:pt idx="797">
                  <c:v>0.64476252439817827</c:v>
                </c:pt>
                <c:pt idx="798">
                  <c:v>0.45944055944055945</c:v>
                </c:pt>
                <c:pt idx="799">
                  <c:v>0.63818940213193265</c:v>
                </c:pt>
                <c:pt idx="800">
                  <c:v>0.63311237860336056</c:v>
                </c:pt>
                <c:pt idx="801">
                  <c:v>0.33240482822655526</c:v>
                </c:pt>
                <c:pt idx="802">
                  <c:v>0.37755102040816324</c:v>
                </c:pt>
                <c:pt idx="803">
                  <c:v>0.38835877862595419</c:v>
                </c:pt>
                <c:pt idx="804">
                  <c:v>0.42323256367531542</c:v>
                </c:pt>
                <c:pt idx="805">
                  <c:v>0.47002820874471085</c:v>
                </c:pt>
                <c:pt idx="806">
                  <c:v>0.4687830687830688</c:v>
                </c:pt>
                <c:pt idx="807">
                  <c:v>0.50263250263250259</c:v>
                </c:pt>
                <c:pt idx="808">
                  <c:v>0.47116324535679377</c:v>
                </c:pt>
                <c:pt idx="809">
                  <c:v>0.50794789052228995</c:v>
                </c:pt>
                <c:pt idx="810">
                  <c:v>0.51827520305781172</c:v>
                </c:pt>
                <c:pt idx="811">
                  <c:v>0.61730238970588236</c:v>
                </c:pt>
                <c:pt idx="812">
                  <c:v>0.65644654088050314</c:v>
                </c:pt>
                <c:pt idx="813">
                  <c:v>0.58093126385809313</c:v>
                </c:pt>
                <c:pt idx="814">
                  <c:v>0.68117029257314332</c:v>
                </c:pt>
                <c:pt idx="815">
                  <c:v>0.50936329588014984</c:v>
                </c:pt>
                <c:pt idx="816">
                  <c:v>0.56186601573094652</c:v>
                </c:pt>
                <c:pt idx="817">
                  <c:v>0.67953051643192486</c:v>
                </c:pt>
                <c:pt idx="818">
                  <c:v>0.58023255813953489</c:v>
                </c:pt>
                <c:pt idx="819">
                  <c:v>0.56863532877996514</c:v>
                </c:pt>
                <c:pt idx="820">
                  <c:v>0.41034139874047065</c:v>
                </c:pt>
                <c:pt idx="821">
                  <c:v>0.4566435872073854</c:v>
                </c:pt>
                <c:pt idx="822">
                  <c:v>0.29299913569576491</c:v>
                </c:pt>
                <c:pt idx="823">
                  <c:v>0.68021680216802172</c:v>
                </c:pt>
                <c:pt idx="824">
                  <c:v>0.45468509984639016</c:v>
                </c:pt>
                <c:pt idx="825">
                  <c:v>0.45276737411568874</c:v>
                </c:pt>
                <c:pt idx="826">
                  <c:v>0.88114754098360659</c:v>
                </c:pt>
                <c:pt idx="827">
                  <c:v>0.26422319474835887</c:v>
                </c:pt>
                <c:pt idx="828">
                  <c:v>0.70285714285714285</c:v>
                </c:pt>
                <c:pt idx="829">
                  <c:v>0.54468554615667519</c:v>
                </c:pt>
                <c:pt idx="830">
                  <c:v>0.58510638297872342</c:v>
                </c:pt>
                <c:pt idx="831">
                  <c:v>0.76555023923444976</c:v>
                </c:pt>
                <c:pt idx="832">
                  <c:v>0.59154929577464788</c:v>
                </c:pt>
                <c:pt idx="833">
                  <c:v>0.5250829187396352</c:v>
                </c:pt>
                <c:pt idx="834">
                  <c:v>0.60830324909747291</c:v>
                </c:pt>
                <c:pt idx="835">
                  <c:v>0.60178571428571426</c:v>
                </c:pt>
                <c:pt idx="836">
                  <c:v>0.38724202626641652</c:v>
                </c:pt>
                <c:pt idx="837">
                  <c:v>0.49514170040485828</c:v>
                </c:pt>
                <c:pt idx="838">
                  <c:v>0.56874774449657162</c:v>
                </c:pt>
                <c:pt idx="839">
                  <c:v>0.50491159135559927</c:v>
                </c:pt>
                <c:pt idx="840">
                  <c:v>0.37374461979913914</c:v>
                </c:pt>
                <c:pt idx="841">
                  <c:v>0.74458874458874458</c:v>
                </c:pt>
                <c:pt idx="842">
                  <c:v>0.64122137404580148</c:v>
                </c:pt>
                <c:pt idx="843">
                  <c:v>0.73729863692688968</c:v>
                </c:pt>
                <c:pt idx="844">
                  <c:v>0.5826169008177815</c:v>
                </c:pt>
                <c:pt idx="845">
                  <c:v>0.71482176360225136</c:v>
                </c:pt>
                <c:pt idx="846">
                  <c:v>0.62463343108504399</c:v>
                </c:pt>
                <c:pt idx="847">
                  <c:v>0.45851611672706466</c:v>
                </c:pt>
                <c:pt idx="848">
                  <c:v>0.56504207573632537</c:v>
                </c:pt>
                <c:pt idx="849">
                  <c:v>0.76651982378854622</c:v>
                </c:pt>
                <c:pt idx="850">
                  <c:v>0.46187228766274024</c:v>
                </c:pt>
                <c:pt idx="851">
                  <c:v>0.58809746954076847</c:v>
                </c:pt>
                <c:pt idx="852">
                  <c:v>0.67106325706594883</c:v>
                </c:pt>
                <c:pt idx="853">
                  <c:v>0.53735233947073191</c:v>
                </c:pt>
                <c:pt idx="854">
                  <c:v>0.49110512129380052</c:v>
                </c:pt>
                <c:pt idx="855">
                  <c:v>0.58918482647296211</c:v>
                </c:pt>
                <c:pt idx="856">
                  <c:v>0.49973480428556277</c:v>
                </c:pt>
                <c:pt idx="857">
                  <c:v>0.52218574605527901</c:v>
                </c:pt>
                <c:pt idx="858">
                  <c:v>0.49874111788731607</c:v>
                </c:pt>
                <c:pt idx="859">
                  <c:v>0.5020668081778572</c:v>
                </c:pt>
                <c:pt idx="860">
                  <c:v>0.50703203482531534</c:v>
                </c:pt>
                <c:pt idx="861">
                  <c:v>0.534192544858619</c:v>
                </c:pt>
                <c:pt idx="862">
                  <c:v>0.52058383233532934</c:v>
                </c:pt>
                <c:pt idx="863">
                  <c:v>0.54742547425474253</c:v>
                </c:pt>
                <c:pt idx="864">
                  <c:v>0.57409713574097132</c:v>
                </c:pt>
                <c:pt idx="865">
                  <c:v>0.53206412825651306</c:v>
                </c:pt>
                <c:pt idx="866">
                  <c:v>0.73781512605042021</c:v>
                </c:pt>
                <c:pt idx="867">
                  <c:v>0.56589821661591999</c:v>
                </c:pt>
                <c:pt idx="868">
                  <c:v>0.40971168437025796</c:v>
                </c:pt>
                <c:pt idx="869">
                  <c:v>0.60796203532823623</c:v>
                </c:pt>
                <c:pt idx="870">
                  <c:v>0.7248566961959354</c:v>
                </c:pt>
                <c:pt idx="871">
                  <c:v>0.41694181942388703</c:v>
                </c:pt>
                <c:pt idx="872">
                  <c:v>0.56245008784539208</c:v>
                </c:pt>
                <c:pt idx="873">
                  <c:v>0.58703777335984098</c:v>
                </c:pt>
                <c:pt idx="874">
                  <c:v>0.48973143759873616</c:v>
                </c:pt>
                <c:pt idx="875">
                  <c:v>0.38269986893840102</c:v>
                </c:pt>
                <c:pt idx="876">
                  <c:v>0.45188711322679359</c:v>
                </c:pt>
                <c:pt idx="877">
                  <c:v>0.68681318681318682</c:v>
                </c:pt>
                <c:pt idx="878">
                  <c:v>0.62213359920239286</c:v>
                </c:pt>
                <c:pt idx="879">
                  <c:v>0.63631765300961052</c:v>
                </c:pt>
                <c:pt idx="880">
                  <c:v>0.48777895855472903</c:v>
                </c:pt>
                <c:pt idx="881">
                  <c:v>0.49416342412451364</c:v>
                </c:pt>
                <c:pt idx="882">
                  <c:v>0.65600000000000003</c:v>
                </c:pt>
                <c:pt idx="883">
                  <c:v>0.49216710182767626</c:v>
                </c:pt>
                <c:pt idx="884">
                  <c:v>0.54883381924198249</c:v>
                </c:pt>
                <c:pt idx="885">
                  <c:v>0.68349514563106795</c:v>
                </c:pt>
                <c:pt idx="886">
                  <c:v>0.61167002012072436</c:v>
                </c:pt>
                <c:pt idx="887">
                  <c:v>0.59610215053763438</c:v>
                </c:pt>
                <c:pt idx="888">
                  <c:v>0.59681433549029372</c:v>
                </c:pt>
                <c:pt idx="889">
                  <c:v>0.3286290322580645</c:v>
                </c:pt>
                <c:pt idx="890">
                  <c:v>0.74058252427184468</c:v>
                </c:pt>
                <c:pt idx="891">
                  <c:v>0.69317428760768718</c:v>
                </c:pt>
                <c:pt idx="892">
                  <c:v>0.44123314065510599</c:v>
                </c:pt>
                <c:pt idx="893">
                  <c:v>0.41544763019309539</c:v>
                </c:pt>
                <c:pt idx="894">
                  <c:v>0.64806866952789699</c:v>
                </c:pt>
                <c:pt idx="895">
                  <c:v>0.52259036144578308</c:v>
                </c:pt>
                <c:pt idx="896">
                  <c:v>0.4524236983842011</c:v>
                </c:pt>
                <c:pt idx="897">
                  <c:v>0.69297401347449472</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0.57538532854328428</c:v>
                </c:pt>
                <c:pt idx="988">
                  <c:v>0.57952425373134331</c:v>
                </c:pt>
                <c:pt idx="989">
                  <c:v>0.52145776566757496</c:v>
                </c:pt>
                <c:pt idx="990">
                  <c:v>0.60341296928327648</c:v>
                </c:pt>
                <c:pt idx="991">
                  <c:v>0.4129181084198385</c:v>
                </c:pt>
                <c:pt idx="992">
                  <c:v>0.58381502890173409</c:v>
                </c:pt>
                <c:pt idx="993">
                  <c:v>0.88505747126436785</c:v>
                </c:pt>
                <c:pt idx="994">
                  <c:v>0.56828193832599116</c:v>
                </c:pt>
                <c:pt idx="995">
                  <c:v>0.4994419642857143</c:v>
                </c:pt>
                <c:pt idx="996">
                  <c:v>0.71737173717371738</c:v>
                </c:pt>
                <c:pt idx="997">
                  <c:v>0.75801749271137031</c:v>
                </c:pt>
                <c:pt idx="998">
                  <c:v>0.47439353099730458</c:v>
                </c:pt>
                <c:pt idx="999">
                  <c:v>0.59978655282817506</c:v>
                </c:pt>
                <c:pt idx="1000">
                  <c:v>0.71493212669683259</c:v>
                </c:pt>
                <c:pt idx="1001">
                  <c:v>0.69705340699815843</c:v>
                </c:pt>
                <c:pt idx="1002">
                  <c:v>0.60416666666666663</c:v>
                </c:pt>
                <c:pt idx="1003">
                  <c:v>0.64256917214336995</c:v>
                </c:pt>
                <c:pt idx="1004">
                  <c:v>0.53682170542635654</c:v>
                </c:pt>
                <c:pt idx="1005">
                  <c:v>0.58826460005535564</c:v>
                </c:pt>
                <c:pt idx="1006">
                  <c:v>0.51491638795986627</c:v>
                </c:pt>
                <c:pt idx="1007">
                  <c:v>0.55317679558011046</c:v>
                </c:pt>
                <c:pt idx="1008">
                  <c:v>0.59916492693110646</c:v>
                </c:pt>
                <c:pt idx="1009">
                  <c:v>0.67655367231638419</c:v>
                </c:pt>
                <c:pt idx="1010">
                  <c:v>0.65111089550790724</c:v>
                </c:pt>
                <c:pt idx="1011">
                  <c:v>0.48619673009916914</c:v>
                </c:pt>
                <c:pt idx="1012">
                  <c:v>0.59518419427865821</c:v>
                </c:pt>
                <c:pt idx="1013">
                  <c:v>0.67119062307217769</c:v>
                </c:pt>
                <c:pt idx="1014">
                  <c:v>0.67747163695299839</c:v>
                </c:pt>
                <c:pt idx="1015">
                  <c:v>0.56424127671084667</c:v>
                </c:pt>
                <c:pt idx="1016">
                  <c:v>0.49224544841537426</c:v>
                </c:pt>
                <c:pt idx="1017">
                  <c:v>0.40412979351032446</c:v>
                </c:pt>
                <c:pt idx="1018">
                  <c:v>0.63652482269503541</c:v>
                </c:pt>
                <c:pt idx="1019">
                  <c:v>0.43274702534919812</c:v>
                </c:pt>
                <c:pt idx="1020">
                  <c:v>0.78125</c:v>
                </c:pt>
                <c:pt idx="1021">
                  <c:v>0.65888689407540391</c:v>
                </c:pt>
                <c:pt idx="1022">
                  <c:v>0.51884057971014497</c:v>
                </c:pt>
                <c:pt idx="1023">
                  <c:v>0.77313974591651546</c:v>
                </c:pt>
                <c:pt idx="1024">
                  <c:v>0.77456647398843925</c:v>
                </c:pt>
                <c:pt idx="1025">
                  <c:v>0.70967741935483875</c:v>
                </c:pt>
                <c:pt idx="1026">
                  <c:v>0.625</c:v>
                </c:pt>
                <c:pt idx="1027">
                  <c:v>0.71668667466986791</c:v>
                </c:pt>
                <c:pt idx="1028">
                  <c:v>0.47509853099247584</c:v>
                </c:pt>
                <c:pt idx="1029">
                  <c:v>0.31151079136690646</c:v>
                </c:pt>
                <c:pt idx="1030">
                  <c:v>0.55744461617722818</c:v>
                </c:pt>
                <c:pt idx="1031">
                  <c:v>0.47368421052631576</c:v>
                </c:pt>
                <c:pt idx="1032">
                  <c:v>0.41164241164241167</c:v>
                </c:pt>
                <c:pt idx="1033">
                  <c:v>0.49146110056925996</c:v>
                </c:pt>
                <c:pt idx="1034">
                  <c:v>0.63147249190938515</c:v>
                </c:pt>
                <c:pt idx="1035">
                  <c:v>0.61467889908256879</c:v>
                </c:pt>
                <c:pt idx="1036">
                  <c:v>0.95652173913043481</c:v>
                </c:pt>
                <c:pt idx="1037">
                  <c:v>0.65079365079365081</c:v>
                </c:pt>
                <c:pt idx="1038">
                  <c:v>0.45051487414187641</c:v>
                </c:pt>
                <c:pt idx="1039">
                  <c:v>0.70731707317073167</c:v>
                </c:pt>
                <c:pt idx="1040">
                  <c:v>0.83152173913043481</c:v>
                </c:pt>
                <c:pt idx="1041">
                  <c:v>0.8540540540540541</c:v>
                </c:pt>
                <c:pt idx="1042">
                  <c:v>0.76357827476038342</c:v>
                </c:pt>
                <c:pt idx="1043">
                  <c:v>0.69902912621359226</c:v>
                </c:pt>
                <c:pt idx="1044">
                  <c:v>0.48515451423954759</c:v>
                </c:pt>
                <c:pt idx="1045">
                  <c:v>0.53402931138325638</c:v>
                </c:pt>
                <c:pt idx="1046">
                  <c:v>0.5884732052578362</c:v>
                </c:pt>
                <c:pt idx="1047">
                  <c:v>0.56481481481481477</c:v>
                </c:pt>
                <c:pt idx="1048">
                  <c:v>0.469050894085282</c:v>
                </c:pt>
                <c:pt idx="1049">
                  <c:v>0.39683377308707124</c:v>
                </c:pt>
                <c:pt idx="1050">
                  <c:v>0.59974937343358392</c:v>
                </c:pt>
                <c:pt idx="1051">
                  <c:v>0.38952879581151834</c:v>
                </c:pt>
                <c:pt idx="1052">
                  <c:v>0.57129000969932109</c:v>
                </c:pt>
                <c:pt idx="1053">
                  <c:v>0.62891566265060239</c:v>
                </c:pt>
                <c:pt idx="1054">
                  <c:v>0.57412060301507539</c:v>
                </c:pt>
                <c:pt idx="1055">
                  <c:v>0.43115346697338153</c:v>
                </c:pt>
                <c:pt idx="1056">
                  <c:v>0.43199737187910642</c:v>
                </c:pt>
                <c:pt idx="1057">
                  <c:v>0.40705882352941175</c:v>
                </c:pt>
                <c:pt idx="1058">
                  <c:v>0.58026905829596409</c:v>
                </c:pt>
                <c:pt idx="1059">
                  <c:v>0.45499181669394434</c:v>
                </c:pt>
                <c:pt idx="1060">
                  <c:v>0.52738654147104846</c:v>
                </c:pt>
                <c:pt idx="1061">
                  <c:v>0.4044333861117394</c:v>
                </c:pt>
                <c:pt idx="1062">
                  <c:v>0.69565217391304346</c:v>
                </c:pt>
                <c:pt idx="1063">
                  <c:v>0.59068627450980393</c:v>
                </c:pt>
                <c:pt idx="1064">
                  <c:v>0.50381679389312972</c:v>
                </c:pt>
                <c:pt idx="1065">
                  <c:v>0.53366280482864781</c:v>
                </c:pt>
                <c:pt idx="1066">
                  <c:v>0.47347480106100798</c:v>
                </c:pt>
                <c:pt idx="1067">
                  <c:v>0.73577235772357719</c:v>
                </c:pt>
                <c:pt idx="1068">
                  <c:v>0.57966101694915251</c:v>
                </c:pt>
                <c:pt idx="1069">
                  <c:v>0.41201264488935724</c:v>
                </c:pt>
                <c:pt idx="1070">
                  <c:v>0.91035548686244205</c:v>
                </c:pt>
                <c:pt idx="1071">
                  <c:v>0.58414872798434447</c:v>
                </c:pt>
                <c:pt idx="1072">
                  <c:v>0.51709401709401714</c:v>
                </c:pt>
                <c:pt idx="1073">
                  <c:v>0.67008443908323279</c:v>
                </c:pt>
                <c:pt idx="1074">
                  <c:v>0.6953125</c:v>
                </c:pt>
                <c:pt idx="1075">
                  <c:v>0.6266375545851528</c:v>
                </c:pt>
                <c:pt idx="1076">
                  <c:v>0.49374540103016923</c:v>
                </c:pt>
                <c:pt idx="1077">
                  <c:v>0.39026763990267638</c:v>
                </c:pt>
                <c:pt idx="1078">
                  <c:v>0.62467419635099908</c:v>
                </c:pt>
                <c:pt idx="1079">
                  <c:v>0.72745098039215683</c:v>
                </c:pt>
                <c:pt idx="1080">
                  <c:v>0.62158273381294959</c:v>
                </c:pt>
                <c:pt idx="1081">
                  <c:v>0.5500725689404935</c:v>
                </c:pt>
                <c:pt idx="1082">
                  <c:v>0.46828143021914648</c:v>
                </c:pt>
                <c:pt idx="1083">
                  <c:v>0.66033554922443816</c:v>
                </c:pt>
                <c:pt idx="1084">
                  <c:v>0.69079987353778061</c:v>
                </c:pt>
                <c:pt idx="1085">
                  <c:v>0.66302566903331517</c:v>
                </c:pt>
                <c:pt idx="1086">
                  <c:v>0.54079358002674993</c:v>
                </c:pt>
                <c:pt idx="1087">
                  <c:v>0.59697508896797158</c:v>
                </c:pt>
                <c:pt idx="1088">
                  <c:v>0.55791335101679929</c:v>
                </c:pt>
                <c:pt idx="1089">
                  <c:v>0.85892116182572609</c:v>
                </c:pt>
                <c:pt idx="1090">
                  <c:v>0.61001164144353903</c:v>
                </c:pt>
                <c:pt idx="1091">
                  <c:v>0.4897560975609756</c:v>
                </c:pt>
                <c:pt idx="1092">
                  <c:v>0.69260700389105057</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0.61781734420718426</c:v>
                </c:pt>
                <c:pt idx="1180">
                  <c:v>0.56427770626583063</c:v>
                </c:pt>
                <c:pt idx="1181">
                  <c:v>0.49623105114109611</c:v>
                </c:pt>
                <c:pt idx="1182">
                  <c:v>0.4136863823933975</c:v>
                </c:pt>
                <c:pt idx="1183">
                  <c:v>0.43445305770887166</c:v>
                </c:pt>
                <c:pt idx="1184">
                  <c:v>0.43088869715271788</c:v>
                </c:pt>
                <c:pt idx="1185">
                  <c:v>0.61396776669224862</c:v>
                </c:pt>
                <c:pt idx="1186">
                  <c:v>0.46253345227475468</c:v>
                </c:pt>
                <c:pt idx="1187">
                  <c:v>0.31010531032937488</c:v>
                </c:pt>
                <c:pt idx="1188">
                  <c:v>0.39227053140096618</c:v>
                </c:pt>
                <c:pt idx="1189">
                  <c:v>0.46854082998661312</c:v>
                </c:pt>
                <c:pt idx="1190">
                  <c:v>0.58613408411050505</c:v>
                </c:pt>
                <c:pt idx="1191">
                  <c:v>0.80373831775700932</c:v>
                </c:pt>
                <c:pt idx="1192">
                  <c:v>0.59114633674850181</c:v>
                </c:pt>
                <c:pt idx="1193">
                  <c:v>0.55363321799307963</c:v>
                </c:pt>
                <c:pt idx="1194">
                  <c:v>0.53125</c:v>
                </c:pt>
                <c:pt idx="1195">
                  <c:v>0.514446227929374</c:v>
                </c:pt>
                <c:pt idx="1196">
                  <c:v>0.67548638132295724</c:v>
                </c:pt>
                <c:pt idx="1197">
                  <c:v>0.7212918660287081</c:v>
                </c:pt>
                <c:pt idx="1198">
                  <c:v>0.53929411764705881</c:v>
                </c:pt>
                <c:pt idx="1199">
                  <c:v>0.38283013544018057</c:v>
                </c:pt>
                <c:pt idx="1200">
                  <c:v>0.428955078125</c:v>
                </c:pt>
                <c:pt idx="1201">
                  <c:v>0.39380530973451328</c:v>
                </c:pt>
                <c:pt idx="1202">
                  <c:v>0.51370887337986038</c:v>
                </c:pt>
                <c:pt idx="1203">
                  <c:v>0.50107257776188774</c:v>
                </c:pt>
                <c:pt idx="1204">
                  <c:v>0.3978898426323319</c:v>
                </c:pt>
                <c:pt idx="1205">
                  <c:v>0.60063694267515921</c:v>
                </c:pt>
                <c:pt idx="1206">
                  <c:v>0.49940272358047305</c:v>
                </c:pt>
                <c:pt idx="1207">
                  <c:v>0.53117939448712159</c:v>
                </c:pt>
                <c:pt idx="1208">
                  <c:v>0.49648143654452803</c:v>
                </c:pt>
                <c:pt idx="1209">
                  <c:v>0.327899394503959</c:v>
                </c:pt>
                <c:pt idx="1210">
                  <c:v>0.61508452535760727</c:v>
                </c:pt>
                <c:pt idx="1211">
                  <c:v>0.589273112208892</c:v>
                </c:pt>
                <c:pt idx="1212">
                  <c:v>0.55364552459988148</c:v>
                </c:pt>
                <c:pt idx="1213">
                  <c:v>0.74505494505494507</c:v>
                </c:pt>
                <c:pt idx="1214">
                  <c:v>0.50799320723780528</c:v>
                </c:pt>
                <c:pt idx="1215">
                  <c:v>0.7229541423866227</c:v>
                </c:pt>
                <c:pt idx="1216">
                  <c:v>0.64805178322122092</c:v>
                </c:pt>
                <c:pt idx="1217">
                  <c:v>0.51882438668933695</c:v>
                </c:pt>
                <c:pt idx="1218">
                  <c:v>0.53977639751552797</c:v>
                </c:pt>
                <c:pt idx="1219">
                  <c:v>0.49420772634614429</c:v>
                </c:pt>
                <c:pt idx="1220">
                  <c:v>0.47369195312116902</c:v>
                </c:pt>
                <c:pt idx="1221">
                  <c:v>0.41807432432432434</c:v>
                </c:pt>
                <c:pt idx="1222">
                  <c:v>0.59370904325032769</c:v>
                </c:pt>
                <c:pt idx="1223">
                  <c:v>0.59864712514092444</c:v>
                </c:pt>
                <c:pt idx="1224">
                  <c:v>0.52112676056338025</c:v>
                </c:pt>
                <c:pt idx="1225">
                  <c:v>0.36043360433604338</c:v>
                </c:pt>
                <c:pt idx="1226">
                  <c:v>0.38691352829791709</c:v>
                </c:pt>
                <c:pt idx="1227">
                  <c:v>0.63035019455252916</c:v>
                </c:pt>
                <c:pt idx="1228">
                  <c:v>0.40319457889641819</c:v>
                </c:pt>
                <c:pt idx="1229">
                  <c:v>0.44387464387464387</c:v>
                </c:pt>
                <c:pt idx="1230">
                  <c:v>0.74103585657370519</c:v>
                </c:pt>
                <c:pt idx="1231">
                  <c:v>0.69076305220883538</c:v>
                </c:pt>
                <c:pt idx="1232">
                  <c:v>0.5871531966224367</c:v>
                </c:pt>
                <c:pt idx="1233">
                  <c:v>0.51681308694335049</c:v>
                </c:pt>
                <c:pt idx="1234">
                  <c:v>0.56666666666666665</c:v>
                </c:pt>
                <c:pt idx="1235">
                  <c:v>0.75938566552901021</c:v>
                </c:pt>
                <c:pt idx="1236">
                  <c:v>0.55919692943607913</c:v>
                </c:pt>
                <c:pt idx="1237">
                  <c:v>0.36625610039507323</c:v>
                </c:pt>
                <c:pt idx="1238">
                  <c:v>0.55562870309414092</c:v>
                </c:pt>
                <c:pt idx="1239">
                  <c:v>0.78819969742813922</c:v>
                </c:pt>
                <c:pt idx="1240">
                  <c:v>0.58872077028885827</c:v>
                </c:pt>
                <c:pt idx="1241">
                  <c:v>0.41815476190476192</c:v>
                </c:pt>
                <c:pt idx="1242">
                  <c:v>0.53506097560975607</c:v>
                </c:pt>
                <c:pt idx="1243">
                  <c:v>0.60136869118905045</c:v>
                </c:pt>
                <c:pt idx="1244">
                  <c:v>0.45955451348182885</c:v>
                </c:pt>
                <c:pt idx="1245">
                  <c:v>0.90361445783132532</c:v>
                </c:pt>
                <c:pt idx="1246">
                  <c:v>0.62541073384446877</c:v>
                </c:pt>
                <c:pt idx="1247">
                  <c:v>0.58157602663706998</c:v>
                </c:pt>
                <c:pt idx="1248">
                  <c:v>0.63407099174074777</c:v>
                </c:pt>
                <c:pt idx="1249">
                  <c:v>0.49509803921568629</c:v>
                </c:pt>
                <c:pt idx="1250">
                  <c:v>0.65909090909090906</c:v>
                </c:pt>
                <c:pt idx="1251">
                  <c:v>0.64729729729729735</c:v>
                </c:pt>
                <c:pt idx="1252">
                  <c:v>0.63434675431388665</c:v>
                </c:pt>
                <c:pt idx="1253">
                  <c:v>0.5344036697247706</c:v>
                </c:pt>
                <c:pt idx="1254">
                  <c:v>0.39909322127612518</c:v>
                </c:pt>
                <c:pt idx="1255">
                  <c:v>0.55407577497129734</c:v>
                </c:pt>
                <c:pt idx="1256">
                  <c:v>0.40352281825460368</c:v>
                </c:pt>
                <c:pt idx="1257">
                  <c:v>0.35317779565567176</c:v>
                </c:pt>
                <c:pt idx="1258">
                  <c:v>0.32458619297537344</c:v>
                </c:pt>
                <c:pt idx="1259">
                  <c:v>0.3687694393492304</c:v>
                </c:pt>
                <c:pt idx="1260">
                  <c:v>0.44421699078812693</c:v>
                </c:pt>
                <c:pt idx="1261">
                  <c:v>0.49448428019856594</c:v>
                </c:pt>
                <c:pt idx="1262">
                  <c:v>0.46910326652333728</c:v>
                </c:pt>
                <c:pt idx="1263">
                  <c:v>0.39242219215155616</c:v>
                </c:pt>
                <c:pt idx="1264">
                  <c:v>0.32415118513773222</c:v>
                </c:pt>
                <c:pt idx="1265">
                  <c:v>0.48103376406836179</c:v>
                </c:pt>
                <c:pt idx="1266">
                  <c:v>0.61182851239669422</c:v>
                </c:pt>
                <c:pt idx="1267">
                  <c:v>0.44080338266384778</c:v>
                </c:pt>
                <c:pt idx="1268">
                  <c:v>0.46387965716284763</c:v>
                </c:pt>
                <c:pt idx="1269">
                  <c:v>0.38065304697049068</c:v>
                </c:pt>
                <c:pt idx="1270">
                  <c:v>0.39032483409011526</c:v>
                </c:pt>
                <c:pt idx="1271">
                  <c:v>0.74712643678160917</c:v>
                </c:pt>
                <c:pt idx="1272">
                  <c:v>0.79178082191780819</c:v>
                </c:pt>
                <c:pt idx="1273">
                  <c:v>0.6409423233143785</c:v>
                </c:pt>
                <c:pt idx="1274">
                  <c:v>0.53046000828843765</c:v>
                </c:pt>
                <c:pt idx="1275">
                  <c:v>0.54292798842855672</c:v>
                </c:pt>
                <c:pt idx="1276">
                  <c:v>0.53212691813902302</c:v>
                </c:pt>
                <c:pt idx="1277">
                  <c:v>0.44500399189338574</c:v>
                </c:pt>
                <c:pt idx="1278">
                  <c:v>0.42055384615384617</c:v>
                </c:pt>
                <c:pt idx="1279">
                  <c:v>0.81543624161073824</c:v>
                </c:pt>
                <c:pt idx="1280">
                  <c:v>0.48826608137768024</c:v>
                </c:pt>
                <c:pt idx="1281">
                  <c:v>0.43216165732722023</c:v>
                </c:pt>
                <c:pt idx="1282">
                  <c:v>0.41748726655348045</c:v>
                </c:pt>
                <c:pt idx="1283">
                  <c:v>0.5007457121551081</c:v>
                </c:pt>
                <c:pt idx="1284">
                  <c:v>0.56315042573320717</c:v>
                </c:pt>
                <c:pt idx="1285">
                  <c:v>0.63844797178130508</c:v>
                </c:pt>
                <c:pt idx="1286">
                  <c:v>0.41597337770382697</c:v>
                </c:pt>
                <c:pt idx="1287">
                  <c:v>0.50681536555142503</c:v>
                </c:pt>
                <c:pt idx="1288">
                  <c:v>0.65094798249878461</c:v>
                </c:pt>
                <c:pt idx="1289">
                  <c:v>0.44309173272933183</c:v>
                </c:pt>
                <c:pt idx="1290">
                  <c:v>0.34445585215605751</c:v>
                </c:pt>
                <c:pt idx="1291">
                  <c:v>0.52877697841726623</c:v>
                </c:pt>
                <c:pt idx="1292">
                  <c:v>0.53755522827687774</c:v>
                </c:pt>
                <c:pt idx="1293">
                  <c:v>0.55837563451776651</c:v>
                </c:pt>
                <c:pt idx="1294">
                  <c:v>0.76094674556213016</c:v>
                </c:pt>
                <c:pt idx="1295">
                  <c:v>0.76042908224076278</c:v>
                </c:pt>
                <c:pt idx="1296">
                  <c:v>0.76834862385321101</c:v>
                </c:pt>
                <c:pt idx="1297">
                  <c:v>0.47244488977955912</c:v>
                </c:pt>
                <c:pt idx="1298">
                  <c:v>0.49451073985680188</c:v>
                </c:pt>
                <c:pt idx="1299">
                  <c:v>0.61833333333333329</c:v>
                </c:pt>
                <c:pt idx="1300">
                  <c:v>0.47751849743881614</c:v>
                </c:pt>
                <c:pt idx="1301">
                  <c:v>0.44387464387464387</c:v>
                </c:pt>
                <c:pt idx="1302">
                  <c:v>0.72584640792733279</c:v>
                </c:pt>
                <c:pt idx="1303">
                  <c:v>0.66361746361746365</c:v>
                </c:pt>
                <c:pt idx="1304">
                  <c:v>0.63391933815925539</c:v>
                </c:pt>
                <c:pt idx="1305">
                  <c:v>0.85300668151447656</c:v>
                </c:pt>
                <c:pt idx="1306">
                  <c:v>0.70351758793969854</c:v>
                </c:pt>
                <c:pt idx="1307">
                  <c:v>0.38961038961038963</c:v>
                </c:pt>
                <c:pt idx="1308">
                  <c:v>0.63401543106340152</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0.8406647116324536</c:v>
                </c:pt>
                <c:pt idx="1378">
                  <c:v>0.54892037786774628</c:v>
                </c:pt>
                <c:pt idx="1379">
                  <c:v>0.58674405417125319</c:v>
                </c:pt>
                <c:pt idx="1380">
                  <c:v>0.41806934254064165</c:v>
                </c:pt>
                <c:pt idx="1381">
                  <c:v>0.53292427416941035</c:v>
                </c:pt>
                <c:pt idx="1382">
                  <c:v>0.5074357818837314</c:v>
                </c:pt>
                <c:pt idx="1383">
                  <c:v>0.58699472759226712</c:v>
                </c:pt>
                <c:pt idx="1384">
                  <c:v>0.42226148409893993</c:v>
                </c:pt>
                <c:pt idx="1385">
                  <c:v>0.71308576480990271</c:v>
                </c:pt>
                <c:pt idx="1386">
                  <c:v>0.46918604651162793</c:v>
                </c:pt>
                <c:pt idx="1387">
                  <c:v>0.33075475642901947</c:v>
                </c:pt>
                <c:pt idx="1388">
                  <c:v>0.30658307210031349</c:v>
                </c:pt>
                <c:pt idx="1389">
                  <c:v>0.49292880454490512</c:v>
                </c:pt>
                <c:pt idx="1390">
                  <c:v>0.71471471471471471</c:v>
                </c:pt>
                <c:pt idx="1391">
                  <c:v>0.52567975830815705</c:v>
                </c:pt>
                <c:pt idx="1392">
                  <c:v>0.85931034482758617</c:v>
                </c:pt>
                <c:pt idx="1393">
                  <c:v>0.50162337662337664</c:v>
                </c:pt>
                <c:pt idx="1394">
                  <c:v>0.58899318976624337</c:v>
                </c:pt>
                <c:pt idx="1395">
                  <c:v>0.58851035404141616</c:v>
                </c:pt>
                <c:pt idx="1396">
                  <c:v>0.47175141242937851</c:v>
                </c:pt>
                <c:pt idx="1397">
                  <c:v>0.47067039106145253</c:v>
                </c:pt>
                <c:pt idx="1398">
                  <c:v>0.50672645739910316</c:v>
                </c:pt>
                <c:pt idx="1399">
                  <c:v>0.79211469534050183</c:v>
                </c:pt>
                <c:pt idx="1400">
                  <c:v>0.4264705882352941</c:v>
                </c:pt>
                <c:pt idx="1401">
                  <c:v>0.72775564409030546</c:v>
                </c:pt>
                <c:pt idx="1402">
                  <c:v>0.66269841269841268</c:v>
                </c:pt>
                <c:pt idx="1403">
                  <c:v>0.44554455445544555</c:v>
                </c:pt>
                <c:pt idx="1404">
                  <c:v>0.70951156812339333</c:v>
                </c:pt>
                <c:pt idx="1405">
                  <c:v>0.67692307692307696</c:v>
                </c:pt>
                <c:pt idx="1406">
                  <c:v>0.6333541536539663</c:v>
                </c:pt>
                <c:pt idx="1407">
                  <c:v>0.48641686182669791</c:v>
                </c:pt>
                <c:pt idx="1408">
                  <c:v>0.55296229802513464</c:v>
                </c:pt>
                <c:pt idx="1409">
                  <c:v>0.4108983799705449</c:v>
                </c:pt>
                <c:pt idx="1410">
                  <c:v>0.43637077769049487</c:v>
                </c:pt>
                <c:pt idx="1411">
                  <c:v>0.3985708614529575</c:v>
                </c:pt>
                <c:pt idx="1412">
                  <c:v>0.48159144893111638</c:v>
                </c:pt>
                <c:pt idx="1413">
                  <c:v>0.80657894736842106</c:v>
                </c:pt>
                <c:pt idx="1414">
                  <c:v>0.90909090909090906</c:v>
                </c:pt>
                <c:pt idx="1415">
                  <c:v>0.43494423791821563</c:v>
                </c:pt>
                <c:pt idx="1416">
                  <c:v>0.5711329539575789</c:v>
                </c:pt>
                <c:pt idx="1417">
                  <c:v>0.5157949249093734</c:v>
                </c:pt>
                <c:pt idx="1418">
                  <c:v>0.72289403566304566</c:v>
                </c:pt>
                <c:pt idx="1419">
                  <c:v>0.60626535626535627</c:v>
                </c:pt>
                <c:pt idx="1420">
                  <c:v>0.44691358024691358</c:v>
                </c:pt>
                <c:pt idx="1421">
                  <c:v>0.54566982408660347</c:v>
                </c:pt>
                <c:pt idx="1422">
                  <c:v>0.49712351945854483</c:v>
                </c:pt>
                <c:pt idx="1423">
                  <c:v>0.48664688427299702</c:v>
                </c:pt>
                <c:pt idx="1424">
                  <c:v>0.43696162881754114</c:v>
                </c:pt>
                <c:pt idx="1425">
                  <c:v>0.50307219662058367</c:v>
                </c:pt>
                <c:pt idx="1426">
                  <c:v>0.38742236024844723</c:v>
                </c:pt>
                <c:pt idx="1427">
                  <c:v>0.45829361296472831</c:v>
                </c:pt>
                <c:pt idx="1428">
                  <c:v>0.61142857142857143</c:v>
                </c:pt>
                <c:pt idx="1429">
                  <c:v>0.37902888237756382</c:v>
                </c:pt>
                <c:pt idx="1430">
                  <c:v>0.32139115860046091</c:v>
                </c:pt>
                <c:pt idx="1431">
                  <c:v>0.48294509151414311</c:v>
                </c:pt>
                <c:pt idx="1432">
                  <c:v>0.44291091593475534</c:v>
                </c:pt>
                <c:pt idx="1433">
                  <c:v>0.81622088006902505</c:v>
                </c:pt>
                <c:pt idx="1434">
                  <c:v>0.54827968923418424</c:v>
                </c:pt>
                <c:pt idx="1435">
                  <c:v>0.57344173441734414</c:v>
                </c:pt>
                <c:pt idx="1436">
                  <c:v>0.51947339550191995</c:v>
                </c:pt>
                <c:pt idx="1437">
                  <c:v>0.55472013366750206</c:v>
                </c:pt>
                <c:pt idx="1438">
                  <c:v>0.68323586744639375</c:v>
                </c:pt>
                <c:pt idx="1439">
                  <c:v>0.46535580524344572</c:v>
                </c:pt>
                <c:pt idx="1440">
                  <c:v>0.48073394495412847</c:v>
                </c:pt>
                <c:pt idx="1441">
                  <c:v>0.35250737463126841</c:v>
                </c:pt>
                <c:pt idx="1442">
                  <c:v>0.65986802639472109</c:v>
                </c:pt>
                <c:pt idx="1443">
                  <c:v>0.81620149761742677</c:v>
                </c:pt>
                <c:pt idx="1444">
                  <c:v>0.53990284524635668</c:v>
                </c:pt>
                <c:pt idx="1445">
                  <c:v>0.57486631016042777</c:v>
                </c:pt>
                <c:pt idx="1446">
                  <c:v>0.54602323503127792</c:v>
                </c:pt>
                <c:pt idx="1447">
                  <c:v>0.80921052631578949</c:v>
                </c:pt>
                <c:pt idx="1448">
                  <c:v>0.54123563218390802</c:v>
                </c:pt>
                <c:pt idx="1449">
                  <c:v>0.90123456790123457</c:v>
                </c:pt>
                <c:pt idx="1450">
                  <c:v>0.58163265306122447</c:v>
                </c:pt>
                <c:pt idx="1451">
                  <c:v>0.67143291755400059</c:v>
                </c:pt>
                <c:pt idx="1452">
                  <c:v>0.5436893203883495</c:v>
                </c:pt>
                <c:pt idx="1453">
                  <c:v>0.63590909090909087</c:v>
                </c:pt>
                <c:pt idx="1454">
                  <c:v>0.8039867109634552</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0.63032554740079783</c:v>
                </c:pt>
                <c:pt idx="1564">
                  <c:v>0.45009934280910896</c:v>
                </c:pt>
                <c:pt idx="1565">
                  <c:v>0.53644360666038327</c:v>
                </c:pt>
                <c:pt idx="1566">
                  <c:v>0.73552024602767807</c:v>
                </c:pt>
                <c:pt idx="1567">
                  <c:v>0.6748109365910413</c:v>
                </c:pt>
                <c:pt idx="1568">
                  <c:v>0.97297297297297303</c:v>
                </c:pt>
                <c:pt idx="1569">
                  <c:v>0.4509715318572074</c:v>
                </c:pt>
                <c:pt idx="1570">
                  <c:v>0.42460496613995485</c:v>
                </c:pt>
                <c:pt idx="1571">
                  <c:v>0.66788856304985333</c:v>
                </c:pt>
                <c:pt idx="1572">
                  <c:v>0.50551876379690952</c:v>
                </c:pt>
                <c:pt idx="1573">
                  <c:v>0.39411764705882352</c:v>
                </c:pt>
                <c:pt idx="1574">
                  <c:v>0.38158995815899582</c:v>
                </c:pt>
                <c:pt idx="1575">
                  <c:v>0.330550918196995</c:v>
                </c:pt>
                <c:pt idx="1576">
                  <c:v>0.46696600384862091</c:v>
                </c:pt>
                <c:pt idx="1577">
                  <c:v>0.35714285714285715</c:v>
                </c:pt>
                <c:pt idx="1578">
                  <c:v>0.66030711959050725</c:v>
                </c:pt>
                <c:pt idx="1579">
                  <c:v>0.48003714020427113</c:v>
                </c:pt>
                <c:pt idx="1580">
                  <c:v>0.60845588235294112</c:v>
                </c:pt>
                <c:pt idx="1581">
                  <c:v>0.42301587301587301</c:v>
                </c:pt>
                <c:pt idx="1582">
                  <c:v>0.50333202665621324</c:v>
                </c:pt>
                <c:pt idx="1583">
                  <c:v>0.69086021505376349</c:v>
                </c:pt>
                <c:pt idx="1584">
                  <c:v>0.62826282628262831</c:v>
                </c:pt>
                <c:pt idx="1585">
                  <c:v>0.45070063694267515</c:v>
                </c:pt>
                <c:pt idx="1586">
                  <c:v>0.70571715145436309</c:v>
                </c:pt>
                <c:pt idx="1587">
                  <c:v>0.5392570281124498</c:v>
                </c:pt>
                <c:pt idx="1588">
                  <c:v>0.67657287385393616</c:v>
                </c:pt>
                <c:pt idx="1589">
                  <c:v>0.62204507971412859</c:v>
                </c:pt>
                <c:pt idx="1590">
                  <c:v>0.60152838427947597</c:v>
                </c:pt>
                <c:pt idx="1591">
                  <c:v>0.42046384720327423</c:v>
                </c:pt>
                <c:pt idx="1592">
                  <c:v>0.62338414045919355</c:v>
                </c:pt>
                <c:pt idx="1593">
                  <c:v>0.58363417569193743</c:v>
                </c:pt>
                <c:pt idx="1594">
                  <c:v>0.67840375586854462</c:v>
                </c:pt>
                <c:pt idx="1595">
                  <c:v>0.50742767787333853</c:v>
                </c:pt>
                <c:pt idx="1596">
                  <c:v>0.884020618556701</c:v>
                </c:pt>
                <c:pt idx="1597">
                  <c:v>0.45781943759250121</c:v>
                </c:pt>
                <c:pt idx="1598">
                  <c:v>0.68571428571428572</c:v>
                </c:pt>
                <c:pt idx="1599">
                  <c:v>0.69181034482758619</c:v>
                </c:pt>
                <c:pt idx="1600">
                  <c:v>0.56988472622478381</c:v>
                </c:pt>
                <c:pt idx="1601">
                  <c:v>0.76175548589341691</c:v>
                </c:pt>
                <c:pt idx="1602">
                  <c:v>0.81039485303393466</c:v>
                </c:pt>
                <c:pt idx="1603">
                  <c:v>0.64921855618953117</c:v>
                </c:pt>
                <c:pt idx="1604">
                  <c:v>0.47689170820117804</c:v>
                </c:pt>
                <c:pt idx="1605">
                  <c:v>0.45565217391304347</c:v>
                </c:pt>
                <c:pt idx="1606">
                  <c:v>0.72355430183356839</c:v>
                </c:pt>
                <c:pt idx="1607">
                  <c:v>0.78935939196525517</c:v>
                </c:pt>
                <c:pt idx="1608">
                  <c:v>0.52793296089385477</c:v>
                </c:pt>
                <c:pt idx="1609">
                  <c:v>0.32398316970546986</c:v>
                </c:pt>
                <c:pt idx="1610">
                  <c:v>0.33247863247863246</c:v>
                </c:pt>
                <c:pt idx="1611">
                  <c:v>0.78565737051792828</c:v>
                </c:pt>
                <c:pt idx="1612">
                  <c:v>0.75852272727272729</c:v>
                </c:pt>
                <c:pt idx="1613">
                  <c:v>0.74659863945578231</c:v>
                </c:pt>
                <c:pt idx="1614">
                  <c:v>0.62180579216354348</c:v>
                </c:pt>
                <c:pt idx="1615">
                  <c:v>0.6956151553852703</c:v>
                </c:pt>
                <c:pt idx="1616">
                  <c:v>0.47783461210571188</c:v>
                </c:pt>
                <c:pt idx="1617">
                  <c:v>0.76558603491271815</c:v>
                </c:pt>
                <c:pt idx="1618">
                  <c:v>0.51246105919003115</c:v>
                </c:pt>
                <c:pt idx="1619">
                  <c:v>0.63829787234042556</c:v>
                </c:pt>
                <c:pt idx="1620">
                  <c:v>0.74276527331189712</c:v>
                </c:pt>
                <c:pt idx="1621">
                  <c:v>0.67039106145251393</c:v>
                </c:pt>
                <c:pt idx="1622">
                  <c:v>0.39920556107249255</c:v>
                </c:pt>
                <c:pt idx="1623">
                  <c:v>0.52404643449419563</c:v>
                </c:pt>
                <c:pt idx="1624">
                  <c:v>0.62295081967213117</c:v>
                </c:pt>
                <c:pt idx="1625">
                  <c:v>0.79106628242074928</c:v>
                </c:pt>
                <c:pt idx="1626">
                  <c:v>0.65467625899280579</c:v>
                </c:pt>
                <c:pt idx="1627">
                  <c:v>0.60027919962773379</c:v>
                </c:pt>
                <c:pt idx="1628">
                  <c:v>0.60982142857142863</c:v>
                </c:pt>
                <c:pt idx="1629">
                  <c:v>0.74242424242424243</c:v>
                </c:pt>
                <c:pt idx="1630">
                  <c:v>0.45718774548311075</c:v>
                </c:pt>
                <c:pt idx="1631">
                  <c:v>0.74708818635607321</c:v>
                </c:pt>
                <c:pt idx="1632">
                  <c:v>0.54316546762589923</c:v>
                </c:pt>
                <c:pt idx="1633">
                  <c:v>0.39957939011566773</c:v>
                </c:pt>
                <c:pt idx="1634">
                  <c:v>0.59637561779242176</c:v>
                </c:pt>
                <c:pt idx="1635">
                  <c:v>0.65686653771760151</c:v>
                </c:pt>
                <c:pt idx="1636">
                  <c:v>0.68525896414342624</c:v>
                </c:pt>
                <c:pt idx="1637">
                  <c:v>0.96638655462184875</c:v>
                </c:pt>
                <c:pt idx="1638">
                  <c:v>0.60892620415377818</c:v>
                </c:pt>
                <c:pt idx="1639">
                  <c:v>0.64944812362030901</c:v>
                </c:pt>
                <c:pt idx="1640">
                  <c:v>0.56924643584521384</c:v>
                </c:pt>
                <c:pt idx="1641">
                  <c:v>0.67648474347867937</c:v>
                </c:pt>
                <c:pt idx="1642">
                  <c:v>0.73049346267397719</c:v>
                </c:pt>
                <c:pt idx="1643">
                  <c:v>0.54545454545454541</c:v>
                </c:pt>
                <c:pt idx="1644">
                  <c:v>0.59880136986301369</c:v>
                </c:pt>
                <c:pt idx="1645">
                  <c:v>0.78688524590163933</c:v>
                </c:pt>
                <c:pt idx="1646">
                  <c:v>0.79411764705882348</c:v>
                </c:pt>
                <c:pt idx="1647">
                  <c:v>0.64141414141414144</c:v>
                </c:pt>
                <c:pt idx="1648">
                  <c:v>0.71826625386996901</c:v>
                </c:pt>
                <c:pt idx="1649">
                  <c:v>0.72285251215559154</c:v>
                </c:pt>
                <c:pt idx="1650">
                  <c:v>0.69896193771626303</c:v>
                </c:pt>
                <c:pt idx="1651">
                  <c:v>0.57515878616796046</c:v>
                </c:pt>
                <c:pt idx="1652">
                  <c:v>1</c:v>
                </c:pt>
                <c:pt idx="1653">
                  <c:v>0.44101211498055343</c:v>
                </c:pt>
                <c:pt idx="1654">
                  <c:v>0.3733626413062982</c:v>
                </c:pt>
                <c:pt idx="1655">
                  <c:v>0.34061881633387298</c:v>
                </c:pt>
                <c:pt idx="1656">
                  <c:v>0.57824849826114444</c:v>
                </c:pt>
                <c:pt idx="1657">
                  <c:v>0.71346153846153848</c:v>
                </c:pt>
                <c:pt idx="1658">
                  <c:v>0.47058823529411764</c:v>
                </c:pt>
                <c:pt idx="1659">
                  <c:v>0.42421107087428866</c:v>
                </c:pt>
                <c:pt idx="1660">
                  <c:v>0.53517809832204888</c:v>
                </c:pt>
                <c:pt idx="1661">
                  <c:v>0.48969072164948452</c:v>
                </c:pt>
                <c:pt idx="1662">
                  <c:v>0.42229875161429187</c:v>
                </c:pt>
                <c:pt idx="1663">
                  <c:v>0.49929568446664108</c:v>
                </c:pt>
                <c:pt idx="1664">
                  <c:v>0.77676120768526991</c:v>
                </c:pt>
                <c:pt idx="1665">
                  <c:v>0.87356321839080464</c:v>
                </c:pt>
                <c:pt idx="1666">
                  <c:v>0.638676844783715</c:v>
                </c:pt>
                <c:pt idx="1667">
                  <c:v>0.61910828025477704</c:v>
                </c:pt>
                <c:pt idx="1668">
                  <c:v>0.61478831246273102</c:v>
                </c:pt>
                <c:pt idx="1669">
                  <c:v>0.62745839636913769</c:v>
                </c:pt>
                <c:pt idx="1670">
                  <c:v>0.47864135271432812</c:v>
                </c:pt>
                <c:pt idx="1671">
                  <c:v>0.47265077138849931</c:v>
                </c:pt>
                <c:pt idx="1672">
                  <c:v>0.80616740088105732</c:v>
                </c:pt>
                <c:pt idx="1673">
                  <c:v>0.62224264705882348</c:v>
                </c:pt>
                <c:pt idx="1674">
                  <c:v>0.75205104831358249</c:v>
                </c:pt>
                <c:pt idx="1675">
                  <c:v>0.47099598686610727</c:v>
                </c:pt>
                <c:pt idx="1676">
                  <c:v>0.53450471097529917</c:v>
                </c:pt>
                <c:pt idx="1677">
                  <c:v>0.47670405522001724</c:v>
                </c:pt>
                <c:pt idx="1678">
                  <c:v>0.43833838165296407</c:v>
                </c:pt>
                <c:pt idx="1679">
                  <c:v>0.67737556561085976</c:v>
                </c:pt>
                <c:pt idx="1680">
                  <c:v>0.55052935514918189</c:v>
                </c:pt>
                <c:pt idx="1681">
                  <c:v>0.64984227129337535</c:v>
                </c:pt>
                <c:pt idx="1682">
                  <c:v>0.5063424947145877</c:v>
                </c:pt>
                <c:pt idx="1683">
                  <c:v>0.74924471299093653</c:v>
                </c:pt>
                <c:pt idx="1684">
                  <c:v>0.72493786246893122</c:v>
                </c:pt>
                <c:pt idx="1685">
                  <c:v>0.71959459459459463</c:v>
                </c:pt>
                <c:pt idx="1686">
                  <c:v>0.31555555555555553</c:v>
                </c:pt>
                <c:pt idx="1687">
                  <c:v>0.59722222222222221</c:v>
                </c:pt>
                <c:pt idx="1688">
                  <c:v>0.63687943262411351</c:v>
                </c:pt>
                <c:pt idx="1689">
                  <c:v>0.63036876355748372</c:v>
                </c:pt>
                <c:pt idx="1690">
                  <c:v>0.54878048780487809</c:v>
                </c:pt>
                <c:pt idx="1691">
                  <c:v>0.85372714486638535</c:v>
                </c:pt>
                <c:pt idx="1692">
                  <c:v>0.52056962025316456</c:v>
                </c:pt>
                <c:pt idx="1693">
                  <c:v>0.57046979865771807</c:v>
                </c:pt>
                <c:pt idx="1694">
                  <c:v>0.37037037037037035</c:v>
                </c:pt>
                <c:pt idx="1695">
                  <c:v>0.62578222778473092</c:v>
                </c:pt>
                <c:pt idx="1696">
                  <c:v>0.67274472168905952</c:v>
                </c:pt>
                <c:pt idx="1697">
                  <c:v>0.36603910209992757</c:v>
                </c:pt>
                <c:pt idx="1698">
                  <c:v>0.32992073976221931</c:v>
                </c:pt>
                <c:pt idx="1699">
                  <c:v>0.32596502804354999</c:v>
                </c:pt>
                <c:pt idx="1700">
                  <c:v>0.7595628415300546</c:v>
                </c:pt>
                <c:pt idx="1701">
                  <c:v>0.90909090909090906</c:v>
                </c:pt>
                <c:pt idx="1702">
                  <c:v>0.69243156199677935</c:v>
                </c:pt>
                <c:pt idx="1703">
                  <c:v>0.55433589462129529</c:v>
                </c:pt>
                <c:pt idx="1704">
                  <c:v>0.8308457711442786</c:v>
                </c:pt>
                <c:pt idx="1705">
                  <c:v>0.44290657439446368</c:v>
                </c:pt>
                <c:pt idx="1706">
                  <c:v>0.64088888888888884</c:v>
                </c:pt>
                <c:pt idx="1707">
                  <c:v>0.88708671241422332</c:v>
                </c:pt>
                <c:pt idx="1708">
                  <c:v>0.74890693316677082</c:v>
                </c:pt>
                <c:pt idx="1709">
                  <c:v>0.8204419889502762</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0.87130801687763715</c:v>
                </c:pt>
                <c:pt idx="1759">
                  <c:v>0.84950495049504948</c:v>
                </c:pt>
                <c:pt idx="1760">
                  <c:v>0.71825396825396826</c:v>
                </c:pt>
                <c:pt idx="1761">
                  <c:v>0.80109846998823064</c:v>
                </c:pt>
                <c:pt idx="1762">
                  <c:v>0.68371607515657618</c:v>
                </c:pt>
                <c:pt idx="1763">
                  <c:v>0.68128894719580191</c:v>
                </c:pt>
                <c:pt idx="1764">
                  <c:v>0.6661824656763975</c:v>
                </c:pt>
                <c:pt idx="1765">
                  <c:v>0.57588403250603992</c:v>
                </c:pt>
                <c:pt idx="1766">
                  <c:v>0.82841823056300268</c:v>
                </c:pt>
                <c:pt idx="1767">
                  <c:v>0.59486537257357541</c:v>
                </c:pt>
                <c:pt idx="1768">
                  <c:v>0.44125127161749744</c:v>
                </c:pt>
                <c:pt idx="1769">
                  <c:v>0.54507628294036059</c:v>
                </c:pt>
                <c:pt idx="1770">
                  <c:v>0.63289212442091325</c:v>
                </c:pt>
                <c:pt idx="1771">
                  <c:v>0.75415738042173841</c:v>
                </c:pt>
                <c:pt idx="1772">
                  <c:v>0.82319391634980987</c:v>
                </c:pt>
                <c:pt idx="1773">
                  <c:v>0.55053763440860215</c:v>
                </c:pt>
                <c:pt idx="1774">
                  <c:v>0.49333333333333335</c:v>
                </c:pt>
                <c:pt idx="1775">
                  <c:v>0.85149863760217981</c:v>
                </c:pt>
                <c:pt idx="1776">
                  <c:v>0.78779599271402545</c:v>
                </c:pt>
                <c:pt idx="1777">
                  <c:v>0.64263322884012541</c:v>
                </c:pt>
                <c:pt idx="1778">
                  <c:v>0.20828182941903584</c:v>
                </c:pt>
                <c:pt idx="1779">
                  <c:v>0.37612612612612611</c:v>
                </c:pt>
                <c:pt idx="1780">
                  <c:v>0.80221683408382405</c:v>
                </c:pt>
                <c:pt idx="1781">
                  <c:v>0.64694656488549618</c:v>
                </c:pt>
                <c:pt idx="1782">
                  <c:v>0.77256317689530685</c:v>
                </c:pt>
                <c:pt idx="1783">
                  <c:v>0.35438854204921044</c:v>
                </c:pt>
                <c:pt idx="1784">
                  <c:v>0.82758620689655171</c:v>
                </c:pt>
                <c:pt idx="1785">
                  <c:v>0.65853658536585369</c:v>
                </c:pt>
                <c:pt idx="1786">
                  <c:v>0.7078651685393258</c:v>
                </c:pt>
                <c:pt idx="1787">
                  <c:v>0.67826517150395782</c:v>
                </c:pt>
                <c:pt idx="1788">
                  <c:v>0.81401617250673852</c:v>
                </c:pt>
                <c:pt idx="1789">
                  <c:v>0.52074418604651163</c:v>
                </c:pt>
                <c:pt idx="1790">
                  <c:v>0.64401772525849332</c:v>
                </c:pt>
                <c:pt idx="1791">
                  <c:v>0.77094178892569809</c:v>
                </c:pt>
                <c:pt idx="1792">
                  <c:v>0.65668548930218096</c:v>
                </c:pt>
                <c:pt idx="1793">
                  <c:v>0.50873816706543218</c:v>
                </c:pt>
                <c:pt idx="1794">
                  <c:v>0.58369346009795453</c:v>
                </c:pt>
                <c:pt idx="1795">
                  <c:v>0.55669224211423696</c:v>
                </c:pt>
                <c:pt idx="1796">
                  <c:v>0.44231224828239751</c:v>
                </c:pt>
                <c:pt idx="1797">
                  <c:v>0.65349364344141125</c:v>
                </c:pt>
                <c:pt idx="1798">
                  <c:v>0.53950227138060436</c:v>
                </c:pt>
                <c:pt idx="1799">
                  <c:v>0.63288413448180048</c:v>
                </c:pt>
                <c:pt idx="1800">
                  <c:v>0.68306010928961747</c:v>
                </c:pt>
                <c:pt idx="1801">
                  <c:v>0.6071428571428571</c:v>
                </c:pt>
                <c:pt idx="1802">
                  <c:v>0.58062015503875974</c:v>
                </c:pt>
                <c:pt idx="1803">
                  <c:v>0.73561301084236863</c:v>
                </c:pt>
                <c:pt idx="1804">
                  <c:v>0.82035928143712578</c:v>
                </c:pt>
                <c:pt idx="1805">
                  <c:v>0.51184379001280411</c:v>
                </c:pt>
                <c:pt idx="1806">
                  <c:v>0.72685185185185186</c:v>
                </c:pt>
                <c:pt idx="1807">
                  <c:v>0.63174114021571648</c:v>
                </c:pt>
                <c:pt idx="1808">
                  <c:v>0.69096671949286848</c:v>
                </c:pt>
                <c:pt idx="1809">
                  <c:v>0.61992031872509956</c:v>
                </c:pt>
                <c:pt idx="1810">
                  <c:v>0.75536992840095463</c:v>
                </c:pt>
                <c:pt idx="1811">
                  <c:v>0.49554013875123887</c:v>
                </c:pt>
                <c:pt idx="1812">
                  <c:v>0.58266129032258063</c:v>
                </c:pt>
                <c:pt idx="1813">
                  <c:v>0.67190446260213699</c:v>
                </c:pt>
                <c:pt idx="1814">
                  <c:v>0.80268456375838926</c:v>
                </c:pt>
                <c:pt idx="1815">
                  <c:v>0.9</c:v>
                </c:pt>
                <c:pt idx="1816">
                  <c:v>0.8188405797101449</c:v>
                </c:pt>
                <c:pt idx="1817">
                  <c:v>0.64819182389937102</c:v>
                </c:pt>
                <c:pt idx="1818">
                  <c:v>0.71159337521416333</c:v>
                </c:pt>
                <c:pt idx="1819">
                  <c:v>0.82427843803056022</c:v>
                </c:pt>
                <c:pt idx="1820">
                  <c:v>0.71884112501175812</c:v>
                </c:pt>
                <c:pt idx="1821">
                  <c:v>0.71845794392523366</c:v>
                </c:pt>
                <c:pt idx="1822">
                  <c:v>0.7844036697247706</c:v>
                </c:pt>
                <c:pt idx="1823">
                  <c:v>0.75909090909090904</c:v>
                </c:pt>
                <c:pt idx="1824">
                  <c:v>0.84100418410041844</c:v>
                </c:pt>
                <c:pt idx="1825">
                  <c:v>0.78422273781902552</c:v>
                </c:pt>
                <c:pt idx="1826">
                  <c:v>0.4117946110828673</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0.60529027825489523</c:v>
                </c:pt>
                <c:pt idx="1869">
                  <c:v>0.41554636332299205</c:v>
                </c:pt>
                <c:pt idx="1870">
                  <c:v>0.78106889890534448</c:v>
                </c:pt>
                <c:pt idx="1871">
                  <c:v>0.92893401015228427</c:v>
                </c:pt>
                <c:pt idx="1872">
                  <c:v>0.69493405645260697</c:v>
                </c:pt>
                <c:pt idx="1873">
                  <c:v>0.47682423129876089</c:v>
                </c:pt>
                <c:pt idx="1874">
                  <c:v>0.83932853717026379</c:v>
                </c:pt>
                <c:pt idx="1875">
                  <c:v>0.56788321167883216</c:v>
                </c:pt>
                <c:pt idx="1876">
                  <c:v>0.58571929414514434</c:v>
                </c:pt>
                <c:pt idx="1877">
                  <c:v>0.56705539358600587</c:v>
                </c:pt>
                <c:pt idx="1878">
                  <c:v>0.53274814314652263</c:v>
                </c:pt>
                <c:pt idx="1879">
                  <c:v>0.65128900949796475</c:v>
                </c:pt>
                <c:pt idx="1880">
                  <c:v>0.71581359816653933</c:v>
                </c:pt>
                <c:pt idx="1881">
                  <c:v>0.71581359816653933</c:v>
                </c:pt>
                <c:pt idx="1882">
                  <c:v>0.84298552171742391</c:v>
                </c:pt>
                <c:pt idx="1883">
                  <c:v>0.63157894736842102</c:v>
                </c:pt>
                <c:pt idx="1884">
                  <c:v>0.58346839546191243</c:v>
                </c:pt>
                <c:pt idx="1885">
                  <c:v>0.83870967741935487</c:v>
                </c:pt>
                <c:pt idx="1886">
                  <c:v>0.69911504424778759</c:v>
                </c:pt>
                <c:pt idx="1887">
                  <c:v>0.58333333333333337</c:v>
                </c:pt>
                <c:pt idx="1888">
                  <c:v>0.69613259668508287</c:v>
                </c:pt>
                <c:pt idx="1889">
                  <c:v>0.73567467652495377</c:v>
                </c:pt>
                <c:pt idx="1890">
                  <c:v>0.82513661202185795</c:v>
                </c:pt>
                <c:pt idx="1891">
                  <c:v>0.79605263157894735</c:v>
                </c:pt>
                <c:pt idx="1892">
                  <c:v>0.8896551724137931</c:v>
                </c:pt>
                <c:pt idx="1893">
                  <c:v>0.69539666993143978</c:v>
                </c:pt>
                <c:pt idx="1894">
                  <c:v>0.55307262569832405</c:v>
                </c:pt>
                <c:pt idx="1895">
                  <c:v>0.50606432604959495</c:v>
                </c:pt>
                <c:pt idx="1896">
                  <c:v>0.40743816906607605</c:v>
                </c:pt>
                <c:pt idx="1897">
                  <c:v>0.56993736951983298</c:v>
                </c:pt>
                <c:pt idx="1898">
                  <c:v>0.82352941176470584</c:v>
                </c:pt>
                <c:pt idx="1899">
                  <c:v>0.85654596100278546</c:v>
                </c:pt>
                <c:pt idx="1900">
                  <c:v>0.70251396648044695</c:v>
                </c:pt>
                <c:pt idx="1901">
                  <c:v>0.62052877138413687</c:v>
                </c:pt>
                <c:pt idx="1902">
                  <c:v>0.56045666839647124</c:v>
                </c:pt>
                <c:pt idx="1903">
                  <c:v>0.70617378048780488</c:v>
                </c:pt>
                <c:pt idx="1904">
                  <c:v>0.54285714285714282</c:v>
                </c:pt>
                <c:pt idx="1905">
                  <c:v>0.55882352941176472</c:v>
                </c:pt>
                <c:pt idx="1906">
                  <c:v>0.56234468644934954</c:v>
                </c:pt>
                <c:pt idx="1907">
                  <c:v>0.86288848263254114</c:v>
                </c:pt>
                <c:pt idx="1908">
                  <c:v>0.82352941176470584</c:v>
                </c:pt>
                <c:pt idx="1909">
                  <c:v>0.6914983164983165</c:v>
                </c:pt>
                <c:pt idx="1910">
                  <c:v>0.38244514106583072</c:v>
                </c:pt>
                <c:pt idx="1911">
                  <c:v>0.68921689216892168</c:v>
                </c:pt>
                <c:pt idx="1912">
                  <c:v>0.53620955315870567</c:v>
                </c:pt>
                <c:pt idx="1913">
                  <c:v>0.49096385542168675</c:v>
                </c:pt>
                <c:pt idx="1914">
                  <c:v>0.73973556019485043</c:v>
                </c:pt>
                <c:pt idx="1915">
                  <c:v>0.53556485355648531</c:v>
                </c:pt>
                <c:pt idx="1916">
                  <c:v>0.84263959390862941</c:v>
                </c:pt>
                <c:pt idx="1917">
                  <c:v>0.64937027707808559</c:v>
                </c:pt>
                <c:pt idx="1918">
                  <c:v>0.55160142348754448</c:v>
                </c:pt>
                <c:pt idx="1919">
                  <c:v>0.80585106382978722</c:v>
                </c:pt>
                <c:pt idx="1920">
                  <c:v>0.63859649122807016</c:v>
                </c:pt>
                <c:pt idx="1921">
                  <c:v>0.76132930513595165</c:v>
                </c:pt>
                <c:pt idx="1922">
                  <c:v>0.72891566265060237</c:v>
                </c:pt>
                <c:pt idx="1923">
                  <c:v>0.52325581395348841</c:v>
                </c:pt>
                <c:pt idx="1924">
                  <c:v>0.47463961558996265</c:v>
                </c:pt>
                <c:pt idx="1925">
                  <c:v>0.51282051282051277</c:v>
                </c:pt>
                <c:pt idx="1926">
                  <c:v>0.58768656716417911</c:v>
                </c:pt>
                <c:pt idx="1927">
                  <c:v>0.90400000000000003</c:v>
                </c:pt>
                <c:pt idx="1928">
                  <c:v>0.49122807017543857</c:v>
                </c:pt>
                <c:pt idx="1929">
                  <c:v>0.93436293436293438</c:v>
                </c:pt>
                <c:pt idx="1930">
                  <c:v>0.80740740740740746</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0.6623516720604099</c:v>
                </c:pt>
                <c:pt idx="1966">
                  <c:v>0.66018917956227485</c:v>
                </c:pt>
                <c:pt idx="1967">
                  <c:v>0.50253186659682203</c:v>
                </c:pt>
                <c:pt idx="1968">
                  <c:v>0.93548387096774188</c:v>
                </c:pt>
                <c:pt idx="1969">
                  <c:v>0.45269582909460832</c:v>
                </c:pt>
                <c:pt idx="1970">
                  <c:v>0.75129691791272502</c:v>
                </c:pt>
                <c:pt idx="1971">
                  <c:v>0.6340269277845777</c:v>
                </c:pt>
                <c:pt idx="1972">
                  <c:v>0.7467291229203683</c:v>
                </c:pt>
                <c:pt idx="1973">
                  <c:v>0.58601521357519015</c:v>
                </c:pt>
                <c:pt idx="1974">
                  <c:v>0.55403959336543607</c:v>
                </c:pt>
                <c:pt idx="1975">
                  <c:v>0.47300355641771741</c:v>
                </c:pt>
                <c:pt idx="1976">
                  <c:v>0.4184466019417476</c:v>
                </c:pt>
                <c:pt idx="1977">
                  <c:v>0.89130434782608692</c:v>
                </c:pt>
                <c:pt idx="1978">
                  <c:v>0.7714598141060689</c:v>
                </c:pt>
                <c:pt idx="1979">
                  <c:v>0.69324482054274872</c:v>
                </c:pt>
                <c:pt idx="1980">
                  <c:v>0.70508263728452103</c:v>
                </c:pt>
                <c:pt idx="1981">
                  <c:v>0.70508263728452103</c:v>
                </c:pt>
                <c:pt idx="1982">
                  <c:v>0.77343223196223876</c:v>
                </c:pt>
                <c:pt idx="1983">
                  <c:v>0.75029964043148223</c:v>
                </c:pt>
                <c:pt idx="1984">
                  <c:v>0.85003215434083601</c:v>
                </c:pt>
                <c:pt idx="1985">
                  <c:v>0.76889782037409182</c:v>
                </c:pt>
                <c:pt idx="1986">
                  <c:v>0.54580896686159841</c:v>
                </c:pt>
                <c:pt idx="1987">
                  <c:v>0.75438596491228072</c:v>
                </c:pt>
                <c:pt idx="1988">
                  <c:v>0.67785741229724628</c:v>
                </c:pt>
                <c:pt idx="1989">
                  <c:v>0.64500306560392395</c:v>
                </c:pt>
                <c:pt idx="1990">
                  <c:v>0.83229813664596275</c:v>
                </c:pt>
                <c:pt idx="1991">
                  <c:v>0.3639705882352941</c:v>
                </c:pt>
                <c:pt idx="1992">
                  <c:v>0.77391304347826084</c:v>
                </c:pt>
                <c:pt idx="1993">
                  <c:v>0.84051724137931039</c:v>
                </c:pt>
                <c:pt idx="1994">
                  <c:v>0.88372093023255816</c:v>
                </c:pt>
                <c:pt idx="1995">
                  <c:v>0.80017226528854435</c:v>
                </c:pt>
                <c:pt idx="1996">
                  <c:v>0.31996353691886964</c:v>
                </c:pt>
                <c:pt idx="1997">
                  <c:v>0.51604345629105608</c:v>
                </c:pt>
                <c:pt idx="1998">
                  <c:v>0.82352941176470584</c:v>
                </c:pt>
                <c:pt idx="1999">
                  <c:v>0.62421532375956656</c:v>
                </c:pt>
                <c:pt idx="2000">
                  <c:v>0.59060637924991233</c:v>
                </c:pt>
                <c:pt idx="2001">
                  <c:v>0.46933769419460342</c:v>
                </c:pt>
                <c:pt idx="2002">
                  <c:v>0.52100840336134457</c:v>
                </c:pt>
                <c:pt idx="2003">
                  <c:v>0.65609348914858101</c:v>
                </c:pt>
                <c:pt idx="2004">
                  <c:v>0.60869565217391308</c:v>
                </c:pt>
                <c:pt idx="2005">
                  <c:v>0.60804020100502509</c:v>
                </c:pt>
                <c:pt idx="2006">
                  <c:v>0.84646878198567044</c:v>
                </c:pt>
                <c:pt idx="2007">
                  <c:v>0.74545454545454548</c:v>
                </c:pt>
                <c:pt idx="2008">
                  <c:v>0.42525694515111429</c:v>
                </c:pt>
                <c:pt idx="2009">
                  <c:v>0.68078352431093214</c:v>
                </c:pt>
                <c:pt idx="2010">
                  <c:v>0.51960632362058279</c:v>
                </c:pt>
                <c:pt idx="2011">
                  <c:v>0.88888888888888884</c:v>
                </c:pt>
                <c:pt idx="2012">
                  <c:v>0.57110609480812646</c:v>
                </c:pt>
                <c:pt idx="2013">
                  <c:v>0.44059829059829059</c:v>
                </c:pt>
                <c:pt idx="2014">
                  <c:v>0.48715203426124198</c:v>
                </c:pt>
                <c:pt idx="2015">
                  <c:v>0.60895522388059697</c:v>
                </c:pt>
                <c:pt idx="2016">
                  <c:v>0.89875666074600358</c:v>
                </c:pt>
                <c:pt idx="2017">
                  <c:v>0.71843003412969286</c:v>
                </c:pt>
                <c:pt idx="2018">
                  <c:v>0.58020477815699656</c:v>
                </c:pt>
                <c:pt idx="2019">
                  <c:v>0.28585558852621168</c:v>
                </c:pt>
                <c:pt idx="2020">
                  <c:v>0.73230553608969862</c:v>
                </c:pt>
                <c:pt idx="2021">
                  <c:v>0.49964862965565704</c:v>
                </c:pt>
                <c:pt idx="2022">
                  <c:v>0.77839116719242907</c:v>
                </c:pt>
                <c:pt idx="2023">
                  <c:v>0.66772402854877078</c:v>
                </c:pt>
                <c:pt idx="2024">
                  <c:v>0.6886363636363636</c:v>
                </c:pt>
                <c:pt idx="2025">
                  <c:v>0.74313725490196081</c:v>
                </c:pt>
                <c:pt idx="2026">
                  <c:v>0.62155388471177941</c:v>
                </c:pt>
                <c:pt idx="2027">
                  <c:v>0.63749999999999996</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numCache>
            </c:numRef>
          </c:yVal>
          <c:smooth val="0"/>
          <c:extLst xmlns:c16r2="http://schemas.microsoft.com/office/drawing/2015/06/chart">
            <c:ext xmlns:c16="http://schemas.microsoft.com/office/drawing/2014/chart" uri="{C3380CC4-5D6E-409C-BE32-E72D297353CC}">
              <c16:uniqueId val="{00000002-4F3B-475B-9A21-C569BB2E06B2}"/>
            </c:ext>
          </c:extLst>
        </c:ser>
        <c:dLbls>
          <c:showLegendKey val="0"/>
          <c:showVal val="0"/>
          <c:showCatName val="0"/>
          <c:showSerName val="0"/>
          <c:showPercent val="0"/>
          <c:showBubbleSize val="0"/>
        </c:dLbls>
        <c:axId val="235821504"/>
        <c:axId val="218092128"/>
      </c:scatterChart>
      <c:valAx>
        <c:axId val="235821504"/>
        <c:scaling>
          <c:orientation val="minMax"/>
          <c:max val="6"/>
        </c:scaling>
        <c:delete val="0"/>
        <c:axPos val="b"/>
        <c:majorGridlines>
          <c:spPr>
            <a:ln w="3175">
              <a:solidFill>
                <a:srgbClr val="000000"/>
              </a:solidFill>
              <a:prstDash val="solid"/>
            </a:ln>
          </c:spPr>
        </c:majorGridlines>
        <c:title>
          <c:tx>
            <c:rich>
              <a:bodyPr/>
              <a:lstStyle/>
              <a:p>
                <a:pPr>
                  <a:defRPr sz="1750" b="1" i="0" u="none" strike="noStrike" baseline="0">
                    <a:solidFill>
                      <a:srgbClr val="000000"/>
                    </a:solidFill>
                    <a:latin typeface="Arial"/>
                    <a:ea typeface="Arial"/>
                    <a:cs typeface="Arial"/>
                  </a:defRPr>
                </a:pPr>
                <a:r>
                  <a:rPr lang="en-US"/>
                  <a:t>Votes Per Student</a:t>
                </a:r>
              </a:p>
            </c:rich>
          </c:tx>
          <c:layout>
            <c:manualLayout>
              <c:xMode val="edge"/>
              <c:yMode val="edge"/>
              <c:x val="0.33815305859132533"/>
              <c:y val="0.915333971879107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50" b="0" i="0" u="none" strike="noStrike" baseline="0">
                <a:solidFill>
                  <a:srgbClr val="000000"/>
                </a:solidFill>
                <a:latin typeface="Arial"/>
                <a:ea typeface="Arial"/>
                <a:cs typeface="Arial"/>
              </a:defRPr>
            </a:pPr>
            <a:endParaRPr lang="en-US"/>
          </a:p>
        </c:txPr>
        <c:crossAx val="218092128"/>
        <c:crosses val="autoZero"/>
        <c:crossBetween val="midCat"/>
      </c:valAx>
      <c:valAx>
        <c:axId val="218092128"/>
        <c:scaling>
          <c:orientation val="minMax"/>
          <c:max val="1"/>
          <c:min val="0"/>
        </c:scaling>
        <c:delete val="0"/>
        <c:axPos val="l"/>
        <c:majorGridlines>
          <c:spPr>
            <a:ln w="3175">
              <a:solidFill>
                <a:srgbClr val="000000"/>
              </a:solidFill>
              <a:prstDash val="solid"/>
            </a:ln>
          </c:spPr>
        </c:majorGridlines>
        <c:title>
          <c:tx>
            <c:rich>
              <a:bodyPr/>
              <a:lstStyle/>
              <a:p>
                <a:pPr>
                  <a:defRPr sz="1750" b="1" i="0" u="none" strike="noStrike" baseline="0">
                    <a:solidFill>
                      <a:srgbClr val="000000"/>
                    </a:solidFill>
                    <a:latin typeface="Arial"/>
                    <a:ea typeface="Arial"/>
                    <a:cs typeface="Arial"/>
                  </a:defRPr>
                </a:pPr>
                <a:r>
                  <a:rPr lang="en-US"/>
                  <a:t>Percent Voting Yes</a:t>
                </a:r>
              </a:p>
            </c:rich>
          </c:tx>
          <c:layout>
            <c:manualLayout>
              <c:xMode val="edge"/>
              <c:yMode val="edge"/>
              <c:x val="1.5048738925349124E-2"/>
              <c:y val="0.329891986250533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50" b="0" i="0" u="none" strike="noStrike" baseline="0">
                <a:solidFill>
                  <a:srgbClr val="000000"/>
                </a:solidFill>
                <a:latin typeface="Arial"/>
                <a:ea typeface="Arial"/>
                <a:cs typeface="Arial"/>
              </a:defRPr>
            </a:pPr>
            <a:endParaRPr lang="en-US"/>
          </a:p>
        </c:txPr>
        <c:crossAx val="235821504"/>
        <c:crosses val="autoZero"/>
        <c:crossBetween val="midCat"/>
      </c:valAx>
      <c:spPr>
        <a:solidFill>
          <a:srgbClr val="FFFFFF"/>
        </a:solidFill>
        <a:ln w="12700">
          <a:solidFill>
            <a:srgbClr val="808080"/>
          </a:solidFill>
          <a:prstDash val="solid"/>
        </a:ln>
      </c:spPr>
    </c:plotArea>
    <c:legend>
      <c:legendPos val="r"/>
      <c:layout>
        <c:manualLayout>
          <c:xMode val="edge"/>
          <c:yMode val="edge"/>
          <c:x val="0.75774608333391458"/>
          <c:y val="0.42591683148611165"/>
          <c:w val="0.23458262137073438"/>
          <c:h val="0.1502324057834003"/>
        </c:manualLayout>
      </c:layout>
      <c:overlay val="0"/>
      <c:spPr>
        <a:solidFill>
          <a:srgbClr val="FFFFFF"/>
        </a:solidFill>
        <a:ln w="3175">
          <a:solidFill>
            <a:srgbClr val="000000"/>
          </a:solidFill>
          <a:prstDash val="solid"/>
        </a:ln>
      </c:spPr>
      <c:txPr>
        <a:bodyPr/>
        <a:lstStyle/>
        <a:p>
          <a:pPr>
            <a:defRPr sz="16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25</xdr:col>
      <xdr:colOff>1711961</xdr:colOff>
      <xdr:row>2059</xdr:row>
      <xdr:rowOff>50800</xdr:rowOff>
    </xdr:from>
    <xdr:to>
      <xdr:col>25</xdr:col>
      <xdr:colOff>1757680</xdr:colOff>
      <xdr:row>2061</xdr:row>
      <xdr:rowOff>60960</xdr:rowOff>
    </xdr:to>
    <xdr:sp macro="" textlink="">
      <xdr:nvSpPr>
        <xdr:cNvPr id="2" name="Right Brace 1"/>
        <xdr:cNvSpPr/>
      </xdr:nvSpPr>
      <xdr:spPr>
        <a:xfrm>
          <a:off x="7266941" y="3860800"/>
          <a:ext cx="45719" cy="3911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1711961</xdr:colOff>
      <xdr:row>2059</xdr:row>
      <xdr:rowOff>50800</xdr:rowOff>
    </xdr:from>
    <xdr:to>
      <xdr:col>25</xdr:col>
      <xdr:colOff>1757680</xdr:colOff>
      <xdr:row>2061</xdr:row>
      <xdr:rowOff>60960</xdr:rowOff>
    </xdr:to>
    <xdr:sp macro="" textlink="">
      <xdr:nvSpPr>
        <xdr:cNvPr id="3" name="Right Brace 2"/>
        <xdr:cNvSpPr/>
      </xdr:nvSpPr>
      <xdr:spPr>
        <a:xfrm>
          <a:off x="19952336" y="392366500"/>
          <a:ext cx="45719" cy="3911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152400</xdr:rowOff>
    </xdr:from>
    <xdr:to>
      <xdr:col>18</xdr:col>
      <xdr:colOff>600075</xdr:colOff>
      <xdr:row>43</xdr:row>
      <xdr:rowOff>0</xdr:rowOff>
    </xdr:to>
    <xdr:graphicFrame macro="">
      <xdr:nvGraphicFramePr>
        <xdr:cNvPr id="41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xdr:row>
      <xdr:rowOff>104775</xdr:rowOff>
    </xdr:from>
    <xdr:to>
      <xdr:col>19</xdr:col>
      <xdr:colOff>28575</xdr:colOff>
      <xdr:row>39</xdr:row>
      <xdr:rowOff>142875</xdr:rowOff>
    </xdr:to>
    <xdr:graphicFrame macro="">
      <xdr:nvGraphicFramePr>
        <xdr:cNvPr id="51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1"/>
  <sheetViews>
    <sheetView zoomScaleNormal="100" workbookViewId="0"/>
  </sheetViews>
  <sheetFormatPr defaultColWidth="0" defaultRowHeight="13.2" zeroHeight="1" x14ac:dyDescent="0.25"/>
  <cols>
    <col min="1" max="1" width="72" style="6" customWidth="1"/>
    <col min="2" max="2" width="4.6640625" style="6" hidden="1" customWidth="1"/>
    <col min="3" max="3" width="64.6640625" style="6" hidden="1" customWidth="1"/>
    <col min="4" max="4" width="6.6640625" style="6" hidden="1" customWidth="1"/>
    <col min="5" max="5" width="12.6640625" style="6" hidden="1" customWidth="1"/>
    <col min="6" max="6" width="4.6640625" style="6" hidden="1" customWidth="1"/>
    <col min="7" max="7" width="64.6640625" style="6" hidden="1" customWidth="1"/>
    <col min="8" max="16383" width="9.109375" style="6" hidden="1"/>
    <col min="16384" max="16384" width="9.44140625" style="6" hidden="1" customWidth="1"/>
  </cols>
  <sheetData>
    <row r="1" spans="1:2" ht="22.5" customHeight="1" x14ac:dyDescent="0.25">
      <c r="A1" s="23" t="s">
        <v>25</v>
      </c>
    </row>
    <row r="2" spans="1:2" ht="117" customHeight="1" x14ac:dyDescent="0.25">
      <c r="A2" s="22" t="s">
        <v>158</v>
      </c>
    </row>
    <row r="3" spans="1:2" ht="110.25" customHeight="1" x14ac:dyDescent="0.25">
      <c r="A3" s="22" t="s">
        <v>154</v>
      </c>
    </row>
    <row r="4" spans="1:2" ht="126" customHeight="1" x14ac:dyDescent="0.25">
      <c r="A4" s="22" t="s">
        <v>155</v>
      </c>
      <c r="B4"/>
    </row>
    <row r="5" spans="1:2" ht="69" customHeight="1" x14ac:dyDescent="0.25">
      <c r="A5" s="22" t="s">
        <v>156</v>
      </c>
      <c r="B5"/>
    </row>
    <row r="6" spans="1:2" ht="59.25" customHeight="1" x14ac:dyDescent="0.25">
      <c r="A6" s="22" t="s">
        <v>157</v>
      </c>
    </row>
    <row r="7" spans="1:2" x14ac:dyDescent="0.25">
      <c r="A7" s="6" t="s">
        <v>94</v>
      </c>
    </row>
    <row r="8" spans="1:2" hidden="1" x14ac:dyDescent="0.25"/>
    <row r="9" spans="1:2" hidden="1" x14ac:dyDescent="0.25"/>
    <row r="10" spans="1:2" hidden="1" x14ac:dyDescent="0.25"/>
    <row r="11" spans="1:2" hidden="1" x14ac:dyDescent="0.25"/>
    <row r="12" spans="1:2" hidden="1" x14ac:dyDescent="0.25"/>
    <row r="13" spans="1:2" hidden="1" x14ac:dyDescent="0.25"/>
    <row r="14" spans="1:2" hidden="1" x14ac:dyDescent="0.25"/>
    <row r="15" spans="1:2" hidden="1" x14ac:dyDescent="0.25"/>
    <row r="16" spans="1:2"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sheetData>
  <phoneticPr fontId="3" type="noConversion"/>
  <pageMargins left="0.5" right="0.5" top="1" bottom="0.25" header="0.5" footer="0.5"/>
  <pageSetup scale="76"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K2247"/>
  <sheetViews>
    <sheetView showGridLines="0" tabSelected="1" topLeftCell="G2015" zoomScaleNormal="100" workbookViewId="0">
      <selection activeCell="R2038" sqref="R2038"/>
    </sheetView>
  </sheetViews>
  <sheetFormatPr defaultColWidth="0" defaultRowHeight="13.2" zeroHeight="1" x14ac:dyDescent="0.25"/>
  <cols>
    <col min="1" max="1" width="20.6640625" style="3" customWidth="1"/>
    <col min="2" max="5" width="12.6640625" style="3" customWidth="1"/>
    <col min="6" max="6" width="6.6640625" style="3" customWidth="1"/>
    <col min="7" max="7" width="20.6640625" style="3" customWidth="1"/>
    <col min="8" max="11" width="12.6640625" style="3" customWidth="1"/>
    <col min="12" max="12" width="4.6640625" style="3" customWidth="1"/>
    <col min="13" max="13" width="6.6640625" style="3" customWidth="1"/>
    <col min="14" max="14" width="2.6640625" style="3" customWidth="1"/>
    <col min="15" max="15" width="12.6640625" style="3" customWidth="1"/>
    <col min="16" max="16" width="6.5546875" style="4" customWidth="1"/>
    <col min="17" max="17" width="8.44140625" style="3" customWidth="1"/>
    <col min="18" max="18" width="12.6640625" style="3" customWidth="1"/>
    <col min="19" max="22" width="8.6640625" style="3" customWidth="1"/>
    <col min="23" max="25" width="10.6640625" style="3" customWidth="1"/>
    <col min="26" max="26" width="35.6640625" style="3" customWidth="1"/>
    <col min="27" max="27" width="20.6640625" style="5" hidden="1" customWidth="1"/>
    <col min="28" max="31" width="12.6640625" style="3" hidden="1" customWidth="1"/>
    <col min="32" max="34" width="9.109375" style="3" hidden="1" customWidth="1"/>
    <col min="35" max="37" width="0" style="3" hidden="1" customWidth="1"/>
    <col min="38" max="16384" width="9.109375" style="3" hidden="1"/>
  </cols>
  <sheetData>
    <row r="1" spans="1:32" ht="20.399999999999999" thickBot="1" x14ac:dyDescent="0.45">
      <c r="A1" s="16" t="s">
        <v>22</v>
      </c>
      <c r="B1" s="16"/>
      <c r="C1" s="16"/>
      <c r="D1" s="18"/>
      <c r="E1" s="20" t="s">
        <v>95</v>
      </c>
      <c r="F1" s="20" t="s">
        <v>95</v>
      </c>
      <c r="G1" s="20" t="s">
        <v>95</v>
      </c>
      <c r="H1" s="20" t="s">
        <v>95</v>
      </c>
      <c r="I1" s="20" t="s">
        <v>95</v>
      </c>
      <c r="J1" s="20" t="s">
        <v>95</v>
      </c>
      <c r="K1" s="20" t="s">
        <v>95</v>
      </c>
      <c r="L1" s="20" t="s">
        <v>95</v>
      </c>
      <c r="M1" s="17" t="s">
        <v>1170</v>
      </c>
      <c r="N1" s="17"/>
      <c r="O1" s="17"/>
      <c r="P1" s="19"/>
      <c r="Q1" s="17"/>
      <c r="R1" s="17"/>
      <c r="S1" s="17"/>
      <c r="T1" s="20" t="s">
        <v>95</v>
      </c>
      <c r="U1" s="20" t="s">
        <v>95</v>
      </c>
      <c r="V1" s="20" t="s">
        <v>95</v>
      </c>
      <c r="W1" s="20" t="s">
        <v>95</v>
      </c>
      <c r="X1" s="20" t="s">
        <v>95</v>
      </c>
      <c r="Y1" s="20" t="s">
        <v>95</v>
      </c>
      <c r="Z1" s="20" t="s">
        <v>95</v>
      </c>
    </row>
    <row r="2" spans="1:32" s="36" customFormat="1" ht="15" thickTop="1" x14ac:dyDescent="0.3">
      <c r="A2" s="84" t="s">
        <v>159</v>
      </c>
      <c r="B2" s="32" t="s">
        <v>95</v>
      </c>
      <c r="C2" s="32" t="s">
        <v>95</v>
      </c>
      <c r="D2" s="32" t="s">
        <v>95</v>
      </c>
      <c r="E2" s="32" t="s">
        <v>95</v>
      </c>
      <c r="F2" s="32" t="s">
        <v>95</v>
      </c>
      <c r="G2" s="32" t="s">
        <v>95</v>
      </c>
      <c r="H2" s="32" t="s">
        <v>95</v>
      </c>
      <c r="I2" s="32" t="s">
        <v>95</v>
      </c>
      <c r="J2" s="32" t="s">
        <v>95</v>
      </c>
      <c r="K2" s="32" t="s">
        <v>95</v>
      </c>
      <c r="L2" s="32" t="s">
        <v>95</v>
      </c>
      <c r="M2" s="32" t="s">
        <v>95</v>
      </c>
      <c r="N2" s="32" t="s">
        <v>95</v>
      </c>
      <c r="O2" s="32" t="s">
        <v>95</v>
      </c>
      <c r="P2" s="32" t="s">
        <v>95</v>
      </c>
      <c r="Q2" s="32" t="s">
        <v>95</v>
      </c>
      <c r="R2" s="32" t="s">
        <v>95</v>
      </c>
      <c r="S2" s="36" t="s">
        <v>218</v>
      </c>
      <c r="T2" s="33" t="s">
        <v>197</v>
      </c>
      <c r="U2" s="33" t="s">
        <v>198</v>
      </c>
      <c r="V2" s="32" t="s">
        <v>95</v>
      </c>
      <c r="W2" s="34" t="s">
        <v>199</v>
      </c>
      <c r="X2" s="34" t="s">
        <v>199</v>
      </c>
      <c r="Y2" s="32" t="s">
        <v>95</v>
      </c>
      <c r="Z2" s="32" t="s">
        <v>95</v>
      </c>
      <c r="AA2" s="35"/>
    </row>
    <row r="3" spans="1:32" s="36" customFormat="1" ht="15.6" x14ac:dyDescent="0.3">
      <c r="A3" s="85" t="s">
        <v>111</v>
      </c>
      <c r="B3" s="38"/>
      <c r="C3" s="86" t="s">
        <v>115</v>
      </c>
      <c r="D3" s="86" t="s">
        <v>95</v>
      </c>
      <c r="E3" s="86" t="s">
        <v>95</v>
      </c>
      <c r="F3" s="32" t="s">
        <v>95</v>
      </c>
      <c r="G3" s="85" t="s">
        <v>166</v>
      </c>
      <c r="H3" s="38"/>
      <c r="I3" s="38"/>
      <c r="J3" s="39" t="s">
        <v>95</v>
      </c>
      <c r="K3" s="39" t="s">
        <v>95</v>
      </c>
      <c r="L3" s="32" t="s">
        <v>95</v>
      </c>
      <c r="M3" s="32" t="s">
        <v>95</v>
      </c>
      <c r="N3" s="32" t="s">
        <v>95</v>
      </c>
      <c r="O3" s="32" t="s">
        <v>95</v>
      </c>
      <c r="P3" s="40" t="s">
        <v>200</v>
      </c>
      <c r="Q3" s="33" t="s">
        <v>201</v>
      </c>
      <c r="R3" s="32" t="s">
        <v>95</v>
      </c>
      <c r="S3" s="33" t="s">
        <v>202</v>
      </c>
      <c r="T3" s="33" t="s">
        <v>203</v>
      </c>
      <c r="U3" s="33" t="s">
        <v>203</v>
      </c>
      <c r="V3" s="32" t="s">
        <v>95</v>
      </c>
      <c r="W3" s="33" t="s">
        <v>204</v>
      </c>
      <c r="X3" s="33" t="s">
        <v>205</v>
      </c>
      <c r="Y3" s="32" t="s">
        <v>95</v>
      </c>
      <c r="Z3" s="32" t="s">
        <v>95</v>
      </c>
      <c r="AA3" s="35"/>
    </row>
    <row r="4" spans="1:32" s="36" customFormat="1" ht="14.4" x14ac:dyDescent="0.3">
      <c r="A4" s="39" t="s">
        <v>95</v>
      </c>
      <c r="B4" s="39" t="s">
        <v>95</v>
      </c>
      <c r="C4" s="39" t="s">
        <v>95</v>
      </c>
      <c r="D4" s="39" t="s">
        <v>95</v>
      </c>
      <c r="E4" s="41" t="s">
        <v>160</v>
      </c>
      <c r="F4" s="32" t="s">
        <v>95</v>
      </c>
      <c r="G4" s="39" t="s">
        <v>95</v>
      </c>
      <c r="H4" s="39" t="s">
        <v>95</v>
      </c>
      <c r="I4" s="39" t="s">
        <v>95</v>
      </c>
      <c r="J4" s="39" t="s">
        <v>95</v>
      </c>
      <c r="K4" s="41" t="s">
        <v>160</v>
      </c>
      <c r="L4" s="32" t="s">
        <v>95</v>
      </c>
      <c r="M4" s="32" t="s">
        <v>95</v>
      </c>
      <c r="N4" s="32" t="s">
        <v>95</v>
      </c>
      <c r="O4" s="32" t="s">
        <v>95</v>
      </c>
      <c r="P4" s="40" t="s">
        <v>206</v>
      </c>
      <c r="Q4" s="33" t="s">
        <v>207</v>
      </c>
      <c r="R4" s="33" t="s">
        <v>0</v>
      </c>
      <c r="S4" s="33" t="s">
        <v>208</v>
      </c>
      <c r="T4" s="33" t="s">
        <v>209</v>
      </c>
      <c r="U4" s="33" t="s">
        <v>209</v>
      </c>
      <c r="V4" s="33" t="s">
        <v>167</v>
      </c>
      <c r="W4" s="33" t="s">
        <v>210</v>
      </c>
      <c r="X4" s="33" t="s">
        <v>210</v>
      </c>
      <c r="Y4" s="33"/>
      <c r="Z4" s="35" t="s">
        <v>211</v>
      </c>
      <c r="AA4" s="35"/>
      <c r="AF4" s="42"/>
    </row>
    <row r="5" spans="1:32" s="36" customFormat="1" ht="14.4" x14ac:dyDescent="0.3">
      <c r="A5" s="37"/>
      <c r="B5" s="41" t="s">
        <v>110</v>
      </c>
      <c r="C5" s="41" t="s">
        <v>109</v>
      </c>
      <c r="D5" s="41" t="s">
        <v>108</v>
      </c>
      <c r="E5" s="41" t="s">
        <v>110</v>
      </c>
      <c r="F5" s="32" t="s">
        <v>95</v>
      </c>
      <c r="G5" s="38" t="s">
        <v>167</v>
      </c>
      <c r="H5" s="41" t="s">
        <v>110</v>
      </c>
      <c r="I5" s="41" t="s">
        <v>109</v>
      </c>
      <c r="J5" s="41" t="s">
        <v>108</v>
      </c>
      <c r="K5" s="43" t="s">
        <v>110</v>
      </c>
      <c r="L5" s="32" t="s">
        <v>95</v>
      </c>
      <c r="M5" s="32" t="s">
        <v>95</v>
      </c>
      <c r="N5" s="32" t="s">
        <v>95</v>
      </c>
      <c r="O5" s="32" t="s">
        <v>95</v>
      </c>
      <c r="P5" s="32" t="s">
        <v>95</v>
      </c>
      <c r="Q5" s="32" t="s">
        <v>95</v>
      </c>
      <c r="R5" s="32" t="s">
        <v>212</v>
      </c>
      <c r="S5" s="32" t="s">
        <v>95</v>
      </c>
      <c r="T5" s="32" t="s">
        <v>95</v>
      </c>
      <c r="U5" s="32" t="s">
        <v>95</v>
      </c>
      <c r="V5" s="32" t="s">
        <v>95</v>
      </c>
      <c r="W5" s="32" t="s">
        <v>95</v>
      </c>
      <c r="X5" s="32" t="s">
        <v>95</v>
      </c>
      <c r="Y5" s="32" t="s">
        <v>95</v>
      </c>
      <c r="Z5" s="32" t="s">
        <v>95</v>
      </c>
      <c r="AA5" s="35"/>
      <c r="AF5" s="42"/>
    </row>
    <row r="6" spans="1:32" s="33" customFormat="1" ht="14.4" x14ac:dyDescent="0.3">
      <c r="A6" s="39" t="s">
        <v>161</v>
      </c>
      <c r="B6" s="39" t="s">
        <v>162</v>
      </c>
      <c r="C6" s="39" t="s">
        <v>163</v>
      </c>
      <c r="D6" s="39" t="s">
        <v>164</v>
      </c>
      <c r="E6" s="39" t="s">
        <v>165</v>
      </c>
      <c r="F6" s="32" t="s">
        <v>95</v>
      </c>
      <c r="G6" s="39" t="s">
        <v>168</v>
      </c>
      <c r="H6" s="39" t="s">
        <v>162</v>
      </c>
      <c r="I6" s="39" t="s">
        <v>163</v>
      </c>
      <c r="J6" s="39" t="s">
        <v>164</v>
      </c>
      <c r="K6" s="39" t="s">
        <v>165</v>
      </c>
      <c r="L6" s="32" t="s">
        <v>95</v>
      </c>
      <c r="M6" s="33" t="s">
        <v>213</v>
      </c>
      <c r="N6" s="33" t="s">
        <v>214</v>
      </c>
      <c r="O6" s="33" t="s">
        <v>215</v>
      </c>
      <c r="P6" s="40" t="s">
        <v>206</v>
      </c>
      <c r="Q6" s="33" t="s">
        <v>201</v>
      </c>
      <c r="R6" s="33" t="s">
        <v>216</v>
      </c>
      <c r="S6" s="33" t="s">
        <v>177</v>
      </c>
      <c r="T6" s="33" t="s">
        <v>6</v>
      </c>
      <c r="U6" s="33" t="s">
        <v>7</v>
      </c>
      <c r="V6" s="33" t="s">
        <v>167</v>
      </c>
      <c r="W6" s="33" t="s">
        <v>204</v>
      </c>
      <c r="X6" s="33" t="s">
        <v>205</v>
      </c>
      <c r="Y6" s="33" t="s">
        <v>217</v>
      </c>
      <c r="Z6" s="32" t="s">
        <v>95</v>
      </c>
      <c r="AB6" s="44"/>
      <c r="AF6" s="42"/>
    </row>
    <row r="7" spans="1:32" s="36" customFormat="1" ht="14.4" x14ac:dyDescent="0.3">
      <c r="A7" s="37">
        <v>1991</v>
      </c>
      <c r="B7" s="45">
        <f t="shared" ref="B7:B34" si="0">SUMIF($P$8:$P$2246,A7,$T$8:$T$2246)</f>
        <v>32</v>
      </c>
      <c r="C7" s="45">
        <f>D7-B7</f>
        <v>13</v>
      </c>
      <c r="D7" s="46">
        <f t="shared" ref="D7:D34" si="1">COUNTIF($P$8:$P$2246,A7)</f>
        <v>45</v>
      </c>
      <c r="E7" s="47">
        <f>B7/D7</f>
        <v>0.71111111111111114</v>
      </c>
      <c r="F7" s="32" t="s">
        <v>95</v>
      </c>
      <c r="G7" s="38" t="s">
        <v>9</v>
      </c>
      <c r="H7" s="45">
        <f>SUMIF($V$8:$V$2246,1,$T$8:$T$2246)</f>
        <v>103</v>
      </c>
      <c r="I7" s="45">
        <f>J7-H7</f>
        <v>45</v>
      </c>
      <c r="J7" s="45">
        <f>COUNTIF($V$8:$V$2246,1)</f>
        <v>148</v>
      </c>
      <c r="K7" s="47">
        <f>H7/J7</f>
        <v>0.69594594594594594</v>
      </c>
      <c r="L7" s="32" t="s">
        <v>95</v>
      </c>
      <c r="M7" s="87" t="s">
        <v>184</v>
      </c>
      <c r="N7" s="87" t="s">
        <v>185</v>
      </c>
      <c r="O7" s="87" t="s">
        <v>186</v>
      </c>
      <c r="P7" s="88" t="s">
        <v>187</v>
      </c>
      <c r="Q7" s="87" t="s">
        <v>188</v>
      </c>
      <c r="R7" s="87" t="s">
        <v>189</v>
      </c>
      <c r="S7" s="87" t="s">
        <v>190</v>
      </c>
      <c r="T7" s="87" t="s">
        <v>191</v>
      </c>
      <c r="U7" s="87" t="s">
        <v>192</v>
      </c>
      <c r="V7" s="87" t="s">
        <v>168</v>
      </c>
      <c r="W7" s="87" t="s">
        <v>193</v>
      </c>
      <c r="X7" s="87" t="s">
        <v>194</v>
      </c>
      <c r="Y7" s="87" t="s">
        <v>195</v>
      </c>
      <c r="Z7" s="32" t="s">
        <v>196</v>
      </c>
      <c r="AA7" s="50"/>
      <c r="AB7" s="52"/>
      <c r="AC7" s="48"/>
      <c r="AD7" s="48"/>
      <c r="AE7" s="48"/>
      <c r="AF7" s="42"/>
    </row>
    <row r="8" spans="1:32" s="36" customFormat="1" ht="14.4" x14ac:dyDescent="0.3">
      <c r="A8" s="37">
        <f>A7+1</f>
        <v>1992</v>
      </c>
      <c r="B8" s="45">
        <f t="shared" si="0"/>
        <v>27</v>
      </c>
      <c r="C8" s="45">
        <f t="shared" ref="C8:C34" si="2">D8-B8</f>
        <v>26</v>
      </c>
      <c r="D8" s="46">
        <f t="shared" si="1"/>
        <v>53</v>
      </c>
      <c r="E8" s="47">
        <f t="shared" ref="E8:E34" si="3">B8/D8</f>
        <v>0.50943396226415094</v>
      </c>
      <c r="F8" s="32" t="s">
        <v>95</v>
      </c>
      <c r="G8" s="38" t="s">
        <v>10</v>
      </c>
      <c r="H8" s="45">
        <f>SUMIF($V$8:$V$2246,2,$T$8:$T$2246)</f>
        <v>174</v>
      </c>
      <c r="I8" s="45">
        <f t="shared" ref="I8:I16" si="4">J8-H8</f>
        <v>125</v>
      </c>
      <c r="J8" s="45">
        <f>COUNTIF($V$8:$V$2246,2)</f>
        <v>299</v>
      </c>
      <c r="K8" s="47">
        <f t="shared" ref="K8:K17" si="5">H8/J8</f>
        <v>0.58193979933110362</v>
      </c>
      <c r="L8" s="32" t="s">
        <v>95</v>
      </c>
      <c r="M8" s="48">
        <v>62</v>
      </c>
      <c r="N8" s="48">
        <v>1</v>
      </c>
      <c r="O8" s="48" t="s">
        <v>219</v>
      </c>
      <c r="P8" s="48">
        <v>1991</v>
      </c>
      <c r="Q8" s="48">
        <v>1992</v>
      </c>
      <c r="R8" s="49">
        <v>238.08</v>
      </c>
      <c r="S8" s="48">
        <v>5</v>
      </c>
      <c r="T8" s="48">
        <v>1</v>
      </c>
      <c r="U8" s="48">
        <f t="shared" ref="U8" si="6">MAX(0,MIN(1,Q8-P8-1))</f>
        <v>0</v>
      </c>
      <c r="V8" s="50">
        <f t="shared" ref="V8" si="7">MAX(1,MIN(10,INT(R8/100)+1))</f>
        <v>3</v>
      </c>
      <c r="W8" s="51" t="s">
        <v>763</v>
      </c>
      <c r="X8" s="51" t="s">
        <v>763</v>
      </c>
      <c r="Y8" s="51">
        <v>0</v>
      </c>
      <c r="Z8" s="32" t="s">
        <v>95</v>
      </c>
      <c r="AA8" s="50"/>
      <c r="AB8" s="52"/>
      <c r="AC8" s="48"/>
      <c r="AD8" s="48"/>
      <c r="AE8" s="48"/>
      <c r="AF8" s="42"/>
    </row>
    <row r="9" spans="1:32" s="36" customFormat="1" ht="14.4" x14ac:dyDescent="0.3">
      <c r="A9" s="37">
        <f t="shared" ref="A9:A22" si="8">A8+1</f>
        <v>1993</v>
      </c>
      <c r="B9" s="45">
        <f t="shared" si="0"/>
        <v>56</v>
      </c>
      <c r="C9" s="45">
        <f t="shared" si="2"/>
        <v>13</v>
      </c>
      <c r="D9" s="46">
        <f t="shared" si="1"/>
        <v>69</v>
      </c>
      <c r="E9" s="47">
        <f t="shared" si="3"/>
        <v>0.81159420289855078</v>
      </c>
      <c r="F9" s="32" t="s">
        <v>95</v>
      </c>
      <c r="G9" s="38" t="s">
        <v>11</v>
      </c>
      <c r="H9" s="45">
        <f>SUMIF($V$8:$V$2246,3,$T$8:$T$2246)</f>
        <v>195</v>
      </c>
      <c r="I9" s="45">
        <f t="shared" si="4"/>
        <v>116</v>
      </c>
      <c r="J9" s="45">
        <f>COUNTIF($V$8:$V$2246,3)</f>
        <v>311</v>
      </c>
      <c r="K9" s="47">
        <f t="shared" si="5"/>
        <v>0.62700964630225076</v>
      </c>
      <c r="L9" s="32" t="s">
        <v>95</v>
      </c>
      <c r="M9" s="48">
        <v>79</v>
      </c>
      <c r="N9" s="48">
        <v>1</v>
      </c>
      <c r="O9" s="48" t="s">
        <v>220</v>
      </c>
      <c r="P9" s="48">
        <v>1991</v>
      </c>
      <c r="Q9" s="48">
        <v>1992</v>
      </c>
      <c r="R9" s="49">
        <v>221.11</v>
      </c>
      <c r="S9" s="48">
        <v>5</v>
      </c>
      <c r="T9" s="48">
        <v>1</v>
      </c>
      <c r="U9" s="48">
        <f t="shared" ref="U9:U72" si="9">MAX(0,MIN(1,Q9-P9-1))</f>
        <v>0</v>
      </c>
      <c r="V9" s="50">
        <f t="shared" ref="V9:V72" si="10">MAX(1,MIN(10,INT(R9/100)+1))</f>
        <v>3</v>
      </c>
      <c r="W9" s="51" t="s">
        <v>763</v>
      </c>
      <c r="X9" s="51" t="s">
        <v>763</v>
      </c>
      <c r="Y9" s="51">
        <v>0</v>
      </c>
      <c r="Z9" s="32" t="s">
        <v>95</v>
      </c>
      <c r="AA9" s="50"/>
      <c r="AB9" s="52"/>
      <c r="AC9" s="48"/>
      <c r="AD9" s="48"/>
      <c r="AE9" s="48"/>
      <c r="AF9" s="42"/>
    </row>
    <row r="10" spans="1:32" s="36" customFormat="1" ht="14.4" x14ac:dyDescent="0.3">
      <c r="A10" s="37">
        <f t="shared" si="8"/>
        <v>1994</v>
      </c>
      <c r="B10" s="45">
        <f t="shared" si="0"/>
        <v>39</v>
      </c>
      <c r="C10" s="45">
        <f t="shared" si="2"/>
        <v>25</v>
      </c>
      <c r="D10" s="46">
        <f t="shared" si="1"/>
        <v>64</v>
      </c>
      <c r="E10" s="47">
        <f t="shared" si="3"/>
        <v>0.609375</v>
      </c>
      <c r="F10" s="32" t="s">
        <v>95</v>
      </c>
      <c r="G10" s="38" t="s">
        <v>12</v>
      </c>
      <c r="H10" s="45">
        <f>SUMIF($V$8:$V$2246,4,$T$8:$T$2246)</f>
        <v>276</v>
      </c>
      <c r="I10" s="45">
        <f t="shared" si="4"/>
        <v>155</v>
      </c>
      <c r="J10" s="45">
        <f>COUNTIF($V$8:$V$2246,4)</f>
        <v>431</v>
      </c>
      <c r="K10" s="47">
        <f t="shared" si="5"/>
        <v>0.6403712296983759</v>
      </c>
      <c r="L10" s="32" t="s">
        <v>95</v>
      </c>
      <c r="M10" s="48">
        <v>219</v>
      </c>
      <c r="N10" s="48">
        <v>1</v>
      </c>
      <c r="O10" s="48" t="s">
        <v>221</v>
      </c>
      <c r="P10" s="48">
        <v>1991</v>
      </c>
      <c r="Q10" s="48">
        <v>1992</v>
      </c>
      <c r="R10" s="49">
        <v>260.57</v>
      </c>
      <c r="S10" s="48">
        <v>5</v>
      </c>
      <c r="T10" s="48">
        <v>1</v>
      </c>
      <c r="U10" s="48">
        <f t="shared" si="9"/>
        <v>0</v>
      </c>
      <c r="V10" s="50">
        <f t="shared" si="10"/>
        <v>3</v>
      </c>
      <c r="W10" s="51" t="s">
        <v>763</v>
      </c>
      <c r="X10" s="51" t="s">
        <v>763</v>
      </c>
      <c r="Y10" s="51">
        <v>0</v>
      </c>
      <c r="Z10" s="32" t="s">
        <v>95</v>
      </c>
      <c r="AA10" s="50"/>
      <c r="AB10" s="52"/>
      <c r="AC10" s="48"/>
      <c r="AD10" s="48"/>
      <c r="AE10" s="48"/>
      <c r="AF10" s="42"/>
    </row>
    <row r="11" spans="1:32" s="36" customFormat="1" ht="14.4" x14ac:dyDescent="0.3">
      <c r="A11" s="37">
        <f t="shared" si="8"/>
        <v>1995</v>
      </c>
      <c r="B11" s="45">
        <f t="shared" si="0"/>
        <v>53</v>
      </c>
      <c r="C11" s="45">
        <f t="shared" si="2"/>
        <v>8</v>
      </c>
      <c r="D11" s="46">
        <f t="shared" si="1"/>
        <v>61</v>
      </c>
      <c r="E11" s="47">
        <f t="shared" si="3"/>
        <v>0.86885245901639341</v>
      </c>
      <c r="F11" s="32" t="s">
        <v>95</v>
      </c>
      <c r="G11" s="38" t="s">
        <v>13</v>
      </c>
      <c r="H11" s="45">
        <f>SUMIF($V$8:$V$2246,5,$T$8:$T$2246)</f>
        <v>205</v>
      </c>
      <c r="I11" s="45">
        <f t="shared" si="4"/>
        <v>103</v>
      </c>
      <c r="J11" s="45">
        <f>COUNTIF($V$8:$V$2246,5)</f>
        <v>308</v>
      </c>
      <c r="K11" s="47">
        <f t="shared" si="5"/>
        <v>0.66558441558441561</v>
      </c>
      <c r="L11" s="32" t="s">
        <v>95</v>
      </c>
      <c r="M11" s="48">
        <v>284</v>
      </c>
      <c r="N11" s="48">
        <v>1</v>
      </c>
      <c r="O11" s="48" t="s">
        <v>222</v>
      </c>
      <c r="P11" s="48">
        <v>1991</v>
      </c>
      <c r="Q11" s="48">
        <v>1992</v>
      </c>
      <c r="R11" s="49">
        <v>303.07</v>
      </c>
      <c r="S11" s="48">
        <v>5</v>
      </c>
      <c r="T11" s="48">
        <v>1</v>
      </c>
      <c r="U11" s="48">
        <f t="shared" si="9"/>
        <v>0</v>
      </c>
      <c r="V11" s="50">
        <f t="shared" si="10"/>
        <v>4</v>
      </c>
      <c r="W11" s="51" t="s">
        <v>763</v>
      </c>
      <c r="X11" s="51" t="s">
        <v>763</v>
      </c>
      <c r="Y11" s="51">
        <v>0</v>
      </c>
      <c r="Z11" s="32" t="s">
        <v>95</v>
      </c>
      <c r="AA11" s="50"/>
      <c r="AB11" s="52"/>
      <c r="AC11" s="48"/>
      <c r="AD11" s="48"/>
      <c r="AE11" s="48"/>
      <c r="AF11" s="42"/>
    </row>
    <row r="12" spans="1:32" s="36" customFormat="1" ht="14.4" x14ac:dyDescent="0.3">
      <c r="A12" s="37">
        <f t="shared" si="8"/>
        <v>1996</v>
      </c>
      <c r="B12" s="45">
        <f t="shared" si="0"/>
        <v>22</v>
      </c>
      <c r="C12" s="45">
        <f t="shared" si="2"/>
        <v>27</v>
      </c>
      <c r="D12" s="46">
        <f t="shared" si="1"/>
        <v>49</v>
      </c>
      <c r="E12" s="47">
        <f t="shared" si="3"/>
        <v>0.44897959183673469</v>
      </c>
      <c r="F12" s="32" t="s">
        <v>95</v>
      </c>
      <c r="G12" s="38" t="s">
        <v>14</v>
      </c>
      <c r="H12" s="45">
        <f>SUMIF($V$8:$V$2246,6,$T$8:$T$2246)</f>
        <v>141</v>
      </c>
      <c r="I12" s="45">
        <f t="shared" si="4"/>
        <v>95</v>
      </c>
      <c r="J12" s="45">
        <f>COUNTIF($V$8:$V$2246,6)</f>
        <v>236</v>
      </c>
      <c r="K12" s="47">
        <f t="shared" si="5"/>
        <v>0.59745762711864403</v>
      </c>
      <c r="L12" s="32" t="s">
        <v>95</v>
      </c>
      <c r="M12" s="48">
        <v>325</v>
      </c>
      <c r="N12" s="48">
        <v>1</v>
      </c>
      <c r="O12" s="48" t="s">
        <v>223</v>
      </c>
      <c r="P12" s="48">
        <v>1991</v>
      </c>
      <c r="Q12" s="48">
        <v>1992</v>
      </c>
      <c r="R12" s="49">
        <v>333</v>
      </c>
      <c r="S12" s="48">
        <v>5</v>
      </c>
      <c r="T12" s="48">
        <v>1</v>
      </c>
      <c r="U12" s="48">
        <f t="shared" si="9"/>
        <v>0</v>
      </c>
      <c r="V12" s="50">
        <f t="shared" si="10"/>
        <v>4</v>
      </c>
      <c r="W12" s="51" t="s">
        <v>763</v>
      </c>
      <c r="X12" s="51" t="s">
        <v>763</v>
      </c>
      <c r="Y12" s="51">
        <v>0</v>
      </c>
      <c r="Z12" s="48" t="s">
        <v>764</v>
      </c>
      <c r="AA12" s="50"/>
      <c r="AB12" s="52"/>
      <c r="AC12" s="48"/>
      <c r="AD12" s="48"/>
      <c r="AE12" s="48"/>
      <c r="AF12" s="42"/>
    </row>
    <row r="13" spans="1:32" s="36" customFormat="1" ht="14.4" x14ac:dyDescent="0.3">
      <c r="A13" s="37">
        <f t="shared" si="8"/>
        <v>1997</v>
      </c>
      <c r="B13" s="45">
        <f t="shared" si="0"/>
        <v>72</v>
      </c>
      <c r="C13" s="45">
        <f t="shared" si="2"/>
        <v>11</v>
      </c>
      <c r="D13" s="46">
        <f t="shared" si="1"/>
        <v>83</v>
      </c>
      <c r="E13" s="47">
        <f t="shared" si="3"/>
        <v>0.86746987951807231</v>
      </c>
      <c r="F13" s="32" t="s">
        <v>95</v>
      </c>
      <c r="G13" s="38" t="s">
        <v>15</v>
      </c>
      <c r="H13" s="45">
        <f>SUMIF($V$8:$V$2246,7,$T$8:$T$2246)</f>
        <v>95</v>
      </c>
      <c r="I13" s="45">
        <f t="shared" si="4"/>
        <v>49</v>
      </c>
      <c r="J13" s="45">
        <f>COUNTIF($V$8:$V$2246,7)</f>
        <v>144</v>
      </c>
      <c r="K13" s="47">
        <f t="shared" si="5"/>
        <v>0.65972222222222221</v>
      </c>
      <c r="L13" s="32" t="s">
        <v>95</v>
      </c>
      <c r="M13" s="48">
        <v>354</v>
      </c>
      <c r="N13" s="48">
        <v>1</v>
      </c>
      <c r="O13" s="48" t="s">
        <v>224</v>
      </c>
      <c r="P13" s="48">
        <v>1991</v>
      </c>
      <c r="Q13" s="48">
        <v>1992</v>
      </c>
      <c r="R13" s="49">
        <v>2327.4299999999998</v>
      </c>
      <c r="S13" s="48">
        <v>5</v>
      </c>
      <c r="T13" s="48">
        <v>1</v>
      </c>
      <c r="U13" s="48">
        <f t="shared" si="9"/>
        <v>0</v>
      </c>
      <c r="V13" s="50">
        <f t="shared" si="10"/>
        <v>10</v>
      </c>
      <c r="W13" s="51" t="s">
        <v>763</v>
      </c>
      <c r="X13" s="51" t="s">
        <v>763</v>
      </c>
      <c r="Y13" s="51">
        <v>0</v>
      </c>
      <c r="Z13" s="32" t="s">
        <v>95</v>
      </c>
      <c r="AA13" s="50"/>
      <c r="AB13" s="52"/>
      <c r="AC13" s="48"/>
      <c r="AD13" s="48"/>
      <c r="AE13" s="48"/>
      <c r="AF13" s="42"/>
    </row>
    <row r="14" spans="1:32" s="36" customFormat="1" ht="14.4" x14ac:dyDescent="0.3">
      <c r="A14" s="37">
        <f t="shared" si="8"/>
        <v>1998</v>
      </c>
      <c r="B14" s="45">
        <f t="shared" si="0"/>
        <v>47</v>
      </c>
      <c r="C14" s="45">
        <f t="shared" si="2"/>
        <v>24</v>
      </c>
      <c r="D14" s="46">
        <f t="shared" si="1"/>
        <v>71</v>
      </c>
      <c r="E14" s="47">
        <f t="shared" si="3"/>
        <v>0.6619718309859155</v>
      </c>
      <c r="F14" s="32" t="s">
        <v>95</v>
      </c>
      <c r="G14" s="38" t="s">
        <v>16</v>
      </c>
      <c r="H14" s="45">
        <f>SUMIF($V$8:$V$2246,8,$T$8:$T$2246)</f>
        <v>65</v>
      </c>
      <c r="I14" s="45">
        <f t="shared" si="4"/>
        <v>30</v>
      </c>
      <c r="J14" s="45">
        <f>COUNTIF($V$8:$V$2246,8)</f>
        <v>95</v>
      </c>
      <c r="K14" s="47">
        <f t="shared" si="5"/>
        <v>0.68421052631578949</v>
      </c>
      <c r="L14" s="32" t="s">
        <v>95</v>
      </c>
      <c r="M14" s="48">
        <v>371</v>
      </c>
      <c r="N14" s="48">
        <v>1</v>
      </c>
      <c r="O14" s="48" t="s">
        <v>225</v>
      </c>
      <c r="P14" s="48">
        <v>1991</v>
      </c>
      <c r="Q14" s="48">
        <v>1992</v>
      </c>
      <c r="R14" s="49">
        <v>314.76</v>
      </c>
      <c r="S14" s="48">
        <v>5</v>
      </c>
      <c r="T14" s="48">
        <v>1</v>
      </c>
      <c r="U14" s="48">
        <f t="shared" si="9"/>
        <v>0</v>
      </c>
      <c r="V14" s="50">
        <f t="shared" si="10"/>
        <v>4</v>
      </c>
      <c r="W14" s="51" t="s">
        <v>763</v>
      </c>
      <c r="X14" s="51" t="s">
        <v>763</v>
      </c>
      <c r="Y14" s="51">
        <v>0</v>
      </c>
      <c r="Z14" s="32" t="s">
        <v>95</v>
      </c>
      <c r="AA14" s="50"/>
      <c r="AB14" s="52"/>
      <c r="AC14" s="48"/>
      <c r="AD14" s="48"/>
      <c r="AE14" s="48"/>
      <c r="AF14" s="42"/>
    </row>
    <row r="15" spans="1:32" s="36" customFormat="1" ht="14.4" x14ac:dyDescent="0.3">
      <c r="A15" s="37">
        <f t="shared" si="8"/>
        <v>1999</v>
      </c>
      <c r="B15" s="45">
        <f t="shared" si="0"/>
        <v>50</v>
      </c>
      <c r="C15" s="45">
        <f t="shared" si="2"/>
        <v>14</v>
      </c>
      <c r="D15" s="46">
        <f t="shared" si="1"/>
        <v>64</v>
      </c>
      <c r="E15" s="47">
        <f t="shared" si="3"/>
        <v>0.78125</v>
      </c>
      <c r="F15" s="32" t="s">
        <v>95</v>
      </c>
      <c r="G15" s="38" t="s">
        <v>17</v>
      </c>
      <c r="H15" s="45">
        <f>SUMIF($V$8:$V$2246,9,$T$8:$T$2246)</f>
        <v>57</v>
      </c>
      <c r="I15" s="45">
        <f t="shared" si="4"/>
        <v>8</v>
      </c>
      <c r="J15" s="45">
        <f>COUNTIF($V$8:$V$2246,9)</f>
        <v>65</v>
      </c>
      <c r="K15" s="47">
        <f t="shared" si="5"/>
        <v>0.87692307692307692</v>
      </c>
      <c r="L15" s="32" t="s">
        <v>95</v>
      </c>
      <c r="M15" s="48">
        <v>417</v>
      </c>
      <c r="N15" s="48">
        <v>1</v>
      </c>
      <c r="O15" s="48" t="s">
        <v>226</v>
      </c>
      <c r="P15" s="48">
        <v>1991</v>
      </c>
      <c r="Q15" s="48">
        <v>1992</v>
      </c>
      <c r="R15" s="49">
        <v>116</v>
      </c>
      <c r="S15" s="48">
        <v>4</v>
      </c>
      <c r="T15" s="48">
        <v>1</v>
      </c>
      <c r="U15" s="48">
        <f t="shared" si="9"/>
        <v>0</v>
      </c>
      <c r="V15" s="50">
        <f t="shared" si="10"/>
        <v>2</v>
      </c>
      <c r="W15" s="51" t="s">
        <v>763</v>
      </c>
      <c r="X15" s="51" t="s">
        <v>763</v>
      </c>
      <c r="Y15" s="51">
        <v>0</v>
      </c>
      <c r="Z15" s="32" t="s">
        <v>95</v>
      </c>
      <c r="AA15" s="50"/>
      <c r="AB15" s="52"/>
      <c r="AC15" s="48"/>
      <c r="AD15" s="48"/>
      <c r="AE15" s="48"/>
      <c r="AF15" s="42"/>
    </row>
    <row r="16" spans="1:32" s="36" customFormat="1" ht="14.4" x14ac:dyDescent="0.3">
      <c r="A16" s="37">
        <f t="shared" si="8"/>
        <v>2000</v>
      </c>
      <c r="B16" s="45">
        <f t="shared" si="0"/>
        <v>47</v>
      </c>
      <c r="C16" s="45">
        <f t="shared" si="2"/>
        <v>24</v>
      </c>
      <c r="D16" s="46">
        <f t="shared" si="1"/>
        <v>71</v>
      </c>
      <c r="E16" s="47">
        <f t="shared" si="3"/>
        <v>0.6619718309859155</v>
      </c>
      <c r="F16" s="32" t="s">
        <v>95</v>
      </c>
      <c r="G16" s="53" t="s">
        <v>18</v>
      </c>
      <c r="H16" s="45">
        <f>SUMIF($V$8:$V$2246,10,$T$8:$T$2246)</f>
        <v>158</v>
      </c>
      <c r="I16" s="45">
        <f t="shared" si="4"/>
        <v>44</v>
      </c>
      <c r="J16" s="45">
        <f>COUNTIF($V$8:$V$2246,10)</f>
        <v>202</v>
      </c>
      <c r="K16" s="47">
        <f t="shared" si="5"/>
        <v>0.78217821782178221</v>
      </c>
      <c r="L16" s="32" t="s">
        <v>95</v>
      </c>
      <c r="M16" s="48">
        <v>422</v>
      </c>
      <c r="N16" s="48">
        <v>1</v>
      </c>
      <c r="O16" s="48" t="s">
        <v>227</v>
      </c>
      <c r="P16" s="48">
        <v>1991</v>
      </c>
      <c r="Q16" s="48">
        <v>1992</v>
      </c>
      <c r="R16" s="49">
        <v>166.12</v>
      </c>
      <c r="S16" s="48">
        <v>3</v>
      </c>
      <c r="T16" s="48">
        <v>1</v>
      </c>
      <c r="U16" s="48">
        <f t="shared" si="9"/>
        <v>0</v>
      </c>
      <c r="V16" s="50">
        <f t="shared" si="10"/>
        <v>2</v>
      </c>
      <c r="W16" s="51" t="s">
        <v>763</v>
      </c>
      <c r="X16" s="51" t="s">
        <v>763</v>
      </c>
      <c r="Y16" s="51">
        <v>0</v>
      </c>
      <c r="Z16" s="32" t="s">
        <v>95</v>
      </c>
      <c r="AA16" s="50"/>
      <c r="AB16" s="52"/>
      <c r="AC16" s="48"/>
      <c r="AD16" s="48"/>
      <c r="AE16" s="48"/>
      <c r="AF16" s="42"/>
    </row>
    <row r="17" spans="1:32" s="36" customFormat="1" ht="14.4" x14ac:dyDescent="0.3">
      <c r="A17" s="37">
        <f t="shared" si="8"/>
        <v>2001</v>
      </c>
      <c r="B17" s="45">
        <f t="shared" si="0"/>
        <v>138</v>
      </c>
      <c r="C17" s="45">
        <f t="shared" si="2"/>
        <v>69</v>
      </c>
      <c r="D17" s="46">
        <f t="shared" si="1"/>
        <v>207</v>
      </c>
      <c r="E17" s="47">
        <f t="shared" si="3"/>
        <v>0.66666666666666663</v>
      </c>
      <c r="F17" s="32" t="s">
        <v>95</v>
      </c>
      <c r="G17" s="38" t="s">
        <v>108</v>
      </c>
      <c r="H17" s="45">
        <f>SUM(H7:H16)</f>
        <v>1469</v>
      </c>
      <c r="I17" s="45">
        <f>SUM(I7:I16)</f>
        <v>770</v>
      </c>
      <c r="J17" s="45">
        <f>SUM(J7:J16)</f>
        <v>2239</v>
      </c>
      <c r="K17" s="47">
        <f t="shared" si="5"/>
        <v>0.65609647163912466</v>
      </c>
      <c r="L17" s="32" t="s">
        <v>95</v>
      </c>
      <c r="M17" s="48">
        <v>622</v>
      </c>
      <c r="N17" s="48">
        <v>1</v>
      </c>
      <c r="O17" s="48" t="s">
        <v>228</v>
      </c>
      <c r="P17" s="48">
        <v>1991</v>
      </c>
      <c r="Q17" s="48">
        <v>1992</v>
      </c>
      <c r="R17" s="49">
        <v>273.02999999999997</v>
      </c>
      <c r="S17" s="48">
        <v>5</v>
      </c>
      <c r="T17" s="48">
        <v>1</v>
      </c>
      <c r="U17" s="48">
        <f t="shared" si="9"/>
        <v>0</v>
      </c>
      <c r="V17" s="50">
        <f t="shared" si="10"/>
        <v>3</v>
      </c>
      <c r="W17" s="51" t="s">
        <v>763</v>
      </c>
      <c r="X17" s="51" t="s">
        <v>763</v>
      </c>
      <c r="Y17" s="51">
        <v>0</v>
      </c>
      <c r="Z17" s="32" t="s">
        <v>95</v>
      </c>
      <c r="AA17" s="50"/>
      <c r="AB17" s="52"/>
      <c r="AC17" s="48"/>
      <c r="AD17" s="48"/>
      <c r="AE17" s="48"/>
      <c r="AF17" s="42"/>
    </row>
    <row r="18" spans="1:32" s="36" customFormat="1" ht="14.4" x14ac:dyDescent="0.3">
      <c r="A18" s="37">
        <f t="shared" si="8"/>
        <v>2002</v>
      </c>
      <c r="B18" s="45">
        <f t="shared" si="0"/>
        <v>61</v>
      </c>
      <c r="C18" s="45">
        <f t="shared" si="2"/>
        <v>50</v>
      </c>
      <c r="D18" s="46">
        <f t="shared" si="1"/>
        <v>111</v>
      </c>
      <c r="E18" s="47">
        <f t="shared" si="3"/>
        <v>0.5495495495495496</v>
      </c>
      <c r="F18" s="32" t="s">
        <v>95</v>
      </c>
      <c r="G18" s="32" t="s">
        <v>95</v>
      </c>
      <c r="H18" s="32" t="s">
        <v>95</v>
      </c>
      <c r="I18" s="32" t="s">
        <v>95</v>
      </c>
      <c r="J18" s="32" t="s">
        <v>95</v>
      </c>
      <c r="K18" s="32" t="s">
        <v>95</v>
      </c>
      <c r="L18" s="32" t="s">
        <v>95</v>
      </c>
      <c r="M18" s="48">
        <v>656</v>
      </c>
      <c r="N18" s="48">
        <v>1</v>
      </c>
      <c r="O18" s="48" t="s">
        <v>229</v>
      </c>
      <c r="P18" s="48">
        <v>1991</v>
      </c>
      <c r="Q18" s="48">
        <v>1992</v>
      </c>
      <c r="R18" s="49">
        <v>141.5</v>
      </c>
      <c r="S18" s="48">
        <v>5</v>
      </c>
      <c r="T18" s="48">
        <v>1</v>
      </c>
      <c r="U18" s="48">
        <f t="shared" si="9"/>
        <v>0</v>
      </c>
      <c r="V18" s="50">
        <f t="shared" si="10"/>
        <v>2</v>
      </c>
      <c r="W18" s="51" t="s">
        <v>763</v>
      </c>
      <c r="X18" s="51" t="s">
        <v>763</v>
      </c>
      <c r="Y18" s="51">
        <v>0</v>
      </c>
      <c r="Z18" s="32" t="s">
        <v>95</v>
      </c>
      <c r="AA18" s="50"/>
      <c r="AB18" s="52"/>
      <c r="AC18" s="48"/>
      <c r="AD18" s="48"/>
      <c r="AE18" s="48"/>
      <c r="AF18" s="42"/>
    </row>
    <row r="19" spans="1:32" s="36" customFormat="1" ht="14.4" x14ac:dyDescent="0.3">
      <c r="A19" s="37">
        <f t="shared" si="8"/>
        <v>2003</v>
      </c>
      <c r="B19" s="45">
        <f t="shared" si="0"/>
        <v>77</v>
      </c>
      <c r="C19" s="45">
        <f t="shared" si="2"/>
        <v>40</v>
      </c>
      <c r="D19" s="46">
        <f t="shared" si="1"/>
        <v>117</v>
      </c>
      <c r="E19" s="47">
        <f t="shared" si="3"/>
        <v>0.65811965811965811</v>
      </c>
      <c r="F19" s="32" t="s">
        <v>95</v>
      </c>
      <c r="G19" s="32" t="s">
        <v>95</v>
      </c>
      <c r="H19" s="32" t="s">
        <v>95</v>
      </c>
      <c r="I19" s="32" t="s">
        <v>95</v>
      </c>
      <c r="J19" s="32" t="s">
        <v>95</v>
      </c>
      <c r="K19" s="32" t="s">
        <v>95</v>
      </c>
      <c r="L19" s="32" t="s">
        <v>95</v>
      </c>
      <c r="M19" s="48">
        <v>676</v>
      </c>
      <c r="N19" s="48">
        <v>1</v>
      </c>
      <c r="O19" s="48" t="s">
        <v>230</v>
      </c>
      <c r="P19" s="48">
        <v>1991</v>
      </c>
      <c r="Q19" s="48">
        <v>1992</v>
      </c>
      <c r="R19" s="49">
        <v>830.74</v>
      </c>
      <c r="S19" s="48">
        <v>5</v>
      </c>
      <c r="T19" s="48">
        <v>1</v>
      </c>
      <c r="U19" s="48">
        <f t="shared" si="9"/>
        <v>0</v>
      </c>
      <c r="V19" s="50">
        <f t="shared" si="10"/>
        <v>9</v>
      </c>
      <c r="W19" s="51" t="s">
        <v>763</v>
      </c>
      <c r="X19" s="51" t="s">
        <v>763</v>
      </c>
      <c r="Y19" s="51">
        <v>0</v>
      </c>
      <c r="Z19" s="32" t="s">
        <v>95</v>
      </c>
      <c r="AA19" s="50"/>
      <c r="AB19" s="52"/>
      <c r="AC19" s="48"/>
      <c r="AD19" s="48"/>
      <c r="AE19" s="48"/>
      <c r="AF19" s="48"/>
    </row>
    <row r="20" spans="1:32" s="36" customFormat="1" ht="14.4" x14ac:dyDescent="0.3">
      <c r="A20" s="37">
        <f t="shared" si="8"/>
        <v>2004</v>
      </c>
      <c r="B20" s="45">
        <f t="shared" si="0"/>
        <v>44</v>
      </c>
      <c r="C20" s="45">
        <f t="shared" si="2"/>
        <v>45</v>
      </c>
      <c r="D20" s="46">
        <f t="shared" si="1"/>
        <v>89</v>
      </c>
      <c r="E20" s="47">
        <f t="shared" si="3"/>
        <v>0.4943820224719101</v>
      </c>
      <c r="F20" s="32" t="s">
        <v>95</v>
      </c>
      <c r="G20" s="32" t="s">
        <v>95</v>
      </c>
      <c r="H20" s="32" t="s">
        <v>95</v>
      </c>
      <c r="I20" s="32" t="s">
        <v>95</v>
      </c>
      <c r="J20" s="32" t="s">
        <v>95</v>
      </c>
      <c r="K20" s="32" t="s">
        <v>95</v>
      </c>
      <c r="L20" s="32" t="s">
        <v>95</v>
      </c>
      <c r="M20" s="48">
        <v>719</v>
      </c>
      <c r="N20" s="48">
        <v>1</v>
      </c>
      <c r="O20" s="48" t="s">
        <v>231</v>
      </c>
      <c r="P20" s="48">
        <v>1991</v>
      </c>
      <c r="Q20" s="48">
        <v>1992</v>
      </c>
      <c r="R20" s="49">
        <v>499.53</v>
      </c>
      <c r="S20" s="48">
        <v>5</v>
      </c>
      <c r="T20" s="48">
        <v>0</v>
      </c>
      <c r="U20" s="48">
        <f t="shared" si="9"/>
        <v>0</v>
      </c>
      <c r="V20" s="50">
        <f t="shared" si="10"/>
        <v>5</v>
      </c>
      <c r="W20" s="51" t="s">
        <v>763</v>
      </c>
      <c r="X20" s="51" t="s">
        <v>763</v>
      </c>
      <c r="Y20" s="51">
        <v>0</v>
      </c>
      <c r="Z20" s="32" t="s">
        <v>95</v>
      </c>
      <c r="AA20" s="50"/>
      <c r="AB20" s="52"/>
      <c r="AC20" s="48"/>
      <c r="AD20" s="48"/>
      <c r="AE20" s="48"/>
      <c r="AF20" s="48"/>
    </row>
    <row r="21" spans="1:32" s="36" customFormat="1" ht="14.4" x14ac:dyDescent="0.3">
      <c r="A21" s="37">
        <f t="shared" si="8"/>
        <v>2005</v>
      </c>
      <c r="B21" s="45">
        <f t="shared" si="0"/>
        <v>78</v>
      </c>
      <c r="C21" s="45">
        <f t="shared" si="2"/>
        <v>28</v>
      </c>
      <c r="D21" s="46">
        <f t="shared" si="1"/>
        <v>106</v>
      </c>
      <c r="E21" s="47">
        <f t="shared" si="3"/>
        <v>0.73584905660377353</v>
      </c>
      <c r="F21" s="32" t="s">
        <v>95</v>
      </c>
      <c r="G21" s="32" t="s">
        <v>95</v>
      </c>
      <c r="H21" s="32" t="s">
        <v>95</v>
      </c>
      <c r="I21" s="32" t="s">
        <v>95</v>
      </c>
      <c r="J21" s="32" t="s">
        <v>95</v>
      </c>
      <c r="K21" s="32" t="s">
        <v>95</v>
      </c>
      <c r="L21" s="32" t="s">
        <v>95</v>
      </c>
      <c r="M21" s="48">
        <v>738</v>
      </c>
      <c r="N21" s="48">
        <v>1</v>
      </c>
      <c r="O21" s="48" t="s">
        <v>232</v>
      </c>
      <c r="P21" s="48">
        <v>1991</v>
      </c>
      <c r="Q21" s="48">
        <v>1992</v>
      </c>
      <c r="R21" s="49">
        <v>98.62</v>
      </c>
      <c r="S21" s="48">
        <v>5</v>
      </c>
      <c r="T21" s="48">
        <v>0</v>
      </c>
      <c r="U21" s="48">
        <f t="shared" si="9"/>
        <v>0</v>
      </c>
      <c r="V21" s="50">
        <f t="shared" si="10"/>
        <v>1</v>
      </c>
      <c r="W21" s="51" t="s">
        <v>763</v>
      </c>
      <c r="X21" s="51" t="s">
        <v>763</v>
      </c>
      <c r="Y21" s="51">
        <v>0</v>
      </c>
      <c r="Z21" s="32" t="s">
        <v>95</v>
      </c>
      <c r="AA21" s="50"/>
      <c r="AB21" s="52"/>
      <c r="AC21" s="48"/>
      <c r="AD21" s="48"/>
      <c r="AE21" s="48"/>
      <c r="AF21" s="48"/>
    </row>
    <row r="22" spans="1:32" s="36" customFormat="1" ht="14.4" x14ac:dyDescent="0.3">
      <c r="A22" s="37">
        <f t="shared" si="8"/>
        <v>2006</v>
      </c>
      <c r="B22" s="45">
        <f t="shared" si="0"/>
        <v>33</v>
      </c>
      <c r="C22" s="45">
        <f t="shared" si="2"/>
        <v>53</v>
      </c>
      <c r="D22" s="46">
        <f t="shared" si="1"/>
        <v>86</v>
      </c>
      <c r="E22" s="47">
        <f t="shared" si="3"/>
        <v>0.38372093023255816</v>
      </c>
      <c r="F22" s="32" t="s">
        <v>95</v>
      </c>
      <c r="G22" s="32" t="s">
        <v>95</v>
      </c>
      <c r="H22" s="32" t="s">
        <v>95</v>
      </c>
      <c r="I22" s="32" t="s">
        <v>95</v>
      </c>
      <c r="J22" s="32" t="s">
        <v>95</v>
      </c>
      <c r="K22" s="32" t="s">
        <v>95</v>
      </c>
      <c r="L22" s="32" t="s">
        <v>95</v>
      </c>
      <c r="M22" s="48">
        <v>832</v>
      </c>
      <c r="N22" s="48">
        <v>1</v>
      </c>
      <c r="O22" s="48" t="s">
        <v>233</v>
      </c>
      <c r="P22" s="48">
        <v>1991</v>
      </c>
      <c r="Q22" s="48">
        <v>1992</v>
      </c>
      <c r="R22" s="49">
        <v>164.9</v>
      </c>
      <c r="S22" s="48">
        <v>5</v>
      </c>
      <c r="T22" s="48">
        <v>1</v>
      </c>
      <c r="U22" s="48">
        <f t="shared" si="9"/>
        <v>0</v>
      </c>
      <c r="V22" s="50">
        <f t="shared" si="10"/>
        <v>2</v>
      </c>
      <c r="W22" s="51" t="s">
        <v>763</v>
      </c>
      <c r="X22" s="51" t="s">
        <v>763</v>
      </c>
      <c r="Y22" s="51">
        <v>0</v>
      </c>
      <c r="Z22" s="32" t="s">
        <v>95</v>
      </c>
      <c r="AA22" s="50"/>
      <c r="AB22" s="52"/>
      <c r="AC22" s="48"/>
      <c r="AD22" s="48"/>
      <c r="AE22" s="48"/>
      <c r="AF22" s="48"/>
    </row>
    <row r="23" spans="1:32" s="36" customFormat="1" ht="14.4" x14ac:dyDescent="0.3">
      <c r="A23" s="37">
        <v>2007</v>
      </c>
      <c r="B23" s="45">
        <f t="shared" si="0"/>
        <v>76</v>
      </c>
      <c r="C23" s="45">
        <f t="shared" si="2"/>
        <v>56</v>
      </c>
      <c r="D23" s="46">
        <f t="shared" si="1"/>
        <v>132</v>
      </c>
      <c r="E23" s="47">
        <f t="shared" si="3"/>
        <v>0.5757575757575758</v>
      </c>
      <c r="F23" s="32" t="s">
        <v>95</v>
      </c>
      <c r="G23" s="32" t="s">
        <v>95</v>
      </c>
      <c r="H23" s="32" t="s">
        <v>95</v>
      </c>
      <c r="I23" s="32" t="s">
        <v>95</v>
      </c>
      <c r="J23" s="32" t="s">
        <v>95</v>
      </c>
      <c r="K23" s="32" t="s">
        <v>95</v>
      </c>
      <c r="L23" s="32" t="s">
        <v>95</v>
      </c>
      <c r="M23" s="48">
        <v>837</v>
      </c>
      <c r="N23" s="48">
        <v>1</v>
      </c>
      <c r="O23" s="48" t="s">
        <v>234</v>
      </c>
      <c r="P23" s="48">
        <v>1991</v>
      </c>
      <c r="Q23" s="48">
        <v>1992</v>
      </c>
      <c r="R23" s="49">
        <v>217.13</v>
      </c>
      <c r="S23" s="48">
        <v>5</v>
      </c>
      <c r="T23" s="48">
        <v>1</v>
      </c>
      <c r="U23" s="48">
        <f t="shared" si="9"/>
        <v>0</v>
      </c>
      <c r="V23" s="50">
        <f t="shared" si="10"/>
        <v>3</v>
      </c>
      <c r="W23" s="51" t="s">
        <v>763</v>
      </c>
      <c r="X23" s="51" t="s">
        <v>763</v>
      </c>
      <c r="Y23" s="51">
        <v>0</v>
      </c>
      <c r="Z23" s="32" t="s">
        <v>95</v>
      </c>
      <c r="AA23" s="50"/>
      <c r="AB23" s="52"/>
      <c r="AC23" s="48"/>
      <c r="AD23" s="48"/>
      <c r="AE23" s="48"/>
      <c r="AF23" s="48"/>
    </row>
    <row r="24" spans="1:32" s="36" customFormat="1" ht="14.4" x14ac:dyDescent="0.3">
      <c r="A24" s="37">
        <v>2008</v>
      </c>
      <c r="B24" s="45">
        <f t="shared" si="0"/>
        <v>30</v>
      </c>
      <c r="C24" s="45">
        <f t="shared" si="2"/>
        <v>38</v>
      </c>
      <c r="D24" s="46">
        <f t="shared" si="1"/>
        <v>68</v>
      </c>
      <c r="E24" s="47">
        <f t="shared" si="3"/>
        <v>0.44117647058823528</v>
      </c>
      <c r="F24" s="32" t="s">
        <v>95</v>
      </c>
      <c r="G24" s="32" t="s">
        <v>95</v>
      </c>
      <c r="H24" s="32" t="s">
        <v>95</v>
      </c>
      <c r="I24" s="32" t="s">
        <v>95</v>
      </c>
      <c r="J24" s="32" t="s">
        <v>95</v>
      </c>
      <c r="K24" s="32" t="s">
        <v>95</v>
      </c>
      <c r="L24" s="32" t="s">
        <v>95</v>
      </c>
      <c r="M24" s="48">
        <v>16</v>
      </c>
      <c r="N24" s="48">
        <v>1</v>
      </c>
      <c r="O24" s="48" t="s">
        <v>235</v>
      </c>
      <c r="P24" s="48">
        <v>1991</v>
      </c>
      <c r="Q24" s="48">
        <v>1993</v>
      </c>
      <c r="R24" s="49">
        <v>324.31</v>
      </c>
      <c r="S24" s="48">
        <v>5</v>
      </c>
      <c r="T24" s="48">
        <v>0</v>
      </c>
      <c r="U24" s="48">
        <f t="shared" si="9"/>
        <v>1</v>
      </c>
      <c r="V24" s="50">
        <f t="shared" si="10"/>
        <v>4</v>
      </c>
      <c r="W24" s="51" t="s">
        <v>763</v>
      </c>
      <c r="X24" s="51" t="s">
        <v>763</v>
      </c>
      <c r="Y24" s="51">
        <v>0</v>
      </c>
      <c r="Z24" s="32" t="s">
        <v>95</v>
      </c>
      <c r="AA24" s="50"/>
      <c r="AB24" s="52"/>
      <c r="AC24" s="48"/>
      <c r="AD24" s="48"/>
      <c r="AE24" s="48"/>
      <c r="AF24" s="48"/>
    </row>
    <row r="25" spans="1:32" s="36" customFormat="1" ht="15.6" x14ac:dyDescent="0.3">
      <c r="A25" s="37">
        <v>2009</v>
      </c>
      <c r="B25" s="45">
        <f t="shared" si="0"/>
        <v>49</v>
      </c>
      <c r="C25" s="45">
        <f t="shared" si="2"/>
        <v>29</v>
      </c>
      <c r="D25" s="46">
        <f t="shared" si="1"/>
        <v>78</v>
      </c>
      <c r="E25" s="47">
        <f t="shared" si="3"/>
        <v>0.62820512820512819</v>
      </c>
      <c r="F25" s="32" t="s">
        <v>95</v>
      </c>
      <c r="G25" s="85" t="s">
        <v>169</v>
      </c>
      <c r="H25" s="38"/>
      <c r="I25" s="39" t="s">
        <v>95</v>
      </c>
      <c r="J25" s="39" t="s">
        <v>95</v>
      </c>
      <c r="K25" s="39" t="s">
        <v>95</v>
      </c>
      <c r="L25" s="32" t="s">
        <v>95</v>
      </c>
      <c r="M25" s="48">
        <v>47</v>
      </c>
      <c r="N25" s="48">
        <v>1</v>
      </c>
      <c r="O25" s="48" t="s">
        <v>236</v>
      </c>
      <c r="P25" s="48">
        <v>1991</v>
      </c>
      <c r="Q25" s="48">
        <v>1993</v>
      </c>
      <c r="R25" s="49">
        <v>200</v>
      </c>
      <c r="S25" s="48">
        <v>5</v>
      </c>
      <c r="T25" s="48">
        <v>0</v>
      </c>
      <c r="U25" s="48">
        <f t="shared" si="9"/>
        <v>1</v>
      </c>
      <c r="V25" s="50">
        <f t="shared" si="10"/>
        <v>3</v>
      </c>
      <c r="W25" s="51" t="s">
        <v>763</v>
      </c>
      <c r="X25" s="51" t="s">
        <v>763</v>
      </c>
      <c r="Y25" s="51">
        <v>0</v>
      </c>
      <c r="Z25" s="32" t="s">
        <v>95</v>
      </c>
      <c r="AA25" s="50"/>
      <c r="AB25" s="52"/>
      <c r="AC25" s="48"/>
      <c r="AD25" s="48"/>
      <c r="AE25" s="48"/>
      <c r="AF25" s="48"/>
    </row>
    <row r="26" spans="1:32" s="36" customFormat="1" ht="14.4" x14ac:dyDescent="0.3">
      <c r="A26" s="37">
        <v>2010</v>
      </c>
      <c r="B26" s="45">
        <f t="shared" si="0"/>
        <v>48</v>
      </c>
      <c r="C26" s="45">
        <f t="shared" si="2"/>
        <v>61</v>
      </c>
      <c r="D26" s="46">
        <f t="shared" si="1"/>
        <v>109</v>
      </c>
      <c r="E26" s="47">
        <f t="shared" si="3"/>
        <v>0.44036697247706424</v>
      </c>
      <c r="F26" s="32" t="s">
        <v>95</v>
      </c>
      <c r="G26" s="39" t="s">
        <v>95</v>
      </c>
      <c r="H26" s="39" t="s">
        <v>95</v>
      </c>
      <c r="I26" s="39" t="s">
        <v>95</v>
      </c>
      <c r="J26" s="39" t="s">
        <v>95</v>
      </c>
      <c r="K26" s="41" t="s">
        <v>160</v>
      </c>
      <c r="L26" s="32" t="s">
        <v>95</v>
      </c>
      <c r="M26" s="48">
        <v>72</v>
      </c>
      <c r="N26" s="48">
        <v>1</v>
      </c>
      <c r="O26" s="48" t="s">
        <v>237</v>
      </c>
      <c r="P26" s="48">
        <v>1991</v>
      </c>
      <c r="Q26" s="48">
        <v>1993</v>
      </c>
      <c r="R26" s="49">
        <v>189.77</v>
      </c>
      <c r="S26" s="48">
        <v>3</v>
      </c>
      <c r="T26" s="48">
        <v>1</v>
      </c>
      <c r="U26" s="48">
        <f t="shared" si="9"/>
        <v>1</v>
      </c>
      <c r="V26" s="50">
        <f t="shared" si="10"/>
        <v>2</v>
      </c>
      <c r="W26" s="51" t="s">
        <v>763</v>
      </c>
      <c r="X26" s="51" t="s">
        <v>763</v>
      </c>
      <c r="Y26" s="51">
        <v>0</v>
      </c>
      <c r="Z26" s="32" t="s">
        <v>95</v>
      </c>
      <c r="AA26" s="50"/>
      <c r="AB26" s="52"/>
      <c r="AC26" s="48"/>
      <c r="AD26" s="48"/>
      <c r="AE26" s="48"/>
      <c r="AF26" s="48"/>
    </row>
    <row r="27" spans="1:32" s="36" customFormat="1" ht="14.4" x14ac:dyDescent="0.3">
      <c r="A27" s="37">
        <v>2011</v>
      </c>
      <c r="B27" s="45">
        <f t="shared" si="0"/>
        <v>107</v>
      </c>
      <c r="C27" s="45">
        <f t="shared" si="2"/>
        <v>40</v>
      </c>
      <c r="D27" s="46">
        <f t="shared" si="1"/>
        <v>147</v>
      </c>
      <c r="E27" s="47">
        <f t="shared" si="3"/>
        <v>0.72789115646258506</v>
      </c>
      <c r="F27" s="32" t="s">
        <v>95</v>
      </c>
      <c r="G27" s="39" t="s">
        <v>95</v>
      </c>
      <c r="H27" s="41" t="s">
        <v>110</v>
      </c>
      <c r="I27" s="41" t="s">
        <v>109</v>
      </c>
      <c r="J27" s="41" t="s">
        <v>108</v>
      </c>
      <c r="K27" s="41" t="s">
        <v>110</v>
      </c>
      <c r="L27" s="32" t="s">
        <v>95</v>
      </c>
      <c r="M27" s="48">
        <v>88</v>
      </c>
      <c r="N27" s="48">
        <v>1</v>
      </c>
      <c r="O27" s="48" t="s">
        <v>238</v>
      </c>
      <c r="P27" s="48">
        <v>1991</v>
      </c>
      <c r="Q27" s="48">
        <v>1993</v>
      </c>
      <c r="R27" s="49">
        <v>194.24</v>
      </c>
      <c r="S27" s="48">
        <v>5</v>
      </c>
      <c r="T27" s="48">
        <v>0</v>
      </c>
      <c r="U27" s="48">
        <f t="shared" si="9"/>
        <v>1</v>
      </c>
      <c r="V27" s="50">
        <f t="shared" si="10"/>
        <v>2</v>
      </c>
      <c r="W27" s="51" t="s">
        <v>763</v>
      </c>
      <c r="X27" s="51" t="s">
        <v>763</v>
      </c>
      <c r="Y27" s="51">
        <v>0</v>
      </c>
      <c r="Z27" s="32" t="s">
        <v>95</v>
      </c>
      <c r="AA27" s="50"/>
      <c r="AB27" s="52"/>
      <c r="AC27" s="48"/>
      <c r="AD27" s="48"/>
      <c r="AE27" s="48"/>
      <c r="AF27" s="48"/>
    </row>
    <row r="28" spans="1:32" s="36" customFormat="1" ht="14.4" x14ac:dyDescent="0.3">
      <c r="A28" s="37">
        <v>2012</v>
      </c>
      <c r="B28" s="45">
        <f t="shared" si="0"/>
        <v>33</v>
      </c>
      <c r="C28" s="45">
        <f t="shared" si="2"/>
        <v>15</v>
      </c>
      <c r="D28" s="46">
        <f t="shared" si="1"/>
        <v>48</v>
      </c>
      <c r="E28" s="47">
        <f t="shared" si="3"/>
        <v>0.6875</v>
      </c>
      <c r="F28" s="32" t="s">
        <v>95</v>
      </c>
      <c r="G28" s="39" t="s">
        <v>169</v>
      </c>
      <c r="H28" s="39" t="s">
        <v>110</v>
      </c>
      <c r="I28" s="39" t="s">
        <v>163</v>
      </c>
      <c r="J28" s="39" t="s">
        <v>164</v>
      </c>
      <c r="K28" s="39" t="s">
        <v>165</v>
      </c>
      <c r="L28" s="32" t="s">
        <v>95</v>
      </c>
      <c r="M28" s="48">
        <v>91</v>
      </c>
      <c r="N28" s="48">
        <v>1</v>
      </c>
      <c r="O28" s="48" t="s">
        <v>239</v>
      </c>
      <c r="P28" s="48">
        <v>1991</v>
      </c>
      <c r="Q28" s="48">
        <v>1993</v>
      </c>
      <c r="R28" s="49">
        <v>133.62</v>
      </c>
      <c r="S28" s="48">
        <v>5</v>
      </c>
      <c r="T28" s="48">
        <v>0</v>
      </c>
      <c r="U28" s="48">
        <f t="shared" si="9"/>
        <v>1</v>
      </c>
      <c r="V28" s="50">
        <f t="shared" si="10"/>
        <v>2</v>
      </c>
      <c r="W28" s="51" t="s">
        <v>763</v>
      </c>
      <c r="X28" s="51" t="s">
        <v>763</v>
      </c>
      <c r="Y28" s="51">
        <v>0</v>
      </c>
      <c r="Z28" s="32" t="s">
        <v>95</v>
      </c>
      <c r="AA28" s="50"/>
      <c r="AB28" s="52"/>
      <c r="AC28" s="48"/>
      <c r="AD28" s="48"/>
      <c r="AE28" s="48"/>
      <c r="AF28" s="48"/>
    </row>
    <row r="29" spans="1:32" s="36" customFormat="1" ht="14.4" x14ac:dyDescent="0.3">
      <c r="A29" s="37">
        <v>2013</v>
      </c>
      <c r="B29" s="45">
        <f t="shared" si="0"/>
        <v>61</v>
      </c>
      <c r="C29" s="45">
        <f t="shared" si="2"/>
        <v>8</v>
      </c>
      <c r="D29" s="46">
        <f t="shared" si="1"/>
        <v>69</v>
      </c>
      <c r="E29" s="47">
        <f t="shared" si="3"/>
        <v>0.88405797101449279</v>
      </c>
      <c r="F29" s="32" t="s">
        <v>95</v>
      </c>
      <c r="G29" s="38" t="s">
        <v>170</v>
      </c>
      <c r="H29" s="45">
        <f>SUMIF($U$8:$U$2246,0,$T$8:$T$2246)</f>
        <v>1278</v>
      </c>
      <c r="I29" s="45">
        <f>J29-H29</f>
        <v>729</v>
      </c>
      <c r="J29" s="45">
        <f>COUNTIF($U$8:$U$2246,0)</f>
        <v>2007</v>
      </c>
      <c r="K29" s="47">
        <f>H29/J29</f>
        <v>0.63677130044843044</v>
      </c>
      <c r="L29" s="32" t="s">
        <v>95</v>
      </c>
      <c r="M29" s="48">
        <v>110</v>
      </c>
      <c r="N29" s="48">
        <v>1</v>
      </c>
      <c r="O29" s="48" t="s">
        <v>240</v>
      </c>
      <c r="P29" s="48">
        <v>1991</v>
      </c>
      <c r="Q29" s="48">
        <v>1993</v>
      </c>
      <c r="R29" s="49">
        <v>412.88</v>
      </c>
      <c r="S29" s="48">
        <v>4</v>
      </c>
      <c r="T29" s="48">
        <v>1</v>
      </c>
      <c r="U29" s="48">
        <f t="shared" si="9"/>
        <v>1</v>
      </c>
      <c r="V29" s="50">
        <f t="shared" si="10"/>
        <v>5</v>
      </c>
      <c r="W29" s="51" t="s">
        <v>763</v>
      </c>
      <c r="X29" s="51" t="s">
        <v>763</v>
      </c>
      <c r="Y29" s="51">
        <v>0</v>
      </c>
      <c r="Z29" s="32" t="s">
        <v>95</v>
      </c>
      <c r="AA29" s="50"/>
      <c r="AB29" s="52"/>
      <c r="AC29" s="48"/>
      <c r="AD29" s="48"/>
      <c r="AE29" s="48"/>
      <c r="AF29" s="48"/>
    </row>
    <row r="30" spans="1:32" s="36" customFormat="1" ht="14.4" x14ac:dyDescent="0.3">
      <c r="A30" s="37">
        <v>2014</v>
      </c>
      <c r="B30" s="45">
        <f t="shared" si="0"/>
        <v>31</v>
      </c>
      <c r="C30" s="45">
        <f t="shared" si="2"/>
        <v>11</v>
      </c>
      <c r="D30" s="46">
        <f t="shared" si="1"/>
        <v>42</v>
      </c>
      <c r="E30" s="47">
        <f t="shared" si="3"/>
        <v>0.73809523809523814</v>
      </c>
      <c r="F30" s="32" t="s">
        <v>95</v>
      </c>
      <c r="G30" s="38" t="s">
        <v>171</v>
      </c>
      <c r="H30" s="45">
        <f>SUMIF($U$8:$U$2246,1,$T$8:$T$2246)</f>
        <v>191</v>
      </c>
      <c r="I30" s="45">
        <f>J30-H30</f>
        <v>41</v>
      </c>
      <c r="J30" s="45">
        <f>COUNTIF($U$8:$U$2246,1)</f>
        <v>232</v>
      </c>
      <c r="K30" s="47">
        <f>H30/J30</f>
        <v>0.82327586206896552</v>
      </c>
      <c r="L30" s="32" t="s">
        <v>95</v>
      </c>
      <c r="M30" s="48">
        <v>111</v>
      </c>
      <c r="N30" s="48">
        <v>1</v>
      </c>
      <c r="O30" s="48" t="s">
        <v>241</v>
      </c>
      <c r="P30" s="48">
        <v>1991</v>
      </c>
      <c r="Q30" s="48">
        <v>1993</v>
      </c>
      <c r="R30" s="49">
        <v>240</v>
      </c>
      <c r="S30" s="48">
        <v>5</v>
      </c>
      <c r="T30" s="48">
        <v>1</v>
      </c>
      <c r="U30" s="48">
        <f t="shared" si="9"/>
        <v>1</v>
      </c>
      <c r="V30" s="50">
        <f t="shared" si="10"/>
        <v>3</v>
      </c>
      <c r="W30" s="51" t="s">
        <v>763</v>
      </c>
      <c r="X30" s="51" t="s">
        <v>763</v>
      </c>
      <c r="Y30" s="51">
        <v>0</v>
      </c>
      <c r="Z30" s="32" t="s">
        <v>95</v>
      </c>
      <c r="AA30" s="50"/>
      <c r="AB30" s="52"/>
      <c r="AC30" s="48"/>
      <c r="AD30" s="48"/>
      <c r="AE30" s="48"/>
      <c r="AF30" s="48"/>
    </row>
    <row r="31" spans="1:32" s="36" customFormat="1" ht="14.4" x14ac:dyDescent="0.3">
      <c r="A31" s="37">
        <v>2015</v>
      </c>
      <c r="B31" s="45">
        <f t="shared" si="0"/>
        <v>57</v>
      </c>
      <c r="C31" s="45">
        <f t="shared" si="2"/>
        <v>6</v>
      </c>
      <c r="D31" s="46">
        <f t="shared" si="1"/>
        <v>63</v>
      </c>
      <c r="E31" s="47">
        <f t="shared" si="3"/>
        <v>0.90476190476190477</v>
      </c>
      <c r="F31" s="32" t="s">
        <v>95</v>
      </c>
      <c r="G31" s="38" t="s">
        <v>172</v>
      </c>
      <c r="H31" s="45">
        <f>H29+H30</f>
        <v>1469</v>
      </c>
      <c r="I31" s="45">
        <f>I29+I30</f>
        <v>770</v>
      </c>
      <c r="J31" s="45">
        <f>J29+J30</f>
        <v>2239</v>
      </c>
      <c r="K31" s="47">
        <f>H31/J31</f>
        <v>0.65609647163912466</v>
      </c>
      <c r="L31" s="32" t="s">
        <v>95</v>
      </c>
      <c r="M31" s="48">
        <v>129</v>
      </c>
      <c r="N31" s="48">
        <v>1</v>
      </c>
      <c r="O31" s="48" t="s">
        <v>242</v>
      </c>
      <c r="P31" s="48">
        <v>1991</v>
      </c>
      <c r="Q31" s="48">
        <v>1993</v>
      </c>
      <c r="R31" s="49">
        <v>170</v>
      </c>
      <c r="S31" s="48">
        <v>5</v>
      </c>
      <c r="T31" s="48">
        <v>0</v>
      </c>
      <c r="U31" s="48">
        <f t="shared" si="9"/>
        <v>1</v>
      </c>
      <c r="V31" s="50">
        <f t="shared" si="10"/>
        <v>2</v>
      </c>
      <c r="W31" s="51" t="s">
        <v>763</v>
      </c>
      <c r="X31" s="51" t="s">
        <v>763</v>
      </c>
      <c r="Y31" s="51">
        <v>0</v>
      </c>
      <c r="Z31" s="32" t="s">
        <v>95</v>
      </c>
      <c r="AA31" s="50"/>
      <c r="AB31" s="52"/>
      <c r="AC31" s="48"/>
      <c r="AD31" s="48"/>
      <c r="AE31" s="48"/>
      <c r="AF31" s="48"/>
    </row>
    <row r="32" spans="1:32" s="36" customFormat="1" ht="14.4" x14ac:dyDescent="0.3">
      <c r="A32" s="37">
        <v>2016</v>
      </c>
      <c r="B32" s="45">
        <f t="shared" si="0"/>
        <v>24</v>
      </c>
      <c r="C32" s="45">
        <f t="shared" si="2"/>
        <v>10</v>
      </c>
      <c r="D32" s="46">
        <f t="shared" si="1"/>
        <v>34</v>
      </c>
      <c r="E32" s="47">
        <f t="shared" si="3"/>
        <v>0.70588235294117652</v>
      </c>
      <c r="F32" s="32" t="s">
        <v>95</v>
      </c>
      <c r="G32" s="32" t="s">
        <v>95</v>
      </c>
      <c r="H32" s="32" t="s">
        <v>95</v>
      </c>
      <c r="I32" s="32" t="s">
        <v>95</v>
      </c>
      <c r="J32" s="32" t="s">
        <v>95</v>
      </c>
      <c r="K32" s="32" t="s">
        <v>95</v>
      </c>
      <c r="L32" s="32" t="s">
        <v>95</v>
      </c>
      <c r="M32" s="48">
        <v>138</v>
      </c>
      <c r="N32" s="48">
        <v>1</v>
      </c>
      <c r="O32" s="48" t="s">
        <v>243</v>
      </c>
      <c r="P32" s="48">
        <v>1991</v>
      </c>
      <c r="Q32" s="48">
        <v>1993</v>
      </c>
      <c r="R32" s="49">
        <v>305</v>
      </c>
      <c r="S32" s="48">
        <v>5</v>
      </c>
      <c r="T32" s="48">
        <v>0</v>
      </c>
      <c r="U32" s="48">
        <f t="shared" si="9"/>
        <v>1</v>
      </c>
      <c r="V32" s="50">
        <f t="shared" si="10"/>
        <v>4</v>
      </c>
      <c r="W32" s="51" t="s">
        <v>763</v>
      </c>
      <c r="X32" s="51" t="s">
        <v>763</v>
      </c>
      <c r="Y32" s="51">
        <v>0</v>
      </c>
      <c r="Z32" s="32" t="s">
        <v>95</v>
      </c>
      <c r="AA32" s="50"/>
      <c r="AB32" s="52"/>
      <c r="AC32" s="48"/>
      <c r="AD32" s="48"/>
      <c r="AE32" s="48"/>
      <c r="AF32" s="48"/>
    </row>
    <row r="33" spans="1:32" s="36" customFormat="1" ht="14.4" x14ac:dyDescent="0.3">
      <c r="A33" s="37">
        <v>2017</v>
      </c>
      <c r="B33" s="45">
        <f t="shared" si="0"/>
        <v>51</v>
      </c>
      <c r="C33" s="45">
        <f t="shared" si="2"/>
        <v>11</v>
      </c>
      <c r="D33" s="46">
        <f t="shared" si="1"/>
        <v>62</v>
      </c>
      <c r="E33" s="47">
        <f t="shared" si="3"/>
        <v>0.82258064516129037</v>
      </c>
      <c r="F33" s="32"/>
      <c r="G33" s="32"/>
      <c r="H33" s="32"/>
      <c r="I33" s="32"/>
      <c r="J33" s="32"/>
      <c r="K33" s="32"/>
      <c r="L33" s="32"/>
      <c r="M33" s="48">
        <v>191</v>
      </c>
      <c r="N33" s="48">
        <v>1</v>
      </c>
      <c r="O33" s="48" t="s">
        <v>244</v>
      </c>
      <c r="P33" s="48">
        <v>1991</v>
      </c>
      <c r="Q33" s="48">
        <v>1993</v>
      </c>
      <c r="R33" s="49">
        <v>276.44</v>
      </c>
      <c r="S33" s="48">
        <v>5</v>
      </c>
      <c r="T33" s="48">
        <v>1</v>
      </c>
      <c r="U33" s="48">
        <f t="shared" si="9"/>
        <v>1</v>
      </c>
      <c r="V33" s="50">
        <f t="shared" si="10"/>
        <v>3</v>
      </c>
      <c r="W33" s="51" t="s">
        <v>763</v>
      </c>
      <c r="X33" s="51" t="s">
        <v>763</v>
      </c>
      <c r="Y33" s="51">
        <v>0</v>
      </c>
      <c r="Z33" s="32" t="s">
        <v>95</v>
      </c>
      <c r="AA33" s="50"/>
      <c r="AB33" s="52"/>
      <c r="AC33" s="48"/>
      <c r="AD33" s="48"/>
      <c r="AE33" s="48"/>
      <c r="AF33" s="48"/>
    </row>
    <row r="34" spans="1:32" s="36" customFormat="1" ht="14.4" x14ac:dyDescent="0.3">
      <c r="A34" s="37">
        <v>2018</v>
      </c>
      <c r="B34" s="45">
        <f t="shared" si="0"/>
        <v>26</v>
      </c>
      <c r="C34" s="45">
        <f t="shared" si="2"/>
        <v>15</v>
      </c>
      <c r="D34" s="46">
        <f t="shared" si="1"/>
        <v>41</v>
      </c>
      <c r="E34" s="47">
        <f t="shared" si="3"/>
        <v>0.63414634146341464</v>
      </c>
      <c r="F34" s="32" t="s">
        <v>95</v>
      </c>
      <c r="G34" s="32" t="s">
        <v>95</v>
      </c>
      <c r="H34" s="32" t="s">
        <v>95</v>
      </c>
      <c r="I34" s="32" t="s">
        <v>95</v>
      </c>
      <c r="J34" s="32" t="s">
        <v>95</v>
      </c>
      <c r="K34" s="32" t="s">
        <v>95</v>
      </c>
      <c r="L34" s="32" t="s">
        <v>95</v>
      </c>
      <c r="M34" s="48">
        <v>196</v>
      </c>
      <c r="N34" s="48">
        <v>1</v>
      </c>
      <c r="O34" s="48" t="s">
        <v>245</v>
      </c>
      <c r="P34" s="48">
        <v>1991</v>
      </c>
      <c r="Q34" s="48">
        <v>1993</v>
      </c>
      <c r="R34" s="49">
        <v>131</v>
      </c>
      <c r="S34" s="48">
        <v>5</v>
      </c>
      <c r="T34" s="48">
        <v>1</v>
      </c>
      <c r="U34" s="48">
        <f t="shared" si="9"/>
        <v>1</v>
      </c>
      <c r="V34" s="50">
        <f t="shared" si="10"/>
        <v>2</v>
      </c>
      <c r="W34" s="51" t="s">
        <v>763</v>
      </c>
      <c r="X34" s="51" t="s">
        <v>763</v>
      </c>
      <c r="Y34" s="51">
        <v>0</v>
      </c>
      <c r="Z34" s="32"/>
      <c r="AA34" s="50"/>
      <c r="AB34" s="52"/>
      <c r="AC34" s="48"/>
      <c r="AD34" s="48"/>
      <c r="AE34" s="48"/>
      <c r="AF34" s="48"/>
    </row>
    <row r="35" spans="1:32" s="36" customFormat="1" ht="14.4" x14ac:dyDescent="0.3">
      <c r="A35" s="37" t="s">
        <v>108</v>
      </c>
      <c r="B35" s="45">
        <f>SUM(B7:B34)</f>
        <v>1469</v>
      </c>
      <c r="C35" s="45">
        <f t="shared" ref="C35:D35" si="11">SUM(C7:C34)</f>
        <v>770</v>
      </c>
      <c r="D35" s="45">
        <f t="shared" si="11"/>
        <v>2239</v>
      </c>
      <c r="E35" s="47">
        <f>B35/D35</f>
        <v>0.65609647163912466</v>
      </c>
      <c r="F35" s="32" t="s">
        <v>95</v>
      </c>
      <c r="G35" s="32" t="s">
        <v>95</v>
      </c>
      <c r="H35" s="32" t="s">
        <v>95</v>
      </c>
      <c r="I35" s="32" t="s">
        <v>95</v>
      </c>
      <c r="J35" s="32" t="s">
        <v>95</v>
      </c>
      <c r="K35" s="32" t="s">
        <v>95</v>
      </c>
      <c r="L35" s="32" t="s">
        <v>95</v>
      </c>
      <c r="M35" s="48">
        <v>200</v>
      </c>
      <c r="N35" s="48">
        <v>1</v>
      </c>
      <c r="O35" s="48" t="s">
        <v>246</v>
      </c>
      <c r="P35" s="48">
        <v>1991</v>
      </c>
      <c r="Q35" s="48">
        <v>1993</v>
      </c>
      <c r="R35" s="49">
        <v>220</v>
      </c>
      <c r="S35" s="48">
        <v>5</v>
      </c>
      <c r="T35" s="48">
        <v>1</v>
      </c>
      <c r="U35" s="48">
        <f t="shared" si="9"/>
        <v>1</v>
      </c>
      <c r="V35" s="50">
        <f t="shared" si="10"/>
        <v>3</v>
      </c>
      <c r="W35" s="51" t="s">
        <v>763</v>
      </c>
      <c r="X35" s="51" t="s">
        <v>763</v>
      </c>
      <c r="Y35" s="51">
        <v>0</v>
      </c>
      <c r="Z35" s="32" t="s">
        <v>95</v>
      </c>
      <c r="AA35" s="50"/>
      <c r="AB35" s="52"/>
      <c r="AC35" s="48"/>
      <c r="AD35" s="48"/>
      <c r="AE35" s="48"/>
      <c r="AF35" s="48"/>
    </row>
    <row r="36" spans="1:32" s="36" customFormat="1" ht="14.4" x14ac:dyDescent="0.3">
      <c r="A36" s="39" t="s">
        <v>161</v>
      </c>
      <c r="B36" s="39" t="s">
        <v>162</v>
      </c>
      <c r="C36" s="39" t="s">
        <v>163</v>
      </c>
      <c r="D36" s="39" t="s">
        <v>164</v>
      </c>
      <c r="E36" s="39" t="s">
        <v>165</v>
      </c>
      <c r="F36" s="32" t="s">
        <v>95</v>
      </c>
      <c r="G36" s="32" t="s">
        <v>95</v>
      </c>
      <c r="H36" s="32" t="s">
        <v>95</v>
      </c>
      <c r="I36" s="32" t="s">
        <v>95</v>
      </c>
      <c r="J36" s="32" t="s">
        <v>95</v>
      </c>
      <c r="K36" s="32" t="s">
        <v>95</v>
      </c>
      <c r="L36" s="32" t="s">
        <v>95</v>
      </c>
      <c r="M36" s="48">
        <v>203</v>
      </c>
      <c r="N36" s="48">
        <v>1</v>
      </c>
      <c r="O36" s="48" t="s">
        <v>247</v>
      </c>
      <c r="P36" s="48">
        <v>1991</v>
      </c>
      <c r="Q36" s="48">
        <v>1993</v>
      </c>
      <c r="R36" s="49">
        <v>150</v>
      </c>
      <c r="S36" s="48">
        <v>5</v>
      </c>
      <c r="T36" s="48">
        <v>1</v>
      </c>
      <c r="U36" s="48">
        <f t="shared" si="9"/>
        <v>1</v>
      </c>
      <c r="V36" s="50">
        <f t="shared" si="10"/>
        <v>2</v>
      </c>
      <c r="W36" s="51" t="s">
        <v>763</v>
      </c>
      <c r="X36" s="51" t="s">
        <v>763</v>
      </c>
      <c r="Y36" s="51">
        <v>0</v>
      </c>
      <c r="Z36" s="32" t="s">
        <v>95</v>
      </c>
      <c r="AA36" s="50"/>
      <c r="AB36" s="52"/>
      <c r="AC36" s="48"/>
      <c r="AD36" s="48"/>
      <c r="AE36" s="48"/>
      <c r="AF36" s="48"/>
    </row>
    <row r="37" spans="1:32" s="36" customFormat="1" ht="14.4" x14ac:dyDescent="0.3">
      <c r="A37" s="37" t="s">
        <v>173</v>
      </c>
      <c r="B37" s="45">
        <f>B7+B9+B11+B13+B15+B17+B19+B21+B23+B25+B27+B29+B31+B33</f>
        <v>957</v>
      </c>
      <c r="C37" s="45">
        <f>C7+C9+C11+C13+C15+C17+C19+C21+C23+C25+C27+C29+C31+C33</f>
        <v>346</v>
      </c>
      <c r="D37" s="45">
        <f>D7+D9+D11+D13+D15+D17+D19+D21+D23+D25+D27+D29+D31+D33</f>
        <v>1303</v>
      </c>
      <c r="E37" s="47">
        <f>B37/D37</f>
        <v>0.73445894090560249</v>
      </c>
      <c r="F37" s="32" t="s">
        <v>95</v>
      </c>
      <c r="G37" s="32" t="s">
        <v>95</v>
      </c>
      <c r="H37" s="32" t="s">
        <v>95</v>
      </c>
      <c r="I37" s="32" t="s">
        <v>95</v>
      </c>
      <c r="J37" s="32" t="s">
        <v>95</v>
      </c>
      <c r="K37" s="32" t="s">
        <v>95</v>
      </c>
      <c r="L37" s="32" t="s">
        <v>95</v>
      </c>
      <c r="M37" s="48">
        <v>233</v>
      </c>
      <c r="N37" s="48">
        <v>1</v>
      </c>
      <c r="O37" s="48" t="s">
        <v>248</v>
      </c>
      <c r="P37" s="48">
        <v>1991</v>
      </c>
      <c r="Q37" s="48">
        <v>1993</v>
      </c>
      <c r="R37" s="49">
        <v>125.2</v>
      </c>
      <c r="S37" s="48">
        <v>5</v>
      </c>
      <c r="T37" s="48">
        <v>0</v>
      </c>
      <c r="U37" s="48">
        <f t="shared" si="9"/>
        <v>1</v>
      </c>
      <c r="V37" s="50">
        <f t="shared" si="10"/>
        <v>2</v>
      </c>
      <c r="W37" s="51" t="s">
        <v>763</v>
      </c>
      <c r="X37" s="51" t="s">
        <v>763</v>
      </c>
      <c r="Y37" s="51">
        <v>0</v>
      </c>
      <c r="Z37" s="32" t="s">
        <v>95</v>
      </c>
      <c r="AA37" s="50"/>
      <c r="AB37" s="52"/>
      <c r="AC37" s="48"/>
      <c r="AD37" s="48"/>
      <c r="AE37" s="48"/>
      <c r="AF37" s="48"/>
    </row>
    <row r="38" spans="1:32" s="36" customFormat="1" ht="14.4" x14ac:dyDescent="0.3">
      <c r="A38" s="37" t="s">
        <v>174</v>
      </c>
      <c r="B38" s="45">
        <f>B8+B12+B16+B20+B24+B28+B32</f>
        <v>227</v>
      </c>
      <c r="C38" s="45">
        <f>C8+C12+C16+C20+C24+C28+C32</f>
        <v>185</v>
      </c>
      <c r="D38" s="45">
        <f>D8+D12+D16+D20+D24+D28+D32</f>
        <v>412</v>
      </c>
      <c r="E38" s="47">
        <f>B38/D38</f>
        <v>0.55097087378640774</v>
      </c>
      <c r="F38" s="32" t="s">
        <v>95</v>
      </c>
      <c r="G38" s="32" t="s">
        <v>95</v>
      </c>
      <c r="H38" s="32" t="s">
        <v>95</v>
      </c>
      <c r="I38" s="32" t="s">
        <v>95</v>
      </c>
      <c r="J38" s="32" t="s">
        <v>95</v>
      </c>
      <c r="K38" s="32" t="s">
        <v>95</v>
      </c>
      <c r="L38" s="32" t="s">
        <v>95</v>
      </c>
      <c r="M38" s="48">
        <v>253</v>
      </c>
      <c r="N38" s="48">
        <v>1</v>
      </c>
      <c r="O38" s="48" t="s">
        <v>249</v>
      </c>
      <c r="P38" s="48">
        <v>1991</v>
      </c>
      <c r="Q38" s="48">
        <v>1993</v>
      </c>
      <c r="R38" s="49">
        <v>200</v>
      </c>
      <c r="S38" s="48">
        <v>5</v>
      </c>
      <c r="T38" s="48">
        <v>1</v>
      </c>
      <c r="U38" s="48">
        <f t="shared" si="9"/>
        <v>1</v>
      </c>
      <c r="V38" s="50">
        <f t="shared" si="10"/>
        <v>3</v>
      </c>
      <c r="W38" s="51" t="s">
        <v>763</v>
      </c>
      <c r="X38" s="51" t="s">
        <v>763</v>
      </c>
      <c r="Y38" s="51">
        <v>0</v>
      </c>
      <c r="Z38" s="32" t="s">
        <v>95</v>
      </c>
      <c r="AA38" s="50"/>
      <c r="AB38" s="52"/>
      <c r="AC38" s="48"/>
      <c r="AD38" s="48"/>
      <c r="AE38" s="48"/>
      <c r="AF38" s="48"/>
    </row>
    <row r="39" spans="1:32" s="36" customFormat="1" ht="14.4" x14ac:dyDescent="0.3">
      <c r="A39" s="37" t="s">
        <v>175</v>
      </c>
      <c r="B39" s="45">
        <f>B35-B37-B38</f>
        <v>285</v>
      </c>
      <c r="C39" s="45">
        <f>C35-C37-C38</f>
        <v>239</v>
      </c>
      <c r="D39" s="45">
        <f>D35-D37-D38</f>
        <v>524</v>
      </c>
      <c r="E39" s="47">
        <f>B39/D39</f>
        <v>0.54389312977099236</v>
      </c>
      <c r="F39" s="32" t="s">
        <v>95</v>
      </c>
      <c r="G39" s="32" t="s">
        <v>95</v>
      </c>
      <c r="H39" s="32" t="s">
        <v>95</v>
      </c>
      <c r="I39" s="32" t="s">
        <v>95</v>
      </c>
      <c r="J39" s="32" t="s">
        <v>95</v>
      </c>
      <c r="K39" s="32" t="s">
        <v>95</v>
      </c>
      <c r="L39" s="32" t="s">
        <v>95</v>
      </c>
      <c r="M39" s="48">
        <v>260</v>
      </c>
      <c r="N39" s="48">
        <v>1</v>
      </c>
      <c r="O39" s="48" t="s">
        <v>250</v>
      </c>
      <c r="P39" s="48">
        <v>1991</v>
      </c>
      <c r="Q39" s="48">
        <v>1993</v>
      </c>
      <c r="R39" s="49">
        <v>225</v>
      </c>
      <c r="S39" s="48">
        <v>5</v>
      </c>
      <c r="T39" s="48">
        <v>1</v>
      </c>
      <c r="U39" s="48">
        <f t="shared" si="9"/>
        <v>1</v>
      </c>
      <c r="V39" s="50">
        <f t="shared" si="10"/>
        <v>3</v>
      </c>
      <c r="W39" s="51" t="s">
        <v>763</v>
      </c>
      <c r="X39" s="51" t="s">
        <v>763</v>
      </c>
      <c r="Y39" s="51">
        <v>0</v>
      </c>
      <c r="Z39" s="32" t="s">
        <v>95</v>
      </c>
      <c r="AA39" s="50"/>
      <c r="AB39" s="52"/>
      <c r="AC39" s="48"/>
      <c r="AD39" s="48"/>
      <c r="AE39" s="48"/>
      <c r="AF39" s="48"/>
    </row>
    <row r="40" spans="1:32" s="36" customFormat="1" ht="14.4" x14ac:dyDescent="0.3">
      <c r="A40" s="32" t="s">
        <v>95</v>
      </c>
      <c r="B40" s="32" t="s">
        <v>95</v>
      </c>
      <c r="C40" s="32" t="s">
        <v>95</v>
      </c>
      <c r="D40" s="32" t="s">
        <v>95</v>
      </c>
      <c r="E40" s="32" t="s">
        <v>95</v>
      </c>
      <c r="F40" s="32" t="s">
        <v>95</v>
      </c>
      <c r="G40" s="32" t="s">
        <v>95</v>
      </c>
      <c r="H40" s="32" t="s">
        <v>95</v>
      </c>
      <c r="I40" s="32" t="s">
        <v>95</v>
      </c>
      <c r="J40" s="32" t="s">
        <v>95</v>
      </c>
      <c r="K40" s="32" t="s">
        <v>95</v>
      </c>
      <c r="L40" s="32" t="s">
        <v>95</v>
      </c>
      <c r="M40" s="48">
        <v>294</v>
      </c>
      <c r="N40" s="48">
        <v>1</v>
      </c>
      <c r="O40" s="48" t="s">
        <v>251</v>
      </c>
      <c r="P40" s="48">
        <v>1991</v>
      </c>
      <c r="Q40" s="48">
        <v>1993</v>
      </c>
      <c r="R40" s="49">
        <v>251.68</v>
      </c>
      <c r="S40" s="48">
        <v>5</v>
      </c>
      <c r="T40" s="48">
        <v>1</v>
      </c>
      <c r="U40" s="48">
        <f t="shared" si="9"/>
        <v>1</v>
      </c>
      <c r="V40" s="50">
        <f t="shared" si="10"/>
        <v>3</v>
      </c>
      <c r="W40" s="51" t="s">
        <v>763</v>
      </c>
      <c r="X40" s="51" t="s">
        <v>763</v>
      </c>
      <c r="Y40" s="51">
        <v>0</v>
      </c>
      <c r="Z40" s="32" t="s">
        <v>95</v>
      </c>
      <c r="AA40" s="50"/>
      <c r="AB40" s="52"/>
      <c r="AC40" s="48"/>
      <c r="AD40" s="48"/>
      <c r="AE40" s="48"/>
      <c r="AF40" s="48"/>
    </row>
    <row r="41" spans="1:32" s="36" customFormat="1" ht="15.6" x14ac:dyDescent="0.3">
      <c r="A41" s="85" t="s">
        <v>176</v>
      </c>
      <c r="B41" s="38"/>
      <c r="C41" s="38"/>
      <c r="D41" s="39" t="s">
        <v>95</v>
      </c>
      <c r="E41" s="39" t="s">
        <v>95</v>
      </c>
      <c r="F41" s="32" t="s">
        <v>95</v>
      </c>
      <c r="G41" s="32" t="s">
        <v>95</v>
      </c>
      <c r="H41" s="32" t="s">
        <v>95</v>
      </c>
      <c r="I41" s="32" t="s">
        <v>95</v>
      </c>
      <c r="J41" s="32" t="s">
        <v>95</v>
      </c>
      <c r="K41" s="32" t="s">
        <v>95</v>
      </c>
      <c r="L41" s="32" t="s">
        <v>95</v>
      </c>
      <c r="M41" s="48">
        <v>300</v>
      </c>
      <c r="N41" s="48">
        <v>1</v>
      </c>
      <c r="O41" s="48" t="s">
        <v>252</v>
      </c>
      <c r="P41" s="48">
        <v>1991</v>
      </c>
      <c r="Q41" s="48">
        <v>1993</v>
      </c>
      <c r="R41" s="49">
        <v>305</v>
      </c>
      <c r="S41" s="48">
        <v>5</v>
      </c>
      <c r="T41" s="48">
        <v>0</v>
      </c>
      <c r="U41" s="48">
        <f t="shared" si="9"/>
        <v>1</v>
      </c>
      <c r="V41" s="50">
        <f t="shared" si="10"/>
        <v>4</v>
      </c>
      <c r="W41" s="51" t="s">
        <v>763</v>
      </c>
      <c r="X41" s="51" t="s">
        <v>763</v>
      </c>
      <c r="Y41" s="51">
        <v>0</v>
      </c>
      <c r="Z41" s="32" t="s">
        <v>95</v>
      </c>
      <c r="AA41" s="50"/>
      <c r="AB41" s="52"/>
      <c r="AC41" s="48"/>
      <c r="AD41" s="48"/>
      <c r="AE41" s="48"/>
      <c r="AF41" s="48"/>
    </row>
    <row r="42" spans="1:32" s="36" customFormat="1" ht="14.4" x14ac:dyDescent="0.3">
      <c r="A42" s="39" t="s">
        <v>95</v>
      </c>
      <c r="B42" s="39" t="s">
        <v>95</v>
      </c>
      <c r="C42" s="39" t="s">
        <v>95</v>
      </c>
      <c r="D42" s="39" t="s">
        <v>95</v>
      </c>
      <c r="E42" s="41" t="s">
        <v>160</v>
      </c>
      <c r="F42" s="32" t="s">
        <v>95</v>
      </c>
      <c r="G42" s="32" t="s">
        <v>95</v>
      </c>
      <c r="H42" s="32" t="s">
        <v>95</v>
      </c>
      <c r="I42" s="32" t="s">
        <v>95</v>
      </c>
      <c r="J42" s="32" t="s">
        <v>95</v>
      </c>
      <c r="K42" s="32" t="s">
        <v>95</v>
      </c>
      <c r="L42" s="32" t="s">
        <v>95</v>
      </c>
      <c r="M42" s="48">
        <v>413</v>
      </c>
      <c r="N42" s="48">
        <v>1</v>
      </c>
      <c r="O42" s="48" t="s">
        <v>253</v>
      </c>
      <c r="P42" s="48">
        <v>1991</v>
      </c>
      <c r="Q42" s="48">
        <v>1993</v>
      </c>
      <c r="R42" s="49">
        <v>200</v>
      </c>
      <c r="S42" s="48">
        <v>5</v>
      </c>
      <c r="T42" s="48">
        <v>0</v>
      </c>
      <c r="U42" s="48">
        <f t="shared" si="9"/>
        <v>1</v>
      </c>
      <c r="V42" s="50">
        <f t="shared" si="10"/>
        <v>3</v>
      </c>
      <c r="W42" s="51" t="s">
        <v>763</v>
      </c>
      <c r="X42" s="51" t="s">
        <v>763</v>
      </c>
      <c r="Y42" s="51">
        <v>0</v>
      </c>
      <c r="Z42" s="32" t="s">
        <v>95</v>
      </c>
      <c r="AA42" s="50"/>
      <c r="AB42" s="52"/>
      <c r="AC42" s="48"/>
      <c r="AD42" s="48"/>
      <c r="AE42" s="48"/>
      <c r="AF42" s="48"/>
    </row>
    <row r="43" spans="1:32" s="36" customFormat="1" ht="15.6" x14ac:dyDescent="0.3">
      <c r="A43" s="41" t="s">
        <v>177</v>
      </c>
      <c r="B43" s="41" t="s">
        <v>110</v>
      </c>
      <c r="C43" s="41" t="s">
        <v>109</v>
      </c>
      <c r="D43" s="41" t="s">
        <v>108</v>
      </c>
      <c r="E43" s="41" t="s">
        <v>110</v>
      </c>
      <c r="F43" s="32" t="s">
        <v>95</v>
      </c>
      <c r="G43" s="85" t="s">
        <v>180</v>
      </c>
      <c r="H43" s="39" t="s">
        <v>95</v>
      </c>
      <c r="I43" s="39" t="s">
        <v>95</v>
      </c>
      <c r="J43" s="39" t="s">
        <v>95</v>
      </c>
      <c r="K43" s="39" t="s">
        <v>95</v>
      </c>
      <c r="L43" s="32" t="s">
        <v>95</v>
      </c>
      <c r="M43" s="48">
        <v>425</v>
      </c>
      <c r="N43" s="48">
        <v>1</v>
      </c>
      <c r="O43" s="48" t="s">
        <v>254</v>
      </c>
      <c r="P43" s="48">
        <v>1991</v>
      </c>
      <c r="Q43" s="48">
        <v>1993</v>
      </c>
      <c r="R43" s="49">
        <v>253.29</v>
      </c>
      <c r="S43" s="48">
        <v>3</v>
      </c>
      <c r="T43" s="48">
        <v>1</v>
      </c>
      <c r="U43" s="48">
        <f t="shared" si="9"/>
        <v>1</v>
      </c>
      <c r="V43" s="50">
        <f t="shared" si="10"/>
        <v>3</v>
      </c>
      <c r="W43" s="51" t="s">
        <v>763</v>
      </c>
      <c r="X43" s="51" t="s">
        <v>763</v>
      </c>
      <c r="Y43" s="51">
        <v>0</v>
      </c>
      <c r="Z43" s="32" t="s">
        <v>95</v>
      </c>
      <c r="AA43" s="50"/>
      <c r="AB43" s="52"/>
      <c r="AC43" s="48"/>
      <c r="AD43" s="48"/>
      <c r="AE43" s="48"/>
      <c r="AF43" s="48"/>
    </row>
    <row r="44" spans="1:32" s="36" customFormat="1" ht="14.4" x14ac:dyDescent="0.3">
      <c r="A44" s="39" t="s">
        <v>178</v>
      </c>
      <c r="B44" s="39" t="s">
        <v>110</v>
      </c>
      <c r="C44" s="39" t="s">
        <v>109</v>
      </c>
      <c r="D44" s="39" t="s">
        <v>108</v>
      </c>
      <c r="E44" s="39" t="s">
        <v>179</v>
      </c>
      <c r="F44" s="32" t="s">
        <v>95</v>
      </c>
      <c r="G44" s="39" t="s">
        <v>95</v>
      </c>
      <c r="H44" s="39" t="s">
        <v>95</v>
      </c>
      <c r="I44" s="39" t="s">
        <v>95</v>
      </c>
      <c r="J44" s="39" t="s">
        <v>95</v>
      </c>
      <c r="K44" s="41" t="s">
        <v>160</v>
      </c>
      <c r="L44" s="32" t="s">
        <v>95</v>
      </c>
      <c r="M44" s="48">
        <v>441</v>
      </c>
      <c r="N44" s="48">
        <v>1</v>
      </c>
      <c r="O44" s="48" t="s">
        <v>255</v>
      </c>
      <c r="P44" s="48">
        <v>1991</v>
      </c>
      <c r="Q44" s="48">
        <v>1993</v>
      </c>
      <c r="R44" s="49">
        <v>550</v>
      </c>
      <c r="S44" s="48">
        <v>5</v>
      </c>
      <c r="T44" s="48">
        <v>1</v>
      </c>
      <c r="U44" s="48">
        <f t="shared" si="9"/>
        <v>1</v>
      </c>
      <c r="V44" s="50">
        <f t="shared" si="10"/>
        <v>6</v>
      </c>
      <c r="W44" s="51" t="s">
        <v>763</v>
      </c>
      <c r="X44" s="51" t="s">
        <v>763</v>
      </c>
      <c r="Y44" s="51">
        <v>0</v>
      </c>
      <c r="Z44" s="32" t="s">
        <v>95</v>
      </c>
      <c r="AA44" s="50"/>
      <c r="AB44" s="52"/>
      <c r="AC44" s="48"/>
      <c r="AD44" s="48"/>
      <c r="AE44" s="48"/>
      <c r="AF44" s="48"/>
    </row>
    <row r="45" spans="1:32" s="36" customFormat="1" ht="14.4" x14ac:dyDescent="0.3">
      <c r="A45" s="38">
        <v>1</v>
      </c>
      <c r="B45" s="45">
        <f t="shared" ref="B45:B54" si="12">SUMIF($S$8:$S$2246,A45,$T$8:$T$2246)</f>
        <v>3</v>
      </c>
      <c r="C45" s="45">
        <f>D45-B45</f>
        <v>2</v>
      </c>
      <c r="D45" s="45">
        <f t="shared" ref="D45:D54" si="13">COUNTIF($S$8:$S$2246,A45)</f>
        <v>5</v>
      </c>
      <c r="E45" s="47">
        <f>B45/D45</f>
        <v>0.6</v>
      </c>
      <c r="F45" s="32" t="s">
        <v>95</v>
      </c>
      <c r="G45" s="39" t="s">
        <v>95</v>
      </c>
      <c r="H45" s="41" t="s">
        <v>110</v>
      </c>
      <c r="I45" s="41" t="s">
        <v>109</v>
      </c>
      <c r="J45" s="41" t="s">
        <v>108</v>
      </c>
      <c r="K45" s="41" t="s">
        <v>110</v>
      </c>
      <c r="L45" s="32" t="s">
        <v>95</v>
      </c>
      <c r="M45" s="48">
        <v>499</v>
      </c>
      <c r="N45" s="48">
        <v>1</v>
      </c>
      <c r="O45" s="48" t="s">
        <v>256</v>
      </c>
      <c r="P45" s="48">
        <v>1991</v>
      </c>
      <c r="Q45" s="48">
        <v>1993</v>
      </c>
      <c r="R45" s="49">
        <v>368</v>
      </c>
      <c r="S45" s="48">
        <v>5</v>
      </c>
      <c r="T45" s="48">
        <v>1</v>
      </c>
      <c r="U45" s="48">
        <f t="shared" si="9"/>
        <v>1</v>
      </c>
      <c r="V45" s="50">
        <f t="shared" si="10"/>
        <v>4</v>
      </c>
      <c r="W45" s="51" t="s">
        <v>763</v>
      </c>
      <c r="X45" s="51" t="s">
        <v>763</v>
      </c>
      <c r="Y45" s="51">
        <v>0</v>
      </c>
      <c r="Z45" s="32" t="s">
        <v>95</v>
      </c>
      <c r="AA45" s="50"/>
      <c r="AB45" s="52"/>
      <c r="AC45" s="48"/>
      <c r="AD45" s="48"/>
      <c r="AE45" s="48"/>
      <c r="AF45" s="48"/>
    </row>
    <row r="46" spans="1:32" s="36" customFormat="1" ht="14.4" x14ac:dyDescent="0.3">
      <c r="A46" s="38">
        <v>2</v>
      </c>
      <c r="B46" s="45">
        <f t="shared" si="12"/>
        <v>1</v>
      </c>
      <c r="C46" s="45">
        <f t="shared" ref="C46:C54" si="14">D46-B46</f>
        <v>4</v>
      </c>
      <c r="D46" s="45">
        <f t="shared" si="13"/>
        <v>5</v>
      </c>
      <c r="E46" s="47">
        <f t="shared" ref="E46:E55" si="15">B46/D46</f>
        <v>0.2</v>
      </c>
      <c r="F46" s="32" t="s">
        <v>95</v>
      </c>
      <c r="G46" s="39" t="s">
        <v>181</v>
      </c>
      <c r="H46" s="39" t="s">
        <v>162</v>
      </c>
      <c r="I46" s="39" t="s">
        <v>163</v>
      </c>
      <c r="J46" s="39" t="s">
        <v>108</v>
      </c>
      <c r="K46" s="39" t="s">
        <v>165</v>
      </c>
      <c r="L46" s="32" t="s">
        <v>95</v>
      </c>
      <c r="M46" s="48">
        <v>518</v>
      </c>
      <c r="N46" s="48">
        <v>1</v>
      </c>
      <c r="O46" s="48" t="s">
        <v>257</v>
      </c>
      <c r="P46" s="48">
        <v>1991</v>
      </c>
      <c r="Q46" s="48">
        <v>1993</v>
      </c>
      <c r="R46" s="49">
        <v>245.28</v>
      </c>
      <c r="S46" s="48">
        <v>5</v>
      </c>
      <c r="T46" s="48">
        <v>1</v>
      </c>
      <c r="U46" s="48">
        <f t="shared" si="9"/>
        <v>1</v>
      </c>
      <c r="V46" s="50">
        <f t="shared" si="10"/>
        <v>3</v>
      </c>
      <c r="W46" s="51" t="s">
        <v>763</v>
      </c>
      <c r="X46" s="51" t="s">
        <v>763</v>
      </c>
      <c r="Y46" s="51">
        <v>0</v>
      </c>
      <c r="Z46" s="32" t="s">
        <v>95</v>
      </c>
      <c r="AA46" s="50"/>
      <c r="AB46" s="52"/>
      <c r="AC46" s="48"/>
      <c r="AD46" s="48"/>
      <c r="AE46" s="48"/>
      <c r="AF46" s="48"/>
    </row>
    <row r="47" spans="1:32" s="36" customFormat="1" ht="14.4" x14ac:dyDescent="0.3">
      <c r="A47" s="38">
        <v>3</v>
      </c>
      <c r="B47" s="45">
        <f t="shared" si="12"/>
        <v>30</v>
      </c>
      <c r="C47" s="45">
        <f t="shared" si="14"/>
        <v>20</v>
      </c>
      <c r="D47" s="45">
        <f t="shared" si="13"/>
        <v>50</v>
      </c>
      <c r="E47" s="47">
        <f t="shared" si="15"/>
        <v>0.6</v>
      </c>
      <c r="F47" s="32" t="s">
        <v>95</v>
      </c>
      <c r="G47" s="37" t="s">
        <v>182</v>
      </c>
      <c r="H47" s="45">
        <f>SUMIF($Y$8:$Y$2246,1,$T$8:$T$2246)</f>
        <v>27</v>
      </c>
      <c r="I47" s="45">
        <f>J47-H47</f>
        <v>19</v>
      </c>
      <c r="J47" s="45">
        <f>COUNTIF($Y$8:$Y$2246,1)</f>
        <v>46</v>
      </c>
      <c r="K47" s="47">
        <f>H47/J47</f>
        <v>0.58695652173913049</v>
      </c>
      <c r="L47" s="32" t="s">
        <v>95</v>
      </c>
      <c r="M47" s="48">
        <v>712</v>
      </c>
      <c r="N47" s="48">
        <v>1</v>
      </c>
      <c r="O47" s="48" t="s">
        <v>258</v>
      </c>
      <c r="P47" s="48">
        <v>1991</v>
      </c>
      <c r="Q47" s="48">
        <v>1993</v>
      </c>
      <c r="R47" s="49">
        <v>375</v>
      </c>
      <c r="S47" s="48">
        <v>5</v>
      </c>
      <c r="T47" s="48">
        <v>0</v>
      </c>
      <c r="U47" s="48">
        <f t="shared" si="9"/>
        <v>1</v>
      </c>
      <c r="V47" s="50">
        <f t="shared" si="10"/>
        <v>4</v>
      </c>
      <c r="W47" s="51" t="s">
        <v>763</v>
      </c>
      <c r="X47" s="51" t="s">
        <v>763</v>
      </c>
      <c r="Y47" s="51">
        <v>0</v>
      </c>
      <c r="Z47" s="32" t="s">
        <v>95</v>
      </c>
      <c r="AA47" s="50"/>
      <c r="AB47" s="52"/>
      <c r="AC47" s="48"/>
      <c r="AD47" s="48"/>
      <c r="AE47" s="48"/>
      <c r="AF47" s="48"/>
    </row>
    <row r="48" spans="1:32" s="36" customFormat="1" ht="14.4" x14ac:dyDescent="0.3">
      <c r="A48" s="38">
        <v>4</v>
      </c>
      <c r="B48" s="45">
        <f t="shared" si="12"/>
        <v>49</v>
      </c>
      <c r="C48" s="45">
        <f t="shared" si="14"/>
        <v>14</v>
      </c>
      <c r="D48" s="45">
        <f t="shared" si="13"/>
        <v>63</v>
      </c>
      <c r="E48" s="47">
        <f t="shared" si="15"/>
        <v>0.77777777777777779</v>
      </c>
      <c r="F48" s="32" t="s">
        <v>95</v>
      </c>
      <c r="G48" s="37" t="s">
        <v>183</v>
      </c>
      <c r="H48" s="45">
        <f>SUMIF($Y$8:$Y$2246,0,$T$8:$T$2246)</f>
        <v>1442</v>
      </c>
      <c r="I48" s="45">
        <f>J48-H48</f>
        <v>751</v>
      </c>
      <c r="J48" s="45">
        <f>COUNTIF($Y$8:$Y$2246,0)</f>
        <v>2193</v>
      </c>
      <c r="K48" s="47">
        <f>H48/J48</f>
        <v>0.65754673962608301</v>
      </c>
      <c r="L48" s="32" t="s">
        <v>95</v>
      </c>
      <c r="M48" s="48">
        <v>720</v>
      </c>
      <c r="N48" s="48">
        <v>1</v>
      </c>
      <c r="O48" s="48" t="s">
        <v>259</v>
      </c>
      <c r="P48" s="48">
        <v>1991</v>
      </c>
      <c r="Q48" s="48">
        <v>1993</v>
      </c>
      <c r="R48" s="49">
        <v>794</v>
      </c>
      <c r="S48" s="48">
        <v>5</v>
      </c>
      <c r="T48" s="48">
        <v>1</v>
      </c>
      <c r="U48" s="48">
        <f t="shared" si="9"/>
        <v>1</v>
      </c>
      <c r="V48" s="50">
        <f t="shared" si="10"/>
        <v>8</v>
      </c>
      <c r="W48" s="51" t="s">
        <v>763</v>
      </c>
      <c r="X48" s="51" t="s">
        <v>763</v>
      </c>
      <c r="Y48" s="51">
        <v>0</v>
      </c>
      <c r="Z48" s="32" t="s">
        <v>95</v>
      </c>
      <c r="AA48" s="50"/>
      <c r="AB48" s="52"/>
      <c r="AC48" s="48"/>
      <c r="AD48" s="48"/>
      <c r="AE48" s="48"/>
      <c r="AF48" s="48"/>
    </row>
    <row r="49" spans="1:32" s="36" customFormat="1" ht="14.4" x14ac:dyDescent="0.3">
      <c r="A49" s="38">
        <v>5</v>
      </c>
      <c r="B49" s="45">
        <f t="shared" si="12"/>
        <v>345</v>
      </c>
      <c r="C49" s="45">
        <f t="shared" si="14"/>
        <v>189</v>
      </c>
      <c r="D49" s="45">
        <f t="shared" si="13"/>
        <v>534</v>
      </c>
      <c r="E49" s="47">
        <f t="shared" si="15"/>
        <v>0.6460674157303371</v>
      </c>
      <c r="F49" s="32" t="s">
        <v>95</v>
      </c>
      <c r="G49" s="37" t="s">
        <v>172</v>
      </c>
      <c r="H49" s="45">
        <f>H47+H48</f>
        <v>1469</v>
      </c>
      <c r="I49" s="45">
        <f>I47+I48</f>
        <v>770</v>
      </c>
      <c r="J49" s="45">
        <f>J47+J48</f>
        <v>2239</v>
      </c>
      <c r="K49" s="47">
        <f>H49/J49</f>
        <v>0.65609647163912466</v>
      </c>
      <c r="L49" s="32" t="s">
        <v>95</v>
      </c>
      <c r="M49" s="48">
        <v>727</v>
      </c>
      <c r="N49" s="48">
        <v>1</v>
      </c>
      <c r="O49" s="48" t="s">
        <v>260</v>
      </c>
      <c r="P49" s="48">
        <v>1991</v>
      </c>
      <c r="Q49" s="48">
        <v>1993</v>
      </c>
      <c r="R49" s="49">
        <v>235.38</v>
      </c>
      <c r="S49" s="48">
        <v>5</v>
      </c>
      <c r="T49" s="48">
        <v>0</v>
      </c>
      <c r="U49" s="48">
        <f t="shared" si="9"/>
        <v>1</v>
      </c>
      <c r="V49" s="50">
        <f t="shared" si="10"/>
        <v>3</v>
      </c>
      <c r="W49" s="51" t="s">
        <v>763</v>
      </c>
      <c r="X49" s="51" t="s">
        <v>763</v>
      </c>
      <c r="Y49" s="51">
        <v>0</v>
      </c>
      <c r="Z49" s="32" t="s">
        <v>95</v>
      </c>
      <c r="AA49" s="50"/>
      <c r="AB49" s="52"/>
      <c r="AC49" s="48"/>
      <c r="AD49" s="48"/>
      <c r="AE49" s="48"/>
      <c r="AF49" s="48"/>
    </row>
    <row r="50" spans="1:32" s="36" customFormat="1" ht="14.4" x14ac:dyDescent="0.3">
      <c r="A50" s="38">
        <v>6</v>
      </c>
      <c r="B50" s="45">
        <f t="shared" si="12"/>
        <v>61</v>
      </c>
      <c r="C50" s="45">
        <f t="shared" si="14"/>
        <v>36</v>
      </c>
      <c r="D50" s="45">
        <f t="shared" si="13"/>
        <v>97</v>
      </c>
      <c r="E50" s="47">
        <f t="shared" si="15"/>
        <v>0.62886597938144329</v>
      </c>
      <c r="F50" s="32" t="s">
        <v>95</v>
      </c>
      <c r="G50" s="32" t="s">
        <v>95</v>
      </c>
      <c r="H50" s="32" t="s">
        <v>95</v>
      </c>
      <c r="I50" s="32" t="s">
        <v>95</v>
      </c>
      <c r="J50" s="32" t="s">
        <v>95</v>
      </c>
      <c r="K50" s="32" t="s">
        <v>95</v>
      </c>
      <c r="L50" s="32" t="s">
        <v>95</v>
      </c>
      <c r="M50" s="48">
        <v>877</v>
      </c>
      <c r="N50" s="48">
        <v>1</v>
      </c>
      <c r="O50" s="48" t="s">
        <v>261</v>
      </c>
      <c r="P50" s="48">
        <v>1991</v>
      </c>
      <c r="Q50" s="48">
        <v>1993</v>
      </c>
      <c r="R50" s="49">
        <v>197</v>
      </c>
      <c r="S50" s="48">
        <v>5</v>
      </c>
      <c r="T50" s="48">
        <v>1</v>
      </c>
      <c r="U50" s="48">
        <f t="shared" si="9"/>
        <v>1</v>
      </c>
      <c r="V50" s="50">
        <f t="shared" si="10"/>
        <v>2</v>
      </c>
      <c r="W50" s="51" t="s">
        <v>763</v>
      </c>
      <c r="X50" s="51" t="s">
        <v>763</v>
      </c>
      <c r="Y50" s="51">
        <v>0</v>
      </c>
      <c r="Z50" s="32" t="s">
        <v>95</v>
      </c>
      <c r="AA50" s="50"/>
      <c r="AB50" s="52"/>
      <c r="AC50" s="48"/>
      <c r="AD50" s="48"/>
      <c r="AE50" s="48"/>
      <c r="AF50" s="48"/>
    </row>
    <row r="51" spans="1:32" s="36" customFormat="1" ht="14.4" x14ac:dyDescent="0.3">
      <c r="A51" s="38">
        <v>7</v>
      </c>
      <c r="B51" s="45">
        <f t="shared" si="12"/>
        <v>78</v>
      </c>
      <c r="C51" s="45">
        <f t="shared" si="14"/>
        <v>38</v>
      </c>
      <c r="D51" s="45">
        <f t="shared" si="13"/>
        <v>116</v>
      </c>
      <c r="E51" s="47">
        <f t="shared" si="15"/>
        <v>0.67241379310344829</v>
      </c>
      <c r="F51" s="32" t="s">
        <v>95</v>
      </c>
      <c r="G51" s="32" t="s">
        <v>95</v>
      </c>
      <c r="H51" s="32" t="s">
        <v>95</v>
      </c>
      <c r="I51" s="32" t="s">
        <v>95</v>
      </c>
      <c r="J51" s="32" t="s">
        <v>95</v>
      </c>
      <c r="K51" s="32" t="s">
        <v>95</v>
      </c>
      <c r="L51" s="32" t="s">
        <v>95</v>
      </c>
      <c r="M51" s="48">
        <v>126</v>
      </c>
      <c r="N51" s="48">
        <v>1</v>
      </c>
      <c r="O51" s="48" t="s">
        <v>262</v>
      </c>
      <c r="P51" s="48">
        <v>1991</v>
      </c>
      <c r="Q51" s="48">
        <v>1994</v>
      </c>
      <c r="R51" s="49">
        <v>338</v>
      </c>
      <c r="S51" s="48">
        <v>5</v>
      </c>
      <c r="T51" s="48">
        <v>1</v>
      </c>
      <c r="U51" s="48">
        <f t="shared" si="9"/>
        <v>1</v>
      </c>
      <c r="V51" s="50">
        <f t="shared" si="10"/>
        <v>4</v>
      </c>
      <c r="W51" s="51" t="s">
        <v>763</v>
      </c>
      <c r="X51" s="51" t="s">
        <v>763</v>
      </c>
      <c r="Y51" s="51">
        <v>0</v>
      </c>
      <c r="Z51" s="32" t="s">
        <v>95</v>
      </c>
      <c r="AA51" s="50"/>
      <c r="AB51" s="52"/>
      <c r="AC51" s="48"/>
      <c r="AD51" s="48"/>
      <c r="AE51" s="48"/>
      <c r="AF51" s="48"/>
    </row>
    <row r="52" spans="1:32" s="36" customFormat="1" ht="14.4" x14ac:dyDescent="0.3">
      <c r="A52" s="38">
        <v>8</v>
      </c>
      <c r="B52" s="45">
        <f t="shared" si="12"/>
        <v>40</v>
      </c>
      <c r="C52" s="45">
        <f t="shared" si="14"/>
        <v>20</v>
      </c>
      <c r="D52" s="45">
        <f t="shared" si="13"/>
        <v>60</v>
      </c>
      <c r="E52" s="47">
        <f t="shared" si="15"/>
        <v>0.66666666666666663</v>
      </c>
      <c r="F52" s="32" t="s">
        <v>95</v>
      </c>
      <c r="G52" s="32" t="s">
        <v>95</v>
      </c>
      <c r="H52" s="32" t="s">
        <v>95</v>
      </c>
      <c r="I52" s="32" t="s">
        <v>95</v>
      </c>
      <c r="J52" s="32" t="s">
        <v>95</v>
      </c>
      <c r="K52" s="32" t="s">
        <v>95</v>
      </c>
      <c r="L52" s="32" t="s">
        <v>95</v>
      </c>
      <c r="M52" s="48">
        <v>852</v>
      </c>
      <c r="N52" s="48">
        <v>1</v>
      </c>
      <c r="O52" s="48" t="s">
        <v>263</v>
      </c>
      <c r="P52" s="48">
        <v>1991</v>
      </c>
      <c r="Q52" s="48">
        <v>1994</v>
      </c>
      <c r="R52" s="49">
        <v>800</v>
      </c>
      <c r="S52" s="48">
        <v>5</v>
      </c>
      <c r="T52" s="48">
        <v>1</v>
      </c>
      <c r="U52" s="48">
        <f t="shared" si="9"/>
        <v>1</v>
      </c>
      <c r="V52" s="50">
        <f t="shared" si="10"/>
        <v>9</v>
      </c>
      <c r="W52" s="51" t="s">
        <v>763</v>
      </c>
      <c r="X52" s="51" t="s">
        <v>763</v>
      </c>
      <c r="Y52" s="51">
        <v>0</v>
      </c>
      <c r="Z52" s="32" t="s">
        <v>95</v>
      </c>
      <c r="AA52" s="50"/>
      <c r="AB52" s="52"/>
      <c r="AC52" s="48"/>
      <c r="AD52" s="48"/>
      <c r="AE52" s="48"/>
      <c r="AF52" s="48"/>
    </row>
    <row r="53" spans="1:32" s="36" customFormat="1" ht="14.4" x14ac:dyDescent="0.3">
      <c r="A53" s="38">
        <v>9</v>
      </c>
      <c r="B53" s="45">
        <f t="shared" si="12"/>
        <v>20</v>
      </c>
      <c r="C53" s="45">
        <f t="shared" si="14"/>
        <v>4</v>
      </c>
      <c r="D53" s="45">
        <f t="shared" si="13"/>
        <v>24</v>
      </c>
      <c r="E53" s="47">
        <f t="shared" si="15"/>
        <v>0.83333333333333337</v>
      </c>
      <c r="F53" s="32" t="s">
        <v>95</v>
      </c>
      <c r="G53" s="32" t="s">
        <v>95</v>
      </c>
      <c r="H53" s="32" t="s">
        <v>95</v>
      </c>
      <c r="I53" s="32" t="s">
        <v>95</v>
      </c>
      <c r="J53" s="32" t="s">
        <v>95</v>
      </c>
      <c r="K53" s="32" t="s">
        <v>95</v>
      </c>
      <c r="L53" s="32" t="s">
        <v>95</v>
      </c>
      <c r="M53" s="48">
        <v>14</v>
      </c>
      <c r="N53" s="48">
        <v>1</v>
      </c>
      <c r="O53" s="48" t="s">
        <v>264</v>
      </c>
      <c r="P53" s="48">
        <v>1992</v>
      </c>
      <c r="Q53" s="48">
        <v>1993</v>
      </c>
      <c r="R53" s="49">
        <v>203.51</v>
      </c>
      <c r="S53" s="48">
        <v>5</v>
      </c>
      <c r="T53" s="48">
        <v>1</v>
      </c>
      <c r="U53" s="48">
        <f t="shared" si="9"/>
        <v>0</v>
      </c>
      <c r="V53" s="50">
        <f t="shared" si="10"/>
        <v>3</v>
      </c>
      <c r="W53" s="51" t="s">
        <v>763</v>
      </c>
      <c r="X53" s="51" t="s">
        <v>763</v>
      </c>
      <c r="Y53" s="51">
        <v>0</v>
      </c>
      <c r="Z53" s="32" t="s">
        <v>95</v>
      </c>
      <c r="AA53" s="50"/>
      <c r="AB53" s="52"/>
      <c r="AC53" s="48"/>
      <c r="AD53" s="48"/>
      <c r="AE53" s="48"/>
      <c r="AF53" s="48"/>
    </row>
    <row r="54" spans="1:32" s="36" customFormat="1" ht="14.4" x14ac:dyDescent="0.3">
      <c r="A54" s="38">
        <v>10</v>
      </c>
      <c r="B54" s="45">
        <f t="shared" si="12"/>
        <v>842</v>
      </c>
      <c r="C54" s="45">
        <f t="shared" si="14"/>
        <v>443</v>
      </c>
      <c r="D54" s="45">
        <f t="shared" si="13"/>
        <v>1285</v>
      </c>
      <c r="E54" s="47">
        <f t="shared" si="15"/>
        <v>0.65525291828793775</v>
      </c>
      <c r="F54" s="32" t="s">
        <v>95</v>
      </c>
      <c r="G54" s="32" t="s">
        <v>95</v>
      </c>
      <c r="H54" s="32" t="s">
        <v>95</v>
      </c>
      <c r="I54" s="32" t="s">
        <v>95</v>
      </c>
      <c r="J54" s="32" t="s">
        <v>95</v>
      </c>
      <c r="K54" s="32" t="s">
        <v>95</v>
      </c>
      <c r="L54" s="32" t="s">
        <v>95</v>
      </c>
      <c r="M54" s="48">
        <v>15</v>
      </c>
      <c r="N54" s="48">
        <v>1</v>
      </c>
      <c r="O54" s="48" t="s">
        <v>265</v>
      </c>
      <c r="P54" s="48">
        <v>1992</v>
      </c>
      <c r="Q54" s="48">
        <v>1993</v>
      </c>
      <c r="R54" s="49">
        <v>302.73</v>
      </c>
      <c r="S54" s="48">
        <v>5</v>
      </c>
      <c r="T54" s="48">
        <v>0</v>
      </c>
      <c r="U54" s="48">
        <f t="shared" si="9"/>
        <v>0</v>
      </c>
      <c r="V54" s="50">
        <f t="shared" si="10"/>
        <v>4</v>
      </c>
      <c r="W54" s="51" t="s">
        <v>763</v>
      </c>
      <c r="X54" s="51" t="s">
        <v>763</v>
      </c>
      <c r="Y54" s="51">
        <v>0</v>
      </c>
      <c r="Z54" s="32" t="s">
        <v>95</v>
      </c>
      <c r="AA54" s="50"/>
      <c r="AB54" s="52"/>
      <c r="AC54" s="48"/>
      <c r="AD54" s="48"/>
      <c r="AE54" s="48"/>
      <c r="AF54" s="42"/>
    </row>
    <row r="55" spans="1:32" s="36" customFormat="1" ht="14.4" x14ac:dyDescent="0.3">
      <c r="A55" s="41" t="s">
        <v>108</v>
      </c>
      <c r="B55" s="45">
        <f>SUM(B45:B54)</f>
        <v>1469</v>
      </c>
      <c r="C55" s="45">
        <f>SUM(C45:C54)</f>
        <v>770</v>
      </c>
      <c r="D55" s="45">
        <f>SUM(D45:D54)</f>
        <v>2239</v>
      </c>
      <c r="E55" s="47">
        <f t="shared" si="15"/>
        <v>0.65609647163912466</v>
      </c>
      <c r="F55" s="32" t="s">
        <v>95</v>
      </c>
      <c r="G55" s="32" t="s">
        <v>95</v>
      </c>
      <c r="H55" s="32" t="s">
        <v>95</v>
      </c>
      <c r="I55" s="32" t="s">
        <v>95</v>
      </c>
      <c r="J55" s="32" t="s">
        <v>95</v>
      </c>
      <c r="K55" s="32" t="s">
        <v>95</v>
      </c>
      <c r="L55" s="32" t="s">
        <v>95</v>
      </c>
      <c r="M55" s="48">
        <v>47</v>
      </c>
      <c r="N55" s="48">
        <v>1</v>
      </c>
      <c r="O55" s="48" t="s">
        <v>236</v>
      </c>
      <c r="P55" s="48">
        <v>1992</v>
      </c>
      <c r="Q55" s="48">
        <v>1993</v>
      </c>
      <c r="R55" s="49">
        <v>125</v>
      </c>
      <c r="S55" s="48">
        <v>4</v>
      </c>
      <c r="T55" s="48">
        <v>0</v>
      </c>
      <c r="U55" s="48">
        <f t="shared" si="9"/>
        <v>0</v>
      </c>
      <c r="V55" s="50">
        <f t="shared" si="10"/>
        <v>2</v>
      </c>
      <c r="W55" s="51" t="s">
        <v>763</v>
      </c>
      <c r="X55" s="51" t="s">
        <v>763</v>
      </c>
      <c r="Y55" s="51">
        <v>0</v>
      </c>
      <c r="Z55" s="32" t="s">
        <v>95</v>
      </c>
      <c r="AA55" s="50"/>
      <c r="AB55" s="52"/>
      <c r="AC55" s="48"/>
      <c r="AD55" s="48"/>
      <c r="AE55" s="48"/>
      <c r="AF55" s="42"/>
    </row>
    <row r="56" spans="1:32" s="36" customFormat="1" ht="14.4" x14ac:dyDescent="0.3">
      <c r="A56" s="32" t="s">
        <v>95</v>
      </c>
      <c r="B56" s="32" t="s">
        <v>95</v>
      </c>
      <c r="C56" s="32" t="s">
        <v>95</v>
      </c>
      <c r="D56" s="32" t="s">
        <v>95</v>
      </c>
      <c r="E56" s="32" t="s">
        <v>95</v>
      </c>
      <c r="F56" s="32" t="s">
        <v>95</v>
      </c>
      <c r="G56" s="32" t="s">
        <v>95</v>
      </c>
      <c r="H56" s="32" t="s">
        <v>95</v>
      </c>
      <c r="I56" s="32" t="s">
        <v>95</v>
      </c>
      <c r="J56" s="32" t="s">
        <v>95</v>
      </c>
      <c r="K56" s="32" t="s">
        <v>95</v>
      </c>
      <c r="L56" s="32" t="s">
        <v>95</v>
      </c>
      <c r="M56" s="48">
        <v>77</v>
      </c>
      <c r="N56" s="48">
        <v>1</v>
      </c>
      <c r="O56" s="48" t="s">
        <v>266</v>
      </c>
      <c r="P56" s="48">
        <v>1992</v>
      </c>
      <c r="Q56" s="48">
        <v>1993</v>
      </c>
      <c r="R56" s="49">
        <v>305</v>
      </c>
      <c r="S56" s="48">
        <v>5</v>
      </c>
      <c r="T56" s="48">
        <v>1</v>
      </c>
      <c r="U56" s="48">
        <f t="shared" si="9"/>
        <v>0</v>
      </c>
      <c r="V56" s="50">
        <f t="shared" si="10"/>
        <v>4</v>
      </c>
      <c r="W56" s="51" t="s">
        <v>763</v>
      </c>
      <c r="X56" s="51" t="s">
        <v>763</v>
      </c>
      <c r="Y56" s="51">
        <v>0</v>
      </c>
      <c r="Z56" s="32" t="s">
        <v>95</v>
      </c>
      <c r="AA56" s="50"/>
      <c r="AB56" s="52"/>
      <c r="AC56" s="48"/>
      <c r="AD56" s="48"/>
      <c r="AE56" s="48"/>
      <c r="AF56" s="42"/>
    </row>
    <row r="57" spans="1:32" s="36" customFormat="1" ht="14.4" x14ac:dyDescent="0.3">
      <c r="A57" s="32" t="s">
        <v>95</v>
      </c>
      <c r="B57" s="32" t="s">
        <v>95</v>
      </c>
      <c r="C57" s="32" t="s">
        <v>95</v>
      </c>
      <c r="D57" s="32" t="s">
        <v>95</v>
      </c>
      <c r="E57" s="32" t="s">
        <v>95</v>
      </c>
      <c r="F57" s="32" t="s">
        <v>95</v>
      </c>
      <c r="G57" s="32" t="s">
        <v>95</v>
      </c>
      <c r="H57" s="32" t="s">
        <v>95</v>
      </c>
      <c r="I57" s="32" t="s">
        <v>95</v>
      </c>
      <c r="J57" s="32" t="s">
        <v>95</v>
      </c>
      <c r="K57" s="32" t="s">
        <v>95</v>
      </c>
      <c r="L57" s="32" t="s">
        <v>95</v>
      </c>
      <c r="M57" s="48">
        <v>84</v>
      </c>
      <c r="N57" s="48">
        <v>1</v>
      </c>
      <c r="O57" s="48" t="s">
        <v>267</v>
      </c>
      <c r="P57" s="48">
        <v>1992</v>
      </c>
      <c r="Q57" s="48">
        <v>1993</v>
      </c>
      <c r="R57" s="49">
        <v>267.85000000000002</v>
      </c>
      <c r="S57" s="48">
        <v>5</v>
      </c>
      <c r="T57" s="48">
        <v>0</v>
      </c>
      <c r="U57" s="48">
        <f t="shared" si="9"/>
        <v>0</v>
      </c>
      <c r="V57" s="50">
        <f t="shared" si="10"/>
        <v>3</v>
      </c>
      <c r="W57" s="51" t="s">
        <v>763</v>
      </c>
      <c r="X57" s="51" t="s">
        <v>763</v>
      </c>
      <c r="Y57" s="51">
        <v>0</v>
      </c>
      <c r="Z57" s="32" t="s">
        <v>95</v>
      </c>
      <c r="AA57" s="50"/>
      <c r="AB57" s="52"/>
      <c r="AC57" s="48"/>
      <c r="AD57" s="48"/>
      <c r="AE57" s="48"/>
      <c r="AF57" s="42"/>
    </row>
    <row r="58" spans="1:32" s="36" customFormat="1" ht="14.4" x14ac:dyDescent="0.3">
      <c r="A58" s="32" t="s">
        <v>95</v>
      </c>
      <c r="B58" s="32" t="s">
        <v>95</v>
      </c>
      <c r="C58" s="32" t="s">
        <v>95</v>
      </c>
      <c r="D58" s="32" t="s">
        <v>95</v>
      </c>
      <c r="E58" s="32" t="s">
        <v>95</v>
      </c>
      <c r="F58" s="32" t="s">
        <v>95</v>
      </c>
      <c r="G58" s="32" t="s">
        <v>95</v>
      </c>
      <c r="H58" s="32" t="s">
        <v>95</v>
      </c>
      <c r="I58" s="32" t="s">
        <v>95</v>
      </c>
      <c r="J58" s="32" t="s">
        <v>95</v>
      </c>
      <c r="K58" s="32" t="s">
        <v>95</v>
      </c>
      <c r="L58" s="32" t="s">
        <v>95</v>
      </c>
      <c r="M58" s="48">
        <v>88</v>
      </c>
      <c r="N58" s="48">
        <v>1</v>
      </c>
      <c r="O58" s="48" t="s">
        <v>238</v>
      </c>
      <c r="P58" s="48">
        <v>1992</v>
      </c>
      <c r="Q58" s="48">
        <v>1993</v>
      </c>
      <c r="R58" s="49">
        <v>317.41000000000003</v>
      </c>
      <c r="S58" s="48">
        <v>5</v>
      </c>
      <c r="T58" s="48">
        <v>1</v>
      </c>
      <c r="U58" s="48">
        <f t="shared" si="9"/>
        <v>0</v>
      </c>
      <c r="V58" s="50">
        <f t="shared" si="10"/>
        <v>4</v>
      </c>
      <c r="W58" s="51" t="s">
        <v>763</v>
      </c>
      <c r="X58" s="51" t="s">
        <v>763</v>
      </c>
      <c r="Y58" s="51">
        <v>0</v>
      </c>
      <c r="Z58" s="32" t="s">
        <v>95</v>
      </c>
      <c r="AA58" s="50"/>
      <c r="AB58" s="52"/>
      <c r="AC58" s="48"/>
      <c r="AD58" s="48"/>
      <c r="AE58" s="48"/>
      <c r="AF58" s="42"/>
    </row>
    <row r="59" spans="1:32" s="36" customFormat="1" ht="14.4" x14ac:dyDescent="0.3">
      <c r="A59" s="32" t="s">
        <v>95</v>
      </c>
      <c r="B59" s="32" t="s">
        <v>95</v>
      </c>
      <c r="C59" s="32" t="s">
        <v>95</v>
      </c>
      <c r="D59" s="32" t="s">
        <v>95</v>
      </c>
      <c r="E59" s="32" t="s">
        <v>95</v>
      </c>
      <c r="F59" s="32" t="s">
        <v>95</v>
      </c>
      <c r="G59" s="32" t="s">
        <v>95</v>
      </c>
      <c r="H59" s="32" t="s">
        <v>95</v>
      </c>
      <c r="I59" s="32" t="s">
        <v>95</v>
      </c>
      <c r="J59" s="32" t="s">
        <v>95</v>
      </c>
      <c r="K59" s="32" t="s">
        <v>95</v>
      </c>
      <c r="L59" s="32" t="s">
        <v>95</v>
      </c>
      <c r="M59" s="48">
        <v>91</v>
      </c>
      <c r="N59" s="48">
        <v>1</v>
      </c>
      <c r="O59" s="48" t="s">
        <v>239</v>
      </c>
      <c r="P59" s="48">
        <v>1992</v>
      </c>
      <c r="Q59" s="48">
        <v>1993</v>
      </c>
      <c r="R59" s="49">
        <v>133.62</v>
      </c>
      <c r="S59" s="48">
        <v>5</v>
      </c>
      <c r="T59" s="48">
        <v>1</v>
      </c>
      <c r="U59" s="48">
        <f t="shared" si="9"/>
        <v>0</v>
      </c>
      <c r="V59" s="50">
        <f t="shared" si="10"/>
        <v>2</v>
      </c>
      <c r="W59" s="51" t="s">
        <v>763</v>
      </c>
      <c r="X59" s="51" t="s">
        <v>763</v>
      </c>
      <c r="Y59" s="51">
        <v>0</v>
      </c>
      <c r="Z59" s="32" t="s">
        <v>95</v>
      </c>
      <c r="AA59" s="50"/>
      <c r="AB59" s="52"/>
      <c r="AC59" s="48"/>
      <c r="AD59" s="48"/>
      <c r="AE59" s="48"/>
      <c r="AF59" s="42"/>
    </row>
    <row r="60" spans="1:32" s="36" customFormat="1" ht="14.4" x14ac:dyDescent="0.3">
      <c r="A60" s="32" t="s">
        <v>95</v>
      </c>
      <c r="B60" s="32" t="s">
        <v>95</v>
      </c>
      <c r="C60" s="32" t="s">
        <v>95</v>
      </c>
      <c r="D60" s="32" t="s">
        <v>95</v>
      </c>
      <c r="E60" s="32" t="s">
        <v>95</v>
      </c>
      <c r="F60" s="32" t="s">
        <v>95</v>
      </c>
      <c r="G60" s="32" t="s">
        <v>95</v>
      </c>
      <c r="H60" s="32" t="s">
        <v>95</v>
      </c>
      <c r="I60" s="32" t="s">
        <v>95</v>
      </c>
      <c r="J60" s="32" t="s">
        <v>95</v>
      </c>
      <c r="K60" s="32" t="s">
        <v>95</v>
      </c>
      <c r="L60" s="32" t="s">
        <v>95</v>
      </c>
      <c r="M60" s="48">
        <v>93</v>
      </c>
      <c r="N60" s="48">
        <v>1</v>
      </c>
      <c r="O60" s="48" t="s">
        <v>268</v>
      </c>
      <c r="P60" s="48">
        <v>1992</v>
      </c>
      <c r="Q60" s="48">
        <v>1993</v>
      </c>
      <c r="R60" s="49">
        <v>175</v>
      </c>
      <c r="S60" s="48">
        <v>5</v>
      </c>
      <c r="T60" s="48">
        <v>0</v>
      </c>
      <c r="U60" s="48">
        <f t="shared" si="9"/>
        <v>0</v>
      </c>
      <c r="V60" s="50">
        <f t="shared" si="10"/>
        <v>2</v>
      </c>
      <c r="W60" s="51" t="s">
        <v>763</v>
      </c>
      <c r="X60" s="51" t="s">
        <v>763</v>
      </c>
      <c r="Y60" s="51">
        <v>0</v>
      </c>
      <c r="Z60" s="32" t="s">
        <v>95</v>
      </c>
      <c r="AA60" s="50"/>
      <c r="AB60" s="52"/>
      <c r="AC60" s="48"/>
      <c r="AD60" s="48"/>
      <c r="AE60" s="48"/>
      <c r="AF60" s="42"/>
    </row>
    <row r="61" spans="1:32" s="36" customFormat="1" ht="14.4" x14ac:dyDescent="0.3">
      <c r="A61" s="32" t="s">
        <v>95</v>
      </c>
      <c r="B61" s="32" t="s">
        <v>95</v>
      </c>
      <c r="C61" s="32" t="s">
        <v>95</v>
      </c>
      <c r="D61" s="32" t="s">
        <v>95</v>
      </c>
      <c r="E61" s="32" t="s">
        <v>95</v>
      </c>
      <c r="F61" s="32" t="s">
        <v>95</v>
      </c>
      <c r="G61" s="32" t="s">
        <v>95</v>
      </c>
      <c r="H61" s="32" t="s">
        <v>95</v>
      </c>
      <c r="I61" s="32" t="s">
        <v>95</v>
      </c>
      <c r="J61" s="32" t="s">
        <v>95</v>
      </c>
      <c r="K61" s="32" t="s">
        <v>95</v>
      </c>
      <c r="L61" s="32" t="s">
        <v>95</v>
      </c>
      <c r="M61" s="48">
        <v>195</v>
      </c>
      <c r="N61" s="48">
        <v>1</v>
      </c>
      <c r="O61" s="48" t="s">
        <v>269</v>
      </c>
      <c r="P61" s="48">
        <v>1992</v>
      </c>
      <c r="Q61" s="48">
        <v>1993</v>
      </c>
      <c r="R61" s="49">
        <v>314.74</v>
      </c>
      <c r="S61" s="48">
        <v>5</v>
      </c>
      <c r="T61" s="48">
        <v>1</v>
      </c>
      <c r="U61" s="48">
        <f t="shared" si="9"/>
        <v>0</v>
      </c>
      <c r="V61" s="50">
        <f t="shared" si="10"/>
        <v>4</v>
      </c>
      <c r="W61" s="51" t="s">
        <v>763</v>
      </c>
      <c r="X61" s="51" t="s">
        <v>763</v>
      </c>
      <c r="Y61" s="51">
        <v>0</v>
      </c>
      <c r="Z61" s="32" t="s">
        <v>95</v>
      </c>
      <c r="AA61" s="50"/>
      <c r="AB61" s="52"/>
      <c r="AC61" s="48"/>
      <c r="AD61" s="48"/>
      <c r="AE61" s="48"/>
      <c r="AF61" s="42"/>
    </row>
    <row r="62" spans="1:32" s="36" customFormat="1" ht="14.4" x14ac:dyDescent="0.3">
      <c r="A62" s="32" t="s">
        <v>95</v>
      </c>
      <c r="B62" s="32" t="s">
        <v>95</v>
      </c>
      <c r="C62" s="32" t="s">
        <v>95</v>
      </c>
      <c r="D62" s="32" t="s">
        <v>95</v>
      </c>
      <c r="E62" s="32" t="s">
        <v>95</v>
      </c>
      <c r="F62" s="32" t="s">
        <v>95</v>
      </c>
      <c r="G62" s="32" t="s">
        <v>95</v>
      </c>
      <c r="H62" s="32" t="s">
        <v>95</v>
      </c>
      <c r="I62" s="32" t="s">
        <v>95</v>
      </c>
      <c r="J62" s="32" t="s">
        <v>95</v>
      </c>
      <c r="K62" s="32" t="s">
        <v>95</v>
      </c>
      <c r="L62" s="32" t="s">
        <v>95</v>
      </c>
      <c r="M62" s="48">
        <v>209</v>
      </c>
      <c r="N62" s="48">
        <v>1</v>
      </c>
      <c r="O62" s="48" t="s">
        <v>270</v>
      </c>
      <c r="P62" s="48">
        <v>1992</v>
      </c>
      <c r="Q62" s="48">
        <v>1993</v>
      </c>
      <c r="R62" s="49">
        <v>410</v>
      </c>
      <c r="S62" s="48">
        <v>5</v>
      </c>
      <c r="T62" s="48">
        <v>0</v>
      </c>
      <c r="U62" s="48">
        <f t="shared" si="9"/>
        <v>0</v>
      </c>
      <c r="V62" s="50">
        <f t="shared" si="10"/>
        <v>5</v>
      </c>
      <c r="W62" s="51" t="s">
        <v>763</v>
      </c>
      <c r="X62" s="51" t="s">
        <v>763</v>
      </c>
      <c r="Y62" s="51">
        <v>0</v>
      </c>
      <c r="Z62" s="32" t="s">
        <v>95</v>
      </c>
      <c r="AA62" s="50"/>
      <c r="AB62" s="52"/>
      <c r="AC62" s="48"/>
      <c r="AD62" s="48"/>
      <c r="AE62" s="48"/>
      <c r="AF62" s="42"/>
    </row>
    <row r="63" spans="1:32" s="36" customFormat="1" ht="14.4" x14ac:dyDescent="0.3">
      <c r="A63" s="32" t="s">
        <v>95</v>
      </c>
      <c r="B63" s="32" t="s">
        <v>95</v>
      </c>
      <c r="C63" s="32" t="s">
        <v>95</v>
      </c>
      <c r="D63" s="32" t="s">
        <v>95</v>
      </c>
      <c r="E63" s="32" t="s">
        <v>95</v>
      </c>
      <c r="F63" s="32" t="s">
        <v>95</v>
      </c>
      <c r="G63" s="32" t="s">
        <v>95</v>
      </c>
      <c r="H63" s="32" t="s">
        <v>95</v>
      </c>
      <c r="I63" s="32" t="s">
        <v>95</v>
      </c>
      <c r="J63" s="32" t="s">
        <v>95</v>
      </c>
      <c r="K63" s="32" t="s">
        <v>95</v>
      </c>
      <c r="L63" s="32" t="s">
        <v>95</v>
      </c>
      <c r="M63" s="48">
        <v>239</v>
      </c>
      <c r="N63" s="48">
        <v>1</v>
      </c>
      <c r="O63" s="48" t="s">
        <v>271</v>
      </c>
      <c r="P63" s="48">
        <v>1992</v>
      </c>
      <c r="Q63" s="48">
        <v>1993</v>
      </c>
      <c r="R63" s="49">
        <v>151.52000000000001</v>
      </c>
      <c r="S63" s="48">
        <v>5</v>
      </c>
      <c r="T63" s="48">
        <v>0</v>
      </c>
      <c r="U63" s="48">
        <f t="shared" si="9"/>
        <v>0</v>
      </c>
      <c r="V63" s="50">
        <f t="shared" si="10"/>
        <v>2</v>
      </c>
      <c r="W63" s="51" t="s">
        <v>763</v>
      </c>
      <c r="X63" s="51" t="s">
        <v>763</v>
      </c>
      <c r="Y63" s="51">
        <v>0</v>
      </c>
      <c r="Z63" s="32" t="s">
        <v>95</v>
      </c>
      <c r="AA63" s="50"/>
      <c r="AB63" s="52"/>
      <c r="AC63" s="48"/>
      <c r="AD63" s="48"/>
      <c r="AE63" s="48"/>
      <c r="AF63" s="42"/>
    </row>
    <row r="64" spans="1:32" s="36" customFormat="1" ht="14.4" x14ac:dyDescent="0.3">
      <c r="A64" s="32" t="s">
        <v>95</v>
      </c>
      <c r="B64" s="32" t="s">
        <v>95</v>
      </c>
      <c r="C64" s="32" t="s">
        <v>95</v>
      </c>
      <c r="D64" s="32" t="s">
        <v>95</v>
      </c>
      <c r="E64" s="32" t="s">
        <v>95</v>
      </c>
      <c r="F64" s="32" t="s">
        <v>95</v>
      </c>
      <c r="G64" s="32" t="s">
        <v>95</v>
      </c>
      <c r="H64" s="32" t="s">
        <v>95</v>
      </c>
      <c r="I64" s="32" t="s">
        <v>95</v>
      </c>
      <c r="J64" s="32" t="s">
        <v>95</v>
      </c>
      <c r="K64" s="32" t="s">
        <v>95</v>
      </c>
      <c r="L64" s="32" t="s">
        <v>95</v>
      </c>
      <c r="M64" s="48">
        <v>241</v>
      </c>
      <c r="N64" s="48">
        <v>1</v>
      </c>
      <c r="O64" s="48" t="s">
        <v>272</v>
      </c>
      <c r="P64" s="48">
        <v>1992</v>
      </c>
      <c r="Q64" s="48">
        <v>1993</v>
      </c>
      <c r="R64" s="49">
        <v>150</v>
      </c>
      <c r="S64" s="48">
        <v>5</v>
      </c>
      <c r="T64" s="48">
        <v>1</v>
      </c>
      <c r="U64" s="48">
        <f t="shared" si="9"/>
        <v>0</v>
      </c>
      <c r="V64" s="50">
        <f t="shared" si="10"/>
        <v>2</v>
      </c>
      <c r="W64" s="51" t="s">
        <v>763</v>
      </c>
      <c r="X64" s="51" t="s">
        <v>763</v>
      </c>
      <c r="Y64" s="51">
        <v>0</v>
      </c>
      <c r="Z64" s="32" t="s">
        <v>95</v>
      </c>
      <c r="AA64" s="50"/>
      <c r="AB64" s="52"/>
      <c r="AC64" s="48"/>
      <c r="AD64" s="48"/>
      <c r="AE64" s="48"/>
      <c r="AF64" s="48"/>
    </row>
    <row r="65" spans="1:32" s="36" customFormat="1" ht="14.4" x14ac:dyDescent="0.3">
      <c r="A65" s="32" t="s">
        <v>95</v>
      </c>
      <c r="B65" s="32" t="s">
        <v>95</v>
      </c>
      <c r="C65" s="32" t="s">
        <v>95</v>
      </c>
      <c r="D65" s="32" t="s">
        <v>95</v>
      </c>
      <c r="E65" s="32" t="s">
        <v>95</v>
      </c>
      <c r="F65" s="32" t="s">
        <v>95</v>
      </c>
      <c r="G65" s="32" t="s">
        <v>95</v>
      </c>
      <c r="H65" s="32" t="s">
        <v>95</v>
      </c>
      <c r="I65" s="32" t="s">
        <v>95</v>
      </c>
      <c r="J65" s="32" t="s">
        <v>95</v>
      </c>
      <c r="K65" s="32" t="s">
        <v>95</v>
      </c>
      <c r="L65" s="32" t="s">
        <v>95</v>
      </c>
      <c r="M65" s="48">
        <v>252</v>
      </c>
      <c r="N65" s="48">
        <v>1</v>
      </c>
      <c r="O65" s="48" t="s">
        <v>273</v>
      </c>
      <c r="P65" s="48">
        <v>1992</v>
      </c>
      <c r="Q65" s="48">
        <v>1993</v>
      </c>
      <c r="R65" s="49">
        <v>320</v>
      </c>
      <c r="S65" s="48">
        <v>5</v>
      </c>
      <c r="T65" s="48">
        <v>1</v>
      </c>
      <c r="U65" s="48">
        <f t="shared" si="9"/>
        <v>0</v>
      </c>
      <c r="V65" s="50">
        <f t="shared" si="10"/>
        <v>4</v>
      </c>
      <c r="W65" s="51" t="s">
        <v>763</v>
      </c>
      <c r="X65" s="51" t="s">
        <v>763</v>
      </c>
      <c r="Y65" s="51">
        <v>0</v>
      </c>
      <c r="Z65" s="32" t="s">
        <v>95</v>
      </c>
      <c r="AA65" s="50"/>
      <c r="AB65" s="52"/>
      <c r="AC65" s="48"/>
      <c r="AD65" s="48"/>
      <c r="AE65" s="48"/>
      <c r="AF65" s="48"/>
    </row>
    <row r="66" spans="1:32" s="36" customFormat="1" ht="14.4" x14ac:dyDescent="0.3">
      <c r="A66" s="32" t="s">
        <v>95</v>
      </c>
      <c r="B66" s="32" t="s">
        <v>95</v>
      </c>
      <c r="C66" s="32" t="s">
        <v>95</v>
      </c>
      <c r="D66" s="32" t="s">
        <v>95</v>
      </c>
      <c r="E66" s="32" t="s">
        <v>95</v>
      </c>
      <c r="F66" s="32" t="s">
        <v>95</v>
      </c>
      <c r="G66" s="32" t="s">
        <v>95</v>
      </c>
      <c r="H66" s="32" t="s">
        <v>95</v>
      </c>
      <c r="I66" s="32" t="s">
        <v>95</v>
      </c>
      <c r="J66" s="32" t="s">
        <v>95</v>
      </c>
      <c r="K66" s="32" t="s">
        <v>95</v>
      </c>
      <c r="L66" s="32" t="s">
        <v>95</v>
      </c>
      <c r="M66" s="48">
        <v>264</v>
      </c>
      <c r="N66" s="48">
        <v>1</v>
      </c>
      <c r="O66" s="48" t="s">
        <v>274</v>
      </c>
      <c r="P66" s="48">
        <v>1992</v>
      </c>
      <c r="Q66" s="48">
        <v>1993</v>
      </c>
      <c r="R66" s="49">
        <v>415.08</v>
      </c>
      <c r="S66" s="48">
        <v>5</v>
      </c>
      <c r="T66" s="48">
        <v>0</v>
      </c>
      <c r="U66" s="48">
        <f t="shared" si="9"/>
        <v>0</v>
      </c>
      <c r="V66" s="50">
        <f t="shared" si="10"/>
        <v>5</v>
      </c>
      <c r="W66" s="51" t="s">
        <v>763</v>
      </c>
      <c r="X66" s="51" t="s">
        <v>763</v>
      </c>
      <c r="Y66" s="51">
        <v>0</v>
      </c>
      <c r="Z66" s="32" t="s">
        <v>95</v>
      </c>
      <c r="AA66" s="50"/>
      <c r="AB66" s="52"/>
      <c r="AC66" s="48"/>
      <c r="AD66" s="48"/>
      <c r="AE66" s="48"/>
      <c r="AF66" s="48"/>
    </row>
    <row r="67" spans="1:32" s="36" customFormat="1" ht="14.4" x14ac:dyDescent="0.3">
      <c r="A67" s="32" t="s">
        <v>95</v>
      </c>
      <c r="B67" s="32" t="s">
        <v>95</v>
      </c>
      <c r="C67" s="32" t="s">
        <v>95</v>
      </c>
      <c r="D67" s="32" t="s">
        <v>95</v>
      </c>
      <c r="E67" s="32" t="s">
        <v>95</v>
      </c>
      <c r="F67" s="32" t="s">
        <v>95</v>
      </c>
      <c r="G67" s="32" t="s">
        <v>95</v>
      </c>
      <c r="H67" s="32" t="s">
        <v>95</v>
      </c>
      <c r="I67" s="32" t="s">
        <v>95</v>
      </c>
      <c r="J67" s="32" t="s">
        <v>95</v>
      </c>
      <c r="K67" s="32" t="s">
        <v>95</v>
      </c>
      <c r="L67" s="32" t="s">
        <v>95</v>
      </c>
      <c r="M67" s="48">
        <v>297</v>
      </c>
      <c r="N67" s="48">
        <v>1</v>
      </c>
      <c r="O67" s="48" t="s">
        <v>275</v>
      </c>
      <c r="P67" s="48">
        <v>1992</v>
      </c>
      <c r="Q67" s="48">
        <v>1993</v>
      </c>
      <c r="R67" s="49">
        <v>164.82</v>
      </c>
      <c r="S67" s="48">
        <v>5</v>
      </c>
      <c r="T67" s="48">
        <v>1</v>
      </c>
      <c r="U67" s="48">
        <f t="shared" si="9"/>
        <v>0</v>
      </c>
      <c r="V67" s="50">
        <f t="shared" si="10"/>
        <v>2</v>
      </c>
      <c r="W67" s="51" t="s">
        <v>763</v>
      </c>
      <c r="X67" s="51" t="s">
        <v>763</v>
      </c>
      <c r="Y67" s="51">
        <v>0</v>
      </c>
      <c r="Z67" s="32" t="s">
        <v>95</v>
      </c>
      <c r="AA67" s="50"/>
      <c r="AB67" s="52"/>
      <c r="AC67" s="48"/>
      <c r="AD67" s="48"/>
      <c r="AE67" s="48"/>
      <c r="AF67" s="48"/>
    </row>
    <row r="68" spans="1:32" s="36" customFormat="1" ht="14.4" x14ac:dyDescent="0.3">
      <c r="A68" s="32" t="s">
        <v>95</v>
      </c>
      <c r="B68" s="32" t="s">
        <v>95</v>
      </c>
      <c r="C68" s="32" t="s">
        <v>95</v>
      </c>
      <c r="D68" s="32" t="s">
        <v>95</v>
      </c>
      <c r="E68" s="32" t="s">
        <v>95</v>
      </c>
      <c r="F68" s="32" t="s">
        <v>95</v>
      </c>
      <c r="G68" s="32" t="s">
        <v>95</v>
      </c>
      <c r="H68" s="32" t="s">
        <v>95</v>
      </c>
      <c r="I68" s="32" t="s">
        <v>95</v>
      </c>
      <c r="J68" s="32" t="s">
        <v>95</v>
      </c>
      <c r="K68" s="32" t="s">
        <v>95</v>
      </c>
      <c r="L68" s="32" t="s">
        <v>95</v>
      </c>
      <c r="M68" s="48">
        <v>300</v>
      </c>
      <c r="N68" s="48">
        <v>1</v>
      </c>
      <c r="O68" s="48" t="s">
        <v>252</v>
      </c>
      <c r="P68" s="48">
        <v>1992</v>
      </c>
      <c r="Q68" s="48">
        <v>1993</v>
      </c>
      <c r="R68" s="49">
        <v>275</v>
      </c>
      <c r="S68" s="48">
        <v>5</v>
      </c>
      <c r="T68" s="48">
        <v>1</v>
      </c>
      <c r="U68" s="48">
        <f t="shared" si="9"/>
        <v>0</v>
      </c>
      <c r="V68" s="50">
        <f t="shared" si="10"/>
        <v>3</v>
      </c>
      <c r="W68" s="51" t="s">
        <v>763</v>
      </c>
      <c r="X68" s="51" t="s">
        <v>763</v>
      </c>
      <c r="Y68" s="51">
        <v>0</v>
      </c>
      <c r="Z68" s="32" t="s">
        <v>95</v>
      </c>
      <c r="AA68" s="50"/>
      <c r="AB68" s="52"/>
      <c r="AC68" s="48"/>
      <c r="AD68" s="48"/>
      <c r="AE68" s="48"/>
      <c r="AF68" s="48"/>
    </row>
    <row r="69" spans="1:32" s="36" customFormat="1" ht="14.4" x14ac:dyDescent="0.3">
      <c r="A69" s="32" t="s">
        <v>95</v>
      </c>
      <c r="B69" s="32" t="s">
        <v>95</v>
      </c>
      <c r="C69" s="32" t="s">
        <v>95</v>
      </c>
      <c r="D69" s="32" t="s">
        <v>95</v>
      </c>
      <c r="E69" s="32" t="s">
        <v>95</v>
      </c>
      <c r="F69" s="32" t="s">
        <v>95</v>
      </c>
      <c r="G69" s="32" t="s">
        <v>95</v>
      </c>
      <c r="H69" s="32" t="s">
        <v>95</v>
      </c>
      <c r="I69" s="32" t="s">
        <v>95</v>
      </c>
      <c r="J69" s="32" t="s">
        <v>95</v>
      </c>
      <c r="K69" s="32" t="s">
        <v>95</v>
      </c>
      <c r="L69" s="32" t="s">
        <v>95</v>
      </c>
      <c r="M69" s="48">
        <v>314</v>
      </c>
      <c r="N69" s="48">
        <v>1</v>
      </c>
      <c r="O69" s="48" t="s">
        <v>276</v>
      </c>
      <c r="P69" s="48">
        <v>1992</v>
      </c>
      <c r="Q69" s="48">
        <v>1993</v>
      </c>
      <c r="R69" s="49">
        <v>305</v>
      </c>
      <c r="S69" s="48">
        <v>5</v>
      </c>
      <c r="T69" s="48">
        <v>0</v>
      </c>
      <c r="U69" s="48">
        <f t="shared" si="9"/>
        <v>0</v>
      </c>
      <c r="V69" s="50">
        <f t="shared" si="10"/>
        <v>4</v>
      </c>
      <c r="W69" s="51" t="s">
        <v>763</v>
      </c>
      <c r="X69" s="51" t="s">
        <v>763</v>
      </c>
      <c r="Y69" s="51">
        <v>0</v>
      </c>
      <c r="Z69" s="32" t="s">
        <v>95</v>
      </c>
      <c r="AA69" s="50"/>
      <c r="AB69" s="52"/>
      <c r="AC69" s="48"/>
      <c r="AD69" s="48"/>
      <c r="AE69" s="48"/>
      <c r="AF69" s="48"/>
    </row>
    <row r="70" spans="1:32" s="36" customFormat="1" ht="14.4" x14ac:dyDescent="0.3">
      <c r="A70" s="32" t="s">
        <v>95</v>
      </c>
      <c r="B70" s="32" t="s">
        <v>95</v>
      </c>
      <c r="C70" s="32" t="s">
        <v>95</v>
      </c>
      <c r="D70" s="32" t="s">
        <v>95</v>
      </c>
      <c r="E70" s="32" t="s">
        <v>95</v>
      </c>
      <c r="F70" s="32" t="s">
        <v>95</v>
      </c>
      <c r="G70" s="32" t="s">
        <v>95</v>
      </c>
      <c r="H70" s="32" t="s">
        <v>95</v>
      </c>
      <c r="I70" s="32" t="s">
        <v>95</v>
      </c>
      <c r="J70" s="32" t="s">
        <v>95</v>
      </c>
      <c r="K70" s="32" t="s">
        <v>95</v>
      </c>
      <c r="L70" s="32" t="s">
        <v>95</v>
      </c>
      <c r="M70" s="48">
        <v>319</v>
      </c>
      <c r="N70" s="48">
        <v>1</v>
      </c>
      <c r="O70" s="48" t="s">
        <v>277</v>
      </c>
      <c r="P70" s="48">
        <v>1992</v>
      </c>
      <c r="Q70" s="48">
        <v>1993</v>
      </c>
      <c r="R70" s="49">
        <v>100</v>
      </c>
      <c r="S70" s="48">
        <v>5</v>
      </c>
      <c r="T70" s="48">
        <v>0</v>
      </c>
      <c r="U70" s="48">
        <f t="shared" si="9"/>
        <v>0</v>
      </c>
      <c r="V70" s="50">
        <f t="shared" si="10"/>
        <v>2</v>
      </c>
      <c r="W70" s="51" t="s">
        <v>763</v>
      </c>
      <c r="X70" s="51" t="s">
        <v>763</v>
      </c>
      <c r="Y70" s="51">
        <v>0</v>
      </c>
      <c r="Z70" s="32" t="s">
        <v>95</v>
      </c>
      <c r="AA70" s="50"/>
      <c r="AB70" s="52"/>
      <c r="AC70" s="48"/>
      <c r="AD70" s="48"/>
      <c r="AE70" s="48"/>
      <c r="AF70" s="48"/>
    </row>
    <row r="71" spans="1:32" s="36" customFormat="1" ht="14.4" x14ac:dyDescent="0.3">
      <c r="A71" s="32" t="s">
        <v>95</v>
      </c>
      <c r="B71" s="32" t="s">
        <v>95</v>
      </c>
      <c r="C71" s="32" t="s">
        <v>95</v>
      </c>
      <c r="D71" s="32" t="s">
        <v>95</v>
      </c>
      <c r="E71" s="32" t="s">
        <v>95</v>
      </c>
      <c r="F71" s="32" t="s">
        <v>95</v>
      </c>
      <c r="G71" s="32" t="s">
        <v>95</v>
      </c>
      <c r="H71" s="32" t="s">
        <v>95</v>
      </c>
      <c r="I71" s="32" t="s">
        <v>95</v>
      </c>
      <c r="J71" s="32" t="s">
        <v>95</v>
      </c>
      <c r="K71" s="32" t="s">
        <v>95</v>
      </c>
      <c r="L71" s="32" t="s">
        <v>95</v>
      </c>
      <c r="M71" s="48">
        <v>333</v>
      </c>
      <c r="N71" s="48">
        <v>1</v>
      </c>
      <c r="O71" s="48" t="s">
        <v>278</v>
      </c>
      <c r="P71" s="48">
        <v>1992</v>
      </c>
      <c r="Q71" s="48">
        <v>1993</v>
      </c>
      <c r="R71" s="49">
        <v>305</v>
      </c>
      <c r="S71" s="48">
        <v>5</v>
      </c>
      <c r="T71" s="48">
        <v>0</v>
      </c>
      <c r="U71" s="48">
        <f t="shared" si="9"/>
        <v>0</v>
      </c>
      <c r="V71" s="50">
        <f t="shared" si="10"/>
        <v>4</v>
      </c>
      <c r="W71" s="51" t="s">
        <v>763</v>
      </c>
      <c r="X71" s="51" t="s">
        <v>763</v>
      </c>
      <c r="Y71" s="51">
        <v>0</v>
      </c>
      <c r="Z71" s="32" t="s">
        <v>95</v>
      </c>
      <c r="AA71" s="50"/>
      <c r="AB71" s="52"/>
      <c r="AC71" s="48"/>
      <c r="AD71" s="48"/>
      <c r="AE71" s="48"/>
      <c r="AF71" s="48"/>
    </row>
    <row r="72" spans="1:32" s="36" customFormat="1" ht="14.4" x14ac:dyDescent="0.3">
      <c r="A72" s="32" t="s">
        <v>95</v>
      </c>
      <c r="B72" s="32" t="s">
        <v>95</v>
      </c>
      <c r="C72" s="32" t="s">
        <v>95</v>
      </c>
      <c r="D72" s="32" t="s">
        <v>95</v>
      </c>
      <c r="E72" s="32" t="s">
        <v>95</v>
      </c>
      <c r="F72" s="32" t="s">
        <v>95</v>
      </c>
      <c r="G72" s="32" t="s">
        <v>95</v>
      </c>
      <c r="H72" s="32" t="s">
        <v>95</v>
      </c>
      <c r="I72" s="32" t="s">
        <v>95</v>
      </c>
      <c r="J72" s="32" t="s">
        <v>95</v>
      </c>
      <c r="K72" s="32" t="s">
        <v>95</v>
      </c>
      <c r="L72" s="32" t="s">
        <v>95</v>
      </c>
      <c r="M72" s="48">
        <v>341</v>
      </c>
      <c r="N72" s="48">
        <v>1</v>
      </c>
      <c r="O72" s="48" t="s">
        <v>279</v>
      </c>
      <c r="P72" s="48">
        <v>1992</v>
      </c>
      <c r="Q72" s="48">
        <v>1993</v>
      </c>
      <c r="R72" s="49">
        <v>200</v>
      </c>
      <c r="S72" s="48">
        <v>5</v>
      </c>
      <c r="T72" s="48">
        <v>0</v>
      </c>
      <c r="U72" s="48">
        <f t="shared" si="9"/>
        <v>0</v>
      </c>
      <c r="V72" s="50">
        <f t="shared" si="10"/>
        <v>3</v>
      </c>
      <c r="W72" s="51" t="s">
        <v>763</v>
      </c>
      <c r="X72" s="51" t="s">
        <v>763</v>
      </c>
      <c r="Y72" s="51">
        <v>0</v>
      </c>
      <c r="Z72" s="32" t="s">
        <v>95</v>
      </c>
      <c r="AA72" s="50"/>
      <c r="AB72" s="52"/>
      <c r="AC72" s="48"/>
      <c r="AD72" s="48"/>
      <c r="AE72" s="48"/>
      <c r="AF72" s="48"/>
    </row>
    <row r="73" spans="1:32" s="36" customFormat="1" ht="14.4" x14ac:dyDescent="0.3">
      <c r="A73" s="32" t="s">
        <v>95</v>
      </c>
      <c r="B73" s="32" t="s">
        <v>95</v>
      </c>
      <c r="C73" s="32" t="s">
        <v>95</v>
      </c>
      <c r="D73" s="32" t="s">
        <v>95</v>
      </c>
      <c r="E73" s="32" t="s">
        <v>95</v>
      </c>
      <c r="F73" s="32" t="s">
        <v>95</v>
      </c>
      <c r="G73" s="32" t="s">
        <v>95</v>
      </c>
      <c r="H73" s="32" t="s">
        <v>95</v>
      </c>
      <c r="I73" s="32" t="s">
        <v>95</v>
      </c>
      <c r="J73" s="32" t="s">
        <v>95</v>
      </c>
      <c r="K73" s="32" t="s">
        <v>95</v>
      </c>
      <c r="L73" s="32" t="s">
        <v>95</v>
      </c>
      <c r="M73" s="48">
        <v>361</v>
      </c>
      <c r="N73" s="48">
        <v>1</v>
      </c>
      <c r="O73" s="48" t="s">
        <v>280</v>
      </c>
      <c r="P73" s="48">
        <v>1992</v>
      </c>
      <c r="Q73" s="48">
        <v>1993</v>
      </c>
      <c r="R73" s="49">
        <v>189.37</v>
      </c>
      <c r="S73" s="48">
        <v>5</v>
      </c>
      <c r="T73" s="48">
        <v>0</v>
      </c>
      <c r="U73" s="48">
        <f t="shared" ref="U73:U136" si="16">MAX(0,MIN(1,Q73-P73-1))</f>
        <v>0</v>
      </c>
      <c r="V73" s="50">
        <f t="shared" ref="V73:V136" si="17">MAX(1,MIN(10,INT(R73/100)+1))</f>
        <v>2</v>
      </c>
      <c r="W73" s="51" t="s">
        <v>763</v>
      </c>
      <c r="X73" s="51" t="s">
        <v>763</v>
      </c>
      <c r="Y73" s="51">
        <v>0</v>
      </c>
      <c r="Z73" s="32" t="s">
        <v>95</v>
      </c>
      <c r="AA73" s="50"/>
      <c r="AB73" s="52"/>
      <c r="AC73" s="48"/>
      <c r="AD73" s="48"/>
      <c r="AE73" s="48"/>
      <c r="AF73" s="48"/>
    </row>
    <row r="74" spans="1:32" s="36" customFormat="1" ht="14.4" x14ac:dyDescent="0.3">
      <c r="A74" s="32" t="s">
        <v>95</v>
      </c>
      <c r="B74" s="32" t="s">
        <v>95</v>
      </c>
      <c r="C74" s="32" t="s">
        <v>95</v>
      </c>
      <c r="D74" s="32" t="s">
        <v>95</v>
      </c>
      <c r="E74" s="32" t="s">
        <v>95</v>
      </c>
      <c r="F74" s="32" t="s">
        <v>95</v>
      </c>
      <c r="G74" s="32" t="s">
        <v>95</v>
      </c>
      <c r="H74" s="32" t="s">
        <v>95</v>
      </c>
      <c r="I74" s="32" t="s">
        <v>95</v>
      </c>
      <c r="J74" s="32" t="s">
        <v>95</v>
      </c>
      <c r="K74" s="32" t="s">
        <v>95</v>
      </c>
      <c r="L74" s="32" t="s">
        <v>95</v>
      </c>
      <c r="M74" s="48">
        <v>378</v>
      </c>
      <c r="N74" s="48">
        <v>1</v>
      </c>
      <c r="O74" s="48" t="s">
        <v>281</v>
      </c>
      <c r="P74" s="48">
        <v>1992</v>
      </c>
      <c r="Q74" s="48">
        <v>1993</v>
      </c>
      <c r="R74" s="49">
        <v>155.51</v>
      </c>
      <c r="S74" s="48">
        <v>5</v>
      </c>
      <c r="T74" s="48">
        <v>1</v>
      </c>
      <c r="U74" s="48">
        <f t="shared" si="16"/>
        <v>0</v>
      </c>
      <c r="V74" s="50">
        <f t="shared" si="17"/>
        <v>2</v>
      </c>
      <c r="W74" s="51" t="s">
        <v>763</v>
      </c>
      <c r="X74" s="51" t="s">
        <v>763</v>
      </c>
      <c r="Y74" s="51">
        <v>0</v>
      </c>
      <c r="Z74" s="32" t="s">
        <v>95</v>
      </c>
      <c r="AA74" s="50"/>
      <c r="AB74" s="52"/>
      <c r="AC74" s="48"/>
      <c r="AD74" s="48"/>
      <c r="AE74" s="48"/>
      <c r="AF74" s="48"/>
    </row>
    <row r="75" spans="1:32" s="36" customFormat="1" ht="14.4" x14ac:dyDescent="0.3">
      <c r="A75" s="32" t="s">
        <v>95</v>
      </c>
      <c r="B75" s="32" t="s">
        <v>95</v>
      </c>
      <c r="C75" s="32" t="s">
        <v>95</v>
      </c>
      <c r="D75" s="32" t="s">
        <v>95</v>
      </c>
      <c r="E75" s="32" t="s">
        <v>95</v>
      </c>
      <c r="F75" s="32" t="s">
        <v>95</v>
      </c>
      <c r="G75" s="32" t="s">
        <v>95</v>
      </c>
      <c r="H75" s="32" t="s">
        <v>95</v>
      </c>
      <c r="I75" s="32" t="s">
        <v>95</v>
      </c>
      <c r="J75" s="32" t="s">
        <v>95</v>
      </c>
      <c r="K75" s="32" t="s">
        <v>95</v>
      </c>
      <c r="L75" s="32" t="s">
        <v>95</v>
      </c>
      <c r="M75" s="48">
        <v>402</v>
      </c>
      <c r="N75" s="48">
        <v>1</v>
      </c>
      <c r="O75" s="48" t="s">
        <v>282</v>
      </c>
      <c r="P75" s="48">
        <v>1992</v>
      </c>
      <c r="Q75" s="48">
        <v>1993</v>
      </c>
      <c r="R75" s="49">
        <v>670.62</v>
      </c>
      <c r="S75" s="48">
        <v>5</v>
      </c>
      <c r="T75" s="48">
        <v>0</v>
      </c>
      <c r="U75" s="48">
        <f t="shared" si="16"/>
        <v>0</v>
      </c>
      <c r="V75" s="50">
        <f t="shared" si="17"/>
        <v>7</v>
      </c>
      <c r="W75" s="51" t="s">
        <v>763</v>
      </c>
      <c r="X75" s="51" t="s">
        <v>763</v>
      </c>
      <c r="Y75" s="51">
        <v>0</v>
      </c>
      <c r="Z75" s="32" t="s">
        <v>95</v>
      </c>
      <c r="AA75" s="50"/>
      <c r="AB75" s="52"/>
      <c r="AC75" s="48"/>
      <c r="AD75" s="48"/>
      <c r="AE75" s="48"/>
      <c r="AF75" s="48"/>
    </row>
    <row r="76" spans="1:32" s="36" customFormat="1" ht="14.4" x14ac:dyDescent="0.3">
      <c r="A76" s="32" t="s">
        <v>95</v>
      </c>
      <c r="B76" s="32" t="s">
        <v>95</v>
      </c>
      <c r="C76" s="32" t="s">
        <v>95</v>
      </c>
      <c r="D76" s="32" t="s">
        <v>95</v>
      </c>
      <c r="E76" s="32" t="s">
        <v>95</v>
      </c>
      <c r="F76" s="32" t="s">
        <v>95</v>
      </c>
      <c r="G76" s="32" t="s">
        <v>95</v>
      </c>
      <c r="H76" s="32" t="s">
        <v>95</v>
      </c>
      <c r="I76" s="32" t="s">
        <v>95</v>
      </c>
      <c r="J76" s="32" t="s">
        <v>95</v>
      </c>
      <c r="K76" s="32" t="s">
        <v>95</v>
      </c>
      <c r="L76" s="32" t="s">
        <v>95</v>
      </c>
      <c r="M76" s="48">
        <v>403</v>
      </c>
      <c r="N76" s="48">
        <v>1</v>
      </c>
      <c r="O76" s="48" t="s">
        <v>283</v>
      </c>
      <c r="P76" s="48">
        <v>1992</v>
      </c>
      <c r="Q76" s="48">
        <v>1993</v>
      </c>
      <c r="R76" s="49">
        <v>518.80999999999995</v>
      </c>
      <c r="S76" s="48">
        <v>5</v>
      </c>
      <c r="T76" s="48">
        <v>0</v>
      </c>
      <c r="U76" s="48">
        <f t="shared" si="16"/>
        <v>0</v>
      </c>
      <c r="V76" s="50">
        <f t="shared" si="17"/>
        <v>6</v>
      </c>
      <c r="W76" s="51" t="s">
        <v>763</v>
      </c>
      <c r="X76" s="51" t="s">
        <v>763</v>
      </c>
      <c r="Y76" s="51">
        <v>0</v>
      </c>
      <c r="Z76" s="32" t="s">
        <v>95</v>
      </c>
      <c r="AA76" s="50"/>
      <c r="AB76" s="52"/>
      <c r="AC76" s="48"/>
      <c r="AD76" s="48"/>
      <c r="AE76" s="48"/>
      <c r="AF76" s="48"/>
    </row>
    <row r="77" spans="1:32" s="36" customFormat="1" ht="14.4" x14ac:dyDescent="0.3">
      <c r="A77" s="32" t="s">
        <v>95</v>
      </c>
      <c r="B77" s="32" t="s">
        <v>95</v>
      </c>
      <c r="C77" s="32" t="s">
        <v>95</v>
      </c>
      <c r="D77" s="32" t="s">
        <v>95</v>
      </c>
      <c r="E77" s="32" t="s">
        <v>95</v>
      </c>
      <c r="F77" s="32" t="s">
        <v>95</v>
      </c>
      <c r="G77" s="32" t="s">
        <v>95</v>
      </c>
      <c r="H77" s="32" t="s">
        <v>95</v>
      </c>
      <c r="I77" s="32" t="s">
        <v>95</v>
      </c>
      <c r="J77" s="32" t="s">
        <v>95</v>
      </c>
      <c r="K77" s="32" t="s">
        <v>95</v>
      </c>
      <c r="L77" s="32" t="s">
        <v>95</v>
      </c>
      <c r="M77" s="48">
        <v>423</v>
      </c>
      <c r="N77" s="48">
        <v>1</v>
      </c>
      <c r="O77" s="48" t="s">
        <v>284</v>
      </c>
      <c r="P77" s="48">
        <v>1992</v>
      </c>
      <c r="Q77" s="48">
        <v>1993</v>
      </c>
      <c r="R77" s="49">
        <v>145</v>
      </c>
      <c r="S77" s="48">
        <v>5</v>
      </c>
      <c r="T77" s="48">
        <v>0</v>
      </c>
      <c r="U77" s="48">
        <f t="shared" si="16"/>
        <v>0</v>
      </c>
      <c r="V77" s="50">
        <f t="shared" si="17"/>
        <v>2</v>
      </c>
      <c r="W77" s="51" t="s">
        <v>763</v>
      </c>
      <c r="X77" s="51" t="s">
        <v>763</v>
      </c>
      <c r="Y77" s="51">
        <v>0</v>
      </c>
      <c r="Z77" s="32" t="s">
        <v>95</v>
      </c>
      <c r="AA77" s="50"/>
      <c r="AB77" s="52"/>
      <c r="AC77" s="48"/>
      <c r="AD77" s="48"/>
      <c r="AE77" s="48"/>
      <c r="AF77" s="48"/>
    </row>
    <row r="78" spans="1:32" s="36" customFormat="1" ht="14.4" x14ac:dyDescent="0.3">
      <c r="A78" s="32" t="s">
        <v>95</v>
      </c>
      <c r="B78" s="32" t="s">
        <v>95</v>
      </c>
      <c r="C78" s="32" t="s">
        <v>95</v>
      </c>
      <c r="D78" s="32" t="s">
        <v>95</v>
      </c>
      <c r="E78" s="32" t="s">
        <v>95</v>
      </c>
      <c r="F78" s="32" t="s">
        <v>95</v>
      </c>
      <c r="G78" s="32" t="s">
        <v>95</v>
      </c>
      <c r="H78" s="32" t="s">
        <v>95</v>
      </c>
      <c r="I78" s="32" t="s">
        <v>95</v>
      </c>
      <c r="J78" s="32" t="s">
        <v>95</v>
      </c>
      <c r="K78" s="32" t="s">
        <v>95</v>
      </c>
      <c r="L78" s="32" t="s">
        <v>95</v>
      </c>
      <c r="M78" s="48">
        <v>436</v>
      </c>
      <c r="N78" s="48">
        <v>1</v>
      </c>
      <c r="O78" s="48" t="s">
        <v>285</v>
      </c>
      <c r="P78" s="48">
        <v>1992</v>
      </c>
      <c r="Q78" s="48">
        <v>1993</v>
      </c>
      <c r="R78" s="49">
        <v>239</v>
      </c>
      <c r="S78" s="48">
        <v>5</v>
      </c>
      <c r="T78" s="48">
        <v>1</v>
      </c>
      <c r="U78" s="48">
        <f t="shared" si="16"/>
        <v>0</v>
      </c>
      <c r="V78" s="50">
        <f t="shared" si="17"/>
        <v>3</v>
      </c>
      <c r="W78" s="51" t="s">
        <v>763</v>
      </c>
      <c r="X78" s="51" t="s">
        <v>763</v>
      </c>
      <c r="Y78" s="51">
        <v>0</v>
      </c>
      <c r="Z78" s="32" t="s">
        <v>95</v>
      </c>
      <c r="AA78" s="50"/>
      <c r="AB78" s="52"/>
      <c r="AC78" s="48"/>
      <c r="AD78" s="48"/>
      <c r="AE78" s="48"/>
      <c r="AF78" s="48"/>
    </row>
    <row r="79" spans="1:32" s="36" customFormat="1" ht="14.4" x14ac:dyDescent="0.3">
      <c r="A79" s="32" t="s">
        <v>95</v>
      </c>
      <c r="B79" s="32" t="s">
        <v>95</v>
      </c>
      <c r="C79" s="32" t="s">
        <v>95</v>
      </c>
      <c r="D79" s="32" t="s">
        <v>95</v>
      </c>
      <c r="E79" s="32" t="s">
        <v>95</v>
      </c>
      <c r="F79" s="32" t="s">
        <v>95</v>
      </c>
      <c r="G79" s="32" t="s">
        <v>95</v>
      </c>
      <c r="H79" s="32" t="s">
        <v>95</v>
      </c>
      <c r="I79" s="32" t="s">
        <v>95</v>
      </c>
      <c r="J79" s="32" t="s">
        <v>95</v>
      </c>
      <c r="K79" s="32" t="s">
        <v>95</v>
      </c>
      <c r="L79" s="32" t="s">
        <v>95</v>
      </c>
      <c r="M79" s="48">
        <v>442</v>
      </c>
      <c r="N79" s="48">
        <v>1</v>
      </c>
      <c r="O79" s="48" t="s">
        <v>286</v>
      </c>
      <c r="P79" s="48">
        <v>1992</v>
      </c>
      <c r="Q79" s="48">
        <v>1993</v>
      </c>
      <c r="R79" s="49">
        <v>915</v>
      </c>
      <c r="S79" s="48">
        <v>5</v>
      </c>
      <c r="T79" s="48">
        <v>1</v>
      </c>
      <c r="U79" s="48">
        <f t="shared" si="16"/>
        <v>0</v>
      </c>
      <c r="V79" s="50">
        <f t="shared" si="17"/>
        <v>10</v>
      </c>
      <c r="W79" s="51" t="s">
        <v>763</v>
      </c>
      <c r="X79" s="51" t="s">
        <v>763</v>
      </c>
      <c r="Y79" s="51">
        <v>0</v>
      </c>
      <c r="Z79" s="32" t="s">
        <v>95</v>
      </c>
      <c r="AA79" s="50"/>
      <c r="AB79" s="52"/>
      <c r="AC79" s="48"/>
      <c r="AD79" s="48"/>
      <c r="AE79" s="48"/>
      <c r="AF79" s="48"/>
    </row>
    <row r="80" spans="1:32" s="36" customFormat="1" ht="14.4" x14ac:dyDescent="0.3">
      <c r="A80" s="32" t="s">
        <v>95</v>
      </c>
      <c r="B80" s="32" t="s">
        <v>95</v>
      </c>
      <c r="C80" s="32" t="s">
        <v>95</v>
      </c>
      <c r="D80" s="32" t="s">
        <v>95</v>
      </c>
      <c r="E80" s="32" t="s">
        <v>95</v>
      </c>
      <c r="F80" s="32" t="s">
        <v>95</v>
      </c>
      <c r="G80" s="32" t="s">
        <v>95</v>
      </c>
      <c r="H80" s="32" t="s">
        <v>95</v>
      </c>
      <c r="I80" s="32" t="s">
        <v>95</v>
      </c>
      <c r="J80" s="32" t="s">
        <v>95</v>
      </c>
      <c r="K80" s="32" t="s">
        <v>95</v>
      </c>
      <c r="L80" s="32" t="s">
        <v>95</v>
      </c>
      <c r="M80" s="48">
        <v>454</v>
      </c>
      <c r="N80" s="48">
        <v>1</v>
      </c>
      <c r="O80" s="48" t="s">
        <v>287</v>
      </c>
      <c r="P80" s="48">
        <v>1992</v>
      </c>
      <c r="Q80" s="48">
        <v>1993</v>
      </c>
      <c r="R80" s="49">
        <v>315.05</v>
      </c>
      <c r="S80" s="48">
        <v>5</v>
      </c>
      <c r="T80" s="48">
        <v>0</v>
      </c>
      <c r="U80" s="48">
        <f t="shared" si="16"/>
        <v>0</v>
      </c>
      <c r="V80" s="50">
        <f t="shared" si="17"/>
        <v>4</v>
      </c>
      <c r="W80" s="51" t="s">
        <v>763</v>
      </c>
      <c r="X80" s="51" t="s">
        <v>763</v>
      </c>
      <c r="Y80" s="51">
        <v>0</v>
      </c>
      <c r="Z80" s="32" t="s">
        <v>95</v>
      </c>
      <c r="AA80" s="50"/>
      <c r="AB80" s="52"/>
      <c r="AC80" s="48"/>
      <c r="AD80" s="48"/>
      <c r="AE80" s="48"/>
      <c r="AF80" s="48"/>
    </row>
    <row r="81" spans="1:32" s="36" customFormat="1" ht="14.4" x14ac:dyDescent="0.3">
      <c r="A81" s="32" t="s">
        <v>95</v>
      </c>
      <c r="B81" s="32" t="s">
        <v>95</v>
      </c>
      <c r="C81" s="32" t="s">
        <v>95</v>
      </c>
      <c r="D81" s="32" t="s">
        <v>95</v>
      </c>
      <c r="E81" s="32" t="s">
        <v>95</v>
      </c>
      <c r="F81" s="32" t="s">
        <v>95</v>
      </c>
      <c r="G81" s="32" t="s">
        <v>95</v>
      </c>
      <c r="H81" s="32" t="s">
        <v>95</v>
      </c>
      <c r="I81" s="32" t="s">
        <v>95</v>
      </c>
      <c r="J81" s="32" t="s">
        <v>95</v>
      </c>
      <c r="K81" s="32" t="s">
        <v>95</v>
      </c>
      <c r="L81" s="32" t="s">
        <v>95</v>
      </c>
      <c r="M81" s="48">
        <v>486</v>
      </c>
      <c r="N81" s="48">
        <v>1</v>
      </c>
      <c r="O81" s="48" t="s">
        <v>288</v>
      </c>
      <c r="P81" s="48">
        <v>1992</v>
      </c>
      <c r="Q81" s="48">
        <v>1993</v>
      </c>
      <c r="R81" s="49">
        <v>450</v>
      </c>
      <c r="S81" s="48">
        <v>5</v>
      </c>
      <c r="T81" s="48">
        <v>1</v>
      </c>
      <c r="U81" s="48">
        <f t="shared" si="16"/>
        <v>0</v>
      </c>
      <c r="V81" s="50">
        <f t="shared" si="17"/>
        <v>5</v>
      </c>
      <c r="W81" s="51" t="s">
        <v>763</v>
      </c>
      <c r="X81" s="51" t="s">
        <v>763</v>
      </c>
      <c r="Y81" s="51">
        <v>0</v>
      </c>
      <c r="Z81" s="32" t="s">
        <v>95</v>
      </c>
      <c r="AA81" s="50"/>
      <c r="AB81" s="52"/>
      <c r="AC81" s="48"/>
      <c r="AD81" s="48"/>
      <c r="AE81" s="48"/>
      <c r="AF81" s="48"/>
    </row>
    <row r="82" spans="1:32" s="36" customFormat="1" ht="14.4" x14ac:dyDescent="0.3">
      <c r="A82" s="32" t="s">
        <v>95</v>
      </c>
      <c r="B82" s="32" t="s">
        <v>95</v>
      </c>
      <c r="C82" s="32" t="s">
        <v>95</v>
      </c>
      <c r="D82" s="32" t="s">
        <v>95</v>
      </c>
      <c r="E82" s="32" t="s">
        <v>95</v>
      </c>
      <c r="F82" s="32" t="s">
        <v>95</v>
      </c>
      <c r="G82" s="32" t="s">
        <v>95</v>
      </c>
      <c r="H82" s="32" t="s">
        <v>95</v>
      </c>
      <c r="I82" s="32" t="s">
        <v>95</v>
      </c>
      <c r="J82" s="32" t="s">
        <v>95</v>
      </c>
      <c r="K82" s="32" t="s">
        <v>95</v>
      </c>
      <c r="L82" s="32" t="s">
        <v>95</v>
      </c>
      <c r="M82" s="48">
        <v>487</v>
      </c>
      <c r="N82" s="48">
        <v>1</v>
      </c>
      <c r="O82" s="48" t="s">
        <v>289</v>
      </c>
      <c r="P82" s="48">
        <v>1992</v>
      </c>
      <c r="Q82" s="48">
        <v>1993</v>
      </c>
      <c r="R82" s="49">
        <v>305</v>
      </c>
      <c r="S82" s="48">
        <v>5</v>
      </c>
      <c r="T82" s="48">
        <v>1</v>
      </c>
      <c r="U82" s="48">
        <f t="shared" si="16"/>
        <v>0</v>
      </c>
      <c r="V82" s="50">
        <f t="shared" si="17"/>
        <v>4</v>
      </c>
      <c r="W82" s="51" t="s">
        <v>763</v>
      </c>
      <c r="X82" s="51" t="s">
        <v>763</v>
      </c>
      <c r="Y82" s="51">
        <v>0</v>
      </c>
      <c r="Z82" s="32" t="s">
        <v>95</v>
      </c>
      <c r="AA82" s="50"/>
      <c r="AB82" s="52"/>
      <c r="AC82" s="48"/>
      <c r="AD82" s="48"/>
      <c r="AE82" s="48"/>
      <c r="AF82" s="48"/>
    </row>
    <row r="83" spans="1:32" s="36" customFormat="1" ht="14.4" x14ac:dyDescent="0.3">
      <c r="A83" s="32" t="s">
        <v>95</v>
      </c>
      <c r="B83" s="32" t="s">
        <v>95</v>
      </c>
      <c r="C83" s="32" t="s">
        <v>95</v>
      </c>
      <c r="D83" s="32" t="s">
        <v>95</v>
      </c>
      <c r="E83" s="32" t="s">
        <v>95</v>
      </c>
      <c r="F83" s="32" t="s">
        <v>95</v>
      </c>
      <c r="G83" s="32" t="s">
        <v>95</v>
      </c>
      <c r="H83" s="32" t="s">
        <v>95</v>
      </c>
      <c r="I83" s="32" t="s">
        <v>95</v>
      </c>
      <c r="J83" s="32" t="s">
        <v>95</v>
      </c>
      <c r="K83" s="32" t="s">
        <v>95</v>
      </c>
      <c r="L83" s="32" t="s">
        <v>95</v>
      </c>
      <c r="M83" s="48">
        <v>534</v>
      </c>
      <c r="N83" s="48">
        <v>1</v>
      </c>
      <c r="O83" s="48" t="s">
        <v>290</v>
      </c>
      <c r="P83" s="48">
        <v>1992</v>
      </c>
      <c r="Q83" s="48">
        <v>1993</v>
      </c>
      <c r="R83" s="49">
        <v>171.98</v>
      </c>
      <c r="S83" s="48">
        <v>5</v>
      </c>
      <c r="T83" s="48">
        <v>1</v>
      </c>
      <c r="U83" s="48">
        <f t="shared" si="16"/>
        <v>0</v>
      </c>
      <c r="V83" s="50">
        <f t="shared" si="17"/>
        <v>2</v>
      </c>
      <c r="W83" s="51" t="s">
        <v>763</v>
      </c>
      <c r="X83" s="51" t="s">
        <v>763</v>
      </c>
      <c r="Y83" s="51">
        <v>0</v>
      </c>
      <c r="Z83" s="32" t="s">
        <v>95</v>
      </c>
      <c r="AA83" s="50"/>
      <c r="AB83" s="52"/>
      <c r="AC83" s="48"/>
      <c r="AD83" s="48"/>
      <c r="AE83" s="48"/>
      <c r="AF83" s="48"/>
    </row>
    <row r="84" spans="1:32" s="36" customFormat="1" ht="14.4" x14ac:dyDescent="0.3">
      <c r="A84" s="32" t="s">
        <v>95</v>
      </c>
      <c r="B84" s="32" t="s">
        <v>95</v>
      </c>
      <c r="C84" s="32" t="s">
        <v>95</v>
      </c>
      <c r="D84" s="32" t="s">
        <v>95</v>
      </c>
      <c r="E84" s="32" t="s">
        <v>95</v>
      </c>
      <c r="F84" s="32" t="s">
        <v>95</v>
      </c>
      <c r="G84" s="32" t="s">
        <v>95</v>
      </c>
      <c r="H84" s="32" t="s">
        <v>95</v>
      </c>
      <c r="I84" s="32" t="s">
        <v>95</v>
      </c>
      <c r="J84" s="32" t="s">
        <v>95</v>
      </c>
      <c r="K84" s="32" t="s">
        <v>95</v>
      </c>
      <c r="L84" s="32" t="s">
        <v>95</v>
      </c>
      <c r="M84" s="48">
        <v>542</v>
      </c>
      <c r="N84" s="48">
        <v>1</v>
      </c>
      <c r="O84" s="48" t="s">
        <v>291</v>
      </c>
      <c r="P84" s="48">
        <v>1992</v>
      </c>
      <c r="Q84" s="48">
        <v>1993</v>
      </c>
      <c r="R84" s="49">
        <v>297.12</v>
      </c>
      <c r="S84" s="48">
        <v>5</v>
      </c>
      <c r="T84" s="48">
        <v>1</v>
      </c>
      <c r="U84" s="48">
        <f t="shared" si="16"/>
        <v>0</v>
      </c>
      <c r="V84" s="50">
        <f t="shared" si="17"/>
        <v>3</v>
      </c>
      <c r="W84" s="51" t="s">
        <v>763</v>
      </c>
      <c r="X84" s="51" t="s">
        <v>763</v>
      </c>
      <c r="Y84" s="51">
        <v>0</v>
      </c>
      <c r="Z84" s="32" t="s">
        <v>95</v>
      </c>
      <c r="AA84" s="50"/>
      <c r="AB84" s="52"/>
      <c r="AC84" s="48"/>
      <c r="AD84" s="48"/>
      <c r="AE84" s="48"/>
      <c r="AF84" s="48"/>
    </row>
    <row r="85" spans="1:32" s="36" customFormat="1" ht="14.4" x14ac:dyDescent="0.3">
      <c r="A85" s="32" t="s">
        <v>95</v>
      </c>
      <c r="B85" s="32" t="s">
        <v>95</v>
      </c>
      <c r="C85" s="32" t="s">
        <v>95</v>
      </c>
      <c r="D85" s="32" t="s">
        <v>95</v>
      </c>
      <c r="E85" s="32" t="s">
        <v>95</v>
      </c>
      <c r="F85" s="32" t="s">
        <v>95</v>
      </c>
      <c r="G85" s="32" t="s">
        <v>95</v>
      </c>
      <c r="H85" s="32" t="s">
        <v>95</v>
      </c>
      <c r="I85" s="32" t="s">
        <v>95</v>
      </c>
      <c r="J85" s="32" t="s">
        <v>95</v>
      </c>
      <c r="K85" s="32" t="s">
        <v>95</v>
      </c>
      <c r="L85" s="32" t="s">
        <v>95</v>
      </c>
      <c r="M85" s="48">
        <v>545</v>
      </c>
      <c r="N85" s="48">
        <v>1</v>
      </c>
      <c r="O85" s="48" t="s">
        <v>292</v>
      </c>
      <c r="P85" s="48">
        <v>1992</v>
      </c>
      <c r="Q85" s="48">
        <v>1993</v>
      </c>
      <c r="R85" s="49">
        <v>280</v>
      </c>
      <c r="S85" s="48">
        <v>5</v>
      </c>
      <c r="T85" s="48">
        <v>1</v>
      </c>
      <c r="U85" s="48">
        <f t="shared" si="16"/>
        <v>0</v>
      </c>
      <c r="V85" s="50">
        <f t="shared" si="17"/>
        <v>3</v>
      </c>
      <c r="W85" s="51" t="s">
        <v>763</v>
      </c>
      <c r="X85" s="51" t="s">
        <v>763</v>
      </c>
      <c r="Y85" s="51">
        <v>0</v>
      </c>
      <c r="Z85" s="32" t="s">
        <v>95</v>
      </c>
      <c r="AA85" s="50"/>
      <c r="AB85" s="52"/>
      <c r="AC85" s="48"/>
      <c r="AD85" s="48"/>
      <c r="AE85" s="48"/>
      <c r="AF85" s="48"/>
    </row>
    <row r="86" spans="1:32" s="36" customFormat="1" ht="14.4" x14ac:dyDescent="0.3">
      <c r="A86" s="32" t="s">
        <v>95</v>
      </c>
      <c r="B86" s="32" t="s">
        <v>95</v>
      </c>
      <c r="C86" s="32" t="s">
        <v>95</v>
      </c>
      <c r="D86" s="32" t="s">
        <v>95</v>
      </c>
      <c r="E86" s="32" t="s">
        <v>95</v>
      </c>
      <c r="F86" s="32" t="s">
        <v>95</v>
      </c>
      <c r="G86" s="32" t="s">
        <v>95</v>
      </c>
      <c r="H86" s="32" t="s">
        <v>95</v>
      </c>
      <c r="I86" s="32" t="s">
        <v>95</v>
      </c>
      <c r="J86" s="32" t="s">
        <v>95</v>
      </c>
      <c r="K86" s="32" t="s">
        <v>95</v>
      </c>
      <c r="L86" s="32" t="s">
        <v>95</v>
      </c>
      <c r="M86" s="48">
        <v>601</v>
      </c>
      <c r="N86" s="48">
        <v>1</v>
      </c>
      <c r="O86" s="48" t="s">
        <v>293</v>
      </c>
      <c r="P86" s="48">
        <v>1992</v>
      </c>
      <c r="Q86" s="48">
        <v>1993</v>
      </c>
      <c r="R86" s="49">
        <v>490.8</v>
      </c>
      <c r="S86" s="48">
        <v>5</v>
      </c>
      <c r="T86" s="48">
        <v>0</v>
      </c>
      <c r="U86" s="48">
        <f t="shared" si="16"/>
        <v>0</v>
      </c>
      <c r="V86" s="50">
        <f t="shared" si="17"/>
        <v>5</v>
      </c>
      <c r="W86" s="51" t="s">
        <v>763</v>
      </c>
      <c r="X86" s="51" t="s">
        <v>763</v>
      </c>
      <c r="Y86" s="51">
        <v>0</v>
      </c>
      <c r="Z86" s="32" t="s">
        <v>95</v>
      </c>
      <c r="AA86" s="50"/>
      <c r="AB86" s="52"/>
      <c r="AC86" s="48"/>
      <c r="AD86" s="48"/>
      <c r="AE86" s="48"/>
      <c r="AF86" s="48"/>
    </row>
    <row r="87" spans="1:32" s="36" customFormat="1" ht="14.4" x14ac:dyDescent="0.3">
      <c r="A87" s="32" t="s">
        <v>95</v>
      </c>
      <c r="B87" s="32" t="s">
        <v>95</v>
      </c>
      <c r="C87" s="32" t="s">
        <v>95</v>
      </c>
      <c r="D87" s="32" t="s">
        <v>95</v>
      </c>
      <c r="E87" s="32" t="s">
        <v>95</v>
      </c>
      <c r="F87" s="32" t="s">
        <v>95</v>
      </c>
      <c r="G87" s="32" t="s">
        <v>95</v>
      </c>
      <c r="H87" s="32" t="s">
        <v>95</v>
      </c>
      <c r="I87" s="32" t="s">
        <v>95</v>
      </c>
      <c r="J87" s="32" t="s">
        <v>95</v>
      </c>
      <c r="K87" s="32" t="s">
        <v>95</v>
      </c>
      <c r="L87" s="32" t="s">
        <v>95</v>
      </c>
      <c r="M87" s="48">
        <v>625</v>
      </c>
      <c r="N87" s="48">
        <v>1</v>
      </c>
      <c r="O87" s="48" t="s">
        <v>294</v>
      </c>
      <c r="P87" s="48">
        <v>1992</v>
      </c>
      <c r="Q87" s="48">
        <v>1993</v>
      </c>
      <c r="R87" s="49">
        <v>300.26</v>
      </c>
      <c r="S87" s="48">
        <v>5</v>
      </c>
      <c r="T87" s="48">
        <v>0</v>
      </c>
      <c r="U87" s="48">
        <f t="shared" si="16"/>
        <v>0</v>
      </c>
      <c r="V87" s="50">
        <f t="shared" si="17"/>
        <v>4</v>
      </c>
      <c r="W87" s="51" t="s">
        <v>763</v>
      </c>
      <c r="X87" s="51" t="s">
        <v>763</v>
      </c>
      <c r="Y87" s="51">
        <v>0</v>
      </c>
      <c r="Z87" s="32" t="s">
        <v>95</v>
      </c>
      <c r="AA87" s="50"/>
      <c r="AB87" s="52"/>
      <c r="AC87" s="48"/>
      <c r="AD87" s="48"/>
      <c r="AE87" s="48"/>
      <c r="AF87" s="48"/>
    </row>
    <row r="88" spans="1:32" s="36" customFormat="1" ht="14.4" x14ac:dyDescent="0.3">
      <c r="A88" s="32" t="s">
        <v>95</v>
      </c>
      <c r="B88" s="32" t="s">
        <v>95</v>
      </c>
      <c r="C88" s="32" t="s">
        <v>95</v>
      </c>
      <c r="D88" s="32" t="s">
        <v>95</v>
      </c>
      <c r="E88" s="32" t="s">
        <v>95</v>
      </c>
      <c r="F88" s="32" t="s">
        <v>95</v>
      </c>
      <c r="G88" s="32" t="s">
        <v>95</v>
      </c>
      <c r="H88" s="32" t="s">
        <v>95</v>
      </c>
      <c r="I88" s="32" t="s">
        <v>95</v>
      </c>
      <c r="J88" s="32" t="s">
        <v>95</v>
      </c>
      <c r="K88" s="32" t="s">
        <v>95</v>
      </c>
      <c r="L88" s="32" t="s">
        <v>95</v>
      </c>
      <c r="M88" s="48">
        <v>635</v>
      </c>
      <c r="N88" s="48">
        <v>1</v>
      </c>
      <c r="O88" s="48" t="s">
        <v>295</v>
      </c>
      <c r="P88" s="48">
        <v>1992</v>
      </c>
      <c r="Q88" s="48">
        <v>1993</v>
      </c>
      <c r="R88" s="49">
        <v>605.73</v>
      </c>
      <c r="S88" s="48">
        <v>5</v>
      </c>
      <c r="T88" s="48">
        <v>1</v>
      </c>
      <c r="U88" s="48">
        <f t="shared" si="16"/>
        <v>0</v>
      </c>
      <c r="V88" s="50">
        <f t="shared" si="17"/>
        <v>7</v>
      </c>
      <c r="W88" s="51" t="s">
        <v>763</v>
      </c>
      <c r="X88" s="51" t="s">
        <v>763</v>
      </c>
      <c r="Y88" s="51">
        <v>0</v>
      </c>
      <c r="Z88" s="32" t="s">
        <v>95</v>
      </c>
      <c r="AA88" s="50"/>
      <c r="AB88" s="52"/>
      <c r="AC88" s="48"/>
      <c r="AD88" s="48"/>
      <c r="AE88" s="48"/>
      <c r="AF88" s="48"/>
    </row>
    <row r="89" spans="1:32" s="36" customFormat="1" ht="14.4" x14ac:dyDescent="0.3">
      <c r="A89" s="32" t="s">
        <v>95</v>
      </c>
      <c r="B89" s="32" t="s">
        <v>95</v>
      </c>
      <c r="C89" s="32" t="s">
        <v>95</v>
      </c>
      <c r="D89" s="32" t="s">
        <v>95</v>
      </c>
      <c r="E89" s="32" t="s">
        <v>95</v>
      </c>
      <c r="F89" s="32" t="s">
        <v>95</v>
      </c>
      <c r="G89" s="32" t="s">
        <v>95</v>
      </c>
      <c r="H89" s="32" t="s">
        <v>95</v>
      </c>
      <c r="I89" s="32" t="s">
        <v>95</v>
      </c>
      <c r="J89" s="32" t="s">
        <v>95</v>
      </c>
      <c r="K89" s="32" t="s">
        <v>95</v>
      </c>
      <c r="L89" s="32" t="s">
        <v>95</v>
      </c>
      <c r="M89" s="48">
        <v>637</v>
      </c>
      <c r="N89" s="48">
        <v>1</v>
      </c>
      <c r="O89" s="48" t="s">
        <v>296</v>
      </c>
      <c r="P89" s="48">
        <v>1992</v>
      </c>
      <c r="Q89" s="48">
        <v>1993</v>
      </c>
      <c r="R89" s="49">
        <v>463</v>
      </c>
      <c r="S89" s="48">
        <v>5</v>
      </c>
      <c r="T89" s="48">
        <v>0</v>
      </c>
      <c r="U89" s="48">
        <f t="shared" si="16"/>
        <v>0</v>
      </c>
      <c r="V89" s="50">
        <f t="shared" si="17"/>
        <v>5</v>
      </c>
      <c r="W89" s="51" t="s">
        <v>763</v>
      </c>
      <c r="X89" s="51" t="s">
        <v>763</v>
      </c>
      <c r="Y89" s="51">
        <v>0</v>
      </c>
      <c r="Z89" s="32" t="s">
        <v>95</v>
      </c>
      <c r="AA89" s="50"/>
      <c r="AB89" s="52"/>
      <c r="AC89" s="48"/>
      <c r="AD89" s="48"/>
      <c r="AE89" s="48"/>
      <c r="AF89" s="48"/>
    </row>
    <row r="90" spans="1:32" s="36" customFormat="1" ht="14.4" x14ac:dyDescent="0.3">
      <c r="A90" s="32" t="s">
        <v>95</v>
      </c>
      <c r="B90" s="32" t="s">
        <v>95</v>
      </c>
      <c r="C90" s="32" t="s">
        <v>95</v>
      </c>
      <c r="D90" s="32" t="s">
        <v>95</v>
      </c>
      <c r="E90" s="32" t="s">
        <v>95</v>
      </c>
      <c r="F90" s="32" t="s">
        <v>95</v>
      </c>
      <c r="G90" s="32" t="s">
        <v>95</v>
      </c>
      <c r="H90" s="32" t="s">
        <v>95</v>
      </c>
      <c r="I90" s="32" t="s">
        <v>95</v>
      </c>
      <c r="J90" s="32" t="s">
        <v>95</v>
      </c>
      <c r="K90" s="32" t="s">
        <v>95</v>
      </c>
      <c r="L90" s="32" t="s">
        <v>95</v>
      </c>
      <c r="M90" s="48">
        <v>708</v>
      </c>
      <c r="N90" s="48">
        <v>1</v>
      </c>
      <c r="O90" s="48" t="s">
        <v>297</v>
      </c>
      <c r="P90" s="48">
        <v>1992</v>
      </c>
      <c r="Q90" s="48">
        <v>1993</v>
      </c>
      <c r="R90" s="49">
        <v>889.68</v>
      </c>
      <c r="S90" s="48">
        <v>3</v>
      </c>
      <c r="T90" s="48">
        <v>0</v>
      </c>
      <c r="U90" s="48">
        <f t="shared" si="16"/>
        <v>0</v>
      </c>
      <c r="V90" s="50">
        <f t="shared" si="17"/>
        <v>9</v>
      </c>
      <c r="W90" s="51" t="s">
        <v>763</v>
      </c>
      <c r="X90" s="51" t="s">
        <v>763</v>
      </c>
      <c r="Y90" s="51">
        <v>0</v>
      </c>
      <c r="Z90" s="32" t="s">
        <v>95</v>
      </c>
      <c r="AA90" s="50"/>
      <c r="AB90" s="52"/>
      <c r="AC90" s="48"/>
      <c r="AD90" s="48"/>
      <c r="AE90" s="48"/>
      <c r="AF90" s="48"/>
    </row>
    <row r="91" spans="1:32" s="36" customFormat="1" ht="14.4" x14ac:dyDescent="0.3">
      <c r="A91" s="32" t="s">
        <v>95</v>
      </c>
      <c r="B91" s="32" t="s">
        <v>95</v>
      </c>
      <c r="C91" s="32" t="s">
        <v>95</v>
      </c>
      <c r="D91" s="32" t="s">
        <v>95</v>
      </c>
      <c r="E91" s="32" t="s">
        <v>95</v>
      </c>
      <c r="F91" s="32" t="s">
        <v>95</v>
      </c>
      <c r="G91" s="32" t="s">
        <v>95</v>
      </c>
      <c r="H91" s="32" t="s">
        <v>95</v>
      </c>
      <c r="I91" s="32" t="s">
        <v>95</v>
      </c>
      <c r="J91" s="32" t="s">
        <v>95</v>
      </c>
      <c r="K91" s="32" t="s">
        <v>95</v>
      </c>
      <c r="L91" s="32" t="s">
        <v>95</v>
      </c>
      <c r="M91" s="48">
        <v>712</v>
      </c>
      <c r="N91" s="48">
        <v>1</v>
      </c>
      <c r="O91" s="48" t="s">
        <v>258</v>
      </c>
      <c r="P91" s="48">
        <v>1992</v>
      </c>
      <c r="Q91" s="48">
        <v>1993</v>
      </c>
      <c r="R91" s="49">
        <v>367.04</v>
      </c>
      <c r="S91" s="48">
        <v>5</v>
      </c>
      <c r="T91" s="48">
        <v>1</v>
      </c>
      <c r="U91" s="48">
        <f t="shared" si="16"/>
        <v>0</v>
      </c>
      <c r="V91" s="50">
        <f t="shared" si="17"/>
        <v>4</v>
      </c>
      <c r="W91" s="51" t="s">
        <v>763</v>
      </c>
      <c r="X91" s="51" t="s">
        <v>763</v>
      </c>
      <c r="Y91" s="51">
        <v>0</v>
      </c>
      <c r="Z91" s="32" t="s">
        <v>95</v>
      </c>
      <c r="AA91" s="50"/>
      <c r="AB91" s="52"/>
      <c r="AC91" s="48"/>
      <c r="AD91" s="48"/>
      <c r="AE91" s="48"/>
      <c r="AF91" s="48"/>
    </row>
    <row r="92" spans="1:32" s="36" customFormat="1" ht="14.4" x14ac:dyDescent="0.3">
      <c r="A92" s="32" t="s">
        <v>95</v>
      </c>
      <c r="B92" s="32" t="s">
        <v>95</v>
      </c>
      <c r="C92" s="32" t="s">
        <v>95</v>
      </c>
      <c r="D92" s="32" t="s">
        <v>95</v>
      </c>
      <c r="E92" s="32" t="s">
        <v>95</v>
      </c>
      <c r="F92" s="32" t="s">
        <v>95</v>
      </c>
      <c r="G92" s="32" t="s">
        <v>95</v>
      </c>
      <c r="H92" s="32" t="s">
        <v>95</v>
      </c>
      <c r="I92" s="32" t="s">
        <v>95</v>
      </c>
      <c r="J92" s="32" t="s">
        <v>95</v>
      </c>
      <c r="K92" s="32" t="s">
        <v>95</v>
      </c>
      <c r="L92" s="32" t="s">
        <v>95</v>
      </c>
      <c r="M92" s="48">
        <v>719</v>
      </c>
      <c r="N92" s="48">
        <v>1</v>
      </c>
      <c r="O92" s="48" t="s">
        <v>231</v>
      </c>
      <c r="P92" s="48">
        <v>1992</v>
      </c>
      <c r="Q92" s="48">
        <v>1993</v>
      </c>
      <c r="R92" s="49">
        <v>585</v>
      </c>
      <c r="S92" s="48">
        <v>5</v>
      </c>
      <c r="T92" s="48">
        <v>0</v>
      </c>
      <c r="U92" s="48">
        <f t="shared" si="16"/>
        <v>0</v>
      </c>
      <c r="V92" s="50">
        <f t="shared" si="17"/>
        <v>6</v>
      </c>
      <c r="W92" s="51" t="s">
        <v>763</v>
      </c>
      <c r="X92" s="51" t="s">
        <v>763</v>
      </c>
      <c r="Y92" s="51">
        <v>0</v>
      </c>
      <c r="Z92" s="32" t="s">
        <v>95</v>
      </c>
      <c r="AA92" s="50"/>
      <c r="AB92" s="52"/>
      <c r="AC92" s="48"/>
      <c r="AD92" s="48"/>
      <c r="AE92" s="48"/>
      <c r="AF92" s="48"/>
    </row>
    <row r="93" spans="1:32" s="36" customFormat="1" ht="14.4" x14ac:dyDescent="0.3">
      <c r="A93" s="32" t="s">
        <v>95</v>
      </c>
      <c r="B93" s="32" t="s">
        <v>95</v>
      </c>
      <c r="C93" s="32" t="s">
        <v>95</v>
      </c>
      <c r="D93" s="32" t="s">
        <v>95</v>
      </c>
      <c r="E93" s="32" t="s">
        <v>95</v>
      </c>
      <c r="F93" s="32" t="s">
        <v>95</v>
      </c>
      <c r="G93" s="32" t="s">
        <v>95</v>
      </c>
      <c r="H93" s="32" t="s">
        <v>95</v>
      </c>
      <c r="I93" s="32" t="s">
        <v>95</v>
      </c>
      <c r="J93" s="32" t="s">
        <v>95</v>
      </c>
      <c r="K93" s="32" t="s">
        <v>95</v>
      </c>
      <c r="L93" s="32" t="s">
        <v>95</v>
      </c>
      <c r="M93" s="48">
        <v>731</v>
      </c>
      <c r="N93" s="48">
        <v>1</v>
      </c>
      <c r="O93" s="48" t="s">
        <v>298</v>
      </c>
      <c r="P93" s="48">
        <v>1992</v>
      </c>
      <c r="Q93" s="48">
        <v>1993</v>
      </c>
      <c r="R93" s="49">
        <v>289.02</v>
      </c>
      <c r="S93" s="48">
        <v>5</v>
      </c>
      <c r="T93" s="48">
        <v>1</v>
      </c>
      <c r="U93" s="48">
        <f t="shared" si="16"/>
        <v>0</v>
      </c>
      <c r="V93" s="50">
        <f t="shared" si="17"/>
        <v>3</v>
      </c>
      <c r="W93" s="51" t="s">
        <v>763</v>
      </c>
      <c r="X93" s="51" t="s">
        <v>763</v>
      </c>
      <c r="Y93" s="51">
        <v>0</v>
      </c>
      <c r="Z93" s="32" t="s">
        <v>95</v>
      </c>
      <c r="AA93" s="50"/>
      <c r="AB93" s="52"/>
      <c r="AC93" s="48"/>
      <c r="AD93" s="48"/>
      <c r="AE93" s="48"/>
      <c r="AF93" s="48"/>
    </row>
    <row r="94" spans="1:32" s="36" customFormat="1" ht="14.4" x14ac:dyDescent="0.3">
      <c r="A94" s="32" t="s">
        <v>95</v>
      </c>
      <c r="B94" s="32" t="s">
        <v>95</v>
      </c>
      <c r="C94" s="32" t="s">
        <v>95</v>
      </c>
      <c r="D94" s="32" t="s">
        <v>95</v>
      </c>
      <c r="E94" s="32" t="s">
        <v>95</v>
      </c>
      <c r="F94" s="32" t="s">
        <v>95</v>
      </c>
      <c r="G94" s="32" t="s">
        <v>95</v>
      </c>
      <c r="H94" s="32" t="s">
        <v>95</v>
      </c>
      <c r="I94" s="32" t="s">
        <v>95</v>
      </c>
      <c r="J94" s="32" t="s">
        <v>95</v>
      </c>
      <c r="K94" s="32" t="s">
        <v>95</v>
      </c>
      <c r="L94" s="32" t="s">
        <v>95</v>
      </c>
      <c r="M94" s="48">
        <v>738</v>
      </c>
      <c r="N94" s="48">
        <v>1</v>
      </c>
      <c r="O94" s="48" t="s">
        <v>232</v>
      </c>
      <c r="P94" s="48">
        <v>1992</v>
      </c>
      <c r="Q94" s="48">
        <v>1993</v>
      </c>
      <c r="R94" s="49">
        <v>150</v>
      </c>
      <c r="S94" s="48">
        <v>5</v>
      </c>
      <c r="T94" s="48">
        <v>1</v>
      </c>
      <c r="U94" s="48">
        <f t="shared" si="16"/>
        <v>0</v>
      </c>
      <c r="V94" s="50">
        <f t="shared" si="17"/>
        <v>2</v>
      </c>
      <c r="W94" s="51" t="s">
        <v>763</v>
      </c>
      <c r="X94" s="51" t="s">
        <v>763</v>
      </c>
      <c r="Y94" s="51">
        <v>0</v>
      </c>
      <c r="Z94" s="32" t="s">
        <v>95</v>
      </c>
      <c r="AA94" s="50"/>
      <c r="AB94" s="52"/>
      <c r="AC94" s="48"/>
      <c r="AD94" s="48"/>
      <c r="AE94" s="48"/>
      <c r="AF94" s="48"/>
    </row>
    <row r="95" spans="1:32" s="36" customFormat="1" ht="14.4" x14ac:dyDescent="0.3">
      <c r="A95" s="32" t="s">
        <v>95</v>
      </c>
      <c r="B95" s="32" t="s">
        <v>95</v>
      </c>
      <c r="C95" s="32" t="s">
        <v>95</v>
      </c>
      <c r="D95" s="32" t="s">
        <v>95</v>
      </c>
      <c r="E95" s="32" t="s">
        <v>95</v>
      </c>
      <c r="F95" s="32" t="s">
        <v>95</v>
      </c>
      <c r="G95" s="32" t="s">
        <v>95</v>
      </c>
      <c r="H95" s="32" t="s">
        <v>95</v>
      </c>
      <c r="I95" s="32" t="s">
        <v>95</v>
      </c>
      <c r="J95" s="32" t="s">
        <v>95</v>
      </c>
      <c r="K95" s="32" t="s">
        <v>95</v>
      </c>
      <c r="L95" s="32" t="s">
        <v>95</v>
      </c>
      <c r="M95" s="48">
        <v>761</v>
      </c>
      <c r="N95" s="48">
        <v>1</v>
      </c>
      <c r="O95" s="48" t="s">
        <v>299</v>
      </c>
      <c r="P95" s="48">
        <v>1992</v>
      </c>
      <c r="Q95" s="48">
        <v>1993</v>
      </c>
      <c r="R95" s="49">
        <v>295.62</v>
      </c>
      <c r="S95" s="48">
        <v>5</v>
      </c>
      <c r="T95" s="48">
        <v>0</v>
      </c>
      <c r="U95" s="48">
        <f t="shared" si="16"/>
        <v>0</v>
      </c>
      <c r="V95" s="50">
        <f t="shared" si="17"/>
        <v>3</v>
      </c>
      <c r="W95" s="51" t="s">
        <v>763</v>
      </c>
      <c r="X95" s="51" t="s">
        <v>763</v>
      </c>
      <c r="Y95" s="51">
        <v>0</v>
      </c>
      <c r="Z95" s="32" t="s">
        <v>95</v>
      </c>
      <c r="AA95" s="50"/>
      <c r="AB95" s="52"/>
      <c r="AC95" s="48"/>
      <c r="AD95" s="48"/>
      <c r="AE95" s="48"/>
      <c r="AF95" s="48"/>
    </row>
    <row r="96" spans="1:32" s="36" customFormat="1" ht="14.4" x14ac:dyDescent="0.3">
      <c r="A96" s="32" t="s">
        <v>95</v>
      </c>
      <c r="B96" s="32" t="s">
        <v>95</v>
      </c>
      <c r="C96" s="32" t="s">
        <v>95</v>
      </c>
      <c r="D96" s="32" t="s">
        <v>95</v>
      </c>
      <c r="E96" s="32" t="s">
        <v>95</v>
      </c>
      <c r="F96" s="32" t="s">
        <v>95</v>
      </c>
      <c r="G96" s="32" t="s">
        <v>95</v>
      </c>
      <c r="H96" s="32" t="s">
        <v>95</v>
      </c>
      <c r="I96" s="32" t="s">
        <v>95</v>
      </c>
      <c r="J96" s="32" t="s">
        <v>95</v>
      </c>
      <c r="K96" s="32" t="s">
        <v>95</v>
      </c>
      <c r="L96" s="32" t="s">
        <v>95</v>
      </c>
      <c r="M96" s="48">
        <v>769</v>
      </c>
      <c r="N96" s="48">
        <v>1</v>
      </c>
      <c r="O96" s="48" t="s">
        <v>300</v>
      </c>
      <c r="P96" s="48">
        <v>1992</v>
      </c>
      <c r="Q96" s="48">
        <v>1993</v>
      </c>
      <c r="R96" s="49">
        <v>305</v>
      </c>
      <c r="S96" s="48">
        <v>5</v>
      </c>
      <c r="T96" s="48">
        <v>1</v>
      </c>
      <c r="U96" s="48">
        <f t="shared" si="16"/>
        <v>0</v>
      </c>
      <c r="V96" s="50">
        <f t="shared" si="17"/>
        <v>4</v>
      </c>
      <c r="W96" s="51" t="s">
        <v>763</v>
      </c>
      <c r="X96" s="51" t="s">
        <v>763</v>
      </c>
      <c r="Y96" s="51">
        <v>0</v>
      </c>
      <c r="Z96" s="32" t="s">
        <v>95</v>
      </c>
      <c r="AA96" s="50"/>
      <c r="AB96" s="52"/>
      <c r="AC96" s="48"/>
      <c r="AD96" s="48"/>
      <c r="AE96" s="48"/>
      <c r="AF96" s="48"/>
    </row>
    <row r="97" spans="1:32" s="36" customFormat="1" ht="14.4" x14ac:dyDescent="0.3">
      <c r="A97" s="32" t="s">
        <v>95</v>
      </c>
      <c r="B97" s="32" t="s">
        <v>95</v>
      </c>
      <c r="C97" s="32" t="s">
        <v>95</v>
      </c>
      <c r="D97" s="32" t="s">
        <v>95</v>
      </c>
      <c r="E97" s="32" t="s">
        <v>95</v>
      </c>
      <c r="F97" s="32" t="s">
        <v>95</v>
      </c>
      <c r="G97" s="32" t="s">
        <v>95</v>
      </c>
      <c r="H97" s="32" t="s">
        <v>95</v>
      </c>
      <c r="I97" s="32" t="s">
        <v>95</v>
      </c>
      <c r="J97" s="32" t="s">
        <v>95</v>
      </c>
      <c r="K97" s="32" t="s">
        <v>95</v>
      </c>
      <c r="L97" s="32" t="s">
        <v>95</v>
      </c>
      <c r="M97" s="48">
        <v>777</v>
      </c>
      <c r="N97" s="48">
        <v>1</v>
      </c>
      <c r="O97" s="48" t="s">
        <v>301</v>
      </c>
      <c r="P97" s="48">
        <v>1992</v>
      </c>
      <c r="Q97" s="48">
        <v>1993</v>
      </c>
      <c r="R97" s="49">
        <v>120.12</v>
      </c>
      <c r="S97" s="48">
        <v>5</v>
      </c>
      <c r="T97" s="48">
        <v>1</v>
      </c>
      <c r="U97" s="48">
        <f t="shared" si="16"/>
        <v>0</v>
      </c>
      <c r="V97" s="50">
        <f t="shared" si="17"/>
        <v>2</v>
      </c>
      <c r="W97" s="51" t="s">
        <v>763</v>
      </c>
      <c r="X97" s="51" t="s">
        <v>763</v>
      </c>
      <c r="Y97" s="51">
        <v>0</v>
      </c>
      <c r="Z97" s="32" t="s">
        <v>95</v>
      </c>
      <c r="AA97" s="50"/>
      <c r="AB97" s="52"/>
      <c r="AC97" s="48"/>
      <c r="AD97" s="48"/>
      <c r="AE97" s="48"/>
      <c r="AF97" s="48"/>
    </row>
    <row r="98" spans="1:32" s="36" customFormat="1" ht="14.4" x14ac:dyDescent="0.3">
      <c r="A98" s="32" t="s">
        <v>95</v>
      </c>
      <c r="B98" s="32" t="s">
        <v>95</v>
      </c>
      <c r="C98" s="32" t="s">
        <v>95</v>
      </c>
      <c r="D98" s="32" t="s">
        <v>95</v>
      </c>
      <c r="E98" s="32" t="s">
        <v>95</v>
      </c>
      <c r="F98" s="32" t="s">
        <v>95</v>
      </c>
      <c r="G98" s="32" t="s">
        <v>95</v>
      </c>
      <c r="H98" s="32" t="s">
        <v>95</v>
      </c>
      <c r="I98" s="32" t="s">
        <v>95</v>
      </c>
      <c r="J98" s="32" t="s">
        <v>95</v>
      </c>
      <c r="K98" s="32" t="s">
        <v>95</v>
      </c>
      <c r="L98" s="32" t="s">
        <v>95</v>
      </c>
      <c r="M98" s="48">
        <v>784</v>
      </c>
      <c r="N98" s="48">
        <v>1</v>
      </c>
      <c r="O98" s="48" t="s">
        <v>302</v>
      </c>
      <c r="P98" s="48">
        <v>1992</v>
      </c>
      <c r="Q98" s="48">
        <v>1993</v>
      </c>
      <c r="R98" s="49">
        <v>443.97</v>
      </c>
      <c r="S98" s="48">
        <v>5</v>
      </c>
      <c r="T98" s="48">
        <v>0</v>
      </c>
      <c r="U98" s="48">
        <f t="shared" si="16"/>
        <v>0</v>
      </c>
      <c r="V98" s="50">
        <f t="shared" si="17"/>
        <v>5</v>
      </c>
      <c r="W98" s="51" t="s">
        <v>763</v>
      </c>
      <c r="X98" s="51" t="s">
        <v>763</v>
      </c>
      <c r="Y98" s="51">
        <v>0</v>
      </c>
      <c r="Z98" s="32" t="s">
        <v>95</v>
      </c>
      <c r="AA98" s="50"/>
      <c r="AB98" s="52"/>
      <c r="AC98" s="48"/>
      <c r="AD98" s="48"/>
      <c r="AE98" s="48"/>
      <c r="AF98" s="48"/>
    </row>
    <row r="99" spans="1:32" s="36" customFormat="1" ht="14.4" x14ac:dyDescent="0.3">
      <c r="A99" s="32" t="s">
        <v>95</v>
      </c>
      <c r="B99" s="32" t="s">
        <v>95</v>
      </c>
      <c r="C99" s="32" t="s">
        <v>95</v>
      </c>
      <c r="D99" s="32" t="s">
        <v>95</v>
      </c>
      <c r="E99" s="32" t="s">
        <v>95</v>
      </c>
      <c r="F99" s="32" t="s">
        <v>95</v>
      </c>
      <c r="G99" s="32" t="s">
        <v>95</v>
      </c>
      <c r="H99" s="32" t="s">
        <v>95</v>
      </c>
      <c r="I99" s="32" t="s">
        <v>95</v>
      </c>
      <c r="J99" s="32" t="s">
        <v>95</v>
      </c>
      <c r="K99" s="32" t="s">
        <v>95</v>
      </c>
      <c r="L99" s="32" t="s">
        <v>95</v>
      </c>
      <c r="M99" s="48">
        <v>786</v>
      </c>
      <c r="N99" s="48">
        <v>1</v>
      </c>
      <c r="O99" s="48" t="s">
        <v>303</v>
      </c>
      <c r="P99" s="48">
        <v>1992</v>
      </c>
      <c r="Q99" s="48">
        <v>1993</v>
      </c>
      <c r="R99" s="49">
        <v>225</v>
      </c>
      <c r="S99" s="48">
        <v>5</v>
      </c>
      <c r="T99" s="48">
        <v>1</v>
      </c>
      <c r="U99" s="48">
        <f t="shared" si="16"/>
        <v>0</v>
      </c>
      <c r="V99" s="50">
        <f t="shared" si="17"/>
        <v>3</v>
      </c>
      <c r="W99" s="51" t="s">
        <v>763</v>
      </c>
      <c r="X99" s="51" t="s">
        <v>763</v>
      </c>
      <c r="Y99" s="51">
        <v>0</v>
      </c>
      <c r="Z99" s="32" t="s">
        <v>95</v>
      </c>
      <c r="AA99" s="50"/>
      <c r="AB99" s="52"/>
      <c r="AC99" s="48"/>
      <c r="AD99" s="48"/>
      <c r="AE99" s="48"/>
      <c r="AF99" s="48"/>
    </row>
    <row r="100" spans="1:32" s="36" customFormat="1" ht="14.4" x14ac:dyDescent="0.3">
      <c r="A100" s="32" t="s">
        <v>95</v>
      </c>
      <c r="B100" s="32" t="s">
        <v>95</v>
      </c>
      <c r="C100" s="32" t="s">
        <v>95</v>
      </c>
      <c r="D100" s="32" t="s">
        <v>95</v>
      </c>
      <c r="E100" s="32" t="s">
        <v>95</v>
      </c>
      <c r="F100" s="32" t="s">
        <v>95</v>
      </c>
      <c r="G100" s="32" t="s">
        <v>95</v>
      </c>
      <c r="H100" s="32" t="s">
        <v>95</v>
      </c>
      <c r="I100" s="32" t="s">
        <v>95</v>
      </c>
      <c r="J100" s="32" t="s">
        <v>95</v>
      </c>
      <c r="K100" s="32" t="s">
        <v>95</v>
      </c>
      <c r="L100" s="32" t="s">
        <v>95</v>
      </c>
      <c r="M100" s="48">
        <v>791</v>
      </c>
      <c r="N100" s="48">
        <v>1</v>
      </c>
      <c r="O100" s="48" t="s">
        <v>304</v>
      </c>
      <c r="P100" s="48">
        <v>1992</v>
      </c>
      <c r="Q100" s="48">
        <v>1993</v>
      </c>
      <c r="R100" s="49">
        <v>305</v>
      </c>
      <c r="S100" s="48">
        <v>5</v>
      </c>
      <c r="T100" s="48">
        <v>1</v>
      </c>
      <c r="U100" s="48">
        <f t="shared" si="16"/>
        <v>0</v>
      </c>
      <c r="V100" s="50">
        <f t="shared" si="17"/>
        <v>4</v>
      </c>
      <c r="W100" s="51" t="s">
        <v>763</v>
      </c>
      <c r="X100" s="51" t="s">
        <v>763</v>
      </c>
      <c r="Y100" s="51">
        <v>0</v>
      </c>
      <c r="Z100" s="32" t="s">
        <v>95</v>
      </c>
      <c r="AA100" s="50"/>
      <c r="AB100" s="52"/>
      <c r="AC100" s="48"/>
      <c r="AD100" s="48"/>
      <c r="AE100" s="48"/>
      <c r="AF100" s="48"/>
    </row>
    <row r="101" spans="1:32" s="36" customFormat="1" ht="14.4" x14ac:dyDescent="0.3">
      <c r="A101" s="32" t="s">
        <v>95</v>
      </c>
      <c r="B101" s="32" t="s">
        <v>95</v>
      </c>
      <c r="C101" s="32" t="s">
        <v>95</v>
      </c>
      <c r="D101" s="32" t="s">
        <v>95</v>
      </c>
      <c r="E101" s="32" t="s">
        <v>95</v>
      </c>
      <c r="F101" s="32" t="s">
        <v>95</v>
      </c>
      <c r="G101" s="32" t="s">
        <v>95</v>
      </c>
      <c r="H101" s="32" t="s">
        <v>95</v>
      </c>
      <c r="I101" s="32" t="s">
        <v>95</v>
      </c>
      <c r="J101" s="32" t="s">
        <v>95</v>
      </c>
      <c r="K101" s="32" t="s">
        <v>95</v>
      </c>
      <c r="L101" s="32" t="s">
        <v>95</v>
      </c>
      <c r="M101" s="48">
        <v>806</v>
      </c>
      <c r="N101" s="48">
        <v>1</v>
      </c>
      <c r="O101" s="48" t="s">
        <v>305</v>
      </c>
      <c r="P101" s="48">
        <v>1992</v>
      </c>
      <c r="Q101" s="48">
        <v>1993</v>
      </c>
      <c r="R101" s="49">
        <v>164.47</v>
      </c>
      <c r="S101" s="48">
        <v>5</v>
      </c>
      <c r="T101" s="48">
        <v>0</v>
      </c>
      <c r="U101" s="48">
        <f t="shared" si="16"/>
        <v>0</v>
      </c>
      <c r="V101" s="50">
        <f t="shared" si="17"/>
        <v>2</v>
      </c>
      <c r="W101" s="51" t="s">
        <v>763</v>
      </c>
      <c r="X101" s="51" t="s">
        <v>763</v>
      </c>
      <c r="Y101" s="51">
        <v>0</v>
      </c>
      <c r="Z101" s="32" t="s">
        <v>95</v>
      </c>
      <c r="AA101" s="50"/>
      <c r="AB101" s="52"/>
      <c r="AC101" s="48"/>
      <c r="AD101" s="48"/>
      <c r="AE101" s="48"/>
      <c r="AF101" s="48"/>
    </row>
    <row r="102" spans="1:32" s="36" customFormat="1" ht="14.4" x14ac:dyDescent="0.3">
      <c r="A102" s="32" t="s">
        <v>95</v>
      </c>
      <c r="B102" s="32" t="s">
        <v>95</v>
      </c>
      <c r="C102" s="32" t="s">
        <v>95</v>
      </c>
      <c r="D102" s="32" t="s">
        <v>95</v>
      </c>
      <c r="E102" s="32" t="s">
        <v>95</v>
      </c>
      <c r="F102" s="32" t="s">
        <v>95</v>
      </c>
      <c r="G102" s="32" t="s">
        <v>95</v>
      </c>
      <c r="H102" s="32" t="s">
        <v>95</v>
      </c>
      <c r="I102" s="32" t="s">
        <v>95</v>
      </c>
      <c r="J102" s="32" t="s">
        <v>95</v>
      </c>
      <c r="K102" s="32" t="s">
        <v>95</v>
      </c>
      <c r="L102" s="32" t="s">
        <v>95</v>
      </c>
      <c r="M102" s="48">
        <v>815</v>
      </c>
      <c r="N102" s="48">
        <v>1</v>
      </c>
      <c r="O102" s="48" t="s">
        <v>306</v>
      </c>
      <c r="P102" s="48">
        <v>1992</v>
      </c>
      <c r="Q102" s="48">
        <v>1993</v>
      </c>
      <c r="R102" s="49">
        <v>915</v>
      </c>
      <c r="S102" s="48">
        <v>5</v>
      </c>
      <c r="T102" s="48">
        <v>0</v>
      </c>
      <c r="U102" s="48">
        <f t="shared" si="16"/>
        <v>0</v>
      </c>
      <c r="V102" s="50">
        <f t="shared" si="17"/>
        <v>10</v>
      </c>
      <c r="W102" s="51" t="s">
        <v>763</v>
      </c>
      <c r="X102" s="51" t="s">
        <v>763</v>
      </c>
      <c r="Y102" s="51">
        <v>0</v>
      </c>
      <c r="Z102" s="32" t="s">
        <v>95</v>
      </c>
      <c r="AA102" s="50"/>
      <c r="AB102" s="52"/>
      <c r="AC102" s="48"/>
      <c r="AD102" s="48"/>
      <c r="AE102" s="48"/>
      <c r="AF102" s="48"/>
    </row>
    <row r="103" spans="1:32" s="36" customFormat="1" ht="14.4" x14ac:dyDescent="0.3">
      <c r="A103" s="32" t="s">
        <v>95</v>
      </c>
      <c r="B103" s="32" t="s">
        <v>95</v>
      </c>
      <c r="C103" s="32" t="s">
        <v>95</v>
      </c>
      <c r="D103" s="32" t="s">
        <v>95</v>
      </c>
      <c r="E103" s="32" t="s">
        <v>95</v>
      </c>
      <c r="F103" s="32" t="s">
        <v>95</v>
      </c>
      <c r="G103" s="32" t="s">
        <v>95</v>
      </c>
      <c r="H103" s="32" t="s">
        <v>95</v>
      </c>
      <c r="I103" s="32" t="s">
        <v>95</v>
      </c>
      <c r="J103" s="32" t="s">
        <v>95</v>
      </c>
      <c r="K103" s="32" t="s">
        <v>95</v>
      </c>
      <c r="L103" s="32" t="s">
        <v>95</v>
      </c>
      <c r="M103" s="48">
        <v>836</v>
      </c>
      <c r="N103" s="48">
        <v>1</v>
      </c>
      <c r="O103" s="48" t="s">
        <v>307</v>
      </c>
      <c r="P103" s="48">
        <v>1992</v>
      </c>
      <c r="Q103" s="48">
        <v>1993</v>
      </c>
      <c r="R103" s="49">
        <v>1000</v>
      </c>
      <c r="S103" s="48">
        <v>5</v>
      </c>
      <c r="T103" s="48">
        <v>1</v>
      </c>
      <c r="U103" s="48">
        <f t="shared" si="16"/>
        <v>0</v>
      </c>
      <c r="V103" s="50">
        <f t="shared" si="17"/>
        <v>10</v>
      </c>
      <c r="W103" s="51" t="s">
        <v>763</v>
      </c>
      <c r="X103" s="51" t="s">
        <v>763</v>
      </c>
      <c r="Y103" s="51">
        <v>0</v>
      </c>
      <c r="Z103" s="32" t="s">
        <v>95</v>
      </c>
      <c r="AA103" s="50"/>
      <c r="AB103" s="52"/>
      <c r="AC103" s="48"/>
      <c r="AD103" s="48"/>
      <c r="AE103" s="48"/>
      <c r="AF103" s="48"/>
    </row>
    <row r="104" spans="1:32" s="36" customFormat="1" ht="14.4" x14ac:dyDescent="0.3">
      <c r="A104" s="32" t="s">
        <v>95</v>
      </c>
      <c r="B104" s="32" t="s">
        <v>95</v>
      </c>
      <c r="C104" s="32" t="s">
        <v>95</v>
      </c>
      <c r="D104" s="32" t="s">
        <v>95</v>
      </c>
      <c r="E104" s="32" t="s">
        <v>95</v>
      </c>
      <c r="F104" s="32" t="s">
        <v>95</v>
      </c>
      <c r="G104" s="32" t="s">
        <v>95</v>
      </c>
      <c r="H104" s="32" t="s">
        <v>95</v>
      </c>
      <c r="I104" s="32" t="s">
        <v>95</v>
      </c>
      <c r="J104" s="32" t="s">
        <v>95</v>
      </c>
      <c r="K104" s="32" t="s">
        <v>95</v>
      </c>
      <c r="L104" s="32" t="s">
        <v>95</v>
      </c>
      <c r="M104" s="48">
        <v>880</v>
      </c>
      <c r="N104" s="48">
        <v>1</v>
      </c>
      <c r="O104" s="48" t="s">
        <v>308</v>
      </c>
      <c r="P104" s="48">
        <v>1992</v>
      </c>
      <c r="Q104" s="48">
        <v>1993</v>
      </c>
      <c r="R104" s="49">
        <v>380</v>
      </c>
      <c r="S104" s="48">
        <v>5</v>
      </c>
      <c r="T104" s="48">
        <v>0</v>
      </c>
      <c r="U104" s="48">
        <f t="shared" si="16"/>
        <v>0</v>
      </c>
      <c r="V104" s="50">
        <f t="shared" si="17"/>
        <v>4</v>
      </c>
      <c r="W104" s="51" t="s">
        <v>763</v>
      </c>
      <c r="X104" s="51" t="s">
        <v>763</v>
      </c>
      <c r="Y104" s="51">
        <v>0</v>
      </c>
      <c r="Z104" s="32" t="s">
        <v>95</v>
      </c>
      <c r="AA104" s="50"/>
      <c r="AB104" s="52"/>
      <c r="AC104" s="48"/>
      <c r="AD104" s="48"/>
      <c r="AE104" s="48"/>
      <c r="AF104" s="48"/>
    </row>
    <row r="105" spans="1:32" s="36" customFormat="1" ht="14.4" x14ac:dyDescent="0.3">
      <c r="A105" s="32" t="s">
        <v>95</v>
      </c>
      <c r="B105" s="32" t="s">
        <v>95</v>
      </c>
      <c r="C105" s="32" t="s">
        <v>95</v>
      </c>
      <c r="D105" s="32" t="s">
        <v>95</v>
      </c>
      <c r="E105" s="32" t="s">
        <v>95</v>
      </c>
      <c r="F105" s="32" t="s">
        <v>95</v>
      </c>
      <c r="G105" s="32" t="s">
        <v>95</v>
      </c>
      <c r="H105" s="32" t="s">
        <v>95</v>
      </c>
      <c r="I105" s="32" t="s">
        <v>95</v>
      </c>
      <c r="J105" s="32" t="s">
        <v>95</v>
      </c>
      <c r="K105" s="32" t="s">
        <v>95</v>
      </c>
      <c r="L105" s="32" t="s">
        <v>95</v>
      </c>
      <c r="M105" s="48">
        <v>2835</v>
      </c>
      <c r="N105" s="48">
        <v>1</v>
      </c>
      <c r="O105" s="48" t="s">
        <v>309</v>
      </c>
      <c r="P105" s="48">
        <v>1992</v>
      </c>
      <c r="Q105" s="48">
        <v>1993</v>
      </c>
      <c r="R105" s="49">
        <v>481.65</v>
      </c>
      <c r="S105" s="48">
        <v>5</v>
      </c>
      <c r="T105" s="48">
        <v>1</v>
      </c>
      <c r="U105" s="48">
        <f t="shared" si="16"/>
        <v>0</v>
      </c>
      <c r="V105" s="50">
        <f t="shared" si="17"/>
        <v>5</v>
      </c>
      <c r="W105" s="51" t="s">
        <v>763</v>
      </c>
      <c r="X105" s="51" t="s">
        <v>763</v>
      </c>
      <c r="Y105" s="51">
        <v>0</v>
      </c>
      <c r="Z105" s="32" t="s">
        <v>95</v>
      </c>
      <c r="AA105" s="50"/>
      <c r="AB105" s="52"/>
      <c r="AC105" s="48"/>
      <c r="AD105" s="48"/>
      <c r="AE105" s="48"/>
      <c r="AF105" s="48"/>
    </row>
    <row r="106" spans="1:32" s="36" customFormat="1" ht="14.4" x14ac:dyDescent="0.3">
      <c r="A106" s="32" t="s">
        <v>95</v>
      </c>
      <c r="B106" s="32" t="s">
        <v>95</v>
      </c>
      <c r="C106" s="32" t="s">
        <v>95</v>
      </c>
      <c r="D106" s="32" t="s">
        <v>95</v>
      </c>
      <c r="E106" s="32" t="s">
        <v>95</v>
      </c>
      <c r="F106" s="32" t="s">
        <v>95</v>
      </c>
      <c r="G106" s="32" t="s">
        <v>95</v>
      </c>
      <c r="H106" s="32" t="s">
        <v>95</v>
      </c>
      <c r="I106" s="32" t="s">
        <v>95</v>
      </c>
      <c r="J106" s="32" t="s">
        <v>95</v>
      </c>
      <c r="K106" s="32" t="s">
        <v>95</v>
      </c>
      <c r="L106" s="32" t="s">
        <v>95</v>
      </c>
      <c r="M106" s="48">
        <v>601</v>
      </c>
      <c r="N106" s="48">
        <v>1</v>
      </c>
      <c r="O106" s="48" t="s">
        <v>310</v>
      </c>
      <c r="P106" s="48">
        <v>1993</v>
      </c>
      <c r="Q106" s="48">
        <v>1993</v>
      </c>
      <c r="R106" s="49">
        <v>303.57</v>
      </c>
      <c r="S106" s="48">
        <v>4</v>
      </c>
      <c r="T106" s="48">
        <v>1</v>
      </c>
      <c r="U106" s="48">
        <f t="shared" si="16"/>
        <v>0</v>
      </c>
      <c r="V106" s="50">
        <f t="shared" si="17"/>
        <v>4</v>
      </c>
      <c r="W106" s="51" t="s">
        <v>763</v>
      </c>
      <c r="X106" s="51" t="s">
        <v>763</v>
      </c>
      <c r="Y106" s="51">
        <v>0</v>
      </c>
      <c r="Z106" s="32" t="s">
        <v>95</v>
      </c>
      <c r="AA106" s="50"/>
      <c r="AB106" s="52"/>
      <c r="AC106" s="48"/>
      <c r="AD106" s="48"/>
      <c r="AE106" s="48"/>
      <c r="AF106" s="48"/>
    </row>
    <row r="107" spans="1:32" s="36" customFormat="1" ht="14.4" x14ac:dyDescent="0.3">
      <c r="A107" s="32" t="s">
        <v>95</v>
      </c>
      <c r="B107" s="32" t="s">
        <v>95</v>
      </c>
      <c r="C107" s="32" t="s">
        <v>95</v>
      </c>
      <c r="D107" s="32" t="s">
        <v>95</v>
      </c>
      <c r="E107" s="32" t="s">
        <v>95</v>
      </c>
      <c r="F107" s="32" t="s">
        <v>95</v>
      </c>
      <c r="G107" s="32" t="s">
        <v>95</v>
      </c>
      <c r="H107" s="32" t="s">
        <v>95</v>
      </c>
      <c r="I107" s="32" t="s">
        <v>95</v>
      </c>
      <c r="J107" s="32" t="s">
        <v>95</v>
      </c>
      <c r="K107" s="32" t="s">
        <v>95</v>
      </c>
      <c r="L107" s="32" t="s">
        <v>95</v>
      </c>
      <c r="M107" s="48">
        <v>11</v>
      </c>
      <c r="N107" s="48">
        <v>1</v>
      </c>
      <c r="O107" s="48" t="s">
        <v>311</v>
      </c>
      <c r="P107" s="48">
        <v>1993</v>
      </c>
      <c r="Q107" s="48">
        <v>1994</v>
      </c>
      <c r="R107" s="49">
        <v>97.64</v>
      </c>
      <c r="S107" s="48">
        <v>5</v>
      </c>
      <c r="T107" s="48">
        <v>0</v>
      </c>
      <c r="U107" s="48">
        <f t="shared" si="16"/>
        <v>0</v>
      </c>
      <c r="V107" s="50">
        <f t="shared" si="17"/>
        <v>1</v>
      </c>
      <c r="W107" s="51" t="s">
        <v>763</v>
      </c>
      <c r="X107" s="51" t="s">
        <v>763</v>
      </c>
      <c r="Y107" s="51">
        <v>0</v>
      </c>
      <c r="Z107" s="32" t="s">
        <v>95</v>
      </c>
      <c r="AA107" s="50"/>
      <c r="AB107" s="52"/>
      <c r="AC107" s="48"/>
      <c r="AD107" s="48"/>
      <c r="AE107" s="48"/>
      <c r="AF107" s="48"/>
    </row>
    <row r="108" spans="1:32" s="36" customFormat="1" ht="14.4" x14ac:dyDescent="0.3">
      <c r="A108" s="32" t="s">
        <v>95</v>
      </c>
      <c r="B108" s="32" t="s">
        <v>95</v>
      </c>
      <c r="C108" s="32" t="s">
        <v>95</v>
      </c>
      <c r="D108" s="32" t="s">
        <v>95</v>
      </c>
      <c r="E108" s="32" t="s">
        <v>95</v>
      </c>
      <c r="F108" s="32" t="s">
        <v>95</v>
      </c>
      <c r="G108" s="32" t="s">
        <v>95</v>
      </c>
      <c r="H108" s="32" t="s">
        <v>95</v>
      </c>
      <c r="I108" s="32" t="s">
        <v>95</v>
      </c>
      <c r="J108" s="32" t="s">
        <v>95</v>
      </c>
      <c r="K108" s="32" t="s">
        <v>95</v>
      </c>
      <c r="L108" s="32" t="s">
        <v>95</v>
      </c>
      <c r="M108" s="48">
        <v>15</v>
      </c>
      <c r="N108" s="48">
        <v>1</v>
      </c>
      <c r="O108" s="48" t="s">
        <v>265</v>
      </c>
      <c r="P108" s="48">
        <v>1993</v>
      </c>
      <c r="Q108" s="48">
        <v>1994</v>
      </c>
      <c r="R108" s="49">
        <v>304</v>
      </c>
      <c r="S108" s="48">
        <v>5</v>
      </c>
      <c r="T108" s="48">
        <v>1</v>
      </c>
      <c r="U108" s="48">
        <f t="shared" si="16"/>
        <v>0</v>
      </c>
      <c r="V108" s="50">
        <f t="shared" si="17"/>
        <v>4</v>
      </c>
      <c r="W108" s="51" t="s">
        <v>763</v>
      </c>
      <c r="X108" s="51" t="s">
        <v>763</v>
      </c>
      <c r="Y108" s="51">
        <v>0</v>
      </c>
      <c r="Z108" s="32" t="s">
        <v>95</v>
      </c>
      <c r="AA108" s="50"/>
      <c r="AB108" s="52"/>
      <c r="AC108" s="48"/>
      <c r="AD108" s="48"/>
      <c r="AE108" s="48"/>
      <c r="AF108" s="48"/>
    </row>
    <row r="109" spans="1:32" s="36" customFormat="1" ht="14.4" x14ac:dyDescent="0.3">
      <c r="A109" s="32" t="s">
        <v>95</v>
      </c>
      <c r="B109" s="32" t="s">
        <v>95</v>
      </c>
      <c r="C109" s="32" t="s">
        <v>95</v>
      </c>
      <c r="D109" s="32" t="s">
        <v>95</v>
      </c>
      <c r="E109" s="32" t="s">
        <v>95</v>
      </c>
      <c r="F109" s="32" t="s">
        <v>95</v>
      </c>
      <c r="G109" s="32" t="s">
        <v>95</v>
      </c>
      <c r="H109" s="32" t="s">
        <v>95</v>
      </c>
      <c r="I109" s="32" t="s">
        <v>95</v>
      </c>
      <c r="J109" s="32" t="s">
        <v>95</v>
      </c>
      <c r="K109" s="32" t="s">
        <v>95</v>
      </c>
      <c r="L109" s="32" t="s">
        <v>95</v>
      </c>
      <c r="M109" s="48">
        <v>22</v>
      </c>
      <c r="N109" s="48">
        <v>1</v>
      </c>
      <c r="O109" s="48" t="s">
        <v>312</v>
      </c>
      <c r="P109" s="48">
        <v>1993</v>
      </c>
      <c r="Q109" s="48">
        <v>1994</v>
      </c>
      <c r="R109" s="49">
        <v>429</v>
      </c>
      <c r="S109" s="48">
        <v>4</v>
      </c>
      <c r="T109" s="48">
        <v>1</v>
      </c>
      <c r="U109" s="48">
        <f t="shared" si="16"/>
        <v>0</v>
      </c>
      <c r="V109" s="50">
        <f t="shared" si="17"/>
        <v>5</v>
      </c>
      <c r="W109" s="51" t="s">
        <v>763</v>
      </c>
      <c r="X109" s="51" t="s">
        <v>763</v>
      </c>
      <c r="Y109" s="51">
        <v>0</v>
      </c>
      <c r="Z109" s="32" t="s">
        <v>95</v>
      </c>
      <c r="AA109" s="50"/>
      <c r="AB109" s="52"/>
      <c r="AC109" s="48"/>
      <c r="AD109" s="48"/>
      <c r="AE109" s="48"/>
      <c r="AF109" s="48"/>
    </row>
    <row r="110" spans="1:32" s="36" customFormat="1" ht="14.4" x14ac:dyDescent="0.3">
      <c r="A110" s="32" t="s">
        <v>95</v>
      </c>
      <c r="B110" s="32" t="s">
        <v>95</v>
      </c>
      <c r="C110" s="32" t="s">
        <v>95</v>
      </c>
      <c r="D110" s="32" t="s">
        <v>95</v>
      </c>
      <c r="E110" s="32" t="s">
        <v>95</v>
      </c>
      <c r="F110" s="32" t="s">
        <v>95</v>
      </c>
      <c r="G110" s="32" t="s">
        <v>95</v>
      </c>
      <c r="H110" s="32" t="s">
        <v>95</v>
      </c>
      <c r="I110" s="32" t="s">
        <v>95</v>
      </c>
      <c r="J110" s="32" t="s">
        <v>95</v>
      </c>
      <c r="K110" s="32" t="s">
        <v>95</v>
      </c>
      <c r="L110" s="32" t="s">
        <v>95</v>
      </c>
      <c r="M110" s="48">
        <v>24</v>
      </c>
      <c r="N110" s="48">
        <v>1</v>
      </c>
      <c r="O110" s="48" t="s">
        <v>313</v>
      </c>
      <c r="P110" s="48">
        <v>1993</v>
      </c>
      <c r="Q110" s="48">
        <v>1994</v>
      </c>
      <c r="R110" s="49">
        <v>395.55</v>
      </c>
      <c r="S110" s="48">
        <v>5</v>
      </c>
      <c r="T110" s="48">
        <v>1</v>
      </c>
      <c r="U110" s="48">
        <f t="shared" si="16"/>
        <v>0</v>
      </c>
      <c r="V110" s="50">
        <f t="shared" si="17"/>
        <v>4</v>
      </c>
      <c r="W110" s="51" t="s">
        <v>763</v>
      </c>
      <c r="X110" s="51" t="s">
        <v>763</v>
      </c>
      <c r="Y110" s="51">
        <v>0</v>
      </c>
      <c r="Z110" s="32" t="s">
        <v>95</v>
      </c>
      <c r="AA110" s="50"/>
      <c r="AB110" s="52"/>
      <c r="AC110" s="48"/>
      <c r="AD110" s="48"/>
      <c r="AE110" s="48"/>
      <c r="AF110" s="48"/>
    </row>
    <row r="111" spans="1:32" s="36" customFormat="1" ht="14.4" x14ac:dyDescent="0.3">
      <c r="A111" s="32" t="s">
        <v>95</v>
      </c>
      <c r="B111" s="32" t="s">
        <v>95</v>
      </c>
      <c r="C111" s="32" t="s">
        <v>95</v>
      </c>
      <c r="D111" s="32" t="s">
        <v>95</v>
      </c>
      <c r="E111" s="32" t="s">
        <v>95</v>
      </c>
      <c r="F111" s="32" t="s">
        <v>95</v>
      </c>
      <c r="G111" s="32" t="s">
        <v>95</v>
      </c>
      <c r="H111" s="32" t="s">
        <v>95</v>
      </c>
      <c r="I111" s="32" t="s">
        <v>95</v>
      </c>
      <c r="J111" s="32" t="s">
        <v>95</v>
      </c>
      <c r="K111" s="32" t="s">
        <v>95</v>
      </c>
      <c r="L111" s="32" t="s">
        <v>95</v>
      </c>
      <c r="M111" s="48">
        <v>38</v>
      </c>
      <c r="N111" s="48">
        <v>1</v>
      </c>
      <c r="O111" s="48" t="s">
        <v>314</v>
      </c>
      <c r="P111" s="48">
        <v>1993</v>
      </c>
      <c r="Q111" s="48">
        <v>1994</v>
      </c>
      <c r="R111" s="49">
        <v>415</v>
      </c>
      <c r="S111" s="48">
        <v>4</v>
      </c>
      <c r="T111" s="48">
        <v>1</v>
      </c>
      <c r="U111" s="48">
        <f t="shared" si="16"/>
        <v>0</v>
      </c>
      <c r="V111" s="50">
        <f t="shared" si="17"/>
        <v>5</v>
      </c>
      <c r="W111" s="51" t="s">
        <v>763</v>
      </c>
      <c r="X111" s="51" t="s">
        <v>763</v>
      </c>
      <c r="Y111" s="51">
        <v>0</v>
      </c>
      <c r="Z111" s="32" t="s">
        <v>95</v>
      </c>
      <c r="AA111" s="50"/>
      <c r="AB111" s="52"/>
      <c r="AC111" s="48"/>
      <c r="AD111" s="48"/>
      <c r="AE111" s="48"/>
      <c r="AF111" s="48"/>
    </row>
    <row r="112" spans="1:32" s="36" customFormat="1" ht="14.4" x14ac:dyDescent="0.3">
      <c r="A112" s="32" t="s">
        <v>95</v>
      </c>
      <c r="B112" s="32" t="s">
        <v>95</v>
      </c>
      <c r="C112" s="32" t="s">
        <v>95</v>
      </c>
      <c r="D112" s="32" t="s">
        <v>95</v>
      </c>
      <c r="E112" s="32" t="s">
        <v>95</v>
      </c>
      <c r="F112" s="32" t="s">
        <v>95</v>
      </c>
      <c r="G112" s="32" t="s">
        <v>95</v>
      </c>
      <c r="H112" s="32" t="s">
        <v>95</v>
      </c>
      <c r="I112" s="32" t="s">
        <v>95</v>
      </c>
      <c r="J112" s="32" t="s">
        <v>95</v>
      </c>
      <c r="K112" s="32" t="s">
        <v>95</v>
      </c>
      <c r="L112" s="32" t="s">
        <v>95</v>
      </c>
      <c r="M112" s="48">
        <v>91</v>
      </c>
      <c r="N112" s="48">
        <v>1</v>
      </c>
      <c r="O112" s="48" t="s">
        <v>239</v>
      </c>
      <c r="P112" s="48">
        <v>1993</v>
      </c>
      <c r="Q112" s="48">
        <v>1994</v>
      </c>
      <c r="R112" s="49">
        <v>240.81</v>
      </c>
      <c r="S112" s="48">
        <v>5</v>
      </c>
      <c r="T112" s="48">
        <v>1</v>
      </c>
      <c r="U112" s="48">
        <f t="shared" si="16"/>
        <v>0</v>
      </c>
      <c r="V112" s="50">
        <f t="shared" si="17"/>
        <v>3</v>
      </c>
      <c r="W112" s="51" t="s">
        <v>763</v>
      </c>
      <c r="X112" s="51" t="s">
        <v>763</v>
      </c>
      <c r="Y112" s="51">
        <v>0</v>
      </c>
      <c r="Z112" s="32" t="s">
        <v>95</v>
      </c>
      <c r="AA112" s="50"/>
      <c r="AB112" s="52"/>
      <c r="AC112" s="48"/>
      <c r="AD112" s="48"/>
      <c r="AE112" s="48"/>
      <c r="AF112" s="48"/>
    </row>
    <row r="113" spans="1:32" s="36" customFormat="1" ht="14.4" x14ac:dyDescent="0.3">
      <c r="A113" s="32" t="s">
        <v>95</v>
      </c>
      <c r="B113" s="32" t="s">
        <v>95</v>
      </c>
      <c r="C113" s="32" t="s">
        <v>95</v>
      </c>
      <c r="D113" s="32" t="s">
        <v>95</v>
      </c>
      <c r="E113" s="32" t="s">
        <v>95</v>
      </c>
      <c r="F113" s="32" t="s">
        <v>95</v>
      </c>
      <c r="G113" s="32" t="s">
        <v>95</v>
      </c>
      <c r="H113" s="32" t="s">
        <v>95</v>
      </c>
      <c r="I113" s="32" t="s">
        <v>95</v>
      </c>
      <c r="J113" s="32" t="s">
        <v>95</v>
      </c>
      <c r="K113" s="32" t="s">
        <v>95</v>
      </c>
      <c r="L113" s="32" t="s">
        <v>95</v>
      </c>
      <c r="M113" s="48">
        <v>93</v>
      </c>
      <c r="N113" s="48">
        <v>1</v>
      </c>
      <c r="O113" s="48" t="s">
        <v>268</v>
      </c>
      <c r="P113" s="48">
        <v>1993</v>
      </c>
      <c r="Q113" s="48">
        <v>1994</v>
      </c>
      <c r="R113" s="49">
        <v>373.37</v>
      </c>
      <c r="S113" s="48">
        <v>4</v>
      </c>
      <c r="T113" s="48">
        <v>1</v>
      </c>
      <c r="U113" s="48">
        <f t="shared" si="16"/>
        <v>0</v>
      </c>
      <c r="V113" s="50">
        <f t="shared" si="17"/>
        <v>4</v>
      </c>
      <c r="W113" s="51" t="s">
        <v>763</v>
      </c>
      <c r="X113" s="51" t="s">
        <v>763</v>
      </c>
      <c r="Y113" s="51">
        <v>0</v>
      </c>
      <c r="Z113" s="32" t="s">
        <v>95</v>
      </c>
      <c r="AA113" s="50"/>
      <c r="AB113" s="52"/>
      <c r="AC113" s="48"/>
      <c r="AD113" s="48"/>
      <c r="AE113" s="48"/>
      <c r="AF113" s="48"/>
    </row>
    <row r="114" spans="1:32" s="36" customFormat="1" ht="14.4" x14ac:dyDescent="0.3">
      <c r="A114" s="32" t="s">
        <v>95</v>
      </c>
      <c r="B114" s="32" t="s">
        <v>95</v>
      </c>
      <c r="C114" s="32" t="s">
        <v>95</v>
      </c>
      <c r="D114" s="32" t="s">
        <v>95</v>
      </c>
      <c r="E114" s="32" t="s">
        <v>95</v>
      </c>
      <c r="F114" s="32" t="s">
        <v>95</v>
      </c>
      <c r="G114" s="32" t="s">
        <v>95</v>
      </c>
      <c r="H114" s="32" t="s">
        <v>95</v>
      </c>
      <c r="I114" s="32" t="s">
        <v>95</v>
      </c>
      <c r="J114" s="32" t="s">
        <v>95</v>
      </c>
      <c r="K114" s="32" t="s">
        <v>95</v>
      </c>
      <c r="L114" s="32" t="s">
        <v>95</v>
      </c>
      <c r="M114" s="48">
        <v>99</v>
      </c>
      <c r="N114" s="48">
        <v>1</v>
      </c>
      <c r="O114" s="48" t="s">
        <v>315</v>
      </c>
      <c r="P114" s="48">
        <v>1993</v>
      </c>
      <c r="Q114" s="48">
        <v>1994</v>
      </c>
      <c r="R114" s="49">
        <v>177.12</v>
      </c>
      <c r="S114" s="48">
        <v>5</v>
      </c>
      <c r="T114" s="48">
        <v>1</v>
      </c>
      <c r="U114" s="48">
        <f t="shared" si="16"/>
        <v>0</v>
      </c>
      <c r="V114" s="50">
        <f t="shared" si="17"/>
        <v>2</v>
      </c>
      <c r="W114" s="51" t="s">
        <v>763</v>
      </c>
      <c r="X114" s="51" t="s">
        <v>763</v>
      </c>
      <c r="Y114" s="51">
        <v>0</v>
      </c>
      <c r="Z114" s="32" t="s">
        <v>95</v>
      </c>
      <c r="AA114" s="50"/>
      <c r="AB114" s="52"/>
      <c r="AC114" s="48"/>
      <c r="AD114" s="48"/>
      <c r="AE114" s="48"/>
      <c r="AF114" s="48"/>
    </row>
    <row r="115" spans="1:32" s="36" customFormat="1" ht="14.4" x14ac:dyDescent="0.3">
      <c r="A115" s="32" t="s">
        <v>95</v>
      </c>
      <c r="B115" s="32" t="s">
        <v>95</v>
      </c>
      <c r="C115" s="32" t="s">
        <v>95</v>
      </c>
      <c r="D115" s="32" t="s">
        <v>95</v>
      </c>
      <c r="E115" s="32" t="s">
        <v>95</v>
      </c>
      <c r="F115" s="32" t="s">
        <v>95</v>
      </c>
      <c r="G115" s="32" t="s">
        <v>95</v>
      </c>
      <c r="H115" s="32" t="s">
        <v>95</v>
      </c>
      <c r="I115" s="32" t="s">
        <v>95</v>
      </c>
      <c r="J115" s="32" t="s">
        <v>95</v>
      </c>
      <c r="K115" s="32" t="s">
        <v>95</v>
      </c>
      <c r="L115" s="32" t="s">
        <v>95</v>
      </c>
      <c r="M115" s="48">
        <v>100</v>
      </c>
      <c r="N115" s="48">
        <v>1</v>
      </c>
      <c r="O115" s="48" t="s">
        <v>316</v>
      </c>
      <c r="P115" s="48">
        <v>1993</v>
      </c>
      <c r="Q115" s="48">
        <v>1994</v>
      </c>
      <c r="R115" s="49">
        <v>155.46</v>
      </c>
      <c r="S115" s="48">
        <v>5</v>
      </c>
      <c r="T115" s="48">
        <v>1</v>
      </c>
      <c r="U115" s="48">
        <f t="shared" si="16"/>
        <v>0</v>
      </c>
      <c r="V115" s="50">
        <f t="shared" si="17"/>
        <v>2</v>
      </c>
      <c r="W115" s="51" t="s">
        <v>763</v>
      </c>
      <c r="X115" s="51" t="s">
        <v>763</v>
      </c>
      <c r="Y115" s="51">
        <v>0</v>
      </c>
      <c r="Z115" s="32" t="s">
        <v>95</v>
      </c>
      <c r="AA115" s="50"/>
      <c r="AB115" s="52"/>
      <c r="AC115" s="48"/>
      <c r="AD115" s="48"/>
      <c r="AE115" s="48"/>
      <c r="AF115" s="48"/>
    </row>
    <row r="116" spans="1:32" s="36" customFormat="1" ht="14.4" x14ac:dyDescent="0.3">
      <c r="A116" s="32" t="s">
        <v>95</v>
      </c>
      <c r="B116" s="32" t="s">
        <v>95</v>
      </c>
      <c r="C116" s="32" t="s">
        <v>95</v>
      </c>
      <c r="D116" s="32" t="s">
        <v>95</v>
      </c>
      <c r="E116" s="32" t="s">
        <v>95</v>
      </c>
      <c r="F116" s="32" t="s">
        <v>95</v>
      </c>
      <c r="G116" s="32" t="s">
        <v>95</v>
      </c>
      <c r="H116" s="32" t="s">
        <v>95</v>
      </c>
      <c r="I116" s="32" t="s">
        <v>95</v>
      </c>
      <c r="J116" s="32" t="s">
        <v>95</v>
      </c>
      <c r="K116" s="32" t="s">
        <v>95</v>
      </c>
      <c r="L116" s="32" t="s">
        <v>95</v>
      </c>
      <c r="M116" s="48">
        <v>138</v>
      </c>
      <c r="N116" s="48">
        <v>1</v>
      </c>
      <c r="O116" s="48" t="s">
        <v>243</v>
      </c>
      <c r="P116" s="48">
        <v>1993</v>
      </c>
      <c r="Q116" s="48">
        <v>1994</v>
      </c>
      <c r="R116" s="49">
        <v>426</v>
      </c>
      <c r="S116" s="48">
        <v>5</v>
      </c>
      <c r="T116" s="48">
        <v>1</v>
      </c>
      <c r="U116" s="48">
        <f t="shared" si="16"/>
        <v>0</v>
      </c>
      <c r="V116" s="50">
        <f t="shared" si="17"/>
        <v>5</v>
      </c>
      <c r="W116" s="51" t="s">
        <v>763</v>
      </c>
      <c r="X116" s="51" t="s">
        <v>763</v>
      </c>
      <c r="Y116" s="51">
        <v>0</v>
      </c>
      <c r="Z116" s="32" t="s">
        <v>95</v>
      </c>
      <c r="AA116" s="50"/>
      <c r="AB116" s="52"/>
      <c r="AC116" s="48"/>
      <c r="AD116" s="48"/>
      <c r="AE116" s="48"/>
      <c r="AF116" s="48"/>
    </row>
    <row r="117" spans="1:32" s="36" customFormat="1" ht="14.4" x14ac:dyDescent="0.3">
      <c r="A117" s="32" t="s">
        <v>95</v>
      </c>
      <c r="B117" s="32" t="s">
        <v>95</v>
      </c>
      <c r="C117" s="32" t="s">
        <v>95</v>
      </c>
      <c r="D117" s="32" t="s">
        <v>95</v>
      </c>
      <c r="E117" s="32" t="s">
        <v>95</v>
      </c>
      <c r="F117" s="32" t="s">
        <v>95</v>
      </c>
      <c r="G117" s="32" t="s">
        <v>95</v>
      </c>
      <c r="H117" s="32" t="s">
        <v>95</v>
      </c>
      <c r="I117" s="32" t="s">
        <v>95</v>
      </c>
      <c r="J117" s="32" t="s">
        <v>95</v>
      </c>
      <c r="K117" s="32" t="s">
        <v>95</v>
      </c>
      <c r="L117" s="32" t="s">
        <v>95</v>
      </c>
      <c r="M117" s="48">
        <v>150</v>
      </c>
      <c r="N117" s="48">
        <v>1</v>
      </c>
      <c r="O117" s="48" t="s">
        <v>317</v>
      </c>
      <c r="P117" s="48">
        <v>1993</v>
      </c>
      <c r="Q117" s="48">
        <v>1994</v>
      </c>
      <c r="R117" s="49">
        <v>536.66</v>
      </c>
      <c r="S117" s="48">
        <v>5</v>
      </c>
      <c r="T117" s="48">
        <v>1</v>
      </c>
      <c r="U117" s="48">
        <f t="shared" si="16"/>
        <v>0</v>
      </c>
      <c r="V117" s="50">
        <f t="shared" si="17"/>
        <v>6</v>
      </c>
      <c r="W117" s="51" t="s">
        <v>763</v>
      </c>
      <c r="X117" s="51" t="s">
        <v>763</v>
      </c>
      <c r="Y117" s="51">
        <v>0</v>
      </c>
      <c r="Z117" s="32" t="s">
        <v>95</v>
      </c>
      <c r="AA117" s="50"/>
      <c r="AB117" s="52"/>
      <c r="AC117" s="48"/>
      <c r="AD117" s="48"/>
      <c r="AE117" s="48"/>
      <c r="AF117" s="48"/>
    </row>
    <row r="118" spans="1:32" s="36" customFormat="1" ht="14.4" x14ac:dyDescent="0.3">
      <c r="A118" s="32" t="s">
        <v>95</v>
      </c>
      <c r="B118" s="32" t="s">
        <v>95</v>
      </c>
      <c r="C118" s="32" t="s">
        <v>95</v>
      </c>
      <c r="D118" s="32" t="s">
        <v>95</v>
      </c>
      <c r="E118" s="32" t="s">
        <v>95</v>
      </c>
      <c r="F118" s="32" t="s">
        <v>95</v>
      </c>
      <c r="G118" s="32" t="s">
        <v>95</v>
      </c>
      <c r="H118" s="32" t="s">
        <v>95</v>
      </c>
      <c r="I118" s="32" t="s">
        <v>95</v>
      </c>
      <c r="J118" s="32" t="s">
        <v>95</v>
      </c>
      <c r="K118" s="32" t="s">
        <v>95</v>
      </c>
      <c r="L118" s="32" t="s">
        <v>95</v>
      </c>
      <c r="M118" s="48">
        <v>192</v>
      </c>
      <c r="N118" s="48">
        <v>1</v>
      </c>
      <c r="O118" s="48" t="s">
        <v>318</v>
      </c>
      <c r="P118" s="48">
        <v>1993</v>
      </c>
      <c r="Q118" s="48">
        <v>1994</v>
      </c>
      <c r="R118" s="49">
        <v>175</v>
      </c>
      <c r="S118" s="48">
        <v>5</v>
      </c>
      <c r="T118" s="48">
        <v>1</v>
      </c>
      <c r="U118" s="48">
        <f t="shared" si="16"/>
        <v>0</v>
      </c>
      <c r="V118" s="50">
        <f t="shared" si="17"/>
        <v>2</v>
      </c>
      <c r="W118" s="51" t="s">
        <v>763</v>
      </c>
      <c r="X118" s="51" t="s">
        <v>763</v>
      </c>
      <c r="Y118" s="51">
        <v>0</v>
      </c>
      <c r="Z118" s="32" t="s">
        <v>95</v>
      </c>
      <c r="AA118" s="50"/>
      <c r="AB118" s="52"/>
      <c r="AC118" s="48"/>
      <c r="AD118" s="48"/>
      <c r="AE118" s="48"/>
      <c r="AF118" s="48"/>
    </row>
    <row r="119" spans="1:32" s="36" customFormat="1" ht="14.4" x14ac:dyDescent="0.3">
      <c r="A119" s="32" t="s">
        <v>95</v>
      </c>
      <c r="B119" s="32" t="s">
        <v>95</v>
      </c>
      <c r="C119" s="32" t="s">
        <v>95</v>
      </c>
      <c r="D119" s="32" t="s">
        <v>95</v>
      </c>
      <c r="E119" s="32" t="s">
        <v>95</v>
      </c>
      <c r="F119" s="32" t="s">
        <v>95</v>
      </c>
      <c r="G119" s="32" t="s">
        <v>95</v>
      </c>
      <c r="H119" s="32" t="s">
        <v>95</v>
      </c>
      <c r="I119" s="32" t="s">
        <v>95</v>
      </c>
      <c r="J119" s="32" t="s">
        <v>95</v>
      </c>
      <c r="K119" s="32" t="s">
        <v>95</v>
      </c>
      <c r="L119" s="32" t="s">
        <v>95</v>
      </c>
      <c r="M119" s="48">
        <v>194</v>
      </c>
      <c r="N119" s="48">
        <v>1</v>
      </c>
      <c r="O119" s="48" t="s">
        <v>319</v>
      </c>
      <c r="P119" s="48">
        <v>1993</v>
      </c>
      <c r="Q119" s="48">
        <v>1994</v>
      </c>
      <c r="R119" s="49">
        <v>272.87</v>
      </c>
      <c r="S119" s="48">
        <v>5</v>
      </c>
      <c r="T119" s="48">
        <v>1</v>
      </c>
      <c r="U119" s="48">
        <f t="shared" si="16"/>
        <v>0</v>
      </c>
      <c r="V119" s="50">
        <f t="shared" si="17"/>
        <v>3</v>
      </c>
      <c r="W119" s="51" t="s">
        <v>763</v>
      </c>
      <c r="X119" s="51" t="s">
        <v>763</v>
      </c>
      <c r="Y119" s="51">
        <v>0</v>
      </c>
      <c r="Z119" s="32" t="s">
        <v>95</v>
      </c>
      <c r="AA119" s="50"/>
      <c r="AB119" s="52"/>
      <c r="AC119" s="48"/>
      <c r="AD119" s="48"/>
      <c r="AE119" s="48"/>
      <c r="AF119" s="48"/>
    </row>
    <row r="120" spans="1:32" s="36" customFormat="1" ht="14.4" x14ac:dyDescent="0.3">
      <c r="A120" s="32" t="s">
        <v>95</v>
      </c>
      <c r="B120" s="32" t="s">
        <v>95</v>
      </c>
      <c r="C120" s="32" t="s">
        <v>95</v>
      </c>
      <c r="D120" s="32" t="s">
        <v>95</v>
      </c>
      <c r="E120" s="32" t="s">
        <v>95</v>
      </c>
      <c r="F120" s="32" t="s">
        <v>95</v>
      </c>
      <c r="G120" s="32" t="s">
        <v>95</v>
      </c>
      <c r="H120" s="32" t="s">
        <v>95</v>
      </c>
      <c r="I120" s="32" t="s">
        <v>95</v>
      </c>
      <c r="J120" s="32" t="s">
        <v>95</v>
      </c>
      <c r="K120" s="32" t="s">
        <v>95</v>
      </c>
      <c r="L120" s="32" t="s">
        <v>95</v>
      </c>
      <c r="M120" s="48">
        <v>199</v>
      </c>
      <c r="N120" s="48">
        <v>1</v>
      </c>
      <c r="O120" s="48" t="s">
        <v>320</v>
      </c>
      <c r="P120" s="48">
        <v>1993</v>
      </c>
      <c r="Q120" s="48">
        <v>1994</v>
      </c>
      <c r="R120" s="49">
        <v>361</v>
      </c>
      <c r="S120" s="48">
        <v>5</v>
      </c>
      <c r="T120" s="48">
        <v>1</v>
      </c>
      <c r="U120" s="48">
        <f t="shared" si="16"/>
        <v>0</v>
      </c>
      <c r="V120" s="50">
        <f t="shared" si="17"/>
        <v>4</v>
      </c>
      <c r="W120" s="51" t="s">
        <v>763</v>
      </c>
      <c r="X120" s="51" t="s">
        <v>763</v>
      </c>
      <c r="Y120" s="51">
        <v>0</v>
      </c>
      <c r="Z120" s="32" t="s">
        <v>95</v>
      </c>
      <c r="AA120" s="50"/>
      <c r="AB120" s="52"/>
      <c r="AC120" s="48"/>
      <c r="AD120" s="48"/>
      <c r="AE120" s="48"/>
      <c r="AF120" s="48"/>
    </row>
    <row r="121" spans="1:32" s="36" customFormat="1" ht="14.4" x14ac:dyDescent="0.3">
      <c r="A121" s="32" t="s">
        <v>95</v>
      </c>
      <c r="B121" s="32" t="s">
        <v>95</v>
      </c>
      <c r="C121" s="32" t="s">
        <v>95</v>
      </c>
      <c r="D121" s="32" t="s">
        <v>95</v>
      </c>
      <c r="E121" s="32" t="s">
        <v>95</v>
      </c>
      <c r="F121" s="32" t="s">
        <v>95</v>
      </c>
      <c r="G121" s="32" t="s">
        <v>95</v>
      </c>
      <c r="H121" s="32" t="s">
        <v>95</v>
      </c>
      <c r="I121" s="32" t="s">
        <v>95</v>
      </c>
      <c r="J121" s="32" t="s">
        <v>95</v>
      </c>
      <c r="K121" s="32" t="s">
        <v>95</v>
      </c>
      <c r="L121" s="32" t="s">
        <v>95</v>
      </c>
      <c r="M121" s="48">
        <v>264</v>
      </c>
      <c r="N121" s="48">
        <v>1</v>
      </c>
      <c r="O121" s="48" t="s">
        <v>274</v>
      </c>
      <c r="P121" s="48">
        <v>1993</v>
      </c>
      <c r="Q121" s="48">
        <v>1994</v>
      </c>
      <c r="R121" s="49">
        <v>926.28</v>
      </c>
      <c r="S121" s="48">
        <v>3</v>
      </c>
      <c r="T121" s="48">
        <v>1</v>
      </c>
      <c r="U121" s="48">
        <f t="shared" si="16"/>
        <v>0</v>
      </c>
      <c r="V121" s="50">
        <f t="shared" si="17"/>
        <v>10</v>
      </c>
      <c r="W121" s="51" t="s">
        <v>763</v>
      </c>
      <c r="X121" s="51" t="s">
        <v>763</v>
      </c>
      <c r="Y121" s="51">
        <v>0</v>
      </c>
      <c r="Z121" s="32" t="s">
        <v>95</v>
      </c>
      <c r="AA121" s="50"/>
      <c r="AB121" s="52"/>
      <c r="AC121" s="48"/>
      <c r="AD121" s="48"/>
      <c r="AE121" s="48"/>
      <c r="AF121" s="48"/>
    </row>
    <row r="122" spans="1:32" s="36" customFormat="1" ht="14.4" x14ac:dyDescent="0.3">
      <c r="A122" s="32" t="s">
        <v>95</v>
      </c>
      <c r="B122" s="32" t="s">
        <v>95</v>
      </c>
      <c r="C122" s="32" t="s">
        <v>95</v>
      </c>
      <c r="D122" s="32" t="s">
        <v>95</v>
      </c>
      <c r="E122" s="32" t="s">
        <v>95</v>
      </c>
      <c r="F122" s="32" t="s">
        <v>95</v>
      </c>
      <c r="G122" s="32" t="s">
        <v>95</v>
      </c>
      <c r="H122" s="32" t="s">
        <v>95</v>
      </c>
      <c r="I122" s="32" t="s">
        <v>95</v>
      </c>
      <c r="J122" s="32" t="s">
        <v>95</v>
      </c>
      <c r="K122" s="32" t="s">
        <v>95</v>
      </c>
      <c r="L122" s="32" t="s">
        <v>95</v>
      </c>
      <c r="M122" s="48">
        <v>273</v>
      </c>
      <c r="N122" s="48">
        <v>1</v>
      </c>
      <c r="O122" s="48" t="s">
        <v>321</v>
      </c>
      <c r="P122" s="48">
        <v>1993</v>
      </c>
      <c r="Q122" s="48">
        <v>1994</v>
      </c>
      <c r="R122" s="49">
        <v>555.4</v>
      </c>
      <c r="S122" s="48">
        <v>5</v>
      </c>
      <c r="T122" s="48">
        <v>1</v>
      </c>
      <c r="U122" s="48">
        <f t="shared" si="16"/>
        <v>0</v>
      </c>
      <c r="V122" s="50">
        <f t="shared" si="17"/>
        <v>6</v>
      </c>
      <c r="W122" s="51" t="s">
        <v>763</v>
      </c>
      <c r="X122" s="51" t="s">
        <v>763</v>
      </c>
      <c r="Y122" s="51">
        <v>0</v>
      </c>
      <c r="Z122" s="32" t="s">
        <v>95</v>
      </c>
      <c r="AA122" s="50"/>
      <c r="AB122" s="52"/>
      <c r="AC122" s="48"/>
      <c r="AD122" s="48"/>
      <c r="AE122" s="48"/>
      <c r="AF122" s="48"/>
    </row>
    <row r="123" spans="1:32" s="36" customFormat="1" ht="14.4" x14ac:dyDescent="0.3">
      <c r="A123" s="32" t="s">
        <v>95</v>
      </c>
      <c r="B123" s="32" t="s">
        <v>95</v>
      </c>
      <c r="C123" s="32" t="s">
        <v>95</v>
      </c>
      <c r="D123" s="32" t="s">
        <v>95</v>
      </c>
      <c r="E123" s="32" t="s">
        <v>95</v>
      </c>
      <c r="F123" s="32" t="s">
        <v>95</v>
      </c>
      <c r="G123" s="32" t="s">
        <v>95</v>
      </c>
      <c r="H123" s="32" t="s">
        <v>95</v>
      </c>
      <c r="I123" s="32" t="s">
        <v>95</v>
      </c>
      <c r="J123" s="32" t="s">
        <v>95</v>
      </c>
      <c r="K123" s="32" t="s">
        <v>95</v>
      </c>
      <c r="L123" s="32" t="s">
        <v>95</v>
      </c>
      <c r="M123" s="48">
        <v>314</v>
      </c>
      <c r="N123" s="48">
        <v>1</v>
      </c>
      <c r="O123" s="48" t="s">
        <v>276</v>
      </c>
      <c r="P123" s="48">
        <v>1993</v>
      </c>
      <c r="Q123" s="48">
        <v>1994</v>
      </c>
      <c r="R123" s="49">
        <v>400</v>
      </c>
      <c r="S123" s="48">
        <v>3</v>
      </c>
      <c r="T123" s="48">
        <v>1</v>
      </c>
      <c r="U123" s="48">
        <f t="shared" si="16"/>
        <v>0</v>
      </c>
      <c r="V123" s="50">
        <f t="shared" si="17"/>
        <v>5</v>
      </c>
      <c r="W123" s="51" t="s">
        <v>763</v>
      </c>
      <c r="X123" s="51" t="s">
        <v>763</v>
      </c>
      <c r="Y123" s="51">
        <v>0</v>
      </c>
      <c r="Z123" s="32" t="s">
        <v>95</v>
      </c>
      <c r="AA123" s="50"/>
      <c r="AB123" s="52"/>
      <c r="AC123" s="48"/>
      <c r="AD123" s="48"/>
      <c r="AE123" s="48"/>
      <c r="AF123" s="48"/>
    </row>
    <row r="124" spans="1:32" s="36" customFormat="1" ht="14.4" x14ac:dyDescent="0.3">
      <c r="A124" s="32" t="s">
        <v>95</v>
      </c>
      <c r="B124" s="32" t="s">
        <v>95</v>
      </c>
      <c r="C124" s="32" t="s">
        <v>95</v>
      </c>
      <c r="D124" s="32" t="s">
        <v>95</v>
      </c>
      <c r="E124" s="32" t="s">
        <v>95</v>
      </c>
      <c r="F124" s="32" t="s">
        <v>95</v>
      </c>
      <c r="G124" s="32" t="s">
        <v>95</v>
      </c>
      <c r="H124" s="32" t="s">
        <v>95</v>
      </c>
      <c r="I124" s="32" t="s">
        <v>95</v>
      </c>
      <c r="J124" s="32" t="s">
        <v>95</v>
      </c>
      <c r="K124" s="32" t="s">
        <v>95</v>
      </c>
      <c r="L124" s="32" t="s">
        <v>95</v>
      </c>
      <c r="M124" s="48">
        <v>316</v>
      </c>
      <c r="N124" s="48">
        <v>1</v>
      </c>
      <c r="O124" s="48" t="s">
        <v>322</v>
      </c>
      <c r="P124" s="48">
        <v>1993</v>
      </c>
      <c r="Q124" s="48">
        <v>1994</v>
      </c>
      <c r="R124" s="49">
        <v>396.69</v>
      </c>
      <c r="S124" s="48">
        <v>5</v>
      </c>
      <c r="T124" s="48">
        <v>1</v>
      </c>
      <c r="U124" s="48">
        <f t="shared" si="16"/>
        <v>0</v>
      </c>
      <c r="V124" s="50">
        <f t="shared" si="17"/>
        <v>4</v>
      </c>
      <c r="W124" s="51" t="s">
        <v>763</v>
      </c>
      <c r="X124" s="51" t="s">
        <v>763</v>
      </c>
      <c r="Y124" s="51">
        <v>0</v>
      </c>
      <c r="Z124" s="32" t="s">
        <v>95</v>
      </c>
      <c r="AA124" s="50"/>
      <c r="AB124" s="52"/>
      <c r="AC124" s="48"/>
      <c r="AD124" s="48"/>
      <c r="AE124" s="48"/>
      <c r="AF124" s="48"/>
    </row>
    <row r="125" spans="1:32" s="36" customFormat="1" ht="14.4" x14ac:dyDescent="0.3">
      <c r="A125" s="32" t="s">
        <v>95</v>
      </c>
      <c r="B125" s="32" t="s">
        <v>95</v>
      </c>
      <c r="C125" s="32" t="s">
        <v>95</v>
      </c>
      <c r="D125" s="32" t="s">
        <v>95</v>
      </c>
      <c r="E125" s="32" t="s">
        <v>95</v>
      </c>
      <c r="F125" s="32" t="s">
        <v>95</v>
      </c>
      <c r="G125" s="32" t="s">
        <v>95</v>
      </c>
      <c r="H125" s="32" t="s">
        <v>95</v>
      </c>
      <c r="I125" s="32" t="s">
        <v>95</v>
      </c>
      <c r="J125" s="32" t="s">
        <v>95</v>
      </c>
      <c r="K125" s="32" t="s">
        <v>95</v>
      </c>
      <c r="L125" s="32" t="s">
        <v>95</v>
      </c>
      <c r="M125" s="48">
        <v>319</v>
      </c>
      <c r="N125" s="48">
        <v>1</v>
      </c>
      <c r="O125" s="48" t="s">
        <v>323</v>
      </c>
      <c r="P125" s="48">
        <v>1993</v>
      </c>
      <c r="Q125" s="48">
        <v>1994</v>
      </c>
      <c r="R125" s="49">
        <v>99.6</v>
      </c>
      <c r="S125" s="48">
        <v>5</v>
      </c>
      <c r="T125" s="48">
        <v>1</v>
      </c>
      <c r="U125" s="48">
        <f t="shared" si="16"/>
        <v>0</v>
      </c>
      <c r="V125" s="50">
        <f t="shared" si="17"/>
        <v>1</v>
      </c>
      <c r="W125" s="51" t="s">
        <v>763</v>
      </c>
      <c r="X125" s="51" t="s">
        <v>763</v>
      </c>
      <c r="Y125" s="51">
        <v>0</v>
      </c>
      <c r="Z125" s="32" t="s">
        <v>95</v>
      </c>
      <c r="AA125" s="50"/>
      <c r="AB125" s="52"/>
      <c r="AC125" s="48"/>
      <c r="AD125" s="48"/>
      <c r="AE125" s="48"/>
      <c r="AF125" s="48"/>
    </row>
    <row r="126" spans="1:32" s="36" customFormat="1" ht="14.4" x14ac:dyDescent="0.3">
      <c r="A126" s="32" t="s">
        <v>95</v>
      </c>
      <c r="B126" s="32" t="s">
        <v>95</v>
      </c>
      <c r="C126" s="32" t="s">
        <v>95</v>
      </c>
      <c r="D126" s="32" t="s">
        <v>95</v>
      </c>
      <c r="E126" s="32" t="s">
        <v>95</v>
      </c>
      <c r="F126" s="32" t="s">
        <v>95</v>
      </c>
      <c r="G126" s="32" t="s">
        <v>95</v>
      </c>
      <c r="H126" s="32" t="s">
        <v>95</v>
      </c>
      <c r="I126" s="32" t="s">
        <v>95</v>
      </c>
      <c r="J126" s="32" t="s">
        <v>95</v>
      </c>
      <c r="K126" s="32" t="s">
        <v>95</v>
      </c>
      <c r="L126" s="32" t="s">
        <v>95</v>
      </c>
      <c r="M126" s="48">
        <v>381</v>
      </c>
      <c r="N126" s="48">
        <v>1</v>
      </c>
      <c r="O126" s="48" t="s">
        <v>324</v>
      </c>
      <c r="P126" s="48">
        <v>1993</v>
      </c>
      <c r="Q126" s="48">
        <v>1994</v>
      </c>
      <c r="R126" s="49">
        <v>375.39</v>
      </c>
      <c r="S126" s="48">
        <v>5</v>
      </c>
      <c r="T126" s="48">
        <v>1</v>
      </c>
      <c r="U126" s="48">
        <f t="shared" si="16"/>
        <v>0</v>
      </c>
      <c r="V126" s="50">
        <f t="shared" si="17"/>
        <v>4</v>
      </c>
      <c r="W126" s="51" t="s">
        <v>763</v>
      </c>
      <c r="X126" s="51" t="s">
        <v>763</v>
      </c>
      <c r="Y126" s="51">
        <v>0</v>
      </c>
      <c r="Z126" s="32" t="s">
        <v>95</v>
      </c>
      <c r="AA126" s="50"/>
      <c r="AB126" s="52"/>
      <c r="AC126" s="48"/>
      <c r="AD126" s="48"/>
      <c r="AE126" s="48"/>
      <c r="AF126" s="48"/>
    </row>
    <row r="127" spans="1:32" s="36" customFormat="1" ht="14.4" x14ac:dyDescent="0.3">
      <c r="A127" s="32" t="s">
        <v>95</v>
      </c>
      <c r="B127" s="32" t="s">
        <v>95</v>
      </c>
      <c r="C127" s="32" t="s">
        <v>95</v>
      </c>
      <c r="D127" s="32" t="s">
        <v>95</v>
      </c>
      <c r="E127" s="32" t="s">
        <v>95</v>
      </c>
      <c r="F127" s="32" t="s">
        <v>95</v>
      </c>
      <c r="G127" s="32" t="s">
        <v>95</v>
      </c>
      <c r="H127" s="32" t="s">
        <v>95</v>
      </c>
      <c r="I127" s="32" t="s">
        <v>95</v>
      </c>
      <c r="J127" s="32" t="s">
        <v>95</v>
      </c>
      <c r="K127" s="32" t="s">
        <v>95</v>
      </c>
      <c r="L127" s="32" t="s">
        <v>95</v>
      </c>
      <c r="M127" s="48">
        <v>391</v>
      </c>
      <c r="N127" s="48">
        <v>1</v>
      </c>
      <c r="O127" s="48" t="s">
        <v>325</v>
      </c>
      <c r="P127" s="48">
        <v>1993</v>
      </c>
      <c r="Q127" s="48">
        <v>1994</v>
      </c>
      <c r="R127" s="49">
        <v>375</v>
      </c>
      <c r="S127" s="48">
        <v>3</v>
      </c>
      <c r="T127" s="48">
        <v>0</v>
      </c>
      <c r="U127" s="48">
        <f t="shared" si="16"/>
        <v>0</v>
      </c>
      <c r="V127" s="50">
        <f t="shared" si="17"/>
        <v>4</v>
      </c>
      <c r="W127" s="51" t="s">
        <v>763</v>
      </c>
      <c r="X127" s="51" t="s">
        <v>763</v>
      </c>
      <c r="Y127" s="51">
        <v>0</v>
      </c>
      <c r="Z127" s="32" t="s">
        <v>95</v>
      </c>
      <c r="AA127" s="50"/>
      <c r="AB127" s="52"/>
      <c r="AC127" s="48"/>
      <c r="AD127" s="48"/>
      <c r="AE127" s="48"/>
      <c r="AF127" s="48"/>
    </row>
    <row r="128" spans="1:32" s="36" customFormat="1" ht="14.4" x14ac:dyDescent="0.3">
      <c r="A128" s="32" t="s">
        <v>95</v>
      </c>
      <c r="B128" s="32" t="s">
        <v>95</v>
      </c>
      <c r="C128" s="32" t="s">
        <v>95</v>
      </c>
      <c r="D128" s="32" t="s">
        <v>95</v>
      </c>
      <c r="E128" s="32" t="s">
        <v>95</v>
      </c>
      <c r="F128" s="32" t="s">
        <v>95</v>
      </c>
      <c r="G128" s="32" t="s">
        <v>95</v>
      </c>
      <c r="H128" s="32" t="s">
        <v>95</v>
      </c>
      <c r="I128" s="32" t="s">
        <v>95</v>
      </c>
      <c r="J128" s="32" t="s">
        <v>95</v>
      </c>
      <c r="K128" s="32" t="s">
        <v>95</v>
      </c>
      <c r="L128" s="32" t="s">
        <v>95</v>
      </c>
      <c r="M128" s="48">
        <v>415</v>
      </c>
      <c r="N128" s="48">
        <v>1</v>
      </c>
      <c r="O128" s="48" t="s">
        <v>326</v>
      </c>
      <c r="P128" s="48">
        <v>1993</v>
      </c>
      <c r="Q128" s="48">
        <v>1994</v>
      </c>
      <c r="R128" s="49">
        <v>315</v>
      </c>
      <c r="S128" s="48">
        <v>1</v>
      </c>
      <c r="T128" s="48">
        <v>1</v>
      </c>
      <c r="U128" s="48">
        <f t="shared" si="16"/>
        <v>0</v>
      </c>
      <c r="V128" s="50">
        <f t="shared" si="17"/>
        <v>4</v>
      </c>
      <c r="W128" s="51" t="s">
        <v>763</v>
      </c>
      <c r="X128" s="51" t="s">
        <v>763</v>
      </c>
      <c r="Y128" s="51">
        <v>0</v>
      </c>
      <c r="Z128" s="32" t="s">
        <v>95</v>
      </c>
      <c r="AA128" s="50"/>
      <c r="AB128" s="52"/>
      <c r="AC128" s="48"/>
      <c r="AD128" s="48"/>
      <c r="AE128" s="48"/>
      <c r="AF128" s="48"/>
    </row>
    <row r="129" spans="1:32" s="36" customFormat="1" ht="14.4" x14ac:dyDescent="0.3">
      <c r="A129" s="32" t="s">
        <v>95</v>
      </c>
      <c r="B129" s="32" t="s">
        <v>95</v>
      </c>
      <c r="C129" s="32" t="s">
        <v>95</v>
      </c>
      <c r="D129" s="32" t="s">
        <v>95</v>
      </c>
      <c r="E129" s="32" t="s">
        <v>95</v>
      </c>
      <c r="F129" s="32" t="s">
        <v>95</v>
      </c>
      <c r="G129" s="32" t="s">
        <v>95</v>
      </c>
      <c r="H129" s="32" t="s">
        <v>95</v>
      </c>
      <c r="I129" s="32" t="s">
        <v>95</v>
      </c>
      <c r="J129" s="32" t="s">
        <v>95</v>
      </c>
      <c r="K129" s="32" t="s">
        <v>95</v>
      </c>
      <c r="L129" s="32" t="s">
        <v>95</v>
      </c>
      <c r="M129" s="48">
        <v>426</v>
      </c>
      <c r="N129" s="48">
        <v>1</v>
      </c>
      <c r="O129" s="48" t="s">
        <v>327</v>
      </c>
      <c r="P129" s="48">
        <v>1993</v>
      </c>
      <c r="Q129" s="48">
        <v>1994</v>
      </c>
      <c r="R129" s="49">
        <v>170</v>
      </c>
      <c r="S129" s="48">
        <v>5</v>
      </c>
      <c r="T129" s="48">
        <v>1</v>
      </c>
      <c r="U129" s="48">
        <f t="shared" si="16"/>
        <v>0</v>
      </c>
      <c r="V129" s="50">
        <f t="shared" si="17"/>
        <v>2</v>
      </c>
      <c r="W129" s="51" t="s">
        <v>763</v>
      </c>
      <c r="X129" s="51" t="s">
        <v>763</v>
      </c>
      <c r="Y129" s="51">
        <v>0</v>
      </c>
      <c r="Z129" s="32" t="s">
        <v>95</v>
      </c>
      <c r="AA129" s="50"/>
      <c r="AB129" s="52"/>
      <c r="AC129" s="48"/>
      <c r="AD129" s="48"/>
      <c r="AE129" s="48"/>
      <c r="AF129" s="48"/>
    </row>
    <row r="130" spans="1:32" s="36" customFormat="1" ht="14.4" x14ac:dyDescent="0.3">
      <c r="A130" s="32" t="s">
        <v>95</v>
      </c>
      <c r="B130" s="32" t="s">
        <v>95</v>
      </c>
      <c r="C130" s="32" t="s">
        <v>95</v>
      </c>
      <c r="D130" s="32" t="s">
        <v>95</v>
      </c>
      <c r="E130" s="32" t="s">
        <v>95</v>
      </c>
      <c r="F130" s="32" t="s">
        <v>95</v>
      </c>
      <c r="G130" s="32" t="s">
        <v>95</v>
      </c>
      <c r="H130" s="32" t="s">
        <v>95</v>
      </c>
      <c r="I130" s="32" t="s">
        <v>95</v>
      </c>
      <c r="J130" s="32" t="s">
        <v>95</v>
      </c>
      <c r="K130" s="32" t="s">
        <v>95</v>
      </c>
      <c r="L130" s="32" t="s">
        <v>95</v>
      </c>
      <c r="M130" s="48">
        <v>483</v>
      </c>
      <c r="N130" s="48">
        <v>1</v>
      </c>
      <c r="O130" s="48" t="s">
        <v>328</v>
      </c>
      <c r="P130" s="48">
        <v>1993</v>
      </c>
      <c r="Q130" s="48">
        <v>1994</v>
      </c>
      <c r="R130" s="49">
        <v>361.54</v>
      </c>
      <c r="S130" s="48">
        <v>3</v>
      </c>
      <c r="T130" s="48">
        <v>0</v>
      </c>
      <c r="U130" s="48">
        <f t="shared" si="16"/>
        <v>0</v>
      </c>
      <c r="V130" s="50">
        <f t="shared" si="17"/>
        <v>4</v>
      </c>
      <c r="W130" s="51" t="s">
        <v>763</v>
      </c>
      <c r="X130" s="51" t="s">
        <v>763</v>
      </c>
      <c r="Y130" s="51">
        <v>0</v>
      </c>
      <c r="Z130" s="32" t="s">
        <v>95</v>
      </c>
      <c r="AA130" s="50"/>
      <c r="AB130" s="52"/>
      <c r="AC130" s="48"/>
      <c r="AD130" s="48"/>
      <c r="AE130" s="48"/>
      <c r="AF130" s="48"/>
    </row>
    <row r="131" spans="1:32" s="36" customFormat="1" ht="14.4" x14ac:dyDescent="0.3">
      <c r="A131" s="32" t="s">
        <v>95</v>
      </c>
      <c r="B131" s="32" t="s">
        <v>95</v>
      </c>
      <c r="C131" s="32" t="s">
        <v>95</v>
      </c>
      <c r="D131" s="32" t="s">
        <v>95</v>
      </c>
      <c r="E131" s="32" t="s">
        <v>95</v>
      </c>
      <c r="F131" s="32" t="s">
        <v>95</v>
      </c>
      <c r="G131" s="32" t="s">
        <v>95</v>
      </c>
      <c r="H131" s="32" t="s">
        <v>95</v>
      </c>
      <c r="I131" s="32" t="s">
        <v>95</v>
      </c>
      <c r="J131" s="32" t="s">
        <v>95</v>
      </c>
      <c r="K131" s="32" t="s">
        <v>95</v>
      </c>
      <c r="L131" s="32" t="s">
        <v>95</v>
      </c>
      <c r="M131" s="48">
        <v>483</v>
      </c>
      <c r="N131" s="48">
        <v>1</v>
      </c>
      <c r="O131" s="48" t="s">
        <v>329</v>
      </c>
      <c r="P131" s="48">
        <v>1993</v>
      </c>
      <c r="Q131" s="48">
        <v>1994</v>
      </c>
      <c r="R131" s="49">
        <v>318.08999999999997</v>
      </c>
      <c r="S131" s="48">
        <v>4</v>
      </c>
      <c r="T131" s="48">
        <v>1</v>
      </c>
      <c r="U131" s="48">
        <f t="shared" si="16"/>
        <v>0</v>
      </c>
      <c r="V131" s="50">
        <f t="shared" si="17"/>
        <v>4</v>
      </c>
      <c r="W131" s="51" t="s">
        <v>763</v>
      </c>
      <c r="X131" s="51" t="s">
        <v>763</v>
      </c>
      <c r="Y131" s="51">
        <v>0</v>
      </c>
      <c r="Z131" s="32" t="s">
        <v>95</v>
      </c>
      <c r="AA131" s="50"/>
      <c r="AB131" s="52"/>
      <c r="AC131" s="48"/>
      <c r="AD131" s="48"/>
      <c r="AE131" s="48"/>
      <c r="AF131" s="48"/>
    </row>
    <row r="132" spans="1:32" s="36" customFormat="1" ht="14.4" x14ac:dyDescent="0.3">
      <c r="A132" s="32" t="s">
        <v>95</v>
      </c>
      <c r="B132" s="32" t="s">
        <v>95</v>
      </c>
      <c r="C132" s="32" t="s">
        <v>95</v>
      </c>
      <c r="D132" s="32" t="s">
        <v>95</v>
      </c>
      <c r="E132" s="32" t="s">
        <v>95</v>
      </c>
      <c r="F132" s="32" t="s">
        <v>95</v>
      </c>
      <c r="G132" s="32" t="s">
        <v>95</v>
      </c>
      <c r="H132" s="32" t="s">
        <v>95</v>
      </c>
      <c r="I132" s="32" t="s">
        <v>95</v>
      </c>
      <c r="J132" s="32" t="s">
        <v>95</v>
      </c>
      <c r="K132" s="32" t="s">
        <v>95</v>
      </c>
      <c r="L132" s="32" t="s">
        <v>95</v>
      </c>
      <c r="M132" s="48">
        <v>497</v>
      </c>
      <c r="N132" s="48">
        <v>1</v>
      </c>
      <c r="O132" s="48" t="s">
        <v>330</v>
      </c>
      <c r="P132" s="48">
        <v>1993</v>
      </c>
      <c r="Q132" s="48">
        <v>1994</v>
      </c>
      <c r="R132" s="49">
        <v>430</v>
      </c>
      <c r="S132" s="48">
        <v>4</v>
      </c>
      <c r="T132" s="48">
        <v>1</v>
      </c>
      <c r="U132" s="48">
        <f t="shared" si="16"/>
        <v>0</v>
      </c>
      <c r="V132" s="50">
        <f t="shared" si="17"/>
        <v>5</v>
      </c>
      <c r="W132" s="51" t="s">
        <v>763</v>
      </c>
      <c r="X132" s="51" t="s">
        <v>763</v>
      </c>
      <c r="Y132" s="51">
        <v>0</v>
      </c>
      <c r="Z132" s="32" t="s">
        <v>95</v>
      </c>
      <c r="AA132" s="50"/>
      <c r="AB132" s="52"/>
      <c r="AC132" s="48"/>
      <c r="AD132" s="48"/>
      <c r="AE132" s="48"/>
      <c r="AF132" s="48"/>
    </row>
    <row r="133" spans="1:32" s="36" customFormat="1" ht="14.4" x14ac:dyDescent="0.3">
      <c r="A133" s="32" t="s">
        <v>95</v>
      </c>
      <c r="B133" s="32" t="s">
        <v>95</v>
      </c>
      <c r="C133" s="32" t="s">
        <v>95</v>
      </c>
      <c r="D133" s="32" t="s">
        <v>95</v>
      </c>
      <c r="E133" s="32" t="s">
        <v>95</v>
      </c>
      <c r="F133" s="32" t="s">
        <v>95</v>
      </c>
      <c r="G133" s="32" t="s">
        <v>95</v>
      </c>
      <c r="H133" s="32" t="s">
        <v>95</v>
      </c>
      <c r="I133" s="32" t="s">
        <v>95</v>
      </c>
      <c r="J133" s="32" t="s">
        <v>95</v>
      </c>
      <c r="K133" s="32" t="s">
        <v>95</v>
      </c>
      <c r="L133" s="32" t="s">
        <v>95</v>
      </c>
      <c r="M133" s="48">
        <v>507</v>
      </c>
      <c r="N133" s="48">
        <v>1</v>
      </c>
      <c r="O133" s="48" t="s">
        <v>331</v>
      </c>
      <c r="P133" s="48">
        <v>1993</v>
      </c>
      <c r="Q133" s="48">
        <v>1994</v>
      </c>
      <c r="R133" s="49">
        <v>600</v>
      </c>
      <c r="S133" s="48">
        <v>5</v>
      </c>
      <c r="T133" s="48">
        <v>1</v>
      </c>
      <c r="U133" s="48">
        <f t="shared" si="16"/>
        <v>0</v>
      </c>
      <c r="V133" s="50">
        <f t="shared" si="17"/>
        <v>7</v>
      </c>
      <c r="W133" s="51" t="s">
        <v>763</v>
      </c>
      <c r="X133" s="51" t="s">
        <v>763</v>
      </c>
      <c r="Y133" s="51">
        <v>0</v>
      </c>
      <c r="Z133" s="32" t="s">
        <v>95</v>
      </c>
      <c r="AA133" s="50"/>
      <c r="AB133" s="52"/>
      <c r="AC133" s="48"/>
      <c r="AD133" s="48"/>
      <c r="AE133" s="48"/>
      <c r="AF133" s="48"/>
    </row>
    <row r="134" spans="1:32" s="36" customFormat="1" ht="14.4" x14ac:dyDescent="0.3">
      <c r="A134" s="32" t="s">
        <v>95</v>
      </c>
      <c r="B134" s="32" t="s">
        <v>95</v>
      </c>
      <c r="C134" s="32" t="s">
        <v>95</v>
      </c>
      <c r="D134" s="32" t="s">
        <v>95</v>
      </c>
      <c r="E134" s="32" t="s">
        <v>95</v>
      </c>
      <c r="F134" s="32" t="s">
        <v>95</v>
      </c>
      <c r="G134" s="32" t="s">
        <v>95</v>
      </c>
      <c r="H134" s="32" t="s">
        <v>95</v>
      </c>
      <c r="I134" s="32" t="s">
        <v>95</v>
      </c>
      <c r="J134" s="32" t="s">
        <v>95</v>
      </c>
      <c r="K134" s="32" t="s">
        <v>95</v>
      </c>
      <c r="L134" s="32" t="s">
        <v>95</v>
      </c>
      <c r="M134" s="48">
        <v>611</v>
      </c>
      <c r="N134" s="48">
        <v>1</v>
      </c>
      <c r="O134" s="48" t="s">
        <v>332</v>
      </c>
      <c r="P134" s="48">
        <v>1993</v>
      </c>
      <c r="Q134" s="48">
        <v>1994</v>
      </c>
      <c r="R134" s="49">
        <v>291.14999999999998</v>
      </c>
      <c r="S134" s="48">
        <v>5</v>
      </c>
      <c r="T134" s="48">
        <v>1</v>
      </c>
      <c r="U134" s="48">
        <f t="shared" si="16"/>
        <v>0</v>
      </c>
      <c r="V134" s="50">
        <f t="shared" si="17"/>
        <v>3</v>
      </c>
      <c r="W134" s="51" t="s">
        <v>763</v>
      </c>
      <c r="X134" s="51" t="s">
        <v>763</v>
      </c>
      <c r="Y134" s="51">
        <v>0</v>
      </c>
      <c r="Z134" s="32" t="s">
        <v>95</v>
      </c>
      <c r="AA134" s="50"/>
      <c r="AB134" s="52"/>
      <c r="AC134" s="48"/>
      <c r="AD134" s="48"/>
      <c r="AE134" s="48"/>
      <c r="AF134" s="48"/>
    </row>
    <row r="135" spans="1:32" s="36" customFormat="1" ht="14.4" x14ac:dyDescent="0.3">
      <c r="A135" s="32" t="s">
        <v>95</v>
      </c>
      <c r="B135" s="32" t="s">
        <v>95</v>
      </c>
      <c r="C135" s="32" t="s">
        <v>95</v>
      </c>
      <c r="D135" s="32" t="s">
        <v>95</v>
      </c>
      <c r="E135" s="32" t="s">
        <v>95</v>
      </c>
      <c r="F135" s="32" t="s">
        <v>95</v>
      </c>
      <c r="G135" s="32" t="s">
        <v>95</v>
      </c>
      <c r="H135" s="32" t="s">
        <v>95</v>
      </c>
      <c r="I135" s="32" t="s">
        <v>95</v>
      </c>
      <c r="J135" s="32" t="s">
        <v>95</v>
      </c>
      <c r="K135" s="32" t="s">
        <v>95</v>
      </c>
      <c r="L135" s="32" t="s">
        <v>95</v>
      </c>
      <c r="M135" s="48">
        <v>628</v>
      </c>
      <c r="N135" s="48">
        <v>1</v>
      </c>
      <c r="O135" s="48" t="s">
        <v>333</v>
      </c>
      <c r="P135" s="48">
        <v>1993</v>
      </c>
      <c r="Q135" s="48">
        <v>1994</v>
      </c>
      <c r="R135" s="49">
        <v>607.57000000000005</v>
      </c>
      <c r="S135" s="48">
        <v>4</v>
      </c>
      <c r="T135" s="48">
        <v>1</v>
      </c>
      <c r="U135" s="48">
        <f t="shared" si="16"/>
        <v>0</v>
      </c>
      <c r="V135" s="50">
        <f t="shared" si="17"/>
        <v>7</v>
      </c>
      <c r="W135" s="51" t="s">
        <v>763</v>
      </c>
      <c r="X135" s="51" t="s">
        <v>763</v>
      </c>
      <c r="Y135" s="51">
        <v>0</v>
      </c>
      <c r="Z135" s="32" t="s">
        <v>95</v>
      </c>
      <c r="AA135" s="50"/>
      <c r="AB135" s="52"/>
      <c r="AC135" s="48"/>
      <c r="AD135" s="48"/>
      <c r="AE135" s="48"/>
      <c r="AF135" s="48"/>
    </row>
    <row r="136" spans="1:32" s="36" customFormat="1" ht="14.4" x14ac:dyDescent="0.3">
      <c r="A136" s="32" t="s">
        <v>95</v>
      </c>
      <c r="B136" s="32" t="s">
        <v>95</v>
      </c>
      <c r="C136" s="32" t="s">
        <v>95</v>
      </c>
      <c r="D136" s="32" t="s">
        <v>95</v>
      </c>
      <c r="E136" s="32" t="s">
        <v>95</v>
      </c>
      <c r="F136" s="32" t="s">
        <v>95</v>
      </c>
      <c r="G136" s="32" t="s">
        <v>95</v>
      </c>
      <c r="H136" s="32" t="s">
        <v>95</v>
      </c>
      <c r="I136" s="32" t="s">
        <v>95</v>
      </c>
      <c r="J136" s="32" t="s">
        <v>95</v>
      </c>
      <c r="K136" s="32" t="s">
        <v>95</v>
      </c>
      <c r="L136" s="32" t="s">
        <v>95</v>
      </c>
      <c r="M136" s="48">
        <v>637</v>
      </c>
      <c r="N136" s="48">
        <v>1</v>
      </c>
      <c r="O136" s="48" t="s">
        <v>296</v>
      </c>
      <c r="P136" s="48">
        <v>1993</v>
      </c>
      <c r="Q136" s="48">
        <v>1994</v>
      </c>
      <c r="R136" s="49">
        <v>286</v>
      </c>
      <c r="S136" s="48">
        <v>5</v>
      </c>
      <c r="T136" s="48">
        <v>0</v>
      </c>
      <c r="U136" s="48">
        <f t="shared" si="16"/>
        <v>0</v>
      </c>
      <c r="V136" s="50">
        <f t="shared" si="17"/>
        <v>3</v>
      </c>
      <c r="W136" s="51" t="s">
        <v>763</v>
      </c>
      <c r="X136" s="51" t="s">
        <v>763</v>
      </c>
      <c r="Y136" s="51">
        <v>0</v>
      </c>
      <c r="Z136" s="32" t="s">
        <v>95</v>
      </c>
      <c r="AA136" s="50"/>
      <c r="AB136" s="52"/>
      <c r="AC136" s="48"/>
      <c r="AD136" s="48"/>
      <c r="AE136" s="48"/>
      <c r="AF136" s="48"/>
    </row>
    <row r="137" spans="1:32" s="36" customFormat="1" ht="14.4" x14ac:dyDescent="0.3">
      <c r="A137" s="32" t="s">
        <v>95</v>
      </c>
      <c r="B137" s="32" t="s">
        <v>95</v>
      </c>
      <c r="C137" s="32" t="s">
        <v>95</v>
      </c>
      <c r="D137" s="32" t="s">
        <v>95</v>
      </c>
      <c r="E137" s="32" t="s">
        <v>95</v>
      </c>
      <c r="F137" s="32" t="s">
        <v>95</v>
      </c>
      <c r="G137" s="32" t="s">
        <v>95</v>
      </c>
      <c r="H137" s="32" t="s">
        <v>95</v>
      </c>
      <c r="I137" s="32" t="s">
        <v>95</v>
      </c>
      <c r="J137" s="32" t="s">
        <v>95</v>
      </c>
      <c r="K137" s="32" t="s">
        <v>95</v>
      </c>
      <c r="L137" s="32" t="s">
        <v>95</v>
      </c>
      <c r="M137" s="48">
        <v>659</v>
      </c>
      <c r="N137" s="48">
        <v>1</v>
      </c>
      <c r="O137" s="48" t="s">
        <v>334</v>
      </c>
      <c r="P137" s="48">
        <v>1993</v>
      </c>
      <c r="Q137" s="48">
        <v>1994</v>
      </c>
      <c r="R137" s="49">
        <v>500</v>
      </c>
      <c r="S137" s="48">
        <v>5</v>
      </c>
      <c r="T137" s="48">
        <v>1</v>
      </c>
      <c r="U137" s="48">
        <f t="shared" ref="U137:U200" si="18">MAX(0,MIN(1,Q137-P137-1))</f>
        <v>0</v>
      </c>
      <c r="V137" s="50">
        <f t="shared" ref="V137:V200" si="19">MAX(1,MIN(10,INT(R137/100)+1))</f>
        <v>6</v>
      </c>
      <c r="W137" s="51" t="s">
        <v>763</v>
      </c>
      <c r="X137" s="51" t="s">
        <v>763</v>
      </c>
      <c r="Y137" s="51">
        <v>0</v>
      </c>
      <c r="Z137" s="32" t="s">
        <v>95</v>
      </c>
      <c r="AA137" s="50"/>
      <c r="AB137" s="52"/>
      <c r="AC137" s="48"/>
      <c r="AD137" s="48"/>
      <c r="AE137" s="48"/>
      <c r="AF137" s="48"/>
    </row>
    <row r="138" spans="1:32" s="36" customFormat="1" ht="14.4" x14ac:dyDescent="0.3">
      <c r="A138" s="32" t="s">
        <v>95</v>
      </c>
      <c r="B138" s="32" t="s">
        <v>95</v>
      </c>
      <c r="C138" s="32" t="s">
        <v>95</v>
      </c>
      <c r="D138" s="32" t="s">
        <v>95</v>
      </c>
      <c r="E138" s="32" t="s">
        <v>95</v>
      </c>
      <c r="F138" s="32" t="s">
        <v>95</v>
      </c>
      <c r="G138" s="32" t="s">
        <v>95</v>
      </c>
      <c r="H138" s="32" t="s">
        <v>95</v>
      </c>
      <c r="I138" s="32" t="s">
        <v>95</v>
      </c>
      <c r="J138" s="32" t="s">
        <v>95</v>
      </c>
      <c r="K138" s="32" t="s">
        <v>95</v>
      </c>
      <c r="L138" s="32" t="s">
        <v>95</v>
      </c>
      <c r="M138" s="48">
        <v>678</v>
      </c>
      <c r="N138" s="48">
        <v>1</v>
      </c>
      <c r="O138" s="48" t="s">
        <v>335</v>
      </c>
      <c r="P138" s="48">
        <v>1993</v>
      </c>
      <c r="Q138" s="48">
        <v>1994</v>
      </c>
      <c r="R138" s="49">
        <v>640</v>
      </c>
      <c r="S138" s="48">
        <v>4</v>
      </c>
      <c r="T138" s="48">
        <v>1</v>
      </c>
      <c r="U138" s="48">
        <f t="shared" si="18"/>
        <v>0</v>
      </c>
      <c r="V138" s="50">
        <f t="shared" si="19"/>
        <v>7</v>
      </c>
      <c r="W138" s="51" t="s">
        <v>763</v>
      </c>
      <c r="X138" s="51" t="s">
        <v>763</v>
      </c>
      <c r="Y138" s="51">
        <v>0</v>
      </c>
      <c r="Z138" s="32" t="s">
        <v>95</v>
      </c>
      <c r="AA138" s="50"/>
      <c r="AB138" s="52"/>
      <c r="AC138" s="48"/>
      <c r="AD138" s="48"/>
      <c r="AE138" s="48"/>
      <c r="AF138" s="48"/>
    </row>
    <row r="139" spans="1:32" s="36" customFormat="1" ht="14.4" x14ac:dyDescent="0.3">
      <c r="A139" s="32" t="s">
        <v>95</v>
      </c>
      <c r="B139" s="32" t="s">
        <v>95</v>
      </c>
      <c r="C139" s="32" t="s">
        <v>95</v>
      </c>
      <c r="D139" s="32" t="s">
        <v>95</v>
      </c>
      <c r="E139" s="32" t="s">
        <v>95</v>
      </c>
      <c r="F139" s="32" t="s">
        <v>95</v>
      </c>
      <c r="G139" s="32" t="s">
        <v>95</v>
      </c>
      <c r="H139" s="32" t="s">
        <v>95</v>
      </c>
      <c r="I139" s="32" t="s">
        <v>95</v>
      </c>
      <c r="J139" s="32" t="s">
        <v>95</v>
      </c>
      <c r="K139" s="32" t="s">
        <v>95</v>
      </c>
      <c r="L139" s="32" t="s">
        <v>95</v>
      </c>
      <c r="M139" s="48">
        <v>682</v>
      </c>
      <c r="N139" s="48">
        <v>1</v>
      </c>
      <c r="O139" s="48" t="s">
        <v>336</v>
      </c>
      <c r="P139" s="48">
        <v>1993</v>
      </c>
      <c r="Q139" s="48">
        <v>1994</v>
      </c>
      <c r="R139" s="49">
        <v>374.43</v>
      </c>
      <c r="S139" s="48">
        <v>4</v>
      </c>
      <c r="T139" s="48">
        <v>1</v>
      </c>
      <c r="U139" s="48">
        <f t="shared" si="18"/>
        <v>0</v>
      </c>
      <c r="V139" s="50">
        <f t="shared" si="19"/>
        <v>4</v>
      </c>
      <c r="W139" s="51" t="s">
        <v>763</v>
      </c>
      <c r="X139" s="51" t="s">
        <v>763</v>
      </c>
      <c r="Y139" s="51">
        <v>0</v>
      </c>
      <c r="Z139" s="32" t="s">
        <v>95</v>
      </c>
      <c r="AA139" s="50"/>
      <c r="AB139" s="52"/>
      <c r="AC139" s="48"/>
      <c r="AD139" s="48"/>
      <c r="AE139" s="48"/>
      <c r="AF139" s="48"/>
    </row>
    <row r="140" spans="1:32" s="36" customFormat="1" ht="14.4" x14ac:dyDescent="0.3">
      <c r="A140" s="32" t="s">
        <v>95</v>
      </c>
      <c r="B140" s="32" t="s">
        <v>95</v>
      </c>
      <c r="C140" s="32" t="s">
        <v>95</v>
      </c>
      <c r="D140" s="32" t="s">
        <v>95</v>
      </c>
      <c r="E140" s="32" t="s">
        <v>95</v>
      </c>
      <c r="F140" s="32" t="s">
        <v>95</v>
      </c>
      <c r="G140" s="32" t="s">
        <v>95</v>
      </c>
      <c r="H140" s="32" t="s">
        <v>95</v>
      </c>
      <c r="I140" s="32" t="s">
        <v>95</v>
      </c>
      <c r="J140" s="32" t="s">
        <v>95</v>
      </c>
      <c r="K140" s="32" t="s">
        <v>95</v>
      </c>
      <c r="L140" s="32" t="s">
        <v>95</v>
      </c>
      <c r="M140" s="48">
        <v>690</v>
      </c>
      <c r="N140" s="48">
        <v>1</v>
      </c>
      <c r="O140" s="48" t="s">
        <v>337</v>
      </c>
      <c r="P140" s="48">
        <v>1993</v>
      </c>
      <c r="Q140" s="48">
        <v>1994</v>
      </c>
      <c r="R140" s="49">
        <v>400.94</v>
      </c>
      <c r="S140" s="48">
        <v>4</v>
      </c>
      <c r="T140" s="48">
        <v>1</v>
      </c>
      <c r="U140" s="48">
        <f t="shared" si="18"/>
        <v>0</v>
      </c>
      <c r="V140" s="50">
        <f t="shared" si="19"/>
        <v>5</v>
      </c>
      <c r="W140" s="51" t="s">
        <v>763</v>
      </c>
      <c r="X140" s="51" t="s">
        <v>763</v>
      </c>
      <c r="Y140" s="51">
        <v>0</v>
      </c>
      <c r="Z140" s="32" t="s">
        <v>95</v>
      </c>
      <c r="AA140" s="50"/>
      <c r="AB140" s="52"/>
      <c r="AC140" s="48"/>
      <c r="AD140" s="48"/>
      <c r="AE140" s="48"/>
      <c r="AF140" s="48"/>
    </row>
    <row r="141" spans="1:32" s="36" customFormat="1" ht="14.4" x14ac:dyDescent="0.3">
      <c r="A141" s="32" t="s">
        <v>95</v>
      </c>
      <c r="B141" s="32" t="s">
        <v>95</v>
      </c>
      <c r="C141" s="32" t="s">
        <v>95</v>
      </c>
      <c r="D141" s="32" t="s">
        <v>95</v>
      </c>
      <c r="E141" s="32" t="s">
        <v>95</v>
      </c>
      <c r="F141" s="32" t="s">
        <v>95</v>
      </c>
      <c r="G141" s="32" t="s">
        <v>95</v>
      </c>
      <c r="H141" s="32" t="s">
        <v>95</v>
      </c>
      <c r="I141" s="32" t="s">
        <v>95</v>
      </c>
      <c r="J141" s="32" t="s">
        <v>95</v>
      </c>
      <c r="K141" s="32" t="s">
        <v>95</v>
      </c>
      <c r="L141" s="32" t="s">
        <v>95</v>
      </c>
      <c r="M141" s="48">
        <v>695</v>
      </c>
      <c r="N141" s="48">
        <v>1</v>
      </c>
      <c r="O141" s="48" t="s">
        <v>338</v>
      </c>
      <c r="P141" s="48">
        <v>1993</v>
      </c>
      <c r="Q141" s="48">
        <v>1994</v>
      </c>
      <c r="R141" s="49">
        <v>158.41</v>
      </c>
      <c r="S141" s="48">
        <v>5</v>
      </c>
      <c r="T141" s="48">
        <v>1</v>
      </c>
      <c r="U141" s="48">
        <f t="shared" si="18"/>
        <v>0</v>
      </c>
      <c r="V141" s="50">
        <f t="shared" si="19"/>
        <v>2</v>
      </c>
      <c r="W141" s="51" t="s">
        <v>763</v>
      </c>
      <c r="X141" s="51" t="s">
        <v>763</v>
      </c>
      <c r="Y141" s="51">
        <v>0</v>
      </c>
      <c r="Z141" s="32" t="s">
        <v>95</v>
      </c>
      <c r="AA141" s="50"/>
      <c r="AB141" s="52"/>
      <c r="AC141" s="48"/>
      <c r="AD141" s="48"/>
      <c r="AE141" s="48"/>
      <c r="AF141" s="48"/>
    </row>
    <row r="142" spans="1:32" s="36" customFormat="1" ht="14.4" x14ac:dyDescent="0.3">
      <c r="A142" s="32" t="s">
        <v>95</v>
      </c>
      <c r="B142" s="32" t="s">
        <v>95</v>
      </c>
      <c r="C142" s="32" t="s">
        <v>95</v>
      </c>
      <c r="D142" s="32" t="s">
        <v>95</v>
      </c>
      <c r="E142" s="32" t="s">
        <v>95</v>
      </c>
      <c r="F142" s="32" t="s">
        <v>95</v>
      </c>
      <c r="G142" s="32" t="s">
        <v>95</v>
      </c>
      <c r="H142" s="32" t="s">
        <v>95</v>
      </c>
      <c r="I142" s="32" t="s">
        <v>95</v>
      </c>
      <c r="J142" s="32" t="s">
        <v>95</v>
      </c>
      <c r="K142" s="32" t="s">
        <v>95</v>
      </c>
      <c r="L142" s="32" t="s">
        <v>95</v>
      </c>
      <c r="M142" s="48">
        <v>697</v>
      </c>
      <c r="N142" s="48">
        <v>1</v>
      </c>
      <c r="O142" s="48" t="s">
        <v>339</v>
      </c>
      <c r="P142" s="48">
        <v>1993</v>
      </c>
      <c r="Q142" s="48">
        <v>1994</v>
      </c>
      <c r="R142" s="49">
        <v>268.73</v>
      </c>
      <c r="S142" s="48">
        <v>5</v>
      </c>
      <c r="T142" s="48">
        <v>1</v>
      </c>
      <c r="U142" s="48">
        <f t="shared" si="18"/>
        <v>0</v>
      </c>
      <c r="V142" s="50">
        <f t="shared" si="19"/>
        <v>3</v>
      </c>
      <c r="W142" s="51" t="s">
        <v>763</v>
      </c>
      <c r="X142" s="51" t="s">
        <v>763</v>
      </c>
      <c r="Y142" s="51">
        <v>0</v>
      </c>
      <c r="Z142" s="32" t="s">
        <v>95</v>
      </c>
      <c r="AA142" s="50"/>
      <c r="AB142" s="52"/>
      <c r="AC142" s="48"/>
      <c r="AD142" s="48"/>
      <c r="AE142" s="48"/>
      <c r="AF142" s="48"/>
    </row>
    <row r="143" spans="1:32" s="36" customFormat="1" ht="14.4" x14ac:dyDescent="0.3">
      <c r="A143" s="32" t="s">
        <v>95</v>
      </c>
      <c r="B143" s="32" t="s">
        <v>95</v>
      </c>
      <c r="C143" s="32" t="s">
        <v>95</v>
      </c>
      <c r="D143" s="32" t="s">
        <v>95</v>
      </c>
      <c r="E143" s="32" t="s">
        <v>95</v>
      </c>
      <c r="F143" s="32" t="s">
        <v>95</v>
      </c>
      <c r="G143" s="32" t="s">
        <v>95</v>
      </c>
      <c r="H143" s="32" t="s">
        <v>95</v>
      </c>
      <c r="I143" s="32" t="s">
        <v>95</v>
      </c>
      <c r="J143" s="32" t="s">
        <v>95</v>
      </c>
      <c r="K143" s="32" t="s">
        <v>95</v>
      </c>
      <c r="L143" s="32" t="s">
        <v>95</v>
      </c>
      <c r="M143" s="48">
        <v>701</v>
      </c>
      <c r="N143" s="48">
        <v>1</v>
      </c>
      <c r="O143" s="48" t="s">
        <v>340</v>
      </c>
      <c r="P143" s="48">
        <v>1993</v>
      </c>
      <c r="Q143" s="48">
        <v>1994</v>
      </c>
      <c r="R143" s="49">
        <v>217.08</v>
      </c>
      <c r="S143" s="48">
        <v>5</v>
      </c>
      <c r="T143" s="48">
        <v>1</v>
      </c>
      <c r="U143" s="48">
        <f t="shared" si="18"/>
        <v>0</v>
      </c>
      <c r="V143" s="50">
        <f t="shared" si="19"/>
        <v>3</v>
      </c>
      <c r="W143" s="51" t="s">
        <v>763</v>
      </c>
      <c r="X143" s="51" t="s">
        <v>763</v>
      </c>
      <c r="Y143" s="51">
        <v>0</v>
      </c>
      <c r="Z143" s="32" t="s">
        <v>95</v>
      </c>
      <c r="AA143" s="50"/>
      <c r="AB143" s="52"/>
      <c r="AC143" s="48"/>
      <c r="AD143" s="48"/>
      <c r="AE143" s="48"/>
      <c r="AF143" s="48"/>
    </row>
    <row r="144" spans="1:32" s="36" customFormat="1" ht="14.4" x14ac:dyDescent="0.3">
      <c r="A144" s="32" t="s">
        <v>95</v>
      </c>
      <c r="B144" s="32" t="s">
        <v>95</v>
      </c>
      <c r="C144" s="32" t="s">
        <v>95</v>
      </c>
      <c r="D144" s="32" t="s">
        <v>95</v>
      </c>
      <c r="E144" s="32" t="s">
        <v>95</v>
      </c>
      <c r="F144" s="32" t="s">
        <v>95</v>
      </c>
      <c r="G144" s="32" t="s">
        <v>95</v>
      </c>
      <c r="H144" s="32" t="s">
        <v>95</v>
      </c>
      <c r="I144" s="32" t="s">
        <v>95</v>
      </c>
      <c r="J144" s="32" t="s">
        <v>95</v>
      </c>
      <c r="K144" s="32" t="s">
        <v>95</v>
      </c>
      <c r="L144" s="32" t="s">
        <v>95</v>
      </c>
      <c r="M144" s="48">
        <v>704</v>
      </c>
      <c r="N144" s="48">
        <v>1</v>
      </c>
      <c r="O144" s="48" t="s">
        <v>341</v>
      </c>
      <c r="P144" s="48">
        <v>1993</v>
      </c>
      <c r="Q144" s="48">
        <v>1994</v>
      </c>
      <c r="R144" s="49">
        <v>426.88</v>
      </c>
      <c r="S144" s="48">
        <v>5</v>
      </c>
      <c r="T144" s="48">
        <v>1</v>
      </c>
      <c r="U144" s="48">
        <f t="shared" si="18"/>
        <v>0</v>
      </c>
      <c r="V144" s="50">
        <f t="shared" si="19"/>
        <v>5</v>
      </c>
      <c r="W144" s="51" t="s">
        <v>763</v>
      </c>
      <c r="X144" s="51" t="s">
        <v>763</v>
      </c>
      <c r="Y144" s="51">
        <v>0</v>
      </c>
      <c r="Z144" s="32" t="s">
        <v>95</v>
      </c>
      <c r="AA144" s="50"/>
      <c r="AB144" s="52"/>
      <c r="AC144" s="48"/>
      <c r="AD144" s="48"/>
      <c r="AE144" s="48"/>
      <c r="AF144" s="48"/>
    </row>
    <row r="145" spans="1:32" s="36" customFormat="1" ht="14.4" x14ac:dyDescent="0.3">
      <c r="A145" s="32" t="s">
        <v>95</v>
      </c>
      <c r="B145" s="32" t="s">
        <v>95</v>
      </c>
      <c r="C145" s="32" t="s">
        <v>95</v>
      </c>
      <c r="D145" s="32" t="s">
        <v>95</v>
      </c>
      <c r="E145" s="32" t="s">
        <v>95</v>
      </c>
      <c r="F145" s="32" t="s">
        <v>95</v>
      </c>
      <c r="G145" s="32" t="s">
        <v>95</v>
      </c>
      <c r="H145" s="32" t="s">
        <v>95</v>
      </c>
      <c r="I145" s="32" t="s">
        <v>95</v>
      </c>
      <c r="J145" s="32" t="s">
        <v>95</v>
      </c>
      <c r="K145" s="32" t="s">
        <v>95</v>
      </c>
      <c r="L145" s="32" t="s">
        <v>95</v>
      </c>
      <c r="M145" s="48">
        <v>706</v>
      </c>
      <c r="N145" s="48">
        <v>1</v>
      </c>
      <c r="O145" s="48" t="s">
        <v>342</v>
      </c>
      <c r="P145" s="48">
        <v>1993</v>
      </c>
      <c r="Q145" s="48">
        <v>1994</v>
      </c>
      <c r="R145" s="49">
        <v>311.58999999999997</v>
      </c>
      <c r="S145" s="48">
        <v>5</v>
      </c>
      <c r="T145" s="48">
        <v>1</v>
      </c>
      <c r="U145" s="48">
        <f t="shared" si="18"/>
        <v>0</v>
      </c>
      <c r="V145" s="50">
        <f t="shared" si="19"/>
        <v>4</v>
      </c>
      <c r="W145" s="51" t="s">
        <v>763</v>
      </c>
      <c r="X145" s="51" t="s">
        <v>763</v>
      </c>
      <c r="Y145" s="51">
        <v>0</v>
      </c>
      <c r="Z145" s="32" t="s">
        <v>95</v>
      </c>
      <c r="AA145" s="50"/>
      <c r="AB145" s="52"/>
      <c r="AC145" s="48"/>
      <c r="AD145" s="48"/>
      <c r="AE145" s="48"/>
      <c r="AF145" s="48"/>
    </row>
    <row r="146" spans="1:32" s="36" customFormat="1" ht="14.4" x14ac:dyDescent="0.3">
      <c r="A146" s="32" t="s">
        <v>95</v>
      </c>
      <c r="B146" s="32" t="s">
        <v>95</v>
      </c>
      <c r="C146" s="32" t="s">
        <v>95</v>
      </c>
      <c r="D146" s="32" t="s">
        <v>95</v>
      </c>
      <c r="E146" s="32" t="s">
        <v>95</v>
      </c>
      <c r="F146" s="32" t="s">
        <v>95</v>
      </c>
      <c r="G146" s="32" t="s">
        <v>95</v>
      </c>
      <c r="H146" s="32" t="s">
        <v>95</v>
      </c>
      <c r="I146" s="32" t="s">
        <v>95</v>
      </c>
      <c r="J146" s="32" t="s">
        <v>95</v>
      </c>
      <c r="K146" s="32" t="s">
        <v>95</v>
      </c>
      <c r="L146" s="32" t="s">
        <v>95</v>
      </c>
      <c r="M146" s="48">
        <v>707</v>
      </c>
      <c r="N146" s="48">
        <v>1</v>
      </c>
      <c r="O146" s="48" t="s">
        <v>343</v>
      </c>
      <c r="P146" s="48">
        <v>1993</v>
      </c>
      <c r="Q146" s="48">
        <v>1994</v>
      </c>
      <c r="R146" s="49">
        <v>332.87</v>
      </c>
      <c r="S146" s="48">
        <v>5</v>
      </c>
      <c r="T146" s="48">
        <v>1</v>
      </c>
      <c r="U146" s="48">
        <f t="shared" si="18"/>
        <v>0</v>
      </c>
      <c r="V146" s="50">
        <f t="shared" si="19"/>
        <v>4</v>
      </c>
      <c r="W146" s="51" t="s">
        <v>763</v>
      </c>
      <c r="X146" s="51" t="s">
        <v>763</v>
      </c>
      <c r="Y146" s="51">
        <v>0</v>
      </c>
      <c r="Z146" s="32" t="s">
        <v>95</v>
      </c>
      <c r="AA146" s="50"/>
      <c r="AB146" s="52"/>
      <c r="AC146" s="48"/>
      <c r="AD146" s="48"/>
      <c r="AE146" s="48"/>
      <c r="AF146" s="48"/>
    </row>
    <row r="147" spans="1:32" s="36" customFormat="1" ht="14.4" x14ac:dyDescent="0.3">
      <c r="A147" s="32" t="s">
        <v>95</v>
      </c>
      <c r="B147" s="32" t="s">
        <v>95</v>
      </c>
      <c r="C147" s="32" t="s">
        <v>95</v>
      </c>
      <c r="D147" s="32" t="s">
        <v>95</v>
      </c>
      <c r="E147" s="32" t="s">
        <v>95</v>
      </c>
      <c r="F147" s="32" t="s">
        <v>95</v>
      </c>
      <c r="G147" s="32" t="s">
        <v>95</v>
      </c>
      <c r="H147" s="32" t="s">
        <v>95</v>
      </c>
      <c r="I147" s="32" t="s">
        <v>95</v>
      </c>
      <c r="J147" s="32" t="s">
        <v>95</v>
      </c>
      <c r="K147" s="32" t="s">
        <v>95</v>
      </c>
      <c r="L147" s="32" t="s">
        <v>95</v>
      </c>
      <c r="M147" s="48">
        <v>709</v>
      </c>
      <c r="N147" s="48">
        <v>1</v>
      </c>
      <c r="O147" s="48" t="s">
        <v>344</v>
      </c>
      <c r="P147" s="48">
        <v>1993</v>
      </c>
      <c r="Q147" s="48">
        <v>1994</v>
      </c>
      <c r="R147" s="49">
        <v>345.03</v>
      </c>
      <c r="S147" s="48">
        <v>4</v>
      </c>
      <c r="T147" s="48">
        <v>1</v>
      </c>
      <c r="U147" s="48">
        <f t="shared" si="18"/>
        <v>0</v>
      </c>
      <c r="V147" s="50">
        <f t="shared" si="19"/>
        <v>4</v>
      </c>
      <c r="W147" s="51" t="s">
        <v>763</v>
      </c>
      <c r="X147" s="51" t="s">
        <v>763</v>
      </c>
      <c r="Y147" s="51">
        <v>0</v>
      </c>
      <c r="Z147" s="32" t="s">
        <v>95</v>
      </c>
      <c r="AA147" s="50"/>
      <c r="AB147" s="52"/>
      <c r="AC147" s="48"/>
      <c r="AD147" s="48"/>
      <c r="AE147" s="48"/>
      <c r="AF147" s="48"/>
    </row>
    <row r="148" spans="1:32" s="36" customFormat="1" ht="14.4" x14ac:dyDescent="0.3">
      <c r="A148" s="32" t="s">
        <v>95</v>
      </c>
      <c r="B148" s="32" t="s">
        <v>95</v>
      </c>
      <c r="C148" s="32" t="s">
        <v>95</v>
      </c>
      <c r="D148" s="32" t="s">
        <v>95</v>
      </c>
      <c r="E148" s="32" t="s">
        <v>95</v>
      </c>
      <c r="F148" s="32" t="s">
        <v>95</v>
      </c>
      <c r="G148" s="32" t="s">
        <v>95</v>
      </c>
      <c r="H148" s="32" t="s">
        <v>95</v>
      </c>
      <c r="I148" s="32" t="s">
        <v>95</v>
      </c>
      <c r="J148" s="32" t="s">
        <v>95</v>
      </c>
      <c r="K148" s="32" t="s">
        <v>95</v>
      </c>
      <c r="L148" s="32" t="s">
        <v>95</v>
      </c>
      <c r="M148" s="48">
        <v>717</v>
      </c>
      <c r="N148" s="48">
        <v>1</v>
      </c>
      <c r="O148" s="48" t="s">
        <v>345</v>
      </c>
      <c r="P148" s="48">
        <v>1993</v>
      </c>
      <c r="Q148" s="48">
        <v>1994</v>
      </c>
      <c r="R148" s="49">
        <v>282</v>
      </c>
      <c r="S148" s="48">
        <v>5</v>
      </c>
      <c r="T148" s="48">
        <v>0</v>
      </c>
      <c r="U148" s="48">
        <f t="shared" si="18"/>
        <v>0</v>
      </c>
      <c r="V148" s="50">
        <f t="shared" si="19"/>
        <v>3</v>
      </c>
      <c r="W148" s="51" t="s">
        <v>763</v>
      </c>
      <c r="X148" s="51" t="s">
        <v>763</v>
      </c>
      <c r="Y148" s="51">
        <v>0</v>
      </c>
      <c r="Z148" s="32" t="s">
        <v>95</v>
      </c>
      <c r="AA148" s="50"/>
      <c r="AB148" s="52"/>
      <c r="AC148" s="48"/>
      <c r="AD148" s="48"/>
      <c r="AE148" s="48"/>
      <c r="AF148" s="48"/>
    </row>
    <row r="149" spans="1:32" s="36" customFormat="1" ht="14.4" x14ac:dyDescent="0.3">
      <c r="A149" s="32" t="s">
        <v>95</v>
      </c>
      <c r="B149" s="32" t="s">
        <v>95</v>
      </c>
      <c r="C149" s="32" t="s">
        <v>95</v>
      </c>
      <c r="D149" s="32" t="s">
        <v>95</v>
      </c>
      <c r="E149" s="32" t="s">
        <v>95</v>
      </c>
      <c r="F149" s="32" t="s">
        <v>95</v>
      </c>
      <c r="G149" s="32" t="s">
        <v>95</v>
      </c>
      <c r="H149" s="32" t="s">
        <v>95</v>
      </c>
      <c r="I149" s="32" t="s">
        <v>95</v>
      </c>
      <c r="J149" s="32" t="s">
        <v>95</v>
      </c>
      <c r="K149" s="32" t="s">
        <v>95</v>
      </c>
      <c r="L149" s="32" t="s">
        <v>95</v>
      </c>
      <c r="M149" s="48">
        <v>719</v>
      </c>
      <c r="N149" s="48">
        <v>1</v>
      </c>
      <c r="O149" s="48" t="s">
        <v>231</v>
      </c>
      <c r="P149" s="48">
        <v>1993</v>
      </c>
      <c r="Q149" s="48">
        <v>1994</v>
      </c>
      <c r="R149" s="49">
        <v>374.43</v>
      </c>
      <c r="S149" s="48">
        <v>5</v>
      </c>
      <c r="T149" s="48">
        <v>1</v>
      </c>
      <c r="U149" s="48">
        <f t="shared" si="18"/>
        <v>0</v>
      </c>
      <c r="V149" s="50">
        <f t="shared" si="19"/>
        <v>4</v>
      </c>
      <c r="W149" s="51" t="s">
        <v>763</v>
      </c>
      <c r="X149" s="51" t="s">
        <v>763</v>
      </c>
      <c r="Y149" s="51">
        <v>0</v>
      </c>
      <c r="Z149" s="32" t="s">
        <v>95</v>
      </c>
      <c r="AA149" s="50"/>
      <c r="AB149" s="52"/>
      <c r="AC149" s="48"/>
      <c r="AD149" s="48"/>
      <c r="AE149" s="48"/>
      <c r="AF149" s="48"/>
    </row>
    <row r="150" spans="1:32" s="36" customFormat="1" ht="14.4" x14ac:dyDescent="0.3">
      <c r="A150" s="32" t="s">
        <v>95</v>
      </c>
      <c r="B150" s="32" t="s">
        <v>95</v>
      </c>
      <c r="C150" s="32" t="s">
        <v>95</v>
      </c>
      <c r="D150" s="32" t="s">
        <v>95</v>
      </c>
      <c r="E150" s="32" t="s">
        <v>95</v>
      </c>
      <c r="F150" s="32" t="s">
        <v>95</v>
      </c>
      <c r="G150" s="32" t="s">
        <v>95</v>
      </c>
      <c r="H150" s="32" t="s">
        <v>95</v>
      </c>
      <c r="I150" s="32" t="s">
        <v>95</v>
      </c>
      <c r="J150" s="32" t="s">
        <v>95</v>
      </c>
      <c r="K150" s="32" t="s">
        <v>95</v>
      </c>
      <c r="L150" s="32" t="s">
        <v>95</v>
      </c>
      <c r="M150" s="48">
        <v>727</v>
      </c>
      <c r="N150" s="48">
        <v>1</v>
      </c>
      <c r="O150" s="48" t="s">
        <v>260</v>
      </c>
      <c r="P150" s="48">
        <v>1993</v>
      </c>
      <c r="Q150" s="48">
        <v>1994</v>
      </c>
      <c r="R150" s="49">
        <v>427.75</v>
      </c>
      <c r="S150" s="48">
        <v>5</v>
      </c>
      <c r="T150" s="48">
        <v>1</v>
      </c>
      <c r="U150" s="48">
        <f t="shared" si="18"/>
        <v>0</v>
      </c>
      <c r="V150" s="50">
        <f t="shared" si="19"/>
        <v>5</v>
      </c>
      <c r="W150" s="51" t="s">
        <v>763</v>
      </c>
      <c r="X150" s="51" t="s">
        <v>763</v>
      </c>
      <c r="Y150" s="51">
        <v>0</v>
      </c>
      <c r="Z150" s="32" t="s">
        <v>95</v>
      </c>
      <c r="AA150" s="50"/>
      <c r="AB150" s="52"/>
      <c r="AC150" s="48"/>
      <c r="AD150" s="48"/>
      <c r="AE150" s="48"/>
      <c r="AF150" s="48"/>
    </row>
    <row r="151" spans="1:32" s="36" customFormat="1" ht="14.4" x14ac:dyDescent="0.3">
      <c r="A151" s="32" t="s">
        <v>95</v>
      </c>
      <c r="B151" s="32" t="s">
        <v>95</v>
      </c>
      <c r="C151" s="32" t="s">
        <v>95</v>
      </c>
      <c r="D151" s="32" t="s">
        <v>95</v>
      </c>
      <c r="E151" s="32" t="s">
        <v>95</v>
      </c>
      <c r="F151" s="32" t="s">
        <v>95</v>
      </c>
      <c r="G151" s="32" t="s">
        <v>95</v>
      </c>
      <c r="H151" s="32" t="s">
        <v>95</v>
      </c>
      <c r="I151" s="32" t="s">
        <v>95</v>
      </c>
      <c r="J151" s="32" t="s">
        <v>95</v>
      </c>
      <c r="K151" s="32" t="s">
        <v>95</v>
      </c>
      <c r="L151" s="32" t="s">
        <v>95</v>
      </c>
      <c r="M151" s="48">
        <v>728</v>
      </c>
      <c r="N151" s="48">
        <v>1</v>
      </c>
      <c r="O151" s="48" t="s">
        <v>346</v>
      </c>
      <c r="P151" s="48">
        <v>1993</v>
      </c>
      <c r="Q151" s="48">
        <v>1994</v>
      </c>
      <c r="R151" s="49">
        <v>332.83</v>
      </c>
      <c r="S151" s="48">
        <v>5</v>
      </c>
      <c r="T151" s="48">
        <v>1</v>
      </c>
      <c r="U151" s="48">
        <f t="shared" si="18"/>
        <v>0</v>
      </c>
      <c r="V151" s="50">
        <f t="shared" si="19"/>
        <v>4</v>
      </c>
      <c r="W151" s="51" t="s">
        <v>763</v>
      </c>
      <c r="X151" s="51" t="s">
        <v>763</v>
      </c>
      <c r="Y151" s="51">
        <v>0</v>
      </c>
      <c r="Z151" s="32" t="s">
        <v>95</v>
      </c>
      <c r="AA151" s="50"/>
      <c r="AB151" s="52"/>
      <c r="AC151" s="48"/>
      <c r="AD151" s="48"/>
      <c r="AE151" s="48"/>
      <c r="AF151" s="48"/>
    </row>
    <row r="152" spans="1:32" s="36" customFormat="1" ht="14.4" x14ac:dyDescent="0.3">
      <c r="A152" s="32" t="s">
        <v>95</v>
      </c>
      <c r="B152" s="32" t="s">
        <v>95</v>
      </c>
      <c r="C152" s="32" t="s">
        <v>95</v>
      </c>
      <c r="D152" s="32" t="s">
        <v>95</v>
      </c>
      <c r="E152" s="32" t="s">
        <v>95</v>
      </c>
      <c r="F152" s="32" t="s">
        <v>95</v>
      </c>
      <c r="G152" s="32" t="s">
        <v>95</v>
      </c>
      <c r="H152" s="32" t="s">
        <v>95</v>
      </c>
      <c r="I152" s="32" t="s">
        <v>95</v>
      </c>
      <c r="J152" s="32" t="s">
        <v>95</v>
      </c>
      <c r="K152" s="32" t="s">
        <v>95</v>
      </c>
      <c r="L152" s="32" t="s">
        <v>95</v>
      </c>
      <c r="M152" s="48">
        <v>741</v>
      </c>
      <c r="N152" s="48">
        <v>1</v>
      </c>
      <c r="O152" s="48" t="s">
        <v>347</v>
      </c>
      <c r="P152" s="48">
        <v>1993</v>
      </c>
      <c r="Q152" s="48">
        <v>1994</v>
      </c>
      <c r="R152" s="49">
        <v>339.5</v>
      </c>
      <c r="S152" s="48">
        <v>5</v>
      </c>
      <c r="T152" s="48">
        <v>1</v>
      </c>
      <c r="U152" s="48">
        <f t="shared" si="18"/>
        <v>0</v>
      </c>
      <c r="V152" s="50">
        <f t="shared" si="19"/>
        <v>4</v>
      </c>
      <c r="W152" s="51" t="s">
        <v>763</v>
      </c>
      <c r="X152" s="51" t="s">
        <v>763</v>
      </c>
      <c r="Y152" s="51">
        <v>0</v>
      </c>
      <c r="Z152" s="32" t="s">
        <v>95</v>
      </c>
      <c r="AA152" s="50"/>
      <c r="AB152" s="52"/>
      <c r="AC152" s="48"/>
      <c r="AD152" s="48"/>
      <c r="AE152" s="48"/>
      <c r="AF152" s="48"/>
    </row>
    <row r="153" spans="1:32" s="36" customFormat="1" ht="14.4" x14ac:dyDescent="0.3">
      <c r="A153" s="32" t="s">
        <v>95</v>
      </c>
      <c r="B153" s="32" t="s">
        <v>95</v>
      </c>
      <c r="C153" s="32" t="s">
        <v>95</v>
      </c>
      <c r="D153" s="32" t="s">
        <v>95</v>
      </c>
      <c r="E153" s="32" t="s">
        <v>95</v>
      </c>
      <c r="F153" s="32" t="s">
        <v>95</v>
      </c>
      <c r="G153" s="32" t="s">
        <v>95</v>
      </c>
      <c r="H153" s="32" t="s">
        <v>95</v>
      </c>
      <c r="I153" s="32" t="s">
        <v>95</v>
      </c>
      <c r="J153" s="32" t="s">
        <v>95</v>
      </c>
      <c r="K153" s="32" t="s">
        <v>95</v>
      </c>
      <c r="L153" s="32" t="s">
        <v>95</v>
      </c>
      <c r="M153" s="48">
        <v>742</v>
      </c>
      <c r="N153" s="48">
        <v>1</v>
      </c>
      <c r="O153" s="48" t="s">
        <v>348</v>
      </c>
      <c r="P153" s="48">
        <v>1993</v>
      </c>
      <c r="Q153" s="48">
        <v>1994</v>
      </c>
      <c r="R153" s="49">
        <v>295.33999999999997</v>
      </c>
      <c r="S153" s="48">
        <v>5</v>
      </c>
      <c r="T153" s="48">
        <v>0</v>
      </c>
      <c r="U153" s="48">
        <f t="shared" si="18"/>
        <v>0</v>
      </c>
      <c r="V153" s="50">
        <f t="shared" si="19"/>
        <v>3</v>
      </c>
      <c r="W153" s="51" t="s">
        <v>763</v>
      </c>
      <c r="X153" s="51" t="s">
        <v>763</v>
      </c>
      <c r="Y153" s="51">
        <v>0</v>
      </c>
      <c r="Z153" s="32" t="s">
        <v>95</v>
      </c>
      <c r="AA153" s="50"/>
      <c r="AB153" s="52"/>
      <c r="AC153" s="48"/>
      <c r="AD153" s="48"/>
      <c r="AE153" s="48"/>
      <c r="AF153" s="48"/>
    </row>
    <row r="154" spans="1:32" s="36" customFormat="1" ht="14.4" x14ac:dyDescent="0.3">
      <c r="A154" s="32" t="s">
        <v>95</v>
      </c>
      <c r="B154" s="32" t="s">
        <v>95</v>
      </c>
      <c r="C154" s="32" t="s">
        <v>95</v>
      </c>
      <c r="D154" s="32" t="s">
        <v>95</v>
      </c>
      <c r="E154" s="32" t="s">
        <v>95</v>
      </c>
      <c r="F154" s="32" t="s">
        <v>95</v>
      </c>
      <c r="G154" s="32" t="s">
        <v>95</v>
      </c>
      <c r="H154" s="32" t="s">
        <v>95</v>
      </c>
      <c r="I154" s="32" t="s">
        <v>95</v>
      </c>
      <c r="J154" s="32" t="s">
        <v>95</v>
      </c>
      <c r="K154" s="32" t="s">
        <v>95</v>
      </c>
      <c r="L154" s="32" t="s">
        <v>95</v>
      </c>
      <c r="M154" s="48">
        <v>750</v>
      </c>
      <c r="N154" s="48">
        <v>1</v>
      </c>
      <c r="O154" s="48" t="s">
        <v>349</v>
      </c>
      <c r="P154" s="48">
        <v>1993</v>
      </c>
      <c r="Q154" s="48">
        <v>1994</v>
      </c>
      <c r="R154" s="49">
        <v>353.12</v>
      </c>
      <c r="S154" s="48">
        <v>5</v>
      </c>
      <c r="T154" s="48">
        <v>1</v>
      </c>
      <c r="U154" s="48">
        <f t="shared" si="18"/>
        <v>0</v>
      </c>
      <c r="V154" s="50">
        <f t="shared" si="19"/>
        <v>4</v>
      </c>
      <c r="W154" s="51" t="s">
        <v>763</v>
      </c>
      <c r="X154" s="51" t="s">
        <v>763</v>
      </c>
      <c r="Y154" s="51">
        <v>0</v>
      </c>
      <c r="Z154" s="32" t="s">
        <v>95</v>
      </c>
      <c r="AA154" s="50"/>
      <c r="AB154" s="52"/>
      <c r="AC154" s="48"/>
      <c r="AD154" s="48"/>
      <c r="AE154" s="48"/>
      <c r="AF154" s="48"/>
    </row>
    <row r="155" spans="1:32" s="36" customFormat="1" ht="14.4" x14ac:dyDescent="0.3">
      <c r="A155" s="32" t="s">
        <v>95</v>
      </c>
      <c r="B155" s="32" t="s">
        <v>95</v>
      </c>
      <c r="C155" s="32" t="s">
        <v>95</v>
      </c>
      <c r="D155" s="32" t="s">
        <v>95</v>
      </c>
      <c r="E155" s="32" t="s">
        <v>95</v>
      </c>
      <c r="F155" s="32" t="s">
        <v>95</v>
      </c>
      <c r="G155" s="32" t="s">
        <v>95</v>
      </c>
      <c r="H155" s="32" t="s">
        <v>95</v>
      </c>
      <c r="I155" s="32" t="s">
        <v>95</v>
      </c>
      <c r="J155" s="32" t="s">
        <v>95</v>
      </c>
      <c r="K155" s="32" t="s">
        <v>95</v>
      </c>
      <c r="L155" s="32" t="s">
        <v>95</v>
      </c>
      <c r="M155" s="48">
        <v>761</v>
      </c>
      <c r="N155" s="48">
        <v>1</v>
      </c>
      <c r="O155" s="48" t="s">
        <v>299</v>
      </c>
      <c r="P155" s="48">
        <v>1993</v>
      </c>
      <c r="Q155" s="48">
        <v>1994</v>
      </c>
      <c r="R155" s="49">
        <v>185.05</v>
      </c>
      <c r="S155" s="48">
        <v>5</v>
      </c>
      <c r="T155" s="48">
        <v>0</v>
      </c>
      <c r="U155" s="48">
        <f t="shared" si="18"/>
        <v>0</v>
      </c>
      <c r="V155" s="50">
        <f t="shared" si="19"/>
        <v>2</v>
      </c>
      <c r="W155" s="51" t="s">
        <v>763</v>
      </c>
      <c r="X155" s="51" t="s">
        <v>763</v>
      </c>
      <c r="Y155" s="51">
        <v>0</v>
      </c>
      <c r="Z155" s="32" t="s">
        <v>95</v>
      </c>
      <c r="AA155" s="50"/>
      <c r="AB155" s="52"/>
      <c r="AC155" s="48"/>
      <c r="AD155" s="48"/>
      <c r="AE155" s="48"/>
      <c r="AF155" s="48"/>
    </row>
    <row r="156" spans="1:32" s="36" customFormat="1" ht="14.4" x14ac:dyDescent="0.3">
      <c r="A156" s="32" t="s">
        <v>95</v>
      </c>
      <c r="B156" s="32" t="s">
        <v>95</v>
      </c>
      <c r="C156" s="32" t="s">
        <v>95</v>
      </c>
      <c r="D156" s="32" t="s">
        <v>95</v>
      </c>
      <c r="E156" s="32" t="s">
        <v>95</v>
      </c>
      <c r="F156" s="32" t="s">
        <v>95</v>
      </c>
      <c r="G156" s="32" t="s">
        <v>95</v>
      </c>
      <c r="H156" s="32" t="s">
        <v>95</v>
      </c>
      <c r="I156" s="32" t="s">
        <v>95</v>
      </c>
      <c r="J156" s="32" t="s">
        <v>95</v>
      </c>
      <c r="K156" s="32" t="s">
        <v>95</v>
      </c>
      <c r="L156" s="32" t="s">
        <v>95</v>
      </c>
      <c r="M156" s="48">
        <v>784</v>
      </c>
      <c r="N156" s="48">
        <v>1</v>
      </c>
      <c r="O156" s="48" t="s">
        <v>350</v>
      </c>
      <c r="P156" s="48">
        <v>1993</v>
      </c>
      <c r="Q156" s="48">
        <v>1994</v>
      </c>
      <c r="R156" s="49">
        <v>374.43</v>
      </c>
      <c r="S156" s="48">
        <v>4</v>
      </c>
      <c r="T156" s="48">
        <v>1</v>
      </c>
      <c r="U156" s="48">
        <f t="shared" si="18"/>
        <v>0</v>
      </c>
      <c r="V156" s="50">
        <f t="shared" si="19"/>
        <v>4</v>
      </c>
      <c r="W156" s="51" t="s">
        <v>763</v>
      </c>
      <c r="X156" s="51" t="s">
        <v>763</v>
      </c>
      <c r="Y156" s="51">
        <v>0</v>
      </c>
      <c r="Z156" s="32" t="s">
        <v>95</v>
      </c>
      <c r="AA156" s="50"/>
      <c r="AB156" s="52"/>
      <c r="AC156" s="48"/>
      <c r="AD156" s="48"/>
      <c r="AE156" s="48"/>
      <c r="AF156" s="48"/>
    </row>
    <row r="157" spans="1:32" s="36" customFormat="1" ht="14.4" x14ac:dyDescent="0.3">
      <c r="A157" s="32" t="s">
        <v>95</v>
      </c>
      <c r="B157" s="32" t="s">
        <v>95</v>
      </c>
      <c r="C157" s="32" t="s">
        <v>95</v>
      </c>
      <c r="D157" s="32" t="s">
        <v>95</v>
      </c>
      <c r="E157" s="32" t="s">
        <v>95</v>
      </c>
      <c r="F157" s="32" t="s">
        <v>95</v>
      </c>
      <c r="G157" s="32" t="s">
        <v>95</v>
      </c>
      <c r="H157" s="32" t="s">
        <v>95</v>
      </c>
      <c r="I157" s="32" t="s">
        <v>95</v>
      </c>
      <c r="J157" s="32" t="s">
        <v>95</v>
      </c>
      <c r="K157" s="32" t="s">
        <v>95</v>
      </c>
      <c r="L157" s="32" t="s">
        <v>95</v>
      </c>
      <c r="M157" s="48">
        <v>793</v>
      </c>
      <c r="N157" s="48">
        <v>1</v>
      </c>
      <c r="O157" s="48" t="s">
        <v>351</v>
      </c>
      <c r="P157" s="48">
        <v>1993</v>
      </c>
      <c r="Q157" s="48">
        <v>1994</v>
      </c>
      <c r="R157" s="49">
        <v>381.39</v>
      </c>
      <c r="S157" s="48">
        <v>4</v>
      </c>
      <c r="T157" s="48">
        <v>1</v>
      </c>
      <c r="U157" s="48">
        <f t="shared" si="18"/>
        <v>0</v>
      </c>
      <c r="V157" s="50">
        <f t="shared" si="19"/>
        <v>4</v>
      </c>
      <c r="W157" s="51" t="s">
        <v>763</v>
      </c>
      <c r="X157" s="51" t="s">
        <v>763</v>
      </c>
      <c r="Y157" s="51">
        <v>0</v>
      </c>
      <c r="Z157" s="32" t="s">
        <v>95</v>
      </c>
      <c r="AA157" s="50"/>
      <c r="AB157" s="52"/>
      <c r="AC157" s="48"/>
      <c r="AD157" s="48"/>
      <c r="AE157" s="48"/>
      <c r="AF157" s="48"/>
    </row>
    <row r="158" spans="1:32" s="36" customFormat="1" ht="14.4" x14ac:dyDescent="0.3">
      <c r="A158" s="32" t="s">
        <v>95</v>
      </c>
      <c r="B158" s="32" t="s">
        <v>95</v>
      </c>
      <c r="C158" s="32" t="s">
        <v>95</v>
      </c>
      <c r="D158" s="32" t="s">
        <v>95</v>
      </c>
      <c r="E158" s="32" t="s">
        <v>95</v>
      </c>
      <c r="F158" s="32" t="s">
        <v>95</v>
      </c>
      <c r="G158" s="32" t="s">
        <v>95</v>
      </c>
      <c r="H158" s="32" t="s">
        <v>95</v>
      </c>
      <c r="I158" s="32" t="s">
        <v>95</v>
      </c>
      <c r="J158" s="32" t="s">
        <v>95</v>
      </c>
      <c r="K158" s="32" t="s">
        <v>95</v>
      </c>
      <c r="L158" s="32" t="s">
        <v>95</v>
      </c>
      <c r="M158" s="48">
        <v>813</v>
      </c>
      <c r="N158" s="48">
        <v>1</v>
      </c>
      <c r="O158" s="48" t="s">
        <v>352</v>
      </c>
      <c r="P158" s="48">
        <v>1993</v>
      </c>
      <c r="Q158" s="48">
        <v>1994</v>
      </c>
      <c r="R158" s="49">
        <v>200</v>
      </c>
      <c r="S158" s="48">
        <v>3</v>
      </c>
      <c r="T158" s="48">
        <v>1</v>
      </c>
      <c r="U158" s="48">
        <f t="shared" si="18"/>
        <v>0</v>
      </c>
      <c r="V158" s="50">
        <f t="shared" si="19"/>
        <v>3</v>
      </c>
      <c r="W158" s="51" t="s">
        <v>763</v>
      </c>
      <c r="X158" s="51" t="s">
        <v>763</v>
      </c>
      <c r="Y158" s="51">
        <v>0</v>
      </c>
      <c r="Z158" s="32" t="s">
        <v>95</v>
      </c>
      <c r="AA158" s="50"/>
      <c r="AB158" s="52"/>
      <c r="AC158" s="48"/>
      <c r="AD158" s="48"/>
      <c r="AE158" s="48"/>
      <c r="AF158" s="48"/>
    </row>
    <row r="159" spans="1:32" s="36" customFormat="1" ht="14.4" x14ac:dyDescent="0.3">
      <c r="A159" s="32" t="s">
        <v>95</v>
      </c>
      <c r="B159" s="32" t="s">
        <v>95</v>
      </c>
      <c r="C159" s="32" t="s">
        <v>95</v>
      </c>
      <c r="D159" s="32" t="s">
        <v>95</v>
      </c>
      <c r="E159" s="32" t="s">
        <v>95</v>
      </c>
      <c r="F159" s="32" t="s">
        <v>95</v>
      </c>
      <c r="G159" s="32" t="s">
        <v>95</v>
      </c>
      <c r="H159" s="32" t="s">
        <v>95</v>
      </c>
      <c r="I159" s="32" t="s">
        <v>95</v>
      </c>
      <c r="J159" s="32" t="s">
        <v>95</v>
      </c>
      <c r="K159" s="32" t="s">
        <v>95</v>
      </c>
      <c r="L159" s="32" t="s">
        <v>95</v>
      </c>
      <c r="M159" s="48">
        <v>820</v>
      </c>
      <c r="N159" s="48">
        <v>1</v>
      </c>
      <c r="O159" s="48" t="s">
        <v>353</v>
      </c>
      <c r="P159" s="48">
        <v>1993</v>
      </c>
      <c r="Q159" s="48">
        <v>1994</v>
      </c>
      <c r="R159" s="49">
        <v>374.43</v>
      </c>
      <c r="S159" s="48">
        <v>5</v>
      </c>
      <c r="T159" s="48">
        <v>1</v>
      </c>
      <c r="U159" s="48">
        <f t="shared" si="18"/>
        <v>0</v>
      </c>
      <c r="V159" s="50">
        <f t="shared" si="19"/>
        <v>4</v>
      </c>
      <c r="W159" s="51" t="s">
        <v>763</v>
      </c>
      <c r="X159" s="51" t="s">
        <v>763</v>
      </c>
      <c r="Y159" s="51">
        <v>0</v>
      </c>
      <c r="Z159" s="32" t="s">
        <v>95</v>
      </c>
      <c r="AA159" s="50"/>
      <c r="AB159" s="52"/>
      <c r="AC159" s="48"/>
      <c r="AD159" s="48"/>
      <c r="AE159" s="48"/>
      <c r="AF159" s="48"/>
    </row>
    <row r="160" spans="1:32" s="36" customFormat="1" ht="14.4" x14ac:dyDescent="0.3">
      <c r="A160" s="32" t="s">
        <v>95</v>
      </c>
      <c r="B160" s="32" t="s">
        <v>95</v>
      </c>
      <c r="C160" s="32" t="s">
        <v>95</v>
      </c>
      <c r="D160" s="32" t="s">
        <v>95</v>
      </c>
      <c r="E160" s="32" t="s">
        <v>95</v>
      </c>
      <c r="F160" s="32" t="s">
        <v>95</v>
      </c>
      <c r="G160" s="32" t="s">
        <v>95</v>
      </c>
      <c r="H160" s="32" t="s">
        <v>95</v>
      </c>
      <c r="I160" s="32" t="s">
        <v>95</v>
      </c>
      <c r="J160" s="32" t="s">
        <v>95</v>
      </c>
      <c r="K160" s="32" t="s">
        <v>95</v>
      </c>
      <c r="L160" s="32" t="s">
        <v>95</v>
      </c>
      <c r="M160" s="48">
        <v>831</v>
      </c>
      <c r="N160" s="48">
        <v>1</v>
      </c>
      <c r="O160" s="48" t="s">
        <v>354</v>
      </c>
      <c r="P160" s="48">
        <v>1993</v>
      </c>
      <c r="Q160" s="48">
        <v>1994</v>
      </c>
      <c r="R160" s="49">
        <v>427.46</v>
      </c>
      <c r="S160" s="48">
        <v>3</v>
      </c>
      <c r="T160" s="48">
        <v>1</v>
      </c>
      <c r="U160" s="48">
        <f t="shared" si="18"/>
        <v>0</v>
      </c>
      <c r="V160" s="50">
        <f t="shared" si="19"/>
        <v>5</v>
      </c>
      <c r="W160" s="51" t="s">
        <v>763</v>
      </c>
      <c r="X160" s="51" t="s">
        <v>763</v>
      </c>
      <c r="Y160" s="51">
        <v>0</v>
      </c>
      <c r="Z160" s="32" t="s">
        <v>95</v>
      </c>
      <c r="AA160" s="50"/>
      <c r="AB160" s="52"/>
      <c r="AC160" s="48"/>
      <c r="AD160" s="48"/>
      <c r="AE160" s="48"/>
      <c r="AF160" s="48"/>
    </row>
    <row r="161" spans="1:32" s="36" customFormat="1" ht="14.4" x14ac:dyDescent="0.3">
      <c r="A161" s="32" t="s">
        <v>95</v>
      </c>
      <c r="B161" s="32" t="s">
        <v>95</v>
      </c>
      <c r="C161" s="32" t="s">
        <v>95</v>
      </c>
      <c r="D161" s="32" t="s">
        <v>95</v>
      </c>
      <c r="E161" s="32" t="s">
        <v>95</v>
      </c>
      <c r="F161" s="32" t="s">
        <v>95</v>
      </c>
      <c r="G161" s="32" t="s">
        <v>95</v>
      </c>
      <c r="H161" s="32" t="s">
        <v>95</v>
      </c>
      <c r="I161" s="32" t="s">
        <v>95</v>
      </c>
      <c r="J161" s="32" t="s">
        <v>95</v>
      </c>
      <c r="K161" s="32" t="s">
        <v>95</v>
      </c>
      <c r="L161" s="32" t="s">
        <v>95</v>
      </c>
      <c r="M161" s="48">
        <v>833</v>
      </c>
      <c r="N161" s="48">
        <v>1</v>
      </c>
      <c r="O161" s="48" t="s">
        <v>355</v>
      </c>
      <c r="P161" s="48">
        <v>1993</v>
      </c>
      <c r="Q161" s="48">
        <v>1994</v>
      </c>
      <c r="R161" s="49">
        <v>231.13</v>
      </c>
      <c r="S161" s="48">
        <v>5</v>
      </c>
      <c r="T161" s="48">
        <v>0</v>
      </c>
      <c r="U161" s="48">
        <f t="shared" si="18"/>
        <v>0</v>
      </c>
      <c r="V161" s="50">
        <f t="shared" si="19"/>
        <v>3</v>
      </c>
      <c r="W161" s="51" t="s">
        <v>763</v>
      </c>
      <c r="X161" s="51" t="s">
        <v>763</v>
      </c>
      <c r="Y161" s="51">
        <v>0</v>
      </c>
      <c r="Z161" s="32" t="s">
        <v>95</v>
      </c>
      <c r="AA161" s="50"/>
      <c r="AB161" s="52"/>
      <c r="AC161" s="48"/>
      <c r="AD161" s="48"/>
      <c r="AE161" s="48"/>
      <c r="AF161" s="48"/>
    </row>
    <row r="162" spans="1:32" s="36" customFormat="1" ht="14.4" x14ac:dyDescent="0.3">
      <c r="A162" s="32" t="s">
        <v>95</v>
      </c>
      <c r="B162" s="32" t="s">
        <v>95</v>
      </c>
      <c r="C162" s="32" t="s">
        <v>95</v>
      </c>
      <c r="D162" s="32" t="s">
        <v>95</v>
      </c>
      <c r="E162" s="32" t="s">
        <v>95</v>
      </c>
      <c r="F162" s="32" t="s">
        <v>95</v>
      </c>
      <c r="G162" s="32" t="s">
        <v>95</v>
      </c>
      <c r="H162" s="32" t="s">
        <v>95</v>
      </c>
      <c r="I162" s="32" t="s">
        <v>95</v>
      </c>
      <c r="J162" s="32" t="s">
        <v>95</v>
      </c>
      <c r="K162" s="32" t="s">
        <v>95</v>
      </c>
      <c r="L162" s="32" t="s">
        <v>95</v>
      </c>
      <c r="M162" s="48">
        <v>876</v>
      </c>
      <c r="N162" s="48">
        <v>1</v>
      </c>
      <c r="O162" s="48" t="s">
        <v>356</v>
      </c>
      <c r="P162" s="48">
        <v>1993</v>
      </c>
      <c r="Q162" s="48">
        <v>1994</v>
      </c>
      <c r="R162" s="49">
        <v>238.77</v>
      </c>
      <c r="S162" s="48">
        <v>3</v>
      </c>
      <c r="T162" s="48">
        <v>1</v>
      </c>
      <c r="U162" s="48">
        <f t="shared" si="18"/>
        <v>0</v>
      </c>
      <c r="V162" s="50">
        <f t="shared" si="19"/>
        <v>3</v>
      </c>
      <c r="W162" s="51" t="s">
        <v>763</v>
      </c>
      <c r="X162" s="51" t="s">
        <v>763</v>
      </c>
      <c r="Y162" s="51">
        <v>0</v>
      </c>
      <c r="Z162" s="32" t="s">
        <v>95</v>
      </c>
      <c r="AA162" s="50"/>
      <c r="AB162" s="52"/>
      <c r="AC162" s="48"/>
      <c r="AD162" s="48"/>
      <c r="AE162" s="48"/>
      <c r="AF162" s="48"/>
    </row>
    <row r="163" spans="1:32" s="36" customFormat="1" ht="14.4" x14ac:dyDescent="0.3">
      <c r="A163" s="32" t="s">
        <v>95</v>
      </c>
      <c r="B163" s="32" t="s">
        <v>95</v>
      </c>
      <c r="C163" s="32" t="s">
        <v>95</v>
      </c>
      <c r="D163" s="32" t="s">
        <v>95</v>
      </c>
      <c r="E163" s="32" t="s">
        <v>95</v>
      </c>
      <c r="F163" s="32" t="s">
        <v>95</v>
      </c>
      <c r="G163" s="32" t="s">
        <v>95</v>
      </c>
      <c r="H163" s="32" t="s">
        <v>95</v>
      </c>
      <c r="I163" s="32" t="s">
        <v>95</v>
      </c>
      <c r="J163" s="32" t="s">
        <v>95</v>
      </c>
      <c r="K163" s="32" t="s">
        <v>95</v>
      </c>
      <c r="L163" s="32" t="s">
        <v>95</v>
      </c>
      <c r="M163" s="48">
        <v>879</v>
      </c>
      <c r="N163" s="48">
        <v>1</v>
      </c>
      <c r="O163" s="48" t="s">
        <v>357</v>
      </c>
      <c r="P163" s="48">
        <v>1993</v>
      </c>
      <c r="Q163" s="48">
        <v>1994</v>
      </c>
      <c r="R163" s="49">
        <v>302</v>
      </c>
      <c r="S163" s="48">
        <v>5</v>
      </c>
      <c r="T163" s="48">
        <v>0</v>
      </c>
      <c r="U163" s="48">
        <f t="shared" si="18"/>
        <v>0</v>
      </c>
      <c r="V163" s="50">
        <f t="shared" si="19"/>
        <v>4</v>
      </c>
      <c r="W163" s="51" t="s">
        <v>763</v>
      </c>
      <c r="X163" s="51" t="s">
        <v>763</v>
      </c>
      <c r="Y163" s="51">
        <v>0</v>
      </c>
      <c r="Z163" s="32" t="s">
        <v>95</v>
      </c>
      <c r="AA163" s="50"/>
      <c r="AB163" s="52"/>
      <c r="AC163" s="48"/>
      <c r="AD163" s="48"/>
      <c r="AE163" s="48"/>
      <c r="AF163" s="48"/>
    </row>
    <row r="164" spans="1:32" s="36" customFormat="1" ht="14.4" x14ac:dyDescent="0.3">
      <c r="A164" s="32" t="s">
        <v>95</v>
      </c>
      <c r="B164" s="32" t="s">
        <v>95</v>
      </c>
      <c r="C164" s="32" t="s">
        <v>95</v>
      </c>
      <c r="D164" s="32" t="s">
        <v>95</v>
      </c>
      <c r="E164" s="32" t="s">
        <v>95</v>
      </c>
      <c r="F164" s="32" t="s">
        <v>95</v>
      </c>
      <c r="G164" s="32" t="s">
        <v>95</v>
      </c>
      <c r="H164" s="32" t="s">
        <v>95</v>
      </c>
      <c r="I164" s="32" t="s">
        <v>95</v>
      </c>
      <c r="J164" s="32" t="s">
        <v>95</v>
      </c>
      <c r="K164" s="32" t="s">
        <v>95</v>
      </c>
      <c r="L164" s="32" t="s">
        <v>95</v>
      </c>
      <c r="M164" s="48">
        <v>880</v>
      </c>
      <c r="N164" s="48">
        <v>1</v>
      </c>
      <c r="O164" s="48" t="s">
        <v>358</v>
      </c>
      <c r="P164" s="48">
        <v>1993</v>
      </c>
      <c r="Q164" s="48">
        <v>1994</v>
      </c>
      <c r="R164" s="49">
        <v>488.95</v>
      </c>
      <c r="S164" s="48">
        <v>5</v>
      </c>
      <c r="T164" s="48">
        <v>1</v>
      </c>
      <c r="U164" s="48">
        <f t="shared" si="18"/>
        <v>0</v>
      </c>
      <c r="V164" s="50">
        <f t="shared" si="19"/>
        <v>5</v>
      </c>
      <c r="W164" s="51" t="s">
        <v>763</v>
      </c>
      <c r="X164" s="51" t="s">
        <v>763</v>
      </c>
      <c r="Y164" s="51">
        <v>0</v>
      </c>
      <c r="Z164" s="32" t="s">
        <v>95</v>
      </c>
      <c r="AA164" s="50"/>
      <c r="AB164" s="52"/>
      <c r="AC164" s="48"/>
      <c r="AD164" s="48"/>
      <c r="AE164" s="48"/>
      <c r="AF164" s="48"/>
    </row>
    <row r="165" spans="1:32" s="36" customFormat="1" ht="14.4" x14ac:dyDescent="0.3">
      <c r="A165" s="32" t="s">
        <v>95</v>
      </c>
      <c r="B165" s="32" t="s">
        <v>95</v>
      </c>
      <c r="C165" s="32" t="s">
        <v>95</v>
      </c>
      <c r="D165" s="32" t="s">
        <v>95</v>
      </c>
      <c r="E165" s="32" t="s">
        <v>95</v>
      </c>
      <c r="F165" s="32" t="s">
        <v>95</v>
      </c>
      <c r="G165" s="32" t="s">
        <v>95</v>
      </c>
      <c r="H165" s="32" t="s">
        <v>95</v>
      </c>
      <c r="I165" s="32" t="s">
        <v>95</v>
      </c>
      <c r="J165" s="32" t="s">
        <v>95</v>
      </c>
      <c r="K165" s="32" t="s">
        <v>95</v>
      </c>
      <c r="L165" s="32" t="s">
        <v>95</v>
      </c>
      <c r="M165" s="48">
        <v>881</v>
      </c>
      <c r="N165" s="48">
        <v>1</v>
      </c>
      <c r="O165" s="48" t="s">
        <v>359</v>
      </c>
      <c r="P165" s="48">
        <v>1993</v>
      </c>
      <c r="Q165" s="48">
        <v>1994</v>
      </c>
      <c r="R165" s="49">
        <v>330.55</v>
      </c>
      <c r="S165" s="48">
        <v>5</v>
      </c>
      <c r="T165" s="48">
        <v>1</v>
      </c>
      <c r="U165" s="48">
        <f t="shared" si="18"/>
        <v>0</v>
      </c>
      <c r="V165" s="50">
        <f t="shared" si="19"/>
        <v>4</v>
      </c>
      <c r="W165" s="51" t="s">
        <v>763</v>
      </c>
      <c r="X165" s="51" t="s">
        <v>763</v>
      </c>
      <c r="Y165" s="51">
        <v>0</v>
      </c>
      <c r="Z165" s="32" t="s">
        <v>95</v>
      </c>
      <c r="AA165" s="50"/>
      <c r="AB165" s="52"/>
      <c r="AC165" s="48"/>
      <c r="AD165" s="48"/>
      <c r="AE165" s="48"/>
      <c r="AF165" s="48"/>
    </row>
    <row r="166" spans="1:32" s="36" customFormat="1" ht="14.4" x14ac:dyDescent="0.3">
      <c r="A166" s="32" t="s">
        <v>95</v>
      </c>
      <c r="B166" s="32" t="s">
        <v>95</v>
      </c>
      <c r="C166" s="32" t="s">
        <v>95</v>
      </c>
      <c r="D166" s="32" t="s">
        <v>95</v>
      </c>
      <c r="E166" s="32" t="s">
        <v>95</v>
      </c>
      <c r="F166" s="32" t="s">
        <v>95</v>
      </c>
      <c r="G166" s="32" t="s">
        <v>95</v>
      </c>
      <c r="H166" s="32" t="s">
        <v>95</v>
      </c>
      <c r="I166" s="32" t="s">
        <v>95</v>
      </c>
      <c r="J166" s="32" t="s">
        <v>95</v>
      </c>
      <c r="K166" s="32" t="s">
        <v>95</v>
      </c>
      <c r="L166" s="32" t="s">
        <v>95</v>
      </c>
      <c r="M166" s="48">
        <v>882</v>
      </c>
      <c r="N166" s="48">
        <v>1</v>
      </c>
      <c r="O166" s="48" t="s">
        <v>360</v>
      </c>
      <c r="P166" s="48">
        <v>1993</v>
      </c>
      <c r="Q166" s="48">
        <v>1994</v>
      </c>
      <c r="R166" s="49">
        <v>214.39</v>
      </c>
      <c r="S166" s="48">
        <v>5</v>
      </c>
      <c r="T166" s="48">
        <v>1</v>
      </c>
      <c r="U166" s="48">
        <f t="shared" si="18"/>
        <v>0</v>
      </c>
      <c r="V166" s="50">
        <f t="shared" si="19"/>
        <v>3</v>
      </c>
      <c r="W166" s="51" t="s">
        <v>763</v>
      </c>
      <c r="X166" s="51" t="s">
        <v>763</v>
      </c>
      <c r="Y166" s="51">
        <v>0</v>
      </c>
      <c r="Z166" s="32" t="s">
        <v>95</v>
      </c>
      <c r="AA166" s="50"/>
      <c r="AB166" s="52"/>
      <c r="AC166" s="48"/>
      <c r="AD166" s="48"/>
      <c r="AE166" s="48"/>
      <c r="AF166" s="48"/>
    </row>
    <row r="167" spans="1:32" s="36" customFormat="1" ht="14.4" x14ac:dyDescent="0.3">
      <c r="A167" s="32" t="s">
        <v>95</v>
      </c>
      <c r="B167" s="32" t="s">
        <v>95</v>
      </c>
      <c r="C167" s="32" t="s">
        <v>95</v>
      </c>
      <c r="D167" s="32" t="s">
        <v>95</v>
      </c>
      <c r="E167" s="32" t="s">
        <v>95</v>
      </c>
      <c r="F167" s="32" t="s">
        <v>95</v>
      </c>
      <c r="G167" s="32" t="s">
        <v>95</v>
      </c>
      <c r="H167" s="32" t="s">
        <v>95</v>
      </c>
      <c r="I167" s="32" t="s">
        <v>95</v>
      </c>
      <c r="J167" s="32" t="s">
        <v>95</v>
      </c>
      <c r="K167" s="32" t="s">
        <v>95</v>
      </c>
      <c r="L167" s="32" t="s">
        <v>95</v>
      </c>
      <c r="M167" s="48">
        <v>883</v>
      </c>
      <c r="N167" s="48">
        <v>1</v>
      </c>
      <c r="O167" s="48" t="s">
        <v>361</v>
      </c>
      <c r="P167" s="48">
        <v>1993</v>
      </c>
      <c r="Q167" s="48">
        <v>1994</v>
      </c>
      <c r="R167" s="49">
        <v>303.38</v>
      </c>
      <c r="S167" s="48">
        <v>5</v>
      </c>
      <c r="T167" s="48">
        <v>0</v>
      </c>
      <c r="U167" s="48">
        <f t="shared" si="18"/>
        <v>0</v>
      </c>
      <c r="V167" s="50">
        <f t="shared" si="19"/>
        <v>4</v>
      </c>
      <c r="W167" s="51" t="s">
        <v>763</v>
      </c>
      <c r="X167" s="51" t="s">
        <v>763</v>
      </c>
      <c r="Y167" s="51">
        <v>0</v>
      </c>
      <c r="Z167" s="32" t="s">
        <v>95</v>
      </c>
      <c r="AA167" s="50"/>
      <c r="AB167" s="52"/>
      <c r="AC167" s="48"/>
      <c r="AD167" s="48"/>
      <c r="AE167" s="48"/>
      <c r="AF167" s="48"/>
    </row>
    <row r="168" spans="1:32" s="36" customFormat="1" ht="14.4" x14ac:dyDescent="0.3">
      <c r="A168" s="32" t="s">
        <v>95</v>
      </c>
      <c r="B168" s="32" t="s">
        <v>95</v>
      </c>
      <c r="C168" s="32" t="s">
        <v>95</v>
      </c>
      <c r="D168" s="32" t="s">
        <v>95</v>
      </c>
      <c r="E168" s="32" t="s">
        <v>95</v>
      </c>
      <c r="F168" s="32" t="s">
        <v>95</v>
      </c>
      <c r="G168" s="32" t="s">
        <v>95</v>
      </c>
      <c r="H168" s="32" t="s">
        <v>95</v>
      </c>
      <c r="I168" s="32" t="s">
        <v>95</v>
      </c>
      <c r="J168" s="32" t="s">
        <v>95</v>
      </c>
      <c r="K168" s="32" t="s">
        <v>95</v>
      </c>
      <c r="L168" s="32" t="s">
        <v>95</v>
      </c>
      <c r="M168" s="48">
        <v>885</v>
      </c>
      <c r="N168" s="48">
        <v>1</v>
      </c>
      <c r="O168" s="48" t="s">
        <v>362</v>
      </c>
      <c r="P168" s="48">
        <v>1993</v>
      </c>
      <c r="Q168" s="48">
        <v>1994</v>
      </c>
      <c r="R168" s="49">
        <v>421.44</v>
      </c>
      <c r="S168" s="48">
        <v>5</v>
      </c>
      <c r="T168" s="48">
        <v>1</v>
      </c>
      <c r="U168" s="48">
        <f t="shared" si="18"/>
        <v>0</v>
      </c>
      <c r="V168" s="50">
        <f t="shared" si="19"/>
        <v>5</v>
      </c>
      <c r="W168" s="51" t="s">
        <v>763</v>
      </c>
      <c r="X168" s="51" t="s">
        <v>763</v>
      </c>
      <c r="Y168" s="51">
        <v>0</v>
      </c>
      <c r="Z168" s="32" t="s">
        <v>95</v>
      </c>
      <c r="AA168" s="50"/>
      <c r="AB168" s="52"/>
      <c r="AC168" s="48"/>
      <c r="AD168" s="48"/>
      <c r="AE168" s="48"/>
      <c r="AF168" s="48"/>
    </row>
    <row r="169" spans="1:32" s="36" customFormat="1" ht="14.4" x14ac:dyDescent="0.3">
      <c r="A169" s="32" t="s">
        <v>95</v>
      </c>
      <c r="B169" s="32" t="s">
        <v>95</v>
      </c>
      <c r="C169" s="32" t="s">
        <v>95</v>
      </c>
      <c r="D169" s="32" t="s">
        <v>95</v>
      </c>
      <c r="E169" s="32" t="s">
        <v>95</v>
      </c>
      <c r="F169" s="32" t="s">
        <v>95</v>
      </c>
      <c r="G169" s="32" t="s">
        <v>95</v>
      </c>
      <c r="H169" s="32" t="s">
        <v>95</v>
      </c>
      <c r="I169" s="32" t="s">
        <v>95</v>
      </c>
      <c r="J169" s="32" t="s">
        <v>95</v>
      </c>
      <c r="K169" s="32" t="s">
        <v>95</v>
      </c>
      <c r="L169" s="32" t="s">
        <v>95</v>
      </c>
      <c r="M169" s="48">
        <v>891</v>
      </c>
      <c r="N169" s="48">
        <v>1</v>
      </c>
      <c r="O169" s="48" t="s">
        <v>363</v>
      </c>
      <c r="P169" s="48">
        <v>1993</v>
      </c>
      <c r="Q169" s="48">
        <v>1994</v>
      </c>
      <c r="R169" s="49">
        <v>381.4</v>
      </c>
      <c r="S169" s="48">
        <v>4</v>
      </c>
      <c r="T169" s="48">
        <v>1</v>
      </c>
      <c r="U169" s="48">
        <f t="shared" si="18"/>
        <v>0</v>
      </c>
      <c r="V169" s="50">
        <f t="shared" si="19"/>
        <v>4</v>
      </c>
      <c r="W169" s="51" t="s">
        <v>763</v>
      </c>
      <c r="X169" s="51" t="s">
        <v>763</v>
      </c>
      <c r="Y169" s="51">
        <v>0</v>
      </c>
      <c r="Z169" s="32" t="s">
        <v>95</v>
      </c>
      <c r="AA169" s="50"/>
      <c r="AB169" s="52"/>
      <c r="AC169" s="48"/>
      <c r="AD169" s="48"/>
      <c r="AE169" s="48"/>
      <c r="AF169" s="48"/>
    </row>
    <row r="170" spans="1:32" s="36" customFormat="1" ht="14.4" x14ac:dyDescent="0.3">
      <c r="A170" s="32" t="s">
        <v>95</v>
      </c>
      <c r="B170" s="32" t="s">
        <v>95</v>
      </c>
      <c r="C170" s="32" t="s">
        <v>95</v>
      </c>
      <c r="D170" s="32" t="s">
        <v>95</v>
      </c>
      <c r="E170" s="32" t="s">
        <v>95</v>
      </c>
      <c r="F170" s="32" t="s">
        <v>95</v>
      </c>
      <c r="G170" s="32" t="s">
        <v>95</v>
      </c>
      <c r="H170" s="32" t="s">
        <v>95</v>
      </c>
      <c r="I170" s="32" t="s">
        <v>95</v>
      </c>
      <c r="J170" s="32" t="s">
        <v>95</v>
      </c>
      <c r="K170" s="32" t="s">
        <v>95</v>
      </c>
      <c r="L170" s="32" t="s">
        <v>95</v>
      </c>
      <c r="M170" s="48">
        <v>2144</v>
      </c>
      <c r="N170" s="48">
        <v>1</v>
      </c>
      <c r="O170" s="48" t="s">
        <v>364</v>
      </c>
      <c r="P170" s="48">
        <v>1993</v>
      </c>
      <c r="Q170" s="48">
        <v>1994</v>
      </c>
      <c r="R170" s="49">
        <v>395.66</v>
      </c>
      <c r="S170" s="48">
        <v>5</v>
      </c>
      <c r="T170" s="48">
        <v>0</v>
      </c>
      <c r="U170" s="48">
        <f t="shared" si="18"/>
        <v>0</v>
      </c>
      <c r="V170" s="50">
        <f t="shared" si="19"/>
        <v>4</v>
      </c>
      <c r="W170" s="51" t="s">
        <v>763</v>
      </c>
      <c r="X170" s="51" t="s">
        <v>763</v>
      </c>
      <c r="Y170" s="51">
        <v>0</v>
      </c>
      <c r="Z170" s="32" t="s">
        <v>95</v>
      </c>
      <c r="AA170" s="50"/>
      <c r="AB170" s="52"/>
      <c r="AC170" s="48"/>
      <c r="AD170" s="48"/>
      <c r="AE170" s="48"/>
      <c r="AF170" s="48"/>
    </row>
    <row r="171" spans="1:32" s="36" customFormat="1" ht="14.4" x14ac:dyDescent="0.3">
      <c r="A171" s="32" t="s">
        <v>95</v>
      </c>
      <c r="B171" s="32" t="s">
        <v>95</v>
      </c>
      <c r="C171" s="32" t="s">
        <v>95</v>
      </c>
      <c r="D171" s="32" t="s">
        <v>95</v>
      </c>
      <c r="E171" s="32" t="s">
        <v>95</v>
      </c>
      <c r="F171" s="32" t="s">
        <v>95</v>
      </c>
      <c r="G171" s="32" t="s">
        <v>95</v>
      </c>
      <c r="H171" s="32" t="s">
        <v>95</v>
      </c>
      <c r="I171" s="32" t="s">
        <v>95</v>
      </c>
      <c r="J171" s="32" t="s">
        <v>95</v>
      </c>
      <c r="K171" s="32" t="s">
        <v>95</v>
      </c>
      <c r="L171" s="32" t="s">
        <v>95</v>
      </c>
      <c r="M171" s="48">
        <v>2154</v>
      </c>
      <c r="N171" s="48">
        <v>1</v>
      </c>
      <c r="O171" s="48" t="s">
        <v>365</v>
      </c>
      <c r="P171" s="48">
        <v>1993</v>
      </c>
      <c r="Q171" s="48">
        <v>1994</v>
      </c>
      <c r="R171" s="49">
        <v>268.73</v>
      </c>
      <c r="S171" s="48">
        <v>5</v>
      </c>
      <c r="T171" s="48">
        <v>1</v>
      </c>
      <c r="U171" s="48">
        <f t="shared" si="18"/>
        <v>0</v>
      </c>
      <c r="V171" s="50">
        <f t="shared" si="19"/>
        <v>3</v>
      </c>
      <c r="W171" s="51" t="s">
        <v>763</v>
      </c>
      <c r="X171" s="51" t="s">
        <v>763</v>
      </c>
      <c r="Y171" s="51">
        <v>0</v>
      </c>
      <c r="Z171" s="32" t="s">
        <v>95</v>
      </c>
      <c r="AA171" s="50"/>
      <c r="AB171" s="52"/>
      <c r="AC171" s="48"/>
      <c r="AD171" s="48"/>
      <c r="AE171" s="48"/>
      <c r="AF171" s="48"/>
    </row>
    <row r="172" spans="1:32" s="36" customFormat="1" ht="14.4" x14ac:dyDescent="0.3">
      <c r="A172" s="32" t="s">
        <v>95</v>
      </c>
      <c r="B172" s="32" t="s">
        <v>95</v>
      </c>
      <c r="C172" s="32" t="s">
        <v>95</v>
      </c>
      <c r="D172" s="32" t="s">
        <v>95</v>
      </c>
      <c r="E172" s="32" t="s">
        <v>95</v>
      </c>
      <c r="F172" s="32" t="s">
        <v>95</v>
      </c>
      <c r="G172" s="32" t="s">
        <v>95</v>
      </c>
      <c r="H172" s="32" t="s">
        <v>95</v>
      </c>
      <c r="I172" s="32" t="s">
        <v>95</v>
      </c>
      <c r="J172" s="32" t="s">
        <v>95</v>
      </c>
      <c r="K172" s="32" t="s">
        <v>95</v>
      </c>
      <c r="L172" s="32" t="s">
        <v>95</v>
      </c>
      <c r="M172" s="48">
        <v>2365</v>
      </c>
      <c r="N172" s="48">
        <v>1</v>
      </c>
      <c r="O172" s="48" t="s">
        <v>4</v>
      </c>
      <c r="P172" s="48">
        <v>1993</v>
      </c>
      <c r="Q172" s="48">
        <v>1994</v>
      </c>
      <c r="R172" s="49">
        <v>250</v>
      </c>
      <c r="S172" s="48">
        <v>4</v>
      </c>
      <c r="T172" s="48">
        <v>0</v>
      </c>
      <c r="U172" s="48">
        <f t="shared" si="18"/>
        <v>0</v>
      </c>
      <c r="V172" s="50">
        <f t="shared" si="19"/>
        <v>3</v>
      </c>
      <c r="W172" s="51" t="s">
        <v>763</v>
      </c>
      <c r="X172" s="51" t="s">
        <v>763</v>
      </c>
      <c r="Y172" s="51">
        <v>0</v>
      </c>
      <c r="Z172" s="32" t="s">
        <v>95</v>
      </c>
      <c r="AA172" s="50"/>
      <c r="AB172" s="52"/>
      <c r="AC172" s="48"/>
      <c r="AD172" s="48"/>
      <c r="AE172" s="48"/>
      <c r="AF172" s="48"/>
    </row>
    <row r="173" spans="1:32" s="36" customFormat="1" ht="14.4" x14ac:dyDescent="0.3">
      <c r="A173" s="32" t="s">
        <v>95</v>
      </c>
      <c r="B173" s="32" t="s">
        <v>95</v>
      </c>
      <c r="C173" s="32" t="s">
        <v>95</v>
      </c>
      <c r="D173" s="32" t="s">
        <v>95</v>
      </c>
      <c r="E173" s="32" t="s">
        <v>95</v>
      </c>
      <c r="F173" s="32" t="s">
        <v>95</v>
      </c>
      <c r="G173" s="32" t="s">
        <v>95</v>
      </c>
      <c r="H173" s="32" t="s">
        <v>95</v>
      </c>
      <c r="I173" s="32" t="s">
        <v>95</v>
      </c>
      <c r="J173" s="32" t="s">
        <v>95</v>
      </c>
      <c r="K173" s="32" t="s">
        <v>95</v>
      </c>
      <c r="L173" s="32" t="s">
        <v>95</v>
      </c>
      <c r="M173" s="48">
        <v>2711</v>
      </c>
      <c r="N173" s="48">
        <v>1</v>
      </c>
      <c r="O173" s="48" t="s">
        <v>366</v>
      </c>
      <c r="P173" s="48">
        <v>1993</v>
      </c>
      <c r="Q173" s="48">
        <v>1994</v>
      </c>
      <c r="R173" s="49">
        <v>371.72</v>
      </c>
      <c r="S173" s="48">
        <v>5</v>
      </c>
      <c r="T173" s="48">
        <v>0</v>
      </c>
      <c r="U173" s="48">
        <f t="shared" si="18"/>
        <v>0</v>
      </c>
      <c r="V173" s="50">
        <f t="shared" si="19"/>
        <v>4</v>
      </c>
      <c r="W173" s="51" t="s">
        <v>763</v>
      </c>
      <c r="X173" s="51" t="s">
        <v>763</v>
      </c>
      <c r="Y173" s="51">
        <v>0</v>
      </c>
      <c r="Z173" s="32" t="s">
        <v>95</v>
      </c>
      <c r="AA173" s="50"/>
      <c r="AB173" s="52"/>
      <c r="AC173" s="48"/>
      <c r="AD173" s="48"/>
      <c r="AE173" s="48"/>
      <c r="AF173" s="48"/>
    </row>
    <row r="174" spans="1:32" s="36" customFormat="1" ht="14.4" x14ac:dyDescent="0.3">
      <c r="A174" s="32" t="s">
        <v>95</v>
      </c>
      <c r="B174" s="32" t="s">
        <v>95</v>
      </c>
      <c r="C174" s="32" t="s">
        <v>95</v>
      </c>
      <c r="D174" s="32" t="s">
        <v>95</v>
      </c>
      <c r="E174" s="32" t="s">
        <v>95</v>
      </c>
      <c r="F174" s="32" t="s">
        <v>95</v>
      </c>
      <c r="G174" s="32" t="s">
        <v>95</v>
      </c>
      <c r="H174" s="32" t="s">
        <v>95</v>
      </c>
      <c r="I174" s="32" t="s">
        <v>95</v>
      </c>
      <c r="J174" s="32" t="s">
        <v>95</v>
      </c>
      <c r="K174" s="32" t="s">
        <v>95</v>
      </c>
      <c r="L174" s="32" t="s">
        <v>95</v>
      </c>
      <c r="M174" s="48">
        <v>2835</v>
      </c>
      <c r="N174" s="48">
        <v>1</v>
      </c>
      <c r="O174" s="48" t="s">
        <v>309</v>
      </c>
      <c r="P174" s="48">
        <v>1993</v>
      </c>
      <c r="Q174" s="48">
        <v>1994</v>
      </c>
      <c r="R174" s="49">
        <v>-481.65</v>
      </c>
      <c r="S174" s="48">
        <v>4</v>
      </c>
      <c r="T174" s="48">
        <v>1</v>
      </c>
      <c r="U174" s="48">
        <f t="shared" si="18"/>
        <v>0</v>
      </c>
      <c r="V174" s="50">
        <f t="shared" si="19"/>
        <v>1</v>
      </c>
      <c r="W174" s="51" t="s">
        <v>763</v>
      </c>
      <c r="X174" s="51" t="s">
        <v>763</v>
      </c>
      <c r="Y174" s="51">
        <v>0</v>
      </c>
      <c r="Z174" s="32" t="s">
        <v>95</v>
      </c>
      <c r="AA174" s="50"/>
      <c r="AB174" s="52"/>
      <c r="AC174" s="48"/>
      <c r="AD174" s="48"/>
      <c r="AE174" s="48"/>
      <c r="AF174" s="48"/>
    </row>
    <row r="175" spans="1:32" s="36" customFormat="1" ht="14.4" x14ac:dyDescent="0.3">
      <c r="A175" s="32" t="s">
        <v>95</v>
      </c>
      <c r="B175" s="32" t="s">
        <v>95</v>
      </c>
      <c r="C175" s="32" t="s">
        <v>95</v>
      </c>
      <c r="D175" s="32" t="s">
        <v>95</v>
      </c>
      <c r="E175" s="32" t="s">
        <v>95</v>
      </c>
      <c r="F175" s="32" t="s">
        <v>95</v>
      </c>
      <c r="G175" s="32" t="s">
        <v>95</v>
      </c>
      <c r="H175" s="32" t="s">
        <v>95</v>
      </c>
      <c r="I175" s="32" t="s">
        <v>95</v>
      </c>
      <c r="J175" s="32" t="s">
        <v>95</v>
      </c>
      <c r="K175" s="32" t="s">
        <v>95</v>
      </c>
      <c r="L175" s="32" t="s">
        <v>95</v>
      </c>
      <c r="M175" s="48">
        <v>1</v>
      </c>
      <c r="N175" s="48">
        <v>1</v>
      </c>
      <c r="O175" s="48" t="s">
        <v>367</v>
      </c>
      <c r="P175" s="48">
        <v>1994</v>
      </c>
      <c r="Q175" s="48">
        <v>1995</v>
      </c>
      <c r="R175" s="49">
        <v>146.86000000000001</v>
      </c>
      <c r="S175" s="48">
        <v>10</v>
      </c>
      <c r="T175" s="48">
        <v>0</v>
      </c>
      <c r="U175" s="48">
        <f t="shared" si="18"/>
        <v>0</v>
      </c>
      <c r="V175" s="50">
        <f t="shared" si="19"/>
        <v>2</v>
      </c>
      <c r="W175" s="51">
        <v>1997</v>
      </c>
      <c r="X175" s="51">
        <v>2193</v>
      </c>
      <c r="Y175" s="51">
        <v>0</v>
      </c>
      <c r="Z175" s="32" t="s">
        <v>95</v>
      </c>
      <c r="AA175" s="50"/>
      <c r="AB175" s="52"/>
      <c r="AC175" s="48"/>
      <c r="AD175" s="48"/>
      <c r="AE175" s="48"/>
      <c r="AF175" s="48"/>
    </row>
    <row r="176" spans="1:32" s="36" customFormat="1" ht="14.4" x14ac:dyDescent="0.3">
      <c r="A176" s="32" t="s">
        <v>95</v>
      </c>
      <c r="B176" s="32" t="s">
        <v>95</v>
      </c>
      <c r="C176" s="32" t="s">
        <v>95</v>
      </c>
      <c r="D176" s="32" t="s">
        <v>95</v>
      </c>
      <c r="E176" s="32" t="s">
        <v>95</v>
      </c>
      <c r="F176" s="32" t="s">
        <v>95</v>
      </c>
      <c r="G176" s="32" t="s">
        <v>95</v>
      </c>
      <c r="H176" s="32" t="s">
        <v>95</v>
      </c>
      <c r="I176" s="32" t="s">
        <v>95</v>
      </c>
      <c r="J176" s="32" t="s">
        <v>95</v>
      </c>
      <c r="K176" s="32" t="s">
        <v>95</v>
      </c>
      <c r="L176" s="32" t="s">
        <v>95</v>
      </c>
      <c r="M176" s="48">
        <v>11</v>
      </c>
      <c r="N176" s="48">
        <v>1</v>
      </c>
      <c r="O176" s="48" t="s">
        <v>311</v>
      </c>
      <c r="P176" s="48">
        <v>1994</v>
      </c>
      <c r="Q176" s="48">
        <v>1995</v>
      </c>
      <c r="R176" s="49">
        <v>100.45</v>
      </c>
      <c r="S176" s="48">
        <v>10</v>
      </c>
      <c r="T176" s="48">
        <v>0</v>
      </c>
      <c r="U176" s="48">
        <f t="shared" si="18"/>
        <v>0</v>
      </c>
      <c r="V176" s="50">
        <f t="shared" si="19"/>
        <v>2</v>
      </c>
      <c r="W176" s="51">
        <v>28663</v>
      </c>
      <c r="X176" s="51">
        <v>32818</v>
      </c>
      <c r="Y176" s="51">
        <v>0</v>
      </c>
      <c r="Z176" s="32" t="s">
        <v>95</v>
      </c>
      <c r="AA176" s="50"/>
      <c r="AB176" s="52"/>
      <c r="AC176" s="48"/>
      <c r="AD176" s="48"/>
      <c r="AE176" s="48"/>
      <c r="AF176" s="48"/>
    </row>
    <row r="177" spans="1:32" s="36" customFormat="1" ht="14.4" x14ac:dyDescent="0.3">
      <c r="A177" s="32" t="s">
        <v>95</v>
      </c>
      <c r="B177" s="32" t="s">
        <v>95</v>
      </c>
      <c r="C177" s="32" t="s">
        <v>95</v>
      </c>
      <c r="D177" s="32" t="s">
        <v>95</v>
      </c>
      <c r="E177" s="32" t="s">
        <v>95</v>
      </c>
      <c r="F177" s="32" t="s">
        <v>95</v>
      </c>
      <c r="G177" s="32" t="s">
        <v>95</v>
      </c>
      <c r="H177" s="32" t="s">
        <v>95</v>
      </c>
      <c r="I177" s="32" t="s">
        <v>95</v>
      </c>
      <c r="J177" s="32" t="s">
        <v>95</v>
      </c>
      <c r="K177" s="32" t="s">
        <v>95</v>
      </c>
      <c r="L177" s="32" t="s">
        <v>95</v>
      </c>
      <c r="M177" s="48">
        <v>94</v>
      </c>
      <c r="N177" s="48">
        <v>1</v>
      </c>
      <c r="O177" s="48" t="s">
        <v>368</v>
      </c>
      <c r="P177" s="48">
        <v>1994</v>
      </c>
      <c r="Q177" s="48">
        <v>1995</v>
      </c>
      <c r="R177" s="49">
        <v>424.12</v>
      </c>
      <c r="S177" s="48">
        <v>10</v>
      </c>
      <c r="T177" s="48">
        <v>1</v>
      </c>
      <c r="U177" s="48">
        <f t="shared" si="18"/>
        <v>0</v>
      </c>
      <c r="V177" s="50">
        <f t="shared" si="19"/>
        <v>5</v>
      </c>
      <c r="W177" s="51">
        <v>3011</v>
      </c>
      <c r="X177" s="51">
        <v>1647</v>
      </c>
      <c r="Y177" s="51">
        <v>0</v>
      </c>
      <c r="Z177" s="32" t="s">
        <v>95</v>
      </c>
      <c r="AA177" s="50"/>
      <c r="AB177" s="52"/>
      <c r="AC177" s="48"/>
      <c r="AD177" s="48"/>
      <c r="AE177" s="48"/>
      <c r="AF177" s="48"/>
    </row>
    <row r="178" spans="1:32" s="36" customFormat="1" ht="14.4" x14ac:dyDescent="0.3">
      <c r="A178" s="32" t="s">
        <v>95</v>
      </c>
      <c r="B178" s="32" t="s">
        <v>95</v>
      </c>
      <c r="C178" s="32" t="s">
        <v>95</v>
      </c>
      <c r="D178" s="32" t="s">
        <v>95</v>
      </c>
      <c r="E178" s="32" t="s">
        <v>95</v>
      </c>
      <c r="F178" s="32" t="s">
        <v>95</v>
      </c>
      <c r="G178" s="32" t="s">
        <v>95</v>
      </c>
      <c r="H178" s="32" t="s">
        <v>95</v>
      </c>
      <c r="I178" s="32" t="s">
        <v>95</v>
      </c>
      <c r="J178" s="32" t="s">
        <v>95</v>
      </c>
      <c r="K178" s="32" t="s">
        <v>95</v>
      </c>
      <c r="L178" s="32" t="s">
        <v>95</v>
      </c>
      <c r="M178" s="48">
        <v>146</v>
      </c>
      <c r="N178" s="48">
        <v>1</v>
      </c>
      <c r="O178" s="48" t="s">
        <v>369</v>
      </c>
      <c r="P178" s="48">
        <v>1994</v>
      </c>
      <c r="Q178" s="48">
        <v>1995</v>
      </c>
      <c r="R178" s="49">
        <v>393.49</v>
      </c>
      <c r="S178" s="48">
        <v>4</v>
      </c>
      <c r="T178" s="48">
        <v>1</v>
      </c>
      <c r="U178" s="48">
        <f t="shared" si="18"/>
        <v>0</v>
      </c>
      <c r="V178" s="50">
        <f t="shared" si="19"/>
        <v>4</v>
      </c>
      <c r="W178" s="51">
        <v>850</v>
      </c>
      <c r="X178" s="51">
        <v>595</v>
      </c>
      <c r="Y178" s="51">
        <v>0</v>
      </c>
      <c r="Z178" s="32" t="s">
        <v>95</v>
      </c>
      <c r="AA178" s="50"/>
      <c r="AB178" s="52"/>
      <c r="AC178" s="48"/>
      <c r="AD178" s="48"/>
      <c r="AE178" s="48"/>
      <c r="AF178" s="48"/>
    </row>
    <row r="179" spans="1:32" s="36" customFormat="1" ht="14.4" x14ac:dyDescent="0.3">
      <c r="A179" s="32" t="s">
        <v>95</v>
      </c>
      <c r="B179" s="32" t="s">
        <v>95</v>
      </c>
      <c r="C179" s="32" t="s">
        <v>95</v>
      </c>
      <c r="D179" s="32" t="s">
        <v>95</v>
      </c>
      <c r="E179" s="32" t="s">
        <v>95</v>
      </c>
      <c r="F179" s="32" t="s">
        <v>95</v>
      </c>
      <c r="G179" s="32" t="s">
        <v>95</v>
      </c>
      <c r="H179" s="32" t="s">
        <v>95</v>
      </c>
      <c r="I179" s="32" t="s">
        <v>95</v>
      </c>
      <c r="J179" s="32" t="s">
        <v>95</v>
      </c>
      <c r="K179" s="32" t="s">
        <v>95</v>
      </c>
      <c r="L179" s="32" t="s">
        <v>95</v>
      </c>
      <c r="M179" s="48">
        <v>173</v>
      </c>
      <c r="N179" s="48">
        <v>1</v>
      </c>
      <c r="O179" s="48" t="s">
        <v>370</v>
      </c>
      <c r="P179" s="48">
        <v>1994</v>
      </c>
      <c r="Q179" s="48">
        <v>1995</v>
      </c>
      <c r="R179" s="49">
        <v>520.20000000000005</v>
      </c>
      <c r="S179" s="48">
        <v>10</v>
      </c>
      <c r="T179" s="48">
        <v>0</v>
      </c>
      <c r="U179" s="48">
        <f t="shared" si="18"/>
        <v>0</v>
      </c>
      <c r="V179" s="50">
        <f t="shared" si="19"/>
        <v>6</v>
      </c>
      <c r="W179" s="51">
        <v>612</v>
      </c>
      <c r="X179" s="51">
        <v>662</v>
      </c>
      <c r="Y179" s="51">
        <v>0</v>
      </c>
      <c r="Z179" s="32" t="s">
        <v>95</v>
      </c>
      <c r="AA179" s="50"/>
      <c r="AB179" s="52"/>
      <c r="AC179" s="48"/>
      <c r="AD179" s="48"/>
      <c r="AE179" s="48"/>
      <c r="AF179" s="48"/>
    </row>
    <row r="180" spans="1:32" s="36" customFormat="1" ht="14.4" x14ac:dyDescent="0.3">
      <c r="A180" s="32" t="s">
        <v>95</v>
      </c>
      <c r="B180" s="32" t="s">
        <v>95</v>
      </c>
      <c r="C180" s="32" t="s">
        <v>95</v>
      </c>
      <c r="D180" s="32" t="s">
        <v>95</v>
      </c>
      <c r="E180" s="32" t="s">
        <v>95</v>
      </c>
      <c r="F180" s="32" t="s">
        <v>95</v>
      </c>
      <c r="G180" s="32" t="s">
        <v>95</v>
      </c>
      <c r="H180" s="32" t="s">
        <v>95</v>
      </c>
      <c r="I180" s="32" t="s">
        <v>95</v>
      </c>
      <c r="J180" s="32" t="s">
        <v>95</v>
      </c>
      <c r="K180" s="32" t="s">
        <v>95</v>
      </c>
      <c r="L180" s="32" t="s">
        <v>95</v>
      </c>
      <c r="M180" s="48">
        <v>177</v>
      </c>
      <c r="N180" s="48">
        <v>1</v>
      </c>
      <c r="O180" s="48" t="s">
        <v>371</v>
      </c>
      <c r="P180" s="48">
        <v>1994</v>
      </c>
      <c r="Q180" s="48">
        <v>1995</v>
      </c>
      <c r="R180" s="49">
        <v>350.41</v>
      </c>
      <c r="S180" s="48">
        <v>10</v>
      </c>
      <c r="T180" s="48">
        <v>1</v>
      </c>
      <c r="U180" s="48">
        <f t="shared" si="18"/>
        <v>0</v>
      </c>
      <c r="V180" s="50">
        <f t="shared" si="19"/>
        <v>4</v>
      </c>
      <c r="W180" s="51">
        <v>1403</v>
      </c>
      <c r="X180" s="51">
        <v>1283</v>
      </c>
      <c r="Y180" s="51">
        <v>0</v>
      </c>
      <c r="Z180" s="32" t="s">
        <v>95</v>
      </c>
      <c r="AA180" s="50"/>
      <c r="AB180" s="52"/>
      <c r="AC180" s="48"/>
      <c r="AD180" s="48"/>
      <c r="AE180" s="48"/>
      <c r="AF180" s="48"/>
    </row>
    <row r="181" spans="1:32" s="36" customFormat="1" ht="14.4" x14ac:dyDescent="0.3">
      <c r="A181" s="32" t="s">
        <v>95</v>
      </c>
      <c r="B181" s="32" t="s">
        <v>95</v>
      </c>
      <c r="C181" s="32" t="s">
        <v>95</v>
      </c>
      <c r="D181" s="32" t="s">
        <v>95</v>
      </c>
      <c r="E181" s="32" t="s">
        <v>95</v>
      </c>
      <c r="F181" s="32" t="s">
        <v>95</v>
      </c>
      <c r="G181" s="32" t="s">
        <v>95</v>
      </c>
      <c r="H181" s="32" t="s">
        <v>95</v>
      </c>
      <c r="I181" s="32" t="s">
        <v>95</v>
      </c>
      <c r="J181" s="32" t="s">
        <v>95</v>
      </c>
      <c r="K181" s="32" t="s">
        <v>95</v>
      </c>
      <c r="L181" s="32" t="s">
        <v>95</v>
      </c>
      <c r="M181" s="48">
        <v>213</v>
      </c>
      <c r="N181" s="48">
        <v>1</v>
      </c>
      <c r="O181" s="48" t="s">
        <v>372</v>
      </c>
      <c r="P181" s="48">
        <v>1994</v>
      </c>
      <c r="Q181" s="48">
        <v>1995</v>
      </c>
      <c r="R181" s="49">
        <v>374.43</v>
      </c>
      <c r="S181" s="48">
        <v>2</v>
      </c>
      <c r="T181" s="48">
        <v>0</v>
      </c>
      <c r="U181" s="48">
        <f t="shared" si="18"/>
        <v>0</v>
      </c>
      <c r="V181" s="50">
        <f t="shared" si="19"/>
        <v>4</v>
      </c>
      <c r="W181" s="51">
        <v>404</v>
      </c>
      <c r="X181" s="51">
        <v>673</v>
      </c>
      <c r="Y181" s="51">
        <v>0</v>
      </c>
      <c r="Z181" s="32" t="s">
        <v>95</v>
      </c>
      <c r="AA181" s="50"/>
      <c r="AB181" s="52"/>
      <c r="AC181" s="48"/>
      <c r="AD181" s="48"/>
      <c r="AE181" s="48"/>
      <c r="AF181" s="48"/>
    </row>
    <row r="182" spans="1:32" s="36" customFormat="1" ht="14.4" x14ac:dyDescent="0.3">
      <c r="A182" s="32" t="s">
        <v>95</v>
      </c>
      <c r="B182" s="32" t="s">
        <v>95</v>
      </c>
      <c r="C182" s="32" t="s">
        <v>95</v>
      </c>
      <c r="D182" s="32" t="s">
        <v>95</v>
      </c>
      <c r="E182" s="32" t="s">
        <v>95</v>
      </c>
      <c r="F182" s="32" t="s">
        <v>95</v>
      </c>
      <c r="G182" s="32" t="s">
        <v>95</v>
      </c>
      <c r="H182" s="32" t="s">
        <v>95</v>
      </c>
      <c r="I182" s="32" t="s">
        <v>95</v>
      </c>
      <c r="J182" s="32" t="s">
        <v>95</v>
      </c>
      <c r="K182" s="32" t="s">
        <v>95</v>
      </c>
      <c r="L182" s="32" t="s">
        <v>95</v>
      </c>
      <c r="M182" s="48">
        <v>245</v>
      </c>
      <c r="N182" s="48">
        <v>1</v>
      </c>
      <c r="O182" s="48" t="s">
        <v>373</v>
      </c>
      <c r="P182" s="48">
        <v>1994</v>
      </c>
      <c r="Q182" s="48">
        <v>1995</v>
      </c>
      <c r="R182" s="49">
        <v>681</v>
      </c>
      <c r="S182" s="48">
        <v>10</v>
      </c>
      <c r="T182" s="48">
        <v>1</v>
      </c>
      <c r="U182" s="48">
        <f t="shared" si="18"/>
        <v>0</v>
      </c>
      <c r="V182" s="50">
        <f t="shared" si="19"/>
        <v>7</v>
      </c>
      <c r="W182" s="51">
        <v>506</v>
      </c>
      <c r="X182" s="51">
        <v>369</v>
      </c>
      <c r="Y182" s="51">
        <v>0</v>
      </c>
      <c r="Z182" s="32" t="s">
        <v>95</v>
      </c>
      <c r="AA182" s="50"/>
      <c r="AB182" s="52"/>
      <c r="AC182" s="48"/>
      <c r="AD182" s="48"/>
      <c r="AE182" s="48"/>
      <c r="AF182" s="48"/>
    </row>
    <row r="183" spans="1:32" s="36" customFormat="1" ht="14.4" x14ac:dyDescent="0.3">
      <c r="A183" s="32" t="s">
        <v>95</v>
      </c>
      <c r="B183" s="32" t="s">
        <v>95</v>
      </c>
      <c r="C183" s="32" t="s">
        <v>95</v>
      </c>
      <c r="D183" s="32" t="s">
        <v>95</v>
      </c>
      <c r="E183" s="32" t="s">
        <v>95</v>
      </c>
      <c r="F183" s="32" t="s">
        <v>95</v>
      </c>
      <c r="G183" s="32" t="s">
        <v>95</v>
      </c>
      <c r="H183" s="32" t="s">
        <v>95</v>
      </c>
      <c r="I183" s="32" t="s">
        <v>95</v>
      </c>
      <c r="J183" s="32" t="s">
        <v>95</v>
      </c>
      <c r="K183" s="32" t="s">
        <v>95</v>
      </c>
      <c r="L183" s="32" t="s">
        <v>95</v>
      </c>
      <c r="M183" s="48">
        <v>255</v>
      </c>
      <c r="N183" s="48">
        <v>1</v>
      </c>
      <c r="O183" s="48" t="s">
        <v>374</v>
      </c>
      <c r="P183" s="48">
        <v>1994</v>
      </c>
      <c r="Q183" s="48">
        <v>1995</v>
      </c>
      <c r="R183" s="49">
        <v>253</v>
      </c>
      <c r="S183" s="48">
        <v>5</v>
      </c>
      <c r="T183" s="48">
        <v>0</v>
      </c>
      <c r="U183" s="48">
        <f t="shared" si="18"/>
        <v>0</v>
      </c>
      <c r="V183" s="50">
        <f t="shared" si="19"/>
        <v>3</v>
      </c>
      <c r="W183" s="51">
        <v>741</v>
      </c>
      <c r="X183" s="51">
        <v>931</v>
      </c>
      <c r="Y183" s="51">
        <v>0</v>
      </c>
      <c r="Z183" s="32" t="s">
        <v>95</v>
      </c>
      <c r="AA183" s="50"/>
      <c r="AB183" s="52"/>
      <c r="AC183" s="48"/>
      <c r="AD183" s="48"/>
      <c r="AE183" s="48"/>
      <c r="AF183" s="48"/>
    </row>
    <row r="184" spans="1:32" s="36" customFormat="1" ht="14.4" x14ac:dyDescent="0.3">
      <c r="A184" s="32" t="s">
        <v>95</v>
      </c>
      <c r="B184" s="32" t="s">
        <v>95</v>
      </c>
      <c r="C184" s="32" t="s">
        <v>95</v>
      </c>
      <c r="D184" s="32" t="s">
        <v>95</v>
      </c>
      <c r="E184" s="32" t="s">
        <v>95</v>
      </c>
      <c r="F184" s="32" t="s">
        <v>95</v>
      </c>
      <c r="G184" s="32" t="s">
        <v>95</v>
      </c>
      <c r="H184" s="32" t="s">
        <v>95</v>
      </c>
      <c r="I184" s="32" t="s">
        <v>95</v>
      </c>
      <c r="J184" s="32" t="s">
        <v>95</v>
      </c>
      <c r="K184" s="32" t="s">
        <v>95</v>
      </c>
      <c r="L184" s="32" t="s">
        <v>95</v>
      </c>
      <c r="M184" s="48">
        <v>277</v>
      </c>
      <c r="N184" s="48">
        <v>1</v>
      </c>
      <c r="O184" s="48" t="s">
        <v>375</v>
      </c>
      <c r="P184" s="48">
        <v>1994</v>
      </c>
      <c r="Q184" s="48">
        <v>1995</v>
      </c>
      <c r="R184" s="49">
        <v>326</v>
      </c>
      <c r="S184" s="48">
        <v>6</v>
      </c>
      <c r="T184" s="48">
        <v>0</v>
      </c>
      <c r="U184" s="48">
        <f t="shared" si="18"/>
        <v>0</v>
      </c>
      <c r="V184" s="50">
        <f t="shared" si="19"/>
        <v>4</v>
      </c>
      <c r="W184" s="51">
        <v>3659</v>
      </c>
      <c r="X184" s="51">
        <v>3670</v>
      </c>
      <c r="Y184" s="51">
        <v>0</v>
      </c>
      <c r="Z184" s="32" t="s">
        <v>95</v>
      </c>
      <c r="AA184" s="50"/>
      <c r="AB184" s="52"/>
      <c r="AC184" s="48"/>
      <c r="AD184" s="48"/>
      <c r="AE184" s="48"/>
      <c r="AF184" s="48"/>
    </row>
    <row r="185" spans="1:32" s="36" customFormat="1" ht="14.4" x14ac:dyDescent="0.3">
      <c r="A185" s="32" t="s">
        <v>95</v>
      </c>
      <c r="B185" s="32" t="s">
        <v>95</v>
      </c>
      <c r="C185" s="32" t="s">
        <v>95</v>
      </c>
      <c r="D185" s="32" t="s">
        <v>95</v>
      </c>
      <c r="E185" s="32" t="s">
        <v>95</v>
      </c>
      <c r="F185" s="32" t="s">
        <v>95</v>
      </c>
      <c r="G185" s="32" t="s">
        <v>95</v>
      </c>
      <c r="H185" s="32" t="s">
        <v>95</v>
      </c>
      <c r="I185" s="32" t="s">
        <v>95</v>
      </c>
      <c r="J185" s="32" t="s">
        <v>95</v>
      </c>
      <c r="K185" s="32" t="s">
        <v>95</v>
      </c>
      <c r="L185" s="32" t="s">
        <v>95</v>
      </c>
      <c r="M185" s="48">
        <v>284</v>
      </c>
      <c r="N185" s="48">
        <v>1</v>
      </c>
      <c r="O185" s="48" t="s">
        <v>376</v>
      </c>
      <c r="P185" s="48">
        <v>1994</v>
      </c>
      <c r="Q185" s="48">
        <v>1995</v>
      </c>
      <c r="R185" s="49">
        <v>1129.8800000000001</v>
      </c>
      <c r="S185" s="48">
        <v>10</v>
      </c>
      <c r="T185" s="48">
        <v>1</v>
      </c>
      <c r="U185" s="48">
        <f t="shared" si="18"/>
        <v>0</v>
      </c>
      <c r="V185" s="50">
        <f t="shared" si="19"/>
        <v>10</v>
      </c>
      <c r="W185" s="51">
        <v>11298</v>
      </c>
      <c r="X185" s="51">
        <v>8700</v>
      </c>
      <c r="Y185" s="51">
        <v>0</v>
      </c>
      <c r="Z185" s="32" t="s">
        <v>95</v>
      </c>
      <c r="AA185" s="50"/>
      <c r="AB185" s="52"/>
      <c r="AC185" s="48"/>
      <c r="AD185" s="48"/>
      <c r="AE185" s="48"/>
      <c r="AF185" s="48"/>
    </row>
    <row r="186" spans="1:32" s="36" customFormat="1" ht="14.4" x14ac:dyDescent="0.3">
      <c r="A186" s="32" t="s">
        <v>95</v>
      </c>
      <c r="B186" s="32" t="s">
        <v>95</v>
      </c>
      <c r="C186" s="32" t="s">
        <v>95</v>
      </c>
      <c r="D186" s="32" t="s">
        <v>95</v>
      </c>
      <c r="E186" s="32" t="s">
        <v>95</v>
      </c>
      <c r="F186" s="32" t="s">
        <v>95</v>
      </c>
      <c r="G186" s="32" t="s">
        <v>95</v>
      </c>
      <c r="H186" s="32" t="s">
        <v>95</v>
      </c>
      <c r="I186" s="32" t="s">
        <v>95</v>
      </c>
      <c r="J186" s="32" t="s">
        <v>95</v>
      </c>
      <c r="K186" s="32" t="s">
        <v>95</v>
      </c>
      <c r="L186" s="32" t="s">
        <v>95</v>
      </c>
      <c r="M186" s="48">
        <v>299</v>
      </c>
      <c r="N186" s="48">
        <v>1</v>
      </c>
      <c r="O186" s="48" t="s">
        <v>377</v>
      </c>
      <c r="P186" s="48">
        <v>1994</v>
      </c>
      <c r="Q186" s="48">
        <v>1995</v>
      </c>
      <c r="R186" s="49">
        <v>220</v>
      </c>
      <c r="S186" s="48">
        <v>5</v>
      </c>
      <c r="T186" s="48">
        <v>1</v>
      </c>
      <c r="U186" s="48">
        <f t="shared" si="18"/>
        <v>0</v>
      </c>
      <c r="V186" s="50">
        <f t="shared" si="19"/>
        <v>3</v>
      </c>
      <c r="W186" s="51">
        <v>1504</v>
      </c>
      <c r="X186" s="51">
        <v>1212</v>
      </c>
      <c r="Y186" s="51">
        <v>0</v>
      </c>
      <c r="Z186" s="32" t="s">
        <v>95</v>
      </c>
      <c r="AA186" s="50"/>
      <c r="AB186" s="52"/>
      <c r="AC186" s="48"/>
      <c r="AD186" s="48"/>
      <c r="AE186" s="48"/>
      <c r="AF186" s="48"/>
    </row>
    <row r="187" spans="1:32" s="36" customFormat="1" ht="14.4" x14ac:dyDescent="0.3">
      <c r="A187" s="32" t="s">
        <v>95</v>
      </c>
      <c r="B187" s="32" t="s">
        <v>95</v>
      </c>
      <c r="C187" s="32" t="s">
        <v>95</v>
      </c>
      <c r="D187" s="32" t="s">
        <v>95</v>
      </c>
      <c r="E187" s="32" t="s">
        <v>95</v>
      </c>
      <c r="F187" s="32" t="s">
        <v>95</v>
      </c>
      <c r="G187" s="32" t="s">
        <v>95</v>
      </c>
      <c r="H187" s="32" t="s">
        <v>95</v>
      </c>
      <c r="I187" s="32" t="s">
        <v>95</v>
      </c>
      <c r="J187" s="32" t="s">
        <v>95</v>
      </c>
      <c r="K187" s="32" t="s">
        <v>95</v>
      </c>
      <c r="L187" s="32" t="s">
        <v>95</v>
      </c>
      <c r="M187" s="48">
        <v>309</v>
      </c>
      <c r="N187" s="48">
        <v>1</v>
      </c>
      <c r="O187" s="48" t="s">
        <v>378</v>
      </c>
      <c r="P187" s="48">
        <v>1994</v>
      </c>
      <c r="Q187" s="48">
        <v>1995</v>
      </c>
      <c r="R187" s="49">
        <v>336.26</v>
      </c>
      <c r="S187" s="48">
        <v>10</v>
      </c>
      <c r="T187" s="48">
        <v>0</v>
      </c>
      <c r="U187" s="48">
        <f t="shared" si="18"/>
        <v>0</v>
      </c>
      <c r="V187" s="50">
        <f t="shared" si="19"/>
        <v>4</v>
      </c>
      <c r="W187" s="51">
        <v>2030</v>
      </c>
      <c r="X187" s="51">
        <v>2467</v>
      </c>
      <c r="Y187" s="51">
        <v>0</v>
      </c>
      <c r="Z187" s="32" t="s">
        <v>95</v>
      </c>
      <c r="AA187" s="50"/>
      <c r="AB187" s="52"/>
      <c r="AC187" s="48"/>
      <c r="AD187" s="48"/>
      <c r="AE187" s="48"/>
      <c r="AF187" s="48"/>
    </row>
    <row r="188" spans="1:32" s="36" customFormat="1" ht="14.4" x14ac:dyDescent="0.3">
      <c r="A188" s="32" t="s">
        <v>95</v>
      </c>
      <c r="B188" s="32" t="s">
        <v>95</v>
      </c>
      <c r="C188" s="32" t="s">
        <v>95</v>
      </c>
      <c r="D188" s="32" t="s">
        <v>95</v>
      </c>
      <c r="E188" s="32" t="s">
        <v>95</v>
      </c>
      <c r="F188" s="32" t="s">
        <v>95</v>
      </c>
      <c r="G188" s="32" t="s">
        <v>95</v>
      </c>
      <c r="H188" s="32" t="s">
        <v>95</v>
      </c>
      <c r="I188" s="32" t="s">
        <v>95</v>
      </c>
      <c r="J188" s="32" t="s">
        <v>95</v>
      </c>
      <c r="K188" s="32" t="s">
        <v>95</v>
      </c>
      <c r="L188" s="32" t="s">
        <v>95</v>
      </c>
      <c r="M188" s="48">
        <v>333</v>
      </c>
      <c r="N188" s="48">
        <v>1</v>
      </c>
      <c r="O188" s="48" t="s">
        <v>278</v>
      </c>
      <c r="P188" s="48">
        <v>1994</v>
      </c>
      <c r="Q188" s="48">
        <v>1995</v>
      </c>
      <c r="R188" s="49">
        <v>432.2</v>
      </c>
      <c r="S188" s="48">
        <v>5</v>
      </c>
      <c r="T188" s="48">
        <v>1</v>
      </c>
      <c r="U188" s="48">
        <f t="shared" si="18"/>
        <v>0</v>
      </c>
      <c r="V188" s="50">
        <f t="shared" si="19"/>
        <v>5</v>
      </c>
      <c r="W188" s="51">
        <v>608</v>
      </c>
      <c r="X188" s="51">
        <v>386</v>
      </c>
      <c r="Y188" s="51">
        <v>0</v>
      </c>
      <c r="Z188" s="32" t="s">
        <v>95</v>
      </c>
      <c r="AA188" s="50"/>
      <c r="AB188" s="52"/>
      <c r="AC188" s="48"/>
      <c r="AD188" s="48"/>
      <c r="AE188" s="48"/>
      <c r="AF188" s="48"/>
    </row>
    <row r="189" spans="1:32" s="36" customFormat="1" ht="14.4" x14ac:dyDescent="0.3">
      <c r="A189" s="32" t="s">
        <v>95</v>
      </c>
      <c r="B189" s="32" t="s">
        <v>95</v>
      </c>
      <c r="C189" s="32" t="s">
        <v>95</v>
      </c>
      <c r="D189" s="32" t="s">
        <v>95</v>
      </c>
      <c r="E189" s="32" t="s">
        <v>95</v>
      </c>
      <c r="F189" s="32" t="s">
        <v>95</v>
      </c>
      <c r="G189" s="32" t="s">
        <v>95</v>
      </c>
      <c r="H189" s="32" t="s">
        <v>95</v>
      </c>
      <c r="I189" s="32" t="s">
        <v>95</v>
      </c>
      <c r="J189" s="32" t="s">
        <v>95</v>
      </c>
      <c r="K189" s="32" t="s">
        <v>95</v>
      </c>
      <c r="L189" s="32" t="s">
        <v>95</v>
      </c>
      <c r="M189" s="48">
        <v>341</v>
      </c>
      <c r="N189" s="48">
        <v>1</v>
      </c>
      <c r="O189" s="48" t="s">
        <v>279</v>
      </c>
      <c r="P189" s="48">
        <v>1994</v>
      </c>
      <c r="Q189" s="48">
        <v>1995</v>
      </c>
      <c r="R189" s="49">
        <v>435.76</v>
      </c>
      <c r="S189" s="48">
        <v>10</v>
      </c>
      <c r="T189" s="48">
        <v>1</v>
      </c>
      <c r="U189" s="48">
        <f t="shared" si="18"/>
        <v>0</v>
      </c>
      <c r="V189" s="50">
        <f t="shared" si="19"/>
        <v>5</v>
      </c>
      <c r="W189" s="51">
        <v>800</v>
      </c>
      <c r="X189" s="51">
        <v>611</v>
      </c>
      <c r="Y189" s="51">
        <v>0</v>
      </c>
      <c r="Z189" s="32" t="s">
        <v>95</v>
      </c>
      <c r="AA189" s="50"/>
      <c r="AB189" s="52"/>
      <c r="AC189" s="48"/>
      <c r="AD189" s="48"/>
      <c r="AE189" s="48"/>
      <c r="AF189" s="48"/>
    </row>
    <row r="190" spans="1:32" s="36" customFormat="1" ht="14.4" x14ac:dyDescent="0.3">
      <c r="A190" s="32" t="s">
        <v>95</v>
      </c>
      <c r="B190" s="32" t="s">
        <v>95</v>
      </c>
      <c r="C190" s="32" t="s">
        <v>95</v>
      </c>
      <c r="D190" s="32" t="s">
        <v>95</v>
      </c>
      <c r="E190" s="32" t="s">
        <v>95</v>
      </c>
      <c r="F190" s="32" t="s">
        <v>95</v>
      </c>
      <c r="G190" s="32" t="s">
        <v>95</v>
      </c>
      <c r="H190" s="32" t="s">
        <v>95</v>
      </c>
      <c r="I190" s="32" t="s">
        <v>95</v>
      </c>
      <c r="J190" s="32" t="s">
        <v>95</v>
      </c>
      <c r="K190" s="32" t="s">
        <v>95</v>
      </c>
      <c r="L190" s="32" t="s">
        <v>95</v>
      </c>
      <c r="M190" s="48">
        <v>347</v>
      </c>
      <c r="N190" s="48">
        <v>1</v>
      </c>
      <c r="O190" s="48" t="s">
        <v>379</v>
      </c>
      <c r="P190" s="48">
        <v>1994</v>
      </c>
      <c r="Q190" s="48">
        <v>1995</v>
      </c>
      <c r="R190" s="49">
        <v>425.64</v>
      </c>
      <c r="S190" s="48">
        <v>3</v>
      </c>
      <c r="T190" s="48">
        <v>1</v>
      </c>
      <c r="U190" s="48">
        <f t="shared" si="18"/>
        <v>0</v>
      </c>
      <c r="V190" s="50">
        <f t="shared" si="19"/>
        <v>5</v>
      </c>
      <c r="W190" s="51">
        <v>4375</v>
      </c>
      <c r="X190" s="51">
        <v>3814</v>
      </c>
      <c r="Y190" s="51">
        <v>0</v>
      </c>
      <c r="Z190" s="32" t="s">
        <v>95</v>
      </c>
      <c r="AA190" s="50"/>
      <c r="AB190" s="52"/>
      <c r="AC190" s="48"/>
      <c r="AD190" s="48"/>
      <c r="AE190" s="48"/>
      <c r="AF190" s="48"/>
    </row>
    <row r="191" spans="1:32" s="36" customFormat="1" ht="14.4" x14ac:dyDescent="0.3">
      <c r="A191" s="32" t="s">
        <v>95</v>
      </c>
      <c r="B191" s="32" t="s">
        <v>95</v>
      </c>
      <c r="C191" s="32" t="s">
        <v>95</v>
      </c>
      <c r="D191" s="32" t="s">
        <v>95</v>
      </c>
      <c r="E191" s="32" t="s">
        <v>95</v>
      </c>
      <c r="F191" s="32" t="s">
        <v>95</v>
      </c>
      <c r="G191" s="32" t="s">
        <v>95</v>
      </c>
      <c r="H191" s="32" t="s">
        <v>95</v>
      </c>
      <c r="I191" s="32" t="s">
        <v>95</v>
      </c>
      <c r="J191" s="32" t="s">
        <v>95</v>
      </c>
      <c r="K191" s="32" t="s">
        <v>95</v>
      </c>
      <c r="L191" s="32" t="s">
        <v>95</v>
      </c>
      <c r="M191" s="48">
        <v>361</v>
      </c>
      <c r="N191" s="48">
        <v>1</v>
      </c>
      <c r="O191" s="48" t="s">
        <v>280</v>
      </c>
      <c r="P191" s="48">
        <v>1994</v>
      </c>
      <c r="Q191" s="48">
        <v>1995</v>
      </c>
      <c r="R191" s="49">
        <v>407.2</v>
      </c>
      <c r="S191" s="48">
        <v>10</v>
      </c>
      <c r="T191" s="48">
        <v>1</v>
      </c>
      <c r="U191" s="48">
        <f t="shared" si="18"/>
        <v>0</v>
      </c>
      <c r="V191" s="50">
        <f t="shared" si="19"/>
        <v>5</v>
      </c>
      <c r="W191" s="51">
        <v>2715</v>
      </c>
      <c r="X191" s="51">
        <v>1400</v>
      </c>
      <c r="Y191" s="51">
        <v>0</v>
      </c>
      <c r="Z191" s="32" t="s">
        <v>95</v>
      </c>
      <c r="AA191" s="50"/>
      <c r="AB191" s="52"/>
      <c r="AC191" s="48"/>
      <c r="AD191" s="48"/>
      <c r="AE191" s="48"/>
      <c r="AF191" s="48"/>
    </row>
    <row r="192" spans="1:32" s="36" customFormat="1" ht="14.4" x14ac:dyDescent="0.3">
      <c r="A192" s="32" t="s">
        <v>95</v>
      </c>
      <c r="B192" s="32" t="s">
        <v>95</v>
      </c>
      <c r="C192" s="32" t="s">
        <v>95</v>
      </c>
      <c r="D192" s="32" t="s">
        <v>95</v>
      </c>
      <c r="E192" s="32" t="s">
        <v>95</v>
      </c>
      <c r="F192" s="32" t="s">
        <v>95</v>
      </c>
      <c r="G192" s="32" t="s">
        <v>95</v>
      </c>
      <c r="H192" s="32" t="s">
        <v>95</v>
      </c>
      <c r="I192" s="32" t="s">
        <v>95</v>
      </c>
      <c r="J192" s="32" t="s">
        <v>95</v>
      </c>
      <c r="K192" s="32" t="s">
        <v>95</v>
      </c>
      <c r="L192" s="32" t="s">
        <v>95</v>
      </c>
      <c r="M192" s="48">
        <v>391</v>
      </c>
      <c r="N192" s="48">
        <v>1</v>
      </c>
      <c r="O192" s="48" t="s">
        <v>325</v>
      </c>
      <c r="P192" s="48">
        <v>1994</v>
      </c>
      <c r="Q192" s="48">
        <v>1995</v>
      </c>
      <c r="R192" s="49">
        <v>430.92</v>
      </c>
      <c r="S192" s="48">
        <v>3</v>
      </c>
      <c r="T192" s="48">
        <v>1</v>
      </c>
      <c r="U192" s="48">
        <f t="shared" si="18"/>
        <v>0</v>
      </c>
      <c r="V192" s="50">
        <f t="shared" si="19"/>
        <v>5</v>
      </c>
      <c r="W192" s="51">
        <v>600</v>
      </c>
      <c r="X192" s="51">
        <v>481</v>
      </c>
      <c r="Y192" s="51">
        <v>0</v>
      </c>
      <c r="Z192" s="32" t="s">
        <v>95</v>
      </c>
      <c r="AA192" s="50"/>
      <c r="AB192" s="52"/>
      <c r="AC192" s="48"/>
      <c r="AD192" s="48"/>
      <c r="AE192" s="48"/>
      <c r="AF192" s="48"/>
    </row>
    <row r="193" spans="1:32" s="36" customFormat="1" ht="14.4" x14ac:dyDescent="0.3">
      <c r="A193" s="32" t="s">
        <v>95</v>
      </c>
      <c r="B193" s="32" t="s">
        <v>95</v>
      </c>
      <c r="C193" s="32" t="s">
        <v>95</v>
      </c>
      <c r="D193" s="32" t="s">
        <v>95</v>
      </c>
      <c r="E193" s="32" t="s">
        <v>95</v>
      </c>
      <c r="F193" s="32" t="s">
        <v>95</v>
      </c>
      <c r="G193" s="32" t="s">
        <v>95</v>
      </c>
      <c r="H193" s="32" t="s">
        <v>95</v>
      </c>
      <c r="I193" s="32" t="s">
        <v>95</v>
      </c>
      <c r="J193" s="32" t="s">
        <v>95</v>
      </c>
      <c r="K193" s="32" t="s">
        <v>95</v>
      </c>
      <c r="L193" s="32" t="s">
        <v>95</v>
      </c>
      <c r="M193" s="48">
        <v>402</v>
      </c>
      <c r="N193" s="48">
        <v>1</v>
      </c>
      <c r="O193" s="48" t="s">
        <v>282</v>
      </c>
      <c r="P193" s="48">
        <v>1994</v>
      </c>
      <c r="Q193" s="48">
        <v>1995</v>
      </c>
      <c r="R193" s="49">
        <v>500</v>
      </c>
      <c r="S193" s="48">
        <v>10</v>
      </c>
      <c r="T193" s="48">
        <v>0</v>
      </c>
      <c r="U193" s="48">
        <f t="shared" si="18"/>
        <v>0</v>
      </c>
      <c r="V193" s="50">
        <f t="shared" si="19"/>
        <v>6</v>
      </c>
      <c r="W193" s="51">
        <v>297</v>
      </c>
      <c r="X193" s="51">
        <v>320</v>
      </c>
      <c r="Y193" s="51">
        <v>0</v>
      </c>
      <c r="Z193" s="32" t="s">
        <v>95</v>
      </c>
      <c r="AA193" s="50"/>
      <c r="AB193" s="52"/>
      <c r="AC193" s="48"/>
      <c r="AD193" s="48"/>
      <c r="AE193" s="48"/>
      <c r="AF193" s="48"/>
    </row>
    <row r="194" spans="1:32" s="36" customFormat="1" ht="14.4" x14ac:dyDescent="0.3">
      <c r="A194" s="32" t="s">
        <v>95</v>
      </c>
      <c r="B194" s="32" t="s">
        <v>95</v>
      </c>
      <c r="C194" s="32" t="s">
        <v>95</v>
      </c>
      <c r="D194" s="32" t="s">
        <v>95</v>
      </c>
      <c r="E194" s="32" t="s">
        <v>95</v>
      </c>
      <c r="F194" s="32" t="s">
        <v>95</v>
      </c>
      <c r="G194" s="32" t="s">
        <v>95</v>
      </c>
      <c r="H194" s="32" t="s">
        <v>95</v>
      </c>
      <c r="I194" s="32" t="s">
        <v>95</v>
      </c>
      <c r="J194" s="32" t="s">
        <v>95</v>
      </c>
      <c r="K194" s="32" t="s">
        <v>95</v>
      </c>
      <c r="L194" s="32" t="s">
        <v>95</v>
      </c>
      <c r="M194" s="48">
        <v>403</v>
      </c>
      <c r="N194" s="48">
        <v>1</v>
      </c>
      <c r="O194" s="48" t="s">
        <v>283</v>
      </c>
      <c r="P194" s="48">
        <v>1994</v>
      </c>
      <c r="Q194" s="48">
        <v>1995</v>
      </c>
      <c r="R194" s="49">
        <v>483.87</v>
      </c>
      <c r="S194" s="48">
        <v>10</v>
      </c>
      <c r="T194" s="48">
        <v>1</v>
      </c>
      <c r="U194" s="48">
        <f t="shared" si="18"/>
        <v>0</v>
      </c>
      <c r="V194" s="50">
        <f t="shared" si="19"/>
        <v>5</v>
      </c>
      <c r="W194" s="51">
        <v>463</v>
      </c>
      <c r="X194" s="51">
        <v>443</v>
      </c>
      <c r="Y194" s="51">
        <v>0</v>
      </c>
      <c r="Z194" s="32" t="s">
        <v>95</v>
      </c>
      <c r="AA194" s="50"/>
      <c r="AB194" s="52"/>
      <c r="AC194" s="48"/>
      <c r="AD194" s="48"/>
      <c r="AE194" s="48"/>
      <c r="AF194" s="48"/>
    </row>
    <row r="195" spans="1:32" s="36" customFormat="1" ht="14.4" x14ac:dyDescent="0.3">
      <c r="A195" s="32" t="s">
        <v>95</v>
      </c>
      <c r="B195" s="32" t="s">
        <v>95</v>
      </c>
      <c r="C195" s="32" t="s">
        <v>95</v>
      </c>
      <c r="D195" s="32" t="s">
        <v>95</v>
      </c>
      <c r="E195" s="32" t="s">
        <v>95</v>
      </c>
      <c r="F195" s="32" t="s">
        <v>95</v>
      </c>
      <c r="G195" s="32" t="s">
        <v>95</v>
      </c>
      <c r="H195" s="32" t="s">
        <v>95</v>
      </c>
      <c r="I195" s="32" t="s">
        <v>95</v>
      </c>
      <c r="J195" s="32" t="s">
        <v>95</v>
      </c>
      <c r="K195" s="32" t="s">
        <v>95</v>
      </c>
      <c r="L195" s="32" t="s">
        <v>95</v>
      </c>
      <c r="M195" s="48">
        <v>411</v>
      </c>
      <c r="N195" s="48">
        <v>1</v>
      </c>
      <c r="O195" s="48" t="s">
        <v>380</v>
      </c>
      <c r="P195" s="48">
        <v>1994</v>
      </c>
      <c r="Q195" s="48">
        <v>1995</v>
      </c>
      <c r="R195" s="49">
        <v>555</v>
      </c>
      <c r="S195" s="48">
        <v>5</v>
      </c>
      <c r="T195" s="48">
        <v>1</v>
      </c>
      <c r="U195" s="48">
        <f t="shared" si="18"/>
        <v>0</v>
      </c>
      <c r="V195" s="50">
        <f t="shared" si="19"/>
        <v>6</v>
      </c>
      <c r="W195" s="51">
        <v>454</v>
      </c>
      <c r="X195" s="51">
        <v>197</v>
      </c>
      <c r="Y195" s="51">
        <v>0</v>
      </c>
      <c r="Z195" s="32" t="s">
        <v>95</v>
      </c>
      <c r="AA195" s="50"/>
      <c r="AB195" s="52"/>
      <c r="AC195" s="48"/>
      <c r="AD195" s="48"/>
      <c r="AE195" s="48"/>
      <c r="AF195" s="48"/>
    </row>
    <row r="196" spans="1:32" s="36" customFormat="1" ht="14.4" x14ac:dyDescent="0.3">
      <c r="A196" s="32" t="s">
        <v>95</v>
      </c>
      <c r="B196" s="32" t="s">
        <v>95</v>
      </c>
      <c r="C196" s="32" t="s">
        <v>95</v>
      </c>
      <c r="D196" s="32" t="s">
        <v>95</v>
      </c>
      <c r="E196" s="32" t="s">
        <v>95</v>
      </c>
      <c r="F196" s="32" t="s">
        <v>95</v>
      </c>
      <c r="G196" s="32" t="s">
        <v>95</v>
      </c>
      <c r="H196" s="32" t="s">
        <v>95</v>
      </c>
      <c r="I196" s="32" t="s">
        <v>95</v>
      </c>
      <c r="J196" s="32" t="s">
        <v>95</v>
      </c>
      <c r="K196" s="32" t="s">
        <v>95</v>
      </c>
      <c r="L196" s="32" t="s">
        <v>95</v>
      </c>
      <c r="M196" s="48">
        <v>415</v>
      </c>
      <c r="N196" s="48">
        <v>1</v>
      </c>
      <c r="O196" s="48" t="s">
        <v>326</v>
      </c>
      <c r="P196" s="48">
        <v>1994</v>
      </c>
      <c r="Q196" s="48">
        <v>1995</v>
      </c>
      <c r="R196" s="49">
        <v>331</v>
      </c>
      <c r="S196" s="48">
        <v>3</v>
      </c>
      <c r="T196" s="48">
        <v>0</v>
      </c>
      <c r="U196" s="48">
        <f t="shared" si="18"/>
        <v>0</v>
      </c>
      <c r="V196" s="50">
        <f t="shared" si="19"/>
        <v>4</v>
      </c>
      <c r="W196" s="51">
        <v>156</v>
      </c>
      <c r="X196" s="51">
        <v>207</v>
      </c>
      <c r="Y196" s="51">
        <v>0</v>
      </c>
      <c r="Z196" s="32" t="s">
        <v>95</v>
      </c>
      <c r="AA196" s="50"/>
      <c r="AB196" s="52"/>
      <c r="AC196" s="48"/>
      <c r="AD196" s="48"/>
      <c r="AE196" s="48"/>
      <c r="AF196" s="48"/>
    </row>
    <row r="197" spans="1:32" s="36" customFormat="1" ht="14.4" x14ac:dyDescent="0.3">
      <c r="A197" s="32" t="s">
        <v>95</v>
      </c>
      <c r="B197" s="32" t="s">
        <v>95</v>
      </c>
      <c r="C197" s="32" t="s">
        <v>95</v>
      </c>
      <c r="D197" s="32" t="s">
        <v>95</v>
      </c>
      <c r="E197" s="32" t="s">
        <v>95</v>
      </c>
      <c r="F197" s="32" t="s">
        <v>95</v>
      </c>
      <c r="G197" s="32" t="s">
        <v>95</v>
      </c>
      <c r="H197" s="32" t="s">
        <v>95</v>
      </c>
      <c r="I197" s="32" t="s">
        <v>95</v>
      </c>
      <c r="J197" s="32" t="s">
        <v>95</v>
      </c>
      <c r="K197" s="32" t="s">
        <v>95</v>
      </c>
      <c r="L197" s="32" t="s">
        <v>95</v>
      </c>
      <c r="M197" s="48">
        <v>422</v>
      </c>
      <c r="N197" s="48">
        <v>1</v>
      </c>
      <c r="O197" s="48" t="s">
        <v>227</v>
      </c>
      <c r="P197" s="48">
        <v>1994</v>
      </c>
      <c r="Q197" s="48">
        <v>1995</v>
      </c>
      <c r="R197" s="49">
        <v>336.67</v>
      </c>
      <c r="S197" s="48">
        <v>2</v>
      </c>
      <c r="T197" s="48">
        <v>0</v>
      </c>
      <c r="U197" s="48">
        <f t="shared" si="18"/>
        <v>0</v>
      </c>
      <c r="V197" s="50">
        <f t="shared" si="19"/>
        <v>4</v>
      </c>
      <c r="W197" s="51">
        <v>1711</v>
      </c>
      <c r="X197" s="51">
        <v>1805</v>
      </c>
      <c r="Y197" s="51">
        <v>0</v>
      </c>
      <c r="Z197" s="32" t="s">
        <v>95</v>
      </c>
      <c r="AA197" s="50"/>
      <c r="AB197" s="52"/>
      <c r="AC197" s="48"/>
      <c r="AD197" s="48"/>
      <c r="AE197" s="48"/>
      <c r="AF197" s="48"/>
    </row>
    <row r="198" spans="1:32" s="36" customFormat="1" ht="14.4" x14ac:dyDescent="0.3">
      <c r="A198" s="32" t="s">
        <v>95</v>
      </c>
      <c r="B198" s="32" t="s">
        <v>95</v>
      </c>
      <c r="C198" s="32" t="s">
        <v>95</v>
      </c>
      <c r="D198" s="32" t="s">
        <v>95</v>
      </c>
      <c r="E198" s="32" t="s">
        <v>95</v>
      </c>
      <c r="F198" s="32" t="s">
        <v>95</v>
      </c>
      <c r="G198" s="32" t="s">
        <v>95</v>
      </c>
      <c r="H198" s="32" t="s">
        <v>95</v>
      </c>
      <c r="I198" s="32" t="s">
        <v>95</v>
      </c>
      <c r="J198" s="32" t="s">
        <v>95</v>
      </c>
      <c r="K198" s="32" t="s">
        <v>95</v>
      </c>
      <c r="L198" s="32" t="s">
        <v>95</v>
      </c>
      <c r="M198" s="48">
        <v>437</v>
      </c>
      <c r="N198" s="48">
        <v>1</v>
      </c>
      <c r="O198" s="48" t="s">
        <v>381</v>
      </c>
      <c r="P198" s="48">
        <v>1994</v>
      </c>
      <c r="Q198" s="48">
        <v>1995</v>
      </c>
      <c r="R198" s="49">
        <v>500</v>
      </c>
      <c r="S198" s="48">
        <v>10</v>
      </c>
      <c r="T198" s="48">
        <v>1</v>
      </c>
      <c r="U198" s="48">
        <f t="shared" si="18"/>
        <v>0</v>
      </c>
      <c r="V198" s="50">
        <f t="shared" si="19"/>
        <v>6</v>
      </c>
      <c r="W198" s="51">
        <v>400</v>
      </c>
      <c r="X198" s="51">
        <v>238</v>
      </c>
      <c r="Y198" s="51">
        <v>0</v>
      </c>
      <c r="Z198" s="32" t="s">
        <v>95</v>
      </c>
      <c r="AA198" s="50"/>
      <c r="AB198" s="52"/>
      <c r="AC198" s="48"/>
      <c r="AD198" s="48"/>
      <c r="AE198" s="48"/>
      <c r="AF198" s="48"/>
    </row>
    <row r="199" spans="1:32" s="36" customFormat="1" ht="14.4" x14ac:dyDescent="0.3">
      <c r="A199" s="32" t="s">
        <v>95</v>
      </c>
      <c r="B199" s="32" t="s">
        <v>95</v>
      </c>
      <c r="C199" s="32" t="s">
        <v>95</v>
      </c>
      <c r="D199" s="32" t="s">
        <v>95</v>
      </c>
      <c r="E199" s="32" t="s">
        <v>95</v>
      </c>
      <c r="F199" s="32" t="s">
        <v>95</v>
      </c>
      <c r="G199" s="32" t="s">
        <v>95</v>
      </c>
      <c r="H199" s="32" t="s">
        <v>95</v>
      </c>
      <c r="I199" s="32" t="s">
        <v>95</v>
      </c>
      <c r="J199" s="32" t="s">
        <v>95</v>
      </c>
      <c r="K199" s="32" t="s">
        <v>95</v>
      </c>
      <c r="L199" s="32" t="s">
        <v>95</v>
      </c>
      <c r="M199" s="48">
        <v>463</v>
      </c>
      <c r="N199" s="48">
        <v>1</v>
      </c>
      <c r="O199" s="48" t="s">
        <v>382</v>
      </c>
      <c r="P199" s="48">
        <v>1994</v>
      </c>
      <c r="Q199" s="48">
        <v>1995</v>
      </c>
      <c r="R199" s="49">
        <v>432.14</v>
      </c>
      <c r="S199" s="48">
        <v>10</v>
      </c>
      <c r="T199" s="48">
        <v>1</v>
      </c>
      <c r="U199" s="48">
        <f t="shared" si="18"/>
        <v>0</v>
      </c>
      <c r="V199" s="50">
        <f t="shared" si="19"/>
        <v>5</v>
      </c>
      <c r="W199" s="51">
        <v>814</v>
      </c>
      <c r="X199" s="51">
        <v>704</v>
      </c>
      <c r="Y199" s="51">
        <v>0</v>
      </c>
      <c r="Z199" s="32" t="s">
        <v>95</v>
      </c>
      <c r="AA199" s="50"/>
      <c r="AB199" s="52"/>
      <c r="AC199" s="48"/>
      <c r="AD199" s="48"/>
      <c r="AE199" s="48"/>
      <c r="AF199" s="48"/>
    </row>
    <row r="200" spans="1:32" s="36" customFormat="1" ht="14.4" x14ac:dyDescent="0.3">
      <c r="A200" s="32" t="s">
        <v>95</v>
      </c>
      <c r="B200" s="32" t="s">
        <v>95</v>
      </c>
      <c r="C200" s="32" t="s">
        <v>95</v>
      </c>
      <c r="D200" s="32" t="s">
        <v>95</v>
      </c>
      <c r="E200" s="32" t="s">
        <v>95</v>
      </c>
      <c r="F200" s="32" t="s">
        <v>95</v>
      </c>
      <c r="G200" s="32" t="s">
        <v>95</v>
      </c>
      <c r="H200" s="32" t="s">
        <v>95</v>
      </c>
      <c r="I200" s="32" t="s">
        <v>95</v>
      </c>
      <c r="J200" s="32" t="s">
        <v>95</v>
      </c>
      <c r="K200" s="32" t="s">
        <v>95</v>
      </c>
      <c r="L200" s="32" t="s">
        <v>95</v>
      </c>
      <c r="M200" s="48">
        <v>466</v>
      </c>
      <c r="N200" s="48">
        <v>1</v>
      </c>
      <c r="O200" s="48" t="s">
        <v>383</v>
      </c>
      <c r="P200" s="48">
        <v>1994</v>
      </c>
      <c r="Q200" s="48">
        <v>1995</v>
      </c>
      <c r="R200" s="49">
        <v>338.63</v>
      </c>
      <c r="S200" s="48">
        <v>5</v>
      </c>
      <c r="T200" s="48">
        <v>1</v>
      </c>
      <c r="U200" s="48">
        <f t="shared" si="18"/>
        <v>0</v>
      </c>
      <c r="V200" s="50">
        <f t="shared" si="19"/>
        <v>4</v>
      </c>
      <c r="W200" s="51">
        <v>1736</v>
      </c>
      <c r="X200" s="51">
        <v>1555</v>
      </c>
      <c r="Y200" s="51">
        <v>0</v>
      </c>
      <c r="Z200" s="32" t="s">
        <v>95</v>
      </c>
      <c r="AA200" s="50"/>
      <c r="AB200" s="52"/>
      <c r="AC200" s="48"/>
      <c r="AD200" s="48"/>
      <c r="AE200" s="48"/>
      <c r="AF200" s="48"/>
    </row>
    <row r="201" spans="1:32" s="36" customFormat="1" ht="14.4" x14ac:dyDescent="0.3">
      <c r="A201" s="32" t="s">
        <v>95</v>
      </c>
      <c r="B201" s="32" t="s">
        <v>95</v>
      </c>
      <c r="C201" s="32" t="s">
        <v>95</v>
      </c>
      <c r="D201" s="32" t="s">
        <v>95</v>
      </c>
      <c r="E201" s="32" t="s">
        <v>95</v>
      </c>
      <c r="F201" s="32" t="s">
        <v>95</v>
      </c>
      <c r="G201" s="32" t="s">
        <v>95</v>
      </c>
      <c r="H201" s="32" t="s">
        <v>95</v>
      </c>
      <c r="I201" s="32" t="s">
        <v>95</v>
      </c>
      <c r="J201" s="32" t="s">
        <v>95</v>
      </c>
      <c r="K201" s="32" t="s">
        <v>95</v>
      </c>
      <c r="L201" s="32" t="s">
        <v>95</v>
      </c>
      <c r="M201" s="48">
        <v>482</v>
      </c>
      <c r="N201" s="48">
        <v>1</v>
      </c>
      <c r="O201" s="48" t="s">
        <v>384</v>
      </c>
      <c r="P201" s="48">
        <v>1994</v>
      </c>
      <c r="Q201" s="48">
        <v>1995</v>
      </c>
      <c r="R201" s="49">
        <v>428.9</v>
      </c>
      <c r="S201" s="48">
        <v>10</v>
      </c>
      <c r="T201" s="48">
        <v>1</v>
      </c>
      <c r="U201" s="48">
        <f t="shared" ref="U201:U264" si="20">MAX(0,MIN(1,Q201-P201-1))</f>
        <v>0</v>
      </c>
      <c r="V201" s="50">
        <f t="shared" ref="V201:V264" si="21">MAX(1,MIN(10,INT(R201/100)+1))</f>
        <v>5</v>
      </c>
      <c r="W201" s="51">
        <v>3791</v>
      </c>
      <c r="X201" s="51">
        <v>2352</v>
      </c>
      <c r="Y201" s="51">
        <v>0</v>
      </c>
      <c r="Z201" s="32" t="s">
        <v>95</v>
      </c>
      <c r="AA201" s="50"/>
      <c r="AB201" s="52"/>
      <c r="AC201" s="48"/>
      <c r="AD201" s="48"/>
      <c r="AE201" s="48"/>
      <c r="AF201" s="48"/>
    </row>
    <row r="202" spans="1:32" s="36" customFormat="1" ht="14.4" x14ac:dyDescent="0.3">
      <c r="A202" s="32" t="s">
        <v>95</v>
      </c>
      <c r="B202" s="32" t="s">
        <v>95</v>
      </c>
      <c r="C202" s="32" t="s">
        <v>95</v>
      </c>
      <c r="D202" s="32" t="s">
        <v>95</v>
      </c>
      <c r="E202" s="32" t="s">
        <v>95</v>
      </c>
      <c r="F202" s="32" t="s">
        <v>95</v>
      </c>
      <c r="G202" s="32" t="s">
        <v>95</v>
      </c>
      <c r="H202" s="32" t="s">
        <v>95</v>
      </c>
      <c r="I202" s="32" t="s">
        <v>95</v>
      </c>
      <c r="J202" s="32" t="s">
        <v>95</v>
      </c>
      <c r="K202" s="32" t="s">
        <v>95</v>
      </c>
      <c r="L202" s="32" t="s">
        <v>95</v>
      </c>
      <c r="M202" s="48">
        <v>492</v>
      </c>
      <c r="N202" s="48">
        <v>1</v>
      </c>
      <c r="O202" s="48" t="s">
        <v>385</v>
      </c>
      <c r="P202" s="48">
        <v>1994</v>
      </c>
      <c r="Q202" s="48">
        <v>1995</v>
      </c>
      <c r="R202" s="49">
        <v>278.20999999999998</v>
      </c>
      <c r="S202" s="48">
        <v>10</v>
      </c>
      <c r="T202" s="48">
        <v>0</v>
      </c>
      <c r="U202" s="48">
        <f t="shared" si="20"/>
        <v>0</v>
      </c>
      <c r="V202" s="50">
        <f t="shared" si="21"/>
        <v>3</v>
      </c>
      <c r="W202" s="51">
        <v>5240</v>
      </c>
      <c r="X202" s="51">
        <v>5428</v>
      </c>
      <c r="Y202" s="51">
        <v>0</v>
      </c>
      <c r="Z202" s="32" t="s">
        <v>95</v>
      </c>
      <c r="AA202" s="50"/>
      <c r="AB202" s="52"/>
      <c r="AC202" s="48"/>
      <c r="AD202" s="48"/>
      <c r="AE202" s="48"/>
      <c r="AF202" s="48"/>
    </row>
    <row r="203" spans="1:32" s="36" customFormat="1" ht="14.4" x14ac:dyDescent="0.3">
      <c r="A203" s="32" t="s">
        <v>95</v>
      </c>
      <c r="B203" s="32" t="s">
        <v>95</v>
      </c>
      <c r="C203" s="32" t="s">
        <v>95</v>
      </c>
      <c r="D203" s="32" t="s">
        <v>95</v>
      </c>
      <c r="E203" s="32" t="s">
        <v>95</v>
      </c>
      <c r="F203" s="32" t="s">
        <v>95</v>
      </c>
      <c r="G203" s="32" t="s">
        <v>95</v>
      </c>
      <c r="H203" s="32" t="s">
        <v>95</v>
      </c>
      <c r="I203" s="32" t="s">
        <v>95</v>
      </c>
      <c r="J203" s="32" t="s">
        <v>95</v>
      </c>
      <c r="K203" s="32" t="s">
        <v>95</v>
      </c>
      <c r="L203" s="32" t="s">
        <v>95</v>
      </c>
      <c r="M203" s="48">
        <v>521</v>
      </c>
      <c r="N203" s="48">
        <v>1</v>
      </c>
      <c r="O203" s="48" t="s">
        <v>386</v>
      </c>
      <c r="P203" s="48">
        <v>1994</v>
      </c>
      <c r="Q203" s="48">
        <v>1995</v>
      </c>
      <c r="R203" s="49">
        <v>433.44</v>
      </c>
      <c r="S203" s="48">
        <v>10</v>
      </c>
      <c r="T203" s="48">
        <v>0</v>
      </c>
      <c r="U203" s="48">
        <f t="shared" si="20"/>
        <v>0</v>
      </c>
      <c r="V203" s="50">
        <f t="shared" si="21"/>
        <v>5</v>
      </c>
      <c r="W203" s="51">
        <v>591</v>
      </c>
      <c r="X203" s="51">
        <v>647</v>
      </c>
      <c r="Y203" s="51">
        <v>0</v>
      </c>
      <c r="Z203" s="32" t="s">
        <v>95</v>
      </c>
      <c r="AA203" s="50"/>
      <c r="AB203" s="52"/>
      <c r="AC203" s="48"/>
      <c r="AD203" s="48"/>
      <c r="AE203" s="48"/>
      <c r="AF203" s="48"/>
    </row>
    <row r="204" spans="1:32" s="36" customFormat="1" ht="14.4" x14ac:dyDescent="0.3">
      <c r="A204" s="32" t="s">
        <v>95</v>
      </c>
      <c r="B204" s="32" t="s">
        <v>95</v>
      </c>
      <c r="C204" s="32" t="s">
        <v>95</v>
      </c>
      <c r="D204" s="32" t="s">
        <v>95</v>
      </c>
      <c r="E204" s="32" t="s">
        <v>95</v>
      </c>
      <c r="F204" s="32" t="s">
        <v>95</v>
      </c>
      <c r="G204" s="32" t="s">
        <v>95</v>
      </c>
      <c r="H204" s="32" t="s">
        <v>95</v>
      </c>
      <c r="I204" s="32" t="s">
        <v>95</v>
      </c>
      <c r="J204" s="32" t="s">
        <v>95</v>
      </c>
      <c r="K204" s="32" t="s">
        <v>95</v>
      </c>
      <c r="L204" s="32" t="s">
        <v>95</v>
      </c>
      <c r="M204" s="48">
        <v>531</v>
      </c>
      <c r="N204" s="48">
        <v>1</v>
      </c>
      <c r="O204" s="48" t="s">
        <v>387</v>
      </c>
      <c r="P204" s="48">
        <v>1994</v>
      </c>
      <c r="Q204" s="48">
        <v>1995</v>
      </c>
      <c r="R204" s="49">
        <v>208.5</v>
      </c>
      <c r="S204" s="48">
        <v>10</v>
      </c>
      <c r="T204" s="48">
        <v>0</v>
      </c>
      <c r="U204" s="48">
        <f t="shared" si="20"/>
        <v>0</v>
      </c>
      <c r="V204" s="50">
        <f t="shared" si="21"/>
        <v>3</v>
      </c>
      <c r="W204" s="51">
        <v>987</v>
      </c>
      <c r="X204" s="51">
        <v>1039</v>
      </c>
      <c r="Y204" s="51">
        <v>0</v>
      </c>
      <c r="Z204" s="32" t="s">
        <v>95</v>
      </c>
      <c r="AA204" s="50"/>
      <c r="AB204" s="52"/>
      <c r="AC204" s="48"/>
      <c r="AD204" s="48"/>
      <c r="AE204" s="48"/>
      <c r="AF204" s="48"/>
    </row>
    <row r="205" spans="1:32" s="36" customFormat="1" ht="14.4" x14ac:dyDescent="0.3">
      <c r="A205" s="32" t="s">
        <v>95</v>
      </c>
      <c r="B205" s="32" t="s">
        <v>95</v>
      </c>
      <c r="C205" s="32" t="s">
        <v>95</v>
      </c>
      <c r="D205" s="32" t="s">
        <v>95</v>
      </c>
      <c r="E205" s="32" t="s">
        <v>95</v>
      </c>
      <c r="F205" s="32" t="s">
        <v>95</v>
      </c>
      <c r="G205" s="32" t="s">
        <v>95</v>
      </c>
      <c r="H205" s="32" t="s">
        <v>95</v>
      </c>
      <c r="I205" s="32" t="s">
        <v>95</v>
      </c>
      <c r="J205" s="32" t="s">
        <v>95</v>
      </c>
      <c r="K205" s="32" t="s">
        <v>95</v>
      </c>
      <c r="L205" s="32" t="s">
        <v>95</v>
      </c>
      <c r="M205" s="48">
        <v>550</v>
      </c>
      <c r="N205" s="48">
        <v>1</v>
      </c>
      <c r="O205" s="48" t="s">
        <v>388</v>
      </c>
      <c r="P205" s="48">
        <v>1994</v>
      </c>
      <c r="Q205" s="48">
        <v>1995</v>
      </c>
      <c r="R205" s="49">
        <v>293.24</v>
      </c>
      <c r="S205" s="48">
        <v>5</v>
      </c>
      <c r="T205" s="48">
        <v>1</v>
      </c>
      <c r="U205" s="48">
        <f t="shared" si="20"/>
        <v>0</v>
      </c>
      <c r="V205" s="50">
        <f t="shared" si="21"/>
        <v>3</v>
      </c>
      <c r="W205" s="51">
        <v>547</v>
      </c>
      <c r="X205" s="51">
        <v>382</v>
      </c>
      <c r="Y205" s="51">
        <v>0</v>
      </c>
      <c r="Z205" s="32" t="s">
        <v>95</v>
      </c>
      <c r="AA205" s="50"/>
      <c r="AB205" s="52"/>
      <c r="AC205" s="48"/>
      <c r="AD205" s="48"/>
      <c r="AE205" s="48"/>
      <c r="AF205" s="48"/>
    </row>
    <row r="206" spans="1:32" s="36" customFormat="1" ht="14.4" x14ac:dyDescent="0.3">
      <c r="A206" s="32" t="s">
        <v>95</v>
      </c>
      <c r="B206" s="32" t="s">
        <v>95</v>
      </c>
      <c r="C206" s="32" t="s">
        <v>95</v>
      </c>
      <c r="D206" s="32" t="s">
        <v>95</v>
      </c>
      <c r="E206" s="32" t="s">
        <v>95</v>
      </c>
      <c r="F206" s="32" t="s">
        <v>95</v>
      </c>
      <c r="G206" s="32" t="s">
        <v>95</v>
      </c>
      <c r="H206" s="32" t="s">
        <v>95</v>
      </c>
      <c r="I206" s="32" t="s">
        <v>95</v>
      </c>
      <c r="J206" s="32" t="s">
        <v>95</v>
      </c>
      <c r="K206" s="32" t="s">
        <v>95</v>
      </c>
      <c r="L206" s="32" t="s">
        <v>95</v>
      </c>
      <c r="M206" s="48">
        <v>561</v>
      </c>
      <c r="N206" s="48">
        <v>1</v>
      </c>
      <c r="O206" s="48" t="s">
        <v>389</v>
      </c>
      <c r="P206" s="48">
        <v>1994</v>
      </c>
      <c r="Q206" s="48">
        <v>1995</v>
      </c>
      <c r="R206" s="49">
        <v>208.02</v>
      </c>
      <c r="S206" s="48">
        <v>10</v>
      </c>
      <c r="T206" s="48">
        <v>1</v>
      </c>
      <c r="U206" s="48">
        <f t="shared" si="20"/>
        <v>0</v>
      </c>
      <c r="V206" s="50">
        <f t="shared" si="21"/>
        <v>3</v>
      </c>
      <c r="W206" s="51">
        <v>195</v>
      </c>
      <c r="X206" s="51">
        <v>153</v>
      </c>
      <c r="Y206" s="51">
        <v>0</v>
      </c>
      <c r="Z206" s="32" t="s">
        <v>95</v>
      </c>
      <c r="AA206" s="50"/>
      <c r="AB206" s="52"/>
      <c r="AC206" s="48"/>
      <c r="AD206" s="48"/>
      <c r="AE206" s="48"/>
      <c r="AF206" s="48"/>
    </row>
    <row r="207" spans="1:32" s="36" customFormat="1" ht="14.4" x14ac:dyDescent="0.3">
      <c r="A207" s="32" t="s">
        <v>95</v>
      </c>
      <c r="B207" s="32" t="s">
        <v>95</v>
      </c>
      <c r="C207" s="32" t="s">
        <v>95</v>
      </c>
      <c r="D207" s="32" t="s">
        <v>95</v>
      </c>
      <c r="E207" s="32" t="s">
        <v>95</v>
      </c>
      <c r="F207" s="32" t="s">
        <v>95</v>
      </c>
      <c r="G207" s="32" t="s">
        <v>95</v>
      </c>
      <c r="H207" s="32" t="s">
        <v>95</v>
      </c>
      <c r="I207" s="32" t="s">
        <v>95</v>
      </c>
      <c r="J207" s="32" t="s">
        <v>95</v>
      </c>
      <c r="K207" s="32" t="s">
        <v>95</v>
      </c>
      <c r="L207" s="32" t="s">
        <v>95</v>
      </c>
      <c r="M207" s="48">
        <v>564</v>
      </c>
      <c r="N207" s="48">
        <v>1</v>
      </c>
      <c r="O207" s="48" t="s">
        <v>390</v>
      </c>
      <c r="P207" s="48">
        <v>1994</v>
      </c>
      <c r="Q207" s="48">
        <v>1995</v>
      </c>
      <c r="R207" s="49">
        <v>289.29000000000002</v>
      </c>
      <c r="S207" s="48">
        <v>10</v>
      </c>
      <c r="T207" s="48">
        <v>0</v>
      </c>
      <c r="U207" s="48">
        <f t="shared" si="20"/>
        <v>0</v>
      </c>
      <c r="V207" s="50">
        <f t="shared" si="21"/>
        <v>3</v>
      </c>
      <c r="W207" s="51">
        <v>1796</v>
      </c>
      <c r="X207" s="51">
        <v>2700</v>
      </c>
      <c r="Y207" s="51">
        <v>0</v>
      </c>
      <c r="Z207" s="32" t="s">
        <v>95</v>
      </c>
      <c r="AA207" s="50"/>
      <c r="AB207" s="52"/>
      <c r="AC207" s="48"/>
      <c r="AD207" s="48"/>
      <c r="AE207" s="48"/>
      <c r="AF207" s="48"/>
    </row>
    <row r="208" spans="1:32" s="36" customFormat="1" ht="14.4" x14ac:dyDescent="0.3">
      <c r="A208" s="32" t="s">
        <v>95</v>
      </c>
      <c r="B208" s="32" t="s">
        <v>95</v>
      </c>
      <c r="C208" s="32" t="s">
        <v>95</v>
      </c>
      <c r="D208" s="32" t="s">
        <v>95</v>
      </c>
      <c r="E208" s="32" t="s">
        <v>95</v>
      </c>
      <c r="F208" s="32" t="s">
        <v>95</v>
      </c>
      <c r="G208" s="32" t="s">
        <v>95</v>
      </c>
      <c r="H208" s="32" t="s">
        <v>95</v>
      </c>
      <c r="I208" s="32" t="s">
        <v>95</v>
      </c>
      <c r="J208" s="32" t="s">
        <v>95</v>
      </c>
      <c r="K208" s="32" t="s">
        <v>95</v>
      </c>
      <c r="L208" s="32" t="s">
        <v>95</v>
      </c>
      <c r="M208" s="48">
        <v>595</v>
      </c>
      <c r="N208" s="48">
        <v>1</v>
      </c>
      <c r="O208" s="48" t="s">
        <v>391</v>
      </c>
      <c r="P208" s="48">
        <v>1994</v>
      </c>
      <c r="Q208" s="48">
        <v>1995</v>
      </c>
      <c r="R208" s="49">
        <v>439</v>
      </c>
      <c r="S208" s="48">
        <v>3</v>
      </c>
      <c r="T208" s="48">
        <v>1</v>
      </c>
      <c r="U208" s="48">
        <f t="shared" si="20"/>
        <v>0</v>
      </c>
      <c r="V208" s="50">
        <f t="shared" si="21"/>
        <v>5</v>
      </c>
      <c r="W208" s="51">
        <v>1494</v>
      </c>
      <c r="X208" s="51">
        <v>1078</v>
      </c>
      <c r="Y208" s="51">
        <v>0</v>
      </c>
      <c r="Z208" s="32" t="s">
        <v>95</v>
      </c>
      <c r="AA208" s="50"/>
      <c r="AB208" s="52"/>
      <c r="AC208" s="48"/>
      <c r="AD208" s="48"/>
      <c r="AE208" s="48"/>
      <c r="AF208" s="48"/>
    </row>
    <row r="209" spans="1:32" s="36" customFormat="1" ht="14.4" x14ac:dyDescent="0.3">
      <c r="A209" s="32" t="s">
        <v>95</v>
      </c>
      <c r="B209" s="32" t="s">
        <v>95</v>
      </c>
      <c r="C209" s="32" t="s">
        <v>95</v>
      </c>
      <c r="D209" s="32" t="s">
        <v>95</v>
      </c>
      <c r="E209" s="32" t="s">
        <v>95</v>
      </c>
      <c r="F209" s="32" t="s">
        <v>95</v>
      </c>
      <c r="G209" s="32" t="s">
        <v>95</v>
      </c>
      <c r="H209" s="32" t="s">
        <v>95</v>
      </c>
      <c r="I209" s="32" t="s">
        <v>95</v>
      </c>
      <c r="J209" s="32" t="s">
        <v>95</v>
      </c>
      <c r="K209" s="32" t="s">
        <v>95</v>
      </c>
      <c r="L209" s="32" t="s">
        <v>95</v>
      </c>
      <c r="M209" s="48">
        <v>624</v>
      </c>
      <c r="N209" s="48">
        <v>1</v>
      </c>
      <c r="O209" s="48" t="s">
        <v>392</v>
      </c>
      <c r="P209" s="48">
        <v>1994</v>
      </c>
      <c r="Q209" s="48">
        <v>1995</v>
      </c>
      <c r="R209" s="49">
        <v>331.84</v>
      </c>
      <c r="S209" s="48">
        <v>10</v>
      </c>
      <c r="T209" s="48">
        <v>0</v>
      </c>
      <c r="U209" s="48">
        <f t="shared" si="20"/>
        <v>0</v>
      </c>
      <c r="V209" s="50">
        <f t="shared" si="21"/>
        <v>4</v>
      </c>
      <c r="W209" s="51">
        <v>7108</v>
      </c>
      <c r="X209" s="51">
        <v>9267</v>
      </c>
      <c r="Y209" s="51">
        <v>0</v>
      </c>
      <c r="Z209" s="32" t="s">
        <v>95</v>
      </c>
      <c r="AA209" s="50"/>
      <c r="AB209" s="52"/>
      <c r="AC209" s="48"/>
      <c r="AD209" s="48"/>
      <c r="AE209" s="48"/>
      <c r="AF209" s="48"/>
    </row>
    <row r="210" spans="1:32" s="36" customFormat="1" ht="14.4" x14ac:dyDescent="0.3">
      <c r="A210" s="32" t="s">
        <v>95</v>
      </c>
      <c r="B210" s="32" t="s">
        <v>95</v>
      </c>
      <c r="C210" s="32" t="s">
        <v>95</v>
      </c>
      <c r="D210" s="32" t="s">
        <v>95</v>
      </c>
      <c r="E210" s="32" t="s">
        <v>95</v>
      </c>
      <c r="F210" s="32" t="s">
        <v>95</v>
      </c>
      <c r="G210" s="32" t="s">
        <v>95</v>
      </c>
      <c r="H210" s="32" t="s">
        <v>95</v>
      </c>
      <c r="I210" s="32" t="s">
        <v>95</v>
      </c>
      <c r="J210" s="32" t="s">
        <v>95</v>
      </c>
      <c r="K210" s="32" t="s">
        <v>95</v>
      </c>
      <c r="L210" s="32" t="s">
        <v>95</v>
      </c>
      <c r="M210" s="48">
        <v>624</v>
      </c>
      <c r="N210" s="48">
        <v>1</v>
      </c>
      <c r="O210" s="48" t="s">
        <v>392</v>
      </c>
      <c r="P210" s="48">
        <v>1994</v>
      </c>
      <c r="Q210" s="48">
        <v>1995</v>
      </c>
      <c r="R210" s="49">
        <v>331.84</v>
      </c>
      <c r="S210" s="48">
        <v>10</v>
      </c>
      <c r="T210" s="48">
        <v>0</v>
      </c>
      <c r="U210" s="48">
        <f t="shared" si="20"/>
        <v>0</v>
      </c>
      <c r="V210" s="50">
        <f t="shared" si="21"/>
        <v>4</v>
      </c>
      <c r="W210" s="51">
        <v>8829</v>
      </c>
      <c r="X210" s="51">
        <v>12242</v>
      </c>
      <c r="Y210" s="51">
        <v>0</v>
      </c>
      <c r="Z210" s="32" t="s">
        <v>95</v>
      </c>
      <c r="AA210" s="50"/>
      <c r="AB210" s="52"/>
      <c r="AC210" s="48"/>
      <c r="AD210" s="48"/>
      <c r="AE210" s="48"/>
      <c r="AF210" s="48"/>
    </row>
    <row r="211" spans="1:32" s="36" customFormat="1" ht="14.4" x14ac:dyDescent="0.3">
      <c r="A211" s="32" t="s">
        <v>95</v>
      </c>
      <c r="B211" s="32" t="s">
        <v>95</v>
      </c>
      <c r="C211" s="32" t="s">
        <v>95</v>
      </c>
      <c r="D211" s="32" t="s">
        <v>95</v>
      </c>
      <c r="E211" s="32" t="s">
        <v>95</v>
      </c>
      <c r="F211" s="32" t="s">
        <v>95</v>
      </c>
      <c r="G211" s="32" t="s">
        <v>95</v>
      </c>
      <c r="H211" s="32" t="s">
        <v>95</v>
      </c>
      <c r="I211" s="32" t="s">
        <v>95</v>
      </c>
      <c r="J211" s="32" t="s">
        <v>95</v>
      </c>
      <c r="K211" s="32" t="s">
        <v>95</v>
      </c>
      <c r="L211" s="32" t="s">
        <v>95</v>
      </c>
      <c r="M211" s="48">
        <v>630</v>
      </c>
      <c r="N211" s="48">
        <v>1</v>
      </c>
      <c r="O211" s="48" t="s">
        <v>393</v>
      </c>
      <c r="P211" s="48">
        <v>1994</v>
      </c>
      <c r="Q211" s="48">
        <v>1995</v>
      </c>
      <c r="R211" s="49">
        <v>337.7</v>
      </c>
      <c r="S211" s="48">
        <v>5</v>
      </c>
      <c r="T211" s="48">
        <v>1</v>
      </c>
      <c r="U211" s="48">
        <f t="shared" si="20"/>
        <v>0</v>
      </c>
      <c r="V211" s="50">
        <f t="shared" si="21"/>
        <v>4</v>
      </c>
      <c r="W211" s="51">
        <v>447</v>
      </c>
      <c r="X211" s="51">
        <v>91</v>
      </c>
      <c r="Y211" s="51">
        <v>0</v>
      </c>
      <c r="Z211" s="32" t="s">
        <v>95</v>
      </c>
      <c r="AA211" s="50"/>
      <c r="AB211" s="52"/>
      <c r="AC211" s="48"/>
      <c r="AD211" s="48"/>
      <c r="AE211" s="48"/>
      <c r="AF211" s="48"/>
    </row>
    <row r="212" spans="1:32" s="36" customFormat="1" ht="14.4" x14ac:dyDescent="0.3">
      <c r="A212" s="32" t="s">
        <v>95</v>
      </c>
      <c r="B212" s="32" t="s">
        <v>95</v>
      </c>
      <c r="C212" s="32" t="s">
        <v>95</v>
      </c>
      <c r="D212" s="32" t="s">
        <v>95</v>
      </c>
      <c r="E212" s="32" t="s">
        <v>95</v>
      </c>
      <c r="F212" s="32" t="s">
        <v>95</v>
      </c>
      <c r="G212" s="32" t="s">
        <v>95</v>
      </c>
      <c r="H212" s="32" t="s">
        <v>95</v>
      </c>
      <c r="I212" s="32" t="s">
        <v>95</v>
      </c>
      <c r="J212" s="32" t="s">
        <v>95</v>
      </c>
      <c r="K212" s="32" t="s">
        <v>95</v>
      </c>
      <c r="L212" s="32" t="s">
        <v>95</v>
      </c>
      <c r="M212" s="48">
        <v>633</v>
      </c>
      <c r="N212" s="48">
        <v>1</v>
      </c>
      <c r="O212" s="48" t="s">
        <v>394</v>
      </c>
      <c r="P212" s="48">
        <v>1994</v>
      </c>
      <c r="Q212" s="48">
        <v>1995</v>
      </c>
      <c r="R212" s="49">
        <v>303</v>
      </c>
      <c r="S212" s="48">
        <v>5</v>
      </c>
      <c r="T212" s="48">
        <v>1</v>
      </c>
      <c r="U212" s="48">
        <f t="shared" si="20"/>
        <v>0</v>
      </c>
      <c r="V212" s="50">
        <f t="shared" si="21"/>
        <v>4</v>
      </c>
      <c r="W212" s="51">
        <v>348</v>
      </c>
      <c r="X212" s="51">
        <v>291</v>
      </c>
      <c r="Y212" s="51">
        <v>0</v>
      </c>
      <c r="Z212" s="32" t="s">
        <v>95</v>
      </c>
      <c r="AA212" s="50"/>
      <c r="AB212" s="52"/>
      <c r="AC212" s="48"/>
      <c r="AD212" s="48"/>
      <c r="AE212" s="48"/>
      <c r="AF212" s="48"/>
    </row>
    <row r="213" spans="1:32" s="36" customFormat="1" ht="14.4" x14ac:dyDescent="0.3">
      <c r="A213" s="32" t="s">
        <v>95</v>
      </c>
      <c r="B213" s="32" t="s">
        <v>95</v>
      </c>
      <c r="C213" s="32" t="s">
        <v>95</v>
      </c>
      <c r="D213" s="32" t="s">
        <v>95</v>
      </c>
      <c r="E213" s="32" t="s">
        <v>95</v>
      </c>
      <c r="F213" s="32" t="s">
        <v>95</v>
      </c>
      <c r="G213" s="32" t="s">
        <v>95</v>
      </c>
      <c r="H213" s="32" t="s">
        <v>95</v>
      </c>
      <c r="I213" s="32" t="s">
        <v>95</v>
      </c>
      <c r="J213" s="32" t="s">
        <v>95</v>
      </c>
      <c r="K213" s="32" t="s">
        <v>95</v>
      </c>
      <c r="L213" s="32" t="s">
        <v>95</v>
      </c>
      <c r="M213" s="48">
        <v>638</v>
      </c>
      <c r="N213" s="48">
        <v>1</v>
      </c>
      <c r="O213" s="48" t="s">
        <v>395</v>
      </c>
      <c r="P213" s="48">
        <v>1994</v>
      </c>
      <c r="Q213" s="48">
        <v>1995</v>
      </c>
      <c r="R213" s="49">
        <v>434</v>
      </c>
      <c r="S213" s="48">
        <v>5</v>
      </c>
      <c r="T213" s="48">
        <v>0</v>
      </c>
      <c r="U213" s="48">
        <f t="shared" si="20"/>
        <v>0</v>
      </c>
      <c r="V213" s="50">
        <f t="shared" si="21"/>
        <v>5</v>
      </c>
      <c r="W213" s="51">
        <v>173</v>
      </c>
      <c r="X213" s="51">
        <v>254</v>
      </c>
      <c r="Y213" s="51">
        <v>0</v>
      </c>
      <c r="Z213" s="32" t="s">
        <v>95</v>
      </c>
      <c r="AA213" s="50"/>
      <c r="AB213" s="52"/>
      <c r="AC213" s="48"/>
      <c r="AD213" s="48"/>
      <c r="AE213" s="48"/>
      <c r="AF213" s="48"/>
    </row>
    <row r="214" spans="1:32" s="36" customFormat="1" ht="14.4" x14ac:dyDescent="0.3">
      <c r="A214" s="32" t="s">
        <v>95</v>
      </c>
      <c r="B214" s="32" t="s">
        <v>95</v>
      </c>
      <c r="C214" s="32" t="s">
        <v>95</v>
      </c>
      <c r="D214" s="32" t="s">
        <v>95</v>
      </c>
      <c r="E214" s="32" t="s">
        <v>95</v>
      </c>
      <c r="F214" s="32" t="s">
        <v>95</v>
      </c>
      <c r="G214" s="32" t="s">
        <v>95</v>
      </c>
      <c r="H214" s="32" t="s">
        <v>95</v>
      </c>
      <c r="I214" s="32" t="s">
        <v>95</v>
      </c>
      <c r="J214" s="32" t="s">
        <v>95</v>
      </c>
      <c r="K214" s="32" t="s">
        <v>95</v>
      </c>
      <c r="L214" s="32" t="s">
        <v>95</v>
      </c>
      <c r="M214" s="48">
        <v>700</v>
      </c>
      <c r="N214" s="48">
        <v>1</v>
      </c>
      <c r="O214" s="48" t="s">
        <v>396</v>
      </c>
      <c r="P214" s="48">
        <v>1994</v>
      </c>
      <c r="Q214" s="48">
        <v>1995</v>
      </c>
      <c r="R214" s="49">
        <v>367.96</v>
      </c>
      <c r="S214" s="48">
        <v>10</v>
      </c>
      <c r="T214" s="48">
        <v>1</v>
      </c>
      <c r="U214" s="48">
        <f t="shared" si="20"/>
        <v>0</v>
      </c>
      <c r="V214" s="50">
        <f t="shared" si="21"/>
        <v>4</v>
      </c>
      <c r="W214" s="51">
        <v>1810</v>
      </c>
      <c r="X214" s="51">
        <v>1209</v>
      </c>
      <c r="Y214" s="51">
        <v>0</v>
      </c>
      <c r="Z214" s="32" t="s">
        <v>95</v>
      </c>
      <c r="AA214" s="50"/>
      <c r="AB214" s="52"/>
      <c r="AC214" s="48"/>
      <c r="AD214" s="48"/>
      <c r="AE214" s="48"/>
      <c r="AF214" s="48"/>
    </row>
    <row r="215" spans="1:32" s="36" customFormat="1" ht="14.4" x14ac:dyDescent="0.3">
      <c r="A215" s="32" t="s">
        <v>95</v>
      </c>
      <c r="B215" s="32" t="s">
        <v>95</v>
      </c>
      <c r="C215" s="32" t="s">
        <v>95</v>
      </c>
      <c r="D215" s="32" t="s">
        <v>95</v>
      </c>
      <c r="E215" s="32" t="s">
        <v>95</v>
      </c>
      <c r="F215" s="32" t="s">
        <v>95</v>
      </c>
      <c r="G215" s="32" t="s">
        <v>95</v>
      </c>
      <c r="H215" s="32" t="s">
        <v>95</v>
      </c>
      <c r="I215" s="32" t="s">
        <v>95</v>
      </c>
      <c r="J215" s="32" t="s">
        <v>95</v>
      </c>
      <c r="K215" s="32" t="s">
        <v>95</v>
      </c>
      <c r="L215" s="32" t="s">
        <v>95</v>
      </c>
      <c r="M215" s="48">
        <v>717</v>
      </c>
      <c r="N215" s="48">
        <v>1</v>
      </c>
      <c r="O215" s="48" t="s">
        <v>345</v>
      </c>
      <c r="P215" s="48">
        <v>1994</v>
      </c>
      <c r="Q215" s="48">
        <v>1995</v>
      </c>
      <c r="R215" s="49">
        <v>649.54</v>
      </c>
      <c r="S215" s="48">
        <v>5</v>
      </c>
      <c r="T215" s="48">
        <v>0</v>
      </c>
      <c r="U215" s="48">
        <f t="shared" si="20"/>
        <v>0</v>
      </c>
      <c r="V215" s="50">
        <f t="shared" si="21"/>
        <v>7</v>
      </c>
      <c r="W215" s="51">
        <v>783</v>
      </c>
      <c r="X215" s="51">
        <v>1299</v>
      </c>
      <c r="Y215" s="51">
        <v>0</v>
      </c>
      <c r="Z215" s="32" t="s">
        <v>95</v>
      </c>
      <c r="AA215" s="50"/>
      <c r="AB215" s="52"/>
      <c r="AC215" s="48"/>
      <c r="AD215" s="48"/>
      <c r="AE215" s="48"/>
      <c r="AF215" s="48"/>
    </row>
    <row r="216" spans="1:32" s="36" customFormat="1" ht="14.4" x14ac:dyDescent="0.3">
      <c r="A216" s="32" t="s">
        <v>95</v>
      </c>
      <c r="B216" s="32" t="s">
        <v>95</v>
      </c>
      <c r="C216" s="32" t="s">
        <v>95</v>
      </c>
      <c r="D216" s="32" t="s">
        <v>95</v>
      </c>
      <c r="E216" s="32" t="s">
        <v>95</v>
      </c>
      <c r="F216" s="32" t="s">
        <v>95</v>
      </c>
      <c r="G216" s="32" t="s">
        <v>95</v>
      </c>
      <c r="H216" s="32" t="s">
        <v>95</v>
      </c>
      <c r="I216" s="32" t="s">
        <v>95</v>
      </c>
      <c r="J216" s="32" t="s">
        <v>95</v>
      </c>
      <c r="K216" s="32" t="s">
        <v>95</v>
      </c>
      <c r="L216" s="32" t="s">
        <v>95</v>
      </c>
      <c r="M216" s="48">
        <v>731</v>
      </c>
      <c r="N216" s="48">
        <v>1</v>
      </c>
      <c r="O216" s="48" t="s">
        <v>397</v>
      </c>
      <c r="P216" s="48">
        <v>1994</v>
      </c>
      <c r="Q216" s="48">
        <v>1995</v>
      </c>
      <c r="R216" s="49">
        <v>498</v>
      </c>
      <c r="S216" s="48">
        <v>1</v>
      </c>
      <c r="T216" s="48">
        <v>0</v>
      </c>
      <c r="U216" s="48">
        <f t="shared" si="20"/>
        <v>0</v>
      </c>
      <c r="V216" s="50">
        <f t="shared" si="21"/>
        <v>5</v>
      </c>
      <c r="W216" s="51">
        <v>470</v>
      </c>
      <c r="X216" s="51">
        <v>1055</v>
      </c>
      <c r="Y216" s="51">
        <v>0</v>
      </c>
      <c r="Z216" s="32" t="s">
        <v>95</v>
      </c>
      <c r="AA216" s="50"/>
      <c r="AB216" s="52"/>
      <c r="AC216" s="48"/>
      <c r="AD216" s="48"/>
      <c r="AE216" s="48"/>
      <c r="AF216" s="48"/>
    </row>
    <row r="217" spans="1:32" s="36" customFormat="1" ht="14.4" x14ac:dyDescent="0.3">
      <c r="A217" s="32" t="s">
        <v>95</v>
      </c>
      <c r="B217" s="32" t="s">
        <v>95</v>
      </c>
      <c r="C217" s="32" t="s">
        <v>95</v>
      </c>
      <c r="D217" s="32" t="s">
        <v>95</v>
      </c>
      <c r="E217" s="32" t="s">
        <v>95</v>
      </c>
      <c r="F217" s="32" t="s">
        <v>95</v>
      </c>
      <c r="G217" s="32" t="s">
        <v>95</v>
      </c>
      <c r="H217" s="32" t="s">
        <v>95</v>
      </c>
      <c r="I217" s="32" t="s">
        <v>95</v>
      </c>
      <c r="J217" s="32" t="s">
        <v>95</v>
      </c>
      <c r="K217" s="32" t="s">
        <v>95</v>
      </c>
      <c r="L217" s="32" t="s">
        <v>95</v>
      </c>
      <c r="M217" s="48">
        <v>736</v>
      </c>
      <c r="N217" s="48">
        <v>1</v>
      </c>
      <c r="O217" s="48" t="s">
        <v>398</v>
      </c>
      <c r="P217" s="48">
        <v>1994</v>
      </c>
      <c r="Q217" s="48">
        <v>1995</v>
      </c>
      <c r="R217" s="49">
        <v>215.04</v>
      </c>
      <c r="S217" s="48">
        <v>10</v>
      </c>
      <c r="T217" s="48">
        <v>1</v>
      </c>
      <c r="U217" s="48">
        <f t="shared" si="20"/>
        <v>0</v>
      </c>
      <c r="V217" s="50">
        <f t="shared" si="21"/>
        <v>3</v>
      </c>
      <c r="W217" s="51">
        <v>594</v>
      </c>
      <c r="X217" s="51">
        <v>318</v>
      </c>
      <c r="Y217" s="51">
        <v>0</v>
      </c>
      <c r="Z217" s="32" t="s">
        <v>95</v>
      </c>
      <c r="AA217" s="50"/>
      <c r="AB217" s="52"/>
      <c r="AC217" s="48"/>
      <c r="AD217" s="48"/>
      <c r="AE217" s="48"/>
      <c r="AF217" s="48"/>
    </row>
    <row r="218" spans="1:32" s="36" customFormat="1" ht="14.4" x14ac:dyDescent="0.3">
      <c r="A218" s="32" t="s">
        <v>95</v>
      </c>
      <c r="B218" s="32" t="s">
        <v>95</v>
      </c>
      <c r="C218" s="32" t="s">
        <v>95</v>
      </c>
      <c r="D218" s="32" t="s">
        <v>95</v>
      </c>
      <c r="E218" s="32" t="s">
        <v>95</v>
      </c>
      <c r="F218" s="32" t="s">
        <v>95</v>
      </c>
      <c r="G218" s="32" t="s">
        <v>95</v>
      </c>
      <c r="H218" s="32" t="s">
        <v>95</v>
      </c>
      <c r="I218" s="32" t="s">
        <v>95</v>
      </c>
      <c r="J218" s="32" t="s">
        <v>95</v>
      </c>
      <c r="K218" s="32" t="s">
        <v>95</v>
      </c>
      <c r="L218" s="32" t="s">
        <v>95</v>
      </c>
      <c r="M218" s="48">
        <v>737</v>
      </c>
      <c r="N218" s="48">
        <v>1</v>
      </c>
      <c r="O218" s="48" t="s">
        <v>399</v>
      </c>
      <c r="P218" s="48">
        <v>1994</v>
      </c>
      <c r="Q218" s="48">
        <v>1995</v>
      </c>
      <c r="R218" s="49">
        <v>346.53</v>
      </c>
      <c r="S218" s="48">
        <v>10</v>
      </c>
      <c r="T218" s="48">
        <v>1</v>
      </c>
      <c r="U218" s="48">
        <f t="shared" si="20"/>
        <v>0</v>
      </c>
      <c r="V218" s="50">
        <f t="shared" si="21"/>
        <v>4</v>
      </c>
      <c r="W218" s="51">
        <v>558</v>
      </c>
      <c r="X218" s="51">
        <v>256</v>
      </c>
      <c r="Y218" s="51">
        <v>0</v>
      </c>
      <c r="Z218" s="32" t="s">
        <v>95</v>
      </c>
      <c r="AA218" s="50"/>
      <c r="AB218" s="52"/>
      <c r="AC218" s="48"/>
      <c r="AD218" s="48"/>
      <c r="AE218" s="48"/>
      <c r="AF218" s="48"/>
    </row>
    <row r="219" spans="1:32" s="36" customFormat="1" ht="14.4" x14ac:dyDescent="0.3">
      <c r="A219" s="32" t="s">
        <v>95</v>
      </c>
      <c r="B219" s="32" t="s">
        <v>95</v>
      </c>
      <c r="C219" s="32" t="s">
        <v>95</v>
      </c>
      <c r="D219" s="32" t="s">
        <v>95</v>
      </c>
      <c r="E219" s="32" t="s">
        <v>95</v>
      </c>
      <c r="F219" s="32" t="s">
        <v>95</v>
      </c>
      <c r="G219" s="32" t="s">
        <v>95</v>
      </c>
      <c r="H219" s="32" t="s">
        <v>95</v>
      </c>
      <c r="I219" s="32" t="s">
        <v>95</v>
      </c>
      <c r="J219" s="32" t="s">
        <v>95</v>
      </c>
      <c r="K219" s="32" t="s">
        <v>95</v>
      </c>
      <c r="L219" s="32" t="s">
        <v>95</v>
      </c>
      <c r="M219" s="48">
        <v>739</v>
      </c>
      <c r="N219" s="48">
        <v>1</v>
      </c>
      <c r="O219" s="48" t="s">
        <v>400</v>
      </c>
      <c r="P219" s="48">
        <v>1994</v>
      </c>
      <c r="Q219" s="48">
        <v>1995</v>
      </c>
      <c r="R219" s="49">
        <v>325.24</v>
      </c>
      <c r="S219" s="48">
        <v>5</v>
      </c>
      <c r="T219" s="48">
        <v>1</v>
      </c>
      <c r="U219" s="48">
        <f t="shared" si="20"/>
        <v>0</v>
      </c>
      <c r="V219" s="50">
        <f t="shared" si="21"/>
        <v>4</v>
      </c>
      <c r="W219" s="51">
        <v>787</v>
      </c>
      <c r="X219" s="51">
        <v>654</v>
      </c>
      <c r="Y219" s="51">
        <v>0</v>
      </c>
      <c r="Z219" s="32" t="s">
        <v>95</v>
      </c>
      <c r="AA219" s="50"/>
      <c r="AB219" s="52"/>
      <c r="AC219" s="48"/>
      <c r="AD219" s="48"/>
      <c r="AE219" s="48"/>
      <c r="AF219" s="48"/>
    </row>
    <row r="220" spans="1:32" s="36" customFormat="1" ht="14.4" x14ac:dyDescent="0.3">
      <c r="A220" s="32" t="s">
        <v>95</v>
      </c>
      <c r="B220" s="32" t="s">
        <v>95</v>
      </c>
      <c r="C220" s="32" t="s">
        <v>95</v>
      </c>
      <c r="D220" s="32" t="s">
        <v>95</v>
      </c>
      <c r="E220" s="32" t="s">
        <v>95</v>
      </c>
      <c r="F220" s="32" t="s">
        <v>95</v>
      </c>
      <c r="G220" s="32" t="s">
        <v>95</v>
      </c>
      <c r="H220" s="32" t="s">
        <v>95</v>
      </c>
      <c r="I220" s="32" t="s">
        <v>95</v>
      </c>
      <c r="J220" s="32" t="s">
        <v>95</v>
      </c>
      <c r="K220" s="32" t="s">
        <v>95</v>
      </c>
      <c r="L220" s="32" t="s">
        <v>95</v>
      </c>
      <c r="M220" s="48">
        <v>740</v>
      </c>
      <c r="N220" s="48">
        <v>1</v>
      </c>
      <c r="O220" s="48" t="s">
        <v>401</v>
      </c>
      <c r="P220" s="48">
        <v>1994</v>
      </c>
      <c r="Q220" s="48">
        <v>1995</v>
      </c>
      <c r="R220" s="49">
        <v>404</v>
      </c>
      <c r="S220" s="48">
        <v>3</v>
      </c>
      <c r="T220" s="48">
        <v>1</v>
      </c>
      <c r="U220" s="48">
        <f t="shared" si="20"/>
        <v>0</v>
      </c>
      <c r="V220" s="50">
        <f t="shared" si="21"/>
        <v>5</v>
      </c>
      <c r="W220" s="51">
        <v>1705</v>
      </c>
      <c r="X220" s="51">
        <v>1356</v>
      </c>
      <c r="Y220" s="51">
        <v>0</v>
      </c>
      <c r="Z220" s="32" t="s">
        <v>95</v>
      </c>
      <c r="AA220" s="50"/>
      <c r="AB220" s="52"/>
      <c r="AC220" s="48"/>
      <c r="AD220" s="48"/>
      <c r="AE220" s="48"/>
      <c r="AF220" s="48"/>
    </row>
    <row r="221" spans="1:32" s="36" customFormat="1" ht="14.4" x14ac:dyDescent="0.3">
      <c r="A221" s="32" t="s">
        <v>95</v>
      </c>
      <c r="B221" s="32" t="s">
        <v>95</v>
      </c>
      <c r="C221" s="32" t="s">
        <v>95</v>
      </c>
      <c r="D221" s="32" t="s">
        <v>95</v>
      </c>
      <c r="E221" s="32" t="s">
        <v>95</v>
      </c>
      <c r="F221" s="32" t="s">
        <v>95</v>
      </c>
      <c r="G221" s="32" t="s">
        <v>95</v>
      </c>
      <c r="H221" s="32" t="s">
        <v>95</v>
      </c>
      <c r="I221" s="32" t="s">
        <v>95</v>
      </c>
      <c r="J221" s="32" t="s">
        <v>95</v>
      </c>
      <c r="K221" s="32" t="s">
        <v>95</v>
      </c>
      <c r="L221" s="32" t="s">
        <v>95</v>
      </c>
      <c r="M221" s="48">
        <v>742</v>
      </c>
      <c r="N221" s="48">
        <v>1</v>
      </c>
      <c r="O221" s="48" t="s">
        <v>348</v>
      </c>
      <c r="P221" s="48">
        <v>1994</v>
      </c>
      <c r="Q221" s="48">
        <v>1995</v>
      </c>
      <c r="R221" s="49">
        <v>303.43</v>
      </c>
      <c r="S221" s="48">
        <v>4</v>
      </c>
      <c r="T221" s="48">
        <v>1</v>
      </c>
      <c r="U221" s="48">
        <f t="shared" si="20"/>
        <v>0</v>
      </c>
      <c r="V221" s="50">
        <f t="shared" si="21"/>
        <v>4</v>
      </c>
      <c r="W221" s="51">
        <v>14518</v>
      </c>
      <c r="X221" s="51">
        <v>12481</v>
      </c>
      <c r="Y221" s="51">
        <v>0</v>
      </c>
      <c r="Z221" s="32" t="s">
        <v>95</v>
      </c>
      <c r="AA221" s="50"/>
      <c r="AB221" s="52"/>
      <c r="AC221" s="48"/>
      <c r="AD221" s="48"/>
      <c r="AE221" s="48"/>
      <c r="AF221" s="48"/>
    </row>
    <row r="222" spans="1:32" s="36" customFormat="1" ht="14.4" x14ac:dyDescent="0.3">
      <c r="A222" s="32" t="s">
        <v>95</v>
      </c>
      <c r="B222" s="32" t="s">
        <v>95</v>
      </c>
      <c r="C222" s="32" t="s">
        <v>95</v>
      </c>
      <c r="D222" s="32" t="s">
        <v>95</v>
      </c>
      <c r="E222" s="32" t="s">
        <v>95</v>
      </c>
      <c r="F222" s="32" t="s">
        <v>95</v>
      </c>
      <c r="G222" s="32" t="s">
        <v>95</v>
      </c>
      <c r="H222" s="32" t="s">
        <v>95</v>
      </c>
      <c r="I222" s="32" t="s">
        <v>95</v>
      </c>
      <c r="J222" s="32" t="s">
        <v>95</v>
      </c>
      <c r="K222" s="32" t="s">
        <v>95</v>
      </c>
      <c r="L222" s="32" t="s">
        <v>95</v>
      </c>
      <c r="M222" s="48">
        <v>761</v>
      </c>
      <c r="N222" s="48">
        <v>1</v>
      </c>
      <c r="O222" s="48" t="s">
        <v>299</v>
      </c>
      <c r="P222" s="48">
        <v>1994</v>
      </c>
      <c r="Q222" s="48">
        <v>1995</v>
      </c>
      <c r="R222" s="49">
        <v>247.11</v>
      </c>
      <c r="S222" s="48">
        <v>10</v>
      </c>
      <c r="T222" s="48">
        <v>1</v>
      </c>
      <c r="U222" s="48">
        <f t="shared" si="20"/>
        <v>0</v>
      </c>
      <c r="V222" s="50">
        <f t="shared" si="21"/>
        <v>3</v>
      </c>
      <c r="W222" s="51">
        <v>7806</v>
      </c>
      <c r="X222" s="51">
        <v>3300</v>
      </c>
      <c r="Y222" s="51">
        <v>0</v>
      </c>
      <c r="Z222" s="32" t="s">
        <v>95</v>
      </c>
      <c r="AA222" s="50"/>
      <c r="AB222" s="52"/>
      <c r="AC222" s="48"/>
      <c r="AD222" s="48"/>
      <c r="AE222" s="48"/>
      <c r="AF222" s="48"/>
    </row>
    <row r="223" spans="1:32" s="36" customFormat="1" ht="14.4" x14ac:dyDescent="0.3">
      <c r="A223" s="32" t="s">
        <v>95</v>
      </c>
      <c r="B223" s="32" t="s">
        <v>95</v>
      </c>
      <c r="C223" s="32" t="s">
        <v>95</v>
      </c>
      <c r="D223" s="32" t="s">
        <v>95</v>
      </c>
      <c r="E223" s="32" t="s">
        <v>95</v>
      </c>
      <c r="F223" s="32" t="s">
        <v>95</v>
      </c>
      <c r="G223" s="32" t="s">
        <v>95</v>
      </c>
      <c r="H223" s="32" t="s">
        <v>95</v>
      </c>
      <c r="I223" s="32" t="s">
        <v>95</v>
      </c>
      <c r="J223" s="32" t="s">
        <v>95</v>
      </c>
      <c r="K223" s="32" t="s">
        <v>95</v>
      </c>
      <c r="L223" s="32" t="s">
        <v>95</v>
      </c>
      <c r="M223" s="48">
        <v>832</v>
      </c>
      <c r="N223" s="48">
        <v>1</v>
      </c>
      <c r="O223" s="48" t="s">
        <v>233</v>
      </c>
      <c r="P223" s="48">
        <v>1994</v>
      </c>
      <c r="Q223" s="48">
        <v>1995</v>
      </c>
      <c r="R223" s="49">
        <v>105</v>
      </c>
      <c r="S223" s="48">
        <v>10</v>
      </c>
      <c r="T223" s="48">
        <v>1</v>
      </c>
      <c r="U223" s="48">
        <f t="shared" si="20"/>
        <v>0</v>
      </c>
      <c r="V223" s="50">
        <f t="shared" si="21"/>
        <v>2</v>
      </c>
      <c r="W223" s="51">
        <v>1717</v>
      </c>
      <c r="X223" s="51">
        <v>1312</v>
      </c>
      <c r="Y223" s="51">
        <v>0</v>
      </c>
      <c r="Z223" s="32" t="s">
        <v>95</v>
      </c>
      <c r="AA223" s="50"/>
      <c r="AB223" s="52"/>
      <c r="AC223" s="48"/>
      <c r="AD223" s="48"/>
      <c r="AE223" s="48"/>
      <c r="AF223" s="48"/>
    </row>
    <row r="224" spans="1:32" s="36" customFormat="1" ht="14.4" x14ac:dyDescent="0.3">
      <c r="A224" s="32" t="s">
        <v>95</v>
      </c>
      <c r="B224" s="32" t="s">
        <v>95</v>
      </c>
      <c r="C224" s="32" t="s">
        <v>95</v>
      </c>
      <c r="D224" s="32" t="s">
        <v>95</v>
      </c>
      <c r="E224" s="32" t="s">
        <v>95</v>
      </c>
      <c r="F224" s="32" t="s">
        <v>95</v>
      </c>
      <c r="G224" s="32" t="s">
        <v>95</v>
      </c>
      <c r="H224" s="32" t="s">
        <v>95</v>
      </c>
      <c r="I224" s="32" t="s">
        <v>95</v>
      </c>
      <c r="J224" s="32" t="s">
        <v>95</v>
      </c>
      <c r="K224" s="32" t="s">
        <v>95</v>
      </c>
      <c r="L224" s="32" t="s">
        <v>95</v>
      </c>
      <c r="M224" s="48">
        <v>832</v>
      </c>
      <c r="N224" s="48">
        <v>1</v>
      </c>
      <c r="O224" s="48" t="s">
        <v>233</v>
      </c>
      <c r="P224" s="48">
        <v>1994</v>
      </c>
      <c r="Q224" s="48">
        <v>1995</v>
      </c>
      <c r="R224" s="49">
        <v>75</v>
      </c>
      <c r="S224" s="48">
        <v>10</v>
      </c>
      <c r="T224" s="48">
        <v>1</v>
      </c>
      <c r="U224" s="48">
        <f t="shared" si="20"/>
        <v>0</v>
      </c>
      <c r="V224" s="50">
        <f t="shared" si="21"/>
        <v>1</v>
      </c>
      <c r="W224" s="51">
        <v>1556</v>
      </c>
      <c r="X224" s="51">
        <v>1523</v>
      </c>
      <c r="Y224" s="51">
        <v>0</v>
      </c>
      <c r="Z224" s="32" t="s">
        <v>95</v>
      </c>
      <c r="AA224" s="50"/>
      <c r="AB224" s="52"/>
      <c r="AC224" s="48"/>
      <c r="AD224" s="48"/>
      <c r="AE224" s="48"/>
      <c r="AF224" s="48"/>
    </row>
    <row r="225" spans="1:32" s="36" customFormat="1" ht="14.4" x14ac:dyDescent="0.3">
      <c r="A225" s="32" t="s">
        <v>95</v>
      </c>
      <c r="B225" s="32" t="s">
        <v>95</v>
      </c>
      <c r="C225" s="32" t="s">
        <v>95</v>
      </c>
      <c r="D225" s="32" t="s">
        <v>95</v>
      </c>
      <c r="E225" s="32" t="s">
        <v>95</v>
      </c>
      <c r="F225" s="32" t="s">
        <v>95</v>
      </c>
      <c r="G225" s="32" t="s">
        <v>95</v>
      </c>
      <c r="H225" s="32" t="s">
        <v>95</v>
      </c>
      <c r="I225" s="32" t="s">
        <v>95</v>
      </c>
      <c r="J225" s="32" t="s">
        <v>95</v>
      </c>
      <c r="K225" s="32" t="s">
        <v>95</v>
      </c>
      <c r="L225" s="32" t="s">
        <v>95</v>
      </c>
      <c r="M225" s="48">
        <v>833</v>
      </c>
      <c r="N225" s="48">
        <v>1</v>
      </c>
      <c r="O225" s="48" t="s">
        <v>355</v>
      </c>
      <c r="P225" s="48">
        <v>1994</v>
      </c>
      <c r="Q225" s="48">
        <v>1995</v>
      </c>
      <c r="R225" s="49">
        <v>205.8</v>
      </c>
      <c r="S225" s="48">
        <v>10</v>
      </c>
      <c r="T225" s="48">
        <v>0</v>
      </c>
      <c r="U225" s="48">
        <f t="shared" si="20"/>
        <v>0</v>
      </c>
      <c r="V225" s="50">
        <f t="shared" si="21"/>
        <v>3</v>
      </c>
      <c r="W225" s="51">
        <v>11312</v>
      </c>
      <c r="X225" s="51">
        <v>12197</v>
      </c>
      <c r="Y225" s="51">
        <v>0</v>
      </c>
      <c r="Z225" s="32" t="s">
        <v>95</v>
      </c>
      <c r="AA225" s="50"/>
      <c r="AB225" s="52"/>
      <c r="AC225" s="48"/>
      <c r="AD225" s="48"/>
      <c r="AE225" s="48"/>
      <c r="AF225" s="48"/>
    </row>
    <row r="226" spans="1:32" s="36" customFormat="1" ht="14.4" x14ac:dyDescent="0.3">
      <c r="A226" s="32" t="s">
        <v>95</v>
      </c>
      <c r="B226" s="32" t="s">
        <v>95</v>
      </c>
      <c r="C226" s="32" t="s">
        <v>95</v>
      </c>
      <c r="D226" s="32" t="s">
        <v>95</v>
      </c>
      <c r="E226" s="32" t="s">
        <v>95</v>
      </c>
      <c r="F226" s="32" t="s">
        <v>95</v>
      </c>
      <c r="G226" s="32" t="s">
        <v>95</v>
      </c>
      <c r="H226" s="32" t="s">
        <v>95</v>
      </c>
      <c r="I226" s="32" t="s">
        <v>95</v>
      </c>
      <c r="J226" s="32" t="s">
        <v>95</v>
      </c>
      <c r="K226" s="32" t="s">
        <v>95</v>
      </c>
      <c r="L226" s="32" t="s">
        <v>95</v>
      </c>
      <c r="M226" s="48">
        <v>840</v>
      </c>
      <c r="N226" s="48">
        <v>1</v>
      </c>
      <c r="O226" s="48" t="s">
        <v>402</v>
      </c>
      <c r="P226" s="48">
        <v>1994</v>
      </c>
      <c r="Q226" s="48">
        <v>1995</v>
      </c>
      <c r="R226" s="49">
        <v>167</v>
      </c>
      <c r="S226" s="48">
        <v>10</v>
      </c>
      <c r="T226" s="48">
        <v>0</v>
      </c>
      <c r="U226" s="48">
        <f t="shared" si="20"/>
        <v>0</v>
      </c>
      <c r="V226" s="50">
        <f t="shared" si="21"/>
        <v>2</v>
      </c>
      <c r="W226" s="51">
        <v>1249</v>
      </c>
      <c r="X226" s="51">
        <v>1296</v>
      </c>
      <c r="Y226" s="51">
        <v>0</v>
      </c>
      <c r="Z226" s="32" t="s">
        <v>95</v>
      </c>
      <c r="AA226" s="50"/>
      <c r="AB226" s="52"/>
      <c r="AC226" s="48"/>
      <c r="AD226" s="48"/>
      <c r="AE226" s="48"/>
      <c r="AF226" s="48"/>
    </row>
    <row r="227" spans="1:32" s="36" customFormat="1" ht="14.4" x14ac:dyDescent="0.3">
      <c r="A227" s="32" t="s">
        <v>95</v>
      </c>
      <c r="B227" s="32" t="s">
        <v>95</v>
      </c>
      <c r="C227" s="32" t="s">
        <v>95</v>
      </c>
      <c r="D227" s="32" t="s">
        <v>95</v>
      </c>
      <c r="E227" s="32" t="s">
        <v>95</v>
      </c>
      <c r="F227" s="32" t="s">
        <v>95</v>
      </c>
      <c r="G227" s="32" t="s">
        <v>95</v>
      </c>
      <c r="H227" s="32" t="s">
        <v>95</v>
      </c>
      <c r="I227" s="32" t="s">
        <v>95</v>
      </c>
      <c r="J227" s="32" t="s">
        <v>95</v>
      </c>
      <c r="K227" s="32" t="s">
        <v>95</v>
      </c>
      <c r="L227" s="32" t="s">
        <v>95</v>
      </c>
      <c r="M227" s="48">
        <v>877</v>
      </c>
      <c r="N227" s="48">
        <v>1</v>
      </c>
      <c r="O227" s="48" t="s">
        <v>261</v>
      </c>
      <c r="P227" s="48">
        <v>1994</v>
      </c>
      <c r="Q227" s="48">
        <v>1995</v>
      </c>
      <c r="R227" s="49">
        <v>237.09</v>
      </c>
      <c r="S227" s="48">
        <v>10</v>
      </c>
      <c r="T227" s="48">
        <v>0</v>
      </c>
      <c r="U227" s="48">
        <f t="shared" si="20"/>
        <v>0</v>
      </c>
      <c r="V227" s="50">
        <f t="shared" si="21"/>
        <v>3</v>
      </c>
      <c r="W227" s="51">
        <v>3532</v>
      </c>
      <c r="X227" s="51">
        <v>3603</v>
      </c>
      <c r="Y227" s="51">
        <v>0</v>
      </c>
      <c r="Z227" s="32" t="s">
        <v>95</v>
      </c>
      <c r="AA227" s="50"/>
      <c r="AB227" s="52"/>
      <c r="AC227" s="48"/>
      <c r="AD227" s="48"/>
      <c r="AE227" s="48"/>
      <c r="AF227" s="48"/>
    </row>
    <row r="228" spans="1:32" s="36" customFormat="1" ht="14.4" x14ac:dyDescent="0.3">
      <c r="A228" s="32" t="s">
        <v>95</v>
      </c>
      <c r="B228" s="32" t="s">
        <v>95</v>
      </c>
      <c r="C228" s="32" t="s">
        <v>95</v>
      </c>
      <c r="D228" s="32" t="s">
        <v>95</v>
      </c>
      <c r="E228" s="32" t="s">
        <v>95</v>
      </c>
      <c r="F228" s="32" t="s">
        <v>95</v>
      </c>
      <c r="G228" s="32" t="s">
        <v>95</v>
      </c>
      <c r="H228" s="32" t="s">
        <v>95</v>
      </c>
      <c r="I228" s="32" t="s">
        <v>95</v>
      </c>
      <c r="J228" s="32" t="s">
        <v>95</v>
      </c>
      <c r="K228" s="32" t="s">
        <v>95</v>
      </c>
      <c r="L228" s="32" t="s">
        <v>95</v>
      </c>
      <c r="M228" s="48">
        <v>879</v>
      </c>
      <c r="N228" s="48">
        <v>1</v>
      </c>
      <c r="O228" s="48" t="s">
        <v>357</v>
      </c>
      <c r="P228" s="48">
        <v>1994</v>
      </c>
      <c r="Q228" s="48">
        <v>1995</v>
      </c>
      <c r="R228" s="49">
        <v>304.47000000000003</v>
      </c>
      <c r="S228" s="48">
        <v>3</v>
      </c>
      <c r="T228" s="48">
        <v>1</v>
      </c>
      <c r="U228" s="48">
        <f t="shared" si="20"/>
        <v>0</v>
      </c>
      <c r="V228" s="50">
        <f t="shared" si="21"/>
        <v>4</v>
      </c>
      <c r="W228" s="51">
        <v>1307</v>
      </c>
      <c r="X228" s="51">
        <v>995</v>
      </c>
      <c r="Y228" s="51">
        <v>0</v>
      </c>
      <c r="Z228" s="32" t="s">
        <v>95</v>
      </c>
      <c r="AA228" s="50"/>
      <c r="AB228" s="52"/>
      <c r="AC228" s="48"/>
      <c r="AD228" s="48"/>
      <c r="AE228" s="48"/>
      <c r="AF228" s="48"/>
    </row>
    <row r="229" spans="1:32" s="36" customFormat="1" ht="14.4" x14ac:dyDescent="0.3">
      <c r="A229" s="32" t="s">
        <v>95</v>
      </c>
      <c r="B229" s="32" t="s">
        <v>95</v>
      </c>
      <c r="C229" s="32" t="s">
        <v>95</v>
      </c>
      <c r="D229" s="32" t="s">
        <v>95</v>
      </c>
      <c r="E229" s="32" t="s">
        <v>95</v>
      </c>
      <c r="F229" s="32" t="s">
        <v>95</v>
      </c>
      <c r="G229" s="32" t="s">
        <v>95</v>
      </c>
      <c r="H229" s="32" t="s">
        <v>95</v>
      </c>
      <c r="I229" s="32" t="s">
        <v>95</v>
      </c>
      <c r="J229" s="32" t="s">
        <v>95</v>
      </c>
      <c r="K229" s="32" t="s">
        <v>95</v>
      </c>
      <c r="L229" s="32" t="s">
        <v>95</v>
      </c>
      <c r="M229" s="48">
        <v>883</v>
      </c>
      <c r="N229" s="48">
        <v>1</v>
      </c>
      <c r="O229" s="48" t="s">
        <v>361</v>
      </c>
      <c r="P229" s="48">
        <v>1994</v>
      </c>
      <c r="Q229" s="48">
        <v>1995</v>
      </c>
      <c r="R229" s="49">
        <v>303.88</v>
      </c>
      <c r="S229" s="48">
        <v>5</v>
      </c>
      <c r="T229" s="48">
        <v>1</v>
      </c>
      <c r="U229" s="48">
        <f t="shared" si="20"/>
        <v>0</v>
      </c>
      <c r="V229" s="50">
        <f t="shared" si="21"/>
        <v>4</v>
      </c>
      <c r="W229" s="51">
        <v>961</v>
      </c>
      <c r="X229" s="51">
        <v>574</v>
      </c>
      <c r="Y229" s="51">
        <v>0</v>
      </c>
      <c r="Z229" s="32" t="s">
        <v>95</v>
      </c>
      <c r="AA229" s="50"/>
      <c r="AB229" s="52"/>
      <c r="AC229" s="48"/>
      <c r="AD229" s="48"/>
      <c r="AE229" s="48"/>
      <c r="AF229" s="48"/>
    </row>
    <row r="230" spans="1:32" s="36" customFormat="1" ht="14.4" x14ac:dyDescent="0.3">
      <c r="A230" s="32" t="s">
        <v>95</v>
      </c>
      <c r="B230" s="32" t="s">
        <v>95</v>
      </c>
      <c r="C230" s="32" t="s">
        <v>95</v>
      </c>
      <c r="D230" s="32" t="s">
        <v>95</v>
      </c>
      <c r="E230" s="32" t="s">
        <v>95</v>
      </c>
      <c r="F230" s="32" t="s">
        <v>95</v>
      </c>
      <c r="G230" s="32" t="s">
        <v>95</v>
      </c>
      <c r="H230" s="32" t="s">
        <v>95</v>
      </c>
      <c r="I230" s="32" t="s">
        <v>95</v>
      </c>
      <c r="J230" s="32" t="s">
        <v>95</v>
      </c>
      <c r="K230" s="32" t="s">
        <v>95</v>
      </c>
      <c r="L230" s="32" t="s">
        <v>95</v>
      </c>
      <c r="M230" s="48">
        <v>912</v>
      </c>
      <c r="N230" s="48">
        <v>1</v>
      </c>
      <c r="O230" s="48" t="s">
        <v>403</v>
      </c>
      <c r="P230" s="48">
        <v>1994</v>
      </c>
      <c r="Q230" s="48">
        <v>1995</v>
      </c>
      <c r="R230" s="49">
        <v>374.43</v>
      </c>
      <c r="S230" s="48">
        <v>10</v>
      </c>
      <c r="T230" s="48">
        <v>1</v>
      </c>
      <c r="U230" s="48">
        <f t="shared" si="20"/>
        <v>0</v>
      </c>
      <c r="V230" s="50">
        <f t="shared" si="21"/>
        <v>4</v>
      </c>
      <c r="W230" s="51">
        <v>2588</v>
      </c>
      <c r="X230" s="51">
        <v>699</v>
      </c>
      <c r="Y230" s="51">
        <v>0</v>
      </c>
      <c r="Z230" s="32" t="s">
        <v>95</v>
      </c>
      <c r="AA230" s="50"/>
      <c r="AB230" s="52"/>
      <c r="AC230" s="48"/>
      <c r="AD230" s="48"/>
      <c r="AE230" s="48"/>
      <c r="AF230" s="48"/>
    </row>
    <row r="231" spans="1:32" s="36" customFormat="1" ht="14.4" x14ac:dyDescent="0.3">
      <c r="A231" s="32" t="s">
        <v>95</v>
      </c>
      <c r="B231" s="32" t="s">
        <v>95</v>
      </c>
      <c r="C231" s="32" t="s">
        <v>95</v>
      </c>
      <c r="D231" s="32" t="s">
        <v>95</v>
      </c>
      <c r="E231" s="32" t="s">
        <v>95</v>
      </c>
      <c r="F231" s="32" t="s">
        <v>95</v>
      </c>
      <c r="G231" s="32" t="s">
        <v>95</v>
      </c>
      <c r="H231" s="32" t="s">
        <v>95</v>
      </c>
      <c r="I231" s="32" t="s">
        <v>95</v>
      </c>
      <c r="J231" s="32" t="s">
        <v>95</v>
      </c>
      <c r="K231" s="32" t="s">
        <v>95</v>
      </c>
      <c r="L231" s="32" t="s">
        <v>95</v>
      </c>
      <c r="M231" s="48">
        <v>2134</v>
      </c>
      <c r="N231" s="48">
        <v>1</v>
      </c>
      <c r="O231" s="48" t="s">
        <v>404</v>
      </c>
      <c r="P231" s="48">
        <v>1994</v>
      </c>
      <c r="Q231" s="48">
        <v>1995</v>
      </c>
      <c r="R231" s="49">
        <v>370</v>
      </c>
      <c r="S231" s="48">
        <v>5</v>
      </c>
      <c r="T231" s="48">
        <v>1</v>
      </c>
      <c r="U231" s="48">
        <f t="shared" si="20"/>
        <v>0</v>
      </c>
      <c r="V231" s="50">
        <f t="shared" si="21"/>
        <v>4</v>
      </c>
      <c r="W231" s="51">
        <v>1844</v>
      </c>
      <c r="X231" s="51">
        <v>1486</v>
      </c>
      <c r="Y231" s="51">
        <v>0</v>
      </c>
      <c r="Z231" s="32" t="s">
        <v>95</v>
      </c>
      <c r="AA231" s="50"/>
      <c r="AB231" s="52"/>
      <c r="AC231" s="48"/>
      <c r="AD231" s="48"/>
      <c r="AE231" s="48"/>
      <c r="AF231" s="48"/>
    </row>
    <row r="232" spans="1:32" s="36" customFormat="1" ht="14.4" x14ac:dyDescent="0.3">
      <c r="A232" s="32" t="s">
        <v>95</v>
      </c>
      <c r="B232" s="32" t="s">
        <v>95</v>
      </c>
      <c r="C232" s="32" t="s">
        <v>95</v>
      </c>
      <c r="D232" s="32" t="s">
        <v>95</v>
      </c>
      <c r="E232" s="32" t="s">
        <v>95</v>
      </c>
      <c r="F232" s="32" t="s">
        <v>95</v>
      </c>
      <c r="G232" s="32" t="s">
        <v>95</v>
      </c>
      <c r="H232" s="32" t="s">
        <v>95</v>
      </c>
      <c r="I232" s="32" t="s">
        <v>95</v>
      </c>
      <c r="J232" s="32" t="s">
        <v>95</v>
      </c>
      <c r="K232" s="32" t="s">
        <v>95</v>
      </c>
      <c r="L232" s="32" t="s">
        <v>95</v>
      </c>
      <c r="M232" s="48">
        <v>2155</v>
      </c>
      <c r="N232" s="48">
        <v>1</v>
      </c>
      <c r="O232" s="48" t="s">
        <v>405</v>
      </c>
      <c r="P232" s="48">
        <v>1994</v>
      </c>
      <c r="Q232" s="48">
        <v>1995</v>
      </c>
      <c r="R232" s="49">
        <v>417.71</v>
      </c>
      <c r="S232" s="48">
        <v>10</v>
      </c>
      <c r="T232" s="48">
        <v>1</v>
      </c>
      <c r="U232" s="48">
        <f t="shared" si="20"/>
        <v>0</v>
      </c>
      <c r="V232" s="50">
        <f t="shared" si="21"/>
        <v>5</v>
      </c>
      <c r="W232" s="51">
        <v>1622</v>
      </c>
      <c r="X232" s="51">
        <v>1422</v>
      </c>
      <c r="Y232" s="51">
        <v>0</v>
      </c>
      <c r="Z232" s="32" t="s">
        <v>95</v>
      </c>
      <c r="AA232" s="50"/>
      <c r="AB232" s="52"/>
      <c r="AC232" s="48"/>
      <c r="AD232" s="48"/>
      <c r="AE232" s="48"/>
      <c r="AF232" s="48"/>
    </row>
    <row r="233" spans="1:32" s="36" customFormat="1" ht="14.4" x14ac:dyDescent="0.3">
      <c r="A233" s="32" t="s">
        <v>95</v>
      </c>
      <c r="B233" s="32" t="s">
        <v>95</v>
      </c>
      <c r="C233" s="32" t="s">
        <v>95</v>
      </c>
      <c r="D233" s="32" t="s">
        <v>95</v>
      </c>
      <c r="E233" s="32" t="s">
        <v>95</v>
      </c>
      <c r="F233" s="32" t="s">
        <v>95</v>
      </c>
      <c r="G233" s="32" t="s">
        <v>95</v>
      </c>
      <c r="H233" s="32" t="s">
        <v>95</v>
      </c>
      <c r="I233" s="32" t="s">
        <v>95</v>
      </c>
      <c r="J233" s="32" t="s">
        <v>95</v>
      </c>
      <c r="K233" s="32" t="s">
        <v>95</v>
      </c>
      <c r="L233" s="32" t="s">
        <v>95</v>
      </c>
      <c r="M233" s="48">
        <v>2165</v>
      </c>
      <c r="N233" s="48">
        <v>1</v>
      </c>
      <c r="O233" s="48" t="s">
        <v>406</v>
      </c>
      <c r="P233" s="48">
        <v>1994</v>
      </c>
      <c r="Q233" s="48">
        <v>1995</v>
      </c>
      <c r="R233" s="49">
        <v>256.85000000000002</v>
      </c>
      <c r="S233" s="48">
        <v>10</v>
      </c>
      <c r="T233" s="48">
        <v>0</v>
      </c>
      <c r="U233" s="48">
        <f t="shared" si="20"/>
        <v>0</v>
      </c>
      <c r="V233" s="50">
        <f t="shared" si="21"/>
        <v>3</v>
      </c>
      <c r="W233" s="51">
        <v>1116</v>
      </c>
      <c r="X233" s="51">
        <v>1152</v>
      </c>
      <c r="Y233" s="51">
        <v>0</v>
      </c>
      <c r="Z233" s="32" t="s">
        <v>95</v>
      </c>
      <c r="AA233" s="50"/>
      <c r="AB233" s="52"/>
      <c r="AC233" s="48"/>
      <c r="AD233" s="48"/>
      <c r="AE233" s="48"/>
      <c r="AF233" s="48"/>
    </row>
    <row r="234" spans="1:32" s="36" customFormat="1" ht="14.4" x14ac:dyDescent="0.3">
      <c r="A234" s="32" t="s">
        <v>95</v>
      </c>
      <c r="B234" s="32" t="s">
        <v>95</v>
      </c>
      <c r="C234" s="32" t="s">
        <v>95</v>
      </c>
      <c r="D234" s="32" t="s">
        <v>95</v>
      </c>
      <c r="E234" s="32" t="s">
        <v>95</v>
      </c>
      <c r="F234" s="32" t="s">
        <v>95</v>
      </c>
      <c r="G234" s="32" t="s">
        <v>95</v>
      </c>
      <c r="H234" s="32" t="s">
        <v>95</v>
      </c>
      <c r="I234" s="32" t="s">
        <v>95</v>
      </c>
      <c r="J234" s="32" t="s">
        <v>95</v>
      </c>
      <c r="K234" s="32" t="s">
        <v>95</v>
      </c>
      <c r="L234" s="32" t="s">
        <v>95</v>
      </c>
      <c r="M234" s="48">
        <v>2536</v>
      </c>
      <c r="N234" s="48">
        <v>1</v>
      </c>
      <c r="O234" s="48" t="s">
        <v>407</v>
      </c>
      <c r="P234" s="48">
        <v>1994</v>
      </c>
      <c r="Q234" s="48">
        <v>1995</v>
      </c>
      <c r="R234" s="49">
        <v>500</v>
      </c>
      <c r="S234" s="48">
        <v>5</v>
      </c>
      <c r="T234" s="48">
        <v>1</v>
      </c>
      <c r="U234" s="48">
        <f t="shared" si="20"/>
        <v>0</v>
      </c>
      <c r="V234" s="50">
        <f t="shared" si="21"/>
        <v>6</v>
      </c>
      <c r="W234" s="51">
        <v>484</v>
      </c>
      <c r="X234" s="51">
        <v>440</v>
      </c>
      <c r="Y234" s="51">
        <v>0</v>
      </c>
      <c r="Z234" s="32" t="s">
        <v>95</v>
      </c>
      <c r="AA234" s="50"/>
      <c r="AB234" s="52"/>
      <c r="AC234" s="48"/>
      <c r="AD234" s="48"/>
      <c r="AE234" s="48"/>
      <c r="AF234" s="48"/>
    </row>
    <row r="235" spans="1:32" s="36" customFormat="1" ht="14.4" x14ac:dyDescent="0.3">
      <c r="A235" s="32" t="s">
        <v>95</v>
      </c>
      <c r="B235" s="32" t="s">
        <v>95</v>
      </c>
      <c r="C235" s="32" t="s">
        <v>95</v>
      </c>
      <c r="D235" s="32" t="s">
        <v>95</v>
      </c>
      <c r="E235" s="32" t="s">
        <v>95</v>
      </c>
      <c r="F235" s="32" t="s">
        <v>95</v>
      </c>
      <c r="G235" s="32" t="s">
        <v>95</v>
      </c>
      <c r="H235" s="32" t="s">
        <v>95</v>
      </c>
      <c r="I235" s="32" t="s">
        <v>95</v>
      </c>
      <c r="J235" s="32" t="s">
        <v>95</v>
      </c>
      <c r="K235" s="32" t="s">
        <v>95</v>
      </c>
      <c r="L235" s="32" t="s">
        <v>95</v>
      </c>
      <c r="M235" s="48">
        <v>2580</v>
      </c>
      <c r="N235" s="48">
        <v>1</v>
      </c>
      <c r="O235" s="48" t="s">
        <v>408</v>
      </c>
      <c r="P235" s="48">
        <v>1994</v>
      </c>
      <c r="Q235" s="48">
        <v>1995</v>
      </c>
      <c r="R235" s="49">
        <v>355.09</v>
      </c>
      <c r="S235" s="48">
        <v>5</v>
      </c>
      <c r="T235" s="48">
        <v>1</v>
      </c>
      <c r="U235" s="48">
        <f t="shared" si="20"/>
        <v>0</v>
      </c>
      <c r="V235" s="50">
        <f t="shared" si="21"/>
        <v>4</v>
      </c>
      <c r="W235" s="51">
        <v>596</v>
      </c>
      <c r="X235" s="51">
        <v>252</v>
      </c>
      <c r="Y235" s="51">
        <v>0</v>
      </c>
      <c r="Z235" s="32" t="s">
        <v>95</v>
      </c>
      <c r="AA235" s="50"/>
      <c r="AB235" s="52"/>
      <c r="AC235" s="48"/>
      <c r="AD235" s="48"/>
      <c r="AE235" s="48"/>
      <c r="AF235" s="48"/>
    </row>
    <row r="236" spans="1:32" s="36" customFormat="1" ht="14.4" x14ac:dyDescent="0.3">
      <c r="A236" s="32" t="s">
        <v>95</v>
      </c>
      <c r="B236" s="32" t="s">
        <v>95</v>
      </c>
      <c r="C236" s="32" t="s">
        <v>95</v>
      </c>
      <c r="D236" s="32" t="s">
        <v>95</v>
      </c>
      <c r="E236" s="32" t="s">
        <v>95</v>
      </c>
      <c r="F236" s="32" t="s">
        <v>95</v>
      </c>
      <c r="G236" s="32" t="s">
        <v>95</v>
      </c>
      <c r="H236" s="32" t="s">
        <v>95</v>
      </c>
      <c r="I236" s="32" t="s">
        <v>95</v>
      </c>
      <c r="J236" s="32" t="s">
        <v>95</v>
      </c>
      <c r="K236" s="32" t="s">
        <v>95</v>
      </c>
      <c r="L236" s="32" t="s">
        <v>95</v>
      </c>
      <c r="M236" s="48">
        <v>2580</v>
      </c>
      <c r="N236" s="48">
        <v>1</v>
      </c>
      <c r="O236" s="48" t="s">
        <v>408</v>
      </c>
      <c r="P236" s="48">
        <v>1994</v>
      </c>
      <c r="Q236" s="48">
        <v>1995</v>
      </c>
      <c r="R236" s="49">
        <v>355.09</v>
      </c>
      <c r="S236" s="48">
        <v>10</v>
      </c>
      <c r="T236" s="48">
        <v>0</v>
      </c>
      <c r="U236" s="48">
        <f t="shared" si="20"/>
        <v>0</v>
      </c>
      <c r="V236" s="50">
        <f t="shared" si="21"/>
        <v>4</v>
      </c>
      <c r="W236" s="51">
        <v>834</v>
      </c>
      <c r="X236" s="51">
        <v>1190</v>
      </c>
      <c r="Y236" s="51">
        <v>0</v>
      </c>
      <c r="Z236" s="32" t="s">
        <v>95</v>
      </c>
      <c r="AA236" s="50"/>
      <c r="AB236" s="52"/>
      <c r="AC236" s="48"/>
      <c r="AD236" s="48"/>
      <c r="AE236" s="48"/>
      <c r="AF236" s="48"/>
    </row>
    <row r="237" spans="1:32" s="36" customFormat="1" ht="14.4" x14ac:dyDescent="0.3">
      <c r="A237" s="32" t="s">
        <v>95</v>
      </c>
      <c r="B237" s="32" t="s">
        <v>95</v>
      </c>
      <c r="C237" s="32" t="s">
        <v>95</v>
      </c>
      <c r="D237" s="32" t="s">
        <v>95</v>
      </c>
      <c r="E237" s="32" t="s">
        <v>95</v>
      </c>
      <c r="F237" s="32" t="s">
        <v>95</v>
      </c>
      <c r="G237" s="32" t="s">
        <v>95</v>
      </c>
      <c r="H237" s="32" t="s">
        <v>95</v>
      </c>
      <c r="I237" s="32" t="s">
        <v>95</v>
      </c>
      <c r="J237" s="32" t="s">
        <v>95</v>
      </c>
      <c r="K237" s="32" t="s">
        <v>95</v>
      </c>
      <c r="L237" s="32" t="s">
        <v>95</v>
      </c>
      <c r="M237" s="48">
        <v>2711</v>
      </c>
      <c r="N237" s="48">
        <v>1</v>
      </c>
      <c r="O237" s="48" t="s">
        <v>366</v>
      </c>
      <c r="P237" s="48">
        <v>1994</v>
      </c>
      <c r="Q237" s="48">
        <v>1995</v>
      </c>
      <c r="R237" s="49">
        <v>164.21</v>
      </c>
      <c r="S237" s="48">
        <v>10</v>
      </c>
      <c r="T237" s="48">
        <v>1</v>
      </c>
      <c r="U237" s="48">
        <f t="shared" si="20"/>
        <v>0</v>
      </c>
      <c r="V237" s="50">
        <f t="shared" si="21"/>
        <v>2</v>
      </c>
      <c r="W237" s="51">
        <v>2375</v>
      </c>
      <c r="X237" s="51">
        <v>1537</v>
      </c>
      <c r="Y237" s="51">
        <v>0</v>
      </c>
      <c r="Z237" s="32" t="s">
        <v>95</v>
      </c>
      <c r="AA237" s="50"/>
      <c r="AB237" s="52"/>
      <c r="AC237" s="48"/>
      <c r="AD237" s="48"/>
      <c r="AE237" s="48"/>
      <c r="AF237" s="48"/>
    </row>
    <row r="238" spans="1:32" s="36" customFormat="1" ht="14.4" x14ac:dyDescent="0.3">
      <c r="A238" s="32" t="s">
        <v>95</v>
      </c>
      <c r="B238" s="32" t="s">
        <v>95</v>
      </c>
      <c r="C238" s="32" t="s">
        <v>95</v>
      </c>
      <c r="D238" s="32" t="s">
        <v>95</v>
      </c>
      <c r="E238" s="32" t="s">
        <v>95</v>
      </c>
      <c r="F238" s="32" t="s">
        <v>95</v>
      </c>
      <c r="G238" s="32" t="s">
        <v>95</v>
      </c>
      <c r="H238" s="32" t="s">
        <v>95</v>
      </c>
      <c r="I238" s="32" t="s">
        <v>95</v>
      </c>
      <c r="J238" s="32" t="s">
        <v>95</v>
      </c>
      <c r="K238" s="32" t="s">
        <v>95</v>
      </c>
      <c r="L238" s="32" t="s">
        <v>95</v>
      </c>
      <c r="M238" s="48">
        <v>2835</v>
      </c>
      <c r="N238" s="48">
        <v>1</v>
      </c>
      <c r="O238" s="48" t="s">
        <v>309</v>
      </c>
      <c r="P238" s="48">
        <v>1994</v>
      </c>
      <c r="Q238" s="48">
        <v>1995</v>
      </c>
      <c r="R238" s="49">
        <v>312.77</v>
      </c>
      <c r="S238" s="48">
        <v>3</v>
      </c>
      <c r="T238" s="48">
        <v>0</v>
      </c>
      <c r="U238" s="48">
        <f t="shared" si="20"/>
        <v>0</v>
      </c>
      <c r="V238" s="50">
        <f t="shared" si="21"/>
        <v>4</v>
      </c>
      <c r="W238" s="51">
        <v>1005</v>
      </c>
      <c r="X238" s="51">
        <v>1082</v>
      </c>
      <c r="Y238" s="51">
        <v>0</v>
      </c>
      <c r="Z238" s="32" t="s">
        <v>95</v>
      </c>
      <c r="AA238" s="50"/>
      <c r="AB238" s="52"/>
      <c r="AC238" s="48"/>
      <c r="AD238" s="48"/>
      <c r="AE238" s="48"/>
      <c r="AF238" s="48"/>
    </row>
    <row r="239" spans="1:32" s="36" customFormat="1" ht="14.4" x14ac:dyDescent="0.3">
      <c r="A239" s="32" t="s">
        <v>95</v>
      </c>
      <c r="B239" s="32" t="s">
        <v>95</v>
      </c>
      <c r="C239" s="32" t="s">
        <v>95</v>
      </c>
      <c r="D239" s="32" t="s">
        <v>95</v>
      </c>
      <c r="E239" s="32" t="s">
        <v>95</v>
      </c>
      <c r="F239" s="32" t="s">
        <v>95</v>
      </c>
      <c r="G239" s="32" t="s">
        <v>95</v>
      </c>
      <c r="H239" s="32" t="s">
        <v>95</v>
      </c>
      <c r="I239" s="32" t="s">
        <v>95</v>
      </c>
      <c r="J239" s="32" t="s">
        <v>95</v>
      </c>
      <c r="K239" s="32" t="s">
        <v>95</v>
      </c>
      <c r="L239" s="32" t="s">
        <v>95</v>
      </c>
      <c r="M239" s="48">
        <v>11</v>
      </c>
      <c r="N239" s="48">
        <v>1</v>
      </c>
      <c r="O239" s="48" t="s">
        <v>311</v>
      </c>
      <c r="P239" s="48">
        <v>1995</v>
      </c>
      <c r="Q239" s="48">
        <v>1996</v>
      </c>
      <c r="R239" s="49">
        <v>95.98</v>
      </c>
      <c r="S239" s="48">
        <v>10</v>
      </c>
      <c r="T239" s="48">
        <v>1</v>
      </c>
      <c r="U239" s="48">
        <f t="shared" si="20"/>
        <v>0</v>
      </c>
      <c r="V239" s="50">
        <f t="shared" si="21"/>
        <v>1</v>
      </c>
      <c r="W239" s="51">
        <v>17082</v>
      </c>
      <c r="X239" s="51">
        <v>9658</v>
      </c>
      <c r="Y239" s="51">
        <v>0</v>
      </c>
      <c r="Z239" s="32" t="s">
        <v>95</v>
      </c>
      <c r="AA239" s="50"/>
      <c r="AB239" s="52"/>
      <c r="AC239" s="48"/>
      <c r="AD239" s="48"/>
      <c r="AE239" s="48"/>
      <c r="AF239" s="48"/>
    </row>
    <row r="240" spans="1:32" s="36" customFormat="1" ht="14.4" x14ac:dyDescent="0.3">
      <c r="A240" s="32" t="s">
        <v>95</v>
      </c>
      <c r="B240" s="32" t="s">
        <v>95</v>
      </c>
      <c r="C240" s="32" t="s">
        <v>95</v>
      </c>
      <c r="D240" s="32" t="s">
        <v>95</v>
      </c>
      <c r="E240" s="32" t="s">
        <v>95</v>
      </c>
      <c r="F240" s="32" t="s">
        <v>95</v>
      </c>
      <c r="G240" s="32" t="s">
        <v>95</v>
      </c>
      <c r="H240" s="32" t="s">
        <v>95</v>
      </c>
      <c r="I240" s="32" t="s">
        <v>95</v>
      </c>
      <c r="J240" s="32" t="s">
        <v>95</v>
      </c>
      <c r="K240" s="32" t="s">
        <v>95</v>
      </c>
      <c r="L240" s="32" t="s">
        <v>95</v>
      </c>
      <c r="M240" s="48">
        <v>51</v>
      </c>
      <c r="N240" s="48">
        <v>1</v>
      </c>
      <c r="O240" s="48" t="s">
        <v>409</v>
      </c>
      <c r="P240" s="48">
        <v>1995</v>
      </c>
      <c r="Q240" s="48">
        <v>1996</v>
      </c>
      <c r="R240" s="49">
        <v>300</v>
      </c>
      <c r="S240" s="48">
        <v>10</v>
      </c>
      <c r="T240" s="48">
        <v>1</v>
      </c>
      <c r="U240" s="48">
        <f t="shared" si="20"/>
        <v>0</v>
      </c>
      <c r="V240" s="50">
        <f t="shared" si="21"/>
        <v>4</v>
      </c>
      <c r="W240" s="51">
        <v>718</v>
      </c>
      <c r="X240" s="51">
        <v>540</v>
      </c>
      <c r="Y240" s="51">
        <v>0</v>
      </c>
      <c r="Z240" s="32" t="s">
        <v>95</v>
      </c>
      <c r="AA240" s="50"/>
      <c r="AB240" s="52"/>
      <c r="AC240" s="48"/>
      <c r="AD240" s="48"/>
      <c r="AE240" s="48"/>
      <c r="AF240" s="48"/>
    </row>
    <row r="241" spans="1:32" s="36" customFormat="1" ht="14.4" x14ac:dyDescent="0.3">
      <c r="A241" s="32" t="s">
        <v>95</v>
      </c>
      <c r="B241" s="32" t="s">
        <v>95</v>
      </c>
      <c r="C241" s="32" t="s">
        <v>95</v>
      </c>
      <c r="D241" s="32" t="s">
        <v>95</v>
      </c>
      <c r="E241" s="32" t="s">
        <v>95</v>
      </c>
      <c r="F241" s="32" t="s">
        <v>95</v>
      </c>
      <c r="G241" s="32" t="s">
        <v>95</v>
      </c>
      <c r="H241" s="32" t="s">
        <v>95</v>
      </c>
      <c r="I241" s="32" t="s">
        <v>95</v>
      </c>
      <c r="J241" s="32" t="s">
        <v>95</v>
      </c>
      <c r="K241" s="32" t="s">
        <v>95</v>
      </c>
      <c r="L241" s="32" t="s">
        <v>95</v>
      </c>
      <c r="M241" s="48">
        <v>75</v>
      </c>
      <c r="N241" s="48">
        <v>1</v>
      </c>
      <c r="O241" s="48" t="s">
        <v>410</v>
      </c>
      <c r="P241" s="48">
        <v>1995</v>
      </c>
      <c r="Q241" s="48">
        <v>1996</v>
      </c>
      <c r="R241" s="49">
        <v>274.8</v>
      </c>
      <c r="S241" s="48">
        <v>10</v>
      </c>
      <c r="T241" s="48">
        <v>1</v>
      </c>
      <c r="U241" s="48">
        <f t="shared" si="20"/>
        <v>0</v>
      </c>
      <c r="V241" s="50">
        <f t="shared" si="21"/>
        <v>3</v>
      </c>
      <c r="W241" s="51">
        <v>206</v>
      </c>
      <c r="X241" s="51">
        <v>179</v>
      </c>
      <c r="Y241" s="51">
        <v>0</v>
      </c>
      <c r="Z241" s="32" t="s">
        <v>95</v>
      </c>
      <c r="AA241" s="50"/>
      <c r="AB241" s="52"/>
      <c r="AC241" s="48"/>
      <c r="AD241" s="48"/>
      <c r="AE241" s="48"/>
      <c r="AF241" s="48"/>
    </row>
    <row r="242" spans="1:32" s="36" customFormat="1" ht="14.4" x14ac:dyDescent="0.3">
      <c r="A242" s="32" t="s">
        <v>95</v>
      </c>
      <c r="B242" s="32" t="s">
        <v>95</v>
      </c>
      <c r="C242" s="32" t="s">
        <v>95</v>
      </c>
      <c r="D242" s="32" t="s">
        <v>95</v>
      </c>
      <c r="E242" s="32" t="s">
        <v>95</v>
      </c>
      <c r="F242" s="32" t="s">
        <v>95</v>
      </c>
      <c r="G242" s="32" t="s">
        <v>95</v>
      </c>
      <c r="H242" s="32" t="s">
        <v>95</v>
      </c>
      <c r="I242" s="32" t="s">
        <v>95</v>
      </c>
      <c r="J242" s="32" t="s">
        <v>95</v>
      </c>
      <c r="K242" s="32" t="s">
        <v>95</v>
      </c>
      <c r="L242" s="32" t="s">
        <v>95</v>
      </c>
      <c r="M242" s="48">
        <v>97</v>
      </c>
      <c r="N242" s="48">
        <v>1</v>
      </c>
      <c r="O242" s="48" t="s">
        <v>411</v>
      </c>
      <c r="P242" s="48">
        <v>1995</v>
      </c>
      <c r="Q242" s="48">
        <v>1996</v>
      </c>
      <c r="R242" s="49">
        <v>444.61</v>
      </c>
      <c r="S242" s="48">
        <v>10</v>
      </c>
      <c r="T242" s="48">
        <v>1</v>
      </c>
      <c r="U242" s="48">
        <f t="shared" si="20"/>
        <v>0</v>
      </c>
      <c r="V242" s="50">
        <f t="shared" si="21"/>
        <v>5</v>
      </c>
      <c r="W242" s="51">
        <v>372</v>
      </c>
      <c r="X242" s="51">
        <v>206</v>
      </c>
      <c r="Y242" s="51">
        <v>0</v>
      </c>
      <c r="Z242" s="32" t="s">
        <v>95</v>
      </c>
      <c r="AA242" s="50"/>
      <c r="AB242" s="52"/>
      <c r="AC242" s="48"/>
      <c r="AD242" s="48"/>
      <c r="AE242" s="48"/>
      <c r="AF242" s="48"/>
    </row>
    <row r="243" spans="1:32" s="36" customFormat="1" ht="14.4" x14ac:dyDescent="0.3">
      <c r="A243" s="32" t="s">
        <v>95</v>
      </c>
      <c r="B243" s="32" t="s">
        <v>95</v>
      </c>
      <c r="C243" s="32" t="s">
        <v>95</v>
      </c>
      <c r="D243" s="32" t="s">
        <v>95</v>
      </c>
      <c r="E243" s="32" t="s">
        <v>95</v>
      </c>
      <c r="F243" s="32" t="s">
        <v>95</v>
      </c>
      <c r="G243" s="32" t="s">
        <v>95</v>
      </c>
      <c r="H243" s="32" t="s">
        <v>95</v>
      </c>
      <c r="I243" s="32" t="s">
        <v>95</v>
      </c>
      <c r="J243" s="32" t="s">
        <v>95</v>
      </c>
      <c r="K243" s="32" t="s">
        <v>95</v>
      </c>
      <c r="L243" s="32" t="s">
        <v>95</v>
      </c>
      <c r="M243" s="48">
        <v>112</v>
      </c>
      <c r="N243" s="48">
        <v>1</v>
      </c>
      <c r="O243" s="48" t="s">
        <v>412</v>
      </c>
      <c r="P243" s="48">
        <v>1995</v>
      </c>
      <c r="Q243" s="48">
        <v>1996</v>
      </c>
      <c r="R243" s="49">
        <v>332.64</v>
      </c>
      <c r="S243" s="48">
        <v>10</v>
      </c>
      <c r="T243" s="48">
        <v>0</v>
      </c>
      <c r="U243" s="48">
        <f t="shared" si="20"/>
        <v>0</v>
      </c>
      <c r="V243" s="50">
        <f t="shared" si="21"/>
        <v>4</v>
      </c>
      <c r="W243" s="51">
        <v>2372</v>
      </c>
      <c r="X243" s="51">
        <v>3058</v>
      </c>
      <c r="Y243" s="51">
        <v>0</v>
      </c>
      <c r="Z243" s="32" t="s">
        <v>95</v>
      </c>
      <c r="AA243" s="50"/>
      <c r="AB243" s="52"/>
      <c r="AC243" s="48"/>
      <c r="AD243" s="48"/>
      <c r="AE243" s="48"/>
      <c r="AF243" s="48"/>
    </row>
    <row r="244" spans="1:32" s="36" customFormat="1" ht="14.4" x14ac:dyDescent="0.3">
      <c r="A244" s="32" t="s">
        <v>95</v>
      </c>
      <c r="B244" s="32" t="s">
        <v>95</v>
      </c>
      <c r="C244" s="32" t="s">
        <v>95</v>
      </c>
      <c r="D244" s="32" t="s">
        <v>95</v>
      </c>
      <c r="E244" s="32" t="s">
        <v>95</v>
      </c>
      <c r="F244" s="32" t="s">
        <v>95</v>
      </c>
      <c r="G244" s="32" t="s">
        <v>95</v>
      </c>
      <c r="H244" s="32" t="s">
        <v>95</v>
      </c>
      <c r="I244" s="32" t="s">
        <v>95</v>
      </c>
      <c r="J244" s="32" t="s">
        <v>95</v>
      </c>
      <c r="K244" s="32" t="s">
        <v>95</v>
      </c>
      <c r="L244" s="32" t="s">
        <v>95</v>
      </c>
      <c r="M244" s="48">
        <v>118</v>
      </c>
      <c r="N244" s="48">
        <v>1</v>
      </c>
      <c r="O244" s="48" t="s">
        <v>413</v>
      </c>
      <c r="P244" s="48">
        <v>1995</v>
      </c>
      <c r="Q244" s="48">
        <v>1996</v>
      </c>
      <c r="R244" s="49">
        <v>406</v>
      </c>
      <c r="S244" s="48">
        <v>5</v>
      </c>
      <c r="T244" s="48">
        <v>0</v>
      </c>
      <c r="U244" s="48">
        <f t="shared" si="20"/>
        <v>0</v>
      </c>
      <c r="V244" s="50">
        <f t="shared" si="21"/>
        <v>5</v>
      </c>
      <c r="W244" s="51">
        <v>260</v>
      </c>
      <c r="X244" s="51">
        <v>614</v>
      </c>
      <c r="Y244" s="51">
        <v>0</v>
      </c>
      <c r="Z244" s="32" t="s">
        <v>95</v>
      </c>
      <c r="AA244" s="50"/>
      <c r="AB244" s="52"/>
      <c r="AC244" s="48"/>
      <c r="AD244" s="48"/>
      <c r="AE244" s="48"/>
      <c r="AF244" s="48"/>
    </row>
    <row r="245" spans="1:32" s="36" customFormat="1" ht="14.4" x14ac:dyDescent="0.3">
      <c r="A245" s="32" t="s">
        <v>95</v>
      </c>
      <c r="B245" s="32" t="s">
        <v>95</v>
      </c>
      <c r="C245" s="32" t="s">
        <v>95</v>
      </c>
      <c r="D245" s="32" t="s">
        <v>95</v>
      </c>
      <c r="E245" s="32" t="s">
        <v>95</v>
      </c>
      <c r="F245" s="32" t="s">
        <v>95</v>
      </c>
      <c r="G245" s="32" t="s">
        <v>95</v>
      </c>
      <c r="H245" s="32" t="s">
        <v>95</v>
      </c>
      <c r="I245" s="32" t="s">
        <v>95</v>
      </c>
      <c r="J245" s="32" t="s">
        <v>95</v>
      </c>
      <c r="K245" s="32" t="s">
        <v>95</v>
      </c>
      <c r="L245" s="32" t="s">
        <v>95</v>
      </c>
      <c r="M245" s="48">
        <v>173</v>
      </c>
      <c r="N245" s="48">
        <v>1</v>
      </c>
      <c r="O245" s="48" t="s">
        <v>370</v>
      </c>
      <c r="P245" s="48">
        <v>1995</v>
      </c>
      <c r="Q245" s="48">
        <v>1996</v>
      </c>
      <c r="R245" s="49">
        <v>520.20000000000005</v>
      </c>
      <c r="S245" s="48">
        <v>10</v>
      </c>
      <c r="T245" s="48">
        <v>1</v>
      </c>
      <c r="U245" s="48">
        <f t="shared" si="20"/>
        <v>0</v>
      </c>
      <c r="V245" s="50">
        <f t="shared" si="21"/>
        <v>6</v>
      </c>
      <c r="W245" s="51">
        <v>900</v>
      </c>
      <c r="X245" s="51">
        <v>454</v>
      </c>
      <c r="Y245" s="51">
        <v>0</v>
      </c>
      <c r="Z245" s="32" t="s">
        <v>95</v>
      </c>
      <c r="AA245" s="50"/>
      <c r="AB245" s="52"/>
      <c r="AC245" s="48"/>
      <c r="AD245" s="48"/>
      <c r="AE245" s="48"/>
      <c r="AF245" s="48"/>
    </row>
    <row r="246" spans="1:32" s="36" customFormat="1" ht="14.4" x14ac:dyDescent="0.3">
      <c r="A246" s="32" t="s">
        <v>95</v>
      </c>
      <c r="B246" s="32" t="s">
        <v>95</v>
      </c>
      <c r="C246" s="32" t="s">
        <v>95</v>
      </c>
      <c r="D246" s="32" t="s">
        <v>95</v>
      </c>
      <c r="E246" s="32" t="s">
        <v>95</v>
      </c>
      <c r="F246" s="32" t="s">
        <v>95</v>
      </c>
      <c r="G246" s="32" t="s">
        <v>95</v>
      </c>
      <c r="H246" s="32" t="s">
        <v>95</v>
      </c>
      <c r="I246" s="32" t="s">
        <v>95</v>
      </c>
      <c r="J246" s="32" t="s">
        <v>95</v>
      </c>
      <c r="K246" s="32" t="s">
        <v>95</v>
      </c>
      <c r="L246" s="32" t="s">
        <v>95</v>
      </c>
      <c r="M246" s="48">
        <v>192</v>
      </c>
      <c r="N246" s="48">
        <v>1</v>
      </c>
      <c r="O246" s="48" t="s">
        <v>318</v>
      </c>
      <c r="P246" s="48">
        <v>1995</v>
      </c>
      <c r="Q246" s="48">
        <v>1996</v>
      </c>
      <c r="R246" s="49">
        <v>244</v>
      </c>
      <c r="S246" s="48">
        <v>10</v>
      </c>
      <c r="T246" s="48">
        <v>1</v>
      </c>
      <c r="U246" s="48">
        <f t="shared" si="20"/>
        <v>0</v>
      </c>
      <c r="V246" s="50">
        <f t="shared" si="21"/>
        <v>3</v>
      </c>
      <c r="W246" s="51">
        <v>1626</v>
      </c>
      <c r="X246" s="51">
        <v>680</v>
      </c>
      <c r="Y246" s="51">
        <v>0</v>
      </c>
      <c r="Z246" s="32" t="s">
        <v>95</v>
      </c>
      <c r="AA246" s="50"/>
      <c r="AB246" s="52"/>
      <c r="AC246" s="48"/>
      <c r="AD246" s="48"/>
      <c r="AE246" s="48"/>
      <c r="AF246" s="48"/>
    </row>
    <row r="247" spans="1:32" s="36" customFormat="1" ht="14.4" x14ac:dyDescent="0.3">
      <c r="A247" s="32" t="s">
        <v>95</v>
      </c>
      <c r="B247" s="32" t="s">
        <v>95</v>
      </c>
      <c r="C247" s="32" t="s">
        <v>95</v>
      </c>
      <c r="D247" s="32" t="s">
        <v>95</v>
      </c>
      <c r="E247" s="32" t="s">
        <v>95</v>
      </c>
      <c r="F247" s="32" t="s">
        <v>95</v>
      </c>
      <c r="G247" s="32" t="s">
        <v>95</v>
      </c>
      <c r="H247" s="32" t="s">
        <v>95</v>
      </c>
      <c r="I247" s="32" t="s">
        <v>95</v>
      </c>
      <c r="J247" s="32" t="s">
        <v>95</v>
      </c>
      <c r="K247" s="32" t="s">
        <v>95</v>
      </c>
      <c r="L247" s="32" t="s">
        <v>95</v>
      </c>
      <c r="M247" s="48">
        <v>196</v>
      </c>
      <c r="N247" s="48">
        <v>1</v>
      </c>
      <c r="O247" s="48" t="s">
        <v>414</v>
      </c>
      <c r="P247" s="48">
        <v>1995</v>
      </c>
      <c r="Q247" s="48">
        <v>1996</v>
      </c>
      <c r="R247" s="49">
        <v>517</v>
      </c>
      <c r="S247" s="48">
        <v>10</v>
      </c>
      <c r="T247" s="48">
        <v>1</v>
      </c>
      <c r="U247" s="48">
        <f t="shared" si="20"/>
        <v>0</v>
      </c>
      <c r="V247" s="50">
        <f t="shared" si="21"/>
        <v>6</v>
      </c>
      <c r="W247" s="51">
        <v>8870</v>
      </c>
      <c r="X247" s="51">
        <v>7909</v>
      </c>
      <c r="Y247" s="51">
        <v>0</v>
      </c>
      <c r="Z247" s="32" t="s">
        <v>95</v>
      </c>
      <c r="AA247" s="50"/>
      <c r="AB247" s="52"/>
      <c r="AC247" s="48"/>
      <c r="AD247" s="48"/>
      <c r="AE247" s="48"/>
      <c r="AF247" s="48"/>
    </row>
    <row r="248" spans="1:32" s="36" customFormat="1" ht="14.4" x14ac:dyDescent="0.3">
      <c r="A248" s="32" t="s">
        <v>95</v>
      </c>
      <c r="B248" s="32" t="s">
        <v>95</v>
      </c>
      <c r="C248" s="32" t="s">
        <v>95</v>
      </c>
      <c r="D248" s="32" t="s">
        <v>95</v>
      </c>
      <c r="E248" s="32" t="s">
        <v>95</v>
      </c>
      <c r="F248" s="32" t="s">
        <v>95</v>
      </c>
      <c r="G248" s="32" t="s">
        <v>95</v>
      </c>
      <c r="H248" s="32" t="s">
        <v>95</v>
      </c>
      <c r="I248" s="32" t="s">
        <v>95</v>
      </c>
      <c r="J248" s="32" t="s">
        <v>95</v>
      </c>
      <c r="K248" s="32" t="s">
        <v>95</v>
      </c>
      <c r="L248" s="32" t="s">
        <v>95</v>
      </c>
      <c r="M248" s="48">
        <v>197</v>
      </c>
      <c r="N248" s="48">
        <v>1</v>
      </c>
      <c r="O248" s="48" t="s">
        <v>415</v>
      </c>
      <c r="P248" s="48">
        <v>1995</v>
      </c>
      <c r="Q248" s="48">
        <v>1996</v>
      </c>
      <c r="R248" s="49">
        <v>932</v>
      </c>
      <c r="S248" s="48">
        <v>6</v>
      </c>
      <c r="T248" s="48">
        <v>1</v>
      </c>
      <c r="U248" s="48">
        <f t="shared" si="20"/>
        <v>0</v>
      </c>
      <c r="V248" s="50">
        <f t="shared" si="21"/>
        <v>10</v>
      </c>
      <c r="W248" s="51">
        <v>4617</v>
      </c>
      <c r="X248" s="51">
        <v>3809</v>
      </c>
      <c r="Y248" s="51">
        <v>0</v>
      </c>
      <c r="Z248" s="32" t="s">
        <v>95</v>
      </c>
      <c r="AA248" s="50"/>
      <c r="AB248" s="52"/>
      <c r="AC248" s="48"/>
      <c r="AD248" s="48"/>
      <c r="AE248" s="48"/>
      <c r="AF248" s="48"/>
    </row>
    <row r="249" spans="1:32" s="36" customFormat="1" ht="14.4" x14ac:dyDescent="0.3">
      <c r="A249" s="32" t="s">
        <v>95</v>
      </c>
      <c r="B249" s="32" t="s">
        <v>95</v>
      </c>
      <c r="C249" s="32" t="s">
        <v>95</v>
      </c>
      <c r="D249" s="32" t="s">
        <v>95</v>
      </c>
      <c r="E249" s="32" t="s">
        <v>95</v>
      </c>
      <c r="F249" s="32" t="s">
        <v>95</v>
      </c>
      <c r="G249" s="32" t="s">
        <v>95</v>
      </c>
      <c r="H249" s="32" t="s">
        <v>95</v>
      </c>
      <c r="I249" s="32" t="s">
        <v>95</v>
      </c>
      <c r="J249" s="32" t="s">
        <v>95</v>
      </c>
      <c r="K249" s="32" t="s">
        <v>95</v>
      </c>
      <c r="L249" s="32" t="s">
        <v>95</v>
      </c>
      <c r="M249" s="48">
        <v>199</v>
      </c>
      <c r="N249" s="48">
        <v>1</v>
      </c>
      <c r="O249" s="48" t="s">
        <v>320</v>
      </c>
      <c r="P249" s="48">
        <v>1995</v>
      </c>
      <c r="Q249" s="48">
        <v>1996</v>
      </c>
      <c r="R249" s="49">
        <v>474.02</v>
      </c>
      <c r="S249" s="48">
        <v>10</v>
      </c>
      <c r="T249" s="48">
        <v>1</v>
      </c>
      <c r="U249" s="48">
        <f t="shared" si="20"/>
        <v>0</v>
      </c>
      <c r="V249" s="50">
        <f t="shared" si="21"/>
        <v>5</v>
      </c>
      <c r="W249" s="51">
        <v>1807</v>
      </c>
      <c r="X249" s="51">
        <v>972</v>
      </c>
      <c r="Y249" s="51">
        <v>0</v>
      </c>
      <c r="Z249" s="32" t="s">
        <v>95</v>
      </c>
      <c r="AA249" s="50"/>
      <c r="AB249" s="52"/>
      <c r="AC249" s="48"/>
      <c r="AD249" s="48"/>
      <c r="AE249" s="48"/>
      <c r="AF249" s="48"/>
    </row>
    <row r="250" spans="1:32" s="36" customFormat="1" ht="14.4" x14ac:dyDescent="0.3">
      <c r="A250" s="32" t="s">
        <v>95</v>
      </c>
      <c r="B250" s="32" t="s">
        <v>95</v>
      </c>
      <c r="C250" s="32" t="s">
        <v>95</v>
      </c>
      <c r="D250" s="32" t="s">
        <v>95</v>
      </c>
      <c r="E250" s="32" t="s">
        <v>95</v>
      </c>
      <c r="F250" s="32" t="s">
        <v>95</v>
      </c>
      <c r="G250" s="32" t="s">
        <v>95</v>
      </c>
      <c r="H250" s="32" t="s">
        <v>95</v>
      </c>
      <c r="I250" s="32" t="s">
        <v>95</v>
      </c>
      <c r="J250" s="32" t="s">
        <v>95</v>
      </c>
      <c r="K250" s="32" t="s">
        <v>95</v>
      </c>
      <c r="L250" s="32" t="s">
        <v>95</v>
      </c>
      <c r="M250" s="48">
        <v>227</v>
      </c>
      <c r="N250" s="48">
        <v>1</v>
      </c>
      <c r="O250" s="48" t="s">
        <v>416</v>
      </c>
      <c r="P250" s="48">
        <v>1995</v>
      </c>
      <c r="Q250" s="48">
        <v>1996</v>
      </c>
      <c r="R250" s="49">
        <v>337</v>
      </c>
      <c r="S250" s="48">
        <v>10</v>
      </c>
      <c r="T250" s="48">
        <v>1</v>
      </c>
      <c r="U250" s="48">
        <f t="shared" si="20"/>
        <v>0</v>
      </c>
      <c r="V250" s="50">
        <f t="shared" si="21"/>
        <v>4</v>
      </c>
      <c r="W250" s="51">
        <v>658</v>
      </c>
      <c r="X250" s="51">
        <v>434</v>
      </c>
      <c r="Y250" s="51">
        <v>0</v>
      </c>
      <c r="Z250" s="32" t="s">
        <v>95</v>
      </c>
      <c r="AA250" s="50"/>
      <c r="AB250" s="52"/>
      <c r="AC250" s="48"/>
      <c r="AD250" s="48"/>
      <c r="AE250" s="48"/>
      <c r="AF250" s="48"/>
    </row>
    <row r="251" spans="1:32" s="36" customFormat="1" ht="14.4" x14ac:dyDescent="0.3">
      <c r="A251" s="32" t="s">
        <v>95</v>
      </c>
      <c r="B251" s="32" t="s">
        <v>95</v>
      </c>
      <c r="C251" s="32" t="s">
        <v>95</v>
      </c>
      <c r="D251" s="32" t="s">
        <v>95</v>
      </c>
      <c r="E251" s="32" t="s">
        <v>95</v>
      </c>
      <c r="F251" s="32" t="s">
        <v>95</v>
      </c>
      <c r="G251" s="32" t="s">
        <v>95</v>
      </c>
      <c r="H251" s="32" t="s">
        <v>95</v>
      </c>
      <c r="I251" s="32" t="s">
        <v>95</v>
      </c>
      <c r="J251" s="32" t="s">
        <v>95</v>
      </c>
      <c r="K251" s="32" t="s">
        <v>95</v>
      </c>
      <c r="L251" s="32" t="s">
        <v>95</v>
      </c>
      <c r="M251" s="48">
        <v>238</v>
      </c>
      <c r="N251" s="48">
        <v>1</v>
      </c>
      <c r="O251" s="48" t="s">
        <v>417</v>
      </c>
      <c r="P251" s="48">
        <v>1995</v>
      </c>
      <c r="Q251" s="48">
        <v>1996</v>
      </c>
      <c r="R251" s="49">
        <v>271.54000000000002</v>
      </c>
      <c r="S251" s="48">
        <v>10</v>
      </c>
      <c r="T251" s="48">
        <v>1</v>
      </c>
      <c r="U251" s="48">
        <f t="shared" si="20"/>
        <v>0</v>
      </c>
      <c r="V251" s="50">
        <f t="shared" si="21"/>
        <v>3</v>
      </c>
      <c r="W251" s="51">
        <v>279</v>
      </c>
      <c r="X251" s="51">
        <v>111</v>
      </c>
      <c r="Y251" s="51">
        <v>0</v>
      </c>
      <c r="Z251" s="32" t="s">
        <v>95</v>
      </c>
      <c r="AA251" s="50"/>
      <c r="AB251" s="52"/>
      <c r="AC251" s="48"/>
      <c r="AD251" s="48"/>
      <c r="AE251" s="48"/>
      <c r="AF251" s="48"/>
    </row>
    <row r="252" spans="1:32" s="36" customFormat="1" ht="14.4" x14ac:dyDescent="0.3">
      <c r="A252" s="32" t="s">
        <v>95</v>
      </c>
      <c r="B252" s="32" t="s">
        <v>95</v>
      </c>
      <c r="C252" s="32" t="s">
        <v>95</v>
      </c>
      <c r="D252" s="32" t="s">
        <v>95</v>
      </c>
      <c r="E252" s="32" t="s">
        <v>95</v>
      </c>
      <c r="F252" s="32" t="s">
        <v>95</v>
      </c>
      <c r="G252" s="32" t="s">
        <v>95</v>
      </c>
      <c r="H252" s="32" t="s">
        <v>95</v>
      </c>
      <c r="I252" s="32" t="s">
        <v>95</v>
      </c>
      <c r="J252" s="32" t="s">
        <v>95</v>
      </c>
      <c r="K252" s="32" t="s">
        <v>95</v>
      </c>
      <c r="L252" s="32" t="s">
        <v>95</v>
      </c>
      <c r="M252" s="48">
        <v>243</v>
      </c>
      <c r="N252" s="48">
        <v>1</v>
      </c>
      <c r="O252" s="48" t="s">
        <v>418</v>
      </c>
      <c r="P252" s="48">
        <v>1995</v>
      </c>
      <c r="Q252" s="48">
        <v>1996</v>
      </c>
      <c r="R252" s="49">
        <v>310.10000000000002</v>
      </c>
      <c r="S252" s="48">
        <v>5</v>
      </c>
      <c r="T252" s="48">
        <v>1</v>
      </c>
      <c r="U252" s="48">
        <f t="shared" si="20"/>
        <v>0</v>
      </c>
      <c r="V252" s="50">
        <f t="shared" si="21"/>
        <v>4</v>
      </c>
      <c r="W252" s="51">
        <v>115</v>
      </c>
      <c r="X252" s="51">
        <v>26</v>
      </c>
      <c r="Y252" s="51">
        <v>0</v>
      </c>
      <c r="Z252" s="32" t="s">
        <v>95</v>
      </c>
      <c r="AA252" s="50"/>
      <c r="AB252" s="52"/>
      <c r="AC252" s="48"/>
      <c r="AD252" s="48"/>
      <c r="AE252" s="48"/>
      <c r="AF252" s="48"/>
    </row>
    <row r="253" spans="1:32" s="36" customFormat="1" ht="14.4" x14ac:dyDescent="0.3">
      <c r="A253" s="32" t="s">
        <v>95</v>
      </c>
      <c r="B253" s="32" t="s">
        <v>95</v>
      </c>
      <c r="C253" s="32" t="s">
        <v>95</v>
      </c>
      <c r="D253" s="32" t="s">
        <v>95</v>
      </c>
      <c r="E253" s="32" t="s">
        <v>95</v>
      </c>
      <c r="F253" s="32" t="s">
        <v>95</v>
      </c>
      <c r="G253" s="32" t="s">
        <v>95</v>
      </c>
      <c r="H253" s="32" t="s">
        <v>95</v>
      </c>
      <c r="I253" s="32" t="s">
        <v>95</v>
      </c>
      <c r="J253" s="32" t="s">
        <v>95</v>
      </c>
      <c r="K253" s="32" t="s">
        <v>95</v>
      </c>
      <c r="L253" s="32" t="s">
        <v>95</v>
      </c>
      <c r="M253" s="48">
        <v>270</v>
      </c>
      <c r="N253" s="48">
        <v>1</v>
      </c>
      <c r="O253" s="48" t="s">
        <v>419</v>
      </c>
      <c r="P253" s="48">
        <v>1995</v>
      </c>
      <c r="Q253" s="48">
        <v>1996</v>
      </c>
      <c r="R253" s="49">
        <v>449</v>
      </c>
      <c r="S253" s="48">
        <v>5</v>
      </c>
      <c r="T253" s="48">
        <v>1</v>
      </c>
      <c r="U253" s="48">
        <f t="shared" si="20"/>
        <v>0</v>
      </c>
      <c r="V253" s="50">
        <f t="shared" si="21"/>
        <v>5</v>
      </c>
      <c r="W253" s="51">
        <v>6825</v>
      </c>
      <c r="X253" s="51">
        <v>3315</v>
      </c>
      <c r="Y253" s="51">
        <v>0</v>
      </c>
      <c r="Z253" s="32" t="s">
        <v>95</v>
      </c>
      <c r="AA253" s="50"/>
      <c r="AB253" s="52"/>
      <c r="AC253" s="48"/>
      <c r="AD253" s="48"/>
      <c r="AE253" s="48"/>
      <c r="AF253" s="48"/>
    </row>
    <row r="254" spans="1:32" s="36" customFormat="1" ht="14.4" x14ac:dyDescent="0.3">
      <c r="A254" s="32" t="s">
        <v>95</v>
      </c>
      <c r="B254" s="32" t="s">
        <v>95</v>
      </c>
      <c r="C254" s="32" t="s">
        <v>95</v>
      </c>
      <c r="D254" s="32" t="s">
        <v>95</v>
      </c>
      <c r="E254" s="32" t="s">
        <v>95</v>
      </c>
      <c r="F254" s="32" t="s">
        <v>95</v>
      </c>
      <c r="G254" s="32" t="s">
        <v>95</v>
      </c>
      <c r="H254" s="32" t="s">
        <v>95</v>
      </c>
      <c r="I254" s="32" t="s">
        <v>95</v>
      </c>
      <c r="J254" s="32" t="s">
        <v>95</v>
      </c>
      <c r="K254" s="32" t="s">
        <v>95</v>
      </c>
      <c r="L254" s="32" t="s">
        <v>95</v>
      </c>
      <c r="M254" s="48">
        <v>271</v>
      </c>
      <c r="N254" s="48">
        <v>1</v>
      </c>
      <c r="O254" s="48" t="s">
        <v>420</v>
      </c>
      <c r="P254" s="48">
        <v>1995</v>
      </c>
      <c r="Q254" s="48">
        <v>1996</v>
      </c>
      <c r="R254" s="49">
        <v>444.18</v>
      </c>
      <c r="S254" s="48">
        <v>5</v>
      </c>
      <c r="T254" s="48">
        <v>1</v>
      </c>
      <c r="U254" s="48">
        <f t="shared" si="20"/>
        <v>0</v>
      </c>
      <c r="V254" s="50">
        <f t="shared" si="21"/>
        <v>5</v>
      </c>
      <c r="W254" s="51">
        <v>11236</v>
      </c>
      <c r="X254" s="51">
        <v>7051</v>
      </c>
      <c r="Y254" s="51">
        <v>0</v>
      </c>
      <c r="Z254" s="32" t="s">
        <v>95</v>
      </c>
      <c r="AA254" s="50"/>
      <c r="AB254" s="52"/>
      <c r="AC254" s="48"/>
      <c r="AD254" s="48"/>
      <c r="AE254" s="48"/>
      <c r="AF254" s="48"/>
    </row>
    <row r="255" spans="1:32" s="36" customFormat="1" ht="14.4" x14ac:dyDescent="0.3">
      <c r="A255" s="32" t="s">
        <v>95</v>
      </c>
      <c r="B255" s="32" t="s">
        <v>95</v>
      </c>
      <c r="C255" s="32" t="s">
        <v>95</v>
      </c>
      <c r="D255" s="32" t="s">
        <v>95</v>
      </c>
      <c r="E255" s="32" t="s">
        <v>95</v>
      </c>
      <c r="F255" s="32" t="s">
        <v>95</v>
      </c>
      <c r="G255" s="32" t="s">
        <v>95</v>
      </c>
      <c r="H255" s="32" t="s">
        <v>95</v>
      </c>
      <c r="I255" s="32" t="s">
        <v>95</v>
      </c>
      <c r="J255" s="32" t="s">
        <v>95</v>
      </c>
      <c r="K255" s="32" t="s">
        <v>95</v>
      </c>
      <c r="L255" s="32" t="s">
        <v>95</v>
      </c>
      <c r="M255" s="48">
        <v>277</v>
      </c>
      <c r="N255" s="48">
        <v>1</v>
      </c>
      <c r="O255" s="48" t="s">
        <v>375</v>
      </c>
      <c r="P255" s="48">
        <v>1995</v>
      </c>
      <c r="Q255" s="48">
        <v>1996</v>
      </c>
      <c r="R255" s="49">
        <v>338</v>
      </c>
      <c r="S255" s="48">
        <v>10</v>
      </c>
      <c r="T255" s="48">
        <v>1</v>
      </c>
      <c r="U255" s="48">
        <f t="shared" si="20"/>
        <v>0</v>
      </c>
      <c r="V255" s="50">
        <f t="shared" si="21"/>
        <v>4</v>
      </c>
      <c r="W255" s="51">
        <v>2789</v>
      </c>
      <c r="X255" s="51">
        <v>1878</v>
      </c>
      <c r="Y255" s="51">
        <v>0</v>
      </c>
      <c r="Z255" s="32" t="s">
        <v>95</v>
      </c>
      <c r="AA255" s="50"/>
      <c r="AB255" s="52"/>
      <c r="AC255" s="48"/>
      <c r="AD255" s="48"/>
      <c r="AE255" s="48"/>
      <c r="AF255" s="48"/>
    </row>
    <row r="256" spans="1:32" s="36" customFormat="1" ht="14.4" x14ac:dyDescent="0.3">
      <c r="A256" s="32" t="s">
        <v>95</v>
      </c>
      <c r="B256" s="32" t="s">
        <v>95</v>
      </c>
      <c r="C256" s="32" t="s">
        <v>95</v>
      </c>
      <c r="D256" s="32" t="s">
        <v>95</v>
      </c>
      <c r="E256" s="32" t="s">
        <v>95</v>
      </c>
      <c r="F256" s="32" t="s">
        <v>95</v>
      </c>
      <c r="G256" s="32" t="s">
        <v>95</v>
      </c>
      <c r="H256" s="32" t="s">
        <v>95</v>
      </c>
      <c r="I256" s="32" t="s">
        <v>95</v>
      </c>
      <c r="J256" s="32" t="s">
        <v>95</v>
      </c>
      <c r="K256" s="32" t="s">
        <v>95</v>
      </c>
      <c r="L256" s="32" t="s">
        <v>95</v>
      </c>
      <c r="M256" s="48">
        <v>279</v>
      </c>
      <c r="N256" s="48">
        <v>1</v>
      </c>
      <c r="O256" s="48" t="s">
        <v>421</v>
      </c>
      <c r="P256" s="48">
        <v>1995</v>
      </c>
      <c r="Q256" s="48">
        <v>1996</v>
      </c>
      <c r="R256" s="49">
        <v>231.27</v>
      </c>
      <c r="S256" s="48">
        <v>10</v>
      </c>
      <c r="T256" s="48">
        <v>1</v>
      </c>
      <c r="U256" s="48">
        <f t="shared" si="20"/>
        <v>0</v>
      </c>
      <c r="V256" s="50">
        <f t="shared" si="21"/>
        <v>3</v>
      </c>
      <c r="W256" s="51">
        <v>7007</v>
      </c>
      <c r="X256" s="51">
        <v>6956</v>
      </c>
      <c r="Y256" s="51">
        <v>0</v>
      </c>
      <c r="Z256" s="32" t="s">
        <v>95</v>
      </c>
      <c r="AA256" s="50"/>
      <c r="AB256" s="52"/>
      <c r="AC256" s="48"/>
      <c r="AD256" s="48"/>
      <c r="AE256" s="48"/>
      <c r="AF256" s="48"/>
    </row>
    <row r="257" spans="1:32" s="36" customFormat="1" ht="14.4" x14ac:dyDescent="0.3">
      <c r="A257" s="32" t="s">
        <v>95</v>
      </c>
      <c r="B257" s="32" t="s">
        <v>95</v>
      </c>
      <c r="C257" s="32" t="s">
        <v>95</v>
      </c>
      <c r="D257" s="32" t="s">
        <v>95</v>
      </c>
      <c r="E257" s="32" t="s">
        <v>95</v>
      </c>
      <c r="F257" s="32" t="s">
        <v>95</v>
      </c>
      <c r="G257" s="32" t="s">
        <v>95</v>
      </c>
      <c r="H257" s="32" t="s">
        <v>95</v>
      </c>
      <c r="I257" s="32" t="s">
        <v>95</v>
      </c>
      <c r="J257" s="32" t="s">
        <v>95</v>
      </c>
      <c r="K257" s="32" t="s">
        <v>95</v>
      </c>
      <c r="L257" s="32" t="s">
        <v>95</v>
      </c>
      <c r="M257" s="48">
        <v>286</v>
      </c>
      <c r="N257" s="48">
        <v>1</v>
      </c>
      <c r="O257" s="48" t="s">
        <v>422</v>
      </c>
      <c r="P257" s="48">
        <v>1995</v>
      </c>
      <c r="Q257" s="48">
        <v>1996</v>
      </c>
      <c r="R257" s="49">
        <v>300</v>
      </c>
      <c r="S257" s="48">
        <v>10</v>
      </c>
      <c r="T257" s="48">
        <v>0</v>
      </c>
      <c r="U257" s="48">
        <f t="shared" si="20"/>
        <v>0</v>
      </c>
      <c r="V257" s="50">
        <f t="shared" si="21"/>
        <v>4</v>
      </c>
      <c r="W257" s="51">
        <v>380</v>
      </c>
      <c r="X257" s="51">
        <v>520</v>
      </c>
      <c r="Y257" s="51">
        <v>0</v>
      </c>
      <c r="Z257" s="32" t="s">
        <v>95</v>
      </c>
      <c r="AA257" s="50"/>
      <c r="AB257" s="52"/>
      <c r="AC257" s="48"/>
      <c r="AD257" s="48"/>
      <c r="AE257" s="48"/>
      <c r="AF257" s="48"/>
    </row>
    <row r="258" spans="1:32" s="36" customFormat="1" ht="14.4" x14ac:dyDescent="0.3">
      <c r="A258" s="32" t="s">
        <v>95</v>
      </c>
      <c r="B258" s="32" t="s">
        <v>95</v>
      </c>
      <c r="C258" s="32" t="s">
        <v>95</v>
      </c>
      <c r="D258" s="32" t="s">
        <v>95</v>
      </c>
      <c r="E258" s="32" t="s">
        <v>95</v>
      </c>
      <c r="F258" s="32" t="s">
        <v>95</v>
      </c>
      <c r="G258" s="32" t="s">
        <v>95</v>
      </c>
      <c r="H258" s="32" t="s">
        <v>95</v>
      </c>
      <c r="I258" s="32" t="s">
        <v>95</v>
      </c>
      <c r="J258" s="32" t="s">
        <v>95</v>
      </c>
      <c r="K258" s="32" t="s">
        <v>95</v>
      </c>
      <c r="L258" s="32" t="s">
        <v>95</v>
      </c>
      <c r="M258" s="48">
        <v>286</v>
      </c>
      <c r="N258" s="48">
        <v>1</v>
      </c>
      <c r="O258" s="48" t="s">
        <v>422</v>
      </c>
      <c r="P258" s="48">
        <v>1995</v>
      </c>
      <c r="Q258" s="48">
        <v>1996</v>
      </c>
      <c r="R258" s="49">
        <v>300</v>
      </c>
      <c r="S258" s="48">
        <v>10</v>
      </c>
      <c r="T258" s="48">
        <v>1</v>
      </c>
      <c r="U258" s="48">
        <f t="shared" si="20"/>
        <v>0</v>
      </c>
      <c r="V258" s="50">
        <f t="shared" si="21"/>
        <v>4</v>
      </c>
      <c r="W258" s="51">
        <v>1042</v>
      </c>
      <c r="X258" s="51">
        <v>891</v>
      </c>
      <c r="Y258" s="51">
        <v>0</v>
      </c>
      <c r="Z258" s="32" t="s">
        <v>95</v>
      </c>
      <c r="AA258" s="50"/>
      <c r="AB258" s="52"/>
      <c r="AC258" s="48"/>
      <c r="AD258" s="48"/>
      <c r="AE258" s="48"/>
      <c r="AF258" s="48"/>
    </row>
    <row r="259" spans="1:32" s="36" customFormat="1" ht="14.4" x14ac:dyDescent="0.3">
      <c r="A259" s="32" t="s">
        <v>95</v>
      </c>
      <c r="B259" s="32" t="s">
        <v>95</v>
      </c>
      <c r="C259" s="32" t="s">
        <v>95</v>
      </c>
      <c r="D259" s="32" t="s">
        <v>95</v>
      </c>
      <c r="E259" s="32" t="s">
        <v>95</v>
      </c>
      <c r="F259" s="32" t="s">
        <v>95</v>
      </c>
      <c r="G259" s="32" t="s">
        <v>95</v>
      </c>
      <c r="H259" s="32" t="s">
        <v>95</v>
      </c>
      <c r="I259" s="32" t="s">
        <v>95</v>
      </c>
      <c r="J259" s="32" t="s">
        <v>95</v>
      </c>
      <c r="K259" s="32" t="s">
        <v>95</v>
      </c>
      <c r="L259" s="32" t="s">
        <v>95</v>
      </c>
      <c r="M259" s="48">
        <v>309</v>
      </c>
      <c r="N259" s="48">
        <v>1</v>
      </c>
      <c r="O259" s="48" t="s">
        <v>378</v>
      </c>
      <c r="P259" s="48">
        <v>1995</v>
      </c>
      <c r="Q259" s="48">
        <v>1996</v>
      </c>
      <c r="R259" s="49">
        <v>336.26</v>
      </c>
      <c r="S259" s="48">
        <v>10</v>
      </c>
      <c r="T259" s="48">
        <v>1</v>
      </c>
      <c r="U259" s="48">
        <f t="shared" si="20"/>
        <v>0</v>
      </c>
      <c r="V259" s="50">
        <f t="shared" si="21"/>
        <v>4</v>
      </c>
      <c r="W259" s="51">
        <v>2077</v>
      </c>
      <c r="X259" s="51">
        <v>1294</v>
      </c>
      <c r="Y259" s="51">
        <v>0</v>
      </c>
      <c r="Z259" s="32" t="s">
        <v>95</v>
      </c>
      <c r="AA259" s="50"/>
      <c r="AB259" s="52"/>
      <c r="AC259" s="48"/>
      <c r="AD259" s="48"/>
      <c r="AE259" s="48"/>
      <c r="AF259" s="48"/>
    </row>
    <row r="260" spans="1:32" s="36" customFormat="1" ht="14.4" x14ac:dyDescent="0.3">
      <c r="A260" s="32" t="s">
        <v>95</v>
      </c>
      <c r="B260" s="32" t="s">
        <v>95</v>
      </c>
      <c r="C260" s="32" t="s">
        <v>95</v>
      </c>
      <c r="D260" s="32" t="s">
        <v>95</v>
      </c>
      <c r="E260" s="32" t="s">
        <v>95</v>
      </c>
      <c r="F260" s="32" t="s">
        <v>95</v>
      </c>
      <c r="G260" s="32" t="s">
        <v>95</v>
      </c>
      <c r="H260" s="32" t="s">
        <v>95</v>
      </c>
      <c r="I260" s="32" t="s">
        <v>95</v>
      </c>
      <c r="J260" s="32" t="s">
        <v>95</v>
      </c>
      <c r="K260" s="32" t="s">
        <v>95</v>
      </c>
      <c r="L260" s="32" t="s">
        <v>95</v>
      </c>
      <c r="M260" s="48">
        <v>345</v>
      </c>
      <c r="N260" s="48">
        <v>1</v>
      </c>
      <c r="O260" s="48" t="s">
        <v>423</v>
      </c>
      <c r="P260" s="48">
        <v>1995</v>
      </c>
      <c r="Q260" s="48">
        <v>1996</v>
      </c>
      <c r="R260" s="49">
        <v>414.35</v>
      </c>
      <c r="S260" s="48">
        <v>3</v>
      </c>
      <c r="T260" s="48">
        <v>0</v>
      </c>
      <c r="U260" s="48">
        <f t="shared" si="20"/>
        <v>0</v>
      </c>
      <c r="V260" s="50">
        <f t="shared" si="21"/>
        <v>5</v>
      </c>
      <c r="W260" s="51">
        <v>757</v>
      </c>
      <c r="X260" s="51">
        <v>1172</v>
      </c>
      <c r="Y260" s="51">
        <v>0</v>
      </c>
      <c r="Z260" s="32" t="s">
        <v>95</v>
      </c>
      <c r="AA260" s="50"/>
      <c r="AB260" s="52"/>
      <c r="AC260" s="48"/>
      <c r="AD260" s="48"/>
      <c r="AE260" s="48"/>
      <c r="AF260" s="48"/>
    </row>
    <row r="261" spans="1:32" s="36" customFormat="1" ht="14.4" x14ac:dyDescent="0.3">
      <c r="A261" s="32" t="s">
        <v>95</v>
      </c>
      <c r="B261" s="32" t="s">
        <v>95</v>
      </c>
      <c r="C261" s="32" t="s">
        <v>95</v>
      </c>
      <c r="D261" s="32" t="s">
        <v>95</v>
      </c>
      <c r="E261" s="32" t="s">
        <v>95</v>
      </c>
      <c r="F261" s="32" t="s">
        <v>95</v>
      </c>
      <c r="G261" s="32" t="s">
        <v>95</v>
      </c>
      <c r="H261" s="32" t="s">
        <v>95</v>
      </c>
      <c r="I261" s="32" t="s">
        <v>95</v>
      </c>
      <c r="J261" s="32" t="s">
        <v>95</v>
      </c>
      <c r="K261" s="32" t="s">
        <v>95</v>
      </c>
      <c r="L261" s="32" t="s">
        <v>95</v>
      </c>
      <c r="M261" s="48">
        <v>415</v>
      </c>
      <c r="N261" s="48">
        <v>1</v>
      </c>
      <c r="O261" s="48" t="s">
        <v>326</v>
      </c>
      <c r="P261" s="48">
        <v>1995</v>
      </c>
      <c r="Q261" s="48">
        <v>1996</v>
      </c>
      <c r="R261" s="49">
        <v>315</v>
      </c>
      <c r="S261" s="48">
        <v>3</v>
      </c>
      <c r="T261" s="48">
        <v>1</v>
      </c>
      <c r="U261" s="48">
        <f t="shared" si="20"/>
        <v>0</v>
      </c>
      <c r="V261" s="50">
        <f t="shared" si="21"/>
        <v>4</v>
      </c>
      <c r="W261" s="51">
        <v>123</v>
      </c>
      <c r="X261" s="51">
        <v>112</v>
      </c>
      <c r="Y261" s="51">
        <v>0</v>
      </c>
      <c r="Z261" s="32" t="s">
        <v>95</v>
      </c>
      <c r="AA261" s="50"/>
      <c r="AB261" s="52"/>
      <c r="AC261" s="48"/>
      <c r="AD261" s="48"/>
      <c r="AE261" s="48"/>
      <c r="AF261" s="48"/>
    </row>
    <row r="262" spans="1:32" s="36" customFormat="1" ht="14.4" x14ac:dyDescent="0.3">
      <c r="A262" s="32" t="s">
        <v>95</v>
      </c>
      <c r="B262" s="32" t="s">
        <v>95</v>
      </c>
      <c r="C262" s="32" t="s">
        <v>95</v>
      </c>
      <c r="D262" s="32" t="s">
        <v>95</v>
      </c>
      <c r="E262" s="32" t="s">
        <v>95</v>
      </c>
      <c r="F262" s="32" t="s">
        <v>95</v>
      </c>
      <c r="G262" s="32" t="s">
        <v>95</v>
      </c>
      <c r="H262" s="32" t="s">
        <v>95</v>
      </c>
      <c r="I262" s="32" t="s">
        <v>95</v>
      </c>
      <c r="J262" s="32" t="s">
        <v>95</v>
      </c>
      <c r="K262" s="32" t="s">
        <v>95</v>
      </c>
      <c r="L262" s="32" t="s">
        <v>95</v>
      </c>
      <c r="M262" s="48">
        <v>422</v>
      </c>
      <c r="N262" s="48">
        <v>1</v>
      </c>
      <c r="O262" s="48" t="s">
        <v>227</v>
      </c>
      <c r="P262" s="48">
        <v>1995</v>
      </c>
      <c r="Q262" s="48">
        <v>1996</v>
      </c>
      <c r="R262" s="49">
        <v>328.4</v>
      </c>
      <c r="S262" s="48">
        <v>1</v>
      </c>
      <c r="T262" s="48">
        <v>1</v>
      </c>
      <c r="U262" s="48">
        <f t="shared" si="20"/>
        <v>0</v>
      </c>
      <c r="V262" s="50">
        <f t="shared" si="21"/>
        <v>4</v>
      </c>
      <c r="W262" s="51">
        <v>1651</v>
      </c>
      <c r="X262" s="51">
        <v>690</v>
      </c>
      <c r="Y262" s="51">
        <v>0</v>
      </c>
      <c r="Z262" s="32" t="s">
        <v>95</v>
      </c>
      <c r="AA262" s="50"/>
      <c r="AB262" s="52"/>
      <c r="AC262" s="48"/>
      <c r="AD262" s="48"/>
      <c r="AE262" s="48"/>
      <c r="AF262" s="48"/>
    </row>
    <row r="263" spans="1:32" s="36" customFormat="1" ht="14.4" x14ac:dyDescent="0.3">
      <c r="A263" s="32" t="s">
        <v>95</v>
      </c>
      <c r="B263" s="32" t="s">
        <v>95</v>
      </c>
      <c r="C263" s="32" t="s">
        <v>95</v>
      </c>
      <c r="D263" s="32" t="s">
        <v>95</v>
      </c>
      <c r="E263" s="32" t="s">
        <v>95</v>
      </c>
      <c r="F263" s="32" t="s">
        <v>95</v>
      </c>
      <c r="G263" s="32" t="s">
        <v>95</v>
      </c>
      <c r="H263" s="32" t="s">
        <v>95</v>
      </c>
      <c r="I263" s="32" t="s">
        <v>95</v>
      </c>
      <c r="J263" s="32" t="s">
        <v>95</v>
      </c>
      <c r="K263" s="32" t="s">
        <v>95</v>
      </c>
      <c r="L263" s="32" t="s">
        <v>95</v>
      </c>
      <c r="M263" s="48">
        <v>425</v>
      </c>
      <c r="N263" s="48">
        <v>1</v>
      </c>
      <c r="O263" s="48" t="s">
        <v>254</v>
      </c>
      <c r="P263" s="48">
        <v>1995</v>
      </c>
      <c r="Q263" s="48">
        <v>1996</v>
      </c>
      <c r="R263" s="49">
        <v>431.74</v>
      </c>
      <c r="S263" s="48">
        <v>1</v>
      </c>
      <c r="T263" s="48">
        <v>1</v>
      </c>
      <c r="U263" s="48">
        <f t="shared" si="20"/>
        <v>0</v>
      </c>
      <c r="V263" s="50">
        <f t="shared" si="21"/>
        <v>5</v>
      </c>
      <c r="W263" s="51">
        <v>190</v>
      </c>
      <c r="X263" s="51">
        <v>70</v>
      </c>
      <c r="Y263" s="51">
        <v>0</v>
      </c>
      <c r="Z263" s="32" t="s">
        <v>95</v>
      </c>
      <c r="AA263" s="50"/>
      <c r="AB263" s="52"/>
      <c r="AC263" s="48"/>
      <c r="AD263" s="48"/>
      <c r="AE263" s="48"/>
      <c r="AF263" s="48"/>
    </row>
    <row r="264" spans="1:32" s="36" customFormat="1" ht="14.4" x14ac:dyDescent="0.3">
      <c r="A264" s="32" t="s">
        <v>95</v>
      </c>
      <c r="B264" s="32" t="s">
        <v>95</v>
      </c>
      <c r="C264" s="32" t="s">
        <v>95</v>
      </c>
      <c r="D264" s="32" t="s">
        <v>95</v>
      </c>
      <c r="E264" s="32" t="s">
        <v>95</v>
      </c>
      <c r="F264" s="32" t="s">
        <v>95</v>
      </c>
      <c r="G264" s="32" t="s">
        <v>95</v>
      </c>
      <c r="H264" s="32" t="s">
        <v>95</v>
      </c>
      <c r="I264" s="32" t="s">
        <v>95</v>
      </c>
      <c r="J264" s="32" t="s">
        <v>95</v>
      </c>
      <c r="K264" s="32" t="s">
        <v>95</v>
      </c>
      <c r="L264" s="32" t="s">
        <v>95</v>
      </c>
      <c r="M264" s="48">
        <v>477</v>
      </c>
      <c r="N264" s="48">
        <v>1</v>
      </c>
      <c r="O264" s="48" t="s">
        <v>424</v>
      </c>
      <c r="P264" s="48">
        <v>1995</v>
      </c>
      <c r="Q264" s="48">
        <v>1996</v>
      </c>
      <c r="R264" s="49">
        <v>374.43</v>
      </c>
      <c r="S264" s="48">
        <v>10</v>
      </c>
      <c r="T264" s="48">
        <v>0</v>
      </c>
      <c r="U264" s="48">
        <f t="shared" si="20"/>
        <v>0</v>
      </c>
      <c r="V264" s="50">
        <f t="shared" si="21"/>
        <v>4</v>
      </c>
      <c r="W264" s="51">
        <v>783</v>
      </c>
      <c r="X264" s="51">
        <v>1121</v>
      </c>
      <c r="Y264" s="51">
        <v>0</v>
      </c>
      <c r="Z264" s="32" t="s">
        <v>95</v>
      </c>
      <c r="AA264" s="50"/>
      <c r="AB264" s="52"/>
      <c r="AC264" s="48"/>
      <c r="AD264" s="48"/>
      <c r="AE264" s="48"/>
      <c r="AF264" s="48"/>
    </row>
    <row r="265" spans="1:32" s="36" customFormat="1" ht="14.4" x14ac:dyDescent="0.3">
      <c r="A265" s="32" t="s">
        <v>95</v>
      </c>
      <c r="B265" s="32" t="s">
        <v>95</v>
      </c>
      <c r="C265" s="32" t="s">
        <v>95</v>
      </c>
      <c r="D265" s="32" t="s">
        <v>95</v>
      </c>
      <c r="E265" s="32" t="s">
        <v>95</v>
      </c>
      <c r="F265" s="32" t="s">
        <v>95</v>
      </c>
      <c r="G265" s="32" t="s">
        <v>95</v>
      </c>
      <c r="H265" s="32" t="s">
        <v>95</v>
      </c>
      <c r="I265" s="32" t="s">
        <v>95</v>
      </c>
      <c r="J265" s="32" t="s">
        <v>95</v>
      </c>
      <c r="K265" s="32" t="s">
        <v>95</v>
      </c>
      <c r="L265" s="32" t="s">
        <v>95</v>
      </c>
      <c r="M265" s="48">
        <v>484</v>
      </c>
      <c r="N265" s="48">
        <v>1</v>
      </c>
      <c r="O265" s="48" t="s">
        <v>425</v>
      </c>
      <c r="P265" s="48">
        <v>1995</v>
      </c>
      <c r="Q265" s="48">
        <v>1996</v>
      </c>
      <c r="R265" s="49">
        <v>440.79</v>
      </c>
      <c r="S265" s="48">
        <v>10</v>
      </c>
      <c r="T265" s="48">
        <v>1</v>
      </c>
      <c r="U265" s="48">
        <f t="shared" ref="U265:U328" si="22">MAX(0,MIN(1,Q265-P265-1))</f>
        <v>0</v>
      </c>
      <c r="V265" s="50">
        <f t="shared" ref="V265:V328" si="23">MAX(1,MIN(10,INT(R265/100)+1))</f>
        <v>5</v>
      </c>
      <c r="W265" s="51">
        <v>605</v>
      </c>
      <c r="X265" s="51">
        <v>123</v>
      </c>
      <c r="Y265" s="51">
        <v>0</v>
      </c>
      <c r="Z265" s="32" t="s">
        <v>95</v>
      </c>
      <c r="AA265" s="50"/>
      <c r="AB265" s="52"/>
      <c r="AC265" s="48"/>
      <c r="AD265" s="48"/>
      <c r="AE265" s="48"/>
      <c r="AF265" s="48"/>
    </row>
    <row r="266" spans="1:32" s="36" customFormat="1" ht="14.4" x14ac:dyDescent="0.3">
      <c r="A266" s="32" t="s">
        <v>95</v>
      </c>
      <c r="B266" s="32" t="s">
        <v>95</v>
      </c>
      <c r="C266" s="32" t="s">
        <v>95</v>
      </c>
      <c r="D266" s="32" t="s">
        <v>95</v>
      </c>
      <c r="E266" s="32" t="s">
        <v>95</v>
      </c>
      <c r="F266" s="32" t="s">
        <v>95</v>
      </c>
      <c r="G266" s="32" t="s">
        <v>95</v>
      </c>
      <c r="H266" s="32" t="s">
        <v>95</v>
      </c>
      <c r="I266" s="32" t="s">
        <v>95</v>
      </c>
      <c r="J266" s="32" t="s">
        <v>95</v>
      </c>
      <c r="K266" s="32" t="s">
        <v>95</v>
      </c>
      <c r="L266" s="32" t="s">
        <v>95</v>
      </c>
      <c r="M266" s="48">
        <v>487</v>
      </c>
      <c r="N266" s="48">
        <v>1</v>
      </c>
      <c r="O266" s="48" t="s">
        <v>289</v>
      </c>
      <c r="P266" s="48">
        <v>1995</v>
      </c>
      <c r="Q266" s="48">
        <v>1996</v>
      </c>
      <c r="R266" s="49">
        <v>305</v>
      </c>
      <c r="S266" s="48">
        <v>10</v>
      </c>
      <c r="T266" s="48">
        <v>1</v>
      </c>
      <c r="U266" s="48">
        <f t="shared" si="22"/>
        <v>0</v>
      </c>
      <c r="V266" s="50">
        <f t="shared" si="23"/>
        <v>4</v>
      </c>
      <c r="W266" s="51">
        <v>352</v>
      </c>
      <c r="X266" s="51">
        <v>152</v>
      </c>
      <c r="Y266" s="51">
        <v>0</v>
      </c>
      <c r="Z266" s="32" t="s">
        <v>95</v>
      </c>
      <c r="AA266" s="50"/>
      <c r="AB266" s="52"/>
      <c r="AC266" s="48"/>
      <c r="AD266" s="48"/>
      <c r="AE266" s="48"/>
      <c r="AF266" s="48"/>
    </row>
    <row r="267" spans="1:32" s="36" customFormat="1" ht="14.4" x14ac:dyDescent="0.3">
      <c r="A267" s="32" t="s">
        <v>95</v>
      </c>
      <c r="B267" s="32" t="s">
        <v>95</v>
      </c>
      <c r="C267" s="32" t="s">
        <v>95</v>
      </c>
      <c r="D267" s="32" t="s">
        <v>95</v>
      </c>
      <c r="E267" s="32" t="s">
        <v>95</v>
      </c>
      <c r="F267" s="32" t="s">
        <v>95</v>
      </c>
      <c r="G267" s="32" t="s">
        <v>95</v>
      </c>
      <c r="H267" s="32" t="s">
        <v>95</v>
      </c>
      <c r="I267" s="32" t="s">
        <v>95</v>
      </c>
      <c r="J267" s="32" t="s">
        <v>95</v>
      </c>
      <c r="K267" s="32" t="s">
        <v>95</v>
      </c>
      <c r="L267" s="32" t="s">
        <v>95</v>
      </c>
      <c r="M267" s="48">
        <v>492</v>
      </c>
      <c r="N267" s="48">
        <v>1</v>
      </c>
      <c r="O267" s="48" t="s">
        <v>385</v>
      </c>
      <c r="P267" s="48">
        <v>1995</v>
      </c>
      <c r="Q267" s="48">
        <v>1996</v>
      </c>
      <c r="R267" s="49">
        <v>269.12</v>
      </c>
      <c r="S267" s="48">
        <v>5</v>
      </c>
      <c r="T267" s="48">
        <v>1</v>
      </c>
      <c r="U267" s="48">
        <f t="shared" si="22"/>
        <v>0</v>
      </c>
      <c r="V267" s="50">
        <f t="shared" si="23"/>
        <v>3</v>
      </c>
      <c r="W267" s="51">
        <v>5415</v>
      </c>
      <c r="X267" s="51">
        <v>2407</v>
      </c>
      <c r="Y267" s="51">
        <v>0</v>
      </c>
      <c r="Z267" s="32" t="s">
        <v>95</v>
      </c>
      <c r="AA267" s="50"/>
      <c r="AB267" s="52"/>
      <c r="AC267" s="48"/>
      <c r="AD267" s="48"/>
      <c r="AE267" s="48"/>
      <c r="AF267" s="48"/>
    </row>
    <row r="268" spans="1:32" s="36" customFormat="1" ht="14.4" x14ac:dyDescent="0.3">
      <c r="A268" s="32" t="s">
        <v>95</v>
      </c>
      <c r="B268" s="32" t="s">
        <v>95</v>
      </c>
      <c r="C268" s="32" t="s">
        <v>95</v>
      </c>
      <c r="D268" s="32" t="s">
        <v>95</v>
      </c>
      <c r="E268" s="32" t="s">
        <v>95</v>
      </c>
      <c r="F268" s="32" t="s">
        <v>95</v>
      </c>
      <c r="G268" s="32" t="s">
        <v>95</v>
      </c>
      <c r="H268" s="32" t="s">
        <v>95</v>
      </c>
      <c r="I268" s="32" t="s">
        <v>95</v>
      </c>
      <c r="J268" s="32" t="s">
        <v>95</v>
      </c>
      <c r="K268" s="32" t="s">
        <v>95</v>
      </c>
      <c r="L268" s="32" t="s">
        <v>95</v>
      </c>
      <c r="M268" s="48">
        <v>514</v>
      </c>
      <c r="N268" s="48">
        <v>1</v>
      </c>
      <c r="O268" s="48" t="s">
        <v>426</v>
      </c>
      <c r="P268" s="48">
        <v>1995</v>
      </c>
      <c r="Q268" s="48">
        <v>1996</v>
      </c>
      <c r="R268" s="49">
        <v>372</v>
      </c>
      <c r="S268" s="48">
        <v>5</v>
      </c>
      <c r="T268" s="48">
        <v>1</v>
      </c>
      <c r="U268" s="48">
        <f t="shared" si="22"/>
        <v>0</v>
      </c>
      <c r="V268" s="50">
        <f t="shared" si="23"/>
        <v>4</v>
      </c>
      <c r="W268" s="51">
        <v>353</v>
      </c>
      <c r="X268" s="51">
        <v>146</v>
      </c>
      <c r="Y268" s="51">
        <v>0</v>
      </c>
      <c r="Z268" s="32" t="s">
        <v>95</v>
      </c>
      <c r="AA268" s="50"/>
      <c r="AB268" s="52"/>
      <c r="AC268" s="48"/>
      <c r="AD268" s="48"/>
      <c r="AE268" s="48"/>
      <c r="AF268" s="48"/>
    </row>
    <row r="269" spans="1:32" s="36" customFormat="1" ht="14.4" x14ac:dyDescent="0.3">
      <c r="A269" s="32" t="s">
        <v>95</v>
      </c>
      <c r="B269" s="32" t="s">
        <v>95</v>
      </c>
      <c r="C269" s="32" t="s">
        <v>95</v>
      </c>
      <c r="D269" s="32" t="s">
        <v>95</v>
      </c>
      <c r="E269" s="32" t="s">
        <v>95</v>
      </c>
      <c r="F269" s="32" t="s">
        <v>95</v>
      </c>
      <c r="G269" s="32" t="s">
        <v>95</v>
      </c>
      <c r="H269" s="32" t="s">
        <v>95</v>
      </c>
      <c r="I269" s="32" t="s">
        <v>95</v>
      </c>
      <c r="J269" s="32" t="s">
        <v>95</v>
      </c>
      <c r="K269" s="32" t="s">
        <v>95</v>
      </c>
      <c r="L269" s="32" t="s">
        <v>95</v>
      </c>
      <c r="M269" s="48">
        <v>531</v>
      </c>
      <c r="N269" s="48">
        <v>1</v>
      </c>
      <c r="O269" s="48" t="s">
        <v>387</v>
      </c>
      <c r="P269" s="48">
        <v>1995</v>
      </c>
      <c r="Q269" s="48">
        <v>1996</v>
      </c>
      <c r="R269" s="49">
        <v>214.15</v>
      </c>
      <c r="S269" s="48">
        <v>10</v>
      </c>
      <c r="T269" s="48">
        <v>1</v>
      </c>
      <c r="U269" s="48">
        <f t="shared" si="22"/>
        <v>0</v>
      </c>
      <c r="V269" s="50">
        <f t="shared" si="23"/>
        <v>3</v>
      </c>
      <c r="W269" s="51">
        <v>612</v>
      </c>
      <c r="X269" s="51">
        <v>408</v>
      </c>
      <c r="Y269" s="51">
        <v>0</v>
      </c>
      <c r="Z269" s="32" t="s">
        <v>95</v>
      </c>
      <c r="AA269" s="50"/>
      <c r="AB269" s="52"/>
      <c r="AC269" s="48"/>
      <c r="AD269" s="48"/>
      <c r="AE269" s="48"/>
      <c r="AF269" s="48"/>
    </row>
    <row r="270" spans="1:32" s="36" customFormat="1" ht="14.4" x14ac:dyDescent="0.3">
      <c r="A270" s="32" t="s">
        <v>95</v>
      </c>
      <c r="B270" s="32" t="s">
        <v>95</v>
      </c>
      <c r="C270" s="32" t="s">
        <v>95</v>
      </c>
      <c r="D270" s="32" t="s">
        <v>95</v>
      </c>
      <c r="E270" s="32" t="s">
        <v>95</v>
      </c>
      <c r="F270" s="32" t="s">
        <v>95</v>
      </c>
      <c r="G270" s="32" t="s">
        <v>95</v>
      </c>
      <c r="H270" s="32" t="s">
        <v>95</v>
      </c>
      <c r="I270" s="32" t="s">
        <v>95</v>
      </c>
      <c r="J270" s="32" t="s">
        <v>95</v>
      </c>
      <c r="K270" s="32" t="s">
        <v>95</v>
      </c>
      <c r="L270" s="32" t="s">
        <v>95</v>
      </c>
      <c r="M270" s="48">
        <v>534</v>
      </c>
      <c r="N270" s="48">
        <v>1</v>
      </c>
      <c r="O270" s="48" t="s">
        <v>290</v>
      </c>
      <c r="P270" s="48">
        <v>1995</v>
      </c>
      <c r="Q270" s="48">
        <v>1996</v>
      </c>
      <c r="R270" s="49">
        <v>122.35</v>
      </c>
      <c r="S270" s="48">
        <v>10</v>
      </c>
      <c r="T270" s="48">
        <v>1</v>
      </c>
      <c r="U270" s="48">
        <f t="shared" si="22"/>
        <v>0</v>
      </c>
      <c r="V270" s="50">
        <f t="shared" si="23"/>
        <v>2</v>
      </c>
      <c r="W270" s="51">
        <v>1181</v>
      </c>
      <c r="X270" s="51">
        <v>355</v>
      </c>
      <c r="Y270" s="51">
        <v>0</v>
      </c>
      <c r="Z270" s="32" t="s">
        <v>95</v>
      </c>
      <c r="AA270" s="50"/>
      <c r="AB270" s="52"/>
      <c r="AC270" s="48"/>
      <c r="AD270" s="48"/>
      <c r="AE270" s="48"/>
      <c r="AF270" s="48"/>
    </row>
    <row r="271" spans="1:32" s="36" customFormat="1" ht="14.4" x14ac:dyDescent="0.3">
      <c r="A271" s="32" t="s">
        <v>95</v>
      </c>
      <c r="B271" s="32" t="s">
        <v>95</v>
      </c>
      <c r="C271" s="32" t="s">
        <v>95</v>
      </c>
      <c r="D271" s="32" t="s">
        <v>95</v>
      </c>
      <c r="E271" s="32" t="s">
        <v>95</v>
      </c>
      <c r="F271" s="32" t="s">
        <v>95</v>
      </c>
      <c r="G271" s="32" t="s">
        <v>95</v>
      </c>
      <c r="H271" s="32" t="s">
        <v>95</v>
      </c>
      <c r="I271" s="32" t="s">
        <v>95</v>
      </c>
      <c r="J271" s="32" t="s">
        <v>95</v>
      </c>
      <c r="K271" s="32" t="s">
        <v>95</v>
      </c>
      <c r="L271" s="32" t="s">
        <v>95</v>
      </c>
      <c r="M271" s="48">
        <v>547</v>
      </c>
      <c r="N271" s="48">
        <v>1</v>
      </c>
      <c r="O271" s="48" t="s">
        <v>427</v>
      </c>
      <c r="P271" s="48">
        <v>1995</v>
      </c>
      <c r="Q271" s="48">
        <v>1996</v>
      </c>
      <c r="R271" s="49">
        <v>425.54</v>
      </c>
      <c r="S271" s="48">
        <v>10</v>
      </c>
      <c r="T271" s="48">
        <v>1</v>
      </c>
      <c r="U271" s="48">
        <f t="shared" si="22"/>
        <v>0</v>
      </c>
      <c r="V271" s="50">
        <f t="shared" si="23"/>
        <v>5</v>
      </c>
      <c r="W271" s="51">
        <v>326</v>
      </c>
      <c r="X271" s="51">
        <v>217</v>
      </c>
      <c r="Y271" s="51">
        <v>0</v>
      </c>
      <c r="Z271" s="32" t="s">
        <v>95</v>
      </c>
      <c r="AA271" s="50"/>
      <c r="AB271" s="52"/>
      <c r="AC271" s="48"/>
      <c r="AD271" s="48"/>
      <c r="AE271" s="48"/>
      <c r="AF271" s="48"/>
    </row>
    <row r="272" spans="1:32" s="36" customFormat="1" ht="14.4" x14ac:dyDescent="0.3">
      <c r="A272" s="32" t="s">
        <v>95</v>
      </c>
      <c r="B272" s="32" t="s">
        <v>95</v>
      </c>
      <c r="C272" s="32" t="s">
        <v>95</v>
      </c>
      <c r="D272" s="32" t="s">
        <v>95</v>
      </c>
      <c r="E272" s="32" t="s">
        <v>95</v>
      </c>
      <c r="F272" s="32" t="s">
        <v>95</v>
      </c>
      <c r="G272" s="32" t="s">
        <v>95</v>
      </c>
      <c r="H272" s="32" t="s">
        <v>95</v>
      </c>
      <c r="I272" s="32" t="s">
        <v>95</v>
      </c>
      <c r="J272" s="32" t="s">
        <v>95</v>
      </c>
      <c r="K272" s="32" t="s">
        <v>95</v>
      </c>
      <c r="L272" s="32" t="s">
        <v>95</v>
      </c>
      <c r="M272" s="48">
        <v>553</v>
      </c>
      <c r="N272" s="48">
        <v>1</v>
      </c>
      <c r="O272" s="48" t="s">
        <v>428</v>
      </c>
      <c r="P272" s="48">
        <v>1995</v>
      </c>
      <c r="Q272" s="48">
        <v>1996</v>
      </c>
      <c r="R272" s="49">
        <v>439.14</v>
      </c>
      <c r="S272" s="48">
        <v>10</v>
      </c>
      <c r="T272" s="48">
        <v>1</v>
      </c>
      <c r="U272" s="48">
        <f t="shared" si="22"/>
        <v>0</v>
      </c>
      <c r="V272" s="50">
        <f t="shared" si="23"/>
        <v>5</v>
      </c>
      <c r="W272" s="51">
        <v>479</v>
      </c>
      <c r="X272" s="51">
        <v>81</v>
      </c>
      <c r="Y272" s="51">
        <v>0</v>
      </c>
      <c r="Z272" s="32" t="s">
        <v>95</v>
      </c>
      <c r="AA272" s="50"/>
      <c r="AB272" s="52"/>
      <c r="AC272" s="48"/>
      <c r="AD272" s="48"/>
      <c r="AE272" s="48"/>
      <c r="AF272" s="48"/>
    </row>
    <row r="273" spans="1:32" s="36" customFormat="1" ht="14.4" x14ac:dyDescent="0.3">
      <c r="A273" s="32" t="s">
        <v>95</v>
      </c>
      <c r="B273" s="32" t="s">
        <v>95</v>
      </c>
      <c r="C273" s="32" t="s">
        <v>95</v>
      </c>
      <c r="D273" s="32" t="s">
        <v>95</v>
      </c>
      <c r="E273" s="32" t="s">
        <v>95</v>
      </c>
      <c r="F273" s="32" t="s">
        <v>95</v>
      </c>
      <c r="G273" s="32" t="s">
        <v>95</v>
      </c>
      <c r="H273" s="32" t="s">
        <v>95</v>
      </c>
      <c r="I273" s="32" t="s">
        <v>95</v>
      </c>
      <c r="J273" s="32" t="s">
        <v>95</v>
      </c>
      <c r="K273" s="32" t="s">
        <v>95</v>
      </c>
      <c r="L273" s="32" t="s">
        <v>95</v>
      </c>
      <c r="M273" s="48">
        <v>564</v>
      </c>
      <c r="N273" s="48">
        <v>1</v>
      </c>
      <c r="O273" s="48" t="s">
        <v>429</v>
      </c>
      <c r="P273" s="48">
        <v>1995</v>
      </c>
      <c r="Q273" s="48">
        <v>1996</v>
      </c>
      <c r="R273" s="49">
        <v>281.24</v>
      </c>
      <c r="S273" s="48">
        <v>10</v>
      </c>
      <c r="T273" s="48">
        <v>0</v>
      </c>
      <c r="U273" s="48">
        <f t="shared" si="22"/>
        <v>0</v>
      </c>
      <c r="V273" s="50">
        <f t="shared" si="23"/>
        <v>3</v>
      </c>
      <c r="W273" s="51">
        <v>1263</v>
      </c>
      <c r="X273" s="51">
        <v>1371</v>
      </c>
      <c r="Y273" s="51">
        <v>0</v>
      </c>
      <c r="Z273" s="32" t="s">
        <v>95</v>
      </c>
      <c r="AA273" s="50"/>
      <c r="AB273" s="52"/>
      <c r="AC273" s="48"/>
      <c r="AD273" s="48"/>
      <c r="AE273" s="48"/>
      <c r="AF273" s="48"/>
    </row>
    <row r="274" spans="1:32" s="36" customFormat="1" ht="14.4" x14ac:dyDescent="0.3">
      <c r="A274" s="32" t="s">
        <v>95</v>
      </c>
      <c r="B274" s="32" t="s">
        <v>95</v>
      </c>
      <c r="C274" s="32" t="s">
        <v>95</v>
      </c>
      <c r="D274" s="32" t="s">
        <v>95</v>
      </c>
      <c r="E274" s="32" t="s">
        <v>95</v>
      </c>
      <c r="F274" s="32" t="s">
        <v>95</v>
      </c>
      <c r="G274" s="32" t="s">
        <v>95</v>
      </c>
      <c r="H274" s="32" t="s">
        <v>95</v>
      </c>
      <c r="I274" s="32" t="s">
        <v>95</v>
      </c>
      <c r="J274" s="32" t="s">
        <v>95</v>
      </c>
      <c r="K274" s="32" t="s">
        <v>95</v>
      </c>
      <c r="L274" s="32" t="s">
        <v>95</v>
      </c>
      <c r="M274" s="48">
        <v>577</v>
      </c>
      <c r="N274" s="48">
        <v>1</v>
      </c>
      <c r="O274" s="48" t="s">
        <v>430</v>
      </c>
      <c r="P274" s="48">
        <v>1995</v>
      </c>
      <c r="Q274" s="48">
        <v>1996</v>
      </c>
      <c r="R274" s="49">
        <v>448.38</v>
      </c>
      <c r="S274" s="48">
        <v>5</v>
      </c>
      <c r="T274" s="48">
        <v>1</v>
      </c>
      <c r="U274" s="48">
        <f t="shared" si="22"/>
        <v>0</v>
      </c>
      <c r="V274" s="50">
        <f t="shared" si="23"/>
        <v>5</v>
      </c>
      <c r="W274" s="51">
        <v>202</v>
      </c>
      <c r="X274" s="51">
        <v>80</v>
      </c>
      <c r="Y274" s="51">
        <v>0</v>
      </c>
      <c r="Z274" s="32" t="s">
        <v>95</v>
      </c>
      <c r="AA274" s="50"/>
      <c r="AB274" s="52"/>
      <c r="AC274" s="48"/>
      <c r="AD274" s="48"/>
      <c r="AE274" s="48"/>
      <c r="AF274" s="48"/>
    </row>
    <row r="275" spans="1:32" s="36" customFormat="1" ht="14.4" x14ac:dyDescent="0.3">
      <c r="A275" s="32" t="s">
        <v>95</v>
      </c>
      <c r="B275" s="32" t="s">
        <v>95</v>
      </c>
      <c r="C275" s="32" t="s">
        <v>95</v>
      </c>
      <c r="D275" s="32" t="s">
        <v>95</v>
      </c>
      <c r="E275" s="32" t="s">
        <v>95</v>
      </c>
      <c r="F275" s="32" t="s">
        <v>95</v>
      </c>
      <c r="G275" s="32" t="s">
        <v>95</v>
      </c>
      <c r="H275" s="32" t="s">
        <v>95</v>
      </c>
      <c r="I275" s="32" t="s">
        <v>95</v>
      </c>
      <c r="J275" s="32" t="s">
        <v>95</v>
      </c>
      <c r="K275" s="32" t="s">
        <v>95</v>
      </c>
      <c r="L275" s="32" t="s">
        <v>95</v>
      </c>
      <c r="M275" s="48">
        <v>622</v>
      </c>
      <c r="N275" s="48">
        <v>1</v>
      </c>
      <c r="O275" s="48" t="s">
        <v>431</v>
      </c>
      <c r="P275" s="48">
        <v>1995</v>
      </c>
      <c r="Q275" s="48">
        <v>1996</v>
      </c>
      <c r="R275" s="49">
        <v>611.54999999999995</v>
      </c>
      <c r="S275" s="48">
        <v>6</v>
      </c>
      <c r="T275" s="48">
        <v>1</v>
      </c>
      <c r="U275" s="48">
        <f t="shared" si="22"/>
        <v>0</v>
      </c>
      <c r="V275" s="50">
        <f t="shared" si="23"/>
        <v>7</v>
      </c>
      <c r="W275" s="51">
        <v>5671</v>
      </c>
      <c r="X275" s="51">
        <v>4176</v>
      </c>
      <c r="Y275" s="51">
        <v>0</v>
      </c>
      <c r="Z275" s="32" t="s">
        <v>95</v>
      </c>
      <c r="AA275" s="50"/>
      <c r="AB275" s="52"/>
      <c r="AC275" s="48"/>
      <c r="AD275" s="48"/>
      <c r="AE275" s="48"/>
      <c r="AF275" s="48"/>
    </row>
    <row r="276" spans="1:32" s="36" customFormat="1" ht="14.4" x14ac:dyDescent="0.3">
      <c r="A276" s="32" t="s">
        <v>95</v>
      </c>
      <c r="B276" s="32" t="s">
        <v>95</v>
      </c>
      <c r="C276" s="32" t="s">
        <v>95</v>
      </c>
      <c r="D276" s="32" t="s">
        <v>95</v>
      </c>
      <c r="E276" s="32" t="s">
        <v>95</v>
      </c>
      <c r="F276" s="32" t="s">
        <v>95</v>
      </c>
      <c r="G276" s="32" t="s">
        <v>95</v>
      </c>
      <c r="H276" s="32" t="s">
        <v>95</v>
      </c>
      <c r="I276" s="32" t="s">
        <v>95</v>
      </c>
      <c r="J276" s="32" t="s">
        <v>95</v>
      </c>
      <c r="K276" s="32" t="s">
        <v>95</v>
      </c>
      <c r="L276" s="32" t="s">
        <v>95</v>
      </c>
      <c r="M276" s="48">
        <v>627</v>
      </c>
      <c r="N276" s="48">
        <v>1</v>
      </c>
      <c r="O276" s="48" t="s">
        <v>432</v>
      </c>
      <c r="P276" s="48">
        <v>1995</v>
      </c>
      <c r="Q276" s="48">
        <v>1996</v>
      </c>
      <c r="R276" s="49">
        <v>315</v>
      </c>
      <c r="S276" s="48">
        <v>10</v>
      </c>
      <c r="T276" s="48">
        <v>1</v>
      </c>
      <c r="U276" s="48">
        <f t="shared" si="22"/>
        <v>0</v>
      </c>
      <c r="V276" s="50">
        <f t="shared" si="23"/>
        <v>4</v>
      </c>
      <c r="W276" s="51">
        <v>162</v>
      </c>
      <c r="X276" s="51">
        <v>108</v>
      </c>
      <c r="Y276" s="51">
        <v>0</v>
      </c>
      <c r="Z276" s="32" t="s">
        <v>95</v>
      </c>
      <c r="AA276" s="50"/>
      <c r="AB276" s="52"/>
      <c r="AC276" s="48"/>
      <c r="AD276" s="48"/>
      <c r="AE276" s="48"/>
      <c r="AF276" s="48"/>
    </row>
    <row r="277" spans="1:32" s="36" customFormat="1" ht="14.4" x14ac:dyDescent="0.3">
      <c r="A277" s="32" t="s">
        <v>95</v>
      </c>
      <c r="B277" s="32" t="s">
        <v>95</v>
      </c>
      <c r="C277" s="32" t="s">
        <v>95</v>
      </c>
      <c r="D277" s="32" t="s">
        <v>95</v>
      </c>
      <c r="E277" s="32" t="s">
        <v>95</v>
      </c>
      <c r="F277" s="32" t="s">
        <v>95</v>
      </c>
      <c r="G277" s="32" t="s">
        <v>95</v>
      </c>
      <c r="H277" s="32" t="s">
        <v>95</v>
      </c>
      <c r="I277" s="32" t="s">
        <v>95</v>
      </c>
      <c r="J277" s="32" t="s">
        <v>95</v>
      </c>
      <c r="K277" s="32" t="s">
        <v>95</v>
      </c>
      <c r="L277" s="32" t="s">
        <v>95</v>
      </c>
      <c r="M277" s="48">
        <v>656</v>
      </c>
      <c r="N277" s="48">
        <v>1</v>
      </c>
      <c r="O277" s="48" t="s">
        <v>229</v>
      </c>
      <c r="P277" s="48">
        <v>1995</v>
      </c>
      <c r="Q277" s="48">
        <v>1996</v>
      </c>
      <c r="R277" s="49">
        <v>442</v>
      </c>
      <c r="S277" s="48">
        <v>10</v>
      </c>
      <c r="T277" s="48">
        <v>1</v>
      </c>
      <c r="U277" s="48">
        <f t="shared" si="22"/>
        <v>0</v>
      </c>
      <c r="V277" s="50">
        <f t="shared" si="23"/>
        <v>5</v>
      </c>
      <c r="W277" s="51">
        <v>2507</v>
      </c>
      <c r="X277" s="51">
        <v>1464</v>
      </c>
      <c r="Y277" s="51">
        <v>0</v>
      </c>
      <c r="Z277" s="32" t="s">
        <v>95</v>
      </c>
      <c r="AA277" s="50"/>
      <c r="AB277" s="52"/>
      <c r="AC277" s="48"/>
      <c r="AD277" s="48"/>
      <c r="AE277" s="48"/>
      <c r="AF277" s="48"/>
    </row>
    <row r="278" spans="1:32" s="36" customFormat="1" ht="14.4" x14ac:dyDescent="0.3">
      <c r="A278" s="32" t="s">
        <v>95</v>
      </c>
      <c r="B278" s="32" t="s">
        <v>95</v>
      </c>
      <c r="C278" s="32" t="s">
        <v>95</v>
      </c>
      <c r="D278" s="32" t="s">
        <v>95</v>
      </c>
      <c r="E278" s="32" t="s">
        <v>95</v>
      </c>
      <c r="F278" s="32" t="s">
        <v>95</v>
      </c>
      <c r="G278" s="32" t="s">
        <v>95</v>
      </c>
      <c r="H278" s="32" t="s">
        <v>95</v>
      </c>
      <c r="I278" s="32" t="s">
        <v>95</v>
      </c>
      <c r="J278" s="32" t="s">
        <v>95</v>
      </c>
      <c r="K278" s="32" t="s">
        <v>95</v>
      </c>
      <c r="L278" s="32" t="s">
        <v>95</v>
      </c>
      <c r="M278" s="48">
        <v>695</v>
      </c>
      <c r="N278" s="48">
        <v>1</v>
      </c>
      <c r="O278" s="48" t="s">
        <v>338</v>
      </c>
      <c r="P278" s="48">
        <v>1995</v>
      </c>
      <c r="Q278" s="48">
        <v>1996</v>
      </c>
      <c r="R278" s="49">
        <v>105</v>
      </c>
      <c r="S278" s="48">
        <v>10</v>
      </c>
      <c r="T278" s="48">
        <v>1</v>
      </c>
      <c r="U278" s="48">
        <f t="shared" si="22"/>
        <v>0</v>
      </c>
      <c r="V278" s="50">
        <f t="shared" si="23"/>
        <v>2</v>
      </c>
      <c r="W278" s="51">
        <v>1172</v>
      </c>
      <c r="X278" s="51">
        <v>698</v>
      </c>
      <c r="Y278" s="51">
        <v>0</v>
      </c>
      <c r="Z278" s="32" t="s">
        <v>95</v>
      </c>
      <c r="AA278" s="50"/>
      <c r="AB278" s="52"/>
      <c r="AC278" s="48"/>
      <c r="AD278" s="48"/>
      <c r="AE278" s="48"/>
      <c r="AF278" s="48"/>
    </row>
    <row r="279" spans="1:32" s="36" customFormat="1" ht="14.4" x14ac:dyDescent="0.3">
      <c r="A279" s="32" t="s">
        <v>95</v>
      </c>
      <c r="B279" s="32" t="s">
        <v>95</v>
      </c>
      <c r="C279" s="32" t="s">
        <v>95</v>
      </c>
      <c r="D279" s="32" t="s">
        <v>95</v>
      </c>
      <c r="E279" s="32" t="s">
        <v>95</v>
      </c>
      <c r="F279" s="32" t="s">
        <v>95</v>
      </c>
      <c r="G279" s="32" t="s">
        <v>95</v>
      </c>
      <c r="H279" s="32" t="s">
        <v>95</v>
      </c>
      <c r="I279" s="32" t="s">
        <v>95</v>
      </c>
      <c r="J279" s="32" t="s">
        <v>95</v>
      </c>
      <c r="K279" s="32" t="s">
        <v>95</v>
      </c>
      <c r="L279" s="32" t="s">
        <v>95</v>
      </c>
      <c r="M279" s="48">
        <v>717</v>
      </c>
      <c r="N279" s="48">
        <v>1</v>
      </c>
      <c r="O279" s="48" t="s">
        <v>345</v>
      </c>
      <c r="P279" s="48">
        <v>1995</v>
      </c>
      <c r="Q279" s="48">
        <v>1996</v>
      </c>
      <c r="R279" s="49">
        <v>322</v>
      </c>
      <c r="S279" s="48">
        <v>5</v>
      </c>
      <c r="T279" s="48">
        <v>1</v>
      </c>
      <c r="U279" s="48">
        <f t="shared" si="22"/>
        <v>0</v>
      </c>
      <c r="V279" s="50">
        <f t="shared" si="23"/>
        <v>4</v>
      </c>
      <c r="W279" s="51">
        <v>541</v>
      </c>
      <c r="X279" s="51">
        <v>396</v>
      </c>
      <c r="Y279" s="51">
        <v>0</v>
      </c>
      <c r="Z279" s="32" t="s">
        <v>95</v>
      </c>
      <c r="AA279" s="50"/>
      <c r="AB279" s="52"/>
      <c r="AC279" s="48"/>
      <c r="AD279" s="48"/>
      <c r="AE279" s="48"/>
      <c r="AF279" s="48"/>
    </row>
    <row r="280" spans="1:32" s="36" customFormat="1" ht="14.4" x14ac:dyDescent="0.3">
      <c r="A280" s="32" t="s">
        <v>95</v>
      </c>
      <c r="B280" s="32" t="s">
        <v>95</v>
      </c>
      <c r="C280" s="32" t="s">
        <v>95</v>
      </c>
      <c r="D280" s="32" t="s">
        <v>95</v>
      </c>
      <c r="E280" s="32" t="s">
        <v>95</v>
      </c>
      <c r="F280" s="32" t="s">
        <v>95</v>
      </c>
      <c r="G280" s="32" t="s">
        <v>95</v>
      </c>
      <c r="H280" s="32" t="s">
        <v>95</v>
      </c>
      <c r="I280" s="32" t="s">
        <v>95</v>
      </c>
      <c r="J280" s="32" t="s">
        <v>95</v>
      </c>
      <c r="K280" s="32" t="s">
        <v>95</v>
      </c>
      <c r="L280" s="32" t="s">
        <v>95</v>
      </c>
      <c r="M280" s="48">
        <v>721</v>
      </c>
      <c r="N280" s="48">
        <v>1</v>
      </c>
      <c r="O280" s="48" t="s">
        <v>433</v>
      </c>
      <c r="P280" s="48">
        <v>1995</v>
      </c>
      <c r="Q280" s="48">
        <v>1996</v>
      </c>
      <c r="R280" s="49">
        <v>367.41</v>
      </c>
      <c r="S280" s="48">
        <v>5</v>
      </c>
      <c r="T280" s="48">
        <v>1</v>
      </c>
      <c r="U280" s="48">
        <f t="shared" si="22"/>
        <v>0</v>
      </c>
      <c r="V280" s="50">
        <f t="shared" si="23"/>
        <v>4</v>
      </c>
      <c r="W280" s="51">
        <v>1569</v>
      </c>
      <c r="X280" s="51">
        <v>1167</v>
      </c>
      <c r="Y280" s="51">
        <v>0</v>
      </c>
      <c r="Z280" s="32" t="s">
        <v>95</v>
      </c>
      <c r="AA280" s="50"/>
      <c r="AB280" s="52"/>
      <c r="AC280" s="48"/>
      <c r="AD280" s="48"/>
      <c r="AE280" s="48"/>
      <c r="AF280" s="48"/>
    </row>
    <row r="281" spans="1:32" s="36" customFormat="1" ht="14.4" x14ac:dyDescent="0.3">
      <c r="A281" s="32" t="s">
        <v>95</v>
      </c>
      <c r="B281" s="32" t="s">
        <v>95</v>
      </c>
      <c r="C281" s="32" t="s">
        <v>95</v>
      </c>
      <c r="D281" s="32" t="s">
        <v>95</v>
      </c>
      <c r="E281" s="32" t="s">
        <v>95</v>
      </c>
      <c r="F281" s="32" t="s">
        <v>95</v>
      </c>
      <c r="G281" s="32" t="s">
        <v>95</v>
      </c>
      <c r="H281" s="32" t="s">
        <v>95</v>
      </c>
      <c r="I281" s="32" t="s">
        <v>95</v>
      </c>
      <c r="J281" s="32" t="s">
        <v>95</v>
      </c>
      <c r="K281" s="32" t="s">
        <v>95</v>
      </c>
      <c r="L281" s="32" t="s">
        <v>95</v>
      </c>
      <c r="M281" s="48">
        <v>748</v>
      </c>
      <c r="N281" s="48">
        <v>1</v>
      </c>
      <c r="O281" s="48" t="s">
        <v>434</v>
      </c>
      <c r="P281" s="48">
        <v>1995</v>
      </c>
      <c r="Q281" s="48">
        <v>1996</v>
      </c>
      <c r="R281" s="49">
        <v>430.25</v>
      </c>
      <c r="S281" s="48">
        <v>10</v>
      </c>
      <c r="T281" s="48">
        <v>1</v>
      </c>
      <c r="U281" s="48">
        <f t="shared" si="22"/>
        <v>0</v>
      </c>
      <c r="V281" s="50">
        <f t="shared" si="23"/>
        <v>5</v>
      </c>
      <c r="W281" s="51">
        <v>935</v>
      </c>
      <c r="X281" s="51">
        <v>532</v>
      </c>
      <c r="Y281" s="51">
        <v>0</v>
      </c>
      <c r="Z281" s="32" t="s">
        <v>95</v>
      </c>
      <c r="AA281" s="50"/>
      <c r="AB281" s="52"/>
      <c r="AC281" s="48"/>
      <c r="AD281" s="48"/>
      <c r="AE281" s="48"/>
      <c r="AF281" s="48"/>
    </row>
    <row r="282" spans="1:32" s="36" customFormat="1" ht="14.4" x14ac:dyDescent="0.3">
      <c r="A282" s="32" t="s">
        <v>95</v>
      </c>
      <c r="B282" s="32" t="s">
        <v>95</v>
      </c>
      <c r="C282" s="32" t="s">
        <v>95</v>
      </c>
      <c r="D282" s="32" t="s">
        <v>95</v>
      </c>
      <c r="E282" s="32" t="s">
        <v>95</v>
      </c>
      <c r="F282" s="32" t="s">
        <v>95</v>
      </c>
      <c r="G282" s="32" t="s">
        <v>95</v>
      </c>
      <c r="H282" s="32" t="s">
        <v>95</v>
      </c>
      <c r="I282" s="32" t="s">
        <v>95</v>
      </c>
      <c r="J282" s="32" t="s">
        <v>95</v>
      </c>
      <c r="K282" s="32" t="s">
        <v>95</v>
      </c>
      <c r="L282" s="32" t="s">
        <v>95</v>
      </c>
      <c r="M282" s="48">
        <v>763</v>
      </c>
      <c r="N282" s="48">
        <v>1</v>
      </c>
      <c r="O282" s="48" t="s">
        <v>435</v>
      </c>
      <c r="P282" s="48">
        <v>1995</v>
      </c>
      <c r="Q282" s="48">
        <v>1996</v>
      </c>
      <c r="R282" s="49">
        <v>405.29</v>
      </c>
      <c r="S282" s="48">
        <v>10</v>
      </c>
      <c r="T282" s="48">
        <v>1</v>
      </c>
      <c r="U282" s="48">
        <f t="shared" si="22"/>
        <v>0</v>
      </c>
      <c r="V282" s="50">
        <f t="shared" si="23"/>
        <v>5</v>
      </c>
      <c r="W282" s="51">
        <v>589</v>
      </c>
      <c r="X282" s="51">
        <v>119</v>
      </c>
      <c r="Y282" s="51">
        <v>0</v>
      </c>
      <c r="Z282" s="32" t="s">
        <v>95</v>
      </c>
      <c r="AA282" s="50"/>
      <c r="AB282" s="52"/>
      <c r="AC282" s="48"/>
      <c r="AD282" s="48"/>
      <c r="AE282" s="48"/>
      <c r="AF282" s="48"/>
    </row>
    <row r="283" spans="1:32" s="36" customFormat="1" ht="14.4" x14ac:dyDescent="0.3">
      <c r="A283" s="32" t="s">
        <v>95</v>
      </c>
      <c r="B283" s="32" t="s">
        <v>95</v>
      </c>
      <c r="C283" s="32" t="s">
        <v>95</v>
      </c>
      <c r="D283" s="32" t="s">
        <v>95</v>
      </c>
      <c r="E283" s="32" t="s">
        <v>95</v>
      </c>
      <c r="F283" s="32" t="s">
        <v>95</v>
      </c>
      <c r="G283" s="32" t="s">
        <v>95</v>
      </c>
      <c r="H283" s="32" t="s">
        <v>95</v>
      </c>
      <c r="I283" s="32" t="s">
        <v>95</v>
      </c>
      <c r="J283" s="32" t="s">
        <v>95</v>
      </c>
      <c r="K283" s="32" t="s">
        <v>95</v>
      </c>
      <c r="L283" s="32" t="s">
        <v>95</v>
      </c>
      <c r="M283" s="48">
        <v>829</v>
      </c>
      <c r="N283" s="48">
        <v>1</v>
      </c>
      <c r="O283" s="48" t="s">
        <v>436</v>
      </c>
      <c r="P283" s="48">
        <v>1995</v>
      </c>
      <c r="Q283" s="48">
        <v>1996</v>
      </c>
      <c r="R283" s="49">
        <v>367.41</v>
      </c>
      <c r="S283" s="48">
        <v>6</v>
      </c>
      <c r="T283" s="48">
        <v>1</v>
      </c>
      <c r="U283" s="48">
        <f t="shared" si="22"/>
        <v>0</v>
      </c>
      <c r="V283" s="50">
        <f t="shared" si="23"/>
        <v>4</v>
      </c>
      <c r="W283" s="51">
        <v>2153</v>
      </c>
      <c r="X283" s="51">
        <v>649</v>
      </c>
      <c r="Y283" s="51">
        <v>0</v>
      </c>
      <c r="Z283" s="32" t="s">
        <v>95</v>
      </c>
      <c r="AA283" s="50"/>
      <c r="AB283" s="52"/>
      <c r="AC283" s="48"/>
      <c r="AD283" s="48"/>
      <c r="AE283" s="48"/>
      <c r="AF283" s="48"/>
    </row>
    <row r="284" spans="1:32" s="36" customFormat="1" ht="14.4" x14ac:dyDescent="0.3">
      <c r="A284" s="32" t="s">
        <v>95</v>
      </c>
      <c r="B284" s="32" t="s">
        <v>95</v>
      </c>
      <c r="C284" s="32" t="s">
        <v>95</v>
      </c>
      <c r="D284" s="32" t="s">
        <v>95</v>
      </c>
      <c r="E284" s="32" t="s">
        <v>95</v>
      </c>
      <c r="F284" s="32" t="s">
        <v>95</v>
      </c>
      <c r="G284" s="32" t="s">
        <v>95</v>
      </c>
      <c r="H284" s="32" t="s">
        <v>95</v>
      </c>
      <c r="I284" s="32" t="s">
        <v>95</v>
      </c>
      <c r="J284" s="32" t="s">
        <v>95</v>
      </c>
      <c r="K284" s="32" t="s">
        <v>95</v>
      </c>
      <c r="L284" s="32" t="s">
        <v>95</v>
      </c>
      <c r="M284" s="48">
        <v>850</v>
      </c>
      <c r="N284" s="48">
        <v>1</v>
      </c>
      <c r="O284" s="48" t="s">
        <v>437</v>
      </c>
      <c r="P284" s="48">
        <v>1995</v>
      </c>
      <c r="Q284" s="48">
        <v>1996</v>
      </c>
      <c r="R284" s="49">
        <v>532.49</v>
      </c>
      <c r="S284" s="48">
        <v>5</v>
      </c>
      <c r="T284" s="48">
        <v>0</v>
      </c>
      <c r="U284" s="48">
        <f t="shared" si="22"/>
        <v>0</v>
      </c>
      <c r="V284" s="50">
        <f t="shared" si="23"/>
        <v>6</v>
      </c>
      <c r="W284" s="51">
        <v>198</v>
      </c>
      <c r="X284" s="51">
        <v>268</v>
      </c>
      <c r="Y284" s="51">
        <v>0</v>
      </c>
      <c r="Z284" s="32" t="s">
        <v>95</v>
      </c>
      <c r="AA284" s="50"/>
      <c r="AB284" s="52"/>
      <c r="AC284" s="48"/>
      <c r="AD284" s="48"/>
      <c r="AE284" s="48"/>
      <c r="AF284" s="48"/>
    </row>
    <row r="285" spans="1:32" s="36" customFormat="1" ht="14.4" x14ac:dyDescent="0.3">
      <c r="A285" s="32" t="s">
        <v>95</v>
      </c>
      <c r="B285" s="32" t="s">
        <v>95</v>
      </c>
      <c r="C285" s="32" t="s">
        <v>95</v>
      </c>
      <c r="D285" s="32" t="s">
        <v>95</v>
      </c>
      <c r="E285" s="32" t="s">
        <v>95</v>
      </c>
      <c r="F285" s="32" t="s">
        <v>95</v>
      </c>
      <c r="G285" s="32" t="s">
        <v>95</v>
      </c>
      <c r="H285" s="32" t="s">
        <v>95</v>
      </c>
      <c r="I285" s="32" t="s">
        <v>95</v>
      </c>
      <c r="J285" s="32" t="s">
        <v>95</v>
      </c>
      <c r="K285" s="32" t="s">
        <v>95</v>
      </c>
      <c r="L285" s="32" t="s">
        <v>95</v>
      </c>
      <c r="M285" s="48">
        <v>877</v>
      </c>
      <c r="N285" s="48">
        <v>1</v>
      </c>
      <c r="O285" s="48" t="s">
        <v>261</v>
      </c>
      <c r="P285" s="48">
        <v>1995</v>
      </c>
      <c r="Q285" s="48">
        <v>1996</v>
      </c>
      <c r="R285" s="49">
        <v>235.84</v>
      </c>
      <c r="S285" s="48">
        <v>10</v>
      </c>
      <c r="T285" s="48">
        <v>1</v>
      </c>
      <c r="U285" s="48">
        <f t="shared" si="22"/>
        <v>0</v>
      </c>
      <c r="V285" s="50">
        <f t="shared" si="23"/>
        <v>3</v>
      </c>
      <c r="W285" s="51">
        <v>2942</v>
      </c>
      <c r="X285" s="51">
        <v>2244</v>
      </c>
      <c r="Y285" s="51">
        <v>0</v>
      </c>
      <c r="Z285" s="32" t="s">
        <v>95</v>
      </c>
      <c r="AA285" s="50"/>
      <c r="AB285" s="52"/>
      <c r="AC285" s="48"/>
      <c r="AD285" s="48"/>
      <c r="AE285" s="48"/>
      <c r="AF285" s="48"/>
    </row>
    <row r="286" spans="1:32" s="36" customFormat="1" ht="14.4" x14ac:dyDescent="0.3">
      <c r="A286" s="32" t="s">
        <v>95</v>
      </c>
      <c r="B286" s="32" t="s">
        <v>95</v>
      </c>
      <c r="C286" s="32" t="s">
        <v>95</v>
      </c>
      <c r="D286" s="32" t="s">
        <v>95</v>
      </c>
      <c r="E286" s="32" t="s">
        <v>95</v>
      </c>
      <c r="F286" s="32" t="s">
        <v>95</v>
      </c>
      <c r="G286" s="32" t="s">
        <v>95</v>
      </c>
      <c r="H286" s="32" t="s">
        <v>95</v>
      </c>
      <c r="I286" s="32" t="s">
        <v>95</v>
      </c>
      <c r="J286" s="32" t="s">
        <v>95</v>
      </c>
      <c r="K286" s="32" t="s">
        <v>95</v>
      </c>
      <c r="L286" s="32" t="s">
        <v>95</v>
      </c>
      <c r="M286" s="48">
        <v>914</v>
      </c>
      <c r="N286" s="48">
        <v>1</v>
      </c>
      <c r="O286" s="48" t="s">
        <v>438</v>
      </c>
      <c r="P286" s="48">
        <v>1995</v>
      </c>
      <c r="Q286" s="48">
        <v>1996</v>
      </c>
      <c r="R286" s="49">
        <v>913.15</v>
      </c>
      <c r="S286" s="48">
        <v>5</v>
      </c>
      <c r="T286" s="48">
        <v>1</v>
      </c>
      <c r="U286" s="48">
        <f t="shared" si="22"/>
        <v>0</v>
      </c>
      <c r="V286" s="50">
        <f t="shared" si="23"/>
        <v>10</v>
      </c>
      <c r="W286" s="51">
        <v>406</v>
      </c>
      <c r="X286" s="51">
        <v>158</v>
      </c>
      <c r="Y286" s="51">
        <v>0</v>
      </c>
      <c r="Z286" s="32" t="s">
        <v>95</v>
      </c>
      <c r="AA286" s="50"/>
      <c r="AB286" s="52"/>
      <c r="AC286" s="48"/>
      <c r="AD286" s="48"/>
      <c r="AE286" s="48"/>
      <c r="AF286" s="48"/>
    </row>
    <row r="287" spans="1:32" s="36" customFormat="1" ht="14.4" x14ac:dyDescent="0.3">
      <c r="A287" s="32" t="s">
        <v>95</v>
      </c>
      <c r="B287" s="32" t="s">
        <v>95</v>
      </c>
      <c r="C287" s="32" t="s">
        <v>95</v>
      </c>
      <c r="D287" s="32" t="s">
        <v>95</v>
      </c>
      <c r="E287" s="32" t="s">
        <v>95</v>
      </c>
      <c r="F287" s="32" t="s">
        <v>95</v>
      </c>
      <c r="G287" s="32" t="s">
        <v>95</v>
      </c>
      <c r="H287" s="32" t="s">
        <v>95</v>
      </c>
      <c r="I287" s="32" t="s">
        <v>95</v>
      </c>
      <c r="J287" s="32" t="s">
        <v>95</v>
      </c>
      <c r="K287" s="32" t="s">
        <v>95</v>
      </c>
      <c r="L287" s="32" t="s">
        <v>95</v>
      </c>
      <c r="M287" s="48">
        <v>2143</v>
      </c>
      <c r="N287" s="48">
        <v>1</v>
      </c>
      <c r="O287" s="48" t="s">
        <v>439</v>
      </c>
      <c r="P287" s="48">
        <v>1995</v>
      </c>
      <c r="Q287" s="48">
        <v>1996</v>
      </c>
      <c r="R287" s="49">
        <v>229.54</v>
      </c>
      <c r="S287" s="48">
        <v>10</v>
      </c>
      <c r="T287" s="48">
        <v>1</v>
      </c>
      <c r="U287" s="48">
        <f t="shared" si="22"/>
        <v>0</v>
      </c>
      <c r="V287" s="50">
        <f t="shared" si="23"/>
        <v>3</v>
      </c>
      <c r="W287" s="51">
        <v>543</v>
      </c>
      <c r="X287" s="51">
        <v>259</v>
      </c>
      <c r="Y287" s="51">
        <v>0</v>
      </c>
      <c r="Z287" s="32" t="s">
        <v>95</v>
      </c>
      <c r="AA287" s="50"/>
      <c r="AB287" s="52"/>
      <c r="AC287" s="48"/>
      <c r="AD287" s="48"/>
      <c r="AE287" s="48"/>
      <c r="AF287" s="48"/>
    </row>
    <row r="288" spans="1:32" s="36" customFormat="1" ht="14.4" x14ac:dyDescent="0.3">
      <c r="A288" s="32" t="s">
        <v>95</v>
      </c>
      <c r="B288" s="32" t="s">
        <v>95</v>
      </c>
      <c r="C288" s="32" t="s">
        <v>95</v>
      </c>
      <c r="D288" s="32" t="s">
        <v>95</v>
      </c>
      <c r="E288" s="32" t="s">
        <v>95</v>
      </c>
      <c r="F288" s="32" t="s">
        <v>95</v>
      </c>
      <c r="G288" s="32" t="s">
        <v>95</v>
      </c>
      <c r="H288" s="32" t="s">
        <v>95</v>
      </c>
      <c r="I288" s="32" t="s">
        <v>95</v>
      </c>
      <c r="J288" s="32" t="s">
        <v>95</v>
      </c>
      <c r="K288" s="32" t="s">
        <v>95</v>
      </c>
      <c r="L288" s="32" t="s">
        <v>95</v>
      </c>
      <c r="M288" s="48">
        <v>2149</v>
      </c>
      <c r="N288" s="48">
        <v>1</v>
      </c>
      <c r="O288" s="48" t="s">
        <v>440</v>
      </c>
      <c r="P288" s="48">
        <v>1995</v>
      </c>
      <c r="Q288" s="48">
        <v>1996</v>
      </c>
      <c r="R288" s="49">
        <v>238.5</v>
      </c>
      <c r="S288" s="48">
        <v>10</v>
      </c>
      <c r="T288" s="48">
        <v>1</v>
      </c>
      <c r="U288" s="48">
        <f t="shared" si="22"/>
        <v>0</v>
      </c>
      <c r="V288" s="50">
        <f t="shared" si="23"/>
        <v>3</v>
      </c>
      <c r="W288" s="51">
        <v>681</v>
      </c>
      <c r="X288" s="51">
        <v>522</v>
      </c>
      <c r="Y288" s="51">
        <v>0</v>
      </c>
      <c r="Z288" s="32" t="s">
        <v>95</v>
      </c>
      <c r="AA288" s="50"/>
      <c r="AB288" s="52"/>
      <c r="AC288" s="48"/>
      <c r="AD288" s="48"/>
      <c r="AE288" s="48"/>
      <c r="AF288" s="48"/>
    </row>
    <row r="289" spans="1:32" s="36" customFormat="1" ht="14.4" x14ac:dyDescent="0.3">
      <c r="A289" s="32" t="s">
        <v>95</v>
      </c>
      <c r="B289" s="32" t="s">
        <v>95</v>
      </c>
      <c r="C289" s="32" t="s">
        <v>95</v>
      </c>
      <c r="D289" s="32" t="s">
        <v>95</v>
      </c>
      <c r="E289" s="32" t="s">
        <v>95</v>
      </c>
      <c r="F289" s="32" t="s">
        <v>95</v>
      </c>
      <c r="G289" s="32" t="s">
        <v>95</v>
      </c>
      <c r="H289" s="32" t="s">
        <v>95</v>
      </c>
      <c r="I289" s="32" t="s">
        <v>95</v>
      </c>
      <c r="J289" s="32" t="s">
        <v>95</v>
      </c>
      <c r="K289" s="32" t="s">
        <v>95</v>
      </c>
      <c r="L289" s="32" t="s">
        <v>95</v>
      </c>
      <c r="M289" s="48">
        <v>2165</v>
      </c>
      <c r="N289" s="48">
        <v>1</v>
      </c>
      <c r="O289" s="48" t="s">
        <v>441</v>
      </c>
      <c r="P289" s="48">
        <v>1995</v>
      </c>
      <c r="Q289" s="48">
        <v>1996</v>
      </c>
      <c r="R289" s="49">
        <v>242.59</v>
      </c>
      <c r="S289" s="48">
        <v>7</v>
      </c>
      <c r="T289" s="48">
        <v>1</v>
      </c>
      <c r="U289" s="48">
        <f t="shared" si="22"/>
        <v>0</v>
      </c>
      <c r="V289" s="50">
        <f t="shared" si="23"/>
        <v>3</v>
      </c>
      <c r="W289" s="51">
        <v>565</v>
      </c>
      <c r="X289" s="51">
        <v>110</v>
      </c>
      <c r="Y289" s="51">
        <v>0</v>
      </c>
      <c r="Z289" s="32" t="s">
        <v>95</v>
      </c>
      <c r="AA289" s="50"/>
      <c r="AB289" s="52"/>
      <c r="AC289" s="48"/>
      <c r="AD289" s="48"/>
      <c r="AE289" s="48"/>
      <c r="AF289" s="48"/>
    </row>
    <row r="290" spans="1:32" s="36" customFormat="1" ht="14.4" x14ac:dyDescent="0.3">
      <c r="A290" s="32" t="s">
        <v>95</v>
      </c>
      <c r="B290" s="32" t="s">
        <v>95</v>
      </c>
      <c r="C290" s="32" t="s">
        <v>95</v>
      </c>
      <c r="D290" s="32" t="s">
        <v>95</v>
      </c>
      <c r="E290" s="32" t="s">
        <v>95</v>
      </c>
      <c r="F290" s="32" t="s">
        <v>95</v>
      </c>
      <c r="G290" s="32" t="s">
        <v>95</v>
      </c>
      <c r="H290" s="32" t="s">
        <v>95</v>
      </c>
      <c r="I290" s="32" t="s">
        <v>95</v>
      </c>
      <c r="J290" s="32" t="s">
        <v>95</v>
      </c>
      <c r="K290" s="32" t="s">
        <v>95</v>
      </c>
      <c r="L290" s="32" t="s">
        <v>95</v>
      </c>
      <c r="M290" s="48">
        <v>2190</v>
      </c>
      <c r="N290" s="48">
        <v>1</v>
      </c>
      <c r="O290" s="48" t="s">
        <v>442</v>
      </c>
      <c r="P290" s="48">
        <v>1995</v>
      </c>
      <c r="Q290" s="48">
        <v>1996</v>
      </c>
      <c r="R290" s="49">
        <v>222.8</v>
      </c>
      <c r="S290" s="48">
        <v>10</v>
      </c>
      <c r="T290" s="48">
        <v>1</v>
      </c>
      <c r="U290" s="48">
        <f t="shared" si="22"/>
        <v>0</v>
      </c>
      <c r="V290" s="50">
        <f t="shared" si="23"/>
        <v>3</v>
      </c>
      <c r="W290" s="51">
        <v>587</v>
      </c>
      <c r="X290" s="51">
        <v>575</v>
      </c>
      <c r="Y290" s="51">
        <v>0</v>
      </c>
      <c r="Z290" s="32" t="s">
        <v>95</v>
      </c>
      <c r="AA290" s="50"/>
      <c r="AB290" s="52"/>
      <c r="AC290" s="48"/>
      <c r="AD290" s="48"/>
      <c r="AE290" s="48"/>
      <c r="AF290" s="48"/>
    </row>
    <row r="291" spans="1:32" s="36" customFormat="1" ht="14.4" x14ac:dyDescent="0.3">
      <c r="A291" s="32" t="s">
        <v>95</v>
      </c>
      <c r="B291" s="32" t="s">
        <v>95</v>
      </c>
      <c r="C291" s="32" t="s">
        <v>95</v>
      </c>
      <c r="D291" s="32" t="s">
        <v>95</v>
      </c>
      <c r="E291" s="32" t="s">
        <v>95</v>
      </c>
      <c r="F291" s="32" t="s">
        <v>95</v>
      </c>
      <c r="G291" s="32" t="s">
        <v>95</v>
      </c>
      <c r="H291" s="32" t="s">
        <v>95</v>
      </c>
      <c r="I291" s="32" t="s">
        <v>95</v>
      </c>
      <c r="J291" s="32" t="s">
        <v>95</v>
      </c>
      <c r="K291" s="32" t="s">
        <v>95</v>
      </c>
      <c r="L291" s="32" t="s">
        <v>95</v>
      </c>
      <c r="M291" s="48">
        <v>2342</v>
      </c>
      <c r="N291" s="48">
        <v>1</v>
      </c>
      <c r="O291" s="48" t="s">
        <v>443</v>
      </c>
      <c r="P291" s="48">
        <v>1995</v>
      </c>
      <c r="Q291" s="48">
        <v>1996</v>
      </c>
      <c r="R291" s="49">
        <v>420.38</v>
      </c>
      <c r="S291" s="48">
        <v>5</v>
      </c>
      <c r="T291" s="48">
        <v>0</v>
      </c>
      <c r="U291" s="48">
        <f t="shared" si="22"/>
        <v>0</v>
      </c>
      <c r="V291" s="50">
        <f t="shared" si="23"/>
        <v>5</v>
      </c>
      <c r="W291" s="51">
        <v>395</v>
      </c>
      <c r="X291" s="51">
        <v>749</v>
      </c>
      <c r="Y291" s="51">
        <v>0</v>
      </c>
      <c r="Z291" s="32" t="s">
        <v>95</v>
      </c>
      <c r="AA291" s="50"/>
      <c r="AB291" s="52"/>
      <c r="AC291" s="48"/>
      <c r="AD291" s="48"/>
      <c r="AE291" s="48"/>
      <c r="AF291" s="48"/>
    </row>
    <row r="292" spans="1:32" s="36" customFormat="1" ht="14.4" x14ac:dyDescent="0.3">
      <c r="A292" s="32" t="s">
        <v>95</v>
      </c>
      <c r="B292" s="32" t="s">
        <v>95</v>
      </c>
      <c r="C292" s="32" t="s">
        <v>95</v>
      </c>
      <c r="D292" s="32" t="s">
        <v>95</v>
      </c>
      <c r="E292" s="32" t="s">
        <v>95</v>
      </c>
      <c r="F292" s="32" t="s">
        <v>95</v>
      </c>
      <c r="G292" s="32" t="s">
        <v>95</v>
      </c>
      <c r="H292" s="32" t="s">
        <v>95</v>
      </c>
      <c r="I292" s="32" t="s">
        <v>95</v>
      </c>
      <c r="J292" s="32" t="s">
        <v>95</v>
      </c>
      <c r="K292" s="32" t="s">
        <v>95</v>
      </c>
      <c r="L292" s="32" t="s">
        <v>95</v>
      </c>
      <c r="M292" s="48">
        <v>2835</v>
      </c>
      <c r="N292" s="48">
        <v>1</v>
      </c>
      <c r="O292" s="48" t="s">
        <v>309</v>
      </c>
      <c r="P292" s="48">
        <v>1995</v>
      </c>
      <c r="Q292" s="48">
        <v>1996</v>
      </c>
      <c r="R292" s="49">
        <v>731</v>
      </c>
      <c r="S292" s="48">
        <v>5</v>
      </c>
      <c r="T292" s="48">
        <v>1</v>
      </c>
      <c r="U292" s="48">
        <f t="shared" si="22"/>
        <v>0</v>
      </c>
      <c r="V292" s="50">
        <f t="shared" si="23"/>
        <v>8</v>
      </c>
      <c r="W292" s="51">
        <v>1331</v>
      </c>
      <c r="X292" s="51">
        <v>614</v>
      </c>
      <c r="Y292" s="51">
        <v>0</v>
      </c>
      <c r="Z292" s="32" t="s">
        <v>95</v>
      </c>
      <c r="AA292" s="50"/>
      <c r="AB292" s="52"/>
      <c r="AC292" s="48"/>
      <c r="AD292" s="48"/>
      <c r="AE292" s="48"/>
      <c r="AF292" s="48"/>
    </row>
    <row r="293" spans="1:32" s="36" customFormat="1" ht="14.4" x14ac:dyDescent="0.3">
      <c r="A293" s="32" t="s">
        <v>95</v>
      </c>
      <c r="B293" s="32" t="s">
        <v>95</v>
      </c>
      <c r="C293" s="32" t="s">
        <v>95</v>
      </c>
      <c r="D293" s="32" t="s">
        <v>95</v>
      </c>
      <c r="E293" s="32" t="s">
        <v>95</v>
      </c>
      <c r="F293" s="32" t="s">
        <v>95</v>
      </c>
      <c r="G293" s="32" t="s">
        <v>95</v>
      </c>
      <c r="H293" s="32" t="s">
        <v>95</v>
      </c>
      <c r="I293" s="32" t="s">
        <v>95</v>
      </c>
      <c r="J293" s="32" t="s">
        <v>95</v>
      </c>
      <c r="K293" s="32" t="s">
        <v>95</v>
      </c>
      <c r="L293" s="32" t="s">
        <v>95</v>
      </c>
      <c r="M293" s="48">
        <v>110</v>
      </c>
      <c r="N293" s="48">
        <v>1</v>
      </c>
      <c r="O293" s="48" t="s">
        <v>240</v>
      </c>
      <c r="P293" s="48">
        <v>1995</v>
      </c>
      <c r="Q293" s="48">
        <v>1997</v>
      </c>
      <c r="R293" s="49">
        <v>370</v>
      </c>
      <c r="S293" s="48">
        <v>7</v>
      </c>
      <c r="T293" s="48">
        <v>1</v>
      </c>
      <c r="U293" s="48">
        <f t="shared" si="22"/>
        <v>1</v>
      </c>
      <c r="V293" s="50">
        <f t="shared" si="23"/>
        <v>4</v>
      </c>
      <c r="W293" s="51">
        <v>748</v>
      </c>
      <c r="X293" s="51">
        <v>706</v>
      </c>
      <c r="Y293" s="51">
        <v>0</v>
      </c>
      <c r="Z293" s="32" t="s">
        <v>95</v>
      </c>
      <c r="AA293" s="50"/>
      <c r="AB293" s="52"/>
      <c r="AC293" s="48"/>
      <c r="AD293" s="48"/>
      <c r="AE293" s="48"/>
      <c r="AF293" s="48"/>
    </row>
    <row r="294" spans="1:32" s="36" customFormat="1" ht="14.4" x14ac:dyDescent="0.3">
      <c r="A294" s="32" t="s">
        <v>95</v>
      </c>
      <c r="B294" s="32" t="s">
        <v>95</v>
      </c>
      <c r="C294" s="32" t="s">
        <v>95</v>
      </c>
      <c r="D294" s="32" t="s">
        <v>95</v>
      </c>
      <c r="E294" s="32" t="s">
        <v>95</v>
      </c>
      <c r="F294" s="32" t="s">
        <v>95</v>
      </c>
      <c r="G294" s="32" t="s">
        <v>95</v>
      </c>
      <c r="H294" s="32" t="s">
        <v>95</v>
      </c>
      <c r="I294" s="32" t="s">
        <v>95</v>
      </c>
      <c r="J294" s="32" t="s">
        <v>95</v>
      </c>
      <c r="K294" s="32" t="s">
        <v>95</v>
      </c>
      <c r="L294" s="32" t="s">
        <v>95</v>
      </c>
      <c r="M294" s="48">
        <v>128</v>
      </c>
      <c r="N294" s="48">
        <v>1</v>
      </c>
      <c r="O294" s="48" t="s">
        <v>444</v>
      </c>
      <c r="P294" s="48">
        <v>1995</v>
      </c>
      <c r="Q294" s="48">
        <v>1997</v>
      </c>
      <c r="R294" s="49">
        <v>422.03</v>
      </c>
      <c r="S294" s="48">
        <v>5</v>
      </c>
      <c r="T294" s="48">
        <v>1</v>
      </c>
      <c r="U294" s="48">
        <f t="shared" si="22"/>
        <v>1</v>
      </c>
      <c r="V294" s="50">
        <f t="shared" si="23"/>
        <v>5</v>
      </c>
      <c r="W294" s="51">
        <v>256</v>
      </c>
      <c r="X294" s="51">
        <v>54</v>
      </c>
      <c r="Y294" s="51">
        <v>0</v>
      </c>
      <c r="Z294" s="32" t="s">
        <v>95</v>
      </c>
      <c r="AA294" s="50"/>
      <c r="AB294" s="52"/>
      <c r="AC294" s="48"/>
      <c r="AD294" s="48"/>
      <c r="AE294" s="48"/>
      <c r="AF294" s="48"/>
    </row>
    <row r="295" spans="1:32" s="36" customFormat="1" ht="14.4" x14ac:dyDescent="0.3">
      <c r="A295" s="32" t="s">
        <v>95</v>
      </c>
      <c r="B295" s="32" t="s">
        <v>95</v>
      </c>
      <c r="C295" s="32" t="s">
        <v>95</v>
      </c>
      <c r="D295" s="32" t="s">
        <v>95</v>
      </c>
      <c r="E295" s="32" t="s">
        <v>95</v>
      </c>
      <c r="F295" s="32" t="s">
        <v>95</v>
      </c>
      <c r="G295" s="32" t="s">
        <v>95</v>
      </c>
      <c r="H295" s="32" t="s">
        <v>95</v>
      </c>
      <c r="I295" s="32" t="s">
        <v>95</v>
      </c>
      <c r="J295" s="32" t="s">
        <v>95</v>
      </c>
      <c r="K295" s="32" t="s">
        <v>95</v>
      </c>
      <c r="L295" s="32" t="s">
        <v>95</v>
      </c>
      <c r="M295" s="48">
        <v>314</v>
      </c>
      <c r="N295" s="48">
        <v>1</v>
      </c>
      <c r="O295" s="48" t="s">
        <v>276</v>
      </c>
      <c r="P295" s="48">
        <v>1995</v>
      </c>
      <c r="Q295" s="48">
        <v>1997</v>
      </c>
      <c r="R295" s="49">
        <v>400</v>
      </c>
      <c r="S295" s="48">
        <v>3</v>
      </c>
      <c r="T295" s="48">
        <v>1</v>
      </c>
      <c r="U295" s="48">
        <f t="shared" si="22"/>
        <v>1</v>
      </c>
      <c r="V295" s="50">
        <f t="shared" si="23"/>
        <v>5</v>
      </c>
      <c r="W295" s="51">
        <v>324</v>
      </c>
      <c r="X295" s="51">
        <v>187</v>
      </c>
      <c r="Y295" s="51">
        <v>0</v>
      </c>
      <c r="Z295" s="32" t="s">
        <v>95</v>
      </c>
      <c r="AA295" s="50"/>
      <c r="AB295" s="52"/>
      <c r="AC295" s="48"/>
      <c r="AD295" s="48"/>
      <c r="AE295" s="48"/>
      <c r="AF295" s="48"/>
    </row>
    <row r="296" spans="1:32" s="36" customFormat="1" ht="14.4" x14ac:dyDescent="0.3">
      <c r="A296" s="32" t="s">
        <v>95</v>
      </c>
      <c r="B296" s="32" t="s">
        <v>95</v>
      </c>
      <c r="C296" s="32" t="s">
        <v>95</v>
      </c>
      <c r="D296" s="32" t="s">
        <v>95</v>
      </c>
      <c r="E296" s="32" t="s">
        <v>95</v>
      </c>
      <c r="F296" s="32" t="s">
        <v>95</v>
      </c>
      <c r="G296" s="32" t="s">
        <v>95</v>
      </c>
      <c r="H296" s="32" t="s">
        <v>95</v>
      </c>
      <c r="I296" s="32" t="s">
        <v>95</v>
      </c>
      <c r="J296" s="32" t="s">
        <v>95</v>
      </c>
      <c r="K296" s="32" t="s">
        <v>95</v>
      </c>
      <c r="L296" s="32" t="s">
        <v>95</v>
      </c>
      <c r="M296" s="48">
        <v>784</v>
      </c>
      <c r="N296" s="48">
        <v>1</v>
      </c>
      <c r="O296" s="48" t="s">
        <v>302</v>
      </c>
      <c r="P296" s="48">
        <v>1995</v>
      </c>
      <c r="Q296" s="48">
        <v>1997</v>
      </c>
      <c r="R296" s="49">
        <v>422.03</v>
      </c>
      <c r="S296" s="48">
        <v>5</v>
      </c>
      <c r="T296" s="48">
        <v>1</v>
      </c>
      <c r="U296" s="48">
        <f t="shared" si="22"/>
        <v>1</v>
      </c>
      <c r="V296" s="50">
        <f t="shared" si="23"/>
        <v>5</v>
      </c>
      <c r="W296" s="51">
        <v>564</v>
      </c>
      <c r="X296" s="51">
        <v>160</v>
      </c>
      <c r="Y296" s="51">
        <v>0</v>
      </c>
      <c r="Z296" s="32" t="s">
        <v>95</v>
      </c>
      <c r="AA296" s="50"/>
      <c r="AB296" s="52"/>
      <c r="AC296" s="48"/>
      <c r="AD296" s="48"/>
      <c r="AE296" s="48"/>
      <c r="AF296" s="48"/>
    </row>
    <row r="297" spans="1:32" s="36" customFormat="1" ht="14.4" x14ac:dyDescent="0.3">
      <c r="A297" s="32" t="s">
        <v>95</v>
      </c>
      <c r="B297" s="32" t="s">
        <v>95</v>
      </c>
      <c r="C297" s="32" t="s">
        <v>95</v>
      </c>
      <c r="D297" s="32" t="s">
        <v>95</v>
      </c>
      <c r="E297" s="32" t="s">
        <v>95</v>
      </c>
      <c r="F297" s="32" t="s">
        <v>95</v>
      </c>
      <c r="G297" s="32" t="s">
        <v>95</v>
      </c>
      <c r="H297" s="32" t="s">
        <v>95</v>
      </c>
      <c r="I297" s="32" t="s">
        <v>95</v>
      </c>
      <c r="J297" s="32" t="s">
        <v>95</v>
      </c>
      <c r="K297" s="32" t="s">
        <v>95</v>
      </c>
      <c r="L297" s="32" t="s">
        <v>95</v>
      </c>
      <c r="M297" s="48">
        <v>831</v>
      </c>
      <c r="N297" s="48">
        <v>1</v>
      </c>
      <c r="O297" s="48" t="s">
        <v>354</v>
      </c>
      <c r="P297" s="48">
        <v>1995</v>
      </c>
      <c r="Q297" s="48">
        <v>1997</v>
      </c>
      <c r="R297" s="49">
        <v>438.57</v>
      </c>
      <c r="S297" s="48">
        <v>5</v>
      </c>
      <c r="T297" s="48">
        <v>1</v>
      </c>
      <c r="U297" s="48">
        <f t="shared" si="22"/>
        <v>1</v>
      </c>
      <c r="V297" s="50">
        <f t="shared" si="23"/>
        <v>5</v>
      </c>
      <c r="W297" s="51">
        <v>3166</v>
      </c>
      <c r="X297" s="51">
        <v>2148</v>
      </c>
      <c r="Y297" s="51">
        <v>0</v>
      </c>
      <c r="Z297" s="32" t="s">
        <v>95</v>
      </c>
      <c r="AA297" s="50"/>
      <c r="AB297" s="52"/>
      <c r="AC297" s="48"/>
      <c r="AD297" s="48"/>
      <c r="AE297" s="48"/>
      <c r="AF297" s="48"/>
    </row>
    <row r="298" spans="1:32" s="36" customFormat="1" ht="14.4" x14ac:dyDescent="0.3">
      <c r="A298" s="32" t="s">
        <v>95</v>
      </c>
      <c r="B298" s="32" t="s">
        <v>95</v>
      </c>
      <c r="C298" s="32" t="s">
        <v>95</v>
      </c>
      <c r="D298" s="32" t="s">
        <v>95</v>
      </c>
      <c r="E298" s="32" t="s">
        <v>95</v>
      </c>
      <c r="F298" s="32" t="s">
        <v>95</v>
      </c>
      <c r="G298" s="32" t="s">
        <v>95</v>
      </c>
      <c r="H298" s="32" t="s">
        <v>95</v>
      </c>
      <c r="I298" s="32" t="s">
        <v>95</v>
      </c>
      <c r="J298" s="32" t="s">
        <v>95</v>
      </c>
      <c r="K298" s="32" t="s">
        <v>95</v>
      </c>
      <c r="L298" s="32" t="s">
        <v>95</v>
      </c>
      <c r="M298" s="48">
        <v>876</v>
      </c>
      <c r="N298" s="48">
        <v>1</v>
      </c>
      <c r="O298" s="48" t="s">
        <v>356</v>
      </c>
      <c r="P298" s="48">
        <v>1995</v>
      </c>
      <c r="Q298" s="48">
        <v>1997</v>
      </c>
      <c r="R298" s="49">
        <v>238.77</v>
      </c>
      <c r="S298" s="48">
        <v>5</v>
      </c>
      <c r="T298" s="48">
        <v>1</v>
      </c>
      <c r="U298" s="48">
        <f t="shared" si="22"/>
        <v>1</v>
      </c>
      <c r="V298" s="50">
        <f t="shared" si="23"/>
        <v>3</v>
      </c>
      <c r="W298" s="51">
        <v>344</v>
      </c>
      <c r="X298" s="51">
        <v>211</v>
      </c>
      <c r="Y298" s="51">
        <v>0</v>
      </c>
      <c r="Z298" s="32" t="s">
        <v>95</v>
      </c>
      <c r="AA298" s="50"/>
      <c r="AB298" s="52"/>
      <c r="AC298" s="48"/>
      <c r="AD298" s="48"/>
      <c r="AE298" s="48"/>
      <c r="AF298" s="48"/>
    </row>
    <row r="299" spans="1:32" s="36" customFormat="1" ht="14.4" x14ac:dyDescent="0.3">
      <c r="A299" s="32" t="s">
        <v>95</v>
      </c>
      <c r="B299" s="32" t="s">
        <v>95</v>
      </c>
      <c r="C299" s="32" t="s">
        <v>95</v>
      </c>
      <c r="D299" s="32" t="s">
        <v>95</v>
      </c>
      <c r="E299" s="32" t="s">
        <v>95</v>
      </c>
      <c r="F299" s="32" t="s">
        <v>95</v>
      </c>
      <c r="G299" s="32" t="s">
        <v>95</v>
      </c>
      <c r="H299" s="32" t="s">
        <v>95</v>
      </c>
      <c r="I299" s="32" t="s">
        <v>95</v>
      </c>
      <c r="J299" s="32" t="s">
        <v>95</v>
      </c>
      <c r="K299" s="32" t="s">
        <v>95</v>
      </c>
      <c r="L299" s="32" t="s">
        <v>95</v>
      </c>
      <c r="M299" s="48">
        <v>2153</v>
      </c>
      <c r="N299" s="48">
        <v>1</v>
      </c>
      <c r="O299" s="48" t="s">
        <v>445</v>
      </c>
      <c r="P299" s="48">
        <v>1995</v>
      </c>
      <c r="Q299" s="48">
        <v>1997</v>
      </c>
      <c r="R299" s="49">
        <v>422.03</v>
      </c>
      <c r="S299" s="48">
        <v>5</v>
      </c>
      <c r="T299" s="48">
        <v>1</v>
      </c>
      <c r="U299" s="48">
        <f t="shared" si="22"/>
        <v>1</v>
      </c>
      <c r="V299" s="50">
        <f t="shared" si="23"/>
        <v>5</v>
      </c>
      <c r="W299" s="51">
        <v>527</v>
      </c>
      <c r="X299" s="51">
        <v>443</v>
      </c>
      <c r="Y299" s="51">
        <v>0</v>
      </c>
      <c r="Z299" s="32" t="s">
        <v>95</v>
      </c>
      <c r="AA299" s="50"/>
      <c r="AB299" s="52"/>
      <c r="AC299" s="48"/>
      <c r="AD299" s="48"/>
      <c r="AE299" s="48"/>
      <c r="AF299" s="48"/>
    </row>
    <row r="300" spans="1:32" s="36" customFormat="1" ht="14.4" x14ac:dyDescent="0.3">
      <c r="A300" s="32" t="s">
        <v>95</v>
      </c>
      <c r="B300" s="32" t="s">
        <v>95</v>
      </c>
      <c r="C300" s="32" t="s">
        <v>95</v>
      </c>
      <c r="D300" s="32" t="s">
        <v>95</v>
      </c>
      <c r="E300" s="32" t="s">
        <v>95</v>
      </c>
      <c r="F300" s="32" t="s">
        <v>95</v>
      </c>
      <c r="G300" s="32" t="s">
        <v>95</v>
      </c>
      <c r="H300" s="32" t="s">
        <v>95</v>
      </c>
      <c r="I300" s="32" t="s">
        <v>95</v>
      </c>
      <c r="J300" s="32" t="s">
        <v>95</v>
      </c>
      <c r="K300" s="32" t="s">
        <v>95</v>
      </c>
      <c r="L300" s="32" t="s">
        <v>95</v>
      </c>
      <c r="M300" s="48">
        <v>1.2</v>
      </c>
      <c r="N300" s="48">
        <v>3</v>
      </c>
      <c r="O300" s="48" t="s">
        <v>446</v>
      </c>
      <c r="P300" s="48">
        <v>1996</v>
      </c>
      <c r="Q300" s="48">
        <v>1997</v>
      </c>
      <c r="R300" s="49">
        <v>585</v>
      </c>
      <c r="S300" s="48">
        <v>5</v>
      </c>
      <c r="T300" s="48">
        <v>1</v>
      </c>
      <c r="U300" s="48">
        <f t="shared" si="22"/>
        <v>0</v>
      </c>
      <c r="V300" s="50">
        <f t="shared" si="23"/>
        <v>6</v>
      </c>
      <c r="W300" s="51">
        <v>105991</v>
      </c>
      <c r="X300" s="51">
        <v>44738</v>
      </c>
      <c r="Y300" s="51">
        <v>0</v>
      </c>
      <c r="Z300" s="32" t="s">
        <v>95</v>
      </c>
      <c r="AA300" s="50"/>
      <c r="AB300" s="52"/>
      <c r="AC300" s="48"/>
      <c r="AD300" s="48"/>
      <c r="AE300" s="48"/>
      <c r="AF300" s="48"/>
    </row>
    <row r="301" spans="1:32" s="36" customFormat="1" ht="14.4" x14ac:dyDescent="0.3">
      <c r="A301" s="32" t="s">
        <v>95</v>
      </c>
      <c r="B301" s="32" t="s">
        <v>95</v>
      </c>
      <c r="C301" s="32" t="s">
        <v>95</v>
      </c>
      <c r="D301" s="32" t="s">
        <v>95</v>
      </c>
      <c r="E301" s="32" t="s">
        <v>95</v>
      </c>
      <c r="F301" s="32" t="s">
        <v>95</v>
      </c>
      <c r="G301" s="32" t="s">
        <v>95</v>
      </c>
      <c r="H301" s="32" t="s">
        <v>95</v>
      </c>
      <c r="I301" s="32" t="s">
        <v>95</v>
      </c>
      <c r="J301" s="32" t="s">
        <v>95</v>
      </c>
      <c r="K301" s="32" t="s">
        <v>95</v>
      </c>
      <c r="L301" s="32" t="s">
        <v>95</v>
      </c>
      <c r="M301" s="48">
        <v>24</v>
      </c>
      <c r="N301" s="48">
        <v>1</v>
      </c>
      <c r="O301" s="48" t="s">
        <v>447</v>
      </c>
      <c r="P301" s="48">
        <v>1996</v>
      </c>
      <c r="Q301" s="48">
        <v>1997</v>
      </c>
      <c r="R301" s="49">
        <v>499.43</v>
      </c>
      <c r="S301" s="48">
        <v>10</v>
      </c>
      <c r="T301" s="48">
        <v>0</v>
      </c>
      <c r="U301" s="48">
        <f t="shared" si="22"/>
        <v>0</v>
      </c>
      <c r="V301" s="50">
        <f t="shared" si="23"/>
        <v>5</v>
      </c>
      <c r="W301" s="51">
        <v>150</v>
      </c>
      <c r="X301" s="51">
        <v>419</v>
      </c>
      <c r="Y301" s="51">
        <v>0</v>
      </c>
      <c r="Z301" s="32" t="s">
        <v>95</v>
      </c>
      <c r="AA301" s="50"/>
      <c r="AB301" s="52"/>
      <c r="AC301" s="48"/>
      <c r="AD301" s="48"/>
      <c r="AE301" s="48"/>
      <c r="AF301" s="48"/>
    </row>
    <row r="302" spans="1:32" s="36" customFormat="1" ht="14.4" x14ac:dyDescent="0.3">
      <c r="A302" s="32" t="s">
        <v>95</v>
      </c>
      <c r="B302" s="32" t="s">
        <v>95</v>
      </c>
      <c r="C302" s="32" t="s">
        <v>95</v>
      </c>
      <c r="D302" s="32" t="s">
        <v>95</v>
      </c>
      <c r="E302" s="32" t="s">
        <v>95</v>
      </c>
      <c r="F302" s="32" t="s">
        <v>95</v>
      </c>
      <c r="G302" s="32" t="s">
        <v>95</v>
      </c>
      <c r="H302" s="32" t="s">
        <v>95</v>
      </c>
      <c r="I302" s="32" t="s">
        <v>95</v>
      </c>
      <c r="J302" s="32" t="s">
        <v>95</v>
      </c>
      <c r="K302" s="32" t="s">
        <v>95</v>
      </c>
      <c r="L302" s="32" t="s">
        <v>95</v>
      </c>
      <c r="M302" s="48">
        <v>47</v>
      </c>
      <c r="N302" s="48">
        <v>1</v>
      </c>
      <c r="O302" s="48" t="s">
        <v>236</v>
      </c>
      <c r="P302" s="48">
        <v>1996</v>
      </c>
      <c r="Q302" s="48">
        <v>1997</v>
      </c>
      <c r="R302" s="49">
        <v>315</v>
      </c>
      <c r="S302" s="48">
        <v>10</v>
      </c>
      <c r="T302" s="48">
        <v>0</v>
      </c>
      <c r="U302" s="48">
        <f t="shared" si="22"/>
        <v>0</v>
      </c>
      <c r="V302" s="50">
        <f t="shared" si="23"/>
        <v>4</v>
      </c>
      <c r="W302" s="51">
        <v>3475</v>
      </c>
      <c r="X302" s="51">
        <v>3686</v>
      </c>
      <c r="Y302" s="51">
        <v>0</v>
      </c>
      <c r="Z302" s="32" t="s">
        <v>95</v>
      </c>
      <c r="AA302" s="50"/>
      <c r="AB302" s="52"/>
      <c r="AC302" s="48"/>
      <c r="AD302" s="48"/>
      <c r="AE302" s="48"/>
      <c r="AF302" s="48"/>
    </row>
    <row r="303" spans="1:32" s="36" customFormat="1" ht="14.4" x14ac:dyDescent="0.3">
      <c r="A303" s="32" t="s">
        <v>95</v>
      </c>
      <c r="B303" s="32" t="s">
        <v>95</v>
      </c>
      <c r="C303" s="32" t="s">
        <v>95</v>
      </c>
      <c r="D303" s="32" t="s">
        <v>95</v>
      </c>
      <c r="E303" s="32" t="s">
        <v>95</v>
      </c>
      <c r="F303" s="32" t="s">
        <v>95</v>
      </c>
      <c r="G303" s="32" t="s">
        <v>95</v>
      </c>
      <c r="H303" s="32" t="s">
        <v>95</v>
      </c>
      <c r="I303" s="32" t="s">
        <v>95</v>
      </c>
      <c r="J303" s="32" t="s">
        <v>95</v>
      </c>
      <c r="K303" s="32" t="s">
        <v>95</v>
      </c>
      <c r="L303" s="32" t="s">
        <v>95</v>
      </c>
      <c r="M303" s="48">
        <v>62</v>
      </c>
      <c r="N303" s="48">
        <v>1</v>
      </c>
      <c r="O303" s="48" t="s">
        <v>219</v>
      </c>
      <c r="P303" s="48">
        <v>1996</v>
      </c>
      <c r="Q303" s="48">
        <v>1997</v>
      </c>
      <c r="R303" s="49">
        <v>169.94</v>
      </c>
      <c r="S303" s="48">
        <v>10</v>
      </c>
      <c r="T303" s="48">
        <v>1</v>
      </c>
      <c r="U303" s="48">
        <f t="shared" si="22"/>
        <v>0</v>
      </c>
      <c r="V303" s="50">
        <f t="shared" si="23"/>
        <v>2</v>
      </c>
      <c r="W303" s="51">
        <v>974</v>
      </c>
      <c r="X303" s="51">
        <v>652</v>
      </c>
      <c r="Y303" s="51">
        <v>0</v>
      </c>
      <c r="Z303" s="32" t="s">
        <v>95</v>
      </c>
      <c r="AA303" s="50"/>
      <c r="AB303" s="52"/>
      <c r="AC303" s="48"/>
      <c r="AD303" s="48"/>
      <c r="AE303" s="48"/>
      <c r="AF303" s="48"/>
    </row>
    <row r="304" spans="1:32" s="36" customFormat="1" ht="14.4" x14ac:dyDescent="0.3">
      <c r="A304" s="32" t="s">
        <v>95</v>
      </c>
      <c r="B304" s="32" t="s">
        <v>95</v>
      </c>
      <c r="C304" s="32" t="s">
        <v>95</v>
      </c>
      <c r="D304" s="32" t="s">
        <v>95</v>
      </c>
      <c r="E304" s="32" t="s">
        <v>95</v>
      </c>
      <c r="F304" s="32" t="s">
        <v>95</v>
      </c>
      <c r="G304" s="32" t="s">
        <v>95</v>
      </c>
      <c r="H304" s="32" t="s">
        <v>95</v>
      </c>
      <c r="I304" s="32" t="s">
        <v>95</v>
      </c>
      <c r="J304" s="32" t="s">
        <v>95</v>
      </c>
      <c r="K304" s="32" t="s">
        <v>95</v>
      </c>
      <c r="L304" s="32" t="s">
        <v>95</v>
      </c>
      <c r="M304" s="48">
        <v>62</v>
      </c>
      <c r="N304" s="48">
        <v>1</v>
      </c>
      <c r="O304" s="48" t="s">
        <v>219</v>
      </c>
      <c r="P304" s="48">
        <v>1996</v>
      </c>
      <c r="Q304" s="48">
        <v>1997</v>
      </c>
      <c r="R304" s="49">
        <v>150.19</v>
      </c>
      <c r="S304" s="48">
        <v>10</v>
      </c>
      <c r="T304" s="48">
        <v>1</v>
      </c>
      <c r="U304" s="48">
        <f t="shared" si="22"/>
        <v>0</v>
      </c>
      <c r="V304" s="50">
        <f t="shared" si="23"/>
        <v>2</v>
      </c>
      <c r="W304" s="51">
        <v>1188</v>
      </c>
      <c r="X304" s="51">
        <v>445</v>
      </c>
      <c r="Y304" s="51">
        <v>0</v>
      </c>
      <c r="Z304" s="32" t="s">
        <v>95</v>
      </c>
      <c r="AA304" s="50"/>
      <c r="AB304" s="52"/>
      <c r="AC304" s="48"/>
      <c r="AD304" s="48"/>
      <c r="AE304" s="48"/>
      <c r="AF304" s="48"/>
    </row>
    <row r="305" spans="1:32" s="36" customFormat="1" ht="14.4" x14ac:dyDescent="0.3">
      <c r="A305" s="32" t="s">
        <v>95</v>
      </c>
      <c r="B305" s="32" t="s">
        <v>95</v>
      </c>
      <c r="C305" s="32" t="s">
        <v>95</v>
      </c>
      <c r="D305" s="32" t="s">
        <v>95</v>
      </c>
      <c r="E305" s="32" t="s">
        <v>95</v>
      </c>
      <c r="F305" s="32" t="s">
        <v>95</v>
      </c>
      <c r="G305" s="32" t="s">
        <v>95</v>
      </c>
      <c r="H305" s="32" t="s">
        <v>95</v>
      </c>
      <c r="I305" s="32" t="s">
        <v>95</v>
      </c>
      <c r="J305" s="32" t="s">
        <v>95</v>
      </c>
      <c r="K305" s="32" t="s">
        <v>95</v>
      </c>
      <c r="L305" s="32" t="s">
        <v>95</v>
      </c>
      <c r="M305" s="48">
        <v>95</v>
      </c>
      <c r="N305" s="48">
        <v>1</v>
      </c>
      <c r="O305" s="48" t="s">
        <v>448</v>
      </c>
      <c r="P305" s="48">
        <v>1996</v>
      </c>
      <c r="Q305" s="48">
        <v>1997</v>
      </c>
      <c r="R305" s="49">
        <v>315</v>
      </c>
      <c r="S305" s="48">
        <v>5</v>
      </c>
      <c r="T305" s="48">
        <v>0</v>
      </c>
      <c r="U305" s="48">
        <f t="shared" si="22"/>
        <v>0</v>
      </c>
      <c r="V305" s="50">
        <f t="shared" si="23"/>
        <v>4</v>
      </c>
      <c r="W305" s="51">
        <v>275</v>
      </c>
      <c r="X305" s="51">
        <v>430</v>
      </c>
      <c r="Y305" s="51">
        <v>0</v>
      </c>
      <c r="Z305" s="32" t="s">
        <v>95</v>
      </c>
      <c r="AA305" s="50"/>
      <c r="AB305" s="52"/>
      <c r="AC305" s="48"/>
      <c r="AD305" s="48"/>
      <c r="AE305" s="48"/>
      <c r="AF305" s="48"/>
    </row>
    <row r="306" spans="1:32" s="36" customFormat="1" ht="14.4" x14ac:dyDescent="0.3">
      <c r="A306" s="32" t="s">
        <v>95</v>
      </c>
      <c r="B306" s="32" t="s">
        <v>95</v>
      </c>
      <c r="C306" s="32" t="s">
        <v>95</v>
      </c>
      <c r="D306" s="32" t="s">
        <v>95</v>
      </c>
      <c r="E306" s="32" t="s">
        <v>95</v>
      </c>
      <c r="F306" s="32" t="s">
        <v>95</v>
      </c>
      <c r="G306" s="32" t="s">
        <v>95</v>
      </c>
      <c r="H306" s="32" t="s">
        <v>95</v>
      </c>
      <c r="I306" s="32" t="s">
        <v>95</v>
      </c>
      <c r="J306" s="32" t="s">
        <v>95</v>
      </c>
      <c r="K306" s="32" t="s">
        <v>95</v>
      </c>
      <c r="L306" s="32" t="s">
        <v>95</v>
      </c>
      <c r="M306" s="48">
        <v>108</v>
      </c>
      <c r="N306" s="48">
        <v>1</v>
      </c>
      <c r="O306" s="48" t="s">
        <v>449</v>
      </c>
      <c r="P306" s="48">
        <v>1996</v>
      </c>
      <c r="Q306" s="48">
        <v>1997</v>
      </c>
      <c r="R306" s="49">
        <v>315</v>
      </c>
      <c r="S306" s="48">
        <v>10</v>
      </c>
      <c r="T306" s="48">
        <v>1</v>
      </c>
      <c r="U306" s="48">
        <f t="shared" si="22"/>
        <v>0</v>
      </c>
      <c r="V306" s="50">
        <f t="shared" si="23"/>
        <v>4</v>
      </c>
      <c r="W306" s="51">
        <v>1739</v>
      </c>
      <c r="X306" s="51">
        <v>1481</v>
      </c>
      <c r="Y306" s="51">
        <v>0</v>
      </c>
      <c r="Z306" s="32" t="s">
        <v>95</v>
      </c>
      <c r="AA306" s="50"/>
      <c r="AB306" s="52"/>
      <c r="AC306" s="48"/>
      <c r="AD306" s="48"/>
      <c r="AE306" s="48"/>
      <c r="AF306" s="48"/>
    </row>
    <row r="307" spans="1:32" s="36" customFormat="1" ht="14.4" x14ac:dyDescent="0.3">
      <c r="A307" s="32" t="s">
        <v>95</v>
      </c>
      <c r="B307" s="32" t="s">
        <v>95</v>
      </c>
      <c r="C307" s="32" t="s">
        <v>95</v>
      </c>
      <c r="D307" s="32" t="s">
        <v>95</v>
      </c>
      <c r="E307" s="32" t="s">
        <v>95</v>
      </c>
      <c r="F307" s="32" t="s">
        <v>95</v>
      </c>
      <c r="G307" s="32" t="s">
        <v>95</v>
      </c>
      <c r="H307" s="32" t="s">
        <v>95</v>
      </c>
      <c r="I307" s="32" t="s">
        <v>95</v>
      </c>
      <c r="J307" s="32" t="s">
        <v>95</v>
      </c>
      <c r="K307" s="32" t="s">
        <v>95</v>
      </c>
      <c r="L307" s="32" t="s">
        <v>95</v>
      </c>
      <c r="M307" s="48">
        <v>118</v>
      </c>
      <c r="N307" s="48">
        <v>1</v>
      </c>
      <c r="O307" s="48" t="s">
        <v>413</v>
      </c>
      <c r="P307" s="48">
        <v>1996</v>
      </c>
      <c r="Q307" s="48">
        <v>1997</v>
      </c>
      <c r="R307" s="49">
        <v>315</v>
      </c>
      <c r="S307" s="48">
        <v>5</v>
      </c>
      <c r="T307" s="48">
        <v>1</v>
      </c>
      <c r="U307" s="48">
        <f t="shared" si="22"/>
        <v>0</v>
      </c>
      <c r="V307" s="50">
        <f t="shared" si="23"/>
        <v>4</v>
      </c>
      <c r="W307" s="51">
        <v>1129</v>
      </c>
      <c r="X307" s="51">
        <v>1028</v>
      </c>
      <c r="Y307" s="51">
        <v>0</v>
      </c>
      <c r="Z307" s="32" t="s">
        <v>95</v>
      </c>
      <c r="AA307" s="50"/>
      <c r="AB307" s="52"/>
      <c r="AC307" s="48"/>
      <c r="AD307" s="48"/>
      <c r="AE307" s="48"/>
      <c r="AF307" s="48"/>
    </row>
    <row r="308" spans="1:32" s="36" customFormat="1" ht="14.4" x14ac:dyDescent="0.3">
      <c r="A308" s="32" t="s">
        <v>95</v>
      </c>
      <c r="B308" s="32" t="s">
        <v>95</v>
      </c>
      <c r="C308" s="32" t="s">
        <v>95</v>
      </c>
      <c r="D308" s="32" t="s">
        <v>95</v>
      </c>
      <c r="E308" s="32" t="s">
        <v>95</v>
      </c>
      <c r="F308" s="32" t="s">
        <v>95</v>
      </c>
      <c r="G308" s="32" t="s">
        <v>95</v>
      </c>
      <c r="H308" s="32" t="s">
        <v>95</v>
      </c>
      <c r="I308" s="32" t="s">
        <v>95</v>
      </c>
      <c r="J308" s="32" t="s">
        <v>95</v>
      </c>
      <c r="K308" s="32" t="s">
        <v>95</v>
      </c>
      <c r="L308" s="32" t="s">
        <v>95</v>
      </c>
      <c r="M308" s="48">
        <v>194</v>
      </c>
      <c r="N308" s="48">
        <v>1</v>
      </c>
      <c r="O308" s="48" t="s">
        <v>319</v>
      </c>
      <c r="P308" s="48">
        <v>1996</v>
      </c>
      <c r="Q308" s="48">
        <v>1997</v>
      </c>
      <c r="R308" s="49">
        <v>263.7</v>
      </c>
      <c r="S308" s="48">
        <v>10</v>
      </c>
      <c r="T308" s="48">
        <v>0</v>
      </c>
      <c r="U308" s="48">
        <f t="shared" si="22"/>
        <v>0</v>
      </c>
      <c r="V308" s="50">
        <f t="shared" si="23"/>
        <v>3</v>
      </c>
      <c r="W308" s="51">
        <v>7166</v>
      </c>
      <c r="X308" s="51">
        <v>7942</v>
      </c>
      <c r="Y308" s="51">
        <v>0</v>
      </c>
      <c r="Z308" s="32" t="s">
        <v>95</v>
      </c>
      <c r="AA308" s="50"/>
      <c r="AB308" s="52"/>
      <c r="AC308" s="48"/>
      <c r="AD308" s="48"/>
      <c r="AE308" s="48"/>
      <c r="AF308" s="48"/>
    </row>
    <row r="309" spans="1:32" s="36" customFormat="1" ht="14.4" x14ac:dyDescent="0.3">
      <c r="A309" s="32" t="s">
        <v>95</v>
      </c>
      <c r="B309" s="32" t="s">
        <v>95</v>
      </c>
      <c r="C309" s="32" t="s">
        <v>95</v>
      </c>
      <c r="D309" s="32" t="s">
        <v>95</v>
      </c>
      <c r="E309" s="32" t="s">
        <v>95</v>
      </c>
      <c r="F309" s="32" t="s">
        <v>95</v>
      </c>
      <c r="G309" s="32" t="s">
        <v>95</v>
      </c>
      <c r="H309" s="32" t="s">
        <v>95</v>
      </c>
      <c r="I309" s="32" t="s">
        <v>95</v>
      </c>
      <c r="J309" s="32" t="s">
        <v>95</v>
      </c>
      <c r="K309" s="32" t="s">
        <v>95</v>
      </c>
      <c r="L309" s="32" t="s">
        <v>95</v>
      </c>
      <c r="M309" s="48">
        <v>213</v>
      </c>
      <c r="N309" s="48">
        <v>1</v>
      </c>
      <c r="O309" s="48" t="s">
        <v>450</v>
      </c>
      <c r="P309" s="48">
        <v>1996</v>
      </c>
      <c r="Q309" s="48">
        <v>1997</v>
      </c>
      <c r="R309" s="49">
        <v>315</v>
      </c>
      <c r="S309" s="48">
        <v>5</v>
      </c>
      <c r="T309" s="48">
        <v>1</v>
      </c>
      <c r="U309" s="48">
        <f t="shared" si="22"/>
        <v>0</v>
      </c>
      <c r="V309" s="50">
        <f t="shared" si="23"/>
        <v>4</v>
      </c>
      <c r="W309" s="51">
        <v>949</v>
      </c>
      <c r="X309" s="51">
        <v>916</v>
      </c>
      <c r="Y309" s="51">
        <v>0</v>
      </c>
      <c r="Z309" s="32" t="s">
        <v>95</v>
      </c>
      <c r="AA309" s="50"/>
      <c r="AB309" s="52"/>
      <c r="AC309" s="48"/>
      <c r="AD309" s="48"/>
      <c r="AE309" s="48"/>
      <c r="AF309" s="48"/>
    </row>
    <row r="310" spans="1:32" s="36" customFormat="1" ht="14.4" x14ac:dyDescent="0.3">
      <c r="A310" s="32" t="s">
        <v>95</v>
      </c>
      <c r="B310" s="32" t="s">
        <v>95</v>
      </c>
      <c r="C310" s="32" t="s">
        <v>95</v>
      </c>
      <c r="D310" s="32" t="s">
        <v>95</v>
      </c>
      <c r="E310" s="32" t="s">
        <v>95</v>
      </c>
      <c r="F310" s="32" t="s">
        <v>95</v>
      </c>
      <c r="G310" s="32" t="s">
        <v>95</v>
      </c>
      <c r="H310" s="32" t="s">
        <v>95</v>
      </c>
      <c r="I310" s="32" t="s">
        <v>95</v>
      </c>
      <c r="J310" s="32" t="s">
        <v>95</v>
      </c>
      <c r="K310" s="32" t="s">
        <v>95</v>
      </c>
      <c r="L310" s="32" t="s">
        <v>95</v>
      </c>
      <c r="M310" s="48">
        <v>229</v>
      </c>
      <c r="N310" s="48">
        <v>1</v>
      </c>
      <c r="O310" s="48" t="s">
        <v>451</v>
      </c>
      <c r="P310" s="48">
        <v>1996</v>
      </c>
      <c r="Q310" s="48">
        <v>1997</v>
      </c>
      <c r="R310" s="49">
        <v>315</v>
      </c>
      <c r="S310" s="48">
        <v>10</v>
      </c>
      <c r="T310" s="48">
        <v>1</v>
      </c>
      <c r="U310" s="48">
        <f t="shared" si="22"/>
        <v>0</v>
      </c>
      <c r="V310" s="50">
        <f t="shared" si="23"/>
        <v>4</v>
      </c>
      <c r="W310" s="51">
        <v>445</v>
      </c>
      <c r="X310" s="51">
        <v>385</v>
      </c>
      <c r="Y310" s="51">
        <v>0</v>
      </c>
      <c r="Z310" s="32" t="s">
        <v>95</v>
      </c>
      <c r="AA310" s="50"/>
      <c r="AB310" s="52"/>
      <c r="AC310" s="48"/>
      <c r="AD310" s="48"/>
      <c r="AE310" s="48"/>
      <c r="AF310" s="48"/>
    </row>
    <row r="311" spans="1:32" s="36" customFormat="1" ht="14.4" x14ac:dyDescent="0.3">
      <c r="A311" s="32" t="s">
        <v>95</v>
      </c>
      <c r="B311" s="32" t="s">
        <v>95</v>
      </c>
      <c r="C311" s="32" t="s">
        <v>95</v>
      </c>
      <c r="D311" s="32" t="s">
        <v>95</v>
      </c>
      <c r="E311" s="32" t="s">
        <v>95</v>
      </c>
      <c r="F311" s="32" t="s">
        <v>95</v>
      </c>
      <c r="G311" s="32" t="s">
        <v>95</v>
      </c>
      <c r="H311" s="32" t="s">
        <v>95</v>
      </c>
      <c r="I311" s="32" t="s">
        <v>95</v>
      </c>
      <c r="J311" s="32" t="s">
        <v>95</v>
      </c>
      <c r="K311" s="32" t="s">
        <v>95</v>
      </c>
      <c r="L311" s="32" t="s">
        <v>95</v>
      </c>
      <c r="M311" s="48">
        <v>239</v>
      </c>
      <c r="N311" s="48">
        <v>1</v>
      </c>
      <c r="O311" s="48" t="s">
        <v>271</v>
      </c>
      <c r="P311" s="48">
        <v>1996</v>
      </c>
      <c r="Q311" s="48">
        <v>1997</v>
      </c>
      <c r="R311" s="49">
        <v>289.7</v>
      </c>
      <c r="S311" s="48">
        <v>5</v>
      </c>
      <c r="T311" s="48">
        <v>0</v>
      </c>
      <c r="U311" s="48">
        <f t="shared" si="22"/>
        <v>0</v>
      </c>
      <c r="V311" s="50">
        <f t="shared" si="23"/>
        <v>3</v>
      </c>
      <c r="W311" s="51">
        <v>817</v>
      </c>
      <c r="X311" s="51">
        <v>887</v>
      </c>
      <c r="Y311" s="51">
        <v>0</v>
      </c>
      <c r="Z311" s="32" t="s">
        <v>95</v>
      </c>
      <c r="AA311" s="50"/>
      <c r="AB311" s="52"/>
      <c r="AC311" s="48"/>
      <c r="AD311" s="48"/>
      <c r="AE311" s="48"/>
      <c r="AF311" s="48"/>
    </row>
    <row r="312" spans="1:32" s="36" customFormat="1" ht="14.4" x14ac:dyDescent="0.3">
      <c r="A312" s="32" t="s">
        <v>95</v>
      </c>
      <c r="B312" s="32" t="s">
        <v>95</v>
      </c>
      <c r="C312" s="32" t="s">
        <v>95</v>
      </c>
      <c r="D312" s="32" t="s">
        <v>95</v>
      </c>
      <c r="E312" s="32" t="s">
        <v>95</v>
      </c>
      <c r="F312" s="32" t="s">
        <v>95</v>
      </c>
      <c r="G312" s="32" t="s">
        <v>95</v>
      </c>
      <c r="H312" s="32" t="s">
        <v>95</v>
      </c>
      <c r="I312" s="32" t="s">
        <v>95</v>
      </c>
      <c r="J312" s="32" t="s">
        <v>95</v>
      </c>
      <c r="K312" s="32" t="s">
        <v>95</v>
      </c>
      <c r="L312" s="32" t="s">
        <v>95</v>
      </c>
      <c r="M312" s="48">
        <v>255</v>
      </c>
      <c r="N312" s="48">
        <v>1</v>
      </c>
      <c r="O312" s="48" t="s">
        <v>374</v>
      </c>
      <c r="P312" s="48">
        <v>1996</v>
      </c>
      <c r="Q312" s="48">
        <v>1997</v>
      </c>
      <c r="R312" s="49">
        <v>460.44</v>
      </c>
      <c r="S312" s="48">
        <v>10</v>
      </c>
      <c r="T312" s="48">
        <v>0</v>
      </c>
      <c r="U312" s="48">
        <f t="shared" si="22"/>
        <v>0</v>
      </c>
      <c r="V312" s="50">
        <f t="shared" si="23"/>
        <v>5</v>
      </c>
      <c r="W312" s="51">
        <v>920</v>
      </c>
      <c r="X312" s="51">
        <v>1226</v>
      </c>
      <c r="Y312" s="51">
        <v>0</v>
      </c>
      <c r="Z312" s="32" t="s">
        <v>95</v>
      </c>
      <c r="AA312" s="50"/>
      <c r="AB312" s="52"/>
      <c r="AC312" s="48"/>
      <c r="AD312" s="48"/>
      <c r="AE312" s="48"/>
      <c r="AF312" s="48"/>
    </row>
    <row r="313" spans="1:32" s="36" customFormat="1" ht="14.4" x14ac:dyDescent="0.3">
      <c r="A313" s="32" t="s">
        <v>95</v>
      </c>
      <c r="B313" s="32" t="s">
        <v>95</v>
      </c>
      <c r="C313" s="32" t="s">
        <v>95</v>
      </c>
      <c r="D313" s="32" t="s">
        <v>95</v>
      </c>
      <c r="E313" s="32" t="s">
        <v>95</v>
      </c>
      <c r="F313" s="32" t="s">
        <v>95</v>
      </c>
      <c r="G313" s="32" t="s">
        <v>95</v>
      </c>
      <c r="H313" s="32" t="s">
        <v>95</v>
      </c>
      <c r="I313" s="32" t="s">
        <v>95</v>
      </c>
      <c r="J313" s="32" t="s">
        <v>95</v>
      </c>
      <c r="K313" s="32" t="s">
        <v>95</v>
      </c>
      <c r="L313" s="32" t="s">
        <v>95</v>
      </c>
      <c r="M313" s="48">
        <v>264</v>
      </c>
      <c r="N313" s="48">
        <v>1</v>
      </c>
      <c r="O313" s="48" t="s">
        <v>274</v>
      </c>
      <c r="P313" s="48">
        <v>1996</v>
      </c>
      <c r="Q313" s="48">
        <v>1997</v>
      </c>
      <c r="R313" s="49">
        <v>926.28</v>
      </c>
      <c r="S313" s="48">
        <v>3</v>
      </c>
      <c r="T313" s="48">
        <v>1</v>
      </c>
      <c r="U313" s="48">
        <f t="shared" si="22"/>
        <v>0</v>
      </c>
      <c r="V313" s="50">
        <f t="shared" si="23"/>
        <v>10</v>
      </c>
      <c r="W313" s="51">
        <v>467</v>
      </c>
      <c r="X313" s="51">
        <v>223</v>
      </c>
      <c r="Y313" s="51">
        <v>0</v>
      </c>
      <c r="Z313" s="32" t="s">
        <v>95</v>
      </c>
      <c r="AA313" s="50"/>
      <c r="AB313" s="52"/>
      <c r="AC313" s="48"/>
      <c r="AD313" s="48"/>
      <c r="AE313" s="48"/>
      <c r="AF313" s="48"/>
    </row>
    <row r="314" spans="1:32" s="36" customFormat="1" ht="14.4" x14ac:dyDescent="0.3">
      <c r="A314" s="32" t="s">
        <v>95</v>
      </c>
      <c r="B314" s="32" t="s">
        <v>95</v>
      </c>
      <c r="C314" s="32" t="s">
        <v>95</v>
      </c>
      <c r="D314" s="32" t="s">
        <v>95</v>
      </c>
      <c r="E314" s="32" t="s">
        <v>95</v>
      </c>
      <c r="F314" s="32" t="s">
        <v>95</v>
      </c>
      <c r="G314" s="32" t="s">
        <v>95</v>
      </c>
      <c r="H314" s="32" t="s">
        <v>95</v>
      </c>
      <c r="I314" s="32" t="s">
        <v>95</v>
      </c>
      <c r="J314" s="32" t="s">
        <v>95</v>
      </c>
      <c r="K314" s="32" t="s">
        <v>95</v>
      </c>
      <c r="L314" s="32" t="s">
        <v>95</v>
      </c>
      <c r="M314" s="48">
        <v>297</v>
      </c>
      <c r="N314" s="48">
        <v>1</v>
      </c>
      <c r="O314" s="48" t="s">
        <v>275</v>
      </c>
      <c r="P314" s="48">
        <v>1996</v>
      </c>
      <c r="Q314" s="48">
        <v>1997</v>
      </c>
      <c r="R314" s="49">
        <v>166.05</v>
      </c>
      <c r="S314" s="48">
        <v>10</v>
      </c>
      <c r="T314" s="48">
        <v>0</v>
      </c>
      <c r="U314" s="48">
        <f t="shared" si="22"/>
        <v>0</v>
      </c>
      <c r="V314" s="50">
        <f t="shared" si="23"/>
        <v>2</v>
      </c>
      <c r="W314" s="51">
        <v>476</v>
      </c>
      <c r="X314" s="51">
        <v>536</v>
      </c>
      <c r="Y314" s="51">
        <v>0</v>
      </c>
      <c r="Z314" s="32" t="s">
        <v>95</v>
      </c>
      <c r="AA314" s="50"/>
      <c r="AB314" s="52"/>
      <c r="AC314" s="48"/>
      <c r="AD314" s="48"/>
      <c r="AE314" s="48"/>
      <c r="AF314" s="48"/>
    </row>
    <row r="315" spans="1:32" s="36" customFormat="1" ht="14.4" x14ac:dyDescent="0.3">
      <c r="A315" s="32" t="s">
        <v>95</v>
      </c>
      <c r="B315" s="32" t="s">
        <v>95</v>
      </c>
      <c r="C315" s="32" t="s">
        <v>95</v>
      </c>
      <c r="D315" s="32" t="s">
        <v>95</v>
      </c>
      <c r="E315" s="32" t="s">
        <v>95</v>
      </c>
      <c r="F315" s="32" t="s">
        <v>95</v>
      </c>
      <c r="G315" s="32" t="s">
        <v>95</v>
      </c>
      <c r="H315" s="32" t="s">
        <v>95</v>
      </c>
      <c r="I315" s="32" t="s">
        <v>95</v>
      </c>
      <c r="J315" s="32" t="s">
        <v>95</v>
      </c>
      <c r="K315" s="32" t="s">
        <v>95</v>
      </c>
      <c r="L315" s="32" t="s">
        <v>95</v>
      </c>
      <c r="M315" s="48">
        <v>299</v>
      </c>
      <c r="N315" s="48">
        <v>1</v>
      </c>
      <c r="O315" s="48" t="s">
        <v>377</v>
      </c>
      <c r="P315" s="48">
        <v>1996</v>
      </c>
      <c r="Q315" s="48">
        <v>1997</v>
      </c>
      <c r="R315" s="49">
        <v>226.38</v>
      </c>
      <c r="S315" s="48">
        <v>5</v>
      </c>
      <c r="T315" s="48">
        <v>0</v>
      </c>
      <c r="U315" s="48">
        <f t="shared" si="22"/>
        <v>0</v>
      </c>
      <c r="V315" s="50">
        <f t="shared" si="23"/>
        <v>3</v>
      </c>
      <c r="W315" s="51">
        <v>1169</v>
      </c>
      <c r="X315" s="51">
        <v>1701</v>
      </c>
      <c r="Y315" s="51">
        <v>0</v>
      </c>
      <c r="Z315" s="32" t="s">
        <v>95</v>
      </c>
      <c r="AA315" s="50"/>
      <c r="AB315" s="52"/>
      <c r="AC315" s="48"/>
      <c r="AD315" s="48"/>
      <c r="AE315" s="48"/>
      <c r="AF315" s="48"/>
    </row>
    <row r="316" spans="1:32" s="36" customFormat="1" ht="14.4" x14ac:dyDescent="0.3">
      <c r="A316" s="32" t="s">
        <v>95</v>
      </c>
      <c r="B316" s="32" t="s">
        <v>95</v>
      </c>
      <c r="C316" s="32" t="s">
        <v>95</v>
      </c>
      <c r="D316" s="32" t="s">
        <v>95</v>
      </c>
      <c r="E316" s="32" t="s">
        <v>95</v>
      </c>
      <c r="F316" s="32" t="s">
        <v>95</v>
      </c>
      <c r="G316" s="32" t="s">
        <v>95</v>
      </c>
      <c r="H316" s="32" t="s">
        <v>95</v>
      </c>
      <c r="I316" s="32" t="s">
        <v>95</v>
      </c>
      <c r="J316" s="32" t="s">
        <v>95</v>
      </c>
      <c r="K316" s="32" t="s">
        <v>95</v>
      </c>
      <c r="L316" s="32" t="s">
        <v>95</v>
      </c>
      <c r="M316" s="48">
        <v>317</v>
      </c>
      <c r="N316" s="48">
        <v>1</v>
      </c>
      <c r="O316" s="48" t="s">
        <v>452</v>
      </c>
      <c r="P316" s="48">
        <v>1996</v>
      </c>
      <c r="Q316" s="48">
        <v>1997</v>
      </c>
      <c r="R316" s="49">
        <v>315</v>
      </c>
      <c r="S316" s="48">
        <v>10</v>
      </c>
      <c r="T316" s="48">
        <v>0</v>
      </c>
      <c r="U316" s="48">
        <f t="shared" si="22"/>
        <v>0</v>
      </c>
      <c r="V316" s="50">
        <f t="shared" si="23"/>
        <v>4</v>
      </c>
      <c r="W316" s="51">
        <v>913</v>
      </c>
      <c r="X316" s="51">
        <v>1080</v>
      </c>
      <c r="Y316" s="51">
        <v>0</v>
      </c>
      <c r="Z316" s="32" t="s">
        <v>95</v>
      </c>
      <c r="AA316" s="50"/>
      <c r="AB316" s="52"/>
      <c r="AC316" s="48"/>
      <c r="AD316" s="48"/>
      <c r="AE316" s="48"/>
      <c r="AF316" s="48"/>
    </row>
    <row r="317" spans="1:32" s="36" customFormat="1" ht="14.4" x14ac:dyDescent="0.3">
      <c r="A317" s="32" t="s">
        <v>95</v>
      </c>
      <c r="B317" s="32" t="s">
        <v>95</v>
      </c>
      <c r="C317" s="32" t="s">
        <v>95</v>
      </c>
      <c r="D317" s="32" t="s">
        <v>95</v>
      </c>
      <c r="E317" s="32" t="s">
        <v>95</v>
      </c>
      <c r="F317" s="32" t="s">
        <v>95</v>
      </c>
      <c r="G317" s="32" t="s">
        <v>95</v>
      </c>
      <c r="H317" s="32" t="s">
        <v>95</v>
      </c>
      <c r="I317" s="32" t="s">
        <v>95</v>
      </c>
      <c r="J317" s="32" t="s">
        <v>95</v>
      </c>
      <c r="K317" s="32" t="s">
        <v>95</v>
      </c>
      <c r="L317" s="32" t="s">
        <v>95</v>
      </c>
      <c r="M317" s="48">
        <v>325</v>
      </c>
      <c r="N317" s="48">
        <v>1</v>
      </c>
      <c r="O317" s="48" t="s">
        <v>223</v>
      </c>
      <c r="P317" s="48">
        <v>1996</v>
      </c>
      <c r="Q317" s="48">
        <v>1997</v>
      </c>
      <c r="R317" s="49">
        <v>1000</v>
      </c>
      <c r="S317" s="48">
        <v>5</v>
      </c>
      <c r="T317" s="48">
        <v>0</v>
      </c>
      <c r="U317" s="48">
        <f t="shared" si="22"/>
        <v>0</v>
      </c>
      <c r="V317" s="50">
        <f t="shared" si="23"/>
        <v>10</v>
      </c>
      <c r="W317" s="51">
        <v>445</v>
      </c>
      <c r="X317" s="51">
        <v>1028</v>
      </c>
      <c r="Y317" s="51">
        <v>0</v>
      </c>
      <c r="Z317" s="32" t="s">
        <v>95</v>
      </c>
      <c r="AA317" s="50"/>
      <c r="AB317" s="52"/>
      <c r="AC317" s="48"/>
      <c r="AD317" s="48"/>
      <c r="AE317" s="48"/>
      <c r="AF317" s="48"/>
    </row>
    <row r="318" spans="1:32" s="36" customFormat="1" ht="14.4" x14ac:dyDescent="0.3">
      <c r="A318" s="32" t="s">
        <v>95</v>
      </c>
      <c r="B318" s="32" t="s">
        <v>95</v>
      </c>
      <c r="C318" s="32" t="s">
        <v>95</v>
      </c>
      <c r="D318" s="32" t="s">
        <v>95</v>
      </c>
      <c r="E318" s="32" t="s">
        <v>95</v>
      </c>
      <c r="F318" s="32" t="s">
        <v>95</v>
      </c>
      <c r="G318" s="32" t="s">
        <v>95</v>
      </c>
      <c r="H318" s="32" t="s">
        <v>95</v>
      </c>
      <c r="I318" s="32" t="s">
        <v>95</v>
      </c>
      <c r="J318" s="32" t="s">
        <v>95</v>
      </c>
      <c r="K318" s="32" t="s">
        <v>95</v>
      </c>
      <c r="L318" s="32" t="s">
        <v>95</v>
      </c>
      <c r="M318" s="48">
        <v>345</v>
      </c>
      <c r="N318" s="48">
        <v>1</v>
      </c>
      <c r="O318" s="48" t="s">
        <v>423</v>
      </c>
      <c r="P318" s="48">
        <v>1996</v>
      </c>
      <c r="Q318" s="48">
        <v>1997</v>
      </c>
      <c r="R318" s="49">
        <v>315</v>
      </c>
      <c r="S318" s="48">
        <v>7</v>
      </c>
      <c r="T318" s="48">
        <v>1</v>
      </c>
      <c r="U318" s="48">
        <f t="shared" si="22"/>
        <v>0</v>
      </c>
      <c r="V318" s="50">
        <f t="shared" si="23"/>
        <v>4</v>
      </c>
      <c r="W318" s="51">
        <v>2772</v>
      </c>
      <c r="X318" s="51">
        <v>1763</v>
      </c>
      <c r="Y318" s="51">
        <v>0</v>
      </c>
      <c r="Z318" s="32" t="s">
        <v>95</v>
      </c>
      <c r="AA318" s="50"/>
      <c r="AB318" s="52"/>
      <c r="AC318" s="48"/>
      <c r="AD318" s="48"/>
      <c r="AE318" s="48"/>
      <c r="AF318" s="48"/>
    </row>
    <row r="319" spans="1:32" s="36" customFormat="1" ht="14.4" x14ac:dyDescent="0.3">
      <c r="A319" s="32" t="s">
        <v>95</v>
      </c>
      <c r="B319" s="32" t="s">
        <v>95</v>
      </c>
      <c r="C319" s="32" t="s">
        <v>95</v>
      </c>
      <c r="D319" s="32" t="s">
        <v>95</v>
      </c>
      <c r="E319" s="32" t="s">
        <v>95</v>
      </c>
      <c r="F319" s="32" t="s">
        <v>95</v>
      </c>
      <c r="G319" s="32" t="s">
        <v>95</v>
      </c>
      <c r="H319" s="32" t="s">
        <v>95</v>
      </c>
      <c r="I319" s="32" t="s">
        <v>95</v>
      </c>
      <c r="J319" s="32" t="s">
        <v>95</v>
      </c>
      <c r="K319" s="32" t="s">
        <v>95</v>
      </c>
      <c r="L319" s="32" t="s">
        <v>95</v>
      </c>
      <c r="M319" s="48">
        <v>414</v>
      </c>
      <c r="N319" s="48">
        <v>1</v>
      </c>
      <c r="O319" s="48" t="s">
        <v>453</v>
      </c>
      <c r="P319" s="48">
        <v>1996</v>
      </c>
      <c r="Q319" s="48">
        <v>1997</v>
      </c>
      <c r="R319" s="49">
        <v>250</v>
      </c>
      <c r="S319" s="48">
        <v>10</v>
      </c>
      <c r="T319" s="48">
        <v>0</v>
      </c>
      <c r="U319" s="48">
        <f t="shared" si="22"/>
        <v>0</v>
      </c>
      <c r="V319" s="50">
        <f t="shared" si="23"/>
        <v>3</v>
      </c>
      <c r="W319" s="51">
        <v>613</v>
      </c>
      <c r="X319" s="51">
        <v>758</v>
      </c>
      <c r="Y319" s="51">
        <v>0</v>
      </c>
      <c r="Z319" s="32" t="s">
        <v>95</v>
      </c>
      <c r="AA319" s="50"/>
      <c r="AB319" s="52"/>
      <c r="AC319" s="48"/>
      <c r="AD319" s="48"/>
      <c r="AE319" s="48"/>
      <c r="AF319" s="48"/>
    </row>
    <row r="320" spans="1:32" s="36" customFormat="1" ht="14.4" x14ac:dyDescent="0.3">
      <c r="A320" s="32" t="s">
        <v>95</v>
      </c>
      <c r="B320" s="32" t="s">
        <v>95</v>
      </c>
      <c r="C320" s="32" t="s">
        <v>95</v>
      </c>
      <c r="D320" s="32" t="s">
        <v>95</v>
      </c>
      <c r="E320" s="32" t="s">
        <v>95</v>
      </c>
      <c r="F320" s="32" t="s">
        <v>95</v>
      </c>
      <c r="G320" s="32" t="s">
        <v>95</v>
      </c>
      <c r="H320" s="32" t="s">
        <v>95</v>
      </c>
      <c r="I320" s="32" t="s">
        <v>95</v>
      </c>
      <c r="J320" s="32" t="s">
        <v>95</v>
      </c>
      <c r="K320" s="32" t="s">
        <v>95</v>
      </c>
      <c r="L320" s="32" t="s">
        <v>95</v>
      </c>
      <c r="M320" s="48">
        <v>423</v>
      </c>
      <c r="N320" s="48">
        <v>1</v>
      </c>
      <c r="O320" s="48" t="s">
        <v>284</v>
      </c>
      <c r="P320" s="48">
        <v>1996</v>
      </c>
      <c r="Q320" s="48">
        <v>1997</v>
      </c>
      <c r="R320" s="49">
        <v>315</v>
      </c>
      <c r="S320" s="48">
        <v>10</v>
      </c>
      <c r="T320" s="48">
        <v>0</v>
      </c>
      <c r="U320" s="48">
        <f t="shared" si="22"/>
        <v>0</v>
      </c>
      <c r="V320" s="50">
        <f t="shared" si="23"/>
        <v>4</v>
      </c>
      <c r="W320" s="51">
        <v>1574</v>
      </c>
      <c r="X320" s="51">
        <v>2018</v>
      </c>
      <c r="Y320" s="51">
        <v>1</v>
      </c>
      <c r="Z320" s="32" t="s">
        <v>95</v>
      </c>
      <c r="AA320" s="50"/>
      <c r="AB320" s="52"/>
      <c r="AC320" s="48"/>
      <c r="AD320" s="48"/>
      <c r="AE320" s="48"/>
      <c r="AF320" s="48"/>
    </row>
    <row r="321" spans="1:32" s="36" customFormat="1" ht="14.4" x14ac:dyDescent="0.3">
      <c r="A321" s="32" t="s">
        <v>95</v>
      </c>
      <c r="B321" s="32" t="s">
        <v>95</v>
      </c>
      <c r="C321" s="32" t="s">
        <v>95</v>
      </c>
      <c r="D321" s="32" t="s">
        <v>95</v>
      </c>
      <c r="E321" s="32" t="s">
        <v>95</v>
      </c>
      <c r="F321" s="32" t="s">
        <v>95</v>
      </c>
      <c r="G321" s="32" t="s">
        <v>95</v>
      </c>
      <c r="H321" s="32" t="s">
        <v>95</v>
      </c>
      <c r="I321" s="32" t="s">
        <v>95</v>
      </c>
      <c r="J321" s="32" t="s">
        <v>95</v>
      </c>
      <c r="K321" s="32" t="s">
        <v>95</v>
      </c>
      <c r="L321" s="32" t="s">
        <v>95</v>
      </c>
      <c r="M321" s="48">
        <v>432</v>
      </c>
      <c r="N321" s="48">
        <v>1</v>
      </c>
      <c r="O321" s="48" t="s">
        <v>454</v>
      </c>
      <c r="P321" s="48">
        <v>1996</v>
      </c>
      <c r="Q321" s="48">
        <v>1997</v>
      </c>
      <c r="R321" s="49">
        <v>315</v>
      </c>
      <c r="S321" s="48">
        <v>5</v>
      </c>
      <c r="T321" s="48">
        <v>0</v>
      </c>
      <c r="U321" s="48">
        <f t="shared" si="22"/>
        <v>0</v>
      </c>
      <c r="V321" s="50">
        <f t="shared" si="23"/>
        <v>4</v>
      </c>
      <c r="W321" s="51">
        <v>548</v>
      </c>
      <c r="X321" s="51">
        <v>984</v>
      </c>
      <c r="Y321" s="51">
        <v>0</v>
      </c>
      <c r="Z321" s="48" t="s">
        <v>765</v>
      </c>
      <c r="AA321" s="50"/>
      <c r="AB321" s="52"/>
      <c r="AC321" s="48"/>
      <c r="AD321" s="48"/>
      <c r="AE321" s="48"/>
      <c r="AF321" s="48"/>
    </row>
    <row r="322" spans="1:32" s="36" customFormat="1" ht="14.4" x14ac:dyDescent="0.3">
      <c r="A322" s="32" t="s">
        <v>95</v>
      </c>
      <c r="B322" s="32" t="s">
        <v>95</v>
      </c>
      <c r="C322" s="32" t="s">
        <v>95</v>
      </c>
      <c r="D322" s="32" t="s">
        <v>95</v>
      </c>
      <c r="E322" s="32" t="s">
        <v>95</v>
      </c>
      <c r="F322" s="32" t="s">
        <v>95</v>
      </c>
      <c r="G322" s="32" t="s">
        <v>95</v>
      </c>
      <c r="H322" s="32" t="s">
        <v>95</v>
      </c>
      <c r="I322" s="32" t="s">
        <v>95</v>
      </c>
      <c r="J322" s="32" t="s">
        <v>95</v>
      </c>
      <c r="K322" s="32" t="s">
        <v>95</v>
      </c>
      <c r="L322" s="32" t="s">
        <v>95</v>
      </c>
      <c r="M322" s="48">
        <v>465</v>
      </c>
      <c r="N322" s="48">
        <v>1</v>
      </c>
      <c r="O322" s="48" t="s">
        <v>455</v>
      </c>
      <c r="P322" s="48">
        <v>1996</v>
      </c>
      <c r="Q322" s="48">
        <v>1997</v>
      </c>
      <c r="R322" s="49">
        <v>315</v>
      </c>
      <c r="S322" s="48">
        <v>10</v>
      </c>
      <c r="T322" s="48">
        <v>0</v>
      </c>
      <c r="U322" s="48">
        <f t="shared" si="22"/>
        <v>0</v>
      </c>
      <c r="V322" s="50">
        <f t="shared" si="23"/>
        <v>4</v>
      </c>
      <c r="W322" s="51">
        <v>1073</v>
      </c>
      <c r="X322" s="51">
        <v>2076</v>
      </c>
      <c r="Y322" s="51">
        <v>0</v>
      </c>
      <c r="Z322" s="32" t="s">
        <v>95</v>
      </c>
      <c r="AA322" s="50"/>
      <c r="AB322" s="52"/>
      <c r="AC322" s="48"/>
      <c r="AD322" s="48"/>
      <c r="AE322" s="48"/>
      <c r="AF322" s="48"/>
    </row>
    <row r="323" spans="1:32" s="36" customFormat="1" ht="14.4" x14ac:dyDescent="0.3">
      <c r="A323" s="32" t="s">
        <v>95</v>
      </c>
      <c r="B323" s="32" t="s">
        <v>95</v>
      </c>
      <c r="C323" s="32" t="s">
        <v>95</v>
      </c>
      <c r="D323" s="32" t="s">
        <v>95</v>
      </c>
      <c r="E323" s="32" t="s">
        <v>95</v>
      </c>
      <c r="F323" s="32" t="s">
        <v>95</v>
      </c>
      <c r="G323" s="32" t="s">
        <v>95</v>
      </c>
      <c r="H323" s="32" t="s">
        <v>95</v>
      </c>
      <c r="I323" s="32" t="s">
        <v>95</v>
      </c>
      <c r="J323" s="32" t="s">
        <v>95</v>
      </c>
      <c r="K323" s="32" t="s">
        <v>95</v>
      </c>
      <c r="L323" s="32" t="s">
        <v>95</v>
      </c>
      <c r="M323" s="48">
        <v>477</v>
      </c>
      <c r="N323" s="48">
        <v>1</v>
      </c>
      <c r="O323" s="48" t="s">
        <v>424</v>
      </c>
      <c r="P323" s="48">
        <v>1996</v>
      </c>
      <c r="Q323" s="48">
        <v>1997</v>
      </c>
      <c r="R323" s="49">
        <v>315</v>
      </c>
      <c r="S323" s="48">
        <v>5</v>
      </c>
      <c r="T323" s="48">
        <v>0</v>
      </c>
      <c r="U323" s="48">
        <f t="shared" si="22"/>
        <v>0</v>
      </c>
      <c r="V323" s="50">
        <f t="shared" si="23"/>
        <v>4</v>
      </c>
      <c r="W323" s="51">
        <v>2524</v>
      </c>
      <c r="X323" s="51">
        <v>3061</v>
      </c>
      <c r="Y323" s="51">
        <v>0</v>
      </c>
      <c r="Z323" s="32" t="s">
        <v>95</v>
      </c>
      <c r="AA323" s="50"/>
      <c r="AB323" s="52"/>
      <c r="AC323" s="48"/>
      <c r="AD323" s="48"/>
      <c r="AE323" s="48"/>
      <c r="AF323" s="48"/>
    </row>
    <row r="324" spans="1:32" s="36" customFormat="1" ht="14.4" x14ac:dyDescent="0.3">
      <c r="A324" s="32" t="s">
        <v>95</v>
      </c>
      <c r="B324" s="32" t="s">
        <v>95</v>
      </c>
      <c r="C324" s="32" t="s">
        <v>95</v>
      </c>
      <c r="D324" s="32" t="s">
        <v>95</v>
      </c>
      <c r="E324" s="32" t="s">
        <v>95</v>
      </c>
      <c r="F324" s="32" t="s">
        <v>95</v>
      </c>
      <c r="G324" s="32" t="s">
        <v>95</v>
      </c>
      <c r="H324" s="32" t="s">
        <v>95</v>
      </c>
      <c r="I324" s="32" t="s">
        <v>95</v>
      </c>
      <c r="J324" s="32" t="s">
        <v>95</v>
      </c>
      <c r="K324" s="32" t="s">
        <v>95</v>
      </c>
      <c r="L324" s="32" t="s">
        <v>95</v>
      </c>
      <c r="M324" s="48">
        <v>486</v>
      </c>
      <c r="N324" s="48">
        <v>1</v>
      </c>
      <c r="O324" s="48" t="s">
        <v>288</v>
      </c>
      <c r="P324" s="48">
        <v>1996</v>
      </c>
      <c r="Q324" s="48">
        <v>1997</v>
      </c>
      <c r="R324" s="49">
        <v>385.81</v>
      </c>
      <c r="S324" s="48">
        <v>5</v>
      </c>
      <c r="T324" s="48">
        <v>1</v>
      </c>
      <c r="U324" s="48">
        <f t="shared" si="22"/>
        <v>0</v>
      </c>
      <c r="V324" s="50">
        <f t="shared" si="23"/>
        <v>4</v>
      </c>
      <c r="W324" s="51">
        <v>473</v>
      </c>
      <c r="X324" s="51">
        <v>264</v>
      </c>
      <c r="Y324" s="51">
        <v>0</v>
      </c>
      <c r="Z324" s="32" t="s">
        <v>95</v>
      </c>
      <c r="AA324" s="50"/>
      <c r="AB324" s="52"/>
      <c r="AC324" s="48"/>
      <c r="AD324" s="48"/>
      <c r="AE324" s="48"/>
      <c r="AF324" s="48"/>
    </row>
    <row r="325" spans="1:32" s="36" customFormat="1" ht="14.4" x14ac:dyDescent="0.3">
      <c r="A325" s="32" t="s">
        <v>95</v>
      </c>
      <c r="B325" s="32" t="s">
        <v>95</v>
      </c>
      <c r="C325" s="32" t="s">
        <v>95</v>
      </c>
      <c r="D325" s="32" t="s">
        <v>95</v>
      </c>
      <c r="E325" s="32" t="s">
        <v>95</v>
      </c>
      <c r="F325" s="32" t="s">
        <v>95</v>
      </c>
      <c r="G325" s="32" t="s">
        <v>95</v>
      </c>
      <c r="H325" s="32" t="s">
        <v>95</v>
      </c>
      <c r="I325" s="32" t="s">
        <v>95</v>
      </c>
      <c r="J325" s="32" t="s">
        <v>95</v>
      </c>
      <c r="K325" s="32" t="s">
        <v>95</v>
      </c>
      <c r="L325" s="32" t="s">
        <v>95</v>
      </c>
      <c r="M325" s="48">
        <v>544</v>
      </c>
      <c r="N325" s="48">
        <v>1</v>
      </c>
      <c r="O325" s="48" t="s">
        <v>456</v>
      </c>
      <c r="P325" s="48">
        <v>1996</v>
      </c>
      <c r="Q325" s="48">
        <v>1997</v>
      </c>
      <c r="R325" s="49">
        <v>269.54000000000002</v>
      </c>
      <c r="S325" s="48">
        <v>10</v>
      </c>
      <c r="T325" s="48">
        <v>1</v>
      </c>
      <c r="U325" s="48">
        <f t="shared" si="22"/>
        <v>0</v>
      </c>
      <c r="V325" s="50">
        <f t="shared" si="23"/>
        <v>3</v>
      </c>
      <c r="W325" s="51">
        <v>4391</v>
      </c>
      <c r="X325" s="51">
        <v>3546</v>
      </c>
      <c r="Y325" s="51">
        <v>0</v>
      </c>
      <c r="Z325" s="32" t="s">
        <v>95</v>
      </c>
      <c r="AA325" s="50"/>
      <c r="AB325" s="52"/>
      <c r="AC325" s="48"/>
      <c r="AD325" s="48"/>
      <c r="AE325" s="48"/>
      <c r="AF325" s="48"/>
    </row>
    <row r="326" spans="1:32" s="36" customFormat="1" ht="14.4" x14ac:dyDescent="0.3">
      <c r="A326" s="32" t="s">
        <v>95</v>
      </c>
      <c r="B326" s="32" t="s">
        <v>95</v>
      </c>
      <c r="C326" s="32" t="s">
        <v>95</v>
      </c>
      <c r="D326" s="32" t="s">
        <v>95</v>
      </c>
      <c r="E326" s="32" t="s">
        <v>95</v>
      </c>
      <c r="F326" s="32" t="s">
        <v>95</v>
      </c>
      <c r="G326" s="32" t="s">
        <v>95</v>
      </c>
      <c r="H326" s="32" t="s">
        <v>95</v>
      </c>
      <c r="I326" s="32" t="s">
        <v>95</v>
      </c>
      <c r="J326" s="32" t="s">
        <v>95</v>
      </c>
      <c r="K326" s="32" t="s">
        <v>95</v>
      </c>
      <c r="L326" s="32" t="s">
        <v>95</v>
      </c>
      <c r="M326" s="48">
        <v>564</v>
      </c>
      <c r="N326" s="48">
        <v>1</v>
      </c>
      <c r="O326" s="48" t="s">
        <v>429</v>
      </c>
      <c r="P326" s="48">
        <v>1996</v>
      </c>
      <c r="Q326" s="48">
        <v>1997</v>
      </c>
      <c r="R326" s="49">
        <v>239.34</v>
      </c>
      <c r="S326" s="48">
        <v>10</v>
      </c>
      <c r="T326" s="48">
        <v>0</v>
      </c>
      <c r="U326" s="48">
        <f t="shared" si="22"/>
        <v>0</v>
      </c>
      <c r="V326" s="50">
        <f t="shared" si="23"/>
        <v>3</v>
      </c>
      <c r="W326" s="51">
        <v>2725</v>
      </c>
      <c r="X326" s="51">
        <v>2793</v>
      </c>
      <c r="Y326" s="51">
        <v>0</v>
      </c>
      <c r="Z326" s="32" t="s">
        <v>95</v>
      </c>
      <c r="AA326" s="50"/>
      <c r="AB326" s="52"/>
      <c r="AC326" s="48"/>
      <c r="AD326" s="48"/>
      <c r="AE326" s="48"/>
      <c r="AF326" s="48"/>
    </row>
    <row r="327" spans="1:32" s="36" customFormat="1" ht="14.4" x14ac:dyDescent="0.3">
      <c r="A327" s="32" t="s">
        <v>95</v>
      </c>
      <c r="B327" s="32" t="s">
        <v>95</v>
      </c>
      <c r="C327" s="32" t="s">
        <v>95</v>
      </c>
      <c r="D327" s="32" t="s">
        <v>95</v>
      </c>
      <c r="E327" s="32" t="s">
        <v>95</v>
      </c>
      <c r="F327" s="32" t="s">
        <v>95</v>
      </c>
      <c r="G327" s="32" t="s">
        <v>95</v>
      </c>
      <c r="H327" s="32" t="s">
        <v>95</v>
      </c>
      <c r="I327" s="32" t="s">
        <v>95</v>
      </c>
      <c r="J327" s="32" t="s">
        <v>95</v>
      </c>
      <c r="K327" s="32" t="s">
        <v>95</v>
      </c>
      <c r="L327" s="32" t="s">
        <v>95</v>
      </c>
      <c r="M327" s="48">
        <v>676</v>
      </c>
      <c r="N327" s="48">
        <v>1</v>
      </c>
      <c r="O327" s="48" t="s">
        <v>230</v>
      </c>
      <c r="P327" s="48">
        <v>1996</v>
      </c>
      <c r="Q327" s="48">
        <v>1997</v>
      </c>
      <c r="R327" s="49">
        <v>793.43</v>
      </c>
      <c r="S327" s="48">
        <v>3</v>
      </c>
      <c r="T327" s="48">
        <v>1</v>
      </c>
      <c r="U327" s="48">
        <f t="shared" si="22"/>
        <v>0</v>
      </c>
      <c r="V327" s="50">
        <f t="shared" si="23"/>
        <v>8</v>
      </c>
      <c r="W327" s="51">
        <v>370</v>
      </c>
      <c r="X327" s="51">
        <v>186</v>
      </c>
      <c r="Y327" s="51">
        <v>0</v>
      </c>
      <c r="Z327" s="32" t="s">
        <v>95</v>
      </c>
      <c r="AA327" s="50"/>
      <c r="AB327" s="52"/>
      <c r="AC327" s="48"/>
      <c r="AD327" s="48"/>
      <c r="AE327" s="48"/>
      <c r="AF327" s="48"/>
    </row>
    <row r="328" spans="1:32" s="36" customFormat="1" ht="14.4" x14ac:dyDescent="0.3">
      <c r="A328" s="32" t="s">
        <v>95</v>
      </c>
      <c r="B328" s="32" t="s">
        <v>95</v>
      </c>
      <c r="C328" s="32" t="s">
        <v>95</v>
      </c>
      <c r="D328" s="32" t="s">
        <v>95</v>
      </c>
      <c r="E328" s="32" t="s">
        <v>95</v>
      </c>
      <c r="F328" s="32" t="s">
        <v>95</v>
      </c>
      <c r="G328" s="32" t="s">
        <v>95</v>
      </c>
      <c r="H328" s="32" t="s">
        <v>95</v>
      </c>
      <c r="I328" s="32" t="s">
        <v>95</v>
      </c>
      <c r="J328" s="32" t="s">
        <v>95</v>
      </c>
      <c r="K328" s="32" t="s">
        <v>95</v>
      </c>
      <c r="L328" s="32" t="s">
        <v>95</v>
      </c>
      <c r="M328" s="48">
        <v>698</v>
      </c>
      <c r="N328" s="48">
        <v>1</v>
      </c>
      <c r="O328" s="48" t="s">
        <v>457</v>
      </c>
      <c r="P328" s="48">
        <v>1996</v>
      </c>
      <c r="Q328" s="48">
        <v>1997</v>
      </c>
      <c r="R328" s="49">
        <v>133.46</v>
      </c>
      <c r="S328" s="48">
        <v>10</v>
      </c>
      <c r="T328" s="48">
        <v>1</v>
      </c>
      <c r="U328" s="48">
        <f t="shared" si="22"/>
        <v>0</v>
      </c>
      <c r="V328" s="50">
        <f t="shared" si="23"/>
        <v>2</v>
      </c>
      <c r="W328" s="51">
        <v>254</v>
      </c>
      <c r="X328" s="51">
        <v>207</v>
      </c>
      <c r="Y328" s="51">
        <v>1</v>
      </c>
      <c r="Z328" s="32" t="s">
        <v>95</v>
      </c>
      <c r="AA328" s="50"/>
      <c r="AB328" s="52"/>
      <c r="AC328" s="48"/>
      <c r="AD328" s="48"/>
      <c r="AE328" s="48"/>
      <c r="AF328" s="48"/>
    </row>
    <row r="329" spans="1:32" s="36" customFormat="1" ht="14.4" x14ac:dyDescent="0.3">
      <c r="A329" s="32" t="s">
        <v>95</v>
      </c>
      <c r="B329" s="32" t="s">
        <v>95</v>
      </c>
      <c r="C329" s="32" t="s">
        <v>95</v>
      </c>
      <c r="D329" s="32" t="s">
        <v>95</v>
      </c>
      <c r="E329" s="32" t="s">
        <v>95</v>
      </c>
      <c r="F329" s="32" t="s">
        <v>95</v>
      </c>
      <c r="G329" s="32" t="s">
        <v>95</v>
      </c>
      <c r="H329" s="32" t="s">
        <v>95</v>
      </c>
      <c r="I329" s="32" t="s">
        <v>95</v>
      </c>
      <c r="J329" s="32" t="s">
        <v>95</v>
      </c>
      <c r="K329" s="32" t="s">
        <v>95</v>
      </c>
      <c r="L329" s="32" t="s">
        <v>95</v>
      </c>
      <c r="M329" s="48">
        <v>743</v>
      </c>
      <c r="N329" s="48">
        <v>1</v>
      </c>
      <c r="O329" s="48" t="s">
        <v>458</v>
      </c>
      <c r="P329" s="48">
        <v>1996</v>
      </c>
      <c r="Q329" s="48">
        <v>1997</v>
      </c>
      <c r="R329" s="49">
        <v>210.26</v>
      </c>
      <c r="S329" s="48">
        <v>5</v>
      </c>
      <c r="T329" s="48">
        <v>0</v>
      </c>
      <c r="U329" s="48">
        <f t="shared" ref="U329:U392" si="24">MAX(0,MIN(1,Q329-P329-1))</f>
        <v>0</v>
      </c>
      <c r="V329" s="50">
        <f t="shared" ref="V329:V392" si="25">MAX(1,MIN(10,INT(R329/100)+1))</f>
        <v>3</v>
      </c>
      <c r="W329" s="51">
        <v>1326</v>
      </c>
      <c r="X329" s="51">
        <v>1565</v>
      </c>
      <c r="Y329" s="51">
        <v>0</v>
      </c>
      <c r="Z329" s="48" t="s">
        <v>765</v>
      </c>
      <c r="AA329" s="50"/>
      <c r="AB329" s="52"/>
      <c r="AC329" s="48"/>
      <c r="AD329" s="48"/>
      <c r="AE329" s="48"/>
      <c r="AF329" s="48"/>
    </row>
    <row r="330" spans="1:32" s="36" customFormat="1" ht="14.4" x14ac:dyDescent="0.3">
      <c r="A330" s="32" t="s">
        <v>95</v>
      </c>
      <c r="B330" s="32" t="s">
        <v>95</v>
      </c>
      <c r="C330" s="32" t="s">
        <v>95</v>
      </c>
      <c r="D330" s="32" t="s">
        <v>95</v>
      </c>
      <c r="E330" s="32" t="s">
        <v>95</v>
      </c>
      <c r="F330" s="32" t="s">
        <v>95</v>
      </c>
      <c r="G330" s="32" t="s">
        <v>95</v>
      </c>
      <c r="H330" s="32" t="s">
        <v>95</v>
      </c>
      <c r="I330" s="32" t="s">
        <v>95</v>
      </c>
      <c r="J330" s="32" t="s">
        <v>95</v>
      </c>
      <c r="K330" s="32" t="s">
        <v>95</v>
      </c>
      <c r="L330" s="32" t="s">
        <v>95</v>
      </c>
      <c r="M330" s="48">
        <v>775</v>
      </c>
      <c r="N330" s="48">
        <v>1</v>
      </c>
      <c r="O330" s="48" t="s">
        <v>459</v>
      </c>
      <c r="P330" s="48">
        <v>1996</v>
      </c>
      <c r="Q330" s="48">
        <v>1997</v>
      </c>
      <c r="R330" s="49">
        <v>200</v>
      </c>
      <c r="S330" s="48">
        <v>10</v>
      </c>
      <c r="T330" s="48">
        <v>0</v>
      </c>
      <c r="U330" s="48">
        <f t="shared" si="24"/>
        <v>0</v>
      </c>
      <c r="V330" s="50">
        <f t="shared" si="25"/>
        <v>3</v>
      </c>
      <c r="W330" s="51">
        <v>715</v>
      </c>
      <c r="X330" s="51">
        <v>798</v>
      </c>
      <c r="Y330" s="51">
        <v>0</v>
      </c>
      <c r="Z330" s="32" t="s">
        <v>95</v>
      </c>
      <c r="AA330" s="50"/>
      <c r="AB330" s="52"/>
      <c r="AC330" s="48"/>
      <c r="AD330" s="48"/>
      <c r="AE330" s="48"/>
      <c r="AF330" s="48"/>
    </row>
    <row r="331" spans="1:32" s="36" customFormat="1" ht="14.4" x14ac:dyDescent="0.3">
      <c r="A331" s="32" t="s">
        <v>95</v>
      </c>
      <c r="B331" s="32" t="s">
        <v>95</v>
      </c>
      <c r="C331" s="32" t="s">
        <v>95</v>
      </c>
      <c r="D331" s="32" t="s">
        <v>95</v>
      </c>
      <c r="E331" s="32" t="s">
        <v>95</v>
      </c>
      <c r="F331" s="32" t="s">
        <v>95</v>
      </c>
      <c r="G331" s="32" t="s">
        <v>95</v>
      </c>
      <c r="H331" s="32" t="s">
        <v>95</v>
      </c>
      <c r="I331" s="32" t="s">
        <v>95</v>
      </c>
      <c r="J331" s="32" t="s">
        <v>95</v>
      </c>
      <c r="K331" s="32" t="s">
        <v>95</v>
      </c>
      <c r="L331" s="32" t="s">
        <v>95</v>
      </c>
      <c r="M331" s="48">
        <v>801</v>
      </c>
      <c r="N331" s="48">
        <v>1</v>
      </c>
      <c r="O331" s="48" t="s">
        <v>460</v>
      </c>
      <c r="P331" s="48">
        <v>1996</v>
      </c>
      <c r="Q331" s="48">
        <v>1997</v>
      </c>
      <c r="R331" s="49">
        <v>534.84</v>
      </c>
      <c r="S331" s="48">
        <v>10</v>
      </c>
      <c r="T331" s="48">
        <v>0</v>
      </c>
      <c r="U331" s="48">
        <f t="shared" si="24"/>
        <v>0</v>
      </c>
      <c r="V331" s="50">
        <f t="shared" si="25"/>
        <v>6</v>
      </c>
      <c r="W331" s="51">
        <v>172</v>
      </c>
      <c r="X331" s="51">
        <v>284</v>
      </c>
      <c r="Y331" s="51">
        <v>0</v>
      </c>
      <c r="Z331" s="32" t="s">
        <v>95</v>
      </c>
      <c r="AA331" s="50"/>
      <c r="AB331" s="52"/>
      <c r="AC331" s="48"/>
      <c r="AD331" s="48"/>
      <c r="AE331" s="48"/>
      <c r="AF331" s="48"/>
    </row>
    <row r="332" spans="1:32" s="36" customFormat="1" ht="14.4" x14ac:dyDescent="0.3">
      <c r="A332" s="32" t="s">
        <v>95</v>
      </c>
      <c r="B332" s="32" t="s">
        <v>95</v>
      </c>
      <c r="C332" s="32" t="s">
        <v>95</v>
      </c>
      <c r="D332" s="32" t="s">
        <v>95</v>
      </c>
      <c r="E332" s="32" t="s">
        <v>95</v>
      </c>
      <c r="F332" s="32" t="s">
        <v>95</v>
      </c>
      <c r="G332" s="32" t="s">
        <v>95</v>
      </c>
      <c r="H332" s="32" t="s">
        <v>95</v>
      </c>
      <c r="I332" s="32" t="s">
        <v>95</v>
      </c>
      <c r="J332" s="32" t="s">
        <v>95</v>
      </c>
      <c r="K332" s="32" t="s">
        <v>95</v>
      </c>
      <c r="L332" s="32" t="s">
        <v>95</v>
      </c>
      <c r="M332" s="48">
        <v>813</v>
      </c>
      <c r="N332" s="48">
        <v>1</v>
      </c>
      <c r="O332" s="48" t="s">
        <v>352</v>
      </c>
      <c r="P332" s="48">
        <v>1996</v>
      </c>
      <c r="Q332" s="48">
        <v>1997</v>
      </c>
      <c r="R332" s="49">
        <v>200</v>
      </c>
      <c r="S332" s="48">
        <v>5</v>
      </c>
      <c r="T332" s="48">
        <v>0</v>
      </c>
      <c r="U332" s="48">
        <f t="shared" si="24"/>
        <v>0</v>
      </c>
      <c r="V332" s="50">
        <f t="shared" si="25"/>
        <v>3</v>
      </c>
      <c r="W332" s="51">
        <v>1823</v>
      </c>
      <c r="X332" s="51">
        <v>2013</v>
      </c>
      <c r="Y332" s="51">
        <v>0</v>
      </c>
      <c r="Z332" s="32" t="s">
        <v>95</v>
      </c>
      <c r="AA332" s="50"/>
      <c r="AB332" s="52"/>
      <c r="AC332" s="48"/>
      <c r="AD332" s="48"/>
      <c r="AE332" s="48"/>
      <c r="AF332" s="48"/>
    </row>
    <row r="333" spans="1:32" s="36" customFormat="1" ht="14.4" x14ac:dyDescent="0.3">
      <c r="A333" s="32" t="s">
        <v>95</v>
      </c>
      <c r="B333" s="32" t="s">
        <v>95</v>
      </c>
      <c r="C333" s="32" t="s">
        <v>95</v>
      </c>
      <c r="D333" s="32" t="s">
        <v>95</v>
      </c>
      <c r="E333" s="32" t="s">
        <v>95</v>
      </c>
      <c r="F333" s="32" t="s">
        <v>95</v>
      </c>
      <c r="G333" s="32" t="s">
        <v>95</v>
      </c>
      <c r="H333" s="32" t="s">
        <v>95</v>
      </c>
      <c r="I333" s="32" t="s">
        <v>95</v>
      </c>
      <c r="J333" s="32" t="s">
        <v>95</v>
      </c>
      <c r="K333" s="32" t="s">
        <v>95</v>
      </c>
      <c r="L333" s="32" t="s">
        <v>95</v>
      </c>
      <c r="M333" s="48">
        <v>832</v>
      </c>
      <c r="N333" s="48">
        <v>1</v>
      </c>
      <c r="O333" s="48" t="s">
        <v>233</v>
      </c>
      <c r="P333" s="48">
        <v>1996</v>
      </c>
      <c r="Q333" s="48">
        <v>1997</v>
      </c>
      <c r="R333" s="49">
        <v>164.9</v>
      </c>
      <c r="S333" s="48">
        <v>5</v>
      </c>
      <c r="T333" s="48">
        <v>1</v>
      </c>
      <c r="U333" s="48">
        <f t="shared" si="24"/>
        <v>0</v>
      </c>
      <c r="V333" s="50">
        <f t="shared" si="25"/>
        <v>2</v>
      </c>
      <c r="W333" s="51">
        <v>3433</v>
      </c>
      <c r="X333" s="51">
        <v>2218</v>
      </c>
      <c r="Y333" s="51">
        <v>0</v>
      </c>
      <c r="Z333" s="32" t="s">
        <v>95</v>
      </c>
      <c r="AA333" s="50"/>
      <c r="AB333" s="52"/>
      <c r="AC333" s="48"/>
      <c r="AD333" s="48"/>
      <c r="AE333" s="48"/>
      <c r="AF333" s="48"/>
    </row>
    <row r="334" spans="1:32" s="36" customFormat="1" ht="14.4" x14ac:dyDescent="0.3">
      <c r="A334" s="32" t="s">
        <v>95</v>
      </c>
      <c r="B334" s="32" t="s">
        <v>95</v>
      </c>
      <c r="C334" s="32" t="s">
        <v>95</v>
      </c>
      <c r="D334" s="32" t="s">
        <v>95</v>
      </c>
      <c r="E334" s="32" t="s">
        <v>95</v>
      </c>
      <c r="F334" s="32" t="s">
        <v>95</v>
      </c>
      <c r="G334" s="32" t="s">
        <v>95</v>
      </c>
      <c r="H334" s="32" t="s">
        <v>95</v>
      </c>
      <c r="I334" s="32" t="s">
        <v>95</v>
      </c>
      <c r="J334" s="32" t="s">
        <v>95</v>
      </c>
      <c r="K334" s="32" t="s">
        <v>95</v>
      </c>
      <c r="L334" s="32" t="s">
        <v>95</v>
      </c>
      <c r="M334" s="48">
        <v>833</v>
      </c>
      <c r="N334" s="48">
        <v>1</v>
      </c>
      <c r="O334" s="48" t="s">
        <v>355</v>
      </c>
      <c r="P334" s="48">
        <v>1996</v>
      </c>
      <c r="Q334" s="48">
        <v>1997</v>
      </c>
      <c r="R334" s="49">
        <v>295</v>
      </c>
      <c r="S334" s="48">
        <v>10</v>
      </c>
      <c r="T334" s="48">
        <v>0</v>
      </c>
      <c r="U334" s="48">
        <f t="shared" si="24"/>
        <v>0</v>
      </c>
      <c r="V334" s="50">
        <f t="shared" si="25"/>
        <v>3</v>
      </c>
      <c r="W334" s="51">
        <v>6688</v>
      </c>
      <c r="X334" s="51">
        <v>9616</v>
      </c>
      <c r="Y334" s="51">
        <v>1</v>
      </c>
      <c r="Z334" s="32" t="s">
        <v>95</v>
      </c>
      <c r="AA334" s="50"/>
      <c r="AB334" s="52"/>
      <c r="AC334" s="48"/>
      <c r="AD334" s="48"/>
      <c r="AE334" s="48"/>
      <c r="AF334" s="48"/>
    </row>
    <row r="335" spans="1:32" s="36" customFormat="1" ht="14.4" x14ac:dyDescent="0.3">
      <c r="A335" s="32" t="s">
        <v>95</v>
      </c>
      <c r="B335" s="32" t="s">
        <v>95</v>
      </c>
      <c r="C335" s="32" t="s">
        <v>95</v>
      </c>
      <c r="D335" s="32" t="s">
        <v>95</v>
      </c>
      <c r="E335" s="32" t="s">
        <v>95</v>
      </c>
      <c r="F335" s="32" t="s">
        <v>95</v>
      </c>
      <c r="G335" s="32" t="s">
        <v>95</v>
      </c>
      <c r="H335" s="32" t="s">
        <v>95</v>
      </c>
      <c r="I335" s="32" t="s">
        <v>95</v>
      </c>
      <c r="J335" s="32" t="s">
        <v>95</v>
      </c>
      <c r="K335" s="32" t="s">
        <v>95</v>
      </c>
      <c r="L335" s="32" t="s">
        <v>95</v>
      </c>
      <c r="M335" s="48">
        <v>837</v>
      </c>
      <c r="N335" s="48">
        <v>1</v>
      </c>
      <c r="O335" s="48" t="s">
        <v>234</v>
      </c>
      <c r="P335" s="48">
        <v>1996</v>
      </c>
      <c r="Q335" s="48">
        <v>1997</v>
      </c>
      <c r="R335" s="49">
        <v>217.13</v>
      </c>
      <c r="S335" s="48">
        <v>10</v>
      </c>
      <c r="T335" s="48">
        <v>1</v>
      </c>
      <c r="U335" s="48">
        <f t="shared" si="24"/>
        <v>0</v>
      </c>
      <c r="V335" s="50">
        <f t="shared" si="25"/>
        <v>3</v>
      </c>
      <c r="W335" s="51">
        <v>897</v>
      </c>
      <c r="X335" s="51">
        <v>576</v>
      </c>
      <c r="Y335" s="51">
        <v>0</v>
      </c>
      <c r="Z335" s="48" t="s">
        <v>765</v>
      </c>
      <c r="AA335" s="50"/>
      <c r="AB335" s="52"/>
      <c r="AC335" s="48"/>
      <c r="AD335" s="48"/>
      <c r="AE335" s="48"/>
      <c r="AF335" s="48"/>
    </row>
    <row r="336" spans="1:32" s="36" customFormat="1" ht="14.4" x14ac:dyDescent="0.3">
      <c r="A336" s="32" t="s">
        <v>95</v>
      </c>
      <c r="B336" s="32" t="s">
        <v>95</v>
      </c>
      <c r="C336" s="32" t="s">
        <v>95</v>
      </c>
      <c r="D336" s="32" t="s">
        <v>95</v>
      </c>
      <c r="E336" s="32" t="s">
        <v>95</v>
      </c>
      <c r="F336" s="32" t="s">
        <v>95</v>
      </c>
      <c r="G336" s="32" t="s">
        <v>95</v>
      </c>
      <c r="H336" s="32" t="s">
        <v>95</v>
      </c>
      <c r="I336" s="32" t="s">
        <v>95</v>
      </c>
      <c r="J336" s="32" t="s">
        <v>95</v>
      </c>
      <c r="K336" s="32" t="s">
        <v>95</v>
      </c>
      <c r="L336" s="32" t="s">
        <v>95</v>
      </c>
      <c r="M336" s="48">
        <v>840</v>
      </c>
      <c r="N336" s="48">
        <v>1</v>
      </c>
      <c r="O336" s="48" t="s">
        <v>402</v>
      </c>
      <c r="P336" s="48">
        <v>1996</v>
      </c>
      <c r="Q336" s="48">
        <v>1997</v>
      </c>
      <c r="R336" s="49">
        <v>314.11</v>
      </c>
      <c r="S336" s="48">
        <v>10</v>
      </c>
      <c r="T336" s="48">
        <v>1</v>
      </c>
      <c r="U336" s="48">
        <f t="shared" si="24"/>
        <v>0</v>
      </c>
      <c r="V336" s="50">
        <f t="shared" si="25"/>
        <v>4</v>
      </c>
      <c r="W336" s="51">
        <v>1649</v>
      </c>
      <c r="X336" s="51">
        <v>1421</v>
      </c>
      <c r="Y336" s="51">
        <v>0</v>
      </c>
      <c r="Z336" s="32" t="s">
        <v>95</v>
      </c>
      <c r="AA336" s="50"/>
      <c r="AB336" s="52"/>
      <c r="AC336" s="48"/>
      <c r="AD336" s="48"/>
      <c r="AE336" s="48"/>
      <c r="AF336" s="48"/>
    </row>
    <row r="337" spans="1:32" s="36" customFormat="1" ht="14.4" x14ac:dyDescent="0.3">
      <c r="A337" s="32" t="s">
        <v>95</v>
      </c>
      <c r="B337" s="32" t="s">
        <v>95</v>
      </c>
      <c r="C337" s="32" t="s">
        <v>95</v>
      </c>
      <c r="D337" s="32" t="s">
        <v>95</v>
      </c>
      <c r="E337" s="32" t="s">
        <v>95</v>
      </c>
      <c r="F337" s="32" t="s">
        <v>95</v>
      </c>
      <c r="G337" s="32" t="s">
        <v>95</v>
      </c>
      <c r="H337" s="32" t="s">
        <v>95</v>
      </c>
      <c r="I337" s="32" t="s">
        <v>95</v>
      </c>
      <c r="J337" s="32" t="s">
        <v>95</v>
      </c>
      <c r="K337" s="32" t="s">
        <v>95</v>
      </c>
      <c r="L337" s="32" t="s">
        <v>95</v>
      </c>
      <c r="M337" s="48">
        <v>850</v>
      </c>
      <c r="N337" s="48">
        <v>1</v>
      </c>
      <c r="O337" s="48" t="s">
        <v>437</v>
      </c>
      <c r="P337" s="48">
        <v>1996</v>
      </c>
      <c r="Q337" s="48">
        <v>1997</v>
      </c>
      <c r="R337" s="49">
        <v>628.62</v>
      </c>
      <c r="S337" s="48">
        <v>5</v>
      </c>
      <c r="T337" s="48">
        <v>1</v>
      </c>
      <c r="U337" s="48">
        <f t="shared" si="24"/>
        <v>0</v>
      </c>
      <c r="V337" s="50">
        <f t="shared" si="25"/>
        <v>7</v>
      </c>
      <c r="W337" s="51">
        <v>380</v>
      </c>
      <c r="X337" s="51">
        <v>114</v>
      </c>
      <c r="Y337" s="51">
        <v>1</v>
      </c>
      <c r="Z337" s="32" t="s">
        <v>95</v>
      </c>
      <c r="AA337" s="50"/>
      <c r="AB337" s="52"/>
      <c r="AC337" s="48"/>
      <c r="AD337" s="48"/>
      <c r="AE337" s="48"/>
      <c r="AF337" s="48"/>
    </row>
    <row r="338" spans="1:32" s="36" customFormat="1" ht="14.4" x14ac:dyDescent="0.3">
      <c r="A338" s="32" t="s">
        <v>95</v>
      </c>
      <c r="B338" s="32" t="s">
        <v>95</v>
      </c>
      <c r="C338" s="32" t="s">
        <v>95</v>
      </c>
      <c r="D338" s="32" t="s">
        <v>95</v>
      </c>
      <c r="E338" s="32" t="s">
        <v>95</v>
      </c>
      <c r="F338" s="32" t="s">
        <v>95</v>
      </c>
      <c r="G338" s="32" t="s">
        <v>95</v>
      </c>
      <c r="H338" s="32" t="s">
        <v>95</v>
      </c>
      <c r="I338" s="32" t="s">
        <v>95</v>
      </c>
      <c r="J338" s="32" t="s">
        <v>95</v>
      </c>
      <c r="K338" s="32" t="s">
        <v>95</v>
      </c>
      <c r="L338" s="32" t="s">
        <v>95</v>
      </c>
      <c r="M338" s="48">
        <v>2172</v>
      </c>
      <c r="N338" s="48">
        <v>1</v>
      </c>
      <c r="O338" s="48" t="s">
        <v>461</v>
      </c>
      <c r="P338" s="48">
        <v>1996</v>
      </c>
      <c r="Q338" s="48">
        <v>1997</v>
      </c>
      <c r="R338" s="49">
        <v>312.85000000000002</v>
      </c>
      <c r="S338" s="48">
        <v>10</v>
      </c>
      <c r="T338" s="48">
        <v>1</v>
      </c>
      <c r="U338" s="48">
        <f t="shared" si="24"/>
        <v>0</v>
      </c>
      <c r="V338" s="50">
        <f t="shared" si="25"/>
        <v>4</v>
      </c>
      <c r="W338" s="51">
        <v>1444</v>
      </c>
      <c r="X338" s="51">
        <v>1218</v>
      </c>
      <c r="Y338" s="51">
        <v>0</v>
      </c>
      <c r="Z338" s="48" t="s">
        <v>765</v>
      </c>
      <c r="AA338" s="50"/>
      <c r="AB338" s="52"/>
      <c r="AC338" s="48"/>
      <c r="AD338" s="48"/>
      <c r="AE338" s="48"/>
      <c r="AF338" s="48"/>
    </row>
    <row r="339" spans="1:32" s="36" customFormat="1" ht="14.4" x14ac:dyDescent="0.3">
      <c r="A339" s="32" t="s">
        <v>95</v>
      </c>
      <c r="B339" s="32" t="s">
        <v>95</v>
      </c>
      <c r="C339" s="32" t="s">
        <v>95</v>
      </c>
      <c r="D339" s="32" t="s">
        <v>95</v>
      </c>
      <c r="E339" s="32" t="s">
        <v>95</v>
      </c>
      <c r="F339" s="32" t="s">
        <v>95</v>
      </c>
      <c r="G339" s="32" t="s">
        <v>95</v>
      </c>
      <c r="H339" s="32" t="s">
        <v>95</v>
      </c>
      <c r="I339" s="32" t="s">
        <v>95</v>
      </c>
      <c r="J339" s="32" t="s">
        <v>95</v>
      </c>
      <c r="K339" s="32" t="s">
        <v>95</v>
      </c>
      <c r="L339" s="32" t="s">
        <v>95</v>
      </c>
      <c r="M339" s="48">
        <v>2198</v>
      </c>
      <c r="N339" s="48">
        <v>1</v>
      </c>
      <c r="O339" s="48" t="s">
        <v>462</v>
      </c>
      <c r="P339" s="48">
        <v>1996</v>
      </c>
      <c r="Q339" s="48">
        <v>1997</v>
      </c>
      <c r="R339" s="49">
        <v>341.28</v>
      </c>
      <c r="S339" s="48">
        <v>10</v>
      </c>
      <c r="T339" s="48">
        <v>0</v>
      </c>
      <c r="U339" s="48">
        <f t="shared" si="24"/>
        <v>0</v>
      </c>
      <c r="V339" s="50">
        <f t="shared" si="25"/>
        <v>4</v>
      </c>
      <c r="W339" s="51">
        <v>692</v>
      </c>
      <c r="X339" s="51">
        <v>1687</v>
      </c>
      <c r="Y339" s="51">
        <v>0</v>
      </c>
      <c r="Z339" s="32" t="s">
        <v>95</v>
      </c>
      <c r="AA339" s="50"/>
      <c r="AB339" s="52"/>
      <c r="AC339" s="48"/>
      <c r="AD339" s="48"/>
      <c r="AE339" s="48"/>
      <c r="AF339" s="48"/>
    </row>
    <row r="340" spans="1:32" s="36" customFormat="1" ht="14.4" x14ac:dyDescent="0.3">
      <c r="A340" s="32" t="s">
        <v>95</v>
      </c>
      <c r="B340" s="32" t="s">
        <v>95</v>
      </c>
      <c r="C340" s="32" t="s">
        <v>95</v>
      </c>
      <c r="D340" s="32" t="s">
        <v>95</v>
      </c>
      <c r="E340" s="32" t="s">
        <v>95</v>
      </c>
      <c r="F340" s="32" t="s">
        <v>95</v>
      </c>
      <c r="G340" s="32" t="s">
        <v>95</v>
      </c>
      <c r="H340" s="32" t="s">
        <v>95</v>
      </c>
      <c r="I340" s="32" t="s">
        <v>95</v>
      </c>
      <c r="J340" s="32" t="s">
        <v>95</v>
      </c>
      <c r="K340" s="32" t="s">
        <v>95</v>
      </c>
      <c r="L340" s="32" t="s">
        <v>95</v>
      </c>
      <c r="M340" s="48">
        <v>2342</v>
      </c>
      <c r="N340" s="48">
        <v>1</v>
      </c>
      <c r="O340" s="48" t="s">
        <v>463</v>
      </c>
      <c r="P340" s="48">
        <v>1996</v>
      </c>
      <c r="Q340" s="48">
        <v>1997</v>
      </c>
      <c r="R340" s="49">
        <v>315</v>
      </c>
      <c r="S340" s="48">
        <v>5</v>
      </c>
      <c r="T340" s="48">
        <v>0</v>
      </c>
      <c r="U340" s="48">
        <f t="shared" si="24"/>
        <v>0</v>
      </c>
      <c r="V340" s="50">
        <f t="shared" si="25"/>
        <v>4</v>
      </c>
      <c r="W340" s="51">
        <v>681</v>
      </c>
      <c r="X340" s="51">
        <v>935</v>
      </c>
      <c r="Y340" s="51">
        <v>1</v>
      </c>
      <c r="Z340" s="32" t="s">
        <v>95</v>
      </c>
      <c r="AA340" s="50"/>
      <c r="AB340" s="52"/>
      <c r="AC340" s="48"/>
      <c r="AD340" s="48"/>
      <c r="AE340" s="48"/>
      <c r="AF340" s="48"/>
    </row>
    <row r="341" spans="1:32" s="36" customFormat="1" ht="14.4" x14ac:dyDescent="0.3">
      <c r="A341" s="32" t="s">
        <v>95</v>
      </c>
      <c r="B341" s="32" t="s">
        <v>95</v>
      </c>
      <c r="C341" s="32" t="s">
        <v>95</v>
      </c>
      <c r="D341" s="32" t="s">
        <v>95</v>
      </c>
      <c r="E341" s="32" t="s">
        <v>95</v>
      </c>
      <c r="F341" s="32" t="s">
        <v>95</v>
      </c>
      <c r="G341" s="32" t="s">
        <v>95</v>
      </c>
      <c r="H341" s="32" t="s">
        <v>95</v>
      </c>
      <c r="I341" s="32" t="s">
        <v>95</v>
      </c>
      <c r="J341" s="32" t="s">
        <v>95</v>
      </c>
      <c r="K341" s="32" t="s">
        <v>95</v>
      </c>
      <c r="L341" s="32" t="s">
        <v>95</v>
      </c>
      <c r="M341" s="48">
        <v>2534</v>
      </c>
      <c r="N341" s="48">
        <v>1</v>
      </c>
      <c r="O341" s="48" t="s">
        <v>464</v>
      </c>
      <c r="P341" s="48">
        <v>1996</v>
      </c>
      <c r="Q341" s="48">
        <v>1997</v>
      </c>
      <c r="R341" s="49">
        <v>367.88</v>
      </c>
      <c r="S341" s="48">
        <v>5</v>
      </c>
      <c r="T341" s="48">
        <v>0</v>
      </c>
      <c r="U341" s="48">
        <f t="shared" si="24"/>
        <v>0</v>
      </c>
      <c r="V341" s="50">
        <f t="shared" si="25"/>
        <v>4</v>
      </c>
      <c r="W341" s="51">
        <v>1086</v>
      </c>
      <c r="X341" s="51">
        <v>1659</v>
      </c>
      <c r="Y341" s="51">
        <v>0</v>
      </c>
      <c r="Z341" s="48" t="s">
        <v>765</v>
      </c>
      <c r="AA341" s="50"/>
      <c r="AB341" s="52"/>
      <c r="AC341" s="48"/>
      <c r="AD341" s="48"/>
      <c r="AE341" s="48"/>
      <c r="AF341" s="48"/>
    </row>
    <row r="342" spans="1:32" s="36" customFormat="1" ht="14.4" x14ac:dyDescent="0.3">
      <c r="A342" s="32" t="s">
        <v>95</v>
      </c>
      <c r="B342" s="32" t="s">
        <v>95</v>
      </c>
      <c r="C342" s="32" t="s">
        <v>95</v>
      </c>
      <c r="D342" s="32" t="s">
        <v>95</v>
      </c>
      <c r="E342" s="32" t="s">
        <v>95</v>
      </c>
      <c r="F342" s="32" t="s">
        <v>95</v>
      </c>
      <c r="G342" s="32" t="s">
        <v>95</v>
      </c>
      <c r="H342" s="32" t="s">
        <v>95</v>
      </c>
      <c r="I342" s="32" t="s">
        <v>95</v>
      </c>
      <c r="J342" s="32" t="s">
        <v>95</v>
      </c>
      <c r="K342" s="32" t="s">
        <v>95</v>
      </c>
      <c r="L342" s="32" t="s">
        <v>95</v>
      </c>
      <c r="M342" s="48">
        <v>2753</v>
      </c>
      <c r="N342" s="48">
        <v>1</v>
      </c>
      <c r="O342" s="48" t="s">
        <v>465</v>
      </c>
      <c r="P342" s="48">
        <v>1996</v>
      </c>
      <c r="Q342" s="48">
        <v>1997</v>
      </c>
      <c r="R342" s="49">
        <v>261.52999999999997</v>
      </c>
      <c r="S342" s="48">
        <v>5</v>
      </c>
      <c r="T342" s="48">
        <v>1</v>
      </c>
      <c r="U342" s="48">
        <f t="shared" si="24"/>
        <v>0</v>
      </c>
      <c r="V342" s="50">
        <f t="shared" si="25"/>
        <v>3</v>
      </c>
      <c r="W342" s="51">
        <v>1859</v>
      </c>
      <c r="X342" s="51">
        <v>1695</v>
      </c>
      <c r="Y342" s="51">
        <v>0</v>
      </c>
      <c r="Z342" s="32" t="s">
        <v>95</v>
      </c>
      <c r="AA342" s="50"/>
      <c r="AB342" s="52"/>
      <c r="AC342" s="48"/>
      <c r="AD342" s="48"/>
      <c r="AE342" s="48"/>
      <c r="AF342" s="48"/>
    </row>
    <row r="343" spans="1:32" s="36" customFormat="1" ht="14.4" x14ac:dyDescent="0.3">
      <c r="A343" s="32" t="s">
        <v>95</v>
      </c>
      <c r="B343" s="32" t="s">
        <v>95</v>
      </c>
      <c r="C343" s="32" t="s">
        <v>95</v>
      </c>
      <c r="D343" s="32" t="s">
        <v>95</v>
      </c>
      <c r="E343" s="32" t="s">
        <v>95</v>
      </c>
      <c r="F343" s="32" t="s">
        <v>95</v>
      </c>
      <c r="G343" s="32" t="s">
        <v>95</v>
      </c>
      <c r="H343" s="32" t="s">
        <v>95</v>
      </c>
      <c r="I343" s="32" t="s">
        <v>95</v>
      </c>
      <c r="J343" s="32" t="s">
        <v>95</v>
      </c>
      <c r="K343" s="32" t="s">
        <v>95</v>
      </c>
      <c r="L343" s="32" t="s">
        <v>95</v>
      </c>
      <c r="M343" s="48">
        <v>13</v>
      </c>
      <c r="N343" s="48">
        <v>1</v>
      </c>
      <c r="O343" s="48" t="s">
        <v>466</v>
      </c>
      <c r="P343" s="48">
        <v>1996</v>
      </c>
      <c r="Q343" s="48">
        <v>1998</v>
      </c>
      <c r="R343" s="49">
        <v>257.2</v>
      </c>
      <c r="S343" s="48">
        <v>10</v>
      </c>
      <c r="T343" s="48">
        <v>1</v>
      </c>
      <c r="U343" s="48">
        <f t="shared" si="24"/>
        <v>1</v>
      </c>
      <c r="V343" s="50">
        <f t="shared" si="25"/>
        <v>3</v>
      </c>
      <c r="W343" s="51">
        <v>1270</v>
      </c>
      <c r="X343" s="51">
        <v>1084</v>
      </c>
      <c r="Y343" s="51">
        <v>0</v>
      </c>
      <c r="Z343" s="32" t="s">
        <v>95</v>
      </c>
      <c r="AA343" s="50"/>
      <c r="AB343" s="52"/>
      <c r="AC343" s="48"/>
      <c r="AD343" s="48"/>
      <c r="AE343" s="48"/>
      <c r="AF343" s="48"/>
    </row>
    <row r="344" spans="1:32" s="36" customFormat="1" ht="14.4" x14ac:dyDescent="0.3">
      <c r="A344" s="32" t="s">
        <v>95</v>
      </c>
      <c r="B344" s="32" t="s">
        <v>95</v>
      </c>
      <c r="C344" s="32" t="s">
        <v>95</v>
      </c>
      <c r="D344" s="32" t="s">
        <v>95</v>
      </c>
      <c r="E344" s="32" t="s">
        <v>95</v>
      </c>
      <c r="F344" s="32" t="s">
        <v>95</v>
      </c>
      <c r="G344" s="32" t="s">
        <v>95</v>
      </c>
      <c r="H344" s="32" t="s">
        <v>95</v>
      </c>
      <c r="I344" s="32" t="s">
        <v>95</v>
      </c>
      <c r="J344" s="32" t="s">
        <v>95</v>
      </c>
      <c r="K344" s="32" t="s">
        <v>95</v>
      </c>
      <c r="L344" s="32" t="s">
        <v>95</v>
      </c>
      <c r="M344" s="48">
        <v>241</v>
      </c>
      <c r="N344" s="48">
        <v>1</v>
      </c>
      <c r="O344" s="48" t="s">
        <v>272</v>
      </c>
      <c r="P344" s="48">
        <v>1996</v>
      </c>
      <c r="Q344" s="48">
        <v>1998</v>
      </c>
      <c r="R344" s="49">
        <v>150</v>
      </c>
      <c r="S344" s="48">
        <v>10</v>
      </c>
      <c r="T344" s="48">
        <v>1</v>
      </c>
      <c r="U344" s="48">
        <f t="shared" si="24"/>
        <v>1</v>
      </c>
      <c r="V344" s="50">
        <f t="shared" si="25"/>
        <v>2</v>
      </c>
      <c r="W344" s="51">
        <v>6503</v>
      </c>
      <c r="X344" s="51">
        <v>4465</v>
      </c>
      <c r="Y344" s="51">
        <v>0</v>
      </c>
      <c r="Z344" s="32" t="s">
        <v>95</v>
      </c>
      <c r="AA344" s="50"/>
      <c r="AB344" s="52"/>
      <c r="AC344" s="48"/>
      <c r="AD344" s="48"/>
      <c r="AE344" s="48"/>
      <c r="AF344" s="48"/>
    </row>
    <row r="345" spans="1:32" s="36" customFormat="1" ht="14.4" x14ac:dyDescent="0.3">
      <c r="A345" s="32" t="s">
        <v>95</v>
      </c>
      <c r="B345" s="32" t="s">
        <v>95</v>
      </c>
      <c r="C345" s="32" t="s">
        <v>95</v>
      </c>
      <c r="D345" s="32" t="s">
        <v>95</v>
      </c>
      <c r="E345" s="32" t="s">
        <v>95</v>
      </c>
      <c r="F345" s="32" t="s">
        <v>95</v>
      </c>
      <c r="G345" s="32" t="s">
        <v>95</v>
      </c>
      <c r="H345" s="32" t="s">
        <v>95</v>
      </c>
      <c r="I345" s="32" t="s">
        <v>95</v>
      </c>
      <c r="J345" s="32" t="s">
        <v>95</v>
      </c>
      <c r="K345" s="32" t="s">
        <v>95</v>
      </c>
      <c r="L345" s="32" t="s">
        <v>95</v>
      </c>
      <c r="M345" s="48">
        <v>518</v>
      </c>
      <c r="N345" s="48">
        <v>1</v>
      </c>
      <c r="O345" s="48" t="s">
        <v>257</v>
      </c>
      <c r="P345" s="48">
        <v>1996</v>
      </c>
      <c r="Q345" s="48">
        <v>1998</v>
      </c>
      <c r="R345" s="49">
        <v>210.29</v>
      </c>
      <c r="S345" s="48">
        <v>5</v>
      </c>
      <c r="T345" s="48">
        <v>1</v>
      </c>
      <c r="U345" s="48">
        <f t="shared" si="24"/>
        <v>1</v>
      </c>
      <c r="V345" s="50">
        <f t="shared" si="25"/>
        <v>3</v>
      </c>
      <c r="W345" s="51">
        <v>3148</v>
      </c>
      <c r="X345" s="51">
        <v>2892</v>
      </c>
      <c r="Y345" s="51">
        <v>0</v>
      </c>
      <c r="Z345" s="32" t="s">
        <v>95</v>
      </c>
      <c r="AA345" s="50"/>
      <c r="AB345" s="52"/>
      <c r="AC345" s="48"/>
      <c r="AD345" s="48"/>
      <c r="AE345" s="48"/>
      <c r="AF345" s="48"/>
    </row>
    <row r="346" spans="1:32" s="36" customFormat="1" ht="14.4" x14ac:dyDescent="0.3">
      <c r="A346" s="32" t="s">
        <v>95</v>
      </c>
      <c r="B346" s="32" t="s">
        <v>95</v>
      </c>
      <c r="C346" s="32" t="s">
        <v>95</v>
      </c>
      <c r="D346" s="32" t="s">
        <v>95</v>
      </c>
      <c r="E346" s="32" t="s">
        <v>95</v>
      </c>
      <c r="F346" s="32" t="s">
        <v>95</v>
      </c>
      <c r="G346" s="32" t="s">
        <v>95</v>
      </c>
      <c r="H346" s="32" t="s">
        <v>95</v>
      </c>
      <c r="I346" s="32" t="s">
        <v>95</v>
      </c>
      <c r="J346" s="32" t="s">
        <v>95</v>
      </c>
      <c r="K346" s="32" t="s">
        <v>95</v>
      </c>
      <c r="L346" s="32" t="s">
        <v>95</v>
      </c>
      <c r="M346" s="48">
        <v>518</v>
      </c>
      <c r="N346" s="48">
        <v>1</v>
      </c>
      <c r="O346" s="48" t="s">
        <v>257</v>
      </c>
      <c r="P346" s="48">
        <v>1996</v>
      </c>
      <c r="Q346" s="48">
        <v>1998</v>
      </c>
      <c r="R346" s="49">
        <v>89.71</v>
      </c>
      <c r="S346" s="48">
        <v>5</v>
      </c>
      <c r="T346" s="48">
        <v>0</v>
      </c>
      <c r="U346" s="48">
        <f t="shared" si="24"/>
        <v>1</v>
      </c>
      <c r="V346" s="50">
        <f t="shared" si="25"/>
        <v>1</v>
      </c>
      <c r="W346" s="51">
        <v>2787</v>
      </c>
      <c r="X346" s="51">
        <v>3241</v>
      </c>
      <c r="Y346" s="51">
        <v>0</v>
      </c>
      <c r="Z346" s="32" t="s">
        <v>95</v>
      </c>
      <c r="AA346" s="50"/>
      <c r="AB346" s="52"/>
      <c r="AC346" s="48"/>
      <c r="AD346" s="48"/>
      <c r="AE346" s="48"/>
      <c r="AF346" s="48"/>
    </row>
    <row r="347" spans="1:32" s="36" customFormat="1" ht="14.4" x14ac:dyDescent="0.3">
      <c r="A347" s="32" t="s">
        <v>95</v>
      </c>
      <c r="B347" s="32" t="s">
        <v>95</v>
      </c>
      <c r="C347" s="32" t="s">
        <v>95</v>
      </c>
      <c r="D347" s="32" t="s">
        <v>95</v>
      </c>
      <c r="E347" s="32" t="s">
        <v>95</v>
      </c>
      <c r="F347" s="32" t="s">
        <v>95</v>
      </c>
      <c r="G347" s="32" t="s">
        <v>95</v>
      </c>
      <c r="H347" s="32" t="s">
        <v>95</v>
      </c>
      <c r="I347" s="32" t="s">
        <v>95</v>
      </c>
      <c r="J347" s="32" t="s">
        <v>95</v>
      </c>
      <c r="K347" s="32" t="s">
        <v>95</v>
      </c>
      <c r="L347" s="32" t="s">
        <v>95</v>
      </c>
      <c r="M347" s="48">
        <v>534</v>
      </c>
      <c r="N347" s="48">
        <v>1</v>
      </c>
      <c r="O347" s="48" t="s">
        <v>290</v>
      </c>
      <c r="P347" s="48">
        <v>1996</v>
      </c>
      <c r="Q347" s="48">
        <v>1998</v>
      </c>
      <c r="R347" s="49">
        <v>120.67</v>
      </c>
      <c r="S347" s="48">
        <v>10</v>
      </c>
      <c r="T347" s="48">
        <v>0</v>
      </c>
      <c r="U347" s="48">
        <f t="shared" si="24"/>
        <v>1</v>
      </c>
      <c r="V347" s="50">
        <f t="shared" si="25"/>
        <v>2</v>
      </c>
      <c r="W347" s="51">
        <v>1636</v>
      </c>
      <c r="X347" s="51">
        <v>1869</v>
      </c>
      <c r="Y347" s="51">
        <v>0</v>
      </c>
      <c r="Z347" s="32" t="s">
        <v>95</v>
      </c>
      <c r="AA347" s="50"/>
      <c r="AB347" s="52"/>
      <c r="AC347" s="48"/>
      <c r="AD347" s="48"/>
      <c r="AE347" s="48"/>
      <c r="AF347" s="48"/>
    </row>
    <row r="348" spans="1:32" s="36" customFormat="1" ht="14.4" x14ac:dyDescent="0.3">
      <c r="A348" s="32" t="s">
        <v>95</v>
      </c>
      <c r="B348" s="32" t="s">
        <v>95</v>
      </c>
      <c r="C348" s="32" t="s">
        <v>95</v>
      </c>
      <c r="D348" s="32" t="s">
        <v>95</v>
      </c>
      <c r="E348" s="32" t="s">
        <v>95</v>
      </c>
      <c r="F348" s="32" t="s">
        <v>95</v>
      </c>
      <c r="G348" s="32" t="s">
        <v>95</v>
      </c>
      <c r="H348" s="32" t="s">
        <v>95</v>
      </c>
      <c r="I348" s="32" t="s">
        <v>95</v>
      </c>
      <c r="J348" s="32" t="s">
        <v>95</v>
      </c>
      <c r="K348" s="32" t="s">
        <v>95</v>
      </c>
      <c r="L348" s="32" t="s">
        <v>95</v>
      </c>
      <c r="M348" s="48">
        <v>738</v>
      </c>
      <c r="N348" s="48">
        <v>1</v>
      </c>
      <c r="O348" s="48" t="s">
        <v>232</v>
      </c>
      <c r="P348" s="48">
        <v>1996</v>
      </c>
      <c r="Q348" s="48">
        <v>1998</v>
      </c>
      <c r="R348" s="49">
        <v>150</v>
      </c>
      <c r="S348" s="48">
        <v>3</v>
      </c>
      <c r="T348" s="48">
        <v>0</v>
      </c>
      <c r="U348" s="48">
        <f t="shared" si="24"/>
        <v>1</v>
      </c>
      <c r="V348" s="50">
        <f t="shared" si="25"/>
        <v>2</v>
      </c>
      <c r="W348" s="51">
        <v>936</v>
      </c>
      <c r="X348" s="51">
        <v>963</v>
      </c>
      <c r="Y348" s="51">
        <v>0</v>
      </c>
      <c r="Z348" s="32" t="s">
        <v>95</v>
      </c>
      <c r="AA348" s="50"/>
      <c r="AB348" s="52"/>
      <c r="AC348" s="48"/>
      <c r="AD348" s="48"/>
      <c r="AE348" s="48"/>
      <c r="AF348" s="48"/>
    </row>
    <row r="349" spans="1:32" s="36" customFormat="1" ht="14.4" x14ac:dyDescent="0.3">
      <c r="A349" s="32" t="s">
        <v>95</v>
      </c>
      <c r="B349" s="32" t="s">
        <v>95</v>
      </c>
      <c r="C349" s="32" t="s">
        <v>95</v>
      </c>
      <c r="D349" s="32" t="s">
        <v>95</v>
      </c>
      <c r="E349" s="32" t="s">
        <v>95</v>
      </c>
      <c r="F349" s="32" t="s">
        <v>95</v>
      </c>
      <c r="G349" s="32" t="s">
        <v>95</v>
      </c>
      <c r="H349" s="32" t="s">
        <v>95</v>
      </c>
      <c r="I349" s="32" t="s">
        <v>95</v>
      </c>
      <c r="J349" s="32" t="s">
        <v>95</v>
      </c>
      <c r="K349" s="32" t="s">
        <v>95</v>
      </c>
      <c r="L349" s="32" t="s">
        <v>95</v>
      </c>
      <c r="M349" s="48">
        <v>4</v>
      </c>
      <c r="N349" s="48">
        <v>1</v>
      </c>
      <c r="O349" s="48" t="s">
        <v>467</v>
      </c>
      <c r="P349" s="48">
        <v>1997</v>
      </c>
      <c r="Q349" s="48">
        <v>1998</v>
      </c>
      <c r="R349" s="49">
        <v>315</v>
      </c>
      <c r="S349" s="48">
        <v>7</v>
      </c>
      <c r="T349" s="48">
        <v>1</v>
      </c>
      <c r="U349" s="48">
        <f t="shared" si="24"/>
        <v>0</v>
      </c>
      <c r="V349" s="50">
        <f t="shared" si="25"/>
        <v>4</v>
      </c>
      <c r="W349" s="51">
        <v>825</v>
      </c>
      <c r="X349" s="51">
        <v>320</v>
      </c>
      <c r="Y349" s="51">
        <v>0</v>
      </c>
      <c r="Z349" s="32" t="s">
        <v>95</v>
      </c>
      <c r="AA349" s="50"/>
      <c r="AB349" s="52"/>
      <c r="AC349" s="48"/>
      <c r="AD349" s="48"/>
      <c r="AE349" s="48"/>
      <c r="AF349" s="48"/>
    </row>
    <row r="350" spans="1:32" s="36" customFormat="1" ht="14.4" x14ac:dyDescent="0.3">
      <c r="A350" s="32" t="s">
        <v>95</v>
      </c>
      <c r="B350" s="32" t="s">
        <v>95</v>
      </c>
      <c r="C350" s="32" t="s">
        <v>95</v>
      </c>
      <c r="D350" s="32" t="s">
        <v>95</v>
      </c>
      <c r="E350" s="32" t="s">
        <v>95</v>
      </c>
      <c r="F350" s="32" t="s">
        <v>95</v>
      </c>
      <c r="G350" s="32" t="s">
        <v>95</v>
      </c>
      <c r="H350" s="32" t="s">
        <v>95</v>
      </c>
      <c r="I350" s="32" t="s">
        <v>95</v>
      </c>
      <c r="J350" s="32" t="s">
        <v>95</v>
      </c>
      <c r="K350" s="32" t="s">
        <v>95</v>
      </c>
      <c r="L350" s="32" t="s">
        <v>95</v>
      </c>
      <c r="M350" s="48">
        <v>14</v>
      </c>
      <c r="N350" s="48">
        <v>1</v>
      </c>
      <c r="O350" s="48" t="s">
        <v>264</v>
      </c>
      <c r="P350" s="48">
        <v>1997</v>
      </c>
      <c r="Q350" s="48">
        <v>1998</v>
      </c>
      <c r="R350" s="49">
        <v>68.52</v>
      </c>
      <c r="S350" s="48">
        <v>10</v>
      </c>
      <c r="T350" s="48">
        <v>1</v>
      </c>
      <c r="U350" s="48">
        <f t="shared" si="24"/>
        <v>0</v>
      </c>
      <c r="V350" s="50">
        <f t="shared" si="25"/>
        <v>1</v>
      </c>
      <c r="W350" s="51">
        <v>1432</v>
      </c>
      <c r="X350" s="51">
        <v>452</v>
      </c>
      <c r="Y350" s="51">
        <v>0</v>
      </c>
      <c r="Z350" s="32" t="s">
        <v>95</v>
      </c>
      <c r="AA350" s="50"/>
      <c r="AB350" s="52"/>
      <c r="AC350" s="48"/>
      <c r="AD350" s="48"/>
      <c r="AE350" s="48"/>
      <c r="AF350" s="48"/>
    </row>
    <row r="351" spans="1:32" s="36" customFormat="1" ht="14.4" x14ac:dyDescent="0.3">
      <c r="A351" s="32" t="s">
        <v>95</v>
      </c>
      <c r="B351" s="32" t="s">
        <v>95</v>
      </c>
      <c r="C351" s="32" t="s">
        <v>95</v>
      </c>
      <c r="D351" s="32" t="s">
        <v>95</v>
      </c>
      <c r="E351" s="32" t="s">
        <v>95</v>
      </c>
      <c r="F351" s="32" t="s">
        <v>95</v>
      </c>
      <c r="G351" s="32" t="s">
        <v>95</v>
      </c>
      <c r="H351" s="32" t="s">
        <v>95</v>
      </c>
      <c r="I351" s="32" t="s">
        <v>95</v>
      </c>
      <c r="J351" s="32" t="s">
        <v>95</v>
      </c>
      <c r="K351" s="32" t="s">
        <v>95</v>
      </c>
      <c r="L351" s="32" t="s">
        <v>95</v>
      </c>
      <c r="M351" s="48">
        <v>22</v>
      </c>
      <c r="N351" s="48">
        <v>1</v>
      </c>
      <c r="O351" s="48" t="s">
        <v>312</v>
      </c>
      <c r="P351" s="48">
        <v>1997</v>
      </c>
      <c r="Q351" s="48">
        <v>1998</v>
      </c>
      <c r="R351" s="49">
        <v>315</v>
      </c>
      <c r="S351" s="48">
        <v>10</v>
      </c>
      <c r="T351" s="48">
        <v>1</v>
      </c>
      <c r="U351" s="48">
        <f t="shared" si="24"/>
        <v>0</v>
      </c>
      <c r="V351" s="50">
        <f t="shared" si="25"/>
        <v>4</v>
      </c>
      <c r="W351" s="51">
        <v>1065</v>
      </c>
      <c r="X351" s="51">
        <v>293</v>
      </c>
      <c r="Y351" s="51">
        <v>0</v>
      </c>
      <c r="Z351" s="32" t="s">
        <v>95</v>
      </c>
      <c r="AA351" s="50"/>
      <c r="AB351" s="52"/>
      <c r="AC351" s="48"/>
      <c r="AD351" s="48"/>
      <c r="AE351" s="48"/>
      <c r="AF351" s="48"/>
    </row>
    <row r="352" spans="1:32" s="36" customFormat="1" ht="14.4" x14ac:dyDescent="0.3">
      <c r="A352" s="32" t="s">
        <v>95</v>
      </c>
      <c r="B352" s="32" t="s">
        <v>95</v>
      </c>
      <c r="C352" s="32" t="s">
        <v>95</v>
      </c>
      <c r="D352" s="32" t="s">
        <v>95</v>
      </c>
      <c r="E352" s="32" t="s">
        <v>95</v>
      </c>
      <c r="F352" s="32" t="s">
        <v>95</v>
      </c>
      <c r="G352" s="32" t="s">
        <v>95</v>
      </c>
      <c r="H352" s="32" t="s">
        <v>95</v>
      </c>
      <c r="I352" s="32" t="s">
        <v>95</v>
      </c>
      <c r="J352" s="32" t="s">
        <v>95</v>
      </c>
      <c r="K352" s="32" t="s">
        <v>95</v>
      </c>
      <c r="L352" s="32" t="s">
        <v>95</v>
      </c>
      <c r="M352" s="48">
        <v>31</v>
      </c>
      <c r="N352" s="48">
        <v>1</v>
      </c>
      <c r="O352" s="48" t="s">
        <v>468</v>
      </c>
      <c r="P352" s="48">
        <v>1997</v>
      </c>
      <c r="Q352" s="48">
        <v>1998</v>
      </c>
      <c r="R352" s="49">
        <v>315</v>
      </c>
      <c r="S352" s="48">
        <v>10</v>
      </c>
      <c r="T352" s="48">
        <v>1</v>
      </c>
      <c r="U352" s="48">
        <f t="shared" si="24"/>
        <v>0</v>
      </c>
      <c r="V352" s="50">
        <f t="shared" si="25"/>
        <v>4</v>
      </c>
      <c r="W352" s="51">
        <v>3902</v>
      </c>
      <c r="X352" s="51">
        <v>2748</v>
      </c>
      <c r="Y352" s="51">
        <v>0</v>
      </c>
      <c r="Z352" s="32" t="s">
        <v>95</v>
      </c>
      <c r="AA352" s="50"/>
      <c r="AB352" s="52"/>
      <c r="AC352" s="48"/>
      <c r="AD352" s="48"/>
      <c r="AE352" s="48"/>
      <c r="AF352" s="48"/>
    </row>
    <row r="353" spans="1:32" s="36" customFormat="1" ht="14.4" x14ac:dyDescent="0.3">
      <c r="A353" s="32" t="s">
        <v>95</v>
      </c>
      <c r="B353" s="32" t="s">
        <v>95</v>
      </c>
      <c r="C353" s="32" t="s">
        <v>95</v>
      </c>
      <c r="D353" s="32" t="s">
        <v>95</v>
      </c>
      <c r="E353" s="32" t="s">
        <v>95</v>
      </c>
      <c r="F353" s="32" t="s">
        <v>95</v>
      </c>
      <c r="G353" s="32" t="s">
        <v>95</v>
      </c>
      <c r="H353" s="32" t="s">
        <v>95</v>
      </c>
      <c r="I353" s="32" t="s">
        <v>95</v>
      </c>
      <c r="J353" s="32" t="s">
        <v>95</v>
      </c>
      <c r="K353" s="32" t="s">
        <v>95</v>
      </c>
      <c r="L353" s="32" t="s">
        <v>95</v>
      </c>
      <c r="M353" s="48">
        <v>38</v>
      </c>
      <c r="N353" s="48">
        <v>1</v>
      </c>
      <c r="O353" s="48" t="s">
        <v>314</v>
      </c>
      <c r="P353" s="48">
        <v>1997</v>
      </c>
      <c r="Q353" s="48">
        <v>1998</v>
      </c>
      <c r="R353" s="49">
        <v>315</v>
      </c>
      <c r="S353" s="48">
        <v>4</v>
      </c>
      <c r="T353" s="48">
        <v>1</v>
      </c>
      <c r="U353" s="48">
        <f t="shared" si="24"/>
        <v>0</v>
      </c>
      <c r="V353" s="50">
        <f t="shared" si="25"/>
        <v>4</v>
      </c>
      <c r="W353" s="51">
        <v>97</v>
      </c>
      <c r="X353" s="51">
        <v>10</v>
      </c>
      <c r="Y353" s="51">
        <v>0</v>
      </c>
      <c r="Z353" s="32" t="s">
        <v>95</v>
      </c>
      <c r="AA353" s="50"/>
      <c r="AB353" s="52"/>
      <c r="AC353" s="48"/>
      <c r="AD353" s="48"/>
      <c r="AE353" s="48"/>
      <c r="AF353" s="48"/>
    </row>
    <row r="354" spans="1:32" s="36" customFormat="1" ht="14.4" x14ac:dyDescent="0.3">
      <c r="A354" s="32" t="s">
        <v>95</v>
      </c>
      <c r="B354" s="32" t="s">
        <v>95</v>
      </c>
      <c r="C354" s="32" t="s">
        <v>95</v>
      </c>
      <c r="D354" s="32" t="s">
        <v>95</v>
      </c>
      <c r="E354" s="32" t="s">
        <v>95</v>
      </c>
      <c r="F354" s="32" t="s">
        <v>95</v>
      </c>
      <c r="G354" s="32" t="s">
        <v>95</v>
      </c>
      <c r="H354" s="32" t="s">
        <v>95</v>
      </c>
      <c r="I354" s="32" t="s">
        <v>95</v>
      </c>
      <c r="J354" s="32" t="s">
        <v>95</v>
      </c>
      <c r="K354" s="32" t="s">
        <v>95</v>
      </c>
      <c r="L354" s="32" t="s">
        <v>95</v>
      </c>
      <c r="M354" s="48">
        <v>47</v>
      </c>
      <c r="N354" s="48">
        <v>1</v>
      </c>
      <c r="O354" s="48" t="s">
        <v>236</v>
      </c>
      <c r="P354" s="48">
        <v>1997</v>
      </c>
      <c r="Q354" s="48">
        <v>1998</v>
      </c>
      <c r="R354" s="49">
        <v>315</v>
      </c>
      <c r="S354" s="48">
        <v>10</v>
      </c>
      <c r="T354" s="48">
        <v>1</v>
      </c>
      <c r="U354" s="48">
        <f t="shared" si="24"/>
        <v>0</v>
      </c>
      <c r="V354" s="50">
        <f t="shared" si="25"/>
        <v>4</v>
      </c>
      <c r="W354" s="51">
        <v>2252</v>
      </c>
      <c r="X354" s="51">
        <v>1688</v>
      </c>
      <c r="Y354" s="51">
        <v>0</v>
      </c>
      <c r="Z354" s="32" t="s">
        <v>95</v>
      </c>
      <c r="AA354" s="50"/>
      <c r="AB354" s="52"/>
      <c r="AC354" s="48"/>
      <c r="AD354" s="48"/>
      <c r="AE354" s="48"/>
      <c r="AF354" s="48"/>
    </row>
    <row r="355" spans="1:32" s="36" customFormat="1" ht="14.4" x14ac:dyDescent="0.3">
      <c r="A355" s="32" t="s">
        <v>95</v>
      </c>
      <c r="B355" s="32" t="s">
        <v>95</v>
      </c>
      <c r="C355" s="32" t="s">
        <v>95</v>
      </c>
      <c r="D355" s="32" t="s">
        <v>95</v>
      </c>
      <c r="E355" s="32" t="s">
        <v>95</v>
      </c>
      <c r="F355" s="32" t="s">
        <v>95</v>
      </c>
      <c r="G355" s="32" t="s">
        <v>95</v>
      </c>
      <c r="H355" s="32" t="s">
        <v>95</v>
      </c>
      <c r="I355" s="32" t="s">
        <v>95</v>
      </c>
      <c r="J355" s="32" t="s">
        <v>95</v>
      </c>
      <c r="K355" s="32" t="s">
        <v>95</v>
      </c>
      <c r="L355" s="32" t="s">
        <v>95</v>
      </c>
      <c r="M355" s="48">
        <v>77</v>
      </c>
      <c r="N355" s="48">
        <v>1</v>
      </c>
      <c r="O355" s="48" t="s">
        <v>266</v>
      </c>
      <c r="P355" s="48">
        <v>1997</v>
      </c>
      <c r="Q355" s="48">
        <v>1998</v>
      </c>
      <c r="R355" s="49">
        <v>305</v>
      </c>
      <c r="S355" s="48">
        <v>5</v>
      </c>
      <c r="T355" s="48">
        <v>1</v>
      </c>
      <c r="U355" s="48">
        <f t="shared" si="24"/>
        <v>0</v>
      </c>
      <c r="V355" s="50">
        <f t="shared" si="25"/>
        <v>4</v>
      </c>
      <c r="W355" s="51">
        <v>3421</v>
      </c>
      <c r="X355" s="51">
        <v>1885</v>
      </c>
      <c r="Y355" s="51">
        <v>0</v>
      </c>
      <c r="Z355" s="32" t="s">
        <v>95</v>
      </c>
      <c r="AA355" s="50"/>
      <c r="AB355" s="52"/>
      <c r="AC355" s="48"/>
      <c r="AD355" s="48"/>
      <c r="AE355" s="48"/>
      <c r="AF355" s="48"/>
    </row>
    <row r="356" spans="1:32" s="36" customFormat="1" ht="14.4" x14ac:dyDescent="0.3">
      <c r="A356" s="32" t="s">
        <v>95</v>
      </c>
      <c r="B356" s="32" t="s">
        <v>95</v>
      </c>
      <c r="C356" s="32" t="s">
        <v>95</v>
      </c>
      <c r="D356" s="32" t="s">
        <v>95</v>
      </c>
      <c r="E356" s="32" t="s">
        <v>95</v>
      </c>
      <c r="F356" s="32" t="s">
        <v>95</v>
      </c>
      <c r="G356" s="32" t="s">
        <v>95</v>
      </c>
      <c r="H356" s="32" t="s">
        <v>95</v>
      </c>
      <c r="I356" s="32" t="s">
        <v>95</v>
      </c>
      <c r="J356" s="32" t="s">
        <v>95</v>
      </c>
      <c r="K356" s="32" t="s">
        <v>95</v>
      </c>
      <c r="L356" s="32" t="s">
        <v>95</v>
      </c>
      <c r="M356" s="48">
        <v>88</v>
      </c>
      <c r="N356" s="48">
        <v>1</v>
      </c>
      <c r="O356" s="48" t="s">
        <v>238</v>
      </c>
      <c r="P356" s="48">
        <v>1997</v>
      </c>
      <c r="Q356" s="48">
        <v>1998</v>
      </c>
      <c r="R356" s="49">
        <v>146</v>
      </c>
      <c r="S356" s="48">
        <v>5</v>
      </c>
      <c r="T356" s="48">
        <v>1</v>
      </c>
      <c r="U356" s="48">
        <f t="shared" si="24"/>
        <v>0</v>
      </c>
      <c r="V356" s="50">
        <f t="shared" si="25"/>
        <v>2</v>
      </c>
      <c r="W356" s="51">
        <v>1685</v>
      </c>
      <c r="X356" s="51">
        <v>1469</v>
      </c>
      <c r="Y356" s="51">
        <v>0</v>
      </c>
      <c r="Z356" s="32" t="s">
        <v>95</v>
      </c>
      <c r="AA356" s="50"/>
      <c r="AB356" s="52"/>
      <c r="AC356" s="48"/>
      <c r="AD356" s="48"/>
      <c r="AE356" s="48"/>
      <c r="AF356" s="48"/>
    </row>
    <row r="357" spans="1:32" s="36" customFormat="1" ht="14.4" x14ac:dyDescent="0.3">
      <c r="A357" s="32" t="s">
        <v>95</v>
      </c>
      <c r="B357" s="32" t="s">
        <v>95</v>
      </c>
      <c r="C357" s="32" t="s">
        <v>95</v>
      </c>
      <c r="D357" s="32" t="s">
        <v>95</v>
      </c>
      <c r="E357" s="32" t="s">
        <v>95</v>
      </c>
      <c r="F357" s="32" t="s">
        <v>95</v>
      </c>
      <c r="G357" s="32" t="s">
        <v>95</v>
      </c>
      <c r="H357" s="32" t="s">
        <v>95</v>
      </c>
      <c r="I357" s="32" t="s">
        <v>95</v>
      </c>
      <c r="J357" s="32" t="s">
        <v>95</v>
      </c>
      <c r="K357" s="32" t="s">
        <v>95</v>
      </c>
      <c r="L357" s="32" t="s">
        <v>95</v>
      </c>
      <c r="M357" s="48">
        <v>93</v>
      </c>
      <c r="N357" s="48">
        <v>1</v>
      </c>
      <c r="O357" s="48" t="s">
        <v>268</v>
      </c>
      <c r="P357" s="48">
        <v>1997</v>
      </c>
      <c r="Q357" s="48">
        <v>1998</v>
      </c>
      <c r="R357" s="49">
        <v>309.08</v>
      </c>
      <c r="S357" s="48">
        <v>10</v>
      </c>
      <c r="T357" s="48">
        <v>1</v>
      </c>
      <c r="U357" s="48">
        <f t="shared" si="24"/>
        <v>0</v>
      </c>
      <c r="V357" s="50">
        <f t="shared" si="25"/>
        <v>4</v>
      </c>
      <c r="W357" s="51">
        <v>237</v>
      </c>
      <c r="X357" s="51">
        <v>117</v>
      </c>
      <c r="Y357" s="51">
        <v>0</v>
      </c>
      <c r="Z357" s="32" t="s">
        <v>95</v>
      </c>
      <c r="AA357" s="50"/>
      <c r="AB357" s="52"/>
      <c r="AC357" s="48"/>
      <c r="AD357" s="48"/>
      <c r="AE357" s="48"/>
      <c r="AF357" s="48"/>
    </row>
    <row r="358" spans="1:32" s="36" customFormat="1" ht="14.4" x14ac:dyDescent="0.3">
      <c r="A358" s="32" t="s">
        <v>95</v>
      </c>
      <c r="B358" s="32" t="s">
        <v>95</v>
      </c>
      <c r="C358" s="32" t="s">
        <v>95</v>
      </c>
      <c r="D358" s="32" t="s">
        <v>95</v>
      </c>
      <c r="E358" s="32" t="s">
        <v>95</v>
      </c>
      <c r="F358" s="32" t="s">
        <v>95</v>
      </c>
      <c r="G358" s="32" t="s">
        <v>95</v>
      </c>
      <c r="H358" s="32" t="s">
        <v>95</v>
      </c>
      <c r="I358" s="32" t="s">
        <v>95</v>
      </c>
      <c r="J358" s="32" t="s">
        <v>95</v>
      </c>
      <c r="K358" s="32" t="s">
        <v>95</v>
      </c>
      <c r="L358" s="32" t="s">
        <v>95</v>
      </c>
      <c r="M358" s="48">
        <v>111</v>
      </c>
      <c r="N358" s="48">
        <v>1</v>
      </c>
      <c r="O358" s="48" t="s">
        <v>469</v>
      </c>
      <c r="P358" s="48">
        <v>1997</v>
      </c>
      <c r="Q358" s="48">
        <v>1998</v>
      </c>
      <c r="R358" s="49">
        <v>240</v>
      </c>
      <c r="S358" s="48">
        <v>5</v>
      </c>
      <c r="T358" s="48">
        <v>1</v>
      </c>
      <c r="U358" s="48">
        <f t="shared" si="24"/>
        <v>0</v>
      </c>
      <c r="V358" s="50">
        <f t="shared" si="25"/>
        <v>3</v>
      </c>
      <c r="W358" s="51">
        <v>269</v>
      </c>
      <c r="X358" s="51">
        <v>246</v>
      </c>
      <c r="Y358" s="51">
        <v>0</v>
      </c>
      <c r="Z358" s="32" t="s">
        <v>95</v>
      </c>
      <c r="AA358" s="50"/>
      <c r="AB358" s="52"/>
      <c r="AC358" s="48"/>
      <c r="AD358" s="48"/>
      <c r="AE358" s="48"/>
      <c r="AF358" s="48"/>
    </row>
    <row r="359" spans="1:32" s="36" customFormat="1" ht="14.4" x14ac:dyDescent="0.3">
      <c r="A359" s="32" t="s">
        <v>95</v>
      </c>
      <c r="B359" s="32" t="s">
        <v>95</v>
      </c>
      <c r="C359" s="32" t="s">
        <v>95</v>
      </c>
      <c r="D359" s="32" t="s">
        <v>95</v>
      </c>
      <c r="E359" s="32" t="s">
        <v>95</v>
      </c>
      <c r="F359" s="32" t="s">
        <v>95</v>
      </c>
      <c r="G359" s="32" t="s">
        <v>95</v>
      </c>
      <c r="H359" s="32" t="s">
        <v>95</v>
      </c>
      <c r="I359" s="32" t="s">
        <v>95</v>
      </c>
      <c r="J359" s="32" t="s">
        <v>95</v>
      </c>
      <c r="K359" s="32" t="s">
        <v>95</v>
      </c>
      <c r="L359" s="32" t="s">
        <v>95</v>
      </c>
      <c r="M359" s="48">
        <v>112</v>
      </c>
      <c r="N359" s="48">
        <v>1</v>
      </c>
      <c r="O359" s="48" t="s">
        <v>412</v>
      </c>
      <c r="P359" s="48">
        <v>1997</v>
      </c>
      <c r="Q359" s="48">
        <v>1998</v>
      </c>
      <c r="R359" s="49">
        <v>176.45</v>
      </c>
      <c r="S359" s="48">
        <v>8</v>
      </c>
      <c r="T359" s="48">
        <v>1</v>
      </c>
      <c r="U359" s="48">
        <f t="shared" si="24"/>
        <v>0</v>
      </c>
      <c r="V359" s="50">
        <f t="shared" si="25"/>
        <v>2</v>
      </c>
      <c r="W359" s="51">
        <v>4767</v>
      </c>
      <c r="X359" s="51">
        <v>2566</v>
      </c>
      <c r="Y359" s="51">
        <v>0</v>
      </c>
      <c r="Z359" s="32" t="s">
        <v>95</v>
      </c>
      <c r="AA359" s="50"/>
      <c r="AB359" s="52"/>
      <c r="AC359" s="48"/>
      <c r="AD359" s="48"/>
      <c r="AE359" s="48"/>
      <c r="AF359" s="48"/>
    </row>
    <row r="360" spans="1:32" s="36" customFormat="1" ht="14.4" x14ac:dyDescent="0.3">
      <c r="A360" s="32" t="s">
        <v>95</v>
      </c>
      <c r="B360" s="32" t="s">
        <v>95</v>
      </c>
      <c r="C360" s="32" t="s">
        <v>95</v>
      </c>
      <c r="D360" s="32" t="s">
        <v>95</v>
      </c>
      <c r="E360" s="32" t="s">
        <v>95</v>
      </c>
      <c r="F360" s="32" t="s">
        <v>95</v>
      </c>
      <c r="G360" s="32" t="s">
        <v>95</v>
      </c>
      <c r="H360" s="32" t="s">
        <v>95</v>
      </c>
      <c r="I360" s="32" t="s">
        <v>95</v>
      </c>
      <c r="J360" s="32" t="s">
        <v>95</v>
      </c>
      <c r="K360" s="32" t="s">
        <v>95</v>
      </c>
      <c r="L360" s="32" t="s">
        <v>95</v>
      </c>
      <c r="M360" s="48">
        <v>112</v>
      </c>
      <c r="N360" s="48">
        <v>1</v>
      </c>
      <c r="O360" s="48" t="s">
        <v>412</v>
      </c>
      <c r="P360" s="48">
        <v>1997</v>
      </c>
      <c r="Q360" s="48">
        <v>1998</v>
      </c>
      <c r="R360" s="49">
        <v>56.47</v>
      </c>
      <c r="S360" s="48">
        <v>8</v>
      </c>
      <c r="T360" s="48">
        <v>1</v>
      </c>
      <c r="U360" s="48">
        <f t="shared" si="24"/>
        <v>0</v>
      </c>
      <c r="V360" s="50">
        <f t="shared" si="25"/>
        <v>1</v>
      </c>
      <c r="W360" s="51">
        <v>4459</v>
      </c>
      <c r="X360" s="51">
        <v>2862</v>
      </c>
      <c r="Y360" s="51">
        <v>0</v>
      </c>
      <c r="Z360" s="32" t="s">
        <v>95</v>
      </c>
      <c r="AA360" s="50"/>
      <c r="AB360" s="52"/>
      <c r="AC360" s="48"/>
      <c r="AD360" s="48"/>
      <c r="AE360" s="48"/>
      <c r="AF360" s="48"/>
    </row>
    <row r="361" spans="1:32" s="36" customFormat="1" ht="14.4" x14ac:dyDescent="0.3">
      <c r="A361" s="32" t="s">
        <v>95</v>
      </c>
      <c r="B361" s="32" t="s">
        <v>95</v>
      </c>
      <c r="C361" s="32" t="s">
        <v>95</v>
      </c>
      <c r="D361" s="32" t="s">
        <v>95</v>
      </c>
      <c r="E361" s="32" t="s">
        <v>95</v>
      </c>
      <c r="F361" s="32" t="s">
        <v>95</v>
      </c>
      <c r="G361" s="32" t="s">
        <v>95</v>
      </c>
      <c r="H361" s="32" t="s">
        <v>95</v>
      </c>
      <c r="I361" s="32" t="s">
        <v>95</v>
      </c>
      <c r="J361" s="32" t="s">
        <v>95</v>
      </c>
      <c r="K361" s="32" t="s">
        <v>95</v>
      </c>
      <c r="L361" s="32" t="s">
        <v>95</v>
      </c>
      <c r="M361" s="48">
        <v>181</v>
      </c>
      <c r="N361" s="48">
        <v>1</v>
      </c>
      <c r="O361" s="48" t="s">
        <v>470</v>
      </c>
      <c r="P361" s="48">
        <v>1997</v>
      </c>
      <c r="Q361" s="48">
        <v>1998</v>
      </c>
      <c r="R361" s="49">
        <v>315</v>
      </c>
      <c r="S361" s="48">
        <v>10</v>
      </c>
      <c r="T361" s="48">
        <v>1</v>
      </c>
      <c r="U361" s="48">
        <f t="shared" si="24"/>
        <v>0</v>
      </c>
      <c r="V361" s="50">
        <f t="shared" si="25"/>
        <v>4</v>
      </c>
      <c r="W361" s="51">
        <v>2816</v>
      </c>
      <c r="X361" s="51">
        <v>2626</v>
      </c>
      <c r="Y361" s="51">
        <v>0</v>
      </c>
      <c r="Z361" s="32" t="s">
        <v>95</v>
      </c>
      <c r="AA361" s="50"/>
      <c r="AB361" s="52"/>
      <c r="AC361" s="48"/>
      <c r="AD361" s="48"/>
      <c r="AE361" s="48"/>
      <c r="AF361" s="48"/>
    </row>
    <row r="362" spans="1:32" s="36" customFormat="1" ht="14.4" x14ac:dyDescent="0.3">
      <c r="A362" s="32" t="s">
        <v>95</v>
      </c>
      <c r="B362" s="32" t="s">
        <v>95</v>
      </c>
      <c r="C362" s="32" t="s">
        <v>95</v>
      </c>
      <c r="D362" s="32" t="s">
        <v>95</v>
      </c>
      <c r="E362" s="32" t="s">
        <v>95</v>
      </c>
      <c r="F362" s="32" t="s">
        <v>95</v>
      </c>
      <c r="G362" s="32" t="s">
        <v>95</v>
      </c>
      <c r="H362" s="32" t="s">
        <v>95</v>
      </c>
      <c r="I362" s="32" t="s">
        <v>95</v>
      </c>
      <c r="J362" s="32" t="s">
        <v>95</v>
      </c>
      <c r="K362" s="32" t="s">
        <v>95</v>
      </c>
      <c r="L362" s="32" t="s">
        <v>95</v>
      </c>
      <c r="M362" s="48">
        <v>191</v>
      </c>
      <c r="N362" s="48">
        <v>1</v>
      </c>
      <c r="O362" s="48" t="s">
        <v>244</v>
      </c>
      <c r="P362" s="48">
        <v>1997</v>
      </c>
      <c r="Q362" s="48">
        <v>1998</v>
      </c>
      <c r="R362" s="49">
        <v>276.44</v>
      </c>
      <c r="S362" s="48">
        <v>8</v>
      </c>
      <c r="T362" s="48">
        <v>1</v>
      </c>
      <c r="U362" s="48">
        <f t="shared" si="24"/>
        <v>0</v>
      </c>
      <c r="V362" s="50">
        <f t="shared" si="25"/>
        <v>3</v>
      </c>
      <c r="W362" s="51">
        <v>3132</v>
      </c>
      <c r="X362" s="51">
        <v>2728</v>
      </c>
      <c r="Y362" s="51">
        <v>0</v>
      </c>
      <c r="Z362" s="32" t="s">
        <v>95</v>
      </c>
      <c r="AA362" s="50"/>
      <c r="AB362" s="52"/>
      <c r="AC362" s="48"/>
      <c r="AD362" s="48"/>
      <c r="AE362" s="48"/>
      <c r="AF362" s="48"/>
    </row>
    <row r="363" spans="1:32" s="36" customFormat="1" ht="14.4" x14ac:dyDescent="0.3">
      <c r="A363" s="32" t="s">
        <v>95</v>
      </c>
      <c r="B363" s="32" t="s">
        <v>95</v>
      </c>
      <c r="C363" s="32" t="s">
        <v>95</v>
      </c>
      <c r="D363" s="32" t="s">
        <v>95</v>
      </c>
      <c r="E363" s="32" t="s">
        <v>95</v>
      </c>
      <c r="F363" s="32" t="s">
        <v>95</v>
      </c>
      <c r="G363" s="32" t="s">
        <v>95</v>
      </c>
      <c r="H363" s="32" t="s">
        <v>95</v>
      </c>
      <c r="I363" s="32" t="s">
        <v>95</v>
      </c>
      <c r="J363" s="32" t="s">
        <v>95</v>
      </c>
      <c r="K363" s="32" t="s">
        <v>95</v>
      </c>
      <c r="L363" s="32" t="s">
        <v>95</v>
      </c>
      <c r="M363" s="48">
        <v>195</v>
      </c>
      <c r="N363" s="48">
        <v>1</v>
      </c>
      <c r="O363" s="48" t="s">
        <v>269</v>
      </c>
      <c r="P363" s="48">
        <v>1997</v>
      </c>
      <c r="Q363" s="48">
        <v>1998</v>
      </c>
      <c r="R363" s="49">
        <v>314.74</v>
      </c>
      <c r="S363" s="48">
        <v>10</v>
      </c>
      <c r="T363" s="48">
        <v>1</v>
      </c>
      <c r="U363" s="48">
        <f t="shared" si="24"/>
        <v>0</v>
      </c>
      <c r="V363" s="50">
        <f t="shared" si="25"/>
        <v>4</v>
      </c>
      <c r="W363" s="51">
        <v>195</v>
      </c>
      <c r="X363" s="51">
        <v>72</v>
      </c>
      <c r="Y363" s="51">
        <v>0</v>
      </c>
      <c r="Z363" s="48" t="s">
        <v>766</v>
      </c>
      <c r="AA363" s="50"/>
      <c r="AB363" s="52"/>
      <c r="AC363" s="48"/>
      <c r="AD363" s="48"/>
      <c r="AE363" s="48"/>
      <c r="AF363" s="48"/>
    </row>
    <row r="364" spans="1:32" s="36" customFormat="1" ht="14.4" x14ac:dyDescent="0.3">
      <c r="A364" s="32" t="s">
        <v>95</v>
      </c>
      <c r="B364" s="32" t="s">
        <v>95</v>
      </c>
      <c r="C364" s="32" t="s">
        <v>95</v>
      </c>
      <c r="D364" s="32" t="s">
        <v>95</v>
      </c>
      <c r="E364" s="32" t="s">
        <v>95</v>
      </c>
      <c r="F364" s="32" t="s">
        <v>95</v>
      </c>
      <c r="G364" s="32" t="s">
        <v>95</v>
      </c>
      <c r="H364" s="32" t="s">
        <v>95</v>
      </c>
      <c r="I364" s="32" t="s">
        <v>95</v>
      </c>
      <c r="J364" s="32" t="s">
        <v>95</v>
      </c>
      <c r="K364" s="32" t="s">
        <v>95</v>
      </c>
      <c r="L364" s="32" t="s">
        <v>95</v>
      </c>
      <c r="M364" s="48">
        <v>200</v>
      </c>
      <c r="N364" s="48">
        <v>1</v>
      </c>
      <c r="O364" s="48" t="s">
        <v>246</v>
      </c>
      <c r="P364" s="48">
        <v>1997</v>
      </c>
      <c r="Q364" s="48">
        <v>1998</v>
      </c>
      <c r="R364" s="49">
        <v>148.80000000000001</v>
      </c>
      <c r="S364" s="48">
        <v>10</v>
      </c>
      <c r="T364" s="48">
        <v>1</v>
      </c>
      <c r="U364" s="48">
        <f t="shared" si="24"/>
        <v>0</v>
      </c>
      <c r="V364" s="50">
        <f t="shared" si="25"/>
        <v>2</v>
      </c>
      <c r="W364" s="51">
        <v>1689</v>
      </c>
      <c r="X364" s="51">
        <v>777</v>
      </c>
      <c r="Y364" s="51">
        <v>0</v>
      </c>
      <c r="Z364" s="32" t="s">
        <v>95</v>
      </c>
      <c r="AA364" s="50"/>
      <c r="AB364" s="52"/>
      <c r="AC364" s="48"/>
      <c r="AD364" s="48"/>
      <c r="AE364" s="48"/>
      <c r="AF364" s="48"/>
    </row>
    <row r="365" spans="1:32" s="36" customFormat="1" ht="14.4" x14ac:dyDescent="0.3">
      <c r="A365" s="32" t="s">
        <v>95</v>
      </c>
      <c r="B365" s="32" t="s">
        <v>95</v>
      </c>
      <c r="C365" s="32" t="s">
        <v>95</v>
      </c>
      <c r="D365" s="32" t="s">
        <v>95</v>
      </c>
      <c r="E365" s="32" t="s">
        <v>95</v>
      </c>
      <c r="F365" s="32" t="s">
        <v>95</v>
      </c>
      <c r="G365" s="32" t="s">
        <v>95</v>
      </c>
      <c r="H365" s="32" t="s">
        <v>95</v>
      </c>
      <c r="I365" s="32" t="s">
        <v>95</v>
      </c>
      <c r="J365" s="32" t="s">
        <v>95</v>
      </c>
      <c r="K365" s="32" t="s">
        <v>95</v>
      </c>
      <c r="L365" s="32" t="s">
        <v>95</v>
      </c>
      <c r="M365" s="48">
        <v>239</v>
      </c>
      <c r="N365" s="48">
        <v>1</v>
      </c>
      <c r="O365" s="48" t="s">
        <v>271</v>
      </c>
      <c r="P365" s="48">
        <v>1997</v>
      </c>
      <c r="Q365" s="48">
        <v>1998</v>
      </c>
      <c r="R365" s="49">
        <v>279.35000000000002</v>
      </c>
      <c r="S365" s="48">
        <v>5</v>
      </c>
      <c r="T365" s="48">
        <v>1</v>
      </c>
      <c r="U365" s="48">
        <f t="shared" si="24"/>
        <v>0</v>
      </c>
      <c r="V365" s="50">
        <f t="shared" si="25"/>
        <v>3</v>
      </c>
      <c r="W365" s="51">
        <v>775</v>
      </c>
      <c r="X365" s="51">
        <v>267</v>
      </c>
      <c r="Y365" s="51">
        <v>0</v>
      </c>
      <c r="Z365" s="48" t="s">
        <v>766</v>
      </c>
      <c r="AA365" s="50"/>
      <c r="AB365" s="52"/>
      <c r="AC365" s="48"/>
      <c r="AD365" s="48"/>
      <c r="AE365" s="48"/>
      <c r="AF365" s="48"/>
    </row>
    <row r="366" spans="1:32" s="36" customFormat="1" ht="14.4" x14ac:dyDescent="0.3">
      <c r="A366" s="32" t="s">
        <v>95</v>
      </c>
      <c r="B366" s="32" t="s">
        <v>95</v>
      </c>
      <c r="C366" s="32" t="s">
        <v>95</v>
      </c>
      <c r="D366" s="32" t="s">
        <v>95</v>
      </c>
      <c r="E366" s="32" t="s">
        <v>95</v>
      </c>
      <c r="F366" s="32" t="s">
        <v>95</v>
      </c>
      <c r="G366" s="32" t="s">
        <v>95</v>
      </c>
      <c r="H366" s="32" t="s">
        <v>95</v>
      </c>
      <c r="I366" s="32" t="s">
        <v>95</v>
      </c>
      <c r="J366" s="32" t="s">
        <v>95</v>
      </c>
      <c r="K366" s="32" t="s">
        <v>95</v>
      </c>
      <c r="L366" s="32" t="s">
        <v>95</v>
      </c>
      <c r="M366" s="48">
        <v>253</v>
      </c>
      <c r="N366" s="48">
        <v>1</v>
      </c>
      <c r="O366" s="48" t="s">
        <v>249</v>
      </c>
      <c r="P366" s="48">
        <v>1997</v>
      </c>
      <c r="Q366" s="48">
        <v>1998</v>
      </c>
      <c r="R366" s="49">
        <v>101</v>
      </c>
      <c r="S366" s="48">
        <v>10</v>
      </c>
      <c r="T366" s="48">
        <v>1</v>
      </c>
      <c r="U366" s="48">
        <f t="shared" si="24"/>
        <v>0</v>
      </c>
      <c r="V366" s="50">
        <f t="shared" si="25"/>
        <v>2</v>
      </c>
      <c r="W366" s="51">
        <v>226</v>
      </c>
      <c r="X366" s="51">
        <v>71</v>
      </c>
      <c r="Y366" s="51">
        <v>0</v>
      </c>
      <c r="Z366" s="32" t="s">
        <v>95</v>
      </c>
      <c r="AA366" s="50"/>
      <c r="AB366" s="52"/>
      <c r="AC366" s="48"/>
      <c r="AD366" s="48"/>
      <c r="AE366" s="48"/>
      <c r="AF366" s="48"/>
    </row>
    <row r="367" spans="1:32" s="36" customFormat="1" ht="14.4" x14ac:dyDescent="0.3">
      <c r="A367" s="32" t="s">
        <v>95</v>
      </c>
      <c r="B367" s="32" t="s">
        <v>95</v>
      </c>
      <c r="C367" s="32" t="s">
        <v>95</v>
      </c>
      <c r="D367" s="32" t="s">
        <v>95</v>
      </c>
      <c r="E367" s="32" t="s">
        <v>95</v>
      </c>
      <c r="F367" s="32" t="s">
        <v>95</v>
      </c>
      <c r="G367" s="32" t="s">
        <v>95</v>
      </c>
      <c r="H367" s="32" t="s">
        <v>95</v>
      </c>
      <c r="I367" s="32" t="s">
        <v>95</v>
      </c>
      <c r="J367" s="32" t="s">
        <v>95</v>
      </c>
      <c r="K367" s="32" t="s">
        <v>95</v>
      </c>
      <c r="L367" s="32" t="s">
        <v>95</v>
      </c>
      <c r="M367" s="48">
        <v>255</v>
      </c>
      <c r="N367" s="48">
        <v>1</v>
      </c>
      <c r="O367" s="48" t="s">
        <v>374</v>
      </c>
      <c r="P367" s="48">
        <v>1997</v>
      </c>
      <c r="Q367" s="48">
        <v>1998</v>
      </c>
      <c r="R367" s="49">
        <v>400</v>
      </c>
      <c r="S367" s="48">
        <v>10</v>
      </c>
      <c r="T367" s="48">
        <v>1</v>
      </c>
      <c r="U367" s="48">
        <f t="shared" si="24"/>
        <v>0</v>
      </c>
      <c r="V367" s="50">
        <f t="shared" si="25"/>
        <v>5</v>
      </c>
      <c r="W367" s="51">
        <v>651</v>
      </c>
      <c r="X367" s="51">
        <v>440</v>
      </c>
      <c r="Y367" s="51">
        <v>0</v>
      </c>
      <c r="Z367" s="32" t="s">
        <v>95</v>
      </c>
      <c r="AA367" s="50"/>
      <c r="AB367" s="52"/>
      <c r="AC367" s="48"/>
      <c r="AD367" s="48"/>
      <c r="AE367" s="48"/>
      <c r="AF367" s="48"/>
    </row>
    <row r="368" spans="1:32" s="36" customFormat="1" ht="14.4" x14ac:dyDescent="0.3">
      <c r="A368" s="32" t="s">
        <v>95</v>
      </c>
      <c r="B368" s="32" t="s">
        <v>95</v>
      </c>
      <c r="C368" s="32" t="s">
        <v>95</v>
      </c>
      <c r="D368" s="32" t="s">
        <v>95</v>
      </c>
      <c r="E368" s="32" t="s">
        <v>95</v>
      </c>
      <c r="F368" s="32" t="s">
        <v>95</v>
      </c>
      <c r="G368" s="32" t="s">
        <v>95</v>
      </c>
      <c r="H368" s="32" t="s">
        <v>95</v>
      </c>
      <c r="I368" s="32" t="s">
        <v>95</v>
      </c>
      <c r="J368" s="32" t="s">
        <v>95</v>
      </c>
      <c r="K368" s="32" t="s">
        <v>95</v>
      </c>
      <c r="L368" s="32" t="s">
        <v>95</v>
      </c>
      <c r="M368" s="48">
        <v>294</v>
      </c>
      <c r="N368" s="48">
        <v>1</v>
      </c>
      <c r="O368" s="48" t="s">
        <v>251</v>
      </c>
      <c r="P368" s="48">
        <v>1997</v>
      </c>
      <c r="Q368" s="48">
        <v>1998</v>
      </c>
      <c r="R368" s="49">
        <v>315</v>
      </c>
      <c r="S368" s="48">
        <v>5</v>
      </c>
      <c r="T368" s="48">
        <v>1</v>
      </c>
      <c r="U368" s="48">
        <f t="shared" si="24"/>
        <v>0</v>
      </c>
      <c r="V368" s="50">
        <f t="shared" si="25"/>
        <v>4</v>
      </c>
      <c r="W368" s="51">
        <v>317</v>
      </c>
      <c r="X368" s="51">
        <v>230</v>
      </c>
      <c r="Y368" s="51">
        <v>0</v>
      </c>
      <c r="Z368" s="32" t="s">
        <v>95</v>
      </c>
      <c r="AA368" s="50"/>
      <c r="AB368" s="52"/>
      <c r="AC368" s="48"/>
      <c r="AD368" s="48"/>
      <c r="AE368" s="48"/>
      <c r="AF368" s="48"/>
    </row>
    <row r="369" spans="1:32" s="36" customFormat="1" ht="14.4" x14ac:dyDescent="0.3">
      <c r="A369" s="32" t="s">
        <v>95</v>
      </c>
      <c r="B369" s="32" t="s">
        <v>95</v>
      </c>
      <c r="C369" s="32" t="s">
        <v>95</v>
      </c>
      <c r="D369" s="32" t="s">
        <v>95</v>
      </c>
      <c r="E369" s="32" t="s">
        <v>95</v>
      </c>
      <c r="F369" s="32" t="s">
        <v>95</v>
      </c>
      <c r="G369" s="32" t="s">
        <v>95</v>
      </c>
      <c r="H369" s="32" t="s">
        <v>95</v>
      </c>
      <c r="I369" s="32" t="s">
        <v>95</v>
      </c>
      <c r="J369" s="32" t="s">
        <v>95</v>
      </c>
      <c r="K369" s="32" t="s">
        <v>95</v>
      </c>
      <c r="L369" s="32" t="s">
        <v>95</v>
      </c>
      <c r="M369" s="48">
        <v>297</v>
      </c>
      <c r="N369" s="48">
        <v>1</v>
      </c>
      <c r="O369" s="48" t="s">
        <v>275</v>
      </c>
      <c r="P369" s="48">
        <v>1997</v>
      </c>
      <c r="Q369" s="48">
        <v>1998</v>
      </c>
      <c r="R369" s="49">
        <v>119.84</v>
      </c>
      <c r="S369" s="48">
        <v>10</v>
      </c>
      <c r="T369" s="48">
        <v>1</v>
      </c>
      <c r="U369" s="48">
        <f t="shared" si="24"/>
        <v>0</v>
      </c>
      <c r="V369" s="50">
        <f t="shared" si="25"/>
        <v>2</v>
      </c>
      <c r="W369" s="51">
        <v>231</v>
      </c>
      <c r="X369" s="51">
        <v>105</v>
      </c>
      <c r="Y369" s="51">
        <v>0</v>
      </c>
      <c r="Z369" s="32" t="s">
        <v>95</v>
      </c>
      <c r="AA369" s="50"/>
      <c r="AB369" s="52"/>
      <c r="AC369" s="48"/>
      <c r="AD369" s="48"/>
      <c r="AE369" s="48"/>
      <c r="AF369" s="48"/>
    </row>
    <row r="370" spans="1:32" s="36" customFormat="1" ht="14.4" x14ac:dyDescent="0.3">
      <c r="A370" s="32" t="s">
        <v>95</v>
      </c>
      <c r="B370" s="32" t="s">
        <v>95</v>
      </c>
      <c r="C370" s="32" t="s">
        <v>95</v>
      </c>
      <c r="D370" s="32" t="s">
        <v>95</v>
      </c>
      <c r="E370" s="32" t="s">
        <v>95</v>
      </c>
      <c r="F370" s="32" t="s">
        <v>95</v>
      </c>
      <c r="G370" s="32" t="s">
        <v>95</v>
      </c>
      <c r="H370" s="32" t="s">
        <v>95</v>
      </c>
      <c r="I370" s="32" t="s">
        <v>95</v>
      </c>
      <c r="J370" s="32" t="s">
        <v>95</v>
      </c>
      <c r="K370" s="32" t="s">
        <v>95</v>
      </c>
      <c r="L370" s="32" t="s">
        <v>95</v>
      </c>
      <c r="M370" s="48">
        <v>300</v>
      </c>
      <c r="N370" s="48">
        <v>1</v>
      </c>
      <c r="O370" s="48" t="s">
        <v>252</v>
      </c>
      <c r="P370" s="48">
        <v>1997</v>
      </c>
      <c r="Q370" s="48">
        <v>1998</v>
      </c>
      <c r="R370" s="49">
        <v>225</v>
      </c>
      <c r="S370" s="48">
        <v>10</v>
      </c>
      <c r="T370" s="48">
        <v>1</v>
      </c>
      <c r="U370" s="48">
        <f t="shared" si="24"/>
        <v>0</v>
      </c>
      <c r="V370" s="50">
        <f t="shared" si="25"/>
        <v>3</v>
      </c>
      <c r="W370" s="51">
        <v>1122</v>
      </c>
      <c r="X370" s="51">
        <v>608</v>
      </c>
      <c r="Y370" s="51">
        <v>0</v>
      </c>
      <c r="Z370" s="32" t="s">
        <v>95</v>
      </c>
      <c r="AA370" s="50"/>
      <c r="AB370" s="52"/>
      <c r="AC370" s="48"/>
      <c r="AD370" s="48"/>
      <c r="AE370" s="48"/>
      <c r="AF370" s="48"/>
    </row>
    <row r="371" spans="1:32" s="36" customFormat="1" ht="14.4" x14ac:dyDescent="0.3">
      <c r="A371" s="32" t="s">
        <v>95</v>
      </c>
      <c r="B371" s="32" t="s">
        <v>95</v>
      </c>
      <c r="C371" s="32" t="s">
        <v>95</v>
      </c>
      <c r="D371" s="32" t="s">
        <v>95</v>
      </c>
      <c r="E371" s="32" t="s">
        <v>95</v>
      </c>
      <c r="F371" s="32" t="s">
        <v>95</v>
      </c>
      <c r="G371" s="32" t="s">
        <v>95</v>
      </c>
      <c r="H371" s="32" t="s">
        <v>95</v>
      </c>
      <c r="I371" s="32" t="s">
        <v>95</v>
      </c>
      <c r="J371" s="32" t="s">
        <v>95</v>
      </c>
      <c r="K371" s="32" t="s">
        <v>95</v>
      </c>
      <c r="L371" s="32" t="s">
        <v>95</v>
      </c>
      <c r="M371" s="48">
        <v>316</v>
      </c>
      <c r="N371" s="48">
        <v>1</v>
      </c>
      <c r="O371" s="48" t="s">
        <v>471</v>
      </c>
      <c r="P371" s="48">
        <v>1997</v>
      </c>
      <c r="Q371" s="48">
        <v>1998</v>
      </c>
      <c r="R371" s="49">
        <v>50.1</v>
      </c>
      <c r="S371" s="48">
        <v>7</v>
      </c>
      <c r="T371" s="48">
        <v>1</v>
      </c>
      <c r="U371" s="48">
        <f t="shared" si="24"/>
        <v>0</v>
      </c>
      <c r="V371" s="50">
        <f t="shared" si="25"/>
        <v>1</v>
      </c>
      <c r="W371" s="51">
        <v>652</v>
      </c>
      <c r="X371" s="51">
        <v>523</v>
      </c>
      <c r="Y371" s="51">
        <v>0</v>
      </c>
      <c r="Z371" s="32" t="s">
        <v>95</v>
      </c>
      <c r="AA371" s="50"/>
      <c r="AB371" s="52"/>
      <c r="AC371" s="48"/>
      <c r="AD371" s="48"/>
      <c r="AE371" s="48"/>
      <c r="AF371" s="48"/>
    </row>
    <row r="372" spans="1:32" s="36" customFormat="1" ht="14.4" x14ac:dyDescent="0.3">
      <c r="A372" s="32" t="s">
        <v>95</v>
      </c>
      <c r="B372" s="32" t="s">
        <v>95</v>
      </c>
      <c r="C372" s="32" t="s">
        <v>95</v>
      </c>
      <c r="D372" s="32" t="s">
        <v>95</v>
      </c>
      <c r="E372" s="32" t="s">
        <v>95</v>
      </c>
      <c r="F372" s="32" t="s">
        <v>95</v>
      </c>
      <c r="G372" s="32" t="s">
        <v>95</v>
      </c>
      <c r="H372" s="32" t="s">
        <v>95</v>
      </c>
      <c r="I372" s="32" t="s">
        <v>95</v>
      </c>
      <c r="J372" s="32" t="s">
        <v>95</v>
      </c>
      <c r="K372" s="32" t="s">
        <v>95</v>
      </c>
      <c r="L372" s="32" t="s">
        <v>95</v>
      </c>
      <c r="M372" s="48">
        <v>317</v>
      </c>
      <c r="N372" s="48">
        <v>1</v>
      </c>
      <c r="O372" s="48" t="s">
        <v>452</v>
      </c>
      <c r="P372" s="48">
        <v>1997</v>
      </c>
      <c r="Q372" s="48">
        <v>1998</v>
      </c>
      <c r="R372" s="49">
        <v>315</v>
      </c>
      <c r="S372" s="48">
        <v>10</v>
      </c>
      <c r="T372" s="48">
        <v>1</v>
      </c>
      <c r="U372" s="48">
        <f t="shared" si="24"/>
        <v>0</v>
      </c>
      <c r="V372" s="50">
        <f t="shared" si="25"/>
        <v>4</v>
      </c>
      <c r="W372" s="51">
        <v>520</v>
      </c>
      <c r="X372" s="51">
        <v>416</v>
      </c>
      <c r="Y372" s="51">
        <v>0</v>
      </c>
      <c r="Z372" s="32" t="s">
        <v>95</v>
      </c>
      <c r="AA372" s="50"/>
      <c r="AB372" s="52"/>
      <c r="AC372" s="48"/>
      <c r="AD372" s="48"/>
      <c r="AE372" s="48"/>
      <c r="AF372" s="48"/>
    </row>
    <row r="373" spans="1:32" s="36" customFormat="1" ht="14.4" x14ac:dyDescent="0.3">
      <c r="A373" s="32" t="s">
        <v>95</v>
      </c>
      <c r="B373" s="32" t="s">
        <v>95</v>
      </c>
      <c r="C373" s="32" t="s">
        <v>95</v>
      </c>
      <c r="D373" s="32" t="s">
        <v>95</v>
      </c>
      <c r="E373" s="32" t="s">
        <v>95</v>
      </c>
      <c r="F373" s="32" t="s">
        <v>95</v>
      </c>
      <c r="G373" s="32" t="s">
        <v>95</v>
      </c>
      <c r="H373" s="32" t="s">
        <v>95</v>
      </c>
      <c r="I373" s="32" t="s">
        <v>95</v>
      </c>
      <c r="J373" s="32" t="s">
        <v>95</v>
      </c>
      <c r="K373" s="32" t="s">
        <v>95</v>
      </c>
      <c r="L373" s="32" t="s">
        <v>95</v>
      </c>
      <c r="M373" s="48">
        <v>347</v>
      </c>
      <c r="N373" s="48">
        <v>1</v>
      </c>
      <c r="O373" s="48" t="s">
        <v>379</v>
      </c>
      <c r="P373" s="48">
        <v>1997</v>
      </c>
      <c r="Q373" s="48">
        <v>1998</v>
      </c>
      <c r="R373" s="49">
        <v>315</v>
      </c>
      <c r="S373" s="48">
        <v>5</v>
      </c>
      <c r="T373" s="48">
        <v>1</v>
      </c>
      <c r="U373" s="48">
        <f t="shared" si="24"/>
        <v>0</v>
      </c>
      <c r="V373" s="50">
        <f t="shared" si="25"/>
        <v>4</v>
      </c>
      <c r="W373" s="51">
        <v>1607</v>
      </c>
      <c r="X373" s="51">
        <v>355</v>
      </c>
      <c r="Y373" s="51">
        <v>0</v>
      </c>
      <c r="Z373" s="32" t="s">
        <v>95</v>
      </c>
      <c r="AA373" s="50"/>
      <c r="AB373" s="52"/>
      <c r="AC373" s="48"/>
      <c r="AD373" s="48"/>
      <c r="AE373" s="48"/>
      <c r="AF373" s="48"/>
    </row>
    <row r="374" spans="1:32" s="36" customFormat="1" ht="14.4" x14ac:dyDescent="0.3">
      <c r="A374" s="32" t="s">
        <v>95</v>
      </c>
      <c r="B374" s="32" t="s">
        <v>95</v>
      </c>
      <c r="C374" s="32" t="s">
        <v>95</v>
      </c>
      <c r="D374" s="32" t="s">
        <v>95</v>
      </c>
      <c r="E374" s="32" t="s">
        <v>95</v>
      </c>
      <c r="F374" s="32" t="s">
        <v>95</v>
      </c>
      <c r="G374" s="32" t="s">
        <v>95</v>
      </c>
      <c r="H374" s="32" t="s">
        <v>95</v>
      </c>
      <c r="I374" s="32" t="s">
        <v>95</v>
      </c>
      <c r="J374" s="32" t="s">
        <v>95</v>
      </c>
      <c r="K374" s="32" t="s">
        <v>95</v>
      </c>
      <c r="L374" s="32" t="s">
        <v>95</v>
      </c>
      <c r="M374" s="48">
        <v>378</v>
      </c>
      <c r="N374" s="48">
        <v>1</v>
      </c>
      <c r="O374" s="48" t="s">
        <v>472</v>
      </c>
      <c r="P374" s="48">
        <v>1997</v>
      </c>
      <c r="Q374" s="48">
        <v>1998</v>
      </c>
      <c r="R374" s="49">
        <v>81.569999999999993</v>
      </c>
      <c r="S374" s="48">
        <v>5</v>
      </c>
      <c r="T374" s="48">
        <v>1</v>
      </c>
      <c r="U374" s="48">
        <f t="shared" si="24"/>
        <v>0</v>
      </c>
      <c r="V374" s="50">
        <f t="shared" si="25"/>
        <v>1</v>
      </c>
      <c r="W374" s="51">
        <v>253</v>
      </c>
      <c r="X374" s="51">
        <v>98</v>
      </c>
      <c r="Y374" s="51">
        <v>0</v>
      </c>
      <c r="Z374" s="32" t="s">
        <v>95</v>
      </c>
      <c r="AA374" s="50"/>
      <c r="AB374" s="52"/>
      <c r="AC374" s="48"/>
      <c r="AD374" s="48"/>
      <c r="AE374" s="48"/>
      <c r="AF374" s="48"/>
    </row>
    <row r="375" spans="1:32" s="36" customFormat="1" ht="14.4" x14ac:dyDescent="0.3">
      <c r="A375" s="32" t="s">
        <v>95</v>
      </c>
      <c r="B375" s="32" t="s">
        <v>95</v>
      </c>
      <c r="C375" s="32" t="s">
        <v>95</v>
      </c>
      <c r="D375" s="32" t="s">
        <v>95</v>
      </c>
      <c r="E375" s="32" t="s">
        <v>95</v>
      </c>
      <c r="F375" s="32" t="s">
        <v>95</v>
      </c>
      <c r="G375" s="32" t="s">
        <v>95</v>
      </c>
      <c r="H375" s="32" t="s">
        <v>95</v>
      </c>
      <c r="I375" s="32" t="s">
        <v>95</v>
      </c>
      <c r="J375" s="32" t="s">
        <v>95</v>
      </c>
      <c r="K375" s="32" t="s">
        <v>95</v>
      </c>
      <c r="L375" s="32" t="s">
        <v>95</v>
      </c>
      <c r="M375" s="48">
        <v>414</v>
      </c>
      <c r="N375" s="48">
        <v>1</v>
      </c>
      <c r="O375" s="48" t="s">
        <v>453</v>
      </c>
      <c r="P375" s="48">
        <v>1997</v>
      </c>
      <c r="Q375" s="48">
        <v>1998</v>
      </c>
      <c r="R375" s="49">
        <v>185.41</v>
      </c>
      <c r="S375" s="48">
        <v>10</v>
      </c>
      <c r="T375" s="48">
        <v>1</v>
      </c>
      <c r="U375" s="48">
        <f t="shared" si="24"/>
        <v>0</v>
      </c>
      <c r="V375" s="50">
        <f t="shared" si="25"/>
        <v>2</v>
      </c>
      <c r="W375" s="51">
        <v>253</v>
      </c>
      <c r="X375" s="51">
        <v>186</v>
      </c>
      <c r="Y375" s="51">
        <v>0</v>
      </c>
      <c r="Z375" s="32" t="s">
        <v>95</v>
      </c>
      <c r="AA375" s="50"/>
      <c r="AB375" s="52"/>
      <c r="AC375" s="48"/>
      <c r="AD375" s="48"/>
      <c r="AE375" s="48"/>
      <c r="AF375" s="48"/>
    </row>
    <row r="376" spans="1:32" s="36" customFormat="1" ht="14.4" x14ac:dyDescent="0.3">
      <c r="A376" s="32" t="s">
        <v>95</v>
      </c>
      <c r="B376" s="32" t="s">
        <v>95</v>
      </c>
      <c r="C376" s="32" t="s">
        <v>95</v>
      </c>
      <c r="D376" s="32" t="s">
        <v>95</v>
      </c>
      <c r="E376" s="32" t="s">
        <v>95</v>
      </c>
      <c r="F376" s="32" t="s">
        <v>95</v>
      </c>
      <c r="G376" s="32" t="s">
        <v>95</v>
      </c>
      <c r="H376" s="32" t="s">
        <v>95</v>
      </c>
      <c r="I376" s="32" t="s">
        <v>95</v>
      </c>
      <c r="J376" s="32" t="s">
        <v>95</v>
      </c>
      <c r="K376" s="32" t="s">
        <v>95</v>
      </c>
      <c r="L376" s="32" t="s">
        <v>95</v>
      </c>
      <c r="M376" s="48">
        <v>417</v>
      </c>
      <c r="N376" s="48">
        <v>1</v>
      </c>
      <c r="O376" s="48" t="s">
        <v>226</v>
      </c>
      <c r="P376" s="48">
        <v>1997</v>
      </c>
      <c r="Q376" s="48">
        <v>1998</v>
      </c>
      <c r="R376" s="49">
        <v>315</v>
      </c>
      <c r="S376" s="48">
        <v>5</v>
      </c>
      <c r="T376" s="48">
        <v>1</v>
      </c>
      <c r="U376" s="48">
        <f t="shared" si="24"/>
        <v>0</v>
      </c>
      <c r="V376" s="50">
        <f t="shared" si="25"/>
        <v>4</v>
      </c>
      <c r="W376" s="51">
        <v>660</v>
      </c>
      <c r="X376" s="51">
        <v>477</v>
      </c>
      <c r="Y376" s="51">
        <v>0</v>
      </c>
      <c r="Z376" s="32" t="s">
        <v>95</v>
      </c>
      <c r="AA376" s="50"/>
      <c r="AB376" s="52"/>
      <c r="AC376" s="48"/>
      <c r="AD376" s="48"/>
      <c r="AE376" s="48"/>
      <c r="AF376" s="48"/>
    </row>
    <row r="377" spans="1:32" s="36" customFormat="1" ht="14.4" x14ac:dyDescent="0.3">
      <c r="A377" s="32" t="s">
        <v>95</v>
      </c>
      <c r="B377" s="32" t="s">
        <v>95</v>
      </c>
      <c r="C377" s="32" t="s">
        <v>95</v>
      </c>
      <c r="D377" s="32" t="s">
        <v>95</v>
      </c>
      <c r="E377" s="32" t="s">
        <v>95</v>
      </c>
      <c r="F377" s="32" t="s">
        <v>95</v>
      </c>
      <c r="G377" s="32" t="s">
        <v>95</v>
      </c>
      <c r="H377" s="32" t="s">
        <v>95</v>
      </c>
      <c r="I377" s="32" t="s">
        <v>95</v>
      </c>
      <c r="J377" s="32" t="s">
        <v>95</v>
      </c>
      <c r="K377" s="32" t="s">
        <v>95</v>
      </c>
      <c r="L377" s="32" t="s">
        <v>95</v>
      </c>
      <c r="M377" s="48">
        <v>441</v>
      </c>
      <c r="N377" s="48">
        <v>1</v>
      </c>
      <c r="O377" s="48" t="s">
        <v>255</v>
      </c>
      <c r="P377" s="48">
        <v>1997</v>
      </c>
      <c r="Q377" s="48">
        <v>1998</v>
      </c>
      <c r="R377" s="49">
        <v>345</v>
      </c>
      <c r="S377" s="48">
        <v>10</v>
      </c>
      <c r="T377" s="48">
        <v>1</v>
      </c>
      <c r="U377" s="48">
        <f t="shared" si="24"/>
        <v>0</v>
      </c>
      <c r="V377" s="50">
        <f t="shared" si="25"/>
        <v>4</v>
      </c>
      <c r="W377" s="51">
        <v>192</v>
      </c>
      <c r="X377" s="51">
        <v>101</v>
      </c>
      <c r="Y377" s="51">
        <v>0</v>
      </c>
      <c r="Z377" s="32" t="s">
        <v>95</v>
      </c>
      <c r="AA377" s="50"/>
      <c r="AB377" s="52"/>
      <c r="AC377" s="48"/>
      <c r="AD377" s="48"/>
      <c r="AE377" s="48"/>
      <c r="AF377" s="48"/>
    </row>
    <row r="378" spans="1:32" s="36" customFormat="1" ht="14.4" x14ac:dyDescent="0.3">
      <c r="A378" s="32" t="s">
        <v>95</v>
      </c>
      <c r="B378" s="32" t="s">
        <v>95</v>
      </c>
      <c r="C378" s="32" t="s">
        <v>95</v>
      </c>
      <c r="D378" s="32" t="s">
        <v>95</v>
      </c>
      <c r="E378" s="32" t="s">
        <v>95</v>
      </c>
      <c r="F378" s="32" t="s">
        <v>95</v>
      </c>
      <c r="G378" s="32" t="s">
        <v>95</v>
      </c>
      <c r="H378" s="32" t="s">
        <v>95</v>
      </c>
      <c r="I378" s="32" t="s">
        <v>95</v>
      </c>
      <c r="J378" s="32" t="s">
        <v>95</v>
      </c>
      <c r="K378" s="32" t="s">
        <v>95</v>
      </c>
      <c r="L378" s="32" t="s">
        <v>95</v>
      </c>
      <c r="M378" s="48">
        <v>477</v>
      </c>
      <c r="N378" s="48">
        <v>1</v>
      </c>
      <c r="O378" s="48" t="s">
        <v>424</v>
      </c>
      <c r="P378" s="48">
        <v>1997</v>
      </c>
      <c r="Q378" s="48">
        <v>1998</v>
      </c>
      <c r="R378" s="49">
        <v>315</v>
      </c>
      <c r="S378" s="48">
        <v>10</v>
      </c>
      <c r="T378" s="48">
        <v>1</v>
      </c>
      <c r="U378" s="48">
        <f t="shared" si="24"/>
        <v>0</v>
      </c>
      <c r="V378" s="50">
        <f t="shared" si="25"/>
        <v>4</v>
      </c>
      <c r="W378" s="51">
        <v>1838</v>
      </c>
      <c r="X378" s="51">
        <v>1266</v>
      </c>
      <c r="Y378" s="51">
        <v>0</v>
      </c>
      <c r="Z378" s="32" t="s">
        <v>95</v>
      </c>
      <c r="AA378" s="50"/>
      <c r="AB378" s="52"/>
      <c r="AC378" s="48"/>
      <c r="AD378" s="48"/>
      <c r="AE378" s="48"/>
      <c r="AF378" s="48"/>
    </row>
    <row r="379" spans="1:32" s="36" customFormat="1" ht="14.4" x14ac:dyDescent="0.3">
      <c r="A379" s="32" t="s">
        <v>95</v>
      </c>
      <c r="B379" s="32" t="s">
        <v>95</v>
      </c>
      <c r="C379" s="32" t="s">
        <v>95</v>
      </c>
      <c r="D379" s="32" t="s">
        <v>95</v>
      </c>
      <c r="E379" s="32" t="s">
        <v>95</v>
      </c>
      <c r="F379" s="32" t="s">
        <v>95</v>
      </c>
      <c r="G379" s="32" t="s">
        <v>95</v>
      </c>
      <c r="H379" s="32" t="s">
        <v>95</v>
      </c>
      <c r="I379" s="32" t="s">
        <v>95</v>
      </c>
      <c r="J379" s="32" t="s">
        <v>95</v>
      </c>
      <c r="K379" s="32" t="s">
        <v>95</v>
      </c>
      <c r="L379" s="32" t="s">
        <v>95</v>
      </c>
      <c r="M379" s="48">
        <v>487</v>
      </c>
      <c r="N379" s="48">
        <v>1</v>
      </c>
      <c r="O379" s="48" t="s">
        <v>289</v>
      </c>
      <c r="P379" s="48">
        <v>1997</v>
      </c>
      <c r="Q379" s="48">
        <v>1998</v>
      </c>
      <c r="R379" s="49">
        <v>240</v>
      </c>
      <c r="S379" s="48">
        <v>8</v>
      </c>
      <c r="T379" s="48">
        <v>1</v>
      </c>
      <c r="U379" s="48">
        <f t="shared" si="24"/>
        <v>0</v>
      </c>
      <c r="V379" s="50">
        <f t="shared" si="25"/>
        <v>3</v>
      </c>
      <c r="W379" s="51">
        <v>212</v>
      </c>
      <c r="X379" s="51">
        <v>38</v>
      </c>
      <c r="Y379" s="51">
        <v>0</v>
      </c>
      <c r="Z379" s="32" t="s">
        <v>95</v>
      </c>
      <c r="AA379" s="50"/>
      <c r="AB379" s="52"/>
      <c r="AC379" s="48"/>
      <c r="AD379" s="48"/>
      <c r="AE379" s="48"/>
      <c r="AF379" s="48"/>
    </row>
    <row r="380" spans="1:32" s="36" customFormat="1" ht="14.4" x14ac:dyDescent="0.3">
      <c r="A380" s="32" t="s">
        <v>95</v>
      </c>
      <c r="B380" s="32" t="s">
        <v>95</v>
      </c>
      <c r="C380" s="32" t="s">
        <v>95</v>
      </c>
      <c r="D380" s="32" t="s">
        <v>95</v>
      </c>
      <c r="E380" s="32" t="s">
        <v>95</v>
      </c>
      <c r="F380" s="32" t="s">
        <v>95</v>
      </c>
      <c r="G380" s="32" t="s">
        <v>95</v>
      </c>
      <c r="H380" s="32" t="s">
        <v>95</v>
      </c>
      <c r="I380" s="32" t="s">
        <v>95</v>
      </c>
      <c r="J380" s="32" t="s">
        <v>95</v>
      </c>
      <c r="K380" s="32" t="s">
        <v>95</v>
      </c>
      <c r="L380" s="32" t="s">
        <v>95</v>
      </c>
      <c r="M380" s="48">
        <v>497</v>
      </c>
      <c r="N380" s="48">
        <v>1</v>
      </c>
      <c r="O380" s="48" t="s">
        <v>330</v>
      </c>
      <c r="P380" s="48">
        <v>1997</v>
      </c>
      <c r="Q380" s="48">
        <v>1998</v>
      </c>
      <c r="R380" s="49">
        <v>600</v>
      </c>
      <c r="S380" s="48">
        <v>4</v>
      </c>
      <c r="T380" s="48">
        <v>1</v>
      </c>
      <c r="U380" s="48">
        <f t="shared" si="24"/>
        <v>0</v>
      </c>
      <c r="V380" s="50">
        <f t="shared" si="25"/>
        <v>7</v>
      </c>
      <c r="W380" s="51">
        <v>138</v>
      </c>
      <c r="X380" s="51">
        <v>19</v>
      </c>
      <c r="Y380" s="51">
        <v>0</v>
      </c>
      <c r="Z380" s="32" t="s">
        <v>95</v>
      </c>
      <c r="AA380" s="50"/>
      <c r="AB380" s="52"/>
      <c r="AC380" s="48"/>
      <c r="AD380" s="48"/>
      <c r="AE380" s="48"/>
      <c r="AF380" s="48"/>
    </row>
    <row r="381" spans="1:32" s="36" customFormat="1" ht="14.4" x14ac:dyDescent="0.3">
      <c r="A381" s="32" t="s">
        <v>95</v>
      </c>
      <c r="B381" s="32" t="s">
        <v>95</v>
      </c>
      <c r="C381" s="32" t="s">
        <v>95</v>
      </c>
      <c r="D381" s="32" t="s">
        <v>95</v>
      </c>
      <c r="E381" s="32" t="s">
        <v>95</v>
      </c>
      <c r="F381" s="32" t="s">
        <v>95</v>
      </c>
      <c r="G381" s="32" t="s">
        <v>95</v>
      </c>
      <c r="H381" s="32" t="s">
        <v>95</v>
      </c>
      <c r="I381" s="32" t="s">
        <v>95</v>
      </c>
      <c r="J381" s="32" t="s">
        <v>95</v>
      </c>
      <c r="K381" s="32" t="s">
        <v>95</v>
      </c>
      <c r="L381" s="32" t="s">
        <v>95</v>
      </c>
      <c r="M381" s="48">
        <v>499</v>
      </c>
      <c r="N381" s="48">
        <v>1</v>
      </c>
      <c r="O381" s="48" t="s">
        <v>473</v>
      </c>
      <c r="P381" s="48">
        <v>1997</v>
      </c>
      <c r="Q381" s="48">
        <v>1998</v>
      </c>
      <c r="R381" s="49">
        <v>289.20999999999998</v>
      </c>
      <c r="S381" s="48">
        <v>10</v>
      </c>
      <c r="T381" s="48">
        <v>1</v>
      </c>
      <c r="U381" s="48">
        <f t="shared" si="24"/>
        <v>0</v>
      </c>
      <c r="V381" s="50">
        <f t="shared" si="25"/>
        <v>3</v>
      </c>
      <c r="W381" s="51">
        <v>320</v>
      </c>
      <c r="X381" s="51">
        <v>115</v>
      </c>
      <c r="Y381" s="51">
        <v>0</v>
      </c>
      <c r="Z381" s="32" t="s">
        <v>95</v>
      </c>
      <c r="AA381" s="50"/>
      <c r="AB381" s="52"/>
      <c r="AC381" s="48"/>
      <c r="AD381" s="48"/>
      <c r="AE381" s="48"/>
      <c r="AF381" s="48"/>
    </row>
    <row r="382" spans="1:32" s="36" customFormat="1" ht="14.4" x14ac:dyDescent="0.3">
      <c r="A382" s="32" t="s">
        <v>95</v>
      </c>
      <c r="B382" s="32" t="s">
        <v>95</v>
      </c>
      <c r="C382" s="32" t="s">
        <v>95</v>
      </c>
      <c r="D382" s="32" t="s">
        <v>95</v>
      </c>
      <c r="E382" s="32" t="s">
        <v>95</v>
      </c>
      <c r="F382" s="32" t="s">
        <v>95</v>
      </c>
      <c r="G382" s="32" t="s">
        <v>95</v>
      </c>
      <c r="H382" s="32" t="s">
        <v>95</v>
      </c>
      <c r="I382" s="32" t="s">
        <v>95</v>
      </c>
      <c r="J382" s="32" t="s">
        <v>95</v>
      </c>
      <c r="K382" s="32" t="s">
        <v>95</v>
      </c>
      <c r="L382" s="32" t="s">
        <v>95</v>
      </c>
      <c r="M382" s="48">
        <v>508</v>
      </c>
      <c r="N382" s="48">
        <v>1</v>
      </c>
      <c r="O382" s="48" t="s">
        <v>474</v>
      </c>
      <c r="P382" s="48">
        <v>1997</v>
      </c>
      <c r="Q382" s="48">
        <v>1998</v>
      </c>
      <c r="R382" s="49">
        <v>285</v>
      </c>
      <c r="S382" s="48">
        <v>10</v>
      </c>
      <c r="T382" s="48">
        <v>1</v>
      </c>
      <c r="U382" s="48">
        <f t="shared" si="24"/>
        <v>0</v>
      </c>
      <c r="V382" s="50">
        <f t="shared" si="25"/>
        <v>3</v>
      </c>
      <c r="W382" s="51">
        <v>2290</v>
      </c>
      <c r="X382" s="51">
        <v>1193</v>
      </c>
      <c r="Y382" s="51">
        <v>0</v>
      </c>
      <c r="Z382" s="32" t="s">
        <v>95</v>
      </c>
      <c r="AA382" s="50"/>
      <c r="AB382" s="52"/>
      <c r="AC382" s="48"/>
      <c r="AD382" s="48"/>
      <c r="AE382" s="48"/>
      <c r="AF382" s="48"/>
    </row>
    <row r="383" spans="1:32" s="36" customFormat="1" ht="14.4" x14ac:dyDescent="0.3">
      <c r="A383" s="32" t="s">
        <v>95</v>
      </c>
      <c r="B383" s="32" t="s">
        <v>95</v>
      </c>
      <c r="C383" s="32" t="s">
        <v>95</v>
      </c>
      <c r="D383" s="32" t="s">
        <v>95</v>
      </c>
      <c r="E383" s="32" t="s">
        <v>95</v>
      </c>
      <c r="F383" s="32" t="s">
        <v>95</v>
      </c>
      <c r="G383" s="32" t="s">
        <v>95</v>
      </c>
      <c r="H383" s="32" t="s">
        <v>95</v>
      </c>
      <c r="I383" s="32" t="s">
        <v>95</v>
      </c>
      <c r="J383" s="32" t="s">
        <v>95</v>
      </c>
      <c r="K383" s="32" t="s">
        <v>95</v>
      </c>
      <c r="L383" s="32" t="s">
        <v>95</v>
      </c>
      <c r="M383" s="48">
        <v>534</v>
      </c>
      <c r="N383" s="48">
        <v>1</v>
      </c>
      <c r="O383" s="48" t="s">
        <v>290</v>
      </c>
      <c r="P383" s="48">
        <v>1997</v>
      </c>
      <c r="Q383" s="48">
        <v>1998</v>
      </c>
      <c r="R383" s="49">
        <v>192.65</v>
      </c>
      <c r="S383" s="48">
        <v>10</v>
      </c>
      <c r="T383" s="48">
        <v>0</v>
      </c>
      <c r="U383" s="48">
        <f t="shared" si="24"/>
        <v>0</v>
      </c>
      <c r="V383" s="50">
        <f t="shared" si="25"/>
        <v>2</v>
      </c>
      <c r="W383" s="51">
        <v>586</v>
      </c>
      <c r="X383" s="51">
        <v>747</v>
      </c>
      <c r="Y383" s="51">
        <v>0</v>
      </c>
      <c r="Z383" s="32" t="s">
        <v>95</v>
      </c>
      <c r="AA383" s="50"/>
      <c r="AB383" s="52"/>
      <c r="AC383" s="48"/>
      <c r="AD383" s="48"/>
      <c r="AE383" s="48"/>
      <c r="AF383" s="48"/>
    </row>
    <row r="384" spans="1:32" s="36" customFormat="1" ht="14.4" x14ac:dyDescent="0.3">
      <c r="A384" s="32" t="s">
        <v>95</v>
      </c>
      <c r="B384" s="32" t="s">
        <v>95</v>
      </c>
      <c r="C384" s="32" t="s">
        <v>95</v>
      </c>
      <c r="D384" s="32" t="s">
        <v>95</v>
      </c>
      <c r="E384" s="32" t="s">
        <v>95</v>
      </c>
      <c r="F384" s="32" t="s">
        <v>95</v>
      </c>
      <c r="G384" s="32" t="s">
        <v>95</v>
      </c>
      <c r="H384" s="32" t="s">
        <v>95</v>
      </c>
      <c r="I384" s="32" t="s">
        <v>95</v>
      </c>
      <c r="J384" s="32" t="s">
        <v>95</v>
      </c>
      <c r="K384" s="32" t="s">
        <v>95</v>
      </c>
      <c r="L384" s="32" t="s">
        <v>95</v>
      </c>
      <c r="M384" s="48">
        <v>545</v>
      </c>
      <c r="N384" s="48">
        <v>1</v>
      </c>
      <c r="O384" s="48" t="s">
        <v>292</v>
      </c>
      <c r="P384" s="48">
        <v>1997</v>
      </c>
      <c r="Q384" s="48">
        <v>1998</v>
      </c>
      <c r="R384" s="49">
        <v>380</v>
      </c>
      <c r="S384" s="48">
        <v>5</v>
      </c>
      <c r="T384" s="48">
        <v>0</v>
      </c>
      <c r="U384" s="48">
        <f t="shared" si="24"/>
        <v>0</v>
      </c>
      <c r="V384" s="50">
        <f t="shared" si="25"/>
        <v>4</v>
      </c>
      <c r="W384" s="51">
        <v>300</v>
      </c>
      <c r="X384" s="51">
        <v>353</v>
      </c>
      <c r="Y384" s="51">
        <v>0</v>
      </c>
      <c r="Z384" s="32" t="s">
        <v>95</v>
      </c>
      <c r="AA384" s="50"/>
      <c r="AB384" s="52"/>
      <c r="AC384" s="48"/>
      <c r="AD384" s="48"/>
      <c r="AE384" s="48"/>
      <c r="AF384" s="48"/>
    </row>
    <row r="385" spans="1:32" s="36" customFormat="1" ht="14.4" x14ac:dyDescent="0.3">
      <c r="A385" s="32" t="s">
        <v>95</v>
      </c>
      <c r="B385" s="32" t="s">
        <v>95</v>
      </c>
      <c r="C385" s="32" t="s">
        <v>95</v>
      </c>
      <c r="D385" s="32" t="s">
        <v>95</v>
      </c>
      <c r="E385" s="32" t="s">
        <v>95</v>
      </c>
      <c r="F385" s="32" t="s">
        <v>95</v>
      </c>
      <c r="G385" s="32" t="s">
        <v>95</v>
      </c>
      <c r="H385" s="32" t="s">
        <v>95</v>
      </c>
      <c r="I385" s="32" t="s">
        <v>95</v>
      </c>
      <c r="J385" s="32" t="s">
        <v>95</v>
      </c>
      <c r="K385" s="32" t="s">
        <v>95</v>
      </c>
      <c r="L385" s="32" t="s">
        <v>95</v>
      </c>
      <c r="M385" s="48">
        <v>564</v>
      </c>
      <c r="N385" s="48">
        <v>1</v>
      </c>
      <c r="O385" s="48" t="s">
        <v>429</v>
      </c>
      <c r="P385" s="48">
        <v>1997</v>
      </c>
      <c r="Q385" s="48">
        <v>1998</v>
      </c>
      <c r="R385" s="49">
        <v>234.95</v>
      </c>
      <c r="S385" s="48">
        <v>10</v>
      </c>
      <c r="T385" s="48">
        <v>1</v>
      </c>
      <c r="U385" s="48">
        <f t="shared" si="24"/>
        <v>0</v>
      </c>
      <c r="V385" s="50">
        <f t="shared" si="25"/>
        <v>3</v>
      </c>
      <c r="W385" s="51">
        <v>2013</v>
      </c>
      <c r="X385" s="51">
        <v>1693</v>
      </c>
      <c r="Y385" s="51">
        <v>0</v>
      </c>
      <c r="Z385" s="32" t="s">
        <v>95</v>
      </c>
      <c r="AA385" s="50"/>
      <c r="AB385" s="52"/>
      <c r="AC385" s="48"/>
      <c r="AD385" s="48"/>
      <c r="AE385" s="48"/>
      <c r="AF385" s="48"/>
    </row>
    <row r="386" spans="1:32" s="36" customFormat="1" ht="14.4" x14ac:dyDescent="0.3">
      <c r="A386" s="32" t="s">
        <v>95</v>
      </c>
      <c r="B386" s="32" t="s">
        <v>95</v>
      </c>
      <c r="C386" s="32" t="s">
        <v>95</v>
      </c>
      <c r="D386" s="32" t="s">
        <v>95</v>
      </c>
      <c r="E386" s="32" t="s">
        <v>95</v>
      </c>
      <c r="F386" s="32" t="s">
        <v>95</v>
      </c>
      <c r="G386" s="32" t="s">
        <v>95</v>
      </c>
      <c r="H386" s="32" t="s">
        <v>95</v>
      </c>
      <c r="I386" s="32" t="s">
        <v>95</v>
      </c>
      <c r="J386" s="32" t="s">
        <v>95</v>
      </c>
      <c r="K386" s="32" t="s">
        <v>95</v>
      </c>
      <c r="L386" s="32" t="s">
        <v>95</v>
      </c>
      <c r="M386" s="48">
        <v>624</v>
      </c>
      <c r="N386" s="48">
        <v>1</v>
      </c>
      <c r="O386" s="48" t="s">
        <v>392</v>
      </c>
      <c r="P386" s="48">
        <v>1997</v>
      </c>
      <c r="Q386" s="48">
        <v>1998</v>
      </c>
      <c r="R386" s="49">
        <v>292.08</v>
      </c>
      <c r="S386" s="48">
        <v>4</v>
      </c>
      <c r="T386" s="48">
        <v>1</v>
      </c>
      <c r="U386" s="48">
        <f t="shared" si="24"/>
        <v>0</v>
      </c>
      <c r="V386" s="50">
        <f t="shared" si="25"/>
        <v>3</v>
      </c>
      <c r="W386" s="51">
        <v>7574</v>
      </c>
      <c r="X386" s="51">
        <v>6031</v>
      </c>
      <c r="Y386" s="51">
        <v>0</v>
      </c>
      <c r="Z386" s="32" t="s">
        <v>95</v>
      </c>
      <c r="AA386" s="50"/>
      <c r="AB386" s="52"/>
      <c r="AC386" s="48"/>
      <c r="AD386" s="48"/>
      <c r="AE386" s="48"/>
      <c r="AF386" s="48"/>
    </row>
    <row r="387" spans="1:32" s="36" customFormat="1" ht="14.4" x14ac:dyDescent="0.3">
      <c r="A387" s="32" t="s">
        <v>95</v>
      </c>
      <c r="B387" s="32" t="s">
        <v>95</v>
      </c>
      <c r="C387" s="32" t="s">
        <v>95</v>
      </c>
      <c r="D387" s="32" t="s">
        <v>95</v>
      </c>
      <c r="E387" s="32" t="s">
        <v>95</v>
      </c>
      <c r="F387" s="32" t="s">
        <v>95</v>
      </c>
      <c r="G387" s="32" t="s">
        <v>95</v>
      </c>
      <c r="H387" s="32" t="s">
        <v>95</v>
      </c>
      <c r="I387" s="32" t="s">
        <v>95</v>
      </c>
      <c r="J387" s="32" t="s">
        <v>95</v>
      </c>
      <c r="K387" s="32" t="s">
        <v>95</v>
      </c>
      <c r="L387" s="32" t="s">
        <v>95</v>
      </c>
      <c r="M387" s="48">
        <v>624</v>
      </c>
      <c r="N387" s="48">
        <v>1</v>
      </c>
      <c r="O387" s="48" t="s">
        <v>392</v>
      </c>
      <c r="P387" s="48">
        <v>1997</v>
      </c>
      <c r="Q387" s="48">
        <v>1998</v>
      </c>
      <c r="R387" s="49">
        <v>108.92</v>
      </c>
      <c r="S387" s="48">
        <v>4</v>
      </c>
      <c r="T387" s="48">
        <v>1</v>
      </c>
      <c r="U387" s="48">
        <f t="shared" si="24"/>
        <v>0</v>
      </c>
      <c r="V387" s="50">
        <f t="shared" si="25"/>
        <v>2</v>
      </c>
      <c r="W387" s="51">
        <v>6964</v>
      </c>
      <c r="X387" s="51">
        <v>6416</v>
      </c>
      <c r="Y387" s="51">
        <v>0</v>
      </c>
      <c r="Z387" s="32" t="s">
        <v>95</v>
      </c>
      <c r="AA387" s="50"/>
      <c r="AB387" s="52"/>
      <c r="AC387" s="48"/>
      <c r="AD387" s="48"/>
      <c r="AE387" s="48"/>
      <c r="AF387" s="48"/>
    </row>
    <row r="388" spans="1:32" s="36" customFormat="1" ht="14.4" x14ac:dyDescent="0.3">
      <c r="A388" s="32" t="s">
        <v>95</v>
      </c>
      <c r="B388" s="32" t="s">
        <v>95</v>
      </c>
      <c r="C388" s="32" t="s">
        <v>95</v>
      </c>
      <c r="D388" s="32" t="s">
        <v>95</v>
      </c>
      <c r="E388" s="32" t="s">
        <v>95</v>
      </c>
      <c r="F388" s="32" t="s">
        <v>95</v>
      </c>
      <c r="G388" s="32" t="s">
        <v>95</v>
      </c>
      <c r="H388" s="32" t="s">
        <v>95</v>
      </c>
      <c r="I388" s="32" t="s">
        <v>95</v>
      </c>
      <c r="J388" s="32" t="s">
        <v>95</v>
      </c>
      <c r="K388" s="32" t="s">
        <v>95</v>
      </c>
      <c r="L388" s="32" t="s">
        <v>95</v>
      </c>
      <c r="M388" s="48">
        <v>628</v>
      </c>
      <c r="N388" s="48">
        <v>1</v>
      </c>
      <c r="O388" s="48" t="s">
        <v>333</v>
      </c>
      <c r="P388" s="48">
        <v>1997</v>
      </c>
      <c r="Q388" s="48">
        <v>1998</v>
      </c>
      <c r="R388" s="49">
        <v>650</v>
      </c>
      <c r="S388" s="48">
        <v>10</v>
      </c>
      <c r="T388" s="48">
        <v>1</v>
      </c>
      <c r="U388" s="48">
        <f t="shared" si="24"/>
        <v>0</v>
      </c>
      <c r="V388" s="50">
        <f t="shared" si="25"/>
        <v>7</v>
      </c>
      <c r="W388" s="51">
        <v>102</v>
      </c>
      <c r="X388" s="51">
        <v>40</v>
      </c>
      <c r="Y388" s="51">
        <v>0</v>
      </c>
      <c r="Z388" s="32" t="s">
        <v>95</v>
      </c>
      <c r="AA388" s="50"/>
      <c r="AB388" s="52"/>
      <c r="AC388" s="48"/>
      <c r="AD388" s="48"/>
      <c r="AE388" s="48"/>
      <c r="AF388" s="48"/>
    </row>
    <row r="389" spans="1:32" s="36" customFormat="1" ht="14.4" x14ac:dyDescent="0.3">
      <c r="A389" s="32" t="s">
        <v>95</v>
      </c>
      <c r="B389" s="32" t="s">
        <v>95</v>
      </c>
      <c r="C389" s="32" t="s">
        <v>95</v>
      </c>
      <c r="D389" s="32" t="s">
        <v>95</v>
      </c>
      <c r="E389" s="32" t="s">
        <v>95</v>
      </c>
      <c r="F389" s="32" t="s">
        <v>95</v>
      </c>
      <c r="G389" s="32" t="s">
        <v>95</v>
      </c>
      <c r="H389" s="32" t="s">
        <v>95</v>
      </c>
      <c r="I389" s="32" t="s">
        <v>95</v>
      </c>
      <c r="J389" s="32" t="s">
        <v>95</v>
      </c>
      <c r="K389" s="32" t="s">
        <v>95</v>
      </c>
      <c r="L389" s="32" t="s">
        <v>95</v>
      </c>
      <c r="M389" s="48">
        <v>635</v>
      </c>
      <c r="N389" s="48">
        <v>1</v>
      </c>
      <c r="O389" s="48" t="s">
        <v>295</v>
      </c>
      <c r="P389" s="48">
        <v>1997</v>
      </c>
      <c r="Q389" s="48">
        <v>1998</v>
      </c>
      <c r="R389" s="49">
        <v>616.41</v>
      </c>
      <c r="S389" s="48">
        <v>5</v>
      </c>
      <c r="T389" s="48">
        <v>1</v>
      </c>
      <c r="U389" s="48">
        <f t="shared" si="24"/>
        <v>0</v>
      </c>
      <c r="V389" s="50">
        <f t="shared" si="25"/>
        <v>7</v>
      </c>
      <c r="W389" s="51">
        <v>117</v>
      </c>
      <c r="X389" s="51">
        <v>45</v>
      </c>
      <c r="Y389" s="51">
        <v>0</v>
      </c>
      <c r="Z389" s="32" t="s">
        <v>95</v>
      </c>
      <c r="AA389" s="50"/>
      <c r="AB389" s="52"/>
      <c r="AC389" s="48"/>
      <c r="AD389" s="48"/>
      <c r="AE389" s="48"/>
      <c r="AF389" s="48"/>
    </row>
    <row r="390" spans="1:32" s="36" customFormat="1" ht="14.4" x14ac:dyDescent="0.3">
      <c r="A390" s="32" t="s">
        <v>95</v>
      </c>
      <c r="B390" s="32" t="s">
        <v>95</v>
      </c>
      <c r="C390" s="32" t="s">
        <v>95</v>
      </c>
      <c r="D390" s="32" t="s">
        <v>95</v>
      </c>
      <c r="E390" s="32" t="s">
        <v>95</v>
      </c>
      <c r="F390" s="32" t="s">
        <v>95</v>
      </c>
      <c r="G390" s="32" t="s">
        <v>95</v>
      </c>
      <c r="H390" s="32" t="s">
        <v>95</v>
      </c>
      <c r="I390" s="32" t="s">
        <v>95</v>
      </c>
      <c r="J390" s="32" t="s">
        <v>95</v>
      </c>
      <c r="K390" s="32" t="s">
        <v>95</v>
      </c>
      <c r="L390" s="32" t="s">
        <v>95</v>
      </c>
      <c r="M390" s="48">
        <v>682</v>
      </c>
      <c r="N390" s="48">
        <v>1</v>
      </c>
      <c r="O390" s="48" t="s">
        <v>336</v>
      </c>
      <c r="P390" s="48">
        <v>1997</v>
      </c>
      <c r="Q390" s="48">
        <v>1998</v>
      </c>
      <c r="R390" s="49">
        <v>315</v>
      </c>
      <c r="S390" s="48">
        <v>10</v>
      </c>
      <c r="T390" s="48">
        <v>1</v>
      </c>
      <c r="U390" s="48">
        <f t="shared" si="24"/>
        <v>0</v>
      </c>
      <c r="V390" s="50">
        <f t="shared" si="25"/>
        <v>4</v>
      </c>
      <c r="W390" s="51">
        <v>597</v>
      </c>
      <c r="X390" s="51">
        <v>375</v>
      </c>
      <c r="Y390" s="51">
        <v>0</v>
      </c>
      <c r="Z390" s="32" t="s">
        <v>95</v>
      </c>
      <c r="AA390" s="50"/>
      <c r="AB390" s="52"/>
      <c r="AC390" s="48"/>
      <c r="AD390" s="48"/>
      <c r="AE390" s="48"/>
      <c r="AF390" s="48"/>
    </row>
    <row r="391" spans="1:32" s="36" customFormat="1" ht="14.4" x14ac:dyDescent="0.3">
      <c r="A391" s="32" t="s">
        <v>95</v>
      </c>
      <c r="B391" s="32" t="s">
        <v>95</v>
      </c>
      <c r="C391" s="32" t="s">
        <v>95</v>
      </c>
      <c r="D391" s="32" t="s">
        <v>95</v>
      </c>
      <c r="E391" s="32" t="s">
        <v>95</v>
      </c>
      <c r="F391" s="32" t="s">
        <v>95</v>
      </c>
      <c r="G391" s="32" t="s">
        <v>95</v>
      </c>
      <c r="H391" s="32" t="s">
        <v>95</v>
      </c>
      <c r="I391" s="32" t="s">
        <v>95</v>
      </c>
      <c r="J391" s="32" t="s">
        <v>95</v>
      </c>
      <c r="K391" s="32" t="s">
        <v>95</v>
      </c>
      <c r="L391" s="32" t="s">
        <v>95</v>
      </c>
      <c r="M391" s="48">
        <v>690</v>
      </c>
      <c r="N391" s="48">
        <v>1</v>
      </c>
      <c r="O391" s="48" t="s">
        <v>337</v>
      </c>
      <c r="P391" s="48">
        <v>1997</v>
      </c>
      <c r="Q391" s="48">
        <v>1998</v>
      </c>
      <c r="R391" s="49">
        <v>315</v>
      </c>
      <c r="S391" s="48">
        <v>10</v>
      </c>
      <c r="T391" s="48">
        <v>1</v>
      </c>
      <c r="U391" s="48">
        <f t="shared" si="24"/>
        <v>0</v>
      </c>
      <c r="V391" s="50">
        <f t="shared" si="25"/>
        <v>4</v>
      </c>
      <c r="W391" s="51">
        <v>398</v>
      </c>
      <c r="X391" s="51">
        <v>178</v>
      </c>
      <c r="Y391" s="51">
        <v>0</v>
      </c>
      <c r="Z391" s="32" t="s">
        <v>95</v>
      </c>
      <c r="AA391" s="50"/>
      <c r="AB391" s="52"/>
      <c r="AC391" s="48"/>
      <c r="AD391" s="48"/>
      <c r="AE391" s="48"/>
      <c r="AF391" s="48"/>
    </row>
    <row r="392" spans="1:32" s="36" customFormat="1" ht="14.4" x14ac:dyDescent="0.3">
      <c r="A392" s="32" t="s">
        <v>95</v>
      </c>
      <c r="B392" s="32" t="s">
        <v>95</v>
      </c>
      <c r="C392" s="32" t="s">
        <v>95</v>
      </c>
      <c r="D392" s="32" t="s">
        <v>95</v>
      </c>
      <c r="E392" s="32" t="s">
        <v>95</v>
      </c>
      <c r="F392" s="32" t="s">
        <v>95</v>
      </c>
      <c r="G392" s="32" t="s">
        <v>95</v>
      </c>
      <c r="H392" s="32" t="s">
        <v>95</v>
      </c>
      <c r="I392" s="32" t="s">
        <v>95</v>
      </c>
      <c r="J392" s="32" t="s">
        <v>95</v>
      </c>
      <c r="K392" s="32" t="s">
        <v>95</v>
      </c>
      <c r="L392" s="32" t="s">
        <v>95</v>
      </c>
      <c r="M392" s="48">
        <v>709</v>
      </c>
      <c r="N392" s="48">
        <v>1</v>
      </c>
      <c r="O392" s="48" t="s">
        <v>344</v>
      </c>
      <c r="P392" s="48">
        <v>1997</v>
      </c>
      <c r="Q392" s="48">
        <v>1998</v>
      </c>
      <c r="R392" s="49">
        <v>315</v>
      </c>
      <c r="S392" s="48">
        <v>5</v>
      </c>
      <c r="T392" s="48">
        <v>1</v>
      </c>
      <c r="U392" s="48">
        <f t="shared" si="24"/>
        <v>0</v>
      </c>
      <c r="V392" s="50">
        <f t="shared" si="25"/>
        <v>4</v>
      </c>
      <c r="W392" s="51">
        <v>12347</v>
      </c>
      <c r="X392" s="51">
        <v>5468</v>
      </c>
      <c r="Y392" s="51">
        <v>0</v>
      </c>
      <c r="Z392" s="32" t="s">
        <v>95</v>
      </c>
      <c r="AA392" s="50"/>
      <c r="AB392" s="52"/>
      <c r="AC392" s="48"/>
      <c r="AD392" s="48"/>
      <c r="AE392" s="48"/>
      <c r="AF392" s="48"/>
    </row>
    <row r="393" spans="1:32" s="36" customFormat="1" ht="14.4" x14ac:dyDescent="0.3">
      <c r="A393" s="32" t="s">
        <v>95</v>
      </c>
      <c r="B393" s="32" t="s">
        <v>95</v>
      </c>
      <c r="C393" s="32" t="s">
        <v>95</v>
      </c>
      <c r="D393" s="32" t="s">
        <v>95</v>
      </c>
      <c r="E393" s="32" t="s">
        <v>95</v>
      </c>
      <c r="F393" s="32" t="s">
        <v>95</v>
      </c>
      <c r="G393" s="32" t="s">
        <v>95</v>
      </c>
      <c r="H393" s="32" t="s">
        <v>95</v>
      </c>
      <c r="I393" s="32" t="s">
        <v>95</v>
      </c>
      <c r="J393" s="32" t="s">
        <v>95</v>
      </c>
      <c r="K393" s="32" t="s">
        <v>95</v>
      </c>
      <c r="L393" s="32" t="s">
        <v>95</v>
      </c>
      <c r="M393" s="48">
        <v>712</v>
      </c>
      <c r="N393" s="48">
        <v>1</v>
      </c>
      <c r="O393" s="48" t="s">
        <v>258</v>
      </c>
      <c r="P393" s="48">
        <v>1997</v>
      </c>
      <c r="Q393" s="48">
        <v>1998</v>
      </c>
      <c r="R393" s="49">
        <v>265.35000000000002</v>
      </c>
      <c r="S393" s="48">
        <v>5</v>
      </c>
      <c r="T393" s="48">
        <v>1</v>
      </c>
      <c r="U393" s="48">
        <f t="shared" ref="U393:U456" si="26">MAX(0,MIN(1,Q393-P393-1))</f>
        <v>0</v>
      </c>
      <c r="V393" s="50">
        <f t="shared" ref="V393:V456" si="27">MAX(1,MIN(10,INT(R393/100)+1))</f>
        <v>3</v>
      </c>
      <c r="W393" s="51">
        <v>662</v>
      </c>
      <c r="X393" s="51">
        <v>537</v>
      </c>
      <c r="Y393" s="51">
        <v>0</v>
      </c>
      <c r="Z393" s="32" t="s">
        <v>95</v>
      </c>
      <c r="AA393" s="50"/>
      <c r="AB393" s="52"/>
      <c r="AC393" s="48"/>
      <c r="AD393" s="48"/>
      <c r="AE393" s="48"/>
      <c r="AF393" s="48"/>
    </row>
    <row r="394" spans="1:32" s="36" customFormat="1" ht="14.4" x14ac:dyDescent="0.3">
      <c r="A394" s="32" t="s">
        <v>95</v>
      </c>
      <c r="B394" s="32" t="s">
        <v>95</v>
      </c>
      <c r="C394" s="32" t="s">
        <v>95</v>
      </c>
      <c r="D394" s="32" t="s">
        <v>95</v>
      </c>
      <c r="E394" s="32" t="s">
        <v>95</v>
      </c>
      <c r="F394" s="32" t="s">
        <v>95</v>
      </c>
      <c r="G394" s="32" t="s">
        <v>95</v>
      </c>
      <c r="H394" s="32" t="s">
        <v>95</v>
      </c>
      <c r="I394" s="32" t="s">
        <v>95</v>
      </c>
      <c r="J394" s="32" t="s">
        <v>95</v>
      </c>
      <c r="K394" s="32" t="s">
        <v>95</v>
      </c>
      <c r="L394" s="32" t="s">
        <v>95</v>
      </c>
      <c r="M394" s="48">
        <v>719</v>
      </c>
      <c r="N394" s="48">
        <v>1</v>
      </c>
      <c r="O394" s="48" t="s">
        <v>231</v>
      </c>
      <c r="P394" s="48">
        <v>1997</v>
      </c>
      <c r="Q394" s="48">
        <v>1998</v>
      </c>
      <c r="R394" s="49">
        <v>200</v>
      </c>
      <c r="S394" s="48">
        <v>10</v>
      </c>
      <c r="T394" s="48">
        <v>0</v>
      </c>
      <c r="U394" s="48">
        <f t="shared" si="26"/>
        <v>0</v>
      </c>
      <c r="V394" s="50">
        <f t="shared" si="27"/>
        <v>3</v>
      </c>
      <c r="W394" s="51">
        <v>2091</v>
      </c>
      <c r="X394" s="51">
        <v>3156</v>
      </c>
      <c r="Y394" s="51">
        <v>0</v>
      </c>
      <c r="Z394" s="32" t="s">
        <v>95</v>
      </c>
      <c r="AA394" s="50"/>
      <c r="AB394" s="52"/>
      <c r="AC394" s="48"/>
      <c r="AD394" s="48"/>
      <c r="AE394" s="48"/>
      <c r="AF394" s="48"/>
    </row>
    <row r="395" spans="1:32" s="36" customFormat="1" ht="14.4" x14ac:dyDescent="0.3">
      <c r="A395" s="32" t="s">
        <v>95</v>
      </c>
      <c r="B395" s="32" t="s">
        <v>95</v>
      </c>
      <c r="C395" s="32" t="s">
        <v>95</v>
      </c>
      <c r="D395" s="32" t="s">
        <v>95</v>
      </c>
      <c r="E395" s="32" t="s">
        <v>95</v>
      </c>
      <c r="F395" s="32" t="s">
        <v>95</v>
      </c>
      <c r="G395" s="32" t="s">
        <v>95</v>
      </c>
      <c r="H395" s="32" t="s">
        <v>95</v>
      </c>
      <c r="I395" s="32" t="s">
        <v>95</v>
      </c>
      <c r="J395" s="32" t="s">
        <v>95</v>
      </c>
      <c r="K395" s="32" t="s">
        <v>95</v>
      </c>
      <c r="L395" s="32" t="s">
        <v>95</v>
      </c>
      <c r="M395" s="48">
        <v>720</v>
      </c>
      <c r="N395" s="48">
        <v>1</v>
      </c>
      <c r="O395" s="48" t="s">
        <v>475</v>
      </c>
      <c r="P395" s="48">
        <v>1997</v>
      </c>
      <c r="Q395" s="48">
        <v>1998</v>
      </c>
      <c r="R395" s="49">
        <v>675</v>
      </c>
      <c r="S395" s="48">
        <v>5</v>
      </c>
      <c r="T395" s="48">
        <v>1</v>
      </c>
      <c r="U395" s="48">
        <f t="shared" si="26"/>
        <v>0</v>
      </c>
      <c r="V395" s="50">
        <f t="shared" si="27"/>
        <v>7</v>
      </c>
      <c r="W395" s="51">
        <v>2409</v>
      </c>
      <c r="X395" s="51">
        <v>1229</v>
      </c>
      <c r="Y395" s="51">
        <v>0</v>
      </c>
      <c r="Z395" s="32" t="s">
        <v>95</v>
      </c>
      <c r="AA395" s="50"/>
      <c r="AB395" s="52"/>
      <c r="AC395" s="48"/>
      <c r="AD395" s="48"/>
      <c r="AE395" s="48"/>
      <c r="AF395" s="48"/>
    </row>
    <row r="396" spans="1:32" s="36" customFormat="1" ht="14.4" x14ac:dyDescent="0.3">
      <c r="A396" s="32" t="s">
        <v>95</v>
      </c>
      <c r="B396" s="32" t="s">
        <v>95</v>
      </c>
      <c r="C396" s="32" t="s">
        <v>95</v>
      </c>
      <c r="D396" s="32" t="s">
        <v>95</v>
      </c>
      <c r="E396" s="32" t="s">
        <v>95</v>
      </c>
      <c r="F396" s="32" t="s">
        <v>95</v>
      </c>
      <c r="G396" s="32" t="s">
        <v>95</v>
      </c>
      <c r="H396" s="32" t="s">
        <v>95</v>
      </c>
      <c r="I396" s="32" t="s">
        <v>95</v>
      </c>
      <c r="J396" s="32" t="s">
        <v>95</v>
      </c>
      <c r="K396" s="32" t="s">
        <v>95</v>
      </c>
      <c r="L396" s="32" t="s">
        <v>95</v>
      </c>
      <c r="M396" s="48">
        <v>738</v>
      </c>
      <c r="N396" s="48">
        <v>1</v>
      </c>
      <c r="O396" s="48" t="s">
        <v>232</v>
      </c>
      <c r="P396" s="48">
        <v>1997</v>
      </c>
      <c r="Q396" s="48">
        <v>1998</v>
      </c>
      <c r="R396" s="49">
        <v>125</v>
      </c>
      <c r="S396" s="48">
        <v>5</v>
      </c>
      <c r="T396" s="48">
        <v>1</v>
      </c>
      <c r="U396" s="48">
        <f t="shared" si="26"/>
        <v>0</v>
      </c>
      <c r="V396" s="50">
        <f t="shared" si="27"/>
        <v>2</v>
      </c>
      <c r="W396" s="51">
        <v>381</v>
      </c>
      <c r="X396" s="51">
        <v>210</v>
      </c>
      <c r="Y396" s="51">
        <v>0</v>
      </c>
      <c r="Z396" s="48" t="s">
        <v>766</v>
      </c>
      <c r="AA396" s="50"/>
      <c r="AB396" s="52"/>
      <c r="AC396" s="48"/>
      <c r="AD396" s="48"/>
      <c r="AE396" s="48"/>
      <c r="AF396" s="48"/>
    </row>
    <row r="397" spans="1:32" s="36" customFormat="1" ht="14.4" x14ac:dyDescent="0.3">
      <c r="A397" s="32" t="s">
        <v>95</v>
      </c>
      <c r="B397" s="32" t="s">
        <v>95</v>
      </c>
      <c r="C397" s="32" t="s">
        <v>95</v>
      </c>
      <c r="D397" s="32" t="s">
        <v>95</v>
      </c>
      <c r="E397" s="32" t="s">
        <v>95</v>
      </c>
      <c r="F397" s="32" t="s">
        <v>95</v>
      </c>
      <c r="G397" s="32" t="s">
        <v>95</v>
      </c>
      <c r="H397" s="32" t="s">
        <v>95</v>
      </c>
      <c r="I397" s="32" t="s">
        <v>95</v>
      </c>
      <c r="J397" s="32" t="s">
        <v>95</v>
      </c>
      <c r="K397" s="32" t="s">
        <v>95</v>
      </c>
      <c r="L397" s="32" t="s">
        <v>95</v>
      </c>
      <c r="M397" s="48">
        <v>740</v>
      </c>
      <c r="N397" s="48">
        <v>1</v>
      </c>
      <c r="O397" s="48" t="s">
        <v>401</v>
      </c>
      <c r="P397" s="48">
        <v>1997</v>
      </c>
      <c r="Q397" s="48">
        <v>1998</v>
      </c>
      <c r="R397" s="49">
        <v>276.07</v>
      </c>
      <c r="S397" s="48">
        <v>5</v>
      </c>
      <c r="T397" s="48">
        <v>1</v>
      </c>
      <c r="U397" s="48">
        <f t="shared" si="26"/>
        <v>0</v>
      </c>
      <c r="V397" s="50">
        <f t="shared" si="27"/>
        <v>3</v>
      </c>
      <c r="W397" s="51">
        <v>798</v>
      </c>
      <c r="X397" s="51">
        <v>285</v>
      </c>
      <c r="Y397" s="51">
        <v>0</v>
      </c>
      <c r="Z397" s="32" t="s">
        <v>95</v>
      </c>
      <c r="AA397" s="50"/>
      <c r="AB397" s="52"/>
      <c r="AC397" s="48"/>
      <c r="AD397" s="48"/>
      <c r="AE397" s="48"/>
      <c r="AF397" s="48"/>
    </row>
    <row r="398" spans="1:32" s="36" customFormat="1" ht="14.4" x14ac:dyDescent="0.3">
      <c r="A398" s="32" t="s">
        <v>95</v>
      </c>
      <c r="B398" s="32" t="s">
        <v>95</v>
      </c>
      <c r="C398" s="32" t="s">
        <v>95</v>
      </c>
      <c r="D398" s="32" t="s">
        <v>95</v>
      </c>
      <c r="E398" s="32" t="s">
        <v>95</v>
      </c>
      <c r="F398" s="32" t="s">
        <v>95</v>
      </c>
      <c r="G398" s="32" t="s">
        <v>95</v>
      </c>
      <c r="H398" s="32" t="s">
        <v>95</v>
      </c>
      <c r="I398" s="32" t="s">
        <v>95</v>
      </c>
      <c r="J398" s="32" t="s">
        <v>95</v>
      </c>
      <c r="K398" s="32" t="s">
        <v>95</v>
      </c>
      <c r="L398" s="32" t="s">
        <v>95</v>
      </c>
      <c r="M398" s="48">
        <v>743</v>
      </c>
      <c r="N398" s="48">
        <v>1</v>
      </c>
      <c r="O398" s="48" t="s">
        <v>458</v>
      </c>
      <c r="P398" s="48">
        <v>1997</v>
      </c>
      <c r="Q398" s="48">
        <v>1998</v>
      </c>
      <c r="R398" s="49">
        <v>214.47</v>
      </c>
      <c r="S398" s="48">
        <v>5</v>
      </c>
      <c r="T398" s="48">
        <v>1</v>
      </c>
      <c r="U398" s="48">
        <f t="shared" si="26"/>
        <v>0</v>
      </c>
      <c r="V398" s="50">
        <f t="shared" si="27"/>
        <v>3</v>
      </c>
      <c r="W398" s="51">
        <v>1002</v>
      </c>
      <c r="X398" s="51">
        <v>686</v>
      </c>
      <c r="Y398" s="51">
        <v>0</v>
      </c>
      <c r="Z398" s="32" t="s">
        <v>95</v>
      </c>
      <c r="AA398" s="50"/>
      <c r="AB398" s="52"/>
      <c r="AC398" s="48"/>
      <c r="AD398" s="48"/>
      <c r="AE398" s="48"/>
      <c r="AF398" s="48"/>
    </row>
    <row r="399" spans="1:32" s="36" customFormat="1" ht="14.4" x14ac:dyDescent="0.3">
      <c r="A399" s="32" t="s">
        <v>95</v>
      </c>
      <c r="B399" s="32" t="s">
        <v>95</v>
      </c>
      <c r="C399" s="32" t="s">
        <v>95</v>
      </c>
      <c r="D399" s="32" t="s">
        <v>95</v>
      </c>
      <c r="E399" s="32" t="s">
        <v>95</v>
      </c>
      <c r="F399" s="32" t="s">
        <v>95</v>
      </c>
      <c r="G399" s="32" t="s">
        <v>95</v>
      </c>
      <c r="H399" s="32" t="s">
        <v>95</v>
      </c>
      <c r="I399" s="32" t="s">
        <v>95</v>
      </c>
      <c r="J399" s="32" t="s">
        <v>95</v>
      </c>
      <c r="K399" s="32" t="s">
        <v>95</v>
      </c>
      <c r="L399" s="32" t="s">
        <v>95</v>
      </c>
      <c r="M399" s="48">
        <v>745</v>
      </c>
      <c r="N399" s="48">
        <v>1</v>
      </c>
      <c r="O399" s="48" t="s">
        <v>476</v>
      </c>
      <c r="P399" s="48">
        <v>1997</v>
      </c>
      <c r="Q399" s="48">
        <v>1998</v>
      </c>
      <c r="R399" s="49">
        <v>311.69</v>
      </c>
      <c r="S399" s="48">
        <v>10</v>
      </c>
      <c r="T399" s="48">
        <v>0</v>
      </c>
      <c r="U399" s="48">
        <f t="shared" si="26"/>
        <v>0</v>
      </c>
      <c r="V399" s="50">
        <f t="shared" si="27"/>
        <v>4</v>
      </c>
      <c r="W399" s="51">
        <v>459</v>
      </c>
      <c r="X399" s="51">
        <v>962</v>
      </c>
      <c r="Y399" s="51">
        <v>0</v>
      </c>
      <c r="Z399" s="32" t="s">
        <v>95</v>
      </c>
      <c r="AA399" s="50"/>
      <c r="AB399" s="52"/>
      <c r="AC399" s="48"/>
      <c r="AD399" s="48"/>
      <c r="AE399" s="48"/>
      <c r="AF399" s="48"/>
    </row>
    <row r="400" spans="1:32" s="36" customFormat="1" ht="14.4" x14ac:dyDescent="0.3">
      <c r="A400" s="32" t="s">
        <v>95</v>
      </c>
      <c r="B400" s="32" t="s">
        <v>95</v>
      </c>
      <c r="C400" s="32" t="s">
        <v>95</v>
      </c>
      <c r="D400" s="32" t="s">
        <v>95</v>
      </c>
      <c r="E400" s="32" t="s">
        <v>95</v>
      </c>
      <c r="F400" s="32" t="s">
        <v>95</v>
      </c>
      <c r="G400" s="32" t="s">
        <v>95</v>
      </c>
      <c r="H400" s="32" t="s">
        <v>95</v>
      </c>
      <c r="I400" s="32" t="s">
        <v>95</v>
      </c>
      <c r="J400" s="32" t="s">
        <v>95</v>
      </c>
      <c r="K400" s="32" t="s">
        <v>95</v>
      </c>
      <c r="L400" s="32" t="s">
        <v>95</v>
      </c>
      <c r="M400" s="48">
        <v>756</v>
      </c>
      <c r="N400" s="48">
        <v>1</v>
      </c>
      <c r="O400" s="48" t="s">
        <v>477</v>
      </c>
      <c r="P400" s="48">
        <v>1997</v>
      </c>
      <c r="Q400" s="48">
        <v>1998</v>
      </c>
      <c r="R400" s="49">
        <v>267.25</v>
      </c>
      <c r="S400" s="48">
        <v>10</v>
      </c>
      <c r="T400" s="48">
        <v>1</v>
      </c>
      <c r="U400" s="48">
        <f t="shared" si="26"/>
        <v>0</v>
      </c>
      <c r="V400" s="50">
        <f t="shared" si="27"/>
        <v>3</v>
      </c>
      <c r="W400" s="51">
        <v>696</v>
      </c>
      <c r="X400" s="51">
        <v>273</v>
      </c>
      <c r="Y400" s="51">
        <v>0</v>
      </c>
      <c r="Z400" s="32" t="s">
        <v>95</v>
      </c>
      <c r="AA400" s="50"/>
      <c r="AB400" s="52"/>
      <c r="AC400" s="48"/>
      <c r="AD400" s="48"/>
      <c r="AE400" s="48"/>
      <c r="AF400" s="48"/>
    </row>
    <row r="401" spans="1:32" s="36" customFormat="1" ht="14.4" x14ac:dyDescent="0.3">
      <c r="A401" s="32" t="s">
        <v>95</v>
      </c>
      <c r="B401" s="32" t="s">
        <v>95</v>
      </c>
      <c r="C401" s="32" t="s">
        <v>95</v>
      </c>
      <c r="D401" s="32" t="s">
        <v>95</v>
      </c>
      <c r="E401" s="32" t="s">
        <v>95</v>
      </c>
      <c r="F401" s="32" t="s">
        <v>95</v>
      </c>
      <c r="G401" s="32" t="s">
        <v>95</v>
      </c>
      <c r="H401" s="32" t="s">
        <v>95</v>
      </c>
      <c r="I401" s="32" t="s">
        <v>95</v>
      </c>
      <c r="J401" s="32" t="s">
        <v>95</v>
      </c>
      <c r="K401" s="32" t="s">
        <v>95</v>
      </c>
      <c r="L401" s="32" t="s">
        <v>95</v>
      </c>
      <c r="M401" s="48">
        <v>769</v>
      </c>
      <c r="N401" s="48">
        <v>1</v>
      </c>
      <c r="O401" s="48" t="s">
        <v>300</v>
      </c>
      <c r="P401" s="48">
        <v>1997</v>
      </c>
      <c r="Q401" s="48">
        <v>1998</v>
      </c>
      <c r="R401" s="49">
        <v>315</v>
      </c>
      <c r="S401" s="48">
        <v>10</v>
      </c>
      <c r="T401" s="48">
        <v>1</v>
      </c>
      <c r="U401" s="48">
        <f t="shared" si="26"/>
        <v>0</v>
      </c>
      <c r="V401" s="50">
        <f t="shared" si="27"/>
        <v>4</v>
      </c>
      <c r="W401" s="51">
        <v>1941</v>
      </c>
      <c r="X401" s="51">
        <v>510</v>
      </c>
      <c r="Y401" s="51">
        <v>0</v>
      </c>
      <c r="Z401" s="32" t="s">
        <v>95</v>
      </c>
      <c r="AA401" s="50"/>
      <c r="AB401" s="52"/>
      <c r="AC401" s="48"/>
      <c r="AD401" s="48"/>
      <c r="AE401" s="48"/>
      <c r="AF401" s="48"/>
    </row>
    <row r="402" spans="1:32" s="36" customFormat="1" ht="14.4" x14ac:dyDescent="0.3">
      <c r="A402" s="32" t="s">
        <v>95</v>
      </c>
      <c r="B402" s="32" t="s">
        <v>95</v>
      </c>
      <c r="C402" s="32" t="s">
        <v>95</v>
      </c>
      <c r="D402" s="32" t="s">
        <v>95</v>
      </c>
      <c r="E402" s="32" t="s">
        <v>95</v>
      </c>
      <c r="F402" s="32" t="s">
        <v>95</v>
      </c>
      <c r="G402" s="32" t="s">
        <v>95</v>
      </c>
      <c r="H402" s="32" t="s">
        <v>95</v>
      </c>
      <c r="I402" s="32" t="s">
        <v>95</v>
      </c>
      <c r="J402" s="32" t="s">
        <v>95</v>
      </c>
      <c r="K402" s="32" t="s">
        <v>95</v>
      </c>
      <c r="L402" s="32" t="s">
        <v>95</v>
      </c>
      <c r="M402" s="48">
        <v>771</v>
      </c>
      <c r="N402" s="48">
        <v>1</v>
      </c>
      <c r="O402" s="48" t="s">
        <v>478</v>
      </c>
      <c r="P402" s="48">
        <v>1997</v>
      </c>
      <c r="Q402" s="48">
        <v>1998</v>
      </c>
      <c r="R402" s="49">
        <v>289.08999999999997</v>
      </c>
      <c r="S402" s="48">
        <v>10</v>
      </c>
      <c r="T402" s="48">
        <v>1</v>
      </c>
      <c r="U402" s="48">
        <f t="shared" si="26"/>
        <v>0</v>
      </c>
      <c r="V402" s="50">
        <f t="shared" si="27"/>
        <v>3</v>
      </c>
      <c r="W402" s="51">
        <v>196</v>
      </c>
      <c r="X402" s="51">
        <v>75</v>
      </c>
      <c r="Y402" s="51">
        <v>0</v>
      </c>
      <c r="Z402" s="32" t="s">
        <v>95</v>
      </c>
      <c r="AA402" s="50"/>
      <c r="AB402" s="52"/>
      <c r="AC402" s="48"/>
      <c r="AD402" s="48"/>
      <c r="AE402" s="48"/>
      <c r="AF402" s="48"/>
    </row>
    <row r="403" spans="1:32" s="36" customFormat="1" ht="14.4" x14ac:dyDescent="0.3">
      <c r="A403" s="32" t="s">
        <v>95</v>
      </c>
      <c r="B403" s="32" t="s">
        <v>95</v>
      </c>
      <c r="C403" s="32" t="s">
        <v>95</v>
      </c>
      <c r="D403" s="32" t="s">
        <v>95</v>
      </c>
      <c r="E403" s="32" t="s">
        <v>95</v>
      </c>
      <c r="F403" s="32" t="s">
        <v>95</v>
      </c>
      <c r="G403" s="32" t="s">
        <v>95</v>
      </c>
      <c r="H403" s="32" t="s">
        <v>95</v>
      </c>
      <c r="I403" s="32" t="s">
        <v>95</v>
      </c>
      <c r="J403" s="32" t="s">
        <v>95</v>
      </c>
      <c r="K403" s="32" t="s">
        <v>95</v>
      </c>
      <c r="L403" s="32" t="s">
        <v>95</v>
      </c>
      <c r="M403" s="48">
        <v>775</v>
      </c>
      <c r="N403" s="48">
        <v>1</v>
      </c>
      <c r="O403" s="48" t="s">
        <v>459</v>
      </c>
      <c r="P403" s="48">
        <v>1997</v>
      </c>
      <c r="Q403" s="48">
        <v>1998</v>
      </c>
      <c r="R403" s="49">
        <v>200</v>
      </c>
      <c r="S403" s="48">
        <v>10</v>
      </c>
      <c r="T403" s="48">
        <v>1</v>
      </c>
      <c r="U403" s="48">
        <f t="shared" si="26"/>
        <v>0</v>
      </c>
      <c r="V403" s="50">
        <f t="shared" si="27"/>
        <v>3</v>
      </c>
      <c r="W403" s="51">
        <v>543</v>
      </c>
      <c r="X403" s="51">
        <v>391</v>
      </c>
      <c r="Y403" s="51">
        <v>0</v>
      </c>
      <c r="Z403" s="32" t="s">
        <v>95</v>
      </c>
      <c r="AA403" s="50"/>
      <c r="AB403" s="52"/>
      <c r="AC403" s="48"/>
      <c r="AD403" s="48"/>
      <c r="AE403" s="48"/>
      <c r="AF403" s="48"/>
    </row>
    <row r="404" spans="1:32" s="36" customFormat="1" ht="14.4" x14ac:dyDescent="0.3">
      <c r="A404" s="32" t="s">
        <v>95</v>
      </c>
      <c r="B404" s="32" t="s">
        <v>95</v>
      </c>
      <c r="C404" s="32" t="s">
        <v>95</v>
      </c>
      <c r="D404" s="32" t="s">
        <v>95</v>
      </c>
      <c r="E404" s="32" t="s">
        <v>95</v>
      </c>
      <c r="F404" s="32" t="s">
        <v>95</v>
      </c>
      <c r="G404" s="32" t="s">
        <v>95</v>
      </c>
      <c r="H404" s="32" t="s">
        <v>95</v>
      </c>
      <c r="I404" s="32" t="s">
        <v>95</v>
      </c>
      <c r="J404" s="32" t="s">
        <v>95</v>
      </c>
      <c r="K404" s="32" t="s">
        <v>95</v>
      </c>
      <c r="L404" s="32" t="s">
        <v>95</v>
      </c>
      <c r="M404" s="48">
        <v>777</v>
      </c>
      <c r="N404" s="48">
        <v>1</v>
      </c>
      <c r="O404" s="48" t="s">
        <v>301</v>
      </c>
      <c r="P404" s="48">
        <v>1997</v>
      </c>
      <c r="Q404" s="48">
        <v>1998</v>
      </c>
      <c r="R404" s="49">
        <v>315</v>
      </c>
      <c r="S404" s="48">
        <v>5</v>
      </c>
      <c r="T404" s="48">
        <v>1</v>
      </c>
      <c r="U404" s="48">
        <f t="shared" si="26"/>
        <v>0</v>
      </c>
      <c r="V404" s="50">
        <f t="shared" si="27"/>
        <v>4</v>
      </c>
      <c r="W404" s="51">
        <v>561</v>
      </c>
      <c r="X404" s="51">
        <v>405</v>
      </c>
      <c r="Y404" s="51">
        <v>0</v>
      </c>
      <c r="Z404" s="32" t="s">
        <v>95</v>
      </c>
      <c r="AA404" s="50"/>
      <c r="AB404" s="52"/>
      <c r="AC404" s="48"/>
      <c r="AD404" s="48"/>
      <c r="AE404" s="48"/>
      <c r="AF404" s="48"/>
    </row>
    <row r="405" spans="1:32" s="36" customFormat="1" ht="14.4" x14ac:dyDescent="0.3">
      <c r="A405" s="32" t="s">
        <v>95</v>
      </c>
      <c r="B405" s="32" t="s">
        <v>95</v>
      </c>
      <c r="C405" s="32" t="s">
        <v>95</v>
      </c>
      <c r="D405" s="32" t="s">
        <v>95</v>
      </c>
      <c r="E405" s="32" t="s">
        <v>95</v>
      </c>
      <c r="F405" s="32" t="s">
        <v>95</v>
      </c>
      <c r="G405" s="32" t="s">
        <v>95</v>
      </c>
      <c r="H405" s="32" t="s">
        <v>95</v>
      </c>
      <c r="I405" s="32" t="s">
        <v>95</v>
      </c>
      <c r="J405" s="32" t="s">
        <v>95</v>
      </c>
      <c r="K405" s="32" t="s">
        <v>95</v>
      </c>
      <c r="L405" s="32" t="s">
        <v>95</v>
      </c>
      <c r="M405" s="48">
        <v>786</v>
      </c>
      <c r="N405" s="48">
        <v>1</v>
      </c>
      <c r="O405" s="48" t="s">
        <v>303</v>
      </c>
      <c r="P405" s="48">
        <v>1997</v>
      </c>
      <c r="Q405" s="48">
        <v>1998</v>
      </c>
      <c r="R405" s="49">
        <v>315</v>
      </c>
      <c r="S405" s="48">
        <v>5</v>
      </c>
      <c r="T405" s="48">
        <v>1</v>
      </c>
      <c r="U405" s="48">
        <f t="shared" si="26"/>
        <v>0</v>
      </c>
      <c r="V405" s="50">
        <f t="shared" si="27"/>
        <v>4</v>
      </c>
      <c r="W405" s="51">
        <v>451</v>
      </c>
      <c r="X405" s="51">
        <v>253</v>
      </c>
      <c r="Y405" s="51">
        <v>0</v>
      </c>
      <c r="Z405" s="32" t="s">
        <v>95</v>
      </c>
      <c r="AA405" s="50"/>
      <c r="AB405" s="52"/>
      <c r="AC405" s="48"/>
      <c r="AD405" s="48"/>
      <c r="AE405" s="48"/>
      <c r="AF405" s="48"/>
    </row>
    <row r="406" spans="1:32" s="36" customFormat="1" ht="14.4" x14ac:dyDescent="0.3">
      <c r="A406" s="32" t="s">
        <v>95</v>
      </c>
      <c r="B406" s="32" t="s">
        <v>95</v>
      </c>
      <c r="C406" s="32" t="s">
        <v>95</v>
      </c>
      <c r="D406" s="32" t="s">
        <v>95</v>
      </c>
      <c r="E406" s="32" t="s">
        <v>95</v>
      </c>
      <c r="F406" s="32" t="s">
        <v>95</v>
      </c>
      <c r="G406" s="32" t="s">
        <v>95</v>
      </c>
      <c r="H406" s="32" t="s">
        <v>95</v>
      </c>
      <c r="I406" s="32" t="s">
        <v>95</v>
      </c>
      <c r="J406" s="32" t="s">
        <v>95</v>
      </c>
      <c r="K406" s="32" t="s">
        <v>95</v>
      </c>
      <c r="L406" s="32" t="s">
        <v>95</v>
      </c>
      <c r="M406" s="48">
        <v>836</v>
      </c>
      <c r="N406" s="48">
        <v>1</v>
      </c>
      <c r="O406" s="48" t="s">
        <v>307</v>
      </c>
      <c r="P406" s="48">
        <v>1997</v>
      </c>
      <c r="Q406" s="48">
        <v>1998</v>
      </c>
      <c r="R406" s="49">
        <v>1000</v>
      </c>
      <c r="S406" s="48">
        <v>10</v>
      </c>
      <c r="T406" s="48">
        <v>1</v>
      </c>
      <c r="U406" s="48">
        <f t="shared" si="26"/>
        <v>0</v>
      </c>
      <c r="V406" s="50">
        <f t="shared" si="27"/>
        <v>10</v>
      </c>
      <c r="W406" s="51">
        <v>253</v>
      </c>
      <c r="X406" s="51">
        <v>65</v>
      </c>
      <c r="Y406" s="51">
        <v>0</v>
      </c>
      <c r="Z406" s="32" t="s">
        <v>95</v>
      </c>
      <c r="AA406" s="50"/>
      <c r="AB406" s="52"/>
      <c r="AC406" s="48"/>
      <c r="AD406" s="48"/>
      <c r="AE406" s="48"/>
      <c r="AF406" s="48"/>
    </row>
    <row r="407" spans="1:32" s="36" customFormat="1" ht="14.4" x14ac:dyDescent="0.3">
      <c r="A407" s="32" t="s">
        <v>95</v>
      </c>
      <c r="B407" s="32" t="s">
        <v>95</v>
      </c>
      <c r="C407" s="32" t="s">
        <v>95</v>
      </c>
      <c r="D407" s="32" t="s">
        <v>95</v>
      </c>
      <c r="E407" s="32" t="s">
        <v>95</v>
      </c>
      <c r="F407" s="32" t="s">
        <v>95</v>
      </c>
      <c r="G407" s="32" t="s">
        <v>95</v>
      </c>
      <c r="H407" s="32" t="s">
        <v>95</v>
      </c>
      <c r="I407" s="32" t="s">
        <v>95</v>
      </c>
      <c r="J407" s="32" t="s">
        <v>95</v>
      </c>
      <c r="K407" s="32" t="s">
        <v>95</v>
      </c>
      <c r="L407" s="32" t="s">
        <v>95</v>
      </c>
      <c r="M407" s="48">
        <v>877</v>
      </c>
      <c r="N407" s="48">
        <v>1</v>
      </c>
      <c r="O407" s="48" t="s">
        <v>261</v>
      </c>
      <c r="P407" s="48">
        <v>1997</v>
      </c>
      <c r="Q407" s="48">
        <v>1998</v>
      </c>
      <c r="R407" s="49">
        <v>97</v>
      </c>
      <c r="S407" s="48">
        <v>10</v>
      </c>
      <c r="T407" s="48">
        <v>1</v>
      </c>
      <c r="U407" s="48">
        <f t="shared" si="26"/>
        <v>0</v>
      </c>
      <c r="V407" s="50">
        <f t="shared" si="27"/>
        <v>1</v>
      </c>
      <c r="W407" s="51">
        <v>1389</v>
      </c>
      <c r="X407" s="51">
        <v>573</v>
      </c>
      <c r="Y407" s="51">
        <v>0</v>
      </c>
      <c r="Z407" s="32" t="s">
        <v>95</v>
      </c>
      <c r="AA407" s="50"/>
      <c r="AB407" s="52"/>
      <c r="AC407" s="48"/>
      <c r="AD407" s="48"/>
      <c r="AE407" s="48"/>
      <c r="AF407" s="48"/>
    </row>
    <row r="408" spans="1:32" s="36" customFormat="1" ht="14.4" x14ac:dyDescent="0.3">
      <c r="A408" s="32" t="s">
        <v>95</v>
      </c>
      <c r="B408" s="32" t="s">
        <v>95</v>
      </c>
      <c r="C408" s="32" t="s">
        <v>95</v>
      </c>
      <c r="D408" s="32" t="s">
        <v>95</v>
      </c>
      <c r="E408" s="32" t="s">
        <v>95</v>
      </c>
      <c r="F408" s="32" t="s">
        <v>95</v>
      </c>
      <c r="G408" s="32" t="s">
        <v>95</v>
      </c>
      <c r="H408" s="32" t="s">
        <v>95</v>
      </c>
      <c r="I408" s="32" t="s">
        <v>95</v>
      </c>
      <c r="J408" s="32" t="s">
        <v>95</v>
      </c>
      <c r="K408" s="32" t="s">
        <v>95</v>
      </c>
      <c r="L408" s="32" t="s">
        <v>95</v>
      </c>
      <c r="M408" s="48">
        <v>879</v>
      </c>
      <c r="N408" s="48">
        <v>1</v>
      </c>
      <c r="O408" s="48" t="s">
        <v>357</v>
      </c>
      <c r="P408" s="48">
        <v>1997</v>
      </c>
      <c r="Q408" s="48">
        <v>1998</v>
      </c>
      <c r="R408" s="49">
        <v>138.87</v>
      </c>
      <c r="S408" s="48">
        <v>5</v>
      </c>
      <c r="T408" s="48">
        <v>1</v>
      </c>
      <c r="U408" s="48">
        <f t="shared" si="26"/>
        <v>0</v>
      </c>
      <c r="V408" s="50">
        <f t="shared" si="27"/>
        <v>2</v>
      </c>
      <c r="W408" s="51">
        <v>1149</v>
      </c>
      <c r="X408" s="51">
        <v>261</v>
      </c>
      <c r="Y408" s="51">
        <v>0</v>
      </c>
      <c r="Z408" s="48" t="s">
        <v>766</v>
      </c>
      <c r="AA408" s="50"/>
      <c r="AB408" s="52"/>
      <c r="AC408" s="48"/>
      <c r="AD408" s="48"/>
      <c r="AE408" s="48"/>
      <c r="AF408" s="48"/>
    </row>
    <row r="409" spans="1:32" s="36" customFormat="1" ht="14.4" x14ac:dyDescent="0.3">
      <c r="A409" s="32" t="s">
        <v>95</v>
      </c>
      <c r="B409" s="32" t="s">
        <v>95</v>
      </c>
      <c r="C409" s="32" t="s">
        <v>95</v>
      </c>
      <c r="D409" s="32" t="s">
        <v>95</v>
      </c>
      <c r="E409" s="32" t="s">
        <v>95</v>
      </c>
      <c r="F409" s="32" t="s">
        <v>95</v>
      </c>
      <c r="G409" s="32" t="s">
        <v>95</v>
      </c>
      <c r="H409" s="32" t="s">
        <v>95</v>
      </c>
      <c r="I409" s="32" t="s">
        <v>95</v>
      </c>
      <c r="J409" s="32" t="s">
        <v>95</v>
      </c>
      <c r="K409" s="32" t="s">
        <v>95</v>
      </c>
      <c r="L409" s="32" t="s">
        <v>95</v>
      </c>
      <c r="M409" s="48">
        <v>891</v>
      </c>
      <c r="N409" s="48">
        <v>1</v>
      </c>
      <c r="O409" s="48" t="s">
        <v>363</v>
      </c>
      <c r="P409" s="48">
        <v>1997</v>
      </c>
      <c r="Q409" s="48">
        <v>1998</v>
      </c>
      <c r="R409" s="49">
        <v>315</v>
      </c>
      <c r="S409" s="48">
        <v>10</v>
      </c>
      <c r="T409" s="48">
        <v>1</v>
      </c>
      <c r="U409" s="48">
        <f t="shared" si="26"/>
        <v>0</v>
      </c>
      <c r="V409" s="50">
        <f t="shared" si="27"/>
        <v>4</v>
      </c>
      <c r="W409" s="51">
        <v>590</v>
      </c>
      <c r="X409" s="51">
        <v>117</v>
      </c>
      <c r="Y409" s="51">
        <v>0</v>
      </c>
      <c r="Z409" s="32" t="s">
        <v>95</v>
      </c>
      <c r="AA409" s="50"/>
      <c r="AB409" s="52"/>
      <c r="AC409" s="48"/>
      <c r="AD409" s="48"/>
      <c r="AE409" s="48"/>
      <c r="AF409" s="48"/>
    </row>
    <row r="410" spans="1:32" s="36" customFormat="1" ht="14.4" x14ac:dyDescent="0.3">
      <c r="A410" s="32" t="s">
        <v>95</v>
      </c>
      <c r="B410" s="32" t="s">
        <v>95</v>
      </c>
      <c r="C410" s="32" t="s">
        <v>95</v>
      </c>
      <c r="D410" s="32" t="s">
        <v>95</v>
      </c>
      <c r="E410" s="32" t="s">
        <v>95</v>
      </c>
      <c r="F410" s="32" t="s">
        <v>95</v>
      </c>
      <c r="G410" s="32" t="s">
        <v>95</v>
      </c>
      <c r="H410" s="32" t="s">
        <v>95</v>
      </c>
      <c r="I410" s="32" t="s">
        <v>95</v>
      </c>
      <c r="J410" s="32" t="s">
        <v>95</v>
      </c>
      <c r="K410" s="32" t="s">
        <v>95</v>
      </c>
      <c r="L410" s="32" t="s">
        <v>95</v>
      </c>
      <c r="M410" s="48">
        <v>2164</v>
      </c>
      <c r="N410" s="48">
        <v>1</v>
      </c>
      <c r="O410" s="48" t="s">
        <v>479</v>
      </c>
      <c r="P410" s="48">
        <v>1997</v>
      </c>
      <c r="Q410" s="48">
        <v>1998</v>
      </c>
      <c r="R410" s="49">
        <v>205</v>
      </c>
      <c r="S410" s="48">
        <v>5</v>
      </c>
      <c r="T410" s="48">
        <v>1</v>
      </c>
      <c r="U410" s="48">
        <f t="shared" si="26"/>
        <v>0</v>
      </c>
      <c r="V410" s="50">
        <f t="shared" si="27"/>
        <v>3</v>
      </c>
      <c r="W410" s="51">
        <v>714</v>
      </c>
      <c r="X410" s="51">
        <v>651</v>
      </c>
      <c r="Y410" s="51">
        <v>0</v>
      </c>
      <c r="Z410" s="32" t="s">
        <v>95</v>
      </c>
      <c r="AA410" s="50"/>
      <c r="AB410" s="52"/>
      <c r="AC410" s="48"/>
      <c r="AD410" s="48"/>
      <c r="AE410" s="48"/>
      <c r="AF410" s="48"/>
    </row>
    <row r="411" spans="1:32" s="36" customFormat="1" ht="14.4" x14ac:dyDescent="0.3">
      <c r="A411" s="32" t="s">
        <v>95</v>
      </c>
      <c r="B411" s="32" t="s">
        <v>95</v>
      </c>
      <c r="C411" s="32" t="s">
        <v>95</v>
      </c>
      <c r="D411" s="32" t="s">
        <v>95</v>
      </c>
      <c r="E411" s="32" t="s">
        <v>95</v>
      </c>
      <c r="F411" s="32" t="s">
        <v>95</v>
      </c>
      <c r="G411" s="32" t="s">
        <v>95</v>
      </c>
      <c r="H411" s="32" t="s">
        <v>95</v>
      </c>
      <c r="I411" s="32" t="s">
        <v>95</v>
      </c>
      <c r="J411" s="32" t="s">
        <v>95</v>
      </c>
      <c r="K411" s="32" t="s">
        <v>95</v>
      </c>
      <c r="L411" s="32" t="s">
        <v>95</v>
      </c>
      <c r="M411" s="48">
        <v>2170</v>
      </c>
      <c r="N411" s="48">
        <v>1</v>
      </c>
      <c r="O411" s="48" t="s">
        <v>480</v>
      </c>
      <c r="P411" s="48">
        <v>1997</v>
      </c>
      <c r="Q411" s="48">
        <v>1998</v>
      </c>
      <c r="R411" s="49">
        <v>315</v>
      </c>
      <c r="S411" s="48">
        <v>6</v>
      </c>
      <c r="T411" s="48">
        <v>0</v>
      </c>
      <c r="U411" s="48">
        <f t="shared" si="26"/>
        <v>0</v>
      </c>
      <c r="V411" s="50">
        <f t="shared" si="27"/>
        <v>4</v>
      </c>
      <c r="W411" s="51">
        <v>1088</v>
      </c>
      <c r="X411" s="51">
        <v>1206</v>
      </c>
      <c r="Y411" s="51">
        <v>0</v>
      </c>
      <c r="Z411" s="32" t="s">
        <v>95</v>
      </c>
      <c r="AA411" s="50"/>
      <c r="AB411" s="52"/>
      <c r="AC411" s="48"/>
      <c r="AD411" s="48"/>
      <c r="AE411" s="48"/>
      <c r="AF411" s="48"/>
    </row>
    <row r="412" spans="1:32" s="36" customFormat="1" ht="14.4" x14ac:dyDescent="0.3">
      <c r="A412" s="32" t="s">
        <v>95</v>
      </c>
      <c r="B412" s="32" t="s">
        <v>95</v>
      </c>
      <c r="C412" s="32" t="s">
        <v>95</v>
      </c>
      <c r="D412" s="32" t="s">
        <v>95</v>
      </c>
      <c r="E412" s="32" t="s">
        <v>95</v>
      </c>
      <c r="F412" s="32" t="s">
        <v>95</v>
      </c>
      <c r="G412" s="32" t="s">
        <v>95</v>
      </c>
      <c r="H412" s="32" t="s">
        <v>95</v>
      </c>
      <c r="I412" s="32" t="s">
        <v>95</v>
      </c>
      <c r="J412" s="32" t="s">
        <v>95</v>
      </c>
      <c r="K412" s="32" t="s">
        <v>95</v>
      </c>
      <c r="L412" s="32" t="s">
        <v>95</v>
      </c>
      <c r="M412" s="48">
        <v>2198</v>
      </c>
      <c r="N412" s="48">
        <v>1</v>
      </c>
      <c r="O412" s="48" t="s">
        <v>462</v>
      </c>
      <c r="P412" s="48">
        <v>1997</v>
      </c>
      <c r="Q412" s="48">
        <v>1998</v>
      </c>
      <c r="R412" s="49">
        <v>170.83</v>
      </c>
      <c r="S412" s="48">
        <v>10</v>
      </c>
      <c r="T412" s="48">
        <v>0</v>
      </c>
      <c r="U412" s="48">
        <f t="shared" si="26"/>
        <v>0</v>
      </c>
      <c r="V412" s="50">
        <f t="shared" si="27"/>
        <v>2</v>
      </c>
      <c r="W412" s="51">
        <v>491</v>
      </c>
      <c r="X412" s="51">
        <v>649</v>
      </c>
      <c r="Y412" s="51">
        <v>0</v>
      </c>
      <c r="Z412" s="32" t="s">
        <v>95</v>
      </c>
      <c r="AA412" s="50"/>
      <c r="AB412" s="52"/>
      <c r="AC412" s="48"/>
      <c r="AD412" s="48"/>
      <c r="AE412" s="48"/>
      <c r="AF412" s="48"/>
    </row>
    <row r="413" spans="1:32" s="36" customFormat="1" ht="14.4" x14ac:dyDescent="0.3">
      <c r="A413" s="32" t="s">
        <v>95</v>
      </c>
      <c r="B413" s="32" t="s">
        <v>95</v>
      </c>
      <c r="C413" s="32" t="s">
        <v>95</v>
      </c>
      <c r="D413" s="32" t="s">
        <v>95</v>
      </c>
      <c r="E413" s="32" t="s">
        <v>95</v>
      </c>
      <c r="F413" s="32" t="s">
        <v>95</v>
      </c>
      <c r="G413" s="32" t="s">
        <v>95</v>
      </c>
      <c r="H413" s="32" t="s">
        <v>95</v>
      </c>
      <c r="I413" s="32" t="s">
        <v>95</v>
      </c>
      <c r="J413" s="32" t="s">
        <v>95</v>
      </c>
      <c r="K413" s="32" t="s">
        <v>95</v>
      </c>
      <c r="L413" s="32" t="s">
        <v>95</v>
      </c>
      <c r="M413" s="48">
        <v>2310</v>
      </c>
      <c r="N413" s="48">
        <v>1</v>
      </c>
      <c r="O413" s="48" t="s">
        <v>481</v>
      </c>
      <c r="P413" s="48">
        <v>1997</v>
      </c>
      <c r="Q413" s="48">
        <v>1998</v>
      </c>
      <c r="R413" s="49">
        <v>315</v>
      </c>
      <c r="S413" s="48">
        <v>5</v>
      </c>
      <c r="T413" s="48">
        <v>0</v>
      </c>
      <c r="U413" s="48">
        <f t="shared" si="26"/>
        <v>0</v>
      </c>
      <c r="V413" s="50">
        <f t="shared" si="27"/>
        <v>4</v>
      </c>
      <c r="W413" s="51">
        <v>438</v>
      </c>
      <c r="X413" s="51">
        <v>861</v>
      </c>
      <c r="Y413" s="51">
        <v>0</v>
      </c>
      <c r="Z413" s="32" t="s">
        <v>95</v>
      </c>
      <c r="AA413" s="50"/>
      <c r="AB413" s="52"/>
      <c r="AC413" s="48"/>
      <c r="AD413" s="48"/>
      <c r="AE413" s="48"/>
      <c r="AF413" s="48"/>
    </row>
    <row r="414" spans="1:32" s="36" customFormat="1" ht="14.4" x14ac:dyDescent="0.3">
      <c r="A414" s="32" t="s">
        <v>95</v>
      </c>
      <c r="B414" s="32" t="s">
        <v>95</v>
      </c>
      <c r="C414" s="32" t="s">
        <v>95</v>
      </c>
      <c r="D414" s="32" t="s">
        <v>95</v>
      </c>
      <c r="E414" s="32" t="s">
        <v>95</v>
      </c>
      <c r="F414" s="32" t="s">
        <v>95</v>
      </c>
      <c r="G414" s="32" t="s">
        <v>95</v>
      </c>
      <c r="H414" s="32" t="s">
        <v>95</v>
      </c>
      <c r="I414" s="32" t="s">
        <v>95</v>
      </c>
      <c r="J414" s="32" t="s">
        <v>95</v>
      </c>
      <c r="K414" s="32" t="s">
        <v>95</v>
      </c>
      <c r="L414" s="32" t="s">
        <v>95</v>
      </c>
      <c r="M414" s="48">
        <v>2364</v>
      </c>
      <c r="N414" s="48">
        <v>1</v>
      </c>
      <c r="O414" s="48" t="s">
        <v>482</v>
      </c>
      <c r="P414" s="48">
        <v>1997</v>
      </c>
      <c r="Q414" s="48">
        <v>1998</v>
      </c>
      <c r="R414" s="49">
        <v>85.45</v>
      </c>
      <c r="S414" s="48">
        <v>7</v>
      </c>
      <c r="T414" s="48">
        <v>1</v>
      </c>
      <c r="U414" s="48">
        <f t="shared" si="26"/>
        <v>0</v>
      </c>
      <c r="V414" s="50">
        <f t="shared" si="27"/>
        <v>1</v>
      </c>
      <c r="W414" s="51">
        <v>438</v>
      </c>
      <c r="X414" s="51">
        <v>342</v>
      </c>
      <c r="Y414" s="51">
        <v>0</v>
      </c>
      <c r="Z414" s="32" t="s">
        <v>95</v>
      </c>
      <c r="AA414" s="50"/>
      <c r="AB414" s="52"/>
      <c r="AC414" s="48"/>
      <c r="AD414" s="48"/>
      <c r="AE414" s="48"/>
      <c r="AF414" s="48"/>
    </row>
    <row r="415" spans="1:32" s="36" customFormat="1" ht="14.4" x14ac:dyDescent="0.3">
      <c r="A415" s="32" t="s">
        <v>95</v>
      </c>
      <c r="B415" s="32" t="s">
        <v>95</v>
      </c>
      <c r="C415" s="32" t="s">
        <v>95</v>
      </c>
      <c r="D415" s="32" t="s">
        <v>95</v>
      </c>
      <c r="E415" s="32" t="s">
        <v>95</v>
      </c>
      <c r="F415" s="32" t="s">
        <v>95</v>
      </c>
      <c r="G415" s="32" t="s">
        <v>95</v>
      </c>
      <c r="H415" s="32" t="s">
        <v>95</v>
      </c>
      <c r="I415" s="32" t="s">
        <v>95</v>
      </c>
      <c r="J415" s="32" t="s">
        <v>95</v>
      </c>
      <c r="K415" s="32" t="s">
        <v>95</v>
      </c>
      <c r="L415" s="32" t="s">
        <v>95</v>
      </c>
      <c r="M415" s="48">
        <v>2609</v>
      </c>
      <c r="N415" s="48">
        <v>1</v>
      </c>
      <c r="O415" s="48" t="s">
        <v>483</v>
      </c>
      <c r="P415" s="48">
        <v>1997</v>
      </c>
      <c r="Q415" s="48">
        <v>1998</v>
      </c>
      <c r="R415" s="49">
        <v>232.5</v>
      </c>
      <c r="S415" s="48">
        <v>10</v>
      </c>
      <c r="T415" s="48">
        <v>1</v>
      </c>
      <c r="U415" s="48">
        <f t="shared" si="26"/>
        <v>0</v>
      </c>
      <c r="V415" s="50">
        <f t="shared" si="27"/>
        <v>3</v>
      </c>
      <c r="W415" s="51">
        <v>601</v>
      </c>
      <c r="X415" s="51">
        <v>303</v>
      </c>
      <c r="Y415" s="51">
        <v>0</v>
      </c>
      <c r="Z415" s="32" t="s">
        <v>95</v>
      </c>
      <c r="AA415" s="50"/>
      <c r="AB415" s="52"/>
      <c r="AC415" s="48"/>
      <c r="AD415" s="48"/>
      <c r="AE415" s="48"/>
      <c r="AF415" s="48"/>
    </row>
    <row r="416" spans="1:32" s="36" customFormat="1" ht="14.4" x14ac:dyDescent="0.3">
      <c r="A416" s="32" t="s">
        <v>95</v>
      </c>
      <c r="B416" s="32" t="s">
        <v>95</v>
      </c>
      <c r="C416" s="32" t="s">
        <v>95</v>
      </c>
      <c r="D416" s="32" t="s">
        <v>95</v>
      </c>
      <c r="E416" s="32" t="s">
        <v>95</v>
      </c>
      <c r="F416" s="32" t="s">
        <v>95</v>
      </c>
      <c r="G416" s="32" t="s">
        <v>95</v>
      </c>
      <c r="H416" s="32" t="s">
        <v>95</v>
      </c>
      <c r="I416" s="32" t="s">
        <v>95</v>
      </c>
      <c r="J416" s="32" t="s">
        <v>95</v>
      </c>
      <c r="K416" s="32" t="s">
        <v>95</v>
      </c>
      <c r="L416" s="32" t="s">
        <v>95</v>
      </c>
      <c r="M416" s="48">
        <v>15</v>
      </c>
      <c r="N416" s="48">
        <v>1</v>
      </c>
      <c r="O416" s="48" t="s">
        <v>265</v>
      </c>
      <c r="P416" s="48">
        <v>1997</v>
      </c>
      <c r="Q416" s="48">
        <v>1999</v>
      </c>
      <c r="R416" s="49">
        <v>204</v>
      </c>
      <c r="S416" s="48">
        <v>5</v>
      </c>
      <c r="T416" s="48">
        <v>1</v>
      </c>
      <c r="U416" s="48">
        <f t="shared" si="26"/>
        <v>1</v>
      </c>
      <c r="V416" s="50">
        <f t="shared" si="27"/>
        <v>3</v>
      </c>
      <c r="W416" s="51">
        <v>1265</v>
      </c>
      <c r="X416" s="51">
        <v>637</v>
      </c>
      <c r="Y416" s="51">
        <v>0</v>
      </c>
      <c r="Z416" s="48" t="s">
        <v>767</v>
      </c>
      <c r="AA416" s="50"/>
      <c r="AB416" s="52"/>
      <c r="AC416" s="48"/>
      <c r="AD416" s="48"/>
      <c r="AE416" s="48"/>
      <c r="AF416" s="48"/>
    </row>
    <row r="417" spans="1:32" s="36" customFormat="1" ht="14.4" x14ac:dyDescent="0.3">
      <c r="A417" s="32" t="s">
        <v>95</v>
      </c>
      <c r="B417" s="32" t="s">
        <v>95</v>
      </c>
      <c r="C417" s="32" t="s">
        <v>95</v>
      </c>
      <c r="D417" s="32" t="s">
        <v>95</v>
      </c>
      <c r="E417" s="32" t="s">
        <v>95</v>
      </c>
      <c r="F417" s="32" t="s">
        <v>95</v>
      </c>
      <c r="G417" s="32" t="s">
        <v>95</v>
      </c>
      <c r="H417" s="32" t="s">
        <v>95</v>
      </c>
      <c r="I417" s="32" t="s">
        <v>95</v>
      </c>
      <c r="J417" s="32" t="s">
        <v>95</v>
      </c>
      <c r="K417" s="32" t="s">
        <v>95</v>
      </c>
      <c r="L417" s="32" t="s">
        <v>95</v>
      </c>
      <c r="M417" s="48">
        <v>91</v>
      </c>
      <c r="N417" s="48">
        <v>1</v>
      </c>
      <c r="O417" s="48" t="s">
        <v>239</v>
      </c>
      <c r="P417" s="48">
        <v>1997</v>
      </c>
      <c r="Q417" s="48">
        <v>1999</v>
      </c>
      <c r="R417" s="49">
        <v>315</v>
      </c>
      <c r="S417" s="48">
        <v>10</v>
      </c>
      <c r="T417" s="48">
        <v>1</v>
      </c>
      <c r="U417" s="48">
        <f t="shared" si="26"/>
        <v>1</v>
      </c>
      <c r="V417" s="50">
        <f t="shared" si="27"/>
        <v>4</v>
      </c>
      <c r="W417" s="51">
        <v>421</v>
      </c>
      <c r="X417" s="51">
        <v>170</v>
      </c>
      <c r="Y417" s="51">
        <v>0</v>
      </c>
      <c r="Z417" s="32" t="s">
        <v>95</v>
      </c>
      <c r="AA417" s="50"/>
      <c r="AB417" s="52"/>
      <c r="AC417" s="48"/>
      <c r="AD417" s="48"/>
      <c r="AE417" s="48"/>
      <c r="AF417" s="48"/>
    </row>
    <row r="418" spans="1:32" s="36" customFormat="1" ht="14.4" x14ac:dyDescent="0.3">
      <c r="A418" s="32" t="s">
        <v>95</v>
      </c>
      <c r="B418" s="32" t="s">
        <v>95</v>
      </c>
      <c r="C418" s="32" t="s">
        <v>95</v>
      </c>
      <c r="D418" s="32" t="s">
        <v>95</v>
      </c>
      <c r="E418" s="32" t="s">
        <v>95</v>
      </c>
      <c r="F418" s="32" t="s">
        <v>95</v>
      </c>
      <c r="G418" s="32" t="s">
        <v>95</v>
      </c>
      <c r="H418" s="32" t="s">
        <v>95</v>
      </c>
      <c r="I418" s="32" t="s">
        <v>95</v>
      </c>
      <c r="J418" s="32" t="s">
        <v>95</v>
      </c>
      <c r="K418" s="32" t="s">
        <v>95</v>
      </c>
      <c r="L418" s="32" t="s">
        <v>95</v>
      </c>
      <c r="M418" s="48">
        <v>138</v>
      </c>
      <c r="N418" s="48">
        <v>1</v>
      </c>
      <c r="O418" s="48" t="s">
        <v>243</v>
      </c>
      <c r="P418" s="48">
        <v>1997</v>
      </c>
      <c r="Q418" s="48">
        <v>1999</v>
      </c>
      <c r="R418" s="49">
        <v>315</v>
      </c>
      <c r="S418" s="48">
        <v>10</v>
      </c>
      <c r="T418" s="48">
        <v>0</v>
      </c>
      <c r="U418" s="48">
        <f t="shared" si="26"/>
        <v>1</v>
      </c>
      <c r="V418" s="50">
        <f t="shared" si="27"/>
        <v>4</v>
      </c>
      <c r="W418" s="51">
        <v>672</v>
      </c>
      <c r="X418" s="51">
        <v>885</v>
      </c>
      <c r="Y418" s="51">
        <v>0</v>
      </c>
      <c r="Z418" s="32" t="s">
        <v>95</v>
      </c>
      <c r="AA418" s="50"/>
      <c r="AB418" s="52"/>
      <c r="AC418" s="48"/>
      <c r="AD418" s="48"/>
      <c r="AE418" s="48"/>
      <c r="AF418" s="48"/>
    </row>
    <row r="419" spans="1:32" s="36" customFormat="1" ht="14.4" x14ac:dyDescent="0.3">
      <c r="A419" s="32" t="s">
        <v>95</v>
      </c>
      <c r="B419" s="32" t="s">
        <v>95</v>
      </c>
      <c r="C419" s="32" t="s">
        <v>95</v>
      </c>
      <c r="D419" s="32" t="s">
        <v>95</v>
      </c>
      <c r="E419" s="32" t="s">
        <v>95</v>
      </c>
      <c r="F419" s="32" t="s">
        <v>95</v>
      </c>
      <c r="G419" s="32" t="s">
        <v>95</v>
      </c>
      <c r="H419" s="32" t="s">
        <v>95</v>
      </c>
      <c r="I419" s="32" t="s">
        <v>95</v>
      </c>
      <c r="J419" s="32" t="s">
        <v>95</v>
      </c>
      <c r="K419" s="32" t="s">
        <v>95</v>
      </c>
      <c r="L419" s="32" t="s">
        <v>95</v>
      </c>
      <c r="M419" s="48">
        <v>199</v>
      </c>
      <c r="N419" s="48">
        <v>1</v>
      </c>
      <c r="O419" s="48" t="s">
        <v>484</v>
      </c>
      <c r="P419" s="48">
        <v>1997</v>
      </c>
      <c r="Q419" s="48">
        <v>1999</v>
      </c>
      <c r="R419" s="49">
        <v>361</v>
      </c>
      <c r="S419" s="48">
        <v>10</v>
      </c>
      <c r="T419" s="48">
        <v>0</v>
      </c>
      <c r="U419" s="48">
        <f t="shared" si="26"/>
        <v>1</v>
      </c>
      <c r="V419" s="50">
        <f t="shared" si="27"/>
        <v>4</v>
      </c>
      <c r="W419" s="51">
        <v>1014</v>
      </c>
      <c r="X419" s="51">
        <v>1042</v>
      </c>
      <c r="Y419" s="51">
        <v>0</v>
      </c>
      <c r="Z419" s="32" t="s">
        <v>95</v>
      </c>
      <c r="AA419" s="50"/>
      <c r="AB419" s="52"/>
      <c r="AC419" s="48"/>
      <c r="AD419" s="48"/>
      <c r="AE419" s="48"/>
      <c r="AF419" s="48"/>
    </row>
    <row r="420" spans="1:32" s="36" customFormat="1" ht="14.4" x14ac:dyDescent="0.3">
      <c r="A420" s="32" t="s">
        <v>95</v>
      </c>
      <c r="B420" s="32" t="s">
        <v>95</v>
      </c>
      <c r="C420" s="32" t="s">
        <v>95</v>
      </c>
      <c r="D420" s="32" t="s">
        <v>95</v>
      </c>
      <c r="E420" s="32" t="s">
        <v>95</v>
      </c>
      <c r="F420" s="32" t="s">
        <v>95</v>
      </c>
      <c r="G420" s="32" t="s">
        <v>95</v>
      </c>
      <c r="H420" s="32" t="s">
        <v>95</v>
      </c>
      <c r="I420" s="32" t="s">
        <v>95</v>
      </c>
      <c r="J420" s="32" t="s">
        <v>95</v>
      </c>
      <c r="K420" s="32" t="s">
        <v>95</v>
      </c>
      <c r="L420" s="32" t="s">
        <v>95</v>
      </c>
      <c r="M420" s="48">
        <v>316</v>
      </c>
      <c r="N420" s="48">
        <v>1</v>
      </c>
      <c r="O420" s="48" t="s">
        <v>471</v>
      </c>
      <c r="P420" s="48">
        <v>1997</v>
      </c>
      <c r="Q420" s="48">
        <v>1999</v>
      </c>
      <c r="R420" s="49">
        <v>336.11</v>
      </c>
      <c r="S420" s="48">
        <v>10</v>
      </c>
      <c r="T420" s="48">
        <v>1</v>
      </c>
      <c r="U420" s="48">
        <f t="shared" si="26"/>
        <v>1</v>
      </c>
      <c r="V420" s="50">
        <f t="shared" si="27"/>
        <v>4</v>
      </c>
      <c r="W420" s="51">
        <v>671</v>
      </c>
      <c r="X420" s="51">
        <v>518</v>
      </c>
      <c r="Y420" s="51">
        <v>0</v>
      </c>
      <c r="Z420" s="32" t="s">
        <v>95</v>
      </c>
      <c r="AA420" s="50"/>
      <c r="AB420" s="52"/>
      <c r="AC420" s="48"/>
      <c r="AD420" s="48"/>
      <c r="AE420" s="48"/>
      <c r="AF420" s="48"/>
    </row>
    <row r="421" spans="1:32" s="36" customFormat="1" ht="14.4" x14ac:dyDescent="0.3">
      <c r="A421" s="32" t="s">
        <v>95</v>
      </c>
      <c r="B421" s="32" t="s">
        <v>95</v>
      </c>
      <c r="C421" s="32" t="s">
        <v>95</v>
      </c>
      <c r="D421" s="32" t="s">
        <v>95</v>
      </c>
      <c r="E421" s="32" t="s">
        <v>95</v>
      </c>
      <c r="F421" s="32" t="s">
        <v>95</v>
      </c>
      <c r="G421" s="32" t="s">
        <v>95</v>
      </c>
      <c r="H421" s="32" t="s">
        <v>95</v>
      </c>
      <c r="I421" s="32" t="s">
        <v>95</v>
      </c>
      <c r="J421" s="32" t="s">
        <v>95</v>
      </c>
      <c r="K421" s="32" t="s">
        <v>95</v>
      </c>
      <c r="L421" s="32" t="s">
        <v>95</v>
      </c>
      <c r="M421" s="48">
        <v>381</v>
      </c>
      <c r="N421" s="48">
        <v>1</v>
      </c>
      <c r="O421" s="48" t="s">
        <v>324</v>
      </c>
      <c r="P421" s="48">
        <v>1997</v>
      </c>
      <c r="Q421" s="48">
        <v>1999</v>
      </c>
      <c r="R421" s="49">
        <v>315</v>
      </c>
      <c r="S421" s="48">
        <v>10</v>
      </c>
      <c r="T421" s="48">
        <v>1</v>
      </c>
      <c r="U421" s="48">
        <f t="shared" si="26"/>
        <v>1</v>
      </c>
      <c r="V421" s="50">
        <f t="shared" si="27"/>
        <v>4</v>
      </c>
      <c r="W421" s="51">
        <v>1758</v>
      </c>
      <c r="X421" s="51">
        <v>221</v>
      </c>
      <c r="Y421" s="51">
        <v>0</v>
      </c>
      <c r="Z421" s="32" t="s">
        <v>95</v>
      </c>
      <c r="AA421" s="50"/>
      <c r="AB421" s="52"/>
      <c r="AC421" s="48"/>
      <c r="AD421" s="48"/>
      <c r="AE421" s="48"/>
      <c r="AF421" s="48"/>
    </row>
    <row r="422" spans="1:32" s="36" customFormat="1" ht="14.4" x14ac:dyDescent="0.3">
      <c r="A422" s="32" t="s">
        <v>95</v>
      </c>
      <c r="B422" s="32" t="s">
        <v>95</v>
      </c>
      <c r="C422" s="32" t="s">
        <v>95</v>
      </c>
      <c r="D422" s="32" t="s">
        <v>95</v>
      </c>
      <c r="E422" s="32" t="s">
        <v>95</v>
      </c>
      <c r="F422" s="32" t="s">
        <v>95</v>
      </c>
      <c r="G422" s="32" t="s">
        <v>95</v>
      </c>
      <c r="H422" s="32" t="s">
        <v>95</v>
      </c>
      <c r="I422" s="32" t="s">
        <v>95</v>
      </c>
      <c r="J422" s="32" t="s">
        <v>95</v>
      </c>
      <c r="K422" s="32" t="s">
        <v>95</v>
      </c>
      <c r="L422" s="32" t="s">
        <v>95</v>
      </c>
      <c r="M422" s="48">
        <v>507</v>
      </c>
      <c r="N422" s="48">
        <v>1</v>
      </c>
      <c r="O422" s="48" t="s">
        <v>331</v>
      </c>
      <c r="P422" s="48">
        <v>1997</v>
      </c>
      <c r="Q422" s="48">
        <v>1999</v>
      </c>
      <c r="R422" s="49">
        <v>600</v>
      </c>
      <c r="S422" s="48">
        <v>5</v>
      </c>
      <c r="T422" s="48">
        <v>1</v>
      </c>
      <c r="U422" s="48">
        <f t="shared" si="26"/>
        <v>1</v>
      </c>
      <c r="V422" s="50">
        <f t="shared" si="27"/>
        <v>7</v>
      </c>
      <c r="W422" s="51">
        <v>405</v>
      </c>
      <c r="X422" s="51">
        <v>89</v>
      </c>
      <c r="Y422" s="51">
        <v>0</v>
      </c>
      <c r="Z422" s="32" t="s">
        <v>95</v>
      </c>
      <c r="AA422" s="50"/>
      <c r="AB422" s="52"/>
      <c r="AC422" s="48"/>
      <c r="AD422" s="48"/>
      <c r="AE422" s="48"/>
      <c r="AF422" s="48"/>
    </row>
    <row r="423" spans="1:32" s="36" customFormat="1" ht="14.4" x14ac:dyDescent="0.3">
      <c r="A423" s="32" t="s">
        <v>95</v>
      </c>
      <c r="B423" s="32" t="s">
        <v>95</v>
      </c>
      <c r="C423" s="32" t="s">
        <v>95</v>
      </c>
      <c r="D423" s="32" t="s">
        <v>95</v>
      </c>
      <c r="E423" s="32" t="s">
        <v>95</v>
      </c>
      <c r="F423" s="32" t="s">
        <v>95</v>
      </c>
      <c r="G423" s="32" t="s">
        <v>95</v>
      </c>
      <c r="H423" s="32" t="s">
        <v>95</v>
      </c>
      <c r="I423" s="32" t="s">
        <v>95</v>
      </c>
      <c r="J423" s="32" t="s">
        <v>95</v>
      </c>
      <c r="K423" s="32" t="s">
        <v>95</v>
      </c>
      <c r="L423" s="32" t="s">
        <v>95</v>
      </c>
      <c r="M423" s="48">
        <v>611</v>
      </c>
      <c r="N423" s="48">
        <v>1</v>
      </c>
      <c r="O423" s="48" t="s">
        <v>332</v>
      </c>
      <c r="P423" s="48">
        <v>1997</v>
      </c>
      <c r="Q423" s="48">
        <v>1999</v>
      </c>
      <c r="R423" s="49">
        <v>291.14999999999998</v>
      </c>
      <c r="S423" s="48">
        <v>5</v>
      </c>
      <c r="T423" s="48">
        <v>1</v>
      </c>
      <c r="U423" s="48">
        <f t="shared" si="26"/>
        <v>1</v>
      </c>
      <c r="V423" s="50">
        <f t="shared" si="27"/>
        <v>3</v>
      </c>
      <c r="W423" s="51">
        <v>49</v>
      </c>
      <c r="X423" s="51">
        <v>26</v>
      </c>
      <c r="Y423" s="51">
        <v>0</v>
      </c>
      <c r="Z423" s="32" t="s">
        <v>95</v>
      </c>
      <c r="AA423" s="50"/>
      <c r="AB423" s="52"/>
      <c r="AC423" s="48"/>
      <c r="AD423" s="48"/>
      <c r="AE423" s="48"/>
      <c r="AF423" s="48"/>
    </row>
    <row r="424" spans="1:32" s="36" customFormat="1" ht="14.4" x14ac:dyDescent="0.3">
      <c r="A424" s="32" t="s">
        <v>95</v>
      </c>
      <c r="B424" s="32" t="s">
        <v>95</v>
      </c>
      <c r="C424" s="32" t="s">
        <v>95</v>
      </c>
      <c r="D424" s="32" t="s">
        <v>95</v>
      </c>
      <c r="E424" s="32" t="s">
        <v>95</v>
      </c>
      <c r="F424" s="32" t="s">
        <v>95</v>
      </c>
      <c r="G424" s="32" t="s">
        <v>95</v>
      </c>
      <c r="H424" s="32" t="s">
        <v>95</v>
      </c>
      <c r="I424" s="32" t="s">
        <v>95</v>
      </c>
      <c r="J424" s="32" t="s">
        <v>95</v>
      </c>
      <c r="K424" s="32" t="s">
        <v>95</v>
      </c>
      <c r="L424" s="32" t="s">
        <v>95</v>
      </c>
      <c r="M424" s="48">
        <v>659</v>
      </c>
      <c r="N424" s="48">
        <v>1</v>
      </c>
      <c r="O424" s="48" t="s">
        <v>334</v>
      </c>
      <c r="P424" s="48">
        <v>1997</v>
      </c>
      <c r="Q424" s="48">
        <v>1999</v>
      </c>
      <c r="R424" s="49">
        <v>500</v>
      </c>
      <c r="S424" s="48">
        <v>5</v>
      </c>
      <c r="T424" s="48">
        <v>1</v>
      </c>
      <c r="U424" s="48">
        <f t="shared" si="26"/>
        <v>1</v>
      </c>
      <c r="V424" s="50">
        <f t="shared" si="27"/>
        <v>6</v>
      </c>
      <c r="W424" s="51">
        <v>2365</v>
      </c>
      <c r="X424" s="51">
        <v>1994</v>
      </c>
      <c r="Y424" s="51">
        <v>0</v>
      </c>
      <c r="Z424" s="32" t="s">
        <v>95</v>
      </c>
      <c r="AA424" s="50"/>
      <c r="AB424" s="52"/>
      <c r="AC424" s="48"/>
      <c r="AD424" s="48"/>
      <c r="AE424" s="48"/>
      <c r="AF424" s="48"/>
    </row>
    <row r="425" spans="1:32" s="36" customFormat="1" ht="14.4" x14ac:dyDescent="0.3">
      <c r="A425" s="32" t="s">
        <v>95</v>
      </c>
      <c r="B425" s="32" t="s">
        <v>95</v>
      </c>
      <c r="C425" s="32" t="s">
        <v>95</v>
      </c>
      <c r="D425" s="32" t="s">
        <v>95</v>
      </c>
      <c r="E425" s="32" t="s">
        <v>95</v>
      </c>
      <c r="F425" s="32" t="s">
        <v>95</v>
      </c>
      <c r="G425" s="32" t="s">
        <v>95</v>
      </c>
      <c r="H425" s="32" t="s">
        <v>95</v>
      </c>
      <c r="I425" s="32" t="s">
        <v>95</v>
      </c>
      <c r="J425" s="32" t="s">
        <v>95</v>
      </c>
      <c r="K425" s="32" t="s">
        <v>95</v>
      </c>
      <c r="L425" s="32" t="s">
        <v>95</v>
      </c>
      <c r="M425" s="48">
        <v>719</v>
      </c>
      <c r="N425" s="48">
        <v>1</v>
      </c>
      <c r="O425" s="48" t="s">
        <v>231</v>
      </c>
      <c r="P425" s="48">
        <v>1997</v>
      </c>
      <c r="Q425" s="48">
        <v>1999</v>
      </c>
      <c r="R425" s="49">
        <v>321</v>
      </c>
      <c r="S425" s="48">
        <v>10</v>
      </c>
      <c r="T425" s="48">
        <v>0</v>
      </c>
      <c r="U425" s="48">
        <f t="shared" si="26"/>
        <v>1</v>
      </c>
      <c r="V425" s="50">
        <f t="shared" si="27"/>
        <v>4</v>
      </c>
      <c r="W425" s="51">
        <v>2595</v>
      </c>
      <c r="X425" s="51">
        <v>2679</v>
      </c>
      <c r="Y425" s="51">
        <v>0</v>
      </c>
      <c r="Z425" s="32" t="s">
        <v>95</v>
      </c>
      <c r="AA425" s="50"/>
      <c r="AB425" s="52"/>
      <c r="AC425" s="48"/>
      <c r="AD425" s="48"/>
      <c r="AE425" s="48"/>
      <c r="AF425" s="48"/>
    </row>
    <row r="426" spans="1:32" s="36" customFormat="1" ht="14.4" x14ac:dyDescent="0.3">
      <c r="A426" s="32" t="s">
        <v>95</v>
      </c>
      <c r="B426" s="32" t="s">
        <v>95</v>
      </c>
      <c r="C426" s="32" t="s">
        <v>95</v>
      </c>
      <c r="D426" s="32" t="s">
        <v>95</v>
      </c>
      <c r="E426" s="32" t="s">
        <v>95</v>
      </c>
      <c r="F426" s="32" t="s">
        <v>95</v>
      </c>
      <c r="G426" s="32" t="s">
        <v>95</v>
      </c>
      <c r="H426" s="32" t="s">
        <v>95</v>
      </c>
      <c r="I426" s="32" t="s">
        <v>95</v>
      </c>
      <c r="J426" s="32" t="s">
        <v>95</v>
      </c>
      <c r="K426" s="32" t="s">
        <v>95</v>
      </c>
      <c r="L426" s="32" t="s">
        <v>95</v>
      </c>
      <c r="M426" s="48">
        <v>727</v>
      </c>
      <c r="N426" s="48">
        <v>1</v>
      </c>
      <c r="O426" s="48" t="s">
        <v>260</v>
      </c>
      <c r="P426" s="48">
        <v>1997</v>
      </c>
      <c r="Q426" s="48">
        <v>1999</v>
      </c>
      <c r="R426" s="49">
        <v>310.3</v>
      </c>
      <c r="S426" s="48">
        <v>5</v>
      </c>
      <c r="T426" s="48">
        <v>0</v>
      </c>
      <c r="U426" s="48">
        <f t="shared" si="26"/>
        <v>1</v>
      </c>
      <c r="V426" s="50">
        <f t="shared" si="27"/>
        <v>4</v>
      </c>
      <c r="W426" s="51">
        <v>304</v>
      </c>
      <c r="X426" s="51">
        <v>367</v>
      </c>
      <c r="Y426" s="51">
        <v>0</v>
      </c>
      <c r="Z426" s="32" t="s">
        <v>95</v>
      </c>
      <c r="AA426" s="50"/>
      <c r="AB426" s="52"/>
      <c r="AC426" s="48"/>
      <c r="AD426" s="48"/>
      <c r="AE426" s="48"/>
      <c r="AF426" s="48"/>
    </row>
    <row r="427" spans="1:32" s="36" customFormat="1" ht="14.4" x14ac:dyDescent="0.3">
      <c r="A427" s="32" t="s">
        <v>95</v>
      </c>
      <c r="B427" s="32" t="s">
        <v>95</v>
      </c>
      <c r="C427" s="32" t="s">
        <v>95</v>
      </c>
      <c r="D427" s="32" t="s">
        <v>95</v>
      </c>
      <c r="E427" s="32" t="s">
        <v>95</v>
      </c>
      <c r="F427" s="32" t="s">
        <v>95</v>
      </c>
      <c r="G427" s="32" t="s">
        <v>95</v>
      </c>
      <c r="H427" s="32" t="s">
        <v>95</v>
      </c>
      <c r="I427" s="32" t="s">
        <v>95</v>
      </c>
      <c r="J427" s="32" t="s">
        <v>95</v>
      </c>
      <c r="K427" s="32" t="s">
        <v>95</v>
      </c>
      <c r="L427" s="32" t="s">
        <v>95</v>
      </c>
      <c r="M427" s="48">
        <v>728</v>
      </c>
      <c r="N427" s="48">
        <v>1</v>
      </c>
      <c r="O427" s="48" t="s">
        <v>346</v>
      </c>
      <c r="P427" s="48">
        <v>1997</v>
      </c>
      <c r="Q427" s="48">
        <v>1999</v>
      </c>
      <c r="R427" s="49">
        <v>407.18</v>
      </c>
      <c r="S427" s="48">
        <v>10</v>
      </c>
      <c r="T427" s="48">
        <v>1</v>
      </c>
      <c r="U427" s="48">
        <f t="shared" si="26"/>
        <v>1</v>
      </c>
      <c r="V427" s="50">
        <f t="shared" si="27"/>
        <v>5</v>
      </c>
      <c r="W427" s="51">
        <v>3375</v>
      </c>
      <c r="X427" s="51">
        <v>2445</v>
      </c>
      <c r="Y427" s="51">
        <v>0</v>
      </c>
      <c r="Z427" s="32" t="s">
        <v>95</v>
      </c>
      <c r="AA427" s="50"/>
      <c r="AB427" s="52"/>
      <c r="AC427" s="48"/>
      <c r="AD427" s="48"/>
      <c r="AE427" s="48"/>
      <c r="AF427" s="48"/>
    </row>
    <row r="428" spans="1:32" s="36" customFormat="1" ht="14.4" x14ac:dyDescent="0.3">
      <c r="A428" s="32" t="s">
        <v>95</v>
      </c>
      <c r="B428" s="32" t="s">
        <v>95</v>
      </c>
      <c r="C428" s="32" t="s">
        <v>95</v>
      </c>
      <c r="D428" s="32" t="s">
        <v>95</v>
      </c>
      <c r="E428" s="32" t="s">
        <v>95</v>
      </c>
      <c r="F428" s="32" t="s">
        <v>95</v>
      </c>
      <c r="G428" s="32" t="s">
        <v>95</v>
      </c>
      <c r="H428" s="32" t="s">
        <v>95</v>
      </c>
      <c r="I428" s="32" t="s">
        <v>95</v>
      </c>
      <c r="J428" s="32" t="s">
        <v>95</v>
      </c>
      <c r="K428" s="32" t="s">
        <v>95</v>
      </c>
      <c r="L428" s="32" t="s">
        <v>95</v>
      </c>
      <c r="M428" s="48">
        <v>728</v>
      </c>
      <c r="N428" s="48">
        <v>1</v>
      </c>
      <c r="O428" s="48" t="s">
        <v>346</v>
      </c>
      <c r="P428" s="48">
        <v>1997</v>
      </c>
      <c r="Q428" s="48">
        <v>1999</v>
      </c>
      <c r="R428" s="49">
        <v>81.22</v>
      </c>
      <c r="S428" s="48">
        <v>10</v>
      </c>
      <c r="T428" s="48">
        <v>1</v>
      </c>
      <c r="U428" s="48">
        <f t="shared" si="26"/>
        <v>1</v>
      </c>
      <c r="V428" s="50">
        <f t="shared" si="27"/>
        <v>1</v>
      </c>
      <c r="W428" s="51">
        <v>3113</v>
      </c>
      <c r="X428" s="51">
        <v>2686</v>
      </c>
      <c r="Y428" s="51">
        <v>0</v>
      </c>
      <c r="Z428" s="32" t="s">
        <v>95</v>
      </c>
      <c r="AA428" s="50"/>
      <c r="AB428" s="52"/>
      <c r="AC428" s="48"/>
      <c r="AD428" s="48"/>
      <c r="AE428" s="48"/>
      <c r="AF428" s="48"/>
    </row>
    <row r="429" spans="1:32" s="36" customFormat="1" ht="14.4" x14ac:dyDescent="0.3">
      <c r="A429" s="32" t="s">
        <v>95</v>
      </c>
      <c r="B429" s="32" t="s">
        <v>95</v>
      </c>
      <c r="C429" s="32" t="s">
        <v>95</v>
      </c>
      <c r="D429" s="32" t="s">
        <v>95</v>
      </c>
      <c r="E429" s="32" t="s">
        <v>95</v>
      </c>
      <c r="F429" s="32" t="s">
        <v>95</v>
      </c>
      <c r="G429" s="32" t="s">
        <v>95</v>
      </c>
      <c r="H429" s="32" t="s">
        <v>95</v>
      </c>
      <c r="I429" s="32" t="s">
        <v>95</v>
      </c>
      <c r="J429" s="32" t="s">
        <v>95</v>
      </c>
      <c r="K429" s="32" t="s">
        <v>95</v>
      </c>
      <c r="L429" s="32" t="s">
        <v>95</v>
      </c>
      <c r="M429" s="48">
        <v>741</v>
      </c>
      <c r="N429" s="48">
        <v>1</v>
      </c>
      <c r="O429" s="48" t="s">
        <v>347</v>
      </c>
      <c r="P429" s="48">
        <v>1997</v>
      </c>
      <c r="Q429" s="48">
        <v>1999</v>
      </c>
      <c r="R429" s="49">
        <v>315</v>
      </c>
      <c r="S429" s="48">
        <v>10</v>
      </c>
      <c r="T429" s="48">
        <v>1</v>
      </c>
      <c r="U429" s="48">
        <f t="shared" si="26"/>
        <v>1</v>
      </c>
      <c r="V429" s="50">
        <f t="shared" si="27"/>
        <v>4</v>
      </c>
      <c r="W429" s="51">
        <v>529</v>
      </c>
      <c r="X429" s="51">
        <v>337</v>
      </c>
      <c r="Y429" s="51">
        <v>0</v>
      </c>
      <c r="Z429" s="32" t="s">
        <v>95</v>
      </c>
      <c r="AA429" s="50"/>
      <c r="AB429" s="52"/>
      <c r="AC429" s="48"/>
      <c r="AD429" s="48"/>
      <c r="AE429" s="48"/>
      <c r="AF429" s="48"/>
    </row>
    <row r="430" spans="1:32" s="36" customFormat="1" ht="14.4" x14ac:dyDescent="0.3">
      <c r="A430" s="32" t="s">
        <v>95</v>
      </c>
      <c r="B430" s="32" t="s">
        <v>95</v>
      </c>
      <c r="C430" s="32" t="s">
        <v>95</v>
      </c>
      <c r="D430" s="32" t="s">
        <v>95</v>
      </c>
      <c r="E430" s="32" t="s">
        <v>95</v>
      </c>
      <c r="F430" s="32" t="s">
        <v>95</v>
      </c>
      <c r="G430" s="32" t="s">
        <v>95</v>
      </c>
      <c r="H430" s="32" t="s">
        <v>95</v>
      </c>
      <c r="I430" s="32" t="s">
        <v>95</v>
      </c>
      <c r="J430" s="32" t="s">
        <v>95</v>
      </c>
      <c r="K430" s="32" t="s">
        <v>95</v>
      </c>
      <c r="L430" s="32" t="s">
        <v>95</v>
      </c>
      <c r="M430" s="48">
        <v>881</v>
      </c>
      <c r="N430" s="48">
        <v>1</v>
      </c>
      <c r="O430" s="48" t="s">
        <v>359</v>
      </c>
      <c r="P430" s="48">
        <v>1997</v>
      </c>
      <c r="Q430" s="48">
        <v>1999</v>
      </c>
      <c r="R430" s="49">
        <v>315</v>
      </c>
      <c r="S430" s="48">
        <v>10</v>
      </c>
      <c r="T430" s="48">
        <v>1</v>
      </c>
      <c r="U430" s="48">
        <f t="shared" si="26"/>
        <v>1</v>
      </c>
      <c r="V430" s="50">
        <f t="shared" si="27"/>
        <v>4</v>
      </c>
      <c r="W430" s="51">
        <v>615</v>
      </c>
      <c r="X430" s="51">
        <v>297</v>
      </c>
      <c r="Y430" s="51">
        <v>0</v>
      </c>
      <c r="Z430" s="32" t="s">
        <v>95</v>
      </c>
      <c r="AA430" s="50"/>
      <c r="AB430" s="52"/>
      <c r="AC430" s="48"/>
      <c r="AD430" s="48"/>
      <c r="AE430" s="48"/>
      <c r="AF430" s="48"/>
    </row>
    <row r="431" spans="1:32" s="36" customFormat="1" ht="14.4" x14ac:dyDescent="0.3">
      <c r="A431" s="32" t="s">
        <v>95</v>
      </c>
      <c r="B431" s="32" t="s">
        <v>95</v>
      </c>
      <c r="C431" s="32" t="s">
        <v>95</v>
      </c>
      <c r="D431" s="32" t="s">
        <v>95</v>
      </c>
      <c r="E431" s="32" t="s">
        <v>95</v>
      </c>
      <c r="F431" s="32" t="s">
        <v>95</v>
      </c>
      <c r="G431" s="32" t="s">
        <v>95</v>
      </c>
      <c r="H431" s="32" t="s">
        <v>95</v>
      </c>
      <c r="I431" s="32" t="s">
        <v>95</v>
      </c>
      <c r="J431" s="32" t="s">
        <v>95</v>
      </c>
      <c r="K431" s="32" t="s">
        <v>95</v>
      </c>
      <c r="L431" s="32" t="s">
        <v>95</v>
      </c>
      <c r="M431" s="48">
        <v>882</v>
      </c>
      <c r="N431" s="48">
        <v>1</v>
      </c>
      <c r="O431" s="48" t="s">
        <v>360</v>
      </c>
      <c r="P431" s="48">
        <v>1997</v>
      </c>
      <c r="Q431" s="48">
        <v>1999</v>
      </c>
      <c r="R431" s="49">
        <v>96.19</v>
      </c>
      <c r="S431" s="48">
        <v>10</v>
      </c>
      <c r="T431" s="48">
        <v>1</v>
      </c>
      <c r="U431" s="48">
        <f t="shared" si="26"/>
        <v>1</v>
      </c>
      <c r="V431" s="50">
        <f t="shared" si="27"/>
        <v>1</v>
      </c>
      <c r="W431" s="51">
        <v>849</v>
      </c>
      <c r="X431" s="51">
        <v>309</v>
      </c>
      <c r="Y431" s="51">
        <v>0</v>
      </c>
      <c r="Z431" s="32" t="s">
        <v>95</v>
      </c>
      <c r="AA431" s="50"/>
      <c r="AB431" s="52"/>
      <c r="AC431" s="48"/>
      <c r="AD431" s="48"/>
      <c r="AE431" s="48"/>
      <c r="AF431" s="48"/>
    </row>
    <row r="432" spans="1:32" s="36" customFormat="1" ht="14.4" x14ac:dyDescent="0.3">
      <c r="A432" s="32" t="s">
        <v>95</v>
      </c>
      <c r="B432" s="32" t="s">
        <v>95</v>
      </c>
      <c r="C432" s="32" t="s">
        <v>95</v>
      </c>
      <c r="D432" s="32" t="s">
        <v>95</v>
      </c>
      <c r="E432" s="32" t="s">
        <v>95</v>
      </c>
      <c r="F432" s="32" t="s">
        <v>95</v>
      </c>
      <c r="G432" s="32" t="s">
        <v>95</v>
      </c>
      <c r="H432" s="32" t="s">
        <v>95</v>
      </c>
      <c r="I432" s="32" t="s">
        <v>95</v>
      </c>
      <c r="J432" s="32" t="s">
        <v>95</v>
      </c>
      <c r="K432" s="32" t="s">
        <v>95</v>
      </c>
      <c r="L432" s="32" t="s">
        <v>95</v>
      </c>
      <c r="M432" s="48">
        <v>12</v>
      </c>
      <c r="N432" s="48">
        <v>1</v>
      </c>
      <c r="O432" s="48" t="s">
        <v>485</v>
      </c>
      <c r="P432" s="48">
        <v>1998</v>
      </c>
      <c r="Q432" s="48">
        <v>1999</v>
      </c>
      <c r="R432" s="49">
        <v>141</v>
      </c>
      <c r="S432" s="48">
        <v>9</v>
      </c>
      <c r="T432" s="48">
        <v>1</v>
      </c>
      <c r="U432" s="48">
        <f t="shared" si="26"/>
        <v>0</v>
      </c>
      <c r="V432" s="50">
        <f t="shared" si="27"/>
        <v>2</v>
      </c>
      <c r="W432" s="51">
        <v>6106</v>
      </c>
      <c r="X432" s="51">
        <v>5565</v>
      </c>
      <c r="Y432" s="51">
        <v>0</v>
      </c>
      <c r="Z432" s="32" t="s">
        <v>95</v>
      </c>
      <c r="AA432" s="50"/>
      <c r="AB432" s="52"/>
      <c r="AC432" s="48"/>
      <c r="AD432" s="48"/>
      <c r="AE432" s="48"/>
      <c r="AF432" s="48"/>
    </row>
    <row r="433" spans="1:32" s="36" customFormat="1" ht="14.4" x14ac:dyDescent="0.3">
      <c r="A433" s="32" t="s">
        <v>95</v>
      </c>
      <c r="B433" s="32" t="s">
        <v>95</v>
      </c>
      <c r="C433" s="32" t="s">
        <v>95</v>
      </c>
      <c r="D433" s="32" t="s">
        <v>95</v>
      </c>
      <c r="E433" s="32" t="s">
        <v>95</v>
      </c>
      <c r="F433" s="32" t="s">
        <v>95</v>
      </c>
      <c r="G433" s="32" t="s">
        <v>95</v>
      </c>
      <c r="H433" s="32" t="s">
        <v>95</v>
      </c>
      <c r="I433" s="32" t="s">
        <v>95</v>
      </c>
      <c r="J433" s="32" t="s">
        <v>95</v>
      </c>
      <c r="K433" s="32" t="s">
        <v>95</v>
      </c>
      <c r="L433" s="32" t="s">
        <v>95</v>
      </c>
      <c r="M433" s="48">
        <v>16</v>
      </c>
      <c r="N433" s="48">
        <v>1</v>
      </c>
      <c r="O433" s="48" t="s">
        <v>235</v>
      </c>
      <c r="P433" s="48">
        <v>1998</v>
      </c>
      <c r="Q433" s="48">
        <v>1999</v>
      </c>
      <c r="R433" s="49">
        <v>350</v>
      </c>
      <c r="S433" s="48">
        <v>10</v>
      </c>
      <c r="T433" s="48">
        <v>0</v>
      </c>
      <c r="U433" s="48">
        <f t="shared" si="26"/>
        <v>0</v>
      </c>
      <c r="V433" s="50">
        <f t="shared" si="27"/>
        <v>4</v>
      </c>
      <c r="W433" s="51">
        <v>4439</v>
      </c>
      <c r="X433" s="51">
        <v>5183</v>
      </c>
      <c r="Y433" s="51">
        <v>0</v>
      </c>
      <c r="Z433" s="32" t="s">
        <v>95</v>
      </c>
      <c r="AA433" s="50"/>
      <c r="AB433" s="52"/>
      <c r="AC433" s="48"/>
      <c r="AD433" s="48"/>
      <c r="AE433" s="48"/>
      <c r="AF433" s="48"/>
    </row>
    <row r="434" spans="1:32" s="36" customFormat="1" ht="14.4" x14ac:dyDescent="0.3">
      <c r="A434" s="32" t="s">
        <v>95</v>
      </c>
      <c r="B434" s="32" t="s">
        <v>95</v>
      </c>
      <c r="C434" s="32" t="s">
        <v>95</v>
      </c>
      <c r="D434" s="32" t="s">
        <v>95</v>
      </c>
      <c r="E434" s="32" t="s">
        <v>95</v>
      </c>
      <c r="F434" s="32" t="s">
        <v>95</v>
      </c>
      <c r="G434" s="32" t="s">
        <v>95</v>
      </c>
      <c r="H434" s="32" t="s">
        <v>95</v>
      </c>
      <c r="I434" s="32" t="s">
        <v>95</v>
      </c>
      <c r="J434" s="32" t="s">
        <v>95</v>
      </c>
      <c r="K434" s="32" t="s">
        <v>95</v>
      </c>
      <c r="L434" s="32" t="s">
        <v>95</v>
      </c>
      <c r="M434" s="48">
        <v>21</v>
      </c>
      <c r="N434" s="48">
        <v>1</v>
      </c>
      <c r="O434" s="48" t="s">
        <v>447</v>
      </c>
      <c r="P434" s="48">
        <v>1998</v>
      </c>
      <c r="Q434" s="48">
        <v>1999</v>
      </c>
      <c r="R434" s="49">
        <v>459</v>
      </c>
      <c r="S434" s="48">
        <v>5</v>
      </c>
      <c r="T434" s="48">
        <v>0</v>
      </c>
      <c r="U434" s="48">
        <f t="shared" si="26"/>
        <v>0</v>
      </c>
      <c r="V434" s="50">
        <f t="shared" si="27"/>
        <v>5</v>
      </c>
      <c r="W434" s="51">
        <v>467</v>
      </c>
      <c r="X434" s="51">
        <v>524</v>
      </c>
      <c r="Y434" s="51">
        <v>0</v>
      </c>
      <c r="Z434" s="32" t="s">
        <v>95</v>
      </c>
      <c r="AA434" s="50"/>
      <c r="AB434" s="52"/>
      <c r="AC434" s="48"/>
      <c r="AD434" s="48"/>
      <c r="AE434" s="48"/>
      <c r="AF434" s="48"/>
    </row>
    <row r="435" spans="1:32" s="36" customFormat="1" ht="14.4" x14ac:dyDescent="0.3">
      <c r="A435" s="32" t="s">
        <v>95</v>
      </c>
      <c r="B435" s="32" t="s">
        <v>95</v>
      </c>
      <c r="C435" s="32" t="s">
        <v>95</v>
      </c>
      <c r="D435" s="32" t="s">
        <v>95</v>
      </c>
      <c r="E435" s="32" t="s">
        <v>95</v>
      </c>
      <c r="F435" s="32" t="s">
        <v>95</v>
      </c>
      <c r="G435" s="32" t="s">
        <v>95</v>
      </c>
      <c r="H435" s="32" t="s">
        <v>95</v>
      </c>
      <c r="I435" s="32" t="s">
        <v>95</v>
      </c>
      <c r="J435" s="32" t="s">
        <v>95</v>
      </c>
      <c r="K435" s="32" t="s">
        <v>95</v>
      </c>
      <c r="L435" s="32" t="s">
        <v>95</v>
      </c>
      <c r="M435" s="48">
        <v>99</v>
      </c>
      <c r="N435" s="48">
        <v>1</v>
      </c>
      <c r="O435" s="48" t="s">
        <v>315</v>
      </c>
      <c r="P435" s="48">
        <v>1998</v>
      </c>
      <c r="Q435" s="48">
        <v>1999</v>
      </c>
      <c r="R435" s="49">
        <v>101.17</v>
      </c>
      <c r="S435" s="48">
        <v>10</v>
      </c>
      <c r="T435" s="48">
        <v>0</v>
      </c>
      <c r="U435" s="48">
        <f t="shared" si="26"/>
        <v>0</v>
      </c>
      <c r="V435" s="50">
        <f t="shared" si="27"/>
        <v>2</v>
      </c>
      <c r="W435" s="51">
        <v>861</v>
      </c>
      <c r="X435" s="51">
        <v>1072</v>
      </c>
      <c r="Y435" s="51">
        <v>0</v>
      </c>
      <c r="Z435" s="32" t="s">
        <v>95</v>
      </c>
      <c r="AA435" s="50"/>
      <c r="AB435" s="52"/>
      <c r="AC435" s="48"/>
      <c r="AD435" s="48"/>
      <c r="AE435" s="48"/>
      <c r="AF435" s="48"/>
    </row>
    <row r="436" spans="1:32" s="36" customFormat="1" ht="14.4" x14ac:dyDescent="0.3">
      <c r="A436" s="32" t="s">
        <v>95</v>
      </c>
      <c r="B436" s="32" t="s">
        <v>95</v>
      </c>
      <c r="C436" s="32" t="s">
        <v>95</v>
      </c>
      <c r="D436" s="32" t="s">
        <v>95</v>
      </c>
      <c r="E436" s="32" t="s">
        <v>95</v>
      </c>
      <c r="F436" s="32" t="s">
        <v>95</v>
      </c>
      <c r="G436" s="32" t="s">
        <v>95</v>
      </c>
      <c r="H436" s="32" t="s">
        <v>95</v>
      </c>
      <c r="I436" s="32" t="s">
        <v>95</v>
      </c>
      <c r="J436" s="32" t="s">
        <v>95</v>
      </c>
      <c r="K436" s="32" t="s">
        <v>95</v>
      </c>
      <c r="L436" s="32" t="s">
        <v>95</v>
      </c>
      <c r="M436" s="48">
        <v>100</v>
      </c>
      <c r="N436" s="48">
        <v>1</v>
      </c>
      <c r="O436" s="48" t="s">
        <v>316</v>
      </c>
      <c r="P436" s="48">
        <v>1998</v>
      </c>
      <c r="Q436" s="48">
        <v>1999</v>
      </c>
      <c r="R436" s="49">
        <v>113.16</v>
      </c>
      <c r="S436" s="48">
        <v>10</v>
      </c>
      <c r="T436" s="48">
        <v>0</v>
      </c>
      <c r="U436" s="48">
        <f t="shared" si="26"/>
        <v>0</v>
      </c>
      <c r="V436" s="50">
        <f t="shared" si="27"/>
        <v>2</v>
      </c>
      <c r="W436" s="51">
        <v>299</v>
      </c>
      <c r="X436" s="51">
        <v>380</v>
      </c>
      <c r="Y436" s="51">
        <v>0</v>
      </c>
      <c r="Z436" s="32" t="s">
        <v>95</v>
      </c>
      <c r="AA436" s="50"/>
      <c r="AB436" s="52"/>
      <c r="AC436" s="48"/>
      <c r="AD436" s="48"/>
      <c r="AE436" s="48"/>
      <c r="AF436" s="48"/>
    </row>
    <row r="437" spans="1:32" s="36" customFormat="1" ht="14.4" x14ac:dyDescent="0.3">
      <c r="A437" s="32" t="s">
        <v>95</v>
      </c>
      <c r="B437" s="32" t="s">
        <v>95</v>
      </c>
      <c r="C437" s="32" t="s">
        <v>95</v>
      </c>
      <c r="D437" s="32" t="s">
        <v>95</v>
      </c>
      <c r="E437" s="32" t="s">
        <v>95</v>
      </c>
      <c r="F437" s="32" t="s">
        <v>95</v>
      </c>
      <c r="G437" s="32" t="s">
        <v>95</v>
      </c>
      <c r="H437" s="32" t="s">
        <v>95</v>
      </c>
      <c r="I437" s="32" t="s">
        <v>95</v>
      </c>
      <c r="J437" s="32" t="s">
        <v>95</v>
      </c>
      <c r="K437" s="32" t="s">
        <v>95</v>
      </c>
      <c r="L437" s="32" t="s">
        <v>95</v>
      </c>
      <c r="M437" s="48">
        <v>110</v>
      </c>
      <c r="N437" s="48">
        <v>1</v>
      </c>
      <c r="O437" s="48" t="s">
        <v>240</v>
      </c>
      <c r="P437" s="48">
        <v>1998</v>
      </c>
      <c r="Q437" s="48">
        <v>1999</v>
      </c>
      <c r="R437" s="49">
        <v>50</v>
      </c>
      <c r="S437" s="48">
        <v>10</v>
      </c>
      <c r="T437" s="48">
        <v>1</v>
      </c>
      <c r="U437" s="48">
        <f t="shared" si="26"/>
        <v>0</v>
      </c>
      <c r="V437" s="50">
        <f t="shared" si="27"/>
        <v>1</v>
      </c>
      <c r="W437" s="51">
        <v>1571</v>
      </c>
      <c r="X437" s="51">
        <v>1351</v>
      </c>
      <c r="Y437" s="51">
        <v>0</v>
      </c>
      <c r="Z437" s="32" t="s">
        <v>95</v>
      </c>
      <c r="AA437" s="50"/>
      <c r="AB437" s="52"/>
      <c r="AC437" s="48"/>
      <c r="AD437" s="48"/>
      <c r="AE437" s="48"/>
      <c r="AF437" s="48"/>
    </row>
    <row r="438" spans="1:32" s="36" customFormat="1" ht="14.4" x14ac:dyDescent="0.3">
      <c r="A438" s="32" t="s">
        <v>95</v>
      </c>
      <c r="B438" s="32" t="s">
        <v>95</v>
      </c>
      <c r="C438" s="32" t="s">
        <v>95</v>
      </c>
      <c r="D438" s="32" t="s">
        <v>95</v>
      </c>
      <c r="E438" s="32" t="s">
        <v>95</v>
      </c>
      <c r="F438" s="32" t="s">
        <v>95</v>
      </c>
      <c r="G438" s="32" t="s">
        <v>95</v>
      </c>
      <c r="H438" s="32" t="s">
        <v>95</v>
      </c>
      <c r="I438" s="32" t="s">
        <v>95</v>
      </c>
      <c r="J438" s="32" t="s">
        <v>95</v>
      </c>
      <c r="K438" s="32" t="s">
        <v>95</v>
      </c>
      <c r="L438" s="32" t="s">
        <v>95</v>
      </c>
      <c r="M438" s="48">
        <v>138</v>
      </c>
      <c r="N438" s="48">
        <v>1</v>
      </c>
      <c r="O438" s="48" t="s">
        <v>243</v>
      </c>
      <c r="P438" s="48">
        <v>1998</v>
      </c>
      <c r="Q438" s="48">
        <v>1999</v>
      </c>
      <c r="R438" s="49">
        <v>315</v>
      </c>
      <c r="S438" s="48">
        <v>5</v>
      </c>
      <c r="T438" s="48">
        <v>1</v>
      </c>
      <c r="U438" s="48">
        <f t="shared" si="26"/>
        <v>0</v>
      </c>
      <c r="V438" s="50">
        <f t="shared" si="27"/>
        <v>4</v>
      </c>
      <c r="W438" s="51">
        <v>3688</v>
      </c>
      <c r="X438" s="51">
        <v>2911</v>
      </c>
      <c r="Y438" s="51">
        <v>0</v>
      </c>
      <c r="Z438" s="32" t="s">
        <v>95</v>
      </c>
      <c r="AA438" s="50"/>
      <c r="AB438" s="52"/>
      <c r="AC438" s="48"/>
      <c r="AD438" s="48"/>
      <c r="AE438" s="48"/>
      <c r="AF438" s="48"/>
    </row>
    <row r="439" spans="1:32" s="36" customFormat="1" ht="14.4" x14ac:dyDescent="0.3">
      <c r="A439" s="32" t="s">
        <v>95</v>
      </c>
      <c r="B439" s="32" t="s">
        <v>95</v>
      </c>
      <c r="C439" s="32" t="s">
        <v>95</v>
      </c>
      <c r="D439" s="32" t="s">
        <v>95</v>
      </c>
      <c r="E439" s="32" t="s">
        <v>95</v>
      </c>
      <c r="F439" s="32" t="s">
        <v>95</v>
      </c>
      <c r="G439" s="32" t="s">
        <v>95</v>
      </c>
      <c r="H439" s="32" t="s">
        <v>95</v>
      </c>
      <c r="I439" s="32" t="s">
        <v>95</v>
      </c>
      <c r="J439" s="32" t="s">
        <v>95</v>
      </c>
      <c r="K439" s="32" t="s">
        <v>95</v>
      </c>
      <c r="L439" s="32" t="s">
        <v>95</v>
      </c>
      <c r="M439" s="48">
        <v>146</v>
      </c>
      <c r="N439" s="48">
        <v>1</v>
      </c>
      <c r="O439" s="48" t="s">
        <v>369</v>
      </c>
      <c r="P439" s="48">
        <v>1998</v>
      </c>
      <c r="Q439" s="48">
        <v>1999</v>
      </c>
      <c r="R439" s="49">
        <v>350</v>
      </c>
      <c r="S439" s="48">
        <v>5</v>
      </c>
      <c r="T439" s="48">
        <v>1</v>
      </c>
      <c r="U439" s="48">
        <f t="shared" si="26"/>
        <v>0</v>
      </c>
      <c r="V439" s="50">
        <f t="shared" si="27"/>
        <v>4</v>
      </c>
      <c r="W439" s="51">
        <v>804</v>
      </c>
      <c r="X439" s="51">
        <v>676</v>
      </c>
      <c r="Y439" s="51">
        <v>0</v>
      </c>
      <c r="Z439" s="32" t="s">
        <v>95</v>
      </c>
      <c r="AA439" s="50"/>
      <c r="AB439" s="52"/>
      <c r="AC439" s="48"/>
      <c r="AD439" s="48"/>
      <c r="AE439" s="48"/>
      <c r="AF439" s="48"/>
    </row>
    <row r="440" spans="1:32" s="36" customFormat="1" ht="14.4" x14ac:dyDescent="0.3">
      <c r="A440" s="32" t="s">
        <v>95</v>
      </c>
      <c r="B440" s="32" t="s">
        <v>95</v>
      </c>
      <c r="C440" s="32" t="s">
        <v>95</v>
      </c>
      <c r="D440" s="32" t="s">
        <v>95</v>
      </c>
      <c r="E440" s="32" t="s">
        <v>95</v>
      </c>
      <c r="F440" s="32" t="s">
        <v>95</v>
      </c>
      <c r="G440" s="32" t="s">
        <v>95</v>
      </c>
      <c r="H440" s="32" t="s">
        <v>95</v>
      </c>
      <c r="I440" s="32" t="s">
        <v>95</v>
      </c>
      <c r="J440" s="32" t="s">
        <v>95</v>
      </c>
      <c r="K440" s="32" t="s">
        <v>95</v>
      </c>
      <c r="L440" s="32" t="s">
        <v>95</v>
      </c>
      <c r="M440" s="48">
        <v>150</v>
      </c>
      <c r="N440" s="48">
        <v>1</v>
      </c>
      <c r="O440" s="48" t="s">
        <v>317</v>
      </c>
      <c r="P440" s="48">
        <v>1998</v>
      </c>
      <c r="Q440" s="48">
        <v>1999</v>
      </c>
      <c r="R440" s="49">
        <v>158.97999999999999</v>
      </c>
      <c r="S440" s="48">
        <v>5</v>
      </c>
      <c r="T440" s="48">
        <v>1</v>
      </c>
      <c r="U440" s="48">
        <f t="shared" si="26"/>
        <v>0</v>
      </c>
      <c r="V440" s="50">
        <f t="shared" si="27"/>
        <v>2</v>
      </c>
      <c r="W440" s="51">
        <v>802</v>
      </c>
      <c r="X440" s="51">
        <v>610</v>
      </c>
      <c r="Y440" s="51">
        <v>0</v>
      </c>
      <c r="Z440" s="32" t="s">
        <v>95</v>
      </c>
      <c r="AA440" s="50"/>
      <c r="AB440" s="52"/>
      <c r="AC440" s="48"/>
      <c r="AD440" s="48"/>
      <c r="AE440" s="48"/>
      <c r="AF440" s="48"/>
    </row>
    <row r="441" spans="1:32" s="36" customFormat="1" ht="14.4" x14ac:dyDescent="0.3">
      <c r="A441" s="32" t="s">
        <v>95</v>
      </c>
      <c r="B441" s="32" t="s">
        <v>95</v>
      </c>
      <c r="C441" s="32" t="s">
        <v>95</v>
      </c>
      <c r="D441" s="32" t="s">
        <v>95</v>
      </c>
      <c r="E441" s="32" t="s">
        <v>95</v>
      </c>
      <c r="F441" s="32" t="s">
        <v>95</v>
      </c>
      <c r="G441" s="32" t="s">
        <v>95</v>
      </c>
      <c r="H441" s="32" t="s">
        <v>95</v>
      </c>
      <c r="I441" s="32" t="s">
        <v>95</v>
      </c>
      <c r="J441" s="32" t="s">
        <v>95</v>
      </c>
      <c r="K441" s="32" t="s">
        <v>95</v>
      </c>
      <c r="L441" s="32" t="s">
        <v>95</v>
      </c>
      <c r="M441" s="48">
        <v>152</v>
      </c>
      <c r="N441" s="48">
        <v>1</v>
      </c>
      <c r="O441" s="48" t="s">
        <v>486</v>
      </c>
      <c r="P441" s="48">
        <v>1998</v>
      </c>
      <c r="Q441" s="48">
        <v>1999</v>
      </c>
      <c r="R441" s="49">
        <v>290.76</v>
      </c>
      <c r="S441" s="48">
        <v>10</v>
      </c>
      <c r="T441" s="48">
        <v>1</v>
      </c>
      <c r="U441" s="48">
        <f t="shared" si="26"/>
        <v>0</v>
      </c>
      <c r="V441" s="50">
        <f t="shared" si="27"/>
        <v>3</v>
      </c>
      <c r="W441" s="51">
        <v>6336</v>
      </c>
      <c r="X441" s="51">
        <v>4703</v>
      </c>
      <c r="Y441" s="51">
        <v>0</v>
      </c>
      <c r="Z441" s="32" t="s">
        <v>95</v>
      </c>
      <c r="AA441" s="50"/>
      <c r="AB441" s="52"/>
      <c r="AC441" s="48"/>
      <c r="AD441" s="48"/>
      <c r="AE441" s="48"/>
      <c r="AF441" s="48"/>
    </row>
    <row r="442" spans="1:32" s="36" customFormat="1" ht="14.4" x14ac:dyDescent="0.3">
      <c r="A442" s="32" t="s">
        <v>95</v>
      </c>
      <c r="B442" s="32" t="s">
        <v>95</v>
      </c>
      <c r="C442" s="32" t="s">
        <v>95</v>
      </c>
      <c r="D442" s="32" t="s">
        <v>95</v>
      </c>
      <c r="E442" s="32" t="s">
        <v>95</v>
      </c>
      <c r="F442" s="32" t="s">
        <v>95</v>
      </c>
      <c r="G442" s="32" t="s">
        <v>95</v>
      </c>
      <c r="H442" s="32" t="s">
        <v>95</v>
      </c>
      <c r="I442" s="32" t="s">
        <v>95</v>
      </c>
      <c r="J442" s="32" t="s">
        <v>95</v>
      </c>
      <c r="K442" s="32" t="s">
        <v>95</v>
      </c>
      <c r="L442" s="32" t="s">
        <v>95</v>
      </c>
      <c r="M442" s="48">
        <v>162</v>
      </c>
      <c r="N442" s="48">
        <v>1</v>
      </c>
      <c r="O442" s="48" t="s">
        <v>487</v>
      </c>
      <c r="P442" s="48">
        <v>1998</v>
      </c>
      <c r="Q442" s="48">
        <v>1999</v>
      </c>
      <c r="R442" s="49">
        <v>315</v>
      </c>
      <c r="S442" s="48">
        <v>10</v>
      </c>
      <c r="T442" s="48">
        <v>0</v>
      </c>
      <c r="U442" s="48">
        <f t="shared" si="26"/>
        <v>0</v>
      </c>
      <c r="V442" s="50">
        <f t="shared" si="27"/>
        <v>4</v>
      </c>
      <c r="W442" s="51">
        <v>669</v>
      </c>
      <c r="X442" s="51">
        <v>1346</v>
      </c>
      <c r="Y442" s="51">
        <v>0</v>
      </c>
      <c r="Z442" s="32" t="s">
        <v>95</v>
      </c>
      <c r="AA442" s="50"/>
      <c r="AB442" s="52"/>
      <c r="AC442" s="48"/>
      <c r="AD442" s="48"/>
      <c r="AE442" s="48"/>
      <c r="AF442" s="48"/>
    </row>
    <row r="443" spans="1:32" s="36" customFormat="1" ht="14.4" x14ac:dyDescent="0.3">
      <c r="A443" s="32" t="s">
        <v>95</v>
      </c>
      <c r="B443" s="32" t="s">
        <v>95</v>
      </c>
      <c r="C443" s="32" t="s">
        <v>95</v>
      </c>
      <c r="D443" s="32" t="s">
        <v>95</v>
      </c>
      <c r="E443" s="32" t="s">
        <v>95</v>
      </c>
      <c r="F443" s="32" t="s">
        <v>95</v>
      </c>
      <c r="G443" s="32" t="s">
        <v>95</v>
      </c>
      <c r="H443" s="32" t="s">
        <v>95</v>
      </c>
      <c r="I443" s="32" t="s">
        <v>95</v>
      </c>
      <c r="J443" s="32" t="s">
        <v>95</v>
      </c>
      <c r="K443" s="32" t="s">
        <v>95</v>
      </c>
      <c r="L443" s="32" t="s">
        <v>95</v>
      </c>
      <c r="M443" s="48">
        <v>192</v>
      </c>
      <c r="N443" s="48">
        <v>1</v>
      </c>
      <c r="O443" s="48" t="s">
        <v>318</v>
      </c>
      <c r="P443" s="48">
        <v>1998</v>
      </c>
      <c r="Q443" s="48">
        <v>1999</v>
      </c>
      <c r="R443" s="49">
        <v>175</v>
      </c>
      <c r="S443" s="48">
        <v>10</v>
      </c>
      <c r="T443" s="48">
        <v>1</v>
      </c>
      <c r="U443" s="48">
        <f t="shared" si="26"/>
        <v>0</v>
      </c>
      <c r="V443" s="50">
        <f t="shared" si="27"/>
        <v>2</v>
      </c>
      <c r="W443" s="51">
        <v>3483</v>
      </c>
      <c r="X443" s="51">
        <v>3414</v>
      </c>
      <c r="Y443" s="51">
        <v>0</v>
      </c>
      <c r="Z443" s="32" t="s">
        <v>95</v>
      </c>
      <c r="AA443" s="50"/>
      <c r="AB443" s="52"/>
      <c r="AC443" s="48"/>
      <c r="AD443" s="48"/>
      <c r="AE443" s="48"/>
      <c r="AF443" s="48"/>
    </row>
    <row r="444" spans="1:32" s="36" customFormat="1" ht="14.4" x14ac:dyDescent="0.3">
      <c r="A444" s="32" t="s">
        <v>95</v>
      </c>
      <c r="B444" s="32" t="s">
        <v>95</v>
      </c>
      <c r="C444" s="32" t="s">
        <v>95</v>
      </c>
      <c r="D444" s="32" t="s">
        <v>95</v>
      </c>
      <c r="E444" s="32" t="s">
        <v>95</v>
      </c>
      <c r="F444" s="32" t="s">
        <v>95</v>
      </c>
      <c r="G444" s="32" t="s">
        <v>95</v>
      </c>
      <c r="H444" s="32" t="s">
        <v>95</v>
      </c>
      <c r="I444" s="32" t="s">
        <v>95</v>
      </c>
      <c r="J444" s="32" t="s">
        <v>95</v>
      </c>
      <c r="K444" s="32" t="s">
        <v>95</v>
      </c>
      <c r="L444" s="32" t="s">
        <v>95</v>
      </c>
      <c r="M444" s="48">
        <v>192</v>
      </c>
      <c r="N444" s="48">
        <v>1</v>
      </c>
      <c r="O444" s="48" t="s">
        <v>318</v>
      </c>
      <c r="P444" s="48">
        <v>1998</v>
      </c>
      <c r="Q444" s="48">
        <v>1999</v>
      </c>
      <c r="R444" s="49">
        <v>85</v>
      </c>
      <c r="S444" s="48">
        <v>10</v>
      </c>
      <c r="T444" s="48">
        <v>0</v>
      </c>
      <c r="U444" s="48">
        <f t="shared" si="26"/>
        <v>0</v>
      </c>
      <c r="V444" s="50">
        <f t="shared" si="27"/>
        <v>1</v>
      </c>
      <c r="W444" s="51">
        <v>2849</v>
      </c>
      <c r="X444" s="51">
        <v>3955</v>
      </c>
      <c r="Y444" s="51">
        <v>0</v>
      </c>
      <c r="Z444" s="32" t="s">
        <v>95</v>
      </c>
      <c r="AA444" s="50"/>
      <c r="AB444" s="52"/>
      <c r="AC444" s="48"/>
      <c r="AD444" s="48"/>
      <c r="AE444" s="48"/>
      <c r="AF444" s="48"/>
    </row>
    <row r="445" spans="1:32" s="36" customFormat="1" ht="14.4" x14ac:dyDescent="0.3">
      <c r="A445" s="32" t="s">
        <v>95</v>
      </c>
      <c r="B445" s="32" t="s">
        <v>95</v>
      </c>
      <c r="C445" s="32" t="s">
        <v>95</v>
      </c>
      <c r="D445" s="32" t="s">
        <v>95</v>
      </c>
      <c r="E445" s="32" t="s">
        <v>95</v>
      </c>
      <c r="F445" s="32" t="s">
        <v>95</v>
      </c>
      <c r="G445" s="32" t="s">
        <v>95</v>
      </c>
      <c r="H445" s="32" t="s">
        <v>95</v>
      </c>
      <c r="I445" s="32" t="s">
        <v>95</v>
      </c>
      <c r="J445" s="32" t="s">
        <v>95</v>
      </c>
      <c r="K445" s="32" t="s">
        <v>95</v>
      </c>
      <c r="L445" s="32" t="s">
        <v>95</v>
      </c>
      <c r="M445" s="48">
        <v>194</v>
      </c>
      <c r="N445" s="48">
        <v>1</v>
      </c>
      <c r="O445" s="48" t="s">
        <v>319</v>
      </c>
      <c r="P445" s="48">
        <v>1998</v>
      </c>
      <c r="Q445" s="48">
        <v>1999</v>
      </c>
      <c r="R445" s="49">
        <v>272.87</v>
      </c>
      <c r="S445" s="48">
        <v>5</v>
      </c>
      <c r="T445" s="48">
        <v>1</v>
      </c>
      <c r="U445" s="48">
        <f t="shared" si="26"/>
        <v>0</v>
      </c>
      <c r="V445" s="50">
        <f t="shared" si="27"/>
        <v>3</v>
      </c>
      <c r="W445" s="51">
        <v>8002</v>
      </c>
      <c r="X445" s="51">
        <v>6904</v>
      </c>
      <c r="Y445" s="51">
        <v>0</v>
      </c>
      <c r="Z445" s="32" t="s">
        <v>95</v>
      </c>
      <c r="AA445" s="50"/>
      <c r="AB445" s="52"/>
      <c r="AC445" s="48"/>
      <c r="AD445" s="48"/>
      <c r="AE445" s="48"/>
      <c r="AF445" s="48"/>
    </row>
    <row r="446" spans="1:32" s="36" customFormat="1" ht="14.4" x14ac:dyDescent="0.3">
      <c r="A446" s="32" t="s">
        <v>95</v>
      </c>
      <c r="B446" s="32" t="s">
        <v>95</v>
      </c>
      <c r="C446" s="32" t="s">
        <v>95</v>
      </c>
      <c r="D446" s="32" t="s">
        <v>95</v>
      </c>
      <c r="E446" s="32" t="s">
        <v>95</v>
      </c>
      <c r="F446" s="32" t="s">
        <v>95</v>
      </c>
      <c r="G446" s="32" t="s">
        <v>95</v>
      </c>
      <c r="H446" s="32" t="s">
        <v>95</v>
      </c>
      <c r="I446" s="32" t="s">
        <v>95</v>
      </c>
      <c r="J446" s="32" t="s">
        <v>95</v>
      </c>
      <c r="K446" s="32" t="s">
        <v>95</v>
      </c>
      <c r="L446" s="32" t="s">
        <v>95</v>
      </c>
      <c r="M446" s="48">
        <v>194</v>
      </c>
      <c r="N446" s="48">
        <v>1</v>
      </c>
      <c r="O446" s="48" t="s">
        <v>319</v>
      </c>
      <c r="P446" s="48">
        <v>1998</v>
      </c>
      <c r="Q446" s="48">
        <v>1999</v>
      </c>
      <c r="R446" s="49">
        <v>50</v>
      </c>
      <c r="S446" s="48">
        <v>3</v>
      </c>
      <c r="T446" s="48">
        <v>1</v>
      </c>
      <c r="U446" s="48">
        <f t="shared" si="26"/>
        <v>0</v>
      </c>
      <c r="V446" s="50">
        <f t="shared" si="27"/>
        <v>1</v>
      </c>
      <c r="W446" s="51">
        <v>7424</v>
      </c>
      <c r="X446" s="51">
        <v>7419</v>
      </c>
      <c r="Y446" s="51">
        <v>0</v>
      </c>
      <c r="Z446" s="32" t="s">
        <v>95</v>
      </c>
      <c r="AA446" s="50"/>
      <c r="AB446" s="52"/>
      <c r="AC446" s="48"/>
      <c r="AD446" s="48"/>
      <c r="AE446" s="48"/>
      <c r="AF446" s="48"/>
    </row>
    <row r="447" spans="1:32" s="36" customFormat="1" ht="14.4" x14ac:dyDescent="0.3">
      <c r="A447" s="32" t="s">
        <v>95</v>
      </c>
      <c r="B447" s="32" t="s">
        <v>95</v>
      </c>
      <c r="C447" s="32" t="s">
        <v>95</v>
      </c>
      <c r="D447" s="32" t="s">
        <v>95</v>
      </c>
      <c r="E447" s="32" t="s">
        <v>95</v>
      </c>
      <c r="F447" s="32" t="s">
        <v>95</v>
      </c>
      <c r="G447" s="32" t="s">
        <v>95</v>
      </c>
      <c r="H447" s="32" t="s">
        <v>95</v>
      </c>
      <c r="I447" s="32" t="s">
        <v>95</v>
      </c>
      <c r="J447" s="32" t="s">
        <v>95</v>
      </c>
      <c r="K447" s="32" t="s">
        <v>95</v>
      </c>
      <c r="L447" s="32" t="s">
        <v>95</v>
      </c>
      <c r="M447" s="48">
        <v>199</v>
      </c>
      <c r="N447" s="48">
        <v>1</v>
      </c>
      <c r="O447" s="48" t="s">
        <v>484</v>
      </c>
      <c r="P447" s="48">
        <v>1998</v>
      </c>
      <c r="Q447" s="48">
        <v>1999</v>
      </c>
      <c r="R447" s="49">
        <v>361</v>
      </c>
      <c r="S447" s="48">
        <v>10</v>
      </c>
      <c r="T447" s="48">
        <v>1</v>
      </c>
      <c r="U447" s="48">
        <f t="shared" si="26"/>
        <v>0</v>
      </c>
      <c r="V447" s="50">
        <f t="shared" si="27"/>
        <v>4</v>
      </c>
      <c r="W447" s="51">
        <v>6116</v>
      </c>
      <c r="X447" s="51">
        <v>4679</v>
      </c>
      <c r="Y447" s="51">
        <v>0</v>
      </c>
      <c r="Z447" s="32" t="s">
        <v>95</v>
      </c>
      <c r="AA447" s="50"/>
      <c r="AB447" s="52"/>
      <c r="AC447" s="48"/>
      <c r="AD447" s="48"/>
      <c r="AE447" s="48"/>
      <c r="AF447" s="48"/>
    </row>
    <row r="448" spans="1:32" s="36" customFormat="1" ht="14.4" x14ac:dyDescent="0.3">
      <c r="A448" s="32" t="s">
        <v>95</v>
      </c>
      <c r="B448" s="32" t="s">
        <v>95</v>
      </c>
      <c r="C448" s="32" t="s">
        <v>95</v>
      </c>
      <c r="D448" s="32" t="s">
        <v>95</v>
      </c>
      <c r="E448" s="32" t="s">
        <v>95</v>
      </c>
      <c r="F448" s="32" t="s">
        <v>95</v>
      </c>
      <c r="G448" s="32" t="s">
        <v>95</v>
      </c>
      <c r="H448" s="32" t="s">
        <v>95</v>
      </c>
      <c r="I448" s="32" t="s">
        <v>95</v>
      </c>
      <c r="J448" s="32" t="s">
        <v>95</v>
      </c>
      <c r="K448" s="32" t="s">
        <v>95</v>
      </c>
      <c r="L448" s="32" t="s">
        <v>95</v>
      </c>
      <c r="M448" s="48">
        <v>204</v>
      </c>
      <c r="N448" s="48">
        <v>1</v>
      </c>
      <c r="O448" s="48" t="s">
        <v>488</v>
      </c>
      <c r="P448" s="48">
        <v>1998</v>
      </c>
      <c r="Q448" s="48">
        <v>1999</v>
      </c>
      <c r="R448" s="49">
        <v>350</v>
      </c>
      <c r="S448" s="48">
        <v>5</v>
      </c>
      <c r="T448" s="48">
        <v>1</v>
      </c>
      <c r="U448" s="48">
        <f t="shared" si="26"/>
        <v>0</v>
      </c>
      <c r="V448" s="50">
        <f t="shared" si="27"/>
        <v>4</v>
      </c>
      <c r="W448" s="51">
        <v>1883</v>
      </c>
      <c r="X448" s="51">
        <v>1248</v>
      </c>
      <c r="Y448" s="51">
        <v>0</v>
      </c>
      <c r="Z448" s="32" t="s">
        <v>95</v>
      </c>
      <c r="AA448" s="50"/>
      <c r="AB448" s="52"/>
      <c r="AC448" s="48"/>
      <c r="AD448" s="48"/>
      <c r="AE448" s="48"/>
      <c r="AF448" s="48"/>
    </row>
    <row r="449" spans="1:32" s="36" customFormat="1" ht="14.4" x14ac:dyDescent="0.3">
      <c r="A449" s="32" t="s">
        <v>95</v>
      </c>
      <c r="B449" s="32" t="s">
        <v>95</v>
      </c>
      <c r="C449" s="32" t="s">
        <v>95</v>
      </c>
      <c r="D449" s="32" t="s">
        <v>95</v>
      </c>
      <c r="E449" s="32" t="s">
        <v>95</v>
      </c>
      <c r="F449" s="32" t="s">
        <v>95</v>
      </c>
      <c r="G449" s="32" t="s">
        <v>95</v>
      </c>
      <c r="H449" s="32" t="s">
        <v>95</v>
      </c>
      <c r="I449" s="32" t="s">
        <v>95</v>
      </c>
      <c r="J449" s="32" t="s">
        <v>95</v>
      </c>
      <c r="K449" s="32" t="s">
        <v>95</v>
      </c>
      <c r="L449" s="32" t="s">
        <v>95</v>
      </c>
      <c r="M449" s="48">
        <v>206</v>
      </c>
      <c r="N449" s="48">
        <v>1</v>
      </c>
      <c r="O449" s="48" t="s">
        <v>489</v>
      </c>
      <c r="P449" s="48">
        <v>1998</v>
      </c>
      <c r="Q449" s="48">
        <v>1999</v>
      </c>
      <c r="R449" s="49">
        <v>350</v>
      </c>
      <c r="S449" s="48">
        <v>10</v>
      </c>
      <c r="T449" s="48">
        <v>0</v>
      </c>
      <c r="U449" s="48">
        <f t="shared" si="26"/>
        <v>0</v>
      </c>
      <c r="V449" s="50">
        <f t="shared" si="27"/>
        <v>4</v>
      </c>
      <c r="W449" s="51">
        <v>4400</v>
      </c>
      <c r="X449" s="51">
        <v>6581</v>
      </c>
      <c r="Y449" s="51">
        <v>0</v>
      </c>
      <c r="Z449" s="32" t="s">
        <v>95</v>
      </c>
      <c r="AA449" s="50"/>
      <c r="AB449" s="52"/>
      <c r="AC449" s="48"/>
      <c r="AD449" s="48"/>
      <c r="AE449" s="48"/>
      <c r="AF449" s="48"/>
    </row>
    <row r="450" spans="1:32" s="36" customFormat="1" ht="14.4" x14ac:dyDescent="0.3">
      <c r="A450" s="32" t="s">
        <v>95</v>
      </c>
      <c r="B450" s="32" t="s">
        <v>95</v>
      </c>
      <c r="C450" s="32" t="s">
        <v>95</v>
      </c>
      <c r="D450" s="32" t="s">
        <v>95</v>
      </c>
      <c r="E450" s="32" t="s">
        <v>95</v>
      </c>
      <c r="F450" s="32" t="s">
        <v>95</v>
      </c>
      <c r="G450" s="32" t="s">
        <v>95</v>
      </c>
      <c r="H450" s="32" t="s">
        <v>95</v>
      </c>
      <c r="I450" s="32" t="s">
        <v>95</v>
      </c>
      <c r="J450" s="32" t="s">
        <v>95</v>
      </c>
      <c r="K450" s="32" t="s">
        <v>95</v>
      </c>
      <c r="L450" s="32" t="s">
        <v>95</v>
      </c>
      <c r="M450" s="48">
        <v>256</v>
      </c>
      <c r="N450" s="48">
        <v>1</v>
      </c>
      <c r="O450" s="48" t="s">
        <v>490</v>
      </c>
      <c r="P450" s="48">
        <v>1998</v>
      </c>
      <c r="Q450" s="48">
        <v>1999</v>
      </c>
      <c r="R450" s="49">
        <v>500</v>
      </c>
      <c r="S450" s="48">
        <v>5</v>
      </c>
      <c r="T450" s="48">
        <v>0</v>
      </c>
      <c r="U450" s="48">
        <f t="shared" si="26"/>
        <v>0</v>
      </c>
      <c r="V450" s="50">
        <f t="shared" si="27"/>
        <v>6</v>
      </c>
      <c r="W450" s="51">
        <v>2153</v>
      </c>
      <c r="X450" s="51">
        <v>3774</v>
      </c>
      <c r="Y450" s="51">
        <v>0</v>
      </c>
      <c r="Z450" s="32" t="s">
        <v>95</v>
      </c>
      <c r="AA450" s="50"/>
      <c r="AB450" s="52"/>
      <c r="AC450" s="48"/>
      <c r="AD450" s="48"/>
      <c r="AE450" s="48"/>
      <c r="AF450" s="48"/>
    </row>
    <row r="451" spans="1:32" s="36" customFormat="1" ht="14.4" x14ac:dyDescent="0.3">
      <c r="A451" s="32" t="s">
        <v>95</v>
      </c>
      <c r="B451" s="32" t="s">
        <v>95</v>
      </c>
      <c r="C451" s="32" t="s">
        <v>95</v>
      </c>
      <c r="D451" s="32" t="s">
        <v>95</v>
      </c>
      <c r="E451" s="32" t="s">
        <v>95</v>
      </c>
      <c r="F451" s="32" t="s">
        <v>95</v>
      </c>
      <c r="G451" s="32" t="s">
        <v>95</v>
      </c>
      <c r="H451" s="32" t="s">
        <v>95</v>
      </c>
      <c r="I451" s="32" t="s">
        <v>95</v>
      </c>
      <c r="J451" s="32" t="s">
        <v>95</v>
      </c>
      <c r="K451" s="32" t="s">
        <v>95</v>
      </c>
      <c r="L451" s="32" t="s">
        <v>95</v>
      </c>
      <c r="M451" s="48">
        <v>273</v>
      </c>
      <c r="N451" s="48">
        <v>1</v>
      </c>
      <c r="O451" s="48" t="s">
        <v>321</v>
      </c>
      <c r="P451" s="48">
        <v>1998</v>
      </c>
      <c r="Q451" s="48">
        <v>1999</v>
      </c>
      <c r="R451" s="49">
        <v>555.4</v>
      </c>
      <c r="S451" s="48">
        <v>5</v>
      </c>
      <c r="T451" s="48">
        <v>1</v>
      </c>
      <c r="U451" s="48">
        <f t="shared" si="26"/>
        <v>0</v>
      </c>
      <c r="V451" s="50">
        <f t="shared" si="27"/>
        <v>6</v>
      </c>
      <c r="W451" s="51">
        <v>14414</v>
      </c>
      <c r="X451" s="51">
        <v>5972</v>
      </c>
      <c r="Y451" s="51">
        <v>0</v>
      </c>
      <c r="Z451" s="32" t="s">
        <v>95</v>
      </c>
      <c r="AA451" s="50"/>
      <c r="AB451" s="52"/>
      <c r="AC451" s="48"/>
      <c r="AD451" s="48"/>
      <c r="AE451" s="48"/>
      <c r="AF451" s="48"/>
    </row>
    <row r="452" spans="1:32" s="36" customFormat="1" ht="14.4" x14ac:dyDescent="0.3">
      <c r="A452" s="32" t="s">
        <v>95</v>
      </c>
      <c r="B452" s="32" t="s">
        <v>95</v>
      </c>
      <c r="C452" s="32" t="s">
        <v>95</v>
      </c>
      <c r="D452" s="32" t="s">
        <v>95</v>
      </c>
      <c r="E452" s="32" t="s">
        <v>95</v>
      </c>
      <c r="F452" s="32" t="s">
        <v>95</v>
      </c>
      <c r="G452" s="32" t="s">
        <v>95</v>
      </c>
      <c r="H452" s="32" t="s">
        <v>95</v>
      </c>
      <c r="I452" s="32" t="s">
        <v>95</v>
      </c>
      <c r="J452" s="32" t="s">
        <v>95</v>
      </c>
      <c r="K452" s="32" t="s">
        <v>95</v>
      </c>
      <c r="L452" s="32" t="s">
        <v>95</v>
      </c>
      <c r="M452" s="48">
        <v>294</v>
      </c>
      <c r="N452" s="48">
        <v>1</v>
      </c>
      <c r="O452" s="48" t="s">
        <v>251</v>
      </c>
      <c r="P452" s="48">
        <v>1998</v>
      </c>
      <c r="Q452" s="48">
        <v>1999</v>
      </c>
      <c r="R452" s="49">
        <v>400</v>
      </c>
      <c r="S452" s="48">
        <v>10</v>
      </c>
      <c r="T452" s="48">
        <v>0</v>
      </c>
      <c r="U452" s="48">
        <f t="shared" si="26"/>
        <v>0</v>
      </c>
      <c r="V452" s="50">
        <f t="shared" si="27"/>
        <v>5</v>
      </c>
      <c r="W452" s="51">
        <v>451</v>
      </c>
      <c r="X452" s="51">
        <v>753</v>
      </c>
      <c r="Y452" s="51">
        <v>0</v>
      </c>
      <c r="Z452" s="32" t="s">
        <v>95</v>
      </c>
      <c r="AA452" s="50"/>
      <c r="AB452" s="52"/>
      <c r="AC452" s="48"/>
      <c r="AD452" s="48"/>
      <c r="AE452" s="48"/>
      <c r="AF452" s="48"/>
    </row>
    <row r="453" spans="1:32" s="36" customFormat="1" ht="14.4" x14ac:dyDescent="0.3">
      <c r="A453" s="32" t="s">
        <v>95</v>
      </c>
      <c r="B453" s="32" t="s">
        <v>95</v>
      </c>
      <c r="C453" s="32" t="s">
        <v>95</v>
      </c>
      <c r="D453" s="32" t="s">
        <v>95</v>
      </c>
      <c r="E453" s="32" t="s">
        <v>95</v>
      </c>
      <c r="F453" s="32" t="s">
        <v>95</v>
      </c>
      <c r="G453" s="32" t="s">
        <v>95</v>
      </c>
      <c r="H453" s="32" t="s">
        <v>95</v>
      </c>
      <c r="I453" s="32" t="s">
        <v>95</v>
      </c>
      <c r="J453" s="32" t="s">
        <v>95</v>
      </c>
      <c r="K453" s="32" t="s">
        <v>95</v>
      </c>
      <c r="L453" s="32" t="s">
        <v>95</v>
      </c>
      <c r="M453" s="48">
        <v>299</v>
      </c>
      <c r="N453" s="48">
        <v>1</v>
      </c>
      <c r="O453" s="48" t="s">
        <v>377</v>
      </c>
      <c r="P453" s="48">
        <v>1998</v>
      </c>
      <c r="Q453" s="48">
        <v>1999</v>
      </c>
      <c r="R453" s="49">
        <v>350</v>
      </c>
      <c r="S453" s="48">
        <v>5</v>
      </c>
      <c r="T453" s="48">
        <v>1</v>
      </c>
      <c r="U453" s="48">
        <f t="shared" si="26"/>
        <v>0</v>
      </c>
      <c r="V453" s="50">
        <f t="shared" si="27"/>
        <v>4</v>
      </c>
      <c r="W453" s="51">
        <v>1429</v>
      </c>
      <c r="X453" s="51">
        <v>828</v>
      </c>
      <c r="Y453" s="51">
        <v>0</v>
      </c>
      <c r="Z453" s="32" t="s">
        <v>95</v>
      </c>
      <c r="AA453" s="50"/>
      <c r="AB453" s="52"/>
      <c r="AC453" s="48"/>
      <c r="AD453" s="48"/>
      <c r="AE453" s="48"/>
      <c r="AF453" s="48"/>
    </row>
    <row r="454" spans="1:32" s="36" customFormat="1" ht="14.4" x14ac:dyDescent="0.3">
      <c r="A454" s="32" t="s">
        <v>95</v>
      </c>
      <c r="B454" s="32" t="s">
        <v>95</v>
      </c>
      <c r="C454" s="32" t="s">
        <v>95</v>
      </c>
      <c r="D454" s="32" t="s">
        <v>95</v>
      </c>
      <c r="E454" s="32" t="s">
        <v>95</v>
      </c>
      <c r="F454" s="32" t="s">
        <v>95</v>
      </c>
      <c r="G454" s="32" t="s">
        <v>95</v>
      </c>
      <c r="H454" s="32" t="s">
        <v>95</v>
      </c>
      <c r="I454" s="32" t="s">
        <v>95</v>
      </c>
      <c r="J454" s="32" t="s">
        <v>95</v>
      </c>
      <c r="K454" s="32" t="s">
        <v>95</v>
      </c>
      <c r="L454" s="32" t="s">
        <v>95</v>
      </c>
      <c r="M454" s="48">
        <v>316</v>
      </c>
      <c r="N454" s="48">
        <v>1</v>
      </c>
      <c r="O454" s="48" t="s">
        <v>471</v>
      </c>
      <c r="P454" s="48">
        <v>1998</v>
      </c>
      <c r="Q454" s="48">
        <v>1999</v>
      </c>
      <c r="R454" s="49">
        <v>96.08</v>
      </c>
      <c r="S454" s="48">
        <v>5</v>
      </c>
      <c r="T454" s="48">
        <v>1</v>
      </c>
      <c r="U454" s="48">
        <f t="shared" si="26"/>
        <v>0</v>
      </c>
      <c r="V454" s="50">
        <f t="shared" si="27"/>
        <v>1</v>
      </c>
      <c r="W454" s="51">
        <v>1705</v>
      </c>
      <c r="X454" s="51">
        <v>1655</v>
      </c>
      <c r="Y454" s="51">
        <v>0</v>
      </c>
      <c r="Z454" s="48" t="s">
        <v>768</v>
      </c>
      <c r="AA454" s="50"/>
      <c r="AB454" s="52"/>
      <c r="AC454" s="48"/>
      <c r="AD454" s="48"/>
      <c r="AE454" s="48"/>
      <c r="AF454" s="48"/>
    </row>
    <row r="455" spans="1:32" s="36" customFormat="1" ht="14.4" x14ac:dyDescent="0.3">
      <c r="A455" s="32" t="s">
        <v>95</v>
      </c>
      <c r="B455" s="32" t="s">
        <v>95</v>
      </c>
      <c r="C455" s="32" t="s">
        <v>95</v>
      </c>
      <c r="D455" s="32" t="s">
        <v>95</v>
      </c>
      <c r="E455" s="32" t="s">
        <v>95</v>
      </c>
      <c r="F455" s="32" t="s">
        <v>95</v>
      </c>
      <c r="G455" s="32" t="s">
        <v>95</v>
      </c>
      <c r="H455" s="32" t="s">
        <v>95</v>
      </c>
      <c r="I455" s="32" t="s">
        <v>95</v>
      </c>
      <c r="J455" s="32" t="s">
        <v>95</v>
      </c>
      <c r="K455" s="32" t="s">
        <v>95</v>
      </c>
      <c r="L455" s="32" t="s">
        <v>95</v>
      </c>
      <c r="M455" s="48">
        <v>316</v>
      </c>
      <c r="N455" s="48">
        <v>1</v>
      </c>
      <c r="O455" s="48" t="s">
        <v>471</v>
      </c>
      <c r="P455" s="48">
        <v>1998</v>
      </c>
      <c r="Q455" s="48">
        <v>1999</v>
      </c>
      <c r="R455" s="49">
        <v>37.020000000000003</v>
      </c>
      <c r="S455" s="48">
        <v>5</v>
      </c>
      <c r="T455" s="48">
        <v>1</v>
      </c>
      <c r="U455" s="48">
        <f t="shared" si="26"/>
        <v>0</v>
      </c>
      <c r="V455" s="50">
        <f t="shared" si="27"/>
        <v>1</v>
      </c>
      <c r="W455" s="51">
        <v>1731</v>
      </c>
      <c r="X455" s="51">
        <v>1613</v>
      </c>
      <c r="Y455" s="51">
        <v>0</v>
      </c>
      <c r="Z455" s="32" t="s">
        <v>95</v>
      </c>
      <c r="AA455" s="50"/>
      <c r="AB455" s="52"/>
      <c r="AC455" s="48"/>
      <c r="AD455" s="48"/>
      <c r="AE455" s="48"/>
      <c r="AF455" s="48"/>
    </row>
    <row r="456" spans="1:32" s="36" customFormat="1" ht="14.4" x14ac:dyDescent="0.3">
      <c r="A456" s="32" t="s">
        <v>95</v>
      </c>
      <c r="B456" s="32" t="s">
        <v>95</v>
      </c>
      <c r="C456" s="32" t="s">
        <v>95</v>
      </c>
      <c r="D456" s="32" t="s">
        <v>95</v>
      </c>
      <c r="E456" s="32" t="s">
        <v>95</v>
      </c>
      <c r="F456" s="32" t="s">
        <v>95</v>
      </c>
      <c r="G456" s="32" t="s">
        <v>95</v>
      </c>
      <c r="H456" s="32" t="s">
        <v>95</v>
      </c>
      <c r="I456" s="32" t="s">
        <v>95</v>
      </c>
      <c r="J456" s="32" t="s">
        <v>95</v>
      </c>
      <c r="K456" s="32" t="s">
        <v>95</v>
      </c>
      <c r="L456" s="32" t="s">
        <v>95</v>
      </c>
      <c r="M456" s="48">
        <v>319</v>
      </c>
      <c r="N456" s="48">
        <v>1</v>
      </c>
      <c r="O456" s="48" t="s">
        <v>491</v>
      </c>
      <c r="P456" s="48">
        <v>1998</v>
      </c>
      <c r="Q456" s="48">
        <v>1999</v>
      </c>
      <c r="R456" s="49">
        <v>309.01</v>
      </c>
      <c r="S456" s="48">
        <v>10</v>
      </c>
      <c r="T456" s="48">
        <v>1</v>
      </c>
      <c r="U456" s="48">
        <f t="shared" si="26"/>
        <v>0</v>
      </c>
      <c r="V456" s="50">
        <f t="shared" si="27"/>
        <v>4</v>
      </c>
      <c r="W456" s="51">
        <v>1057</v>
      </c>
      <c r="X456" s="51">
        <v>847</v>
      </c>
      <c r="Y456" s="51">
        <v>0</v>
      </c>
      <c r="Z456" s="32" t="s">
        <v>95</v>
      </c>
      <c r="AA456" s="50"/>
      <c r="AB456" s="52"/>
      <c r="AC456" s="48"/>
      <c r="AD456" s="48"/>
      <c r="AE456" s="48"/>
      <c r="AF456" s="48"/>
    </row>
    <row r="457" spans="1:32" s="36" customFormat="1" ht="14.4" x14ac:dyDescent="0.3">
      <c r="A457" s="32" t="s">
        <v>95</v>
      </c>
      <c r="B457" s="32" t="s">
        <v>95</v>
      </c>
      <c r="C457" s="32" t="s">
        <v>95</v>
      </c>
      <c r="D457" s="32" t="s">
        <v>95</v>
      </c>
      <c r="E457" s="32" t="s">
        <v>95</v>
      </c>
      <c r="F457" s="32" t="s">
        <v>95</v>
      </c>
      <c r="G457" s="32" t="s">
        <v>95</v>
      </c>
      <c r="H457" s="32" t="s">
        <v>95</v>
      </c>
      <c r="I457" s="32" t="s">
        <v>95</v>
      </c>
      <c r="J457" s="32" t="s">
        <v>95</v>
      </c>
      <c r="K457" s="32" t="s">
        <v>95</v>
      </c>
      <c r="L457" s="32" t="s">
        <v>95</v>
      </c>
      <c r="M457" s="48">
        <v>391</v>
      </c>
      <c r="N457" s="48">
        <v>1</v>
      </c>
      <c r="O457" s="48" t="s">
        <v>325</v>
      </c>
      <c r="P457" s="48">
        <v>1998</v>
      </c>
      <c r="Q457" s="48">
        <v>1999</v>
      </c>
      <c r="R457" s="49">
        <v>350</v>
      </c>
      <c r="S457" s="48">
        <v>3</v>
      </c>
      <c r="T457" s="48">
        <v>0</v>
      </c>
      <c r="U457" s="48">
        <f t="shared" ref="U457:U520" si="28">MAX(0,MIN(1,Q457-P457-1))</f>
        <v>0</v>
      </c>
      <c r="V457" s="50">
        <f t="shared" ref="V457:V520" si="29">MAX(1,MIN(10,INT(R457/100)+1))</f>
        <v>4</v>
      </c>
      <c r="W457" s="51">
        <v>588</v>
      </c>
      <c r="X457" s="51">
        <v>596</v>
      </c>
      <c r="Y457" s="51">
        <v>0</v>
      </c>
      <c r="Z457" s="32" t="s">
        <v>95</v>
      </c>
      <c r="AA457" s="50"/>
      <c r="AB457" s="52"/>
      <c r="AC457" s="48"/>
      <c r="AD457" s="48"/>
      <c r="AE457" s="48"/>
      <c r="AF457" s="48"/>
    </row>
    <row r="458" spans="1:32" s="36" customFormat="1" ht="14.4" x14ac:dyDescent="0.3">
      <c r="A458" s="32" t="s">
        <v>95</v>
      </c>
      <c r="B458" s="32" t="s">
        <v>95</v>
      </c>
      <c r="C458" s="32" t="s">
        <v>95</v>
      </c>
      <c r="D458" s="32" t="s">
        <v>95</v>
      </c>
      <c r="E458" s="32" t="s">
        <v>95</v>
      </c>
      <c r="F458" s="32" t="s">
        <v>95</v>
      </c>
      <c r="G458" s="32" t="s">
        <v>95</v>
      </c>
      <c r="H458" s="32" t="s">
        <v>95</v>
      </c>
      <c r="I458" s="32" t="s">
        <v>95</v>
      </c>
      <c r="J458" s="32" t="s">
        <v>95</v>
      </c>
      <c r="K458" s="32" t="s">
        <v>95</v>
      </c>
      <c r="L458" s="32" t="s">
        <v>95</v>
      </c>
      <c r="M458" s="48">
        <v>409</v>
      </c>
      <c r="N458" s="48">
        <v>1</v>
      </c>
      <c r="O458" s="48" t="s">
        <v>492</v>
      </c>
      <c r="P458" s="48">
        <v>1998</v>
      </c>
      <c r="Q458" s="48">
        <v>1999</v>
      </c>
      <c r="R458" s="49">
        <v>350</v>
      </c>
      <c r="S458" s="48">
        <v>10</v>
      </c>
      <c r="T458" s="48">
        <v>0</v>
      </c>
      <c r="U458" s="48">
        <f t="shared" si="28"/>
        <v>0</v>
      </c>
      <c r="V458" s="50">
        <f t="shared" si="29"/>
        <v>4</v>
      </c>
      <c r="W458" s="51">
        <v>429</v>
      </c>
      <c r="X458" s="51">
        <v>520</v>
      </c>
      <c r="Y458" s="51">
        <v>0</v>
      </c>
      <c r="Z458" s="32" t="s">
        <v>95</v>
      </c>
      <c r="AA458" s="50"/>
      <c r="AB458" s="52"/>
      <c r="AC458" s="48"/>
      <c r="AD458" s="48"/>
      <c r="AE458" s="48"/>
      <c r="AF458" s="48"/>
    </row>
    <row r="459" spans="1:32" s="36" customFormat="1" ht="14.4" x14ac:dyDescent="0.3">
      <c r="A459" s="32" t="s">
        <v>95</v>
      </c>
      <c r="B459" s="32" t="s">
        <v>95</v>
      </c>
      <c r="C459" s="32" t="s">
        <v>95</v>
      </c>
      <c r="D459" s="32" t="s">
        <v>95</v>
      </c>
      <c r="E459" s="32" t="s">
        <v>95</v>
      </c>
      <c r="F459" s="32" t="s">
        <v>95</v>
      </c>
      <c r="G459" s="32" t="s">
        <v>95</v>
      </c>
      <c r="H459" s="32" t="s">
        <v>95</v>
      </c>
      <c r="I459" s="32" t="s">
        <v>95</v>
      </c>
      <c r="J459" s="32" t="s">
        <v>95</v>
      </c>
      <c r="K459" s="32" t="s">
        <v>95</v>
      </c>
      <c r="L459" s="32" t="s">
        <v>95</v>
      </c>
      <c r="M459" s="48">
        <v>413</v>
      </c>
      <c r="N459" s="48">
        <v>1</v>
      </c>
      <c r="O459" s="48" t="s">
        <v>253</v>
      </c>
      <c r="P459" s="48">
        <v>1998</v>
      </c>
      <c r="Q459" s="48">
        <v>1999</v>
      </c>
      <c r="R459" s="49">
        <v>445</v>
      </c>
      <c r="S459" s="48">
        <v>5</v>
      </c>
      <c r="T459" s="48">
        <v>1</v>
      </c>
      <c r="U459" s="48">
        <f t="shared" si="28"/>
        <v>0</v>
      </c>
      <c r="V459" s="50">
        <f t="shared" si="29"/>
        <v>5</v>
      </c>
      <c r="W459" s="51">
        <v>3139</v>
      </c>
      <c r="X459" s="51">
        <v>2508</v>
      </c>
      <c r="Y459" s="51">
        <v>0</v>
      </c>
      <c r="Z459" s="32" t="s">
        <v>95</v>
      </c>
      <c r="AA459" s="50"/>
      <c r="AB459" s="52"/>
      <c r="AC459" s="48"/>
      <c r="AD459" s="48"/>
      <c r="AE459" s="48"/>
      <c r="AF459" s="48"/>
    </row>
    <row r="460" spans="1:32" s="36" customFormat="1" ht="14.4" x14ac:dyDescent="0.3">
      <c r="A460" s="32" t="s">
        <v>95</v>
      </c>
      <c r="B460" s="32" t="s">
        <v>95</v>
      </c>
      <c r="C460" s="32" t="s">
        <v>95</v>
      </c>
      <c r="D460" s="32" t="s">
        <v>95</v>
      </c>
      <c r="E460" s="32" t="s">
        <v>95</v>
      </c>
      <c r="F460" s="32" t="s">
        <v>95</v>
      </c>
      <c r="G460" s="32" t="s">
        <v>95</v>
      </c>
      <c r="H460" s="32" t="s">
        <v>95</v>
      </c>
      <c r="I460" s="32" t="s">
        <v>95</v>
      </c>
      <c r="J460" s="32" t="s">
        <v>95</v>
      </c>
      <c r="K460" s="32" t="s">
        <v>95</v>
      </c>
      <c r="L460" s="32" t="s">
        <v>95</v>
      </c>
      <c r="M460" s="48">
        <v>415</v>
      </c>
      <c r="N460" s="48">
        <v>1</v>
      </c>
      <c r="O460" s="48" t="s">
        <v>326</v>
      </c>
      <c r="P460" s="48">
        <v>1998</v>
      </c>
      <c r="Q460" s="48">
        <v>1999</v>
      </c>
      <c r="R460" s="49">
        <v>507</v>
      </c>
      <c r="S460" s="48">
        <v>7</v>
      </c>
      <c r="T460" s="48">
        <v>0</v>
      </c>
      <c r="U460" s="48">
        <f t="shared" si="28"/>
        <v>0</v>
      </c>
      <c r="V460" s="50">
        <f t="shared" si="29"/>
        <v>6</v>
      </c>
      <c r="W460" s="51">
        <v>187</v>
      </c>
      <c r="X460" s="51">
        <v>230</v>
      </c>
      <c r="Y460" s="51">
        <v>0</v>
      </c>
      <c r="Z460" s="32" t="s">
        <v>95</v>
      </c>
      <c r="AA460" s="50"/>
      <c r="AB460" s="52"/>
      <c r="AC460" s="48"/>
      <c r="AD460" s="48"/>
      <c r="AE460" s="48"/>
      <c r="AF460" s="48"/>
    </row>
    <row r="461" spans="1:32" s="36" customFormat="1" ht="14.4" x14ac:dyDescent="0.3">
      <c r="A461" s="32" t="s">
        <v>95</v>
      </c>
      <c r="B461" s="32" t="s">
        <v>95</v>
      </c>
      <c r="C461" s="32" t="s">
        <v>95</v>
      </c>
      <c r="D461" s="32" t="s">
        <v>95</v>
      </c>
      <c r="E461" s="32" t="s">
        <v>95</v>
      </c>
      <c r="F461" s="32" t="s">
        <v>95</v>
      </c>
      <c r="G461" s="32" t="s">
        <v>95</v>
      </c>
      <c r="H461" s="32" t="s">
        <v>95</v>
      </c>
      <c r="I461" s="32" t="s">
        <v>95</v>
      </c>
      <c r="J461" s="32" t="s">
        <v>95</v>
      </c>
      <c r="K461" s="32" t="s">
        <v>95</v>
      </c>
      <c r="L461" s="32" t="s">
        <v>95</v>
      </c>
      <c r="M461" s="48">
        <v>418</v>
      </c>
      <c r="N461" s="48">
        <v>1</v>
      </c>
      <c r="O461" s="48" t="s">
        <v>493</v>
      </c>
      <c r="P461" s="48">
        <v>1998</v>
      </c>
      <c r="Q461" s="48">
        <v>1999</v>
      </c>
      <c r="R461" s="49">
        <v>350</v>
      </c>
      <c r="S461" s="48">
        <v>10</v>
      </c>
      <c r="T461" s="48">
        <v>1</v>
      </c>
      <c r="U461" s="48">
        <f t="shared" si="28"/>
        <v>0</v>
      </c>
      <c r="V461" s="50">
        <f t="shared" si="29"/>
        <v>4</v>
      </c>
      <c r="W461" s="51">
        <v>195</v>
      </c>
      <c r="X461" s="51">
        <v>155</v>
      </c>
      <c r="Y461" s="51">
        <v>0</v>
      </c>
      <c r="Z461" s="32" t="s">
        <v>95</v>
      </c>
      <c r="AA461" s="50"/>
      <c r="AB461" s="52"/>
      <c r="AC461" s="48"/>
      <c r="AD461" s="48"/>
      <c r="AE461" s="48"/>
      <c r="AF461" s="48"/>
    </row>
    <row r="462" spans="1:32" s="36" customFormat="1" ht="14.4" x14ac:dyDescent="0.3">
      <c r="A462" s="32" t="s">
        <v>95</v>
      </c>
      <c r="B462" s="32" t="s">
        <v>95</v>
      </c>
      <c r="C462" s="32" t="s">
        <v>95</v>
      </c>
      <c r="D462" s="32" t="s">
        <v>95</v>
      </c>
      <c r="E462" s="32" t="s">
        <v>95</v>
      </c>
      <c r="F462" s="32" t="s">
        <v>95</v>
      </c>
      <c r="G462" s="32" t="s">
        <v>95</v>
      </c>
      <c r="H462" s="32" t="s">
        <v>95</v>
      </c>
      <c r="I462" s="32" t="s">
        <v>95</v>
      </c>
      <c r="J462" s="32" t="s">
        <v>95</v>
      </c>
      <c r="K462" s="32" t="s">
        <v>95</v>
      </c>
      <c r="L462" s="32" t="s">
        <v>95</v>
      </c>
      <c r="M462" s="48">
        <v>423</v>
      </c>
      <c r="N462" s="48">
        <v>1</v>
      </c>
      <c r="O462" s="48" t="s">
        <v>284</v>
      </c>
      <c r="P462" s="48">
        <v>1998</v>
      </c>
      <c r="Q462" s="48">
        <v>1999</v>
      </c>
      <c r="R462" s="49">
        <v>350</v>
      </c>
      <c r="S462" s="48">
        <v>10</v>
      </c>
      <c r="T462" s="48">
        <v>0</v>
      </c>
      <c r="U462" s="48">
        <f t="shared" si="28"/>
        <v>0</v>
      </c>
      <c r="V462" s="50">
        <f t="shared" si="29"/>
        <v>4</v>
      </c>
      <c r="W462" s="51">
        <v>3198</v>
      </c>
      <c r="X462" s="51">
        <v>3859</v>
      </c>
      <c r="Y462" s="51">
        <v>0</v>
      </c>
      <c r="Z462" s="32" t="s">
        <v>95</v>
      </c>
      <c r="AA462" s="50"/>
      <c r="AB462" s="52"/>
      <c r="AC462" s="48"/>
      <c r="AD462" s="48"/>
      <c r="AE462" s="48"/>
      <c r="AF462" s="48"/>
    </row>
    <row r="463" spans="1:32" s="36" customFormat="1" ht="14.4" x14ac:dyDescent="0.3">
      <c r="A463" s="32" t="s">
        <v>95</v>
      </c>
      <c r="B463" s="32" t="s">
        <v>95</v>
      </c>
      <c r="C463" s="32" t="s">
        <v>95</v>
      </c>
      <c r="D463" s="32" t="s">
        <v>95</v>
      </c>
      <c r="E463" s="32" t="s">
        <v>95</v>
      </c>
      <c r="F463" s="32" t="s">
        <v>95</v>
      </c>
      <c r="G463" s="32" t="s">
        <v>95</v>
      </c>
      <c r="H463" s="32" t="s">
        <v>95</v>
      </c>
      <c r="I463" s="32" t="s">
        <v>95</v>
      </c>
      <c r="J463" s="32" t="s">
        <v>95</v>
      </c>
      <c r="K463" s="32" t="s">
        <v>95</v>
      </c>
      <c r="L463" s="32" t="s">
        <v>95</v>
      </c>
      <c r="M463" s="48">
        <v>465</v>
      </c>
      <c r="N463" s="48">
        <v>1</v>
      </c>
      <c r="O463" s="48" t="s">
        <v>455</v>
      </c>
      <c r="P463" s="48">
        <v>1998</v>
      </c>
      <c r="Q463" s="48">
        <v>1999</v>
      </c>
      <c r="R463" s="49">
        <v>350</v>
      </c>
      <c r="S463" s="48">
        <v>10</v>
      </c>
      <c r="T463" s="48">
        <v>1</v>
      </c>
      <c r="U463" s="48">
        <f t="shared" si="28"/>
        <v>0</v>
      </c>
      <c r="V463" s="50">
        <f t="shared" si="29"/>
        <v>4</v>
      </c>
      <c r="W463" s="51">
        <v>2620</v>
      </c>
      <c r="X463" s="51">
        <v>2554</v>
      </c>
      <c r="Y463" s="51">
        <v>0</v>
      </c>
      <c r="Z463" s="32" t="s">
        <v>95</v>
      </c>
      <c r="AA463" s="50"/>
      <c r="AB463" s="52"/>
      <c r="AC463" s="48"/>
      <c r="AD463" s="48"/>
      <c r="AE463" s="48"/>
      <c r="AF463" s="48"/>
    </row>
    <row r="464" spans="1:32" s="36" customFormat="1" ht="14.4" x14ac:dyDescent="0.3">
      <c r="A464" s="32" t="s">
        <v>95</v>
      </c>
      <c r="B464" s="32" t="s">
        <v>95</v>
      </c>
      <c r="C464" s="32" t="s">
        <v>95</v>
      </c>
      <c r="D464" s="32" t="s">
        <v>95</v>
      </c>
      <c r="E464" s="32" t="s">
        <v>95</v>
      </c>
      <c r="F464" s="32" t="s">
        <v>95</v>
      </c>
      <c r="G464" s="32" t="s">
        <v>95</v>
      </c>
      <c r="H464" s="32" t="s">
        <v>95</v>
      </c>
      <c r="I464" s="32" t="s">
        <v>95</v>
      </c>
      <c r="J464" s="32" t="s">
        <v>95</v>
      </c>
      <c r="K464" s="32" t="s">
        <v>95</v>
      </c>
      <c r="L464" s="32" t="s">
        <v>95</v>
      </c>
      <c r="M464" s="48">
        <v>485</v>
      </c>
      <c r="N464" s="48">
        <v>1</v>
      </c>
      <c r="O464" s="48" t="s">
        <v>494</v>
      </c>
      <c r="P464" s="48">
        <v>1998</v>
      </c>
      <c r="Q464" s="48">
        <v>1999</v>
      </c>
      <c r="R464" s="49">
        <v>350</v>
      </c>
      <c r="S464" s="48">
        <v>10</v>
      </c>
      <c r="T464" s="48">
        <v>0</v>
      </c>
      <c r="U464" s="48">
        <f t="shared" si="28"/>
        <v>0</v>
      </c>
      <c r="V464" s="50">
        <f t="shared" si="29"/>
        <v>4</v>
      </c>
      <c r="W464" s="51">
        <v>568</v>
      </c>
      <c r="X464" s="51">
        <v>713</v>
      </c>
      <c r="Y464" s="51">
        <v>0</v>
      </c>
      <c r="Z464" s="32" t="s">
        <v>95</v>
      </c>
      <c r="AA464" s="50"/>
      <c r="AB464" s="52"/>
      <c r="AC464" s="48"/>
      <c r="AD464" s="48"/>
      <c r="AE464" s="48"/>
      <c r="AF464" s="48"/>
    </row>
    <row r="465" spans="1:32" s="36" customFormat="1" ht="14.4" x14ac:dyDescent="0.3">
      <c r="A465" s="32" t="s">
        <v>95</v>
      </c>
      <c r="B465" s="32" t="s">
        <v>95</v>
      </c>
      <c r="C465" s="32" t="s">
        <v>95</v>
      </c>
      <c r="D465" s="32" t="s">
        <v>95</v>
      </c>
      <c r="E465" s="32" t="s">
        <v>95</v>
      </c>
      <c r="F465" s="32" t="s">
        <v>95</v>
      </c>
      <c r="G465" s="32" t="s">
        <v>95</v>
      </c>
      <c r="H465" s="32" t="s">
        <v>95</v>
      </c>
      <c r="I465" s="32" t="s">
        <v>95</v>
      </c>
      <c r="J465" s="32" t="s">
        <v>95</v>
      </c>
      <c r="K465" s="32" t="s">
        <v>95</v>
      </c>
      <c r="L465" s="32" t="s">
        <v>95</v>
      </c>
      <c r="M465" s="48">
        <v>534</v>
      </c>
      <c r="N465" s="48">
        <v>1</v>
      </c>
      <c r="O465" s="48" t="s">
        <v>290</v>
      </c>
      <c r="P465" s="48">
        <v>1998</v>
      </c>
      <c r="Q465" s="48">
        <v>1999</v>
      </c>
      <c r="R465" s="49">
        <v>227.65</v>
      </c>
      <c r="S465" s="48">
        <v>10</v>
      </c>
      <c r="T465" s="48">
        <v>1</v>
      </c>
      <c r="U465" s="48">
        <f t="shared" si="28"/>
        <v>0</v>
      </c>
      <c r="V465" s="50">
        <f t="shared" si="29"/>
        <v>3</v>
      </c>
      <c r="W465" s="51">
        <v>1829</v>
      </c>
      <c r="X465" s="51">
        <v>1525</v>
      </c>
      <c r="Y465" s="51">
        <v>0</v>
      </c>
      <c r="Z465" s="32" t="s">
        <v>95</v>
      </c>
      <c r="AA465" s="50"/>
      <c r="AB465" s="52"/>
      <c r="AC465" s="48"/>
      <c r="AD465" s="48"/>
      <c r="AE465" s="48"/>
      <c r="AF465" s="48"/>
    </row>
    <row r="466" spans="1:32" s="36" customFormat="1" ht="14.4" x14ac:dyDescent="0.3">
      <c r="A466" s="32" t="s">
        <v>95</v>
      </c>
      <c r="B466" s="32" t="s">
        <v>95</v>
      </c>
      <c r="C466" s="32" t="s">
        <v>95</v>
      </c>
      <c r="D466" s="32" t="s">
        <v>95</v>
      </c>
      <c r="E466" s="32" t="s">
        <v>95</v>
      </c>
      <c r="F466" s="32" t="s">
        <v>95</v>
      </c>
      <c r="G466" s="32" t="s">
        <v>95</v>
      </c>
      <c r="H466" s="32" t="s">
        <v>95</v>
      </c>
      <c r="I466" s="32" t="s">
        <v>95</v>
      </c>
      <c r="J466" s="32" t="s">
        <v>95</v>
      </c>
      <c r="K466" s="32" t="s">
        <v>95</v>
      </c>
      <c r="L466" s="32" t="s">
        <v>95</v>
      </c>
      <c r="M466" s="48">
        <v>544</v>
      </c>
      <c r="N466" s="48">
        <v>1</v>
      </c>
      <c r="O466" s="48" t="s">
        <v>456</v>
      </c>
      <c r="P466" s="48">
        <v>1998</v>
      </c>
      <c r="Q466" s="48">
        <v>1999</v>
      </c>
      <c r="R466" s="49">
        <v>80.459999999999994</v>
      </c>
      <c r="S466" s="48">
        <v>10</v>
      </c>
      <c r="T466" s="48">
        <v>0</v>
      </c>
      <c r="U466" s="48">
        <f t="shared" si="28"/>
        <v>0</v>
      </c>
      <c r="V466" s="50">
        <f t="shared" si="29"/>
        <v>1</v>
      </c>
      <c r="W466" s="51">
        <v>3226</v>
      </c>
      <c r="X466" s="51">
        <v>4866</v>
      </c>
      <c r="Y466" s="51">
        <v>0</v>
      </c>
      <c r="Z466" s="32" t="s">
        <v>95</v>
      </c>
      <c r="AA466" s="50"/>
      <c r="AB466" s="52"/>
      <c r="AC466" s="48"/>
      <c r="AD466" s="48"/>
      <c r="AE466" s="48"/>
      <c r="AF466" s="48"/>
    </row>
    <row r="467" spans="1:32" s="36" customFormat="1" ht="14.4" x14ac:dyDescent="0.3">
      <c r="A467" s="32" t="s">
        <v>95</v>
      </c>
      <c r="B467" s="32" t="s">
        <v>95</v>
      </c>
      <c r="C467" s="32" t="s">
        <v>95</v>
      </c>
      <c r="D467" s="32" t="s">
        <v>95</v>
      </c>
      <c r="E467" s="32" t="s">
        <v>95</v>
      </c>
      <c r="F467" s="32" t="s">
        <v>95</v>
      </c>
      <c r="G467" s="32" t="s">
        <v>95</v>
      </c>
      <c r="H467" s="32" t="s">
        <v>95</v>
      </c>
      <c r="I467" s="32" t="s">
        <v>95</v>
      </c>
      <c r="J467" s="32" t="s">
        <v>95</v>
      </c>
      <c r="K467" s="32" t="s">
        <v>95</v>
      </c>
      <c r="L467" s="32" t="s">
        <v>95</v>
      </c>
      <c r="M467" s="48">
        <v>545</v>
      </c>
      <c r="N467" s="48">
        <v>1</v>
      </c>
      <c r="O467" s="48" t="s">
        <v>292</v>
      </c>
      <c r="P467" s="48">
        <v>1998</v>
      </c>
      <c r="Q467" s="48">
        <v>1999</v>
      </c>
      <c r="R467" s="49">
        <v>350</v>
      </c>
      <c r="S467" s="48">
        <v>10</v>
      </c>
      <c r="T467" s="48">
        <v>0</v>
      </c>
      <c r="U467" s="48">
        <f t="shared" si="28"/>
        <v>0</v>
      </c>
      <c r="V467" s="50">
        <f t="shared" si="29"/>
        <v>4</v>
      </c>
      <c r="W467" s="51">
        <v>652</v>
      </c>
      <c r="X467" s="51">
        <v>707</v>
      </c>
      <c r="Y467" s="51">
        <v>0</v>
      </c>
      <c r="Z467" s="32" t="s">
        <v>95</v>
      </c>
      <c r="AA467" s="50"/>
      <c r="AB467" s="52"/>
      <c r="AC467" s="48"/>
      <c r="AD467" s="48"/>
      <c r="AE467" s="48"/>
      <c r="AF467" s="48"/>
    </row>
    <row r="468" spans="1:32" s="36" customFormat="1" ht="14.4" x14ac:dyDescent="0.3">
      <c r="A468" s="32" t="s">
        <v>95</v>
      </c>
      <c r="B468" s="32" t="s">
        <v>95</v>
      </c>
      <c r="C468" s="32" t="s">
        <v>95</v>
      </c>
      <c r="D468" s="32" t="s">
        <v>95</v>
      </c>
      <c r="E468" s="32" t="s">
        <v>95</v>
      </c>
      <c r="F468" s="32" t="s">
        <v>95</v>
      </c>
      <c r="G468" s="32" t="s">
        <v>95</v>
      </c>
      <c r="H468" s="32" t="s">
        <v>95</v>
      </c>
      <c r="I468" s="32" t="s">
        <v>95</v>
      </c>
      <c r="J468" s="32" t="s">
        <v>95</v>
      </c>
      <c r="K468" s="32" t="s">
        <v>95</v>
      </c>
      <c r="L468" s="32" t="s">
        <v>95</v>
      </c>
      <c r="M468" s="48">
        <v>584</v>
      </c>
      <c r="N468" s="48">
        <v>1</v>
      </c>
      <c r="O468" s="48" t="s">
        <v>495</v>
      </c>
      <c r="P468" s="48">
        <v>1998</v>
      </c>
      <c r="Q468" s="48">
        <v>1999</v>
      </c>
      <c r="R468" s="49">
        <v>350</v>
      </c>
      <c r="S468" s="48">
        <v>10</v>
      </c>
      <c r="T468" s="48">
        <v>0</v>
      </c>
      <c r="U468" s="48">
        <f t="shared" si="28"/>
        <v>0</v>
      </c>
      <c r="V468" s="50">
        <f t="shared" si="29"/>
        <v>4</v>
      </c>
      <c r="W468" s="51">
        <v>173</v>
      </c>
      <c r="X468" s="51">
        <v>202</v>
      </c>
      <c r="Y468" s="51">
        <v>0</v>
      </c>
      <c r="Z468" s="32" t="s">
        <v>95</v>
      </c>
      <c r="AA468" s="50"/>
      <c r="AB468" s="52"/>
      <c r="AC468" s="48"/>
      <c r="AD468" s="48"/>
      <c r="AE468" s="48"/>
      <c r="AF468" s="48"/>
    </row>
    <row r="469" spans="1:32" s="36" customFormat="1" ht="14.4" x14ac:dyDescent="0.3">
      <c r="A469" s="32" t="s">
        <v>95</v>
      </c>
      <c r="B469" s="32" t="s">
        <v>95</v>
      </c>
      <c r="C469" s="32" t="s">
        <v>95</v>
      </c>
      <c r="D469" s="32" t="s">
        <v>95</v>
      </c>
      <c r="E469" s="32" t="s">
        <v>95</v>
      </c>
      <c r="F469" s="32" t="s">
        <v>95</v>
      </c>
      <c r="G469" s="32" t="s">
        <v>95</v>
      </c>
      <c r="H469" s="32" t="s">
        <v>95</v>
      </c>
      <c r="I469" s="32" t="s">
        <v>95</v>
      </c>
      <c r="J469" s="32" t="s">
        <v>95</v>
      </c>
      <c r="K469" s="32" t="s">
        <v>95</v>
      </c>
      <c r="L469" s="32" t="s">
        <v>95</v>
      </c>
      <c r="M469" s="48">
        <v>695</v>
      </c>
      <c r="N469" s="48">
        <v>1</v>
      </c>
      <c r="O469" s="48" t="s">
        <v>338</v>
      </c>
      <c r="P469" s="48">
        <v>1998</v>
      </c>
      <c r="Q469" s="48">
        <v>1999</v>
      </c>
      <c r="R469" s="49">
        <v>158.41</v>
      </c>
      <c r="S469" s="48">
        <v>10</v>
      </c>
      <c r="T469" s="48">
        <v>1</v>
      </c>
      <c r="U469" s="48">
        <f t="shared" si="28"/>
        <v>0</v>
      </c>
      <c r="V469" s="50">
        <f t="shared" si="29"/>
        <v>2</v>
      </c>
      <c r="W469" s="51">
        <v>1693</v>
      </c>
      <c r="X469" s="51">
        <v>1145</v>
      </c>
      <c r="Y469" s="51">
        <v>0</v>
      </c>
      <c r="Z469" s="32" t="s">
        <v>95</v>
      </c>
      <c r="AA469" s="50"/>
      <c r="AB469" s="52"/>
      <c r="AC469" s="48"/>
      <c r="AD469" s="48"/>
      <c r="AE469" s="48"/>
      <c r="AF469" s="48"/>
    </row>
    <row r="470" spans="1:32" s="36" customFormat="1" ht="14.4" x14ac:dyDescent="0.3">
      <c r="A470" s="32" t="s">
        <v>95</v>
      </c>
      <c r="B470" s="32" t="s">
        <v>95</v>
      </c>
      <c r="C470" s="32" t="s">
        <v>95</v>
      </c>
      <c r="D470" s="32" t="s">
        <v>95</v>
      </c>
      <c r="E470" s="32" t="s">
        <v>95</v>
      </c>
      <c r="F470" s="32" t="s">
        <v>95</v>
      </c>
      <c r="G470" s="32" t="s">
        <v>95</v>
      </c>
      <c r="H470" s="32" t="s">
        <v>95</v>
      </c>
      <c r="I470" s="32" t="s">
        <v>95</v>
      </c>
      <c r="J470" s="32" t="s">
        <v>95</v>
      </c>
      <c r="K470" s="32" t="s">
        <v>95</v>
      </c>
      <c r="L470" s="32" t="s">
        <v>95</v>
      </c>
      <c r="M470" s="48">
        <v>700</v>
      </c>
      <c r="N470" s="48">
        <v>1</v>
      </c>
      <c r="O470" s="48" t="s">
        <v>396</v>
      </c>
      <c r="P470" s="48">
        <v>1998</v>
      </c>
      <c r="Q470" s="48">
        <v>1999</v>
      </c>
      <c r="R470" s="49">
        <v>67.239999999999995</v>
      </c>
      <c r="S470" s="48">
        <v>10</v>
      </c>
      <c r="T470" s="48">
        <v>1</v>
      </c>
      <c r="U470" s="48">
        <f t="shared" si="28"/>
        <v>0</v>
      </c>
      <c r="V470" s="50">
        <f t="shared" si="29"/>
        <v>1</v>
      </c>
      <c r="W470" s="51">
        <v>1371</v>
      </c>
      <c r="X470" s="51">
        <v>1346</v>
      </c>
      <c r="Y470" s="51">
        <v>0</v>
      </c>
      <c r="Z470" s="32" t="s">
        <v>95</v>
      </c>
      <c r="AA470" s="50"/>
      <c r="AB470" s="52"/>
      <c r="AC470" s="48"/>
      <c r="AD470" s="48"/>
      <c r="AE470" s="48"/>
      <c r="AF470" s="48"/>
    </row>
    <row r="471" spans="1:32" s="36" customFormat="1" ht="14.4" x14ac:dyDescent="0.3">
      <c r="A471" s="32" t="s">
        <v>95</v>
      </c>
      <c r="B471" s="32" t="s">
        <v>95</v>
      </c>
      <c r="C471" s="32" t="s">
        <v>95</v>
      </c>
      <c r="D471" s="32" t="s">
        <v>95</v>
      </c>
      <c r="E471" s="32" t="s">
        <v>95</v>
      </c>
      <c r="F471" s="32" t="s">
        <v>95</v>
      </c>
      <c r="G471" s="32" t="s">
        <v>95</v>
      </c>
      <c r="H471" s="32" t="s">
        <v>95</v>
      </c>
      <c r="I471" s="32" t="s">
        <v>95</v>
      </c>
      <c r="J471" s="32" t="s">
        <v>95</v>
      </c>
      <c r="K471" s="32" t="s">
        <v>95</v>
      </c>
      <c r="L471" s="32" t="s">
        <v>95</v>
      </c>
      <c r="M471" s="48">
        <v>701</v>
      </c>
      <c r="N471" s="48">
        <v>1</v>
      </c>
      <c r="O471" s="48" t="s">
        <v>340</v>
      </c>
      <c r="P471" s="48">
        <v>1998</v>
      </c>
      <c r="Q471" s="48">
        <v>1999</v>
      </c>
      <c r="R471" s="49">
        <v>144.91</v>
      </c>
      <c r="S471" s="48">
        <v>10</v>
      </c>
      <c r="T471" s="48">
        <v>1</v>
      </c>
      <c r="U471" s="48">
        <f t="shared" si="28"/>
        <v>0</v>
      </c>
      <c r="V471" s="50">
        <f t="shared" si="29"/>
        <v>2</v>
      </c>
      <c r="W471" s="51">
        <v>4053</v>
      </c>
      <c r="X471" s="51">
        <v>3897</v>
      </c>
      <c r="Y471" s="51">
        <v>0</v>
      </c>
      <c r="Z471" s="32" t="s">
        <v>95</v>
      </c>
      <c r="AA471" s="50"/>
      <c r="AB471" s="52"/>
      <c r="AC471" s="48"/>
      <c r="AD471" s="48"/>
      <c r="AE471" s="48"/>
      <c r="AF471" s="48"/>
    </row>
    <row r="472" spans="1:32" s="36" customFormat="1" ht="14.4" x14ac:dyDescent="0.3">
      <c r="A472" s="32" t="s">
        <v>95</v>
      </c>
      <c r="B472" s="32" t="s">
        <v>95</v>
      </c>
      <c r="C472" s="32" t="s">
        <v>95</v>
      </c>
      <c r="D472" s="32" t="s">
        <v>95</v>
      </c>
      <c r="E472" s="32" t="s">
        <v>95</v>
      </c>
      <c r="F472" s="32" t="s">
        <v>95</v>
      </c>
      <c r="G472" s="32" t="s">
        <v>95</v>
      </c>
      <c r="H472" s="32" t="s">
        <v>95</v>
      </c>
      <c r="I472" s="32" t="s">
        <v>95</v>
      </c>
      <c r="J472" s="32" t="s">
        <v>95</v>
      </c>
      <c r="K472" s="32" t="s">
        <v>95</v>
      </c>
      <c r="L472" s="32" t="s">
        <v>95</v>
      </c>
      <c r="M472" s="48">
        <v>704</v>
      </c>
      <c r="N472" s="48">
        <v>1</v>
      </c>
      <c r="O472" s="48" t="s">
        <v>341</v>
      </c>
      <c r="P472" s="48">
        <v>1998</v>
      </c>
      <c r="Q472" s="48">
        <v>1999</v>
      </c>
      <c r="R472" s="49">
        <v>350</v>
      </c>
      <c r="S472" s="48">
        <v>10</v>
      </c>
      <c r="T472" s="48">
        <v>1</v>
      </c>
      <c r="U472" s="48">
        <f t="shared" si="28"/>
        <v>0</v>
      </c>
      <c r="V472" s="50">
        <f t="shared" si="29"/>
        <v>4</v>
      </c>
      <c r="W472" s="51">
        <v>2867</v>
      </c>
      <c r="X472" s="51">
        <v>2185</v>
      </c>
      <c r="Y472" s="51">
        <v>0</v>
      </c>
      <c r="Z472" s="32" t="s">
        <v>95</v>
      </c>
      <c r="AA472" s="50"/>
      <c r="AB472" s="52"/>
      <c r="AC472" s="48"/>
      <c r="AD472" s="48"/>
      <c r="AE472" s="48"/>
      <c r="AF472" s="48"/>
    </row>
    <row r="473" spans="1:32" s="36" customFormat="1" ht="14.4" x14ac:dyDescent="0.3">
      <c r="A473" s="32" t="s">
        <v>95</v>
      </c>
      <c r="B473" s="32" t="s">
        <v>95</v>
      </c>
      <c r="C473" s="32" t="s">
        <v>95</v>
      </c>
      <c r="D473" s="32" t="s">
        <v>95</v>
      </c>
      <c r="E473" s="32" t="s">
        <v>95</v>
      </c>
      <c r="F473" s="32" t="s">
        <v>95</v>
      </c>
      <c r="G473" s="32" t="s">
        <v>95</v>
      </c>
      <c r="H473" s="32" t="s">
        <v>95</v>
      </c>
      <c r="I473" s="32" t="s">
        <v>95</v>
      </c>
      <c r="J473" s="32" t="s">
        <v>95</v>
      </c>
      <c r="K473" s="32" t="s">
        <v>95</v>
      </c>
      <c r="L473" s="32" t="s">
        <v>95</v>
      </c>
      <c r="M473" s="48">
        <v>706</v>
      </c>
      <c r="N473" s="48">
        <v>1</v>
      </c>
      <c r="O473" s="48" t="s">
        <v>342</v>
      </c>
      <c r="P473" s="48">
        <v>1998</v>
      </c>
      <c r="Q473" s="48">
        <v>1999</v>
      </c>
      <c r="R473" s="49">
        <v>299.25</v>
      </c>
      <c r="S473" s="48">
        <v>10</v>
      </c>
      <c r="T473" s="48">
        <v>1</v>
      </c>
      <c r="U473" s="48">
        <f t="shared" si="28"/>
        <v>0</v>
      </c>
      <c r="V473" s="50">
        <f t="shared" si="29"/>
        <v>3</v>
      </c>
      <c r="W473" s="51">
        <v>2980</v>
      </c>
      <c r="X473" s="51">
        <v>2336</v>
      </c>
      <c r="Y473" s="51">
        <v>0</v>
      </c>
      <c r="Z473" s="32" t="s">
        <v>95</v>
      </c>
      <c r="AA473" s="50"/>
      <c r="AB473" s="52"/>
      <c r="AC473" s="48"/>
      <c r="AD473" s="48"/>
      <c r="AE473" s="48"/>
      <c r="AF473" s="48"/>
    </row>
    <row r="474" spans="1:32" s="36" customFormat="1" ht="14.4" x14ac:dyDescent="0.3">
      <c r="A474" s="32" t="s">
        <v>95</v>
      </c>
      <c r="B474" s="32" t="s">
        <v>95</v>
      </c>
      <c r="C474" s="32" t="s">
        <v>95</v>
      </c>
      <c r="D474" s="32" t="s">
        <v>95</v>
      </c>
      <c r="E474" s="32" t="s">
        <v>95</v>
      </c>
      <c r="F474" s="32" t="s">
        <v>95</v>
      </c>
      <c r="G474" s="32" t="s">
        <v>95</v>
      </c>
      <c r="H474" s="32" t="s">
        <v>95</v>
      </c>
      <c r="I474" s="32" t="s">
        <v>95</v>
      </c>
      <c r="J474" s="32" t="s">
        <v>95</v>
      </c>
      <c r="K474" s="32" t="s">
        <v>95</v>
      </c>
      <c r="L474" s="32" t="s">
        <v>95</v>
      </c>
      <c r="M474" s="48">
        <v>707</v>
      </c>
      <c r="N474" s="48">
        <v>1</v>
      </c>
      <c r="O474" s="48" t="s">
        <v>343</v>
      </c>
      <c r="P474" s="48">
        <v>1998</v>
      </c>
      <c r="Q474" s="48">
        <v>1999</v>
      </c>
      <c r="R474" s="49">
        <v>350</v>
      </c>
      <c r="S474" s="48">
        <v>10</v>
      </c>
      <c r="T474" s="48">
        <v>1</v>
      </c>
      <c r="U474" s="48">
        <f t="shared" si="28"/>
        <v>0</v>
      </c>
      <c r="V474" s="50">
        <f t="shared" si="29"/>
        <v>4</v>
      </c>
      <c r="W474" s="51">
        <v>57</v>
      </c>
      <c r="X474" s="51">
        <v>5</v>
      </c>
      <c r="Y474" s="51">
        <v>0</v>
      </c>
      <c r="Z474" s="32" t="s">
        <v>95</v>
      </c>
      <c r="AA474" s="50"/>
      <c r="AB474" s="52"/>
      <c r="AC474" s="48"/>
      <c r="AD474" s="48"/>
      <c r="AE474" s="48"/>
      <c r="AF474" s="48"/>
    </row>
    <row r="475" spans="1:32" s="36" customFormat="1" ht="14.4" x14ac:dyDescent="0.3">
      <c r="A475" s="32" t="s">
        <v>95</v>
      </c>
      <c r="B475" s="32" t="s">
        <v>95</v>
      </c>
      <c r="C475" s="32" t="s">
        <v>95</v>
      </c>
      <c r="D475" s="32" t="s">
        <v>95</v>
      </c>
      <c r="E475" s="32" t="s">
        <v>95</v>
      </c>
      <c r="F475" s="32" t="s">
        <v>95</v>
      </c>
      <c r="G475" s="32" t="s">
        <v>95</v>
      </c>
      <c r="H475" s="32" t="s">
        <v>95</v>
      </c>
      <c r="I475" s="32" t="s">
        <v>95</v>
      </c>
      <c r="J475" s="32" t="s">
        <v>95</v>
      </c>
      <c r="K475" s="32" t="s">
        <v>95</v>
      </c>
      <c r="L475" s="32" t="s">
        <v>95</v>
      </c>
      <c r="M475" s="48">
        <v>719</v>
      </c>
      <c r="N475" s="48">
        <v>1</v>
      </c>
      <c r="O475" s="48" t="s">
        <v>231</v>
      </c>
      <c r="P475" s="48">
        <v>1998</v>
      </c>
      <c r="Q475" s="48">
        <v>1999</v>
      </c>
      <c r="R475" s="49">
        <v>698</v>
      </c>
      <c r="S475" s="48">
        <v>10</v>
      </c>
      <c r="T475" s="48">
        <v>1</v>
      </c>
      <c r="U475" s="48">
        <f t="shared" si="28"/>
        <v>0</v>
      </c>
      <c r="V475" s="50">
        <f t="shared" si="29"/>
        <v>7</v>
      </c>
      <c r="W475" s="51">
        <v>5726</v>
      </c>
      <c r="X475" s="51">
        <v>5149</v>
      </c>
      <c r="Y475" s="51">
        <v>0</v>
      </c>
      <c r="Z475" s="32" t="s">
        <v>95</v>
      </c>
      <c r="AA475" s="50"/>
      <c r="AB475" s="52"/>
      <c r="AC475" s="48"/>
      <c r="AD475" s="48"/>
      <c r="AE475" s="48"/>
      <c r="AF475" s="48"/>
    </row>
    <row r="476" spans="1:32" s="36" customFormat="1" ht="14.4" x14ac:dyDescent="0.3">
      <c r="A476" s="32" t="s">
        <v>95</v>
      </c>
      <c r="B476" s="32" t="s">
        <v>95</v>
      </c>
      <c r="C476" s="32" t="s">
        <v>95</v>
      </c>
      <c r="D476" s="32" t="s">
        <v>95</v>
      </c>
      <c r="E476" s="32" t="s">
        <v>95</v>
      </c>
      <c r="F476" s="32" t="s">
        <v>95</v>
      </c>
      <c r="G476" s="32" t="s">
        <v>95</v>
      </c>
      <c r="H476" s="32" t="s">
        <v>95</v>
      </c>
      <c r="I476" s="32" t="s">
        <v>95</v>
      </c>
      <c r="J476" s="32" t="s">
        <v>95</v>
      </c>
      <c r="K476" s="32" t="s">
        <v>95</v>
      </c>
      <c r="L476" s="32" t="s">
        <v>95</v>
      </c>
      <c r="M476" s="48">
        <v>727</v>
      </c>
      <c r="N476" s="48">
        <v>1</v>
      </c>
      <c r="O476" s="48" t="s">
        <v>260</v>
      </c>
      <c r="P476" s="48">
        <v>1998</v>
      </c>
      <c r="Q476" s="48">
        <v>1999</v>
      </c>
      <c r="R476" s="49">
        <v>310.3</v>
      </c>
      <c r="S476" s="48">
        <v>5</v>
      </c>
      <c r="T476" s="48">
        <v>0</v>
      </c>
      <c r="U476" s="48">
        <f t="shared" si="28"/>
        <v>0</v>
      </c>
      <c r="V476" s="50">
        <f t="shared" si="29"/>
        <v>4</v>
      </c>
      <c r="W476" s="51">
        <v>750</v>
      </c>
      <c r="X476" s="51">
        <v>900</v>
      </c>
      <c r="Y476" s="51">
        <v>0</v>
      </c>
      <c r="Z476" s="32" t="s">
        <v>95</v>
      </c>
      <c r="AA476" s="50"/>
      <c r="AB476" s="52"/>
      <c r="AC476" s="48"/>
      <c r="AD476" s="48"/>
      <c r="AE476" s="48"/>
      <c r="AF476" s="48"/>
    </row>
    <row r="477" spans="1:32" s="36" customFormat="1" ht="14.4" x14ac:dyDescent="0.3">
      <c r="A477" s="32" t="s">
        <v>95</v>
      </c>
      <c r="B477" s="32" t="s">
        <v>95</v>
      </c>
      <c r="C477" s="32" t="s">
        <v>95</v>
      </c>
      <c r="D477" s="32" t="s">
        <v>95</v>
      </c>
      <c r="E477" s="32" t="s">
        <v>95</v>
      </c>
      <c r="F477" s="32" t="s">
        <v>95</v>
      </c>
      <c r="G477" s="32" t="s">
        <v>95</v>
      </c>
      <c r="H477" s="32" t="s">
        <v>95</v>
      </c>
      <c r="I477" s="32" t="s">
        <v>95</v>
      </c>
      <c r="J477" s="32" t="s">
        <v>95</v>
      </c>
      <c r="K477" s="32" t="s">
        <v>95</v>
      </c>
      <c r="L477" s="32" t="s">
        <v>95</v>
      </c>
      <c r="M477" s="48">
        <v>742</v>
      </c>
      <c r="N477" s="48">
        <v>1</v>
      </c>
      <c r="O477" s="48" t="s">
        <v>348</v>
      </c>
      <c r="P477" s="48">
        <v>1998</v>
      </c>
      <c r="Q477" s="48">
        <v>1999</v>
      </c>
      <c r="R477" s="49">
        <v>332.07</v>
      </c>
      <c r="S477" s="48">
        <v>10</v>
      </c>
      <c r="T477" s="48">
        <v>1</v>
      </c>
      <c r="U477" s="48">
        <f t="shared" si="28"/>
        <v>0</v>
      </c>
      <c r="V477" s="50">
        <f t="shared" si="29"/>
        <v>4</v>
      </c>
      <c r="W477" s="51">
        <v>16215</v>
      </c>
      <c r="X477" s="51">
        <v>15830</v>
      </c>
      <c r="Y477" s="51">
        <v>0</v>
      </c>
      <c r="Z477" s="32" t="s">
        <v>95</v>
      </c>
      <c r="AA477" s="50"/>
      <c r="AB477" s="52"/>
      <c r="AC477" s="48"/>
      <c r="AD477" s="48"/>
      <c r="AE477" s="48"/>
      <c r="AF477" s="48"/>
    </row>
    <row r="478" spans="1:32" s="36" customFormat="1" ht="14.4" x14ac:dyDescent="0.3">
      <c r="A478" s="32" t="s">
        <v>95</v>
      </c>
      <c r="B478" s="32" t="s">
        <v>95</v>
      </c>
      <c r="C478" s="32" t="s">
        <v>95</v>
      </c>
      <c r="D478" s="32" t="s">
        <v>95</v>
      </c>
      <c r="E478" s="32" t="s">
        <v>95</v>
      </c>
      <c r="F478" s="32" t="s">
        <v>95</v>
      </c>
      <c r="G478" s="32" t="s">
        <v>95</v>
      </c>
      <c r="H478" s="32" t="s">
        <v>95</v>
      </c>
      <c r="I478" s="32" t="s">
        <v>95</v>
      </c>
      <c r="J478" s="32" t="s">
        <v>95</v>
      </c>
      <c r="K478" s="32" t="s">
        <v>95</v>
      </c>
      <c r="L478" s="32" t="s">
        <v>95</v>
      </c>
      <c r="M478" s="48">
        <v>745</v>
      </c>
      <c r="N478" s="48">
        <v>1</v>
      </c>
      <c r="O478" s="48" t="s">
        <v>476</v>
      </c>
      <c r="P478" s="48">
        <v>1998</v>
      </c>
      <c r="Q478" s="48">
        <v>1999</v>
      </c>
      <c r="R478" s="49">
        <v>315</v>
      </c>
      <c r="S478" s="48">
        <v>10</v>
      </c>
      <c r="T478" s="48">
        <v>1</v>
      </c>
      <c r="U478" s="48">
        <f t="shared" si="28"/>
        <v>0</v>
      </c>
      <c r="V478" s="50">
        <f t="shared" si="29"/>
        <v>4</v>
      </c>
      <c r="W478" s="51">
        <v>1754</v>
      </c>
      <c r="X478" s="51">
        <v>1652</v>
      </c>
      <c r="Y478" s="51">
        <v>0</v>
      </c>
      <c r="Z478" s="32" t="s">
        <v>95</v>
      </c>
      <c r="AA478" s="50"/>
      <c r="AB478" s="52"/>
      <c r="AC478" s="48"/>
      <c r="AD478" s="48"/>
      <c r="AE478" s="48"/>
      <c r="AF478" s="48"/>
    </row>
    <row r="479" spans="1:32" s="36" customFormat="1" ht="14.4" x14ac:dyDescent="0.3">
      <c r="A479" s="32" t="s">
        <v>95</v>
      </c>
      <c r="B479" s="32" t="s">
        <v>95</v>
      </c>
      <c r="C479" s="32" t="s">
        <v>95</v>
      </c>
      <c r="D479" s="32" t="s">
        <v>95</v>
      </c>
      <c r="E479" s="32" t="s">
        <v>95</v>
      </c>
      <c r="F479" s="32" t="s">
        <v>95</v>
      </c>
      <c r="G479" s="32" t="s">
        <v>95</v>
      </c>
      <c r="H479" s="32" t="s">
        <v>95</v>
      </c>
      <c r="I479" s="32" t="s">
        <v>95</v>
      </c>
      <c r="J479" s="32" t="s">
        <v>95</v>
      </c>
      <c r="K479" s="32" t="s">
        <v>95</v>
      </c>
      <c r="L479" s="32" t="s">
        <v>95</v>
      </c>
      <c r="M479" s="48">
        <v>750</v>
      </c>
      <c r="N479" s="48">
        <v>1</v>
      </c>
      <c r="O479" s="48" t="s">
        <v>349</v>
      </c>
      <c r="P479" s="48">
        <v>1998</v>
      </c>
      <c r="Q479" s="48">
        <v>1999</v>
      </c>
      <c r="R479" s="49">
        <v>350</v>
      </c>
      <c r="S479" s="48">
        <v>10</v>
      </c>
      <c r="T479" s="48">
        <v>1</v>
      </c>
      <c r="U479" s="48">
        <f t="shared" si="28"/>
        <v>0</v>
      </c>
      <c r="V479" s="50">
        <f t="shared" si="29"/>
        <v>4</v>
      </c>
      <c r="W479" s="51">
        <v>2779</v>
      </c>
      <c r="X479" s="51">
        <v>2544</v>
      </c>
      <c r="Y479" s="51">
        <v>0</v>
      </c>
      <c r="Z479" s="32" t="s">
        <v>95</v>
      </c>
      <c r="AA479" s="50"/>
      <c r="AB479" s="52"/>
      <c r="AC479" s="48"/>
      <c r="AD479" s="48"/>
      <c r="AE479" s="48"/>
      <c r="AF479" s="48"/>
    </row>
    <row r="480" spans="1:32" s="36" customFormat="1" ht="14.4" x14ac:dyDescent="0.3">
      <c r="A480" s="32" t="s">
        <v>95</v>
      </c>
      <c r="B480" s="32" t="s">
        <v>95</v>
      </c>
      <c r="C480" s="32" t="s">
        <v>95</v>
      </c>
      <c r="D480" s="32" t="s">
        <v>95</v>
      </c>
      <c r="E480" s="32" t="s">
        <v>95</v>
      </c>
      <c r="F480" s="32" t="s">
        <v>95</v>
      </c>
      <c r="G480" s="32" t="s">
        <v>95</v>
      </c>
      <c r="H480" s="32" t="s">
        <v>95</v>
      </c>
      <c r="I480" s="32" t="s">
        <v>95</v>
      </c>
      <c r="J480" s="32" t="s">
        <v>95</v>
      </c>
      <c r="K480" s="32" t="s">
        <v>95</v>
      </c>
      <c r="L480" s="32" t="s">
        <v>95</v>
      </c>
      <c r="M480" s="48">
        <v>801</v>
      </c>
      <c r="N480" s="48">
        <v>1</v>
      </c>
      <c r="O480" s="48" t="s">
        <v>460</v>
      </c>
      <c r="P480" s="48">
        <v>1998</v>
      </c>
      <c r="Q480" s="48">
        <v>1999</v>
      </c>
      <c r="R480" s="49">
        <v>1318.3</v>
      </c>
      <c r="S480" s="48">
        <v>10</v>
      </c>
      <c r="T480" s="48">
        <v>1</v>
      </c>
      <c r="U480" s="48">
        <f t="shared" si="28"/>
        <v>0</v>
      </c>
      <c r="V480" s="50">
        <f t="shared" si="29"/>
        <v>10</v>
      </c>
      <c r="W480" s="51">
        <v>258</v>
      </c>
      <c r="X480" s="51">
        <v>205</v>
      </c>
      <c r="Y480" s="51">
        <v>0</v>
      </c>
      <c r="Z480" s="32" t="s">
        <v>95</v>
      </c>
      <c r="AA480" s="50"/>
      <c r="AB480" s="52"/>
      <c r="AC480" s="48"/>
      <c r="AD480" s="48"/>
      <c r="AE480" s="48"/>
      <c r="AF480" s="48"/>
    </row>
    <row r="481" spans="1:32" s="36" customFormat="1" ht="14.4" x14ac:dyDescent="0.3">
      <c r="A481" s="32" t="s">
        <v>95</v>
      </c>
      <c r="B481" s="32" t="s">
        <v>95</v>
      </c>
      <c r="C481" s="32" t="s">
        <v>95</v>
      </c>
      <c r="D481" s="32" t="s">
        <v>95</v>
      </c>
      <c r="E481" s="32" t="s">
        <v>95</v>
      </c>
      <c r="F481" s="32" t="s">
        <v>95</v>
      </c>
      <c r="G481" s="32" t="s">
        <v>95</v>
      </c>
      <c r="H481" s="32" t="s">
        <v>95</v>
      </c>
      <c r="I481" s="32" t="s">
        <v>95</v>
      </c>
      <c r="J481" s="32" t="s">
        <v>95</v>
      </c>
      <c r="K481" s="32" t="s">
        <v>95</v>
      </c>
      <c r="L481" s="32" t="s">
        <v>95</v>
      </c>
      <c r="M481" s="48">
        <v>806</v>
      </c>
      <c r="N481" s="48">
        <v>1</v>
      </c>
      <c r="O481" s="48" t="s">
        <v>305</v>
      </c>
      <c r="P481" s="48">
        <v>1998</v>
      </c>
      <c r="Q481" s="48">
        <v>1999</v>
      </c>
      <c r="R481" s="49">
        <v>350</v>
      </c>
      <c r="S481" s="48">
        <v>5</v>
      </c>
      <c r="T481" s="48">
        <v>1</v>
      </c>
      <c r="U481" s="48">
        <f t="shared" si="28"/>
        <v>0</v>
      </c>
      <c r="V481" s="50">
        <f t="shared" si="29"/>
        <v>4</v>
      </c>
      <c r="W481" s="51">
        <v>655</v>
      </c>
      <c r="X481" s="51">
        <v>395</v>
      </c>
      <c r="Y481" s="51">
        <v>0</v>
      </c>
      <c r="Z481" s="32" t="s">
        <v>95</v>
      </c>
      <c r="AA481" s="50"/>
      <c r="AB481" s="52"/>
      <c r="AC481" s="48"/>
      <c r="AD481" s="48"/>
      <c r="AE481" s="48"/>
      <c r="AF481" s="48"/>
    </row>
    <row r="482" spans="1:32" s="36" customFormat="1" ht="14.4" x14ac:dyDescent="0.3">
      <c r="A482" s="32" t="s">
        <v>95</v>
      </c>
      <c r="B482" s="32" t="s">
        <v>95</v>
      </c>
      <c r="C482" s="32" t="s">
        <v>95</v>
      </c>
      <c r="D482" s="32" t="s">
        <v>95</v>
      </c>
      <c r="E482" s="32" t="s">
        <v>95</v>
      </c>
      <c r="F482" s="32" t="s">
        <v>95</v>
      </c>
      <c r="G482" s="32" t="s">
        <v>95</v>
      </c>
      <c r="H482" s="32" t="s">
        <v>95</v>
      </c>
      <c r="I482" s="32" t="s">
        <v>95</v>
      </c>
      <c r="J482" s="32" t="s">
        <v>95</v>
      </c>
      <c r="K482" s="32" t="s">
        <v>95</v>
      </c>
      <c r="L482" s="32" t="s">
        <v>95</v>
      </c>
      <c r="M482" s="48">
        <v>818</v>
      </c>
      <c r="N482" s="48">
        <v>1</v>
      </c>
      <c r="O482" s="48" t="s">
        <v>496</v>
      </c>
      <c r="P482" s="48">
        <v>1998</v>
      </c>
      <c r="Q482" s="48">
        <v>1999</v>
      </c>
      <c r="R482" s="49">
        <v>350</v>
      </c>
      <c r="S482" s="48">
        <v>5</v>
      </c>
      <c r="T482" s="48">
        <v>0</v>
      </c>
      <c r="U482" s="48">
        <f t="shared" si="28"/>
        <v>0</v>
      </c>
      <c r="V482" s="50">
        <f t="shared" si="29"/>
        <v>4</v>
      </c>
      <c r="W482" s="51">
        <v>400</v>
      </c>
      <c r="X482" s="51">
        <v>403</v>
      </c>
      <c r="Y482" s="51">
        <v>0</v>
      </c>
      <c r="Z482" s="32" t="s">
        <v>95</v>
      </c>
      <c r="AA482" s="50"/>
      <c r="AB482" s="52"/>
      <c r="AC482" s="48"/>
      <c r="AD482" s="48"/>
      <c r="AE482" s="48"/>
      <c r="AF482" s="48"/>
    </row>
    <row r="483" spans="1:32" s="36" customFormat="1" ht="14.4" x14ac:dyDescent="0.3">
      <c r="A483" s="32" t="s">
        <v>95</v>
      </c>
      <c r="B483" s="32" t="s">
        <v>95</v>
      </c>
      <c r="C483" s="32" t="s">
        <v>95</v>
      </c>
      <c r="D483" s="32" t="s">
        <v>95</v>
      </c>
      <c r="E483" s="32" t="s">
        <v>95</v>
      </c>
      <c r="F483" s="32" t="s">
        <v>95</v>
      </c>
      <c r="G483" s="32" t="s">
        <v>95</v>
      </c>
      <c r="H483" s="32" t="s">
        <v>95</v>
      </c>
      <c r="I483" s="32" t="s">
        <v>95</v>
      </c>
      <c r="J483" s="32" t="s">
        <v>95</v>
      </c>
      <c r="K483" s="32" t="s">
        <v>95</v>
      </c>
      <c r="L483" s="32" t="s">
        <v>95</v>
      </c>
      <c r="M483" s="48">
        <v>820</v>
      </c>
      <c r="N483" s="48">
        <v>1</v>
      </c>
      <c r="O483" s="48" t="s">
        <v>353</v>
      </c>
      <c r="P483" s="48">
        <v>1998</v>
      </c>
      <c r="Q483" s="48">
        <v>1999</v>
      </c>
      <c r="R483" s="49">
        <v>350</v>
      </c>
      <c r="S483" s="48">
        <v>10</v>
      </c>
      <c r="T483" s="48">
        <v>1</v>
      </c>
      <c r="U483" s="48">
        <f t="shared" si="28"/>
        <v>0</v>
      </c>
      <c r="V483" s="50">
        <f t="shared" si="29"/>
        <v>4</v>
      </c>
      <c r="W483" s="51">
        <v>753</v>
      </c>
      <c r="X483" s="51">
        <v>535</v>
      </c>
      <c r="Y483" s="51">
        <v>0</v>
      </c>
      <c r="Z483" s="32" t="s">
        <v>95</v>
      </c>
      <c r="AA483" s="50"/>
      <c r="AB483" s="52"/>
      <c r="AC483" s="48"/>
      <c r="AD483" s="48"/>
      <c r="AE483" s="48"/>
      <c r="AF483" s="48"/>
    </row>
    <row r="484" spans="1:32" s="36" customFormat="1" ht="14.4" x14ac:dyDescent="0.3">
      <c r="A484" s="32" t="s">
        <v>95</v>
      </c>
      <c r="B484" s="32" t="s">
        <v>95</v>
      </c>
      <c r="C484" s="32" t="s">
        <v>95</v>
      </c>
      <c r="D484" s="32" t="s">
        <v>95</v>
      </c>
      <c r="E484" s="32" t="s">
        <v>95</v>
      </c>
      <c r="F484" s="32" t="s">
        <v>95</v>
      </c>
      <c r="G484" s="32" t="s">
        <v>95</v>
      </c>
      <c r="H484" s="32" t="s">
        <v>95</v>
      </c>
      <c r="I484" s="32" t="s">
        <v>95</v>
      </c>
      <c r="J484" s="32" t="s">
        <v>95</v>
      </c>
      <c r="K484" s="32" t="s">
        <v>95</v>
      </c>
      <c r="L484" s="32" t="s">
        <v>95</v>
      </c>
      <c r="M484" s="48">
        <v>833</v>
      </c>
      <c r="N484" s="48">
        <v>1</v>
      </c>
      <c r="O484" s="48" t="s">
        <v>355</v>
      </c>
      <c r="P484" s="48">
        <v>1998</v>
      </c>
      <c r="Q484" s="48">
        <v>1999</v>
      </c>
      <c r="R484" s="49">
        <v>300</v>
      </c>
      <c r="S484" s="48">
        <v>5</v>
      </c>
      <c r="T484" s="48">
        <v>1</v>
      </c>
      <c r="U484" s="48">
        <f t="shared" si="28"/>
        <v>0</v>
      </c>
      <c r="V484" s="50">
        <f t="shared" si="29"/>
        <v>4</v>
      </c>
      <c r="W484" s="51">
        <v>19344</v>
      </c>
      <c r="X484" s="51">
        <v>13123</v>
      </c>
      <c r="Y484" s="51">
        <v>0</v>
      </c>
      <c r="Z484" s="32" t="s">
        <v>95</v>
      </c>
      <c r="AA484" s="50"/>
      <c r="AB484" s="52"/>
      <c r="AC484" s="48"/>
      <c r="AD484" s="48"/>
      <c r="AE484" s="48"/>
      <c r="AF484" s="48"/>
    </row>
    <row r="485" spans="1:32" s="36" customFormat="1" ht="14.4" x14ac:dyDescent="0.3">
      <c r="A485" s="32" t="s">
        <v>95</v>
      </c>
      <c r="B485" s="32" t="s">
        <v>95</v>
      </c>
      <c r="C485" s="32" t="s">
        <v>95</v>
      </c>
      <c r="D485" s="32" t="s">
        <v>95</v>
      </c>
      <c r="E485" s="32" t="s">
        <v>95</v>
      </c>
      <c r="F485" s="32" t="s">
        <v>95</v>
      </c>
      <c r="G485" s="32" t="s">
        <v>95</v>
      </c>
      <c r="H485" s="32" t="s">
        <v>95</v>
      </c>
      <c r="I485" s="32" t="s">
        <v>95</v>
      </c>
      <c r="J485" s="32" t="s">
        <v>95</v>
      </c>
      <c r="K485" s="32" t="s">
        <v>95</v>
      </c>
      <c r="L485" s="32" t="s">
        <v>95</v>
      </c>
      <c r="M485" s="48">
        <v>833</v>
      </c>
      <c r="N485" s="48">
        <v>1</v>
      </c>
      <c r="O485" s="48" t="s">
        <v>355</v>
      </c>
      <c r="P485" s="48">
        <v>1998</v>
      </c>
      <c r="Q485" s="48">
        <v>1999</v>
      </c>
      <c r="R485" s="49">
        <v>100</v>
      </c>
      <c r="S485" s="48">
        <v>5</v>
      </c>
      <c r="T485" s="48">
        <v>1</v>
      </c>
      <c r="U485" s="48">
        <f t="shared" si="28"/>
        <v>0</v>
      </c>
      <c r="V485" s="50">
        <f t="shared" si="29"/>
        <v>2</v>
      </c>
      <c r="W485" s="51">
        <v>17347</v>
      </c>
      <c r="X485" s="51">
        <v>14059</v>
      </c>
      <c r="Y485" s="51">
        <v>0</v>
      </c>
      <c r="Z485" s="32" t="s">
        <v>95</v>
      </c>
      <c r="AA485" s="50"/>
      <c r="AB485" s="52"/>
      <c r="AC485" s="48"/>
      <c r="AD485" s="48"/>
      <c r="AE485" s="48"/>
      <c r="AF485" s="48"/>
    </row>
    <row r="486" spans="1:32" s="36" customFormat="1" ht="14.4" x14ac:dyDescent="0.3">
      <c r="A486" s="32" t="s">
        <v>95</v>
      </c>
      <c r="B486" s="32" t="s">
        <v>95</v>
      </c>
      <c r="C486" s="32" t="s">
        <v>95</v>
      </c>
      <c r="D486" s="32" t="s">
        <v>95</v>
      </c>
      <c r="E486" s="32" t="s">
        <v>95</v>
      </c>
      <c r="F486" s="32" t="s">
        <v>95</v>
      </c>
      <c r="G486" s="32" t="s">
        <v>95</v>
      </c>
      <c r="H486" s="32" t="s">
        <v>95</v>
      </c>
      <c r="I486" s="32" t="s">
        <v>95</v>
      </c>
      <c r="J486" s="32" t="s">
        <v>95</v>
      </c>
      <c r="K486" s="32" t="s">
        <v>95</v>
      </c>
      <c r="L486" s="32" t="s">
        <v>95</v>
      </c>
      <c r="M486" s="48">
        <v>837</v>
      </c>
      <c r="N486" s="48">
        <v>1</v>
      </c>
      <c r="O486" s="48" t="s">
        <v>234</v>
      </c>
      <c r="P486" s="48">
        <v>1998</v>
      </c>
      <c r="Q486" s="48">
        <v>1999</v>
      </c>
      <c r="R486" s="49">
        <v>182.79</v>
      </c>
      <c r="S486" s="48">
        <v>10</v>
      </c>
      <c r="T486" s="48">
        <v>0</v>
      </c>
      <c r="U486" s="48">
        <f t="shared" si="28"/>
        <v>0</v>
      </c>
      <c r="V486" s="50">
        <f t="shared" si="29"/>
        <v>2</v>
      </c>
      <c r="W486" s="51">
        <v>685</v>
      </c>
      <c r="X486" s="51">
        <v>726</v>
      </c>
      <c r="Y486" s="51">
        <v>0</v>
      </c>
      <c r="Z486" s="32" t="s">
        <v>95</v>
      </c>
      <c r="AA486" s="50"/>
      <c r="AB486" s="52"/>
      <c r="AC486" s="48"/>
      <c r="AD486" s="48"/>
      <c r="AE486" s="48"/>
      <c r="AF486" s="48"/>
    </row>
    <row r="487" spans="1:32" s="36" customFormat="1" ht="14.4" x14ac:dyDescent="0.3">
      <c r="A487" s="32" t="s">
        <v>95</v>
      </c>
      <c r="B487" s="32" t="s">
        <v>95</v>
      </c>
      <c r="C487" s="32" t="s">
        <v>95</v>
      </c>
      <c r="D487" s="32" t="s">
        <v>95</v>
      </c>
      <c r="E487" s="32" t="s">
        <v>95</v>
      </c>
      <c r="F487" s="32" t="s">
        <v>95</v>
      </c>
      <c r="G487" s="32" t="s">
        <v>95</v>
      </c>
      <c r="H487" s="32" t="s">
        <v>95</v>
      </c>
      <c r="I487" s="32" t="s">
        <v>95</v>
      </c>
      <c r="J487" s="32" t="s">
        <v>95</v>
      </c>
      <c r="K487" s="32" t="s">
        <v>95</v>
      </c>
      <c r="L487" s="32" t="s">
        <v>95</v>
      </c>
      <c r="M487" s="48">
        <v>852</v>
      </c>
      <c r="N487" s="48">
        <v>1</v>
      </c>
      <c r="O487" s="48" t="s">
        <v>263</v>
      </c>
      <c r="P487" s="48">
        <v>1998</v>
      </c>
      <c r="Q487" s="48">
        <v>1999</v>
      </c>
      <c r="R487" s="49">
        <v>800</v>
      </c>
      <c r="S487" s="48">
        <v>10</v>
      </c>
      <c r="T487" s="48">
        <v>1</v>
      </c>
      <c r="U487" s="48">
        <f t="shared" si="28"/>
        <v>0</v>
      </c>
      <c r="V487" s="50">
        <f t="shared" si="29"/>
        <v>9</v>
      </c>
      <c r="W487" s="51">
        <v>241</v>
      </c>
      <c r="X487" s="51">
        <v>169</v>
      </c>
      <c r="Y487" s="51">
        <v>0</v>
      </c>
      <c r="Z487" s="32" t="s">
        <v>95</v>
      </c>
      <c r="AA487" s="50"/>
      <c r="AB487" s="52"/>
      <c r="AC487" s="48"/>
      <c r="AD487" s="48"/>
      <c r="AE487" s="48"/>
      <c r="AF487" s="48"/>
    </row>
    <row r="488" spans="1:32" s="36" customFormat="1" ht="14.4" x14ac:dyDescent="0.3">
      <c r="A488" s="32" t="s">
        <v>95</v>
      </c>
      <c r="B488" s="32" t="s">
        <v>95</v>
      </c>
      <c r="C488" s="32" t="s">
        <v>95</v>
      </c>
      <c r="D488" s="32" t="s">
        <v>95</v>
      </c>
      <c r="E488" s="32" t="s">
        <v>95</v>
      </c>
      <c r="F488" s="32" t="s">
        <v>95</v>
      </c>
      <c r="G488" s="32" t="s">
        <v>95</v>
      </c>
      <c r="H488" s="32" t="s">
        <v>95</v>
      </c>
      <c r="I488" s="32" t="s">
        <v>95</v>
      </c>
      <c r="J488" s="32" t="s">
        <v>95</v>
      </c>
      <c r="K488" s="32" t="s">
        <v>95</v>
      </c>
      <c r="L488" s="32" t="s">
        <v>95</v>
      </c>
      <c r="M488" s="48">
        <v>877</v>
      </c>
      <c r="N488" s="48">
        <v>1</v>
      </c>
      <c r="O488" s="48" t="s">
        <v>261</v>
      </c>
      <c r="P488" s="48">
        <v>1998</v>
      </c>
      <c r="Q488" s="48">
        <v>1999</v>
      </c>
      <c r="R488" s="49">
        <v>217.16</v>
      </c>
      <c r="S488" s="48">
        <v>10</v>
      </c>
      <c r="T488" s="48">
        <v>0</v>
      </c>
      <c r="U488" s="48">
        <f t="shared" si="28"/>
        <v>0</v>
      </c>
      <c r="V488" s="50">
        <f t="shared" si="29"/>
        <v>3</v>
      </c>
      <c r="W488" s="51">
        <v>3292</v>
      </c>
      <c r="X488" s="51">
        <v>6302</v>
      </c>
      <c r="Y488" s="51">
        <v>0</v>
      </c>
      <c r="Z488" s="32" t="s">
        <v>95</v>
      </c>
      <c r="AA488" s="50"/>
      <c r="AB488" s="52"/>
      <c r="AC488" s="48"/>
      <c r="AD488" s="48"/>
      <c r="AE488" s="48"/>
      <c r="AF488" s="48"/>
    </row>
    <row r="489" spans="1:32" s="36" customFormat="1" ht="14.4" x14ac:dyDescent="0.3">
      <c r="A489" s="32" t="s">
        <v>95</v>
      </c>
      <c r="B489" s="32" t="s">
        <v>95</v>
      </c>
      <c r="C489" s="32" t="s">
        <v>95</v>
      </c>
      <c r="D489" s="32" t="s">
        <v>95</v>
      </c>
      <c r="E489" s="32" t="s">
        <v>95</v>
      </c>
      <c r="F489" s="32" t="s">
        <v>95</v>
      </c>
      <c r="G489" s="32" t="s">
        <v>95</v>
      </c>
      <c r="H489" s="32" t="s">
        <v>95</v>
      </c>
      <c r="I489" s="32" t="s">
        <v>95</v>
      </c>
      <c r="J489" s="32" t="s">
        <v>95</v>
      </c>
      <c r="K489" s="32" t="s">
        <v>95</v>
      </c>
      <c r="L489" s="32" t="s">
        <v>95</v>
      </c>
      <c r="M489" s="48">
        <v>881</v>
      </c>
      <c r="N489" s="48">
        <v>1</v>
      </c>
      <c r="O489" s="48" t="s">
        <v>359</v>
      </c>
      <c r="P489" s="48">
        <v>1998</v>
      </c>
      <c r="Q489" s="48">
        <v>1999</v>
      </c>
      <c r="R489" s="49">
        <v>35</v>
      </c>
      <c r="S489" s="48">
        <v>10</v>
      </c>
      <c r="T489" s="48">
        <v>1</v>
      </c>
      <c r="U489" s="48">
        <f t="shared" si="28"/>
        <v>0</v>
      </c>
      <c r="V489" s="50">
        <f t="shared" si="29"/>
        <v>1</v>
      </c>
      <c r="W489" s="51">
        <v>977</v>
      </c>
      <c r="X489" s="51">
        <v>865</v>
      </c>
      <c r="Y489" s="51">
        <v>0</v>
      </c>
      <c r="Z489" s="32" t="s">
        <v>95</v>
      </c>
      <c r="AA489" s="50"/>
      <c r="AB489" s="52"/>
      <c r="AC489" s="48"/>
      <c r="AD489" s="48"/>
      <c r="AE489" s="48"/>
      <c r="AF489" s="48"/>
    </row>
    <row r="490" spans="1:32" s="36" customFormat="1" ht="14.4" x14ac:dyDescent="0.3">
      <c r="A490" s="32" t="s">
        <v>95</v>
      </c>
      <c r="B490" s="32" t="s">
        <v>95</v>
      </c>
      <c r="C490" s="32" t="s">
        <v>95</v>
      </c>
      <c r="D490" s="32" t="s">
        <v>95</v>
      </c>
      <c r="E490" s="32" t="s">
        <v>95</v>
      </c>
      <c r="F490" s="32" t="s">
        <v>95</v>
      </c>
      <c r="G490" s="32" t="s">
        <v>95</v>
      </c>
      <c r="H490" s="32" t="s">
        <v>95</v>
      </c>
      <c r="I490" s="32" t="s">
        <v>95</v>
      </c>
      <c r="J490" s="32" t="s">
        <v>95</v>
      </c>
      <c r="K490" s="32" t="s">
        <v>95</v>
      </c>
      <c r="L490" s="32" t="s">
        <v>95</v>
      </c>
      <c r="M490" s="48">
        <v>885</v>
      </c>
      <c r="N490" s="48">
        <v>1</v>
      </c>
      <c r="O490" s="48" t="s">
        <v>362</v>
      </c>
      <c r="P490" s="48">
        <v>1998</v>
      </c>
      <c r="Q490" s="48">
        <v>1999</v>
      </c>
      <c r="R490" s="49">
        <v>350</v>
      </c>
      <c r="S490" s="48">
        <v>10</v>
      </c>
      <c r="T490" s="48">
        <v>1</v>
      </c>
      <c r="U490" s="48">
        <f t="shared" si="28"/>
        <v>0</v>
      </c>
      <c r="V490" s="50">
        <f t="shared" si="29"/>
        <v>4</v>
      </c>
      <c r="W490" s="51">
        <v>2379</v>
      </c>
      <c r="X490" s="51">
        <v>1857</v>
      </c>
      <c r="Y490" s="51">
        <v>0</v>
      </c>
      <c r="Z490" s="32" t="s">
        <v>95</v>
      </c>
      <c r="AA490" s="50"/>
      <c r="AB490" s="52"/>
      <c r="AC490" s="48"/>
      <c r="AD490" s="48"/>
      <c r="AE490" s="48"/>
      <c r="AF490" s="48"/>
    </row>
    <row r="491" spans="1:32" s="36" customFormat="1" ht="14.4" x14ac:dyDescent="0.3">
      <c r="A491" s="32" t="s">
        <v>95</v>
      </c>
      <c r="B491" s="32" t="s">
        <v>95</v>
      </c>
      <c r="C491" s="32" t="s">
        <v>95</v>
      </c>
      <c r="D491" s="32" t="s">
        <v>95</v>
      </c>
      <c r="E491" s="32" t="s">
        <v>95</v>
      </c>
      <c r="F491" s="32" t="s">
        <v>95</v>
      </c>
      <c r="G491" s="32" t="s">
        <v>95</v>
      </c>
      <c r="H491" s="32" t="s">
        <v>95</v>
      </c>
      <c r="I491" s="32" t="s">
        <v>95</v>
      </c>
      <c r="J491" s="32" t="s">
        <v>95</v>
      </c>
      <c r="K491" s="32" t="s">
        <v>95</v>
      </c>
      <c r="L491" s="32" t="s">
        <v>95</v>
      </c>
      <c r="M491" s="48">
        <v>2154</v>
      </c>
      <c r="N491" s="48">
        <v>1</v>
      </c>
      <c r="O491" s="48" t="s">
        <v>365</v>
      </c>
      <c r="P491" s="48">
        <v>1998</v>
      </c>
      <c r="Q491" s="48">
        <v>1999</v>
      </c>
      <c r="R491" s="49">
        <v>247.38</v>
      </c>
      <c r="S491" s="48">
        <v>10</v>
      </c>
      <c r="T491" s="48">
        <v>1</v>
      </c>
      <c r="U491" s="48">
        <f t="shared" si="28"/>
        <v>0</v>
      </c>
      <c r="V491" s="50">
        <f t="shared" si="29"/>
        <v>3</v>
      </c>
      <c r="W491" s="51">
        <v>2391</v>
      </c>
      <c r="X491" s="51">
        <v>2202</v>
      </c>
      <c r="Y491" s="51">
        <v>0</v>
      </c>
      <c r="Z491" s="32" t="s">
        <v>95</v>
      </c>
      <c r="AA491" s="50"/>
      <c r="AB491" s="52"/>
      <c r="AC491" s="48"/>
      <c r="AD491" s="48"/>
      <c r="AE491" s="48"/>
      <c r="AF491" s="48"/>
    </row>
    <row r="492" spans="1:32" s="36" customFormat="1" ht="14.4" x14ac:dyDescent="0.3">
      <c r="A492" s="32" t="s">
        <v>95</v>
      </c>
      <c r="B492" s="32" t="s">
        <v>95</v>
      </c>
      <c r="C492" s="32" t="s">
        <v>95</v>
      </c>
      <c r="D492" s="32" t="s">
        <v>95</v>
      </c>
      <c r="E492" s="32" t="s">
        <v>95</v>
      </c>
      <c r="F492" s="32" t="s">
        <v>95</v>
      </c>
      <c r="G492" s="32" t="s">
        <v>95</v>
      </c>
      <c r="H492" s="32" t="s">
        <v>95</v>
      </c>
      <c r="I492" s="32" t="s">
        <v>95</v>
      </c>
      <c r="J492" s="32" t="s">
        <v>95</v>
      </c>
      <c r="K492" s="32" t="s">
        <v>95</v>
      </c>
      <c r="L492" s="32" t="s">
        <v>95</v>
      </c>
      <c r="M492" s="48">
        <v>2170</v>
      </c>
      <c r="N492" s="48">
        <v>1</v>
      </c>
      <c r="O492" s="48" t="s">
        <v>480</v>
      </c>
      <c r="P492" s="48">
        <v>1998</v>
      </c>
      <c r="Q492" s="48">
        <v>1999</v>
      </c>
      <c r="R492" s="49">
        <v>350</v>
      </c>
      <c r="S492" s="48">
        <v>10</v>
      </c>
      <c r="T492" s="48">
        <v>0</v>
      </c>
      <c r="U492" s="48">
        <f t="shared" si="28"/>
        <v>0</v>
      </c>
      <c r="V492" s="50">
        <f t="shared" si="29"/>
        <v>4</v>
      </c>
      <c r="W492" s="51">
        <v>1956</v>
      </c>
      <c r="X492" s="51">
        <v>1978</v>
      </c>
      <c r="Y492" s="51">
        <v>0</v>
      </c>
      <c r="Z492" s="32" t="s">
        <v>95</v>
      </c>
      <c r="AA492" s="50"/>
      <c r="AB492" s="52"/>
      <c r="AC492" s="48"/>
      <c r="AD492" s="48"/>
      <c r="AE492" s="48"/>
      <c r="AF492" s="48"/>
    </row>
    <row r="493" spans="1:32" s="36" customFormat="1" ht="14.4" x14ac:dyDescent="0.3">
      <c r="A493" s="32" t="s">
        <v>95</v>
      </c>
      <c r="B493" s="32" t="s">
        <v>95</v>
      </c>
      <c r="C493" s="32" t="s">
        <v>95</v>
      </c>
      <c r="D493" s="32" t="s">
        <v>95</v>
      </c>
      <c r="E493" s="32" t="s">
        <v>95</v>
      </c>
      <c r="F493" s="32" t="s">
        <v>95</v>
      </c>
      <c r="G493" s="32" t="s">
        <v>95</v>
      </c>
      <c r="H493" s="32" t="s">
        <v>95</v>
      </c>
      <c r="I493" s="32" t="s">
        <v>95</v>
      </c>
      <c r="J493" s="32" t="s">
        <v>95</v>
      </c>
      <c r="K493" s="32" t="s">
        <v>95</v>
      </c>
      <c r="L493" s="32" t="s">
        <v>95</v>
      </c>
      <c r="M493" s="48">
        <v>2310</v>
      </c>
      <c r="N493" s="48">
        <v>1</v>
      </c>
      <c r="O493" s="48" t="s">
        <v>481</v>
      </c>
      <c r="P493" s="48">
        <v>1998</v>
      </c>
      <c r="Q493" s="48">
        <v>1999</v>
      </c>
      <c r="R493" s="49">
        <v>300</v>
      </c>
      <c r="S493" s="48">
        <v>5</v>
      </c>
      <c r="T493" s="48">
        <v>1</v>
      </c>
      <c r="U493" s="48">
        <f t="shared" si="28"/>
        <v>0</v>
      </c>
      <c r="V493" s="50">
        <f t="shared" si="29"/>
        <v>4</v>
      </c>
      <c r="W493" s="51">
        <v>1994</v>
      </c>
      <c r="X493" s="51">
        <v>1512</v>
      </c>
      <c r="Y493" s="51">
        <v>0</v>
      </c>
      <c r="Z493" s="32" t="s">
        <v>95</v>
      </c>
      <c r="AA493" s="50"/>
      <c r="AB493" s="52"/>
      <c r="AC493" s="48"/>
      <c r="AD493" s="48"/>
      <c r="AE493" s="48"/>
      <c r="AF493" s="48"/>
    </row>
    <row r="494" spans="1:32" s="36" customFormat="1" ht="14.4" x14ac:dyDescent="0.3">
      <c r="A494" s="32" t="s">
        <v>95</v>
      </c>
      <c r="B494" s="32" t="s">
        <v>95</v>
      </c>
      <c r="C494" s="32" t="s">
        <v>95</v>
      </c>
      <c r="D494" s="32" t="s">
        <v>95</v>
      </c>
      <c r="E494" s="32" t="s">
        <v>95</v>
      </c>
      <c r="F494" s="32" t="s">
        <v>95</v>
      </c>
      <c r="G494" s="32" t="s">
        <v>95</v>
      </c>
      <c r="H494" s="32" t="s">
        <v>95</v>
      </c>
      <c r="I494" s="32" t="s">
        <v>95</v>
      </c>
      <c r="J494" s="32" t="s">
        <v>95</v>
      </c>
      <c r="K494" s="32" t="s">
        <v>95</v>
      </c>
      <c r="L494" s="32" t="s">
        <v>95</v>
      </c>
      <c r="M494" s="48">
        <v>2342</v>
      </c>
      <c r="N494" s="48">
        <v>1</v>
      </c>
      <c r="O494" s="48" t="s">
        <v>443</v>
      </c>
      <c r="P494" s="48">
        <v>1998</v>
      </c>
      <c r="Q494" s="48">
        <v>1999</v>
      </c>
      <c r="R494" s="49">
        <v>400</v>
      </c>
      <c r="S494" s="48">
        <v>10</v>
      </c>
      <c r="T494" s="48">
        <v>1</v>
      </c>
      <c r="U494" s="48">
        <f t="shared" si="28"/>
        <v>0</v>
      </c>
      <c r="V494" s="50">
        <f t="shared" si="29"/>
        <v>5</v>
      </c>
      <c r="W494" s="51">
        <v>1513</v>
      </c>
      <c r="X494" s="51">
        <v>1437</v>
      </c>
      <c r="Y494" s="51">
        <v>0</v>
      </c>
      <c r="Z494" s="32" t="s">
        <v>95</v>
      </c>
      <c r="AA494" s="50"/>
      <c r="AB494" s="52"/>
      <c r="AC494" s="48"/>
      <c r="AD494" s="48"/>
      <c r="AE494" s="48"/>
      <c r="AF494" s="48"/>
    </row>
    <row r="495" spans="1:32" s="36" customFormat="1" ht="14.4" x14ac:dyDescent="0.3">
      <c r="A495" s="32" t="s">
        <v>95</v>
      </c>
      <c r="B495" s="32" t="s">
        <v>95</v>
      </c>
      <c r="C495" s="32" t="s">
        <v>95</v>
      </c>
      <c r="D495" s="32" t="s">
        <v>95</v>
      </c>
      <c r="E495" s="32" t="s">
        <v>95</v>
      </c>
      <c r="F495" s="32" t="s">
        <v>95</v>
      </c>
      <c r="G495" s="32" t="s">
        <v>95</v>
      </c>
      <c r="H495" s="32" t="s">
        <v>95</v>
      </c>
      <c r="I495" s="32" t="s">
        <v>95</v>
      </c>
      <c r="J495" s="32" t="s">
        <v>95</v>
      </c>
      <c r="K495" s="32" t="s">
        <v>95</v>
      </c>
      <c r="L495" s="32" t="s">
        <v>95</v>
      </c>
      <c r="M495" s="48">
        <v>2397</v>
      </c>
      <c r="N495" s="48">
        <v>1</v>
      </c>
      <c r="O495" s="48" t="s">
        <v>497</v>
      </c>
      <c r="P495" s="48">
        <v>1998</v>
      </c>
      <c r="Q495" s="48">
        <v>1999</v>
      </c>
      <c r="R495" s="49">
        <v>350</v>
      </c>
      <c r="S495" s="48">
        <v>3</v>
      </c>
      <c r="T495" s="48">
        <v>1</v>
      </c>
      <c r="U495" s="48">
        <f t="shared" si="28"/>
        <v>0</v>
      </c>
      <c r="V495" s="50">
        <f t="shared" si="29"/>
        <v>4</v>
      </c>
      <c r="W495" s="51">
        <v>1997</v>
      </c>
      <c r="X495" s="51">
        <v>1281</v>
      </c>
      <c r="Y495" s="51">
        <v>0</v>
      </c>
      <c r="Z495" s="32" t="s">
        <v>95</v>
      </c>
      <c r="AA495" s="50"/>
      <c r="AB495" s="52"/>
      <c r="AC495" s="48"/>
      <c r="AD495" s="48"/>
      <c r="AE495" s="48"/>
      <c r="AF495" s="48"/>
    </row>
    <row r="496" spans="1:32" s="36" customFormat="1" ht="14.4" x14ac:dyDescent="0.3">
      <c r="A496" s="32" t="s">
        <v>95</v>
      </c>
      <c r="B496" s="32" t="s">
        <v>95</v>
      </c>
      <c r="C496" s="32" t="s">
        <v>95</v>
      </c>
      <c r="D496" s="32" t="s">
        <v>95</v>
      </c>
      <c r="E496" s="32" t="s">
        <v>95</v>
      </c>
      <c r="F496" s="32" t="s">
        <v>95</v>
      </c>
      <c r="G496" s="32" t="s">
        <v>95</v>
      </c>
      <c r="H496" s="32" t="s">
        <v>95</v>
      </c>
      <c r="I496" s="32" t="s">
        <v>95</v>
      </c>
      <c r="J496" s="32" t="s">
        <v>95</v>
      </c>
      <c r="K496" s="32" t="s">
        <v>95</v>
      </c>
      <c r="L496" s="32" t="s">
        <v>95</v>
      </c>
      <c r="M496" s="48">
        <v>2759</v>
      </c>
      <c r="N496" s="48">
        <v>1</v>
      </c>
      <c r="O496" s="48" t="s">
        <v>498</v>
      </c>
      <c r="P496" s="48">
        <v>1998</v>
      </c>
      <c r="Q496" s="48">
        <v>1999</v>
      </c>
      <c r="R496" s="49">
        <v>315</v>
      </c>
      <c r="S496" s="48">
        <v>10</v>
      </c>
      <c r="T496" s="48">
        <v>1</v>
      </c>
      <c r="U496" s="48">
        <f t="shared" si="28"/>
        <v>0</v>
      </c>
      <c r="V496" s="50">
        <f t="shared" si="29"/>
        <v>4</v>
      </c>
      <c r="W496" s="51">
        <v>677</v>
      </c>
      <c r="X496" s="51">
        <v>578</v>
      </c>
      <c r="Y496" s="51">
        <v>0</v>
      </c>
      <c r="Z496" s="32" t="s">
        <v>95</v>
      </c>
      <c r="AA496" s="50"/>
      <c r="AB496" s="52"/>
      <c r="AC496" s="48"/>
      <c r="AD496" s="48"/>
      <c r="AE496" s="48"/>
      <c r="AF496" s="48"/>
    </row>
    <row r="497" spans="1:32" s="36" customFormat="1" ht="14.4" x14ac:dyDescent="0.3">
      <c r="A497" s="32" t="s">
        <v>95</v>
      </c>
      <c r="B497" s="32" t="s">
        <v>95</v>
      </c>
      <c r="C497" s="32" t="s">
        <v>95</v>
      </c>
      <c r="D497" s="32" t="s">
        <v>95</v>
      </c>
      <c r="E497" s="32" t="s">
        <v>95</v>
      </c>
      <c r="F497" s="32" t="s">
        <v>95</v>
      </c>
      <c r="G497" s="32" t="s">
        <v>95</v>
      </c>
      <c r="H497" s="32" t="s">
        <v>95</v>
      </c>
      <c r="I497" s="32" t="s">
        <v>95</v>
      </c>
      <c r="J497" s="32" t="s">
        <v>95</v>
      </c>
      <c r="K497" s="32" t="s">
        <v>95</v>
      </c>
      <c r="L497" s="32" t="s">
        <v>95</v>
      </c>
      <c r="M497" s="48">
        <v>2860</v>
      </c>
      <c r="N497" s="48">
        <v>1</v>
      </c>
      <c r="O497" s="48" t="s">
        <v>499</v>
      </c>
      <c r="P497" s="48">
        <v>1998</v>
      </c>
      <c r="Q497" s="48">
        <v>1999</v>
      </c>
      <c r="R497" s="49">
        <v>455</v>
      </c>
      <c r="S497" s="48">
        <v>5</v>
      </c>
      <c r="T497" s="48">
        <v>0</v>
      </c>
      <c r="U497" s="48">
        <f t="shared" si="28"/>
        <v>0</v>
      </c>
      <c r="V497" s="50">
        <f t="shared" si="29"/>
        <v>5</v>
      </c>
      <c r="W497" s="51">
        <v>2084</v>
      </c>
      <c r="X497" s="51">
        <v>2421</v>
      </c>
      <c r="Y497" s="51">
        <v>0</v>
      </c>
      <c r="Z497" s="32" t="s">
        <v>95</v>
      </c>
      <c r="AA497" s="50"/>
      <c r="AB497" s="52"/>
      <c r="AC497" s="48"/>
      <c r="AD497" s="48"/>
      <c r="AE497" s="48"/>
      <c r="AF497" s="48"/>
    </row>
    <row r="498" spans="1:32" s="36" customFormat="1" ht="14.4" x14ac:dyDescent="0.3">
      <c r="A498" s="32" t="s">
        <v>95</v>
      </c>
      <c r="B498" s="32" t="s">
        <v>95</v>
      </c>
      <c r="C498" s="32" t="s">
        <v>95</v>
      </c>
      <c r="D498" s="32" t="s">
        <v>95</v>
      </c>
      <c r="E498" s="32" t="s">
        <v>95</v>
      </c>
      <c r="F498" s="32" t="s">
        <v>95</v>
      </c>
      <c r="G498" s="32" t="s">
        <v>95</v>
      </c>
      <c r="H498" s="32" t="s">
        <v>95</v>
      </c>
      <c r="I498" s="32" t="s">
        <v>95</v>
      </c>
      <c r="J498" s="32" t="s">
        <v>95</v>
      </c>
      <c r="K498" s="32" t="s">
        <v>95</v>
      </c>
      <c r="L498" s="32" t="s">
        <v>95</v>
      </c>
      <c r="M498" s="48">
        <v>299</v>
      </c>
      <c r="N498" s="48">
        <v>1</v>
      </c>
      <c r="O498" s="48" t="s">
        <v>377</v>
      </c>
      <c r="P498" s="48">
        <v>1998</v>
      </c>
      <c r="Q498" s="48">
        <v>2000</v>
      </c>
      <c r="R498" s="49">
        <v>188.62</v>
      </c>
      <c r="S498" s="48">
        <v>4</v>
      </c>
      <c r="T498" s="48">
        <v>1</v>
      </c>
      <c r="U498" s="48">
        <f t="shared" si="28"/>
        <v>1</v>
      </c>
      <c r="V498" s="50">
        <f t="shared" si="29"/>
        <v>2</v>
      </c>
      <c r="W498" s="51">
        <v>1429</v>
      </c>
      <c r="X498" s="51">
        <v>828</v>
      </c>
      <c r="Y498" s="51">
        <v>0</v>
      </c>
      <c r="Z498" s="32" t="s">
        <v>95</v>
      </c>
      <c r="AA498" s="50"/>
      <c r="AB498" s="52"/>
      <c r="AC498" s="48"/>
      <c r="AD498" s="48"/>
      <c r="AE498" s="48"/>
      <c r="AF498" s="48"/>
    </row>
    <row r="499" spans="1:32" s="36" customFormat="1" ht="14.4" x14ac:dyDescent="0.3">
      <c r="A499" s="32" t="s">
        <v>95</v>
      </c>
      <c r="B499" s="32" t="s">
        <v>95</v>
      </c>
      <c r="C499" s="32" t="s">
        <v>95</v>
      </c>
      <c r="D499" s="32" t="s">
        <v>95</v>
      </c>
      <c r="E499" s="32" t="s">
        <v>95</v>
      </c>
      <c r="F499" s="32" t="s">
        <v>95</v>
      </c>
      <c r="G499" s="32" t="s">
        <v>95</v>
      </c>
      <c r="H499" s="32" t="s">
        <v>95</v>
      </c>
      <c r="I499" s="32" t="s">
        <v>95</v>
      </c>
      <c r="J499" s="32" t="s">
        <v>95</v>
      </c>
      <c r="K499" s="32" t="s">
        <v>95</v>
      </c>
      <c r="L499" s="32" t="s">
        <v>95</v>
      </c>
      <c r="M499" s="48">
        <v>411</v>
      </c>
      <c r="N499" s="48">
        <v>1</v>
      </c>
      <c r="O499" s="48" t="s">
        <v>380</v>
      </c>
      <c r="P499" s="48">
        <v>1998</v>
      </c>
      <c r="Q499" s="48">
        <v>2000</v>
      </c>
      <c r="R499" s="49">
        <v>452.27</v>
      </c>
      <c r="S499" s="48">
        <v>5</v>
      </c>
      <c r="T499" s="48">
        <v>1</v>
      </c>
      <c r="U499" s="48">
        <f t="shared" si="28"/>
        <v>1</v>
      </c>
      <c r="V499" s="50">
        <f t="shared" si="29"/>
        <v>5</v>
      </c>
      <c r="W499" s="51">
        <v>482</v>
      </c>
      <c r="X499" s="51">
        <v>223</v>
      </c>
      <c r="Y499" s="51">
        <v>0</v>
      </c>
      <c r="Z499" s="32" t="s">
        <v>95</v>
      </c>
      <c r="AA499" s="50"/>
      <c r="AB499" s="52"/>
      <c r="AC499" s="48"/>
      <c r="AD499" s="48"/>
      <c r="AE499" s="48"/>
      <c r="AF499" s="48"/>
    </row>
    <row r="500" spans="1:32" s="36" customFormat="1" ht="14.4" x14ac:dyDescent="0.3">
      <c r="A500" s="32" t="s">
        <v>95</v>
      </c>
      <c r="B500" s="32" t="s">
        <v>95</v>
      </c>
      <c r="C500" s="32" t="s">
        <v>95</v>
      </c>
      <c r="D500" s="32" t="s">
        <v>95</v>
      </c>
      <c r="E500" s="32" t="s">
        <v>95</v>
      </c>
      <c r="F500" s="32" t="s">
        <v>95</v>
      </c>
      <c r="G500" s="32" t="s">
        <v>95</v>
      </c>
      <c r="H500" s="32" t="s">
        <v>95</v>
      </c>
      <c r="I500" s="32" t="s">
        <v>95</v>
      </c>
      <c r="J500" s="32" t="s">
        <v>95</v>
      </c>
      <c r="K500" s="32" t="s">
        <v>95</v>
      </c>
      <c r="L500" s="32" t="s">
        <v>95</v>
      </c>
      <c r="M500" s="48">
        <v>466</v>
      </c>
      <c r="N500" s="48">
        <v>1</v>
      </c>
      <c r="O500" s="48" t="s">
        <v>383</v>
      </c>
      <c r="P500" s="48">
        <v>1998</v>
      </c>
      <c r="Q500" s="48">
        <v>2000</v>
      </c>
      <c r="R500" s="49">
        <v>350</v>
      </c>
      <c r="S500" s="48">
        <v>5</v>
      </c>
      <c r="T500" s="48">
        <v>0</v>
      </c>
      <c r="U500" s="48">
        <f t="shared" si="28"/>
        <v>1</v>
      </c>
      <c r="V500" s="50">
        <f t="shared" si="29"/>
        <v>4</v>
      </c>
      <c r="W500" s="51">
        <v>1855</v>
      </c>
      <c r="X500" s="51">
        <v>2301</v>
      </c>
      <c r="Y500" s="51">
        <v>0</v>
      </c>
      <c r="Z500" s="32" t="s">
        <v>95</v>
      </c>
      <c r="AA500" s="50"/>
      <c r="AB500" s="52"/>
      <c r="AC500" s="48"/>
      <c r="AD500" s="48"/>
      <c r="AE500" s="48"/>
      <c r="AF500" s="48"/>
    </row>
    <row r="501" spans="1:32" s="36" customFormat="1" ht="14.4" x14ac:dyDescent="0.3">
      <c r="A501" s="32" t="s">
        <v>95</v>
      </c>
      <c r="B501" s="32" t="s">
        <v>95</v>
      </c>
      <c r="C501" s="32" t="s">
        <v>95</v>
      </c>
      <c r="D501" s="32" t="s">
        <v>95</v>
      </c>
      <c r="E501" s="32" t="s">
        <v>95</v>
      </c>
      <c r="F501" s="32" t="s">
        <v>95</v>
      </c>
      <c r="G501" s="32" t="s">
        <v>95</v>
      </c>
      <c r="H501" s="32" t="s">
        <v>95</v>
      </c>
      <c r="I501" s="32" t="s">
        <v>95</v>
      </c>
      <c r="J501" s="32" t="s">
        <v>95</v>
      </c>
      <c r="K501" s="32" t="s">
        <v>95</v>
      </c>
      <c r="L501" s="32" t="s">
        <v>95</v>
      </c>
      <c r="M501" s="48">
        <v>883</v>
      </c>
      <c r="N501" s="48">
        <v>1</v>
      </c>
      <c r="O501" s="48" t="s">
        <v>361</v>
      </c>
      <c r="P501" s="48">
        <v>1998</v>
      </c>
      <c r="Q501" s="48">
        <v>2000</v>
      </c>
      <c r="R501" s="49">
        <v>230</v>
      </c>
      <c r="S501" s="48">
        <v>10</v>
      </c>
      <c r="T501" s="48">
        <v>1</v>
      </c>
      <c r="U501" s="48">
        <f t="shared" si="28"/>
        <v>1</v>
      </c>
      <c r="V501" s="50">
        <f t="shared" si="29"/>
        <v>3</v>
      </c>
      <c r="W501" s="51">
        <v>1697</v>
      </c>
      <c r="X501" s="51">
        <v>1583</v>
      </c>
      <c r="Y501" s="51">
        <v>0</v>
      </c>
      <c r="Z501" s="32" t="s">
        <v>95</v>
      </c>
      <c r="AA501" s="50"/>
      <c r="AB501" s="52"/>
      <c r="AC501" s="48"/>
      <c r="AD501" s="48"/>
      <c r="AE501" s="48"/>
      <c r="AF501" s="48"/>
    </row>
    <row r="502" spans="1:32" s="36" customFormat="1" ht="14.4" x14ac:dyDescent="0.3">
      <c r="A502" s="32" t="s">
        <v>95</v>
      </c>
      <c r="B502" s="32" t="s">
        <v>95</v>
      </c>
      <c r="C502" s="32" t="s">
        <v>95</v>
      </c>
      <c r="D502" s="32" t="s">
        <v>95</v>
      </c>
      <c r="E502" s="32" t="s">
        <v>95</v>
      </c>
      <c r="F502" s="32" t="s">
        <v>95</v>
      </c>
      <c r="G502" s="32" t="s">
        <v>95</v>
      </c>
      <c r="H502" s="32" t="s">
        <v>95</v>
      </c>
      <c r="I502" s="32" t="s">
        <v>95</v>
      </c>
      <c r="J502" s="32" t="s">
        <v>95</v>
      </c>
      <c r="K502" s="32" t="s">
        <v>95</v>
      </c>
      <c r="L502" s="32" t="s">
        <v>95</v>
      </c>
      <c r="M502" s="48">
        <v>2134</v>
      </c>
      <c r="N502" s="48">
        <v>1</v>
      </c>
      <c r="O502" s="48" t="s">
        <v>404</v>
      </c>
      <c r="P502" s="48">
        <v>1998</v>
      </c>
      <c r="Q502" s="48">
        <v>2000</v>
      </c>
      <c r="R502" s="49">
        <v>370</v>
      </c>
      <c r="S502" s="48">
        <v>10</v>
      </c>
      <c r="T502" s="48">
        <v>1</v>
      </c>
      <c r="U502" s="48">
        <f t="shared" si="28"/>
        <v>1</v>
      </c>
      <c r="V502" s="50">
        <f t="shared" si="29"/>
        <v>4</v>
      </c>
      <c r="W502" s="51">
        <v>1915</v>
      </c>
      <c r="X502" s="51">
        <v>1512</v>
      </c>
      <c r="Y502" s="51">
        <v>0</v>
      </c>
      <c r="Z502" s="32" t="s">
        <v>95</v>
      </c>
      <c r="AA502" s="50"/>
      <c r="AB502" s="52"/>
      <c r="AC502" s="48"/>
      <c r="AD502" s="48"/>
      <c r="AE502" s="48"/>
      <c r="AF502" s="48"/>
    </row>
    <row r="503" spans="1:32" s="36" customFormat="1" ht="14.4" x14ac:dyDescent="0.3">
      <c r="A503" s="32" t="s">
        <v>95</v>
      </c>
      <c r="B503" s="32" t="s">
        <v>95</v>
      </c>
      <c r="C503" s="32" t="s">
        <v>95</v>
      </c>
      <c r="D503" s="32" t="s">
        <v>95</v>
      </c>
      <c r="E503" s="32" t="s">
        <v>95</v>
      </c>
      <c r="F503" s="32" t="s">
        <v>95</v>
      </c>
      <c r="G503" s="32" t="s">
        <v>95</v>
      </c>
      <c r="H503" s="32" t="s">
        <v>95</v>
      </c>
      <c r="I503" s="32" t="s">
        <v>95</v>
      </c>
      <c r="J503" s="32" t="s">
        <v>95</v>
      </c>
      <c r="K503" s="32" t="s">
        <v>95</v>
      </c>
      <c r="L503" s="32" t="s">
        <v>95</v>
      </c>
      <c r="M503" s="48">
        <v>1</v>
      </c>
      <c r="N503" s="48">
        <v>1</v>
      </c>
      <c r="O503" s="48" t="s">
        <v>367</v>
      </c>
      <c r="P503" s="48">
        <v>1999</v>
      </c>
      <c r="Q503" s="48">
        <v>2000</v>
      </c>
      <c r="R503" s="49">
        <v>380.56</v>
      </c>
      <c r="S503" s="48">
        <v>10</v>
      </c>
      <c r="T503" s="48">
        <v>1</v>
      </c>
      <c r="U503" s="48">
        <f t="shared" si="28"/>
        <v>0</v>
      </c>
      <c r="V503" s="50">
        <f t="shared" si="29"/>
        <v>4</v>
      </c>
      <c r="W503" s="51">
        <v>1385</v>
      </c>
      <c r="X503" s="51">
        <v>942</v>
      </c>
      <c r="Y503" s="51">
        <v>0</v>
      </c>
      <c r="Z503" s="32" t="s">
        <v>95</v>
      </c>
      <c r="AA503" s="50"/>
      <c r="AB503" s="52"/>
      <c r="AC503" s="48"/>
      <c r="AD503" s="48"/>
      <c r="AE503" s="48"/>
      <c r="AF503" s="48"/>
    </row>
    <row r="504" spans="1:32" s="36" customFormat="1" ht="14.4" x14ac:dyDescent="0.3">
      <c r="A504" s="32" t="s">
        <v>95</v>
      </c>
      <c r="B504" s="32" t="s">
        <v>95</v>
      </c>
      <c r="C504" s="32" t="s">
        <v>95</v>
      </c>
      <c r="D504" s="32" t="s">
        <v>95</v>
      </c>
      <c r="E504" s="32" t="s">
        <v>95</v>
      </c>
      <c r="F504" s="32" t="s">
        <v>95</v>
      </c>
      <c r="G504" s="32" t="s">
        <v>95</v>
      </c>
      <c r="H504" s="32" t="s">
        <v>95</v>
      </c>
      <c r="I504" s="32" t="s">
        <v>95</v>
      </c>
      <c r="J504" s="32" t="s">
        <v>95</v>
      </c>
      <c r="K504" s="32" t="s">
        <v>95</v>
      </c>
      <c r="L504" s="32" t="s">
        <v>95</v>
      </c>
      <c r="M504" s="48">
        <v>11</v>
      </c>
      <c r="N504" s="48">
        <v>1</v>
      </c>
      <c r="O504" s="48" t="s">
        <v>311</v>
      </c>
      <c r="P504" s="48">
        <v>1999</v>
      </c>
      <c r="Q504" s="48">
        <v>2000</v>
      </c>
      <c r="R504" s="49">
        <v>131</v>
      </c>
      <c r="S504" s="48">
        <v>10</v>
      </c>
      <c r="T504" s="48">
        <v>1</v>
      </c>
      <c r="U504" s="48">
        <f t="shared" si="28"/>
        <v>0</v>
      </c>
      <c r="V504" s="50">
        <f t="shared" si="29"/>
        <v>2</v>
      </c>
      <c r="W504" s="51">
        <v>13196</v>
      </c>
      <c r="X504" s="51">
        <v>10912</v>
      </c>
      <c r="Y504" s="51">
        <v>0</v>
      </c>
      <c r="Z504" s="32" t="s">
        <v>95</v>
      </c>
      <c r="AA504" s="50"/>
      <c r="AB504" s="52"/>
      <c r="AC504" s="48"/>
      <c r="AD504" s="48"/>
      <c r="AE504" s="48"/>
      <c r="AF504" s="48"/>
    </row>
    <row r="505" spans="1:32" s="36" customFormat="1" ht="14.4" x14ac:dyDescent="0.3">
      <c r="A505" s="32" t="s">
        <v>95</v>
      </c>
      <c r="B505" s="32" t="s">
        <v>95</v>
      </c>
      <c r="C505" s="32" t="s">
        <v>95</v>
      </c>
      <c r="D505" s="32" t="s">
        <v>95</v>
      </c>
      <c r="E505" s="32" t="s">
        <v>95</v>
      </c>
      <c r="F505" s="32" t="s">
        <v>95</v>
      </c>
      <c r="G505" s="32" t="s">
        <v>95</v>
      </c>
      <c r="H505" s="32" t="s">
        <v>95</v>
      </c>
      <c r="I505" s="32" t="s">
        <v>95</v>
      </c>
      <c r="J505" s="32" t="s">
        <v>95</v>
      </c>
      <c r="K505" s="32" t="s">
        <v>95</v>
      </c>
      <c r="L505" s="32" t="s">
        <v>95</v>
      </c>
      <c r="M505" s="48">
        <v>15</v>
      </c>
      <c r="N505" s="48">
        <v>1</v>
      </c>
      <c r="O505" s="48" t="s">
        <v>265</v>
      </c>
      <c r="P505" s="48">
        <v>1999</v>
      </c>
      <c r="Q505" s="48">
        <v>2000</v>
      </c>
      <c r="R505" s="49">
        <v>211</v>
      </c>
      <c r="S505" s="48">
        <v>10</v>
      </c>
      <c r="T505" s="48">
        <v>1</v>
      </c>
      <c r="U505" s="48">
        <f t="shared" si="28"/>
        <v>0</v>
      </c>
      <c r="V505" s="50">
        <f t="shared" si="29"/>
        <v>3</v>
      </c>
      <c r="W505" s="51">
        <v>1953</v>
      </c>
      <c r="X505" s="51">
        <v>1859</v>
      </c>
      <c r="Y505" s="51">
        <v>0</v>
      </c>
      <c r="Z505" s="32" t="s">
        <v>95</v>
      </c>
      <c r="AA505" s="50"/>
      <c r="AB505" s="52"/>
      <c r="AC505" s="48"/>
      <c r="AD505" s="48"/>
      <c r="AE505" s="48"/>
      <c r="AF505" s="48"/>
    </row>
    <row r="506" spans="1:32" s="36" customFormat="1" ht="14.4" x14ac:dyDescent="0.3">
      <c r="A506" s="32" t="s">
        <v>95</v>
      </c>
      <c r="B506" s="32" t="s">
        <v>95</v>
      </c>
      <c r="C506" s="32" t="s">
        <v>95</v>
      </c>
      <c r="D506" s="32" t="s">
        <v>95</v>
      </c>
      <c r="E506" s="32" t="s">
        <v>95</v>
      </c>
      <c r="F506" s="32" t="s">
        <v>95</v>
      </c>
      <c r="G506" s="32" t="s">
        <v>95</v>
      </c>
      <c r="H506" s="32" t="s">
        <v>95</v>
      </c>
      <c r="I506" s="32" t="s">
        <v>95</v>
      </c>
      <c r="J506" s="32" t="s">
        <v>95</v>
      </c>
      <c r="K506" s="32" t="s">
        <v>95</v>
      </c>
      <c r="L506" s="32" t="s">
        <v>95</v>
      </c>
      <c r="M506" s="48">
        <v>16</v>
      </c>
      <c r="N506" s="48">
        <v>1</v>
      </c>
      <c r="O506" s="48" t="s">
        <v>235</v>
      </c>
      <c r="P506" s="48">
        <v>1999</v>
      </c>
      <c r="Q506" s="48">
        <v>2000</v>
      </c>
      <c r="R506" s="49">
        <v>250</v>
      </c>
      <c r="S506" s="48">
        <v>10</v>
      </c>
      <c r="T506" s="48">
        <v>1</v>
      </c>
      <c r="U506" s="48">
        <f t="shared" si="28"/>
        <v>0</v>
      </c>
      <c r="V506" s="50">
        <f t="shared" si="29"/>
        <v>3</v>
      </c>
      <c r="W506" s="51">
        <v>1930</v>
      </c>
      <c r="X506" s="51">
        <v>1342</v>
      </c>
      <c r="Y506" s="51">
        <v>0</v>
      </c>
      <c r="Z506" s="32" t="s">
        <v>95</v>
      </c>
      <c r="AA506" s="50"/>
      <c r="AB506" s="52"/>
      <c r="AC506" s="48"/>
      <c r="AD506" s="48"/>
      <c r="AE506" s="48"/>
      <c r="AF506" s="48"/>
    </row>
    <row r="507" spans="1:32" s="36" customFormat="1" ht="14.4" x14ac:dyDescent="0.3">
      <c r="A507" s="32" t="s">
        <v>95</v>
      </c>
      <c r="B507" s="32" t="s">
        <v>95</v>
      </c>
      <c r="C507" s="32" t="s">
        <v>95</v>
      </c>
      <c r="D507" s="32" t="s">
        <v>95</v>
      </c>
      <c r="E507" s="32" t="s">
        <v>95</v>
      </c>
      <c r="F507" s="32" t="s">
        <v>95</v>
      </c>
      <c r="G507" s="32" t="s">
        <v>95</v>
      </c>
      <c r="H507" s="32" t="s">
        <v>95</v>
      </c>
      <c r="I507" s="32" t="s">
        <v>95</v>
      </c>
      <c r="J507" s="32" t="s">
        <v>95</v>
      </c>
      <c r="K507" s="32" t="s">
        <v>95</v>
      </c>
      <c r="L507" s="32" t="s">
        <v>95</v>
      </c>
      <c r="M507" s="48">
        <v>16</v>
      </c>
      <c r="N507" s="48">
        <v>1</v>
      </c>
      <c r="O507" s="48" t="s">
        <v>235</v>
      </c>
      <c r="P507" s="48">
        <v>1999</v>
      </c>
      <c r="Q507" s="48">
        <v>2000</v>
      </c>
      <c r="R507" s="49">
        <v>100</v>
      </c>
      <c r="S507" s="48">
        <v>10</v>
      </c>
      <c r="T507" s="48">
        <v>1</v>
      </c>
      <c r="U507" s="48">
        <f t="shared" si="28"/>
        <v>0</v>
      </c>
      <c r="V507" s="50">
        <f t="shared" si="29"/>
        <v>2</v>
      </c>
      <c r="W507" s="51">
        <v>1875</v>
      </c>
      <c r="X507" s="51">
        <v>1394</v>
      </c>
      <c r="Y507" s="51">
        <v>0</v>
      </c>
      <c r="Z507" s="32" t="s">
        <v>95</v>
      </c>
      <c r="AA507" s="50"/>
      <c r="AB507" s="52"/>
      <c r="AC507" s="48"/>
      <c r="AD507" s="48"/>
      <c r="AE507" s="48"/>
      <c r="AF507" s="48"/>
    </row>
    <row r="508" spans="1:32" s="36" customFormat="1" ht="14.4" x14ac:dyDescent="0.3">
      <c r="A508" s="32" t="s">
        <v>95</v>
      </c>
      <c r="B508" s="32" t="s">
        <v>95</v>
      </c>
      <c r="C508" s="32" t="s">
        <v>95</v>
      </c>
      <c r="D508" s="32" t="s">
        <v>95</v>
      </c>
      <c r="E508" s="32" t="s">
        <v>95</v>
      </c>
      <c r="F508" s="32" t="s">
        <v>95</v>
      </c>
      <c r="G508" s="32" t="s">
        <v>95</v>
      </c>
      <c r="H508" s="32" t="s">
        <v>95</v>
      </c>
      <c r="I508" s="32" t="s">
        <v>95</v>
      </c>
      <c r="J508" s="32" t="s">
        <v>95</v>
      </c>
      <c r="K508" s="32" t="s">
        <v>95</v>
      </c>
      <c r="L508" s="32" t="s">
        <v>95</v>
      </c>
      <c r="M508" s="48">
        <v>77</v>
      </c>
      <c r="N508" s="48">
        <v>1</v>
      </c>
      <c r="O508" s="48" t="s">
        <v>266</v>
      </c>
      <c r="P508" s="48">
        <v>1999</v>
      </c>
      <c r="Q508" s="48">
        <v>2000</v>
      </c>
      <c r="R508" s="49">
        <v>195</v>
      </c>
      <c r="S508" s="48">
        <v>10</v>
      </c>
      <c r="T508" s="48">
        <v>1</v>
      </c>
      <c r="U508" s="48">
        <f t="shared" si="28"/>
        <v>0</v>
      </c>
      <c r="V508" s="50">
        <f t="shared" si="29"/>
        <v>2</v>
      </c>
      <c r="W508" s="51">
        <v>2701</v>
      </c>
      <c r="X508" s="51">
        <v>1938</v>
      </c>
      <c r="Y508" s="51">
        <v>0</v>
      </c>
      <c r="Z508" s="32" t="s">
        <v>95</v>
      </c>
      <c r="AA508" s="50"/>
      <c r="AB508" s="52"/>
      <c r="AC508" s="48"/>
      <c r="AD508" s="48"/>
      <c r="AE508" s="48"/>
      <c r="AF508" s="48"/>
    </row>
    <row r="509" spans="1:32" s="36" customFormat="1" ht="14.4" x14ac:dyDescent="0.3">
      <c r="A509" s="32" t="s">
        <v>95</v>
      </c>
      <c r="B509" s="32" t="s">
        <v>95</v>
      </c>
      <c r="C509" s="32" t="s">
        <v>95</v>
      </c>
      <c r="D509" s="32" t="s">
        <v>95</v>
      </c>
      <c r="E509" s="32" t="s">
        <v>95</v>
      </c>
      <c r="F509" s="32" t="s">
        <v>95</v>
      </c>
      <c r="G509" s="32" t="s">
        <v>95</v>
      </c>
      <c r="H509" s="32" t="s">
        <v>95</v>
      </c>
      <c r="I509" s="32" t="s">
        <v>95</v>
      </c>
      <c r="J509" s="32" t="s">
        <v>95</v>
      </c>
      <c r="K509" s="32" t="s">
        <v>95</v>
      </c>
      <c r="L509" s="32" t="s">
        <v>95</v>
      </c>
      <c r="M509" s="48">
        <v>84</v>
      </c>
      <c r="N509" s="48">
        <v>1</v>
      </c>
      <c r="O509" s="48" t="s">
        <v>267</v>
      </c>
      <c r="P509" s="48">
        <v>1999</v>
      </c>
      <c r="Q509" s="48">
        <v>2000</v>
      </c>
      <c r="R509" s="49">
        <v>350</v>
      </c>
      <c r="S509" s="48">
        <v>5</v>
      </c>
      <c r="T509" s="48">
        <v>1</v>
      </c>
      <c r="U509" s="48">
        <f t="shared" si="28"/>
        <v>0</v>
      </c>
      <c r="V509" s="50">
        <f t="shared" si="29"/>
        <v>4</v>
      </c>
      <c r="W509" s="51">
        <v>718</v>
      </c>
      <c r="X509" s="51">
        <v>574</v>
      </c>
      <c r="Y509" s="51">
        <v>0</v>
      </c>
      <c r="Z509" s="32" t="s">
        <v>95</v>
      </c>
      <c r="AA509" s="50"/>
      <c r="AB509" s="52"/>
      <c r="AC509" s="48"/>
      <c r="AD509" s="48"/>
      <c r="AE509" s="48"/>
      <c r="AF509" s="48"/>
    </row>
    <row r="510" spans="1:32" s="36" customFormat="1" ht="14.4" x14ac:dyDescent="0.3">
      <c r="A510" s="32" t="s">
        <v>95</v>
      </c>
      <c r="B510" s="32" t="s">
        <v>95</v>
      </c>
      <c r="C510" s="32" t="s">
        <v>95</v>
      </c>
      <c r="D510" s="32" t="s">
        <v>95</v>
      </c>
      <c r="E510" s="32" t="s">
        <v>95</v>
      </c>
      <c r="F510" s="32" t="s">
        <v>95</v>
      </c>
      <c r="G510" s="32" t="s">
        <v>95</v>
      </c>
      <c r="H510" s="32" t="s">
        <v>95</v>
      </c>
      <c r="I510" s="32" t="s">
        <v>95</v>
      </c>
      <c r="J510" s="32" t="s">
        <v>95</v>
      </c>
      <c r="K510" s="32" t="s">
        <v>95</v>
      </c>
      <c r="L510" s="32" t="s">
        <v>95</v>
      </c>
      <c r="M510" s="48">
        <v>99</v>
      </c>
      <c r="N510" s="48">
        <v>1</v>
      </c>
      <c r="O510" s="48" t="s">
        <v>315</v>
      </c>
      <c r="P510" s="48">
        <v>1999</v>
      </c>
      <c r="Q510" s="48">
        <v>2000</v>
      </c>
      <c r="R510" s="49">
        <v>116.02</v>
      </c>
      <c r="S510" s="48">
        <v>5</v>
      </c>
      <c r="T510" s="48">
        <v>0</v>
      </c>
      <c r="U510" s="48">
        <f t="shared" si="28"/>
        <v>0</v>
      </c>
      <c r="V510" s="50">
        <f t="shared" si="29"/>
        <v>2</v>
      </c>
      <c r="W510" s="51">
        <v>482</v>
      </c>
      <c r="X510" s="51">
        <v>551</v>
      </c>
      <c r="Y510" s="51">
        <v>0</v>
      </c>
      <c r="Z510" s="32" t="s">
        <v>95</v>
      </c>
      <c r="AA510" s="50"/>
      <c r="AB510" s="52"/>
      <c r="AC510" s="48"/>
      <c r="AD510" s="48"/>
      <c r="AE510" s="48"/>
      <c r="AF510" s="48"/>
    </row>
    <row r="511" spans="1:32" s="36" customFormat="1" ht="14.4" x14ac:dyDescent="0.3">
      <c r="A511" s="32" t="s">
        <v>95</v>
      </c>
      <c r="B511" s="32" t="s">
        <v>95</v>
      </c>
      <c r="C511" s="32" t="s">
        <v>95</v>
      </c>
      <c r="D511" s="32" t="s">
        <v>95</v>
      </c>
      <c r="E511" s="32" t="s">
        <v>95</v>
      </c>
      <c r="F511" s="32" t="s">
        <v>95</v>
      </c>
      <c r="G511" s="32" t="s">
        <v>95</v>
      </c>
      <c r="H511" s="32" t="s">
        <v>95</v>
      </c>
      <c r="I511" s="32" t="s">
        <v>95</v>
      </c>
      <c r="J511" s="32" t="s">
        <v>95</v>
      </c>
      <c r="K511" s="32" t="s">
        <v>95</v>
      </c>
      <c r="L511" s="32" t="s">
        <v>95</v>
      </c>
      <c r="M511" s="48">
        <v>112</v>
      </c>
      <c r="N511" s="48">
        <v>1</v>
      </c>
      <c r="O511" s="48" t="s">
        <v>412</v>
      </c>
      <c r="P511" s="48">
        <v>1999</v>
      </c>
      <c r="Q511" s="48">
        <v>2000</v>
      </c>
      <c r="R511" s="49">
        <v>112.43</v>
      </c>
      <c r="S511" s="48">
        <v>10</v>
      </c>
      <c r="T511" s="48">
        <v>1</v>
      </c>
      <c r="U511" s="48">
        <f t="shared" si="28"/>
        <v>0</v>
      </c>
      <c r="V511" s="50">
        <f t="shared" si="29"/>
        <v>2</v>
      </c>
      <c r="W511" s="51">
        <v>3988</v>
      </c>
      <c r="X511" s="51">
        <v>2358</v>
      </c>
      <c r="Y511" s="51">
        <v>0</v>
      </c>
      <c r="Z511" s="32" t="s">
        <v>95</v>
      </c>
      <c r="AA511" s="50"/>
      <c r="AB511" s="52"/>
      <c r="AC511" s="48"/>
      <c r="AD511" s="48"/>
      <c r="AE511" s="48"/>
      <c r="AF511" s="48"/>
    </row>
    <row r="512" spans="1:32" s="36" customFormat="1" ht="14.4" x14ac:dyDescent="0.3">
      <c r="A512" s="32" t="s">
        <v>95</v>
      </c>
      <c r="B512" s="32" t="s">
        <v>95</v>
      </c>
      <c r="C512" s="32" t="s">
        <v>95</v>
      </c>
      <c r="D512" s="32" t="s">
        <v>95</v>
      </c>
      <c r="E512" s="32" t="s">
        <v>95</v>
      </c>
      <c r="F512" s="32" t="s">
        <v>95</v>
      </c>
      <c r="G512" s="32" t="s">
        <v>95</v>
      </c>
      <c r="H512" s="32" t="s">
        <v>95</v>
      </c>
      <c r="I512" s="32" t="s">
        <v>95</v>
      </c>
      <c r="J512" s="32" t="s">
        <v>95</v>
      </c>
      <c r="K512" s="32" t="s">
        <v>95</v>
      </c>
      <c r="L512" s="32" t="s">
        <v>95</v>
      </c>
      <c r="M512" s="48">
        <v>129</v>
      </c>
      <c r="N512" s="48">
        <v>1</v>
      </c>
      <c r="O512" s="48" t="s">
        <v>242</v>
      </c>
      <c r="P512" s="48">
        <v>1999</v>
      </c>
      <c r="Q512" s="48">
        <v>2000</v>
      </c>
      <c r="R512" s="49">
        <v>415</v>
      </c>
      <c r="S512" s="48">
        <v>10</v>
      </c>
      <c r="T512" s="48">
        <v>1</v>
      </c>
      <c r="U512" s="48">
        <f t="shared" si="28"/>
        <v>0</v>
      </c>
      <c r="V512" s="50">
        <f t="shared" si="29"/>
        <v>5</v>
      </c>
      <c r="W512" s="51">
        <v>832</v>
      </c>
      <c r="X512" s="51">
        <v>775</v>
      </c>
      <c r="Y512" s="51">
        <v>0</v>
      </c>
      <c r="Z512" s="32" t="s">
        <v>95</v>
      </c>
      <c r="AA512" s="50"/>
      <c r="AB512" s="52"/>
      <c r="AC512" s="48"/>
      <c r="AD512" s="48"/>
      <c r="AE512" s="48"/>
      <c r="AF512" s="48"/>
    </row>
    <row r="513" spans="1:32" s="36" customFormat="1" ht="14.4" x14ac:dyDescent="0.3">
      <c r="A513" s="32" t="s">
        <v>95</v>
      </c>
      <c r="B513" s="32" t="s">
        <v>95</v>
      </c>
      <c r="C513" s="32" t="s">
        <v>95</v>
      </c>
      <c r="D513" s="32" t="s">
        <v>95</v>
      </c>
      <c r="E513" s="32" t="s">
        <v>95</v>
      </c>
      <c r="F513" s="32" t="s">
        <v>95</v>
      </c>
      <c r="G513" s="32" t="s">
        <v>95</v>
      </c>
      <c r="H513" s="32" t="s">
        <v>95</v>
      </c>
      <c r="I513" s="32" t="s">
        <v>95</v>
      </c>
      <c r="J513" s="32" t="s">
        <v>95</v>
      </c>
      <c r="K513" s="32" t="s">
        <v>95</v>
      </c>
      <c r="L513" s="32" t="s">
        <v>95</v>
      </c>
      <c r="M513" s="48">
        <v>182</v>
      </c>
      <c r="N513" s="48">
        <v>1</v>
      </c>
      <c r="O513" s="48" t="s">
        <v>500</v>
      </c>
      <c r="P513" s="48">
        <v>1999</v>
      </c>
      <c r="Q513" s="48">
        <v>2000</v>
      </c>
      <c r="R513" s="49">
        <v>276.76</v>
      </c>
      <c r="S513" s="48">
        <v>5</v>
      </c>
      <c r="T513" s="48">
        <v>0</v>
      </c>
      <c r="U513" s="48">
        <f t="shared" si="28"/>
        <v>0</v>
      </c>
      <c r="V513" s="50">
        <f t="shared" si="29"/>
        <v>3</v>
      </c>
      <c r="W513" s="51">
        <v>645</v>
      </c>
      <c r="X513" s="51">
        <v>1237</v>
      </c>
      <c r="Y513" s="51">
        <v>0</v>
      </c>
      <c r="Z513" s="32" t="s">
        <v>95</v>
      </c>
      <c r="AA513" s="50"/>
      <c r="AB513" s="52"/>
      <c r="AC513" s="48"/>
      <c r="AD513" s="48"/>
      <c r="AE513" s="48"/>
      <c r="AF513" s="48"/>
    </row>
    <row r="514" spans="1:32" s="36" customFormat="1" ht="14.4" x14ac:dyDescent="0.3">
      <c r="A514" s="32" t="s">
        <v>95</v>
      </c>
      <c r="B514" s="32" t="s">
        <v>95</v>
      </c>
      <c r="C514" s="32" t="s">
        <v>95</v>
      </c>
      <c r="D514" s="32" t="s">
        <v>95</v>
      </c>
      <c r="E514" s="32" t="s">
        <v>95</v>
      </c>
      <c r="F514" s="32" t="s">
        <v>95</v>
      </c>
      <c r="G514" s="32" t="s">
        <v>95</v>
      </c>
      <c r="H514" s="32" t="s">
        <v>95</v>
      </c>
      <c r="I514" s="32" t="s">
        <v>95</v>
      </c>
      <c r="J514" s="32" t="s">
        <v>95</v>
      </c>
      <c r="K514" s="32" t="s">
        <v>95</v>
      </c>
      <c r="L514" s="32" t="s">
        <v>95</v>
      </c>
      <c r="M514" s="48">
        <v>196</v>
      </c>
      <c r="N514" s="48">
        <v>1</v>
      </c>
      <c r="O514" s="48" t="s">
        <v>245</v>
      </c>
      <c r="P514" s="48">
        <v>1999</v>
      </c>
      <c r="Q514" s="48">
        <v>2000</v>
      </c>
      <c r="R514" s="49">
        <v>0</v>
      </c>
      <c r="S514" s="48">
        <v>1</v>
      </c>
      <c r="T514" s="48">
        <v>0</v>
      </c>
      <c r="U514" s="48">
        <f t="shared" si="28"/>
        <v>0</v>
      </c>
      <c r="V514" s="50">
        <f t="shared" si="29"/>
        <v>1</v>
      </c>
      <c r="W514" s="51">
        <v>8328</v>
      </c>
      <c r="X514" s="51">
        <v>8584</v>
      </c>
      <c r="Y514" s="51">
        <v>0</v>
      </c>
      <c r="Z514" s="32" t="s">
        <v>95</v>
      </c>
      <c r="AA514" s="50"/>
      <c r="AB514" s="52"/>
      <c r="AC514" s="48"/>
      <c r="AD514" s="48"/>
      <c r="AE514" s="48"/>
      <c r="AF514" s="48"/>
    </row>
    <row r="515" spans="1:32" s="36" customFormat="1" ht="14.4" x14ac:dyDescent="0.3">
      <c r="A515" s="32" t="s">
        <v>95</v>
      </c>
      <c r="B515" s="32" t="s">
        <v>95</v>
      </c>
      <c r="C515" s="32" t="s">
        <v>95</v>
      </c>
      <c r="D515" s="32" t="s">
        <v>95</v>
      </c>
      <c r="E515" s="32" t="s">
        <v>95</v>
      </c>
      <c r="F515" s="32" t="s">
        <v>95</v>
      </c>
      <c r="G515" s="32" t="s">
        <v>95</v>
      </c>
      <c r="H515" s="32" t="s">
        <v>95</v>
      </c>
      <c r="I515" s="32" t="s">
        <v>95</v>
      </c>
      <c r="J515" s="32" t="s">
        <v>95</v>
      </c>
      <c r="K515" s="32" t="s">
        <v>95</v>
      </c>
      <c r="L515" s="32" t="s">
        <v>95</v>
      </c>
      <c r="M515" s="48">
        <v>206</v>
      </c>
      <c r="N515" s="48">
        <v>1</v>
      </c>
      <c r="O515" s="48" t="s">
        <v>489</v>
      </c>
      <c r="P515" s="48">
        <v>1999</v>
      </c>
      <c r="Q515" s="48">
        <v>2000</v>
      </c>
      <c r="R515" s="49">
        <v>415</v>
      </c>
      <c r="S515" s="48">
        <v>10</v>
      </c>
      <c r="T515" s="48">
        <v>1</v>
      </c>
      <c r="U515" s="48">
        <f t="shared" si="28"/>
        <v>0</v>
      </c>
      <c r="V515" s="50">
        <f t="shared" si="29"/>
        <v>5</v>
      </c>
      <c r="W515" s="51">
        <v>4370</v>
      </c>
      <c r="X515" s="51">
        <v>2604</v>
      </c>
      <c r="Y515" s="51">
        <v>0</v>
      </c>
      <c r="Z515" s="32" t="s">
        <v>95</v>
      </c>
      <c r="AA515" s="50"/>
      <c r="AB515" s="52"/>
      <c r="AC515" s="48"/>
      <c r="AD515" s="48"/>
      <c r="AE515" s="48"/>
      <c r="AF515" s="48"/>
    </row>
    <row r="516" spans="1:32" s="36" customFormat="1" ht="14.4" x14ac:dyDescent="0.3">
      <c r="A516" s="32" t="s">
        <v>95</v>
      </c>
      <c r="B516" s="32" t="s">
        <v>95</v>
      </c>
      <c r="C516" s="32" t="s">
        <v>95</v>
      </c>
      <c r="D516" s="32" t="s">
        <v>95</v>
      </c>
      <c r="E516" s="32" t="s">
        <v>95</v>
      </c>
      <c r="F516" s="32" t="s">
        <v>95</v>
      </c>
      <c r="G516" s="32" t="s">
        <v>95</v>
      </c>
      <c r="H516" s="32" t="s">
        <v>95</v>
      </c>
      <c r="I516" s="32" t="s">
        <v>95</v>
      </c>
      <c r="J516" s="32" t="s">
        <v>95</v>
      </c>
      <c r="K516" s="32" t="s">
        <v>95</v>
      </c>
      <c r="L516" s="32" t="s">
        <v>95</v>
      </c>
      <c r="M516" s="48">
        <v>264</v>
      </c>
      <c r="N516" s="48">
        <v>1</v>
      </c>
      <c r="O516" s="48" t="s">
        <v>274</v>
      </c>
      <c r="P516" s="48">
        <v>1999</v>
      </c>
      <c r="Q516" s="48">
        <v>2000</v>
      </c>
      <c r="R516" s="49">
        <v>926.28</v>
      </c>
      <c r="S516" s="48">
        <v>10</v>
      </c>
      <c r="T516" s="48">
        <v>1</v>
      </c>
      <c r="U516" s="48">
        <f t="shared" si="28"/>
        <v>0</v>
      </c>
      <c r="V516" s="50">
        <f t="shared" si="29"/>
        <v>10</v>
      </c>
      <c r="W516" s="51">
        <v>325</v>
      </c>
      <c r="X516" s="51">
        <v>94</v>
      </c>
      <c r="Y516" s="51">
        <v>0</v>
      </c>
      <c r="Z516" s="32" t="s">
        <v>95</v>
      </c>
      <c r="AA516" s="50"/>
      <c r="AB516" s="52"/>
      <c r="AC516" s="48"/>
      <c r="AD516" s="48"/>
      <c r="AE516" s="48"/>
      <c r="AF516" s="48"/>
    </row>
    <row r="517" spans="1:32" s="36" customFormat="1" ht="14.4" x14ac:dyDescent="0.3">
      <c r="A517" s="32" t="s">
        <v>95</v>
      </c>
      <c r="B517" s="32" t="s">
        <v>95</v>
      </c>
      <c r="C517" s="32" t="s">
        <v>95</v>
      </c>
      <c r="D517" s="32" t="s">
        <v>95</v>
      </c>
      <c r="E517" s="32" t="s">
        <v>95</v>
      </c>
      <c r="F517" s="32" t="s">
        <v>95</v>
      </c>
      <c r="G517" s="32" t="s">
        <v>95</v>
      </c>
      <c r="H517" s="32" t="s">
        <v>95</v>
      </c>
      <c r="I517" s="32" t="s">
        <v>95</v>
      </c>
      <c r="J517" s="32" t="s">
        <v>95</v>
      </c>
      <c r="K517" s="32" t="s">
        <v>95</v>
      </c>
      <c r="L517" s="32" t="s">
        <v>95</v>
      </c>
      <c r="M517" s="48">
        <v>272</v>
      </c>
      <c r="N517" s="48">
        <v>1</v>
      </c>
      <c r="O517" s="48" t="s">
        <v>501</v>
      </c>
      <c r="P517" s="48">
        <v>1999</v>
      </c>
      <c r="Q517" s="48">
        <v>2000</v>
      </c>
      <c r="R517" s="49">
        <v>981.25</v>
      </c>
      <c r="S517" s="48">
        <v>10</v>
      </c>
      <c r="T517" s="48">
        <v>1</v>
      </c>
      <c r="U517" s="48">
        <f t="shared" si="28"/>
        <v>0</v>
      </c>
      <c r="V517" s="50">
        <f t="shared" si="29"/>
        <v>10</v>
      </c>
      <c r="W517" s="51">
        <v>3323</v>
      </c>
      <c r="X517" s="51">
        <v>2783</v>
      </c>
      <c r="Y517" s="51">
        <v>0</v>
      </c>
      <c r="Z517" s="32" t="s">
        <v>95</v>
      </c>
      <c r="AA517" s="50"/>
      <c r="AB517" s="52"/>
      <c r="AC517" s="48"/>
      <c r="AD517" s="48"/>
      <c r="AE517" s="48"/>
      <c r="AF517" s="48"/>
    </row>
    <row r="518" spans="1:32" s="36" customFormat="1" ht="14.4" x14ac:dyDescent="0.3">
      <c r="A518" s="32" t="s">
        <v>95</v>
      </c>
      <c r="B518" s="32" t="s">
        <v>95</v>
      </c>
      <c r="C518" s="32" t="s">
        <v>95</v>
      </c>
      <c r="D518" s="32" t="s">
        <v>95</v>
      </c>
      <c r="E518" s="32" t="s">
        <v>95</v>
      </c>
      <c r="F518" s="32" t="s">
        <v>95</v>
      </c>
      <c r="G518" s="32" t="s">
        <v>95</v>
      </c>
      <c r="H518" s="32" t="s">
        <v>95</v>
      </c>
      <c r="I518" s="32" t="s">
        <v>95</v>
      </c>
      <c r="J518" s="32" t="s">
        <v>95</v>
      </c>
      <c r="K518" s="32" t="s">
        <v>95</v>
      </c>
      <c r="L518" s="32" t="s">
        <v>95</v>
      </c>
      <c r="M518" s="48">
        <v>277</v>
      </c>
      <c r="N518" s="48">
        <v>1</v>
      </c>
      <c r="O518" s="48" t="s">
        <v>375</v>
      </c>
      <c r="P518" s="48">
        <v>1999</v>
      </c>
      <c r="Q518" s="48">
        <v>2000</v>
      </c>
      <c r="R518" s="49">
        <v>103.15</v>
      </c>
      <c r="S518" s="48">
        <v>6</v>
      </c>
      <c r="T518" s="48">
        <v>1</v>
      </c>
      <c r="U518" s="48">
        <f t="shared" si="28"/>
        <v>0</v>
      </c>
      <c r="V518" s="50">
        <f t="shared" si="29"/>
        <v>2</v>
      </c>
      <c r="W518" s="51">
        <v>1319</v>
      </c>
      <c r="X518" s="51">
        <v>1098</v>
      </c>
      <c r="Y518" s="51">
        <v>0</v>
      </c>
      <c r="Z518" s="48" t="s">
        <v>769</v>
      </c>
      <c r="AA518" s="50"/>
      <c r="AB518" s="52"/>
      <c r="AC518" s="48"/>
      <c r="AD518" s="48"/>
      <c r="AE518" s="48"/>
      <c r="AF518" s="48"/>
    </row>
    <row r="519" spans="1:32" s="36" customFormat="1" ht="14.4" x14ac:dyDescent="0.3">
      <c r="A519" s="32" t="s">
        <v>95</v>
      </c>
      <c r="B519" s="32" t="s">
        <v>95</v>
      </c>
      <c r="C519" s="32" t="s">
        <v>95</v>
      </c>
      <c r="D519" s="32" t="s">
        <v>95</v>
      </c>
      <c r="E519" s="32" t="s">
        <v>95</v>
      </c>
      <c r="F519" s="32" t="s">
        <v>95</v>
      </c>
      <c r="G519" s="32" t="s">
        <v>95</v>
      </c>
      <c r="H519" s="32" t="s">
        <v>95</v>
      </c>
      <c r="I519" s="32" t="s">
        <v>95</v>
      </c>
      <c r="J519" s="32" t="s">
        <v>95</v>
      </c>
      <c r="K519" s="32" t="s">
        <v>95</v>
      </c>
      <c r="L519" s="32" t="s">
        <v>95</v>
      </c>
      <c r="M519" s="48">
        <v>294</v>
      </c>
      <c r="N519" s="48">
        <v>1</v>
      </c>
      <c r="O519" s="48" t="s">
        <v>251</v>
      </c>
      <c r="P519" s="48">
        <v>1999</v>
      </c>
      <c r="Q519" s="48">
        <v>2000</v>
      </c>
      <c r="R519" s="49">
        <v>499</v>
      </c>
      <c r="S519" s="48">
        <v>3</v>
      </c>
      <c r="T519" s="48">
        <v>1</v>
      </c>
      <c r="U519" s="48">
        <f t="shared" si="28"/>
        <v>0</v>
      </c>
      <c r="V519" s="50">
        <f t="shared" si="29"/>
        <v>5</v>
      </c>
      <c r="W519" s="51">
        <v>682</v>
      </c>
      <c r="X519" s="51">
        <v>436</v>
      </c>
      <c r="Y519" s="51">
        <v>0</v>
      </c>
      <c r="Z519" s="48" t="s">
        <v>770</v>
      </c>
      <c r="AA519" s="50"/>
      <c r="AB519" s="52"/>
      <c r="AC519" s="48"/>
      <c r="AD519" s="48"/>
      <c r="AE519" s="48"/>
      <c r="AF519" s="48"/>
    </row>
    <row r="520" spans="1:32" s="36" customFormat="1" ht="14.4" x14ac:dyDescent="0.3">
      <c r="A520" s="32" t="s">
        <v>95</v>
      </c>
      <c r="B520" s="32" t="s">
        <v>95</v>
      </c>
      <c r="C520" s="32" t="s">
        <v>95</v>
      </c>
      <c r="D520" s="32" t="s">
        <v>95</v>
      </c>
      <c r="E520" s="32" t="s">
        <v>95</v>
      </c>
      <c r="F520" s="32" t="s">
        <v>95</v>
      </c>
      <c r="G520" s="32" t="s">
        <v>95</v>
      </c>
      <c r="H520" s="32" t="s">
        <v>95</v>
      </c>
      <c r="I520" s="32" t="s">
        <v>95</v>
      </c>
      <c r="J520" s="32" t="s">
        <v>95</v>
      </c>
      <c r="K520" s="32" t="s">
        <v>95</v>
      </c>
      <c r="L520" s="32" t="s">
        <v>95</v>
      </c>
      <c r="M520" s="48">
        <v>297</v>
      </c>
      <c r="N520" s="48">
        <v>1</v>
      </c>
      <c r="O520" s="48" t="s">
        <v>235</v>
      </c>
      <c r="P520" s="48">
        <v>1999</v>
      </c>
      <c r="Q520" s="48">
        <v>2000</v>
      </c>
      <c r="R520" s="49">
        <v>325</v>
      </c>
      <c r="S520" s="48">
        <v>10</v>
      </c>
      <c r="T520" s="48">
        <v>1</v>
      </c>
      <c r="U520" s="48">
        <f t="shared" si="28"/>
        <v>0</v>
      </c>
      <c r="V520" s="50">
        <f t="shared" si="29"/>
        <v>4</v>
      </c>
      <c r="W520" s="51">
        <v>222</v>
      </c>
      <c r="X520" s="51">
        <v>142</v>
      </c>
      <c r="Y520" s="51">
        <v>0</v>
      </c>
      <c r="Z520" s="32" t="s">
        <v>95</v>
      </c>
      <c r="AA520" s="50"/>
      <c r="AB520" s="52"/>
      <c r="AC520" s="48"/>
      <c r="AD520" s="48"/>
      <c r="AE520" s="48"/>
      <c r="AF520" s="48"/>
    </row>
    <row r="521" spans="1:32" s="36" customFormat="1" ht="14.4" x14ac:dyDescent="0.3">
      <c r="A521" s="32" t="s">
        <v>95</v>
      </c>
      <c r="B521" s="32" t="s">
        <v>95</v>
      </c>
      <c r="C521" s="32" t="s">
        <v>95</v>
      </c>
      <c r="D521" s="32" t="s">
        <v>95</v>
      </c>
      <c r="E521" s="32" t="s">
        <v>95</v>
      </c>
      <c r="F521" s="32" t="s">
        <v>95</v>
      </c>
      <c r="G521" s="32" t="s">
        <v>95</v>
      </c>
      <c r="H521" s="32" t="s">
        <v>95</v>
      </c>
      <c r="I521" s="32" t="s">
        <v>95</v>
      </c>
      <c r="J521" s="32" t="s">
        <v>95</v>
      </c>
      <c r="K521" s="32" t="s">
        <v>95</v>
      </c>
      <c r="L521" s="32" t="s">
        <v>95</v>
      </c>
      <c r="M521" s="48">
        <v>314</v>
      </c>
      <c r="N521" s="48">
        <v>1</v>
      </c>
      <c r="O521" s="48" t="s">
        <v>276</v>
      </c>
      <c r="P521" s="48">
        <v>1999</v>
      </c>
      <c r="Q521" s="48">
        <v>2000</v>
      </c>
      <c r="R521" s="49">
        <v>415</v>
      </c>
      <c r="S521" s="48">
        <v>6</v>
      </c>
      <c r="T521" s="48">
        <v>1</v>
      </c>
      <c r="U521" s="48">
        <f t="shared" ref="U521:U584" si="30">MAX(0,MIN(1,Q521-P521-1))</f>
        <v>0</v>
      </c>
      <c r="V521" s="50">
        <f t="shared" ref="V521:V584" si="31">MAX(1,MIN(10,INT(R521/100)+1))</f>
        <v>5</v>
      </c>
      <c r="W521" s="51">
        <v>728</v>
      </c>
      <c r="X521" s="51">
        <v>572</v>
      </c>
      <c r="Y521" s="51">
        <v>0</v>
      </c>
      <c r="Z521" s="32" t="s">
        <v>95</v>
      </c>
      <c r="AA521" s="50"/>
      <c r="AB521" s="52"/>
      <c r="AC521" s="48"/>
      <c r="AD521" s="48"/>
      <c r="AE521" s="48"/>
      <c r="AF521" s="48"/>
    </row>
    <row r="522" spans="1:32" s="36" customFormat="1" ht="14.4" x14ac:dyDescent="0.3">
      <c r="A522" s="32" t="s">
        <v>95</v>
      </c>
      <c r="B522" s="32" t="s">
        <v>95</v>
      </c>
      <c r="C522" s="32" t="s">
        <v>95</v>
      </c>
      <c r="D522" s="32" t="s">
        <v>95</v>
      </c>
      <c r="E522" s="32" t="s">
        <v>95</v>
      </c>
      <c r="F522" s="32" t="s">
        <v>95</v>
      </c>
      <c r="G522" s="32" t="s">
        <v>95</v>
      </c>
      <c r="H522" s="32" t="s">
        <v>95</v>
      </c>
      <c r="I522" s="32" t="s">
        <v>95</v>
      </c>
      <c r="J522" s="32" t="s">
        <v>95</v>
      </c>
      <c r="K522" s="32" t="s">
        <v>95</v>
      </c>
      <c r="L522" s="32" t="s">
        <v>95</v>
      </c>
      <c r="M522" s="48">
        <v>332</v>
      </c>
      <c r="N522" s="48">
        <v>1</v>
      </c>
      <c r="O522" s="48" t="s">
        <v>502</v>
      </c>
      <c r="P522" s="48">
        <v>1999</v>
      </c>
      <c r="Q522" s="48">
        <v>2000</v>
      </c>
      <c r="R522" s="49">
        <v>415</v>
      </c>
      <c r="S522" s="48">
        <v>6</v>
      </c>
      <c r="T522" s="48">
        <v>0</v>
      </c>
      <c r="U522" s="48">
        <f t="shared" si="30"/>
        <v>0</v>
      </c>
      <c r="V522" s="50">
        <f t="shared" si="31"/>
        <v>5</v>
      </c>
      <c r="W522" s="51">
        <v>820</v>
      </c>
      <c r="X522" s="51">
        <v>875</v>
      </c>
      <c r="Y522" s="51">
        <v>0</v>
      </c>
      <c r="Z522" s="32" t="s">
        <v>95</v>
      </c>
      <c r="AA522" s="50"/>
      <c r="AB522" s="52"/>
      <c r="AC522" s="48"/>
      <c r="AD522" s="48"/>
      <c r="AE522" s="48"/>
      <c r="AF522" s="48"/>
    </row>
    <row r="523" spans="1:32" s="36" customFormat="1" ht="14.4" x14ac:dyDescent="0.3">
      <c r="A523" s="32" t="s">
        <v>95</v>
      </c>
      <c r="B523" s="32" t="s">
        <v>95</v>
      </c>
      <c r="C523" s="32" t="s">
        <v>95</v>
      </c>
      <c r="D523" s="32" t="s">
        <v>95</v>
      </c>
      <c r="E523" s="32" t="s">
        <v>95</v>
      </c>
      <c r="F523" s="32" t="s">
        <v>95</v>
      </c>
      <c r="G523" s="32" t="s">
        <v>95</v>
      </c>
      <c r="H523" s="32" t="s">
        <v>95</v>
      </c>
      <c r="I523" s="32" t="s">
        <v>95</v>
      </c>
      <c r="J523" s="32" t="s">
        <v>95</v>
      </c>
      <c r="K523" s="32" t="s">
        <v>95</v>
      </c>
      <c r="L523" s="32" t="s">
        <v>95</v>
      </c>
      <c r="M523" s="48">
        <v>333</v>
      </c>
      <c r="N523" s="48">
        <v>1</v>
      </c>
      <c r="O523" s="48" t="s">
        <v>278</v>
      </c>
      <c r="P523" s="48">
        <v>1999</v>
      </c>
      <c r="Q523" s="48">
        <v>2000</v>
      </c>
      <c r="R523" s="49">
        <v>415</v>
      </c>
      <c r="S523" s="48">
        <v>5</v>
      </c>
      <c r="T523" s="48">
        <v>1</v>
      </c>
      <c r="U523" s="48">
        <f t="shared" si="30"/>
        <v>0</v>
      </c>
      <c r="V523" s="50">
        <f t="shared" si="31"/>
        <v>5</v>
      </c>
      <c r="W523" s="51">
        <v>416</v>
      </c>
      <c r="X523" s="51">
        <v>210</v>
      </c>
      <c r="Y523" s="51">
        <v>0</v>
      </c>
      <c r="Z523" s="32" t="s">
        <v>95</v>
      </c>
      <c r="AA523" s="50"/>
      <c r="AB523" s="52"/>
      <c r="AC523" s="48"/>
      <c r="AD523" s="48"/>
      <c r="AE523" s="48"/>
      <c r="AF523" s="48"/>
    </row>
    <row r="524" spans="1:32" s="36" customFormat="1" ht="14.4" x14ac:dyDescent="0.3">
      <c r="A524" s="32" t="s">
        <v>95</v>
      </c>
      <c r="B524" s="32" t="s">
        <v>95</v>
      </c>
      <c r="C524" s="32" t="s">
        <v>95</v>
      </c>
      <c r="D524" s="32" t="s">
        <v>95</v>
      </c>
      <c r="E524" s="32" t="s">
        <v>95</v>
      </c>
      <c r="F524" s="32" t="s">
        <v>95</v>
      </c>
      <c r="G524" s="32" t="s">
        <v>95</v>
      </c>
      <c r="H524" s="32" t="s">
        <v>95</v>
      </c>
      <c r="I524" s="32" t="s">
        <v>95</v>
      </c>
      <c r="J524" s="32" t="s">
        <v>95</v>
      </c>
      <c r="K524" s="32" t="s">
        <v>95</v>
      </c>
      <c r="L524" s="32" t="s">
        <v>95</v>
      </c>
      <c r="M524" s="48">
        <v>391</v>
      </c>
      <c r="N524" s="48">
        <v>1</v>
      </c>
      <c r="O524" s="48" t="s">
        <v>325</v>
      </c>
      <c r="P524" s="48">
        <v>1999</v>
      </c>
      <c r="Q524" s="48">
        <v>2000</v>
      </c>
      <c r="R524" s="49">
        <v>415</v>
      </c>
      <c r="S524" s="48">
        <v>5</v>
      </c>
      <c r="T524" s="48">
        <v>1</v>
      </c>
      <c r="U524" s="48">
        <f t="shared" si="30"/>
        <v>0</v>
      </c>
      <c r="V524" s="50">
        <f t="shared" si="31"/>
        <v>5</v>
      </c>
      <c r="W524" s="51">
        <v>599</v>
      </c>
      <c r="X524" s="51">
        <v>171</v>
      </c>
      <c r="Y524" s="51">
        <v>0</v>
      </c>
      <c r="Z524" s="32" t="s">
        <v>95</v>
      </c>
      <c r="AA524" s="50"/>
      <c r="AB524" s="52"/>
      <c r="AC524" s="48"/>
      <c r="AD524" s="48"/>
      <c r="AE524" s="48"/>
      <c r="AF524" s="48"/>
    </row>
    <row r="525" spans="1:32" s="36" customFormat="1" ht="14.4" x14ac:dyDescent="0.3">
      <c r="A525" s="32" t="s">
        <v>95</v>
      </c>
      <c r="B525" s="32" t="s">
        <v>95</v>
      </c>
      <c r="C525" s="32" t="s">
        <v>95</v>
      </c>
      <c r="D525" s="32" t="s">
        <v>95</v>
      </c>
      <c r="E525" s="32" t="s">
        <v>95</v>
      </c>
      <c r="F525" s="32" t="s">
        <v>95</v>
      </c>
      <c r="G525" s="32" t="s">
        <v>95</v>
      </c>
      <c r="H525" s="32" t="s">
        <v>95</v>
      </c>
      <c r="I525" s="32" t="s">
        <v>95</v>
      </c>
      <c r="J525" s="32" t="s">
        <v>95</v>
      </c>
      <c r="K525" s="32" t="s">
        <v>95</v>
      </c>
      <c r="L525" s="32" t="s">
        <v>95</v>
      </c>
      <c r="M525" s="48">
        <v>415</v>
      </c>
      <c r="N525" s="48">
        <v>1</v>
      </c>
      <c r="O525" s="48" t="s">
        <v>326</v>
      </c>
      <c r="P525" s="48">
        <v>1999</v>
      </c>
      <c r="Q525" s="48">
        <v>2000</v>
      </c>
      <c r="R525" s="49">
        <v>378.11</v>
      </c>
      <c r="S525" s="48">
        <v>5</v>
      </c>
      <c r="T525" s="48">
        <v>1</v>
      </c>
      <c r="U525" s="48">
        <f t="shared" si="30"/>
        <v>0</v>
      </c>
      <c r="V525" s="50">
        <f t="shared" si="31"/>
        <v>4</v>
      </c>
      <c r="W525" s="51">
        <v>170</v>
      </c>
      <c r="X525" s="51">
        <v>62</v>
      </c>
      <c r="Y525" s="51">
        <v>0</v>
      </c>
      <c r="Z525" s="32" t="s">
        <v>95</v>
      </c>
      <c r="AA525" s="50"/>
      <c r="AB525" s="52"/>
      <c r="AC525" s="48"/>
      <c r="AD525" s="48"/>
      <c r="AE525" s="48"/>
      <c r="AF525" s="48"/>
    </row>
    <row r="526" spans="1:32" s="36" customFormat="1" ht="14.4" x14ac:dyDescent="0.3">
      <c r="A526" s="32" t="s">
        <v>95</v>
      </c>
      <c r="B526" s="32" t="s">
        <v>95</v>
      </c>
      <c r="C526" s="32" t="s">
        <v>95</v>
      </c>
      <c r="D526" s="32" t="s">
        <v>95</v>
      </c>
      <c r="E526" s="32" t="s">
        <v>95</v>
      </c>
      <c r="F526" s="32" t="s">
        <v>95</v>
      </c>
      <c r="G526" s="32" t="s">
        <v>95</v>
      </c>
      <c r="H526" s="32" t="s">
        <v>95</v>
      </c>
      <c r="I526" s="32" t="s">
        <v>95</v>
      </c>
      <c r="J526" s="32" t="s">
        <v>95</v>
      </c>
      <c r="K526" s="32" t="s">
        <v>95</v>
      </c>
      <c r="L526" s="32" t="s">
        <v>95</v>
      </c>
      <c r="M526" s="48">
        <v>423</v>
      </c>
      <c r="N526" s="48">
        <v>1</v>
      </c>
      <c r="O526" s="48" t="s">
        <v>284</v>
      </c>
      <c r="P526" s="48">
        <v>1999</v>
      </c>
      <c r="Q526" s="48">
        <v>2000</v>
      </c>
      <c r="R526" s="49">
        <v>350</v>
      </c>
      <c r="S526" s="48">
        <v>5</v>
      </c>
      <c r="T526" s="48">
        <v>1</v>
      </c>
      <c r="U526" s="48">
        <f t="shared" si="30"/>
        <v>0</v>
      </c>
      <c r="V526" s="50">
        <f t="shared" si="31"/>
        <v>4</v>
      </c>
      <c r="W526" s="51">
        <v>3857</v>
      </c>
      <c r="X526" s="51">
        <v>2004</v>
      </c>
      <c r="Y526" s="51">
        <v>0</v>
      </c>
      <c r="Z526" s="32" t="s">
        <v>95</v>
      </c>
      <c r="AA526" s="50"/>
      <c r="AB526" s="52"/>
      <c r="AC526" s="48"/>
      <c r="AD526" s="48"/>
      <c r="AE526" s="48"/>
      <c r="AF526" s="48"/>
    </row>
    <row r="527" spans="1:32" s="36" customFormat="1" ht="14.4" x14ac:dyDescent="0.3">
      <c r="A527" s="32" t="s">
        <v>95</v>
      </c>
      <c r="B527" s="32" t="s">
        <v>95</v>
      </c>
      <c r="C527" s="32" t="s">
        <v>95</v>
      </c>
      <c r="D527" s="32" t="s">
        <v>95</v>
      </c>
      <c r="E527" s="32" t="s">
        <v>95</v>
      </c>
      <c r="F527" s="32" t="s">
        <v>95</v>
      </c>
      <c r="G527" s="32" t="s">
        <v>95</v>
      </c>
      <c r="H527" s="32" t="s">
        <v>95</v>
      </c>
      <c r="I527" s="32" t="s">
        <v>95</v>
      </c>
      <c r="J527" s="32" t="s">
        <v>95</v>
      </c>
      <c r="K527" s="32" t="s">
        <v>95</v>
      </c>
      <c r="L527" s="32" t="s">
        <v>95</v>
      </c>
      <c r="M527" s="48">
        <v>424</v>
      </c>
      <c r="N527" s="48">
        <v>1</v>
      </c>
      <c r="O527" s="48" t="s">
        <v>503</v>
      </c>
      <c r="P527" s="48">
        <v>1999</v>
      </c>
      <c r="Q527" s="48">
        <v>2000</v>
      </c>
      <c r="R527" s="49">
        <v>415</v>
      </c>
      <c r="S527" s="48">
        <v>10</v>
      </c>
      <c r="T527" s="48">
        <v>1</v>
      </c>
      <c r="U527" s="48">
        <f t="shared" si="30"/>
        <v>0</v>
      </c>
      <c r="V527" s="50">
        <f t="shared" si="31"/>
        <v>5</v>
      </c>
      <c r="W527" s="51">
        <v>316</v>
      </c>
      <c r="X527" s="51">
        <v>197</v>
      </c>
      <c r="Y527" s="51">
        <v>0</v>
      </c>
      <c r="Z527" s="32" t="s">
        <v>95</v>
      </c>
      <c r="AA527" s="50"/>
      <c r="AB527" s="52"/>
      <c r="AC527" s="48"/>
      <c r="AD527" s="48"/>
      <c r="AE527" s="48"/>
      <c r="AF527" s="48"/>
    </row>
    <row r="528" spans="1:32" s="36" customFormat="1" ht="14.4" x14ac:dyDescent="0.3">
      <c r="A528" s="32" t="s">
        <v>95</v>
      </c>
      <c r="B528" s="32" t="s">
        <v>95</v>
      </c>
      <c r="C528" s="32" t="s">
        <v>95</v>
      </c>
      <c r="D528" s="32" t="s">
        <v>95</v>
      </c>
      <c r="E528" s="32" t="s">
        <v>95</v>
      </c>
      <c r="F528" s="32" t="s">
        <v>95</v>
      </c>
      <c r="G528" s="32" t="s">
        <v>95</v>
      </c>
      <c r="H528" s="32" t="s">
        <v>95</v>
      </c>
      <c r="I528" s="32" t="s">
        <v>95</v>
      </c>
      <c r="J528" s="32" t="s">
        <v>95</v>
      </c>
      <c r="K528" s="32" t="s">
        <v>95</v>
      </c>
      <c r="L528" s="32" t="s">
        <v>95</v>
      </c>
      <c r="M528" s="48">
        <v>466</v>
      </c>
      <c r="N528" s="48">
        <v>1</v>
      </c>
      <c r="O528" s="48" t="s">
        <v>383</v>
      </c>
      <c r="P528" s="48">
        <v>1999</v>
      </c>
      <c r="Q528" s="48">
        <v>2000</v>
      </c>
      <c r="R528" s="49">
        <v>350</v>
      </c>
      <c r="S528" s="48">
        <v>5</v>
      </c>
      <c r="T528" s="48">
        <v>1</v>
      </c>
      <c r="U528" s="48">
        <f t="shared" si="30"/>
        <v>0</v>
      </c>
      <c r="V528" s="50">
        <f t="shared" si="31"/>
        <v>4</v>
      </c>
      <c r="W528" s="51">
        <v>1810</v>
      </c>
      <c r="X528" s="51">
        <v>897</v>
      </c>
      <c r="Y528" s="51">
        <v>0</v>
      </c>
      <c r="Z528" s="32" t="s">
        <v>95</v>
      </c>
      <c r="AA528" s="50"/>
      <c r="AB528" s="52"/>
      <c r="AC528" s="48"/>
      <c r="AD528" s="48"/>
      <c r="AE528" s="48"/>
      <c r="AF528" s="48"/>
    </row>
    <row r="529" spans="1:32" s="36" customFormat="1" ht="14.4" x14ac:dyDescent="0.3">
      <c r="A529" s="32" t="s">
        <v>95</v>
      </c>
      <c r="B529" s="32" t="s">
        <v>95</v>
      </c>
      <c r="C529" s="32" t="s">
        <v>95</v>
      </c>
      <c r="D529" s="32" t="s">
        <v>95</v>
      </c>
      <c r="E529" s="32" t="s">
        <v>95</v>
      </c>
      <c r="F529" s="32" t="s">
        <v>95</v>
      </c>
      <c r="G529" s="32" t="s">
        <v>95</v>
      </c>
      <c r="H529" s="32" t="s">
        <v>95</v>
      </c>
      <c r="I529" s="32" t="s">
        <v>95</v>
      </c>
      <c r="J529" s="32" t="s">
        <v>95</v>
      </c>
      <c r="K529" s="32" t="s">
        <v>95</v>
      </c>
      <c r="L529" s="32" t="s">
        <v>95</v>
      </c>
      <c r="M529" s="48">
        <v>485</v>
      </c>
      <c r="N529" s="48">
        <v>1</v>
      </c>
      <c r="O529" s="48" t="s">
        <v>494</v>
      </c>
      <c r="P529" s="48">
        <v>1999</v>
      </c>
      <c r="Q529" s="48">
        <v>2000</v>
      </c>
      <c r="R529" s="49">
        <v>415</v>
      </c>
      <c r="S529" s="48">
        <v>10</v>
      </c>
      <c r="T529" s="48">
        <v>1</v>
      </c>
      <c r="U529" s="48">
        <f t="shared" si="30"/>
        <v>0</v>
      </c>
      <c r="V529" s="50">
        <f t="shared" si="31"/>
        <v>5</v>
      </c>
      <c r="W529" s="51">
        <v>537</v>
      </c>
      <c r="X529" s="51">
        <v>326</v>
      </c>
      <c r="Y529" s="51">
        <v>0</v>
      </c>
      <c r="Z529" s="32" t="s">
        <v>95</v>
      </c>
      <c r="AA529" s="50"/>
      <c r="AB529" s="52"/>
      <c r="AC529" s="48"/>
      <c r="AD529" s="48"/>
      <c r="AE529" s="48"/>
      <c r="AF529" s="48"/>
    </row>
    <row r="530" spans="1:32" s="36" customFormat="1" ht="14.4" x14ac:dyDescent="0.3">
      <c r="A530" s="32" t="s">
        <v>95</v>
      </c>
      <c r="B530" s="32" t="s">
        <v>95</v>
      </c>
      <c r="C530" s="32" t="s">
        <v>95</v>
      </c>
      <c r="D530" s="32" t="s">
        <v>95</v>
      </c>
      <c r="E530" s="32" t="s">
        <v>95</v>
      </c>
      <c r="F530" s="32" t="s">
        <v>95</v>
      </c>
      <c r="G530" s="32" t="s">
        <v>95</v>
      </c>
      <c r="H530" s="32" t="s">
        <v>95</v>
      </c>
      <c r="I530" s="32" t="s">
        <v>95</v>
      </c>
      <c r="J530" s="32" t="s">
        <v>95</v>
      </c>
      <c r="K530" s="32" t="s">
        <v>95</v>
      </c>
      <c r="L530" s="32" t="s">
        <v>95</v>
      </c>
      <c r="M530" s="48">
        <v>544</v>
      </c>
      <c r="N530" s="48">
        <v>1</v>
      </c>
      <c r="O530" s="48" t="s">
        <v>456</v>
      </c>
      <c r="P530" s="48">
        <v>1999</v>
      </c>
      <c r="Q530" s="48">
        <v>2000</v>
      </c>
      <c r="R530" s="49">
        <v>145.46</v>
      </c>
      <c r="S530" s="48">
        <v>10</v>
      </c>
      <c r="T530" s="48">
        <v>1</v>
      </c>
      <c r="U530" s="48">
        <f t="shared" si="30"/>
        <v>0</v>
      </c>
      <c r="V530" s="50">
        <f t="shared" si="31"/>
        <v>2</v>
      </c>
      <c r="W530" s="51">
        <v>3012</v>
      </c>
      <c r="X530" s="51">
        <v>1337</v>
      </c>
      <c r="Y530" s="51">
        <v>0</v>
      </c>
      <c r="Z530" s="32" t="s">
        <v>95</v>
      </c>
      <c r="AA530" s="50"/>
      <c r="AB530" s="52"/>
      <c r="AC530" s="48"/>
      <c r="AD530" s="48"/>
      <c r="AE530" s="48"/>
      <c r="AF530" s="48"/>
    </row>
    <row r="531" spans="1:32" s="36" customFormat="1" ht="14.4" x14ac:dyDescent="0.3">
      <c r="A531" s="32" t="s">
        <v>95</v>
      </c>
      <c r="B531" s="32" t="s">
        <v>95</v>
      </c>
      <c r="C531" s="32" t="s">
        <v>95</v>
      </c>
      <c r="D531" s="32" t="s">
        <v>95</v>
      </c>
      <c r="E531" s="32" t="s">
        <v>95</v>
      </c>
      <c r="F531" s="32" t="s">
        <v>95</v>
      </c>
      <c r="G531" s="32" t="s">
        <v>95</v>
      </c>
      <c r="H531" s="32" t="s">
        <v>95</v>
      </c>
      <c r="I531" s="32" t="s">
        <v>95</v>
      </c>
      <c r="J531" s="32" t="s">
        <v>95</v>
      </c>
      <c r="K531" s="32" t="s">
        <v>95</v>
      </c>
      <c r="L531" s="32" t="s">
        <v>95</v>
      </c>
      <c r="M531" s="48">
        <v>545</v>
      </c>
      <c r="N531" s="48">
        <v>1</v>
      </c>
      <c r="O531" s="48" t="s">
        <v>292</v>
      </c>
      <c r="P531" s="48">
        <v>1999</v>
      </c>
      <c r="Q531" s="48">
        <v>2000</v>
      </c>
      <c r="R531" s="49">
        <v>415</v>
      </c>
      <c r="S531" s="48">
        <v>10</v>
      </c>
      <c r="T531" s="48">
        <v>1</v>
      </c>
      <c r="U531" s="48">
        <f t="shared" si="30"/>
        <v>0</v>
      </c>
      <c r="V531" s="50">
        <f t="shared" si="31"/>
        <v>5</v>
      </c>
      <c r="W531" s="51">
        <v>748</v>
      </c>
      <c r="X531" s="51">
        <v>319</v>
      </c>
      <c r="Y531" s="51">
        <v>0</v>
      </c>
      <c r="Z531" s="32" t="s">
        <v>95</v>
      </c>
      <c r="AA531" s="50"/>
      <c r="AB531" s="52"/>
      <c r="AC531" s="48"/>
      <c r="AD531" s="48"/>
      <c r="AE531" s="48"/>
      <c r="AF531" s="48"/>
    </row>
    <row r="532" spans="1:32" s="36" customFormat="1" ht="14.4" x14ac:dyDescent="0.3">
      <c r="A532" s="32" t="s">
        <v>95</v>
      </c>
      <c r="B532" s="32" t="s">
        <v>95</v>
      </c>
      <c r="C532" s="32" t="s">
        <v>95</v>
      </c>
      <c r="D532" s="32" t="s">
        <v>95</v>
      </c>
      <c r="E532" s="32" t="s">
        <v>95</v>
      </c>
      <c r="F532" s="32" t="s">
        <v>95</v>
      </c>
      <c r="G532" s="32" t="s">
        <v>95</v>
      </c>
      <c r="H532" s="32" t="s">
        <v>95</v>
      </c>
      <c r="I532" s="32" t="s">
        <v>95</v>
      </c>
      <c r="J532" s="32" t="s">
        <v>95</v>
      </c>
      <c r="K532" s="32" t="s">
        <v>95</v>
      </c>
      <c r="L532" s="32" t="s">
        <v>95</v>
      </c>
      <c r="M532" s="48">
        <v>550</v>
      </c>
      <c r="N532" s="48">
        <v>1</v>
      </c>
      <c r="O532" s="48" t="s">
        <v>388</v>
      </c>
      <c r="P532" s="48">
        <v>1999</v>
      </c>
      <c r="Q532" s="48">
        <v>2000</v>
      </c>
      <c r="R532" s="49">
        <v>193.24</v>
      </c>
      <c r="S532" s="48">
        <v>10</v>
      </c>
      <c r="T532" s="48">
        <v>1</v>
      </c>
      <c r="U532" s="48">
        <f t="shared" si="30"/>
        <v>0</v>
      </c>
      <c r="V532" s="50">
        <f t="shared" si="31"/>
        <v>2</v>
      </c>
      <c r="W532" s="51">
        <v>367</v>
      </c>
      <c r="X532" s="51">
        <v>347</v>
      </c>
      <c r="Y532" s="51">
        <v>0</v>
      </c>
      <c r="Z532" s="32" t="s">
        <v>95</v>
      </c>
      <c r="AA532" s="50"/>
      <c r="AB532" s="52"/>
      <c r="AC532" s="48"/>
      <c r="AD532" s="48"/>
      <c r="AE532" s="48"/>
      <c r="AF532" s="48"/>
    </row>
    <row r="533" spans="1:32" s="36" customFormat="1" ht="14.4" x14ac:dyDescent="0.3">
      <c r="A533" s="32" t="s">
        <v>95</v>
      </c>
      <c r="B533" s="32" t="s">
        <v>95</v>
      </c>
      <c r="C533" s="32" t="s">
        <v>95</v>
      </c>
      <c r="D533" s="32" t="s">
        <v>95</v>
      </c>
      <c r="E533" s="32" t="s">
        <v>95</v>
      </c>
      <c r="F533" s="32" t="s">
        <v>95</v>
      </c>
      <c r="G533" s="32" t="s">
        <v>95</v>
      </c>
      <c r="H533" s="32" t="s">
        <v>95</v>
      </c>
      <c r="I533" s="32" t="s">
        <v>95</v>
      </c>
      <c r="J533" s="32" t="s">
        <v>95</v>
      </c>
      <c r="K533" s="32" t="s">
        <v>95</v>
      </c>
      <c r="L533" s="32" t="s">
        <v>95</v>
      </c>
      <c r="M533" s="48">
        <v>578</v>
      </c>
      <c r="N533" s="48">
        <v>1</v>
      </c>
      <c r="O533" s="48" t="s">
        <v>504</v>
      </c>
      <c r="P533" s="48">
        <v>1999</v>
      </c>
      <c r="Q533" s="48">
        <v>2000</v>
      </c>
      <c r="R533" s="49">
        <v>415</v>
      </c>
      <c r="S533" s="48">
        <v>10</v>
      </c>
      <c r="T533" s="48">
        <v>0</v>
      </c>
      <c r="U533" s="48">
        <f t="shared" si="30"/>
        <v>0</v>
      </c>
      <c r="V533" s="50">
        <f t="shared" si="31"/>
        <v>5</v>
      </c>
      <c r="W533" s="51">
        <v>1025</v>
      </c>
      <c r="X533" s="51">
        <v>1030</v>
      </c>
      <c r="Y533" s="51">
        <v>0</v>
      </c>
      <c r="Z533" s="32" t="s">
        <v>95</v>
      </c>
      <c r="AA533" s="50"/>
      <c r="AB533" s="52"/>
      <c r="AC533" s="48"/>
      <c r="AD533" s="48"/>
      <c r="AE533" s="48"/>
      <c r="AF533" s="48"/>
    </row>
    <row r="534" spans="1:32" s="36" customFormat="1" ht="14.4" x14ac:dyDescent="0.3">
      <c r="A534" s="32" t="s">
        <v>95</v>
      </c>
      <c r="B534" s="32" t="s">
        <v>95</v>
      </c>
      <c r="C534" s="32" t="s">
        <v>95</v>
      </c>
      <c r="D534" s="32" t="s">
        <v>95</v>
      </c>
      <c r="E534" s="32" t="s">
        <v>95</v>
      </c>
      <c r="F534" s="32" t="s">
        <v>95</v>
      </c>
      <c r="G534" s="32" t="s">
        <v>95</v>
      </c>
      <c r="H534" s="32" t="s">
        <v>95</v>
      </c>
      <c r="I534" s="32" t="s">
        <v>95</v>
      </c>
      <c r="J534" s="32" t="s">
        <v>95</v>
      </c>
      <c r="K534" s="32" t="s">
        <v>95</v>
      </c>
      <c r="L534" s="32" t="s">
        <v>95</v>
      </c>
      <c r="M534" s="48">
        <v>622</v>
      </c>
      <c r="N534" s="48">
        <v>1</v>
      </c>
      <c r="O534" s="48" t="s">
        <v>505</v>
      </c>
      <c r="P534" s="48">
        <v>1999</v>
      </c>
      <c r="Q534" s="48">
        <v>2000</v>
      </c>
      <c r="R534" s="49">
        <v>340</v>
      </c>
      <c r="S534" s="48">
        <v>8</v>
      </c>
      <c r="T534" s="48">
        <v>0</v>
      </c>
      <c r="U534" s="48">
        <f t="shared" si="30"/>
        <v>0</v>
      </c>
      <c r="V534" s="50">
        <f t="shared" si="31"/>
        <v>4</v>
      </c>
      <c r="W534" s="51">
        <v>6333</v>
      </c>
      <c r="X534" s="51">
        <v>6791</v>
      </c>
      <c r="Y534" s="51">
        <v>0</v>
      </c>
      <c r="Z534" s="32" t="s">
        <v>95</v>
      </c>
      <c r="AA534" s="50"/>
      <c r="AB534" s="52"/>
      <c r="AC534" s="48"/>
      <c r="AD534" s="48"/>
      <c r="AE534" s="48"/>
      <c r="AF534" s="48"/>
    </row>
    <row r="535" spans="1:32" s="36" customFormat="1" ht="14.4" x14ac:dyDescent="0.3">
      <c r="A535" s="32" t="s">
        <v>95</v>
      </c>
      <c r="B535" s="32" t="s">
        <v>95</v>
      </c>
      <c r="C535" s="32" t="s">
        <v>95</v>
      </c>
      <c r="D535" s="32" t="s">
        <v>95</v>
      </c>
      <c r="E535" s="32" t="s">
        <v>95</v>
      </c>
      <c r="F535" s="32" t="s">
        <v>95</v>
      </c>
      <c r="G535" s="32" t="s">
        <v>95</v>
      </c>
      <c r="H535" s="32" t="s">
        <v>95</v>
      </c>
      <c r="I535" s="32" t="s">
        <v>95</v>
      </c>
      <c r="J535" s="32" t="s">
        <v>95</v>
      </c>
      <c r="K535" s="32" t="s">
        <v>95</v>
      </c>
      <c r="L535" s="32" t="s">
        <v>95</v>
      </c>
      <c r="M535" s="48">
        <v>624</v>
      </c>
      <c r="N535" s="48">
        <v>1</v>
      </c>
      <c r="O535" s="48" t="s">
        <v>392</v>
      </c>
      <c r="P535" s="48">
        <v>1999</v>
      </c>
      <c r="Q535" s="48">
        <v>2000</v>
      </c>
      <c r="R535" s="49">
        <v>115</v>
      </c>
      <c r="S535" s="48">
        <v>10</v>
      </c>
      <c r="T535" s="48">
        <v>0</v>
      </c>
      <c r="U535" s="48">
        <f t="shared" si="30"/>
        <v>0</v>
      </c>
      <c r="V535" s="50">
        <f t="shared" si="31"/>
        <v>2</v>
      </c>
      <c r="W535" s="51">
        <v>4250</v>
      </c>
      <c r="X535" s="51">
        <v>4687</v>
      </c>
      <c r="Y535" s="51">
        <v>0</v>
      </c>
      <c r="Z535" s="32" t="s">
        <v>95</v>
      </c>
      <c r="AA535" s="50"/>
      <c r="AB535" s="52"/>
      <c r="AC535" s="48"/>
      <c r="AD535" s="48"/>
      <c r="AE535" s="48"/>
      <c r="AF535" s="48"/>
    </row>
    <row r="536" spans="1:32" s="36" customFormat="1" ht="14.4" x14ac:dyDescent="0.3">
      <c r="A536" s="32" t="s">
        <v>95</v>
      </c>
      <c r="B536" s="32" t="s">
        <v>95</v>
      </c>
      <c r="C536" s="32" t="s">
        <v>95</v>
      </c>
      <c r="D536" s="32" t="s">
        <v>95</v>
      </c>
      <c r="E536" s="32" t="s">
        <v>95</v>
      </c>
      <c r="F536" s="32" t="s">
        <v>95</v>
      </c>
      <c r="G536" s="32" t="s">
        <v>95</v>
      </c>
      <c r="H536" s="32" t="s">
        <v>95</v>
      </c>
      <c r="I536" s="32" t="s">
        <v>95</v>
      </c>
      <c r="J536" s="32" t="s">
        <v>95</v>
      </c>
      <c r="K536" s="32" t="s">
        <v>95</v>
      </c>
      <c r="L536" s="32" t="s">
        <v>95</v>
      </c>
      <c r="M536" s="48">
        <v>624</v>
      </c>
      <c r="N536" s="48">
        <v>1</v>
      </c>
      <c r="O536" s="48" t="s">
        <v>392</v>
      </c>
      <c r="P536" s="48">
        <v>1999</v>
      </c>
      <c r="Q536" s="48">
        <v>2000</v>
      </c>
      <c r="R536" s="49">
        <v>70</v>
      </c>
      <c r="S536" s="48">
        <v>10</v>
      </c>
      <c r="T536" s="48">
        <v>0</v>
      </c>
      <c r="U536" s="48">
        <f t="shared" si="30"/>
        <v>0</v>
      </c>
      <c r="V536" s="50">
        <f t="shared" si="31"/>
        <v>1</v>
      </c>
      <c r="W536" s="51">
        <v>4000</v>
      </c>
      <c r="X536" s="51">
        <v>4743</v>
      </c>
      <c r="Y536" s="51">
        <v>0</v>
      </c>
      <c r="Z536" s="48" t="s">
        <v>771</v>
      </c>
      <c r="AA536" s="50"/>
      <c r="AB536" s="52"/>
      <c r="AC536" s="48"/>
      <c r="AD536" s="48"/>
      <c r="AE536" s="48"/>
      <c r="AF536" s="48"/>
    </row>
    <row r="537" spans="1:32" s="36" customFormat="1" ht="14.4" x14ac:dyDescent="0.3">
      <c r="A537" s="32" t="s">
        <v>95</v>
      </c>
      <c r="B537" s="32" t="s">
        <v>95</v>
      </c>
      <c r="C537" s="32" t="s">
        <v>95</v>
      </c>
      <c r="D537" s="32" t="s">
        <v>95</v>
      </c>
      <c r="E537" s="32" t="s">
        <v>95</v>
      </c>
      <c r="F537" s="32" t="s">
        <v>95</v>
      </c>
      <c r="G537" s="32" t="s">
        <v>95</v>
      </c>
      <c r="H537" s="32" t="s">
        <v>95</v>
      </c>
      <c r="I537" s="32" t="s">
        <v>95</v>
      </c>
      <c r="J537" s="32" t="s">
        <v>95</v>
      </c>
      <c r="K537" s="32" t="s">
        <v>95</v>
      </c>
      <c r="L537" s="32" t="s">
        <v>95</v>
      </c>
      <c r="M537" s="48">
        <v>627</v>
      </c>
      <c r="N537" s="48">
        <v>1</v>
      </c>
      <c r="O537" s="48" t="s">
        <v>432</v>
      </c>
      <c r="P537" s="48">
        <v>1999</v>
      </c>
      <c r="Q537" s="48">
        <v>2000</v>
      </c>
      <c r="R537" s="49">
        <v>760.89</v>
      </c>
      <c r="S537" s="48">
        <v>5</v>
      </c>
      <c r="T537" s="48">
        <v>1</v>
      </c>
      <c r="U537" s="48">
        <f t="shared" si="30"/>
        <v>0</v>
      </c>
      <c r="V537" s="50">
        <f t="shared" si="31"/>
        <v>8</v>
      </c>
      <c r="W537" s="51">
        <v>274</v>
      </c>
      <c r="X537" s="51">
        <v>164</v>
      </c>
      <c r="Y537" s="51">
        <v>0</v>
      </c>
      <c r="Z537" s="32" t="s">
        <v>95</v>
      </c>
      <c r="AA537" s="50"/>
      <c r="AB537" s="52"/>
      <c r="AC537" s="48"/>
      <c r="AD537" s="48"/>
      <c r="AE537" s="48"/>
      <c r="AF537" s="48"/>
    </row>
    <row r="538" spans="1:32" s="36" customFormat="1" ht="14.4" x14ac:dyDescent="0.3">
      <c r="A538" s="32" t="s">
        <v>95</v>
      </c>
      <c r="B538" s="32" t="s">
        <v>95</v>
      </c>
      <c r="C538" s="32" t="s">
        <v>95</v>
      </c>
      <c r="D538" s="32" t="s">
        <v>95</v>
      </c>
      <c r="E538" s="32" t="s">
        <v>95</v>
      </c>
      <c r="F538" s="32" t="s">
        <v>95</v>
      </c>
      <c r="G538" s="32" t="s">
        <v>95</v>
      </c>
      <c r="H538" s="32" t="s">
        <v>95</v>
      </c>
      <c r="I538" s="32" t="s">
        <v>95</v>
      </c>
      <c r="J538" s="32" t="s">
        <v>95</v>
      </c>
      <c r="K538" s="32" t="s">
        <v>95</v>
      </c>
      <c r="L538" s="32" t="s">
        <v>95</v>
      </c>
      <c r="M538" s="48">
        <v>630</v>
      </c>
      <c r="N538" s="48">
        <v>1</v>
      </c>
      <c r="O538" s="48" t="s">
        <v>393</v>
      </c>
      <c r="P538" s="48">
        <v>1999</v>
      </c>
      <c r="Q538" s="48">
        <v>2000</v>
      </c>
      <c r="R538" s="49">
        <v>415</v>
      </c>
      <c r="S538" s="48">
        <v>5</v>
      </c>
      <c r="T538" s="48">
        <v>1</v>
      </c>
      <c r="U538" s="48">
        <f t="shared" si="30"/>
        <v>0</v>
      </c>
      <c r="V538" s="50">
        <f t="shared" si="31"/>
        <v>5</v>
      </c>
      <c r="W538" s="51">
        <v>246</v>
      </c>
      <c r="X538" s="51">
        <v>60</v>
      </c>
      <c r="Y538" s="51">
        <v>0</v>
      </c>
      <c r="Z538" s="32" t="s">
        <v>95</v>
      </c>
      <c r="AA538" s="50"/>
      <c r="AB538" s="52"/>
      <c r="AC538" s="48"/>
      <c r="AD538" s="48"/>
      <c r="AE538" s="48"/>
      <c r="AF538" s="48"/>
    </row>
    <row r="539" spans="1:32" s="36" customFormat="1" ht="14.4" x14ac:dyDescent="0.3">
      <c r="A539" s="32" t="s">
        <v>95</v>
      </c>
      <c r="B539" s="32" t="s">
        <v>95</v>
      </c>
      <c r="C539" s="32" t="s">
        <v>95</v>
      </c>
      <c r="D539" s="32" t="s">
        <v>95</v>
      </c>
      <c r="E539" s="32" t="s">
        <v>95</v>
      </c>
      <c r="F539" s="32" t="s">
        <v>95</v>
      </c>
      <c r="G539" s="32" t="s">
        <v>95</v>
      </c>
      <c r="H539" s="32" t="s">
        <v>95</v>
      </c>
      <c r="I539" s="32" t="s">
        <v>95</v>
      </c>
      <c r="J539" s="32" t="s">
        <v>95</v>
      </c>
      <c r="K539" s="32" t="s">
        <v>95</v>
      </c>
      <c r="L539" s="32" t="s">
        <v>95</v>
      </c>
      <c r="M539" s="48">
        <v>659</v>
      </c>
      <c r="N539" s="48">
        <v>1</v>
      </c>
      <c r="O539" s="48" t="s">
        <v>334</v>
      </c>
      <c r="P539" s="48">
        <v>1999</v>
      </c>
      <c r="Q539" s="48">
        <v>2000</v>
      </c>
      <c r="R539" s="49">
        <v>150</v>
      </c>
      <c r="S539" s="48">
        <v>8</v>
      </c>
      <c r="T539" s="48">
        <v>0</v>
      </c>
      <c r="U539" s="48">
        <f t="shared" si="30"/>
        <v>0</v>
      </c>
      <c r="V539" s="50">
        <f t="shared" si="31"/>
        <v>2</v>
      </c>
      <c r="W539" s="51">
        <v>1877</v>
      </c>
      <c r="X539" s="51">
        <v>2219</v>
      </c>
      <c r="Y539" s="51">
        <v>0</v>
      </c>
      <c r="Z539" s="32" t="s">
        <v>95</v>
      </c>
      <c r="AA539" s="50"/>
      <c r="AB539" s="52"/>
      <c r="AC539" s="48"/>
      <c r="AD539" s="48"/>
      <c r="AE539" s="48"/>
      <c r="AF539" s="48"/>
    </row>
    <row r="540" spans="1:32" s="36" customFormat="1" ht="14.4" x14ac:dyDescent="0.3">
      <c r="A540" s="32" t="s">
        <v>95</v>
      </c>
      <c r="B540" s="32" t="s">
        <v>95</v>
      </c>
      <c r="C540" s="32" t="s">
        <v>95</v>
      </c>
      <c r="D540" s="32" t="s">
        <v>95</v>
      </c>
      <c r="E540" s="32" t="s">
        <v>95</v>
      </c>
      <c r="F540" s="32" t="s">
        <v>95</v>
      </c>
      <c r="G540" s="32" t="s">
        <v>95</v>
      </c>
      <c r="H540" s="32" t="s">
        <v>95</v>
      </c>
      <c r="I540" s="32" t="s">
        <v>95</v>
      </c>
      <c r="J540" s="32" t="s">
        <v>95</v>
      </c>
      <c r="K540" s="32" t="s">
        <v>95</v>
      </c>
      <c r="L540" s="32" t="s">
        <v>95</v>
      </c>
      <c r="M540" s="48">
        <v>676</v>
      </c>
      <c r="N540" s="48">
        <v>1</v>
      </c>
      <c r="O540" s="48" t="s">
        <v>230</v>
      </c>
      <c r="P540" s="48">
        <v>1999</v>
      </c>
      <c r="Q540" s="48">
        <v>2000</v>
      </c>
      <c r="R540" s="49">
        <v>1251.56</v>
      </c>
      <c r="S540" s="48">
        <v>5</v>
      </c>
      <c r="T540" s="48">
        <v>1</v>
      </c>
      <c r="U540" s="48">
        <f t="shared" si="30"/>
        <v>0</v>
      </c>
      <c r="V540" s="50">
        <f t="shared" si="31"/>
        <v>10</v>
      </c>
      <c r="W540" s="51">
        <v>178</v>
      </c>
      <c r="X540" s="51">
        <v>50</v>
      </c>
      <c r="Y540" s="51">
        <v>0</v>
      </c>
      <c r="Z540" s="32" t="s">
        <v>95</v>
      </c>
      <c r="AA540" s="50"/>
      <c r="AB540" s="52"/>
      <c r="AC540" s="48"/>
      <c r="AD540" s="48"/>
      <c r="AE540" s="48"/>
      <c r="AF540" s="48"/>
    </row>
    <row r="541" spans="1:32" s="36" customFormat="1" ht="14.4" x14ac:dyDescent="0.3">
      <c r="A541" s="32" t="s">
        <v>95</v>
      </c>
      <c r="B541" s="32" t="s">
        <v>95</v>
      </c>
      <c r="C541" s="32" t="s">
        <v>95</v>
      </c>
      <c r="D541" s="32" t="s">
        <v>95</v>
      </c>
      <c r="E541" s="32" t="s">
        <v>95</v>
      </c>
      <c r="F541" s="32" t="s">
        <v>95</v>
      </c>
      <c r="G541" s="32" t="s">
        <v>95</v>
      </c>
      <c r="H541" s="32" t="s">
        <v>95</v>
      </c>
      <c r="I541" s="32" t="s">
        <v>95</v>
      </c>
      <c r="J541" s="32" t="s">
        <v>95</v>
      </c>
      <c r="K541" s="32" t="s">
        <v>95</v>
      </c>
      <c r="L541" s="32" t="s">
        <v>95</v>
      </c>
      <c r="M541" s="48">
        <v>707</v>
      </c>
      <c r="N541" s="48">
        <v>1</v>
      </c>
      <c r="O541" s="48" t="s">
        <v>343</v>
      </c>
      <c r="P541" s="48">
        <v>1999</v>
      </c>
      <c r="Q541" s="48">
        <v>2000</v>
      </c>
      <c r="R541" s="49">
        <v>65</v>
      </c>
      <c r="S541" s="48">
        <v>10</v>
      </c>
      <c r="T541" s="48">
        <v>1</v>
      </c>
      <c r="U541" s="48">
        <f t="shared" si="30"/>
        <v>0</v>
      </c>
      <c r="V541" s="50">
        <f t="shared" si="31"/>
        <v>1</v>
      </c>
      <c r="W541" s="51">
        <v>70</v>
      </c>
      <c r="X541" s="51">
        <v>15</v>
      </c>
      <c r="Y541" s="51">
        <v>0</v>
      </c>
      <c r="Z541" s="32" t="s">
        <v>95</v>
      </c>
      <c r="AA541" s="50"/>
      <c r="AB541" s="52"/>
      <c r="AC541" s="48"/>
      <c r="AD541" s="48"/>
      <c r="AE541" s="48"/>
      <c r="AF541" s="48"/>
    </row>
    <row r="542" spans="1:32" s="36" customFormat="1" ht="14.4" x14ac:dyDescent="0.3">
      <c r="A542" s="32" t="s">
        <v>95</v>
      </c>
      <c r="B542" s="32" t="s">
        <v>95</v>
      </c>
      <c r="C542" s="32" t="s">
        <v>95</v>
      </c>
      <c r="D542" s="32" t="s">
        <v>95</v>
      </c>
      <c r="E542" s="32" t="s">
        <v>95</v>
      </c>
      <c r="F542" s="32" t="s">
        <v>95</v>
      </c>
      <c r="G542" s="32" t="s">
        <v>95</v>
      </c>
      <c r="H542" s="32" t="s">
        <v>95</v>
      </c>
      <c r="I542" s="32" t="s">
        <v>95</v>
      </c>
      <c r="J542" s="32" t="s">
        <v>95</v>
      </c>
      <c r="K542" s="32" t="s">
        <v>95</v>
      </c>
      <c r="L542" s="32" t="s">
        <v>95</v>
      </c>
      <c r="M542" s="48">
        <v>726</v>
      </c>
      <c r="N542" s="48">
        <v>1</v>
      </c>
      <c r="O542" s="48" t="s">
        <v>506</v>
      </c>
      <c r="P542" s="48">
        <v>1999</v>
      </c>
      <c r="Q542" s="48">
        <v>2000</v>
      </c>
      <c r="R542" s="49">
        <v>315</v>
      </c>
      <c r="S542" s="48">
        <v>10</v>
      </c>
      <c r="T542" s="48">
        <v>1</v>
      </c>
      <c r="U542" s="48">
        <f t="shared" si="30"/>
        <v>0</v>
      </c>
      <c r="V542" s="50">
        <f t="shared" si="31"/>
        <v>4</v>
      </c>
      <c r="W542" s="51">
        <v>721</v>
      </c>
      <c r="X542" s="51">
        <v>560</v>
      </c>
      <c r="Y542" s="51">
        <v>0</v>
      </c>
      <c r="Z542" s="32" t="s">
        <v>95</v>
      </c>
      <c r="AA542" s="50"/>
      <c r="AB542" s="52"/>
      <c r="AC542" s="48"/>
      <c r="AD542" s="48"/>
      <c r="AE542" s="48"/>
      <c r="AF542" s="48"/>
    </row>
    <row r="543" spans="1:32" s="36" customFormat="1" ht="14.4" x14ac:dyDescent="0.3">
      <c r="A543" s="32" t="s">
        <v>95</v>
      </c>
      <c r="B543" s="32" t="s">
        <v>95</v>
      </c>
      <c r="C543" s="32" t="s">
        <v>95</v>
      </c>
      <c r="D543" s="32" t="s">
        <v>95</v>
      </c>
      <c r="E543" s="32" t="s">
        <v>95</v>
      </c>
      <c r="F543" s="32" t="s">
        <v>95</v>
      </c>
      <c r="G543" s="32" t="s">
        <v>95</v>
      </c>
      <c r="H543" s="32" t="s">
        <v>95</v>
      </c>
      <c r="I543" s="32" t="s">
        <v>95</v>
      </c>
      <c r="J543" s="32" t="s">
        <v>95</v>
      </c>
      <c r="K543" s="32" t="s">
        <v>95</v>
      </c>
      <c r="L543" s="32" t="s">
        <v>95</v>
      </c>
      <c r="M543" s="48">
        <v>727</v>
      </c>
      <c r="N543" s="48">
        <v>1</v>
      </c>
      <c r="O543" s="48" t="s">
        <v>260</v>
      </c>
      <c r="P543" s="48">
        <v>1999</v>
      </c>
      <c r="Q543" s="48">
        <v>2000</v>
      </c>
      <c r="R543" s="49">
        <v>415</v>
      </c>
      <c r="S543" s="48">
        <v>10</v>
      </c>
      <c r="T543" s="48">
        <v>1</v>
      </c>
      <c r="U543" s="48">
        <f t="shared" si="30"/>
        <v>0</v>
      </c>
      <c r="V543" s="50">
        <f t="shared" si="31"/>
        <v>5</v>
      </c>
      <c r="W543" s="51">
        <v>1361</v>
      </c>
      <c r="X543" s="51">
        <v>537</v>
      </c>
      <c r="Y543" s="51">
        <v>0</v>
      </c>
      <c r="Z543" s="48" t="s">
        <v>772</v>
      </c>
      <c r="AA543" s="50"/>
      <c r="AB543" s="52"/>
      <c r="AC543" s="48"/>
      <c r="AD543" s="48"/>
      <c r="AE543" s="48"/>
      <c r="AF543" s="48"/>
    </row>
    <row r="544" spans="1:32" s="36" customFormat="1" ht="14.4" x14ac:dyDescent="0.3">
      <c r="A544" s="32" t="s">
        <v>95</v>
      </c>
      <c r="B544" s="32" t="s">
        <v>95</v>
      </c>
      <c r="C544" s="32" t="s">
        <v>95</v>
      </c>
      <c r="D544" s="32" t="s">
        <v>95</v>
      </c>
      <c r="E544" s="32" t="s">
        <v>95</v>
      </c>
      <c r="F544" s="32" t="s">
        <v>95</v>
      </c>
      <c r="G544" s="32" t="s">
        <v>95</v>
      </c>
      <c r="H544" s="32" t="s">
        <v>95</v>
      </c>
      <c r="I544" s="32" t="s">
        <v>95</v>
      </c>
      <c r="J544" s="32" t="s">
        <v>95</v>
      </c>
      <c r="K544" s="32" t="s">
        <v>95</v>
      </c>
      <c r="L544" s="32" t="s">
        <v>95</v>
      </c>
      <c r="M544" s="48">
        <v>728</v>
      </c>
      <c r="N544" s="48">
        <v>1</v>
      </c>
      <c r="O544" s="48" t="s">
        <v>346</v>
      </c>
      <c r="P544" s="48">
        <v>1999</v>
      </c>
      <c r="Q544" s="48">
        <v>2000</v>
      </c>
      <c r="R544" s="49">
        <v>285.23</v>
      </c>
      <c r="S544" s="48">
        <v>10</v>
      </c>
      <c r="T544" s="48">
        <v>0</v>
      </c>
      <c r="U544" s="48">
        <f t="shared" si="30"/>
        <v>0</v>
      </c>
      <c r="V544" s="50">
        <f t="shared" si="31"/>
        <v>3</v>
      </c>
      <c r="W544" s="51">
        <v>3719</v>
      </c>
      <c r="X544" s="51">
        <v>4285</v>
      </c>
      <c r="Y544" s="51">
        <v>0</v>
      </c>
      <c r="Z544" s="32" t="s">
        <v>95</v>
      </c>
      <c r="AA544" s="50"/>
      <c r="AB544" s="52"/>
      <c r="AC544" s="48"/>
      <c r="AD544" s="48"/>
      <c r="AE544" s="48"/>
      <c r="AF544" s="48"/>
    </row>
    <row r="545" spans="1:32" s="36" customFormat="1" ht="14.4" x14ac:dyDescent="0.3">
      <c r="A545" s="32" t="s">
        <v>95</v>
      </c>
      <c r="B545" s="32" t="s">
        <v>95</v>
      </c>
      <c r="C545" s="32" t="s">
        <v>95</v>
      </c>
      <c r="D545" s="32" t="s">
        <v>95</v>
      </c>
      <c r="E545" s="32" t="s">
        <v>95</v>
      </c>
      <c r="F545" s="32" t="s">
        <v>95</v>
      </c>
      <c r="G545" s="32" t="s">
        <v>95</v>
      </c>
      <c r="H545" s="32" t="s">
        <v>95</v>
      </c>
      <c r="I545" s="32" t="s">
        <v>95</v>
      </c>
      <c r="J545" s="32" t="s">
        <v>95</v>
      </c>
      <c r="K545" s="32" t="s">
        <v>95</v>
      </c>
      <c r="L545" s="32" t="s">
        <v>95</v>
      </c>
      <c r="M545" s="48">
        <v>738</v>
      </c>
      <c r="N545" s="48">
        <v>1</v>
      </c>
      <c r="O545" s="48" t="s">
        <v>507</v>
      </c>
      <c r="P545" s="48">
        <v>1999</v>
      </c>
      <c r="Q545" s="48">
        <v>2000</v>
      </c>
      <c r="R545" s="49">
        <v>240</v>
      </c>
      <c r="S545" s="48">
        <v>5</v>
      </c>
      <c r="T545" s="48">
        <v>1</v>
      </c>
      <c r="U545" s="48">
        <f t="shared" si="30"/>
        <v>0</v>
      </c>
      <c r="V545" s="50">
        <f t="shared" si="31"/>
        <v>3</v>
      </c>
      <c r="W545" s="51">
        <v>369</v>
      </c>
      <c r="X545" s="51">
        <v>335</v>
      </c>
      <c r="Y545" s="51">
        <v>0</v>
      </c>
      <c r="Z545" s="32" t="s">
        <v>95</v>
      </c>
      <c r="AA545" s="50"/>
      <c r="AB545" s="52"/>
      <c r="AC545" s="48"/>
      <c r="AD545" s="48"/>
      <c r="AE545" s="48"/>
      <c r="AF545" s="48"/>
    </row>
    <row r="546" spans="1:32" s="36" customFormat="1" ht="14.4" x14ac:dyDescent="0.3">
      <c r="A546" s="32" t="s">
        <v>95</v>
      </c>
      <c r="B546" s="32" t="s">
        <v>95</v>
      </c>
      <c r="C546" s="32" t="s">
        <v>95</v>
      </c>
      <c r="D546" s="32" t="s">
        <v>95</v>
      </c>
      <c r="E546" s="32" t="s">
        <v>95</v>
      </c>
      <c r="F546" s="32" t="s">
        <v>95</v>
      </c>
      <c r="G546" s="32" t="s">
        <v>95</v>
      </c>
      <c r="H546" s="32" t="s">
        <v>95</v>
      </c>
      <c r="I546" s="32" t="s">
        <v>95</v>
      </c>
      <c r="J546" s="32" t="s">
        <v>95</v>
      </c>
      <c r="K546" s="32" t="s">
        <v>95</v>
      </c>
      <c r="L546" s="32" t="s">
        <v>95</v>
      </c>
      <c r="M546" s="48">
        <v>739</v>
      </c>
      <c r="N546" s="48">
        <v>1</v>
      </c>
      <c r="O546" s="48" t="s">
        <v>400</v>
      </c>
      <c r="P546" s="48">
        <v>1999</v>
      </c>
      <c r="Q546" s="48">
        <v>2000</v>
      </c>
      <c r="R546" s="49">
        <v>235.98</v>
      </c>
      <c r="S546" s="48">
        <v>10</v>
      </c>
      <c r="T546" s="48">
        <v>1</v>
      </c>
      <c r="U546" s="48">
        <f t="shared" si="30"/>
        <v>0</v>
      </c>
      <c r="V546" s="50">
        <f t="shared" si="31"/>
        <v>3</v>
      </c>
      <c r="W546" s="51">
        <v>353</v>
      </c>
      <c r="X546" s="51">
        <v>171</v>
      </c>
      <c r="Y546" s="51">
        <v>0</v>
      </c>
      <c r="Z546" s="32" t="s">
        <v>95</v>
      </c>
      <c r="AA546" s="50"/>
      <c r="AB546" s="52"/>
      <c r="AC546" s="48"/>
      <c r="AD546" s="48"/>
      <c r="AE546" s="48"/>
      <c r="AF546" s="48"/>
    </row>
    <row r="547" spans="1:32" s="36" customFormat="1" ht="14.4" x14ac:dyDescent="0.3">
      <c r="A547" s="32" t="s">
        <v>95</v>
      </c>
      <c r="B547" s="32" t="s">
        <v>95</v>
      </c>
      <c r="C547" s="32" t="s">
        <v>95</v>
      </c>
      <c r="D547" s="32" t="s">
        <v>95</v>
      </c>
      <c r="E547" s="32" t="s">
        <v>95</v>
      </c>
      <c r="F547" s="32" t="s">
        <v>95</v>
      </c>
      <c r="G547" s="32" t="s">
        <v>95</v>
      </c>
      <c r="H547" s="32" t="s">
        <v>95</v>
      </c>
      <c r="I547" s="32" t="s">
        <v>95</v>
      </c>
      <c r="J547" s="32" t="s">
        <v>95</v>
      </c>
      <c r="K547" s="32" t="s">
        <v>95</v>
      </c>
      <c r="L547" s="32" t="s">
        <v>95</v>
      </c>
      <c r="M547" s="48">
        <v>787</v>
      </c>
      <c r="N547" s="48">
        <v>1</v>
      </c>
      <c r="O547" s="48" t="s">
        <v>508</v>
      </c>
      <c r="P547" s="48">
        <v>1999</v>
      </c>
      <c r="Q547" s="48">
        <v>2000</v>
      </c>
      <c r="R547" s="49">
        <v>415</v>
      </c>
      <c r="S547" s="48">
        <v>10</v>
      </c>
      <c r="T547" s="48">
        <v>1</v>
      </c>
      <c r="U547" s="48">
        <f t="shared" si="30"/>
        <v>0</v>
      </c>
      <c r="V547" s="50">
        <f t="shared" si="31"/>
        <v>5</v>
      </c>
      <c r="W547" s="51">
        <v>269</v>
      </c>
      <c r="X547" s="51">
        <v>130</v>
      </c>
      <c r="Y547" s="51">
        <v>0</v>
      </c>
      <c r="Z547" s="32" t="s">
        <v>95</v>
      </c>
      <c r="AA547" s="50"/>
      <c r="AB547" s="52"/>
      <c r="AC547" s="48"/>
      <c r="AD547" s="48"/>
      <c r="AE547" s="48"/>
      <c r="AF547" s="48"/>
    </row>
    <row r="548" spans="1:32" s="36" customFormat="1" ht="14.4" x14ac:dyDescent="0.3">
      <c r="A548" s="32" t="s">
        <v>95</v>
      </c>
      <c r="B548" s="32" t="s">
        <v>95</v>
      </c>
      <c r="C548" s="32" t="s">
        <v>95</v>
      </c>
      <c r="D548" s="32" t="s">
        <v>95</v>
      </c>
      <c r="E548" s="32" t="s">
        <v>95</v>
      </c>
      <c r="F548" s="32" t="s">
        <v>95</v>
      </c>
      <c r="G548" s="32" t="s">
        <v>95</v>
      </c>
      <c r="H548" s="32" t="s">
        <v>95</v>
      </c>
      <c r="I548" s="32" t="s">
        <v>95</v>
      </c>
      <c r="J548" s="32" t="s">
        <v>95</v>
      </c>
      <c r="K548" s="32" t="s">
        <v>95</v>
      </c>
      <c r="L548" s="32" t="s">
        <v>95</v>
      </c>
      <c r="M548" s="48">
        <v>811</v>
      </c>
      <c r="N548" s="48">
        <v>1</v>
      </c>
      <c r="O548" s="48" t="s">
        <v>509</v>
      </c>
      <c r="P548" s="48">
        <v>1999</v>
      </c>
      <c r="Q548" s="48">
        <v>2000</v>
      </c>
      <c r="R548" s="49">
        <v>415</v>
      </c>
      <c r="S548" s="48">
        <v>5</v>
      </c>
      <c r="T548" s="48">
        <v>0</v>
      </c>
      <c r="U548" s="48">
        <f t="shared" si="30"/>
        <v>0</v>
      </c>
      <c r="V548" s="50">
        <f t="shared" si="31"/>
        <v>5</v>
      </c>
      <c r="W548" s="51">
        <v>681</v>
      </c>
      <c r="X548" s="51">
        <v>822</v>
      </c>
      <c r="Y548" s="51">
        <v>0</v>
      </c>
      <c r="Z548" s="32" t="s">
        <v>95</v>
      </c>
      <c r="AA548" s="50"/>
      <c r="AB548" s="52"/>
      <c r="AC548" s="48"/>
      <c r="AD548" s="48"/>
      <c r="AE548" s="48"/>
      <c r="AF548" s="48"/>
    </row>
    <row r="549" spans="1:32" s="36" customFormat="1" ht="14.4" x14ac:dyDescent="0.3">
      <c r="A549" s="32" t="s">
        <v>95</v>
      </c>
      <c r="B549" s="32" t="s">
        <v>95</v>
      </c>
      <c r="C549" s="32" t="s">
        <v>95</v>
      </c>
      <c r="D549" s="32" t="s">
        <v>95</v>
      </c>
      <c r="E549" s="32" t="s">
        <v>95</v>
      </c>
      <c r="F549" s="32" t="s">
        <v>95</v>
      </c>
      <c r="G549" s="32" t="s">
        <v>95</v>
      </c>
      <c r="H549" s="32" t="s">
        <v>95</v>
      </c>
      <c r="I549" s="32" t="s">
        <v>95</v>
      </c>
      <c r="J549" s="32" t="s">
        <v>95</v>
      </c>
      <c r="K549" s="32" t="s">
        <v>95</v>
      </c>
      <c r="L549" s="32" t="s">
        <v>95</v>
      </c>
      <c r="M549" s="48">
        <v>818</v>
      </c>
      <c r="N549" s="48">
        <v>1</v>
      </c>
      <c r="O549" s="48" t="s">
        <v>496</v>
      </c>
      <c r="P549" s="48">
        <v>1999</v>
      </c>
      <c r="Q549" s="48">
        <v>2000</v>
      </c>
      <c r="R549" s="49">
        <v>350</v>
      </c>
      <c r="S549" s="48">
        <v>5</v>
      </c>
      <c r="T549" s="48">
        <v>1</v>
      </c>
      <c r="U549" s="48">
        <f t="shared" si="30"/>
        <v>0</v>
      </c>
      <c r="V549" s="50">
        <f t="shared" si="31"/>
        <v>4</v>
      </c>
      <c r="W549" s="51">
        <v>282</v>
      </c>
      <c r="X549" s="51">
        <v>205</v>
      </c>
      <c r="Y549" s="51">
        <v>0</v>
      </c>
      <c r="Z549" s="32" t="s">
        <v>95</v>
      </c>
      <c r="AA549" s="50"/>
      <c r="AB549" s="52"/>
      <c r="AC549" s="48"/>
      <c r="AD549" s="48"/>
      <c r="AE549" s="48"/>
      <c r="AF549" s="48"/>
    </row>
    <row r="550" spans="1:32" s="36" customFormat="1" ht="14.4" x14ac:dyDescent="0.3">
      <c r="A550" s="32" t="s">
        <v>95</v>
      </c>
      <c r="B550" s="32" t="s">
        <v>95</v>
      </c>
      <c r="C550" s="32" t="s">
        <v>95</v>
      </c>
      <c r="D550" s="32" t="s">
        <v>95</v>
      </c>
      <c r="E550" s="32" t="s">
        <v>95</v>
      </c>
      <c r="F550" s="32" t="s">
        <v>95</v>
      </c>
      <c r="G550" s="32" t="s">
        <v>95</v>
      </c>
      <c r="H550" s="32" t="s">
        <v>95</v>
      </c>
      <c r="I550" s="32" t="s">
        <v>95</v>
      </c>
      <c r="J550" s="32" t="s">
        <v>95</v>
      </c>
      <c r="K550" s="32" t="s">
        <v>95</v>
      </c>
      <c r="L550" s="32" t="s">
        <v>95</v>
      </c>
      <c r="M550" s="48">
        <v>861</v>
      </c>
      <c r="N550" s="48">
        <v>1</v>
      </c>
      <c r="O550" s="48" t="s">
        <v>510</v>
      </c>
      <c r="P550" s="48">
        <v>1999</v>
      </c>
      <c r="Q550" s="48">
        <v>2000</v>
      </c>
      <c r="R550" s="49">
        <v>268</v>
      </c>
      <c r="S550" s="48">
        <v>2</v>
      </c>
      <c r="T550" s="48">
        <v>0</v>
      </c>
      <c r="U550" s="48">
        <f t="shared" si="30"/>
        <v>0</v>
      </c>
      <c r="V550" s="50">
        <f t="shared" si="31"/>
        <v>3</v>
      </c>
      <c r="W550" s="51">
        <v>2094</v>
      </c>
      <c r="X550" s="51">
        <v>3470</v>
      </c>
      <c r="Y550" s="51">
        <v>0</v>
      </c>
      <c r="Z550" s="32" t="s">
        <v>95</v>
      </c>
      <c r="AA550" s="50"/>
      <c r="AB550" s="52"/>
      <c r="AC550" s="48"/>
      <c r="AD550" s="48"/>
      <c r="AE550" s="48"/>
      <c r="AF550" s="48"/>
    </row>
    <row r="551" spans="1:32" s="36" customFormat="1" ht="14.4" x14ac:dyDescent="0.3">
      <c r="A551" s="32" t="s">
        <v>95</v>
      </c>
      <c r="B551" s="32" t="s">
        <v>95</v>
      </c>
      <c r="C551" s="32" t="s">
        <v>95</v>
      </c>
      <c r="D551" s="32" t="s">
        <v>95</v>
      </c>
      <c r="E551" s="32" t="s">
        <v>95</v>
      </c>
      <c r="F551" s="32" t="s">
        <v>95</v>
      </c>
      <c r="G551" s="32" t="s">
        <v>95</v>
      </c>
      <c r="H551" s="32" t="s">
        <v>95</v>
      </c>
      <c r="I551" s="32" t="s">
        <v>95</v>
      </c>
      <c r="J551" s="32" t="s">
        <v>95</v>
      </c>
      <c r="K551" s="32" t="s">
        <v>95</v>
      </c>
      <c r="L551" s="32" t="s">
        <v>95</v>
      </c>
      <c r="M551" s="48">
        <v>911</v>
      </c>
      <c r="N551" s="48">
        <v>1</v>
      </c>
      <c r="O551" s="48" t="s">
        <v>511</v>
      </c>
      <c r="P551" s="48">
        <v>1999</v>
      </c>
      <c r="Q551" s="48">
        <v>2000</v>
      </c>
      <c r="R551" s="49">
        <v>415</v>
      </c>
      <c r="S551" s="48">
        <v>10</v>
      </c>
      <c r="T551" s="48">
        <v>1</v>
      </c>
      <c r="U551" s="48">
        <f t="shared" si="30"/>
        <v>0</v>
      </c>
      <c r="V551" s="50">
        <f t="shared" si="31"/>
        <v>5</v>
      </c>
      <c r="W551" s="51">
        <v>3278</v>
      </c>
      <c r="X551" s="51">
        <v>2187</v>
      </c>
      <c r="Y551" s="51">
        <v>0</v>
      </c>
      <c r="Z551" s="32" t="s">
        <v>95</v>
      </c>
      <c r="AA551" s="50"/>
      <c r="AB551" s="52"/>
      <c r="AC551" s="48"/>
      <c r="AD551" s="48"/>
      <c r="AE551" s="48"/>
      <c r="AF551" s="48"/>
    </row>
    <row r="552" spans="1:32" s="36" customFormat="1" ht="14.4" x14ac:dyDescent="0.3">
      <c r="A552" s="32" t="s">
        <v>95</v>
      </c>
      <c r="B552" s="32" t="s">
        <v>95</v>
      </c>
      <c r="C552" s="32" t="s">
        <v>95</v>
      </c>
      <c r="D552" s="32" t="s">
        <v>95</v>
      </c>
      <c r="E552" s="32" t="s">
        <v>95</v>
      </c>
      <c r="F552" s="32" t="s">
        <v>95</v>
      </c>
      <c r="G552" s="32" t="s">
        <v>95</v>
      </c>
      <c r="H552" s="32" t="s">
        <v>95</v>
      </c>
      <c r="I552" s="32" t="s">
        <v>95</v>
      </c>
      <c r="J552" s="32" t="s">
        <v>95</v>
      </c>
      <c r="K552" s="32" t="s">
        <v>95</v>
      </c>
      <c r="L552" s="32" t="s">
        <v>95</v>
      </c>
      <c r="M552" s="48">
        <v>2149</v>
      </c>
      <c r="N552" s="48">
        <v>1</v>
      </c>
      <c r="O552" s="48" t="s">
        <v>440</v>
      </c>
      <c r="P552" s="48">
        <v>1999</v>
      </c>
      <c r="Q552" s="48">
        <v>2000</v>
      </c>
      <c r="R552" s="49">
        <v>220.38</v>
      </c>
      <c r="S552" s="48">
        <v>10</v>
      </c>
      <c r="T552" s="48">
        <v>1</v>
      </c>
      <c r="U552" s="48">
        <f t="shared" si="30"/>
        <v>0</v>
      </c>
      <c r="V552" s="50">
        <f t="shared" si="31"/>
        <v>3</v>
      </c>
      <c r="W552" s="51">
        <v>884</v>
      </c>
      <c r="X552" s="51">
        <v>631</v>
      </c>
      <c r="Y552" s="51">
        <v>0</v>
      </c>
      <c r="Z552" s="32" t="s">
        <v>95</v>
      </c>
      <c r="AA552" s="50"/>
      <c r="AB552" s="52"/>
      <c r="AC552" s="48"/>
      <c r="AD552" s="48"/>
      <c r="AE552" s="48"/>
      <c r="AF552" s="48"/>
    </row>
    <row r="553" spans="1:32" s="36" customFormat="1" ht="14.4" x14ac:dyDescent="0.3">
      <c r="A553" s="32" t="s">
        <v>95</v>
      </c>
      <c r="B553" s="32" t="s">
        <v>95</v>
      </c>
      <c r="C553" s="32" t="s">
        <v>95</v>
      </c>
      <c r="D553" s="32" t="s">
        <v>95</v>
      </c>
      <c r="E553" s="32" t="s">
        <v>95</v>
      </c>
      <c r="F553" s="32" t="s">
        <v>95</v>
      </c>
      <c r="G553" s="32" t="s">
        <v>95</v>
      </c>
      <c r="H553" s="32" t="s">
        <v>95</v>
      </c>
      <c r="I553" s="32" t="s">
        <v>95</v>
      </c>
      <c r="J553" s="32" t="s">
        <v>95</v>
      </c>
      <c r="K553" s="32" t="s">
        <v>95</v>
      </c>
      <c r="L553" s="32" t="s">
        <v>95</v>
      </c>
      <c r="M553" s="48">
        <v>2170</v>
      </c>
      <c r="N553" s="48">
        <v>1</v>
      </c>
      <c r="O553" s="48" t="s">
        <v>480</v>
      </c>
      <c r="P553" s="48">
        <v>1999</v>
      </c>
      <c r="Q553" s="48">
        <v>2000</v>
      </c>
      <c r="R553" s="49">
        <v>415</v>
      </c>
      <c r="S553" s="48">
        <v>6</v>
      </c>
      <c r="T553" s="48">
        <v>1</v>
      </c>
      <c r="U553" s="48">
        <f t="shared" si="30"/>
        <v>0</v>
      </c>
      <c r="V553" s="50">
        <f t="shared" si="31"/>
        <v>5</v>
      </c>
      <c r="W553" s="51">
        <v>1325</v>
      </c>
      <c r="X553" s="51">
        <v>923</v>
      </c>
      <c r="Y553" s="51">
        <v>0</v>
      </c>
      <c r="Z553" s="32" t="s">
        <v>95</v>
      </c>
      <c r="AA553" s="50"/>
      <c r="AB553" s="52"/>
      <c r="AC553" s="48"/>
      <c r="AD553" s="48"/>
      <c r="AE553" s="48"/>
      <c r="AF553" s="48"/>
    </row>
    <row r="554" spans="1:32" s="36" customFormat="1" ht="14.4" x14ac:dyDescent="0.3">
      <c r="A554" s="32" t="s">
        <v>95</v>
      </c>
      <c r="B554" s="32" t="s">
        <v>95</v>
      </c>
      <c r="C554" s="32" t="s">
        <v>95</v>
      </c>
      <c r="D554" s="32" t="s">
        <v>95</v>
      </c>
      <c r="E554" s="32" t="s">
        <v>95</v>
      </c>
      <c r="F554" s="32" t="s">
        <v>95</v>
      </c>
      <c r="G554" s="32" t="s">
        <v>95</v>
      </c>
      <c r="H554" s="32" t="s">
        <v>95</v>
      </c>
      <c r="I554" s="32" t="s">
        <v>95</v>
      </c>
      <c r="J554" s="32" t="s">
        <v>95</v>
      </c>
      <c r="K554" s="32" t="s">
        <v>95</v>
      </c>
      <c r="L554" s="32" t="s">
        <v>95</v>
      </c>
      <c r="M554" s="48">
        <v>2174</v>
      </c>
      <c r="N554" s="48">
        <v>1</v>
      </c>
      <c r="O554" s="48" t="s">
        <v>512</v>
      </c>
      <c r="P554" s="48">
        <v>1999</v>
      </c>
      <c r="Q554" s="48">
        <v>2000</v>
      </c>
      <c r="R554" s="49">
        <v>415</v>
      </c>
      <c r="S554" s="48">
        <v>10</v>
      </c>
      <c r="T554" s="48">
        <v>0</v>
      </c>
      <c r="U554" s="48">
        <f t="shared" si="30"/>
        <v>0</v>
      </c>
      <c r="V554" s="50">
        <f t="shared" si="31"/>
        <v>5</v>
      </c>
      <c r="W554" s="51">
        <v>412</v>
      </c>
      <c r="X554" s="51">
        <v>1476</v>
      </c>
      <c r="Y554" s="51">
        <v>0</v>
      </c>
      <c r="Z554" s="32" t="s">
        <v>95</v>
      </c>
      <c r="AA554" s="50"/>
      <c r="AB554" s="52"/>
      <c r="AC554" s="48"/>
      <c r="AD554" s="48"/>
      <c r="AE554" s="48"/>
      <c r="AF554" s="48"/>
    </row>
    <row r="555" spans="1:32" s="36" customFormat="1" ht="14.4" x14ac:dyDescent="0.3">
      <c r="A555" s="32" t="s">
        <v>95</v>
      </c>
      <c r="B555" s="32" t="s">
        <v>95</v>
      </c>
      <c r="C555" s="32" t="s">
        <v>95</v>
      </c>
      <c r="D555" s="32" t="s">
        <v>95</v>
      </c>
      <c r="E555" s="32" t="s">
        <v>95</v>
      </c>
      <c r="F555" s="32" t="s">
        <v>95</v>
      </c>
      <c r="G555" s="32" t="s">
        <v>95</v>
      </c>
      <c r="H555" s="32" t="s">
        <v>95</v>
      </c>
      <c r="I555" s="32" t="s">
        <v>95</v>
      </c>
      <c r="J555" s="32" t="s">
        <v>95</v>
      </c>
      <c r="K555" s="32" t="s">
        <v>95</v>
      </c>
      <c r="L555" s="32" t="s">
        <v>95</v>
      </c>
      <c r="M555" s="48">
        <v>2365</v>
      </c>
      <c r="N555" s="48">
        <v>1</v>
      </c>
      <c r="O555" s="48" t="s">
        <v>4</v>
      </c>
      <c r="P555" s="48">
        <v>1999</v>
      </c>
      <c r="Q555" s="48">
        <v>2000</v>
      </c>
      <c r="R555" s="49">
        <v>400</v>
      </c>
      <c r="S555" s="48">
        <v>10</v>
      </c>
      <c r="T555" s="48">
        <v>0</v>
      </c>
      <c r="U555" s="48">
        <f t="shared" si="30"/>
        <v>0</v>
      </c>
      <c r="V555" s="50">
        <f t="shared" si="31"/>
        <v>5</v>
      </c>
      <c r="W555" s="51">
        <v>639</v>
      </c>
      <c r="X555" s="51">
        <v>730</v>
      </c>
      <c r="Y555" s="51">
        <v>0</v>
      </c>
      <c r="Z555" s="32" t="s">
        <v>95</v>
      </c>
      <c r="AA555" s="50"/>
      <c r="AB555" s="52"/>
      <c r="AC555" s="48"/>
      <c r="AD555" s="48"/>
      <c r="AE555" s="48"/>
      <c r="AF555" s="48"/>
    </row>
    <row r="556" spans="1:32" s="36" customFormat="1" ht="14.4" x14ac:dyDescent="0.3">
      <c r="A556" s="32" t="s">
        <v>95</v>
      </c>
      <c r="B556" s="32" t="s">
        <v>95</v>
      </c>
      <c r="C556" s="32" t="s">
        <v>95</v>
      </c>
      <c r="D556" s="32" t="s">
        <v>95</v>
      </c>
      <c r="E556" s="32" t="s">
        <v>95</v>
      </c>
      <c r="F556" s="32" t="s">
        <v>95</v>
      </c>
      <c r="G556" s="32" t="s">
        <v>95</v>
      </c>
      <c r="H556" s="32" t="s">
        <v>95</v>
      </c>
      <c r="I556" s="32" t="s">
        <v>95</v>
      </c>
      <c r="J556" s="32" t="s">
        <v>95</v>
      </c>
      <c r="K556" s="32" t="s">
        <v>95</v>
      </c>
      <c r="L556" s="32" t="s">
        <v>95</v>
      </c>
      <c r="M556" s="48">
        <v>2534</v>
      </c>
      <c r="N556" s="48">
        <v>1</v>
      </c>
      <c r="O556" s="48" t="s">
        <v>464</v>
      </c>
      <c r="P556" s="48">
        <v>1999</v>
      </c>
      <c r="Q556" s="48">
        <v>2000</v>
      </c>
      <c r="R556" s="49">
        <v>415</v>
      </c>
      <c r="S556" s="48">
        <v>5</v>
      </c>
      <c r="T556" s="48">
        <v>1</v>
      </c>
      <c r="U556" s="48">
        <f t="shared" si="30"/>
        <v>0</v>
      </c>
      <c r="V556" s="50">
        <f t="shared" si="31"/>
        <v>5</v>
      </c>
      <c r="W556" s="51">
        <v>917</v>
      </c>
      <c r="X556" s="51">
        <v>550</v>
      </c>
      <c r="Y556" s="51">
        <v>0</v>
      </c>
      <c r="Z556" s="32" t="s">
        <v>95</v>
      </c>
      <c r="AA556" s="50"/>
      <c r="AB556" s="52"/>
      <c r="AC556" s="48"/>
      <c r="AD556" s="48"/>
      <c r="AE556" s="48"/>
      <c r="AF556" s="48"/>
    </row>
    <row r="557" spans="1:32" s="36" customFormat="1" ht="14.4" x14ac:dyDescent="0.3">
      <c r="A557" s="32" t="s">
        <v>95</v>
      </c>
      <c r="B557" s="32" t="s">
        <v>95</v>
      </c>
      <c r="C557" s="32" t="s">
        <v>95</v>
      </c>
      <c r="D557" s="32" t="s">
        <v>95</v>
      </c>
      <c r="E557" s="32" t="s">
        <v>95</v>
      </c>
      <c r="F557" s="32" t="s">
        <v>95</v>
      </c>
      <c r="G557" s="32" t="s">
        <v>95</v>
      </c>
      <c r="H557" s="32" t="s">
        <v>95</v>
      </c>
      <c r="I557" s="32" t="s">
        <v>95</v>
      </c>
      <c r="J557" s="32" t="s">
        <v>95</v>
      </c>
      <c r="K557" s="32" t="s">
        <v>95</v>
      </c>
      <c r="L557" s="32" t="s">
        <v>95</v>
      </c>
      <c r="M557" s="48">
        <v>2536</v>
      </c>
      <c r="N557" s="48">
        <v>1</v>
      </c>
      <c r="O557" s="48" t="s">
        <v>407</v>
      </c>
      <c r="P557" s="48">
        <v>1999</v>
      </c>
      <c r="Q557" s="48">
        <v>2000</v>
      </c>
      <c r="R557" s="49">
        <v>500</v>
      </c>
      <c r="S557" s="48">
        <v>10</v>
      </c>
      <c r="T557" s="48">
        <v>1</v>
      </c>
      <c r="U557" s="48">
        <f t="shared" si="30"/>
        <v>0</v>
      </c>
      <c r="V557" s="50">
        <f t="shared" si="31"/>
        <v>6</v>
      </c>
      <c r="W557" s="51">
        <v>497</v>
      </c>
      <c r="X557" s="51">
        <v>80</v>
      </c>
      <c r="Y557" s="51">
        <v>0</v>
      </c>
      <c r="Z557" s="32" t="s">
        <v>95</v>
      </c>
      <c r="AA557" s="50"/>
      <c r="AB557" s="52"/>
      <c r="AC557" s="48"/>
      <c r="AD557" s="48"/>
      <c r="AE557" s="48"/>
      <c r="AF557" s="48"/>
    </row>
    <row r="558" spans="1:32" s="36" customFormat="1" ht="14.4" x14ac:dyDescent="0.3">
      <c r="A558" s="32" t="s">
        <v>95</v>
      </c>
      <c r="B558" s="32" t="s">
        <v>95</v>
      </c>
      <c r="C558" s="32" t="s">
        <v>95</v>
      </c>
      <c r="D558" s="32" t="s">
        <v>95</v>
      </c>
      <c r="E558" s="32" t="s">
        <v>95</v>
      </c>
      <c r="F558" s="32" t="s">
        <v>95</v>
      </c>
      <c r="G558" s="32" t="s">
        <v>95</v>
      </c>
      <c r="H558" s="32" t="s">
        <v>95</v>
      </c>
      <c r="I558" s="32" t="s">
        <v>95</v>
      </c>
      <c r="J558" s="32" t="s">
        <v>95</v>
      </c>
      <c r="K558" s="32" t="s">
        <v>95</v>
      </c>
      <c r="L558" s="32" t="s">
        <v>95</v>
      </c>
      <c r="M558" s="48">
        <v>2580</v>
      </c>
      <c r="N558" s="48">
        <v>1</v>
      </c>
      <c r="O558" s="48" t="s">
        <v>513</v>
      </c>
      <c r="P558" s="48">
        <v>1999</v>
      </c>
      <c r="Q558" s="48">
        <v>2000</v>
      </c>
      <c r="R558" s="49">
        <v>300</v>
      </c>
      <c r="S558" s="48">
        <v>6</v>
      </c>
      <c r="T558" s="48">
        <v>1</v>
      </c>
      <c r="U558" s="48">
        <f t="shared" si="30"/>
        <v>0</v>
      </c>
      <c r="V558" s="50">
        <f t="shared" si="31"/>
        <v>4</v>
      </c>
      <c r="W558" s="51">
        <v>687</v>
      </c>
      <c r="X558" s="51">
        <v>314</v>
      </c>
      <c r="Y558" s="51">
        <v>0</v>
      </c>
      <c r="Z558" s="32" t="s">
        <v>95</v>
      </c>
      <c r="AA558" s="50"/>
      <c r="AB558" s="52"/>
      <c r="AC558" s="48"/>
      <c r="AD558" s="48"/>
      <c r="AE558" s="48"/>
      <c r="AF558" s="48"/>
    </row>
    <row r="559" spans="1:32" s="36" customFormat="1" ht="14.4" x14ac:dyDescent="0.3">
      <c r="A559" s="32" t="s">
        <v>95</v>
      </c>
      <c r="B559" s="32" t="s">
        <v>95</v>
      </c>
      <c r="C559" s="32" t="s">
        <v>95</v>
      </c>
      <c r="D559" s="32" t="s">
        <v>95</v>
      </c>
      <c r="E559" s="32" t="s">
        <v>95</v>
      </c>
      <c r="F559" s="32" t="s">
        <v>95</v>
      </c>
      <c r="G559" s="32" t="s">
        <v>95</v>
      </c>
      <c r="H559" s="32" t="s">
        <v>95</v>
      </c>
      <c r="I559" s="32" t="s">
        <v>95</v>
      </c>
      <c r="J559" s="32" t="s">
        <v>95</v>
      </c>
      <c r="K559" s="32" t="s">
        <v>95</v>
      </c>
      <c r="L559" s="32" t="s">
        <v>95</v>
      </c>
      <c r="M559" s="48">
        <v>2580</v>
      </c>
      <c r="N559" s="48">
        <v>1</v>
      </c>
      <c r="O559" s="48" t="s">
        <v>513</v>
      </c>
      <c r="P559" s="48">
        <v>1999</v>
      </c>
      <c r="Q559" s="48">
        <v>2000</v>
      </c>
      <c r="R559" s="49">
        <v>115</v>
      </c>
      <c r="S559" s="48">
        <v>6</v>
      </c>
      <c r="T559" s="48">
        <v>1</v>
      </c>
      <c r="U559" s="48">
        <f t="shared" si="30"/>
        <v>0</v>
      </c>
      <c r="V559" s="50">
        <f t="shared" si="31"/>
        <v>2</v>
      </c>
      <c r="W559" s="51">
        <v>658</v>
      </c>
      <c r="X559" s="51">
        <v>329</v>
      </c>
      <c r="Y559" s="51">
        <v>0</v>
      </c>
      <c r="Z559" s="32" t="s">
        <v>95</v>
      </c>
      <c r="AA559" s="50"/>
      <c r="AB559" s="52"/>
      <c r="AC559" s="48"/>
      <c r="AD559" s="48"/>
      <c r="AE559" s="48"/>
      <c r="AF559" s="48"/>
    </row>
    <row r="560" spans="1:32" s="36" customFormat="1" ht="14.4" x14ac:dyDescent="0.3">
      <c r="A560" s="32" t="s">
        <v>95</v>
      </c>
      <c r="B560" s="32" t="s">
        <v>95</v>
      </c>
      <c r="C560" s="32" t="s">
        <v>95</v>
      </c>
      <c r="D560" s="32" t="s">
        <v>95</v>
      </c>
      <c r="E560" s="32" t="s">
        <v>95</v>
      </c>
      <c r="F560" s="32" t="s">
        <v>95</v>
      </c>
      <c r="G560" s="32" t="s">
        <v>95</v>
      </c>
      <c r="H560" s="32" t="s">
        <v>95</v>
      </c>
      <c r="I560" s="32" t="s">
        <v>95</v>
      </c>
      <c r="J560" s="32" t="s">
        <v>95</v>
      </c>
      <c r="K560" s="32" t="s">
        <v>95</v>
      </c>
      <c r="L560" s="32" t="s">
        <v>95</v>
      </c>
      <c r="M560" s="48">
        <v>2753</v>
      </c>
      <c r="N560" s="48">
        <v>1</v>
      </c>
      <c r="O560" s="48" t="s">
        <v>465</v>
      </c>
      <c r="P560" s="48">
        <v>1999</v>
      </c>
      <c r="Q560" s="48">
        <v>2000</v>
      </c>
      <c r="R560" s="49">
        <v>100</v>
      </c>
      <c r="S560" s="48">
        <v>10</v>
      </c>
      <c r="T560" s="48">
        <v>1</v>
      </c>
      <c r="U560" s="48">
        <f t="shared" si="30"/>
        <v>0</v>
      </c>
      <c r="V560" s="50">
        <f t="shared" si="31"/>
        <v>2</v>
      </c>
      <c r="W560" s="51">
        <v>825</v>
      </c>
      <c r="X560" s="51">
        <v>580</v>
      </c>
      <c r="Y560" s="51">
        <v>0</v>
      </c>
      <c r="Z560" s="32" t="s">
        <v>95</v>
      </c>
      <c r="AA560" s="50"/>
      <c r="AB560" s="52"/>
      <c r="AC560" s="48"/>
      <c r="AD560" s="48"/>
      <c r="AE560" s="48"/>
      <c r="AF560" s="48"/>
    </row>
    <row r="561" spans="1:32" s="36" customFormat="1" ht="14.4" x14ac:dyDescent="0.3">
      <c r="A561" s="32" t="s">
        <v>95</v>
      </c>
      <c r="B561" s="32" t="s">
        <v>95</v>
      </c>
      <c r="C561" s="32" t="s">
        <v>95</v>
      </c>
      <c r="D561" s="32" t="s">
        <v>95</v>
      </c>
      <c r="E561" s="32" t="s">
        <v>95</v>
      </c>
      <c r="F561" s="32" t="s">
        <v>95</v>
      </c>
      <c r="G561" s="32" t="s">
        <v>95</v>
      </c>
      <c r="H561" s="32" t="s">
        <v>95</v>
      </c>
      <c r="I561" s="32" t="s">
        <v>95</v>
      </c>
      <c r="J561" s="32" t="s">
        <v>95</v>
      </c>
      <c r="K561" s="32" t="s">
        <v>95</v>
      </c>
      <c r="L561" s="32" t="s">
        <v>95</v>
      </c>
      <c r="M561" s="48">
        <v>2805</v>
      </c>
      <c r="N561" s="48">
        <v>1</v>
      </c>
      <c r="O561" s="48" t="s">
        <v>514</v>
      </c>
      <c r="P561" s="48">
        <v>1999</v>
      </c>
      <c r="Q561" s="48">
        <v>2000</v>
      </c>
      <c r="R561" s="49">
        <v>450</v>
      </c>
      <c r="S561" s="48">
        <v>10</v>
      </c>
      <c r="T561" s="48">
        <v>1</v>
      </c>
      <c r="U561" s="48">
        <f t="shared" si="30"/>
        <v>0</v>
      </c>
      <c r="V561" s="50">
        <f t="shared" si="31"/>
        <v>5</v>
      </c>
      <c r="W561" s="51">
        <v>622</v>
      </c>
      <c r="X561" s="51">
        <v>578</v>
      </c>
      <c r="Y561" s="51">
        <v>0</v>
      </c>
      <c r="Z561" s="32" t="s">
        <v>95</v>
      </c>
      <c r="AA561" s="50"/>
      <c r="AB561" s="52"/>
      <c r="AC561" s="48"/>
      <c r="AD561" s="48"/>
      <c r="AE561" s="48"/>
      <c r="AF561" s="48"/>
    </row>
    <row r="562" spans="1:32" s="36" customFormat="1" ht="14.4" x14ac:dyDescent="0.3">
      <c r="A562" s="32" t="s">
        <v>95</v>
      </c>
      <c r="B562" s="32" t="s">
        <v>95</v>
      </c>
      <c r="C562" s="32" t="s">
        <v>95</v>
      </c>
      <c r="D562" s="32" t="s">
        <v>95</v>
      </c>
      <c r="E562" s="32" t="s">
        <v>95</v>
      </c>
      <c r="F562" s="32" t="s">
        <v>95</v>
      </c>
      <c r="G562" s="32" t="s">
        <v>95</v>
      </c>
      <c r="H562" s="32" t="s">
        <v>95</v>
      </c>
      <c r="I562" s="32" t="s">
        <v>95</v>
      </c>
      <c r="J562" s="32" t="s">
        <v>95</v>
      </c>
      <c r="K562" s="32" t="s">
        <v>95</v>
      </c>
      <c r="L562" s="32" t="s">
        <v>95</v>
      </c>
      <c r="M562" s="48">
        <v>2860</v>
      </c>
      <c r="N562" s="48">
        <v>1</v>
      </c>
      <c r="O562" s="48" t="s">
        <v>499</v>
      </c>
      <c r="P562" s="48">
        <v>1999</v>
      </c>
      <c r="Q562" s="48">
        <v>2000</v>
      </c>
      <c r="R562" s="49">
        <v>455</v>
      </c>
      <c r="S562" s="48">
        <v>5</v>
      </c>
      <c r="T562" s="48">
        <v>1</v>
      </c>
      <c r="U562" s="48">
        <f t="shared" si="30"/>
        <v>0</v>
      </c>
      <c r="V562" s="50">
        <f t="shared" si="31"/>
        <v>5</v>
      </c>
      <c r="W562" s="51">
        <v>2292</v>
      </c>
      <c r="X562" s="51">
        <v>1375</v>
      </c>
      <c r="Y562" s="51">
        <v>0</v>
      </c>
      <c r="Z562" s="32" t="s">
        <v>95</v>
      </c>
      <c r="AA562" s="50"/>
      <c r="AB562" s="52"/>
      <c r="AC562" s="48"/>
      <c r="AD562" s="48"/>
      <c r="AE562" s="48"/>
      <c r="AF562" s="48"/>
    </row>
    <row r="563" spans="1:32" s="36" customFormat="1" ht="14.4" x14ac:dyDescent="0.3">
      <c r="A563" s="32" t="s">
        <v>95</v>
      </c>
      <c r="B563" s="32" t="s">
        <v>95</v>
      </c>
      <c r="C563" s="32" t="s">
        <v>95</v>
      </c>
      <c r="D563" s="32" t="s">
        <v>95</v>
      </c>
      <c r="E563" s="32" t="s">
        <v>95</v>
      </c>
      <c r="F563" s="32" t="s">
        <v>95</v>
      </c>
      <c r="G563" s="32" t="s">
        <v>95</v>
      </c>
      <c r="H563" s="32" t="s">
        <v>95</v>
      </c>
      <c r="I563" s="32" t="s">
        <v>95</v>
      </c>
      <c r="J563" s="32" t="s">
        <v>95</v>
      </c>
      <c r="K563" s="32" t="s">
        <v>95</v>
      </c>
      <c r="L563" s="32" t="s">
        <v>95</v>
      </c>
      <c r="M563" s="48">
        <v>81</v>
      </c>
      <c r="N563" s="48">
        <v>1</v>
      </c>
      <c r="O563" s="48" t="s">
        <v>515</v>
      </c>
      <c r="P563" s="48">
        <v>1999</v>
      </c>
      <c r="Q563" s="48">
        <v>2001</v>
      </c>
      <c r="R563" s="49">
        <v>303.79000000000002</v>
      </c>
      <c r="S563" s="48">
        <v>10</v>
      </c>
      <c r="T563" s="48">
        <v>1</v>
      </c>
      <c r="U563" s="48">
        <f t="shared" si="30"/>
        <v>1</v>
      </c>
      <c r="V563" s="50">
        <f t="shared" si="31"/>
        <v>4</v>
      </c>
      <c r="W563" s="51">
        <v>229</v>
      </c>
      <c r="X563" s="51">
        <v>91</v>
      </c>
      <c r="Y563" s="51">
        <v>0</v>
      </c>
      <c r="Z563" s="32" t="s">
        <v>95</v>
      </c>
      <c r="AA563" s="50"/>
      <c r="AB563" s="52"/>
      <c r="AC563" s="48"/>
      <c r="AD563" s="48"/>
      <c r="AE563" s="48"/>
      <c r="AF563" s="48"/>
    </row>
    <row r="564" spans="1:32" s="36" customFormat="1" ht="14.4" x14ac:dyDescent="0.3">
      <c r="A564" s="32" t="s">
        <v>95</v>
      </c>
      <c r="B564" s="32" t="s">
        <v>95</v>
      </c>
      <c r="C564" s="32" t="s">
        <v>95</v>
      </c>
      <c r="D564" s="32" t="s">
        <v>95</v>
      </c>
      <c r="E564" s="32" t="s">
        <v>95</v>
      </c>
      <c r="F564" s="32" t="s">
        <v>95</v>
      </c>
      <c r="G564" s="32" t="s">
        <v>95</v>
      </c>
      <c r="H564" s="32" t="s">
        <v>95</v>
      </c>
      <c r="I564" s="32" t="s">
        <v>95</v>
      </c>
      <c r="J564" s="32" t="s">
        <v>95</v>
      </c>
      <c r="K564" s="32" t="s">
        <v>95</v>
      </c>
      <c r="L564" s="32" t="s">
        <v>95</v>
      </c>
      <c r="M564" s="48">
        <v>270</v>
      </c>
      <c r="N564" s="48">
        <v>1</v>
      </c>
      <c r="O564" s="48" t="s">
        <v>419</v>
      </c>
      <c r="P564" s="48">
        <v>1999</v>
      </c>
      <c r="Q564" s="48">
        <v>2001</v>
      </c>
      <c r="R564" s="49">
        <v>449</v>
      </c>
      <c r="S564" s="48">
        <v>10</v>
      </c>
      <c r="T564" s="48">
        <v>1</v>
      </c>
      <c r="U564" s="48">
        <f t="shared" si="30"/>
        <v>1</v>
      </c>
      <c r="V564" s="50">
        <f t="shared" si="31"/>
        <v>5</v>
      </c>
      <c r="W564" s="51">
        <v>6024</v>
      </c>
      <c r="X564" s="51">
        <v>2758</v>
      </c>
      <c r="Y564" s="51">
        <v>0</v>
      </c>
      <c r="Z564" s="32" t="s">
        <v>95</v>
      </c>
      <c r="AA564" s="50"/>
      <c r="AB564" s="52"/>
      <c r="AC564" s="48"/>
      <c r="AD564" s="48"/>
      <c r="AE564" s="48"/>
      <c r="AF564" s="48"/>
    </row>
    <row r="565" spans="1:32" s="36" customFormat="1" ht="14.4" x14ac:dyDescent="0.3">
      <c r="A565" s="32" t="s">
        <v>95</v>
      </c>
      <c r="B565" s="32" t="s">
        <v>95</v>
      </c>
      <c r="C565" s="32" t="s">
        <v>95</v>
      </c>
      <c r="D565" s="32" t="s">
        <v>95</v>
      </c>
      <c r="E565" s="32" t="s">
        <v>95</v>
      </c>
      <c r="F565" s="32" t="s">
        <v>95</v>
      </c>
      <c r="G565" s="32" t="s">
        <v>95</v>
      </c>
      <c r="H565" s="32" t="s">
        <v>95</v>
      </c>
      <c r="I565" s="32" t="s">
        <v>95</v>
      </c>
      <c r="J565" s="32" t="s">
        <v>95</v>
      </c>
      <c r="K565" s="32" t="s">
        <v>95</v>
      </c>
      <c r="L565" s="32" t="s">
        <v>95</v>
      </c>
      <c r="M565" s="48">
        <v>492</v>
      </c>
      <c r="N565" s="48">
        <v>1</v>
      </c>
      <c r="O565" s="48" t="s">
        <v>385</v>
      </c>
      <c r="P565" s="48">
        <v>1999</v>
      </c>
      <c r="Q565" s="48">
        <v>2001</v>
      </c>
      <c r="R565" s="49">
        <v>347.82</v>
      </c>
      <c r="S565" s="48">
        <v>10</v>
      </c>
      <c r="T565" s="48">
        <v>1</v>
      </c>
      <c r="U565" s="48">
        <f t="shared" si="30"/>
        <v>1</v>
      </c>
      <c r="V565" s="50">
        <f t="shared" si="31"/>
        <v>4</v>
      </c>
      <c r="W565" s="51">
        <v>4250</v>
      </c>
      <c r="X565" s="51">
        <v>1639</v>
      </c>
      <c r="Y565" s="51">
        <v>0</v>
      </c>
      <c r="Z565" s="32" t="s">
        <v>95</v>
      </c>
      <c r="AA565" s="50"/>
      <c r="AB565" s="52"/>
      <c r="AC565" s="48"/>
      <c r="AD565" s="48"/>
      <c r="AE565" s="48"/>
      <c r="AF565" s="48"/>
    </row>
    <row r="566" spans="1:32" s="36" customFormat="1" ht="14.4" x14ac:dyDescent="0.3">
      <c r="A566" s="32" t="s">
        <v>95</v>
      </c>
      <c r="B566" s="32" t="s">
        <v>95</v>
      </c>
      <c r="C566" s="32" t="s">
        <v>95</v>
      </c>
      <c r="D566" s="32" t="s">
        <v>95</v>
      </c>
      <c r="E566" s="32" t="s">
        <v>95</v>
      </c>
      <c r="F566" s="32" t="s">
        <v>95</v>
      </c>
      <c r="G566" s="32" t="s">
        <v>95</v>
      </c>
      <c r="H566" s="32" t="s">
        <v>95</v>
      </c>
      <c r="I566" s="32" t="s">
        <v>95</v>
      </c>
      <c r="J566" s="32" t="s">
        <v>95</v>
      </c>
      <c r="K566" s="32" t="s">
        <v>95</v>
      </c>
      <c r="L566" s="32" t="s">
        <v>95</v>
      </c>
      <c r="M566" s="48">
        <v>2835</v>
      </c>
      <c r="N566" s="48">
        <v>1</v>
      </c>
      <c r="O566" s="48" t="s">
        <v>146</v>
      </c>
      <c r="P566" s="48">
        <v>1999</v>
      </c>
      <c r="Q566" s="48">
        <v>2001</v>
      </c>
      <c r="R566" s="49">
        <v>731</v>
      </c>
      <c r="S566" s="48">
        <v>10</v>
      </c>
      <c r="T566" s="48">
        <v>1</v>
      </c>
      <c r="U566" s="48">
        <f t="shared" si="30"/>
        <v>1</v>
      </c>
      <c r="V566" s="50">
        <f t="shared" si="31"/>
        <v>8</v>
      </c>
      <c r="W566" s="51">
        <v>579</v>
      </c>
      <c r="X566" s="51">
        <v>432</v>
      </c>
      <c r="Y566" s="51">
        <v>0</v>
      </c>
      <c r="Z566" s="32" t="s">
        <v>95</v>
      </c>
      <c r="AA566" s="50"/>
      <c r="AB566" s="52"/>
      <c r="AC566" s="48"/>
      <c r="AD566" s="48"/>
      <c r="AE566" s="48"/>
      <c r="AF566" s="48"/>
    </row>
    <row r="567" spans="1:32" s="36" customFormat="1" ht="14.4" x14ac:dyDescent="0.3">
      <c r="A567" s="32" t="s">
        <v>95</v>
      </c>
      <c r="B567" s="32" t="s">
        <v>95</v>
      </c>
      <c r="C567" s="32" t="s">
        <v>95</v>
      </c>
      <c r="D567" s="32" t="s">
        <v>95</v>
      </c>
      <c r="E567" s="32" t="s">
        <v>95</v>
      </c>
      <c r="F567" s="32" t="s">
        <v>95</v>
      </c>
      <c r="G567" s="32" t="s">
        <v>95</v>
      </c>
      <c r="H567" s="32" t="s">
        <v>95</v>
      </c>
      <c r="I567" s="32" t="s">
        <v>95</v>
      </c>
      <c r="J567" s="32" t="s">
        <v>95</v>
      </c>
      <c r="K567" s="32" t="s">
        <v>95</v>
      </c>
      <c r="L567" s="32" t="s">
        <v>95</v>
      </c>
      <c r="M567" s="48">
        <v>12</v>
      </c>
      <c r="N567" s="48">
        <v>1</v>
      </c>
      <c r="O567" s="48" t="s">
        <v>485</v>
      </c>
      <c r="P567" s="48">
        <v>2000</v>
      </c>
      <c r="Q567" s="48">
        <v>2001</v>
      </c>
      <c r="R567" s="49">
        <v>80</v>
      </c>
      <c r="S567" s="48">
        <v>10</v>
      </c>
      <c r="T567" s="48">
        <v>1</v>
      </c>
      <c r="U567" s="48">
        <f t="shared" si="30"/>
        <v>0</v>
      </c>
      <c r="V567" s="50">
        <f t="shared" si="31"/>
        <v>1</v>
      </c>
      <c r="W567" s="51">
        <v>6686</v>
      </c>
      <c r="X567" s="51">
        <v>6346</v>
      </c>
      <c r="Y567" s="51">
        <v>0</v>
      </c>
      <c r="Z567" s="32" t="s">
        <v>95</v>
      </c>
      <c r="AA567" s="50"/>
      <c r="AB567" s="52"/>
      <c r="AC567" s="48"/>
      <c r="AD567" s="48"/>
      <c r="AE567" s="48"/>
      <c r="AF567" s="48"/>
    </row>
    <row r="568" spans="1:32" s="36" customFormat="1" ht="14.4" x14ac:dyDescent="0.3">
      <c r="A568" s="32" t="s">
        <v>95</v>
      </c>
      <c r="B568" s="32" t="s">
        <v>95</v>
      </c>
      <c r="C568" s="32" t="s">
        <v>95</v>
      </c>
      <c r="D568" s="32" t="s">
        <v>95</v>
      </c>
      <c r="E568" s="32" t="s">
        <v>95</v>
      </c>
      <c r="F568" s="32" t="s">
        <v>95</v>
      </c>
      <c r="G568" s="32" t="s">
        <v>95</v>
      </c>
      <c r="H568" s="32" t="s">
        <v>95</v>
      </c>
      <c r="I568" s="32" t="s">
        <v>95</v>
      </c>
      <c r="J568" s="32" t="s">
        <v>95</v>
      </c>
      <c r="K568" s="32" t="s">
        <v>95</v>
      </c>
      <c r="L568" s="32" t="s">
        <v>95</v>
      </c>
      <c r="M568" s="48">
        <v>23</v>
      </c>
      <c r="N568" s="48">
        <v>1</v>
      </c>
      <c r="O568" s="48" t="s">
        <v>516</v>
      </c>
      <c r="P568" s="48">
        <v>2000</v>
      </c>
      <c r="Q568" s="48">
        <v>2001</v>
      </c>
      <c r="R568" s="49">
        <v>415</v>
      </c>
      <c r="S568" s="48">
        <v>10</v>
      </c>
      <c r="T568" s="48">
        <v>0</v>
      </c>
      <c r="U568" s="48">
        <f t="shared" si="30"/>
        <v>0</v>
      </c>
      <c r="V568" s="50">
        <f t="shared" si="31"/>
        <v>5</v>
      </c>
      <c r="W568" s="51">
        <v>920</v>
      </c>
      <c r="X568" s="51">
        <v>1839</v>
      </c>
      <c r="Y568" s="51">
        <v>0</v>
      </c>
      <c r="Z568" s="32" t="s">
        <v>95</v>
      </c>
      <c r="AA568" s="50"/>
      <c r="AB568" s="52"/>
      <c r="AC568" s="48"/>
      <c r="AD568" s="48"/>
      <c r="AE568" s="48"/>
      <c r="AF568" s="48"/>
    </row>
    <row r="569" spans="1:32" s="36" customFormat="1" ht="14.4" x14ac:dyDescent="0.3">
      <c r="A569" s="32" t="s">
        <v>95</v>
      </c>
      <c r="B569" s="32" t="s">
        <v>95</v>
      </c>
      <c r="C569" s="32" t="s">
        <v>95</v>
      </c>
      <c r="D569" s="32" t="s">
        <v>95</v>
      </c>
      <c r="E569" s="32" t="s">
        <v>95</v>
      </c>
      <c r="F569" s="32" t="s">
        <v>95</v>
      </c>
      <c r="G569" s="32" t="s">
        <v>95</v>
      </c>
      <c r="H569" s="32" t="s">
        <v>95</v>
      </c>
      <c r="I569" s="32" t="s">
        <v>95</v>
      </c>
      <c r="J569" s="32" t="s">
        <v>95</v>
      </c>
      <c r="K569" s="32" t="s">
        <v>95</v>
      </c>
      <c r="L569" s="32" t="s">
        <v>95</v>
      </c>
      <c r="M569" s="48">
        <v>81</v>
      </c>
      <c r="N569" s="48">
        <v>1</v>
      </c>
      <c r="O569" s="48" t="s">
        <v>515</v>
      </c>
      <c r="P569" s="48">
        <v>2000</v>
      </c>
      <c r="Q569" s="48">
        <v>2001</v>
      </c>
      <c r="R569" s="49">
        <v>300</v>
      </c>
      <c r="S569" s="48">
        <v>10</v>
      </c>
      <c r="T569" s="48">
        <v>1</v>
      </c>
      <c r="U569" s="48">
        <f t="shared" si="30"/>
        <v>0</v>
      </c>
      <c r="V569" s="50">
        <f t="shared" si="31"/>
        <v>4</v>
      </c>
      <c r="W569" s="51">
        <v>337</v>
      </c>
      <c r="X569" s="51">
        <v>283</v>
      </c>
      <c r="Y569" s="51">
        <v>0</v>
      </c>
      <c r="Z569" s="32" t="s">
        <v>95</v>
      </c>
      <c r="AA569" s="50"/>
      <c r="AB569" s="52"/>
      <c r="AC569" s="48"/>
      <c r="AD569" s="48"/>
      <c r="AE569" s="48"/>
      <c r="AF569" s="48"/>
    </row>
    <row r="570" spans="1:32" s="36" customFormat="1" ht="14.4" x14ac:dyDescent="0.3">
      <c r="A570" s="32" t="s">
        <v>95</v>
      </c>
      <c r="B570" s="32" t="s">
        <v>95</v>
      </c>
      <c r="C570" s="32" t="s">
        <v>95</v>
      </c>
      <c r="D570" s="32" t="s">
        <v>95</v>
      </c>
      <c r="E570" s="32" t="s">
        <v>95</v>
      </c>
      <c r="F570" s="32" t="s">
        <v>95</v>
      </c>
      <c r="G570" s="32" t="s">
        <v>95</v>
      </c>
      <c r="H570" s="32" t="s">
        <v>95</v>
      </c>
      <c r="I570" s="32" t="s">
        <v>95</v>
      </c>
      <c r="J570" s="32" t="s">
        <v>95</v>
      </c>
      <c r="K570" s="32" t="s">
        <v>95</v>
      </c>
      <c r="L570" s="32" t="s">
        <v>95</v>
      </c>
      <c r="M570" s="48">
        <v>88</v>
      </c>
      <c r="N570" s="48">
        <v>1</v>
      </c>
      <c r="O570" s="48" t="s">
        <v>238</v>
      </c>
      <c r="P570" s="48">
        <v>2000</v>
      </c>
      <c r="Q570" s="48">
        <v>2001</v>
      </c>
      <c r="R570" s="49">
        <v>450</v>
      </c>
      <c r="S570" s="48">
        <v>5</v>
      </c>
      <c r="T570" s="48">
        <v>0</v>
      </c>
      <c r="U570" s="48">
        <f t="shared" si="30"/>
        <v>0</v>
      </c>
      <c r="V570" s="50">
        <f t="shared" si="31"/>
        <v>5</v>
      </c>
      <c r="W570" s="51">
        <v>2154</v>
      </c>
      <c r="X570" s="51">
        <v>3656</v>
      </c>
      <c r="Y570" s="51">
        <v>1</v>
      </c>
      <c r="Z570" s="32" t="s">
        <v>95</v>
      </c>
      <c r="AA570" s="50"/>
      <c r="AB570" s="52"/>
      <c r="AC570" s="48"/>
      <c r="AD570" s="48"/>
      <c r="AE570" s="48"/>
      <c r="AF570" s="48"/>
    </row>
    <row r="571" spans="1:32" s="36" customFormat="1" ht="14.4" x14ac:dyDescent="0.3">
      <c r="A571" s="32" t="s">
        <v>95</v>
      </c>
      <c r="B571" s="32" t="s">
        <v>95</v>
      </c>
      <c r="C571" s="32" t="s">
        <v>95</v>
      </c>
      <c r="D571" s="32" t="s">
        <v>95</v>
      </c>
      <c r="E571" s="32" t="s">
        <v>95</v>
      </c>
      <c r="F571" s="32" t="s">
        <v>95</v>
      </c>
      <c r="G571" s="32" t="s">
        <v>95</v>
      </c>
      <c r="H571" s="32" t="s">
        <v>95</v>
      </c>
      <c r="I571" s="32" t="s">
        <v>95</v>
      </c>
      <c r="J571" s="32" t="s">
        <v>95</v>
      </c>
      <c r="K571" s="32" t="s">
        <v>95</v>
      </c>
      <c r="L571" s="32" t="s">
        <v>95</v>
      </c>
      <c r="M571" s="48">
        <v>97</v>
      </c>
      <c r="N571" s="48">
        <v>1</v>
      </c>
      <c r="O571" s="48" t="s">
        <v>411</v>
      </c>
      <c r="P571" s="48">
        <v>2000</v>
      </c>
      <c r="Q571" s="48">
        <v>2001</v>
      </c>
      <c r="R571" s="49">
        <v>151.69999999999999</v>
      </c>
      <c r="S571" s="48">
        <v>10</v>
      </c>
      <c r="T571" s="48">
        <v>0</v>
      </c>
      <c r="U571" s="48">
        <f t="shared" si="30"/>
        <v>0</v>
      </c>
      <c r="V571" s="50">
        <f t="shared" si="31"/>
        <v>2</v>
      </c>
      <c r="W571" s="51">
        <v>590</v>
      </c>
      <c r="X571" s="51">
        <v>628</v>
      </c>
      <c r="Y571" s="51">
        <v>0</v>
      </c>
      <c r="Z571" s="48" t="s">
        <v>217</v>
      </c>
      <c r="AA571" s="50"/>
      <c r="AB571" s="52"/>
      <c r="AC571" s="48"/>
      <c r="AD571" s="48"/>
      <c r="AE571" s="48"/>
      <c r="AF571" s="48"/>
    </row>
    <row r="572" spans="1:32" s="36" customFormat="1" ht="14.4" x14ac:dyDescent="0.3">
      <c r="A572" s="32" t="s">
        <v>95</v>
      </c>
      <c r="B572" s="32" t="s">
        <v>95</v>
      </c>
      <c r="C572" s="32" t="s">
        <v>95</v>
      </c>
      <c r="D572" s="32" t="s">
        <v>95</v>
      </c>
      <c r="E572" s="32" t="s">
        <v>95</v>
      </c>
      <c r="F572" s="32" t="s">
        <v>95</v>
      </c>
      <c r="G572" s="32" t="s">
        <v>95</v>
      </c>
      <c r="H572" s="32" t="s">
        <v>95</v>
      </c>
      <c r="I572" s="32" t="s">
        <v>95</v>
      </c>
      <c r="J572" s="32" t="s">
        <v>95</v>
      </c>
      <c r="K572" s="32" t="s">
        <v>95</v>
      </c>
      <c r="L572" s="32" t="s">
        <v>95</v>
      </c>
      <c r="M572" s="48">
        <v>111</v>
      </c>
      <c r="N572" s="48">
        <v>1</v>
      </c>
      <c r="O572" s="48" t="s">
        <v>469</v>
      </c>
      <c r="P572" s="48">
        <v>2000</v>
      </c>
      <c r="Q572" s="48">
        <v>2001</v>
      </c>
      <c r="R572" s="49">
        <v>175</v>
      </c>
      <c r="S572" s="48">
        <v>10</v>
      </c>
      <c r="T572" s="48">
        <v>0</v>
      </c>
      <c r="U572" s="48">
        <f t="shared" si="30"/>
        <v>0</v>
      </c>
      <c r="V572" s="50">
        <f t="shared" si="31"/>
        <v>2</v>
      </c>
      <c r="W572" s="51">
        <v>1631</v>
      </c>
      <c r="X572" s="51">
        <v>1739</v>
      </c>
      <c r="Y572" s="51">
        <v>0</v>
      </c>
      <c r="Z572" s="48" t="s">
        <v>773</v>
      </c>
      <c r="AA572" s="50"/>
      <c r="AB572" s="52"/>
      <c r="AC572" s="48"/>
      <c r="AD572" s="48"/>
      <c r="AE572" s="48"/>
      <c r="AF572" s="48"/>
    </row>
    <row r="573" spans="1:32" s="36" customFormat="1" ht="14.4" x14ac:dyDescent="0.3">
      <c r="A573" s="32" t="s">
        <v>95</v>
      </c>
      <c r="B573" s="32" t="s">
        <v>95</v>
      </c>
      <c r="C573" s="32" t="s">
        <v>95</v>
      </c>
      <c r="D573" s="32" t="s">
        <v>95</v>
      </c>
      <c r="E573" s="32" t="s">
        <v>95</v>
      </c>
      <c r="F573" s="32" t="s">
        <v>95</v>
      </c>
      <c r="G573" s="32" t="s">
        <v>95</v>
      </c>
      <c r="H573" s="32" t="s">
        <v>95</v>
      </c>
      <c r="I573" s="32" t="s">
        <v>95</v>
      </c>
      <c r="J573" s="32" t="s">
        <v>95</v>
      </c>
      <c r="K573" s="32" t="s">
        <v>95</v>
      </c>
      <c r="L573" s="32" t="s">
        <v>95</v>
      </c>
      <c r="M573" s="48">
        <v>182</v>
      </c>
      <c r="N573" s="48">
        <v>1</v>
      </c>
      <c r="O573" s="48" t="s">
        <v>500</v>
      </c>
      <c r="P573" s="48">
        <v>2000</v>
      </c>
      <c r="Q573" s="48">
        <v>2001</v>
      </c>
      <c r="R573" s="49">
        <v>318.26</v>
      </c>
      <c r="S573" s="48">
        <v>10</v>
      </c>
      <c r="T573" s="48">
        <v>0</v>
      </c>
      <c r="U573" s="48">
        <f t="shared" si="30"/>
        <v>0</v>
      </c>
      <c r="V573" s="50">
        <f t="shared" si="31"/>
        <v>4</v>
      </c>
      <c r="W573" s="51">
        <v>2403</v>
      </c>
      <c r="X573" s="51">
        <v>2687</v>
      </c>
      <c r="Y573" s="51">
        <v>0</v>
      </c>
      <c r="Z573" s="48" t="s">
        <v>774</v>
      </c>
      <c r="AA573" s="50"/>
      <c r="AB573" s="52"/>
      <c r="AC573" s="48"/>
      <c r="AD573" s="48"/>
      <c r="AE573" s="48"/>
      <c r="AF573" s="48"/>
    </row>
    <row r="574" spans="1:32" s="36" customFormat="1" ht="14.4" x14ac:dyDescent="0.3">
      <c r="A574" s="32" t="s">
        <v>95</v>
      </c>
      <c r="B574" s="32" t="s">
        <v>95</v>
      </c>
      <c r="C574" s="32" t="s">
        <v>95</v>
      </c>
      <c r="D574" s="32" t="s">
        <v>95</v>
      </c>
      <c r="E574" s="32" t="s">
        <v>95</v>
      </c>
      <c r="F574" s="32" t="s">
        <v>95</v>
      </c>
      <c r="G574" s="32" t="s">
        <v>95</v>
      </c>
      <c r="H574" s="32" t="s">
        <v>95</v>
      </c>
      <c r="I574" s="32" t="s">
        <v>95</v>
      </c>
      <c r="J574" s="32" t="s">
        <v>95</v>
      </c>
      <c r="K574" s="32" t="s">
        <v>95</v>
      </c>
      <c r="L574" s="32" t="s">
        <v>95</v>
      </c>
      <c r="M574" s="48">
        <v>192</v>
      </c>
      <c r="N574" s="48">
        <v>1</v>
      </c>
      <c r="O574" s="48" t="s">
        <v>318</v>
      </c>
      <c r="P574" s="48">
        <v>2000</v>
      </c>
      <c r="Q574" s="48">
        <v>2001</v>
      </c>
      <c r="R574" s="49">
        <v>150</v>
      </c>
      <c r="S574" s="48">
        <v>10</v>
      </c>
      <c r="T574" s="48">
        <v>1</v>
      </c>
      <c r="U574" s="48">
        <f t="shared" si="30"/>
        <v>0</v>
      </c>
      <c r="V574" s="50">
        <f t="shared" si="31"/>
        <v>2</v>
      </c>
      <c r="W574" s="51">
        <v>4919</v>
      </c>
      <c r="X574" s="51">
        <v>4556</v>
      </c>
      <c r="Y574" s="51">
        <v>0</v>
      </c>
      <c r="Z574" s="32" t="s">
        <v>95</v>
      </c>
      <c r="AA574" s="50"/>
      <c r="AB574" s="52"/>
      <c r="AC574" s="48"/>
      <c r="AD574" s="48"/>
      <c r="AE574" s="48"/>
      <c r="AF574" s="48"/>
    </row>
    <row r="575" spans="1:32" s="36" customFormat="1" ht="14.4" x14ac:dyDescent="0.3">
      <c r="A575" s="32" t="s">
        <v>95</v>
      </c>
      <c r="B575" s="32" t="s">
        <v>95</v>
      </c>
      <c r="C575" s="32" t="s">
        <v>95</v>
      </c>
      <c r="D575" s="32" t="s">
        <v>95</v>
      </c>
      <c r="E575" s="32" t="s">
        <v>95</v>
      </c>
      <c r="F575" s="32" t="s">
        <v>95</v>
      </c>
      <c r="G575" s="32" t="s">
        <v>95</v>
      </c>
      <c r="H575" s="32" t="s">
        <v>95</v>
      </c>
      <c r="I575" s="32" t="s">
        <v>95</v>
      </c>
      <c r="J575" s="32" t="s">
        <v>95</v>
      </c>
      <c r="K575" s="32" t="s">
        <v>95</v>
      </c>
      <c r="L575" s="32" t="s">
        <v>95</v>
      </c>
      <c r="M575" s="48">
        <v>194</v>
      </c>
      <c r="N575" s="48">
        <v>1</v>
      </c>
      <c r="O575" s="48" t="s">
        <v>319</v>
      </c>
      <c r="P575" s="48">
        <v>2000</v>
      </c>
      <c r="Q575" s="48">
        <v>2001</v>
      </c>
      <c r="R575" s="49">
        <v>462</v>
      </c>
      <c r="S575" s="48">
        <v>7</v>
      </c>
      <c r="T575" s="48">
        <v>1</v>
      </c>
      <c r="U575" s="48">
        <f t="shared" si="30"/>
        <v>0</v>
      </c>
      <c r="V575" s="50">
        <f t="shared" si="31"/>
        <v>5</v>
      </c>
      <c r="W575" s="51">
        <v>8961</v>
      </c>
      <c r="X575" s="51">
        <v>8146</v>
      </c>
      <c r="Y575" s="51">
        <v>0</v>
      </c>
      <c r="Z575" s="32" t="s">
        <v>95</v>
      </c>
      <c r="AA575" s="50"/>
      <c r="AB575" s="52"/>
      <c r="AC575" s="48"/>
      <c r="AD575" s="48"/>
      <c r="AE575" s="48"/>
      <c r="AF575" s="48"/>
    </row>
    <row r="576" spans="1:32" s="36" customFormat="1" ht="14.4" x14ac:dyDescent="0.3">
      <c r="A576" s="32" t="s">
        <v>95</v>
      </c>
      <c r="B576" s="32" t="s">
        <v>95</v>
      </c>
      <c r="C576" s="32" t="s">
        <v>95</v>
      </c>
      <c r="D576" s="32" t="s">
        <v>95</v>
      </c>
      <c r="E576" s="32" t="s">
        <v>95</v>
      </c>
      <c r="F576" s="32" t="s">
        <v>95</v>
      </c>
      <c r="G576" s="32" t="s">
        <v>95</v>
      </c>
      <c r="H576" s="32" t="s">
        <v>95</v>
      </c>
      <c r="I576" s="32" t="s">
        <v>95</v>
      </c>
      <c r="J576" s="32" t="s">
        <v>95</v>
      </c>
      <c r="K576" s="32" t="s">
        <v>95</v>
      </c>
      <c r="L576" s="32" t="s">
        <v>95</v>
      </c>
      <c r="M576" s="48">
        <v>196</v>
      </c>
      <c r="N576" s="48">
        <v>1</v>
      </c>
      <c r="O576" s="48" t="s">
        <v>414</v>
      </c>
      <c r="P576" s="48">
        <v>2000</v>
      </c>
      <c r="Q576" s="48">
        <v>2001</v>
      </c>
      <c r="R576" s="49">
        <v>474</v>
      </c>
      <c r="S576" s="48">
        <v>10</v>
      </c>
      <c r="T576" s="48">
        <v>0</v>
      </c>
      <c r="U576" s="48">
        <f t="shared" si="30"/>
        <v>0</v>
      </c>
      <c r="V576" s="50">
        <f t="shared" si="31"/>
        <v>5</v>
      </c>
      <c r="W576" s="51">
        <v>30213</v>
      </c>
      <c r="X576" s="51">
        <v>32595</v>
      </c>
      <c r="Y576" s="51">
        <v>0</v>
      </c>
      <c r="Z576" s="32" t="s">
        <v>95</v>
      </c>
      <c r="AA576" s="50"/>
      <c r="AB576" s="52"/>
      <c r="AC576" s="48"/>
      <c r="AD576" s="48"/>
      <c r="AE576" s="48"/>
      <c r="AF576" s="48"/>
    </row>
    <row r="577" spans="1:32" s="36" customFormat="1" ht="14.4" x14ac:dyDescent="0.3">
      <c r="A577" s="32" t="s">
        <v>95</v>
      </c>
      <c r="B577" s="32" t="s">
        <v>95</v>
      </c>
      <c r="C577" s="32" t="s">
        <v>95</v>
      </c>
      <c r="D577" s="32" t="s">
        <v>95</v>
      </c>
      <c r="E577" s="32" t="s">
        <v>95</v>
      </c>
      <c r="F577" s="32" t="s">
        <v>95</v>
      </c>
      <c r="G577" s="32" t="s">
        <v>95</v>
      </c>
      <c r="H577" s="32" t="s">
        <v>95</v>
      </c>
      <c r="I577" s="32" t="s">
        <v>95</v>
      </c>
      <c r="J577" s="32" t="s">
        <v>95</v>
      </c>
      <c r="K577" s="32" t="s">
        <v>95</v>
      </c>
      <c r="L577" s="32" t="s">
        <v>95</v>
      </c>
      <c r="M577" s="48">
        <v>197</v>
      </c>
      <c r="N577" s="48">
        <v>1</v>
      </c>
      <c r="O577" s="48" t="s">
        <v>415</v>
      </c>
      <c r="P577" s="48">
        <v>2000</v>
      </c>
      <c r="Q577" s="48">
        <v>2001</v>
      </c>
      <c r="R577" s="49">
        <v>981.25</v>
      </c>
      <c r="S577" s="48">
        <v>7</v>
      </c>
      <c r="T577" s="48">
        <v>1</v>
      </c>
      <c r="U577" s="48">
        <f t="shared" si="30"/>
        <v>0</v>
      </c>
      <c r="V577" s="50">
        <f t="shared" si="31"/>
        <v>10</v>
      </c>
      <c r="W577" s="51">
        <v>3344</v>
      </c>
      <c r="X577" s="51">
        <v>1015</v>
      </c>
      <c r="Y577" s="51">
        <v>0</v>
      </c>
      <c r="Z577" s="32" t="s">
        <v>95</v>
      </c>
      <c r="AA577" s="50"/>
      <c r="AB577" s="52"/>
      <c r="AC577" s="48"/>
      <c r="AD577" s="48"/>
      <c r="AE577" s="48"/>
      <c r="AF577" s="48"/>
    </row>
    <row r="578" spans="1:32" s="36" customFormat="1" ht="14.4" x14ac:dyDescent="0.3">
      <c r="A578" s="32" t="s">
        <v>95</v>
      </c>
      <c r="B578" s="32" t="s">
        <v>95</v>
      </c>
      <c r="C578" s="32" t="s">
        <v>95</v>
      </c>
      <c r="D578" s="32" t="s">
        <v>95</v>
      </c>
      <c r="E578" s="32" t="s">
        <v>95</v>
      </c>
      <c r="F578" s="32" t="s">
        <v>95</v>
      </c>
      <c r="G578" s="32" t="s">
        <v>95</v>
      </c>
      <c r="H578" s="32" t="s">
        <v>95</v>
      </c>
      <c r="I578" s="32" t="s">
        <v>95</v>
      </c>
      <c r="J578" s="32" t="s">
        <v>95</v>
      </c>
      <c r="K578" s="32" t="s">
        <v>95</v>
      </c>
      <c r="L578" s="32" t="s">
        <v>95</v>
      </c>
      <c r="M578" s="48">
        <v>199</v>
      </c>
      <c r="N578" s="48">
        <v>1</v>
      </c>
      <c r="O578" s="48" t="s">
        <v>320</v>
      </c>
      <c r="P578" s="48">
        <v>2000</v>
      </c>
      <c r="Q578" s="48">
        <v>2001</v>
      </c>
      <c r="R578" s="49">
        <v>155.97999999999999</v>
      </c>
      <c r="S578" s="48">
        <v>10</v>
      </c>
      <c r="T578" s="48">
        <v>0</v>
      </c>
      <c r="U578" s="48">
        <f t="shared" si="30"/>
        <v>0</v>
      </c>
      <c r="V578" s="50">
        <f t="shared" si="31"/>
        <v>2</v>
      </c>
      <c r="W578" s="51">
        <v>5876</v>
      </c>
      <c r="X578" s="51">
        <v>5920</v>
      </c>
      <c r="Y578" s="51">
        <v>0</v>
      </c>
      <c r="Z578" s="48" t="s">
        <v>775</v>
      </c>
      <c r="AA578" s="50"/>
      <c r="AB578" s="52"/>
      <c r="AC578" s="48"/>
      <c r="AD578" s="48"/>
      <c r="AE578" s="48"/>
      <c r="AF578" s="48"/>
    </row>
    <row r="579" spans="1:32" s="36" customFormat="1" ht="14.4" x14ac:dyDescent="0.3">
      <c r="A579" s="32" t="s">
        <v>95</v>
      </c>
      <c r="B579" s="32" t="s">
        <v>95</v>
      </c>
      <c r="C579" s="32" t="s">
        <v>95</v>
      </c>
      <c r="D579" s="32" t="s">
        <v>95</v>
      </c>
      <c r="E579" s="32" t="s">
        <v>95</v>
      </c>
      <c r="F579" s="32" t="s">
        <v>95</v>
      </c>
      <c r="G579" s="32" t="s">
        <v>95</v>
      </c>
      <c r="H579" s="32" t="s">
        <v>95</v>
      </c>
      <c r="I579" s="32" t="s">
        <v>95</v>
      </c>
      <c r="J579" s="32" t="s">
        <v>95</v>
      </c>
      <c r="K579" s="32" t="s">
        <v>95</v>
      </c>
      <c r="L579" s="32" t="s">
        <v>95</v>
      </c>
      <c r="M579" s="48">
        <v>252</v>
      </c>
      <c r="N579" s="48">
        <v>1</v>
      </c>
      <c r="O579" s="48" t="s">
        <v>273</v>
      </c>
      <c r="P579" s="48">
        <v>2000</v>
      </c>
      <c r="Q579" s="48">
        <v>2001</v>
      </c>
      <c r="R579" s="49">
        <v>415</v>
      </c>
      <c r="S579" s="48">
        <v>10</v>
      </c>
      <c r="T579" s="48">
        <v>1</v>
      </c>
      <c r="U579" s="48">
        <f t="shared" si="30"/>
        <v>0</v>
      </c>
      <c r="V579" s="50">
        <f t="shared" si="31"/>
        <v>5</v>
      </c>
      <c r="W579" s="51">
        <v>2725</v>
      </c>
      <c r="X579" s="51">
        <v>1117</v>
      </c>
      <c r="Y579" s="51">
        <v>0</v>
      </c>
      <c r="Z579" s="32" t="s">
        <v>95</v>
      </c>
      <c r="AA579" s="50"/>
      <c r="AB579" s="52"/>
      <c r="AC579" s="48"/>
      <c r="AD579" s="48"/>
      <c r="AE579" s="48"/>
      <c r="AF579" s="48"/>
    </row>
    <row r="580" spans="1:32" s="36" customFormat="1" ht="14.4" x14ac:dyDescent="0.3">
      <c r="A580" s="32" t="s">
        <v>95</v>
      </c>
      <c r="B580" s="32" t="s">
        <v>95</v>
      </c>
      <c r="C580" s="32" t="s">
        <v>95</v>
      </c>
      <c r="D580" s="32" t="s">
        <v>95</v>
      </c>
      <c r="E580" s="32" t="s">
        <v>95</v>
      </c>
      <c r="F580" s="32" t="s">
        <v>95</v>
      </c>
      <c r="G580" s="32" t="s">
        <v>95</v>
      </c>
      <c r="H580" s="32" t="s">
        <v>95</v>
      </c>
      <c r="I580" s="32" t="s">
        <v>95</v>
      </c>
      <c r="J580" s="32" t="s">
        <v>95</v>
      </c>
      <c r="K580" s="32" t="s">
        <v>95</v>
      </c>
      <c r="L580" s="32" t="s">
        <v>95</v>
      </c>
      <c r="M580" s="48">
        <v>256</v>
      </c>
      <c r="N580" s="48">
        <v>1</v>
      </c>
      <c r="O580" s="48" t="s">
        <v>490</v>
      </c>
      <c r="P580" s="48">
        <v>2000</v>
      </c>
      <c r="Q580" s="48">
        <v>2001</v>
      </c>
      <c r="R580" s="49">
        <v>300</v>
      </c>
      <c r="S580" s="48">
        <v>10</v>
      </c>
      <c r="T580" s="48">
        <v>1</v>
      </c>
      <c r="U580" s="48">
        <f t="shared" si="30"/>
        <v>0</v>
      </c>
      <c r="V580" s="50">
        <f t="shared" si="31"/>
        <v>4</v>
      </c>
      <c r="W580" s="51">
        <v>3301</v>
      </c>
      <c r="X580" s="51">
        <v>2413</v>
      </c>
      <c r="Y580" s="51">
        <v>1</v>
      </c>
      <c r="Z580" s="32" t="s">
        <v>95</v>
      </c>
      <c r="AA580" s="50"/>
      <c r="AB580" s="52"/>
      <c r="AC580" s="48"/>
      <c r="AD580" s="48"/>
      <c r="AE580" s="48"/>
      <c r="AF580" s="48"/>
    </row>
    <row r="581" spans="1:32" s="36" customFormat="1" ht="14.4" x14ac:dyDescent="0.3">
      <c r="A581" s="32" t="s">
        <v>95</v>
      </c>
      <c r="B581" s="32" t="s">
        <v>95</v>
      </c>
      <c r="C581" s="32" t="s">
        <v>95</v>
      </c>
      <c r="D581" s="32" t="s">
        <v>95</v>
      </c>
      <c r="E581" s="32" t="s">
        <v>95</v>
      </c>
      <c r="F581" s="32" t="s">
        <v>95</v>
      </c>
      <c r="G581" s="32" t="s">
        <v>95</v>
      </c>
      <c r="H581" s="32" t="s">
        <v>95</v>
      </c>
      <c r="I581" s="32" t="s">
        <v>95</v>
      </c>
      <c r="J581" s="32" t="s">
        <v>95</v>
      </c>
      <c r="K581" s="32" t="s">
        <v>95</v>
      </c>
      <c r="L581" s="32" t="s">
        <v>95</v>
      </c>
      <c r="M581" s="48">
        <v>271</v>
      </c>
      <c r="N581" s="48">
        <v>1</v>
      </c>
      <c r="O581" s="48" t="s">
        <v>420</v>
      </c>
      <c r="P581" s="48">
        <v>2000</v>
      </c>
      <c r="Q581" s="48">
        <v>2001</v>
      </c>
      <c r="R581" s="49">
        <v>665.44</v>
      </c>
      <c r="S581" s="48">
        <v>10</v>
      </c>
      <c r="T581" s="48">
        <v>1</v>
      </c>
      <c r="U581" s="48">
        <f t="shared" si="30"/>
        <v>0</v>
      </c>
      <c r="V581" s="50">
        <f t="shared" si="31"/>
        <v>7</v>
      </c>
      <c r="W581" s="51">
        <v>24211</v>
      </c>
      <c r="X581" s="51">
        <v>18442</v>
      </c>
      <c r="Y581" s="51">
        <v>0</v>
      </c>
      <c r="Z581" s="48" t="s">
        <v>217</v>
      </c>
      <c r="AA581" s="50"/>
      <c r="AB581" s="52"/>
      <c r="AC581" s="48"/>
      <c r="AD581" s="48"/>
      <c r="AE581" s="48"/>
      <c r="AF581" s="48"/>
    </row>
    <row r="582" spans="1:32" s="36" customFormat="1" ht="14.4" x14ac:dyDescent="0.3">
      <c r="A582" s="32" t="s">
        <v>95</v>
      </c>
      <c r="B582" s="32" t="s">
        <v>95</v>
      </c>
      <c r="C582" s="32" t="s">
        <v>95</v>
      </c>
      <c r="D582" s="32" t="s">
        <v>95</v>
      </c>
      <c r="E582" s="32" t="s">
        <v>95</v>
      </c>
      <c r="F582" s="32" t="s">
        <v>95</v>
      </c>
      <c r="G582" s="32" t="s">
        <v>95</v>
      </c>
      <c r="H582" s="32" t="s">
        <v>95</v>
      </c>
      <c r="I582" s="32" t="s">
        <v>95</v>
      </c>
      <c r="J582" s="32" t="s">
        <v>95</v>
      </c>
      <c r="K582" s="32" t="s">
        <v>95</v>
      </c>
      <c r="L582" s="32" t="s">
        <v>95</v>
      </c>
      <c r="M582" s="48">
        <v>278</v>
      </c>
      <c r="N582" s="48">
        <v>1</v>
      </c>
      <c r="O582" s="48" t="s">
        <v>517</v>
      </c>
      <c r="P582" s="48">
        <v>2000</v>
      </c>
      <c r="Q582" s="48">
        <v>2001</v>
      </c>
      <c r="R582" s="49">
        <v>111.61</v>
      </c>
      <c r="S582" s="48">
        <v>10</v>
      </c>
      <c r="T582" s="48">
        <v>1</v>
      </c>
      <c r="U582" s="48">
        <f t="shared" si="30"/>
        <v>0</v>
      </c>
      <c r="V582" s="50">
        <f t="shared" si="31"/>
        <v>2</v>
      </c>
      <c r="W582" s="51">
        <v>3586</v>
      </c>
      <c r="X582" s="51">
        <v>2847</v>
      </c>
      <c r="Y582" s="51">
        <v>0</v>
      </c>
      <c r="Z582" s="32" t="s">
        <v>95</v>
      </c>
      <c r="AA582" s="50"/>
      <c r="AB582" s="52"/>
      <c r="AC582" s="48"/>
      <c r="AD582" s="48"/>
      <c r="AE582" s="48"/>
      <c r="AF582" s="48"/>
    </row>
    <row r="583" spans="1:32" s="36" customFormat="1" ht="14.4" x14ac:dyDescent="0.3">
      <c r="A583" s="32" t="s">
        <v>95</v>
      </c>
      <c r="B583" s="32" t="s">
        <v>95</v>
      </c>
      <c r="C583" s="32" t="s">
        <v>95</v>
      </c>
      <c r="D583" s="32" t="s">
        <v>95</v>
      </c>
      <c r="E583" s="32" t="s">
        <v>95</v>
      </c>
      <c r="F583" s="32" t="s">
        <v>95</v>
      </c>
      <c r="G583" s="32" t="s">
        <v>95</v>
      </c>
      <c r="H583" s="32" t="s">
        <v>95</v>
      </c>
      <c r="I583" s="32" t="s">
        <v>95</v>
      </c>
      <c r="J583" s="32" t="s">
        <v>95</v>
      </c>
      <c r="K583" s="32" t="s">
        <v>95</v>
      </c>
      <c r="L583" s="32" t="s">
        <v>95</v>
      </c>
      <c r="M583" s="48">
        <v>316</v>
      </c>
      <c r="N583" s="48">
        <v>1</v>
      </c>
      <c r="O583" s="48" t="s">
        <v>471</v>
      </c>
      <c r="P583" s="48">
        <v>2000</v>
      </c>
      <c r="Q583" s="48">
        <v>2001</v>
      </c>
      <c r="R583" s="49">
        <v>427.7</v>
      </c>
      <c r="S583" s="48">
        <v>10</v>
      </c>
      <c r="T583" s="48">
        <v>1</v>
      </c>
      <c r="U583" s="48">
        <f t="shared" si="30"/>
        <v>0</v>
      </c>
      <c r="V583" s="50">
        <f t="shared" si="31"/>
        <v>5</v>
      </c>
      <c r="W583" s="51">
        <v>2268</v>
      </c>
      <c r="X583" s="51">
        <v>1542</v>
      </c>
      <c r="Y583" s="51">
        <v>0</v>
      </c>
      <c r="Z583" s="32" t="s">
        <v>95</v>
      </c>
      <c r="AA583" s="50"/>
      <c r="AB583" s="52"/>
      <c r="AC583" s="48"/>
      <c r="AD583" s="48"/>
      <c r="AE583" s="48"/>
      <c r="AF583" s="48"/>
    </row>
    <row r="584" spans="1:32" s="36" customFormat="1" ht="14.4" x14ac:dyDescent="0.3">
      <c r="A584" s="32" t="s">
        <v>95</v>
      </c>
      <c r="B584" s="32" t="s">
        <v>95</v>
      </c>
      <c r="C584" s="32" t="s">
        <v>95</v>
      </c>
      <c r="D584" s="32" t="s">
        <v>95</v>
      </c>
      <c r="E584" s="32" t="s">
        <v>95</v>
      </c>
      <c r="F584" s="32" t="s">
        <v>95</v>
      </c>
      <c r="G584" s="32" t="s">
        <v>95</v>
      </c>
      <c r="H584" s="32" t="s">
        <v>95</v>
      </c>
      <c r="I584" s="32" t="s">
        <v>95</v>
      </c>
      <c r="J584" s="32" t="s">
        <v>95</v>
      </c>
      <c r="K584" s="32" t="s">
        <v>95</v>
      </c>
      <c r="L584" s="32" t="s">
        <v>95</v>
      </c>
      <c r="M584" s="48">
        <v>371</v>
      </c>
      <c r="N584" s="48">
        <v>1</v>
      </c>
      <c r="O584" s="48" t="s">
        <v>225</v>
      </c>
      <c r="P584" s="48">
        <v>2000</v>
      </c>
      <c r="Q584" s="48">
        <v>2001</v>
      </c>
      <c r="R584" s="49">
        <v>544.41999999999996</v>
      </c>
      <c r="S584" s="48">
        <v>5</v>
      </c>
      <c r="T584" s="48">
        <v>1</v>
      </c>
      <c r="U584" s="48">
        <f t="shared" si="30"/>
        <v>0</v>
      </c>
      <c r="V584" s="50">
        <f t="shared" si="31"/>
        <v>6</v>
      </c>
      <c r="W584" s="51">
        <v>224</v>
      </c>
      <c r="X584" s="51">
        <v>195</v>
      </c>
      <c r="Y584" s="51">
        <v>0</v>
      </c>
      <c r="Z584" s="32" t="s">
        <v>95</v>
      </c>
      <c r="AA584" s="50"/>
      <c r="AB584" s="52"/>
      <c r="AC584" s="48"/>
      <c r="AD584" s="48"/>
      <c r="AE584" s="48"/>
      <c r="AF584" s="48"/>
    </row>
    <row r="585" spans="1:32" s="36" customFormat="1" ht="14.4" x14ac:dyDescent="0.3">
      <c r="A585" s="32" t="s">
        <v>95</v>
      </c>
      <c r="B585" s="32" t="s">
        <v>95</v>
      </c>
      <c r="C585" s="32" t="s">
        <v>95</v>
      </c>
      <c r="D585" s="32" t="s">
        <v>95</v>
      </c>
      <c r="E585" s="32" t="s">
        <v>95</v>
      </c>
      <c r="F585" s="32" t="s">
        <v>95</v>
      </c>
      <c r="G585" s="32" t="s">
        <v>95</v>
      </c>
      <c r="H585" s="32" t="s">
        <v>95</v>
      </c>
      <c r="I585" s="32" t="s">
        <v>95</v>
      </c>
      <c r="J585" s="32" t="s">
        <v>95</v>
      </c>
      <c r="K585" s="32" t="s">
        <v>95</v>
      </c>
      <c r="L585" s="32" t="s">
        <v>95</v>
      </c>
      <c r="M585" s="48">
        <v>381</v>
      </c>
      <c r="N585" s="48">
        <v>1</v>
      </c>
      <c r="O585" s="48" t="s">
        <v>324</v>
      </c>
      <c r="P585" s="48">
        <v>2000</v>
      </c>
      <c r="Q585" s="48">
        <v>2001</v>
      </c>
      <c r="R585" s="49">
        <v>100</v>
      </c>
      <c r="S585" s="48">
        <v>8</v>
      </c>
      <c r="T585" s="48">
        <v>0</v>
      </c>
      <c r="U585" s="48">
        <f t="shared" ref="U585:U648" si="32">MAX(0,MIN(1,Q585-P585-1))</f>
        <v>0</v>
      </c>
      <c r="V585" s="50">
        <f t="shared" ref="V585:V648" si="33">MAX(1,MIN(10,INT(R585/100)+1))</f>
        <v>2</v>
      </c>
      <c r="W585" s="51">
        <v>3812</v>
      </c>
      <c r="X585" s="51">
        <v>3838</v>
      </c>
      <c r="Y585" s="51">
        <v>0</v>
      </c>
      <c r="Z585" s="32" t="s">
        <v>95</v>
      </c>
      <c r="AA585" s="50"/>
      <c r="AB585" s="52"/>
      <c r="AC585" s="48"/>
      <c r="AD585" s="48"/>
      <c r="AE585" s="48"/>
      <c r="AF585" s="48"/>
    </row>
    <row r="586" spans="1:32" s="36" customFormat="1" ht="14.4" x14ac:dyDescent="0.3">
      <c r="A586" s="32" t="s">
        <v>95</v>
      </c>
      <c r="B586" s="32" t="s">
        <v>95</v>
      </c>
      <c r="C586" s="32" t="s">
        <v>95</v>
      </c>
      <c r="D586" s="32" t="s">
        <v>95</v>
      </c>
      <c r="E586" s="32" t="s">
        <v>95</v>
      </c>
      <c r="F586" s="32" t="s">
        <v>95</v>
      </c>
      <c r="G586" s="32" t="s">
        <v>95</v>
      </c>
      <c r="H586" s="32" t="s">
        <v>95</v>
      </c>
      <c r="I586" s="32" t="s">
        <v>95</v>
      </c>
      <c r="J586" s="32" t="s">
        <v>95</v>
      </c>
      <c r="K586" s="32" t="s">
        <v>95</v>
      </c>
      <c r="L586" s="32" t="s">
        <v>95</v>
      </c>
      <c r="M586" s="48">
        <v>392</v>
      </c>
      <c r="N586" s="48">
        <v>1</v>
      </c>
      <c r="O586" s="48" t="s">
        <v>518</v>
      </c>
      <c r="P586" s="48">
        <v>2000</v>
      </c>
      <c r="Q586" s="48">
        <v>2001</v>
      </c>
      <c r="R586" s="49">
        <v>318.58</v>
      </c>
      <c r="S586" s="48">
        <v>10</v>
      </c>
      <c r="T586" s="48">
        <v>0</v>
      </c>
      <c r="U586" s="48">
        <f t="shared" si="32"/>
        <v>0</v>
      </c>
      <c r="V586" s="50">
        <f t="shared" si="33"/>
        <v>4</v>
      </c>
      <c r="W586" s="51">
        <v>777</v>
      </c>
      <c r="X586" s="51">
        <v>859</v>
      </c>
      <c r="Y586" s="51">
        <v>0</v>
      </c>
      <c r="Z586" s="32" t="s">
        <v>95</v>
      </c>
      <c r="AA586" s="50"/>
      <c r="AB586" s="52"/>
      <c r="AC586" s="48"/>
      <c r="AD586" s="48"/>
      <c r="AE586" s="48"/>
      <c r="AF586" s="48"/>
    </row>
    <row r="587" spans="1:32" s="36" customFormat="1" ht="14.4" x14ac:dyDescent="0.3">
      <c r="A587" s="32" t="s">
        <v>95</v>
      </c>
      <c r="B587" s="32" t="s">
        <v>95</v>
      </c>
      <c r="C587" s="32" t="s">
        <v>95</v>
      </c>
      <c r="D587" s="32" t="s">
        <v>95</v>
      </c>
      <c r="E587" s="32" t="s">
        <v>95</v>
      </c>
      <c r="F587" s="32" t="s">
        <v>95</v>
      </c>
      <c r="G587" s="32" t="s">
        <v>95</v>
      </c>
      <c r="H587" s="32" t="s">
        <v>95</v>
      </c>
      <c r="I587" s="32" t="s">
        <v>95</v>
      </c>
      <c r="J587" s="32" t="s">
        <v>95</v>
      </c>
      <c r="K587" s="32" t="s">
        <v>95</v>
      </c>
      <c r="L587" s="32" t="s">
        <v>95</v>
      </c>
      <c r="M587" s="48">
        <v>404</v>
      </c>
      <c r="N587" s="48">
        <v>1</v>
      </c>
      <c r="O587" s="48" t="s">
        <v>519</v>
      </c>
      <c r="P587" s="48">
        <v>2000</v>
      </c>
      <c r="Q587" s="48">
        <v>2001</v>
      </c>
      <c r="R587" s="49">
        <v>613.14</v>
      </c>
      <c r="S587" s="48">
        <v>10</v>
      </c>
      <c r="T587" s="48">
        <v>1</v>
      </c>
      <c r="U587" s="48">
        <f t="shared" si="32"/>
        <v>0</v>
      </c>
      <c r="V587" s="50">
        <f t="shared" si="33"/>
        <v>7</v>
      </c>
      <c r="W587" s="51">
        <v>430</v>
      </c>
      <c r="X587" s="51">
        <v>297</v>
      </c>
      <c r="Y587" s="51">
        <v>0</v>
      </c>
      <c r="Z587" s="32" t="s">
        <v>95</v>
      </c>
      <c r="AA587" s="50"/>
      <c r="AB587" s="52"/>
      <c r="AC587" s="48"/>
      <c r="AD587" s="48"/>
      <c r="AE587" s="48"/>
      <c r="AF587" s="48"/>
    </row>
    <row r="588" spans="1:32" s="36" customFormat="1" ht="14.4" x14ac:dyDescent="0.3">
      <c r="A588" s="32" t="s">
        <v>95</v>
      </c>
      <c r="B588" s="32" t="s">
        <v>95</v>
      </c>
      <c r="C588" s="32" t="s">
        <v>95</v>
      </c>
      <c r="D588" s="32" t="s">
        <v>95</v>
      </c>
      <c r="E588" s="32" t="s">
        <v>95</v>
      </c>
      <c r="F588" s="32" t="s">
        <v>95</v>
      </c>
      <c r="G588" s="32" t="s">
        <v>95</v>
      </c>
      <c r="H588" s="32" t="s">
        <v>95</v>
      </c>
      <c r="I588" s="32" t="s">
        <v>95</v>
      </c>
      <c r="J588" s="32" t="s">
        <v>95</v>
      </c>
      <c r="K588" s="32" t="s">
        <v>95</v>
      </c>
      <c r="L588" s="32" t="s">
        <v>95</v>
      </c>
      <c r="M588" s="48">
        <v>409</v>
      </c>
      <c r="N588" s="48">
        <v>1</v>
      </c>
      <c r="O588" s="48" t="s">
        <v>492</v>
      </c>
      <c r="P588" s="48">
        <v>2000</v>
      </c>
      <c r="Q588" s="48">
        <v>2001</v>
      </c>
      <c r="R588" s="49">
        <v>415</v>
      </c>
      <c r="S588" s="48">
        <v>10</v>
      </c>
      <c r="T588" s="48">
        <v>1</v>
      </c>
      <c r="U588" s="48">
        <f t="shared" si="32"/>
        <v>0</v>
      </c>
      <c r="V588" s="50">
        <f t="shared" si="33"/>
        <v>5</v>
      </c>
      <c r="W588" s="51">
        <v>573</v>
      </c>
      <c r="X588" s="51">
        <v>317</v>
      </c>
      <c r="Y588" s="51">
        <v>0</v>
      </c>
      <c r="Z588" s="32" t="s">
        <v>95</v>
      </c>
      <c r="AA588" s="50"/>
      <c r="AB588" s="52"/>
      <c r="AC588" s="48"/>
      <c r="AD588" s="48"/>
      <c r="AE588" s="48"/>
      <c r="AF588" s="48"/>
    </row>
    <row r="589" spans="1:32" s="36" customFormat="1" ht="14.4" x14ac:dyDescent="0.3">
      <c r="A589" s="32" t="s">
        <v>95</v>
      </c>
      <c r="B589" s="32" t="s">
        <v>95</v>
      </c>
      <c r="C589" s="32" t="s">
        <v>95</v>
      </c>
      <c r="D589" s="32" t="s">
        <v>95</v>
      </c>
      <c r="E589" s="32" t="s">
        <v>95</v>
      </c>
      <c r="F589" s="32" t="s">
        <v>95</v>
      </c>
      <c r="G589" s="32" t="s">
        <v>95</v>
      </c>
      <c r="H589" s="32" t="s">
        <v>95</v>
      </c>
      <c r="I589" s="32" t="s">
        <v>95</v>
      </c>
      <c r="J589" s="32" t="s">
        <v>95</v>
      </c>
      <c r="K589" s="32" t="s">
        <v>95</v>
      </c>
      <c r="L589" s="32" t="s">
        <v>95</v>
      </c>
      <c r="M589" s="48">
        <v>458</v>
      </c>
      <c r="N589" s="48">
        <v>1</v>
      </c>
      <c r="O589" s="48" t="s">
        <v>520</v>
      </c>
      <c r="P589" s="48">
        <v>2000</v>
      </c>
      <c r="Q589" s="48">
        <v>2001</v>
      </c>
      <c r="R589" s="49">
        <v>516.73</v>
      </c>
      <c r="S589" s="48">
        <v>10</v>
      </c>
      <c r="T589" s="48">
        <v>1</v>
      </c>
      <c r="U589" s="48">
        <f t="shared" si="32"/>
        <v>0</v>
      </c>
      <c r="V589" s="50">
        <f t="shared" si="33"/>
        <v>6</v>
      </c>
      <c r="W589" s="51">
        <v>914</v>
      </c>
      <c r="X589" s="51">
        <v>422</v>
      </c>
      <c r="Y589" s="51">
        <v>0</v>
      </c>
      <c r="Z589" s="32" t="s">
        <v>95</v>
      </c>
      <c r="AA589" s="50"/>
      <c r="AB589" s="52"/>
      <c r="AC589" s="48"/>
      <c r="AD589" s="48"/>
      <c r="AE589" s="48"/>
      <c r="AF589" s="48"/>
    </row>
    <row r="590" spans="1:32" s="36" customFormat="1" ht="14.4" x14ac:dyDescent="0.3">
      <c r="A590" s="32" t="s">
        <v>95</v>
      </c>
      <c r="B590" s="32" t="s">
        <v>95</v>
      </c>
      <c r="C590" s="32" t="s">
        <v>95</v>
      </c>
      <c r="D590" s="32" t="s">
        <v>95</v>
      </c>
      <c r="E590" s="32" t="s">
        <v>95</v>
      </c>
      <c r="F590" s="32" t="s">
        <v>95</v>
      </c>
      <c r="G590" s="32" t="s">
        <v>95</v>
      </c>
      <c r="H590" s="32" t="s">
        <v>95</v>
      </c>
      <c r="I590" s="32" t="s">
        <v>95</v>
      </c>
      <c r="J590" s="32" t="s">
        <v>95</v>
      </c>
      <c r="K590" s="32" t="s">
        <v>95</v>
      </c>
      <c r="L590" s="32" t="s">
        <v>95</v>
      </c>
      <c r="M590" s="48">
        <v>480</v>
      </c>
      <c r="N590" s="48">
        <v>1</v>
      </c>
      <c r="O590" s="48" t="s">
        <v>521</v>
      </c>
      <c r="P590" s="48">
        <v>2000</v>
      </c>
      <c r="Q590" s="48">
        <v>2001</v>
      </c>
      <c r="R590" s="49">
        <v>415</v>
      </c>
      <c r="S590" s="48">
        <v>10</v>
      </c>
      <c r="T590" s="48">
        <v>0</v>
      </c>
      <c r="U590" s="48">
        <f t="shared" si="32"/>
        <v>0</v>
      </c>
      <c r="V590" s="50">
        <f t="shared" si="33"/>
        <v>5</v>
      </c>
      <c r="W590" s="51">
        <v>334</v>
      </c>
      <c r="X590" s="51">
        <v>656</v>
      </c>
      <c r="Y590" s="51">
        <v>1</v>
      </c>
      <c r="Z590" s="32" t="s">
        <v>95</v>
      </c>
      <c r="AA590" s="50"/>
      <c r="AB590" s="52"/>
      <c r="AC590" s="48"/>
      <c r="AD590" s="48"/>
      <c r="AE590" s="48"/>
      <c r="AF590" s="48"/>
    </row>
    <row r="591" spans="1:32" s="36" customFormat="1" ht="14.4" x14ac:dyDescent="0.3">
      <c r="A591" s="32" t="s">
        <v>95</v>
      </c>
      <c r="B591" s="32" t="s">
        <v>95</v>
      </c>
      <c r="C591" s="32" t="s">
        <v>95</v>
      </c>
      <c r="D591" s="32" t="s">
        <v>95</v>
      </c>
      <c r="E591" s="32" t="s">
        <v>95</v>
      </c>
      <c r="F591" s="32" t="s">
        <v>95</v>
      </c>
      <c r="G591" s="32" t="s">
        <v>95</v>
      </c>
      <c r="H591" s="32" t="s">
        <v>95</v>
      </c>
      <c r="I591" s="32" t="s">
        <v>95</v>
      </c>
      <c r="J591" s="32" t="s">
        <v>95</v>
      </c>
      <c r="K591" s="32" t="s">
        <v>95</v>
      </c>
      <c r="L591" s="32" t="s">
        <v>95</v>
      </c>
      <c r="M591" s="48">
        <v>482</v>
      </c>
      <c r="N591" s="48">
        <v>1</v>
      </c>
      <c r="O591" s="48" t="s">
        <v>384</v>
      </c>
      <c r="P591" s="48">
        <v>2000</v>
      </c>
      <c r="Q591" s="48">
        <v>2001</v>
      </c>
      <c r="R591" s="49">
        <v>108.05</v>
      </c>
      <c r="S591" s="48">
        <v>4</v>
      </c>
      <c r="T591" s="48">
        <v>0</v>
      </c>
      <c r="U591" s="48">
        <f t="shared" si="32"/>
        <v>0</v>
      </c>
      <c r="V591" s="50">
        <f t="shared" si="33"/>
        <v>2</v>
      </c>
      <c r="W591" s="51">
        <v>2373</v>
      </c>
      <c r="X591" s="51">
        <v>4875</v>
      </c>
      <c r="Y591" s="51">
        <v>0</v>
      </c>
      <c r="Z591" s="48" t="s">
        <v>217</v>
      </c>
      <c r="AA591" s="50"/>
      <c r="AB591" s="52"/>
      <c r="AC591" s="48"/>
      <c r="AD591" s="48"/>
      <c r="AE591" s="48"/>
      <c r="AF591" s="48"/>
    </row>
    <row r="592" spans="1:32" s="36" customFormat="1" ht="14.4" x14ac:dyDescent="0.3">
      <c r="A592" s="32" t="s">
        <v>95</v>
      </c>
      <c r="B592" s="32" t="s">
        <v>95</v>
      </c>
      <c r="C592" s="32" t="s">
        <v>95</v>
      </c>
      <c r="D592" s="32" t="s">
        <v>95</v>
      </c>
      <c r="E592" s="32" t="s">
        <v>95</v>
      </c>
      <c r="F592" s="32" t="s">
        <v>95</v>
      </c>
      <c r="G592" s="32" t="s">
        <v>95</v>
      </c>
      <c r="H592" s="32" t="s">
        <v>95</v>
      </c>
      <c r="I592" s="32" t="s">
        <v>95</v>
      </c>
      <c r="J592" s="32" t="s">
        <v>95</v>
      </c>
      <c r="K592" s="32" t="s">
        <v>95</v>
      </c>
      <c r="L592" s="32" t="s">
        <v>95</v>
      </c>
      <c r="M592" s="48">
        <v>484</v>
      </c>
      <c r="N592" s="48">
        <v>1</v>
      </c>
      <c r="O592" s="48" t="s">
        <v>425</v>
      </c>
      <c r="P592" s="48">
        <v>2000</v>
      </c>
      <c r="Q592" s="48">
        <v>2001</v>
      </c>
      <c r="R592" s="49">
        <v>103.48</v>
      </c>
      <c r="S592" s="48">
        <v>10</v>
      </c>
      <c r="T592" s="48">
        <v>0</v>
      </c>
      <c r="U592" s="48">
        <f t="shared" si="32"/>
        <v>0</v>
      </c>
      <c r="V592" s="50">
        <f t="shared" si="33"/>
        <v>2</v>
      </c>
      <c r="W592" s="51">
        <v>871</v>
      </c>
      <c r="X592" s="51">
        <v>1437</v>
      </c>
      <c r="Y592" s="51">
        <v>0</v>
      </c>
      <c r="Z592" s="32" t="s">
        <v>95</v>
      </c>
      <c r="AA592" s="50"/>
      <c r="AB592" s="52"/>
      <c r="AC592" s="48"/>
      <c r="AD592" s="48"/>
      <c r="AE592" s="48"/>
      <c r="AF592" s="48"/>
    </row>
    <row r="593" spans="1:32" s="36" customFormat="1" ht="14.4" x14ac:dyDescent="0.3">
      <c r="A593" s="32" t="s">
        <v>95</v>
      </c>
      <c r="B593" s="32" t="s">
        <v>95</v>
      </c>
      <c r="C593" s="32" t="s">
        <v>95</v>
      </c>
      <c r="D593" s="32" t="s">
        <v>95</v>
      </c>
      <c r="E593" s="32" t="s">
        <v>95</v>
      </c>
      <c r="F593" s="32" t="s">
        <v>95</v>
      </c>
      <c r="G593" s="32" t="s">
        <v>95</v>
      </c>
      <c r="H593" s="32" t="s">
        <v>95</v>
      </c>
      <c r="I593" s="32" t="s">
        <v>95</v>
      </c>
      <c r="J593" s="32" t="s">
        <v>95</v>
      </c>
      <c r="K593" s="32" t="s">
        <v>95</v>
      </c>
      <c r="L593" s="32" t="s">
        <v>95</v>
      </c>
      <c r="M593" s="48">
        <v>495</v>
      </c>
      <c r="N593" s="48">
        <v>1</v>
      </c>
      <c r="O593" s="48" t="s">
        <v>522</v>
      </c>
      <c r="P593" s="48">
        <v>2000</v>
      </c>
      <c r="Q593" s="48">
        <v>2001</v>
      </c>
      <c r="R593" s="49">
        <v>601.47</v>
      </c>
      <c r="S593" s="48">
        <v>10</v>
      </c>
      <c r="T593" s="48">
        <v>1</v>
      </c>
      <c r="U593" s="48">
        <f t="shared" si="32"/>
        <v>0</v>
      </c>
      <c r="V593" s="50">
        <f t="shared" si="33"/>
        <v>7</v>
      </c>
      <c r="W593" s="51">
        <v>607</v>
      </c>
      <c r="X593" s="51">
        <v>300</v>
      </c>
      <c r="Y593" s="51">
        <v>0</v>
      </c>
      <c r="Z593" s="32" t="s">
        <v>95</v>
      </c>
      <c r="AA593" s="50"/>
      <c r="AB593" s="52"/>
      <c r="AC593" s="48"/>
      <c r="AD593" s="48"/>
      <c r="AE593" s="48"/>
      <c r="AF593" s="48"/>
    </row>
    <row r="594" spans="1:32" s="36" customFormat="1" ht="14.4" x14ac:dyDescent="0.3">
      <c r="A594" s="32" t="s">
        <v>95</v>
      </c>
      <c r="B594" s="32" t="s">
        <v>95</v>
      </c>
      <c r="C594" s="32" t="s">
        <v>95</v>
      </c>
      <c r="D594" s="32" t="s">
        <v>95</v>
      </c>
      <c r="E594" s="32" t="s">
        <v>95</v>
      </c>
      <c r="F594" s="32" t="s">
        <v>95</v>
      </c>
      <c r="G594" s="32" t="s">
        <v>95</v>
      </c>
      <c r="H594" s="32" t="s">
        <v>95</v>
      </c>
      <c r="I594" s="32" t="s">
        <v>95</v>
      </c>
      <c r="J594" s="32" t="s">
        <v>95</v>
      </c>
      <c r="K594" s="32" t="s">
        <v>95</v>
      </c>
      <c r="L594" s="32" t="s">
        <v>95</v>
      </c>
      <c r="M594" s="48">
        <v>499</v>
      </c>
      <c r="N594" s="48">
        <v>1</v>
      </c>
      <c r="O594" s="48" t="s">
        <v>256</v>
      </c>
      <c r="P594" s="48">
        <v>2000</v>
      </c>
      <c r="Q594" s="48">
        <v>2001</v>
      </c>
      <c r="R594" s="49">
        <v>400</v>
      </c>
      <c r="S594" s="48">
        <v>10</v>
      </c>
      <c r="T594" s="48">
        <v>1</v>
      </c>
      <c r="U594" s="48">
        <f t="shared" si="32"/>
        <v>0</v>
      </c>
      <c r="V594" s="50">
        <f t="shared" si="33"/>
        <v>5</v>
      </c>
      <c r="W594" s="51">
        <v>409</v>
      </c>
      <c r="X594" s="51">
        <v>401</v>
      </c>
      <c r="Y594" s="51">
        <v>1</v>
      </c>
      <c r="Z594" s="32" t="s">
        <v>95</v>
      </c>
      <c r="AA594" s="50"/>
      <c r="AB594" s="52"/>
      <c r="AC594" s="48"/>
      <c r="AD594" s="48"/>
      <c r="AE594" s="48"/>
      <c r="AF594" s="48"/>
    </row>
    <row r="595" spans="1:32" s="36" customFormat="1" ht="14.4" x14ac:dyDescent="0.3">
      <c r="A595" s="32" t="s">
        <v>95</v>
      </c>
      <c r="B595" s="32" t="s">
        <v>95</v>
      </c>
      <c r="C595" s="32" t="s">
        <v>95</v>
      </c>
      <c r="D595" s="32" t="s">
        <v>95</v>
      </c>
      <c r="E595" s="32" t="s">
        <v>95</v>
      </c>
      <c r="F595" s="32" t="s">
        <v>95</v>
      </c>
      <c r="G595" s="32" t="s">
        <v>95</v>
      </c>
      <c r="H595" s="32" t="s">
        <v>95</v>
      </c>
      <c r="I595" s="32" t="s">
        <v>95</v>
      </c>
      <c r="J595" s="32" t="s">
        <v>95</v>
      </c>
      <c r="K595" s="32" t="s">
        <v>95</v>
      </c>
      <c r="L595" s="32" t="s">
        <v>95</v>
      </c>
      <c r="M595" s="48">
        <v>508</v>
      </c>
      <c r="N595" s="48">
        <v>1</v>
      </c>
      <c r="O595" s="48" t="s">
        <v>474</v>
      </c>
      <c r="P595" s="48">
        <v>2000</v>
      </c>
      <c r="Q595" s="48">
        <v>2001</v>
      </c>
      <c r="R595" s="49">
        <v>126.62</v>
      </c>
      <c r="S595" s="48">
        <v>7</v>
      </c>
      <c r="T595" s="48">
        <v>1</v>
      </c>
      <c r="U595" s="48">
        <f t="shared" si="32"/>
        <v>0</v>
      </c>
      <c r="V595" s="50">
        <f t="shared" si="33"/>
        <v>2</v>
      </c>
      <c r="W595" s="51">
        <v>3566</v>
      </c>
      <c r="X595" s="51">
        <v>2360</v>
      </c>
      <c r="Y595" s="51">
        <v>0</v>
      </c>
      <c r="Z595" s="48" t="s">
        <v>217</v>
      </c>
      <c r="AA595" s="50"/>
      <c r="AB595" s="52"/>
      <c r="AC595" s="48"/>
      <c r="AD595" s="48"/>
      <c r="AE595" s="48"/>
      <c r="AF595" s="48"/>
    </row>
    <row r="596" spans="1:32" s="36" customFormat="1" ht="14.4" x14ac:dyDescent="0.3">
      <c r="A596" s="32" t="s">
        <v>95</v>
      </c>
      <c r="B596" s="32" t="s">
        <v>95</v>
      </c>
      <c r="C596" s="32" t="s">
        <v>95</v>
      </c>
      <c r="D596" s="32" t="s">
        <v>95</v>
      </c>
      <c r="E596" s="32" t="s">
        <v>95</v>
      </c>
      <c r="F596" s="32" t="s">
        <v>95</v>
      </c>
      <c r="G596" s="32" t="s">
        <v>95</v>
      </c>
      <c r="H596" s="32" t="s">
        <v>95</v>
      </c>
      <c r="I596" s="32" t="s">
        <v>95</v>
      </c>
      <c r="J596" s="32" t="s">
        <v>95</v>
      </c>
      <c r="K596" s="32" t="s">
        <v>95</v>
      </c>
      <c r="L596" s="32" t="s">
        <v>95</v>
      </c>
      <c r="M596" s="48">
        <v>514</v>
      </c>
      <c r="N596" s="48">
        <v>1</v>
      </c>
      <c r="O596" s="48" t="s">
        <v>426</v>
      </c>
      <c r="P596" s="48">
        <v>2000</v>
      </c>
      <c r="Q596" s="48">
        <v>2001</v>
      </c>
      <c r="R596" s="49">
        <v>372</v>
      </c>
      <c r="S596" s="48">
        <v>5</v>
      </c>
      <c r="T596" s="48">
        <v>1</v>
      </c>
      <c r="U596" s="48">
        <f t="shared" si="32"/>
        <v>0</v>
      </c>
      <c r="V596" s="50">
        <f t="shared" si="33"/>
        <v>4</v>
      </c>
      <c r="W596" s="51">
        <v>357</v>
      </c>
      <c r="X596" s="51">
        <v>123</v>
      </c>
      <c r="Y596" s="51">
        <v>0</v>
      </c>
      <c r="Z596" s="32" t="s">
        <v>95</v>
      </c>
      <c r="AA596" s="50"/>
      <c r="AB596" s="52"/>
      <c r="AC596" s="48"/>
      <c r="AD596" s="48"/>
      <c r="AE596" s="48"/>
      <c r="AF596" s="48"/>
    </row>
    <row r="597" spans="1:32" s="36" customFormat="1" ht="14.4" x14ac:dyDescent="0.3">
      <c r="A597" s="32" t="s">
        <v>95</v>
      </c>
      <c r="B597" s="32" t="s">
        <v>95</v>
      </c>
      <c r="C597" s="32" t="s">
        <v>95</v>
      </c>
      <c r="D597" s="32" t="s">
        <v>95</v>
      </c>
      <c r="E597" s="32" t="s">
        <v>95</v>
      </c>
      <c r="F597" s="32" t="s">
        <v>95</v>
      </c>
      <c r="G597" s="32" t="s">
        <v>95</v>
      </c>
      <c r="H597" s="32" t="s">
        <v>95</v>
      </c>
      <c r="I597" s="32" t="s">
        <v>95</v>
      </c>
      <c r="J597" s="32" t="s">
        <v>95</v>
      </c>
      <c r="K597" s="32" t="s">
        <v>95</v>
      </c>
      <c r="L597" s="32" t="s">
        <v>95</v>
      </c>
      <c r="M597" s="48">
        <v>535</v>
      </c>
      <c r="N597" s="48">
        <v>1</v>
      </c>
      <c r="O597" s="48" t="s">
        <v>523</v>
      </c>
      <c r="P597" s="48">
        <v>2000</v>
      </c>
      <c r="Q597" s="48">
        <v>2001</v>
      </c>
      <c r="R597" s="49">
        <v>514</v>
      </c>
      <c r="S597" s="48">
        <v>10</v>
      </c>
      <c r="T597" s="48">
        <v>0</v>
      </c>
      <c r="U597" s="48">
        <f t="shared" si="32"/>
        <v>0</v>
      </c>
      <c r="V597" s="50">
        <f t="shared" si="33"/>
        <v>6</v>
      </c>
      <c r="W597" s="51">
        <v>16311</v>
      </c>
      <c r="X597" s="51">
        <v>24813</v>
      </c>
      <c r="Y597" s="51">
        <v>0</v>
      </c>
      <c r="Z597" s="32" t="s">
        <v>95</v>
      </c>
      <c r="AA597" s="50"/>
      <c r="AB597" s="52"/>
      <c r="AC597" s="48"/>
      <c r="AD597" s="48"/>
      <c r="AE597" s="48"/>
      <c r="AF597" s="48"/>
    </row>
    <row r="598" spans="1:32" s="36" customFormat="1" ht="14.4" x14ac:dyDescent="0.3">
      <c r="A598" s="32" t="s">
        <v>95</v>
      </c>
      <c r="B598" s="32" t="s">
        <v>95</v>
      </c>
      <c r="C598" s="32" t="s">
        <v>95</v>
      </c>
      <c r="D598" s="32" t="s">
        <v>95</v>
      </c>
      <c r="E598" s="32" t="s">
        <v>95</v>
      </c>
      <c r="F598" s="32" t="s">
        <v>95</v>
      </c>
      <c r="G598" s="32" t="s">
        <v>95</v>
      </c>
      <c r="H598" s="32" t="s">
        <v>95</v>
      </c>
      <c r="I598" s="32" t="s">
        <v>95</v>
      </c>
      <c r="J598" s="32" t="s">
        <v>95</v>
      </c>
      <c r="K598" s="32" t="s">
        <v>95</v>
      </c>
      <c r="L598" s="32" t="s">
        <v>95</v>
      </c>
      <c r="M598" s="48">
        <v>549</v>
      </c>
      <c r="N598" s="48">
        <v>1</v>
      </c>
      <c r="O598" s="48" t="s">
        <v>524</v>
      </c>
      <c r="P598" s="48">
        <v>2000</v>
      </c>
      <c r="Q598" s="48">
        <v>2001</v>
      </c>
      <c r="R598" s="49">
        <v>415</v>
      </c>
      <c r="S598" s="48">
        <v>10</v>
      </c>
      <c r="T598" s="48">
        <v>1</v>
      </c>
      <c r="U598" s="48">
        <f t="shared" si="32"/>
        <v>0</v>
      </c>
      <c r="V598" s="50">
        <f t="shared" si="33"/>
        <v>5</v>
      </c>
      <c r="W598" s="51">
        <v>2637</v>
      </c>
      <c r="X598" s="51">
        <v>2298</v>
      </c>
      <c r="Y598" s="51">
        <v>0</v>
      </c>
      <c r="Z598" s="32" t="s">
        <v>95</v>
      </c>
      <c r="AA598" s="50"/>
      <c r="AB598" s="52"/>
      <c r="AC598" s="48"/>
      <c r="AD598" s="48"/>
      <c r="AE598" s="48"/>
      <c r="AF598" s="48"/>
    </row>
    <row r="599" spans="1:32" s="36" customFormat="1" ht="14.4" x14ac:dyDescent="0.3">
      <c r="A599" s="32" t="s">
        <v>95</v>
      </c>
      <c r="B599" s="32" t="s">
        <v>95</v>
      </c>
      <c r="C599" s="32" t="s">
        <v>95</v>
      </c>
      <c r="D599" s="32" t="s">
        <v>95</v>
      </c>
      <c r="E599" s="32" t="s">
        <v>95</v>
      </c>
      <c r="F599" s="32" t="s">
        <v>95</v>
      </c>
      <c r="G599" s="32" t="s">
        <v>95</v>
      </c>
      <c r="H599" s="32" t="s">
        <v>95</v>
      </c>
      <c r="I599" s="32" t="s">
        <v>95</v>
      </c>
      <c r="J599" s="32" t="s">
        <v>95</v>
      </c>
      <c r="K599" s="32" t="s">
        <v>95</v>
      </c>
      <c r="L599" s="32" t="s">
        <v>95</v>
      </c>
      <c r="M599" s="48">
        <v>577</v>
      </c>
      <c r="N599" s="48">
        <v>1</v>
      </c>
      <c r="O599" s="48" t="s">
        <v>430</v>
      </c>
      <c r="P599" s="48">
        <v>2000</v>
      </c>
      <c r="Q599" s="48">
        <v>2001</v>
      </c>
      <c r="R599" s="49">
        <v>317</v>
      </c>
      <c r="S599" s="48">
        <v>10</v>
      </c>
      <c r="T599" s="48">
        <v>1</v>
      </c>
      <c r="U599" s="48">
        <f t="shared" si="32"/>
        <v>0</v>
      </c>
      <c r="V599" s="50">
        <f t="shared" si="33"/>
        <v>4</v>
      </c>
      <c r="W599" s="51">
        <v>377</v>
      </c>
      <c r="X599" s="51">
        <v>345</v>
      </c>
      <c r="Y599" s="51">
        <v>0</v>
      </c>
      <c r="Z599" s="32" t="s">
        <v>95</v>
      </c>
      <c r="AA599" s="50"/>
      <c r="AB599" s="52"/>
      <c r="AC599" s="48"/>
      <c r="AD599" s="48"/>
      <c r="AE599" s="48"/>
      <c r="AF599" s="48"/>
    </row>
    <row r="600" spans="1:32" s="36" customFormat="1" ht="14.4" x14ac:dyDescent="0.3">
      <c r="A600" s="32" t="s">
        <v>95</v>
      </c>
      <c r="B600" s="32" t="s">
        <v>95</v>
      </c>
      <c r="C600" s="32" t="s">
        <v>95</v>
      </c>
      <c r="D600" s="32" t="s">
        <v>95</v>
      </c>
      <c r="E600" s="32" t="s">
        <v>95</v>
      </c>
      <c r="F600" s="32" t="s">
        <v>95</v>
      </c>
      <c r="G600" s="32" t="s">
        <v>95</v>
      </c>
      <c r="H600" s="32" t="s">
        <v>95</v>
      </c>
      <c r="I600" s="32" t="s">
        <v>95</v>
      </c>
      <c r="J600" s="32" t="s">
        <v>95</v>
      </c>
      <c r="K600" s="32" t="s">
        <v>95</v>
      </c>
      <c r="L600" s="32" t="s">
        <v>95</v>
      </c>
      <c r="M600" s="48">
        <v>578</v>
      </c>
      <c r="N600" s="48">
        <v>1</v>
      </c>
      <c r="O600" s="48" t="s">
        <v>504</v>
      </c>
      <c r="P600" s="48">
        <v>2000</v>
      </c>
      <c r="Q600" s="48">
        <v>2001</v>
      </c>
      <c r="R600" s="49">
        <v>415</v>
      </c>
      <c r="S600" s="48">
        <v>10</v>
      </c>
      <c r="T600" s="48">
        <v>1</v>
      </c>
      <c r="U600" s="48">
        <f t="shared" si="32"/>
        <v>0</v>
      </c>
      <c r="V600" s="50">
        <f t="shared" si="33"/>
        <v>5</v>
      </c>
      <c r="W600" s="51">
        <v>3036</v>
      </c>
      <c r="X600" s="51">
        <v>1762</v>
      </c>
      <c r="Y600" s="51">
        <v>0</v>
      </c>
      <c r="Z600" s="32" t="s">
        <v>95</v>
      </c>
      <c r="AA600" s="50"/>
      <c r="AB600" s="52"/>
      <c r="AC600" s="48"/>
      <c r="AD600" s="48"/>
      <c r="AE600" s="48"/>
      <c r="AF600" s="48"/>
    </row>
    <row r="601" spans="1:32" s="36" customFormat="1" ht="14.4" x14ac:dyDescent="0.3">
      <c r="A601" s="32" t="s">
        <v>95</v>
      </c>
      <c r="B601" s="32" t="s">
        <v>95</v>
      </c>
      <c r="C601" s="32" t="s">
        <v>95</v>
      </c>
      <c r="D601" s="32" t="s">
        <v>95</v>
      </c>
      <c r="E601" s="32" t="s">
        <v>95</v>
      </c>
      <c r="F601" s="32" t="s">
        <v>95</v>
      </c>
      <c r="G601" s="32" t="s">
        <v>95</v>
      </c>
      <c r="H601" s="32" t="s">
        <v>95</v>
      </c>
      <c r="I601" s="32" t="s">
        <v>95</v>
      </c>
      <c r="J601" s="32" t="s">
        <v>95</v>
      </c>
      <c r="K601" s="32" t="s">
        <v>95</v>
      </c>
      <c r="L601" s="32" t="s">
        <v>95</v>
      </c>
      <c r="M601" s="48">
        <v>581</v>
      </c>
      <c r="N601" s="48">
        <v>1</v>
      </c>
      <c r="O601" s="48" t="s">
        <v>525</v>
      </c>
      <c r="P601" s="48">
        <v>2000</v>
      </c>
      <c r="Q601" s="48">
        <v>2001</v>
      </c>
      <c r="R601" s="49">
        <v>686.75</v>
      </c>
      <c r="S601" s="48">
        <v>10</v>
      </c>
      <c r="T601" s="48">
        <v>1</v>
      </c>
      <c r="U601" s="48">
        <f t="shared" si="32"/>
        <v>0</v>
      </c>
      <c r="V601" s="50">
        <f t="shared" si="33"/>
        <v>7</v>
      </c>
      <c r="W601" s="51">
        <v>697</v>
      </c>
      <c r="X601" s="51">
        <v>563</v>
      </c>
      <c r="Y601" s="51">
        <v>0</v>
      </c>
      <c r="Z601" s="32" t="s">
        <v>95</v>
      </c>
      <c r="AA601" s="50"/>
      <c r="AB601" s="52"/>
      <c r="AC601" s="48"/>
      <c r="AD601" s="48"/>
      <c r="AE601" s="48"/>
      <c r="AF601" s="48"/>
    </row>
    <row r="602" spans="1:32" s="36" customFormat="1" ht="14.4" x14ac:dyDescent="0.3">
      <c r="A602" s="32" t="s">
        <v>95</v>
      </c>
      <c r="B602" s="32" t="s">
        <v>95</v>
      </c>
      <c r="C602" s="32" t="s">
        <v>95</v>
      </c>
      <c r="D602" s="32" t="s">
        <v>95</v>
      </c>
      <c r="E602" s="32" t="s">
        <v>95</v>
      </c>
      <c r="F602" s="32" t="s">
        <v>95</v>
      </c>
      <c r="G602" s="32" t="s">
        <v>95</v>
      </c>
      <c r="H602" s="32" t="s">
        <v>95</v>
      </c>
      <c r="I602" s="32" t="s">
        <v>95</v>
      </c>
      <c r="J602" s="32" t="s">
        <v>95</v>
      </c>
      <c r="K602" s="32" t="s">
        <v>95</v>
      </c>
      <c r="L602" s="32" t="s">
        <v>95</v>
      </c>
      <c r="M602" s="48">
        <v>584</v>
      </c>
      <c r="N602" s="48">
        <v>1</v>
      </c>
      <c r="O602" s="48" t="s">
        <v>495</v>
      </c>
      <c r="P602" s="48">
        <v>2000</v>
      </c>
      <c r="Q602" s="48">
        <v>2001</v>
      </c>
      <c r="R602" s="49">
        <v>400</v>
      </c>
      <c r="S602" s="48">
        <v>10</v>
      </c>
      <c r="T602" s="48">
        <v>1</v>
      </c>
      <c r="U602" s="48">
        <f t="shared" si="32"/>
        <v>0</v>
      </c>
      <c r="V602" s="50">
        <f t="shared" si="33"/>
        <v>5</v>
      </c>
      <c r="W602" s="51">
        <v>248</v>
      </c>
      <c r="X602" s="51">
        <v>175</v>
      </c>
      <c r="Y602" s="51">
        <v>0</v>
      </c>
      <c r="Z602" s="32" t="s">
        <v>95</v>
      </c>
      <c r="AA602" s="50"/>
      <c r="AB602" s="52"/>
      <c r="AC602" s="48"/>
      <c r="AD602" s="48"/>
      <c r="AE602" s="48"/>
      <c r="AF602" s="48"/>
    </row>
    <row r="603" spans="1:32" s="36" customFormat="1" ht="14.4" x14ac:dyDescent="0.3">
      <c r="A603" s="32" t="s">
        <v>95</v>
      </c>
      <c r="B603" s="32" t="s">
        <v>95</v>
      </c>
      <c r="C603" s="32" t="s">
        <v>95</v>
      </c>
      <c r="D603" s="32" t="s">
        <v>95</v>
      </c>
      <c r="E603" s="32" t="s">
        <v>95</v>
      </c>
      <c r="F603" s="32" t="s">
        <v>95</v>
      </c>
      <c r="G603" s="32" t="s">
        <v>95</v>
      </c>
      <c r="H603" s="32" t="s">
        <v>95</v>
      </c>
      <c r="I603" s="32" t="s">
        <v>95</v>
      </c>
      <c r="J603" s="32" t="s">
        <v>95</v>
      </c>
      <c r="K603" s="32" t="s">
        <v>95</v>
      </c>
      <c r="L603" s="32" t="s">
        <v>95</v>
      </c>
      <c r="M603" s="48">
        <v>593</v>
      </c>
      <c r="N603" s="48">
        <v>1</v>
      </c>
      <c r="O603" s="48" t="s">
        <v>526</v>
      </c>
      <c r="P603" s="48">
        <v>2000</v>
      </c>
      <c r="Q603" s="48">
        <v>2001</v>
      </c>
      <c r="R603" s="49">
        <v>415</v>
      </c>
      <c r="S603" s="48">
        <v>10</v>
      </c>
      <c r="T603" s="48">
        <v>0</v>
      </c>
      <c r="U603" s="48">
        <f t="shared" si="32"/>
        <v>0</v>
      </c>
      <c r="V603" s="50">
        <f t="shared" si="33"/>
        <v>5</v>
      </c>
      <c r="W603" s="51">
        <v>1117</v>
      </c>
      <c r="X603" s="51">
        <v>1652</v>
      </c>
      <c r="Y603" s="51">
        <v>1</v>
      </c>
      <c r="Z603" s="32" t="s">
        <v>95</v>
      </c>
      <c r="AA603" s="50"/>
      <c r="AB603" s="52"/>
      <c r="AC603" s="48"/>
      <c r="AD603" s="48"/>
      <c r="AE603" s="48"/>
      <c r="AF603" s="48"/>
    </row>
    <row r="604" spans="1:32" s="36" customFormat="1" ht="14.4" x14ac:dyDescent="0.3">
      <c r="A604" s="32" t="s">
        <v>95</v>
      </c>
      <c r="B604" s="32" t="s">
        <v>95</v>
      </c>
      <c r="C604" s="32" t="s">
        <v>95</v>
      </c>
      <c r="D604" s="32" t="s">
        <v>95</v>
      </c>
      <c r="E604" s="32" t="s">
        <v>95</v>
      </c>
      <c r="F604" s="32" t="s">
        <v>95</v>
      </c>
      <c r="G604" s="32" t="s">
        <v>95</v>
      </c>
      <c r="H604" s="32" t="s">
        <v>95</v>
      </c>
      <c r="I604" s="32" t="s">
        <v>95</v>
      </c>
      <c r="J604" s="32" t="s">
        <v>95</v>
      </c>
      <c r="K604" s="32" t="s">
        <v>95</v>
      </c>
      <c r="L604" s="32" t="s">
        <v>95</v>
      </c>
      <c r="M604" s="48">
        <v>595</v>
      </c>
      <c r="N604" s="48">
        <v>1</v>
      </c>
      <c r="O604" s="48" t="s">
        <v>391</v>
      </c>
      <c r="P604" s="48">
        <v>2000</v>
      </c>
      <c r="Q604" s="48">
        <v>2001</v>
      </c>
      <c r="R604" s="49">
        <v>415</v>
      </c>
      <c r="S604" s="48">
        <v>10</v>
      </c>
      <c r="T604" s="48">
        <v>0</v>
      </c>
      <c r="U604" s="48">
        <f t="shared" si="32"/>
        <v>0</v>
      </c>
      <c r="V604" s="50">
        <f t="shared" si="33"/>
        <v>5</v>
      </c>
      <c r="W604" s="51">
        <v>988</v>
      </c>
      <c r="X604" s="51">
        <v>1103</v>
      </c>
      <c r="Y604" s="51">
        <v>1</v>
      </c>
      <c r="Z604" s="48" t="s">
        <v>217</v>
      </c>
      <c r="AA604" s="50"/>
      <c r="AB604" s="52"/>
      <c r="AC604" s="48"/>
      <c r="AD604" s="48"/>
      <c r="AE604" s="48"/>
      <c r="AF604" s="48"/>
    </row>
    <row r="605" spans="1:32" s="36" customFormat="1" ht="14.4" x14ac:dyDescent="0.3">
      <c r="A605" s="32" t="s">
        <v>95</v>
      </c>
      <c r="B605" s="32" t="s">
        <v>95</v>
      </c>
      <c r="C605" s="32" t="s">
        <v>95</v>
      </c>
      <c r="D605" s="32" t="s">
        <v>95</v>
      </c>
      <c r="E605" s="32" t="s">
        <v>95</v>
      </c>
      <c r="F605" s="32" t="s">
        <v>95</v>
      </c>
      <c r="G605" s="32" t="s">
        <v>95</v>
      </c>
      <c r="H605" s="32" t="s">
        <v>95</v>
      </c>
      <c r="I605" s="32" t="s">
        <v>95</v>
      </c>
      <c r="J605" s="32" t="s">
        <v>95</v>
      </c>
      <c r="K605" s="32" t="s">
        <v>95</v>
      </c>
      <c r="L605" s="32" t="s">
        <v>95</v>
      </c>
      <c r="M605" s="48">
        <v>599</v>
      </c>
      <c r="N605" s="48">
        <v>1</v>
      </c>
      <c r="O605" s="48" t="s">
        <v>527</v>
      </c>
      <c r="P605" s="48">
        <v>2000</v>
      </c>
      <c r="Q605" s="48">
        <v>2001</v>
      </c>
      <c r="R605" s="49">
        <v>415</v>
      </c>
      <c r="S605" s="48">
        <v>10</v>
      </c>
      <c r="T605" s="48">
        <v>1</v>
      </c>
      <c r="U605" s="48">
        <f t="shared" si="32"/>
        <v>0</v>
      </c>
      <c r="V605" s="50">
        <f t="shared" si="33"/>
        <v>5</v>
      </c>
      <c r="W605" s="51">
        <v>783</v>
      </c>
      <c r="X605" s="51">
        <v>746</v>
      </c>
      <c r="Y605" s="51">
        <v>0</v>
      </c>
      <c r="Z605" s="48" t="s">
        <v>217</v>
      </c>
      <c r="AA605" s="50"/>
      <c r="AB605" s="52"/>
      <c r="AC605" s="48"/>
      <c r="AD605" s="48"/>
      <c r="AE605" s="48"/>
      <c r="AF605" s="48"/>
    </row>
    <row r="606" spans="1:32" s="36" customFormat="1" ht="14.4" x14ac:dyDescent="0.3">
      <c r="A606" s="32" t="s">
        <v>95</v>
      </c>
      <c r="B606" s="32" t="s">
        <v>95</v>
      </c>
      <c r="C606" s="32" t="s">
        <v>95</v>
      </c>
      <c r="D606" s="32" t="s">
        <v>95</v>
      </c>
      <c r="E606" s="32" t="s">
        <v>95</v>
      </c>
      <c r="F606" s="32" t="s">
        <v>95</v>
      </c>
      <c r="G606" s="32" t="s">
        <v>95</v>
      </c>
      <c r="H606" s="32" t="s">
        <v>95</v>
      </c>
      <c r="I606" s="32" t="s">
        <v>95</v>
      </c>
      <c r="J606" s="32" t="s">
        <v>95</v>
      </c>
      <c r="K606" s="32" t="s">
        <v>95</v>
      </c>
      <c r="L606" s="32" t="s">
        <v>95</v>
      </c>
      <c r="M606" s="48">
        <v>622</v>
      </c>
      <c r="N606" s="48">
        <v>1</v>
      </c>
      <c r="O606" s="48" t="s">
        <v>505</v>
      </c>
      <c r="P606" s="48">
        <v>2000</v>
      </c>
      <c r="Q606" s="48">
        <v>2001</v>
      </c>
      <c r="R606" s="49">
        <v>297</v>
      </c>
      <c r="S606" s="48">
        <v>7</v>
      </c>
      <c r="T606" s="48">
        <v>1</v>
      </c>
      <c r="U606" s="48">
        <f t="shared" si="32"/>
        <v>0</v>
      </c>
      <c r="V606" s="50">
        <f t="shared" si="33"/>
        <v>3</v>
      </c>
      <c r="W606" s="51">
        <v>8477</v>
      </c>
      <c r="X606" s="51">
        <v>7470</v>
      </c>
      <c r="Y606" s="51">
        <v>1</v>
      </c>
      <c r="Z606" s="32" t="s">
        <v>95</v>
      </c>
      <c r="AA606" s="50"/>
      <c r="AB606" s="52"/>
      <c r="AC606" s="48"/>
      <c r="AD606" s="48"/>
      <c r="AE606" s="48"/>
      <c r="AF606" s="48"/>
    </row>
    <row r="607" spans="1:32" s="36" customFormat="1" ht="14.4" x14ac:dyDescent="0.3">
      <c r="A607" s="32" t="s">
        <v>95</v>
      </c>
      <c r="B607" s="32" t="s">
        <v>95</v>
      </c>
      <c r="C607" s="32" t="s">
        <v>95</v>
      </c>
      <c r="D607" s="32" t="s">
        <v>95</v>
      </c>
      <c r="E607" s="32" t="s">
        <v>95</v>
      </c>
      <c r="F607" s="32" t="s">
        <v>95</v>
      </c>
      <c r="G607" s="32" t="s">
        <v>95</v>
      </c>
      <c r="H607" s="32" t="s">
        <v>95</v>
      </c>
      <c r="I607" s="32" t="s">
        <v>95</v>
      </c>
      <c r="J607" s="32" t="s">
        <v>95</v>
      </c>
      <c r="K607" s="32" t="s">
        <v>95</v>
      </c>
      <c r="L607" s="32" t="s">
        <v>95</v>
      </c>
      <c r="M607" s="48">
        <v>625</v>
      </c>
      <c r="N607" s="48">
        <v>1</v>
      </c>
      <c r="O607" s="48" t="s">
        <v>294</v>
      </c>
      <c r="P607" s="48">
        <v>2000</v>
      </c>
      <c r="Q607" s="48">
        <v>2001</v>
      </c>
      <c r="R607" s="49">
        <v>415</v>
      </c>
      <c r="S607" s="48">
        <v>5</v>
      </c>
      <c r="T607" s="48">
        <v>1</v>
      </c>
      <c r="U607" s="48">
        <f t="shared" si="32"/>
        <v>0</v>
      </c>
      <c r="V607" s="50">
        <f t="shared" si="33"/>
        <v>5</v>
      </c>
      <c r="W607" s="51">
        <v>65385</v>
      </c>
      <c r="X607" s="51">
        <v>48000</v>
      </c>
      <c r="Y607" s="51">
        <v>0</v>
      </c>
      <c r="Z607" s="48" t="s">
        <v>217</v>
      </c>
      <c r="AA607" s="50"/>
      <c r="AB607" s="52"/>
      <c r="AC607" s="48"/>
      <c r="AD607" s="48"/>
      <c r="AE607" s="48"/>
      <c r="AF607" s="48"/>
    </row>
    <row r="608" spans="1:32" s="36" customFormat="1" ht="14.4" x14ac:dyDescent="0.3">
      <c r="A608" s="32" t="s">
        <v>95</v>
      </c>
      <c r="B608" s="32" t="s">
        <v>95</v>
      </c>
      <c r="C608" s="32" t="s">
        <v>95</v>
      </c>
      <c r="D608" s="32" t="s">
        <v>95</v>
      </c>
      <c r="E608" s="32" t="s">
        <v>95</v>
      </c>
      <c r="F608" s="32" t="s">
        <v>95</v>
      </c>
      <c r="G608" s="32" t="s">
        <v>95</v>
      </c>
      <c r="H608" s="32" t="s">
        <v>95</v>
      </c>
      <c r="I608" s="32" t="s">
        <v>95</v>
      </c>
      <c r="J608" s="32" t="s">
        <v>95</v>
      </c>
      <c r="K608" s="32" t="s">
        <v>95</v>
      </c>
      <c r="L608" s="32" t="s">
        <v>95</v>
      </c>
      <c r="M608" s="48">
        <v>690</v>
      </c>
      <c r="N608" s="48">
        <v>1</v>
      </c>
      <c r="O608" s="48" t="s">
        <v>337</v>
      </c>
      <c r="P608" s="48">
        <v>2000</v>
      </c>
      <c r="Q608" s="48">
        <v>2001</v>
      </c>
      <c r="R608" s="49">
        <v>100</v>
      </c>
      <c r="S608" s="48">
        <v>10</v>
      </c>
      <c r="T608" s="48">
        <v>0</v>
      </c>
      <c r="U608" s="48">
        <f t="shared" si="32"/>
        <v>0</v>
      </c>
      <c r="V608" s="50">
        <f t="shared" si="33"/>
        <v>2</v>
      </c>
      <c r="W608" s="51">
        <v>1058</v>
      </c>
      <c r="X608" s="51">
        <v>1285</v>
      </c>
      <c r="Y608" s="51">
        <v>0</v>
      </c>
      <c r="Z608" s="32" t="s">
        <v>95</v>
      </c>
      <c r="AA608" s="50"/>
      <c r="AB608" s="52"/>
      <c r="AC608" s="48"/>
      <c r="AD608" s="48"/>
      <c r="AE608" s="48"/>
      <c r="AF608" s="48"/>
    </row>
    <row r="609" spans="1:32" s="36" customFormat="1" ht="14.4" x14ac:dyDescent="0.3">
      <c r="A609" s="32" t="s">
        <v>95</v>
      </c>
      <c r="B609" s="32" t="s">
        <v>95</v>
      </c>
      <c r="C609" s="32" t="s">
        <v>95</v>
      </c>
      <c r="D609" s="32" t="s">
        <v>95</v>
      </c>
      <c r="E609" s="32" t="s">
        <v>95</v>
      </c>
      <c r="F609" s="32" t="s">
        <v>95</v>
      </c>
      <c r="G609" s="32" t="s">
        <v>95</v>
      </c>
      <c r="H609" s="32" t="s">
        <v>95</v>
      </c>
      <c r="I609" s="32" t="s">
        <v>95</v>
      </c>
      <c r="J609" s="32" t="s">
        <v>95</v>
      </c>
      <c r="K609" s="32" t="s">
        <v>95</v>
      </c>
      <c r="L609" s="32" t="s">
        <v>95</v>
      </c>
      <c r="M609" s="48">
        <v>696</v>
      </c>
      <c r="N609" s="48">
        <v>1</v>
      </c>
      <c r="O609" s="48" t="s">
        <v>528</v>
      </c>
      <c r="P609" s="48">
        <v>2000</v>
      </c>
      <c r="Q609" s="48">
        <v>2001</v>
      </c>
      <c r="R609" s="49">
        <v>315.93</v>
      </c>
      <c r="S609" s="48">
        <v>10</v>
      </c>
      <c r="T609" s="48">
        <v>1</v>
      </c>
      <c r="U609" s="48">
        <f t="shared" si="32"/>
        <v>0</v>
      </c>
      <c r="V609" s="50">
        <f t="shared" si="33"/>
        <v>4</v>
      </c>
      <c r="W609" s="51">
        <v>1713</v>
      </c>
      <c r="X609" s="51">
        <v>1194</v>
      </c>
      <c r="Y609" s="51">
        <v>0</v>
      </c>
      <c r="Z609" s="32" t="s">
        <v>95</v>
      </c>
      <c r="AA609" s="50"/>
      <c r="AB609" s="52"/>
      <c r="AC609" s="48"/>
      <c r="AD609" s="48"/>
      <c r="AE609" s="48"/>
      <c r="AF609" s="48"/>
    </row>
    <row r="610" spans="1:32" s="36" customFormat="1" ht="14.4" x14ac:dyDescent="0.3">
      <c r="A610" s="32" t="s">
        <v>95</v>
      </c>
      <c r="B610" s="32" t="s">
        <v>95</v>
      </c>
      <c r="C610" s="32" t="s">
        <v>95</v>
      </c>
      <c r="D610" s="32" t="s">
        <v>95</v>
      </c>
      <c r="E610" s="32" t="s">
        <v>95</v>
      </c>
      <c r="F610" s="32" t="s">
        <v>95</v>
      </c>
      <c r="G610" s="32" t="s">
        <v>95</v>
      </c>
      <c r="H610" s="32" t="s">
        <v>95</v>
      </c>
      <c r="I610" s="32" t="s">
        <v>95</v>
      </c>
      <c r="J610" s="32" t="s">
        <v>95</v>
      </c>
      <c r="K610" s="32" t="s">
        <v>95</v>
      </c>
      <c r="L610" s="32" t="s">
        <v>95</v>
      </c>
      <c r="M610" s="48">
        <v>706</v>
      </c>
      <c r="N610" s="48">
        <v>1</v>
      </c>
      <c r="O610" s="48" t="s">
        <v>342</v>
      </c>
      <c r="P610" s="48">
        <v>2000</v>
      </c>
      <c r="Q610" s="48">
        <v>2001</v>
      </c>
      <c r="R610" s="49">
        <v>400</v>
      </c>
      <c r="S610" s="48">
        <v>8</v>
      </c>
      <c r="T610" s="48">
        <v>0</v>
      </c>
      <c r="U610" s="48">
        <f t="shared" si="32"/>
        <v>0</v>
      </c>
      <c r="V610" s="50">
        <f t="shared" si="33"/>
        <v>5</v>
      </c>
      <c r="W610" s="51">
        <v>1726</v>
      </c>
      <c r="X610" s="51">
        <v>3772</v>
      </c>
      <c r="Y610" s="51">
        <v>0</v>
      </c>
      <c r="Z610" s="32" t="s">
        <v>95</v>
      </c>
      <c r="AA610" s="50"/>
      <c r="AB610" s="52"/>
      <c r="AC610" s="48"/>
      <c r="AD610" s="48"/>
      <c r="AE610" s="48"/>
      <c r="AF610" s="48"/>
    </row>
    <row r="611" spans="1:32" s="36" customFormat="1" ht="14.4" x14ac:dyDescent="0.3">
      <c r="A611" s="32" t="s">
        <v>95</v>
      </c>
      <c r="B611" s="32" t="s">
        <v>95</v>
      </c>
      <c r="C611" s="32" t="s">
        <v>95</v>
      </c>
      <c r="D611" s="32" t="s">
        <v>95</v>
      </c>
      <c r="E611" s="32" t="s">
        <v>95</v>
      </c>
      <c r="F611" s="32" t="s">
        <v>95</v>
      </c>
      <c r="G611" s="32" t="s">
        <v>95</v>
      </c>
      <c r="H611" s="32" t="s">
        <v>95</v>
      </c>
      <c r="I611" s="32" t="s">
        <v>95</v>
      </c>
      <c r="J611" s="32" t="s">
        <v>95</v>
      </c>
      <c r="K611" s="32" t="s">
        <v>95</v>
      </c>
      <c r="L611" s="32" t="s">
        <v>95</v>
      </c>
      <c r="M611" s="48">
        <v>712</v>
      </c>
      <c r="N611" s="48">
        <v>1</v>
      </c>
      <c r="O611" s="48" t="s">
        <v>258</v>
      </c>
      <c r="P611" s="48">
        <v>2000</v>
      </c>
      <c r="Q611" s="48">
        <v>2001</v>
      </c>
      <c r="R611" s="49">
        <v>673</v>
      </c>
      <c r="S611" s="48">
        <v>10</v>
      </c>
      <c r="T611" s="48">
        <v>0</v>
      </c>
      <c r="U611" s="48">
        <f t="shared" si="32"/>
        <v>0</v>
      </c>
      <c r="V611" s="50">
        <f t="shared" si="33"/>
        <v>7</v>
      </c>
      <c r="W611" s="51">
        <v>846</v>
      </c>
      <c r="X611" s="51">
        <v>1723</v>
      </c>
      <c r="Y611" s="51">
        <v>0</v>
      </c>
      <c r="Z611" s="32" t="s">
        <v>95</v>
      </c>
      <c r="AA611" s="50"/>
      <c r="AB611" s="52"/>
      <c r="AC611" s="48"/>
      <c r="AD611" s="48"/>
      <c r="AE611" s="48"/>
      <c r="AF611" s="48"/>
    </row>
    <row r="612" spans="1:32" s="36" customFormat="1" ht="14.4" x14ac:dyDescent="0.3">
      <c r="A612" s="32" t="s">
        <v>95</v>
      </c>
      <c r="B612" s="32" t="s">
        <v>95</v>
      </c>
      <c r="C612" s="32" t="s">
        <v>95</v>
      </c>
      <c r="D612" s="32" t="s">
        <v>95</v>
      </c>
      <c r="E612" s="32" t="s">
        <v>95</v>
      </c>
      <c r="F612" s="32" t="s">
        <v>95</v>
      </c>
      <c r="G612" s="32" t="s">
        <v>95</v>
      </c>
      <c r="H612" s="32" t="s">
        <v>95</v>
      </c>
      <c r="I612" s="32" t="s">
        <v>95</v>
      </c>
      <c r="J612" s="32" t="s">
        <v>95</v>
      </c>
      <c r="K612" s="32" t="s">
        <v>95</v>
      </c>
      <c r="L612" s="32" t="s">
        <v>95</v>
      </c>
      <c r="M612" s="48">
        <v>717</v>
      </c>
      <c r="N612" s="48">
        <v>1</v>
      </c>
      <c r="O612" s="48" t="s">
        <v>345</v>
      </c>
      <c r="P612" s="48">
        <v>2000</v>
      </c>
      <c r="Q612" s="48">
        <v>2001</v>
      </c>
      <c r="R612" s="49">
        <v>276</v>
      </c>
      <c r="S612" s="48">
        <v>5</v>
      </c>
      <c r="T612" s="48">
        <v>1</v>
      </c>
      <c r="U612" s="48">
        <f t="shared" si="32"/>
        <v>0</v>
      </c>
      <c r="V612" s="50">
        <f t="shared" si="33"/>
        <v>3</v>
      </c>
      <c r="W612" s="51">
        <v>1613</v>
      </c>
      <c r="X612" s="51">
        <v>1367</v>
      </c>
      <c r="Y612" s="51">
        <v>0</v>
      </c>
      <c r="Z612" s="48" t="s">
        <v>776</v>
      </c>
      <c r="AA612" s="50"/>
      <c r="AB612" s="52"/>
      <c r="AC612" s="48"/>
      <c r="AD612" s="48"/>
      <c r="AE612" s="48"/>
      <c r="AF612" s="48"/>
    </row>
    <row r="613" spans="1:32" s="36" customFormat="1" ht="14.4" x14ac:dyDescent="0.3">
      <c r="A613" s="32" t="s">
        <v>95</v>
      </c>
      <c r="B613" s="32" t="s">
        <v>95</v>
      </c>
      <c r="C613" s="32" t="s">
        <v>95</v>
      </c>
      <c r="D613" s="32" t="s">
        <v>95</v>
      </c>
      <c r="E613" s="32" t="s">
        <v>95</v>
      </c>
      <c r="F613" s="32" t="s">
        <v>95</v>
      </c>
      <c r="G613" s="32" t="s">
        <v>95</v>
      </c>
      <c r="H613" s="32" t="s">
        <v>95</v>
      </c>
      <c r="I613" s="32" t="s">
        <v>95</v>
      </c>
      <c r="J613" s="32" t="s">
        <v>95</v>
      </c>
      <c r="K613" s="32" t="s">
        <v>95</v>
      </c>
      <c r="L613" s="32" t="s">
        <v>95</v>
      </c>
      <c r="M613" s="48">
        <v>721</v>
      </c>
      <c r="N613" s="48">
        <v>1</v>
      </c>
      <c r="O613" s="48" t="s">
        <v>433</v>
      </c>
      <c r="P613" s="48">
        <v>2000</v>
      </c>
      <c r="Q613" s="48">
        <v>2001</v>
      </c>
      <c r="R613" s="49">
        <v>415</v>
      </c>
      <c r="S613" s="48">
        <v>5</v>
      </c>
      <c r="T613" s="48">
        <v>1</v>
      </c>
      <c r="U613" s="48">
        <f t="shared" si="32"/>
        <v>0</v>
      </c>
      <c r="V613" s="50">
        <f t="shared" si="33"/>
        <v>5</v>
      </c>
      <c r="W613" s="51">
        <v>3774</v>
      </c>
      <c r="X613" s="51">
        <v>2140</v>
      </c>
      <c r="Y613" s="51">
        <v>0</v>
      </c>
      <c r="Z613" s="32" t="s">
        <v>95</v>
      </c>
      <c r="AA613" s="50"/>
      <c r="AB613" s="52"/>
      <c r="AC613" s="48"/>
      <c r="AD613" s="48"/>
      <c r="AE613" s="48"/>
      <c r="AF613" s="48"/>
    </row>
    <row r="614" spans="1:32" s="36" customFormat="1" ht="14.4" x14ac:dyDescent="0.3">
      <c r="A614" s="32" t="s">
        <v>95</v>
      </c>
      <c r="B614" s="32" t="s">
        <v>95</v>
      </c>
      <c r="C614" s="32" t="s">
        <v>95</v>
      </c>
      <c r="D614" s="32" t="s">
        <v>95</v>
      </c>
      <c r="E614" s="32" t="s">
        <v>95</v>
      </c>
      <c r="F614" s="32" t="s">
        <v>95</v>
      </c>
      <c r="G614" s="32" t="s">
        <v>95</v>
      </c>
      <c r="H614" s="32" t="s">
        <v>95</v>
      </c>
      <c r="I614" s="32" t="s">
        <v>95</v>
      </c>
      <c r="J614" s="32" t="s">
        <v>95</v>
      </c>
      <c r="K614" s="32" t="s">
        <v>95</v>
      </c>
      <c r="L614" s="32" t="s">
        <v>95</v>
      </c>
      <c r="M614" s="48">
        <v>728</v>
      </c>
      <c r="N614" s="48">
        <v>1</v>
      </c>
      <c r="O614" s="48" t="s">
        <v>346</v>
      </c>
      <c r="P614" s="48">
        <v>2000</v>
      </c>
      <c r="Q614" s="48">
        <v>2001</v>
      </c>
      <c r="R614" s="49">
        <v>195</v>
      </c>
      <c r="S614" s="48">
        <v>10</v>
      </c>
      <c r="T614" s="48">
        <v>1</v>
      </c>
      <c r="U614" s="48">
        <f t="shared" si="32"/>
        <v>0</v>
      </c>
      <c r="V614" s="50">
        <f t="shared" si="33"/>
        <v>2</v>
      </c>
      <c r="W614" s="51">
        <v>11003</v>
      </c>
      <c r="X614" s="51">
        <v>9530</v>
      </c>
      <c r="Y614" s="51">
        <v>0</v>
      </c>
      <c r="Z614" s="32" t="s">
        <v>95</v>
      </c>
      <c r="AA614" s="50"/>
      <c r="AB614" s="52"/>
      <c r="AC614" s="48"/>
      <c r="AD614" s="48"/>
      <c r="AE614" s="48"/>
      <c r="AF614" s="48"/>
    </row>
    <row r="615" spans="1:32" s="36" customFormat="1" ht="14.4" x14ac:dyDescent="0.3">
      <c r="A615" s="32" t="s">
        <v>95</v>
      </c>
      <c r="B615" s="32" t="s">
        <v>95</v>
      </c>
      <c r="C615" s="32" t="s">
        <v>95</v>
      </c>
      <c r="D615" s="32" t="s">
        <v>95</v>
      </c>
      <c r="E615" s="32" t="s">
        <v>95</v>
      </c>
      <c r="F615" s="32" t="s">
        <v>95</v>
      </c>
      <c r="G615" s="32" t="s">
        <v>95</v>
      </c>
      <c r="H615" s="32" t="s">
        <v>95</v>
      </c>
      <c r="I615" s="32" t="s">
        <v>95</v>
      </c>
      <c r="J615" s="32" t="s">
        <v>95</v>
      </c>
      <c r="K615" s="32" t="s">
        <v>95</v>
      </c>
      <c r="L615" s="32" t="s">
        <v>95</v>
      </c>
      <c r="M615" s="48">
        <v>756</v>
      </c>
      <c r="N615" s="48">
        <v>1</v>
      </c>
      <c r="O615" s="48" t="s">
        <v>477</v>
      </c>
      <c r="P615" s="48">
        <v>2000</v>
      </c>
      <c r="Q615" s="48">
        <v>2001</v>
      </c>
      <c r="R615" s="49">
        <v>350</v>
      </c>
      <c r="S615" s="48">
        <v>10</v>
      </c>
      <c r="T615" s="48">
        <v>0</v>
      </c>
      <c r="U615" s="48">
        <f t="shared" si="32"/>
        <v>0</v>
      </c>
      <c r="V615" s="50">
        <f t="shared" si="33"/>
        <v>4</v>
      </c>
      <c r="W615" s="51">
        <v>871</v>
      </c>
      <c r="X615" s="51">
        <v>1242</v>
      </c>
      <c r="Y615" s="51">
        <v>0</v>
      </c>
      <c r="Z615" s="32" t="s">
        <v>95</v>
      </c>
      <c r="AA615" s="50"/>
      <c r="AB615" s="52"/>
      <c r="AC615" s="48"/>
      <c r="AD615" s="48"/>
      <c r="AE615" s="48"/>
      <c r="AF615" s="48"/>
    </row>
    <row r="616" spans="1:32" s="36" customFormat="1" ht="14.4" x14ac:dyDescent="0.3">
      <c r="A616" s="32" t="s">
        <v>95</v>
      </c>
      <c r="B616" s="32" t="s">
        <v>95</v>
      </c>
      <c r="C616" s="32" t="s">
        <v>95</v>
      </c>
      <c r="D616" s="32" t="s">
        <v>95</v>
      </c>
      <c r="E616" s="32" t="s">
        <v>95</v>
      </c>
      <c r="F616" s="32" t="s">
        <v>95</v>
      </c>
      <c r="G616" s="32" t="s">
        <v>95</v>
      </c>
      <c r="H616" s="32" t="s">
        <v>95</v>
      </c>
      <c r="I616" s="32" t="s">
        <v>95</v>
      </c>
      <c r="J616" s="32" t="s">
        <v>95</v>
      </c>
      <c r="K616" s="32" t="s">
        <v>95</v>
      </c>
      <c r="L616" s="32" t="s">
        <v>95</v>
      </c>
      <c r="M616" s="48">
        <v>769</v>
      </c>
      <c r="N616" s="48">
        <v>1</v>
      </c>
      <c r="O616" s="48" t="s">
        <v>300</v>
      </c>
      <c r="P616" s="48">
        <v>2000</v>
      </c>
      <c r="Q616" s="48">
        <v>2001</v>
      </c>
      <c r="R616" s="49">
        <v>400</v>
      </c>
      <c r="S616" s="48">
        <v>10</v>
      </c>
      <c r="T616" s="48">
        <v>1</v>
      </c>
      <c r="U616" s="48">
        <f t="shared" si="32"/>
        <v>0</v>
      </c>
      <c r="V616" s="50">
        <f t="shared" si="33"/>
        <v>5</v>
      </c>
      <c r="W616" s="51">
        <v>1986</v>
      </c>
      <c r="X616" s="51">
        <v>1531</v>
      </c>
      <c r="Y616" s="51">
        <v>0</v>
      </c>
      <c r="Z616" s="32" t="s">
        <v>95</v>
      </c>
      <c r="AA616" s="50"/>
      <c r="AB616" s="52"/>
      <c r="AC616" s="48"/>
      <c r="AD616" s="48"/>
      <c r="AE616" s="48"/>
      <c r="AF616" s="48"/>
    </row>
    <row r="617" spans="1:32" s="36" customFormat="1" ht="14.4" x14ac:dyDescent="0.3">
      <c r="A617" s="32" t="s">
        <v>95</v>
      </c>
      <c r="B617" s="32" t="s">
        <v>95</v>
      </c>
      <c r="C617" s="32" t="s">
        <v>95</v>
      </c>
      <c r="D617" s="32" t="s">
        <v>95</v>
      </c>
      <c r="E617" s="32" t="s">
        <v>95</v>
      </c>
      <c r="F617" s="32" t="s">
        <v>95</v>
      </c>
      <c r="G617" s="32" t="s">
        <v>95</v>
      </c>
      <c r="H617" s="32" t="s">
        <v>95</v>
      </c>
      <c r="I617" s="32" t="s">
        <v>95</v>
      </c>
      <c r="J617" s="32" t="s">
        <v>95</v>
      </c>
      <c r="K617" s="32" t="s">
        <v>95</v>
      </c>
      <c r="L617" s="32" t="s">
        <v>95</v>
      </c>
      <c r="M617" s="48">
        <v>811</v>
      </c>
      <c r="N617" s="48">
        <v>1</v>
      </c>
      <c r="O617" s="48" t="s">
        <v>509</v>
      </c>
      <c r="P617" s="48">
        <v>2000</v>
      </c>
      <c r="Q617" s="48">
        <v>2001</v>
      </c>
      <c r="R617" s="49">
        <v>415</v>
      </c>
      <c r="S617" s="48">
        <v>5</v>
      </c>
      <c r="T617" s="48">
        <v>1</v>
      </c>
      <c r="U617" s="48">
        <f t="shared" si="32"/>
        <v>0</v>
      </c>
      <c r="V617" s="50">
        <f t="shared" si="33"/>
        <v>5</v>
      </c>
      <c r="W617" s="51">
        <v>1727</v>
      </c>
      <c r="X617" s="51">
        <v>1111</v>
      </c>
      <c r="Y617" s="51">
        <v>0</v>
      </c>
      <c r="Z617" s="32" t="s">
        <v>95</v>
      </c>
      <c r="AA617" s="50"/>
      <c r="AB617" s="52"/>
      <c r="AC617" s="48"/>
      <c r="AD617" s="48"/>
      <c r="AE617" s="48"/>
      <c r="AF617" s="48"/>
    </row>
    <row r="618" spans="1:32" s="36" customFormat="1" ht="14.4" x14ac:dyDescent="0.3">
      <c r="A618" s="32" t="s">
        <v>95</v>
      </c>
      <c r="B618" s="32" t="s">
        <v>95</v>
      </c>
      <c r="C618" s="32" t="s">
        <v>95</v>
      </c>
      <c r="D618" s="32" t="s">
        <v>95</v>
      </c>
      <c r="E618" s="32" t="s">
        <v>95</v>
      </c>
      <c r="F618" s="32" t="s">
        <v>95</v>
      </c>
      <c r="G618" s="32" t="s">
        <v>95</v>
      </c>
      <c r="H618" s="32" t="s">
        <v>95</v>
      </c>
      <c r="I618" s="32" t="s">
        <v>95</v>
      </c>
      <c r="J618" s="32" t="s">
        <v>95</v>
      </c>
      <c r="K618" s="32" t="s">
        <v>95</v>
      </c>
      <c r="L618" s="32" t="s">
        <v>95</v>
      </c>
      <c r="M618" s="48">
        <v>829</v>
      </c>
      <c r="N618" s="48">
        <v>1</v>
      </c>
      <c r="O618" s="48" t="s">
        <v>436</v>
      </c>
      <c r="P618" s="48">
        <v>2000</v>
      </c>
      <c r="Q618" s="48">
        <v>2001</v>
      </c>
      <c r="R618" s="49">
        <v>465</v>
      </c>
      <c r="S618" s="48">
        <v>6</v>
      </c>
      <c r="T618" s="48">
        <v>0</v>
      </c>
      <c r="U618" s="48">
        <f t="shared" si="32"/>
        <v>0</v>
      </c>
      <c r="V618" s="50">
        <f t="shared" si="33"/>
        <v>5</v>
      </c>
      <c r="W618" s="51">
        <v>2484</v>
      </c>
      <c r="X618" s="51">
        <v>2856</v>
      </c>
      <c r="Y618" s="51">
        <v>0</v>
      </c>
      <c r="Z618" s="32" t="s">
        <v>95</v>
      </c>
      <c r="AA618" s="50"/>
      <c r="AB618" s="52"/>
      <c r="AC618" s="48"/>
      <c r="AD618" s="48"/>
      <c r="AE618" s="48"/>
      <c r="AF618" s="48"/>
    </row>
    <row r="619" spans="1:32" s="36" customFormat="1" ht="14.4" x14ac:dyDescent="0.3">
      <c r="A619" s="32" t="s">
        <v>95</v>
      </c>
      <c r="B619" s="32" t="s">
        <v>95</v>
      </c>
      <c r="C619" s="32" t="s">
        <v>95</v>
      </c>
      <c r="D619" s="32" t="s">
        <v>95</v>
      </c>
      <c r="E619" s="32" t="s">
        <v>95</v>
      </c>
      <c r="F619" s="32" t="s">
        <v>95</v>
      </c>
      <c r="G619" s="32" t="s">
        <v>95</v>
      </c>
      <c r="H619" s="32" t="s">
        <v>95</v>
      </c>
      <c r="I619" s="32" t="s">
        <v>95</v>
      </c>
      <c r="J619" s="32" t="s">
        <v>95</v>
      </c>
      <c r="K619" s="32" t="s">
        <v>95</v>
      </c>
      <c r="L619" s="32" t="s">
        <v>95</v>
      </c>
      <c r="M619" s="48">
        <v>831</v>
      </c>
      <c r="N619" s="48">
        <v>1</v>
      </c>
      <c r="O619" s="48" t="s">
        <v>354</v>
      </c>
      <c r="P619" s="48">
        <v>2000</v>
      </c>
      <c r="Q619" s="48">
        <v>2001</v>
      </c>
      <c r="R619" s="49">
        <v>251.81</v>
      </c>
      <c r="S619" s="48">
        <v>10</v>
      </c>
      <c r="T619" s="48">
        <v>0</v>
      </c>
      <c r="U619" s="48">
        <f t="shared" si="32"/>
        <v>0</v>
      </c>
      <c r="V619" s="50">
        <f t="shared" si="33"/>
        <v>3</v>
      </c>
      <c r="W619" s="51">
        <v>7302</v>
      </c>
      <c r="X619" s="51">
        <v>12220</v>
      </c>
      <c r="Y619" s="51">
        <v>0</v>
      </c>
      <c r="Z619" s="32" t="s">
        <v>95</v>
      </c>
      <c r="AA619" s="50"/>
      <c r="AB619" s="52"/>
      <c r="AC619" s="48"/>
      <c r="AD619" s="48"/>
      <c r="AE619" s="48"/>
      <c r="AF619" s="48"/>
    </row>
    <row r="620" spans="1:32" s="36" customFormat="1" ht="14.4" x14ac:dyDescent="0.3">
      <c r="A620" s="32" t="s">
        <v>95</v>
      </c>
      <c r="B620" s="32" t="s">
        <v>95</v>
      </c>
      <c r="C620" s="32" t="s">
        <v>95</v>
      </c>
      <c r="D620" s="32" t="s">
        <v>95</v>
      </c>
      <c r="E620" s="32" t="s">
        <v>95</v>
      </c>
      <c r="F620" s="32" t="s">
        <v>95</v>
      </c>
      <c r="G620" s="32" t="s">
        <v>95</v>
      </c>
      <c r="H620" s="32" t="s">
        <v>95</v>
      </c>
      <c r="I620" s="32" t="s">
        <v>95</v>
      </c>
      <c r="J620" s="32" t="s">
        <v>95</v>
      </c>
      <c r="K620" s="32" t="s">
        <v>95</v>
      </c>
      <c r="L620" s="32" t="s">
        <v>95</v>
      </c>
      <c r="M620" s="48">
        <v>857</v>
      </c>
      <c r="N620" s="48">
        <v>1</v>
      </c>
      <c r="O620" s="48" t="s">
        <v>529</v>
      </c>
      <c r="P620" s="48">
        <v>2000</v>
      </c>
      <c r="Q620" s="48">
        <v>2001</v>
      </c>
      <c r="R620" s="49">
        <v>415</v>
      </c>
      <c r="S620" s="48">
        <v>10</v>
      </c>
      <c r="T620" s="48">
        <v>0</v>
      </c>
      <c r="U620" s="48">
        <f t="shared" si="32"/>
        <v>0</v>
      </c>
      <c r="V620" s="50">
        <f t="shared" si="33"/>
        <v>5</v>
      </c>
      <c r="W620" s="51">
        <v>924</v>
      </c>
      <c r="X620" s="51">
        <v>954</v>
      </c>
      <c r="Y620" s="51">
        <v>0</v>
      </c>
      <c r="Z620" s="48" t="s">
        <v>771</v>
      </c>
      <c r="AA620" s="50"/>
      <c r="AB620" s="52"/>
      <c r="AC620" s="48"/>
      <c r="AD620" s="48"/>
      <c r="AE620" s="48"/>
      <c r="AF620" s="48"/>
    </row>
    <row r="621" spans="1:32" s="36" customFormat="1" ht="14.4" x14ac:dyDescent="0.3">
      <c r="A621" s="32" t="s">
        <v>95</v>
      </c>
      <c r="B621" s="32" t="s">
        <v>95</v>
      </c>
      <c r="C621" s="32" t="s">
        <v>95</v>
      </c>
      <c r="D621" s="32" t="s">
        <v>95</v>
      </c>
      <c r="E621" s="32" t="s">
        <v>95</v>
      </c>
      <c r="F621" s="32" t="s">
        <v>95</v>
      </c>
      <c r="G621" s="32" t="s">
        <v>95</v>
      </c>
      <c r="H621" s="32" t="s">
        <v>95</v>
      </c>
      <c r="I621" s="32" t="s">
        <v>95</v>
      </c>
      <c r="J621" s="32" t="s">
        <v>95</v>
      </c>
      <c r="K621" s="32" t="s">
        <v>95</v>
      </c>
      <c r="L621" s="32" t="s">
        <v>95</v>
      </c>
      <c r="M621" s="48">
        <v>876</v>
      </c>
      <c r="N621" s="48">
        <v>1</v>
      </c>
      <c r="O621" s="48" t="s">
        <v>356</v>
      </c>
      <c r="P621" s="48">
        <v>2000</v>
      </c>
      <c r="Q621" s="48">
        <v>2001</v>
      </c>
      <c r="R621" s="49">
        <v>109</v>
      </c>
      <c r="S621" s="48">
        <v>10</v>
      </c>
      <c r="T621" s="48">
        <v>1</v>
      </c>
      <c r="U621" s="48">
        <f t="shared" si="32"/>
        <v>0</v>
      </c>
      <c r="V621" s="50">
        <f t="shared" si="33"/>
        <v>2</v>
      </c>
      <c r="W621" s="51">
        <v>2209</v>
      </c>
      <c r="X621" s="51">
        <v>1882</v>
      </c>
      <c r="Y621" s="51">
        <v>0</v>
      </c>
      <c r="Z621" s="32" t="s">
        <v>95</v>
      </c>
      <c r="AA621" s="50"/>
      <c r="AB621" s="52"/>
      <c r="AC621" s="48"/>
      <c r="AD621" s="48"/>
      <c r="AE621" s="48"/>
      <c r="AF621" s="48"/>
    </row>
    <row r="622" spans="1:32" s="36" customFormat="1" ht="14.4" x14ac:dyDescent="0.3">
      <c r="A622" s="32" t="s">
        <v>95</v>
      </c>
      <c r="B622" s="32" t="s">
        <v>95</v>
      </c>
      <c r="C622" s="32" t="s">
        <v>95</v>
      </c>
      <c r="D622" s="32" t="s">
        <v>95</v>
      </c>
      <c r="E622" s="32" t="s">
        <v>95</v>
      </c>
      <c r="F622" s="32" t="s">
        <v>95</v>
      </c>
      <c r="G622" s="32" t="s">
        <v>95</v>
      </c>
      <c r="H622" s="32" t="s">
        <v>95</v>
      </c>
      <c r="I622" s="32" t="s">
        <v>95</v>
      </c>
      <c r="J622" s="32" t="s">
        <v>95</v>
      </c>
      <c r="K622" s="32" t="s">
        <v>95</v>
      </c>
      <c r="L622" s="32" t="s">
        <v>95</v>
      </c>
      <c r="M622" s="48">
        <v>877</v>
      </c>
      <c r="N622" s="48">
        <v>1</v>
      </c>
      <c r="O622" s="48" t="s">
        <v>261</v>
      </c>
      <c r="P622" s="48">
        <v>2000</v>
      </c>
      <c r="Q622" s="48">
        <v>2001</v>
      </c>
      <c r="R622" s="49">
        <v>171</v>
      </c>
      <c r="S622" s="48">
        <v>10</v>
      </c>
      <c r="T622" s="48">
        <v>1</v>
      </c>
      <c r="U622" s="48">
        <f t="shared" si="32"/>
        <v>0</v>
      </c>
      <c r="V622" s="50">
        <f t="shared" si="33"/>
        <v>2</v>
      </c>
      <c r="W622" s="51">
        <v>5286</v>
      </c>
      <c r="X622" s="51">
        <v>4867</v>
      </c>
      <c r="Y622" s="51">
        <v>0</v>
      </c>
      <c r="Z622" s="48" t="s">
        <v>777</v>
      </c>
      <c r="AA622" s="50"/>
      <c r="AB622" s="52"/>
      <c r="AC622" s="48"/>
      <c r="AD622" s="48"/>
      <c r="AE622" s="48"/>
      <c r="AF622" s="48"/>
    </row>
    <row r="623" spans="1:32" s="36" customFormat="1" ht="14.4" x14ac:dyDescent="0.3">
      <c r="A623" s="32" t="s">
        <v>95</v>
      </c>
      <c r="B623" s="32" t="s">
        <v>95</v>
      </c>
      <c r="C623" s="32" t="s">
        <v>95</v>
      </c>
      <c r="D623" s="32" t="s">
        <v>95</v>
      </c>
      <c r="E623" s="32" t="s">
        <v>95</v>
      </c>
      <c r="F623" s="32" t="s">
        <v>95</v>
      </c>
      <c r="G623" s="32" t="s">
        <v>95</v>
      </c>
      <c r="H623" s="32" t="s">
        <v>95</v>
      </c>
      <c r="I623" s="32" t="s">
        <v>95</v>
      </c>
      <c r="J623" s="32" t="s">
        <v>95</v>
      </c>
      <c r="K623" s="32" t="s">
        <v>95</v>
      </c>
      <c r="L623" s="32" t="s">
        <v>95</v>
      </c>
      <c r="M623" s="48">
        <v>881</v>
      </c>
      <c r="N623" s="48">
        <v>1</v>
      </c>
      <c r="O623" s="48" t="s">
        <v>359</v>
      </c>
      <c r="P623" s="48">
        <v>2000</v>
      </c>
      <c r="Q623" s="48">
        <v>2001</v>
      </c>
      <c r="R623" s="49">
        <v>250</v>
      </c>
      <c r="S623" s="48">
        <v>8</v>
      </c>
      <c r="T623" s="48">
        <v>1</v>
      </c>
      <c r="U623" s="48">
        <f t="shared" si="32"/>
        <v>0</v>
      </c>
      <c r="V623" s="50">
        <f t="shared" si="33"/>
        <v>3</v>
      </c>
      <c r="W623" s="51">
        <v>592</v>
      </c>
      <c r="X623" s="51">
        <v>575</v>
      </c>
      <c r="Y623" s="51">
        <v>0</v>
      </c>
      <c r="Z623" s="32" t="s">
        <v>95</v>
      </c>
      <c r="AA623" s="50"/>
      <c r="AB623" s="52"/>
      <c r="AC623" s="48"/>
      <c r="AD623" s="48"/>
      <c r="AE623" s="48"/>
      <c r="AF623" s="48"/>
    </row>
    <row r="624" spans="1:32" s="36" customFormat="1" ht="14.4" x14ac:dyDescent="0.3">
      <c r="A624" s="32" t="s">
        <v>95</v>
      </c>
      <c r="B624" s="32" t="s">
        <v>95</v>
      </c>
      <c r="C624" s="32" t="s">
        <v>95</v>
      </c>
      <c r="D624" s="32" t="s">
        <v>95</v>
      </c>
      <c r="E624" s="32" t="s">
        <v>95</v>
      </c>
      <c r="F624" s="32" t="s">
        <v>95</v>
      </c>
      <c r="G624" s="32" t="s">
        <v>95</v>
      </c>
      <c r="H624" s="32" t="s">
        <v>95</v>
      </c>
      <c r="I624" s="32" t="s">
        <v>95</v>
      </c>
      <c r="J624" s="32" t="s">
        <v>95</v>
      </c>
      <c r="K624" s="32" t="s">
        <v>95</v>
      </c>
      <c r="L624" s="32" t="s">
        <v>95</v>
      </c>
      <c r="M624" s="48">
        <v>882</v>
      </c>
      <c r="N624" s="48">
        <v>1</v>
      </c>
      <c r="O624" s="48" t="s">
        <v>360</v>
      </c>
      <c r="P624" s="48">
        <v>2000</v>
      </c>
      <c r="Q624" s="48">
        <v>2001</v>
      </c>
      <c r="R624" s="49">
        <v>275</v>
      </c>
      <c r="S624" s="48">
        <v>10</v>
      </c>
      <c r="T624" s="48">
        <v>1</v>
      </c>
      <c r="U624" s="48">
        <f t="shared" si="32"/>
        <v>0</v>
      </c>
      <c r="V624" s="50">
        <f t="shared" si="33"/>
        <v>3</v>
      </c>
      <c r="W624" s="51">
        <v>2198</v>
      </c>
      <c r="X624" s="51">
        <v>2150</v>
      </c>
      <c r="Y624" s="51">
        <v>1</v>
      </c>
      <c r="Z624" s="32" t="s">
        <v>95</v>
      </c>
      <c r="AA624" s="50"/>
      <c r="AB624" s="52"/>
      <c r="AC624" s="48"/>
      <c r="AD624" s="48"/>
      <c r="AE624" s="48"/>
      <c r="AF624" s="48"/>
    </row>
    <row r="625" spans="1:32" s="36" customFormat="1" ht="14.4" x14ac:dyDescent="0.3">
      <c r="A625" s="32" t="s">
        <v>95</v>
      </c>
      <c r="B625" s="32" t="s">
        <v>95</v>
      </c>
      <c r="C625" s="32" t="s">
        <v>95</v>
      </c>
      <c r="D625" s="32" t="s">
        <v>95</v>
      </c>
      <c r="E625" s="32" t="s">
        <v>95</v>
      </c>
      <c r="F625" s="32" t="s">
        <v>95</v>
      </c>
      <c r="G625" s="32" t="s">
        <v>95</v>
      </c>
      <c r="H625" s="32" t="s">
        <v>95</v>
      </c>
      <c r="I625" s="32" t="s">
        <v>95</v>
      </c>
      <c r="J625" s="32" t="s">
        <v>95</v>
      </c>
      <c r="K625" s="32" t="s">
        <v>95</v>
      </c>
      <c r="L625" s="32" t="s">
        <v>95</v>
      </c>
      <c r="M625" s="48">
        <v>885</v>
      </c>
      <c r="N625" s="48">
        <v>1</v>
      </c>
      <c r="O625" s="48" t="s">
        <v>362</v>
      </c>
      <c r="P625" s="48">
        <v>2000</v>
      </c>
      <c r="Q625" s="48">
        <v>2001</v>
      </c>
      <c r="R625" s="49">
        <v>65</v>
      </c>
      <c r="S625" s="48">
        <v>8</v>
      </c>
      <c r="T625" s="48">
        <v>1</v>
      </c>
      <c r="U625" s="48">
        <f t="shared" si="32"/>
        <v>0</v>
      </c>
      <c r="V625" s="50">
        <f t="shared" si="33"/>
        <v>1</v>
      </c>
      <c r="W625" s="51">
        <v>2646</v>
      </c>
      <c r="X625" s="51">
        <v>2424</v>
      </c>
      <c r="Y625" s="51">
        <v>0</v>
      </c>
      <c r="Z625" s="48" t="s">
        <v>765</v>
      </c>
      <c r="AA625" s="50"/>
      <c r="AB625" s="52"/>
      <c r="AC625" s="48"/>
      <c r="AD625" s="48"/>
      <c r="AE625" s="48"/>
      <c r="AF625" s="48"/>
    </row>
    <row r="626" spans="1:32" s="36" customFormat="1" ht="14.4" x14ac:dyDescent="0.3">
      <c r="A626" s="32" t="s">
        <v>95</v>
      </c>
      <c r="B626" s="32" t="s">
        <v>95</v>
      </c>
      <c r="C626" s="32" t="s">
        <v>95</v>
      </c>
      <c r="D626" s="32" t="s">
        <v>95</v>
      </c>
      <c r="E626" s="32" t="s">
        <v>95</v>
      </c>
      <c r="F626" s="32" t="s">
        <v>95</v>
      </c>
      <c r="G626" s="32" t="s">
        <v>95</v>
      </c>
      <c r="H626" s="32" t="s">
        <v>95</v>
      </c>
      <c r="I626" s="32" t="s">
        <v>95</v>
      </c>
      <c r="J626" s="32" t="s">
        <v>95</v>
      </c>
      <c r="K626" s="32" t="s">
        <v>95</v>
      </c>
      <c r="L626" s="32" t="s">
        <v>95</v>
      </c>
      <c r="M626" s="48">
        <v>914</v>
      </c>
      <c r="N626" s="48">
        <v>1</v>
      </c>
      <c r="O626" s="48" t="s">
        <v>438</v>
      </c>
      <c r="P626" s="48">
        <v>2000</v>
      </c>
      <c r="Q626" s="48">
        <v>2001</v>
      </c>
      <c r="R626" s="49">
        <v>1300</v>
      </c>
      <c r="S626" s="48">
        <v>5</v>
      </c>
      <c r="T626" s="48">
        <v>1</v>
      </c>
      <c r="U626" s="48">
        <f t="shared" si="32"/>
        <v>0</v>
      </c>
      <c r="V626" s="50">
        <f t="shared" si="33"/>
        <v>10</v>
      </c>
      <c r="W626" s="51">
        <v>442</v>
      </c>
      <c r="X626" s="51">
        <v>390</v>
      </c>
      <c r="Y626" s="51">
        <v>0</v>
      </c>
      <c r="Z626" s="32" t="s">
        <v>95</v>
      </c>
      <c r="AA626" s="50"/>
      <c r="AB626" s="52"/>
      <c r="AC626" s="48"/>
      <c r="AD626" s="48"/>
      <c r="AE626" s="48"/>
      <c r="AF626" s="48"/>
    </row>
    <row r="627" spans="1:32" s="36" customFormat="1" ht="14.4" x14ac:dyDescent="0.3">
      <c r="A627" s="32" t="s">
        <v>95</v>
      </c>
      <c r="B627" s="32" t="s">
        <v>95</v>
      </c>
      <c r="C627" s="32" t="s">
        <v>95</v>
      </c>
      <c r="D627" s="32" t="s">
        <v>95</v>
      </c>
      <c r="E627" s="32" t="s">
        <v>95</v>
      </c>
      <c r="F627" s="32" t="s">
        <v>95</v>
      </c>
      <c r="G627" s="32" t="s">
        <v>95</v>
      </c>
      <c r="H627" s="32" t="s">
        <v>95</v>
      </c>
      <c r="I627" s="32" t="s">
        <v>95</v>
      </c>
      <c r="J627" s="32" t="s">
        <v>95</v>
      </c>
      <c r="K627" s="32" t="s">
        <v>95</v>
      </c>
      <c r="L627" s="32" t="s">
        <v>95</v>
      </c>
      <c r="M627" s="48">
        <v>2144</v>
      </c>
      <c r="N627" s="48">
        <v>1</v>
      </c>
      <c r="O627" s="48" t="s">
        <v>530</v>
      </c>
      <c r="P627" s="48">
        <v>2000</v>
      </c>
      <c r="Q627" s="48">
        <v>2001</v>
      </c>
      <c r="R627" s="49">
        <v>415</v>
      </c>
      <c r="S627" s="48">
        <v>10</v>
      </c>
      <c r="T627" s="48">
        <v>1</v>
      </c>
      <c r="U627" s="48">
        <f t="shared" si="32"/>
        <v>0</v>
      </c>
      <c r="V627" s="50">
        <f t="shared" si="33"/>
        <v>5</v>
      </c>
      <c r="W627" s="51">
        <v>3565</v>
      </c>
      <c r="X627" s="51">
        <v>2027</v>
      </c>
      <c r="Y627" s="51">
        <v>1</v>
      </c>
      <c r="Z627" s="32" t="s">
        <v>95</v>
      </c>
      <c r="AA627" s="50"/>
      <c r="AB627" s="52"/>
      <c r="AC627" s="48"/>
      <c r="AD627" s="48"/>
      <c r="AE627" s="48"/>
      <c r="AF627" s="48"/>
    </row>
    <row r="628" spans="1:32" s="36" customFormat="1" ht="14.4" x14ac:dyDescent="0.3">
      <c r="A628" s="32" t="s">
        <v>95</v>
      </c>
      <c r="B628" s="32" t="s">
        <v>95</v>
      </c>
      <c r="C628" s="32" t="s">
        <v>95</v>
      </c>
      <c r="D628" s="32" t="s">
        <v>95</v>
      </c>
      <c r="E628" s="32" t="s">
        <v>95</v>
      </c>
      <c r="F628" s="32" t="s">
        <v>95</v>
      </c>
      <c r="G628" s="32" t="s">
        <v>95</v>
      </c>
      <c r="H628" s="32" t="s">
        <v>95</v>
      </c>
      <c r="I628" s="32" t="s">
        <v>95</v>
      </c>
      <c r="J628" s="32" t="s">
        <v>95</v>
      </c>
      <c r="K628" s="32" t="s">
        <v>95</v>
      </c>
      <c r="L628" s="32" t="s">
        <v>95</v>
      </c>
      <c r="M628" s="48">
        <v>2154</v>
      </c>
      <c r="N628" s="48">
        <v>1</v>
      </c>
      <c r="O628" s="48" t="s">
        <v>365</v>
      </c>
      <c r="P628" s="48">
        <v>2000</v>
      </c>
      <c r="Q628" s="48">
        <v>2001</v>
      </c>
      <c r="R628" s="49">
        <v>53.69</v>
      </c>
      <c r="S628" s="48">
        <v>10</v>
      </c>
      <c r="T628" s="48">
        <v>0</v>
      </c>
      <c r="U628" s="48">
        <f t="shared" si="32"/>
        <v>0</v>
      </c>
      <c r="V628" s="50">
        <f t="shared" si="33"/>
        <v>1</v>
      </c>
      <c r="W628" s="51">
        <v>2268</v>
      </c>
      <c r="X628" s="51">
        <v>2456</v>
      </c>
      <c r="Y628" s="51">
        <v>0</v>
      </c>
      <c r="Z628" s="48" t="s">
        <v>217</v>
      </c>
      <c r="AA628" s="50"/>
      <c r="AB628" s="52"/>
      <c r="AC628" s="48"/>
      <c r="AD628" s="48"/>
      <c r="AE628" s="48"/>
      <c r="AF628" s="48"/>
    </row>
    <row r="629" spans="1:32" s="36" customFormat="1" ht="14.4" x14ac:dyDescent="0.3">
      <c r="A629" s="32" t="s">
        <v>95</v>
      </c>
      <c r="B629" s="32" t="s">
        <v>95</v>
      </c>
      <c r="C629" s="32" t="s">
        <v>95</v>
      </c>
      <c r="D629" s="32" t="s">
        <v>95</v>
      </c>
      <c r="E629" s="32" t="s">
        <v>95</v>
      </c>
      <c r="F629" s="32" t="s">
        <v>95</v>
      </c>
      <c r="G629" s="32" t="s">
        <v>95</v>
      </c>
      <c r="H629" s="32" t="s">
        <v>95</v>
      </c>
      <c r="I629" s="32" t="s">
        <v>95</v>
      </c>
      <c r="J629" s="32" t="s">
        <v>95</v>
      </c>
      <c r="K629" s="32" t="s">
        <v>95</v>
      </c>
      <c r="L629" s="32" t="s">
        <v>95</v>
      </c>
      <c r="M629" s="48">
        <v>2365</v>
      </c>
      <c r="N629" s="48">
        <v>1</v>
      </c>
      <c r="O629" s="48" t="s">
        <v>4</v>
      </c>
      <c r="P629" s="48">
        <v>2000</v>
      </c>
      <c r="Q629" s="48">
        <v>2001</v>
      </c>
      <c r="R629" s="49">
        <v>400</v>
      </c>
      <c r="S629" s="48">
        <v>10</v>
      </c>
      <c r="T629" s="48">
        <v>1</v>
      </c>
      <c r="U629" s="48">
        <f t="shared" si="32"/>
        <v>0</v>
      </c>
      <c r="V629" s="50">
        <f t="shared" si="33"/>
        <v>5</v>
      </c>
      <c r="W629" s="51">
        <v>2205</v>
      </c>
      <c r="X629" s="51">
        <v>980</v>
      </c>
      <c r="Y629" s="51">
        <v>0</v>
      </c>
      <c r="Z629" s="48" t="s">
        <v>778</v>
      </c>
      <c r="AA629" s="50"/>
      <c r="AB629" s="52"/>
      <c r="AC629" s="48"/>
      <c r="AD629" s="48"/>
      <c r="AE629" s="48"/>
      <c r="AF629" s="48"/>
    </row>
    <row r="630" spans="1:32" s="36" customFormat="1" ht="14.4" x14ac:dyDescent="0.3">
      <c r="A630" s="32" t="s">
        <v>95</v>
      </c>
      <c r="B630" s="32" t="s">
        <v>95</v>
      </c>
      <c r="C630" s="32" t="s">
        <v>95</v>
      </c>
      <c r="D630" s="32" t="s">
        <v>95</v>
      </c>
      <c r="E630" s="32" t="s">
        <v>95</v>
      </c>
      <c r="F630" s="32" t="s">
        <v>95</v>
      </c>
      <c r="G630" s="32" t="s">
        <v>95</v>
      </c>
      <c r="H630" s="32" t="s">
        <v>95</v>
      </c>
      <c r="I630" s="32" t="s">
        <v>95</v>
      </c>
      <c r="J630" s="32" t="s">
        <v>95</v>
      </c>
      <c r="K630" s="32" t="s">
        <v>95</v>
      </c>
      <c r="L630" s="32" t="s">
        <v>95</v>
      </c>
      <c r="M630" s="48">
        <v>2365</v>
      </c>
      <c r="N630" s="48">
        <v>1</v>
      </c>
      <c r="O630" s="48" t="s">
        <v>4</v>
      </c>
      <c r="P630" s="48">
        <v>2000</v>
      </c>
      <c r="Q630" s="48">
        <v>2001</v>
      </c>
      <c r="R630" s="49">
        <v>50</v>
      </c>
      <c r="S630" s="48">
        <v>10</v>
      </c>
      <c r="T630" s="48">
        <v>1</v>
      </c>
      <c r="U630" s="48">
        <f t="shared" si="32"/>
        <v>0</v>
      </c>
      <c r="V630" s="50">
        <f t="shared" si="33"/>
        <v>1</v>
      </c>
      <c r="W630" s="51">
        <v>2047</v>
      </c>
      <c r="X630" s="51">
        <v>1098</v>
      </c>
      <c r="Y630" s="51">
        <v>0</v>
      </c>
      <c r="Z630" s="32" t="s">
        <v>95</v>
      </c>
      <c r="AA630" s="50"/>
      <c r="AB630" s="52"/>
      <c r="AC630" s="48"/>
      <c r="AD630" s="48"/>
      <c r="AE630" s="48"/>
      <c r="AF630" s="48"/>
    </row>
    <row r="631" spans="1:32" s="36" customFormat="1" ht="14.4" x14ac:dyDescent="0.3">
      <c r="A631" s="32" t="s">
        <v>95</v>
      </c>
      <c r="B631" s="32" t="s">
        <v>95</v>
      </c>
      <c r="C631" s="32" t="s">
        <v>95</v>
      </c>
      <c r="D631" s="32" t="s">
        <v>95</v>
      </c>
      <c r="E631" s="32" t="s">
        <v>95</v>
      </c>
      <c r="F631" s="32" t="s">
        <v>95</v>
      </c>
      <c r="G631" s="32" t="s">
        <v>95</v>
      </c>
      <c r="H631" s="32" t="s">
        <v>95</v>
      </c>
      <c r="I631" s="32" t="s">
        <v>95</v>
      </c>
      <c r="J631" s="32" t="s">
        <v>95</v>
      </c>
      <c r="K631" s="32" t="s">
        <v>95</v>
      </c>
      <c r="L631" s="32" t="s">
        <v>95</v>
      </c>
      <c r="M631" s="48">
        <v>2689</v>
      </c>
      <c r="N631" s="48">
        <v>1</v>
      </c>
      <c r="O631" s="48" t="s">
        <v>531</v>
      </c>
      <c r="P631" s="48">
        <v>2000</v>
      </c>
      <c r="Q631" s="48">
        <v>2001</v>
      </c>
      <c r="R631" s="49">
        <v>245.04</v>
      </c>
      <c r="S631" s="48">
        <v>10</v>
      </c>
      <c r="T631" s="48">
        <v>0</v>
      </c>
      <c r="U631" s="48">
        <f t="shared" si="32"/>
        <v>0</v>
      </c>
      <c r="V631" s="50">
        <f t="shared" si="33"/>
        <v>3</v>
      </c>
      <c r="W631" s="51">
        <v>1603</v>
      </c>
      <c r="X631" s="51">
        <v>1945</v>
      </c>
      <c r="Y631" s="51">
        <v>0</v>
      </c>
      <c r="Z631" s="32" t="s">
        <v>95</v>
      </c>
      <c r="AA631" s="50"/>
      <c r="AB631" s="52"/>
      <c r="AC631" s="48"/>
      <c r="AD631" s="48"/>
      <c r="AE631" s="48"/>
      <c r="AF631" s="48"/>
    </row>
    <row r="632" spans="1:32" s="36" customFormat="1" ht="14.4" x14ac:dyDescent="0.3">
      <c r="A632" s="32" t="s">
        <v>95</v>
      </c>
      <c r="B632" s="32" t="s">
        <v>95</v>
      </c>
      <c r="C632" s="32" t="s">
        <v>95</v>
      </c>
      <c r="D632" s="32" t="s">
        <v>95</v>
      </c>
      <c r="E632" s="32" t="s">
        <v>95</v>
      </c>
      <c r="F632" s="32" t="s">
        <v>95</v>
      </c>
      <c r="G632" s="32" t="s">
        <v>95</v>
      </c>
      <c r="H632" s="32" t="s">
        <v>95</v>
      </c>
      <c r="I632" s="32" t="s">
        <v>95</v>
      </c>
      <c r="J632" s="32" t="s">
        <v>95</v>
      </c>
      <c r="K632" s="32" t="s">
        <v>95</v>
      </c>
      <c r="L632" s="32" t="s">
        <v>95</v>
      </c>
      <c r="M632" s="48">
        <v>2889</v>
      </c>
      <c r="N632" s="48">
        <v>1</v>
      </c>
      <c r="O632" s="48" t="s">
        <v>532</v>
      </c>
      <c r="P632" s="48">
        <v>2000</v>
      </c>
      <c r="Q632" s="48">
        <v>2001</v>
      </c>
      <c r="R632" s="49">
        <v>307.22000000000003</v>
      </c>
      <c r="S632" s="48">
        <v>5</v>
      </c>
      <c r="T632" s="48">
        <v>1</v>
      </c>
      <c r="U632" s="48">
        <f t="shared" si="32"/>
        <v>0</v>
      </c>
      <c r="V632" s="50">
        <f t="shared" si="33"/>
        <v>4</v>
      </c>
      <c r="W632" s="51">
        <v>1264</v>
      </c>
      <c r="X632" s="51">
        <v>827</v>
      </c>
      <c r="Y632" s="51">
        <v>0</v>
      </c>
      <c r="Z632" s="32" t="s">
        <v>95</v>
      </c>
      <c r="AA632" s="50"/>
      <c r="AB632" s="52"/>
      <c r="AC632" s="48"/>
      <c r="AD632" s="48"/>
      <c r="AE632" s="48"/>
      <c r="AF632" s="48"/>
    </row>
    <row r="633" spans="1:32" s="36" customFormat="1" ht="14.4" x14ac:dyDescent="0.3">
      <c r="A633" s="32" t="s">
        <v>95</v>
      </c>
      <c r="B633" s="32" t="s">
        <v>95</v>
      </c>
      <c r="C633" s="32" t="s">
        <v>95</v>
      </c>
      <c r="D633" s="32" t="s">
        <v>95</v>
      </c>
      <c r="E633" s="32" t="s">
        <v>95</v>
      </c>
      <c r="F633" s="32" t="s">
        <v>95</v>
      </c>
      <c r="G633" s="32" t="s">
        <v>95</v>
      </c>
      <c r="H633" s="32" t="s">
        <v>95</v>
      </c>
      <c r="I633" s="32" t="s">
        <v>95</v>
      </c>
      <c r="J633" s="32" t="s">
        <v>95</v>
      </c>
      <c r="K633" s="32" t="s">
        <v>95</v>
      </c>
      <c r="L633" s="32" t="s">
        <v>95</v>
      </c>
      <c r="M633" s="48">
        <v>2890</v>
      </c>
      <c r="N633" s="48">
        <v>1</v>
      </c>
      <c r="O633" s="48" t="s">
        <v>533</v>
      </c>
      <c r="P633" s="48">
        <v>2000</v>
      </c>
      <c r="Q633" s="48">
        <v>2001</v>
      </c>
      <c r="R633" s="49">
        <v>800</v>
      </c>
      <c r="S633" s="48">
        <v>10</v>
      </c>
      <c r="T633" s="48">
        <v>1</v>
      </c>
      <c r="U633" s="48">
        <f t="shared" si="32"/>
        <v>0</v>
      </c>
      <c r="V633" s="50">
        <f t="shared" si="33"/>
        <v>9</v>
      </c>
      <c r="W633" s="51">
        <v>812</v>
      </c>
      <c r="X633" s="51">
        <v>271</v>
      </c>
      <c r="Y633" s="51">
        <v>0</v>
      </c>
      <c r="Z633" s="32" t="s">
        <v>95</v>
      </c>
      <c r="AA633" s="50"/>
      <c r="AB633" s="52"/>
      <c r="AC633" s="48"/>
      <c r="AD633" s="48"/>
      <c r="AE633" s="48"/>
      <c r="AF633" s="48"/>
    </row>
    <row r="634" spans="1:32" s="36" customFormat="1" ht="14.4" x14ac:dyDescent="0.3">
      <c r="A634" s="32" t="s">
        <v>95</v>
      </c>
      <c r="B634" s="32" t="s">
        <v>95</v>
      </c>
      <c r="C634" s="32" t="s">
        <v>95</v>
      </c>
      <c r="D634" s="32" t="s">
        <v>95</v>
      </c>
      <c r="E634" s="32" t="s">
        <v>95</v>
      </c>
      <c r="F634" s="32" t="s">
        <v>95</v>
      </c>
      <c r="G634" s="32" t="s">
        <v>95</v>
      </c>
      <c r="H634" s="32" t="s">
        <v>95</v>
      </c>
      <c r="I634" s="32" t="s">
        <v>95</v>
      </c>
      <c r="J634" s="32" t="s">
        <v>95</v>
      </c>
      <c r="K634" s="32" t="s">
        <v>95</v>
      </c>
      <c r="L634" s="32" t="s">
        <v>95</v>
      </c>
      <c r="M634" s="48">
        <v>1.2</v>
      </c>
      <c r="N634" s="48">
        <v>3</v>
      </c>
      <c r="O634" s="48" t="s">
        <v>446</v>
      </c>
      <c r="P634" s="48">
        <v>2000</v>
      </c>
      <c r="Q634" s="48">
        <v>2002</v>
      </c>
      <c r="R634" s="49">
        <v>735</v>
      </c>
      <c r="S634" s="48">
        <v>8</v>
      </c>
      <c r="T634" s="48">
        <v>1</v>
      </c>
      <c r="U634" s="48">
        <f t="shared" si="32"/>
        <v>1</v>
      </c>
      <c r="V634" s="50">
        <f t="shared" si="33"/>
        <v>8</v>
      </c>
      <c r="W634" s="51">
        <v>110513</v>
      </c>
      <c r="X634" s="51">
        <v>41918</v>
      </c>
      <c r="Y634" s="51">
        <v>0</v>
      </c>
      <c r="Z634" s="32" t="s">
        <v>95</v>
      </c>
      <c r="AA634" s="50"/>
      <c r="AB634" s="52"/>
      <c r="AC634" s="48"/>
      <c r="AD634" s="48"/>
      <c r="AE634" s="48"/>
      <c r="AF634" s="48"/>
    </row>
    <row r="635" spans="1:32" s="36" customFormat="1" ht="14.4" x14ac:dyDescent="0.3">
      <c r="A635" s="32" t="s">
        <v>95</v>
      </c>
      <c r="B635" s="32" t="s">
        <v>95</v>
      </c>
      <c r="C635" s="32" t="s">
        <v>95</v>
      </c>
      <c r="D635" s="32" t="s">
        <v>95</v>
      </c>
      <c r="E635" s="32" t="s">
        <v>95</v>
      </c>
      <c r="F635" s="32" t="s">
        <v>95</v>
      </c>
      <c r="G635" s="32" t="s">
        <v>95</v>
      </c>
      <c r="H635" s="32" t="s">
        <v>95</v>
      </c>
      <c r="I635" s="32" t="s">
        <v>95</v>
      </c>
      <c r="J635" s="32" t="s">
        <v>95</v>
      </c>
      <c r="K635" s="32" t="s">
        <v>95</v>
      </c>
      <c r="L635" s="32" t="s">
        <v>95</v>
      </c>
      <c r="M635" s="48">
        <v>624</v>
      </c>
      <c r="N635" s="48">
        <v>1</v>
      </c>
      <c r="O635" s="48" t="s">
        <v>392</v>
      </c>
      <c r="P635" s="48">
        <v>2000</v>
      </c>
      <c r="Q635" s="48">
        <v>2002</v>
      </c>
      <c r="R635" s="49">
        <v>530</v>
      </c>
      <c r="S635" s="48">
        <v>6</v>
      </c>
      <c r="T635" s="48">
        <v>1</v>
      </c>
      <c r="U635" s="48">
        <f t="shared" si="32"/>
        <v>1</v>
      </c>
      <c r="V635" s="50">
        <f t="shared" si="33"/>
        <v>6</v>
      </c>
      <c r="W635" s="51">
        <v>15019</v>
      </c>
      <c r="X635" s="51">
        <v>11723</v>
      </c>
      <c r="Y635" s="51">
        <v>0</v>
      </c>
      <c r="Z635" s="48" t="s">
        <v>771</v>
      </c>
      <c r="AA635" s="50"/>
      <c r="AB635" s="52"/>
      <c r="AC635" s="48"/>
      <c r="AD635" s="48"/>
      <c r="AE635" s="48"/>
      <c r="AF635" s="48"/>
    </row>
    <row r="636" spans="1:32" s="36" customFormat="1" ht="14.4" x14ac:dyDescent="0.3">
      <c r="A636" s="32" t="s">
        <v>95</v>
      </c>
      <c r="B636" s="32" t="s">
        <v>95</v>
      </c>
      <c r="C636" s="32" t="s">
        <v>95</v>
      </c>
      <c r="D636" s="32" t="s">
        <v>95</v>
      </c>
      <c r="E636" s="32" t="s">
        <v>95</v>
      </c>
      <c r="F636" s="32" t="s">
        <v>95</v>
      </c>
      <c r="G636" s="32" t="s">
        <v>95</v>
      </c>
      <c r="H636" s="32" t="s">
        <v>95</v>
      </c>
      <c r="I636" s="32" t="s">
        <v>95</v>
      </c>
      <c r="J636" s="32" t="s">
        <v>95</v>
      </c>
      <c r="K636" s="32" t="s">
        <v>95</v>
      </c>
      <c r="L636" s="32" t="s">
        <v>95</v>
      </c>
      <c r="M636" s="48">
        <v>2397</v>
      </c>
      <c r="N636" s="48">
        <v>1</v>
      </c>
      <c r="O636" s="48" t="s">
        <v>534</v>
      </c>
      <c r="P636" s="48">
        <v>2000</v>
      </c>
      <c r="Q636" s="48">
        <v>2002</v>
      </c>
      <c r="R636" s="49">
        <v>415</v>
      </c>
      <c r="S636" s="48">
        <v>5</v>
      </c>
      <c r="T636" s="48">
        <v>1</v>
      </c>
      <c r="U636" s="48">
        <f t="shared" si="32"/>
        <v>1</v>
      </c>
      <c r="V636" s="50">
        <f t="shared" si="33"/>
        <v>5</v>
      </c>
      <c r="W636" s="51">
        <v>1976</v>
      </c>
      <c r="X636" s="51">
        <v>1281</v>
      </c>
      <c r="Y636" s="51">
        <v>0</v>
      </c>
      <c r="Z636" s="32" t="s">
        <v>95</v>
      </c>
      <c r="AA636" s="50"/>
      <c r="AB636" s="52"/>
      <c r="AC636" s="48"/>
      <c r="AD636" s="48"/>
      <c r="AE636" s="48"/>
      <c r="AF636" s="48"/>
    </row>
    <row r="637" spans="1:32" s="36" customFormat="1" ht="14.4" x14ac:dyDescent="0.3">
      <c r="A637" s="32" t="s">
        <v>95</v>
      </c>
      <c r="B637" s="32" t="s">
        <v>95</v>
      </c>
      <c r="C637" s="32" t="s">
        <v>95</v>
      </c>
      <c r="D637" s="32" t="s">
        <v>95</v>
      </c>
      <c r="E637" s="32" t="s">
        <v>95</v>
      </c>
      <c r="F637" s="32" t="s">
        <v>95</v>
      </c>
      <c r="G637" s="32" t="s">
        <v>95</v>
      </c>
      <c r="H637" s="32" t="s">
        <v>95</v>
      </c>
      <c r="I637" s="32" t="s">
        <v>95</v>
      </c>
      <c r="J637" s="32" t="s">
        <v>95</v>
      </c>
      <c r="K637" s="32" t="s">
        <v>95</v>
      </c>
      <c r="L637" s="32" t="s">
        <v>95</v>
      </c>
      <c r="M637" s="48">
        <v>2853</v>
      </c>
      <c r="N637" s="48">
        <v>1</v>
      </c>
      <c r="O637" s="48" t="s">
        <v>535</v>
      </c>
      <c r="P637" s="48">
        <v>2000</v>
      </c>
      <c r="Q637" s="48">
        <v>2002</v>
      </c>
      <c r="R637" s="49">
        <v>500</v>
      </c>
      <c r="S637" s="48">
        <v>5</v>
      </c>
      <c r="T637" s="48">
        <v>1</v>
      </c>
      <c r="U637" s="48">
        <f t="shared" si="32"/>
        <v>1</v>
      </c>
      <c r="V637" s="50">
        <f t="shared" si="33"/>
        <v>6</v>
      </c>
      <c r="W637" s="51">
        <v>1995</v>
      </c>
      <c r="X637" s="51">
        <v>1949</v>
      </c>
      <c r="Y637" s="51">
        <v>0</v>
      </c>
      <c r="Z637" s="32" t="s">
        <v>95</v>
      </c>
      <c r="AA637" s="50"/>
      <c r="AB637" s="52"/>
      <c r="AC637" s="48"/>
      <c r="AD637" s="48"/>
      <c r="AE637" s="48"/>
      <c r="AF637" s="48"/>
    </row>
    <row r="638" spans="1:32" s="36" customFormat="1" ht="14.4" x14ac:dyDescent="0.3">
      <c r="A638" s="32" t="s">
        <v>95</v>
      </c>
      <c r="B638" s="32" t="s">
        <v>95</v>
      </c>
      <c r="C638" s="32" t="s">
        <v>95</v>
      </c>
      <c r="D638" s="32" t="s">
        <v>95</v>
      </c>
      <c r="E638" s="32" t="s">
        <v>95</v>
      </c>
      <c r="F638" s="32" t="s">
        <v>95</v>
      </c>
      <c r="G638" s="32" t="s">
        <v>95</v>
      </c>
      <c r="H638" s="32" t="s">
        <v>95</v>
      </c>
      <c r="I638" s="32" t="s">
        <v>95</v>
      </c>
      <c r="J638" s="32" t="s">
        <v>95</v>
      </c>
      <c r="K638" s="32" t="s">
        <v>95</v>
      </c>
      <c r="L638" s="32" t="s">
        <v>95</v>
      </c>
      <c r="M638" s="48">
        <v>712</v>
      </c>
      <c r="N638" s="48">
        <v>1</v>
      </c>
      <c r="O638" s="48" t="s">
        <v>258</v>
      </c>
      <c r="P638" s="48">
        <v>2001</v>
      </c>
      <c r="Q638" s="48">
        <v>2001</v>
      </c>
      <c r="R638" s="49">
        <v>500</v>
      </c>
      <c r="S638" s="48">
        <v>10</v>
      </c>
      <c r="T638" s="48">
        <v>1</v>
      </c>
      <c r="U638" s="48">
        <f t="shared" si="32"/>
        <v>0</v>
      </c>
      <c r="V638" s="50">
        <f t="shared" si="33"/>
        <v>6</v>
      </c>
      <c r="W638" s="51">
        <v>1099</v>
      </c>
      <c r="X638" s="51">
        <v>563</v>
      </c>
      <c r="Y638" s="51">
        <v>0</v>
      </c>
      <c r="Z638" s="32" t="s">
        <v>95</v>
      </c>
      <c r="AA638" s="50"/>
      <c r="AB638" s="52"/>
      <c r="AC638" s="48"/>
      <c r="AD638" s="48"/>
      <c r="AE638" s="48"/>
      <c r="AF638" s="48"/>
    </row>
    <row r="639" spans="1:32" s="36" customFormat="1" ht="14.4" x14ac:dyDescent="0.3">
      <c r="A639" s="32" t="s">
        <v>95</v>
      </c>
      <c r="B639" s="32" t="s">
        <v>95</v>
      </c>
      <c r="C639" s="32" t="s">
        <v>95</v>
      </c>
      <c r="D639" s="32" t="s">
        <v>95</v>
      </c>
      <c r="E639" s="32" t="s">
        <v>95</v>
      </c>
      <c r="F639" s="32" t="s">
        <v>95</v>
      </c>
      <c r="G639" s="32" t="s">
        <v>95</v>
      </c>
      <c r="H639" s="32" t="s">
        <v>95</v>
      </c>
      <c r="I639" s="32" t="s">
        <v>95</v>
      </c>
      <c r="J639" s="32" t="s">
        <v>95</v>
      </c>
      <c r="K639" s="32" t="s">
        <v>95</v>
      </c>
      <c r="L639" s="32" t="s">
        <v>95</v>
      </c>
      <c r="M639" s="48">
        <v>4</v>
      </c>
      <c r="N639" s="48">
        <v>1</v>
      </c>
      <c r="O639" s="48" t="s">
        <v>536</v>
      </c>
      <c r="P639" s="48">
        <v>2001</v>
      </c>
      <c r="Q639" s="48">
        <v>2002</v>
      </c>
      <c r="R639" s="49">
        <v>1</v>
      </c>
      <c r="S639" s="48">
        <v>10</v>
      </c>
      <c r="T639" s="48">
        <v>1</v>
      </c>
      <c r="U639" s="48">
        <f t="shared" si="32"/>
        <v>0</v>
      </c>
      <c r="V639" s="50">
        <f t="shared" si="33"/>
        <v>1</v>
      </c>
      <c r="W639" s="51">
        <v>279</v>
      </c>
      <c r="X639" s="51">
        <v>73</v>
      </c>
      <c r="Y639" s="51">
        <v>0</v>
      </c>
      <c r="Z639" s="32" t="s">
        <v>95</v>
      </c>
      <c r="AA639" s="50"/>
      <c r="AB639" s="52"/>
      <c r="AC639" s="48"/>
      <c r="AD639" s="48"/>
      <c r="AE639" s="48"/>
      <c r="AF639" s="48"/>
    </row>
    <row r="640" spans="1:32" s="36" customFormat="1" ht="14.4" x14ac:dyDescent="0.3">
      <c r="A640" s="32" t="s">
        <v>95</v>
      </c>
      <c r="B640" s="32" t="s">
        <v>95</v>
      </c>
      <c r="C640" s="32" t="s">
        <v>95</v>
      </c>
      <c r="D640" s="32" t="s">
        <v>95</v>
      </c>
      <c r="E640" s="32" t="s">
        <v>95</v>
      </c>
      <c r="F640" s="32" t="s">
        <v>95</v>
      </c>
      <c r="G640" s="32" t="s">
        <v>95</v>
      </c>
      <c r="H640" s="32" t="s">
        <v>95</v>
      </c>
      <c r="I640" s="32" t="s">
        <v>95</v>
      </c>
      <c r="J640" s="32" t="s">
        <v>95</v>
      </c>
      <c r="K640" s="32" t="s">
        <v>95</v>
      </c>
      <c r="L640" s="32" t="s">
        <v>95</v>
      </c>
      <c r="M640" s="48">
        <v>11</v>
      </c>
      <c r="N640" s="48">
        <v>1</v>
      </c>
      <c r="O640" s="48" t="s">
        <v>311</v>
      </c>
      <c r="P640" s="48">
        <v>2001</v>
      </c>
      <c r="Q640" s="48">
        <v>2002</v>
      </c>
      <c r="R640" s="49">
        <v>590</v>
      </c>
      <c r="S640" s="48">
        <v>8</v>
      </c>
      <c r="T640" s="48">
        <v>0</v>
      </c>
      <c r="U640" s="48">
        <f t="shared" si="32"/>
        <v>0</v>
      </c>
      <c r="V640" s="50">
        <f t="shared" si="33"/>
        <v>6</v>
      </c>
      <c r="W640" s="51">
        <v>17855</v>
      </c>
      <c r="X640" s="51">
        <v>19327</v>
      </c>
      <c r="Y640" s="51">
        <v>0</v>
      </c>
      <c r="Z640" s="32" t="s">
        <v>95</v>
      </c>
      <c r="AA640" s="50"/>
      <c r="AB640" s="52"/>
      <c r="AC640" s="48"/>
      <c r="AD640" s="48"/>
      <c r="AE640" s="48"/>
      <c r="AF640" s="48"/>
    </row>
    <row r="641" spans="1:32" s="36" customFormat="1" ht="14.4" x14ac:dyDescent="0.3">
      <c r="A641" s="32" t="s">
        <v>95</v>
      </c>
      <c r="B641" s="32" t="s">
        <v>95</v>
      </c>
      <c r="C641" s="32" t="s">
        <v>95</v>
      </c>
      <c r="D641" s="32" t="s">
        <v>95</v>
      </c>
      <c r="E641" s="32" t="s">
        <v>95</v>
      </c>
      <c r="F641" s="32" t="s">
        <v>95</v>
      </c>
      <c r="G641" s="32" t="s">
        <v>95</v>
      </c>
      <c r="H641" s="32" t="s">
        <v>95</v>
      </c>
      <c r="I641" s="32" t="s">
        <v>95</v>
      </c>
      <c r="J641" s="32" t="s">
        <v>95</v>
      </c>
      <c r="K641" s="32" t="s">
        <v>95</v>
      </c>
      <c r="L641" s="32" t="s">
        <v>95</v>
      </c>
      <c r="M641" s="48">
        <v>14</v>
      </c>
      <c r="N641" s="48">
        <v>1</v>
      </c>
      <c r="O641" s="48" t="s">
        <v>264</v>
      </c>
      <c r="P641" s="48">
        <v>2001</v>
      </c>
      <c r="Q641" s="48">
        <v>2002</v>
      </c>
      <c r="R641" s="49">
        <v>395</v>
      </c>
      <c r="S641" s="48">
        <v>10</v>
      </c>
      <c r="T641" s="48">
        <v>0</v>
      </c>
      <c r="U641" s="48">
        <f t="shared" si="32"/>
        <v>0</v>
      </c>
      <c r="V641" s="50">
        <f t="shared" si="33"/>
        <v>4</v>
      </c>
      <c r="W641" s="51">
        <v>1186</v>
      </c>
      <c r="X641" s="51">
        <v>1235</v>
      </c>
      <c r="Y641" s="51">
        <v>0</v>
      </c>
      <c r="Z641" s="32" t="s">
        <v>95</v>
      </c>
      <c r="AA641" s="50"/>
      <c r="AB641" s="52"/>
      <c r="AC641" s="48"/>
      <c r="AD641" s="48"/>
      <c r="AE641" s="48"/>
      <c r="AF641" s="48"/>
    </row>
    <row r="642" spans="1:32" s="36" customFormat="1" ht="14.4" x14ac:dyDescent="0.3">
      <c r="A642" s="32" t="s">
        <v>95</v>
      </c>
      <c r="B642" s="32" t="s">
        <v>95</v>
      </c>
      <c r="C642" s="32" t="s">
        <v>95</v>
      </c>
      <c r="D642" s="32" t="s">
        <v>95</v>
      </c>
      <c r="E642" s="32" t="s">
        <v>95</v>
      </c>
      <c r="F642" s="32" t="s">
        <v>95</v>
      </c>
      <c r="G642" s="32" t="s">
        <v>95</v>
      </c>
      <c r="H642" s="32" t="s">
        <v>95</v>
      </c>
      <c r="I642" s="32" t="s">
        <v>95</v>
      </c>
      <c r="J642" s="32" t="s">
        <v>95</v>
      </c>
      <c r="K642" s="32" t="s">
        <v>95</v>
      </c>
      <c r="L642" s="32" t="s">
        <v>95</v>
      </c>
      <c r="M642" s="48">
        <v>15</v>
      </c>
      <c r="N642" s="48">
        <v>1</v>
      </c>
      <c r="O642" s="48" t="s">
        <v>265</v>
      </c>
      <c r="P642" s="48">
        <v>2001</v>
      </c>
      <c r="Q642" s="48">
        <v>2002</v>
      </c>
      <c r="R642" s="49">
        <v>214</v>
      </c>
      <c r="S642" s="48">
        <v>10</v>
      </c>
      <c r="T642" s="48">
        <v>0</v>
      </c>
      <c r="U642" s="48">
        <f t="shared" si="32"/>
        <v>0</v>
      </c>
      <c r="V642" s="50">
        <f t="shared" si="33"/>
        <v>3</v>
      </c>
      <c r="W642" s="51">
        <v>1598</v>
      </c>
      <c r="X642" s="51">
        <v>2359</v>
      </c>
      <c r="Y642" s="51">
        <v>0</v>
      </c>
      <c r="Z642" s="32" t="s">
        <v>95</v>
      </c>
      <c r="AA642" s="50"/>
      <c r="AB642" s="52"/>
      <c r="AC642" s="48"/>
      <c r="AD642" s="48"/>
      <c r="AE642" s="48"/>
      <c r="AF642" s="48"/>
    </row>
    <row r="643" spans="1:32" s="36" customFormat="1" ht="14.4" x14ac:dyDescent="0.3">
      <c r="A643" s="32" t="s">
        <v>95</v>
      </c>
      <c r="B643" s="32" t="s">
        <v>95</v>
      </c>
      <c r="C643" s="32" t="s">
        <v>95</v>
      </c>
      <c r="D643" s="32" t="s">
        <v>95</v>
      </c>
      <c r="E643" s="32" t="s">
        <v>95</v>
      </c>
      <c r="F643" s="32" t="s">
        <v>95</v>
      </c>
      <c r="G643" s="32" t="s">
        <v>95</v>
      </c>
      <c r="H643" s="32" t="s">
        <v>95</v>
      </c>
      <c r="I643" s="32" t="s">
        <v>95</v>
      </c>
      <c r="J643" s="32" t="s">
        <v>95</v>
      </c>
      <c r="K643" s="32" t="s">
        <v>95</v>
      </c>
      <c r="L643" s="32" t="s">
        <v>95</v>
      </c>
      <c r="M643" s="48">
        <v>16</v>
      </c>
      <c r="N643" s="48">
        <v>1</v>
      </c>
      <c r="O643" s="48" t="s">
        <v>235</v>
      </c>
      <c r="P643" s="48">
        <v>2001</v>
      </c>
      <c r="Q643" s="48">
        <v>2002</v>
      </c>
      <c r="R643" s="49">
        <v>415</v>
      </c>
      <c r="S643" s="48">
        <v>10</v>
      </c>
      <c r="T643" s="48">
        <v>0</v>
      </c>
      <c r="U643" s="48">
        <f t="shared" si="32"/>
        <v>0</v>
      </c>
      <c r="V643" s="50">
        <f t="shared" si="33"/>
        <v>5</v>
      </c>
      <c r="W643" s="51">
        <v>1917</v>
      </c>
      <c r="X643" s="51">
        <v>2057</v>
      </c>
      <c r="Y643" s="51">
        <v>0</v>
      </c>
      <c r="Z643" s="32" t="s">
        <v>95</v>
      </c>
      <c r="AA643" s="50"/>
      <c r="AB643" s="52"/>
      <c r="AC643" s="48"/>
      <c r="AD643" s="48"/>
      <c r="AE643" s="48"/>
      <c r="AF643" s="48"/>
    </row>
    <row r="644" spans="1:32" s="36" customFormat="1" ht="14.4" x14ac:dyDescent="0.3">
      <c r="A644" s="32" t="s">
        <v>95</v>
      </c>
      <c r="B644" s="32" t="s">
        <v>95</v>
      </c>
      <c r="C644" s="32" t="s">
        <v>95</v>
      </c>
      <c r="D644" s="32" t="s">
        <v>95</v>
      </c>
      <c r="E644" s="32" t="s">
        <v>95</v>
      </c>
      <c r="F644" s="32" t="s">
        <v>95</v>
      </c>
      <c r="G644" s="32" t="s">
        <v>95</v>
      </c>
      <c r="H644" s="32" t="s">
        <v>95</v>
      </c>
      <c r="I644" s="32" t="s">
        <v>95</v>
      </c>
      <c r="J644" s="32" t="s">
        <v>95</v>
      </c>
      <c r="K644" s="32" t="s">
        <v>95</v>
      </c>
      <c r="L644" s="32" t="s">
        <v>95</v>
      </c>
      <c r="M644" s="48">
        <v>22</v>
      </c>
      <c r="N644" s="48">
        <v>1</v>
      </c>
      <c r="O644" s="48" t="s">
        <v>312</v>
      </c>
      <c r="P644" s="48">
        <v>2001</v>
      </c>
      <c r="Q644" s="48">
        <v>2002</v>
      </c>
      <c r="R644" s="49">
        <v>315</v>
      </c>
      <c r="S644" s="48">
        <v>10</v>
      </c>
      <c r="T644" s="48">
        <v>1</v>
      </c>
      <c r="U644" s="48">
        <f t="shared" si="32"/>
        <v>0</v>
      </c>
      <c r="V644" s="50">
        <f t="shared" si="33"/>
        <v>4</v>
      </c>
      <c r="W644" s="51">
        <v>1105</v>
      </c>
      <c r="X644" s="51">
        <v>976</v>
      </c>
      <c r="Y644" s="51">
        <v>0</v>
      </c>
      <c r="Z644" s="32" t="s">
        <v>95</v>
      </c>
      <c r="AA644" s="50"/>
      <c r="AB644" s="52"/>
      <c r="AC644" s="48"/>
      <c r="AD644" s="48"/>
      <c r="AE644" s="48"/>
      <c r="AF644" s="48"/>
    </row>
    <row r="645" spans="1:32" s="36" customFormat="1" ht="14.4" x14ac:dyDescent="0.3">
      <c r="A645" s="32" t="s">
        <v>95</v>
      </c>
      <c r="B645" s="32" t="s">
        <v>95</v>
      </c>
      <c r="C645" s="32" t="s">
        <v>95</v>
      </c>
      <c r="D645" s="32" t="s">
        <v>95</v>
      </c>
      <c r="E645" s="32" t="s">
        <v>95</v>
      </c>
      <c r="F645" s="32" t="s">
        <v>95</v>
      </c>
      <c r="G645" s="32" t="s">
        <v>95</v>
      </c>
      <c r="H645" s="32" t="s">
        <v>95</v>
      </c>
      <c r="I645" s="32" t="s">
        <v>95</v>
      </c>
      <c r="J645" s="32" t="s">
        <v>95</v>
      </c>
      <c r="K645" s="32" t="s">
        <v>95</v>
      </c>
      <c r="L645" s="32" t="s">
        <v>95</v>
      </c>
      <c r="M645" s="48">
        <v>31</v>
      </c>
      <c r="N645" s="48">
        <v>1</v>
      </c>
      <c r="O645" s="48" t="s">
        <v>468</v>
      </c>
      <c r="P645" s="48">
        <v>2001</v>
      </c>
      <c r="Q645" s="48">
        <v>2002</v>
      </c>
      <c r="R645" s="49">
        <v>400</v>
      </c>
      <c r="S645" s="48">
        <v>10</v>
      </c>
      <c r="T645" s="48">
        <v>0</v>
      </c>
      <c r="U645" s="48">
        <f t="shared" si="32"/>
        <v>0</v>
      </c>
      <c r="V645" s="50">
        <f t="shared" si="33"/>
        <v>5</v>
      </c>
      <c r="W645" s="51">
        <v>3490</v>
      </c>
      <c r="X645" s="51">
        <v>5913</v>
      </c>
      <c r="Y645" s="51">
        <v>0</v>
      </c>
      <c r="Z645" s="32" t="s">
        <v>95</v>
      </c>
      <c r="AA645" s="50"/>
      <c r="AB645" s="52"/>
      <c r="AC645" s="48"/>
      <c r="AD645" s="48"/>
      <c r="AE645" s="48"/>
      <c r="AF645" s="48"/>
    </row>
    <row r="646" spans="1:32" s="36" customFormat="1" ht="14.4" x14ac:dyDescent="0.3">
      <c r="A646" s="32" t="s">
        <v>95</v>
      </c>
      <c r="B646" s="32" t="s">
        <v>95</v>
      </c>
      <c r="C646" s="32" t="s">
        <v>95</v>
      </c>
      <c r="D646" s="32" t="s">
        <v>95</v>
      </c>
      <c r="E646" s="32" t="s">
        <v>95</v>
      </c>
      <c r="F646" s="32" t="s">
        <v>95</v>
      </c>
      <c r="G646" s="32" t="s">
        <v>95</v>
      </c>
      <c r="H646" s="32" t="s">
        <v>95</v>
      </c>
      <c r="I646" s="32" t="s">
        <v>95</v>
      </c>
      <c r="J646" s="32" t="s">
        <v>95</v>
      </c>
      <c r="K646" s="32" t="s">
        <v>95</v>
      </c>
      <c r="L646" s="32" t="s">
        <v>95</v>
      </c>
      <c r="M646" s="48">
        <v>32</v>
      </c>
      <c r="N646" s="48">
        <v>1</v>
      </c>
      <c r="O646" s="48" t="s">
        <v>537</v>
      </c>
      <c r="P646" s="48">
        <v>2001</v>
      </c>
      <c r="Q646" s="48">
        <v>2002</v>
      </c>
      <c r="R646" s="49">
        <v>1</v>
      </c>
      <c r="S646" s="48">
        <v>10</v>
      </c>
      <c r="T646" s="48">
        <v>1</v>
      </c>
      <c r="U646" s="48">
        <f t="shared" si="32"/>
        <v>0</v>
      </c>
      <c r="V646" s="50">
        <f t="shared" si="33"/>
        <v>1</v>
      </c>
      <c r="W646" s="51">
        <v>626</v>
      </c>
      <c r="X646" s="51">
        <v>307</v>
      </c>
      <c r="Y646" s="51">
        <v>0</v>
      </c>
      <c r="Z646" s="32" t="s">
        <v>95</v>
      </c>
      <c r="AA646" s="50"/>
      <c r="AB646" s="52"/>
      <c r="AC646" s="48"/>
      <c r="AD646" s="48"/>
      <c r="AE646" s="48"/>
      <c r="AF646" s="48"/>
    </row>
    <row r="647" spans="1:32" s="36" customFormat="1" ht="14.4" x14ac:dyDescent="0.3">
      <c r="A647" s="32" t="s">
        <v>95</v>
      </c>
      <c r="B647" s="32" t="s">
        <v>95</v>
      </c>
      <c r="C647" s="32" t="s">
        <v>95</v>
      </c>
      <c r="D647" s="32" t="s">
        <v>95</v>
      </c>
      <c r="E647" s="32" t="s">
        <v>95</v>
      </c>
      <c r="F647" s="32" t="s">
        <v>95</v>
      </c>
      <c r="G647" s="32" t="s">
        <v>95</v>
      </c>
      <c r="H647" s="32" t="s">
        <v>95</v>
      </c>
      <c r="I647" s="32" t="s">
        <v>95</v>
      </c>
      <c r="J647" s="32" t="s">
        <v>95</v>
      </c>
      <c r="K647" s="32" t="s">
        <v>95</v>
      </c>
      <c r="L647" s="32" t="s">
        <v>95</v>
      </c>
      <c r="M647" s="48">
        <v>36</v>
      </c>
      <c r="N647" s="48">
        <v>1</v>
      </c>
      <c r="O647" s="48" t="s">
        <v>538</v>
      </c>
      <c r="P647" s="48">
        <v>2001</v>
      </c>
      <c r="Q647" s="48">
        <v>2002</v>
      </c>
      <c r="R647" s="49">
        <v>50</v>
      </c>
      <c r="S647" s="48">
        <v>4</v>
      </c>
      <c r="T647" s="48">
        <v>1</v>
      </c>
      <c r="U647" s="48">
        <f t="shared" si="32"/>
        <v>0</v>
      </c>
      <c r="V647" s="50">
        <f t="shared" si="33"/>
        <v>1</v>
      </c>
      <c r="W647" s="51">
        <v>132</v>
      </c>
      <c r="X647" s="51">
        <v>114</v>
      </c>
      <c r="Y647" s="51">
        <v>0</v>
      </c>
      <c r="Z647" s="32" t="s">
        <v>95</v>
      </c>
      <c r="AA647" s="50"/>
      <c r="AB647" s="52"/>
      <c r="AC647" s="48"/>
      <c r="AD647" s="48"/>
      <c r="AE647" s="48"/>
      <c r="AF647" s="48"/>
    </row>
    <row r="648" spans="1:32" s="36" customFormat="1" ht="14.4" x14ac:dyDescent="0.3">
      <c r="A648" s="32" t="s">
        <v>95</v>
      </c>
      <c r="B648" s="32" t="s">
        <v>95</v>
      </c>
      <c r="C648" s="32" t="s">
        <v>95</v>
      </c>
      <c r="D648" s="32" t="s">
        <v>95</v>
      </c>
      <c r="E648" s="32" t="s">
        <v>95</v>
      </c>
      <c r="F648" s="32" t="s">
        <v>95</v>
      </c>
      <c r="G648" s="32" t="s">
        <v>95</v>
      </c>
      <c r="H648" s="32" t="s">
        <v>95</v>
      </c>
      <c r="I648" s="32" t="s">
        <v>95</v>
      </c>
      <c r="J648" s="32" t="s">
        <v>95</v>
      </c>
      <c r="K648" s="32" t="s">
        <v>95</v>
      </c>
      <c r="L648" s="32" t="s">
        <v>95</v>
      </c>
      <c r="M648" s="48">
        <v>38</v>
      </c>
      <c r="N648" s="48">
        <v>1</v>
      </c>
      <c r="O648" s="48" t="s">
        <v>314</v>
      </c>
      <c r="P648" s="48">
        <v>2001</v>
      </c>
      <c r="Q648" s="48">
        <v>2002</v>
      </c>
      <c r="R648" s="49">
        <v>837.38</v>
      </c>
      <c r="S648" s="48">
        <v>10</v>
      </c>
      <c r="T648" s="48">
        <v>1</v>
      </c>
      <c r="U648" s="48">
        <f t="shared" si="32"/>
        <v>0</v>
      </c>
      <c r="V648" s="50">
        <f t="shared" si="33"/>
        <v>9</v>
      </c>
      <c r="W648" s="51">
        <v>105</v>
      </c>
      <c r="X648" s="51">
        <v>5</v>
      </c>
      <c r="Y648" s="51">
        <v>0</v>
      </c>
      <c r="Z648" s="32" t="s">
        <v>95</v>
      </c>
      <c r="AA648" s="50"/>
      <c r="AB648" s="52"/>
      <c r="AC648" s="48"/>
      <c r="AD648" s="48"/>
      <c r="AE648" s="48"/>
      <c r="AF648" s="48"/>
    </row>
    <row r="649" spans="1:32" s="36" customFormat="1" ht="14.4" x14ac:dyDescent="0.3">
      <c r="A649" s="32" t="s">
        <v>95</v>
      </c>
      <c r="B649" s="32" t="s">
        <v>95</v>
      </c>
      <c r="C649" s="32" t="s">
        <v>95</v>
      </c>
      <c r="D649" s="32" t="s">
        <v>95</v>
      </c>
      <c r="E649" s="32" t="s">
        <v>95</v>
      </c>
      <c r="F649" s="32" t="s">
        <v>95</v>
      </c>
      <c r="G649" s="32" t="s">
        <v>95</v>
      </c>
      <c r="H649" s="32" t="s">
        <v>95</v>
      </c>
      <c r="I649" s="32" t="s">
        <v>95</v>
      </c>
      <c r="J649" s="32" t="s">
        <v>95</v>
      </c>
      <c r="K649" s="32" t="s">
        <v>95</v>
      </c>
      <c r="L649" s="32" t="s">
        <v>95</v>
      </c>
      <c r="M649" s="48">
        <v>51</v>
      </c>
      <c r="N649" s="48">
        <v>1</v>
      </c>
      <c r="O649" s="48" t="s">
        <v>539</v>
      </c>
      <c r="P649" s="48">
        <v>2001</v>
      </c>
      <c r="Q649" s="48">
        <v>2002</v>
      </c>
      <c r="R649" s="49">
        <v>125</v>
      </c>
      <c r="S649" s="48">
        <v>10</v>
      </c>
      <c r="T649" s="48">
        <v>0</v>
      </c>
      <c r="U649" s="48">
        <f t="shared" ref="U649:U712" si="34">MAX(0,MIN(1,Q649-P649-1))</f>
        <v>0</v>
      </c>
      <c r="V649" s="50">
        <f t="shared" ref="V649:V712" si="35">MAX(1,MIN(10,INT(R649/100)+1))</f>
        <v>2</v>
      </c>
      <c r="W649" s="51">
        <v>481</v>
      </c>
      <c r="X649" s="51">
        <v>797</v>
      </c>
      <c r="Y649" s="51">
        <v>0</v>
      </c>
      <c r="Z649" s="32" t="s">
        <v>95</v>
      </c>
      <c r="AA649" s="50"/>
      <c r="AB649" s="52"/>
      <c r="AC649" s="48"/>
      <c r="AD649" s="48"/>
      <c r="AE649" s="48"/>
      <c r="AF649" s="48"/>
    </row>
    <row r="650" spans="1:32" s="36" customFormat="1" ht="14.4" x14ac:dyDescent="0.3">
      <c r="A650" s="32" t="s">
        <v>95</v>
      </c>
      <c r="B650" s="32" t="s">
        <v>95</v>
      </c>
      <c r="C650" s="32" t="s">
        <v>95</v>
      </c>
      <c r="D650" s="32" t="s">
        <v>95</v>
      </c>
      <c r="E650" s="32" t="s">
        <v>95</v>
      </c>
      <c r="F650" s="32" t="s">
        <v>95</v>
      </c>
      <c r="G650" s="32" t="s">
        <v>95</v>
      </c>
      <c r="H650" s="32" t="s">
        <v>95</v>
      </c>
      <c r="I650" s="32" t="s">
        <v>95</v>
      </c>
      <c r="J650" s="32" t="s">
        <v>95</v>
      </c>
      <c r="K650" s="32" t="s">
        <v>95</v>
      </c>
      <c r="L650" s="32" t="s">
        <v>95</v>
      </c>
      <c r="M650" s="48">
        <v>51</v>
      </c>
      <c r="N650" s="48">
        <v>1</v>
      </c>
      <c r="O650" s="48" t="s">
        <v>540</v>
      </c>
      <c r="P650" s="48">
        <v>2001</v>
      </c>
      <c r="Q650" s="48">
        <v>2002</v>
      </c>
      <c r="R650" s="49">
        <v>1</v>
      </c>
      <c r="S650" s="48">
        <v>10</v>
      </c>
      <c r="T650" s="48">
        <v>0</v>
      </c>
      <c r="U650" s="48">
        <f t="shared" si="34"/>
        <v>0</v>
      </c>
      <c r="V650" s="50">
        <f t="shared" si="35"/>
        <v>1</v>
      </c>
      <c r="W650" s="51">
        <v>481</v>
      </c>
      <c r="X650" s="51">
        <v>797</v>
      </c>
      <c r="Y650" s="51">
        <v>0</v>
      </c>
      <c r="Z650" s="32" t="s">
        <v>95</v>
      </c>
      <c r="AA650" s="50"/>
      <c r="AB650" s="52"/>
      <c r="AC650" s="48"/>
      <c r="AD650" s="48"/>
      <c r="AE650" s="48"/>
      <c r="AF650" s="48"/>
    </row>
    <row r="651" spans="1:32" s="36" customFormat="1" ht="14.4" x14ac:dyDescent="0.3">
      <c r="A651" s="32" t="s">
        <v>95</v>
      </c>
      <c r="B651" s="32" t="s">
        <v>95</v>
      </c>
      <c r="C651" s="32" t="s">
        <v>95</v>
      </c>
      <c r="D651" s="32" t="s">
        <v>95</v>
      </c>
      <c r="E651" s="32" t="s">
        <v>95</v>
      </c>
      <c r="F651" s="32" t="s">
        <v>95</v>
      </c>
      <c r="G651" s="32" t="s">
        <v>95</v>
      </c>
      <c r="H651" s="32" t="s">
        <v>95</v>
      </c>
      <c r="I651" s="32" t="s">
        <v>95</v>
      </c>
      <c r="J651" s="32" t="s">
        <v>95</v>
      </c>
      <c r="K651" s="32" t="s">
        <v>95</v>
      </c>
      <c r="L651" s="32" t="s">
        <v>95</v>
      </c>
      <c r="M651" s="48">
        <v>62</v>
      </c>
      <c r="N651" s="48">
        <v>1</v>
      </c>
      <c r="O651" s="48" t="s">
        <v>219</v>
      </c>
      <c r="P651" s="48">
        <v>2001</v>
      </c>
      <c r="Q651" s="48">
        <v>2002</v>
      </c>
      <c r="R651" s="49">
        <v>600</v>
      </c>
      <c r="S651" s="48">
        <v>5</v>
      </c>
      <c r="T651" s="48">
        <v>1</v>
      </c>
      <c r="U651" s="48">
        <f t="shared" si="34"/>
        <v>0</v>
      </c>
      <c r="V651" s="50">
        <f t="shared" si="35"/>
        <v>7</v>
      </c>
      <c r="W651" s="51">
        <v>585</v>
      </c>
      <c r="X651" s="51">
        <v>557</v>
      </c>
      <c r="Y651" s="51">
        <v>0</v>
      </c>
      <c r="Z651" s="32" t="s">
        <v>95</v>
      </c>
      <c r="AA651" s="50"/>
      <c r="AB651" s="52"/>
      <c r="AC651" s="48"/>
      <c r="AD651" s="48"/>
      <c r="AE651" s="48"/>
      <c r="AF651" s="48"/>
    </row>
    <row r="652" spans="1:32" s="36" customFormat="1" ht="14.4" x14ac:dyDescent="0.3">
      <c r="A652" s="32" t="s">
        <v>95</v>
      </c>
      <c r="B652" s="32" t="s">
        <v>95</v>
      </c>
      <c r="C652" s="32" t="s">
        <v>95</v>
      </c>
      <c r="D652" s="32" t="s">
        <v>95</v>
      </c>
      <c r="E652" s="32" t="s">
        <v>95</v>
      </c>
      <c r="F652" s="32" t="s">
        <v>95</v>
      </c>
      <c r="G652" s="32" t="s">
        <v>95</v>
      </c>
      <c r="H652" s="32" t="s">
        <v>95</v>
      </c>
      <c r="I652" s="32" t="s">
        <v>95</v>
      </c>
      <c r="J652" s="32" t="s">
        <v>95</v>
      </c>
      <c r="K652" s="32" t="s">
        <v>95</v>
      </c>
      <c r="L652" s="32" t="s">
        <v>95</v>
      </c>
      <c r="M652" s="48">
        <v>77</v>
      </c>
      <c r="N652" s="48">
        <v>1</v>
      </c>
      <c r="O652" s="48" t="s">
        <v>266</v>
      </c>
      <c r="P652" s="48">
        <v>2001</v>
      </c>
      <c r="Q652" s="48">
        <v>2002</v>
      </c>
      <c r="R652" s="49">
        <v>285</v>
      </c>
      <c r="S652" s="48">
        <v>10</v>
      </c>
      <c r="T652" s="48">
        <v>0</v>
      </c>
      <c r="U652" s="48">
        <f t="shared" si="34"/>
        <v>0</v>
      </c>
      <c r="V652" s="50">
        <f t="shared" si="35"/>
        <v>3</v>
      </c>
      <c r="W652" s="51">
        <v>3407</v>
      </c>
      <c r="X652" s="51">
        <v>4110</v>
      </c>
      <c r="Y652" s="51">
        <v>0</v>
      </c>
      <c r="Z652" s="32" t="s">
        <v>95</v>
      </c>
      <c r="AA652" s="50"/>
      <c r="AB652" s="52"/>
      <c r="AC652" s="48"/>
      <c r="AD652" s="48"/>
      <c r="AE652" s="48"/>
      <c r="AF652" s="48"/>
    </row>
    <row r="653" spans="1:32" s="36" customFormat="1" ht="14.4" x14ac:dyDescent="0.3">
      <c r="A653" s="32" t="s">
        <v>95</v>
      </c>
      <c r="B653" s="32" t="s">
        <v>95</v>
      </c>
      <c r="C653" s="32" t="s">
        <v>95</v>
      </c>
      <c r="D653" s="32" t="s">
        <v>95</v>
      </c>
      <c r="E653" s="32" t="s">
        <v>95</v>
      </c>
      <c r="F653" s="32" t="s">
        <v>95</v>
      </c>
      <c r="G653" s="32" t="s">
        <v>95</v>
      </c>
      <c r="H653" s="32" t="s">
        <v>95</v>
      </c>
      <c r="I653" s="32" t="s">
        <v>95</v>
      </c>
      <c r="J653" s="32" t="s">
        <v>95</v>
      </c>
      <c r="K653" s="32" t="s">
        <v>95</v>
      </c>
      <c r="L653" s="32" t="s">
        <v>95</v>
      </c>
      <c r="M653" s="48">
        <v>84</v>
      </c>
      <c r="N653" s="48">
        <v>1</v>
      </c>
      <c r="O653" s="48" t="s">
        <v>267</v>
      </c>
      <c r="P653" s="48">
        <v>2001</v>
      </c>
      <c r="Q653" s="48">
        <v>2002</v>
      </c>
      <c r="R653" s="49">
        <v>350</v>
      </c>
      <c r="S653" s="48">
        <v>10</v>
      </c>
      <c r="T653" s="48">
        <v>0</v>
      </c>
      <c r="U653" s="48">
        <f t="shared" si="34"/>
        <v>0</v>
      </c>
      <c r="V653" s="50">
        <f t="shared" si="35"/>
        <v>4</v>
      </c>
      <c r="W653" s="51">
        <v>598</v>
      </c>
      <c r="X653" s="51">
        <v>884</v>
      </c>
      <c r="Y653" s="51">
        <v>0</v>
      </c>
      <c r="Z653" s="32" t="s">
        <v>95</v>
      </c>
      <c r="AA653" s="50"/>
      <c r="AB653" s="52"/>
      <c r="AC653" s="48"/>
      <c r="AD653" s="48"/>
      <c r="AE653" s="48"/>
      <c r="AF653" s="48"/>
    </row>
    <row r="654" spans="1:32" s="36" customFormat="1" ht="14.4" x14ac:dyDescent="0.3">
      <c r="A654" s="32" t="s">
        <v>95</v>
      </c>
      <c r="B654" s="32" t="s">
        <v>95</v>
      </c>
      <c r="C654" s="32" t="s">
        <v>95</v>
      </c>
      <c r="D654" s="32" t="s">
        <v>95</v>
      </c>
      <c r="E654" s="32" t="s">
        <v>95</v>
      </c>
      <c r="F654" s="32" t="s">
        <v>95</v>
      </c>
      <c r="G654" s="32" t="s">
        <v>95</v>
      </c>
      <c r="H654" s="32" t="s">
        <v>95</v>
      </c>
      <c r="I654" s="32" t="s">
        <v>95</v>
      </c>
      <c r="J654" s="32" t="s">
        <v>95</v>
      </c>
      <c r="K654" s="32" t="s">
        <v>95</v>
      </c>
      <c r="L654" s="32" t="s">
        <v>95</v>
      </c>
      <c r="M654" s="48">
        <v>88</v>
      </c>
      <c r="N654" s="48">
        <v>1</v>
      </c>
      <c r="O654" s="48" t="s">
        <v>238</v>
      </c>
      <c r="P654" s="48">
        <v>2001</v>
      </c>
      <c r="Q654" s="48">
        <v>2002</v>
      </c>
      <c r="R654" s="49">
        <v>450</v>
      </c>
      <c r="S654" s="48">
        <v>10</v>
      </c>
      <c r="T654" s="48">
        <v>1</v>
      </c>
      <c r="U654" s="48">
        <f t="shared" si="34"/>
        <v>0</v>
      </c>
      <c r="V654" s="50">
        <f t="shared" si="35"/>
        <v>5</v>
      </c>
      <c r="W654" s="51">
        <v>3144</v>
      </c>
      <c r="X654" s="51">
        <v>2987</v>
      </c>
      <c r="Y654" s="51">
        <v>0</v>
      </c>
      <c r="Z654" s="32" t="s">
        <v>95</v>
      </c>
      <c r="AA654" s="50"/>
      <c r="AB654" s="52"/>
      <c r="AC654" s="48"/>
      <c r="AD654" s="48"/>
      <c r="AE654" s="48"/>
      <c r="AF654" s="48"/>
    </row>
    <row r="655" spans="1:32" s="36" customFormat="1" ht="14.4" x14ac:dyDescent="0.3">
      <c r="A655" s="32" t="s">
        <v>95</v>
      </c>
      <c r="B655" s="32" t="s">
        <v>95</v>
      </c>
      <c r="C655" s="32" t="s">
        <v>95</v>
      </c>
      <c r="D655" s="32" t="s">
        <v>95</v>
      </c>
      <c r="E655" s="32" t="s">
        <v>95</v>
      </c>
      <c r="F655" s="32" t="s">
        <v>95</v>
      </c>
      <c r="G655" s="32" t="s">
        <v>95</v>
      </c>
      <c r="H655" s="32" t="s">
        <v>95</v>
      </c>
      <c r="I655" s="32" t="s">
        <v>95</v>
      </c>
      <c r="J655" s="32" t="s">
        <v>95</v>
      </c>
      <c r="K655" s="32" t="s">
        <v>95</v>
      </c>
      <c r="L655" s="32" t="s">
        <v>95</v>
      </c>
      <c r="M655" s="48">
        <v>91</v>
      </c>
      <c r="N655" s="48">
        <v>1</v>
      </c>
      <c r="O655" s="48" t="s">
        <v>239</v>
      </c>
      <c r="P655" s="48">
        <v>2001</v>
      </c>
      <c r="Q655" s="48">
        <v>2002</v>
      </c>
      <c r="R655" s="49">
        <v>200</v>
      </c>
      <c r="S655" s="48">
        <v>10</v>
      </c>
      <c r="T655" s="48">
        <v>1</v>
      </c>
      <c r="U655" s="48">
        <f t="shared" si="34"/>
        <v>0</v>
      </c>
      <c r="V655" s="50">
        <f t="shared" si="35"/>
        <v>3</v>
      </c>
      <c r="W655" s="51">
        <v>287</v>
      </c>
      <c r="X655" s="51">
        <v>280</v>
      </c>
      <c r="Y655" s="51">
        <v>0</v>
      </c>
      <c r="Z655" s="32" t="s">
        <v>95</v>
      </c>
      <c r="AA655" s="50"/>
      <c r="AB655" s="52"/>
      <c r="AC655" s="48"/>
      <c r="AD655" s="48"/>
      <c r="AE655" s="48"/>
      <c r="AF655" s="48"/>
    </row>
    <row r="656" spans="1:32" s="36" customFormat="1" ht="14.4" x14ac:dyDescent="0.3">
      <c r="A656" s="32" t="s">
        <v>95</v>
      </c>
      <c r="B656" s="32" t="s">
        <v>95</v>
      </c>
      <c r="C656" s="32" t="s">
        <v>95</v>
      </c>
      <c r="D656" s="32" t="s">
        <v>95</v>
      </c>
      <c r="E656" s="32" t="s">
        <v>95</v>
      </c>
      <c r="F656" s="32" t="s">
        <v>95</v>
      </c>
      <c r="G656" s="32" t="s">
        <v>95</v>
      </c>
      <c r="H656" s="32" t="s">
        <v>95</v>
      </c>
      <c r="I656" s="32" t="s">
        <v>95</v>
      </c>
      <c r="J656" s="32" t="s">
        <v>95</v>
      </c>
      <c r="K656" s="32" t="s">
        <v>95</v>
      </c>
      <c r="L656" s="32" t="s">
        <v>95</v>
      </c>
      <c r="M656" s="48">
        <v>93</v>
      </c>
      <c r="N656" s="48">
        <v>1</v>
      </c>
      <c r="O656" s="48" t="s">
        <v>268</v>
      </c>
      <c r="P656" s="48">
        <v>2001</v>
      </c>
      <c r="Q656" s="48">
        <v>2002</v>
      </c>
      <c r="R656" s="49">
        <v>126</v>
      </c>
      <c r="S656" s="48">
        <v>10</v>
      </c>
      <c r="T656" s="48">
        <v>0</v>
      </c>
      <c r="U656" s="48">
        <f t="shared" si="34"/>
        <v>0</v>
      </c>
      <c r="V656" s="50">
        <f t="shared" si="35"/>
        <v>2</v>
      </c>
      <c r="W656" s="51">
        <v>312</v>
      </c>
      <c r="X656" s="51">
        <v>365</v>
      </c>
      <c r="Y656" s="51">
        <v>0</v>
      </c>
      <c r="Z656" s="32" t="s">
        <v>95</v>
      </c>
      <c r="AA656" s="50"/>
      <c r="AB656" s="52"/>
      <c r="AC656" s="48"/>
      <c r="AD656" s="48"/>
      <c r="AE656" s="48"/>
      <c r="AF656" s="48"/>
    </row>
    <row r="657" spans="1:32" s="36" customFormat="1" ht="14.4" x14ac:dyDescent="0.3">
      <c r="A657" s="32" t="s">
        <v>95</v>
      </c>
      <c r="B657" s="32" t="s">
        <v>95</v>
      </c>
      <c r="C657" s="32" t="s">
        <v>95</v>
      </c>
      <c r="D657" s="32" t="s">
        <v>95</v>
      </c>
      <c r="E657" s="32" t="s">
        <v>95</v>
      </c>
      <c r="F657" s="32" t="s">
        <v>95</v>
      </c>
      <c r="G657" s="32" t="s">
        <v>95</v>
      </c>
      <c r="H657" s="32" t="s">
        <v>95</v>
      </c>
      <c r="I657" s="32" t="s">
        <v>95</v>
      </c>
      <c r="J657" s="32" t="s">
        <v>95</v>
      </c>
      <c r="K657" s="32" t="s">
        <v>95</v>
      </c>
      <c r="L657" s="32" t="s">
        <v>95</v>
      </c>
      <c r="M657" s="48">
        <v>94</v>
      </c>
      <c r="N657" s="48">
        <v>1</v>
      </c>
      <c r="O657" s="48" t="s">
        <v>368</v>
      </c>
      <c r="P657" s="48">
        <v>2001</v>
      </c>
      <c r="Q657" s="48">
        <v>2002</v>
      </c>
      <c r="R657" s="49">
        <v>97</v>
      </c>
      <c r="S657" s="48">
        <v>10</v>
      </c>
      <c r="T657" s="48">
        <v>1</v>
      </c>
      <c r="U657" s="48">
        <f t="shared" si="34"/>
        <v>0</v>
      </c>
      <c r="V657" s="50">
        <f t="shared" si="35"/>
        <v>1</v>
      </c>
      <c r="W657" s="51">
        <v>1578</v>
      </c>
      <c r="X657" s="51">
        <v>995</v>
      </c>
      <c r="Y657" s="51">
        <v>0</v>
      </c>
      <c r="Z657" s="32" t="s">
        <v>95</v>
      </c>
      <c r="AA657" s="50"/>
      <c r="AB657" s="52"/>
      <c r="AC657" s="48"/>
      <c r="AD657" s="48"/>
      <c r="AE657" s="48"/>
      <c r="AF657" s="48"/>
    </row>
    <row r="658" spans="1:32" s="36" customFormat="1" ht="14.4" x14ac:dyDescent="0.3">
      <c r="A658" s="32" t="s">
        <v>95</v>
      </c>
      <c r="B658" s="32" t="s">
        <v>95</v>
      </c>
      <c r="C658" s="32" t="s">
        <v>95</v>
      </c>
      <c r="D658" s="32" t="s">
        <v>95</v>
      </c>
      <c r="E658" s="32" t="s">
        <v>95</v>
      </c>
      <c r="F658" s="32" t="s">
        <v>95</v>
      </c>
      <c r="G658" s="32" t="s">
        <v>95</v>
      </c>
      <c r="H658" s="32" t="s">
        <v>95</v>
      </c>
      <c r="I658" s="32" t="s">
        <v>95</v>
      </c>
      <c r="J658" s="32" t="s">
        <v>95</v>
      </c>
      <c r="K658" s="32" t="s">
        <v>95</v>
      </c>
      <c r="L658" s="32" t="s">
        <v>95</v>
      </c>
      <c r="M658" s="48">
        <v>97</v>
      </c>
      <c r="N658" s="48">
        <v>1</v>
      </c>
      <c r="O658" s="48" t="s">
        <v>411</v>
      </c>
      <c r="P658" s="48">
        <v>2001</v>
      </c>
      <c r="Q658" s="48">
        <v>2002</v>
      </c>
      <c r="R658" s="49">
        <v>250</v>
      </c>
      <c r="S658" s="48">
        <v>10</v>
      </c>
      <c r="T658" s="48">
        <v>1</v>
      </c>
      <c r="U658" s="48">
        <f t="shared" si="34"/>
        <v>0</v>
      </c>
      <c r="V658" s="50">
        <f t="shared" si="35"/>
        <v>3</v>
      </c>
      <c r="W658" s="51">
        <v>629</v>
      </c>
      <c r="X658" s="51">
        <v>315</v>
      </c>
      <c r="Y658" s="51">
        <v>0</v>
      </c>
      <c r="Z658" s="32" t="s">
        <v>95</v>
      </c>
      <c r="AA658" s="50"/>
      <c r="AB658" s="52"/>
      <c r="AC658" s="48"/>
      <c r="AD658" s="48"/>
      <c r="AE658" s="48"/>
      <c r="AF658" s="48"/>
    </row>
    <row r="659" spans="1:32" s="36" customFormat="1" ht="14.4" x14ac:dyDescent="0.3">
      <c r="A659" s="32" t="s">
        <v>95</v>
      </c>
      <c r="B659" s="32" t="s">
        <v>95</v>
      </c>
      <c r="C659" s="32" t="s">
        <v>95</v>
      </c>
      <c r="D659" s="32" t="s">
        <v>95</v>
      </c>
      <c r="E659" s="32" t="s">
        <v>95</v>
      </c>
      <c r="F659" s="32" t="s">
        <v>95</v>
      </c>
      <c r="G659" s="32" t="s">
        <v>95</v>
      </c>
      <c r="H659" s="32" t="s">
        <v>95</v>
      </c>
      <c r="I659" s="32" t="s">
        <v>95</v>
      </c>
      <c r="J659" s="32" t="s">
        <v>95</v>
      </c>
      <c r="K659" s="32" t="s">
        <v>95</v>
      </c>
      <c r="L659" s="32" t="s">
        <v>95</v>
      </c>
      <c r="M659" s="48">
        <v>99</v>
      </c>
      <c r="N659" s="48">
        <v>1</v>
      </c>
      <c r="O659" s="48" t="s">
        <v>315</v>
      </c>
      <c r="P659" s="48">
        <v>2001</v>
      </c>
      <c r="Q659" s="48">
        <v>2002</v>
      </c>
      <c r="R659" s="49">
        <v>1</v>
      </c>
      <c r="S659" s="48">
        <v>10</v>
      </c>
      <c r="T659" s="48">
        <v>1</v>
      </c>
      <c r="U659" s="48">
        <f t="shared" si="34"/>
        <v>0</v>
      </c>
      <c r="V659" s="50">
        <f t="shared" si="35"/>
        <v>1</v>
      </c>
      <c r="W659" s="51">
        <v>639</v>
      </c>
      <c r="X659" s="51">
        <v>317</v>
      </c>
      <c r="Y659" s="51">
        <v>0</v>
      </c>
      <c r="Z659" s="32" t="s">
        <v>95</v>
      </c>
      <c r="AA659" s="50"/>
      <c r="AB659" s="52"/>
      <c r="AC659" s="48"/>
      <c r="AD659" s="48"/>
      <c r="AE659" s="48"/>
      <c r="AF659" s="48"/>
    </row>
    <row r="660" spans="1:32" s="36" customFormat="1" ht="14.4" x14ac:dyDescent="0.3">
      <c r="A660" s="32" t="s">
        <v>95</v>
      </c>
      <c r="B660" s="32" t="s">
        <v>95</v>
      </c>
      <c r="C660" s="32" t="s">
        <v>95</v>
      </c>
      <c r="D660" s="32" t="s">
        <v>95</v>
      </c>
      <c r="E660" s="32" t="s">
        <v>95</v>
      </c>
      <c r="F660" s="32" t="s">
        <v>95</v>
      </c>
      <c r="G660" s="32" t="s">
        <v>95</v>
      </c>
      <c r="H660" s="32" t="s">
        <v>95</v>
      </c>
      <c r="I660" s="32" t="s">
        <v>95</v>
      </c>
      <c r="J660" s="32" t="s">
        <v>95</v>
      </c>
      <c r="K660" s="32" t="s">
        <v>95</v>
      </c>
      <c r="L660" s="32" t="s">
        <v>95</v>
      </c>
      <c r="M660" s="48">
        <v>100</v>
      </c>
      <c r="N660" s="48">
        <v>1</v>
      </c>
      <c r="O660" s="48" t="s">
        <v>316</v>
      </c>
      <c r="P660" s="48">
        <v>2001</v>
      </c>
      <c r="Q660" s="48">
        <v>2002</v>
      </c>
      <c r="R660" s="49">
        <v>200</v>
      </c>
      <c r="S660" s="48">
        <v>5</v>
      </c>
      <c r="T660" s="48">
        <v>0</v>
      </c>
      <c r="U660" s="48">
        <f t="shared" si="34"/>
        <v>0</v>
      </c>
      <c r="V660" s="50">
        <f t="shared" si="35"/>
        <v>3</v>
      </c>
      <c r="W660" s="51">
        <v>155</v>
      </c>
      <c r="X660" s="51">
        <v>231</v>
      </c>
      <c r="Y660" s="51">
        <v>0</v>
      </c>
      <c r="Z660" s="32" t="s">
        <v>95</v>
      </c>
      <c r="AA660" s="50"/>
      <c r="AB660" s="52"/>
      <c r="AC660" s="48"/>
      <c r="AD660" s="48"/>
      <c r="AE660" s="48"/>
      <c r="AF660" s="48"/>
    </row>
    <row r="661" spans="1:32" s="36" customFormat="1" ht="14.4" x14ac:dyDescent="0.3">
      <c r="A661" s="32" t="s">
        <v>95</v>
      </c>
      <c r="B661" s="32" t="s">
        <v>95</v>
      </c>
      <c r="C661" s="32" t="s">
        <v>95</v>
      </c>
      <c r="D661" s="32" t="s">
        <v>95</v>
      </c>
      <c r="E661" s="32" t="s">
        <v>95</v>
      </c>
      <c r="F661" s="32" t="s">
        <v>95</v>
      </c>
      <c r="G661" s="32" t="s">
        <v>95</v>
      </c>
      <c r="H661" s="32" t="s">
        <v>95</v>
      </c>
      <c r="I661" s="32" t="s">
        <v>95</v>
      </c>
      <c r="J661" s="32" t="s">
        <v>95</v>
      </c>
      <c r="K661" s="32" t="s">
        <v>95</v>
      </c>
      <c r="L661" s="32" t="s">
        <v>95</v>
      </c>
      <c r="M661" s="48">
        <v>111</v>
      </c>
      <c r="N661" s="48">
        <v>1</v>
      </c>
      <c r="O661" s="48" t="s">
        <v>469</v>
      </c>
      <c r="P661" s="48">
        <v>2001</v>
      </c>
      <c r="Q661" s="48">
        <v>2002</v>
      </c>
      <c r="R661" s="49">
        <v>240</v>
      </c>
      <c r="S661" s="48">
        <v>10</v>
      </c>
      <c r="T661" s="48">
        <v>1</v>
      </c>
      <c r="U661" s="48">
        <f t="shared" si="34"/>
        <v>0</v>
      </c>
      <c r="V661" s="50">
        <f t="shared" si="35"/>
        <v>3</v>
      </c>
      <c r="W661" s="51">
        <v>1090</v>
      </c>
      <c r="X661" s="51">
        <v>566</v>
      </c>
      <c r="Y661" s="51">
        <v>0</v>
      </c>
      <c r="Z661" s="32" t="s">
        <v>95</v>
      </c>
      <c r="AA661" s="50"/>
      <c r="AB661" s="52"/>
      <c r="AC661" s="48"/>
      <c r="AD661" s="48"/>
      <c r="AE661" s="48"/>
      <c r="AF661" s="48"/>
    </row>
    <row r="662" spans="1:32" s="36" customFormat="1" ht="14.4" x14ac:dyDescent="0.3">
      <c r="A662" s="32" t="s">
        <v>95</v>
      </c>
      <c r="B662" s="32" t="s">
        <v>95</v>
      </c>
      <c r="C662" s="32" t="s">
        <v>95</v>
      </c>
      <c r="D662" s="32" t="s">
        <v>95</v>
      </c>
      <c r="E662" s="32" t="s">
        <v>95</v>
      </c>
      <c r="F662" s="32" t="s">
        <v>95</v>
      </c>
      <c r="G662" s="32" t="s">
        <v>95</v>
      </c>
      <c r="H662" s="32" t="s">
        <v>95</v>
      </c>
      <c r="I662" s="32" t="s">
        <v>95</v>
      </c>
      <c r="J662" s="32" t="s">
        <v>95</v>
      </c>
      <c r="K662" s="32" t="s">
        <v>95</v>
      </c>
      <c r="L662" s="32" t="s">
        <v>95</v>
      </c>
      <c r="M662" s="48">
        <v>118</v>
      </c>
      <c r="N662" s="48">
        <v>1</v>
      </c>
      <c r="O662" s="48" t="s">
        <v>413</v>
      </c>
      <c r="P662" s="48">
        <v>2001</v>
      </c>
      <c r="Q662" s="48">
        <v>2002</v>
      </c>
      <c r="R662" s="49">
        <v>315</v>
      </c>
      <c r="S662" s="48">
        <v>5</v>
      </c>
      <c r="T662" s="48">
        <v>0</v>
      </c>
      <c r="U662" s="48">
        <f t="shared" si="34"/>
        <v>0</v>
      </c>
      <c r="V662" s="50">
        <f t="shared" si="35"/>
        <v>4</v>
      </c>
      <c r="W662" s="51">
        <v>671</v>
      </c>
      <c r="X662" s="51">
        <v>701</v>
      </c>
      <c r="Y662" s="51">
        <v>0</v>
      </c>
      <c r="Z662" s="32" t="s">
        <v>95</v>
      </c>
      <c r="AA662" s="50"/>
      <c r="AB662" s="52"/>
      <c r="AC662" s="48"/>
      <c r="AD662" s="48"/>
      <c r="AE662" s="48"/>
      <c r="AF662" s="48"/>
    </row>
    <row r="663" spans="1:32" s="36" customFormat="1" ht="14.4" x14ac:dyDescent="0.3">
      <c r="A663" s="32" t="s">
        <v>95</v>
      </c>
      <c r="B663" s="32" t="s">
        <v>95</v>
      </c>
      <c r="C663" s="32" t="s">
        <v>95</v>
      </c>
      <c r="D663" s="32" t="s">
        <v>95</v>
      </c>
      <c r="E663" s="32" t="s">
        <v>95</v>
      </c>
      <c r="F663" s="32" t="s">
        <v>95</v>
      </c>
      <c r="G663" s="32" t="s">
        <v>95</v>
      </c>
      <c r="H663" s="32" t="s">
        <v>95</v>
      </c>
      <c r="I663" s="32" t="s">
        <v>95</v>
      </c>
      <c r="J663" s="32" t="s">
        <v>95</v>
      </c>
      <c r="K663" s="32" t="s">
        <v>95</v>
      </c>
      <c r="L663" s="32" t="s">
        <v>95</v>
      </c>
      <c r="M663" s="48">
        <v>129</v>
      </c>
      <c r="N663" s="48">
        <v>1</v>
      </c>
      <c r="O663" s="48" t="s">
        <v>242</v>
      </c>
      <c r="P663" s="48">
        <v>2001</v>
      </c>
      <c r="Q663" s="48">
        <v>2002</v>
      </c>
      <c r="R663" s="49">
        <v>300</v>
      </c>
      <c r="S663" s="48">
        <v>10</v>
      </c>
      <c r="T663" s="48">
        <v>0</v>
      </c>
      <c r="U663" s="48">
        <f t="shared" si="34"/>
        <v>0</v>
      </c>
      <c r="V663" s="50">
        <f t="shared" si="35"/>
        <v>4</v>
      </c>
      <c r="W663" s="51">
        <v>818</v>
      </c>
      <c r="X663" s="51">
        <v>912</v>
      </c>
      <c r="Y663" s="51">
        <v>0</v>
      </c>
      <c r="Z663" s="32" t="s">
        <v>95</v>
      </c>
      <c r="AA663" s="50"/>
      <c r="AB663" s="52"/>
      <c r="AC663" s="48"/>
      <c r="AD663" s="48"/>
      <c r="AE663" s="48"/>
      <c r="AF663" s="48"/>
    </row>
    <row r="664" spans="1:32" s="36" customFormat="1" ht="14.4" x14ac:dyDescent="0.3">
      <c r="A664" s="32" t="s">
        <v>95</v>
      </c>
      <c r="B664" s="32" t="s">
        <v>95</v>
      </c>
      <c r="C664" s="32" t="s">
        <v>95</v>
      </c>
      <c r="D664" s="32" t="s">
        <v>95</v>
      </c>
      <c r="E664" s="32" t="s">
        <v>95</v>
      </c>
      <c r="F664" s="32" t="s">
        <v>95</v>
      </c>
      <c r="G664" s="32" t="s">
        <v>95</v>
      </c>
      <c r="H664" s="32" t="s">
        <v>95</v>
      </c>
      <c r="I664" s="32" t="s">
        <v>95</v>
      </c>
      <c r="J664" s="32" t="s">
        <v>95</v>
      </c>
      <c r="K664" s="32" t="s">
        <v>95</v>
      </c>
      <c r="L664" s="32" t="s">
        <v>95</v>
      </c>
      <c r="M664" s="48">
        <v>138</v>
      </c>
      <c r="N664" s="48">
        <v>1</v>
      </c>
      <c r="O664" s="48" t="s">
        <v>243</v>
      </c>
      <c r="P664" s="48">
        <v>2001</v>
      </c>
      <c r="Q664" s="48">
        <v>2002</v>
      </c>
      <c r="R664" s="49">
        <v>439</v>
      </c>
      <c r="S664" s="48">
        <v>5</v>
      </c>
      <c r="T664" s="48">
        <v>0</v>
      </c>
      <c r="U664" s="48">
        <f t="shared" si="34"/>
        <v>0</v>
      </c>
      <c r="V664" s="50">
        <f t="shared" si="35"/>
        <v>5</v>
      </c>
      <c r="W664" s="51">
        <v>1984</v>
      </c>
      <c r="X664" s="51">
        <v>2292</v>
      </c>
      <c r="Y664" s="51">
        <v>1</v>
      </c>
      <c r="Z664" s="32" t="s">
        <v>95</v>
      </c>
      <c r="AA664" s="50"/>
      <c r="AB664" s="52"/>
      <c r="AC664" s="48"/>
      <c r="AD664" s="48"/>
      <c r="AE664" s="48"/>
      <c r="AF664" s="48"/>
    </row>
    <row r="665" spans="1:32" s="36" customFormat="1" ht="14.4" x14ac:dyDescent="0.3">
      <c r="A665" s="32" t="s">
        <v>95</v>
      </c>
      <c r="B665" s="32" t="s">
        <v>95</v>
      </c>
      <c r="C665" s="32" t="s">
        <v>95</v>
      </c>
      <c r="D665" s="32" t="s">
        <v>95</v>
      </c>
      <c r="E665" s="32" t="s">
        <v>95</v>
      </c>
      <c r="F665" s="32" t="s">
        <v>95</v>
      </c>
      <c r="G665" s="32" t="s">
        <v>95</v>
      </c>
      <c r="H665" s="32" t="s">
        <v>95</v>
      </c>
      <c r="I665" s="32" t="s">
        <v>95</v>
      </c>
      <c r="J665" s="32" t="s">
        <v>95</v>
      </c>
      <c r="K665" s="32" t="s">
        <v>95</v>
      </c>
      <c r="L665" s="32" t="s">
        <v>95</v>
      </c>
      <c r="M665" s="48">
        <v>146</v>
      </c>
      <c r="N665" s="48">
        <v>1</v>
      </c>
      <c r="O665" s="48" t="s">
        <v>369</v>
      </c>
      <c r="P665" s="48">
        <v>2001</v>
      </c>
      <c r="Q665" s="48">
        <v>2002</v>
      </c>
      <c r="R665" s="49">
        <v>250</v>
      </c>
      <c r="S665" s="48">
        <v>5</v>
      </c>
      <c r="T665" s="48">
        <v>1</v>
      </c>
      <c r="U665" s="48">
        <f t="shared" si="34"/>
        <v>0</v>
      </c>
      <c r="V665" s="50">
        <f t="shared" si="35"/>
        <v>3</v>
      </c>
      <c r="W665" s="51">
        <v>601</v>
      </c>
      <c r="X665" s="51">
        <v>396</v>
      </c>
      <c r="Y665" s="51">
        <v>0</v>
      </c>
      <c r="Z665" s="48" t="s">
        <v>779</v>
      </c>
      <c r="AA665" s="50"/>
      <c r="AB665" s="52"/>
      <c r="AC665" s="48"/>
      <c r="AD665" s="48"/>
      <c r="AE665" s="48"/>
      <c r="AF665" s="48"/>
    </row>
    <row r="666" spans="1:32" s="36" customFormat="1" ht="14.4" x14ac:dyDescent="0.3">
      <c r="A666" s="32" t="s">
        <v>95</v>
      </c>
      <c r="B666" s="32" t="s">
        <v>95</v>
      </c>
      <c r="C666" s="32" t="s">
        <v>95</v>
      </c>
      <c r="D666" s="32" t="s">
        <v>95</v>
      </c>
      <c r="E666" s="32" t="s">
        <v>95</v>
      </c>
      <c r="F666" s="32" t="s">
        <v>95</v>
      </c>
      <c r="G666" s="32" t="s">
        <v>95</v>
      </c>
      <c r="H666" s="32" t="s">
        <v>95</v>
      </c>
      <c r="I666" s="32" t="s">
        <v>95</v>
      </c>
      <c r="J666" s="32" t="s">
        <v>95</v>
      </c>
      <c r="K666" s="32" t="s">
        <v>95</v>
      </c>
      <c r="L666" s="32" t="s">
        <v>95</v>
      </c>
      <c r="M666" s="48">
        <v>166</v>
      </c>
      <c r="N666" s="48">
        <v>1</v>
      </c>
      <c r="O666" s="48" t="s">
        <v>541</v>
      </c>
      <c r="P666" s="48">
        <v>2001</v>
      </c>
      <c r="Q666" s="48">
        <v>2002</v>
      </c>
      <c r="R666" s="49">
        <v>340</v>
      </c>
      <c r="S666" s="48">
        <v>10</v>
      </c>
      <c r="T666" s="48">
        <v>0</v>
      </c>
      <c r="U666" s="48">
        <f t="shared" si="34"/>
        <v>0</v>
      </c>
      <c r="V666" s="50">
        <f t="shared" si="35"/>
        <v>4</v>
      </c>
      <c r="W666" s="51">
        <v>952</v>
      </c>
      <c r="X666" s="51">
        <v>1253</v>
      </c>
      <c r="Y666" s="51">
        <v>0</v>
      </c>
      <c r="Z666" s="32" t="s">
        <v>95</v>
      </c>
      <c r="AA666" s="50"/>
      <c r="AB666" s="52"/>
      <c r="AC666" s="48"/>
      <c r="AD666" s="48"/>
      <c r="AE666" s="48"/>
      <c r="AF666" s="48"/>
    </row>
    <row r="667" spans="1:32" s="36" customFormat="1" ht="14.4" x14ac:dyDescent="0.3">
      <c r="A667" s="32" t="s">
        <v>95</v>
      </c>
      <c r="B667" s="32" t="s">
        <v>95</v>
      </c>
      <c r="C667" s="32" t="s">
        <v>95</v>
      </c>
      <c r="D667" s="32" t="s">
        <v>95</v>
      </c>
      <c r="E667" s="32" t="s">
        <v>95</v>
      </c>
      <c r="F667" s="32" t="s">
        <v>95</v>
      </c>
      <c r="G667" s="32" t="s">
        <v>95</v>
      </c>
      <c r="H667" s="32" t="s">
        <v>95</v>
      </c>
      <c r="I667" s="32" t="s">
        <v>95</v>
      </c>
      <c r="J667" s="32" t="s">
        <v>95</v>
      </c>
      <c r="K667" s="32" t="s">
        <v>95</v>
      </c>
      <c r="L667" s="32" t="s">
        <v>95</v>
      </c>
      <c r="M667" s="48">
        <v>173</v>
      </c>
      <c r="N667" s="48">
        <v>1</v>
      </c>
      <c r="O667" s="48" t="s">
        <v>370</v>
      </c>
      <c r="P667" s="48">
        <v>2001</v>
      </c>
      <c r="Q667" s="48">
        <v>2002</v>
      </c>
      <c r="R667" s="49">
        <v>610</v>
      </c>
      <c r="S667" s="48">
        <v>10</v>
      </c>
      <c r="T667" s="48">
        <v>1</v>
      </c>
      <c r="U667" s="48">
        <f t="shared" si="34"/>
        <v>0</v>
      </c>
      <c r="V667" s="50">
        <f t="shared" si="35"/>
        <v>7</v>
      </c>
      <c r="W667" s="51">
        <v>503</v>
      </c>
      <c r="X667" s="51">
        <v>163</v>
      </c>
      <c r="Y667" s="51">
        <v>0</v>
      </c>
      <c r="Z667" s="32" t="s">
        <v>95</v>
      </c>
      <c r="AA667" s="50"/>
      <c r="AB667" s="52"/>
      <c r="AC667" s="48"/>
      <c r="AD667" s="48"/>
      <c r="AE667" s="48"/>
      <c r="AF667" s="48"/>
    </row>
    <row r="668" spans="1:32" s="36" customFormat="1" ht="14.4" x14ac:dyDescent="0.3">
      <c r="A668" s="32" t="s">
        <v>95</v>
      </c>
      <c r="B668" s="32" t="s">
        <v>95</v>
      </c>
      <c r="C668" s="32" t="s">
        <v>95</v>
      </c>
      <c r="D668" s="32" t="s">
        <v>95</v>
      </c>
      <c r="E668" s="32" t="s">
        <v>95</v>
      </c>
      <c r="F668" s="32" t="s">
        <v>95</v>
      </c>
      <c r="G668" s="32" t="s">
        <v>95</v>
      </c>
      <c r="H668" s="32" t="s">
        <v>95</v>
      </c>
      <c r="I668" s="32" t="s">
        <v>95</v>
      </c>
      <c r="J668" s="32" t="s">
        <v>95</v>
      </c>
      <c r="K668" s="32" t="s">
        <v>95</v>
      </c>
      <c r="L668" s="32" t="s">
        <v>95</v>
      </c>
      <c r="M668" s="48">
        <v>177</v>
      </c>
      <c r="N668" s="48">
        <v>1</v>
      </c>
      <c r="O668" s="48" t="s">
        <v>371</v>
      </c>
      <c r="P668" s="48">
        <v>2001</v>
      </c>
      <c r="Q668" s="48">
        <v>2002</v>
      </c>
      <c r="R668" s="49">
        <v>415</v>
      </c>
      <c r="S668" s="48">
        <v>10</v>
      </c>
      <c r="T668" s="48">
        <v>1</v>
      </c>
      <c r="U668" s="48">
        <f t="shared" si="34"/>
        <v>0</v>
      </c>
      <c r="V668" s="50">
        <f t="shared" si="35"/>
        <v>5</v>
      </c>
      <c r="W668" s="51">
        <v>1079</v>
      </c>
      <c r="X668" s="51">
        <v>829</v>
      </c>
      <c r="Y668" s="51">
        <v>0</v>
      </c>
      <c r="Z668" s="32" t="s">
        <v>95</v>
      </c>
      <c r="AA668" s="50"/>
      <c r="AB668" s="52"/>
      <c r="AC668" s="48"/>
      <c r="AD668" s="48"/>
      <c r="AE668" s="48"/>
      <c r="AF668" s="48"/>
    </row>
    <row r="669" spans="1:32" s="36" customFormat="1" ht="14.4" x14ac:dyDescent="0.3">
      <c r="A669" s="32" t="s">
        <v>95</v>
      </c>
      <c r="B669" s="32" t="s">
        <v>95</v>
      </c>
      <c r="C669" s="32" t="s">
        <v>95</v>
      </c>
      <c r="D669" s="32" t="s">
        <v>95</v>
      </c>
      <c r="E669" s="32" t="s">
        <v>95</v>
      </c>
      <c r="F669" s="32" t="s">
        <v>95</v>
      </c>
      <c r="G669" s="32" t="s">
        <v>95</v>
      </c>
      <c r="H669" s="32" t="s">
        <v>95</v>
      </c>
      <c r="I669" s="32" t="s">
        <v>95</v>
      </c>
      <c r="J669" s="32" t="s">
        <v>95</v>
      </c>
      <c r="K669" s="32" t="s">
        <v>95</v>
      </c>
      <c r="L669" s="32" t="s">
        <v>95</v>
      </c>
      <c r="M669" s="48">
        <v>181</v>
      </c>
      <c r="N669" s="48">
        <v>1</v>
      </c>
      <c r="O669" s="48" t="s">
        <v>470</v>
      </c>
      <c r="P669" s="48">
        <v>2001</v>
      </c>
      <c r="Q669" s="48">
        <v>2002</v>
      </c>
      <c r="R669" s="49">
        <v>195</v>
      </c>
      <c r="S669" s="48">
        <v>10</v>
      </c>
      <c r="T669" s="48">
        <v>1</v>
      </c>
      <c r="U669" s="48">
        <f t="shared" si="34"/>
        <v>0</v>
      </c>
      <c r="V669" s="50">
        <f t="shared" si="35"/>
        <v>2</v>
      </c>
      <c r="W669" s="51">
        <v>3859</v>
      </c>
      <c r="X669" s="51">
        <v>3123</v>
      </c>
      <c r="Y669" s="51">
        <v>0</v>
      </c>
      <c r="Z669" s="32" t="s">
        <v>95</v>
      </c>
      <c r="AA669" s="50"/>
      <c r="AB669" s="52"/>
      <c r="AC669" s="48"/>
      <c r="AD669" s="48"/>
      <c r="AE669" s="48"/>
      <c r="AF669" s="48"/>
    </row>
    <row r="670" spans="1:32" s="36" customFormat="1" ht="14.4" x14ac:dyDescent="0.3">
      <c r="A670" s="32" t="s">
        <v>95</v>
      </c>
      <c r="B670" s="32" t="s">
        <v>95</v>
      </c>
      <c r="C670" s="32" t="s">
        <v>95</v>
      </c>
      <c r="D670" s="32" t="s">
        <v>95</v>
      </c>
      <c r="E670" s="32" t="s">
        <v>95</v>
      </c>
      <c r="F670" s="32" t="s">
        <v>95</v>
      </c>
      <c r="G670" s="32" t="s">
        <v>95</v>
      </c>
      <c r="H670" s="32" t="s">
        <v>95</v>
      </c>
      <c r="I670" s="32" t="s">
        <v>95</v>
      </c>
      <c r="J670" s="32" t="s">
        <v>95</v>
      </c>
      <c r="K670" s="32" t="s">
        <v>95</v>
      </c>
      <c r="L670" s="32" t="s">
        <v>95</v>
      </c>
      <c r="M670" s="48">
        <v>182</v>
      </c>
      <c r="N670" s="48">
        <v>1</v>
      </c>
      <c r="O670" s="48" t="s">
        <v>500</v>
      </c>
      <c r="P670" s="48">
        <v>2001</v>
      </c>
      <c r="Q670" s="48">
        <v>2002</v>
      </c>
      <c r="R670" s="49">
        <v>1</v>
      </c>
      <c r="S670" s="48">
        <v>10</v>
      </c>
      <c r="T670" s="48">
        <v>1</v>
      </c>
      <c r="U670" s="48">
        <f t="shared" si="34"/>
        <v>0</v>
      </c>
      <c r="V670" s="50">
        <f t="shared" si="35"/>
        <v>1</v>
      </c>
      <c r="W670" s="51">
        <v>1853</v>
      </c>
      <c r="X670" s="51">
        <v>582</v>
      </c>
      <c r="Y670" s="51">
        <v>0</v>
      </c>
      <c r="Z670" s="32" t="s">
        <v>95</v>
      </c>
      <c r="AA670" s="50"/>
      <c r="AB670" s="52"/>
      <c r="AC670" s="48"/>
      <c r="AD670" s="48"/>
      <c r="AE670" s="48"/>
      <c r="AF670" s="48"/>
    </row>
    <row r="671" spans="1:32" s="36" customFormat="1" ht="14.4" x14ac:dyDescent="0.3">
      <c r="A671" s="32" t="s">
        <v>95</v>
      </c>
      <c r="B671" s="32" t="s">
        <v>95</v>
      </c>
      <c r="C671" s="32" t="s">
        <v>95</v>
      </c>
      <c r="D671" s="32" t="s">
        <v>95</v>
      </c>
      <c r="E671" s="32" t="s">
        <v>95</v>
      </c>
      <c r="F671" s="32" t="s">
        <v>95</v>
      </c>
      <c r="G671" s="32" t="s">
        <v>95</v>
      </c>
      <c r="H671" s="32" t="s">
        <v>95</v>
      </c>
      <c r="I671" s="32" t="s">
        <v>95</v>
      </c>
      <c r="J671" s="32" t="s">
        <v>95</v>
      </c>
      <c r="K671" s="32" t="s">
        <v>95</v>
      </c>
      <c r="L671" s="32" t="s">
        <v>95</v>
      </c>
      <c r="M671" s="48">
        <v>191</v>
      </c>
      <c r="N671" s="48">
        <v>1</v>
      </c>
      <c r="O671" s="48" t="s">
        <v>244</v>
      </c>
      <c r="P671" s="48">
        <v>2001</v>
      </c>
      <c r="Q671" s="48">
        <v>2002</v>
      </c>
      <c r="R671" s="49">
        <v>551.66999999999996</v>
      </c>
      <c r="S671" s="48">
        <v>10</v>
      </c>
      <c r="T671" s="48">
        <v>0</v>
      </c>
      <c r="U671" s="48">
        <f t="shared" si="34"/>
        <v>0</v>
      </c>
      <c r="V671" s="50">
        <f t="shared" si="35"/>
        <v>6</v>
      </c>
      <c r="W671" s="51">
        <v>4607</v>
      </c>
      <c r="X671" s="51">
        <v>5096</v>
      </c>
      <c r="Y671" s="51">
        <v>0</v>
      </c>
      <c r="Z671" s="32" t="s">
        <v>95</v>
      </c>
      <c r="AA671" s="50"/>
      <c r="AB671" s="52"/>
      <c r="AC671" s="48"/>
      <c r="AD671" s="48"/>
      <c r="AE671" s="48"/>
      <c r="AF671" s="48"/>
    </row>
    <row r="672" spans="1:32" s="36" customFormat="1" ht="14.4" x14ac:dyDescent="0.3">
      <c r="A672" s="32" t="s">
        <v>95</v>
      </c>
      <c r="B672" s="32" t="s">
        <v>95</v>
      </c>
      <c r="C672" s="32" t="s">
        <v>95</v>
      </c>
      <c r="D672" s="32" t="s">
        <v>95</v>
      </c>
      <c r="E672" s="32" t="s">
        <v>95</v>
      </c>
      <c r="F672" s="32" t="s">
        <v>95</v>
      </c>
      <c r="G672" s="32" t="s">
        <v>95</v>
      </c>
      <c r="H672" s="32" t="s">
        <v>95</v>
      </c>
      <c r="I672" s="32" t="s">
        <v>95</v>
      </c>
      <c r="J672" s="32" t="s">
        <v>95</v>
      </c>
      <c r="K672" s="32" t="s">
        <v>95</v>
      </c>
      <c r="L672" s="32" t="s">
        <v>95</v>
      </c>
      <c r="M672" s="48">
        <v>194</v>
      </c>
      <c r="N672" s="48">
        <v>1</v>
      </c>
      <c r="O672" s="48" t="s">
        <v>319</v>
      </c>
      <c r="P672" s="48">
        <v>2001</v>
      </c>
      <c r="Q672" s="48">
        <v>2002</v>
      </c>
      <c r="R672" s="49">
        <v>70</v>
      </c>
      <c r="S672" s="48">
        <v>3</v>
      </c>
      <c r="T672" s="48">
        <v>0</v>
      </c>
      <c r="U672" s="48">
        <f t="shared" si="34"/>
        <v>0</v>
      </c>
      <c r="V672" s="50">
        <f t="shared" si="35"/>
        <v>1</v>
      </c>
      <c r="W672" s="51">
        <v>4161</v>
      </c>
      <c r="X672" s="51">
        <v>4440</v>
      </c>
      <c r="Y672" s="51">
        <v>0</v>
      </c>
      <c r="Z672" s="32" t="s">
        <v>95</v>
      </c>
      <c r="AA672" s="50"/>
      <c r="AB672" s="52"/>
      <c r="AC672" s="48"/>
      <c r="AD672" s="48"/>
      <c r="AE672" s="48"/>
      <c r="AF672" s="48"/>
    </row>
    <row r="673" spans="1:32" s="36" customFormat="1" ht="14.4" x14ac:dyDescent="0.3">
      <c r="A673" s="32" t="s">
        <v>95</v>
      </c>
      <c r="B673" s="32" t="s">
        <v>95</v>
      </c>
      <c r="C673" s="32" t="s">
        <v>95</v>
      </c>
      <c r="D673" s="32" t="s">
        <v>95</v>
      </c>
      <c r="E673" s="32" t="s">
        <v>95</v>
      </c>
      <c r="F673" s="32" t="s">
        <v>95</v>
      </c>
      <c r="G673" s="32" t="s">
        <v>95</v>
      </c>
      <c r="H673" s="32" t="s">
        <v>95</v>
      </c>
      <c r="I673" s="32" t="s">
        <v>95</v>
      </c>
      <c r="J673" s="32" t="s">
        <v>95</v>
      </c>
      <c r="K673" s="32" t="s">
        <v>95</v>
      </c>
      <c r="L673" s="32" t="s">
        <v>95</v>
      </c>
      <c r="M673" s="48">
        <v>196</v>
      </c>
      <c r="N673" s="48">
        <v>1</v>
      </c>
      <c r="O673" s="48" t="s">
        <v>414</v>
      </c>
      <c r="P673" s="48">
        <v>2001</v>
      </c>
      <c r="Q673" s="48">
        <v>2002</v>
      </c>
      <c r="R673" s="49">
        <v>500</v>
      </c>
      <c r="S673" s="48">
        <v>6</v>
      </c>
      <c r="T673" s="48">
        <v>1</v>
      </c>
      <c r="U673" s="48">
        <f t="shared" si="34"/>
        <v>0</v>
      </c>
      <c r="V673" s="50">
        <f t="shared" si="35"/>
        <v>6</v>
      </c>
      <c r="W673" s="51">
        <v>22946</v>
      </c>
      <c r="X673" s="51">
        <v>13208</v>
      </c>
      <c r="Y673" s="51">
        <v>0</v>
      </c>
      <c r="Z673" s="32" t="s">
        <v>95</v>
      </c>
      <c r="AA673" s="50"/>
      <c r="AB673" s="52"/>
      <c r="AC673" s="48"/>
      <c r="AD673" s="48"/>
      <c r="AE673" s="48"/>
      <c r="AF673" s="48"/>
    </row>
    <row r="674" spans="1:32" s="36" customFormat="1" ht="14.4" x14ac:dyDescent="0.3">
      <c r="A674" s="32" t="s">
        <v>95</v>
      </c>
      <c r="B674" s="32" t="s">
        <v>95</v>
      </c>
      <c r="C674" s="32" t="s">
        <v>95</v>
      </c>
      <c r="D674" s="32" t="s">
        <v>95</v>
      </c>
      <c r="E674" s="32" t="s">
        <v>95</v>
      </c>
      <c r="F674" s="32" t="s">
        <v>95</v>
      </c>
      <c r="G674" s="32" t="s">
        <v>95</v>
      </c>
      <c r="H674" s="32" t="s">
        <v>95</v>
      </c>
      <c r="I674" s="32" t="s">
        <v>95</v>
      </c>
      <c r="J674" s="32" t="s">
        <v>95</v>
      </c>
      <c r="K674" s="32" t="s">
        <v>95</v>
      </c>
      <c r="L674" s="32" t="s">
        <v>95</v>
      </c>
      <c r="M674" s="48">
        <v>197</v>
      </c>
      <c r="N674" s="48">
        <v>1</v>
      </c>
      <c r="O674" s="48" t="s">
        <v>415</v>
      </c>
      <c r="P674" s="48">
        <v>2001</v>
      </c>
      <c r="Q674" s="48">
        <v>2002</v>
      </c>
      <c r="R674" s="49">
        <v>255.95</v>
      </c>
      <c r="S674" s="48">
        <v>6</v>
      </c>
      <c r="T674" s="48">
        <v>0</v>
      </c>
      <c r="U674" s="48">
        <f t="shared" si="34"/>
        <v>0</v>
      </c>
      <c r="V674" s="50">
        <f t="shared" si="35"/>
        <v>3</v>
      </c>
      <c r="W674" s="51">
        <v>2645</v>
      </c>
      <c r="X674" s="51">
        <v>2834</v>
      </c>
      <c r="Y674" s="51">
        <v>0</v>
      </c>
      <c r="Z674" s="32" t="s">
        <v>95</v>
      </c>
      <c r="AA674" s="50"/>
      <c r="AB674" s="52"/>
      <c r="AC674" s="48"/>
      <c r="AD674" s="48"/>
      <c r="AE674" s="48"/>
      <c r="AF674" s="48"/>
    </row>
    <row r="675" spans="1:32" s="36" customFormat="1" ht="14.4" x14ac:dyDescent="0.3">
      <c r="A675" s="32" t="s">
        <v>95</v>
      </c>
      <c r="B675" s="32" t="s">
        <v>95</v>
      </c>
      <c r="C675" s="32" t="s">
        <v>95</v>
      </c>
      <c r="D675" s="32" t="s">
        <v>95</v>
      </c>
      <c r="E675" s="32" t="s">
        <v>95</v>
      </c>
      <c r="F675" s="32" t="s">
        <v>95</v>
      </c>
      <c r="G675" s="32" t="s">
        <v>95</v>
      </c>
      <c r="H675" s="32" t="s">
        <v>95</v>
      </c>
      <c r="I675" s="32" t="s">
        <v>95</v>
      </c>
      <c r="J675" s="32" t="s">
        <v>95</v>
      </c>
      <c r="K675" s="32" t="s">
        <v>95</v>
      </c>
      <c r="L675" s="32" t="s">
        <v>95</v>
      </c>
      <c r="M675" s="48">
        <v>199</v>
      </c>
      <c r="N675" s="48">
        <v>1</v>
      </c>
      <c r="O675" s="48" t="s">
        <v>484</v>
      </c>
      <c r="P675" s="48">
        <v>2001</v>
      </c>
      <c r="Q675" s="48">
        <v>2002</v>
      </c>
      <c r="R675" s="49">
        <v>400</v>
      </c>
      <c r="S675" s="48">
        <v>10</v>
      </c>
      <c r="T675" s="48">
        <v>0</v>
      </c>
      <c r="U675" s="48">
        <f t="shared" si="34"/>
        <v>0</v>
      </c>
      <c r="V675" s="50">
        <f t="shared" si="35"/>
        <v>5</v>
      </c>
      <c r="W675" s="51">
        <v>2333</v>
      </c>
      <c r="X675" s="51">
        <v>3063</v>
      </c>
      <c r="Y675" s="51">
        <v>0</v>
      </c>
      <c r="Z675" s="32" t="s">
        <v>95</v>
      </c>
      <c r="AA675" s="50"/>
      <c r="AB675" s="52"/>
      <c r="AC675" s="48"/>
      <c r="AD675" s="48"/>
      <c r="AE675" s="48"/>
      <c r="AF675" s="48"/>
    </row>
    <row r="676" spans="1:32" s="36" customFormat="1" ht="14.4" x14ac:dyDescent="0.3">
      <c r="A676" s="32" t="s">
        <v>95</v>
      </c>
      <c r="B676" s="32" t="s">
        <v>95</v>
      </c>
      <c r="C676" s="32" t="s">
        <v>95</v>
      </c>
      <c r="D676" s="32" t="s">
        <v>95</v>
      </c>
      <c r="E676" s="32" t="s">
        <v>95</v>
      </c>
      <c r="F676" s="32" t="s">
        <v>95</v>
      </c>
      <c r="G676" s="32" t="s">
        <v>95</v>
      </c>
      <c r="H676" s="32" t="s">
        <v>95</v>
      </c>
      <c r="I676" s="32" t="s">
        <v>95</v>
      </c>
      <c r="J676" s="32" t="s">
        <v>95</v>
      </c>
      <c r="K676" s="32" t="s">
        <v>95</v>
      </c>
      <c r="L676" s="32" t="s">
        <v>95</v>
      </c>
      <c r="M676" s="48">
        <v>200</v>
      </c>
      <c r="N676" s="48">
        <v>1</v>
      </c>
      <c r="O676" s="48" t="s">
        <v>246</v>
      </c>
      <c r="P676" s="48">
        <v>2001</v>
      </c>
      <c r="Q676" s="48">
        <v>2002</v>
      </c>
      <c r="R676" s="49">
        <v>492</v>
      </c>
      <c r="S676" s="48">
        <v>10</v>
      </c>
      <c r="T676" s="48">
        <v>0</v>
      </c>
      <c r="U676" s="48">
        <f t="shared" si="34"/>
        <v>0</v>
      </c>
      <c r="V676" s="50">
        <f t="shared" si="35"/>
        <v>5</v>
      </c>
      <c r="W676" s="51">
        <v>2627</v>
      </c>
      <c r="X676" s="51">
        <v>4188</v>
      </c>
      <c r="Y676" s="51">
        <v>0</v>
      </c>
      <c r="Z676" s="32" t="s">
        <v>95</v>
      </c>
      <c r="AA676" s="50"/>
      <c r="AB676" s="52"/>
      <c r="AC676" s="48"/>
      <c r="AD676" s="48"/>
      <c r="AE676" s="48"/>
      <c r="AF676" s="48"/>
    </row>
    <row r="677" spans="1:32" s="36" customFormat="1" ht="14.4" x14ac:dyDescent="0.3">
      <c r="A677" s="32" t="s">
        <v>95</v>
      </c>
      <c r="B677" s="32" t="s">
        <v>95</v>
      </c>
      <c r="C677" s="32" t="s">
        <v>95</v>
      </c>
      <c r="D677" s="32" t="s">
        <v>95</v>
      </c>
      <c r="E677" s="32" t="s">
        <v>95</v>
      </c>
      <c r="F677" s="32" t="s">
        <v>95</v>
      </c>
      <c r="G677" s="32" t="s">
        <v>95</v>
      </c>
      <c r="H677" s="32" t="s">
        <v>95</v>
      </c>
      <c r="I677" s="32" t="s">
        <v>95</v>
      </c>
      <c r="J677" s="32" t="s">
        <v>95</v>
      </c>
      <c r="K677" s="32" t="s">
        <v>95</v>
      </c>
      <c r="L677" s="32" t="s">
        <v>95</v>
      </c>
      <c r="M677" s="48">
        <v>207</v>
      </c>
      <c r="N677" s="48">
        <v>1</v>
      </c>
      <c r="O677" s="48" t="s">
        <v>542</v>
      </c>
      <c r="P677" s="48">
        <v>2001</v>
      </c>
      <c r="Q677" s="48">
        <v>2002</v>
      </c>
      <c r="R677" s="49">
        <v>1</v>
      </c>
      <c r="S677" s="48">
        <v>10</v>
      </c>
      <c r="T677" s="48">
        <v>1</v>
      </c>
      <c r="U677" s="48">
        <f t="shared" si="34"/>
        <v>0</v>
      </c>
      <c r="V677" s="50">
        <f t="shared" si="35"/>
        <v>1</v>
      </c>
      <c r="W677" s="51">
        <v>109</v>
      </c>
      <c r="X677" s="51">
        <v>23</v>
      </c>
      <c r="Y677" s="51">
        <v>0</v>
      </c>
      <c r="Z677" s="32" t="s">
        <v>95</v>
      </c>
      <c r="AA677" s="50"/>
      <c r="AB677" s="52"/>
      <c r="AC677" s="48"/>
      <c r="AD677" s="48"/>
      <c r="AE677" s="48"/>
      <c r="AF677" s="48"/>
    </row>
    <row r="678" spans="1:32" s="36" customFormat="1" ht="14.4" x14ac:dyDescent="0.3">
      <c r="A678" s="32" t="s">
        <v>95</v>
      </c>
      <c r="B678" s="32" t="s">
        <v>95</v>
      </c>
      <c r="C678" s="32" t="s">
        <v>95</v>
      </c>
      <c r="D678" s="32" t="s">
        <v>95</v>
      </c>
      <c r="E678" s="32" t="s">
        <v>95</v>
      </c>
      <c r="F678" s="32" t="s">
        <v>95</v>
      </c>
      <c r="G678" s="32" t="s">
        <v>95</v>
      </c>
      <c r="H678" s="32" t="s">
        <v>95</v>
      </c>
      <c r="I678" s="32" t="s">
        <v>95</v>
      </c>
      <c r="J678" s="32" t="s">
        <v>95</v>
      </c>
      <c r="K678" s="32" t="s">
        <v>95</v>
      </c>
      <c r="L678" s="32" t="s">
        <v>95</v>
      </c>
      <c r="M678" s="48">
        <v>208</v>
      </c>
      <c r="N678" s="48">
        <v>1</v>
      </c>
      <c r="O678" s="48" t="s">
        <v>543</v>
      </c>
      <c r="P678" s="48">
        <v>2001</v>
      </c>
      <c r="Q678" s="48">
        <v>2002</v>
      </c>
      <c r="R678" s="49">
        <v>837.38</v>
      </c>
      <c r="S678" s="48">
        <v>5</v>
      </c>
      <c r="T678" s="48">
        <v>1</v>
      </c>
      <c r="U678" s="48">
        <f t="shared" si="34"/>
        <v>0</v>
      </c>
      <c r="V678" s="50">
        <f t="shared" si="35"/>
        <v>9</v>
      </c>
      <c r="W678" s="51">
        <v>156</v>
      </c>
      <c r="X678" s="51">
        <v>32</v>
      </c>
      <c r="Y678" s="51">
        <v>0</v>
      </c>
      <c r="Z678" s="32" t="s">
        <v>95</v>
      </c>
      <c r="AA678" s="50"/>
      <c r="AB678" s="52"/>
      <c r="AC678" s="48"/>
      <c r="AD678" s="48"/>
      <c r="AE678" s="48"/>
      <c r="AF678" s="48"/>
    </row>
    <row r="679" spans="1:32" s="36" customFormat="1" ht="14.4" x14ac:dyDescent="0.3">
      <c r="A679" s="32" t="s">
        <v>95</v>
      </c>
      <c r="B679" s="32" t="s">
        <v>95</v>
      </c>
      <c r="C679" s="32" t="s">
        <v>95</v>
      </c>
      <c r="D679" s="32" t="s">
        <v>95</v>
      </c>
      <c r="E679" s="32" t="s">
        <v>95</v>
      </c>
      <c r="F679" s="32" t="s">
        <v>95</v>
      </c>
      <c r="G679" s="32" t="s">
        <v>95</v>
      </c>
      <c r="H679" s="32" t="s">
        <v>95</v>
      </c>
      <c r="I679" s="32" t="s">
        <v>95</v>
      </c>
      <c r="J679" s="32" t="s">
        <v>95</v>
      </c>
      <c r="K679" s="32" t="s">
        <v>95</v>
      </c>
      <c r="L679" s="32" t="s">
        <v>95</v>
      </c>
      <c r="M679" s="48">
        <v>227</v>
      </c>
      <c r="N679" s="48">
        <v>1</v>
      </c>
      <c r="O679" s="48" t="s">
        <v>416</v>
      </c>
      <c r="P679" s="48">
        <v>2001</v>
      </c>
      <c r="Q679" s="48">
        <v>2002</v>
      </c>
      <c r="R679" s="49">
        <v>350</v>
      </c>
      <c r="S679" s="48">
        <v>10</v>
      </c>
      <c r="T679" s="48">
        <v>1</v>
      </c>
      <c r="U679" s="48">
        <f t="shared" si="34"/>
        <v>0</v>
      </c>
      <c r="V679" s="50">
        <f t="shared" si="35"/>
        <v>4</v>
      </c>
      <c r="W679" s="51">
        <v>643</v>
      </c>
      <c r="X679" s="51">
        <v>488</v>
      </c>
      <c r="Y679" s="51">
        <v>0</v>
      </c>
      <c r="Z679" s="32" t="s">
        <v>95</v>
      </c>
      <c r="AA679" s="50"/>
      <c r="AB679" s="52"/>
      <c r="AC679" s="48"/>
      <c r="AD679" s="48"/>
      <c r="AE679" s="48"/>
      <c r="AF679" s="48"/>
    </row>
    <row r="680" spans="1:32" s="36" customFormat="1" ht="14.4" x14ac:dyDescent="0.3">
      <c r="A680" s="32" t="s">
        <v>95</v>
      </c>
      <c r="B680" s="32" t="s">
        <v>95</v>
      </c>
      <c r="C680" s="32" t="s">
        <v>95</v>
      </c>
      <c r="D680" s="32" t="s">
        <v>95</v>
      </c>
      <c r="E680" s="32" t="s">
        <v>95</v>
      </c>
      <c r="F680" s="32" t="s">
        <v>95</v>
      </c>
      <c r="G680" s="32" t="s">
        <v>95</v>
      </c>
      <c r="H680" s="32" t="s">
        <v>95</v>
      </c>
      <c r="I680" s="32" t="s">
        <v>95</v>
      </c>
      <c r="J680" s="32" t="s">
        <v>95</v>
      </c>
      <c r="K680" s="32" t="s">
        <v>95</v>
      </c>
      <c r="L680" s="32" t="s">
        <v>95</v>
      </c>
      <c r="M680" s="48">
        <v>229</v>
      </c>
      <c r="N680" s="48">
        <v>1</v>
      </c>
      <c r="O680" s="48" t="s">
        <v>451</v>
      </c>
      <c r="P680" s="48">
        <v>2001</v>
      </c>
      <c r="Q680" s="48">
        <v>2002</v>
      </c>
      <c r="R680" s="49">
        <v>315</v>
      </c>
      <c r="S680" s="48">
        <v>10</v>
      </c>
      <c r="T680" s="48">
        <v>1</v>
      </c>
      <c r="U680" s="48">
        <f t="shared" si="34"/>
        <v>0</v>
      </c>
      <c r="V680" s="50">
        <f t="shared" si="35"/>
        <v>4</v>
      </c>
      <c r="W680" s="51">
        <v>249</v>
      </c>
      <c r="X680" s="51">
        <v>99</v>
      </c>
      <c r="Y680" s="51">
        <v>0</v>
      </c>
      <c r="Z680" s="32" t="s">
        <v>95</v>
      </c>
      <c r="AA680" s="50"/>
      <c r="AB680" s="52"/>
      <c r="AC680" s="48"/>
      <c r="AD680" s="48"/>
      <c r="AE680" s="48"/>
      <c r="AF680" s="48"/>
    </row>
    <row r="681" spans="1:32" s="36" customFormat="1" ht="14.4" x14ac:dyDescent="0.3">
      <c r="A681" s="32" t="s">
        <v>95</v>
      </c>
      <c r="B681" s="32" t="s">
        <v>95</v>
      </c>
      <c r="C681" s="32" t="s">
        <v>95</v>
      </c>
      <c r="D681" s="32" t="s">
        <v>95</v>
      </c>
      <c r="E681" s="32" t="s">
        <v>95</v>
      </c>
      <c r="F681" s="32" t="s">
        <v>95</v>
      </c>
      <c r="G681" s="32" t="s">
        <v>95</v>
      </c>
      <c r="H681" s="32" t="s">
        <v>95</v>
      </c>
      <c r="I681" s="32" t="s">
        <v>95</v>
      </c>
      <c r="J681" s="32" t="s">
        <v>95</v>
      </c>
      <c r="K681" s="32" t="s">
        <v>95</v>
      </c>
      <c r="L681" s="32" t="s">
        <v>95</v>
      </c>
      <c r="M681" s="48">
        <v>239</v>
      </c>
      <c r="N681" s="48">
        <v>1</v>
      </c>
      <c r="O681" s="48" t="s">
        <v>271</v>
      </c>
      <c r="P681" s="48">
        <v>2001</v>
      </c>
      <c r="Q681" s="48">
        <v>2002</v>
      </c>
      <c r="R681" s="49">
        <v>837</v>
      </c>
      <c r="S681" s="48">
        <v>10</v>
      </c>
      <c r="T681" s="48">
        <v>1</v>
      </c>
      <c r="U681" s="48">
        <f t="shared" si="34"/>
        <v>0</v>
      </c>
      <c r="V681" s="50">
        <f t="shared" si="35"/>
        <v>9</v>
      </c>
      <c r="W681" s="51">
        <v>795</v>
      </c>
      <c r="X681" s="51">
        <v>479</v>
      </c>
      <c r="Y681" s="51">
        <v>0</v>
      </c>
      <c r="Z681" s="32" t="s">
        <v>95</v>
      </c>
      <c r="AA681" s="50"/>
      <c r="AB681" s="52"/>
      <c r="AC681" s="48"/>
      <c r="AD681" s="48"/>
      <c r="AE681" s="48"/>
      <c r="AF681" s="48"/>
    </row>
    <row r="682" spans="1:32" s="36" customFormat="1" ht="14.4" x14ac:dyDescent="0.3">
      <c r="A682" s="32" t="s">
        <v>95</v>
      </c>
      <c r="B682" s="32" t="s">
        <v>95</v>
      </c>
      <c r="C682" s="32" t="s">
        <v>95</v>
      </c>
      <c r="D682" s="32" t="s">
        <v>95</v>
      </c>
      <c r="E682" s="32" t="s">
        <v>95</v>
      </c>
      <c r="F682" s="32" t="s">
        <v>95</v>
      </c>
      <c r="G682" s="32" t="s">
        <v>95</v>
      </c>
      <c r="H682" s="32" t="s">
        <v>95</v>
      </c>
      <c r="I682" s="32" t="s">
        <v>95</v>
      </c>
      <c r="J682" s="32" t="s">
        <v>95</v>
      </c>
      <c r="K682" s="32" t="s">
        <v>95</v>
      </c>
      <c r="L682" s="32" t="s">
        <v>95</v>
      </c>
      <c r="M682" s="48">
        <v>241</v>
      </c>
      <c r="N682" s="48">
        <v>1</v>
      </c>
      <c r="O682" s="48" t="s">
        <v>272</v>
      </c>
      <c r="P682" s="48">
        <v>2001</v>
      </c>
      <c r="Q682" s="48">
        <v>2002</v>
      </c>
      <c r="R682" s="49">
        <v>358</v>
      </c>
      <c r="S682" s="48">
        <v>10</v>
      </c>
      <c r="T682" s="48">
        <v>0</v>
      </c>
      <c r="U682" s="48">
        <f t="shared" si="34"/>
        <v>0</v>
      </c>
      <c r="V682" s="50">
        <f t="shared" si="35"/>
        <v>4</v>
      </c>
      <c r="W682" s="51">
        <v>2794</v>
      </c>
      <c r="X682" s="51">
        <v>4233</v>
      </c>
      <c r="Y682" s="51">
        <v>0</v>
      </c>
      <c r="Z682" s="32" t="s">
        <v>95</v>
      </c>
      <c r="AA682" s="50"/>
      <c r="AB682" s="52"/>
      <c r="AC682" s="48"/>
      <c r="AD682" s="48"/>
      <c r="AE682" s="48"/>
      <c r="AF682" s="48"/>
    </row>
    <row r="683" spans="1:32" s="36" customFormat="1" ht="14.4" x14ac:dyDescent="0.3">
      <c r="A683" s="32" t="s">
        <v>95</v>
      </c>
      <c r="B683" s="32" t="s">
        <v>95</v>
      </c>
      <c r="C683" s="32" t="s">
        <v>95</v>
      </c>
      <c r="D683" s="32" t="s">
        <v>95</v>
      </c>
      <c r="E683" s="32" t="s">
        <v>95</v>
      </c>
      <c r="F683" s="32" t="s">
        <v>95</v>
      </c>
      <c r="G683" s="32" t="s">
        <v>95</v>
      </c>
      <c r="H683" s="32" t="s">
        <v>95</v>
      </c>
      <c r="I683" s="32" t="s">
        <v>95</v>
      </c>
      <c r="J683" s="32" t="s">
        <v>95</v>
      </c>
      <c r="K683" s="32" t="s">
        <v>95</v>
      </c>
      <c r="L683" s="32" t="s">
        <v>95</v>
      </c>
      <c r="M683" s="48">
        <v>253</v>
      </c>
      <c r="N683" s="48">
        <v>1</v>
      </c>
      <c r="O683" s="48" t="s">
        <v>249</v>
      </c>
      <c r="P683" s="48">
        <v>2001</v>
      </c>
      <c r="Q683" s="48">
        <v>2002</v>
      </c>
      <c r="R683" s="49">
        <v>126</v>
      </c>
      <c r="S683" s="48">
        <v>10</v>
      </c>
      <c r="T683" s="48">
        <v>1</v>
      </c>
      <c r="U683" s="48">
        <f t="shared" si="34"/>
        <v>0</v>
      </c>
      <c r="V683" s="50">
        <f t="shared" si="35"/>
        <v>2</v>
      </c>
      <c r="W683" s="51">
        <v>460</v>
      </c>
      <c r="X683" s="51">
        <v>155</v>
      </c>
      <c r="Y683" s="51">
        <v>0</v>
      </c>
      <c r="Z683" s="32" t="s">
        <v>95</v>
      </c>
      <c r="AA683" s="50"/>
      <c r="AB683" s="52"/>
      <c r="AC683" s="48"/>
      <c r="AD683" s="48"/>
      <c r="AE683" s="48"/>
      <c r="AF683" s="48"/>
    </row>
    <row r="684" spans="1:32" s="36" customFormat="1" ht="14.4" x14ac:dyDescent="0.3">
      <c r="A684" s="32" t="s">
        <v>95</v>
      </c>
      <c r="B684" s="32" t="s">
        <v>95</v>
      </c>
      <c r="C684" s="32" t="s">
        <v>95</v>
      </c>
      <c r="D684" s="32" t="s">
        <v>95</v>
      </c>
      <c r="E684" s="32" t="s">
        <v>95</v>
      </c>
      <c r="F684" s="32" t="s">
        <v>95</v>
      </c>
      <c r="G684" s="32" t="s">
        <v>95</v>
      </c>
      <c r="H684" s="32" t="s">
        <v>95</v>
      </c>
      <c r="I684" s="32" t="s">
        <v>95</v>
      </c>
      <c r="J684" s="32" t="s">
        <v>95</v>
      </c>
      <c r="K684" s="32" t="s">
        <v>95</v>
      </c>
      <c r="L684" s="32" t="s">
        <v>95</v>
      </c>
      <c r="M684" s="48">
        <v>270</v>
      </c>
      <c r="N684" s="48">
        <v>1</v>
      </c>
      <c r="O684" s="48" t="s">
        <v>419</v>
      </c>
      <c r="P684" s="48">
        <v>2001</v>
      </c>
      <c r="Q684" s="48">
        <v>2002</v>
      </c>
      <c r="R684" s="49">
        <v>225</v>
      </c>
      <c r="S684" s="48">
        <v>10</v>
      </c>
      <c r="T684" s="48">
        <v>1</v>
      </c>
      <c r="U684" s="48">
        <f t="shared" si="34"/>
        <v>0</v>
      </c>
      <c r="V684" s="50">
        <f t="shared" si="35"/>
        <v>3</v>
      </c>
      <c r="W684" s="51">
        <v>6478</v>
      </c>
      <c r="X684" s="51">
        <v>5879</v>
      </c>
      <c r="Y684" s="51">
        <v>0</v>
      </c>
      <c r="Z684" s="32" t="s">
        <v>95</v>
      </c>
      <c r="AA684" s="50"/>
      <c r="AB684" s="52"/>
      <c r="AC684" s="48"/>
      <c r="AD684" s="48"/>
      <c r="AE684" s="48"/>
      <c r="AF684" s="48"/>
    </row>
    <row r="685" spans="1:32" s="36" customFormat="1" ht="14.4" x14ac:dyDescent="0.3">
      <c r="A685" s="32" t="s">
        <v>95</v>
      </c>
      <c r="B685" s="32" t="s">
        <v>95</v>
      </c>
      <c r="C685" s="32" t="s">
        <v>95</v>
      </c>
      <c r="D685" s="32" t="s">
        <v>95</v>
      </c>
      <c r="E685" s="32" t="s">
        <v>95</v>
      </c>
      <c r="F685" s="32" t="s">
        <v>95</v>
      </c>
      <c r="G685" s="32" t="s">
        <v>95</v>
      </c>
      <c r="H685" s="32" t="s">
        <v>95</v>
      </c>
      <c r="I685" s="32" t="s">
        <v>95</v>
      </c>
      <c r="J685" s="32" t="s">
        <v>95</v>
      </c>
      <c r="K685" s="32" t="s">
        <v>95</v>
      </c>
      <c r="L685" s="32" t="s">
        <v>95</v>
      </c>
      <c r="M685" s="48">
        <v>271</v>
      </c>
      <c r="N685" s="48">
        <v>1</v>
      </c>
      <c r="O685" s="48" t="s">
        <v>420</v>
      </c>
      <c r="P685" s="48">
        <v>2001</v>
      </c>
      <c r="Q685" s="48">
        <v>2002</v>
      </c>
      <c r="R685" s="49">
        <v>247.3</v>
      </c>
      <c r="S685" s="48">
        <v>10</v>
      </c>
      <c r="T685" s="48">
        <v>0</v>
      </c>
      <c r="U685" s="48">
        <f t="shared" si="34"/>
        <v>0</v>
      </c>
      <c r="V685" s="50">
        <f t="shared" si="35"/>
        <v>3</v>
      </c>
      <c r="W685" s="51">
        <v>7381</v>
      </c>
      <c r="X685" s="51">
        <v>9346</v>
      </c>
      <c r="Y685" s="51">
        <v>0</v>
      </c>
      <c r="Z685" s="32" t="s">
        <v>95</v>
      </c>
      <c r="AA685" s="50"/>
      <c r="AB685" s="52"/>
      <c r="AC685" s="48"/>
      <c r="AD685" s="48"/>
      <c r="AE685" s="48"/>
      <c r="AF685" s="48"/>
    </row>
    <row r="686" spans="1:32" s="36" customFormat="1" ht="14.4" x14ac:dyDescent="0.3">
      <c r="A686" s="32" t="s">
        <v>95</v>
      </c>
      <c r="B686" s="32" t="s">
        <v>95</v>
      </c>
      <c r="C686" s="32" t="s">
        <v>95</v>
      </c>
      <c r="D686" s="32" t="s">
        <v>95</v>
      </c>
      <c r="E686" s="32" t="s">
        <v>95</v>
      </c>
      <c r="F686" s="32" t="s">
        <v>95</v>
      </c>
      <c r="G686" s="32" t="s">
        <v>95</v>
      </c>
      <c r="H686" s="32" t="s">
        <v>95</v>
      </c>
      <c r="I686" s="32" t="s">
        <v>95</v>
      </c>
      <c r="J686" s="32" t="s">
        <v>95</v>
      </c>
      <c r="K686" s="32" t="s">
        <v>95</v>
      </c>
      <c r="L686" s="32" t="s">
        <v>95</v>
      </c>
      <c r="M686" s="48">
        <v>272</v>
      </c>
      <c r="N686" s="48">
        <v>1</v>
      </c>
      <c r="O686" s="48" t="s">
        <v>501</v>
      </c>
      <c r="P686" s="48">
        <v>2001</v>
      </c>
      <c r="Q686" s="48">
        <v>2002</v>
      </c>
      <c r="R686" s="49">
        <v>415</v>
      </c>
      <c r="S686" s="48">
        <v>10</v>
      </c>
      <c r="T686" s="48">
        <v>0</v>
      </c>
      <c r="U686" s="48">
        <f t="shared" si="34"/>
        <v>0</v>
      </c>
      <c r="V686" s="50">
        <f t="shared" si="35"/>
        <v>5</v>
      </c>
      <c r="W686" s="51">
        <v>3238</v>
      </c>
      <c r="X686" s="51">
        <v>3699</v>
      </c>
      <c r="Y686" s="51">
        <v>0</v>
      </c>
      <c r="Z686" s="32" t="s">
        <v>95</v>
      </c>
      <c r="AA686" s="50"/>
      <c r="AB686" s="52"/>
      <c r="AC686" s="48"/>
      <c r="AD686" s="48"/>
      <c r="AE686" s="48"/>
      <c r="AF686" s="48"/>
    </row>
    <row r="687" spans="1:32" s="36" customFormat="1" ht="14.4" x14ac:dyDescent="0.3">
      <c r="A687" s="32" t="s">
        <v>95</v>
      </c>
      <c r="B687" s="32" t="s">
        <v>95</v>
      </c>
      <c r="C687" s="32" t="s">
        <v>95</v>
      </c>
      <c r="D687" s="32" t="s">
        <v>95</v>
      </c>
      <c r="E687" s="32" t="s">
        <v>95</v>
      </c>
      <c r="F687" s="32" t="s">
        <v>95</v>
      </c>
      <c r="G687" s="32" t="s">
        <v>95</v>
      </c>
      <c r="H687" s="32" t="s">
        <v>95</v>
      </c>
      <c r="I687" s="32" t="s">
        <v>95</v>
      </c>
      <c r="J687" s="32" t="s">
        <v>95</v>
      </c>
      <c r="K687" s="32" t="s">
        <v>95</v>
      </c>
      <c r="L687" s="32" t="s">
        <v>95</v>
      </c>
      <c r="M687" s="48">
        <v>273</v>
      </c>
      <c r="N687" s="48">
        <v>1</v>
      </c>
      <c r="O687" s="48" t="s">
        <v>321</v>
      </c>
      <c r="P687" s="48">
        <v>2001</v>
      </c>
      <c r="Q687" s="48">
        <v>2002</v>
      </c>
      <c r="R687" s="49">
        <v>244.85</v>
      </c>
      <c r="S687" s="48">
        <v>10</v>
      </c>
      <c r="T687" s="48">
        <v>1</v>
      </c>
      <c r="U687" s="48">
        <f t="shared" si="34"/>
        <v>0</v>
      </c>
      <c r="V687" s="50">
        <f t="shared" si="35"/>
        <v>3</v>
      </c>
      <c r="W687" s="51">
        <v>6296</v>
      </c>
      <c r="X687" s="51">
        <v>3667</v>
      </c>
      <c r="Y687" s="51">
        <v>0</v>
      </c>
      <c r="Z687" s="32" t="s">
        <v>95</v>
      </c>
      <c r="AA687" s="50"/>
      <c r="AB687" s="52"/>
      <c r="AC687" s="48"/>
      <c r="AD687" s="48"/>
      <c r="AE687" s="48"/>
      <c r="AF687" s="48"/>
    </row>
    <row r="688" spans="1:32" s="36" customFormat="1" ht="14.4" x14ac:dyDescent="0.3">
      <c r="A688" s="32" t="s">
        <v>95</v>
      </c>
      <c r="B688" s="32" t="s">
        <v>95</v>
      </c>
      <c r="C688" s="32" t="s">
        <v>95</v>
      </c>
      <c r="D688" s="32" t="s">
        <v>95</v>
      </c>
      <c r="E688" s="32" t="s">
        <v>95</v>
      </c>
      <c r="F688" s="32" t="s">
        <v>95</v>
      </c>
      <c r="G688" s="32" t="s">
        <v>95</v>
      </c>
      <c r="H688" s="32" t="s">
        <v>95</v>
      </c>
      <c r="I688" s="32" t="s">
        <v>95</v>
      </c>
      <c r="J688" s="32" t="s">
        <v>95</v>
      </c>
      <c r="K688" s="32" t="s">
        <v>95</v>
      </c>
      <c r="L688" s="32" t="s">
        <v>95</v>
      </c>
      <c r="M688" s="48">
        <v>276</v>
      </c>
      <c r="N688" s="48">
        <v>1</v>
      </c>
      <c r="O688" s="48" t="s">
        <v>544</v>
      </c>
      <c r="P688" s="48">
        <v>2001</v>
      </c>
      <c r="Q688" s="48">
        <v>2002</v>
      </c>
      <c r="R688" s="49">
        <v>299.83999999999997</v>
      </c>
      <c r="S688" s="48">
        <v>10</v>
      </c>
      <c r="T688" s="48">
        <v>0</v>
      </c>
      <c r="U688" s="48">
        <f t="shared" si="34"/>
        <v>0</v>
      </c>
      <c r="V688" s="50">
        <f t="shared" si="35"/>
        <v>3</v>
      </c>
      <c r="W688" s="51">
        <v>4649</v>
      </c>
      <c r="X688" s="51">
        <v>4796</v>
      </c>
      <c r="Y688" s="51">
        <v>0</v>
      </c>
      <c r="Z688" s="32" t="s">
        <v>95</v>
      </c>
      <c r="AA688" s="50"/>
      <c r="AB688" s="52"/>
      <c r="AC688" s="48"/>
      <c r="AD688" s="48"/>
      <c r="AE688" s="48"/>
      <c r="AF688" s="48"/>
    </row>
    <row r="689" spans="1:32" s="36" customFormat="1" ht="14.4" x14ac:dyDescent="0.3">
      <c r="A689" s="32" t="s">
        <v>95</v>
      </c>
      <c r="B689" s="32" t="s">
        <v>95</v>
      </c>
      <c r="C689" s="32" t="s">
        <v>95</v>
      </c>
      <c r="D689" s="32" t="s">
        <v>95</v>
      </c>
      <c r="E689" s="32" t="s">
        <v>95</v>
      </c>
      <c r="F689" s="32" t="s">
        <v>95</v>
      </c>
      <c r="G689" s="32" t="s">
        <v>95</v>
      </c>
      <c r="H689" s="32" t="s">
        <v>95</v>
      </c>
      <c r="I689" s="32" t="s">
        <v>95</v>
      </c>
      <c r="J689" s="32" t="s">
        <v>95</v>
      </c>
      <c r="K689" s="32" t="s">
        <v>95</v>
      </c>
      <c r="L689" s="32" t="s">
        <v>95</v>
      </c>
      <c r="M689" s="48">
        <v>277</v>
      </c>
      <c r="N689" s="48">
        <v>1</v>
      </c>
      <c r="O689" s="48" t="s">
        <v>375</v>
      </c>
      <c r="P689" s="48">
        <v>2001</v>
      </c>
      <c r="Q689" s="48">
        <v>2002</v>
      </c>
      <c r="R689" s="49">
        <v>570</v>
      </c>
      <c r="S689" s="48">
        <v>10</v>
      </c>
      <c r="T689" s="48">
        <v>0</v>
      </c>
      <c r="U689" s="48">
        <f t="shared" si="34"/>
        <v>0</v>
      </c>
      <c r="V689" s="50">
        <f t="shared" si="35"/>
        <v>6</v>
      </c>
      <c r="W689" s="51">
        <v>1452</v>
      </c>
      <c r="X689" s="51">
        <v>2078</v>
      </c>
      <c r="Y689" s="51">
        <v>0</v>
      </c>
      <c r="Z689" s="32" t="s">
        <v>95</v>
      </c>
      <c r="AA689" s="50"/>
      <c r="AB689" s="52"/>
      <c r="AC689" s="48"/>
      <c r="AD689" s="48"/>
      <c r="AE689" s="48"/>
      <c r="AF689" s="48"/>
    </row>
    <row r="690" spans="1:32" s="36" customFormat="1" ht="14.4" x14ac:dyDescent="0.3">
      <c r="A690" s="32" t="s">
        <v>95</v>
      </c>
      <c r="B690" s="32" t="s">
        <v>95</v>
      </c>
      <c r="C690" s="32" t="s">
        <v>95</v>
      </c>
      <c r="D690" s="32" t="s">
        <v>95</v>
      </c>
      <c r="E690" s="32" t="s">
        <v>95</v>
      </c>
      <c r="F690" s="32" t="s">
        <v>95</v>
      </c>
      <c r="G690" s="32" t="s">
        <v>95</v>
      </c>
      <c r="H690" s="32" t="s">
        <v>95</v>
      </c>
      <c r="I690" s="32" t="s">
        <v>95</v>
      </c>
      <c r="J690" s="32" t="s">
        <v>95</v>
      </c>
      <c r="K690" s="32" t="s">
        <v>95</v>
      </c>
      <c r="L690" s="32" t="s">
        <v>95</v>
      </c>
      <c r="M690" s="48">
        <v>278</v>
      </c>
      <c r="N690" s="48">
        <v>1</v>
      </c>
      <c r="O690" s="48" t="s">
        <v>517</v>
      </c>
      <c r="P690" s="48">
        <v>2001</v>
      </c>
      <c r="Q690" s="48">
        <v>2002</v>
      </c>
      <c r="R690" s="49">
        <v>300.04000000000002</v>
      </c>
      <c r="S690" s="48">
        <v>10</v>
      </c>
      <c r="T690" s="48">
        <v>0</v>
      </c>
      <c r="U690" s="48">
        <f t="shared" si="34"/>
        <v>0</v>
      </c>
      <c r="V690" s="50">
        <f t="shared" si="35"/>
        <v>4</v>
      </c>
      <c r="W690" s="51">
        <v>1172</v>
      </c>
      <c r="X690" s="51">
        <v>1615</v>
      </c>
      <c r="Y690" s="51">
        <v>0</v>
      </c>
      <c r="Z690" s="32" t="s">
        <v>95</v>
      </c>
      <c r="AA690" s="50"/>
      <c r="AB690" s="52"/>
      <c r="AC690" s="48"/>
      <c r="AD690" s="48"/>
      <c r="AE690" s="48"/>
      <c r="AF690" s="48"/>
    </row>
    <row r="691" spans="1:32" s="36" customFormat="1" ht="14.4" x14ac:dyDescent="0.3">
      <c r="A691" s="32" t="s">
        <v>95</v>
      </c>
      <c r="B691" s="32" t="s">
        <v>95</v>
      </c>
      <c r="C691" s="32" t="s">
        <v>95</v>
      </c>
      <c r="D691" s="32" t="s">
        <v>95</v>
      </c>
      <c r="E691" s="32" t="s">
        <v>95</v>
      </c>
      <c r="F691" s="32" t="s">
        <v>95</v>
      </c>
      <c r="G691" s="32" t="s">
        <v>95</v>
      </c>
      <c r="H691" s="32" t="s">
        <v>95</v>
      </c>
      <c r="I691" s="32" t="s">
        <v>95</v>
      </c>
      <c r="J691" s="32" t="s">
        <v>95</v>
      </c>
      <c r="K691" s="32" t="s">
        <v>95</v>
      </c>
      <c r="L691" s="32" t="s">
        <v>95</v>
      </c>
      <c r="M691" s="48">
        <v>279</v>
      </c>
      <c r="N691" s="48">
        <v>1</v>
      </c>
      <c r="O691" s="48" t="s">
        <v>421</v>
      </c>
      <c r="P691" s="48">
        <v>2001</v>
      </c>
      <c r="Q691" s="48">
        <v>2002</v>
      </c>
      <c r="R691" s="49">
        <v>559</v>
      </c>
      <c r="S691" s="48">
        <v>10</v>
      </c>
      <c r="T691" s="48">
        <v>0</v>
      </c>
      <c r="U691" s="48">
        <f t="shared" si="34"/>
        <v>0</v>
      </c>
      <c r="V691" s="50">
        <f t="shared" si="35"/>
        <v>6</v>
      </c>
      <c r="W691" s="51">
        <v>8455</v>
      </c>
      <c r="X691" s="51">
        <v>12595</v>
      </c>
      <c r="Y691" s="51">
        <v>0</v>
      </c>
      <c r="Z691" s="32" t="s">
        <v>95</v>
      </c>
      <c r="AA691" s="50"/>
      <c r="AB691" s="52"/>
      <c r="AC691" s="48"/>
      <c r="AD691" s="48"/>
      <c r="AE691" s="48"/>
      <c r="AF691" s="48"/>
    </row>
    <row r="692" spans="1:32" s="36" customFormat="1" ht="14.4" x14ac:dyDescent="0.3">
      <c r="A692" s="32" t="s">
        <v>95</v>
      </c>
      <c r="B692" s="32" t="s">
        <v>95</v>
      </c>
      <c r="C692" s="32" t="s">
        <v>95</v>
      </c>
      <c r="D692" s="32" t="s">
        <v>95</v>
      </c>
      <c r="E692" s="32" t="s">
        <v>95</v>
      </c>
      <c r="F692" s="32" t="s">
        <v>95</v>
      </c>
      <c r="G692" s="32" t="s">
        <v>95</v>
      </c>
      <c r="H692" s="32" t="s">
        <v>95</v>
      </c>
      <c r="I692" s="32" t="s">
        <v>95</v>
      </c>
      <c r="J692" s="32" t="s">
        <v>95</v>
      </c>
      <c r="K692" s="32" t="s">
        <v>95</v>
      </c>
      <c r="L692" s="32" t="s">
        <v>95</v>
      </c>
      <c r="M692" s="48">
        <v>280</v>
      </c>
      <c r="N692" s="48">
        <v>1</v>
      </c>
      <c r="O692" s="48" t="s">
        <v>545</v>
      </c>
      <c r="P692" s="48">
        <v>2001</v>
      </c>
      <c r="Q692" s="48">
        <v>2002</v>
      </c>
      <c r="R692" s="49">
        <v>297</v>
      </c>
      <c r="S692" s="48">
        <v>10</v>
      </c>
      <c r="T692" s="48">
        <v>0</v>
      </c>
      <c r="U692" s="48">
        <f t="shared" si="34"/>
        <v>0</v>
      </c>
      <c r="V692" s="50">
        <f t="shared" si="35"/>
        <v>3</v>
      </c>
      <c r="W692" s="51">
        <v>2911</v>
      </c>
      <c r="X692" s="51">
        <v>3263</v>
      </c>
      <c r="Y692" s="51">
        <v>0</v>
      </c>
      <c r="Z692" s="32" t="s">
        <v>95</v>
      </c>
      <c r="AA692" s="50"/>
      <c r="AB692" s="52"/>
      <c r="AC692" s="48"/>
      <c r="AD692" s="48"/>
      <c r="AE692" s="48"/>
      <c r="AF692" s="48"/>
    </row>
    <row r="693" spans="1:32" s="36" customFormat="1" ht="14.4" x14ac:dyDescent="0.3">
      <c r="A693" s="32" t="s">
        <v>95</v>
      </c>
      <c r="B693" s="32" t="s">
        <v>95</v>
      </c>
      <c r="C693" s="32" t="s">
        <v>95</v>
      </c>
      <c r="D693" s="32" t="s">
        <v>95</v>
      </c>
      <c r="E693" s="32" t="s">
        <v>95</v>
      </c>
      <c r="F693" s="32" t="s">
        <v>95</v>
      </c>
      <c r="G693" s="32" t="s">
        <v>95</v>
      </c>
      <c r="H693" s="32" t="s">
        <v>95</v>
      </c>
      <c r="I693" s="32" t="s">
        <v>95</v>
      </c>
      <c r="J693" s="32" t="s">
        <v>95</v>
      </c>
      <c r="K693" s="32" t="s">
        <v>95</v>
      </c>
      <c r="L693" s="32" t="s">
        <v>95</v>
      </c>
      <c r="M693" s="48">
        <v>281</v>
      </c>
      <c r="N693" s="48">
        <v>1</v>
      </c>
      <c r="O693" s="48" t="s">
        <v>546</v>
      </c>
      <c r="P693" s="48">
        <v>2001</v>
      </c>
      <c r="Q693" s="48">
        <v>2002</v>
      </c>
      <c r="R693" s="49">
        <v>837.38</v>
      </c>
      <c r="S693" s="48">
        <v>10</v>
      </c>
      <c r="T693" s="48">
        <v>1</v>
      </c>
      <c r="U693" s="48">
        <f t="shared" si="34"/>
        <v>0</v>
      </c>
      <c r="V693" s="50">
        <f t="shared" si="35"/>
        <v>9</v>
      </c>
      <c r="W693" s="51">
        <v>12247</v>
      </c>
      <c r="X693" s="51">
        <v>8201</v>
      </c>
      <c r="Y693" s="51">
        <v>0</v>
      </c>
      <c r="Z693" s="32" t="s">
        <v>95</v>
      </c>
      <c r="AA693" s="50"/>
      <c r="AB693" s="52"/>
      <c r="AC693" s="48"/>
      <c r="AD693" s="48"/>
      <c r="AE693" s="48"/>
      <c r="AF693" s="48"/>
    </row>
    <row r="694" spans="1:32" s="36" customFormat="1" ht="14.4" x14ac:dyDescent="0.3">
      <c r="A694" s="32" t="s">
        <v>95</v>
      </c>
      <c r="B694" s="32" t="s">
        <v>95</v>
      </c>
      <c r="C694" s="32" t="s">
        <v>95</v>
      </c>
      <c r="D694" s="32" t="s">
        <v>95</v>
      </c>
      <c r="E694" s="32" t="s">
        <v>95</v>
      </c>
      <c r="F694" s="32" t="s">
        <v>95</v>
      </c>
      <c r="G694" s="32" t="s">
        <v>95</v>
      </c>
      <c r="H694" s="32" t="s">
        <v>95</v>
      </c>
      <c r="I694" s="32" t="s">
        <v>95</v>
      </c>
      <c r="J694" s="32" t="s">
        <v>95</v>
      </c>
      <c r="K694" s="32" t="s">
        <v>95</v>
      </c>
      <c r="L694" s="32" t="s">
        <v>95</v>
      </c>
      <c r="M694" s="48">
        <v>283</v>
      </c>
      <c r="N694" s="48">
        <v>1</v>
      </c>
      <c r="O694" s="48" t="s">
        <v>547</v>
      </c>
      <c r="P694" s="48">
        <v>2001</v>
      </c>
      <c r="Q694" s="48">
        <v>2002</v>
      </c>
      <c r="R694" s="49">
        <v>230</v>
      </c>
      <c r="S694" s="48">
        <v>10</v>
      </c>
      <c r="T694" s="48">
        <v>1</v>
      </c>
      <c r="U694" s="48">
        <f t="shared" si="34"/>
        <v>0</v>
      </c>
      <c r="V694" s="50">
        <f t="shared" si="35"/>
        <v>3</v>
      </c>
      <c r="W694" s="51">
        <v>3913</v>
      </c>
      <c r="X694" s="51">
        <v>3028</v>
      </c>
      <c r="Y694" s="51">
        <v>0</v>
      </c>
      <c r="Z694" s="32" t="s">
        <v>95</v>
      </c>
      <c r="AA694" s="50"/>
      <c r="AB694" s="52"/>
      <c r="AC694" s="48"/>
      <c r="AD694" s="48"/>
      <c r="AE694" s="48"/>
      <c r="AF694" s="48"/>
    </row>
    <row r="695" spans="1:32" s="36" customFormat="1" ht="14.4" x14ac:dyDescent="0.3">
      <c r="A695" s="32" t="s">
        <v>95</v>
      </c>
      <c r="B695" s="32" t="s">
        <v>95</v>
      </c>
      <c r="C695" s="32" t="s">
        <v>95</v>
      </c>
      <c r="D695" s="32" t="s">
        <v>95</v>
      </c>
      <c r="E695" s="32" t="s">
        <v>95</v>
      </c>
      <c r="F695" s="32" t="s">
        <v>95</v>
      </c>
      <c r="G695" s="32" t="s">
        <v>95</v>
      </c>
      <c r="H695" s="32" t="s">
        <v>95</v>
      </c>
      <c r="I695" s="32" t="s">
        <v>95</v>
      </c>
      <c r="J695" s="32" t="s">
        <v>95</v>
      </c>
      <c r="K695" s="32" t="s">
        <v>95</v>
      </c>
      <c r="L695" s="32" t="s">
        <v>95</v>
      </c>
      <c r="M695" s="48">
        <v>284</v>
      </c>
      <c r="N695" s="48">
        <v>1</v>
      </c>
      <c r="O695" s="48" t="s">
        <v>376</v>
      </c>
      <c r="P695" s="48">
        <v>2001</v>
      </c>
      <c r="Q695" s="48">
        <v>2002</v>
      </c>
      <c r="R695" s="49">
        <v>173.6</v>
      </c>
      <c r="S695" s="48">
        <v>10</v>
      </c>
      <c r="T695" s="48">
        <v>1</v>
      </c>
      <c r="U695" s="48">
        <f t="shared" si="34"/>
        <v>0</v>
      </c>
      <c r="V695" s="50">
        <f t="shared" si="35"/>
        <v>2</v>
      </c>
      <c r="W695" s="51">
        <v>5049</v>
      </c>
      <c r="X695" s="51">
        <v>3900</v>
      </c>
      <c r="Y695" s="51">
        <v>0</v>
      </c>
      <c r="Z695" s="32" t="s">
        <v>95</v>
      </c>
      <c r="AA695" s="50"/>
      <c r="AB695" s="52"/>
      <c r="AC695" s="48"/>
      <c r="AD695" s="48"/>
      <c r="AE695" s="48"/>
      <c r="AF695" s="48"/>
    </row>
    <row r="696" spans="1:32" s="36" customFormat="1" ht="14.4" x14ac:dyDescent="0.3">
      <c r="A696" s="32" t="s">
        <v>95</v>
      </c>
      <c r="B696" s="32" t="s">
        <v>95</v>
      </c>
      <c r="C696" s="32" t="s">
        <v>95</v>
      </c>
      <c r="D696" s="32" t="s">
        <v>95</v>
      </c>
      <c r="E696" s="32" t="s">
        <v>95</v>
      </c>
      <c r="F696" s="32" t="s">
        <v>95</v>
      </c>
      <c r="G696" s="32" t="s">
        <v>95</v>
      </c>
      <c r="H696" s="32" t="s">
        <v>95</v>
      </c>
      <c r="I696" s="32" t="s">
        <v>95</v>
      </c>
      <c r="J696" s="32" t="s">
        <v>95</v>
      </c>
      <c r="K696" s="32" t="s">
        <v>95</v>
      </c>
      <c r="L696" s="32" t="s">
        <v>95</v>
      </c>
      <c r="M696" s="48">
        <v>286</v>
      </c>
      <c r="N696" s="48">
        <v>1</v>
      </c>
      <c r="O696" s="48" t="s">
        <v>422</v>
      </c>
      <c r="P696" s="48">
        <v>2001</v>
      </c>
      <c r="Q696" s="48">
        <v>2002</v>
      </c>
      <c r="R696" s="49">
        <v>335</v>
      </c>
      <c r="S696" s="48">
        <v>10</v>
      </c>
      <c r="T696" s="48">
        <v>1</v>
      </c>
      <c r="U696" s="48">
        <f t="shared" si="34"/>
        <v>0</v>
      </c>
      <c r="V696" s="50">
        <f t="shared" si="35"/>
        <v>4</v>
      </c>
      <c r="W696" s="51">
        <v>812</v>
      </c>
      <c r="X696" s="51">
        <v>692</v>
      </c>
      <c r="Y696" s="51">
        <v>0</v>
      </c>
      <c r="Z696" s="32" t="s">
        <v>95</v>
      </c>
      <c r="AA696" s="50"/>
      <c r="AB696" s="52"/>
      <c r="AC696" s="48"/>
      <c r="AD696" s="48"/>
      <c r="AE696" s="48"/>
      <c r="AF696" s="48"/>
    </row>
    <row r="697" spans="1:32" s="36" customFormat="1" ht="14.4" x14ac:dyDescent="0.3">
      <c r="A697" s="32" t="s">
        <v>95</v>
      </c>
      <c r="B697" s="32" t="s">
        <v>95</v>
      </c>
      <c r="C697" s="32" t="s">
        <v>95</v>
      </c>
      <c r="D697" s="32" t="s">
        <v>95</v>
      </c>
      <c r="E697" s="32" t="s">
        <v>95</v>
      </c>
      <c r="F697" s="32" t="s">
        <v>95</v>
      </c>
      <c r="G697" s="32" t="s">
        <v>95</v>
      </c>
      <c r="H697" s="32" t="s">
        <v>95</v>
      </c>
      <c r="I697" s="32" t="s">
        <v>95</v>
      </c>
      <c r="J697" s="32" t="s">
        <v>95</v>
      </c>
      <c r="K697" s="32" t="s">
        <v>95</v>
      </c>
      <c r="L697" s="32" t="s">
        <v>95</v>
      </c>
      <c r="M697" s="48">
        <v>297</v>
      </c>
      <c r="N697" s="48">
        <v>1</v>
      </c>
      <c r="O697" s="48" t="s">
        <v>275</v>
      </c>
      <c r="P697" s="48">
        <v>2001</v>
      </c>
      <c r="Q697" s="48">
        <v>2002</v>
      </c>
      <c r="R697" s="49">
        <v>588.07000000000005</v>
      </c>
      <c r="S697" s="48">
        <v>10</v>
      </c>
      <c r="T697" s="48">
        <v>1</v>
      </c>
      <c r="U697" s="48">
        <f t="shared" si="34"/>
        <v>0</v>
      </c>
      <c r="V697" s="50">
        <f t="shared" si="35"/>
        <v>6</v>
      </c>
      <c r="W697" s="51">
        <v>267</v>
      </c>
      <c r="X697" s="51">
        <v>177</v>
      </c>
      <c r="Y697" s="51">
        <v>0</v>
      </c>
      <c r="Z697" s="32" t="s">
        <v>95</v>
      </c>
      <c r="AA697" s="50"/>
      <c r="AB697" s="52"/>
      <c r="AC697" s="48"/>
      <c r="AD697" s="48"/>
      <c r="AE697" s="48"/>
      <c r="AF697" s="48"/>
    </row>
    <row r="698" spans="1:32" s="36" customFormat="1" ht="14.4" x14ac:dyDescent="0.3">
      <c r="A698" s="32" t="s">
        <v>95</v>
      </c>
      <c r="B698" s="32" t="s">
        <v>95</v>
      </c>
      <c r="C698" s="32" t="s">
        <v>95</v>
      </c>
      <c r="D698" s="32" t="s">
        <v>95</v>
      </c>
      <c r="E698" s="32" t="s">
        <v>95</v>
      </c>
      <c r="F698" s="32" t="s">
        <v>95</v>
      </c>
      <c r="G698" s="32" t="s">
        <v>95</v>
      </c>
      <c r="H698" s="32" t="s">
        <v>95</v>
      </c>
      <c r="I698" s="32" t="s">
        <v>95</v>
      </c>
      <c r="J698" s="32" t="s">
        <v>95</v>
      </c>
      <c r="K698" s="32" t="s">
        <v>95</v>
      </c>
      <c r="L698" s="32" t="s">
        <v>95</v>
      </c>
      <c r="M698" s="48">
        <v>299</v>
      </c>
      <c r="N698" s="48">
        <v>1</v>
      </c>
      <c r="O698" s="48" t="s">
        <v>377</v>
      </c>
      <c r="P698" s="48">
        <v>2001</v>
      </c>
      <c r="Q698" s="48">
        <v>2002</v>
      </c>
      <c r="R698" s="49">
        <v>260</v>
      </c>
      <c r="S698" s="48">
        <v>10</v>
      </c>
      <c r="T698" s="48">
        <v>0</v>
      </c>
      <c r="U698" s="48">
        <f t="shared" si="34"/>
        <v>0</v>
      </c>
      <c r="V698" s="50">
        <f t="shared" si="35"/>
        <v>3</v>
      </c>
      <c r="W698" s="51">
        <v>400</v>
      </c>
      <c r="X698" s="51">
        <v>977</v>
      </c>
      <c r="Y698" s="51">
        <v>0</v>
      </c>
      <c r="Z698" s="32" t="s">
        <v>95</v>
      </c>
      <c r="AA698" s="50"/>
      <c r="AB698" s="52"/>
      <c r="AC698" s="48"/>
      <c r="AD698" s="48"/>
      <c r="AE698" s="48"/>
      <c r="AF698" s="48"/>
    </row>
    <row r="699" spans="1:32" s="36" customFormat="1" ht="14.4" x14ac:dyDescent="0.3">
      <c r="A699" s="32" t="s">
        <v>95</v>
      </c>
      <c r="B699" s="32" t="s">
        <v>95</v>
      </c>
      <c r="C699" s="32" t="s">
        <v>95</v>
      </c>
      <c r="D699" s="32" t="s">
        <v>95</v>
      </c>
      <c r="E699" s="32" t="s">
        <v>95</v>
      </c>
      <c r="F699" s="32" t="s">
        <v>95</v>
      </c>
      <c r="G699" s="32" t="s">
        <v>95</v>
      </c>
      <c r="H699" s="32" t="s">
        <v>95</v>
      </c>
      <c r="I699" s="32" t="s">
        <v>95</v>
      </c>
      <c r="J699" s="32" t="s">
        <v>95</v>
      </c>
      <c r="K699" s="32" t="s">
        <v>95</v>
      </c>
      <c r="L699" s="32" t="s">
        <v>95</v>
      </c>
      <c r="M699" s="48">
        <v>300</v>
      </c>
      <c r="N699" s="48">
        <v>1</v>
      </c>
      <c r="O699" s="48" t="s">
        <v>252</v>
      </c>
      <c r="P699" s="48">
        <v>2001</v>
      </c>
      <c r="Q699" s="48">
        <v>2002</v>
      </c>
      <c r="R699" s="49">
        <v>1</v>
      </c>
      <c r="S699" s="48">
        <v>10</v>
      </c>
      <c r="T699" s="48">
        <v>1</v>
      </c>
      <c r="U699" s="48">
        <f t="shared" si="34"/>
        <v>0</v>
      </c>
      <c r="V699" s="50">
        <f t="shared" si="35"/>
        <v>1</v>
      </c>
      <c r="W699" s="51">
        <v>721</v>
      </c>
      <c r="X699" s="51">
        <v>230</v>
      </c>
      <c r="Y699" s="51">
        <v>0</v>
      </c>
      <c r="Z699" s="32" t="s">
        <v>95</v>
      </c>
      <c r="AA699" s="50"/>
      <c r="AB699" s="52"/>
      <c r="AC699" s="48"/>
      <c r="AD699" s="48"/>
      <c r="AE699" s="48"/>
      <c r="AF699" s="48"/>
    </row>
    <row r="700" spans="1:32" s="36" customFormat="1" ht="14.4" x14ac:dyDescent="0.3">
      <c r="A700" s="32" t="s">
        <v>95</v>
      </c>
      <c r="B700" s="32" t="s">
        <v>95</v>
      </c>
      <c r="C700" s="32" t="s">
        <v>95</v>
      </c>
      <c r="D700" s="32" t="s">
        <v>95</v>
      </c>
      <c r="E700" s="32" t="s">
        <v>95</v>
      </c>
      <c r="F700" s="32" t="s">
        <v>95</v>
      </c>
      <c r="G700" s="32" t="s">
        <v>95</v>
      </c>
      <c r="H700" s="32" t="s">
        <v>95</v>
      </c>
      <c r="I700" s="32" t="s">
        <v>95</v>
      </c>
      <c r="J700" s="32" t="s">
        <v>95</v>
      </c>
      <c r="K700" s="32" t="s">
        <v>95</v>
      </c>
      <c r="L700" s="32" t="s">
        <v>95</v>
      </c>
      <c r="M700" s="48">
        <v>306</v>
      </c>
      <c r="N700" s="48">
        <v>1</v>
      </c>
      <c r="O700" s="48" t="s">
        <v>548</v>
      </c>
      <c r="P700" s="48">
        <v>2001</v>
      </c>
      <c r="Q700" s="48">
        <v>2002</v>
      </c>
      <c r="R700" s="49">
        <v>126</v>
      </c>
      <c r="S700" s="48">
        <v>10</v>
      </c>
      <c r="T700" s="48">
        <v>0</v>
      </c>
      <c r="U700" s="48">
        <f t="shared" si="34"/>
        <v>0</v>
      </c>
      <c r="V700" s="50">
        <f t="shared" si="35"/>
        <v>2</v>
      </c>
      <c r="W700" s="51">
        <v>131</v>
      </c>
      <c r="X700" s="51">
        <v>216</v>
      </c>
      <c r="Y700" s="51">
        <v>0</v>
      </c>
      <c r="Z700" s="32" t="s">
        <v>95</v>
      </c>
      <c r="AA700" s="50"/>
      <c r="AB700" s="52"/>
      <c r="AC700" s="48"/>
      <c r="AD700" s="48"/>
      <c r="AE700" s="48"/>
      <c r="AF700" s="48"/>
    </row>
    <row r="701" spans="1:32" s="36" customFormat="1" ht="14.4" x14ac:dyDescent="0.3">
      <c r="A701" s="32" t="s">
        <v>95</v>
      </c>
      <c r="B701" s="32" t="s">
        <v>95</v>
      </c>
      <c r="C701" s="32" t="s">
        <v>95</v>
      </c>
      <c r="D701" s="32" t="s">
        <v>95</v>
      </c>
      <c r="E701" s="32" t="s">
        <v>95</v>
      </c>
      <c r="F701" s="32" t="s">
        <v>95</v>
      </c>
      <c r="G701" s="32" t="s">
        <v>95</v>
      </c>
      <c r="H701" s="32" t="s">
        <v>95</v>
      </c>
      <c r="I701" s="32" t="s">
        <v>95</v>
      </c>
      <c r="J701" s="32" t="s">
        <v>95</v>
      </c>
      <c r="K701" s="32" t="s">
        <v>95</v>
      </c>
      <c r="L701" s="32" t="s">
        <v>95</v>
      </c>
      <c r="M701" s="48">
        <v>308</v>
      </c>
      <c r="N701" s="48">
        <v>1</v>
      </c>
      <c r="O701" s="48" t="s">
        <v>549</v>
      </c>
      <c r="P701" s="48">
        <v>2001</v>
      </c>
      <c r="Q701" s="48">
        <v>2002</v>
      </c>
      <c r="R701" s="49">
        <v>126</v>
      </c>
      <c r="S701" s="48">
        <v>10</v>
      </c>
      <c r="T701" s="48">
        <v>1</v>
      </c>
      <c r="U701" s="48">
        <f t="shared" si="34"/>
        <v>0</v>
      </c>
      <c r="V701" s="50">
        <f t="shared" si="35"/>
        <v>2</v>
      </c>
      <c r="W701" s="51">
        <v>165</v>
      </c>
      <c r="X701" s="51">
        <v>154</v>
      </c>
      <c r="Y701" s="51">
        <v>0</v>
      </c>
      <c r="Z701" s="32" t="s">
        <v>95</v>
      </c>
      <c r="AA701" s="50"/>
      <c r="AB701" s="52"/>
      <c r="AC701" s="48"/>
      <c r="AD701" s="48"/>
      <c r="AE701" s="48"/>
      <c r="AF701" s="48"/>
    </row>
    <row r="702" spans="1:32" s="36" customFormat="1" ht="14.4" x14ac:dyDescent="0.3">
      <c r="A702" s="32" t="s">
        <v>95</v>
      </c>
      <c r="B702" s="32" t="s">
        <v>95</v>
      </c>
      <c r="C702" s="32" t="s">
        <v>95</v>
      </c>
      <c r="D702" s="32" t="s">
        <v>95</v>
      </c>
      <c r="E702" s="32" t="s">
        <v>95</v>
      </c>
      <c r="F702" s="32" t="s">
        <v>95</v>
      </c>
      <c r="G702" s="32" t="s">
        <v>95</v>
      </c>
      <c r="H702" s="32" t="s">
        <v>95</v>
      </c>
      <c r="I702" s="32" t="s">
        <v>95</v>
      </c>
      <c r="J702" s="32" t="s">
        <v>95</v>
      </c>
      <c r="K702" s="32" t="s">
        <v>95</v>
      </c>
      <c r="L702" s="32" t="s">
        <v>95</v>
      </c>
      <c r="M702" s="48">
        <v>314</v>
      </c>
      <c r="N702" s="48">
        <v>1</v>
      </c>
      <c r="O702" s="48" t="s">
        <v>276</v>
      </c>
      <c r="P702" s="48">
        <v>2001</v>
      </c>
      <c r="Q702" s="48">
        <v>2002</v>
      </c>
      <c r="R702" s="49">
        <v>295</v>
      </c>
      <c r="S702" s="48">
        <v>6</v>
      </c>
      <c r="T702" s="48">
        <v>1</v>
      </c>
      <c r="U702" s="48">
        <f t="shared" si="34"/>
        <v>0</v>
      </c>
      <c r="V702" s="50">
        <f t="shared" si="35"/>
        <v>3</v>
      </c>
      <c r="W702" s="51">
        <v>510</v>
      </c>
      <c r="X702" s="51">
        <v>426</v>
      </c>
      <c r="Y702" s="51">
        <v>0</v>
      </c>
      <c r="Z702" s="32" t="s">
        <v>95</v>
      </c>
      <c r="AA702" s="50"/>
      <c r="AB702" s="52"/>
      <c r="AC702" s="48"/>
      <c r="AD702" s="48"/>
      <c r="AE702" s="48"/>
      <c r="AF702" s="48"/>
    </row>
    <row r="703" spans="1:32" s="36" customFormat="1" ht="14.4" x14ac:dyDescent="0.3">
      <c r="A703" s="32" t="s">
        <v>95</v>
      </c>
      <c r="B703" s="32" t="s">
        <v>95</v>
      </c>
      <c r="C703" s="32" t="s">
        <v>95</v>
      </c>
      <c r="D703" s="32" t="s">
        <v>95</v>
      </c>
      <c r="E703" s="32" t="s">
        <v>95</v>
      </c>
      <c r="F703" s="32" t="s">
        <v>95</v>
      </c>
      <c r="G703" s="32" t="s">
        <v>95</v>
      </c>
      <c r="H703" s="32" t="s">
        <v>95</v>
      </c>
      <c r="I703" s="32" t="s">
        <v>95</v>
      </c>
      <c r="J703" s="32" t="s">
        <v>95</v>
      </c>
      <c r="K703" s="32" t="s">
        <v>95</v>
      </c>
      <c r="L703" s="32" t="s">
        <v>95</v>
      </c>
      <c r="M703" s="48">
        <v>323</v>
      </c>
      <c r="N703" s="48">
        <v>2</v>
      </c>
      <c r="O703" s="48" t="s">
        <v>550</v>
      </c>
      <c r="P703" s="48">
        <v>2001</v>
      </c>
      <c r="Q703" s="48">
        <v>2002</v>
      </c>
      <c r="R703" s="49">
        <v>300</v>
      </c>
      <c r="S703" s="48">
        <v>4</v>
      </c>
      <c r="T703" s="48">
        <v>1</v>
      </c>
      <c r="U703" s="48">
        <f t="shared" si="34"/>
        <v>0</v>
      </c>
      <c r="V703" s="50">
        <f t="shared" si="35"/>
        <v>4</v>
      </c>
      <c r="W703" s="51">
        <v>44</v>
      </c>
      <c r="X703" s="51">
        <v>9</v>
      </c>
      <c r="Y703" s="51">
        <v>0</v>
      </c>
      <c r="Z703" s="48" t="s">
        <v>780</v>
      </c>
      <c r="AA703" s="50"/>
      <c r="AB703" s="52"/>
      <c r="AC703" s="48"/>
      <c r="AD703" s="48"/>
      <c r="AE703" s="48"/>
      <c r="AF703" s="48"/>
    </row>
    <row r="704" spans="1:32" s="36" customFormat="1" ht="14.4" x14ac:dyDescent="0.3">
      <c r="A704" s="32" t="s">
        <v>95</v>
      </c>
      <c r="B704" s="32" t="s">
        <v>95</v>
      </c>
      <c r="C704" s="32" t="s">
        <v>95</v>
      </c>
      <c r="D704" s="32" t="s">
        <v>95</v>
      </c>
      <c r="E704" s="32" t="s">
        <v>95</v>
      </c>
      <c r="F704" s="32" t="s">
        <v>95</v>
      </c>
      <c r="G704" s="32" t="s">
        <v>95</v>
      </c>
      <c r="H704" s="32" t="s">
        <v>95</v>
      </c>
      <c r="I704" s="32" t="s">
        <v>95</v>
      </c>
      <c r="J704" s="32" t="s">
        <v>95</v>
      </c>
      <c r="K704" s="32" t="s">
        <v>95</v>
      </c>
      <c r="L704" s="32" t="s">
        <v>95</v>
      </c>
      <c r="M704" s="48">
        <v>330</v>
      </c>
      <c r="N704" s="48">
        <v>1</v>
      </c>
      <c r="O704" s="48" t="s">
        <v>551</v>
      </c>
      <c r="P704" s="48">
        <v>2001</v>
      </c>
      <c r="Q704" s="48">
        <v>2002</v>
      </c>
      <c r="R704" s="49">
        <v>585.63</v>
      </c>
      <c r="S704" s="48">
        <v>10</v>
      </c>
      <c r="T704" s="48">
        <v>1</v>
      </c>
      <c r="U704" s="48">
        <f t="shared" si="34"/>
        <v>0</v>
      </c>
      <c r="V704" s="50">
        <f t="shared" si="35"/>
        <v>6</v>
      </c>
      <c r="W704" s="51">
        <v>424</v>
      </c>
      <c r="X704" s="51">
        <v>125</v>
      </c>
      <c r="Y704" s="51">
        <v>0</v>
      </c>
      <c r="Z704" s="32" t="s">
        <v>95</v>
      </c>
      <c r="AA704" s="50"/>
      <c r="AB704" s="52"/>
      <c r="AC704" s="48"/>
      <c r="AD704" s="48"/>
      <c r="AE704" s="48"/>
      <c r="AF704" s="48"/>
    </row>
    <row r="705" spans="1:32" s="36" customFormat="1" ht="14.4" x14ac:dyDescent="0.3">
      <c r="A705" s="32" t="s">
        <v>95</v>
      </c>
      <c r="B705" s="32" t="s">
        <v>95</v>
      </c>
      <c r="C705" s="32" t="s">
        <v>95</v>
      </c>
      <c r="D705" s="32" t="s">
        <v>95</v>
      </c>
      <c r="E705" s="32" t="s">
        <v>95</v>
      </c>
      <c r="F705" s="32" t="s">
        <v>95</v>
      </c>
      <c r="G705" s="32" t="s">
        <v>95</v>
      </c>
      <c r="H705" s="32" t="s">
        <v>95</v>
      </c>
      <c r="I705" s="32" t="s">
        <v>95</v>
      </c>
      <c r="J705" s="32" t="s">
        <v>95</v>
      </c>
      <c r="K705" s="32" t="s">
        <v>95</v>
      </c>
      <c r="L705" s="32" t="s">
        <v>95</v>
      </c>
      <c r="M705" s="48">
        <v>332</v>
      </c>
      <c r="N705" s="48">
        <v>1</v>
      </c>
      <c r="O705" s="48" t="s">
        <v>502</v>
      </c>
      <c r="P705" s="48">
        <v>2001</v>
      </c>
      <c r="Q705" s="48">
        <v>2002</v>
      </c>
      <c r="R705" s="49">
        <v>126</v>
      </c>
      <c r="S705" s="48">
        <v>8</v>
      </c>
      <c r="T705" s="48">
        <v>1</v>
      </c>
      <c r="U705" s="48">
        <f t="shared" si="34"/>
        <v>0</v>
      </c>
      <c r="V705" s="50">
        <f t="shared" si="35"/>
        <v>2</v>
      </c>
      <c r="W705" s="51">
        <v>1450</v>
      </c>
      <c r="X705" s="51">
        <v>918</v>
      </c>
      <c r="Y705" s="51">
        <v>0</v>
      </c>
      <c r="Z705" s="32" t="s">
        <v>95</v>
      </c>
      <c r="AA705" s="50"/>
      <c r="AB705" s="52"/>
      <c r="AC705" s="48"/>
      <c r="AD705" s="48"/>
      <c r="AE705" s="48"/>
      <c r="AF705" s="48"/>
    </row>
    <row r="706" spans="1:32" s="36" customFormat="1" ht="14.4" x14ac:dyDescent="0.3">
      <c r="A706" s="32" t="s">
        <v>95</v>
      </c>
      <c r="B706" s="32" t="s">
        <v>95</v>
      </c>
      <c r="C706" s="32" t="s">
        <v>95</v>
      </c>
      <c r="D706" s="32" t="s">
        <v>95</v>
      </c>
      <c r="E706" s="32" t="s">
        <v>95</v>
      </c>
      <c r="F706" s="32" t="s">
        <v>95</v>
      </c>
      <c r="G706" s="32" t="s">
        <v>95</v>
      </c>
      <c r="H706" s="32" t="s">
        <v>95</v>
      </c>
      <c r="I706" s="32" t="s">
        <v>95</v>
      </c>
      <c r="J706" s="32" t="s">
        <v>95</v>
      </c>
      <c r="K706" s="32" t="s">
        <v>95</v>
      </c>
      <c r="L706" s="32" t="s">
        <v>95</v>
      </c>
      <c r="M706" s="48">
        <v>347</v>
      </c>
      <c r="N706" s="48">
        <v>1</v>
      </c>
      <c r="O706" s="48" t="s">
        <v>379</v>
      </c>
      <c r="P706" s="48">
        <v>2001</v>
      </c>
      <c r="Q706" s="48">
        <v>2002</v>
      </c>
      <c r="R706" s="49">
        <v>625</v>
      </c>
      <c r="S706" s="48">
        <v>7</v>
      </c>
      <c r="T706" s="48">
        <v>0</v>
      </c>
      <c r="U706" s="48">
        <f t="shared" si="34"/>
        <v>0</v>
      </c>
      <c r="V706" s="50">
        <f t="shared" si="35"/>
        <v>7</v>
      </c>
      <c r="W706" s="51">
        <v>2375</v>
      </c>
      <c r="X706" s="51">
        <v>2732</v>
      </c>
      <c r="Y706" s="51">
        <v>0</v>
      </c>
      <c r="Z706" s="32" t="s">
        <v>95</v>
      </c>
      <c r="AA706" s="50"/>
      <c r="AB706" s="52"/>
      <c r="AC706" s="48"/>
      <c r="AD706" s="48"/>
      <c r="AE706" s="48"/>
      <c r="AF706" s="48"/>
    </row>
    <row r="707" spans="1:32" s="36" customFormat="1" ht="14.4" x14ac:dyDescent="0.3">
      <c r="A707" s="32" t="s">
        <v>95</v>
      </c>
      <c r="B707" s="32" t="s">
        <v>95</v>
      </c>
      <c r="C707" s="32" t="s">
        <v>95</v>
      </c>
      <c r="D707" s="32" t="s">
        <v>95</v>
      </c>
      <c r="E707" s="32" t="s">
        <v>95</v>
      </c>
      <c r="F707" s="32" t="s">
        <v>95</v>
      </c>
      <c r="G707" s="32" t="s">
        <v>95</v>
      </c>
      <c r="H707" s="32" t="s">
        <v>95</v>
      </c>
      <c r="I707" s="32" t="s">
        <v>95</v>
      </c>
      <c r="J707" s="32" t="s">
        <v>95</v>
      </c>
      <c r="K707" s="32" t="s">
        <v>95</v>
      </c>
      <c r="L707" s="32" t="s">
        <v>95</v>
      </c>
      <c r="M707" s="48">
        <v>347</v>
      </c>
      <c r="N707" s="48">
        <v>1</v>
      </c>
      <c r="O707" s="48" t="s">
        <v>552</v>
      </c>
      <c r="P707" s="48">
        <v>2001</v>
      </c>
      <c r="Q707" s="48">
        <v>2002</v>
      </c>
      <c r="R707" s="49">
        <v>495</v>
      </c>
      <c r="S707" s="48">
        <v>10</v>
      </c>
      <c r="T707" s="48">
        <v>1</v>
      </c>
      <c r="U707" s="48">
        <f t="shared" si="34"/>
        <v>0</v>
      </c>
      <c r="V707" s="50">
        <f t="shared" si="35"/>
        <v>5</v>
      </c>
      <c r="W707" s="51">
        <v>4074</v>
      </c>
      <c r="X707" s="51">
        <v>3694</v>
      </c>
      <c r="Y707" s="51">
        <v>0</v>
      </c>
      <c r="Z707" s="48" t="s">
        <v>781</v>
      </c>
      <c r="AA707" s="50"/>
      <c r="AB707" s="52"/>
      <c r="AC707" s="48"/>
      <c r="AD707" s="48"/>
      <c r="AE707" s="48"/>
      <c r="AF707" s="48"/>
    </row>
    <row r="708" spans="1:32" s="36" customFormat="1" ht="14.4" x14ac:dyDescent="0.3">
      <c r="A708" s="32" t="s">
        <v>95</v>
      </c>
      <c r="B708" s="32" t="s">
        <v>95</v>
      </c>
      <c r="C708" s="32" t="s">
        <v>95</v>
      </c>
      <c r="D708" s="32" t="s">
        <v>95</v>
      </c>
      <c r="E708" s="32" t="s">
        <v>95</v>
      </c>
      <c r="F708" s="32" t="s">
        <v>95</v>
      </c>
      <c r="G708" s="32" t="s">
        <v>95</v>
      </c>
      <c r="H708" s="32" t="s">
        <v>95</v>
      </c>
      <c r="I708" s="32" t="s">
        <v>95</v>
      </c>
      <c r="J708" s="32" t="s">
        <v>95</v>
      </c>
      <c r="K708" s="32" t="s">
        <v>95</v>
      </c>
      <c r="L708" s="32" t="s">
        <v>95</v>
      </c>
      <c r="M708" s="48">
        <v>347</v>
      </c>
      <c r="N708" s="48">
        <v>1</v>
      </c>
      <c r="O708" s="48" t="s">
        <v>553</v>
      </c>
      <c r="P708" s="48">
        <v>2001</v>
      </c>
      <c r="Q708" s="48">
        <v>2002</v>
      </c>
      <c r="R708" s="49">
        <v>80</v>
      </c>
      <c r="S708" s="48">
        <v>10</v>
      </c>
      <c r="T708" s="48">
        <v>0</v>
      </c>
      <c r="U708" s="48">
        <f t="shared" si="34"/>
        <v>0</v>
      </c>
      <c r="V708" s="50">
        <f t="shared" si="35"/>
        <v>1</v>
      </c>
      <c r="W708" s="51">
        <v>3712</v>
      </c>
      <c r="X708" s="51">
        <v>3976</v>
      </c>
      <c r="Y708" s="51">
        <v>0</v>
      </c>
      <c r="Z708" s="32" t="s">
        <v>95</v>
      </c>
      <c r="AA708" s="50"/>
      <c r="AB708" s="52"/>
      <c r="AC708" s="48"/>
      <c r="AD708" s="48"/>
      <c r="AE708" s="48"/>
      <c r="AF708" s="48"/>
    </row>
    <row r="709" spans="1:32" s="36" customFormat="1" ht="14.4" x14ac:dyDescent="0.3">
      <c r="A709" s="32" t="s">
        <v>95</v>
      </c>
      <c r="B709" s="32" t="s">
        <v>95</v>
      </c>
      <c r="C709" s="32" t="s">
        <v>95</v>
      </c>
      <c r="D709" s="32" t="s">
        <v>95</v>
      </c>
      <c r="E709" s="32" t="s">
        <v>95</v>
      </c>
      <c r="F709" s="32" t="s">
        <v>95</v>
      </c>
      <c r="G709" s="32" t="s">
        <v>95</v>
      </c>
      <c r="H709" s="32" t="s">
        <v>95</v>
      </c>
      <c r="I709" s="32" t="s">
        <v>95</v>
      </c>
      <c r="J709" s="32" t="s">
        <v>95</v>
      </c>
      <c r="K709" s="32" t="s">
        <v>95</v>
      </c>
      <c r="L709" s="32" t="s">
        <v>95</v>
      </c>
      <c r="M709" s="48">
        <v>361</v>
      </c>
      <c r="N709" s="48">
        <v>1</v>
      </c>
      <c r="O709" s="48" t="s">
        <v>554</v>
      </c>
      <c r="P709" s="48">
        <v>2001</v>
      </c>
      <c r="Q709" s="48">
        <v>2002</v>
      </c>
      <c r="R709" s="49">
        <v>560</v>
      </c>
      <c r="S709" s="48">
        <v>10</v>
      </c>
      <c r="T709" s="48">
        <v>1</v>
      </c>
      <c r="U709" s="48">
        <f t="shared" si="34"/>
        <v>0</v>
      </c>
      <c r="V709" s="50">
        <f t="shared" si="35"/>
        <v>6</v>
      </c>
      <c r="W709" s="51">
        <v>1684</v>
      </c>
      <c r="X709" s="51">
        <v>934</v>
      </c>
      <c r="Y709" s="51">
        <v>0</v>
      </c>
      <c r="Z709" s="32" t="s">
        <v>95</v>
      </c>
      <c r="AA709" s="50"/>
      <c r="AB709" s="52"/>
      <c r="AC709" s="48"/>
      <c r="AD709" s="48"/>
      <c r="AE709" s="48"/>
      <c r="AF709" s="48"/>
    </row>
    <row r="710" spans="1:32" s="36" customFormat="1" ht="14.4" x14ac:dyDescent="0.3">
      <c r="A710" s="32" t="s">
        <v>95</v>
      </c>
      <c r="B710" s="32" t="s">
        <v>95</v>
      </c>
      <c r="C710" s="32" t="s">
        <v>95</v>
      </c>
      <c r="D710" s="32" t="s">
        <v>95</v>
      </c>
      <c r="E710" s="32" t="s">
        <v>95</v>
      </c>
      <c r="F710" s="32" t="s">
        <v>95</v>
      </c>
      <c r="G710" s="32" t="s">
        <v>95</v>
      </c>
      <c r="H710" s="32" t="s">
        <v>95</v>
      </c>
      <c r="I710" s="32" t="s">
        <v>95</v>
      </c>
      <c r="J710" s="32" t="s">
        <v>95</v>
      </c>
      <c r="K710" s="32" t="s">
        <v>95</v>
      </c>
      <c r="L710" s="32" t="s">
        <v>95</v>
      </c>
      <c r="M710" s="48">
        <v>361</v>
      </c>
      <c r="N710" s="48">
        <v>1</v>
      </c>
      <c r="O710" s="48" t="s">
        <v>555</v>
      </c>
      <c r="P710" s="48">
        <v>2001</v>
      </c>
      <c r="Q710" s="48">
        <v>2002</v>
      </c>
      <c r="R710" s="49">
        <v>120</v>
      </c>
      <c r="S710" s="48">
        <v>10</v>
      </c>
      <c r="T710" s="48">
        <v>0</v>
      </c>
      <c r="U710" s="48">
        <f t="shared" si="34"/>
        <v>0</v>
      </c>
      <c r="V710" s="50">
        <f t="shared" si="35"/>
        <v>2</v>
      </c>
      <c r="W710" s="51">
        <v>1251</v>
      </c>
      <c r="X710" s="51">
        <v>1356</v>
      </c>
      <c r="Y710" s="51">
        <v>0</v>
      </c>
      <c r="Z710" s="32" t="s">
        <v>95</v>
      </c>
      <c r="AA710" s="50"/>
      <c r="AB710" s="52"/>
      <c r="AC710" s="48"/>
      <c r="AD710" s="48"/>
      <c r="AE710" s="48"/>
      <c r="AF710" s="48"/>
    </row>
    <row r="711" spans="1:32" s="36" customFormat="1" ht="14.4" x14ac:dyDescent="0.3">
      <c r="A711" s="32" t="s">
        <v>95</v>
      </c>
      <c r="B711" s="32" t="s">
        <v>95</v>
      </c>
      <c r="C711" s="32" t="s">
        <v>95</v>
      </c>
      <c r="D711" s="32" t="s">
        <v>95</v>
      </c>
      <c r="E711" s="32" t="s">
        <v>95</v>
      </c>
      <c r="F711" s="32" t="s">
        <v>95</v>
      </c>
      <c r="G711" s="32" t="s">
        <v>95</v>
      </c>
      <c r="H711" s="32" t="s">
        <v>95</v>
      </c>
      <c r="I711" s="32" t="s">
        <v>95</v>
      </c>
      <c r="J711" s="32" t="s">
        <v>95</v>
      </c>
      <c r="K711" s="32" t="s">
        <v>95</v>
      </c>
      <c r="L711" s="32" t="s">
        <v>95</v>
      </c>
      <c r="M711" s="48">
        <v>362</v>
      </c>
      <c r="N711" s="48">
        <v>1</v>
      </c>
      <c r="O711" s="48" t="s">
        <v>556</v>
      </c>
      <c r="P711" s="48">
        <v>2001</v>
      </c>
      <c r="Q711" s="48">
        <v>2002</v>
      </c>
      <c r="R711" s="49">
        <v>1</v>
      </c>
      <c r="S711" s="48">
        <v>10</v>
      </c>
      <c r="T711" s="48">
        <v>1</v>
      </c>
      <c r="U711" s="48">
        <f t="shared" si="34"/>
        <v>0</v>
      </c>
      <c r="V711" s="50">
        <f t="shared" si="35"/>
        <v>1</v>
      </c>
      <c r="W711" s="51">
        <v>239</v>
      </c>
      <c r="X711" s="51">
        <v>28</v>
      </c>
      <c r="Y711" s="51">
        <v>0</v>
      </c>
      <c r="Z711" s="32" t="s">
        <v>95</v>
      </c>
      <c r="AA711" s="50"/>
      <c r="AB711" s="52"/>
      <c r="AC711" s="48"/>
      <c r="AD711" s="48"/>
      <c r="AE711" s="48"/>
      <c r="AF711" s="48"/>
    </row>
    <row r="712" spans="1:32" s="36" customFormat="1" ht="14.4" x14ac:dyDescent="0.3">
      <c r="A712" s="32" t="s">
        <v>95</v>
      </c>
      <c r="B712" s="32" t="s">
        <v>95</v>
      </c>
      <c r="C712" s="32" t="s">
        <v>95</v>
      </c>
      <c r="D712" s="32" t="s">
        <v>95</v>
      </c>
      <c r="E712" s="32" t="s">
        <v>95</v>
      </c>
      <c r="F712" s="32" t="s">
        <v>95</v>
      </c>
      <c r="G712" s="32" t="s">
        <v>95</v>
      </c>
      <c r="H712" s="32" t="s">
        <v>95</v>
      </c>
      <c r="I712" s="32" t="s">
        <v>95</v>
      </c>
      <c r="J712" s="32" t="s">
        <v>95</v>
      </c>
      <c r="K712" s="32" t="s">
        <v>95</v>
      </c>
      <c r="L712" s="32" t="s">
        <v>95</v>
      </c>
      <c r="M712" s="48">
        <v>378</v>
      </c>
      <c r="N712" s="48">
        <v>1</v>
      </c>
      <c r="O712" s="48" t="s">
        <v>472</v>
      </c>
      <c r="P712" s="48">
        <v>2001</v>
      </c>
      <c r="Q712" s="48">
        <v>2002</v>
      </c>
      <c r="R712" s="49">
        <v>450</v>
      </c>
      <c r="S712" s="48">
        <v>10</v>
      </c>
      <c r="T712" s="48">
        <v>1</v>
      </c>
      <c r="U712" s="48">
        <f t="shared" si="34"/>
        <v>0</v>
      </c>
      <c r="V712" s="50">
        <f t="shared" si="35"/>
        <v>5</v>
      </c>
      <c r="W712" s="51">
        <v>557</v>
      </c>
      <c r="X712" s="51">
        <v>358</v>
      </c>
      <c r="Y712" s="51">
        <v>0</v>
      </c>
      <c r="Z712" s="32" t="s">
        <v>95</v>
      </c>
      <c r="AA712" s="50"/>
      <c r="AB712" s="52"/>
      <c r="AC712" s="48"/>
      <c r="AD712" s="48"/>
      <c r="AE712" s="48"/>
      <c r="AF712" s="48"/>
    </row>
    <row r="713" spans="1:32" s="36" customFormat="1" ht="14.4" x14ac:dyDescent="0.3">
      <c r="A713" s="32" t="s">
        <v>95</v>
      </c>
      <c r="B713" s="32" t="s">
        <v>95</v>
      </c>
      <c r="C713" s="32" t="s">
        <v>95</v>
      </c>
      <c r="D713" s="32" t="s">
        <v>95</v>
      </c>
      <c r="E713" s="32" t="s">
        <v>95</v>
      </c>
      <c r="F713" s="32" t="s">
        <v>95</v>
      </c>
      <c r="G713" s="32" t="s">
        <v>95</v>
      </c>
      <c r="H713" s="32" t="s">
        <v>95</v>
      </c>
      <c r="I713" s="32" t="s">
        <v>95</v>
      </c>
      <c r="J713" s="32" t="s">
        <v>95</v>
      </c>
      <c r="K713" s="32" t="s">
        <v>95</v>
      </c>
      <c r="L713" s="32" t="s">
        <v>95</v>
      </c>
      <c r="M713" s="48">
        <v>390</v>
      </c>
      <c r="N713" s="48">
        <v>1</v>
      </c>
      <c r="O713" s="48" t="s">
        <v>557</v>
      </c>
      <c r="P713" s="48">
        <v>2001</v>
      </c>
      <c r="Q713" s="48">
        <v>2002</v>
      </c>
      <c r="R713" s="49">
        <v>126</v>
      </c>
      <c r="S713" s="48">
        <v>10</v>
      </c>
      <c r="T713" s="48">
        <v>1</v>
      </c>
      <c r="U713" s="48">
        <f t="shared" ref="U713:U776" si="36">MAX(0,MIN(1,Q713-P713-1))</f>
        <v>0</v>
      </c>
      <c r="V713" s="50">
        <f t="shared" ref="V713:V776" si="37">MAX(1,MIN(10,INT(R713/100)+1))</f>
        <v>2</v>
      </c>
      <c r="W713" s="51">
        <v>899</v>
      </c>
      <c r="X713" s="51">
        <v>495</v>
      </c>
      <c r="Y713" s="51">
        <v>0</v>
      </c>
      <c r="Z713" s="32" t="s">
        <v>95</v>
      </c>
      <c r="AA713" s="50"/>
      <c r="AB713" s="52"/>
      <c r="AC713" s="48"/>
      <c r="AD713" s="48"/>
      <c r="AE713" s="48"/>
      <c r="AF713" s="48"/>
    </row>
    <row r="714" spans="1:32" s="36" customFormat="1" ht="14.4" x14ac:dyDescent="0.3">
      <c r="A714" s="32" t="s">
        <v>95</v>
      </c>
      <c r="B714" s="32" t="s">
        <v>95</v>
      </c>
      <c r="C714" s="32" t="s">
        <v>95</v>
      </c>
      <c r="D714" s="32" t="s">
        <v>95</v>
      </c>
      <c r="E714" s="32" t="s">
        <v>95</v>
      </c>
      <c r="F714" s="32" t="s">
        <v>95</v>
      </c>
      <c r="G714" s="32" t="s">
        <v>95</v>
      </c>
      <c r="H714" s="32" t="s">
        <v>95</v>
      </c>
      <c r="I714" s="32" t="s">
        <v>95</v>
      </c>
      <c r="J714" s="32" t="s">
        <v>95</v>
      </c>
      <c r="K714" s="32" t="s">
        <v>95</v>
      </c>
      <c r="L714" s="32" t="s">
        <v>95</v>
      </c>
      <c r="M714" s="48">
        <v>391</v>
      </c>
      <c r="N714" s="48">
        <v>1</v>
      </c>
      <c r="O714" s="48" t="s">
        <v>325</v>
      </c>
      <c r="P714" s="48">
        <v>2001</v>
      </c>
      <c r="Q714" s="48">
        <v>2002</v>
      </c>
      <c r="R714" s="49">
        <v>350</v>
      </c>
      <c r="S714" s="48">
        <v>10</v>
      </c>
      <c r="T714" s="48">
        <v>1</v>
      </c>
      <c r="U714" s="48">
        <f t="shared" si="36"/>
        <v>0</v>
      </c>
      <c r="V714" s="50">
        <f t="shared" si="37"/>
        <v>4</v>
      </c>
      <c r="W714" s="51">
        <v>446</v>
      </c>
      <c r="X714" s="51">
        <v>237</v>
      </c>
      <c r="Y714" s="51">
        <v>0</v>
      </c>
      <c r="Z714" s="32" t="s">
        <v>95</v>
      </c>
      <c r="AA714" s="50"/>
      <c r="AB714" s="52"/>
      <c r="AC714" s="48"/>
      <c r="AD714" s="48"/>
      <c r="AE714" s="48"/>
      <c r="AF714" s="48"/>
    </row>
    <row r="715" spans="1:32" s="36" customFormat="1" ht="14.4" x14ac:dyDescent="0.3">
      <c r="A715" s="32" t="s">
        <v>95</v>
      </c>
      <c r="B715" s="32" t="s">
        <v>95</v>
      </c>
      <c r="C715" s="32" t="s">
        <v>95</v>
      </c>
      <c r="D715" s="32" t="s">
        <v>95</v>
      </c>
      <c r="E715" s="32" t="s">
        <v>95</v>
      </c>
      <c r="F715" s="32" t="s">
        <v>95</v>
      </c>
      <c r="G715" s="32" t="s">
        <v>95</v>
      </c>
      <c r="H715" s="32" t="s">
        <v>95</v>
      </c>
      <c r="I715" s="32" t="s">
        <v>95</v>
      </c>
      <c r="J715" s="32" t="s">
        <v>95</v>
      </c>
      <c r="K715" s="32" t="s">
        <v>95</v>
      </c>
      <c r="L715" s="32" t="s">
        <v>95</v>
      </c>
      <c r="M715" s="48">
        <v>392</v>
      </c>
      <c r="N715" s="48">
        <v>1</v>
      </c>
      <c r="O715" s="48" t="s">
        <v>518</v>
      </c>
      <c r="P715" s="48">
        <v>2001</v>
      </c>
      <c r="Q715" s="48">
        <v>2002</v>
      </c>
      <c r="R715" s="49">
        <v>250</v>
      </c>
      <c r="S715" s="48">
        <v>10</v>
      </c>
      <c r="T715" s="48">
        <v>1</v>
      </c>
      <c r="U715" s="48">
        <f t="shared" si="36"/>
        <v>0</v>
      </c>
      <c r="V715" s="50">
        <f t="shared" si="37"/>
        <v>3</v>
      </c>
      <c r="W715" s="51">
        <v>508</v>
      </c>
      <c r="X715" s="51">
        <v>420</v>
      </c>
      <c r="Y715" s="51">
        <v>0</v>
      </c>
      <c r="Z715" s="32" t="s">
        <v>95</v>
      </c>
      <c r="AA715" s="50"/>
      <c r="AB715" s="52"/>
      <c r="AC715" s="48"/>
      <c r="AD715" s="48"/>
      <c r="AE715" s="48"/>
      <c r="AF715" s="48"/>
    </row>
    <row r="716" spans="1:32" s="36" customFormat="1" ht="14.4" x14ac:dyDescent="0.3">
      <c r="A716" s="32" t="s">
        <v>95</v>
      </c>
      <c r="B716" s="32" t="s">
        <v>95</v>
      </c>
      <c r="C716" s="32" t="s">
        <v>95</v>
      </c>
      <c r="D716" s="32" t="s">
        <v>95</v>
      </c>
      <c r="E716" s="32" t="s">
        <v>95</v>
      </c>
      <c r="F716" s="32" t="s">
        <v>95</v>
      </c>
      <c r="G716" s="32" t="s">
        <v>95</v>
      </c>
      <c r="H716" s="32" t="s">
        <v>95</v>
      </c>
      <c r="I716" s="32" t="s">
        <v>95</v>
      </c>
      <c r="J716" s="32" t="s">
        <v>95</v>
      </c>
      <c r="K716" s="32" t="s">
        <v>95</v>
      </c>
      <c r="L716" s="32" t="s">
        <v>95</v>
      </c>
      <c r="M716" s="48">
        <v>402</v>
      </c>
      <c r="N716" s="48">
        <v>1</v>
      </c>
      <c r="O716" s="48" t="s">
        <v>282</v>
      </c>
      <c r="P716" s="48">
        <v>2001</v>
      </c>
      <c r="Q716" s="48">
        <v>2002</v>
      </c>
      <c r="R716" s="49">
        <v>400</v>
      </c>
      <c r="S716" s="48">
        <v>10</v>
      </c>
      <c r="T716" s="48">
        <v>1</v>
      </c>
      <c r="U716" s="48">
        <f t="shared" si="36"/>
        <v>0</v>
      </c>
      <c r="V716" s="50">
        <f t="shared" si="37"/>
        <v>5</v>
      </c>
      <c r="W716" s="51">
        <v>235</v>
      </c>
      <c r="X716" s="51">
        <v>103</v>
      </c>
      <c r="Y716" s="51">
        <v>0</v>
      </c>
      <c r="Z716" s="32" t="s">
        <v>95</v>
      </c>
      <c r="AA716" s="50"/>
      <c r="AB716" s="52"/>
      <c r="AC716" s="48"/>
      <c r="AD716" s="48"/>
      <c r="AE716" s="48"/>
      <c r="AF716" s="48"/>
    </row>
    <row r="717" spans="1:32" s="36" customFormat="1" ht="14.4" x14ac:dyDescent="0.3">
      <c r="A717" s="32" t="s">
        <v>95</v>
      </c>
      <c r="B717" s="32" t="s">
        <v>95</v>
      </c>
      <c r="C717" s="32" t="s">
        <v>95</v>
      </c>
      <c r="D717" s="32" t="s">
        <v>95</v>
      </c>
      <c r="E717" s="32" t="s">
        <v>95</v>
      </c>
      <c r="F717" s="32" t="s">
        <v>95</v>
      </c>
      <c r="G717" s="32" t="s">
        <v>95</v>
      </c>
      <c r="H717" s="32" t="s">
        <v>95</v>
      </c>
      <c r="I717" s="32" t="s">
        <v>95</v>
      </c>
      <c r="J717" s="32" t="s">
        <v>95</v>
      </c>
      <c r="K717" s="32" t="s">
        <v>95</v>
      </c>
      <c r="L717" s="32" t="s">
        <v>95</v>
      </c>
      <c r="M717" s="48">
        <v>403</v>
      </c>
      <c r="N717" s="48">
        <v>1</v>
      </c>
      <c r="O717" s="48" t="s">
        <v>283</v>
      </c>
      <c r="P717" s="48">
        <v>2001</v>
      </c>
      <c r="Q717" s="48">
        <v>2002</v>
      </c>
      <c r="R717" s="49">
        <v>400</v>
      </c>
      <c r="S717" s="48">
        <v>10</v>
      </c>
      <c r="T717" s="48">
        <v>1</v>
      </c>
      <c r="U717" s="48">
        <f t="shared" si="36"/>
        <v>0</v>
      </c>
      <c r="V717" s="50">
        <f t="shared" si="37"/>
        <v>5</v>
      </c>
      <c r="W717" s="51">
        <v>278</v>
      </c>
      <c r="X717" s="51">
        <v>129</v>
      </c>
      <c r="Y717" s="51">
        <v>0</v>
      </c>
      <c r="Z717" s="32" t="s">
        <v>95</v>
      </c>
      <c r="AA717" s="50"/>
      <c r="AB717" s="52"/>
      <c r="AC717" s="48"/>
      <c r="AD717" s="48"/>
      <c r="AE717" s="48"/>
      <c r="AF717" s="48"/>
    </row>
    <row r="718" spans="1:32" s="36" customFormat="1" ht="14.4" x14ac:dyDescent="0.3">
      <c r="A718" s="32" t="s">
        <v>95</v>
      </c>
      <c r="B718" s="32" t="s">
        <v>95</v>
      </c>
      <c r="C718" s="32" t="s">
        <v>95</v>
      </c>
      <c r="D718" s="32" t="s">
        <v>95</v>
      </c>
      <c r="E718" s="32" t="s">
        <v>95</v>
      </c>
      <c r="F718" s="32" t="s">
        <v>95</v>
      </c>
      <c r="G718" s="32" t="s">
        <v>95</v>
      </c>
      <c r="H718" s="32" t="s">
        <v>95</v>
      </c>
      <c r="I718" s="32" t="s">
        <v>95</v>
      </c>
      <c r="J718" s="32" t="s">
        <v>95</v>
      </c>
      <c r="K718" s="32" t="s">
        <v>95</v>
      </c>
      <c r="L718" s="32" t="s">
        <v>95</v>
      </c>
      <c r="M718" s="48">
        <v>411</v>
      </c>
      <c r="N718" s="48">
        <v>1</v>
      </c>
      <c r="O718" s="48" t="s">
        <v>380</v>
      </c>
      <c r="P718" s="48">
        <v>2001</v>
      </c>
      <c r="Q718" s="48">
        <v>2002</v>
      </c>
      <c r="R718" s="49">
        <v>325.22000000000003</v>
      </c>
      <c r="S718" s="48">
        <v>10</v>
      </c>
      <c r="T718" s="48">
        <v>1</v>
      </c>
      <c r="U718" s="48">
        <f t="shared" si="36"/>
        <v>0</v>
      </c>
      <c r="V718" s="50">
        <f t="shared" si="37"/>
        <v>4</v>
      </c>
      <c r="W718" s="51">
        <v>199</v>
      </c>
      <c r="X718" s="51">
        <v>125</v>
      </c>
      <c r="Y718" s="51">
        <v>1</v>
      </c>
      <c r="Z718" s="32" t="s">
        <v>95</v>
      </c>
      <c r="AA718" s="50"/>
      <c r="AB718" s="52"/>
      <c r="AC718" s="48"/>
      <c r="AD718" s="48"/>
      <c r="AE718" s="48"/>
      <c r="AF718" s="48"/>
    </row>
    <row r="719" spans="1:32" s="36" customFormat="1" ht="14.4" x14ac:dyDescent="0.3">
      <c r="A719" s="32" t="s">
        <v>95</v>
      </c>
      <c r="B719" s="32" t="s">
        <v>95</v>
      </c>
      <c r="C719" s="32" t="s">
        <v>95</v>
      </c>
      <c r="D719" s="32" t="s">
        <v>95</v>
      </c>
      <c r="E719" s="32" t="s">
        <v>95</v>
      </c>
      <c r="F719" s="32" t="s">
        <v>95</v>
      </c>
      <c r="G719" s="32" t="s">
        <v>95</v>
      </c>
      <c r="H719" s="32" t="s">
        <v>95</v>
      </c>
      <c r="I719" s="32" t="s">
        <v>95</v>
      </c>
      <c r="J719" s="32" t="s">
        <v>95</v>
      </c>
      <c r="K719" s="32" t="s">
        <v>95</v>
      </c>
      <c r="L719" s="32" t="s">
        <v>95</v>
      </c>
      <c r="M719" s="48">
        <v>414</v>
      </c>
      <c r="N719" s="48">
        <v>1</v>
      </c>
      <c r="O719" s="48" t="s">
        <v>453</v>
      </c>
      <c r="P719" s="48">
        <v>2001</v>
      </c>
      <c r="Q719" s="48">
        <v>2002</v>
      </c>
      <c r="R719" s="49">
        <v>126</v>
      </c>
      <c r="S719" s="48">
        <v>10</v>
      </c>
      <c r="T719" s="48">
        <v>1</v>
      </c>
      <c r="U719" s="48">
        <f t="shared" si="36"/>
        <v>0</v>
      </c>
      <c r="V719" s="50">
        <f t="shared" si="37"/>
        <v>2</v>
      </c>
      <c r="W719" s="51">
        <v>325</v>
      </c>
      <c r="X719" s="51">
        <v>103</v>
      </c>
      <c r="Y719" s="51">
        <v>0</v>
      </c>
      <c r="Z719" s="48" t="s">
        <v>217</v>
      </c>
      <c r="AA719" s="50"/>
      <c r="AB719" s="52"/>
      <c r="AC719" s="48"/>
      <c r="AD719" s="48"/>
      <c r="AE719" s="48"/>
      <c r="AF719" s="48"/>
    </row>
    <row r="720" spans="1:32" s="36" customFormat="1" ht="14.4" x14ac:dyDescent="0.3">
      <c r="A720" s="32" t="s">
        <v>95</v>
      </c>
      <c r="B720" s="32" t="s">
        <v>95</v>
      </c>
      <c r="C720" s="32" t="s">
        <v>95</v>
      </c>
      <c r="D720" s="32" t="s">
        <v>95</v>
      </c>
      <c r="E720" s="32" t="s">
        <v>95</v>
      </c>
      <c r="F720" s="32" t="s">
        <v>95</v>
      </c>
      <c r="G720" s="32" t="s">
        <v>95</v>
      </c>
      <c r="H720" s="32" t="s">
        <v>95</v>
      </c>
      <c r="I720" s="32" t="s">
        <v>95</v>
      </c>
      <c r="J720" s="32" t="s">
        <v>95</v>
      </c>
      <c r="K720" s="32" t="s">
        <v>95</v>
      </c>
      <c r="L720" s="32" t="s">
        <v>95</v>
      </c>
      <c r="M720" s="48">
        <v>417</v>
      </c>
      <c r="N720" s="48">
        <v>1</v>
      </c>
      <c r="O720" s="48" t="s">
        <v>226</v>
      </c>
      <c r="P720" s="48">
        <v>2001</v>
      </c>
      <c r="Q720" s="48">
        <v>2002</v>
      </c>
      <c r="R720" s="49">
        <v>425</v>
      </c>
      <c r="S720" s="48">
        <v>5</v>
      </c>
      <c r="T720" s="48">
        <v>1</v>
      </c>
      <c r="U720" s="48">
        <f t="shared" si="36"/>
        <v>0</v>
      </c>
      <c r="V720" s="50">
        <f t="shared" si="37"/>
        <v>5</v>
      </c>
      <c r="W720" s="51">
        <v>561</v>
      </c>
      <c r="X720" s="51">
        <v>287</v>
      </c>
      <c r="Y720" s="51">
        <v>0</v>
      </c>
      <c r="Z720" s="32" t="s">
        <v>95</v>
      </c>
      <c r="AA720" s="50"/>
      <c r="AB720" s="52"/>
      <c r="AC720" s="48"/>
      <c r="AD720" s="48"/>
      <c r="AE720" s="48"/>
      <c r="AF720" s="48"/>
    </row>
    <row r="721" spans="1:32" s="36" customFormat="1" ht="14.4" x14ac:dyDescent="0.3">
      <c r="A721" s="32" t="s">
        <v>95</v>
      </c>
      <c r="B721" s="32" t="s">
        <v>95</v>
      </c>
      <c r="C721" s="32" t="s">
        <v>95</v>
      </c>
      <c r="D721" s="32" t="s">
        <v>95</v>
      </c>
      <c r="E721" s="32" t="s">
        <v>95</v>
      </c>
      <c r="F721" s="32" t="s">
        <v>95</v>
      </c>
      <c r="G721" s="32" t="s">
        <v>95</v>
      </c>
      <c r="H721" s="32" t="s">
        <v>95</v>
      </c>
      <c r="I721" s="32" t="s">
        <v>95</v>
      </c>
      <c r="J721" s="32" t="s">
        <v>95</v>
      </c>
      <c r="K721" s="32" t="s">
        <v>95</v>
      </c>
      <c r="L721" s="32" t="s">
        <v>95</v>
      </c>
      <c r="M721" s="48">
        <v>423</v>
      </c>
      <c r="N721" s="48">
        <v>1</v>
      </c>
      <c r="O721" s="48" t="s">
        <v>284</v>
      </c>
      <c r="P721" s="48">
        <v>2001</v>
      </c>
      <c r="Q721" s="48">
        <v>2002</v>
      </c>
      <c r="R721" s="49">
        <v>126</v>
      </c>
      <c r="S721" s="48">
        <v>10</v>
      </c>
      <c r="T721" s="48">
        <v>1</v>
      </c>
      <c r="U721" s="48">
        <f t="shared" si="36"/>
        <v>0</v>
      </c>
      <c r="V721" s="50">
        <f t="shared" si="37"/>
        <v>2</v>
      </c>
      <c r="W721" s="51">
        <v>1987</v>
      </c>
      <c r="X721" s="51">
        <v>1471</v>
      </c>
      <c r="Y721" s="51">
        <v>0</v>
      </c>
      <c r="Z721" s="32" t="s">
        <v>95</v>
      </c>
      <c r="AA721" s="50"/>
      <c r="AB721" s="52"/>
      <c r="AC721" s="48"/>
      <c r="AD721" s="48"/>
      <c r="AE721" s="48"/>
      <c r="AF721" s="48"/>
    </row>
    <row r="722" spans="1:32" s="36" customFormat="1" ht="14.4" x14ac:dyDescent="0.3">
      <c r="A722" s="32" t="s">
        <v>95</v>
      </c>
      <c r="B722" s="32" t="s">
        <v>95</v>
      </c>
      <c r="C722" s="32" t="s">
        <v>95</v>
      </c>
      <c r="D722" s="32" t="s">
        <v>95</v>
      </c>
      <c r="E722" s="32" t="s">
        <v>95</v>
      </c>
      <c r="F722" s="32" t="s">
        <v>95</v>
      </c>
      <c r="G722" s="32" t="s">
        <v>95</v>
      </c>
      <c r="H722" s="32" t="s">
        <v>95</v>
      </c>
      <c r="I722" s="32" t="s">
        <v>95</v>
      </c>
      <c r="J722" s="32" t="s">
        <v>95</v>
      </c>
      <c r="K722" s="32" t="s">
        <v>95</v>
      </c>
      <c r="L722" s="32" t="s">
        <v>95</v>
      </c>
      <c r="M722" s="48">
        <v>424</v>
      </c>
      <c r="N722" s="48">
        <v>1</v>
      </c>
      <c r="O722" s="48" t="s">
        <v>503</v>
      </c>
      <c r="P722" s="48">
        <v>2001</v>
      </c>
      <c r="Q722" s="48">
        <v>2002</v>
      </c>
      <c r="R722" s="49">
        <v>125</v>
      </c>
      <c r="S722" s="48">
        <v>10</v>
      </c>
      <c r="T722" s="48">
        <v>0</v>
      </c>
      <c r="U722" s="48">
        <f t="shared" si="36"/>
        <v>0</v>
      </c>
      <c r="V722" s="50">
        <f t="shared" si="37"/>
        <v>2</v>
      </c>
      <c r="W722" s="51">
        <v>240</v>
      </c>
      <c r="X722" s="51">
        <v>253</v>
      </c>
      <c r="Y722" s="51">
        <v>0</v>
      </c>
      <c r="Z722" s="32" t="s">
        <v>95</v>
      </c>
      <c r="AA722" s="50"/>
      <c r="AB722" s="52"/>
      <c r="AC722" s="48"/>
      <c r="AD722" s="48"/>
      <c r="AE722" s="48"/>
      <c r="AF722" s="48"/>
    </row>
    <row r="723" spans="1:32" s="36" customFormat="1" ht="14.4" x14ac:dyDescent="0.3">
      <c r="A723" s="32" t="s">
        <v>95</v>
      </c>
      <c r="B723" s="32" t="s">
        <v>95</v>
      </c>
      <c r="C723" s="32" t="s">
        <v>95</v>
      </c>
      <c r="D723" s="32" t="s">
        <v>95</v>
      </c>
      <c r="E723" s="32" t="s">
        <v>95</v>
      </c>
      <c r="F723" s="32" t="s">
        <v>95</v>
      </c>
      <c r="G723" s="32" t="s">
        <v>95</v>
      </c>
      <c r="H723" s="32" t="s">
        <v>95</v>
      </c>
      <c r="I723" s="32" t="s">
        <v>95</v>
      </c>
      <c r="J723" s="32" t="s">
        <v>95</v>
      </c>
      <c r="K723" s="32" t="s">
        <v>95</v>
      </c>
      <c r="L723" s="32" t="s">
        <v>95</v>
      </c>
      <c r="M723" s="48">
        <v>441</v>
      </c>
      <c r="N723" s="48">
        <v>1</v>
      </c>
      <c r="O723" s="48" t="s">
        <v>255</v>
      </c>
      <c r="P723" s="48">
        <v>2001</v>
      </c>
      <c r="Q723" s="48">
        <v>2002</v>
      </c>
      <c r="R723" s="49">
        <v>200</v>
      </c>
      <c r="S723" s="48">
        <v>10</v>
      </c>
      <c r="T723" s="48">
        <v>1</v>
      </c>
      <c r="U723" s="48">
        <f t="shared" si="36"/>
        <v>0</v>
      </c>
      <c r="V723" s="50">
        <f t="shared" si="37"/>
        <v>3</v>
      </c>
      <c r="W723" s="51">
        <v>260</v>
      </c>
      <c r="X723" s="51">
        <v>75</v>
      </c>
      <c r="Y723" s="51">
        <v>0</v>
      </c>
      <c r="Z723" s="32" t="s">
        <v>95</v>
      </c>
      <c r="AA723" s="50"/>
      <c r="AB723" s="52"/>
      <c r="AC723" s="48"/>
      <c r="AD723" s="48"/>
      <c r="AE723" s="48"/>
      <c r="AF723" s="48"/>
    </row>
    <row r="724" spans="1:32" s="36" customFormat="1" ht="14.4" x14ac:dyDescent="0.3">
      <c r="A724" s="32" t="s">
        <v>95</v>
      </c>
      <c r="B724" s="32" t="s">
        <v>95</v>
      </c>
      <c r="C724" s="32" t="s">
        <v>95</v>
      </c>
      <c r="D724" s="32" t="s">
        <v>95</v>
      </c>
      <c r="E724" s="32" t="s">
        <v>95</v>
      </c>
      <c r="F724" s="32" t="s">
        <v>95</v>
      </c>
      <c r="G724" s="32" t="s">
        <v>95</v>
      </c>
      <c r="H724" s="32" t="s">
        <v>95</v>
      </c>
      <c r="I724" s="32" t="s">
        <v>95</v>
      </c>
      <c r="J724" s="32" t="s">
        <v>95</v>
      </c>
      <c r="K724" s="32" t="s">
        <v>95</v>
      </c>
      <c r="L724" s="32" t="s">
        <v>95</v>
      </c>
      <c r="M724" s="48">
        <v>447</v>
      </c>
      <c r="N724" s="48">
        <v>1</v>
      </c>
      <c r="O724" s="48" t="s">
        <v>558</v>
      </c>
      <c r="P724" s="48">
        <v>2001</v>
      </c>
      <c r="Q724" s="48">
        <v>2002</v>
      </c>
      <c r="R724" s="49">
        <v>126</v>
      </c>
      <c r="S724" s="48">
        <v>10</v>
      </c>
      <c r="T724" s="48">
        <v>1</v>
      </c>
      <c r="U724" s="48">
        <f t="shared" si="36"/>
        <v>0</v>
      </c>
      <c r="V724" s="50">
        <f t="shared" si="37"/>
        <v>2</v>
      </c>
      <c r="W724" s="51">
        <v>160</v>
      </c>
      <c r="X724" s="51">
        <v>43</v>
      </c>
      <c r="Y724" s="51">
        <v>0</v>
      </c>
      <c r="Z724" s="32" t="s">
        <v>95</v>
      </c>
      <c r="AA724" s="50"/>
      <c r="AB724" s="52"/>
      <c r="AC724" s="48"/>
      <c r="AD724" s="48"/>
      <c r="AE724" s="48"/>
      <c r="AF724" s="48"/>
    </row>
    <row r="725" spans="1:32" s="36" customFormat="1" ht="14.4" x14ac:dyDescent="0.3">
      <c r="A725" s="32" t="s">
        <v>95</v>
      </c>
      <c r="B725" s="32" t="s">
        <v>95</v>
      </c>
      <c r="C725" s="32" t="s">
        <v>95</v>
      </c>
      <c r="D725" s="32" t="s">
        <v>95</v>
      </c>
      <c r="E725" s="32" t="s">
        <v>95</v>
      </c>
      <c r="F725" s="32" t="s">
        <v>95</v>
      </c>
      <c r="G725" s="32" t="s">
        <v>95</v>
      </c>
      <c r="H725" s="32" t="s">
        <v>95</v>
      </c>
      <c r="I725" s="32" t="s">
        <v>95</v>
      </c>
      <c r="J725" s="32" t="s">
        <v>95</v>
      </c>
      <c r="K725" s="32" t="s">
        <v>95</v>
      </c>
      <c r="L725" s="32" t="s">
        <v>95</v>
      </c>
      <c r="M725" s="48">
        <v>463</v>
      </c>
      <c r="N725" s="48">
        <v>1</v>
      </c>
      <c r="O725" s="48" t="s">
        <v>382</v>
      </c>
      <c r="P725" s="48">
        <v>2001</v>
      </c>
      <c r="Q725" s="48">
        <v>2002</v>
      </c>
      <c r="R725" s="49">
        <v>225</v>
      </c>
      <c r="S725" s="48">
        <v>10</v>
      </c>
      <c r="T725" s="48">
        <v>1</v>
      </c>
      <c r="U725" s="48">
        <f t="shared" si="36"/>
        <v>0</v>
      </c>
      <c r="V725" s="50">
        <f t="shared" si="37"/>
        <v>3</v>
      </c>
      <c r="W725" s="51">
        <v>456</v>
      </c>
      <c r="X725" s="51">
        <v>423</v>
      </c>
      <c r="Y725" s="51">
        <v>0</v>
      </c>
      <c r="Z725" s="32" t="s">
        <v>95</v>
      </c>
      <c r="AA725" s="50"/>
      <c r="AB725" s="52"/>
      <c r="AC725" s="48"/>
      <c r="AD725" s="48"/>
      <c r="AE725" s="48"/>
      <c r="AF725" s="48"/>
    </row>
    <row r="726" spans="1:32" s="36" customFormat="1" ht="14.4" x14ac:dyDescent="0.3">
      <c r="A726" s="32" t="s">
        <v>95</v>
      </c>
      <c r="B726" s="32" t="s">
        <v>95</v>
      </c>
      <c r="C726" s="32" t="s">
        <v>95</v>
      </c>
      <c r="D726" s="32" t="s">
        <v>95</v>
      </c>
      <c r="E726" s="32" t="s">
        <v>95</v>
      </c>
      <c r="F726" s="32" t="s">
        <v>95</v>
      </c>
      <c r="G726" s="32" t="s">
        <v>95</v>
      </c>
      <c r="H726" s="32" t="s">
        <v>95</v>
      </c>
      <c r="I726" s="32" t="s">
        <v>95</v>
      </c>
      <c r="J726" s="32" t="s">
        <v>95</v>
      </c>
      <c r="K726" s="32" t="s">
        <v>95</v>
      </c>
      <c r="L726" s="32" t="s">
        <v>95</v>
      </c>
      <c r="M726" s="48">
        <v>466</v>
      </c>
      <c r="N726" s="48">
        <v>1</v>
      </c>
      <c r="O726" s="48" t="s">
        <v>383</v>
      </c>
      <c r="P726" s="48">
        <v>2001</v>
      </c>
      <c r="Q726" s="48">
        <v>2002</v>
      </c>
      <c r="R726" s="49">
        <v>126</v>
      </c>
      <c r="S726" s="48">
        <v>5</v>
      </c>
      <c r="T726" s="48">
        <v>1</v>
      </c>
      <c r="U726" s="48">
        <f t="shared" si="36"/>
        <v>0</v>
      </c>
      <c r="V726" s="50">
        <f t="shared" si="37"/>
        <v>2</v>
      </c>
      <c r="W726" s="51">
        <v>1234</v>
      </c>
      <c r="X726" s="51">
        <v>979</v>
      </c>
      <c r="Y726" s="51">
        <v>0</v>
      </c>
      <c r="Z726" s="32" t="s">
        <v>95</v>
      </c>
      <c r="AA726" s="50"/>
      <c r="AB726" s="52"/>
      <c r="AC726" s="48"/>
      <c r="AD726" s="48"/>
      <c r="AE726" s="48"/>
      <c r="AF726" s="48"/>
    </row>
    <row r="727" spans="1:32" s="36" customFormat="1" ht="14.4" x14ac:dyDescent="0.3">
      <c r="A727" s="32" t="s">
        <v>95</v>
      </c>
      <c r="B727" s="32" t="s">
        <v>95</v>
      </c>
      <c r="C727" s="32" t="s">
        <v>95</v>
      </c>
      <c r="D727" s="32" t="s">
        <v>95</v>
      </c>
      <c r="E727" s="32" t="s">
        <v>95</v>
      </c>
      <c r="F727" s="32" t="s">
        <v>95</v>
      </c>
      <c r="G727" s="32" t="s">
        <v>95</v>
      </c>
      <c r="H727" s="32" t="s">
        <v>95</v>
      </c>
      <c r="I727" s="32" t="s">
        <v>95</v>
      </c>
      <c r="J727" s="32" t="s">
        <v>95</v>
      </c>
      <c r="K727" s="32" t="s">
        <v>95</v>
      </c>
      <c r="L727" s="32" t="s">
        <v>95</v>
      </c>
      <c r="M727" s="48">
        <v>480</v>
      </c>
      <c r="N727" s="48">
        <v>1</v>
      </c>
      <c r="O727" s="48" t="s">
        <v>521</v>
      </c>
      <c r="P727" s="48">
        <v>2001</v>
      </c>
      <c r="Q727" s="48">
        <v>2002</v>
      </c>
      <c r="R727" s="49">
        <v>1</v>
      </c>
      <c r="S727" s="48">
        <v>10</v>
      </c>
      <c r="T727" s="48">
        <v>1</v>
      </c>
      <c r="U727" s="48">
        <f t="shared" si="36"/>
        <v>0</v>
      </c>
      <c r="V727" s="50">
        <f t="shared" si="37"/>
        <v>1</v>
      </c>
      <c r="W727" s="51">
        <v>565</v>
      </c>
      <c r="X727" s="51">
        <v>200</v>
      </c>
      <c r="Y727" s="51">
        <v>0</v>
      </c>
      <c r="Z727" s="32" t="s">
        <v>95</v>
      </c>
      <c r="AA727" s="50"/>
      <c r="AB727" s="52"/>
      <c r="AC727" s="48"/>
      <c r="AD727" s="48"/>
      <c r="AE727" s="48"/>
      <c r="AF727" s="48"/>
    </row>
    <row r="728" spans="1:32" s="36" customFormat="1" ht="14.4" x14ac:dyDescent="0.3">
      <c r="A728" s="32" t="s">
        <v>95</v>
      </c>
      <c r="B728" s="32" t="s">
        <v>95</v>
      </c>
      <c r="C728" s="32" t="s">
        <v>95</v>
      </c>
      <c r="D728" s="32" t="s">
        <v>95</v>
      </c>
      <c r="E728" s="32" t="s">
        <v>95</v>
      </c>
      <c r="F728" s="32" t="s">
        <v>95</v>
      </c>
      <c r="G728" s="32" t="s">
        <v>95</v>
      </c>
      <c r="H728" s="32" t="s">
        <v>95</v>
      </c>
      <c r="I728" s="32" t="s">
        <v>95</v>
      </c>
      <c r="J728" s="32" t="s">
        <v>95</v>
      </c>
      <c r="K728" s="32" t="s">
        <v>95</v>
      </c>
      <c r="L728" s="32" t="s">
        <v>95</v>
      </c>
      <c r="M728" s="48">
        <v>482</v>
      </c>
      <c r="N728" s="48">
        <v>1</v>
      </c>
      <c r="O728" s="48" t="s">
        <v>384</v>
      </c>
      <c r="P728" s="48">
        <v>2001</v>
      </c>
      <c r="Q728" s="48">
        <v>2002</v>
      </c>
      <c r="R728" s="49">
        <v>600</v>
      </c>
      <c r="S728" s="48">
        <v>10</v>
      </c>
      <c r="T728" s="48">
        <v>0</v>
      </c>
      <c r="U728" s="48">
        <f t="shared" si="36"/>
        <v>0</v>
      </c>
      <c r="V728" s="50">
        <f t="shared" si="37"/>
        <v>7</v>
      </c>
      <c r="W728" s="51">
        <v>1848</v>
      </c>
      <c r="X728" s="51">
        <v>2902</v>
      </c>
      <c r="Y728" s="51">
        <v>0</v>
      </c>
      <c r="Z728" s="32" t="s">
        <v>95</v>
      </c>
      <c r="AA728" s="50"/>
      <c r="AB728" s="52"/>
      <c r="AC728" s="48"/>
      <c r="AD728" s="48"/>
      <c r="AE728" s="48"/>
      <c r="AF728" s="48"/>
    </row>
    <row r="729" spans="1:32" s="36" customFormat="1" ht="14.4" x14ac:dyDescent="0.3">
      <c r="A729" s="32" t="s">
        <v>95</v>
      </c>
      <c r="B729" s="32" t="s">
        <v>95</v>
      </c>
      <c r="C729" s="32" t="s">
        <v>95</v>
      </c>
      <c r="D729" s="32" t="s">
        <v>95</v>
      </c>
      <c r="E729" s="32" t="s">
        <v>95</v>
      </c>
      <c r="F729" s="32" t="s">
        <v>95</v>
      </c>
      <c r="G729" s="32" t="s">
        <v>95</v>
      </c>
      <c r="H729" s="32" t="s">
        <v>95</v>
      </c>
      <c r="I729" s="32" t="s">
        <v>95</v>
      </c>
      <c r="J729" s="32" t="s">
        <v>95</v>
      </c>
      <c r="K729" s="32" t="s">
        <v>95</v>
      </c>
      <c r="L729" s="32" t="s">
        <v>95</v>
      </c>
      <c r="M729" s="48">
        <v>484</v>
      </c>
      <c r="N729" s="48">
        <v>1</v>
      </c>
      <c r="O729" s="48" t="s">
        <v>425</v>
      </c>
      <c r="P729" s="48">
        <v>2001</v>
      </c>
      <c r="Q729" s="48">
        <v>2002</v>
      </c>
      <c r="R729" s="49">
        <v>103.48</v>
      </c>
      <c r="S729" s="48">
        <v>10</v>
      </c>
      <c r="T729" s="48">
        <v>0</v>
      </c>
      <c r="U729" s="48">
        <f t="shared" si="36"/>
        <v>0</v>
      </c>
      <c r="V729" s="50">
        <f t="shared" si="37"/>
        <v>2</v>
      </c>
      <c r="W729" s="51">
        <v>664</v>
      </c>
      <c r="X729" s="51">
        <v>901</v>
      </c>
      <c r="Y729" s="51">
        <v>1</v>
      </c>
      <c r="Z729" s="48" t="s">
        <v>780</v>
      </c>
      <c r="AA729" s="50"/>
      <c r="AB729" s="52"/>
      <c r="AC729" s="48"/>
      <c r="AD729" s="48"/>
      <c r="AE729" s="48"/>
      <c r="AF729" s="48"/>
    </row>
    <row r="730" spans="1:32" s="36" customFormat="1" ht="14.4" x14ac:dyDescent="0.3">
      <c r="A730" s="32" t="s">
        <v>95</v>
      </c>
      <c r="B730" s="32" t="s">
        <v>95</v>
      </c>
      <c r="C730" s="32" t="s">
        <v>95</v>
      </c>
      <c r="D730" s="32" t="s">
        <v>95</v>
      </c>
      <c r="E730" s="32" t="s">
        <v>95</v>
      </c>
      <c r="F730" s="32" t="s">
        <v>95</v>
      </c>
      <c r="G730" s="32" t="s">
        <v>95</v>
      </c>
      <c r="H730" s="32" t="s">
        <v>95</v>
      </c>
      <c r="I730" s="32" t="s">
        <v>95</v>
      </c>
      <c r="J730" s="32" t="s">
        <v>95</v>
      </c>
      <c r="K730" s="32" t="s">
        <v>95</v>
      </c>
      <c r="L730" s="32" t="s">
        <v>95</v>
      </c>
      <c r="M730" s="48">
        <v>485</v>
      </c>
      <c r="N730" s="48">
        <v>1</v>
      </c>
      <c r="O730" s="48" t="s">
        <v>494</v>
      </c>
      <c r="P730" s="48">
        <v>2001</v>
      </c>
      <c r="Q730" s="48">
        <v>2002</v>
      </c>
      <c r="R730" s="49">
        <v>415</v>
      </c>
      <c r="S730" s="48">
        <v>10</v>
      </c>
      <c r="T730" s="48">
        <v>0</v>
      </c>
      <c r="U730" s="48">
        <f t="shared" si="36"/>
        <v>0</v>
      </c>
      <c r="V730" s="50">
        <f t="shared" si="37"/>
        <v>5</v>
      </c>
      <c r="W730" s="51">
        <v>335</v>
      </c>
      <c r="X730" s="51">
        <v>441</v>
      </c>
      <c r="Y730" s="51">
        <v>0</v>
      </c>
      <c r="Z730" s="48" t="s">
        <v>217</v>
      </c>
      <c r="AA730" s="50"/>
      <c r="AB730" s="52"/>
      <c r="AC730" s="48"/>
      <c r="AD730" s="48"/>
      <c r="AE730" s="48"/>
      <c r="AF730" s="48"/>
    </row>
    <row r="731" spans="1:32" s="36" customFormat="1" ht="14.4" x14ac:dyDescent="0.3">
      <c r="A731" s="32" t="s">
        <v>95</v>
      </c>
      <c r="B731" s="32" t="s">
        <v>95</v>
      </c>
      <c r="C731" s="32" t="s">
        <v>95</v>
      </c>
      <c r="D731" s="32" t="s">
        <v>95</v>
      </c>
      <c r="E731" s="32" t="s">
        <v>95</v>
      </c>
      <c r="F731" s="32" t="s">
        <v>95</v>
      </c>
      <c r="G731" s="32" t="s">
        <v>95</v>
      </c>
      <c r="H731" s="32" t="s">
        <v>95</v>
      </c>
      <c r="I731" s="32" t="s">
        <v>95</v>
      </c>
      <c r="J731" s="32" t="s">
        <v>95</v>
      </c>
      <c r="K731" s="32" t="s">
        <v>95</v>
      </c>
      <c r="L731" s="32" t="s">
        <v>95</v>
      </c>
      <c r="M731" s="48">
        <v>486</v>
      </c>
      <c r="N731" s="48">
        <v>1</v>
      </c>
      <c r="O731" s="48" t="s">
        <v>288</v>
      </c>
      <c r="P731" s="48">
        <v>2001</v>
      </c>
      <c r="Q731" s="48">
        <v>2002</v>
      </c>
      <c r="R731" s="49">
        <v>800</v>
      </c>
      <c r="S731" s="48">
        <v>10</v>
      </c>
      <c r="T731" s="48">
        <v>1</v>
      </c>
      <c r="U731" s="48">
        <f t="shared" si="36"/>
        <v>0</v>
      </c>
      <c r="V731" s="50">
        <f t="shared" si="37"/>
        <v>9</v>
      </c>
      <c r="W731" s="51">
        <v>351</v>
      </c>
      <c r="X731" s="51">
        <v>268</v>
      </c>
      <c r="Y731" s="51">
        <v>0</v>
      </c>
      <c r="Z731" s="32" t="s">
        <v>95</v>
      </c>
      <c r="AA731" s="50"/>
      <c r="AB731" s="52"/>
      <c r="AC731" s="48"/>
      <c r="AD731" s="48"/>
      <c r="AE731" s="48"/>
      <c r="AF731" s="48"/>
    </row>
    <row r="732" spans="1:32" s="36" customFormat="1" ht="14.4" x14ac:dyDescent="0.3">
      <c r="A732" s="32" t="s">
        <v>95</v>
      </c>
      <c r="B732" s="32" t="s">
        <v>95</v>
      </c>
      <c r="C732" s="32" t="s">
        <v>95</v>
      </c>
      <c r="D732" s="32" t="s">
        <v>95</v>
      </c>
      <c r="E732" s="32" t="s">
        <v>95</v>
      </c>
      <c r="F732" s="32" t="s">
        <v>95</v>
      </c>
      <c r="G732" s="32" t="s">
        <v>95</v>
      </c>
      <c r="H732" s="32" t="s">
        <v>95</v>
      </c>
      <c r="I732" s="32" t="s">
        <v>95</v>
      </c>
      <c r="J732" s="32" t="s">
        <v>95</v>
      </c>
      <c r="K732" s="32" t="s">
        <v>95</v>
      </c>
      <c r="L732" s="32" t="s">
        <v>95</v>
      </c>
      <c r="M732" s="48">
        <v>492</v>
      </c>
      <c r="N732" s="48">
        <v>1</v>
      </c>
      <c r="O732" s="48" t="s">
        <v>385</v>
      </c>
      <c r="P732" s="48">
        <v>2001</v>
      </c>
      <c r="Q732" s="48">
        <v>2002</v>
      </c>
      <c r="R732" s="49">
        <v>246.54</v>
      </c>
      <c r="S732" s="48">
        <v>10</v>
      </c>
      <c r="T732" s="48">
        <v>1</v>
      </c>
      <c r="U732" s="48">
        <f t="shared" si="36"/>
        <v>0</v>
      </c>
      <c r="V732" s="50">
        <f t="shared" si="37"/>
        <v>3</v>
      </c>
      <c r="W732" s="51">
        <v>3493</v>
      </c>
      <c r="X732" s="51">
        <v>2156</v>
      </c>
      <c r="Y732" s="51">
        <v>0</v>
      </c>
      <c r="Z732" s="32" t="s">
        <v>95</v>
      </c>
      <c r="AA732" s="50"/>
      <c r="AB732" s="52"/>
      <c r="AC732" s="48"/>
      <c r="AD732" s="48"/>
      <c r="AE732" s="48"/>
      <c r="AF732" s="48"/>
    </row>
    <row r="733" spans="1:32" s="36" customFormat="1" ht="14.4" x14ac:dyDescent="0.3">
      <c r="A733" s="32" t="s">
        <v>95</v>
      </c>
      <c r="B733" s="32" t="s">
        <v>95</v>
      </c>
      <c r="C733" s="32" t="s">
        <v>95</v>
      </c>
      <c r="D733" s="32" t="s">
        <v>95</v>
      </c>
      <c r="E733" s="32" t="s">
        <v>95</v>
      </c>
      <c r="F733" s="32" t="s">
        <v>95</v>
      </c>
      <c r="G733" s="32" t="s">
        <v>95</v>
      </c>
      <c r="H733" s="32" t="s">
        <v>95</v>
      </c>
      <c r="I733" s="32" t="s">
        <v>95</v>
      </c>
      <c r="J733" s="32" t="s">
        <v>95</v>
      </c>
      <c r="K733" s="32" t="s">
        <v>95</v>
      </c>
      <c r="L733" s="32" t="s">
        <v>95</v>
      </c>
      <c r="M733" s="48">
        <v>495</v>
      </c>
      <c r="N733" s="48">
        <v>1</v>
      </c>
      <c r="O733" s="48" t="s">
        <v>522</v>
      </c>
      <c r="P733" s="48">
        <v>2001</v>
      </c>
      <c r="Q733" s="48">
        <v>2002</v>
      </c>
      <c r="R733" s="49">
        <v>265</v>
      </c>
      <c r="S733" s="48">
        <v>9</v>
      </c>
      <c r="T733" s="48">
        <v>1</v>
      </c>
      <c r="U733" s="48">
        <f t="shared" si="36"/>
        <v>0</v>
      </c>
      <c r="V733" s="50">
        <f t="shared" si="37"/>
        <v>3</v>
      </c>
      <c r="W733" s="51">
        <v>303</v>
      </c>
      <c r="X733" s="51">
        <v>179</v>
      </c>
      <c r="Y733" s="51">
        <v>0</v>
      </c>
      <c r="Z733" s="32" t="s">
        <v>95</v>
      </c>
      <c r="AA733" s="50"/>
      <c r="AB733" s="52"/>
      <c r="AC733" s="48"/>
      <c r="AD733" s="48"/>
      <c r="AE733" s="48"/>
      <c r="AF733" s="48"/>
    </row>
    <row r="734" spans="1:32" s="36" customFormat="1" ht="14.4" x14ac:dyDescent="0.3">
      <c r="A734" s="32" t="s">
        <v>95</v>
      </c>
      <c r="B734" s="32" t="s">
        <v>95</v>
      </c>
      <c r="C734" s="32" t="s">
        <v>95</v>
      </c>
      <c r="D734" s="32" t="s">
        <v>95</v>
      </c>
      <c r="E734" s="32" t="s">
        <v>95</v>
      </c>
      <c r="F734" s="32" t="s">
        <v>95</v>
      </c>
      <c r="G734" s="32" t="s">
        <v>95</v>
      </c>
      <c r="H734" s="32" t="s">
        <v>95</v>
      </c>
      <c r="I734" s="32" t="s">
        <v>95</v>
      </c>
      <c r="J734" s="32" t="s">
        <v>95</v>
      </c>
      <c r="K734" s="32" t="s">
        <v>95</v>
      </c>
      <c r="L734" s="32" t="s">
        <v>95</v>
      </c>
      <c r="M734" s="48">
        <v>497</v>
      </c>
      <c r="N734" s="48">
        <v>1</v>
      </c>
      <c r="O734" s="48" t="s">
        <v>330</v>
      </c>
      <c r="P734" s="48">
        <v>2001</v>
      </c>
      <c r="Q734" s="48">
        <v>2002</v>
      </c>
      <c r="R734" s="49">
        <v>837</v>
      </c>
      <c r="S734" s="48">
        <v>10</v>
      </c>
      <c r="T734" s="48">
        <v>1</v>
      </c>
      <c r="U734" s="48">
        <f t="shared" si="36"/>
        <v>0</v>
      </c>
      <c r="V734" s="50">
        <f t="shared" si="37"/>
        <v>9</v>
      </c>
      <c r="W734" s="51">
        <v>142</v>
      </c>
      <c r="X734" s="51">
        <v>18</v>
      </c>
      <c r="Y734" s="51">
        <v>0</v>
      </c>
      <c r="Z734" s="32" t="s">
        <v>95</v>
      </c>
      <c r="AA734" s="50"/>
      <c r="AB734" s="52"/>
      <c r="AC734" s="48"/>
      <c r="AD734" s="48"/>
      <c r="AE734" s="48"/>
      <c r="AF734" s="48"/>
    </row>
    <row r="735" spans="1:32" s="36" customFormat="1" ht="14.4" x14ac:dyDescent="0.3">
      <c r="A735" s="32" t="s">
        <v>95</v>
      </c>
      <c r="B735" s="32" t="s">
        <v>95</v>
      </c>
      <c r="C735" s="32" t="s">
        <v>95</v>
      </c>
      <c r="D735" s="32" t="s">
        <v>95</v>
      </c>
      <c r="E735" s="32" t="s">
        <v>95</v>
      </c>
      <c r="F735" s="32" t="s">
        <v>95</v>
      </c>
      <c r="G735" s="32" t="s">
        <v>95</v>
      </c>
      <c r="H735" s="32" t="s">
        <v>95</v>
      </c>
      <c r="I735" s="32" t="s">
        <v>95</v>
      </c>
      <c r="J735" s="32" t="s">
        <v>95</v>
      </c>
      <c r="K735" s="32" t="s">
        <v>95</v>
      </c>
      <c r="L735" s="32" t="s">
        <v>95</v>
      </c>
      <c r="M735" s="48">
        <v>505</v>
      </c>
      <c r="N735" s="48">
        <v>1</v>
      </c>
      <c r="O735" s="48" t="s">
        <v>559</v>
      </c>
      <c r="P735" s="48">
        <v>2001</v>
      </c>
      <c r="Q735" s="48">
        <v>2002</v>
      </c>
      <c r="R735" s="49">
        <v>341</v>
      </c>
      <c r="S735" s="48">
        <v>10</v>
      </c>
      <c r="T735" s="48">
        <v>1</v>
      </c>
      <c r="U735" s="48">
        <f t="shared" si="36"/>
        <v>0</v>
      </c>
      <c r="V735" s="50">
        <f t="shared" si="37"/>
        <v>4</v>
      </c>
      <c r="W735" s="51">
        <v>627</v>
      </c>
      <c r="X735" s="51">
        <v>313</v>
      </c>
      <c r="Y735" s="51">
        <v>0</v>
      </c>
      <c r="Z735" s="32" t="s">
        <v>95</v>
      </c>
      <c r="AA735" s="50"/>
      <c r="AB735" s="52"/>
      <c r="AC735" s="48"/>
      <c r="AD735" s="48"/>
      <c r="AE735" s="48"/>
      <c r="AF735" s="48"/>
    </row>
    <row r="736" spans="1:32" s="36" customFormat="1" ht="14.4" x14ac:dyDescent="0.3">
      <c r="A736" s="32" t="s">
        <v>95</v>
      </c>
      <c r="B736" s="32" t="s">
        <v>95</v>
      </c>
      <c r="C736" s="32" t="s">
        <v>95</v>
      </c>
      <c r="D736" s="32" t="s">
        <v>95</v>
      </c>
      <c r="E736" s="32" t="s">
        <v>95</v>
      </c>
      <c r="F736" s="32" t="s">
        <v>95</v>
      </c>
      <c r="G736" s="32" t="s">
        <v>95</v>
      </c>
      <c r="H736" s="32" t="s">
        <v>95</v>
      </c>
      <c r="I736" s="32" t="s">
        <v>95</v>
      </c>
      <c r="J736" s="32" t="s">
        <v>95</v>
      </c>
      <c r="K736" s="32" t="s">
        <v>95</v>
      </c>
      <c r="L736" s="32" t="s">
        <v>95</v>
      </c>
      <c r="M736" s="48">
        <v>511</v>
      </c>
      <c r="N736" s="48">
        <v>1</v>
      </c>
      <c r="O736" s="48" t="s">
        <v>560</v>
      </c>
      <c r="P736" s="48">
        <v>2001</v>
      </c>
      <c r="Q736" s="48">
        <v>2002</v>
      </c>
      <c r="R736" s="49">
        <v>450</v>
      </c>
      <c r="S736" s="48">
        <v>10</v>
      </c>
      <c r="T736" s="48">
        <v>1</v>
      </c>
      <c r="U736" s="48">
        <f t="shared" si="36"/>
        <v>0</v>
      </c>
      <c r="V736" s="50">
        <f t="shared" si="37"/>
        <v>5</v>
      </c>
      <c r="W736" s="51">
        <v>303</v>
      </c>
      <c r="X736" s="51">
        <v>302</v>
      </c>
      <c r="Y736" s="51">
        <v>0</v>
      </c>
      <c r="Z736" s="32" t="s">
        <v>95</v>
      </c>
      <c r="AA736" s="50"/>
      <c r="AB736" s="52"/>
      <c r="AC736" s="48"/>
      <c r="AD736" s="48"/>
      <c r="AE736" s="48"/>
      <c r="AF736" s="48"/>
    </row>
    <row r="737" spans="1:32" s="36" customFormat="1" ht="14.4" x14ac:dyDescent="0.3">
      <c r="A737" s="32" t="s">
        <v>95</v>
      </c>
      <c r="B737" s="32" t="s">
        <v>95</v>
      </c>
      <c r="C737" s="32" t="s">
        <v>95</v>
      </c>
      <c r="D737" s="32" t="s">
        <v>95</v>
      </c>
      <c r="E737" s="32" t="s">
        <v>95</v>
      </c>
      <c r="F737" s="32" t="s">
        <v>95</v>
      </c>
      <c r="G737" s="32" t="s">
        <v>95</v>
      </c>
      <c r="H737" s="32" t="s">
        <v>95</v>
      </c>
      <c r="I737" s="32" t="s">
        <v>95</v>
      </c>
      <c r="J737" s="32" t="s">
        <v>95</v>
      </c>
      <c r="K737" s="32" t="s">
        <v>95</v>
      </c>
      <c r="L737" s="32" t="s">
        <v>95</v>
      </c>
      <c r="M737" s="48">
        <v>513</v>
      </c>
      <c r="N737" s="48">
        <v>1</v>
      </c>
      <c r="O737" s="48" t="s">
        <v>561</v>
      </c>
      <c r="P737" s="48">
        <v>2001</v>
      </c>
      <c r="Q737" s="48">
        <v>2002</v>
      </c>
      <c r="R737" s="49">
        <v>620</v>
      </c>
      <c r="S737" s="48">
        <v>5</v>
      </c>
      <c r="T737" s="48">
        <v>1</v>
      </c>
      <c r="U737" s="48">
        <f t="shared" si="36"/>
        <v>0</v>
      </c>
      <c r="V737" s="50">
        <f t="shared" si="37"/>
        <v>7</v>
      </c>
      <c r="W737" s="51">
        <v>192</v>
      </c>
      <c r="X737" s="51">
        <v>85</v>
      </c>
      <c r="Y737" s="51">
        <v>0</v>
      </c>
      <c r="Z737" s="32" t="s">
        <v>95</v>
      </c>
      <c r="AA737" s="50"/>
      <c r="AB737" s="52"/>
      <c r="AC737" s="48"/>
      <c r="AD737" s="48"/>
      <c r="AE737" s="48"/>
      <c r="AF737" s="48"/>
    </row>
    <row r="738" spans="1:32" s="36" customFormat="1" ht="14.4" x14ac:dyDescent="0.3">
      <c r="A738" s="32" t="s">
        <v>95</v>
      </c>
      <c r="B738" s="32" t="s">
        <v>95</v>
      </c>
      <c r="C738" s="32" t="s">
        <v>95</v>
      </c>
      <c r="D738" s="32" t="s">
        <v>95</v>
      </c>
      <c r="E738" s="32" t="s">
        <v>95</v>
      </c>
      <c r="F738" s="32" t="s">
        <v>95</v>
      </c>
      <c r="G738" s="32" t="s">
        <v>95</v>
      </c>
      <c r="H738" s="32" t="s">
        <v>95</v>
      </c>
      <c r="I738" s="32" t="s">
        <v>95</v>
      </c>
      <c r="J738" s="32" t="s">
        <v>95</v>
      </c>
      <c r="K738" s="32" t="s">
        <v>95</v>
      </c>
      <c r="L738" s="32" t="s">
        <v>95</v>
      </c>
      <c r="M738" s="48">
        <v>516</v>
      </c>
      <c r="N738" s="48">
        <v>1</v>
      </c>
      <c r="O738" s="48" t="s">
        <v>562</v>
      </c>
      <c r="P738" s="48">
        <v>2001</v>
      </c>
      <c r="Q738" s="48">
        <v>2002</v>
      </c>
      <c r="R738" s="49">
        <v>320</v>
      </c>
      <c r="S738" s="48">
        <v>5</v>
      </c>
      <c r="T738" s="48">
        <v>1</v>
      </c>
      <c r="U738" s="48">
        <f t="shared" si="36"/>
        <v>0</v>
      </c>
      <c r="V738" s="50">
        <f t="shared" si="37"/>
        <v>4</v>
      </c>
      <c r="W738" s="51">
        <v>142</v>
      </c>
      <c r="X738" s="51">
        <v>82</v>
      </c>
      <c r="Y738" s="51">
        <v>0</v>
      </c>
      <c r="Z738" s="32" t="s">
        <v>95</v>
      </c>
      <c r="AA738" s="50"/>
      <c r="AB738" s="52"/>
      <c r="AC738" s="48"/>
      <c r="AD738" s="48"/>
      <c r="AE738" s="48"/>
      <c r="AF738" s="48"/>
    </row>
    <row r="739" spans="1:32" s="36" customFormat="1" ht="14.4" x14ac:dyDescent="0.3">
      <c r="A739" s="32" t="s">
        <v>95</v>
      </c>
      <c r="B739" s="32" t="s">
        <v>95</v>
      </c>
      <c r="C739" s="32" t="s">
        <v>95</v>
      </c>
      <c r="D739" s="32" t="s">
        <v>95</v>
      </c>
      <c r="E739" s="32" t="s">
        <v>95</v>
      </c>
      <c r="F739" s="32" t="s">
        <v>95</v>
      </c>
      <c r="G739" s="32" t="s">
        <v>95</v>
      </c>
      <c r="H739" s="32" t="s">
        <v>95</v>
      </c>
      <c r="I739" s="32" t="s">
        <v>95</v>
      </c>
      <c r="J739" s="32" t="s">
        <v>95</v>
      </c>
      <c r="K739" s="32" t="s">
        <v>95</v>
      </c>
      <c r="L739" s="32" t="s">
        <v>95</v>
      </c>
      <c r="M739" s="48">
        <v>518</v>
      </c>
      <c r="N739" s="48">
        <v>1</v>
      </c>
      <c r="O739" s="48" t="s">
        <v>563</v>
      </c>
      <c r="P739" s="48">
        <v>2001</v>
      </c>
      <c r="Q739" s="48">
        <v>2002</v>
      </c>
      <c r="R739" s="49">
        <v>250</v>
      </c>
      <c r="S739" s="48">
        <v>5</v>
      </c>
      <c r="T739" s="48">
        <v>0</v>
      </c>
      <c r="U739" s="48">
        <f t="shared" si="36"/>
        <v>0</v>
      </c>
      <c r="V739" s="50">
        <f t="shared" si="37"/>
        <v>3</v>
      </c>
      <c r="W739" s="51">
        <v>1157</v>
      </c>
      <c r="X739" s="51">
        <v>1906</v>
      </c>
      <c r="Y739" s="51">
        <v>0</v>
      </c>
      <c r="Z739" s="32" t="s">
        <v>95</v>
      </c>
      <c r="AA739" s="50"/>
      <c r="AB739" s="52"/>
      <c r="AC739" s="48"/>
      <c r="AD739" s="48"/>
      <c r="AE739" s="48"/>
      <c r="AF739" s="48"/>
    </row>
    <row r="740" spans="1:32" s="36" customFormat="1" ht="14.4" x14ac:dyDescent="0.3">
      <c r="A740" s="32" t="s">
        <v>95</v>
      </c>
      <c r="B740" s="32" t="s">
        <v>95</v>
      </c>
      <c r="C740" s="32" t="s">
        <v>95</v>
      </c>
      <c r="D740" s="32" t="s">
        <v>95</v>
      </c>
      <c r="E740" s="32" t="s">
        <v>95</v>
      </c>
      <c r="F740" s="32" t="s">
        <v>95</v>
      </c>
      <c r="G740" s="32" t="s">
        <v>95</v>
      </c>
      <c r="H740" s="32" t="s">
        <v>95</v>
      </c>
      <c r="I740" s="32" t="s">
        <v>95</v>
      </c>
      <c r="J740" s="32" t="s">
        <v>95</v>
      </c>
      <c r="K740" s="32" t="s">
        <v>95</v>
      </c>
      <c r="L740" s="32" t="s">
        <v>95</v>
      </c>
      <c r="M740" s="48">
        <v>518</v>
      </c>
      <c r="N740" s="48">
        <v>1</v>
      </c>
      <c r="O740" s="48" t="s">
        <v>564</v>
      </c>
      <c r="P740" s="48">
        <v>2001</v>
      </c>
      <c r="Q740" s="48">
        <v>2002</v>
      </c>
      <c r="R740" s="49">
        <v>100</v>
      </c>
      <c r="S740" s="48">
        <v>5</v>
      </c>
      <c r="T740" s="48">
        <v>0</v>
      </c>
      <c r="U740" s="48">
        <f t="shared" si="36"/>
        <v>0</v>
      </c>
      <c r="V740" s="50">
        <f t="shared" si="37"/>
        <v>2</v>
      </c>
      <c r="W740" s="51">
        <v>903</v>
      </c>
      <c r="X740" s="51">
        <v>2078</v>
      </c>
      <c r="Y740" s="51">
        <v>0</v>
      </c>
      <c r="Z740" s="32" t="s">
        <v>95</v>
      </c>
      <c r="AA740" s="50"/>
      <c r="AB740" s="52"/>
      <c r="AC740" s="48"/>
      <c r="AD740" s="48"/>
      <c r="AE740" s="48"/>
      <c r="AF740" s="48"/>
    </row>
    <row r="741" spans="1:32" s="36" customFormat="1" ht="14.4" x14ac:dyDescent="0.3">
      <c r="A741" s="32" t="s">
        <v>95</v>
      </c>
      <c r="B741" s="32" t="s">
        <v>95</v>
      </c>
      <c r="C741" s="32" t="s">
        <v>95</v>
      </c>
      <c r="D741" s="32" t="s">
        <v>95</v>
      </c>
      <c r="E741" s="32" t="s">
        <v>95</v>
      </c>
      <c r="F741" s="32" t="s">
        <v>95</v>
      </c>
      <c r="G741" s="32" t="s">
        <v>95</v>
      </c>
      <c r="H741" s="32" t="s">
        <v>95</v>
      </c>
      <c r="I741" s="32" t="s">
        <v>95</v>
      </c>
      <c r="J741" s="32" t="s">
        <v>95</v>
      </c>
      <c r="K741" s="32" t="s">
        <v>95</v>
      </c>
      <c r="L741" s="32" t="s">
        <v>95</v>
      </c>
      <c r="M741" s="48">
        <v>531</v>
      </c>
      <c r="N741" s="48">
        <v>1</v>
      </c>
      <c r="O741" s="48" t="s">
        <v>387</v>
      </c>
      <c r="P741" s="48">
        <v>2001</v>
      </c>
      <c r="Q741" s="48">
        <v>2002</v>
      </c>
      <c r="R741" s="49">
        <v>126</v>
      </c>
      <c r="S741" s="48">
        <v>10</v>
      </c>
      <c r="T741" s="48">
        <v>1</v>
      </c>
      <c r="U741" s="48">
        <f t="shared" si="36"/>
        <v>0</v>
      </c>
      <c r="V741" s="50">
        <f t="shared" si="37"/>
        <v>2</v>
      </c>
      <c r="W741" s="51">
        <v>552</v>
      </c>
      <c r="X741" s="51">
        <v>290</v>
      </c>
      <c r="Y741" s="51">
        <v>0</v>
      </c>
      <c r="Z741" s="32" t="s">
        <v>95</v>
      </c>
      <c r="AA741" s="50"/>
      <c r="AB741" s="52"/>
      <c r="AC741" s="48"/>
      <c r="AD741" s="48"/>
      <c r="AE741" s="48"/>
      <c r="AF741" s="48"/>
    </row>
    <row r="742" spans="1:32" s="36" customFormat="1" ht="14.4" x14ac:dyDescent="0.3">
      <c r="A742" s="32" t="s">
        <v>95</v>
      </c>
      <c r="B742" s="32" t="s">
        <v>95</v>
      </c>
      <c r="C742" s="32" t="s">
        <v>95</v>
      </c>
      <c r="D742" s="32" t="s">
        <v>95</v>
      </c>
      <c r="E742" s="32" t="s">
        <v>95</v>
      </c>
      <c r="F742" s="32" t="s">
        <v>95</v>
      </c>
      <c r="G742" s="32" t="s">
        <v>95</v>
      </c>
      <c r="H742" s="32" t="s">
        <v>95</v>
      </c>
      <c r="I742" s="32" t="s">
        <v>95</v>
      </c>
      <c r="J742" s="32" t="s">
        <v>95</v>
      </c>
      <c r="K742" s="32" t="s">
        <v>95</v>
      </c>
      <c r="L742" s="32" t="s">
        <v>95</v>
      </c>
      <c r="M742" s="48">
        <v>533</v>
      </c>
      <c r="N742" s="48">
        <v>1</v>
      </c>
      <c r="O742" s="48" t="s">
        <v>565</v>
      </c>
      <c r="P742" s="48">
        <v>2001</v>
      </c>
      <c r="Q742" s="48">
        <v>2002</v>
      </c>
      <c r="R742" s="49">
        <v>126</v>
      </c>
      <c r="S742" s="48">
        <v>10</v>
      </c>
      <c r="T742" s="48">
        <v>1</v>
      </c>
      <c r="U742" s="48">
        <f t="shared" si="36"/>
        <v>0</v>
      </c>
      <c r="V742" s="50">
        <f t="shared" si="37"/>
        <v>2</v>
      </c>
      <c r="W742" s="51">
        <v>451</v>
      </c>
      <c r="X742" s="51">
        <v>224</v>
      </c>
      <c r="Y742" s="51">
        <v>0</v>
      </c>
      <c r="Z742" s="32" t="s">
        <v>95</v>
      </c>
      <c r="AA742" s="50"/>
      <c r="AB742" s="52"/>
      <c r="AC742" s="48"/>
      <c r="AD742" s="48"/>
      <c r="AE742" s="48"/>
      <c r="AF742" s="48"/>
    </row>
    <row r="743" spans="1:32" s="36" customFormat="1" ht="14.4" x14ac:dyDescent="0.3">
      <c r="A743" s="32" t="s">
        <v>95</v>
      </c>
      <c r="B743" s="32" t="s">
        <v>95</v>
      </c>
      <c r="C743" s="32" t="s">
        <v>95</v>
      </c>
      <c r="D743" s="32" t="s">
        <v>95</v>
      </c>
      <c r="E743" s="32" t="s">
        <v>95</v>
      </c>
      <c r="F743" s="32" t="s">
        <v>95</v>
      </c>
      <c r="G743" s="32" t="s">
        <v>95</v>
      </c>
      <c r="H743" s="32" t="s">
        <v>95</v>
      </c>
      <c r="I743" s="32" t="s">
        <v>95</v>
      </c>
      <c r="J743" s="32" t="s">
        <v>95</v>
      </c>
      <c r="K743" s="32" t="s">
        <v>95</v>
      </c>
      <c r="L743" s="32" t="s">
        <v>95</v>
      </c>
      <c r="M743" s="48">
        <v>534</v>
      </c>
      <c r="N743" s="48">
        <v>1</v>
      </c>
      <c r="O743" s="48" t="s">
        <v>290</v>
      </c>
      <c r="P743" s="48">
        <v>2001</v>
      </c>
      <c r="Q743" s="48">
        <v>2002</v>
      </c>
      <c r="R743" s="49">
        <v>200</v>
      </c>
      <c r="S743" s="48">
        <v>10</v>
      </c>
      <c r="T743" s="48">
        <v>1</v>
      </c>
      <c r="U743" s="48">
        <f t="shared" si="36"/>
        <v>0</v>
      </c>
      <c r="V743" s="50">
        <f t="shared" si="37"/>
        <v>3</v>
      </c>
      <c r="W743" s="51">
        <v>1107</v>
      </c>
      <c r="X743" s="51">
        <v>807</v>
      </c>
      <c r="Y743" s="51">
        <v>0</v>
      </c>
      <c r="Z743" s="32" t="s">
        <v>95</v>
      </c>
      <c r="AA743" s="50"/>
      <c r="AB743" s="52"/>
      <c r="AC743" s="48"/>
      <c r="AD743" s="48"/>
      <c r="AE743" s="48"/>
      <c r="AF743" s="48"/>
    </row>
    <row r="744" spans="1:32" s="36" customFormat="1" ht="14.4" x14ac:dyDescent="0.3">
      <c r="A744" s="32" t="s">
        <v>95</v>
      </c>
      <c r="B744" s="32" t="s">
        <v>95</v>
      </c>
      <c r="C744" s="32" t="s">
        <v>95</v>
      </c>
      <c r="D744" s="32" t="s">
        <v>95</v>
      </c>
      <c r="E744" s="32" t="s">
        <v>95</v>
      </c>
      <c r="F744" s="32" t="s">
        <v>95</v>
      </c>
      <c r="G744" s="32" t="s">
        <v>95</v>
      </c>
      <c r="H744" s="32" t="s">
        <v>95</v>
      </c>
      <c r="I744" s="32" t="s">
        <v>95</v>
      </c>
      <c r="J744" s="32" t="s">
        <v>95</v>
      </c>
      <c r="K744" s="32" t="s">
        <v>95</v>
      </c>
      <c r="L744" s="32" t="s">
        <v>95</v>
      </c>
      <c r="M744" s="48">
        <v>535</v>
      </c>
      <c r="N744" s="48">
        <v>1</v>
      </c>
      <c r="O744" s="48" t="s">
        <v>523</v>
      </c>
      <c r="P744" s="48">
        <v>2001</v>
      </c>
      <c r="Q744" s="48">
        <v>2002</v>
      </c>
      <c r="R744" s="49">
        <v>360</v>
      </c>
      <c r="S744" s="48">
        <v>6</v>
      </c>
      <c r="T744" s="48">
        <v>1</v>
      </c>
      <c r="U744" s="48">
        <f t="shared" si="36"/>
        <v>0</v>
      </c>
      <c r="V744" s="50">
        <f t="shared" si="37"/>
        <v>4</v>
      </c>
      <c r="W744" s="51">
        <v>12027</v>
      </c>
      <c r="X744" s="51">
        <v>11843</v>
      </c>
      <c r="Y744" s="51">
        <v>0</v>
      </c>
      <c r="Z744" s="32" t="s">
        <v>95</v>
      </c>
      <c r="AA744" s="50"/>
      <c r="AB744" s="52"/>
      <c r="AC744" s="48"/>
      <c r="AD744" s="48"/>
      <c r="AE744" s="48"/>
      <c r="AF744" s="48"/>
    </row>
    <row r="745" spans="1:32" s="36" customFormat="1" ht="14.4" x14ac:dyDescent="0.3">
      <c r="A745" s="32" t="s">
        <v>95</v>
      </c>
      <c r="B745" s="32" t="s">
        <v>95</v>
      </c>
      <c r="C745" s="32" t="s">
        <v>95</v>
      </c>
      <c r="D745" s="32" t="s">
        <v>95</v>
      </c>
      <c r="E745" s="32" t="s">
        <v>95</v>
      </c>
      <c r="F745" s="32" t="s">
        <v>95</v>
      </c>
      <c r="G745" s="32" t="s">
        <v>95</v>
      </c>
      <c r="H745" s="32" t="s">
        <v>95</v>
      </c>
      <c r="I745" s="32" t="s">
        <v>95</v>
      </c>
      <c r="J745" s="32" t="s">
        <v>95</v>
      </c>
      <c r="K745" s="32" t="s">
        <v>95</v>
      </c>
      <c r="L745" s="32" t="s">
        <v>95</v>
      </c>
      <c r="M745" s="48">
        <v>544</v>
      </c>
      <c r="N745" s="48">
        <v>1</v>
      </c>
      <c r="O745" s="48" t="s">
        <v>456</v>
      </c>
      <c r="P745" s="48">
        <v>2001</v>
      </c>
      <c r="Q745" s="48">
        <v>2002</v>
      </c>
      <c r="R745" s="49">
        <v>415</v>
      </c>
      <c r="S745" s="48">
        <v>10</v>
      </c>
      <c r="T745" s="48">
        <v>1</v>
      </c>
      <c r="U745" s="48">
        <f t="shared" si="36"/>
        <v>0</v>
      </c>
      <c r="V745" s="50">
        <f t="shared" si="37"/>
        <v>5</v>
      </c>
      <c r="W745" s="51">
        <v>3096</v>
      </c>
      <c r="X745" s="51">
        <v>1576</v>
      </c>
      <c r="Y745" s="51">
        <v>0</v>
      </c>
      <c r="Z745" s="32" t="s">
        <v>95</v>
      </c>
      <c r="AA745" s="50"/>
      <c r="AB745" s="52"/>
      <c r="AC745" s="48"/>
      <c r="AD745" s="48"/>
      <c r="AE745" s="48"/>
      <c r="AF745" s="48"/>
    </row>
    <row r="746" spans="1:32" s="36" customFormat="1" ht="14.4" x14ac:dyDescent="0.3">
      <c r="A746" s="32" t="s">
        <v>95</v>
      </c>
      <c r="B746" s="32" t="s">
        <v>95</v>
      </c>
      <c r="C746" s="32" t="s">
        <v>95</v>
      </c>
      <c r="D746" s="32" t="s">
        <v>95</v>
      </c>
      <c r="E746" s="32" t="s">
        <v>95</v>
      </c>
      <c r="F746" s="32" t="s">
        <v>95</v>
      </c>
      <c r="G746" s="32" t="s">
        <v>95</v>
      </c>
      <c r="H746" s="32" t="s">
        <v>95</v>
      </c>
      <c r="I746" s="32" t="s">
        <v>95</v>
      </c>
      <c r="J746" s="32" t="s">
        <v>95</v>
      </c>
      <c r="K746" s="32" t="s">
        <v>95</v>
      </c>
      <c r="L746" s="32" t="s">
        <v>95</v>
      </c>
      <c r="M746" s="48">
        <v>545</v>
      </c>
      <c r="N746" s="48">
        <v>1</v>
      </c>
      <c r="O746" s="48" t="s">
        <v>292</v>
      </c>
      <c r="P746" s="48">
        <v>2001</v>
      </c>
      <c r="Q746" s="48">
        <v>2002</v>
      </c>
      <c r="R746" s="49">
        <v>400</v>
      </c>
      <c r="S746" s="48">
        <v>10</v>
      </c>
      <c r="T746" s="48">
        <v>1</v>
      </c>
      <c r="U746" s="48">
        <f t="shared" si="36"/>
        <v>0</v>
      </c>
      <c r="V746" s="50">
        <f t="shared" si="37"/>
        <v>5</v>
      </c>
      <c r="W746" s="51">
        <v>588</v>
      </c>
      <c r="X746" s="51">
        <v>412</v>
      </c>
      <c r="Y746" s="51">
        <v>0</v>
      </c>
      <c r="Z746" s="32" t="s">
        <v>95</v>
      </c>
      <c r="AA746" s="50"/>
      <c r="AB746" s="52"/>
      <c r="AC746" s="48"/>
      <c r="AD746" s="48"/>
      <c r="AE746" s="48"/>
      <c r="AF746" s="48"/>
    </row>
    <row r="747" spans="1:32" s="36" customFormat="1" ht="14.4" x14ac:dyDescent="0.3">
      <c r="A747" s="32" t="s">
        <v>95</v>
      </c>
      <c r="B747" s="32" t="s">
        <v>95</v>
      </c>
      <c r="C747" s="32" t="s">
        <v>95</v>
      </c>
      <c r="D747" s="32" t="s">
        <v>95</v>
      </c>
      <c r="E747" s="32" t="s">
        <v>95</v>
      </c>
      <c r="F747" s="32" t="s">
        <v>95</v>
      </c>
      <c r="G747" s="32" t="s">
        <v>95</v>
      </c>
      <c r="H747" s="32" t="s">
        <v>95</v>
      </c>
      <c r="I747" s="32" t="s">
        <v>95</v>
      </c>
      <c r="J747" s="32" t="s">
        <v>95</v>
      </c>
      <c r="K747" s="32" t="s">
        <v>95</v>
      </c>
      <c r="L747" s="32" t="s">
        <v>95</v>
      </c>
      <c r="M747" s="48">
        <v>547</v>
      </c>
      <c r="N747" s="48">
        <v>1</v>
      </c>
      <c r="O747" s="48" t="s">
        <v>427</v>
      </c>
      <c r="P747" s="48">
        <v>2001</v>
      </c>
      <c r="Q747" s="48">
        <v>2002</v>
      </c>
      <c r="R747" s="49">
        <v>400</v>
      </c>
      <c r="S747" s="48">
        <v>10</v>
      </c>
      <c r="T747" s="48">
        <v>1</v>
      </c>
      <c r="U747" s="48">
        <f t="shared" si="36"/>
        <v>0</v>
      </c>
      <c r="V747" s="50">
        <f t="shared" si="37"/>
        <v>5</v>
      </c>
      <c r="W747" s="51">
        <v>431</v>
      </c>
      <c r="X747" s="51">
        <v>346</v>
      </c>
      <c r="Y747" s="51">
        <v>0</v>
      </c>
      <c r="Z747" s="32" t="s">
        <v>95</v>
      </c>
      <c r="AA747" s="50"/>
      <c r="AB747" s="52"/>
      <c r="AC747" s="48"/>
      <c r="AD747" s="48"/>
      <c r="AE747" s="48"/>
      <c r="AF747" s="48"/>
    </row>
    <row r="748" spans="1:32" s="36" customFormat="1" ht="14.4" x14ac:dyDescent="0.3">
      <c r="A748" s="32" t="s">
        <v>95</v>
      </c>
      <c r="B748" s="32" t="s">
        <v>95</v>
      </c>
      <c r="C748" s="32" t="s">
        <v>95</v>
      </c>
      <c r="D748" s="32" t="s">
        <v>95</v>
      </c>
      <c r="E748" s="32" t="s">
        <v>95</v>
      </c>
      <c r="F748" s="32" t="s">
        <v>95</v>
      </c>
      <c r="G748" s="32" t="s">
        <v>95</v>
      </c>
      <c r="H748" s="32" t="s">
        <v>95</v>
      </c>
      <c r="I748" s="32" t="s">
        <v>95</v>
      </c>
      <c r="J748" s="32" t="s">
        <v>95</v>
      </c>
      <c r="K748" s="32" t="s">
        <v>95</v>
      </c>
      <c r="L748" s="32" t="s">
        <v>95</v>
      </c>
      <c r="M748" s="48">
        <v>553</v>
      </c>
      <c r="N748" s="48">
        <v>1</v>
      </c>
      <c r="O748" s="48" t="s">
        <v>428</v>
      </c>
      <c r="P748" s="48">
        <v>2001</v>
      </c>
      <c r="Q748" s="48">
        <v>2002</v>
      </c>
      <c r="R748" s="49">
        <v>200</v>
      </c>
      <c r="S748" s="48">
        <v>10</v>
      </c>
      <c r="T748" s="48">
        <v>1</v>
      </c>
      <c r="U748" s="48">
        <f t="shared" si="36"/>
        <v>0</v>
      </c>
      <c r="V748" s="50">
        <f t="shared" si="37"/>
        <v>3</v>
      </c>
      <c r="W748" s="51">
        <v>427</v>
      </c>
      <c r="X748" s="51">
        <v>151</v>
      </c>
      <c r="Y748" s="51">
        <v>0</v>
      </c>
      <c r="Z748" s="32" t="s">
        <v>95</v>
      </c>
      <c r="AA748" s="50"/>
      <c r="AB748" s="52"/>
      <c r="AC748" s="48"/>
      <c r="AD748" s="48"/>
      <c r="AE748" s="48"/>
      <c r="AF748" s="48"/>
    </row>
    <row r="749" spans="1:32" s="36" customFormat="1" ht="14.4" x14ac:dyDescent="0.3">
      <c r="A749" s="32" t="s">
        <v>95</v>
      </c>
      <c r="B749" s="32" t="s">
        <v>95</v>
      </c>
      <c r="C749" s="32" t="s">
        <v>95</v>
      </c>
      <c r="D749" s="32" t="s">
        <v>95</v>
      </c>
      <c r="E749" s="32" t="s">
        <v>95</v>
      </c>
      <c r="F749" s="32" t="s">
        <v>95</v>
      </c>
      <c r="G749" s="32" t="s">
        <v>95</v>
      </c>
      <c r="H749" s="32" t="s">
        <v>95</v>
      </c>
      <c r="I749" s="32" t="s">
        <v>95</v>
      </c>
      <c r="J749" s="32" t="s">
        <v>95</v>
      </c>
      <c r="K749" s="32" t="s">
        <v>95</v>
      </c>
      <c r="L749" s="32" t="s">
        <v>95</v>
      </c>
      <c r="M749" s="48">
        <v>564</v>
      </c>
      <c r="N749" s="48">
        <v>1</v>
      </c>
      <c r="O749" s="48" t="s">
        <v>429</v>
      </c>
      <c r="P749" s="48">
        <v>2001</v>
      </c>
      <c r="Q749" s="48">
        <v>2002</v>
      </c>
      <c r="R749" s="49">
        <v>126</v>
      </c>
      <c r="S749" s="48">
        <v>10</v>
      </c>
      <c r="T749" s="48">
        <v>1</v>
      </c>
      <c r="U749" s="48">
        <f t="shared" si="36"/>
        <v>0</v>
      </c>
      <c r="V749" s="50">
        <f t="shared" si="37"/>
        <v>2</v>
      </c>
      <c r="W749" s="51">
        <v>981</v>
      </c>
      <c r="X749" s="51">
        <v>858</v>
      </c>
      <c r="Y749" s="51">
        <v>0</v>
      </c>
      <c r="Z749" s="32" t="s">
        <v>95</v>
      </c>
      <c r="AA749" s="50"/>
      <c r="AB749" s="52"/>
      <c r="AC749" s="48"/>
      <c r="AD749" s="48"/>
      <c r="AE749" s="48"/>
      <c r="AF749" s="48"/>
    </row>
    <row r="750" spans="1:32" s="36" customFormat="1" ht="14.4" x14ac:dyDescent="0.3">
      <c r="A750" s="32" t="s">
        <v>95</v>
      </c>
      <c r="B750" s="32" t="s">
        <v>95</v>
      </c>
      <c r="C750" s="32" t="s">
        <v>95</v>
      </c>
      <c r="D750" s="32" t="s">
        <v>95</v>
      </c>
      <c r="E750" s="32" t="s">
        <v>95</v>
      </c>
      <c r="F750" s="32" t="s">
        <v>95</v>
      </c>
      <c r="G750" s="32" t="s">
        <v>95</v>
      </c>
      <c r="H750" s="32" t="s">
        <v>95</v>
      </c>
      <c r="I750" s="32" t="s">
        <v>95</v>
      </c>
      <c r="J750" s="32" t="s">
        <v>95</v>
      </c>
      <c r="K750" s="32" t="s">
        <v>95</v>
      </c>
      <c r="L750" s="32" t="s">
        <v>95</v>
      </c>
      <c r="M750" s="48">
        <v>577</v>
      </c>
      <c r="N750" s="48">
        <v>1</v>
      </c>
      <c r="O750" s="48" t="s">
        <v>430</v>
      </c>
      <c r="P750" s="48">
        <v>2001</v>
      </c>
      <c r="Q750" s="48">
        <v>2002</v>
      </c>
      <c r="R750" s="49">
        <v>126</v>
      </c>
      <c r="S750" s="48">
        <v>10</v>
      </c>
      <c r="T750" s="48">
        <v>1</v>
      </c>
      <c r="U750" s="48">
        <f t="shared" si="36"/>
        <v>0</v>
      </c>
      <c r="V750" s="50">
        <f t="shared" si="37"/>
        <v>2</v>
      </c>
      <c r="W750" s="51">
        <v>173</v>
      </c>
      <c r="X750" s="51">
        <v>168</v>
      </c>
      <c r="Y750" s="51">
        <v>0</v>
      </c>
      <c r="Z750" s="32" t="s">
        <v>95</v>
      </c>
      <c r="AA750" s="50"/>
      <c r="AB750" s="52"/>
      <c r="AC750" s="48"/>
      <c r="AD750" s="48"/>
      <c r="AE750" s="48"/>
      <c r="AF750" s="48"/>
    </row>
    <row r="751" spans="1:32" s="36" customFormat="1" ht="14.4" x14ac:dyDescent="0.3">
      <c r="A751" s="32" t="s">
        <v>95</v>
      </c>
      <c r="B751" s="32" t="s">
        <v>95</v>
      </c>
      <c r="C751" s="32" t="s">
        <v>95</v>
      </c>
      <c r="D751" s="32" t="s">
        <v>95</v>
      </c>
      <c r="E751" s="32" t="s">
        <v>95</v>
      </c>
      <c r="F751" s="32" t="s">
        <v>95</v>
      </c>
      <c r="G751" s="32" t="s">
        <v>95</v>
      </c>
      <c r="H751" s="32" t="s">
        <v>95</v>
      </c>
      <c r="I751" s="32" t="s">
        <v>95</v>
      </c>
      <c r="J751" s="32" t="s">
        <v>95</v>
      </c>
      <c r="K751" s="32" t="s">
        <v>95</v>
      </c>
      <c r="L751" s="32" t="s">
        <v>95</v>
      </c>
      <c r="M751" s="48">
        <v>578</v>
      </c>
      <c r="N751" s="48">
        <v>1</v>
      </c>
      <c r="O751" s="48" t="s">
        <v>504</v>
      </c>
      <c r="P751" s="48">
        <v>2001</v>
      </c>
      <c r="Q751" s="48">
        <v>2002</v>
      </c>
      <c r="R751" s="49">
        <v>823.77</v>
      </c>
      <c r="S751" s="48">
        <v>10</v>
      </c>
      <c r="T751" s="48">
        <v>1</v>
      </c>
      <c r="U751" s="48">
        <f t="shared" si="36"/>
        <v>0</v>
      </c>
      <c r="V751" s="50">
        <f t="shared" si="37"/>
        <v>9</v>
      </c>
      <c r="W751" s="51">
        <v>1004</v>
      </c>
      <c r="X751" s="51">
        <v>490</v>
      </c>
      <c r="Y751" s="51">
        <v>0</v>
      </c>
      <c r="Z751" s="32" t="s">
        <v>95</v>
      </c>
      <c r="AA751" s="50"/>
      <c r="AB751" s="52"/>
      <c r="AC751" s="48"/>
      <c r="AD751" s="48"/>
      <c r="AE751" s="48"/>
      <c r="AF751" s="48"/>
    </row>
    <row r="752" spans="1:32" s="36" customFormat="1" ht="14.4" x14ac:dyDescent="0.3">
      <c r="A752" s="32" t="s">
        <v>95</v>
      </c>
      <c r="B752" s="32" t="s">
        <v>95</v>
      </c>
      <c r="C752" s="32" t="s">
        <v>95</v>
      </c>
      <c r="D752" s="32" t="s">
        <v>95</v>
      </c>
      <c r="E752" s="32" t="s">
        <v>95</v>
      </c>
      <c r="F752" s="32" t="s">
        <v>95</v>
      </c>
      <c r="G752" s="32" t="s">
        <v>95</v>
      </c>
      <c r="H752" s="32" t="s">
        <v>95</v>
      </c>
      <c r="I752" s="32" t="s">
        <v>95</v>
      </c>
      <c r="J752" s="32" t="s">
        <v>95</v>
      </c>
      <c r="K752" s="32" t="s">
        <v>95</v>
      </c>
      <c r="L752" s="32" t="s">
        <v>95</v>
      </c>
      <c r="M752" s="48">
        <v>593</v>
      </c>
      <c r="N752" s="48">
        <v>1</v>
      </c>
      <c r="O752" s="48" t="s">
        <v>526</v>
      </c>
      <c r="P752" s="48">
        <v>2001</v>
      </c>
      <c r="Q752" s="48">
        <v>2002</v>
      </c>
      <c r="R752" s="49">
        <v>350</v>
      </c>
      <c r="S752" s="48">
        <v>10</v>
      </c>
      <c r="T752" s="48">
        <v>1</v>
      </c>
      <c r="U752" s="48">
        <f t="shared" si="36"/>
        <v>0</v>
      </c>
      <c r="V752" s="50">
        <f t="shared" si="37"/>
        <v>4</v>
      </c>
      <c r="W752" s="51">
        <v>1770</v>
      </c>
      <c r="X752" s="51">
        <v>823</v>
      </c>
      <c r="Y752" s="51">
        <v>0</v>
      </c>
      <c r="Z752" s="32" t="s">
        <v>95</v>
      </c>
      <c r="AA752" s="50"/>
      <c r="AB752" s="52"/>
      <c r="AC752" s="48"/>
      <c r="AD752" s="48"/>
      <c r="AE752" s="48"/>
      <c r="AF752" s="48"/>
    </row>
    <row r="753" spans="1:32" s="36" customFormat="1" ht="14.4" x14ac:dyDescent="0.3">
      <c r="A753" s="32" t="s">
        <v>95</v>
      </c>
      <c r="B753" s="32" t="s">
        <v>95</v>
      </c>
      <c r="C753" s="32" t="s">
        <v>95</v>
      </c>
      <c r="D753" s="32" t="s">
        <v>95</v>
      </c>
      <c r="E753" s="32" t="s">
        <v>95</v>
      </c>
      <c r="F753" s="32" t="s">
        <v>95</v>
      </c>
      <c r="G753" s="32" t="s">
        <v>95</v>
      </c>
      <c r="H753" s="32" t="s">
        <v>95</v>
      </c>
      <c r="I753" s="32" t="s">
        <v>95</v>
      </c>
      <c r="J753" s="32" t="s">
        <v>95</v>
      </c>
      <c r="K753" s="32" t="s">
        <v>95</v>
      </c>
      <c r="L753" s="32" t="s">
        <v>95</v>
      </c>
      <c r="M753" s="48">
        <v>595</v>
      </c>
      <c r="N753" s="48">
        <v>1</v>
      </c>
      <c r="O753" s="48" t="s">
        <v>391</v>
      </c>
      <c r="P753" s="48">
        <v>2001</v>
      </c>
      <c r="Q753" s="48">
        <v>2002</v>
      </c>
      <c r="R753" s="49">
        <v>126</v>
      </c>
      <c r="S753" s="48">
        <v>10</v>
      </c>
      <c r="T753" s="48">
        <v>1</v>
      </c>
      <c r="U753" s="48">
        <f t="shared" si="36"/>
        <v>0</v>
      </c>
      <c r="V753" s="50">
        <f t="shared" si="37"/>
        <v>2</v>
      </c>
      <c r="W753" s="51">
        <v>1649</v>
      </c>
      <c r="X753" s="51">
        <v>576</v>
      </c>
      <c r="Y753" s="51">
        <v>0</v>
      </c>
      <c r="Z753" s="32" t="s">
        <v>95</v>
      </c>
      <c r="AA753" s="50"/>
      <c r="AB753" s="52"/>
      <c r="AC753" s="48"/>
      <c r="AD753" s="48"/>
      <c r="AE753" s="48"/>
      <c r="AF753" s="48"/>
    </row>
    <row r="754" spans="1:32" s="36" customFormat="1" ht="14.4" x14ac:dyDescent="0.3">
      <c r="A754" s="32" t="s">
        <v>95</v>
      </c>
      <c r="B754" s="32" t="s">
        <v>95</v>
      </c>
      <c r="C754" s="32" t="s">
        <v>95</v>
      </c>
      <c r="D754" s="32" t="s">
        <v>95</v>
      </c>
      <c r="E754" s="32" t="s">
        <v>95</v>
      </c>
      <c r="F754" s="32" t="s">
        <v>95</v>
      </c>
      <c r="G754" s="32" t="s">
        <v>95</v>
      </c>
      <c r="H754" s="32" t="s">
        <v>95</v>
      </c>
      <c r="I754" s="32" t="s">
        <v>95</v>
      </c>
      <c r="J754" s="32" t="s">
        <v>95</v>
      </c>
      <c r="K754" s="32" t="s">
        <v>95</v>
      </c>
      <c r="L754" s="32" t="s">
        <v>95</v>
      </c>
      <c r="M754" s="48">
        <v>601</v>
      </c>
      <c r="N754" s="48">
        <v>1</v>
      </c>
      <c r="O754" s="48" t="s">
        <v>293</v>
      </c>
      <c r="P754" s="48">
        <v>2001</v>
      </c>
      <c r="Q754" s="48">
        <v>2002</v>
      </c>
      <c r="R754" s="49">
        <v>126</v>
      </c>
      <c r="S754" s="48">
        <v>10</v>
      </c>
      <c r="T754" s="48">
        <v>1</v>
      </c>
      <c r="U754" s="48">
        <f t="shared" si="36"/>
        <v>0</v>
      </c>
      <c r="V754" s="50">
        <f t="shared" si="37"/>
        <v>2</v>
      </c>
      <c r="W754" s="51">
        <v>289</v>
      </c>
      <c r="X754" s="51">
        <v>151</v>
      </c>
      <c r="Y754" s="51">
        <v>0</v>
      </c>
      <c r="Z754" s="32" t="s">
        <v>95</v>
      </c>
      <c r="AA754" s="50"/>
      <c r="AB754" s="52"/>
      <c r="AC754" s="48"/>
      <c r="AD754" s="48"/>
      <c r="AE754" s="48"/>
      <c r="AF754" s="48"/>
    </row>
    <row r="755" spans="1:32" s="36" customFormat="1" ht="14.4" x14ac:dyDescent="0.3">
      <c r="A755" s="32" t="s">
        <v>95</v>
      </c>
      <c r="B755" s="32" t="s">
        <v>95</v>
      </c>
      <c r="C755" s="32" t="s">
        <v>95</v>
      </c>
      <c r="D755" s="32" t="s">
        <v>95</v>
      </c>
      <c r="E755" s="32" t="s">
        <v>95</v>
      </c>
      <c r="F755" s="32" t="s">
        <v>95</v>
      </c>
      <c r="G755" s="32" t="s">
        <v>95</v>
      </c>
      <c r="H755" s="32" t="s">
        <v>95</v>
      </c>
      <c r="I755" s="32" t="s">
        <v>95</v>
      </c>
      <c r="J755" s="32" t="s">
        <v>95</v>
      </c>
      <c r="K755" s="32" t="s">
        <v>95</v>
      </c>
      <c r="L755" s="32" t="s">
        <v>95</v>
      </c>
      <c r="M755" s="48">
        <v>621</v>
      </c>
      <c r="N755" s="48">
        <v>1</v>
      </c>
      <c r="O755" s="48" t="s">
        <v>566</v>
      </c>
      <c r="P755" s="48">
        <v>2001</v>
      </c>
      <c r="Q755" s="48">
        <v>2002</v>
      </c>
      <c r="R755" s="49">
        <v>506</v>
      </c>
      <c r="S755" s="48">
        <v>10</v>
      </c>
      <c r="T755" s="48">
        <v>0</v>
      </c>
      <c r="U755" s="48">
        <f t="shared" si="36"/>
        <v>0</v>
      </c>
      <c r="V755" s="50">
        <f t="shared" si="37"/>
        <v>6</v>
      </c>
      <c r="W755" s="51">
        <v>5450</v>
      </c>
      <c r="X755" s="51">
        <v>8512</v>
      </c>
      <c r="Y755" s="51">
        <v>0</v>
      </c>
      <c r="Z755" s="32" t="s">
        <v>95</v>
      </c>
      <c r="AA755" s="50"/>
      <c r="AB755" s="52"/>
      <c r="AC755" s="48"/>
      <c r="AD755" s="48"/>
      <c r="AE755" s="48"/>
      <c r="AF755" s="48"/>
    </row>
    <row r="756" spans="1:32" s="36" customFormat="1" ht="14.4" x14ac:dyDescent="0.3">
      <c r="A756" s="32" t="s">
        <v>95</v>
      </c>
      <c r="B756" s="32" t="s">
        <v>95</v>
      </c>
      <c r="C756" s="32" t="s">
        <v>95</v>
      </c>
      <c r="D756" s="32" t="s">
        <v>95</v>
      </c>
      <c r="E756" s="32" t="s">
        <v>95</v>
      </c>
      <c r="F756" s="32" t="s">
        <v>95</v>
      </c>
      <c r="G756" s="32" t="s">
        <v>95</v>
      </c>
      <c r="H756" s="32" t="s">
        <v>95</v>
      </c>
      <c r="I756" s="32" t="s">
        <v>95</v>
      </c>
      <c r="J756" s="32" t="s">
        <v>95</v>
      </c>
      <c r="K756" s="32" t="s">
        <v>95</v>
      </c>
      <c r="L756" s="32" t="s">
        <v>95</v>
      </c>
      <c r="M756" s="48">
        <v>622</v>
      </c>
      <c r="N756" s="48">
        <v>1</v>
      </c>
      <c r="O756" s="48" t="s">
        <v>431</v>
      </c>
      <c r="P756" s="48">
        <v>2001</v>
      </c>
      <c r="Q756" s="48">
        <v>2002</v>
      </c>
      <c r="R756" s="49">
        <v>498</v>
      </c>
      <c r="S756" s="48">
        <v>6</v>
      </c>
      <c r="T756" s="48">
        <v>0</v>
      </c>
      <c r="U756" s="48">
        <f t="shared" si="36"/>
        <v>0</v>
      </c>
      <c r="V756" s="50">
        <f t="shared" si="37"/>
        <v>5</v>
      </c>
      <c r="W756" s="51">
        <v>6290</v>
      </c>
      <c r="X756" s="51">
        <v>6433</v>
      </c>
      <c r="Y756" s="51">
        <v>0</v>
      </c>
      <c r="Z756" s="32" t="s">
        <v>95</v>
      </c>
      <c r="AA756" s="50"/>
      <c r="AB756" s="52"/>
      <c r="AC756" s="48"/>
      <c r="AD756" s="48"/>
      <c r="AE756" s="48"/>
      <c r="AF756" s="48"/>
    </row>
    <row r="757" spans="1:32" s="36" customFormat="1" ht="14.4" x14ac:dyDescent="0.3">
      <c r="A757" s="32" t="s">
        <v>95</v>
      </c>
      <c r="B757" s="32" t="s">
        <v>95</v>
      </c>
      <c r="C757" s="32" t="s">
        <v>95</v>
      </c>
      <c r="D757" s="32" t="s">
        <v>95</v>
      </c>
      <c r="E757" s="32" t="s">
        <v>95</v>
      </c>
      <c r="F757" s="32" t="s">
        <v>95</v>
      </c>
      <c r="G757" s="32" t="s">
        <v>95</v>
      </c>
      <c r="H757" s="32" t="s">
        <v>95</v>
      </c>
      <c r="I757" s="32" t="s">
        <v>95</v>
      </c>
      <c r="J757" s="32" t="s">
        <v>95</v>
      </c>
      <c r="K757" s="32" t="s">
        <v>95</v>
      </c>
      <c r="L757" s="32" t="s">
        <v>95</v>
      </c>
      <c r="M757" s="48">
        <v>628</v>
      </c>
      <c r="N757" s="48">
        <v>1</v>
      </c>
      <c r="O757" s="48" t="s">
        <v>333</v>
      </c>
      <c r="P757" s="48">
        <v>2001</v>
      </c>
      <c r="Q757" s="48">
        <v>2002</v>
      </c>
      <c r="R757" s="49">
        <v>473.7</v>
      </c>
      <c r="S757" s="48">
        <v>10</v>
      </c>
      <c r="T757" s="48">
        <v>1</v>
      </c>
      <c r="U757" s="48">
        <f t="shared" si="36"/>
        <v>0</v>
      </c>
      <c r="V757" s="50">
        <f t="shared" si="37"/>
        <v>5</v>
      </c>
      <c r="W757" s="51">
        <v>72</v>
      </c>
      <c r="X757" s="51">
        <v>37</v>
      </c>
      <c r="Y757" s="51">
        <v>0</v>
      </c>
      <c r="Z757" s="32" t="s">
        <v>95</v>
      </c>
      <c r="AA757" s="50"/>
      <c r="AB757" s="52"/>
      <c r="AC757" s="48"/>
      <c r="AD757" s="48"/>
      <c r="AE757" s="48"/>
      <c r="AF757" s="48"/>
    </row>
    <row r="758" spans="1:32" s="36" customFormat="1" ht="14.4" x14ac:dyDescent="0.3">
      <c r="A758" s="32" t="s">
        <v>95</v>
      </c>
      <c r="B758" s="32" t="s">
        <v>95</v>
      </c>
      <c r="C758" s="32" t="s">
        <v>95</v>
      </c>
      <c r="D758" s="32" t="s">
        <v>95</v>
      </c>
      <c r="E758" s="32" t="s">
        <v>95</v>
      </c>
      <c r="F758" s="32" t="s">
        <v>95</v>
      </c>
      <c r="G758" s="32" t="s">
        <v>95</v>
      </c>
      <c r="H758" s="32" t="s">
        <v>95</v>
      </c>
      <c r="I758" s="32" t="s">
        <v>95</v>
      </c>
      <c r="J758" s="32" t="s">
        <v>95</v>
      </c>
      <c r="K758" s="32" t="s">
        <v>95</v>
      </c>
      <c r="L758" s="32" t="s">
        <v>95</v>
      </c>
      <c r="M758" s="48">
        <v>682</v>
      </c>
      <c r="N758" s="48">
        <v>1</v>
      </c>
      <c r="O758" s="48" t="s">
        <v>336</v>
      </c>
      <c r="P758" s="48">
        <v>2001</v>
      </c>
      <c r="Q758" s="48">
        <v>2002</v>
      </c>
      <c r="R758" s="49">
        <v>126</v>
      </c>
      <c r="S758" s="48">
        <v>10</v>
      </c>
      <c r="T758" s="48">
        <v>1</v>
      </c>
      <c r="U758" s="48">
        <f t="shared" si="36"/>
        <v>0</v>
      </c>
      <c r="V758" s="50">
        <f t="shared" si="37"/>
        <v>2</v>
      </c>
      <c r="W758" s="51">
        <v>784</v>
      </c>
      <c r="X758" s="51">
        <v>360</v>
      </c>
      <c r="Y758" s="51">
        <v>0</v>
      </c>
      <c r="Z758" s="32" t="s">
        <v>95</v>
      </c>
      <c r="AA758" s="50"/>
      <c r="AB758" s="52"/>
      <c r="AC758" s="48"/>
      <c r="AD758" s="48"/>
      <c r="AE758" s="48"/>
      <c r="AF758" s="48"/>
    </row>
    <row r="759" spans="1:32" s="36" customFormat="1" ht="14.4" x14ac:dyDescent="0.3">
      <c r="A759" s="32" t="s">
        <v>95</v>
      </c>
      <c r="B759" s="32" t="s">
        <v>95</v>
      </c>
      <c r="C759" s="32" t="s">
        <v>95</v>
      </c>
      <c r="D759" s="32" t="s">
        <v>95</v>
      </c>
      <c r="E759" s="32" t="s">
        <v>95</v>
      </c>
      <c r="F759" s="32" t="s">
        <v>95</v>
      </c>
      <c r="G759" s="32" t="s">
        <v>95</v>
      </c>
      <c r="H759" s="32" t="s">
        <v>95</v>
      </c>
      <c r="I759" s="32" t="s">
        <v>95</v>
      </c>
      <c r="J759" s="32" t="s">
        <v>95</v>
      </c>
      <c r="K759" s="32" t="s">
        <v>95</v>
      </c>
      <c r="L759" s="32" t="s">
        <v>95</v>
      </c>
      <c r="M759" s="48">
        <v>690</v>
      </c>
      <c r="N759" s="48">
        <v>1</v>
      </c>
      <c r="O759" s="48" t="s">
        <v>337</v>
      </c>
      <c r="P759" s="48">
        <v>2001</v>
      </c>
      <c r="Q759" s="48">
        <v>2002</v>
      </c>
      <c r="R759" s="49">
        <v>126</v>
      </c>
      <c r="S759" s="48">
        <v>10</v>
      </c>
      <c r="T759" s="48">
        <v>1</v>
      </c>
      <c r="U759" s="48">
        <f t="shared" si="36"/>
        <v>0</v>
      </c>
      <c r="V759" s="50">
        <f t="shared" si="37"/>
        <v>2</v>
      </c>
      <c r="W759" s="51">
        <v>711</v>
      </c>
      <c r="X759" s="51">
        <v>259</v>
      </c>
      <c r="Y759" s="51">
        <v>0</v>
      </c>
      <c r="Z759" s="32" t="s">
        <v>95</v>
      </c>
      <c r="AA759" s="50"/>
      <c r="AB759" s="52"/>
      <c r="AC759" s="48"/>
      <c r="AD759" s="48"/>
      <c r="AE759" s="48"/>
      <c r="AF759" s="48"/>
    </row>
    <row r="760" spans="1:32" s="36" customFormat="1" ht="14.4" x14ac:dyDescent="0.3">
      <c r="A760" s="32" t="s">
        <v>95</v>
      </c>
      <c r="B760" s="32" t="s">
        <v>95</v>
      </c>
      <c r="C760" s="32" t="s">
        <v>95</v>
      </c>
      <c r="D760" s="32" t="s">
        <v>95</v>
      </c>
      <c r="E760" s="32" t="s">
        <v>95</v>
      </c>
      <c r="F760" s="32" t="s">
        <v>95</v>
      </c>
      <c r="G760" s="32" t="s">
        <v>95</v>
      </c>
      <c r="H760" s="32" t="s">
        <v>95</v>
      </c>
      <c r="I760" s="32" t="s">
        <v>95</v>
      </c>
      <c r="J760" s="32" t="s">
        <v>95</v>
      </c>
      <c r="K760" s="32" t="s">
        <v>95</v>
      </c>
      <c r="L760" s="32" t="s">
        <v>95</v>
      </c>
      <c r="M760" s="48">
        <v>700</v>
      </c>
      <c r="N760" s="48">
        <v>1</v>
      </c>
      <c r="O760" s="48" t="s">
        <v>396</v>
      </c>
      <c r="P760" s="48">
        <v>2001</v>
      </c>
      <c r="Q760" s="48">
        <v>2002</v>
      </c>
      <c r="R760" s="49">
        <v>126</v>
      </c>
      <c r="S760" s="48">
        <v>10</v>
      </c>
      <c r="T760" s="48">
        <v>0</v>
      </c>
      <c r="U760" s="48">
        <f t="shared" si="36"/>
        <v>0</v>
      </c>
      <c r="V760" s="50">
        <f t="shared" si="37"/>
        <v>2</v>
      </c>
      <c r="W760" s="51">
        <v>686</v>
      </c>
      <c r="X760" s="51">
        <v>784</v>
      </c>
      <c r="Y760" s="51">
        <v>0</v>
      </c>
      <c r="Z760" s="32" t="s">
        <v>95</v>
      </c>
      <c r="AA760" s="50"/>
      <c r="AB760" s="52"/>
      <c r="AC760" s="48"/>
      <c r="AD760" s="48"/>
      <c r="AE760" s="48"/>
      <c r="AF760" s="48"/>
    </row>
    <row r="761" spans="1:32" s="36" customFormat="1" ht="14.4" x14ac:dyDescent="0.3">
      <c r="A761" s="32" t="s">
        <v>95</v>
      </c>
      <c r="B761" s="32" t="s">
        <v>95</v>
      </c>
      <c r="C761" s="32" t="s">
        <v>95</v>
      </c>
      <c r="D761" s="32" t="s">
        <v>95</v>
      </c>
      <c r="E761" s="32" t="s">
        <v>95</v>
      </c>
      <c r="F761" s="32" t="s">
        <v>95</v>
      </c>
      <c r="G761" s="32" t="s">
        <v>95</v>
      </c>
      <c r="H761" s="32" t="s">
        <v>95</v>
      </c>
      <c r="I761" s="32" t="s">
        <v>95</v>
      </c>
      <c r="J761" s="32" t="s">
        <v>95</v>
      </c>
      <c r="K761" s="32" t="s">
        <v>95</v>
      </c>
      <c r="L761" s="32" t="s">
        <v>95</v>
      </c>
      <c r="M761" s="48">
        <v>704</v>
      </c>
      <c r="N761" s="48">
        <v>1</v>
      </c>
      <c r="O761" s="48" t="s">
        <v>341</v>
      </c>
      <c r="P761" s="48">
        <v>2001</v>
      </c>
      <c r="Q761" s="48">
        <v>2002</v>
      </c>
      <c r="R761" s="49">
        <v>1</v>
      </c>
      <c r="S761" s="48">
        <v>10</v>
      </c>
      <c r="T761" s="48">
        <v>1</v>
      </c>
      <c r="U761" s="48">
        <f t="shared" si="36"/>
        <v>0</v>
      </c>
      <c r="V761" s="50">
        <f t="shared" si="37"/>
        <v>1</v>
      </c>
      <c r="W761" s="51">
        <v>1304</v>
      </c>
      <c r="X761" s="51">
        <v>800</v>
      </c>
      <c r="Y761" s="51">
        <v>0</v>
      </c>
      <c r="Z761" s="32" t="s">
        <v>95</v>
      </c>
      <c r="AA761" s="50"/>
      <c r="AB761" s="52"/>
      <c r="AC761" s="48"/>
      <c r="AD761" s="48"/>
      <c r="AE761" s="48"/>
      <c r="AF761" s="48"/>
    </row>
    <row r="762" spans="1:32" s="36" customFormat="1" ht="14.4" x14ac:dyDescent="0.3">
      <c r="A762" s="32" t="s">
        <v>95</v>
      </c>
      <c r="B762" s="32" t="s">
        <v>95</v>
      </c>
      <c r="C762" s="32" t="s">
        <v>95</v>
      </c>
      <c r="D762" s="32" t="s">
        <v>95</v>
      </c>
      <c r="E762" s="32" t="s">
        <v>95</v>
      </c>
      <c r="F762" s="32" t="s">
        <v>95</v>
      </c>
      <c r="G762" s="32" t="s">
        <v>95</v>
      </c>
      <c r="H762" s="32" t="s">
        <v>95</v>
      </c>
      <c r="I762" s="32" t="s">
        <v>95</v>
      </c>
      <c r="J762" s="32" t="s">
        <v>95</v>
      </c>
      <c r="K762" s="32" t="s">
        <v>95</v>
      </c>
      <c r="L762" s="32" t="s">
        <v>95</v>
      </c>
      <c r="M762" s="48">
        <v>706</v>
      </c>
      <c r="N762" s="48">
        <v>1</v>
      </c>
      <c r="O762" s="48" t="s">
        <v>342</v>
      </c>
      <c r="P762" s="48">
        <v>2001</v>
      </c>
      <c r="Q762" s="48">
        <v>2002</v>
      </c>
      <c r="R762" s="49">
        <v>450</v>
      </c>
      <c r="S762" s="48">
        <v>10</v>
      </c>
      <c r="T762" s="48">
        <v>0</v>
      </c>
      <c r="U762" s="48">
        <f t="shared" si="36"/>
        <v>0</v>
      </c>
      <c r="V762" s="50">
        <f t="shared" si="37"/>
        <v>5</v>
      </c>
      <c r="W762" s="51">
        <v>1668</v>
      </c>
      <c r="X762" s="51">
        <v>2260</v>
      </c>
      <c r="Y762" s="51">
        <v>0</v>
      </c>
      <c r="Z762" s="32" t="s">
        <v>95</v>
      </c>
      <c r="AA762" s="50"/>
      <c r="AB762" s="52"/>
      <c r="AC762" s="48"/>
      <c r="AD762" s="48"/>
      <c r="AE762" s="48"/>
      <c r="AF762" s="48"/>
    </row>
    <row r="763" spans="1:32" s="36" customFormat="1" ht="14.4" x14ac:dyDescent="0.3">
      <c r="A763" s="32" t="s">
        <v>95</v>
      </c>
      <c r="B763" s="32" t="s">
        <v>95</v>
      </c>
      <c r="C763" s="32" t="s">
        <v>95</v>
      </c>
      <c r="D763" s="32" t="s">
        <v>95</v>
      </c>
      <c r="E763" s="32" t="s">
        <v>95</v>
      </c>
      <c r="F763" s="32" t="s">
        <v>95</v>
      </c>
      <c r="G763" s="32" t="s">
        <v>95</v>
      </c>
      <c r="H763" s="32" t="s">
        <v>95</v>
      </c>
      <c r="I763" s="32" t="s">
        <v>95</v>
      </c>
      <c r="J763" s="32" t="s">
        <v>95</v>
      </c>
      <c r="K763" s="32" t="s">
        <v>95</v>
      </c>
      <c r="L763" s="32" t="s">
        <v>95</v>
      </c>
      <c r="M763" s="48">
        <v>707</v>
      </c>
      <c r="N763" s="48">
        <v>1</v>
      </c>
      <c r="O763" s="48" t="s">
        <v>343</v>
      </c>
      <c r="P763" s="48">
        <v>2001</v>
      </c>
      <c r="Q763" s="48">
        <v>2002</v>
      </c>
      <c r="R763" s="49">
        <v>571.88</v>
      </c>
      <c r="S763" s="48">
        <v>10</v>
      </c>
      <c r="T763" s="48">
        <v>1</v>
      </c>
      <c r="U763" s="48">
        <f t="shared" si="36"/>
        <v>0</v>
      </c>
      <c r="V763" s="50">
        <f t="shared" si="37"/>
        <v>6</v>
      </c>
      <c r="W763" s="51">
        <v>132</v>
      </c>
      <c r="X763" s="51">
        <v>18</v>
      </c>
      <c r="Y763" s="51">
        <v>0</v>
      </c>
      <c r="Z763" s="32" t="s">
        <v>95</v>
      </c>
      <c r="AA763" s="50"/>
      <c r="AB763" s="52"/>
      <c r="AC763" s="48"/>
      <c r="AD763" s="48"/>
      <c r="AE763" s="48"/>
      <c r="AF763" s="48"/>
    </row>
    <row r="764" spans="1:32" s="36" customFormat="1" ht="14.4" x14ac:dyDescent="0.3">
      <c r="A764" s="32" t="s">
        <v>95</v>
      </c>
      <c r="B764" s="32" t="s">
        <v>95</v>
      </c>
      <c r="C764" s="32" t="s">
        <v>95</v>
      </c>
      <c r="D764" s="32" t="s">
        <v>95</v>
      </c>
      <c r="E764" s="32" t="s">
        <v>95</v>
      </c>
      <c r="F764" s="32" t="s">
        <v>95</v>
      </c>
      <c r="G764" s="32" t="s">
        <v>95</v>
      </c>
      <c r="H764" s="32" t="s">
        <v>95</v>
      </c>
      <c r="I764" s="32" t="s">
        <v>95</v>
      </c>
      <c r="J764" s="32" t="s">
        <v>95</v>
      </c>
      <c r="K764" s="32" t="s">
        <v>95</v>
      </c>
      <c r="L764" s="32" t="s">
        <v>95</v>
      </c>
      <c r="M764" s="48">
        <v>709</v>
      </c>
      <c r="N764" s="48">
        <v>1</v>
      </c>
      <c r="O764" s="48" t="s">
        <v>344</v>
      </c>
      <c r="P764" s="48">
        <v>2001</v>
      </c>
      <c r="Q764" s="48">
        <v>2002</v>
      </c>
      <c r="R764" s="49">
        <v>425</v>
      </c>
      <c r="S764" s="48">
        <v>5</v>
      </c>
      <c r="T764" s="48">
        <v>0</v>
      </c>
      <c r="U764" s="48">
        <f t="shared" si="36"/>
        <v>0</v>
      </c>
      <c r="V764" s="50">
        <f t="shared" si="37"/>
        <v>5</v>
      </c>
      <c r="W764" s="51">
        <v>13409</v>
      </c>
      <c r="X764" s="51">
        <v>16810</v>
      </c>
      <c r="Y764" s="51">
        <v>0</v>
      </c>
      <c r="Z764" s="32" t="s">
        <v>95</v>
      </c>
      <c r="AA764" s="50"/>
      <c r="AB764" s="52"/>
      <c r="AC764" s="48"/>
      <c r="AD764" s="48"/>
      <c r="AE764" s="48"/>
      <c r="AF764" s="48"/>
    </row>
    <row r="765" spans="1:32" s="36" customFormat="1" ht="14.4" x14ac:dyDescent="0.3">
      <c r="A765" s="32" t="s">
        <v>95</v>
      </c>
      <c r="B765" s="32" t="s">
        <v>95</v>
      </c>
      <c r="C765" s="32" t="s">
        <v>95</v>
      </c>
      <c r="D765" s="32" t="s">
        <v>95</v>
      </c>
      <c r="E765" s="32" t="s">
        <v>95</v>
      </c>
      <c r="F765" s="32" t="s">
        <v>95</v>
      </c>
      <c r="G765" s="32" t="s">
        <v>95</v>
      </c>
      <c r="H765" s="32" t="s">
        <v>95</v>
      </c>
      <c r="I765" s="32" t="s">
        <v>95</v>
      </c>
      <c r="J765" s="32" t="s">
        <v>95</v>
      </c>
      <c r="K765" s="32" t="s">
        <v>95</v>
      </c>
      <c r="L765" s="32" t="s">
        <v>95</v>
      </c>
      <c r="M765" s="48">
        <v>716</v>
      </c>
      <c r="N765" s="48">
        <v>1</v>
      </c>
      <c r="O765" s="48" t="s">
        <v>567</v>
      </c>
      <c r="P765" s="48">
        <v>2001</v>
      </c>
      <c r="Q765" s="48">
        <v>2002</v>
      </c>
      <c r="R765" s="49">
        <v>250</v>
      </c>
      <c r="S765" s="48">
        <v>10</v>
      </c>
      <c r="T765" s="48">
        <v>0</v>
      </c>
      <c r="U765" s="48">
        <f t="shared" si="36"/>
        <v>0</v>
      </c>
      <c r="V765" s="50">
        <f t="shared" si="37"/>
        <v>3</v>
      </c>
      <c r="W765" s="51">
        <v>523</v>
      </c>
      <c r="X765" s="51">
        <v>702</v>
      </c>
      <c r="Y765" s="51">
        <v>0</v>
      </c>
      <c r="Z765" s="32" t="s">
        <v>95</v>
      </c>
      <c r="AA765" s="50"/>
      <c r="AB765" s="52"/>
      <c r="AC765" s="48"/>
      <c r="AD765" s="48"/>
      <c r="AE765" s="48"/>
      <c r="AF765" s="48"/>
    </row>
    <row r="766" spans="1:32" s="36" customFormat="1" ht="14.4" x14ac:dyDescent="0.3">
      <c r="A766" s="32" t="s">
        <v>95</v>
      </c>
      <c r="B766" s="32" t="s">
        <v>95</v>
      </c>
      <c r="C766" s="32" t="s">
        <v>95</v>
      </c>
      <c r="D766" s="32" t="s">
        <v>95</v>
      </c>
      <c r="E766" s="32" t="s">
        <v>95</v>
      </c>
      <c r="F766" s="32" t="s">
        <v>95</v>
      </c>
      <c r="G766" s="32" t="s">
        <v>95</v>
      </c>
      <c r="H766" s="32" t="s">
        <v>95</v>
      </c>
      <c r="I766" s="32" t="s">
        <v>95</v>
      </c>
      <c r="J766" s="32" t="s">
        <v>95</v>
      </c>
      <c r="K766" s="32" t="s">
        <v>95</v>
      </c>
      <c r="L766" s="32" t="s">
        <v>95</v>
      </c>
      <c r="M766" s="48">
        <v>720</v>
      </c>
      <c r="N766" s="48">
        <v>1</v>
      </c>
      <c r="O766" s="48" t="s">
        <v>475</v>
      </c>
      <c r="P766" s="48">
        <v>2001</v>
      </c>
      <c r="Q766" s="48">
        <v>2002</v>
      </c>
      <c r="R766" s="49">
        <v>579</v>
      </c>
      <c r="S766" s="48">
        <v>6</v>
      </c>
      <c r="T766" s="48">
        <v>0</v>
      </c>
      <c r="U766" s="48">
        <f t="shared" si="36"/>
        <v>0</v>
      </c>
      <c r="V766" s="50">
        <f t="shared" si="37"/>
        <v>6</v>
      </c>
      <c r="W766" s="51">
        <v>1988</v>
      </c>
      <c r="X766" s="51">
        <v>2555</v>
      </c>
      <c r="Y766" s="51">
        <v>0</v>
      </c>
      <c r="Z766" s="32" t="s">
        <v>95</v>
      </c>
      <c r="AA766" s="50"/>
      <c r="AB766" s="52"/>
      <c r="AC766" s="48"/>
      <c r="AD766" s="48"/>
      <c r="AE766" s="48"/>
      <c r="AF766" s="48"/>
    </row>
    <row r="767" spans="1:32" s="36" customFormat="1" ht="14.4" x14ac:dyDescent="0.3">
      <c r="A767" s="32" t="s">
        <v>95</v>
      </c>
      <c r="B767" s="32" t="s">
        <v>95</v>
      </c>
      <c r="C767" s="32" t="s">
        <v>95</v>
      </c>
      <c r="D767" s="32" t="s">
        <v>95</v>
      </c>
      <c r="E767" s="32" t="s">
        <v>95</v>
      </c>
      <c r="F767" s="32" t="s">
        <v>95</v>
      </c>
      <c r="G767" s="32" t="s">
        <v>95</v>
      </c>
      <c r="H767" s="32" t="s">
        <v>95</v>
      </c>
      <c r="I767" s="32" t="s">
        <v>95</v>
      </c>
      <c r="J767" s="32" t="s">
        <v>95</v>
      </c>
      <c r="K767" s="32" t="s">
        <v>95</v>
      </c>
      <c r="L767" s="32" t="s">
        <v>95</v>
      </c>
      <c r="M767" s="48">
        <v>727</v>
      </c>
      <c r="N767" s="48">
        <v>1</v>
      </c>
      <c r="O767" s="48" t="s">
        <v>260</v>
      </c>
      <c r="P767" s="48">
        <v>2001</v>
      </c>
      <c r="Q767" s="48">
        <v>2002</v>
      </c>
      <c r="R767" s="49">
        <v>831.04</v>
      </c>
      <c r="S767" s="48">
        <v>10</v>
      </c>
      <c r="T767" s="48">
        <v>0</v>
      </c>
      <c r="U767" s="48">
        <f t="shared" si="36"/>
        <v>0</v>
      </c>
      <c r="V767" s="50">
        <f t="shared" si="37"/>
        <v>9</v>
      </c>
      <c r="W767" s="51">
        <v>528</v>
      </c>
      <c r="X767" s="51">
        <v>1527</v>
      </c>
      <c r="Y767" s="51">
        <v>0</v>
      </c>
      <c r="Z767" s="32" t="s">
        <v>95</v>
      </c>
      <c r="AA767" s="50"/>
      <c r="AB767" s="52"/>
      <c r="AC767" s="48"/>
      <c r="AD767" s="48"/>
      <c r="AE767" s="48"/>
      <c r="AF767" s="48"/>
    </row>
    <row r="768" spans="1:32" s="36" customFormat="1" ht="14.4" x14ac:dyDescent="0.3">
      <c r="A768" s="32" t="s">
        <v>95</v>
      </c>
      <c r="B768" s="32" t="s">
        <v>95</v>
      </c>
      <c r="C768" s="32" t="s">
        <v>95</v>
      </c>
      <c r="D768" s="32" t="s">
        <v>95</v>
      </c>
      <c r="E768" s="32" t="s">
        <v>95</v>
      </c>
      <c r="F768" s="32" t="s">
        <v>95</v>
      </c>
      <c r="G768" s="32" t="s">
        <v>95</v>
      </c>
      <c r="H768" s="32" t="s">
        <v>95</v>
      </c>
      <c r="I768" s="32" t="s">
        <v>95</v>
      </c>
      <c r="J768" s="32" t="s">
        <v>95</v>
      </c>
      <c r="K768" s="32" t="s">
        <v>95</v>
      </c>
      <c r="L768" s="32" t="s">
        <v>95</v>
      </c>
      <c r="M768" s="48">
        <v>728</v>
      </c>
      <c r="N768" s="48">
        <v>1</v>
      </c>
      <c r="O768" s="48" t="s">
        <v>346</v>
      </c>
      <c r="P768" s="48">
        <v>2001</v>
      </c>
      <c r="Q768" s="48">
        <v>2002</v>
      </c>
      <c r="R768" s="49">
        <v>526.75</v>
      </c>
      <c r="S768" s="48">
        <v>10</v>
      </c>
      <c r="T768" s="48">
        <v>0</v>
      </c>
      <c r="U768" s="48">
        <f t="shared" si="36"/>
        <v>0</v>
      </c>
      <c r="V768" s="50">
        <f t="shared" si="37"/>
        <v>6</v>
      </c>
      <c r="W768" s="51">
        <v>3750</v>
      </c>
      <c r="X768" s="51">
        <v>6478</v>
      </c>
      <c r="Y768" s="51">
        <v>0</v>
      </c>
      <c r="Z768" s="32" t="s">
        <v>95</v>
      </c>
      <c r="AA768" s="50"/>
      <c r="AB768" s="52"/>
      <c r="AC768" s="48"/>
      <c r="AD768" s="48"/>
      <c r="AE768" s="48"/>
      <c r="AF768" s="48"/>
    </row>
    <row r="769" spans="1:32" s="36" customFormat="1" ht="14.4" x14ac:dyDescent="0.3">
      <c r="A769" s="32" t="s">
        <v>95</v>
      </c>
      <c r="B769" s="32" t="s">
        <v>95</v>
      </c>
      <c r="C769" s="32" t="s">
        <v>95</v>
      </c>
      <c r="D769" s="32" t="s">
        <v>95</v>
      </c>
      <c r="E769" s="32" t="s">
        <v>95</v>
      </c>
      <c r="F769" s="32" t="s">
        <v>95</v>
      </c>
      <c r="G769" s="32" t="s">
        <v>95</v>
      </c>
      <c r="H769" s="32" t="s">
        <v>95</v>
      </c>
      <c r="I769" s="32" t="s">
        <v>95</v>
      </c>
      <c r="J769" s="32" t="s">
        <v>95</v>
      </c>
      <c r="K769" s="32" t="s">
        <v>95</v>
      </c>
      <c r="L769" s="32" t="s">
        <v>95</v>
      </c>
      <c r="M769" s="48">
        <v>738</v>
      </c>
      <c r="N769" s="48">
        <v>1</v>
      </c>
      <c r="O769" s="48" t="s">
        <v>232</v>
      </c>
      <c r="P769" s="48">
        <v>2001</v>
      </c>
      <c r="Q769" s="48">
        <v>2002</v>
      </c>
      <c r="R769" s="49">
        <v>300</v>
      </c>
      <c r="S769" s="48">
        <v>5</v>
      </c>
      <c r="T769" s="48">
        <v>1</v>
      </c>
      <c r="U769" s="48">
        <f t="shared" si="36"/>
        <v>0</v>
      </c>
      <c r="V769" s="50">
        <f t="shared" si="37"/>
        <v>4</v>
      </c>
      <c r="W769" s="51">
        <v>449</v>
      </c>
      <c r="X769" s="51">
        <v>433</v>
      </c>
      <c r="Y769" s="51">
        <v>0</v>
      </c>
      <c r="Z769" s="32" t="s">
        <v>95</v>
      </c>
      <c r="AA769" s="50"/>
      <c r="AB769" s="52"/>
      <c r="AC769" s="48"/>
      <c r="AD769" s="48"/>
      <c r="AE769" s="48"/>
      <c r="AF769" s="48"/>
    </row>
    <row r="770" spans="1:32" s="36" customFormat="1" ht="14.4" x14ac:dyDescent="0.3">
      <c r="A770" s="32" t="s">
        <v>95</v>
      </c>
      <c r="B770" s="32" t="s">
        <v>95</v>
      </c>
      <c r="C770" s="32" t="s">
        <v>95</v>
      </c>
      <c r="D770" s="32" t="s">
        <v>95</v>
      </c>
      <c r="E770" s="32" t="s">
        <v>95</v>
      </c>
      <c r="F770" s="32" t="s">
        <v>95</v>
      </c>
      <c r="G770" s="32" t="s">
        <v>95</v>
      </c>
      <c r="H770" s="32" t="s">
        <v>95</v>
      </c>
      <c r="I770" s="32" t="s">
        <v>95</v>
      </c>
      <c r="J770" s="32" t="s">
        <v>95</v>
      </c>
      <c r="K770" s="32" t="s">
        <v>95</v>
      </c>
      <c r="L770" s="32" t="s">
        <v>95</v>
      </c>
      <c r="M770" s="48">
        <v>741</v>
      </c>
      <c r="N770" s="48">
        <v>1</v>
      </c>
      <c r="O770" s="48" t="s">
        <v>347</v>
      </c>
      <c r="P770" s="48">
        <v>2001</v>
      </c>
      <c r="Q770" s="48">
        <v>2002</v>
      </c>
      <c r="R770" s="49">
        <v>315</v>
      </c>
      <c r="S770" s="48">
        <v>10</v>
      </c>
      <c r="T770" s="48">
        <v>1</v>
      </c>
      <c r="U770" s="48">
        <f t="shared" si="36"/>
        <v>0</v>
      </c>
      <c r="V770" s="50">
        <f t="shared" si="37"/>
        <v>4</v>
      </c>
      <c r="W770" s="51">
        <v>1142</v>
      </c>
      <c r="X770" s="51">
        <v>873</v>
      </c>
      <c r="Y770" s="51">
        <v>0</v>
      </c>
      <c r="Z770" s="32" t="s">
        <v>95</v>
      </c>
      <c r="AA770" s="50"/>
      <c r="AB770" s="52"/>
      <c r="AC770" s="48"/>
      <c r="AD770" s="48"/>
      <c r="AE770" s="48"/>
      <c r="AF770" s="48"/>
    </row>
    <row r="771" spans="1:32" s="36" customFormat="1" ht="14.4" x14ac:dyDescent="0.3">
      <c r="A771" s="32" t="s">
        <v>95</v>
      </c>
      <c r="B771" s="32" t="s">
        <v>95</v>
      </c>
      <c r="C771" s="32" t="s">
        <v>95</v>
      </c>
      <c r="D771" s="32" t="s">
        <v>95</v>
      </c>
      <c r="E771" s="32" t="s">
        <v>95</v>
      </c>
      <c r="F771" s="32" t="s">
        <v>95</v>
      </c>
      <c r="G771" s="32" t="s">
        <v>95</v>
      </c>
      <c r="H771" s="32" t="s">
        <v>95</v>
      </c>
      <c r="I771" s="32" t="s">
        <v>95</v>
      </c>
      <c r="J771" s="32" t="s">
        <v>95</v>
      </c>
      <c r="K771" s="32" t="s">
        <v>95</v>
      </c>
      <c r="L771" s="32" t="s">
        <v>95</v>
      </c>
      <c r="M771" s="48">
        <v>742</v>
      </c>
      <c r="N771" s="48">
        <v>1</v>
      </c>
      <c r="O771" s="48" t="s">
        <v>348</v>
      </c>
      <c r="P771" s="48">
        <v>2001</v>
      </c>
      <c r="Q771" s="48">
        <v>2002</v>
      </c>
      <c r="R771" s="49">
        <v>550</v>
      </c>
      <c r="S771" s="48">
        <v>10</v>
      </c>
      <c r="T771" s="48">
        <v>0</v>
      </c>
      <c r="U771" s="48">
        <f t="shared" si="36"/>
        <v>0</v>
      </c>
      <c r="V771" s="50">
        <f t="shared" si="37"/>
        <v>6</v>
      </c>
      <c r="W771" s="51">
        <v>7187</v>
      </c>
      <c r="X771" s="51">
        <v>11836</v>
      </c>
      <c r="Y771" s="51">
        <v>0</v>
      </c>
      <c r="Z771" s="32" t="s">
        <v>95</v>
      </c>
      <c r="AA771" s="50"/>
      <c r="AB771" s="52"/>
      <c r="AC771" s="48"/>
      <c r="AD771" s="48"/>
      <c r="AE771" s="48"/>
      <c r="AF771" s="48"/>
    </row>
    <row r="772" spans="1:32" s="36" customFormat="1" ht="14.4" x14ac:dyDescent="0.3">
      <c r="A772" s="32" t="s">
        <v>95</v>
      </c>
      <c r="B772" s="32" t="s">
        <v>95</v>
      </c>
      <c r="C772" s="32" t="s">
        <v>95</v>
      </c>
      <c r="D772" s="32" t="s">
        <v>95</v>
      </c>
      <c r="E772" s="32" t="s">
        <v>95</v>
      </c>
      <c r="F772" s="32" t="s">
        <v>95</v>
      </c>
      <c r="G772" s="32" t="s">
        <v>95</v>
      </c>
      <c r="H772" s="32" t="s">
        <v>95</v>
      </c>
      <c r="I772" s="32" t="s">
        <v>95</v>
      </c>
      <c r="J772" s="32" t="s">
        <v>95</v>
      </c>
      <c r="K772" s="32" t="s">
        <v>95</v>
      </c>
      <c r="L772" s="32" t="s">
        <v>95</v>
      </c>
      <c r="M772" s="48">
        <v>743</v>
      </c>
      <c r="N772" s="48">
        <v>1</v>
      </c>
      <c r="O772" s="48" t="s">
        <v>458</v>
      </c>
      <c r="P772" s="48">
        <v>2001</v>
      </c>
      <c r="Q772" s="48">
        <v>2002</v>
      </c>
      <c r="R772" s="49">
        <v>250</v>
      </c>
      <c r="S772" s="48">
        <v>10</v>
      </c>
      <c r="T772" s="48">
        <v>0</v>
      </c>
      <c r="U772" s="48">
        <f t="shared" si="36"/>
        <v>0</v>
      </c>
      <c r="V772" s="50">
        <f t="shared" si="37"/>
        <v>3</v>
      </c>
      <c r="W772" s="51">
        <v>439</v>
      </c>
      <c r="X772" s="51">
        <v>638</v>
      </c>
      <c r="Y772" s="51">
        <v>0</v>
      </c>
      <c r="Z772" s="32" t="s">
        <v>95</v>
      </c>
      <c r="AA772" s="50"/>
      <c r="AB772" s="52"/>
      <c r="AC772" s="48"/>
      <c r="AD772" s="48"/>
      <c r="AE772" s="48"/>
      <c r="AF772" s="48"/>
    </row>
    <row r="773" spans="1:32" s="36" customFormat="1" ht="14.4" x14ac:dyDescent="0.3">
      <c r="A773" s="32" t="s">
        <v>95</v>
      </c>
      <c r="B773" s="32" t="s">
        <v>95</v>
      </c>
      <c r="C773" s="32" t="s">
        <v>95</v>
      </c>
      <c r="D773" s="32" t="s">
        <v>95</v>
      </c>
      <c r="E773" s="32" t="s">
        <v>95</v>
      </c>
      <c r="F773" s="32" t="s">
        <v>95</v>
      </c>
      <c r="G773" s="32" t="s">
        <v>95</v>
      </c>
      <c r="H773" s="32" t="s">
        <v>95</v>
      </c>
      <c r="I773" s="32" t="s">
        <v>95</v>
      </c>
      <c r="J773" s="32" t="s">
        <v>95</v>
      </c>
      <c r="K773" s="32" t="s">
        <v>95</v>
      </c>
      <c r="L773" s="32" t="s">
        <v>95</v>
      </c>
      <c r="M773" s="48">
        <v>748</v>
      </c>
      <c r="N773" s="48">
        <v>1</v>
      </c>
      <c r="O773" s="48" t="s">
        <v>434</v>
      </c>
      <c r="P773" s="48">
        <v>2001</v>
      </c>
      <c r="Q773" s="48">
        <v>2002</v>
      </c>
      <c r="R773" s="49">
        <v>300</v>
      </c>
      <c r="S773" s="48">
        <v>10</v>
      </c>
      <c r="T773" s="48">
        <v>1</v>
      </c>
      <c r="U773" s="48">
        <f t="shared" si="36"/>
        <v>0</v>
      </c>
      <c r="V773" s="50">
        <f t="shared" si="37"/>
        <v>4</v>
      </c>
      <c r="W773" s="51">
        <v>1780</v>
      </c>
      <c r="X773" s="51">
        <v>1450</v>
      </c>
      <c r="Y773" s="51">
        <v>0</v>
      </c>
      <c r="Z773" s="32" t="s">
        <v>95</v>
      </c>
      <c r="AA773" s="50"/>
      <c r="AB773" s="52"/>
      <c r="AC773" s="48"/>
      <c r="AD773" s="48"/>
      <c r="AE773" s="48"/>
      <c r="AF773" s="48"/>
    </row>
    <row r="774" spans="1:32" s="36" customFormat="1" ht="14.4" x14ac:dyDescent="0.3">
      <c r="A774" s="32" t="s">
        <v>95</v>
      </c>
      <c r="B774" s="32" t="s">
        <v>95</v>
      </c>
      <c r="C774" s="32" t="s">
        <v>95</v>
      </c>
      <c r="D774" s="32" t="s">
        <v>95</v>
      </c>
      <c r="E774" s="32" t="s">
        <v>95</v>
      </c>
      <c r="F774" s="32" t="s">
        <v>95</v>
      </c>
      <c r="G774" s="32" t="s">
        <v>95</v>
      </c>
      <c r="H774" s="32" t="s">
        <v>95</v>
      </c>
      <c r="I774" s="32" t="s">
        <v>95</v>
      </c>
      <c r="J774" s="32" t="s">
        <v>95</v>
      </c>
      <c r="K774" s="32" t="s">
        <v>95</v>
      </c>
      <c r="L774" s="32" t="s">
        <v>95</v>
      </c>
      <c r="M774" s="48">
        <v>750</v>
      </c>
      <c r="N774" s="48">
        <v>1</v>
      </c>
      <c r="O774" s="48" t="s">
        <v>349</v>
      </c>
      <c r="P774" s="48">
        <v>2001</v>
      </c>
      <c r="Q774" s="48">
        <v>2002</v>
      </c>
      <c r="R774" s="49">
        <v>126</v>
      </c>
      <c r="S774" s="48">
        <v>10</v>
      </c>
      <c r="T774" s="48">
        <v>1</v>
      </c>
      <c r="U774" s="48">
        <f t="shared" si="36"/>
        <v>0</v>
      </c>
      <c r="V774" s="50">
        <f t="shared" si="37"/>
        <v>2</v>
      </c>
      <c r="W774" s="51">
        <v>1363</v>
      </c>
      <c r="X774" s="51">
        <v>1089</v>
      </c>
      <c r="Y774" s="51">
        <v>0</v>
      </c>
      <c r="Z774" s="32" t="s">
        <v>95</v>
      </c>
      <c r="AA774" s="50"/>
      <c r="AB774" s="52"/>
      <c r="AC774" s="48"/>
      <c r="AD774" s="48"/>
      <c r="AE774" s="48"/>
      <c r="AF774" s="48"/>
    </row>
    <row r="775" spans="1:32" s="36" customFormat="1" ht="14.4" x14ac:dyDescent="0.3">
      <c r="A775" s="32" t="s">
        <v>95</v>
      </c>
      <c r="B775" s="32" t="s">
        <v>95</v>
      </c>
      <c r="C775" s="32" t="s">
        <v>95</v>
      </c>
      <c r="D775" s="32" t="s">
        <v>95</v>
      </c>
      <c r="E775" s="32" t="s">
        <v>95</v>
      </c>
      <c r="F775" s="32" t="s">
        <v>95</v>
      </c>
      <c r="G775" s="32" t="s">
        <v>95</v>
      </c>
      <c r="H775" s="32" t="s">
        <v>95</v>
      </c>
      <c r="I775" s="32" t="s">
        <v>95</v>
      </c>
      <c r="J775" s="32" t="s">
        <v>95</v>
      </c>
      <c r="K775" s="32" t="s">
        <v>95</v>
      </c>
      <c r="L775" s="32" t="s">
        <v>95</v>
      </c>
      <c r="M775" s="48">
        <v>756</v>
      </c>
      <c r="N775" s="48">
        <v>1</v>
      </c>
      <c r="O775" s="48" t="s">
        <v>477</v>
      </c>
      <c r="P775" s="48">
        <v>2001</v>
      </c>
      <c r="Q775" s="48">
        <v>2002</v>
      </c>
      <c r="R775" s="49">
        <v>350</v>
      </c>
      <c r="S775" s="48">
        <v>10</v>
      </c>
      <c r="T775" s="48">
        <v>1</v>
      </c>
      <c r="U775" s="48">
        <f t="shared" si="36"/>
        <v>0</v>
      </c>
      <c r="V775" s="50">
        <f t="shared" si="37"/>
        <v>4</v>
      </c>
      <c r="W775" s="51">
        <v>980</v>
      </c>
      <c r="X775" s="51">
        <v>286</v>
      </c>
      <c r="Y775" s="51">
        <v>0</v>
      </c>
      <c r="Z775" s="32" t="s">
        <v>95</v>
      </c>
      <c r="AA775" s="50"/>
      <c r="AB775" s="52"/>
      <c r="AC775" s="48"/>
      <c r="AD775" s="48"/>
      <c r="AE775" s="48"/>
      <c r="AF775" s="48"/>
    </row>
    <row r="776" spans="1:32" s="36" customFormat="1" ht="14.4" x14ac:dyDescent="0.3">
      <c r="A776" s="32" t="s">
        <v>95</v>
      </c>
      <c r="B776" s="32" t="s">
        <v>95</v>
      </c>
      <c r="C776" s="32" t="s">
        <v>95</v>
      </c>
      <c r="D776" s="32" t="s">
        <v>95</v>
      </c>
      <c r="E776" s="32" t="s">
        <v>95</v>
      </c>
      <c r="F776" s="32" t="s">
        <v>95</v>
      </c>
      <c r="G776" s="32" t="s">
        <v>95</v>
      </c>
      <c r="H776" s="32" t="s">
        <v>95</v>
      </c>
      <c r="I776" s="32" t="s">
        <v>95</v>
      </c>
      <c r="J776" s="32" t="s">
        <v>95</v>
      </c>
      <c r="K776" s="32" t="s">
        <v>95</v>
      </c>
      <c r="L776" s="32" t="s">
        <v>95</v>
      </c>
      <c r="M776" s="48">
        <v>771</v>
      </c>
      <c r="N776" s="48">
        <v>1</v>
      </c>
      <c r="O776" s="48" t="s">
        <v>478</v>
      </c>
      <c r="P776" s="48">
        <v>2001</v>
      </c>
      <c r="Q776" s="48">
        <v>2002</v>
      </c>
      <c r="R776" s="49">
        <v>320</v>
      </c>
      <c r="S776" s="48">
        <v>5</v>
      </c>
      <c r="T776" s="48">
        <v>1</v>
      </c>
      <c r="U776" s="48">
        <f t="shared" si="36"/>
        <v>0</v>
      </c>
      <c r="V776" s="50">
        <f t="shared" si="37"/>
        <v>4</v>
      </c>
      <c r="W776" s="51">
        <v>357</v>
      </c>
      <c r="X776" s="51">
        <v>86</v>
      </c>
      <c r="Y776" s="51">
        <v>0</v>
      </c>
      <c r="Z776" s="32" t="s">
        <v>95</v>
      </c>
      <c r="AA776" s="50"/>
      <c r="AB776" s="52"/>
      <c r="AC776" s="48"/>
      <c r="AD776" s="48"/>
      <c r="AE776" s="48"/>
      <c r="AF776" s="48"/>
    </row>
    <row r="777" spans="1:32" s="36" customFormat="1" ht="14.4" x14ac:dyDescent="0.3">
      <c r="A777" s="32" t="s">
        <v>95</v>
      </c>
      <c r="B777" s="32" t="s">
        <v>95</v>
      </c>
      <c r="C777" s="32" t="s">
        <v>95</v>
      </c>
      <c r="D777" s="32" t="s">
        <v>95</v>
      </c>
      <c r="E777" s="32" t="s">
        <v>95</v>
      </c>
      <c r="F777" s="32" t="s">
        <v>95</v>
      </c>
      <c r="G777" s="32" t="s">
        <v>95</v>
      </c>
      <c r="H777" s="32" t="s">
        <v>95</v>
      </c>
      <c r="I777" s="32" t="s">
        <v>95</v>
      </c>
      <c r="J777" s="32" t="s">
        <v>95</v>
      </c>
      <c r="K777" s="32" t="s">
        <v>95</v>
      </c>
      <c r="L777" s="32" t="s">
        <v>95</v>
      </c>
      <c r="M777" s="48">
        <v>777</v>
      </c>
      <c r="N777" s="48">
        <v>1</v>
      </c>
      <c r="O777" s="48" t="s">
        <v>301</v>
      </c>
      <c r="P777" s="48">
        <v>2001</v>
      </c>
      <c r="Q777" s="48">
        <v>2002</v>
      </c>
      <c r="R777" s="49">
        <v>315</v>
      </c>
      <c r="S777" s="48">
        <v>5</v>
      </c>
      <c r="T777" s="48">
        <v>1</v>
      </c>
      <c r="U777" s="48">
        <f t="shared" ref="U777:U840" si="38">MAX(0,MIN(1,Q777-P777-1))</f>
        <v>0</v>
      </c>
      <c r="V777" s="50">
        <f t="shared" ref="V777:V840" si="39">MAX(1,MIN(10,INT(R777/100)+1))</f>
        <v>4</v>
      </c>
      <c r="W777" s="51">
        <v>1077</v>
      </c>
      <c r="X777" s="51">
        <v>671</v>
      </c>
      <c r="Y777" s="51">
        <v>0</v>
      </c>
      <c r="Z777" s="32" t="s">
        <v>95</v>
      </c>
      <c r="AA777" s="50"/>
      <c r="AB777" s="52"/>
      <c r="AC777" s="48"/>
      <c r="AD777" s="48"/>
      <c r="AE777" s="48"/>
      <c r="AF777" s="48"/>
    </row>
    <row r="778" spans="1:32" s="36" customFormat="1" ht="14.4" x14ac:dyDescent="0.3">
      <c r="A778" s="32" t="s">
        <v>95</v>
      </c>
      <c r="B778" s="32" t="s">
        <v>95</v>
      </c>
      <c r="C778" s="32" t="s">
        <v>95</v>
      </c>
      <c r="D778" s="32" t="s">
        <v>95</v>
      </c>
      <c r="E778" s="32" t="s">
        <v>95</v>
      </c>
      <c r="F778" s="32" t="s">
        <v>95</v>
      </c>
      <c r="G778" s="32" t="s">
        <v>95</v>
      </c>
      <c r="H778" s="32" t="s">
        <v>95</v>
      </c>
      <c r="I778" s="32" t="s">
        <v>95</v>
      </c>
      <c r="J778" s="32" t="s">
        <v>95</v>
      </c>
      <c r="K778" s="32" t="s">
        <v>95</v>
      </c>
      <c r="L778" s="32" t="s">
        <v>95</v>
      </c>
      <c r="M778" s="48">
        <v>786</v>
      </c>
      <c r="N778" s="48">
        <v>1</v>
      </c>
      <c r="O778" s="48" t="s">
        <v>303</v>
      </c>
      <c r="P778" s="48">
        <v>2001</v>
      </c>
      <c r="Q778" s="48">
        <v>2002</v>
      </c>
      <c r="R778" s="49">
        <v>126</v>
      </c>
      <c r="S778" s="48">
        <v>10</v>
      </c>
      <c r="T778" s="48">
        <v>1</v>
      </c>
      <c r="U778" s="48">
        <f t="shared" si="38"/>
        <v>0</v>
      </c>
      <c r="V778" s="50">
        <f t="shared" si="39"/>
        <v>2</v>
      </c>
      <c r="W778" s="51">
        <v>182</v>
      </c>
      <c r="X778" s="51">
        <v>179</v>
      </c>
      <c r="Y778" s="51">
        <v>0</v>
      </c>
      <c r="Z778" s="32" t="s">
        <v>95</v>
      </c>
      <c r="AA778" s="50"/>
      <c r="AB778" s="52"/>
      <c r="AC778" s="48"/>
      <c r="AD778" s="48"/>
      <c r="AE778" s="48"/>
      <c r="AF778" s="48"/>
    </row>
    <row r="779" spans="1:32" s="36" customFormat="1" ht="14.4" x14ac:dyDescent="0.3">
      <c r="A779" s="32" t="s">
        <v>95</v>
      </c>
      <c r="B779" s="32" t="s">
        <v>95</v>
      </c>
      <c r="C779" s="32" t="s">
        <v>95</v>
      </c>
      <c r="D779" s="32" t="s">
        <v>95</v>
      </c>
      <c r="E779" s="32" t="s">
        <v>95</v>
      </c>
      <c r="F779" s="32" t="s">
        <v>95</v>
      </c>
      <c r="G779" s="32" t="s">
        <v>95</v>
      </c>
      <c r="H779" s="32" t="s">
        <v>95</v>
      </c>
      <c r="I779" s="32" t="s">
        <v>95</v>
      </c>
      <c r="J779" s="32" t="s">
        <v>95</v>
      </c>
      <c r="K779" s="32" t="s">
        <v>95</v>
      </c>
      <c r="L779" s="32" t="s">
        <v>95</v>
      </c>
      <c r="M779" s="48">
        <v>787</v>
      </c>
      <c r="N779" s="48">
        <v>1</v>
      </c>
      <c r="O779" s="48" t="s">
        <v>508</v>
      </c>
      <c r="P779" s="48">
        <v>2001</v>
      </c>
      <c r="Q779" s="48">
        <v>2002</v>
      </c>
      <c r="R779" s="49">
        <v>126</v>
      </c>
      <c r="S779" s="48">
        <v>10</v>
      </c>
      <c r="T779" s="48">
        <v>1</v>
      </c>
      <c r="U779" s="48">
        <f t="shared" si="38"/>
        <v>0</v>
      </c>
      <c r="V779" s="50">
        <f t="shared" si="39"/>
        <v>2</v>
      </c>
      <c r="W779" s="51">
        <v>224</v>
      </c>
      <c r="X779" s="51">
        <v>158</v>
      </c>
      <c r="Y779" s="51">
        <v>0</v>
      </c>
      <c r="Z779" s="32" t="s">
        <v>95</v>
      </c>
      <c r="AA779" s="50"/>
      <c r="AB779" s="52"/>
      <c r="AC779" s="48"/>
      <c r="AD779" s="48"/>
      <c r="AE779" s="48"/>
      <c r="AF779" s="48"/>
    </row>
    <row r="780" spans="1:32" s="36" customFormat="1" ht="14.4" x14ac:dyDescent="0.3">
      <c r="A780" s="32" t="s">
        <v>95</v>
      </c>
      <c r="B780" s="32" t="s">
        <v>95</v>
      </c>
      <c r="C780" s="32" t="s">
        <v>95</v>
      </c>
      <c r="D780" s="32" t="s">
        <v>95</v>
      </c>
      <c r="E780" s="32" t="s">
        <v>95</v>
      </c>
      <c r="F780" s="32" t="s">
        <v>95</v>
      </c>
      <c r="G780" s="32" t="s">
        <v>95</v>
      </c>
      <c r="H780" s="32" t="s">
        <v>95</v>
      </c>
      <c r="I780" s="32" t="s">
        <v>95</v>
      </c>
      <c r="J780" s="32" t="s">
        <v>95</v>
      </c>
      <c r="K780" s="32" t="s">
        <v>95</v>
      </c>
      <c r="L780" s="32" t="s">
        <v>95</v>
      </c>
      <c r="M780" s="48">
        <v>806</v>
      </c>
      <c r="N780" s="48">
        <v>1</v>
      </c>
      <c r="O780" s="48" t="s">
        <v>305</v>
      </c>
      <c r="P780" s="48">
        <v>2001</v>
      </c>
      <c r="Q780" s="48">
        <v>2002</v>
      </c>
      <c r="R780" s="49">
        <v>350</v>
      </c>
      <c r="S780" s="48">
        <v>5</v>
      </c>
      <c r="T780" s="48">
        <v>1</v>
      </c>
      <c r="U780" s="48">
        <f t="shared" si="38"/>
        <v>0</v>
      </c>
      <c r="V780" s="50">
        <f t="shared" si="39"/>
        <v>4</v>
      </c>
      <c r="W780" s="51">
        <v>338</v>
      </c>
      <c r="X780" s="51">
        <v>195</v>
      </c>
      <c r="Y780" s="51">
        <v>0</v>
      </c>
      <c r="Z780" s="32" t="s">
        <v>95</v>
      </c>
      <c r="AA780" s="50"/>
      <c r="AB780" s="52"/>
      <c r="AC780" s="48"/>
      <c r="AD780" s="48"/>
      <c r="AE780" s="48"/>
      <c r="AF780" s="48"/>
    </row>
    <row r="781" spans="1:32" s="36" customFormat="1" ht="14.4" x14ac:dyDescent="0.3">
      <c r="A781" s="32" t="s">
        <v>95</v>
      </c>
      <c r="B781" s="32" t="s">
        <v>95</v>
      </c>
      <c r="C781" s="32" t="s">
        <v>95</v>
      </c>
      <c r="D781" s="32" t="s">
        <v>95</v>
      </c>
      <c r="E781" s="32" t="s">
        <v>95</v>
      </c>
      <c r="F781" s="32" t="s">
        <v>95</v>
      </c>
      <c r="G781" s="32" t="s">
        <v>95</v>
      </c>
      <c r="H781" s="32" t="s">
        <v>95</v>
      </c>
      <c r="I781" s="32" t="s">
        <v>95</v>
      </c>
      <c r="J781" s="32" t="s">
        <v>95</v>
      </c>
      <c r="K781" s="32" t="s">
        <v>95</v>
      </c>
      <c r="L781" s="32" t="s">
        <v>95</v>
      </c>
      <c r="M781" s="48">
        <v>810</v>
      </c>
      <c r="N781" s="48">
        <v>1</v>
      </c>
      <c r="O781" s="48" t="s">
        <v>568</v>
      </c>
      <c r="P781" s="48">
        <v>2001</v>
      </c>
      <c r="Q781" s="48">
        <v>2002</v>
      </c>
      <c r="R781" s="49">
        <v>126</v>
      </c>
      <c r="S781" s="48">
        <v>10</v>
      </c>
      <c r="T781" s="48">
        <v>1</v>
      </c>
      <c r="U781" s="48">
        <f t="shared" si="38"/>
        <v>0</v>
      </c>
      <c r="V781" s="50">
        <f t="shared" si="39"/>
        <v>2</v>
      </c>
      <c r="W781" s="51">
        <v>432</v>
      </c>
      <c r="X781" s="51">
        <v>326</v>
      </c>
      <c r="Y781" s="51">
        <v>0</v>
      </c>
      <c r="Z781" s="32" t="s">
        <v>95</v>
      </c>
      <c r="AA781" s="50"/>
      <c r="AB781" s="52"/>
      <c r="AC781" s="48"/>
      <c r="AD781" s="48"/>
      <c r="AE781" s="48"/>
      <c r="AF781" s="48"/>
    </row>
    <row r="782" spans="1:32" s="36" customFormat="1" ht="14.4" x14ac:dyDescent="0.3">
      <c r="A782" s="32" t="s">
        <v>95</v>
      </c>
      <c r="B782" s="32" t="s">
        <v>95</v>
      </c>
      <c r="C782" s="32" t="s">
        <v>95</v>
      </c>
      <c r="D782" s="32" t="s">
        <v>95</v>
      </c>
      <c r="E782" s="32" t="s">
        <v>95</v>
      </c>
      <c r="F782" s="32" t="s">
        <v>95</v>
      </c>
      <c r="G782" s="32" t="s">
        <v>95</v>
      </c>
      <c r="H782" s="32" t="s">
        <v>95</v>
      </c>
      <c r="I782" s="32" t="s">
        <v>95</v>
      </c>
      <c r="J782" s="32" t="s">
        <v>95</v>
      </c>
      <c r="K782" s="32" t="s">
        <v>95</v>
      </c>
      <c r="L782" s="32" t="s">
        <v>95</v>
      </c>
      <c r="M782" s="48">
        <v>811</v>
      </c>
      <c r="N782" s="48">
        <v>1</v>
      </c>
      <c r="O782" s="48" t="s">
        <v>569</v>
      </c>
      <c r="P782" s="48">
        <v>2001</v>
      </c>
      <c r="Q782" s="48">
        <v>2002</v>
      </c>
      <c r="R782" s="49">
        <v>126</v>
      </c>
      <c r="S782" s="48">
        <v>10</v>
      </c>
      <c r="T782" s="48">
        <v>1</v>
      </c>
      <c r="U782" s="48">
        <f t="shared" si="38"/>
        <v>0</v>
      </c>
      <c r="V782" s="50">
        <f t="shared" si="39"/>
        <v>2</v>
      </c>
      <c r="W782" s="51">
        <v>625</v>
      </c>
      <c r="X782" s="51">
        <v>364</v>
      </c>
      <c r="Y782" s="51">
        <v>0</v>
      </c>
      <c r="Z782" s="32" t="s">
        <v>95</v>
      </c>
      <c r="AA782" s="50"/>
      <c r="AB782" s="52"/>
      <c r="AC782" s="48"/>
      <c r="AD782" s="48"/>
      <c r="AE782" s="48"/>
      <c r="AF782" s="48"/>
    </row>
    <row r="783" spans="1:32" s="36" customFormat="1" ht="14.4" x14ac:dyDescent="0.3">
      <c r="A783" s="32" t="s">
        <v>95</v>
      </c>
      <c r="B783" s="32" t="s">
        <v>95</v>
      </c>
      <c r="C783" s="32" t="s">
        <v>95</v>
      </c>
      <c r="D783" s="32" t="s">
        <v>95</v>
      </c>
      <c r="E783" s="32" t="s">
        <v>95</v>
      </c>
      <c r="F783" s="32" t="s">
        <v>95</v>
      </c>
      <c r="G783" s="32" t="s">
        <v>95</v>
      </c>
      <c r="H783" s="32" t="s">
        <v>95</v>
      </c>
      <c r="I783" s="32" t="s">
        <v>95</v>
      </c>
      <c r="J783" s="32" t="s">
        <v>95</v>
      </c>
      <c r="K783" s="32" t="s">
        <v>95</v>
      </c>
      <c r="L783" s="32" t="s">
        <v>95</v>
      </c>
      <c r="M783" s="48">
        <v>831</v>
      </c>
      <c r="N783" s="48">
        <v>1</v>
      </c>
      <c r="O783" s="48" t="s">
        <v>354</v>
      </c>
      <c r="P783" s="48">
        <v>2001</v>
      </c>
      <c r="Q783" s="48">
        <v>2002</v>
      </c>
      <c r="R783" s="49">
        <v>650</v>
      </c>
      <c r="S783" s="48">
        <v>5</v>
      </c>
      <c r="T783" s="48">
        <v>1</v>
      </c>
      <c r="U783" s="48">
        <f t="shared" si="38"/>
        <v>0</v>
      </c>
      <c r="V783" s="50">
        <f t="shared" si="39"/>
        <v>7</v>
      </c>
      <c r="W783" s="51">
        <v>6558</v>
      </c>
      <c r="X783" s="51">
        <v>5280</v>
      </c>
      <c r="Y783" s="51">
        <v>0</v>
      </c>
      <c r="Z783" s="32" t="s">
        <v>95</v>
      </c>
      <c r="AA783" s="50"/>
      <c r="AB783" s="52"/>
      <c r="AC783" s="48"/>
      <c r="AD783" s="48"/>
      <c r="AE783" s="48"/>
      <c r="AF783" s="48"/>
    </row>
    <row r="784" spans="1:32" s="36" customFormat="1" ht="14.4" x14ac:dyDescent="0.3">
      <c r="A784" s="32" t="s">
        <v>95</v>
      </c>
      <c r="B784" s="32" t="s">
        <v>95</v>
      </c>
      <c r="C784" s="32" t="s">
        <v>95</v>
      </c>
      <c r="D784" s="32" t="s">
        <v>95</v>
      </c>
      <c r="E784" s="32" t="s">
        <v>95</v>
      </c>
      <c r="F784" s="32" t="s">
        <v>95</v>
      </c>
      <c r="G784" s="32" t="s">
        <v>95</v>
      </c>
      <c r="H784" s="32" t="s">
        <v>95</v>
      </c>
      <c r="I784" s="32" t="s">
        <v>95</v>
      </c>
      <c r="J784" s="32" t="s">
        <v>95</v>
      </c>
      <c r="K784" s="32" t="s">
        <v>95</v>
      </c>
      <c r="L784" s="32" t="s">
        <v>95</v>
      </c>
      <c r="M784" s="48">
        <v>832</v>
      </c>
      <c r="N784" s="48">
        <v>1</v>
      </c>
      <c r="O784" s="48" t="s">
        <v>233</v>
      </c>
      <c r="P784" s="48">
        <v>2001</v>
      </c>
      <c r="Q784" s="48">
        <v>2002</v>
      </c>
      <c r="R784" s="49">
        <v>397</v>
      </c>
      <c r="S784" s="48">
        <v>10</v>
      </c>
      <c r="T784" s="48">
        <v>1</v>
      </c>
      <c r="U784" s="48">
        <f t="shared" si="38"/>
        <v>0</v>
      </c>
      <c r="V784" s="50">
        <f t="shared" si="39"/>
        <v>4</v>
      </c>
      <c r="W784" s="51">
        <v>2334</v>
      </c>
      <c r="X784" s="51">
        <v>1378</v>
      </c>
      <c r="Y784" s="51">
        <v>0</v>
      </c>
      <c r="Z784" s="32" t="s">
        <v>95</v>
      </c>
      <c r="AA784" s="50"/>
      <c r="AB784" s="52"/>
      <c r="AC784" s="48"/>
      <c r="AD784" s="48"/>
      <c r="AE784" s="48"/>
      <c r="AF784" s="48"/>
    </row>
    <row r="785" spans="1:32" s="36" customFormat="1" ht="14.4" x14ac:dyDescent="0.3">
      <c r="A785" s="32" t="s">
        <v>95</v>
      </c>
      <c r="B785" s="32" t="s">
        <v>95</v>
      </c>
      <c r="C785" s="32" t="s">
        <v>95</v>
      </c>
      <c r="D785" s="32" t="s">
        <v>95</v>
      </c>
      <c r="E785" s="32" t="s">
        <v>95</v>
      </c>
      <c r="F785" s="32" t="s">
        <v>95</v>
      </c>
      <c r="G785" s="32" t="s">
        <v>95</v>
      </c>
      <c r="H785" s="32" t="s">
        <v>95</v>
      </c>
      <c r="I785" s="32" t="s">
        <v>95</v>
      </c>
      <c r="J785" s="32" t="s">
        <v>95</v>
      </c>
      <c r="K785" s="32" t="s">
        <v>95</v>
      </c>
      <c r="L785" s="32" t="s">
        <v>95</v>
      </c>
      <c r="M785" s="48">
        <v>833</v>
      </c>
      <c r="N785" s="48">
        <v>1</v>
      </c>
      <c r="O785" s="48" t="s">
        <v>570</v>
      </c>
      <c r="P785" s="48">
        <v>2001</v>
      </c>
      <c r="Q785" s="48">
        <v>2002</v>
      </c>
      <c r="R785" s="49">
        <v>378</v>
      </c>
      <c r="S785" s="48">
        <v>8</v>
      </c>
      <c r="T785" s="48">
        <v>1</v>
      </c>
      <c r="U785" s="48">
        <f t="shared" si="38"/>
        <v>0</v>
      </c>
      <c r="V785" s="50">
        <f t="shared" si="39"/>
        <v>4</v>
      </c>
      <c r="W785" s="51">
        <v>8088</v>
      </c>
      <c r="X785" s="51">
        <v>7410</v>
      </c>
      <c r="Y785" s="51">
        <v>0</v>
      </c>
      <c r="Z785" s="32" t="s">
        <v>95</v>
      </c>
      <c r="AA785" s="50"/>
      <c r="AB785" s="52"/>
      <c r="AC785" s="48"/>
      <c r="AD785" s="48"/>
      <c r="AE785" s="48"/>
      <c r="AF785" s="48"/>
    </row>
    <row r="786" spans="1:32" s="36" customFormat="1" ht="14.4" x14ac:dyDescent="0.3">
      <c r="A786" s="32" t="s">
        <v>95</v>
      </c>
      <c r="B786" s="32" t="s">
        <v>95</v>
      </c>
      <c r="C786" s="32" t="s">
        <v>95</v>
      </c>
      <c r="D786" s="32" t="s">
        <v>95</v>
      </c>
      <c r="E786" s="32" t="s">
        <v>95</v>
      </c>
      <c r="F786" s="32" t="s">
        <v>95</v>
      </c>
      <c r="G786" s="32" t="s">
        <v>95</v>
      </c>
      <c r="H786" s="32" t="s">
        <v>95</v>
      </c>
      <c r="I786" s="32" t="s">
        <v>95</v>
      </c>
      <c r="J786" s="32" t="s">
        <v>95</v>
      </c>
      <c r="K786" s="32" t="s">
        <v>95</v>
      </c>
      <c r="L786" s="32" t="s">
        <v>95</v>
      </c>
      <c r="M786" s="48">
        <v>833</v>
      </c>
      <c r="N786" s="48">
        <v>1</v>
      </c>
      <c r="O786" s="48" t="s">
        <v>571</v>
      </c>
      <c r="P786" s="48">
        <v>2001</v>
      </c>
      <c r="Q786" s="48">
        <v>2002</v>
      </c>
      <c r="R786" s="49">
        <v>126</v>
      </c>
      <c r="S786" s="48">
        <v>8</v>
      </c>
      <c r="T786" s="48">
        <v>0</v>
      </c>
      <c r="U786" s="48">
        <f t="shared" si="38"/>
        <v>0</v>
      </c>
      <c r="V786" s="50">
        <f t="shared" si="39"/>
        <v>2</v>
      </c>
      <c r="W786" s="51">
        <v>7535</v>
      </c>
      <c r="X786" s="51">
        <v>7935</v>
      </c>
      <c r="Y786" s="51">
        <v>0</v>
      </c>
      <c r="Z786" s="32" t="s">
        <v>95</v>
      </c>
      <c r="AA786" s="50"/>
      <c r="AB786" s="52"/>
      <c r="AC786" s="48"/>
      <c r="AD786" s="48"/>
      <c r="AE786" s="48"/>
      <c r="AF786" s="48"/>
    </row>
    <row r="787" spans="1:32" s="36" customFormat="1" ht="14.4" x14ac:dyDescent="0.3">
      <c r="A787" s="32" t="s">
        <v>95</v>
      </c>
      <c r="B787" s="32" t="s">
        <v>95</v>
      </c>
      <c r="C787" s="32" t="s">
        <v>95</v>
      </c>
      <c r="D787" s="32" t="s">
        <v>95</v>
      </c>
      <c r="E787" s="32" t="s">
        <v>95</v>
      </c>
      <c r="F787" s="32" t="s">
        <v>95</v>
      </c>
      <c r="G787" s="32" t="s">
        <v>95</v>
      </c>
      <c r="H787" s="32" t="s">
        <v>95</v>
      </c>
      <c r="I787" s="32" t="s">
        <v>95</v>
      </c>
      <c r="J787" s="32" t="s">
        <v>95</v>
      </c>
      <c r="K787" s="32" t="s">
        <v>95</v>
      </c>
      <c r="L787" s="32" t="s">
        <v>95</v>
      </c>
      <c r="M787" s="48">
        <v>834</v>
      </c>
      <c r="N787" s="48">
        <v>1</v>
      </c>
      <c r="O787" s="48" t="s">
        <v>572</v>
      </c>
      <c r="P787" s="48">
        <v>2001</v>
      </c>
      <c r="Q787" s="48">
        <v>2002</v>
      </c>
      <c r="R787" s="49">
        <v>613.80999999999995</v>
      </c>
      <c r="S787" s="48">
        <v>10</v>
      </c>
      <c r="T787" s="48">
        <v>0</v>
      </c>
      <c r="U787" s="48">
        <f t="shared" si="38"/>
        <v>0</v>
      </c>
      <c r="V787" s="50">
        <f t="shared" si="39"/>
        <v>7</v>
      </c>
      <c r="W787" s="51">
        <v>4305</v>
      </c>
      <c r="X787" s="51">
        <v>5754</v>
      </c>
      <c r="Y787" s="51">
        <v>0</v>
      </c>
      <c r="Z787" s="32" t="s">
        <v>95</v>
      </c>
      <c r="AA787" s="50"/>
      <c r="AB787" s="52"/>
      <c r="AC787" s="48"/>
      <c r="AD787" s="48"/>
      <c r="AE787" s="48"/>
      <c r="AF787" s="48"/>
    </row>
    <row r="788" spans="1:32" s="36" customFormat="1" ht="14.4" x14ac:dyDescent="0.3">
      <c r="A788" s="32" t="s">
        <v>95</v>
      </c>
      <c r="B788" s="32" t="s">
        <v>95</v>
      </c>
      <c r="C788" s="32" t="s">
        <v>95</v>
      </c>
      <c r="D788" s="32" t="s">
        <v>95</v>
      </c>
      <c r="E788" s="32" t="s">
        <v>95</v>
      </c>
      <c r="F788" s="32" t="s">
        <v>95</v>
      </c>
      <c r="G788" s="32" t="s">
        <v>95</v>
      </c>
      <c r="H788" s="32" t="s">
        <v>95</v>
      </c>
      <c r="I788" s="32" t="s">
        <v>95</v>
      </c>
      <c r="J788" s="32" t="s">
        <v>95</v>
      </c>
      <c r="K788" s="32" t="s">
        <v>95</v>
      </c>
      <c r="L788" s="32" t="s">
        <v>95</v>
      </c>
      <c r="M788" s="48">
        <v>836</v>
      </c>
      <c r="N788" s="48">
        <v>1</v>
      </c>
      <c r="O788" s="48" t="s">
        <v>307</v>
      </c>
      <c r="P788" s="48">
        <v>2001</v>
      </c>
      <c r="Q788" s="48">
        <v>2002</v>
      </c>
      <c r="R788" s="49">
        <v>218.74</v>
      </c>
      <c r="S788" s="48">
        <v>10</v>
      </c>
      <c r="T788" s="48">
        <v>1</v>
      </c>
      <c r="U788" s="48">
        <f t="shared" si="38"/>
        <v>0</v>
      </c>
      <c r="V788" s="50">
        <f t="shared" si="39"/>
        <v>3</v>
      </c>
      <c r="W788" s="51">
        <v>260</v>
      </c>
      <c r="X788" s="51">
        <v>101</v>
      </c>
      <c r="Y788" s="51">
        <v>0</v>
      </c>
      <c r="Z788" s="32" t="s">
        <v>95</v>
      </c>
      <c r="AA788" s="50"/>
      <c r="AB788" s="52"/>
      <c r="AC788" s="48"/>
      <c r="AD788" s="48"/>
      <c r="AE788" s="48"/>
      <c r="AF788" s="48"/>
    </row>
    <row r="789" spans="1:32" s="36" customFormat="1" ht="14.4" x14ac:dyDescent="0.3">
      <c r="A789" s="32" t="s">
        <v>95</v>
      </c>
      <c r="B789" s="32" t="s">
        <v>95</v>
      </c>
      <c r="C789" s="32" t="s">
        <v>95</v>
      </c>
      <c r="D789" s="32" t="s">
        <v>95</v>
      </c>
      <c r="E789" s="32" t="s">
        <v>95</v>
      </c>
      <c r="F789" s="32" t="s">
        <v>95</v>
      </c>
      <c r="G789" s="32" t="s">
        <v>95</v>
      </c>
      <c r="H789" s="32" t="s">
        <v>95</v>
      </c>
      <c r="I789" s="32" t="s">
        <v>95</v>
      </c>
      <c r="J789" s="32" t="s">
        <v>95</v>
      </c>
      <c r="K789" s="32" t="s">
        <v>95</v>
      </c>
      <c r="L789" s="32" t="s">
        <v>95</v>
      </c>
      <c r="M789" s="48">
        <v>840</v>
      </c>
      <c r="N789" s="48">
        <v>1</v>
      </c>
      <c r="O789" s="48" t="s">
        <v>402</v>
      </c>
      <c r="P789" s="48">
        <v>2001</v>
      </c>
      <c r="Q789" s="48">
        <v>2002</v>
      </c>
      <c r="R789" s="49">
        <v>568.69000000000005</v>
      </c>
      <c r="S789" s="48">
        <v>10</v>
      </c>
      <c r="T789" s="48">
        <v>1</v>
      </c>
      <c r="U789" s="48">
        <f t="shared" si="38"/>
        <v>0</v>
      </c>
      <c r="V789" s="50">
        <f t="shared" si="39"/>
        <v>6</v>
      </c>
      <c r="W789" s="51">
        <v>1438</v>
      </c>
      <c r="X789" s="51">
        <v>850</v>
      </c>
      <c r="Y789" s="51">
        <v>0</v>
      </c>
      <c r="Z789" s="32" t="s">
        <v>95</v>
      </c>
      <c r="AA789" s="50"/>
      <c r="AB789" s="52"/>
      <c r="AC789" s="48"/>
      <c r="AD789" s="48"/>
      <c r="AE789" s="48"/>
      <c r="AF789" s="48"/>
    </row>
    <row r="790" spans="1:32" s="36" customFormat="1" ht="14.4" x14ac:dyDescent="0.3">
      <c r="A790" s="32" t="s">
        <v>95</v>
      </c>
      <c r="B790" s="32" t="s">
        <v>95</v>
      </c>
      <c r="C790" s="32" t="s">
        <v>95</v>
      </c>
      <c r="D790" s="32" t="s">
        <v>95</v>
      </c>
      <c r="E790" s="32" t="s">
        <v>95</v>
      </c>
      <c r="F790" s="32" t="s">
        <v>95</v>
      </c>
      <c r="G790" s="32" t="s">
        <v>95</v>
      </c>
      <c r="H790" s="32" t="s">
        <v>95</v>
      </c>
      <c r="I790" s="32" t="s">
        <v>95</v>
      </c>
      <c r="J790" s="32" t="s">
        <v>95</v>
      </c>
      <c r="K790" s="32" t="s">
        <v>95</v>
      </c>
      <c r="L790" s="32" t="s">
        <v>95</v>
      </c>
      <c r="M790" s="48">
        <v>850</v>
      </c>
      <c r="N790" s="48">
        <v>1</v>
      </c>
      <c r="O790" s="48" t="s">
        <v>437</v>
      </c>
      <c r="P790" s="48">
        <v>2001</v>
      </c>
      <c r="Q790" s="48">
        <v>2002</v>
      </c>
      <c r="R790" s="49">
        <v>500</v>
      </c>
      <c r="S790" s="48">
        <v>5</v>
      </c>
      <c r="T790" s="48">
        <v>1</v>
      </c>
      <c r="U790" s="48">
        <f t="shared" si="38"/>
        <v>0</v>
      </c>
      <c r="V790" s="50">
        <f t="shared" si="39"/>
        <v>6</v>
      </c>
      <c r="W790" s="51">
        <v>121</v>
      </c>
      <c r="X790" s="51">
        <v>77</v>
      </c>
      <c r="Y790" s="51">
        <v>0</v>
      </c>
      <c r="Z790" s="32" t="s">
        <v>95</v>
      </c>
      <c r="AA790" s="50"/>
      <c r="AB790" s="52"/>
      <c r="AC790" s="48"/>
      <c r="AD790" s="48"/>
      <c r="AE790" s="48"/>
      <c r="AF790" s="48"/>
    </row>
    <row r="791" spans="1:32" s="36" customFormat="1" ht="14.4" x14ac:dyDescent="0.3">
      <c r="A791" s="32" t="s">
        <v>95</v>
      </c>
      <c r="B791" s="32" t="s">
        <v>95</v>
      </c>
      <c r="C791" s="32" t="s">
        <v>95</v>
      </c>
      <c r="D791" s="32" t="s">
        <v>95</v>
      </c>
      <c r="E791" s="32" t="s">
        <v>95</v>
      </c>
      <c r="F791" s="32" t="s">
        <v>95</v>
      </c>
      <c r="G791" s="32" t="s">
        <v>95</v>
      </c>
      <c r="H791" s="32" t="s">
        <v>95</v>
      </c>
      <c r="I791" s="32" t="s">
        <v>95</v>
      </c>
      <c r="J791" s="32" t="s">
        <v>95</v>
      </c>
      <c r="K791" s="32" t="s">
        <v>95</v>
      </c>
      <c r="L791" s="32" t="s">
        <v>95</v>
      </c>
      <c r="M791" s="48">
        <v>857</v>
      </c>
      <c r="N791" s="48">
        <v>1</v>
      </c>
      <c r="O791" s="48" t="s">
        <v>529</v>
      </c>
      <c r="P791" s="48">
        <v>2001</v>
      </c>
      <c r="Q791" s="48">
        <v>2002</v>
      </c>
      <c r="R791" s="49">
        <v>500</v>
      </c>
      <c r="S791" s="48">
        <v>10</v>
      </c>
      <c r="T791" s="48">
        <v>1</v>
      </c>
      <c r="U791" s="48">
        <f t="shared" si="38"/>
        <v>0</v>
      </c>
      <c r="V791" s="50">
        <f t="shared" si="39"/>
        <v>6</v>
      </c>
      <c r="W791" s="51">
        <v>542</v>
      </c>
      <c r="X791" s="51">
        <v>307</v>
      </c>
      <c r="Y791" s="51">
        <v>0</v>
      </c>
      <c r="Z791" s="32" t="s">
        <v>95</v>
      </c>
      <c r="AA791" s="50"/>
      <c r="AB791" s="52"/>
      <c r="AC791" s="48"/>
      <c r="AD791" s="48"/>
      <c r="AE791" s="48"/>
      <c r="AF791" s="48"/>
    </row>
    <row r="792" spans="1:32" s="36" customFormat="1" ht="14.4" x14ac:dyDescent="0.3">
      <c r="A792" s="32" t="s">
        <v>95</v>
      </c>
      <c r="B792" s="32" t="s">
        <v>95</v>
      </c>
      <c r="C792" s="32" t="s">
        <v>95</v>
      </c>
      <c r="D792" s="32" t="s">
        <v>95</v>
      </c>
      <c r="E792" s="32" t="s">
        <v>95</v>
      </c>
      <c r="F792" s="32" t="s">
        <v>95</v>
      </c>
      <c r="G792" s="32" t="s">
        <v>95</v>
      </c>
      <c r="H792" s="32" t="s">
        <v>95</v>
      </c>
      <c r="I792" s="32" t="s">
        <v>95</v>
      </c>
      <c r="J792" s="32" t="s">
        <v>95</v>
      </c>
      <c r="K792" s="32" t="s">
        <v>95</v>
      </c>
      <c r="L792" s="32" t="s">
        <v>95</v>
      </c>
      <c r="M792" s="48">
        <v>861</v>
      </c>
      <c r="N792" s="48">
        <v>1</v>
      </c>
      <c r="O792" s="48" t="s">
        <v>573</v>
      </c>
      <c r="P792" s="48">
        <v>2001</v>
      </c>
      <c r="Q792" s="48">
        <v>2002</v>
      </c>
      <c r="R792" s="49">
        <v>480</v>
      </c>
      <c r="S792" s="48">
        <v>5</v>
      </c>
      <c r="T792" s="48">
        <v>1</v>
      </c>
      <c r="U792" s="48">
        <f t="shared" si="38"/>
        <v>0</v>
      </c>
      <c r="V792" s="50">
        <f t="shared" si="39"/>
        <v>5</v>
      </c>
      <c r="W792" s="51">
        <v>6453</v>
      </c>
      <c r="X792" s="51">
        <v>5418</v>
      </c>
      <c r="Y792" s="51">
        <v>0</v>
      </c>
      <c r="Z792" s="32" t="s">
        <v>95</v>
      </c>
      <c r="AA792" s="50"/>
      <c r="AB792" s="52"/>
      <c r="AC792" s="48"/>
      <c r="AD792" s="48"/>
      <c r="AE792" s="48"/>
      <c r="AF792" s="48"/>
    </row>
    <row r="793" spans="1:32" s="36" customFormat="1" ht="14.4" x14ac:dyDescent="0.3">
      <c r="A793" s="32" t="s">
        <v>95</v>
      </c>
      <c r="B793" s="32" t="s">
        <v>95</v>
      </c>
      <c r="C793" s="32" t="s">
        <v>95</v>
      </c>
      <c r="D793" s="32" t="s">
        <v>95</v>
      </c>
      <c r="E793" s="32" t="s">
        <v>95</v>
      </c>
      <c r="F793" s="32" t="s">
        <v>95</v>
      </c>
      <c r="G793" s="32" t="s">
        <v>95</v>
      </c>
      <c r="H793" s="32" t="s">
        <v>95</v>
      </c>
      <c r="I793" s="32" t="s">
        <v>95</v>
      </c>
      <c r="J793" s="32" t="s">
        <v>95</v>
      </c>
      <c r="K793" s="32" t="s">
        <v>95</v>
      </c>
      <c r="L793" s="32" t="s">
        <v>95</v>
      </c>
      <c r="M793" s="48">
        <v>861</v>
      </c>
      <c r="N793" s="48">
        <v>1</v>
      </c>
      <c r="O793" s="48" t="s">
        <v>574</v>
      </c>
      <c r="P793" s="48">
        <v>2001</v>
      </c>
      <c r="Q793" s="48">
        <v>2002</v>
      </c>
      <c r="R793" s="49">
        <v>150</v>
      </c>
      <c r="S793" s="48">
        <v>5</v>
      </c>
      <c r="T793" s="48">
        <v>0</v>
      </c>
      <c r="U793" s="48">
        <f t="shared" si="38"/>
        <v>0</v>
      </c>
      <c r="V793" s="50">
        <f t="shared" si="39"/>
        <v>2</v>
      </c>
      <c r="W793" s="51">
        <v>5901</v>
      </c>
      <c r="X793" s="51">
        <v>5901</v>
      </c>
      <c r="Y793" s="51">
        <v>0</v>
      </c>
      <c r="Z793" s="32" t="s">
        <v>95</v>
      </c>
      <c r="AA793" s="50"/>
      <c r="AB793" s="52"/>
      <c r="AC793" s="48"/>
      <c r="AD793" s="48"/>
      <c r="AE793" s="48"/>
      <c r="AF793" s="48"/>
    </row>
    <row r="794" spans="1:32" s="36" customFormat="1" ht="14.4" x14ac:dyDescent="0.3">
      <c r="A794" s="32" t="s">
        <v>95</v>
      </c>
      <c r="B794" s="32" t="s">
        <v>95</v>
      </c>
      <c r="C794" s="32" t="s">
        <v>95</v>
      </c>
      <c r="D794" s="32" t="s">
        <v>95</v>
      </c>
      <c r="E794" s="32" t="s">
        <v>95</v>
      </c>
      <c r="F794" s="32" t="s">
        <v>95</v>
      </c>
      <c r="G794" s="32" t="s">
        <v>95</v>
      </c>
      <c r="H794" s="32" t="s">
        <v>95</v>
      </c>
      <c r="I794" s="32" t="s">
        <v>95</v>
      </c>
      <c r="J794" s="32" t="s">
        <v>95</v>
      </c>
      <c r="K794" s="32" t="s">
        <v>95</v>
      </c>
      <c r="L794" s="32" t="s">
        <v>95</v>
      </c>
      <c r="M794" s="48">
        <v>877</v>
      </c>
      <c r="N794" s="48">
        <v>1</v>
      </c>
      <c r="O794" s="48" t="s">
        <v>261</v>
      </c>
      <c r="P794" s="48">
        <v>2001</v>
      </c>
      <c r="Q794" s="48">
        <v>2002</v>
      </c>
      <c r="R794" s="49">
        <v>200</v>
      </c>
      <c r="S794" s="48">
        <v>10</v>
      </c>
      <c r="T794" s="48">
        <v>0</v>
      </c>
      <c r="U794" s="48">
        <f t="shared" si="38"/>
        <v>0</v>
      </c>
      <c r="V794" s="50">
        <f t="shared" si="39"/>
        <v>3</v>
      </c>
      <c r="W794" s="51">
        <v>2071</v>
      </c>
      <c r="X794" s="51">
        <v>2735</v>
      </c>
      <c r="Y794" s="51">
        <v>0</v>
      </c>
      <c r="Z794" s="32" t="s">
        <v>95</v>
      </c>
      <c r="AA794" s="50"/>
      <c r="AB794" s="52"/>
      <c r="AC794" s="48"/>
      <c r="AD794" s="48"/>
      <c r="AE794" s="48"/>
      <c r="AF794" s="48"/>
    </row>
    <row r="795" spans="1:32" s="36" customFormat="1" ht="14.4" x14ac:dyDescent="0.3">
      <c r="A795" s="32" t="s">
        <v>95</v>
      </c>
      <c r="B795" s="32" t="s">
        <v>95</v>
      </c>
      <c r="C795" s="32" t="s">
        <v>95</v>
      </c>
      <c r="D795" s="32" t="s">
        <v>95</v>
      </c>
      <c r="E795" s="32" t="s">
        <v>95</v>
      </c>
      <c r="F795" s="32" t="s">
        <v>95</v>
      </c>
      <c r="G795" s="32" t="s">
        <v>95</v>
      </c>
      <c r="H795" s="32" t="s">
        <v>95</v>
      </c>
      <c r="I795" s="32" t="s">
        <v>95</v>
      </c>
      <c r="J795" s="32" t="s">
        <v>95</v>
      </c>
      <c r="K795" s="32" t="s">
        <v>95</v>
      </c>
      <c r="L795" s="32" t="s">
        <v>95</v>
      </c>
      <c r="M795" s="48">
        <v>879</v>
      </c>
      <c r="N795" s="48">
        <v>1</v>
      </c>
      <c r="O795" s="48" t="s">
        <v>357</v>
      </c>
      <c r="P795" s="48">
        <v>2001</v>
      </c>
      <c r="Q795" s="48">
        <v>2002</v>
      </c>
      <c r="R795" s="49">
        <v>390</v>
      </c>
      <c r="S795" s="48">
        <v>10</v>
      </c>
      <c r="T795" s="48">
        <v>0</v>
      </c>
      <c r="U795" s="48">
        <f t="shared" si="38"/>
        <v>0</v>
      </c>
      <c r="V795" s="50">
        <f t="shared" si="39"/>
        <v>4</v>
      </c>
      <c r="W795" s="51">
        <v>907</v>
      </c>
      <c r="X795" s="51">
        <v>1370</v>
      </c>
      <c r="Y795" s="51">
        <v>0</v>
      </c>
      <c r="Z795" s="32" t="s">
        <v>95</v>
      </c>
      <c r="AA795" s="50"/>
      <c r="AB795" s="52"/>
      <c r="AC795" s="48"/>
      <c r="AD795" s="48"/>
      <c r="AE795" s="48"/>
      <c r="AF795" s="48"/>
    </row>
    <row r="796" spans="1:32" s="36" customFormat="1" ht="14.4" x14ac:dyDescent="0.3">
      <c r="A796" s="32" t="s">
        <v>95</v>
      </c>
      <c r="B796" s="32" t="s">
        <v>95</v>
      </c>
      <c r="C796" s="32" t="s">
        <v>95</v>
      </c>
      <c r="D796" s="32" t="s">
        <v>95</v>
      </c>
      <c r="E796" s="32" t="s">
        <v>95</v>
      </c>
      <c r="F796" s="32" t="s">
        <v>95</v>
      </c>
      <c r="G796" s="32" t="s">
        <v>95</v>
      </c>
      <c r="H796" s="32" t="s">
        <v>95</v>
      </c>
      <c r="I796" s="32" t="s">
        <v>95</v>
      </c>
      <c r="J796" s="32" t="s">
        <v>95</v>
      </c>
      <c r="K796" s="32" t="s">
        <v>95</v>
      </c>
      <c r="L796" s="32" t="s">
        <v>95</v>
      </c>
      <c r="M796" s="48">
        <v>881</v>
      </c>
      <c r="N796" s="48">
        <v>1</v>
      </c>
      <c r="O796" s="48" t="s">
        <v>359</v>
      </c>
      <c r="P796" s="48">
        <v>2001</v>
      </c>
      <c r="Q796" s="48">
        <v>2002</v>
      </c>
      <c r="R796" s="49">
        <v>450</v>
      </c>
      <c r="S796" s="48">
        <v>8</v>
      </c>
      <c r="T796" s="48">
        <v>1</v>
      </c>
      <c r="U796" s="48">
        <f t="shared" si="38"/>
        <v>0</v>
      </c>
      <c r="V796" s="50">
        <f t="shared" si="39"/>
        <v>5</v>
      </c>
      <c r="W796" s="51">
        <v>511</v>
      </c>
      <c r="X796" s="51">
        <v>371</v>
      </c>
      <c r="Y796" s="51">
        <v>0</v>
      </c>
      <c r="Z796" s="32" t="s">
        <v>95</v>
      </c>
      <c r="AA796" s="50"/>
      <c r="AB796" s="52"/>
      <c r="AC796" s="48"/>
      <c r="AD796" s="48"/>
      <c r="AE796" s="48"/>
      <c r="AF796" s="48"/>
    </row>
    <row r="797" spans="1:32" s="36" customFormat="1" ht="14.4" x14ac:dyDescent="0.3">
      <c r="A797" s="32" t="s">
        <v>95</v>
      </c>
      <c r="B797" s="32" t="s">
        <v>95</v>
      </c>
      <c r="C797" s="32" t="s">
        <v>95</v>
      </c>
      <c r="D797" s="32" t="s">
        <v>95</v>
      </c>
      <c r="E797" s="32" t="s">
        <v>95</v>
      </c>
      <c r="F797" s="32" t="s">
        <v>95</v>
      </c>
      <c r="G797" s="32" t="s">
        <v>95</v>
      </c>
      <c r="H797" s="32" t="s">
        <v>95</v>
      </c>
      <c r="I797" s="32" t="s">
        <v>95</v>
      </c>
      <c r="J797" s="32" t="s">
        <v>95</v>
      </c>
      <c r="K797" s="32" t="s">
        <v>95</v>
      </c>
      <c r="L797" s="32" t="s">
        <v>95</v>
      </c>
      <c r="M797" s="48">
        <v>882</v>
      </c>
      <c r="N797" s="48">
        <v>1</v>
      </c>
      <c r="O797" s="48" t="s">
        <v>360</v>
      </c>
      <c r="P797" s="48">
        <v>2001</v>
      </c>
      <c r="Q797" s="48">
        <v>2002</v>
      </c>
      <c r="R797" s="49">
        <v>450</v>
      </c>
      <c r="S797" s="48">
        <v>10</v>
      </c>
      <c r="T797" s="48">
        <v>0</v>
      </c>
      <c r="U797" s="48">
        <f t="shared" si="38"/>
        <v>0</v>
      </c>
      <c r="V797" s="50">
        <f t="shared" si="39"/>
        <v>5</v>
      </c>
      <c r="W797" s="51">
        <v>1778</v>
      </c>
      <c r="X797" s="51">
        <v>1823</v>
      </c>
      <c r="Y797" s="51">
        <v>0</v>
      </c>
      <c r="Z797" s="32" t="s">
        <v>95</v>
      </c>
      <c r="AA797" s="50"/>
      <c r="AB797" s="52"/>
      <c r="AC797" s="48"/>
      <c r="AD797" s="48"/>
      <c r="AE797" s="48"/>
      <c r="AF797" s="48"/>
    </row>
    <row r="798" spans="1:32" s="36" customFormat="1" ht="14.4" x14ac:dyDescent="0.3">
      <c r="A798" s="32" t="s">
        <v>95</v>
      </c>
      <c r="B798" s="32" t="s">
        <v>95</v>
      </c>
      <c r="C798" s="32" t="s">
        <v>95</v>
      </c>
      <c r="D798" s="32" t="s">
        <v>95</v>
      </c>
      <c r="E798" s="32" t="s">
        <v>95</v>
      </c>
      <c r="F798" s="32" t="s">
        <v>95</v>
      </c>
      <c r="G798" s="32" t="s">
        <v>95</v>
      </c>
      <c r="H798" s="32" t="s">
        <v>95</v>
      </c>
      <c r="I798" s="32" t="s">
        <v>95</v>
      </c>
      <c r="J798" s="32" t="s">
        <v>95</v>
      </c>
      <c r="K798" s="32" t="s">
        <v>95</v>
      </c>
      <c r="L798" s="32" t="s">
        <v>95</v>
      </c>
      <c r="M798" s="48">
        <v>891</v>
      </c>
      <c r="N798" s="48">
        <v>1</v>
      </c>
      <c r="O798" s="48" t="s">
        <v>363</v>
      </c>
      <c r="P798" s="48">
        <v>2001</v>
      </c>
      <c r="Q798" s="48">
        <v>2002</v>
      </c>
      <c r="R798" s="49">
        <v>126</v>
      </c>
      <c r="S798" s="48">
        <v>10</v>
      </c>
      <c r="T798" s="48">
        <v>1</v>
      </c>
      <c r="U798" s="48">
        <f t="shared" si="38"/>
        <v>0</v>
      </c>
      <c r="V798" s="50">
        <f t="shared" si="39"/>
        <v>2</v>
      </c>
      <c r="W798" s="51">
        <v>470</v>
      </c>
      <c r="X798" s="51">
        <v>181</v>
      </c>
      <c r="Y798" s="51">
        <v>0</v>
      </c>
      <c r="Z798" s="32" t="s">
        <v>95</v>
      </c>
      <c r="AA798" s="50"/>
      <c r="AB798" s="52"/>
      <c r="AC798" s="48"/>
      <c r="AD798" s="48"/>
      <c r="AE798" s="48"/>
      <c r="AF798" s="48"/>
    </row>
    <row r="799" spans="1:32" s="36" customFormat="1" ht="14.4" x14ac:dyDescent="0.3">
      <c r="A799" s="32" t="s">
        <v>95</v>
      </c>
      <c r="B799" s="32" t="s">
        <v>95</v>
      </c>
      <c r="C799" s="32" t="s">
        <v>95</v>
      </c>
      <c r="D799" s="32" t="s">
        <v>95</v>
      </c>
      <c r="E799" s="32" t="s">
        <v>95</v>
      </c>
      <c r="F799" s="32" t="s">
        <v>95</v>
      </c>
      <c r="G799" s="32" t="s">
        <v>95</v>
      </c>
      <c r="H799" s="32" t="s">
        <v>95</v>
      </c>
      <c r="I799" s="32" t="s">
        <v>95</v>
      </c>
      <c r="J799" s="32" t="s">
        <v>95</v>
      </c>
      <c r="K799" s="32" t="s">
        <v>95</v>
      </c>
      <c r="L799" s="32" t="s">
        <v>95</v>
      </c>
      <c r="M799" s="48">
        <v>911</v>
      </c>
      <c r="N799" s="48">
        <v>1</v>
      </c>
      <c r="O799" s="48" t="s">
        <v>511</v>
      </c>
      <c r="P799" s="48">
        <v>2001</v>
      </c>
      <c r="Q799" s="48">
        <v>2002</v>
      </c>
      <c r="R799" s="49">
        <v>300</v>
      </c>
      <c r="S799" s="48">
        <v>10</v>
      </c>
      <c r="T799" s="48">
        <v>0</v>
      </c>
      <c r="U799" s="48">
        <f t="shared" si="38"/>
        <v>0</v>
      </c>
      <c r="V799" s="50">
        <f t="shared" si="39"/>
        <v>4</v>
      </c>
      <c r="W799" s="51">
        <v>1526</v>
      </c>
      <c r="X799" s="51">
        <v>2568</v>
      </c>
      <c r="Y799" s="51">
        <v>0</v>
      </c>
      <c r="Z799" s="32" t="s">
        <v>95</v>
      </c>
      <c r="AA799" s="50"/>
      <c r="AB799" s="52"/>
      <c r="AC799" s="48"/>
      <c r="AD799" s="48"/>
      <c r="AE799" s="48"/>
      <c r="AF799" s="48"/>
    </row>
    <row r="800" spans="1:32" s="36" customFormat="1" ht="14.4" x14ac:dyDescent="0.3">
      <c r="A800" s="32" t="s">
        <v>95</v>
      </c>
      <c r="B800" s="32" t="s">
        <v>95</v>
      </c>
      <c r="C800" s="32" t="s">
        <v>95</v>
      </c>
      <c r="D800" s="32" t="s">
        <v>95</v>
      </c>
      <c r="E800" s="32" t="s">
        <v>95</v>
      </c>
      <c r="F800" s="32" t="s">
        <v>95</v>
      </c>
      <c r="G800" s="32" t="s">
        <v>95</v>
      </c>
      <c r="H800" s="32" t="s">
        <v>95</v>
      </c>
      <c r="I800" s="32" t="s">
        <v>95</v>
      </c>
      <c r="J800" s="32" t="s">
        <v>95</v>
      </c>
      <c r="K800" s="32" t="s">
        <v>95</v>
      </c>
      <c r="L800" s="32" t="s">
        <v>95</v>
      </c>
      <c r="M800" s="48">
        <v>912</v>
      </c>
      <c r="N800" s="48">
        <v>1</v>
      </c>
      <c r="O800" s="48" t="s">
        <v>403</v>
      </c>
      <c r="P800" s="48">
        <v>2001</v>
      </c>
      <c r="Q800" s="48">
        <v>2002</v>
      </c>
      <c r="R800" s="49">
        <v>350</v>
      </c>
      <c r="S800" s="48">
        <v>10</v>
      </c>
      <c r="T800" s="48">
        <v>0</v>
      </c>
      <c r="U800" s="48">
        <f t="shared" si="38"/>
        <v>0</v>
      </c>
      <c r="V800" s="50">
        <f t="shared" si="39"/>
        <v>4</v>
      </c>
      <c r="W800" s="51">
        <v>777</v>
      </c>
      <c r="X800" s="51">
        <v>977</v>
      </c>
      <c r="Y800" s="51">
        <v>0</v>
      </c>
      <c r="Z800" s="32" t="s">
        <v>95</v>
      </c>
      <c r="AA800" s="50"/>
      <c r="AB800" s="52"/>
      <c r="AC800" s="48"/>
      <c r="AD800" s="48"/>
      <c r="AE800" s="48"/>
      <c r="AF800" s="48"/>
    </row>
    <row r="801" spans="1:32" s="36" customFormat="1" ht="14.4" x14ac:dyDescent="0.3">
      <c r="A801" s="32" t="s">
        <v>95</v>
      </c>
      <c r="B801" s="32" t="s">
        <v>95</v>
      </c>
      <c r="C801" s="32" t="s">
        <v>95</v>
      </c>
      <c r="D801" s="32" t="s">
        <v>95</v>
      </c>
      <c r="E801" s="32" t="s">
        <v>95</v>
      </c>
      <c r="F801" s="32" t="s">
        <v>95</v>
      </c>
      <c r="G801" s="32" t="s">
        <v>95</v>
      </c>
      <c r="H801" s="32" t="s">
        <v>95</v>
      </c>
      <c r="I801" s="32" t="s">
        <v>95</v>
      </c>
      <c r="J801" s="32" t="s">
        <v>95</v>
      </c>
      <c r="K801" s="32" t="s">
        <v>95</v>
      </c>
      <c r="L801" s="32" t="s">
        <v>95</v>
      </c>
      <c r="M801" s="48">
        <v>2137</v>
      </c>
      <c r="N801" s="48">
        <v>1</v>
      </c>
      <c r="O801" s="48" t="s">
        <v>575</v>
      </c>
      <c r="P801" s="48">
        <v>2001</v>
      </c>
      <c r="Q801" s="48">
        <v>2002</v>
      </c>
      <c r="R801" s="49">
        <v>266.81</v>
      </c>
      <c r="S801" s="48">
        <v>10</v>
      </c>
      <c r="T801" s="48">
        <v>1</v>
      </c>
      <c r="U801" s="48">
        <f t="shared" si="38"/>
        <v>0</v>
      </c>
      <c r="V801" s="50">
        <f t="shared" si="39"/>
        <v>3</v>
      </c>
      <c r="W801" s="51">
        <v>529</v>
      </c>
      <c r="X801" s="51">
        <v>410</v>
      </c>
      <c r="Y801" s="51">
        <v>0</v>
      </c>
      <c r="Z801" s="32" t="s">
        <v>95</v>
      </c>
      <c r="AA801" s="50"/>
      <c r="AB801" s="52"/>
      <c r="AC801" s="48"/>
      <c r="AD801" s="48"/>
      <c r="AE801" s="48"/>
      <c r="AF801" s="48"/>
    </row>
    <row r="802" spans="1:32" s="36" customFormat="1" ht="14.4" x14ac:dyDescent="0.3">
      <c r="A802" s="32" t="s">
        <v>95</v>
      </c>
      <c r="B802" s="32" t="s">
        <v>95</v>
      </c>
      <c r="C802" s="32" t="s">
        <v>95</v>
      </c>
      <c r="D802" s="32" t="s">
        <v>95</v>
      </c>
      <c r="E802" s="32" t="s">
        <v>95</v>
      </c>
      <c r="F802" s="32" t="s">
        <v>95</v>
      </c>
      <c r="G802" s="32" t="s">
        <v>95</v>
      </c>
      <c r="H802" s="32" t="s">
        <v>95</v>
      </c>
      <c r="I802" s="32" t="s">
        <v>95</v>
      </c>
      <c r="J802" s="32" t="s">
        <v>95</v>
      </c>
      <c r="K802" s="32" t="s">
        <v>95</v>
      </c>
      <c r="L802" s="32" t="s">
        <v>95</v>
      </c>
      <c r="M802" s="48">
        <v>2142</v>
      </c>
      <c r="N802" s="48">
        <v>1</v>
      </c>
      <c r="O802" s="48" t="s">
        <v>576</v>
      </c>
      <c r="P802" s="48">
        <v>2001</v>
      </c>
      <c r="Q802" s="48">
        <v>2002</v>
      </c>
      <c r="R802" s="49">
        <v>126</v>
      </c>
      <c r="S802" s="48">
        <v>10</v>
      </c>
      <c r="T802" s="48">
        <v>1</v>
      </c>
      <c r="U802" s="48">
        <f t="shared" si="38"/>
        <v>0</v>
      </c>
      <c r="V802" s="50">
        <f t="shared" si="39"/>
        <v>2</v>
      </c>
      <c r="W802" s="51">
        <v>1524</v>
      </c>
      <c r="X802" s="51">
        <v>1166</v>
      </c>
      <c r="Y802" s="51">
        <v>0</v>
      </c>
      <c r="Z802" s="32" t="s">
        <v>95</v>
      </c>
      <c r="AA802" s="50"/>
      <c r="AB802" s="52"/>
      <c r="AC802" s="48"/>
      <c r="AD802" s="48"/>
      <c r="AE802" s="48"/>
      <c r="AF802" s="48"/>
    </row>
    <row r="803" spans="1:32" s="36" customFormat="1" ht="14.4" x14ac:dyDescent="0.3">
      <c r="A803" s="32" t="s">
        <v>95</v>
      </c>
      <c r="B803" s="32" t="s">
        <v>95</v>
      </c>
      <c r="C803" s="32" t="s">
        <v>95</v>
      </c>
      <c r="D803" s="32" t="s">
        <v>95</v>
      </c>
      <c r="E803" s="32" t="s">
        <v>95</v>
      </c>
      <c r="F803" s="32" t="s">
        <v>95</v>
      </c>
      <c r="G803" s="32" t="s">
        <v>95</v>
      </c>
      <c r="H803" s="32" t="s">
        <v>95</v>
      </c>
      <c r="I803" s="32" t="s">
        <v>95</v>
      </c>
      <c r="J803" s="32" t="s">
        <v>95</v>
      </c>
      <c r="K803" s="32" t="s">
        <v>95</v>
      </c>
      <c r="L803" s="32" t="s">
        <v>95</v>
      </c>
      <c r="M803" s="48">
        <v>2143</v>
      </c>
      <c r="N803" s="48">
        <v>1</v>
      </c>
      <c r="O803" s="48" t="s">
        <v>439</v>
      </c>
      <c r="P803" s="48">
        <v>2001</v>
      </c>
      <c r="Q803" s="48">
        <v>2002</v>
      </c>
      <c r="R803" s="49">
        <v>300</v>
      </c>
      <c r="S803" s="48">
        <v>7</v>
      </c>
      <c r="T803" s="48">
        <v>0</v>
      </c>
      <c r="U803" s="48">
        <f t="shared" si="38"/>
        <v>0</v>
      </c>
      <c r="V803" s="50">
        <f t="shared" si="39"/>
        <v>4</v>
      </c>
      <c r="W803" s="51">
        <v>396</v>
      </c>
      <c r="X803" s="51">
        <v>633</v>
      </c>
      <c r="Y803" s="51">
        <v>0</v>
      </c>
      <c r="Z803" s="32" t="s">
        <v>95</v>
      </c>
      <c r="AA803" s="50"/>
      <c r="AB803" s="52"/>
      <c r="AC803" s="48"/>
      <c r="AD803" s="48"/>
      <c r="AE803" s="48"/>
      <c r="AF803" s="48"/>
    </row>
    <row r="804" spans="1:32" s="36" customFormat="1" ht="14.4" x14ac:dyDescent="0.3">
      <c r="A804" s="32" t="s">
        <v>95</v>
      </c>
      <c r="B804" s="32" t="s">
        <v>95</v>
      </c>
      <c r="C804" s="32" t="s">
        <v>95</v>
      </c>
      <c r="D804" s="32" t="s">
        <v>95</v>
      </c>
      <c r="E804" s="32" t="s">
        <v>95</v>
      </c>
      <c r="F804" s="32" t="s">
        <v>95</v>
      </c>
      <c r="G804" s="32" t="s">
        <v>95</v>
      </c>
      <c r="H804" s="32" t="s">
        <v>95</v>
      </c>
      <c r="I804" s="32" t="s">
        <v>95</v>
      </c>
      <c r="J804" s="32" t="s">
        <v>95</v>
      </c>
      <c r="K804" s="32" t="s">
        <v>95</v>
      </c>
      <c r="L804" s="32" t="s">
        <v>95</v>
      </c>
      <c r="M804" s="48">
        <v>2144</v>
      </c>
      <c r="N804" s="48">
        <v>1</v>
      </c>
      <c r="O804" s="48" t="s">
        <v>577</v>
      </c>
      <c r="P804" s="48">
        <v>2001</v>
      </c>
      <c r="Q804" s="48">
        <v>2002</v>
      </c>
      <c r="R804" s="49">
        <v>400</v>
      </c>
      <c r="S804" s="48">
        <v>10</v>
      </c>
      <c r="T804" s="48">
        <v>1</v>
      </c>
      <c r="U804" s="48">
        <f t="shared" si="38"/>
        <v>0</v>
      </c>
      <c r="V804" s="50">
        <f t="shared" si="39"/>
        <v>5</v>
      </c>
      <c r="W804" s="51">
        <v>1971</v>
      </c>
      <c r="X804" s="51">
        <v>1848</v>
      </c>
      <c r="Y804" s="51">
        <v>0</v>
      </c>
      <c r="Z804" s="32" t="s">
        <v>95</v>
      </c>
      <c r="AA804" s="50"/>
      <c r="AB804" s="52"/>
      <c r="AC804" s="48"/>
      <c r="AD804" s="48"/>
      <c r="AE804" s="48"/>
      <c r="AF804" s="48"/>
    </row>
    <row r="805" spans="1:32" s="36" customFormat="1" ht="14.4" x14ac:dyDescent="0.3">
      <c r="A805" s="32" t="s">
        <v>95</v>
      </c>
      <c r="B805" s="32" t="s">
        <v>95</v>
      </c>
      <c r="C805" s="32" t="s">
        <v>95</v>
      </c>
      <c r="D805" s="32" t="s">
        <v>95</v>
      </c>
      <c r="E805" s="32" t="s">
        <v>95</v>
      </c>
      <c r="F805" s="32" t="s">
        <v>95</v>
      </c>
      <c r="G805" s="32" t="s">
        <v>95</v>
      </c>
      <c r="H805" s="32" t="s">
        <v>95</v>
      </c>
      <c r="I805" s="32" t="s">
        <v>95</v>
      </c>
      <c r="J805" s="32" t="s">
        <v>95</v>
      </c>
      <c r="K805" s="32" t="s">
        <v>95</v>
      </c>
      <c r="L805" s="32" t="s">
        <v>95</v>
      </c>
      <c r="M805" s="48">
        <v>2154</v>
      </c>
      <c r="N805" s="48">
        <v>1</v>
      </c>
      <c r="O805" s="48" t="s">
        <v>365</v>
      </c>
      <c r="P805" s="48">
        <v>2001</v>
      </c>
      <c r="Q805" s="48">
        <v>2002</v>
      </c>
      <c r="R805" s="49">
        <v>334.64</v>
      </c>
      <c r="S805" s="48">
        <v>10</v>
      </c>
      <c r="T805" s="48">
        <v>1</v>
      </c>
      <c r="U805" s="48">
        <f t="shared" si="38"/>
        <v>0</v>
      </c>
      <c r="V805" s="50">
        <f t="shared" si="39"/>
        <v>4</v>
      </c>
      <c r="W805" s="51">
        <v>1292</v>
      </c>
      <c r="X805" s="51">
        <v>1287</v>
      </c>
      <c r="Y805" s="51">
        <v>0</v>
      </c>
      <c r="Z805" s="32" t="s">
        <v>95</v>
      </c>
      <c r="AA805" s="50"/>
      <c r="AB805" s="52"/>
      <c r="AC805" s="48"/>
      <c r="AD805" s="48"/>
      <c r="AE805" s="48"/>
      <c r="AF805" s="48"/>
    </row>
    <row r="806" spans="1:32" s="36" customFormat="1" ht="14.4" x14ac:dyDescent="0.3">
      <c r="A806" s="32" t="s">
        <v>95</v>
      </c>
      <c r="B806" s="32" t="s">
        <v>95</v>
      </c>
      <c r="C806" s="32" t="s">
        <v>95</v>
      </c>
      <c r="D806" s="32" t="s">
        <v>95</v>
      </c>
      <c r="E806" s="32" t="s">
        <v>95</v>
      </c>
      <c r="F806" s="32" t="s">
        <v>95</v>
      </c>
      <c r="G806" s="32" t="s">
        <v>95</v>
      </c>
      <c r="H806" s="32" t="s">
        <v>95</v>
      </c>
      <c r="I806" s="32" t="s">
        <v>95</v>
      </c>
      <c r="J806" s="32" t="s">
        <v>95</v>
      </c>
      <c r="K806" s="32" t="s">
        <v>95</v>
      </c>
      <c r="L806" s="32" t="s">
        <v>95</v>
      </c>
      <c r="M806" s="48">
        <v>2155</v>
      </c>
      <c r="N806" s="48">
        <v>1</v>
      </c>
      <c r="O806" s="48" t="s">
        <v>405</v>
      </c>
      <c r="P806" s="48">
        <v>2001</v>
      </c>
      <c r="Q806" s="48">
        <v>2002</v>
      </c>
      <c r="R806" s="49">
        <v>100</v>
      </c>
      <c r="S806" s="48">
        <v>10</v>
      </c>
      <c r="T806" s="48">
        <v>1</v>
      </c>
      <c r="U806" s="48">
        <f t="shared" si="38"/>
        <v>0</v>
      </c>
      <c r="V806" s="50">
        <f t="shared" si="39"/>
        <v>2</v>
      </c>
      <c r="W806" s="51">
        <v>681</v>
      </c>
      <c r="X806" s="51">
        <v>467</v>
      </c>
      <c r="Y806" s="51">
        <v>0</v>
      </c>
      <c r="Z806" s="32" t="s">
        <v>95</v>
      </c>
      <c r="AA806" s="50"/>
      <c r="AB806" s="52"/>
      <c r="AC806" s="48"/>
      <c r="AD806" s="48"/>
      <c r="AE806" s="48"/>
      <c r="AF806" s="48"/>
    </row>
    <row r="807" spans="1:32" s="36" customFormat="1" ht="14.4" x14ac:dyDescent="0.3">
      <c r="A807" s="32" t="s">
        <v>95</v>
      </c>
      <c r="B807" s="32" t="s">
        <v>95</v>
      </c>
      <c r="C807" s="32" t="s">
        <v>95</v>
      </c>
      <c r="D807" s="32" t="s">
        <v>95</v>
      </c>
      <c r="E807" s="32" t="s">
        <v>95</v>
      </c>
      <c r="F807" s="32" t="s">
        <v>95</v>
      </c>
      <c r="G807" s="32" t="s">
        <v>95</v>
      </c>
      <c r="H807" s="32" t="s">
        <v>95</v>
      </c>
      <c r="I807" s="32" t="s">
        <v>95</v>
      </c>
      <c r="J807" s="32" t="s">
        <v>95</v>
      </c>
      <c r="K807" s="32" t="s">
        <v>95</v>
      </c>
      <c r="L807" s="32" t="s">
        <v>95</v>
      </c>
      <c r="M807" s="48">
        <v>2165</v>
      </c>
      <c r="N807" s="48">
        <v>1</v>
      </c>
      <c r="O807" s="48" t="s">
        <v>406</v>
      </c>
      <c r="P807" s="48">
        <v>2001</v>
      </c>
      <c r="Q807" s="48">
        <v>2002</v>
      </c>
      <c r="R807" s="49">
        <v>126</v>
      </c>
      <c r="S807" s="48">
        <v>7</v>
      </c>
      <c r="T807" s="48">
        <v>1</v>
      </c>
      <c r="U807" s="48">
        <f t="shared" si="38"/>
        <v>0</v>
      </c>
      <c r="V807" s="50">
        <f t="shared" si="39"/>
        <v>2</v>
      </c>
      <c r="W807" s="51">
        <v>429</v>
      </c>
      <c r="X807" s="51">
        <v>208</v>
      </c>
      <c r="Y807" s="51">
        <v>0</v>
      </c>
      <c r="Z807" s="32" t="s">
        <v>95</v>
      </c>
      <c r="AA807" s="50"/>
      <c r="AB807" s="52"/>
      <c r="AC807" s="48"/>
      <c r="AD807" s="48"/>
      <c r="AE807" s="48"/>
      <c r="AF807" s="48"/>
    </row>
    <row r="808" spans="1:32" s="36" customFormat="1" ht="14.4" x14ac:dyDescent="0.3">
      <c r="A808" s="32" t="s">
        <v>95</v>
      </c>
      <c r="B808" s="32" t="s">
        <v>95</v>
      </c>
      <c r="C808" s="32" t="s">
        <v>95</v>
      </c>
      <c r="D808" s="32" t="s">
        <v>95</v>
      </c>
      <c r="E808" s="32" t="s">
        <v>95</v>
      </c>
      <c r="F808" s="32" t="s">
        <v>95</v>
      </c>
      <c r="G808" s="32" t="s">
        <v>95</v>
      </c>
      <c r="H808" s="32" t="s">
        <v>95</v>
      </c>
      <c r="I808" s="32" t="s">
        <v>95</v>
      </c>
      <c r="J808" s="32" t="s">
        <v>95</v>
      </c>
      <c r="K808" s="32" t="s">
        <v>95</v>
      </c>
      <c r="L808" s="32" t="s">
        <v>95</v>
      </c>
      <c r="M808" s="48">
        <v>2167</v>
      </c>
      <c r="N808" s="48">
        <v>1</v>
      </c>
      <c r="O808" s="48" t="s">
        <v>578</v>
      </c>
      <c r="P808" s="48">
        <v>2001</v>
      </c>
      <c r="Q808" s="48">
        <v>2002</v>
      </c>
      <c r="R808" s="49">
        <v>5</v>
      </c>
      <c r="S808" s="48">
        <v>10</v>
      </c>
      <c r="T808" s="48">
        <v>1</v>
      </c>
      <c r="U808" s="48">
        <f t="shared" si="38"/>
        <v>0</v>
      </c>
      <c r="V808" s="50">
        <f t="shared" si="39"/>
        <v>1</v>
      </c>
      <c r="W808" s="51">
        <v>372</v>
      </c>
      <c r="X808" s="51">
        <v>211</v>
      </c>
      <c r="Y808" s="51">
        <v>0</v>
      </c>
      <c r="Z808" s="32" t="s">
        <v>95</v>
      </c>
      <c r="AA808" s="50"/>
      <c r="AB808" s="52"/>
      <c r="AC808" s="48"/>
      <c r="AD808" s="48"/>
      <c r="AE808" s="48"/>
      <c r="AF808" s="48"/>
    </row>
    <row r="809" spans="1:32" s="36" customFormat="1" ht="14.4" x14ac:dyDescent="0.3">
      <c r="A809" s="32" t="s">
        <v>95</v>
      </c>
      <c r="B809" s="32" t="s">
        <v>95</v>
      </c>
      <c r="C809" s="32" t="s">
        <v>95</v>
      </c>
      <c r="D809" s="32" t="s">
        <v>95</v>
      </c>
      <c r="E809" s="32" t="s">
        <v>95</v>
      </c>
      <c r="F809" s="32" t="s">
        <v>95</v>
      </c>
      <c r="G809" s="32" t="s">
        <v>95</v>
      </c>
      <c r="H809" s="32" t="s">
        <v>95</v>
      </c>
      <c r="I809" s="32" t="s">
        <v>95</v>
      </c>
      <c r="J809" s="32" t="s">
        <v>95</v>
      </c>
      <c r="K809" s="32" t="s">
        <v>95</v>
      </c>
      <c r="L809" s="32" t="s">
        <v>95</v>
      </c>
      <c r="M809" s="48">
        <v>2169</v>
      </c>
      <c r="N809" s="48">
        <v>1</v>
      </c>
      <c r="O809" s="48" t="s">
        <v>579</v>
      </c>
      <c r="P809" s="48">
        <v>2001</v>
      </c>
      <c r="Q809" s="48">
        <v>2002</v>
      </c>
      <c r="R809" s="49">
        <v>828.15</v>
      </c>
      <c r="S809" s="48">
        <v>10</v>
      </c>
      <c r="T809" s="48">
        <v>1</v>
      </c>
      <c r="U809" s="48">
        <f t="shared" si="38"/>
        <v>0</v>
      </c>
      <c r="V809" s="50">
        <f t="shared" si="39"/>
        <v>9</v>
      </c>
      <c r="W809" s="51">
        <v>817</v>
      </c>
      <c r="X809" s="51">
        <v>618</v>
      </c>
      <c r="Y809" s="51">
        <v>0</v>
      </c>
      <c r="Z809" s="32" t="s">
        <v>95</v>
      </c>
      <c r="AA809" s="50"/>
      <c r="AB809" s="52"/>
      <c r="AC809" s="48"/>
      <c r="AD809" s="48"/>
      <c r="AE809" s="48"/>
      <c r="AF809" s="48"/>
    </row>
    <row r="810" spans="1:32" s="36" customFormat="1" ht="14.4" x14ac:dyDescent="0.3">
      <c r="A810" s="32" t="s">
        <v>95</v>
      </c>
      <c r="B810" s="32" t="s">
        <v>95</v>
      </c>
      <c r="C810" s="32" t="s">
        <v>95</v>
      </c>
      <c r="D810" s="32" t="s">
        <v>95</v>
      </c>
      <c r="E810" s="32" t="s">
        <v>95</v>
      </c>
      <c r="F810" s="32" t="s">
        <v>95</v>
      </c>
      <c r="G810" s="32" t="s">
        <v>95</v>
      </c>
      <c r="H810" s="32" t="s">
        <v>95</v>
      </c>
      <c r="I810" s="32" t="s">
        <v>95</v>
      </c>
      <c r="J810" s="32" t="s">
        <v>95</v>
      </c>
      <c r="K810" s="32" t="s">
        <v>95</v>
      </c>
      <c r="L810" s="32" t="s">
        <v>95</v>
      </c>
      <c r="M810" s="48">
        <v>2172</v>
      </c>
      <c r="N810" s="48">
        <v>1</v>
      </c>
      <c r="O810" s="48" t="s">
        <v>580</v>
      </c>
      <c r="P810" s="48">
        <v>2001</v>
      </c>
      <c r="Q810" s="48">
        <v>2002</v>
      </c>
      <c r="R810" s="49">
        <v>126</v>
      </c>
      <c r="S810" s="48">
        <v>10</v>
      </c>
      <c r="T810" s="48">
        <v>1</v>
      </c>
      <c r="U810" s="48">
        <f t="shared" si="38"/>
        <v>0</v>
      </c>
      <c r="V810" s="50">
        <f t="shared" si="39"/>
        <v>2</v>
      </c>
      <c r="W810" s="51">
        <v>638</v>
      </c>
      <c r="X810" s="51">
        <v>623</v>
      </c>
      <c r="Y810" s="51">
        <v>0</v>
      </c>
      <c r="Z810" s="32" t="s">
        <v>95</v>
      </c>
      <c r="AA810" s="50"/>
      <c r="AB810" s="52"/>
      <c r="AC810" s="48"/>
      <c r="AD810" s="48"/>
      <c r="AE810" s="48"/>
      <c r="AF810" s="48"/>
    </row>
    <row r="811" spans="1:32" s="36" customFormat="1" ht="14.4" x14ac:dyDescent="0.3">
      <c r="A811" s="32" t="s">
        <v>95</v>
      </c>
      <c r="B811" s="32" t="s">
        <v>95</v>
      </c>
      <c r="C811" s="32" t="s">
        <v>95</v>
      </c>
      <c r="D811" s="32" t="s">
        <v>95</v>
      </c>
      <c r="E811" s="32" t="s">
        <v>95</v>
      </c>
      <c r="F811" s="32" t="s">
        <v>95</v>
      </c>
      <c r="G811" s="32" t="s">
        <v>95</v>
      </c>
      <c r="H811" s="32" t="s">
        <v>95</v>
      </c>
      <c r="I811" s="32" t="s">
        <v>95</v>
      </c>
      <c r="J811" s="32" t="s">
        <v>95</v>
      </c>
      <c r="K811" s="32" t="s">
        <v>95</v>
      </c>
      <c r="L811" s="32" t="s">
        <v>95</v>
      </c>
      <c r="M811" s="48">
        <v>2172</v>
      </c>
      <c r="N811" s="48">
        <v>1</v>
      </c>
      <c r="O811" s="48" t="s">
        <v>581</v>
      </c>
      <c r="P811" s="48">
        <v>2001</v>
      </c>
      <c r="Q811" s="48">
        <v>2002</v>
      </c>
      <c r="R811" s="49">
        <v>111</v>
      </c>
      <c r="S811" s="48">
        <v>10</v>
      </c>
      <c r="T811" s="48">
        <v>0</v>
      </c>
      <c r="U811" s="48">
        <f t="shared" si="38"/>
        <v>0</v>
      </c>
      <c r="V811" s="50">
        <f t="shared" si="39"/>
        <v>2</v>
      </c>
      <c r="W811" s="51">
        <v>394</v>
      </c>
      <c r="X811" s="51">
        <v>868</v>
      </c>
      <c r="Y811" s="51">
        <v>0</v>
      </c>
      <c r="Z811" s="32" t="s">
        <v>95</v>
      </c>
      <c r="AA811" s="50"/>
      <c r="AB811" s="52"/>
      <c r="AC811" s="48"/>
      <c r="AD811" s="48"/>
      <c r="AE811" s="48"/>
      <c r="AF811" s="48"/>
    </row>
    <row r="812" spans="1:32" s="36" customFormat="1" ht="14.4" x14ac:dyDescent="0.3">
      <c r="A812" s="32" t="s">
        <v>95</v>
      </c>
      <c r="B812" s="32" t="s">
        <v>95</v>
      </c>
      <c r="C812" s="32" t="s">
        <v>95</v>
      </c>
      <c r="D812" s="32" t="s">
        <v>95</v>
      </c>
      <c r="E812" s="32" t="s">
        <v>95</v>
      </c>
      <c r="F812" s="32" t="s">
        <v>95</v>
      </c>
      <c r="G812" s="32" t="s">
        <v>95</v>
      </c>
      <c r="H812" s="32" t="s">
        <v>95</v>
      </c>
      <c r="I812" s="32" t="s">
        <v>95</v>
      </c>
      <c r="J812" s="32" t="s">
        <v>95</v>
      </c>
      <c r="K812" s="32" t="s">
        <v>95</v>
      </c>
      <c r="L812" s="32" t="s">
        <v>95</v>
      </c>
      <c r="M812" s="48">
        <v>2174</v>
      </c>
      <c r="N812" s="48">
        <v>1</v>
      </c>
      <c r="O812" s="48" t="s">
        <v>512</v>
      </c>
      <c r="P812" s="48">
        <v>2001</v>
      </c>
      <c r="Q812" s="48">
        <v>2002</v>
      </c>
      <c r="R812" s="49">
        <v>300</v>
      </c>
      <c r="S812" s="48">
        <v>10</v>
      </c>
      <c r="T812" s="48">
        <v>0</v>
      </c>
      <c r="U812" s="48">
        <f t="shared" si="38"/>
        <v>0</v>
      </c>
      <c r="V812" s="50">
        <f t="shared" si="39"/>
        <v>4</v>
      </c>
      <c r="W812" s="51">
        <v>566</v>
      </c>
      <c r="X812" s="51">
        <v>868</v>
      </c>
      <c r="Y812" s="51">
        <v>0</v>
      </c>
      <c r="Z812" s="32" t="s">
        <v>95</v>
      </c>
      <c r="AA812" s="50"/>
      <c r="AB812" s="52"/>
      <c r="AC812" s="48"/>
      <c r="AD812" s="48"/>
      <c r="AE812" s="48"/>
      <c r="AF812" s="48"/>
    </row>
    <row r="813" spans="1:32" s="36" customFormat="1" ht="14.4" x14ac:dyDescent="0.3">
      <c r="A813" s="32" t="s">
        <v>95</v>
      </c>
      <c r="B813" s="32" t="s">
        <v>95</v>
      </c>
      <c r="C813" s="32" t="s">
        <v>95</v>
      </c>
      <c r="D813" s="32" t="s">
        <v>95</v>
      </c>
      <c r="E813" s="32" t="s">
        <v>95</v>
      </c>
      <c r="F813" s="32" t="s">
        <v>95</v>
      </c>
      <c r="G813" s="32" t="s">
        <v>95</v>
      </c>
      <c r="H813" s="32" t="s">
        <v>95</v>
      </c>
      <c r="I813" s="32" t="s">
        <v>95</v>
      </c>
      <c r="J813" s="32" t="s">
        <v>95</v>
      </c>
      <c r="K813" s="32" t="s">
        <v>95</v>
      </c>
      <c r="L813" s="32" t="s">
        <v>95</v>
      </c>
      <c r="M813" s="48">
        <v>2180</v>
      </c>
      <c r="N813" s="48">
        <v>1</v>
      </c>
      <c r="O813" s="48" t="s">
        <v>3</v>
      </c>
      <c r="P813" s="48">
        <v>2001</v>
      </c>
      <c r="Q813" s="48">
        <v>2002</v>
      </c>
      <c r="R813" s="49">
        <v>500</v>
      </c>
      <c r="S813" s="48">
        <v>10</v>
      </c>
      <c r="T813" s="48">
        <v>1</v>
      </c>
      <c r="U813" s="48">
        <f t="shared" si="38"/>
        <v>0</v>
      </c>
      <c r="V813" s="50">
        <f t="shared" si="39"/>
        <v>6</v>
      </c>
      <c r="W813" s="51">
        <v>666</v>
      </c>
      <c r="X813" s="51">
        <v>525</v>
      </c>
      <c r="Y813" s="51">
        <v>0</v>
      </c>
      <c r="Z813" s="32" t="s">
        <v>95</v>
      </c>
      <c r="AA813" s="50"/>
      <c r="AB813" s="52"/>
      <c r="AC813" s="48"/>
      <c r="AD813" s="48"/>
      <c r="AE813" s="48"/>
      <c r="AF813" s="48"/>
    </row>
    <row r="814" spans="1:32" s="36" customFormat="1" ht="14.4" x14ac:dyDescent="0.3">
      <c r="A814" s="32" t="s">
        <v>95</v>
      </c>
      <c r="B814" s="32" t="s">
        <v>95</v>
      </c>
      <c r="C814" s="32" t="s">
        <v>95</v>
      </c>
      <c r="D814" s="32" t="s">
        <v>95</v>
      </c>
      <c r="E814" s="32" t="s">
        <v>95</v>
      </c>
      <c r="F814" s="32" t="s">
        <v>95</v>
      </c>
      <c r="G814" s="32" t="s">
        <v>95</v>
      </c>
      <c r="H814" s="32" t="s">
        <v>95</v>
      </c>
      <c r="I814" s="32" t="s">
        <v>95</v>
      </c>
      <c r="J814" s="32" t="s">
        <v>95</v>
      </c>
      <c r="K814" s="32" t="s">
        <v>95</v>
      </c>
      <c r="L814" s="32" t="s">
        <v>95</v>
      </c>
      <c r="M814" s="48">
        <v>2184</v>
      </c>
      <c r="N814" s="48">
        <v>1</v>
      </c>
      <c r="O814" s="48" t="s">
        <v>582</v>
      </c>
      <c r="P814" s="48">
        <v>2001</v>
      </c>
      <c r="Q814" s="48">
        <v>2002</v>
      </c>
      <c r="R814" s="49">
        <v>400</v>
      </c>
      <c r="S814" s="48">
        <v>10</v>
      </c>
      <c r="T814" s="48">
        <v>1</v>
      </c>
      <c r="U814" s="48">
        <f t="shared" si="38"/>
        <v>0</v>
      </c>
      <c r="V814" s="50">
        <f t="shared" si="39"/>
        <v>5</v>
      </c>
      <c r="W814" s="51">
        <v>767</v>
      </c>
      <c r="X814" s="51">
        <v>598</v>
      </c>
      <c r="Y814" s="51">
        <v>0</v>
      </c>
      <c r="Z814" s="32" t="s">
        <v>95</v>
      </c>
      <c r="AA814" s="50"/>
      <c r="AB814" s="52"/>
      <c r="AC814" s="48"/>
      <c r="AD814" s="48"/>
      <c r="AE814" s="48"/>
      <c r="AF814" s="48"/>
    </row>
    <row r="815" spans="1:32" s="36" customFormat="1" ht="14.4" x14ac:dyDescent="0.3">
      <c r="A815" s="32" t="s">
        <v>95</v>
      </c>
      <c r="B815" s="32" t="s">
        <v>95</v>
      </c>
      <c r="C815" s="32" t="s">
        <v>95</v>
      </c>
      <c r="D815" s="32" t="s">
        <v>95</v>
      </c>
      <c r="E815" s="32" t="s">
        <v>95</v>
      </c>
      <c r="F815" s="32" t="s">
        <v>95</v>
      </c>
      <c r="G815" s="32" t="s">
        <v>95</v>
      </c>
      <c r="H815" s="32" t="s">
        <v>95</v>
      </c>
      <c r="I815" s="32" t="s">
        <v>95</v>
      </c>
      <c r="J815" s="32" t="s">
        <v>95</v>
      </c>
      <c r="K815" s="32" t="s">
        <v>95</v>
      </c>
      <c r="L815" s="32" t="s">
        <v>95</v>
      </c>
      <c r="M815" s="48">
        <v>2190</v>
      </c>
      <c r="N815" s="48">
        <v>1</v>
      </c>
      <c r="O815" s="48" t="s">
        <v>442</v>
      </c>
      <c r="P815" s="48">
        <v>2001</v>
      </c>
      <c r="Q815" s="48">
        <v>2002</v>
      </c>
      <c r="R815" s="49">
        <v>400</v>
      </c>
      <c r="S815" s="48">
        <v>10</v>
      </c>
      <c r="T815" s="48">
        <v>1</v>
      </c>
      <c r="U815" s="48">
        <f t="shared" si="38"/>
        <v>0</v>
      </c>
      <c r="V815" s="50">
        <f t="shared" si="39"/>
        <v>5</v>
      </c>
      <c r="W815" s="51">
        <v>946</v>
      </c>
      <c r="X815" s="51">
        <v>524</v>
      </c>
      <c r="Y815" s="51">
        <v>0</v>
      </c>
      <c r="Z815" s="32" t="s">
        <v>95</v>
      </c>
      <c r="AA815" s="50"/>
      <c r="AB815" s="52"/>
      <c r="AC815" s="48"/>
      <c r="AD815" s="48"/>
      <c r="AE815" s="48"/>
      <c r="AF815" s="48"/>
    </row>
    <row r="816" spans="1:32" s="36" customFormat="1" ht="14.4" x14ac:dyDescent="0.3">
      <c r="A816" s="32" t="s">
        <v>95</v>
      </c>
      <c r="B816" s="32" t="s">
        <v>95</v>
      </c>
      <c r="C816" s="32" t="s">
        <v>95</v>
      </c>
      <c r="D816" s="32" t="s">
        <v>95</v>
      </c>
      <c r="E816" s="32" t="s">
        <v>95</v>
      </c>
      <c r="F816" s="32" t="s">
        <v>95</v>
      </c>
      <c r="G816" s="32" t="s">
        <v>95</v>
      </c>
      <c r="H816" s="32" t="s">
        <v>95</v>
      </c>
      <c r="I816" s="32" t="s">
        <v>95</v>
      </c>
      <c r="J816" s="32" t="s">
        <v>95</v>
      </c>
      <c r="K816" s="32" t="s">
        <v>95</v>
      </c>
      <c r="L816" s="32" t="s">
        <v>95</v>
      </c>
      <c r="M816" s="48">
        <v>2198</v>
      </c>
      <c r="N816" s="48">
        <v>1</v>
      </c>
      <c r="O816" s="48" t="s">
        <v>462</v>
      </c>
      <c r="P816" s="48">
        <v>2001</v>
      </c>
      <c r="Q816" s="48">
        <v>2002</v>
      </c>
      <c r="R816" s="49">
        <v>400</v>
      </c>
      <c r="S816" s="48">
        <v>10</v>
      </c>
      <c r="T816" s="48">
        <v>1</v>
      </c>
      <c r="U816" s="48">
        <f t="shared" si="38"/>
        <v>0</v>
      </c>
      <c r="V816" s="50">
        <f t="shared" si="39"/>
        <v>5</v>
      </c>
      <c r="W816" s="51">
        <v>748</v>
      </c>
      <c r="X816" s="51">
        <v>372</v>
      </c>
      <c r="Y816" s="51">
        <v>0</v>
      </c>
      <c r="Z816" s="32" t="s">
        <v>95</v>
      </c>
      <c r="AA816" s="50"/>
      <c r="AB816" s="52"/>
      <c r="AC816" s="48"/>
      <c r="AD816" s="48"/>
      <c r="AE816" s="48"/>
      <c r="AF816" s="48"/>
    </row>
    <row r="817" spans="1:32" s="36" customFormat="1" ht="14.4" x14ac:dyDescent="0.3">
      <c r="A817" s="32" t="s">
        <v>95</v>
      </c>
      <c r="B817" s="32" t="s">
        <v>95</v>
      </c>
      <c r="C817" s="32" t="s">
        <v>95</v>
      </c>
      <c r="D817" s="32" t="s">
        <v>95</v>
      </c>
      <c r="E817" s="32" t="s">
        <v>95</v>
      </c>
      <c r="F817" s="32" t="s">
        <v>95</v>
      </c>
      <c r="G817" s="32" t="s">
        <v>95</v>
      </c>
      <c r="H817" s="32" t="s">
        <v>95</v>
      </c>
      <c r="I817" s="32" t="s">
        <v>95</v>
      </c>
      <c r="J817" s="32" t="s">
        <v>95</v>
      </c>
      <c r="K817" s="32" t="s">
        <v>95</v>
      </c>
      <c r="L817" s="32" t="s">
        <v>95</v>
      </c>
      <c r="M817" s="48">
        <v>2215</v>
      </c>
      <c r="N817" s="48">
        <v>1</v>
      </c>
      <c r="O817" s="48" t="s">
        <v>583</v>
      </c>
      <c r="P817" s="48">
        <v>2001</v>
      </c>
      <c r="Q817" s="48">
        <v>2002</v>
      </c>
      <c r="R817" s="49">
        <v>541</v>
      </c>
      <c r="S817" s="48">
        <v>10</v>
      </c>
      <c r="T817" s="48">
        <v>1</v>
      </c>
      <c r="U817" s="48">
        <f t="shared" si="38"/>
        <v>0</v>
      </c>
      <c r="V817" s="50">
        <f t="shared" si="39"/>
        <v>6</v>
      </c>
      <c r="W817" s="51">
        <v>194</v>
      </c>
      <c r="X817" s="51">
        <v>191</v>
      </c>
      <c r="Y817" s="51">
        <v>0</v>
      </c>
      <c r="Z817" s="32" t="s">
        <v>95</v>
      </c>
      <c r="AA817" s="50"/>
      <c r="AB817" s="52"/>
      <c r="AC817" s="48"/>
      <c r="AD817" s="48"/>
      <c r="AE817" s="48"/>
      <c r="AF817" s="48"/>
    </row>
    <row r="818" spans="1:32" s="36" customFormat="1" ht="14.4" x14ac:dyDescent="0.3">
      <c r="A818" s="32" t="s">
        <v>95</v>
      </c>
      <c r="B818" s="32" t="s">
        <v>95</v>
      </c>
      <c r="C818" s="32" t="s">
        <v>95</v>
      </c>
      <c r="D818" s="32" t="s">
        <v>95</v>
      </c>
      <c r="E818" s="32" t="s">
        <v>95</v>
      </c>
      <c r="F818" s="32" t="s">
        <v>95</v>
      </c>
      <c r="G818" s="32" t="s">
        <v>95</v>
      </c>
      <c r="H818" s="32" t="s">
        <v>95</v>
      </c>
      <c r="I818" s="32" t="s">
        <v>95</v>
      </c>
      <c r="J818" s="32" t="s">
        <v>95</v>
      </c>
      <c r="K818" s="32" t="s">
        <v>95</v>
      </c>
      <c r="L818" s="32" t="s">
        <v>95</v>
      </c>
      <c r="M818" s="48">
        <v>2310</v>
      </c>
      <c r="N818" s="48">
        <v>1</v>
      </c>
      <c r="O818" s="48" t="s">
        <v>481</v>
      </c>
      <c r="P818" s="48">
        <v>2001</v>
      </c>
      <c r="Q818" s="48">
        <v>2002</v>
      </c>
      <c r="R818" s="49">
        <v>200</v>
      </c>
      <c r="S818" s="48">
        <v>5</v>
      </c>
      <c r="T818" s="48">
        <v>1</v>
      </c>
      <c r="U818" s="48">
        <f t="shared" si="38"/>
        <v>0</v>
      </c>
      <c r="V818" s="50">
        <f t="shared" si="39"/>
        <v>3</v>
      </c>
      <c r="W818" s="51">
        <v>858</v>
      </c>
      <c r="X818" s="51">
        <v>792</v>
      </c>
      <c r="Y818" s="51">
        <v>0</v>
      </c>
      <c r="Z818" s="32" t="s">
        <v>95</v>
      </c>
      <c r="AA818" s="50"/>
      <c r="AB818" s="52"/>
      <c r="AC818" s="48"/>
      <c r="AD818" s="48"/>
      <c r="AE818" s="48"/>
      <c r="AF818" s="48"/>
    </row>
    <row r="819" spans="1:32" s="36" customFormat="1" ht="14.4" x14ac:dyDescent="0.3">
      <c r="A819" s="32" t="s">
        <v>95</v>
      </c>
      <c r="B819" s="32" t="s">
        <v>95</v>
      </c>
      <c r="C819" s="32" t="s">
        <v>95</v>
      </c>
      <c r="D819" s="32" t="s">
        <v>95</v>
      </c>
      <c r="E819" s="32" t="s">
        <v>95</v>
      </c>
      <c r="F819" s="32" t="s">
        <v>95</v>
      </c>
      <c r="G819" s="32" t="s">
        <v>95</v>
      </c>
      <c r="H819" s="32" t="s">
        <v>95</v>
      </c>
      <c r="I819" s="32" t="s">
        <v>95</v>
      </c>
      <c r="J819" s="32" t="s">
        <v>95</v>
      </c>
      <c r="K819" s="32" t="s">
        <v>95</v>
      </c>
      <c r="L819" s="32" t="s">
        <v>95</v>
      </c>
      <c r="M819" s="48">
        <v>2342</v>
      </c>
      <c r="N819" s="48">
        <v>1</v>
      </c>
      <c r="O819" s="48" t="s">
        <v>584</v>
      </c>
      <c r="P819" s="48">
        <v>2001</v>
      </c>
      <c r="Q819" s="48">
        <v>2002</v>
      </c>
      <c r="R819" s="49">
        <v>375</v>
      </c>
      <c r="S819" s="48">
        <v>5</v>
      </c>
      <c r="T819" s="48">
        <v>1</v>
      </c>
      <c r="U819" s="48">
        <f t="shared" si="38"/>
        <v>0</v>
      </c>
      <c r="V819" s="50">
        <f t="shared" si="39"/>
        <v>4</v>
      </c>
      <c r="W819" s="51">
        <v>729</v>
      </c>
      <c r="X819" s="51">
        <v>452</v>
      </c>
      <c r="Y819" s="51">
        <v>0</v>
      </c>
      <c r="Z819" s="32" t="s">
        <v>95</v>
      </c>
      <c r="AA819" s="50"/>
      <c r="AB819" s="52"/>
      <c r="AC819" s="48"/>
      <c r="AD819" s="48"/>
      <c r="AE819" s="48"/>
      <c r="AF819" s="48"/>
    </row>
    <row r="820" spans="1:32" s="36" customFormat="1" ht="14.4" x14ac:dyDescent="0.3">
      <c r="A820" s="32" t="s">
        <v>95</v>
      </c>
      <c r="B820" s="32" t="s">
        <v>95</v>
      </c>
      <c r="C820" s="32" t="s">
        <v>95</v>
      </c>
      <c r="D820" s="32" t="s">
        <v>95</v>
      </c>
      <c r="E820" s="32" t="s">
        <v>95</v>
      </c>
      <c r="F820" s="32" t="s">
        <v>95</v>
      </c>
      <c r="G820" s="32" t="s">
        <v>95</v>
      </c>
      <c r="H820" s="32" t="s">
        <v>95</v>
      </c>
      <c r="I820" s="32" t="s">
        <v>95</v>
      </c>
      <c r="J820" s="32" t="s">
        <v>95</v>
      </c>
      <c r="K820" s="32" t="s">
        <v>95</v>
      </c>
      <c r="L820" s="32" t="s">
        <v>95</v>
      </c>
      <c r="M820" s="48">
        <v>2342</v>
      </c>
      <c r="N820" s="48">
        <v>1</v>
      </c>
      <c r="O820" s="48" t="s">
        <v>585</v>
      </c>
      <c r="P820" s="48">
        <v>2001</v>
      </c>
      <c r="Q820" s="48">
        <v>2002</v>
      </c>
      <c r="R820" s="49">
        <v>50</v>
      </c>
      <c r="S820" s="48">
        <v>5</v>
      </c>
      <c r="T820" s="48">
        <v>1</v>
      </c>
      <c r="U820" s="48">
        <f t="shared" si="38"/>
        <v>0</v>
      </c>
      <c r="V820" s="50">
        <f t="shared" si="39"/>
        <v>1</v>
      </c>
      <c r="W820" s="51">
        <v>703</v>
      </c>
      <c r="X820" s="51">
        <v>463</v>
      </c>
      <c r="Y820" s="51">
        <v>0</v>
      </c>
      <c r="Z820" s="32" t="s">
        <v>95</v>
      </c>
      <c r="AA820" s="50"/>
      <c r="AB820" s="52"/>
      <c r="AC820" s="48"/>
      <c r="AD820" s="48"/>
      <c r="AE820" s="48"/>
      <c r="AF820" s="48"/>
    </row>
    <row r="821" spans="1:32" s="36" customFormat="1" ht="14.4" x14ac:dyDescent="0.3">
      <c r="A821" s="32" t="s">
        <v>95</v>
      </c>
      <c r="B821" s="32" t="s">
        <v>95</v>
      </c>
      <c r="C821" s="32" t="s">
        <v>95</v>
      </c>
      <c r="D821" s="32" t="s">
        <v>95</v>
      </c>
      <c r="E821" s="32" t="s">
        <v>95</v>
      </c>
      <c r="F821" s="32" t="s">
        <v>95</v>
      </c>
      <c r="G821" s="32" t="s">
        <v>95</v>
      </c>
      <c r="H821" s="32" t="s">
        <v>95</v>
      </c>
      <c r="I821" s="32" t="s">
        <v>95</v>
      </c>
      <c r="J821" s="32" t="s">
        <v>95</v>
      </c>
      <c r="K821" s="32" t="s">
        <v>95</v>
      </c>
      <c r="L821" s="32" t="s">
        <v>95</v>
      </c>
      <c r="M821" s="48">
        <v>2364</v>
      </c>
      <c r="N821" s="48">
        <v>1</v>
      </c>
      <c r="O821" s="48" t="s">
        <v>482</v>
      </c>
      <c r="P821" s="48">
        <v>2001</v>
      </c>
      <c r="Q821" s="48">
        <v>2002</v>
      </c>
      <c r="R821" s="49">
        <v>543</v>
      </c>
      <c r="S821" s="48">
        <v>10</v>
      </c>
      <c r="T821" s="48">
        <v>1</v>
      </c>
      <c r="U821" s="48">
        <f t="shared" si="38"/>
        <v>0</v>
      </c>
      <c r="V821" s="50">
        <f t="shared" si="39"/>
        <v>6</v>
      </c>
      <c r="W821" s="51">
        <v>855</v>
      </c>
      <c r="X821" s="51">
        <v>551</v>
      </c>
      <c r="Y821" s="51">
        <v>0</v>
      </c>
      <c r="Z821" s="32" t="s">
        <v>95</v>
      </c>
      <c r="AA821" s="50"/>
      <c r="AB821" s="52"/>
      <c r="AC821" s="48"/>
      <c r="AD821" s="48"/>
      <c r="AE821" s="48"/>
      <c r="AF821" s="48"/>
    </row>
    <row r="822" spans="1:32" s="36" customFormat="1" ht="14.4" x14ac:dyDescent="0.3">
      <c r="A822" s="32" t="s">
        <v>95</v>
      </c>
      <c r="B822" s="32" t="s">
        <v>95</v>
      </c>
      <c r="C822" s="32" t="s">
        <v>95</v>
      </c>
      <c r="D822" s="32" t="s">
        <v>95</v>
      </c>
      <c r="E822" s="32" t="s">
        <v>95</v>
      </c>
      <c r="F822" s="32" t="s">
        <v>95</v>
      </c>
      <c r="G822" s="32" t="s">
        <v>95</v>
      </c>
      <c r="H822" s="32" t="s">
        <v>95</v>
      </c>
      <c r="I822" s="32" t="s">
        <v>95</v>
      </c>
      <c r="J822" s="32" t="s">
        <v>95</v>
      </c>
      <c r="K822" s="32" t="s">
        <v>95</v>
      </c>
      <c r="L822" s="32" t="s">
        <v>95</v>
      </c>
      <c r="M822" s="48">
        <v>2397</v>
      </c>
      <c r="N822" s="48">
        <v>1</v>
      </c>
      <c r="O822" s="48" t="s">
        <v>497</v>
      </c>
      <c r="P822" s="48">
        <v>2001</v>
      </c>
      <c r="Q822" s="48">
        <v>2002</v>
      </c>
      <c r="R822" s="49">
        <v>200</v>
      </c>
      <c r="S822" s="48">
        <v>5</v>
      </c>
      <c r="T822" s="48">
        <v>0</v>
      </c>
      <c r="U822" s="48">
        <f t="shared" si="38"/>
        <v>0</v>
      </c>
      <c r="V822" s="50">
        <f t="shared" si="39"/>
        <v>3</v>
      </c>
      <c r="W822" s="51">
        <v>578</v>
      </c>
      <c r="X822" s="51">
        <v>1127</v>
      </c>
      <c r="Y822" s="51">
        <v>0</v>
      </c>
      <c r="Z822" s="48" t="s">
        <v>780</v>
      </c>
      <c r="AA822" s="50"/>
      <c r="AB822" s="52"/>
      <c r="AC822" s="48"/>
      <c r="AD822" s="48"/>
      <c r="AE822" s="48"/>
      <c r="AF822" s="48"/>
    </row>
    <row r="823" spans="1:32" s="36" customFormat="1" ht="14.4" x14ac:dyDescent="0.3">
      <c r="A823" s="32" t="s">
        <v>95</v>
      </c>
      <c r="B823" s="32" t="s">
        <v>95</v>
      </c>
      <c r="C823" s="32" t="s">
        <v>95</v>
      </c>
      <c r="D823" s="32" t="s">
        <v>95</v>
      </c>
      <c r="E823" s="32" t="s">
        <v>95</v>
      </c>
      <c r="F823" s="32" t="s">
        <v>95</v>
      </c>
      <c r="G823" s="32" t="s">
        <v>95</v>
      </c>
      <c r="H823" s="32" t="s">
        <v>95</v>
      </c>
      <c r="I823" s="32" t="s">
        <v>95</v>
      </c>
      <c r="J823" s="32" t="s">
        <v>95</v>
      </c>
      <c r="K823" s="32" t="s">
        <v>95</v>
      </c>
      <c r="L823" s="32" t="s">
        <v>95</v>
      </c>
      <c r="M823" s="48">
        <v>2527</v>
      </c>
      <c r="N823" s="48">
        <v>1</v>
      </c>
      <c r="O823" s="48" t="s">
        <v>586</v>
      </c>
      <c r="P823" s="48">
        <v>2001</v>
      </c>
      <c r="Q823" s="48">
        <v>2002</v>
      </c>
      <c r="R823" s="49">
        <v>700</v>
      </c>
      <c r="S823" s="48">
        <v>10</v>
      </c>
      <c r="T823" s="48">
        <v>1</v>
      </c>
      <c r="U823" s="48">
        <f t="shared" si="38"/>
        <v>0</v>
      </c>
      <c r="V823" s="50">
        <f t="shared" si="39"/>
        <v>8</v>
      </c>
      <c r="W823" s="51">
        <v>228</v>
      </c>
      <c r="X823" s="51">
        <v>128</v>
      </c>
      <c r="Y823" s="51">
        <v>0</v>
      </c>
      <c r="Z823" s="32" t="s">
        <v>95</v>
      </c>
      <c r="AA823" s="50"/>
      <c r="AB823" s="52"/>
      <c r="AC823" s="48"/>
      <c r="AD823" s="48"/>
      <c r="AE823" s="48"/>
      <c r="AF823" s="48"/>
    </row>
    <row r="824" spans="1:32" s="36" customFormat="1" ht="14.4" x14ac:dyDescent="0.3">
      <c r="A824" s="32" t="s">
        <v>95</v>
      </c>
      <c r="B824" s="32" t="s">
        <v>95</v>
      </c>
      <c r="C824" s="32" t="s">
        <v>95</v>
      </c>
      <c r="D824" s="32" t="s">
        <v>95</v>
      </c>
      <c r="E824" s="32" t="s">
        <v>95</v>
      </c>
      <c r="F824" s="32" t="s">
        <v>95</v>
      </c>
      <c r="G824" s="32" t="s">
        <v>95</v>
      </c>
      <c r="H824" s="32" t="s">
        <v>95</v>
      </c>
      <c r="I824" s="32" t="s">
        <v>95</v>
      </c>
      <c r="J824" s="32" t="s">
        <v>95</v>
      </c>
      <c r="K824" s="32" t="s">
        <v>95</v>
      </c>
      <c r="L824" s="32" t="s">
        <v>95</v>
      </c>
      <c r="M824" s="48">
        <v>2534</v>
      </c>
      <c r="N824" s="48">
        <v>1</v>
      </c>
      <c r="O824" s="48" t="s">
        <v>464</v>
      </c>
      <c r="P824" s="48">
        <v>2001</v>
      </c>
      <c r="Q824" s="48">
        <v>2002</v>
      </c>
      <c r="R824" s="49">
        <v>415</v>
      </c>
      <c r="S824" s="48">
        <v>5</v>
      </c>
      <c r="T824" s="48">
        <v>1</v>
      </c>
      <c r="U824" s="48">
        <f t="shared" si="38"/>
        <v>0</v>
      </c>
      <c r="V824" s="50">
        <f t="shared" si="39"/>
        <v>5</v>
      </c>
      <c r="W824" s="51">
        <v>779</v>
      </c>
      <c r="X824" s="51">
        <v>695</v>
      </c>
      <c r="Y824" s="51">
        <v>0</v>
      </c>
      <c r="Z824" s="32" t="s">
        <v>95</v>
      </c>
      <c r="AA824" s="50"/>
      <c r="AB824" s="52"/>
      <c r="AC824" s="48"/>
      <c r="AD824" s="48"/>
      <c r="AE824" s="48"/>
      <c r="AF824" s="48"/>
    </row>
    <row r="825" spans="1:32" s="36" customFormat="1" ht="14.4" x14ac:dyDescent="0.3">
      <c r="A825" s="32" t="s">
        <v>95</v>
      </c>
      <c r="B825" s="32" t="s">
        <v>95</v>
      </c>
      <c r="C825" s="32" t="s">
        <v>95</v>
      </c>
      <c r="D825" s="32" t="s">
        <v>95</v>
      </c>
      <c r="E825" s="32" t="s">
        <v>95</v>
      </c>
      <c r="F825" s="32" t="s">
        <v>95</v>
      </c>
      <c r="G825" s="32" t="s">
        <v>95</v>
      </c>
      <c r="H825" s="32" t="s">
        <v>95</v>
      </c>
      <c r="I825" s="32" t="s">
        <v>95</v>
      </c>
      <c r="J825" s="32" t="s">
        <v>95</v>
      </c>
      <c r="K825" s="32" t="s">
        <v>95</v>
      </c>
      <c r="L825" s="32" t="s">
        <v>95</v>
      </c>
      <c r="M825" s="48">
        <v>2536</v>
      </c>
      <c r="N825" s="48">
        <v>1</v>
      </c>
      <c r="O825" s="48" t="s">
        <v>407</v>
      </c>
      <c r="P825" s="48">
        <v>2001</v>
      </c>
      <c r="Q825" s="48">
        <v>2002</v>
      </c>
      <c r="R825" s="49">
        <v>256</v>
      </c>
      <c r="S825" s="48">
        <v>10</v>
      </c>
      <c r="T825" s="48">
        <v>1</v>
      </c>
      <c r="U825" s="48">
        <f t="shared" si="38"/>
        <v>0</v>
      </c>
      <c r="V825" s="50">
        <f t="shared" si="39"/>
        <v>3</v>
      </c>
      <c r="W825" s="51">
        <v>273</v>
      </c>
      <c r="X825" s="51">
        <v>72</v>
      </c>
      <c r="Y825" s="51">
        <v>0</v>
      </c>
      <c r="Z825" s="32" t="s">
        <v>95</v>
      </c>
      <c r="AA825" s="50"/>
      <c r="AB825" s="52"/>
      <c r="AC825" s="48"/>
      <c r="AD825" s="48"/>
      <c r="AE825" s="48"/>
      <c r="AF825" s="48"/>
    </row>
    <row r="826" spans="1:32" s="36" customFormat="1" ht="14.4" x14ac:dyDescent="0.3">
      <c r="A826" s="32" t="s">
        <v>95</v>
      </c>
      <c r="B826" s="32" t="s">
        <v>95</v>
      </c>
      <c r="C826" s="32" t="s">
        <v>95</v>
      </c>
      <c r="D826" s="32" t="s">
        <v>95</v>
      </c>
      <c r="E826" s="32" t="s">
        <v>95</v>
      </c>
      <c r="F826" s="32" t="s">
        <v>95</v>
      </c>
      <c r="G826" s="32" t="s">
        <v>95</v>
      </c>
      <c r="H826" s="32" t="s">
        <v>95</v>
      </c>
      <c r="I826" s="32" t="s">
        <v>95</v>
      </c>
      <c r="J826" s="32" t="s">
        <v>95</v>
      </c>
      <c r="K826" s="32" t="s">
        <v>95</v>
      </c>
      <c r="L826" s="32" t="s">
        <v>95</v>
      </c>
      <c r="M826" s="48">
        <v>2683</v>
      </c>
      <c r="N826" s="48">
        <v>1</v>
      </c>
      <c r="O826" s="48" t="s">
        <v>587</v>
      </c>
      <c r="P826" s="48">
        <v>2001</v>
      </c>
      <c r="Q826" s="48">
        <v>2002</v>
      </c>
      <c r="R826" s="49">
        <v>640.59</v>
      </c>
      <c r="S826" s="48">
        <v>10</v>
      </c>
      <c r="T826" s="48">
        <v>1</v>
      </c>
      <c r="U826" s="48">
        <f t="shared" si="38"/>
        <v>0</v>
      </c>
      <c r="V826" s="50">
        <f t="shared" si="39"/>
        <v>7</v>
      </c>
      <c r="W826" s="51">
        <v>448</v>
      </c>
      <c r="X826" s="51">
        <v>167</v>
      </c>
      <c r="Y826" s="51">
        <v>0</v>
      </c>
      <c r="Z826" s="32" t="s">
        <v>95</v>
      </c>
      <c r="AA826" s="50"/>
      <c r="AB826" s="52"/>
      <c r="AC826" s="48"/>
      <c r="AD826" s="48"/>
      <c r="AE826" s="48"/>
      <c r="AF826" s="48"/>
    </row>
    <row r="827" spans="1:32" s="36" customFormat="1" ht="14.4" x14ac:dyDescent="0.3">
      <c r="A827" s="32" t="s">
        <v>95</v>
      </c>
      <c r="B827" s="32" t="s">
        <v>95</v>
      </c>
      <c r="C827" s="32" t="s">
        <v>95</v>
      </c>
      <c r="D827" s="32" t="s">
        <v>95</v>
      </c>
      <c r="E827" s="32" t="s">
        <v>95</v>
      </c>
      <c r="F827" s="32" t="s">
        <v>95</v>
      </c>
      <c r="G827" s="32" t="s">
        <v>95</v>
      </c>
      <c r="H827" s="32" t="s">
        <v>95</v>
      </c>
      <c r="I827" s="32" t="s">
        <v>95</v>
      </c>
      <c r="J827" s="32" t="s">
        <v>95</v>
      </c>
      <c r="K827" s="32" t="s">
        <v>95</v>
      </c>
      <c r="L827" s="32" t="s">
        <v>95</v>
      </c>
      <c r="M827" s="48">
        <v>2689</v>
      </c>
      <c r="N827" s="48">
        <v>1</v>
      </c>
      <c r="O827" s="48" t="s">
        <v>531</v>
      </c>
      <c r="P827" s="48">
        <v>2001</v>
      </c>
      <c r="Q827" s="48">
        <v>2002</v>
      </c>
      <c r="R827" s="49">
        <v>400</v>
      </c>
      <c r="S827" s="48">
        <v>7</v>
      </c>
      <c r="T827" s="48">
        <v>1</v>
      </c>
      <c r="U827" s="48">
        <f t="shared" si="38"/>
        <v>0</v>
      </c>
      <c r="V827" s="50">
        <f t="shared" si="39"/>
        <v>5</v>
      </c>
      <c r="W827" s="51">
        <v>1307</v>
      </c>
      <c r="X827" s="51">
        <v>966</v>
      </c>
      <c r="Y827" s="51">
        <v>0</v>
      </c>
      <c r="Z827" s="32" t="s">
        <v>95</v>
      </c>
      <c r="AA827" s="50"/>
      <c r="AB827" s="52"/>
      <c r="AC827" s="48"/>
      <c r="AD827" s="48"/>
      <c r="AE827" s="48"/>
      <c r="AF827" s="48"/>
    </row>
    <row r="828" spans="1:32" s="36" customFormat="1" ht="14.4" x14ac:dyDescent="0.3">
      <c r="A828" s="32" t="s">
        <v>95</v>
      </c>
      <c r="B828" s="32" t="s">
        <v>95</v>
      </c>
      <c r="C828" s="32" t="s">
        <v>95</v>
      </c>
      <c r="D828" s="32" t="s">
        <v>95</v>
      </c>
      <c r="E828" s="32" t="s">
        <v>95</v>
      </c>
      <c r="F828" s="32" t="s">
        <v>95</v>
      </c>
      <c r="G828" s="32" t="s">
        <v>95</v>
      </c>
      <c r="H828" s="32" t="s">
        <v>95</v>
      </c>
      <c r="I828" s="32" t="s">
        <v>95</v>
      </c>
      <c r="J828" s="32" t="s">
        <v>95</v>
      </c>
      <c r="K828" s="32" t="s">
        <v>95</v>
      </c>
      <c r="L828" s="32" t="s">
        <v>95</v>
      </c>
      <c r="M828" s="48">
        <v>2711</v>
      </c>
      <c r="N828" s="48">
        <v>1</v>
      </c>
      <c r="O828" s="48" t="s">
        <v>366</v>
      </c>
      <c r="P828" s="48">
        <v>2001</v>
      </c>
      <c r="Q828" s="48">
        <v>2002</v>
      </c>
      <c r="R828" s="49">
        <v>285</v>
      </c>
      <c r="S828" s="48">
        <v>10</v>
      </c>
      <c r="T828" s="48">
        <v>0</v>
      </c>
      <c r="U828" s="48">
        <f t="shared" si="38"/>
        <v>0</v>
      </c>
      <c r="V828" s="50">
        <f t="shared" si="39"/>
        <v>3</v>
      </c>
      <c r="W828" s="51">
        <v>1008</v>
      </c>
      <c r="X828" s="51">
        <v>1978</v>
      </c>
      <c r="Y828" s="51">
        <v>0</v>
      </c>
      <c r="Z828" s="32" t="s">
        <v>95</v>
      </c>
      <c r="AA828" s="50"/>
      <c r="AB828" s="52"/>
      <c r="AC828" s="48"/>
      <c r="AD828" s="48"/>
      <c r="AE828" s="48"/>
      <c r="AF828" s="48"/>
    </row>
    <row r="829" spans="1:32" s="36" customFormat="1" ht="14.4" x14ac:dyDescent="0.3">
      <c r="A829" s="32" t="s">
        <v>95</v>
      </c>
      <c r="B829" s="32" t="s">
        <v>95</v>
      </c>
      <c r="C829" s="32" t="s">
        <v>95</v>
      </c>
      <c r="D829" s="32" t="s">
        <v>95</v>
      </c>
      <c r="E829" s="32" t="s">
        <v>95</v>
      </c>
      <c r="F829" s="32" t="s">
        <v>95</v>
      </c>
      <c r="G829" s="32" t="s">
        <v>95</v>
      </c>
      <c r="H829" s="32" t="s">
        <v>95</v>
      </c>
      <c r="I829" s="32" t="s">
        <v>95</v>
      </c>
      <c r="J829" s="32" t="s">
        <v>95</v>
      </c>
      <c r="K829" s="32" t="s">
        <v>95</v>
      </c>
      <c r="L829" s="32" t="s">
        <v>95</v>
      </c>
      <c r="M829" s="48">
        <v>2753</v>
      </c>
      <c r="N829" s="48">
        <v>1</v>
      </c>
      <c r="O829" s="48" t="s">
        <v>465</v>
      </c>
      <c r="P829" s="48">
        <v>2001</v>
      </c>
      <c r="Q829" s="48">
        <v>2002</v>
      </c>
      <c r="R829" s="49">
        <v>200</v>
      </c>
      <c r="S829" s="48">
        <v>10</v>
      </c>
      <c r="T829" s="48">
        <v>0</v>
      </c>
      <c r="U829" s="48">
        <f t="shared" si="38"/>
        <v>0</v>
      </c>
      <c r="V829" s="50">
        <f t="shared" si="39"/>
        <v>3</v>
      </c>
      <c r="W829" s="51">
        <v>560</v>
      </c>
      <c r="X829" s="51">
        <v>705</v>
      </c>
      <c r="Y829" s="51">
        <v>0</v>
      </c>
      <c r="Z829" s="32" t="s">
        <v>95</v>
      </c>
      <c r="AA829" s="50"/>
      <c r="AB829" s="52"/>
      <c r="AC829" s="48"/>
      <c r="AD829" s="48"/>
      <c r="AE829" s="48"/>
      <c r="AF829" s="48"/>
    </row>
    <row r="830" spans="1:32" s="36" customFormat="1" ht="14.4" x14ac:dyDescent="0.3">
      <c r="A830" s="32" t="s">
        <v>95</v>
      </c>
      <c r="B830" s="32" t="s">
        <v>95</v>
      </c>
      <c r="C830" s="32" t="s">
        <v>95</v>
      </c>
      <c r="D830" s="32" t="s">
        <v>95</v>
      </c>
      <c r="E830" s="32" t="s">
        <v>95</v>
      </c>
      <c r="F830" s="32" t="s">
        <v>95</v>
      </c>
      <c r="G830" s="32" t="s">
        <v>95</v>
      </c>
      <c r="H830" s="32" t="s">
        <v>95</v>
      </c>
      <c r="I830" s="32" t="s">
        <v>95</v>
      </c>
      <c r="J830" s="32" t="s">
        <v>95</v>
      </c>
      <c r="K830" s="32" t="s">
        <v>95</v>
      </c>
      <c r="L830" s="32" t="s">
        <v>95</v>
      </c>
      <c r="M830" s="48">
        <v>2754</v>
      </c>
      <c r="N830" s="48">
        <v>1</v>
      </c>
      <c r="O830" s="48" t="s">
        <v>588</v>
      </c>
      <c r="P830" s="48">
        <v>2001</v>
      </c>
      <c r="Q830" s="48">
        <v>2002</v>
      </c>
      <c r="R830" s="49">
        <v>290</v>
      </c>
      <c r="S830" s="48">
        <v>10</v>
      </c>
      <c r="T830" s="48">
        <v>1</v>
      </c>
      <c r="U830" s="48">
        <f t="shared" si="38"/>
        <v>0</v>
      </c>
      <c r="V830" s="50">
        <f t="shared" si="39"/>
        <v>3</v>
      </c>
      <c r="W830" s="51">
        <v>384</v>
      </c>
      <c r="X830" s="51">
        <v>179</v>
      </c>
      <c r="Y830" s="51">
        <v>0</v>
      </c>
      <c r="Z830" s="32" t="s">
        <v>95</v>
      </c>
      <c r="AA830" s="50"/>
      <c r="AB830" s="52"/>
      <c r="AC830" s="48"/>
      <c r="AD830" s="48"/>
      <c r="AE830" s="48"/>
      <c r="AF830" s="48"/>
    </row>
    <row r="831" spans="1:32" s="36" customFormat="1" ht="14.4" x14ac:dyDescent="0.3">
      <c r="A831" s="32" t="s">
        <v>95</v>
      </c>
      <c r="B831" s="32" t="s">
        <v>95</v>
      </c>
      <c r="C831" s="32" t="s">
        <v>95</v>
      </c>
      <c r="D831" s="32" t="s">
        <v>95</v>
      </c>
      <c r="E831" s="32" t="s">
        <v>95</v>
      </c>
      <c r="F831" s="32" t="s">
        <v>95</v>
      </c>
      <c r="G831" s="32" t="s">
        <v>95</v>
      </c>
      <c r="H831" s="32" t="s">
        <v>95</v>
      </c>
      <c r="I831" s="32" t="s">
        <v>95</v>
      </c>
      <c r="J831" s="32" t="s">
        <v>95</v>
      </c>
      <c r="K831" s="32" t="s">
        <v>95</v>
      </c>
      <c r="L831" s="32" t="s">
        <v>95</v>
      </c>
      <c r="M831" s="48">
        <v>2759</v>
      </c>
      <c r="N831" s="48">
        <v>1</v>
      </c>
      <c r="O831" s="48" t="s">
        <v>498</v>
      </c>
      <c r="P831" s="48">
        <v>2001</v>
      </c>
      <c r="Q831" s="48">
        <v>2002</v>
      </c>
      <c r="R831" s="49">
        <v>300</v>
      </c>
      <c r="S831" s="48">
        <v>10</v>
      </c>
      <c r="T831" s="48">
        <v>1</v>
      </c>
      <c r="U831" s="48">
        <f t="shared" si="38"/>
        <v>0</v>
      </c>
      <c r="V831" s="50">
        <f t="shared" si="39"/>
        <v>4</v>
      </c>
      <c r="W831" s="51">
        <v>310</v>
      </c>
      <c r="X831" s="51">
        <v>172</v>
      </c>
      <c r="Y831" s="51">
        <v>0</v>
      </c>
      <c r="Z831" s="32" t="s">
        <v>95</v>
      </c>
      <c r="AA831" s="50"/>
      <c r="AB831" s="52"/>
      <c r="AC831" s="48"/>
      <c r="AD831" s="48"/>
      <c r="AE831" s="48"/>
      <c r="AF831" s="48"/>
    </row>
    <row r="832" spans="1:32" s="36" customFormat="1" ht="14.4" x14ac:dyDescent="0.3">
      <c r="A832" s="32" t="s">
        <v>95</v>
      </c>
      <c r="B832" s="32" t="s">
        <v>95</v>
      </c>
      <c r="C832" s="32" t="s">
        <v>95</v>
      </c>
      <c r="D832" s="32" t="s">
        <v>95</v>
      </c>
      <c r="E832" s="32" t="s">
        <v>95</v>
      </c>
      <c r="F832" s="32" t="s">
        <v>95</v>
      </c>
      <c r="G832" s="32" t="s">
        <v>95</v>
      </c>
      <c r="H832" s="32" t="s">
        <v>95</v>
      </c>
      <c r="I832" s="32" t="s">
        <v>95</v>
      </c>
      <c r="J832" s="32" t="s">
        <v>95</v>
      </c>
      <c r="K832" s="32" t="s">
        <v>95</v>
      </c>
      <c r="L832" s="32" t="s">
        <v>95</v>
      </c>
      <c r="M832" s="48">
        <v>2805</v>
      </c>
      <c r="N832" s="48">
        <v>1</v>
      </c>
      <c r="O832" s="48" t="s">
        <v>589</v>
      </c>
      <c r="P832" s="48">
        <v>2001</v>
      </c>
      <c r="Q832" s="48">
        <v>2002</v>
      </c>
      <c r="R832" s="49">
        <v>291.5</v>
      </c>
      <c r="S832" s="48">
        <v>10</v>
      </c>
      <c r="T832" s="48">
        <v>0</v>
      </c>
      <c r="U832" s="48">
        <f t="shared" si="38"/>
        <v>0</v>
      </c>
      <c r="V832" s="50">
        <f t="shared" si="39"/>
        <v>3</v>
      </c>
      <c r="W832" s="51">
        <v>496</v>
      </c>
      <c r="X832" s="51">
        <v>689</v>
      </c>
      <c r="Y832" s="51">
        <v>0</v>
      </c>
      <c r="Z832" s="32" t="s">
        <v>95</v>
      </c>
      <c r="AA832" s="50"/>
      <c r="AB832" s="52"/>
      <c r="AC832" s="48"/>
      <c r="AD832" s="48"/>
      <c r="AE832" s="48"/>
      <c r="AF832" s="48"/>
    </row>
    <row r="833" spans="1:32" s="36" customFormat="1" ht="14.4" x14ac:dyDescent="0.3">
      <c r="A833" s="32" t="s">
        <v>95</v>
      </c>
      <c r="B833" s="32" t="s">
        <v>95</v>
      </c>
      <c r="C833" s="32" t="s">
        <v>95</v>
      </c>
      <c r="D833" s="32" t="s">
        <v>95</v>
      </c>
      <c r="E833" s="32" t="s">
        <v>95</v>
      </c>
      <c r="F833" s="32" t="s">
        <v>95</v>
      </c>
      <c r="G833" s="32" t="s">
        <v>95</v>
      </c>
      <c r="H833" s="32" t="s">
        <v>95</v>
      </c>
      <c r="I833" s="32" t="s">
        <v>95</v>
      </c>
      <c r="J833" s="32" t="s">
        <v>95</v>
      </c>
      <c r="K833" s="32" t="s">
        <v>95</v>
      </c>
      <c r="L833" s="32" t="s">
        <v>95</v>
      </c>
      <c r="M833" s="48">
        <v>2853</v>
      </c>
      <c r="N833" s="48">
        <v>1</v>
      </c>
      <c r="O833" s="48" t="s">
        <v>535</v>
      </c>
      <c r="P833" s="48">
        <v>2001</v>
      </c>
      <c r="Q833" s="48">
        <v>2002</v>
      </c>
      <c r="R833" s="49">
        <v>415</v>
      </c>
      <c r="S833" s="48">
        <v>5</v>
      </c>
      <c r="T833" s="48">
        <v>1</v>
      </c>
      <c r="U833" s="48">
        <f t="shared" si="38"/>
        <v>0</v>
      </c>
      <c r="V833" s="50">
        <f t="shared" si="39"/>
        <v>5</v>
      </c>
      <c r="W833" s="51">
        <v>858</v>
      </c>
      <c r="X833" s="51">
        <v>498</v>
      </c>
      <c r="Y833" s="51">
        <v>0</v>
      </c>
      <c r="Z833" s="32" t="s">
        <v>95</v>
      </c>
      <c r="AA833" s="50"/>
      <c r="AB833" s="52"/>
      <c r="AC833" s="48"/>
      <c r="AD833" s="48"/>
      <c r="AE833" s="48"/>
      <c r="AF833" s="48"/>
    </row>
    <row r="834" spans="1:32" s="36" customFormat="1" ht="14.4" x14ac:dyDescent="0.3">
      <c r="A834" s="32" t="s">
        <v>95</v>
      </c>
      <c r="B834" s="32" t="s">
        <v>95</v>
      </c>
      <c r="C834" s="32" t="s">
        <v>95</v>
      </c>
      <c r="D834" s="32" t="s">
        <v>95</v>
      </c>
      <c r="E834" s="32" t="s">
        <v>95</v>
      </c>
      <c r="F834" s="32" t="s">
        <v>95</v>
      </c>
      <c r="G834" s="32" t="s">
        <v>95</v>
      </c>
      <c r="H834" s="32" t="s">
        <v>95</v>
      </c>
      <c r="I834" s="32" t="s">
        <v>95</v>
      </c>
      <c r="J834" s="32" t="s">
        <v>95</v>
      </c>
      <c r="K834" s="32" t="s">
        <v>95</v>
      </c>
      <c r="L834" s="32" t="s">
        <v>95</v>
      </c>
      <c r="M834" s="48">
        <v>2854</v>
      </c>
      <c r="N834" s="48">
        <v>1</v>
      </c>
      <c r="O834" s="48" t="s">
        <v>590</v>
      </c>
      <c r="P834" s="48">
        <v>2001</v>
      </c>
      <c r="Q834" s="48">
        <v>2002</v>
      </c>
      <c r="R834" s="49">
        <v>400</v>
      </c>
      <c r="S834" s="48">
        <v>10</v>
      </c>
      <c r="T834" s="48">
        <v>1</v>
      </c>
      <c r="U834" s="48">
        <f t="shared" si="38"/>
        <v>0</v>
      </c>
      <c r="V834" s="50">
        <f t="shared" si="39"/>
        <v>5</v>
      </c>
      <c r="W834" s="51">
        <v>693</v>
      </c>
      <c r="X834" s="51">
        <v>283</v>
      </c>
      <c r="Y834" s="51">
        <v>0</v>
      </c>
      <c r="Z834" s="32" t="s">
        <v>95</v>
      </c>
      <c r="AA834" s="50"/>
      <c r="AB834" s="52"/>
      <c r="AC834" s="48"/>
      <c r="AD834" s="48"/>
      <c r="AE834" s="48"/>
      <c r="AF834" s="48"/>
    </row>
    <row r="835" spans="1:32" s="36" customFormat="1" ht="14.4" x14ac:dyDescent="0.3">
      <c r="A835" s="32" t="s">
        <v>95</v>
      </c>
      <c r="B835" s="32" t="s">
        <v>95</v>
      </c>
      <c r="C835" s="32" t="s">
        <v>95</v>
      </c>
      <c r="D835" s="32" t="s">
        <v>95</v>
      </c>
      <c r="E835" s="32" t="s">
        <v>95</v>
      </c>
      <c r="F835" s="32" t="s">
        <v>95</v>
      </c>
      <c r="G835" s="32" t="s">
        <v>95</v>
      </c>
      <c r="H835" s="32" t="s">
        <v>95</v>
      </c>
      <c r="I835" s="32" t="s">
        <v>95</v>
      </c>
      <c r="J835" s="32" t="s">
        <v>95</v>
      </c>
      <c r="K835" s="32" t="s">
        <v>95</v>
      </c>
      <c r="L835" s="32" t="s">
        <v>95</v>
      </c>
      <c r="M835" s="48">
        <v>2859</v>
      </c>
      <c r="N835" s="48">
        <v>1</v>
      </c>
      <c r="O835" s="48" t="s">
        <v>591</v>
      </c>
      <c r="P835" s="48">
        <v>2001</v>
      </c>
      <c r="Q835" s="48">
        <v>2002</v>
      </c>
      <c r="R835" s="49">
        <v>597</v>
      </c>
      <c r="S835" s="48">
        <v>5</v>
      </c>
      <c r="T835" s="48">
        <v>0</v>
      </c>
      <c r="U835" s="48">
        <f t="shared" si="38"/>
        <v>0</v>
      </c>
      <c r="V835" s="50">
        <f t="shared" si="39"/>
        <v>6</v>
      </c>
      <c r="W835" s="51">
        <v>889</v>
      </c>
      <c r="X835" s="51">
        <v>1232</v>
      </c>
      <c r="Y835" s="51">
        <v>0</v>
      </c>
      <c r="Z835" s="32" t="s">
        <v>95</v>
      </c>
      <c r="AA835" s="50"/>
      <c r="AB835" s="52"/>
      <c r="AC835" s="48"/>
      <c r="AD835" s="48"/>
      <c r="AE835" s="48"/>
      <c r="AF835" s="48"/>
    </row>
    <row r="836" spans="1:32" s="36" customFormat="1" ht="14.4" x14ac:dyDescent="0.3">
      <c r="A836" s="32" t="s">
        <v>95</v>
      </c>
      <c r="B836" s="32" t="s">
        <v>95</v>
      </c>
      <c r="C836" s="32" t="s">
        <v>95</v>
      </c>
      <c r="D836" s="32" t="s">
        <v>95</v>
      </c>
      <c r="E836" s="32" t="s">
        <v>95</v>
      </c>
      <c r="F836" s="32" t="s">
        <v>95</v>
      </c>
      <c r="G836" s="32" t="s">
        <v>95</v>
      </c>
      <c r="H836" s="32" t="s">
        <v>95</v>
      </c>
      <c r="I836" s="32" t="s">
        <v>95</v>
      </c>
      <c r="J836" s="32" t="s">
        <v>95</v>
      </c>
      <c r="K836" s="32" t="s">
        <v>95</v>
      </c>
      <c r="L836" s="32" t="s">
        <v>95</v>
      </c>
      <c r="M836" s="48">
        <v>2887</v>
      </c>
      <c r="N836" s="48">
        <v>1</v>
      </c>
      <c r="O836" s="48" t="s">
        <v>592</v>
      </c>
      <c r="P836" s="48">
        <v>2001</v>
      </c>
      <c r="Q836" s="48">
        <v>2002</v>
      </c>
      <c r="R836" s="49">
        <v>250</v>
      </c>
      <c r="S836" s="48">
        <v>10</v>
      </c>
      <c r="T836" s="48">
        <v>1</v>
      </c>
      <c r="U836" s="48">
        <f t="shared" si="38"/>
        <v>0</v>
      </c>
      <c r="V836" s="50">
        <f t="shared" si="39"/>
        <v>3</v>
      </c>
      <c r="W836" s="51">
        <v>739</v>
      </c>
      <c r="X836" s="51">
        <v>499</v>
      </c>
      <c r="Y836" s="51">
        <v>0</v>
      </c>
      <c r="Z836" s="32" t="s">
        <v>95</v>
      </c>
      <c r="AA836" s="50"/>
      <c r="AB836" s="52"/>
      <c r="AC836" s="48"/>
      <c r="AD836" s="48"/>
      <c r="AE836" s="48"/>
      <c r="AF836" s="48"/>
    </row>
    <row r="837" spans="1:32" s="36" customFormat="1" ht="14.4" x14ac:dyDescent="0.3">
      <c r="A837" s="32" t="s">
        <v>95</v>
      </c>
      <c r="B837" s="32" t="s">
        <v>95</v>
      </c>
      <c r="C837" s="32" t="s">
        <v>95</v>
      </c>
      <c r="D837" s="32" t="s">
        <v>95</v>
      </c>
      <c r="E837" s="32" t="s">
        <v>95</v>
      </c>
      <c r="F837" s="32" t="s">
        <v>95</v>
      </c>
      <c r="G837" s="32" t="s">
        <v>95</v>
      </c>
      <c r="H837" s="32" t="s">
        <v>95</v>
      </c>
      <c r="I837" s="32" t="s">
        <v>95</v>
      </c>
      <c r="J837" s="32" t="s">
        <v>95</v>
      </c>
      <c r="K837" s="32" t="s">
        <v>95</v>
      </c>
      <c r="L837" s="32" t="s">
        <v>95</v>
      </c>
      <c r="M837" s="48">
        <v>2888</v>
      </c>
      <c r="N837" s="48">
        <v>1</v>
      </c>
      <c r="O837" s="48" t="s">
        <v>593</v>
      </c>
      <c r="P837" s="48">
        <v>2001</v>
      </c>
      <c r="Q837" s="48">
        <v>2002</v>
      </c>
      <c r="R837" s="49">
        <v>126</v>
      </c>
      <c r="S837" s="48">
        <v>10</v>
      </c>
      <c r="T837" s="48">
        <v>1</v>
      </c>
      <c r="U837" s="48">
        <f t="shared" si="38"/>
        <v>0</v>
      </c>
      <c r="V837" s="50">
        <f t="shared" si="39"/>
        <v>2</v>
      </c>
      <c r="W837" s="51">
        <v>456</v>
      </c>
      <c r="X837" s="51">
        <v>115</v>
      </c>
      <c r="Y837" s="51">
        <v>0</v>
      </c>
      <c r="Z837" s="32" t="s">
        <v>95</v>
      </c>
      <c r="AA837" s="50"/>
      <c r="AB837" s="52"/>
      <c r="AC837" s="48"/>
      <c r="AD837" s="48"/>
      <c r="AE837" s="48"/>
      <c r="AF837" s="48"/>
    </row>
    <row r="838" spans="1:32" s="36" customFormat="1" ht="14.4" x14ac:dyDescent="0.3">
      <c r="A838" s="32" t="s">
        <v>95</v>
      </c>
      <c r="B838" s="32" t="s">
        <v>95</v>
      </c>
      <c r="C838" s="32" t="s">
        <v>95</v>
      </c>
      <c r="D838" s="32" t="s">
        <v>95</v>
      </c>
      <c r="E838" s="32" t="s">
        <v>95</v>
      </c>
      <c r="F838" s="32" t="s">
        <v>95</v>
      </c>
      <c r="G838" s="32" t="s">
        <v>95</v>
      </c>
      <c r="H838" s="32" t="s">
        <v>95</v>
      </c>
      <c r="I838" s="32" t="s">
        <v>95</v>
      </c>
      <c r="J838" s="32" t="s">
        <v>95</v>
      </c>
      <c r="K838" s="32" t="s">
        <v>95</v>
      </c>
      <c r="L838" s="32" t="s">
        <v>95</v>
      </c>
      <c r="M838" s="48">
        <v>2889</v>
      </c>
      <c r="N838" s="48">
        <v>1</v>
      </c>
      <c r="O838" s="48" t="s">
        <v>532</v>
      </c>
      <c r="P838" s="48">
        <v>2001</v>
      </c>
      <c r="Q838" s="48">
        <v>2002</v>
      </c>
      <c r="R838" s="49">
        <v>315</v>
      </c>
      <c r="S838" s="48">
        <v>5</v>
      </c>
      <c r="T838" s="48">
        <v>0</v>
      </c>
      <c r="U838" s="48">
        <f t="shared" si="38"/>
        <v>0</v>
      </c>
      <c r="V838" s="50">
        <f t="shared" si="39"/>
        <v>4</v>
      </c>
      <c r="W838" s="51">
        <v>428</v>
      </c>
      <c r="X838" s="51">
        <v>541</v>
      </c>
      <c r="Y838" s="51">
        <v>0</v>
      </c>
      <c r="Z838" s="32" t="s">
        <v>95</v>
      </c>
      <c r="AA838" s="50"/>
      <c r="AB838" s="52"/>
      <c r="AC838" s="48"/>
      <c r="AD838" s="48"/>
      <c r="AE838" s="48"/>
      <c r="AF838" s="48"/>
    </row>
    <row r="839" spans="1:32" s="36" customFormat="1" ht="14.4" x14ac:dyDescent="0.3">
      <c r="A839" s="32" t="s">
        <v>95</v>
      </c>
      <c r="B839" s="32" t="s">
        <v>95</v>
      </c>
      <c r="C839" s="32" t="s">
        <v>95</v>
      </c>
      <c r="D839" s="32" t="s">
        <v>95</v>
      </c>
      <c r="E839" s="32" t="s">
        <v>95</v>
      </c>
      <c r="F839" s="32" t="s">
        <v>95</v>
      </c>
      <c r="G839" s="32" t="s">
        <v>95</v>
      </c>
      <c r="H839" s="32" t="s">
        <v>95</v>
      </c>
      <c r="I839" s="32" t="s">
        <v>95</v>
      </c>
      <c r="J839" s="32" t="s">
        <v>95</v>
      </c>
      <c r="K839" s="32" t="s">
        <v>95</v>
      </c>
      <c r="L839" s="32" t="s">
        <v>95</v>
      </c>
      <c r="M839" s="48">
        <v>2895</v>
      </c>
      <c r="N839" s="48">
        <v>1</v>
      </c>
      <c r="O839" s="48" t="s">
        <v>594</v>
      </c>
      <c r="P839" s="48">
        <v>2001</v>
      </c>
      <c r="Q839" s="48">
        <v>2002</v>
      </c>
      <c r="R839" s="49">
        <v>50</v>
      </c>
      <c r="S839" s="48">
        <v>10</v>
      </c>
      <c r="T839" s="48">
        <v>1</v>
      </c>
      <c r="U839" s="48">
        <f t="shared" si="38"/>
        <v>0</v>
      </c>
      <c r="V839" s="50">
        <f t="shared" si="39"/>
        <v>1</v>
      </c>
      <c r="W839" s="51">
        <v>1701</v>
      </c>
      <c r="X839" s="51">
        <v>1062</v>
      </c>
      <c r="Y839" s="51">
        <v>0</v>
      </c>
      <c r="Z839" s="32" t="s">
        <v>95</v>
      </c>
      <c r="AA839" s="50"/>
      <c r="AB839" s="52"/>
      <c r="AC839" s="48"/>
      <c r="AD839" s="48"/>
      <c r="AE839" s="48"/>
      <c r="AF839" s="48"/>
    </row>
    <row r="840" spans="1:32" s="36" customFormat="1" ht="14.4" x14ac:dyDescent="0.3">
      <c r="A840" s="32" t="s">
        <v>95</v>
      </c>
      <c r="B840" s="32" t="s">
        <v>95</v>
      </c>
      <c r="C840" s="32" t="s">
        <v>95</v>
      </c>
      <c r="D840" s="32" t="s">
        <v>95</v>
      </c>
      <c r="E840" s="32" t="s">
        <v>95</v>
      </c>
      <c r="F840" s="32" t="s">
        <v>95</v>
      </c>
      <c r="G840" s="32" t="s">
        <v>95</v>
      </c>
      <c r="H840" s="32" t="s">
        <v>95</v>
      </c>
      <c r="I840" s="32" t="s">
        <v>95</v>
      </c>
      <c r="J840" s="32" t="s">
        <v>95</v>
      </c>
      <c r="K840" s="32" t="s">
        <v>95</v>
      </c>
      <c r="L840" s="32" t="s">
        <v>95</v>
      </c>
      <c r="M840" s="48">
        <v>138</v>
      </c>
      <c r="N840" s="48">
        <v>1</v>
      </c>
      <c r="O840" s="48" t="s">
        <v>243</v>
      </c>
      <c r="P840" s="48">
        <v>2001</v>
      </c>
      <c r="Q840" s="48">
        <v>2003</v>
      </c>
      <c r="R840" s="49">
        <v>126</v>
      </c>
      <c r="S840" s="48">
        <v>10</v>
      </c>
      <c r="T840" s="48">
        <v>0</v>
      </c>
      <c r="U840" s="48">
        <f t="shared" si="38"/>
        <v>1</v>
      </c>
      <c r="V840" s="50">
        <f t="shared" si="39"/>
        <v>2</v>
      </c>
      <c r="W840" s="51">
        <v>1984</v>
      </c>
      <c r="X840" s="51">
        <v>2292</v>
      </c>
      <c r="Y840" s="51">
        <v>0</v>
      </c>
      <c r="Z840" s="32" t="s">
        <v>95</v>
      </c>
      <c r="AA840" s="50"/>
      <c r="AB840" s="52"/>
      <c r="AC840" s="48"/>
      <c r="AD840" s="48"/>
      <c r="AE840" s="48"/>
      <c r="AF840" s="48"/>
    </row>
    <row r="841" spans="1:32" s="36" customFormat="1" ht="14.4" x14ac:dyDescent="0.3">
      <c r="A841" s="32" t="s">
        <v>95</v>
      </c>
      <c r="B841" s="32" t="s">
        <v>95</v>
      </c>
      <c r="C841" s="32" t="s">
        <v>95</v>
      </c>
      <c r="D841" s="32" t="s">
        <v>95</v>
      </c>
      <c r="E841" s="32" t="s">
        <v>95</v>
      </c>
      <c r="F841" s="32" t="s">
        <v>95</v>
      </c>
      <c r="G841" s="32" t="s">
        <v>95</v>
      </c>
      <c r="H841" s="32" t="s">
        <v>95</v>
      </c>
      <c r="I841" s="32" t="s">
        <v>95</v>
      </c>
      <c r="J841" s="32" t="s">
        <v>95</v>
      </c>
      <c r="K841" s="32" t="s">
        <v>95</v>
      </c>
      <c r="L841" s="32" t="s">
        <v>95</v>
      </c>
      <c r="M841" s="48">
        <v>294</v>
      </c>
      <c r="N841" s="48">
        <v>1</v>
      </c>
      <c r="O841" s="48" t="s">
        <v>251</v>
      </c>
      <c r="P841" s="48">
        <v>2001</v>
      </c>
      <c r="Q841" s="48">
        <v>2003</v>
      </c>
      <c r="R841" s="49">
        <v>837.38</v>
      </c>
      <c r="S841" s="48">
        <v>5</v>
      </c>
      <c r="T841" s="48">
        <v>1</v>
      </c>
      <c r="U841" s="48">
        <f t="shared" ref="U841:U904" si="40">MAX(0,MIN(1,Q841-P841-1))</f>
        <v>1</v>
      </c>
      <c r="V841" s="50">
        <f t="shared" ref="V841:V904" si="41">MAX(1,MIN(10,INT(R841/100)+1))</f>
        <v>9</v>
      </c>
      <c r="W841" s="51">
        <v>437</v>
      </c>
      <c r="X841" s="51">
        <v>195</v>
      </c>
      <c r="Y841" s="51">
        <v>0</v>
      </c>
      <c r="Z841" s="32" t="s">
        <v>95</v>
      </c>
      <c r="AA841" s="50"/>
      <c r="AB841" s="52"/>
      <c r="AC841" s="48"/>
      <c r="AD841" s="48"/>
      <c r="AE841" s="48"/>
      <c r="AF841" s="48"/>
    </row>
    <row r="842" spans="1:32" s="36" customFormat="1" ht="14.4" x14ac:dyDescent="0.3">
      <c r="A842" s="32" t="s">
        <v>95</v>
      </c>
      <c r="B842" s="32" t="s">
        <v>95</v>
      </c>
      <c r="C842" s="32" t="s">
        <v>95</v>
      </c>
      <c r="D842" s="32" t="s">
        <v>95</v>
      </c>
      <c r="E842" s="32" t="s">
        <v>95</v>
      </c>
      <c r="F842" s="32" t="s">
        <v>95</v>
      </c>
      <c r="G842" s="32" t="s">
        <v>95</v>
      </c>
      <c r="H842" s="32" t="s">
        <v>95</v>
      </c>
      <c r="I842" s="32" t="s">
        <v>95</v>
      </c>
      <c r="J842" s="32" t="s">
        <v>95</v>
      </c>
      <c r="K842" s="32" t="s">
        <v>95</v>
      </c>
      <c r="L842" s="32" t="s">
        <v>95</v>
      </c>
      <c r="M842" s="48">
        <v>345</v>
      </c>
      <c r="N842" s="48">
        <v>1</v>
      </c>
      <c r="O842" s="48" t="s">
        <v>423</v>
      </c>
      <c r="P842" s="48">
        <v>2001</v>
      </c>
      <c r="Q842" s="48">
        <v>2003</v>
      </c>
      <c r="R842" s="49">
        <v>415</v>
      </c>
      <c r="S842" s="48">
        <v>10</v>
      </c>
      <c r="T842" s="48">
        <v>0</v>
      </c>
      <c r="U842" s="48">
        <f t="shared" si="40"/>
        <v>1</v>
      </c>
      <c r="V842" s="50">
        <f t="shared" si="41"/>
        <v>5</v>
      </c>
      <c r="W842" s="51">
        <v>1725</v>
      </c>
      <c r="X842" s="51">
        <v>2071</v>
      </c>
      <c r="Y842" s="51">
        <v>0</v>
      </c>
      <c r="Z842" s="32" t="s">
        <v>95</v>
      </c>
      <c r="AA842" s="50"/>
      <c r="AB842" s="52"/>
      <c r="AC842" s="48"/>
      <c r="AD842" s="48"/>
      <c r="AE842" s="48"/>
      <c r="AF842" s="48"/>
    </row>
    <row r="843" spans="1:32" s="36" customFormat="1" ht="14.4" x14ac:dyDescent="0.3">
      <c r="A843" s="32" t="s">
        <v>95</v>
      </c>
      <c r="B843" s="32" t="s">
        <v>95</v>
      </c>
      <c r="C843" s="32" t="s">
        <v>95</v>
      </c>
      <c r="D843" s="32" t="s">
        <v>95</v>
      </c>
      <c r="E843" s="32" t="s">
        <v>95</v>
      </c>
      <c r="F843" s="32" t="s">
        <v>95</v>
      </c>
      <c r="G843" s="32" t="s">
        <v>95</v>
      </c>
      <c r="H843" s="32" t="s">
        <v>95</v>
      </c>
      <c r="I843" s="32" t="s">
        <v>95</v>
      </c>
      <c r="J843" s="32" t="s">
        <v>95</v>
      </c>
      <c r="K843" s="32" t="s">
        <v>95</v>
      </c>
      <c r="L843" s="32" t="s">
        <v>95</v>
      </c>
      <c r="M843" s="48">
        <v>363</v>
      </c>
      <c r="N843" s="48">
        <v>1</v>
      </c>
      <c r="O843" s="48" t="s">
        <v>595</v>
      </c>
      <c r="P843" s="48">
        <v>2001</v>
      </c>
      <c r="Q843" s="48">
        <v>2003</v>
      </c>
      <c r="R843" s="49">
        <v>1</v>
      </c>
      <c r="S843" s="48">
        <v>10</v>
      </c>
      <c r="T843" s="48">
        <v>1</v>
      </c>
      <c r="U843" s="48">
        <f t="shared" si="40"/>
        <v>1</v>
      </c>
      <c r="V843" s="50">
        <f t="shared" si="41"/>
        <v>1</v>
      </c>
      <c r="W843" s="51">
        <v>140</v>
      </c>
      <c r="X843" s="51">
        <v>23</v>
      </c>
      <c r="Y843" s="51">
        <v>0</v>
      </c>
      <c r="Z843" s="48" t="s">
        <v>782</v>
      </c>
      <c r="AA843" s="50"/>
      <c r="AB843" s="52"/>
      <c r="AC843" s="48"/>
      <c r="AD843" s="48"/>
      <c r="AE843" s="48"/>
      <c r="AF843" s="48"/>
    </row>
    <row r="844" spans="1:32" s="36" customFormat="1" ht="14.4" x14ac:dyDescent="0.3">
      <c r="A844" s="32" t="s">
        <v>95</v>
      </c>
      <c r="B844" s="32" t="s">
        <v>95</v>
      </c>
      <c r="C844" s="32" t="s">
        <v>95</v>
      </c>
      <c r="D844" s="32" t="s">
        <v>95</v>
      </c>
      <c r="E844" s="32" t="s">
        <v>95</v>
      </c>
      <c r="F844" s="32" t="s">
        <v>95</v>
      </c>
      <c r="G844" s="32" t="s">
        <v>95</v>
      </c>
      <c r="H844" s="32" t="s">
        <v>95</v>
      </c>
      <c r="I844" s="32" t="s">
        <v>95</v>
      </c>
      <c r="J844" s="32" t="s">
        <v>95</v>
      </c>
      <c r="K844" s="32" t="s">
        <v>95</v>
      </c>
      <c r="L844" s="32" t="s">
        <v>95</v>
      </c>
      <c r="M844" s="48">
        <v>740</v>
      </c>
      <c r="N844" s="48">
        <v>1</v>
      </c>
      <c r="O844" s="48" t="s">
        <v>401</v>
      </c>
      <c r="P844" s="48">
        <v>2001</v>
      </c>
      <c r="Q844" s="48">
        <v>2003</v>
      </c>
      <c r="R844" s="49">
        <v>444.44</v>
      </c>
      <c r="S844" s="48">
        <v>3</v>
      </c>
      <c r="T844" s="48">
        <v>1</v>
      </c>
      <c r="U844" s="48">
        <f t="shared" si="40"/>
        <v>1</v>
      </c>
      <c r="V844" s="50">
        <f t="shared" si="41"/>
        <v>5</v>
      </c>
      <c r="W844" s="51">
        <v>765</v>
      </c>
      <c r="X844" s="51">
        <v>450</v>
      </c>
      <c r="Y844" s="51">
        <v>0</v>
      </c>
      <c r="Z844" s="32" t="s">
        <v>95</v>
      </c>
      <c r="AA844" s="50"/>
      <c r="AB844" s="52"/>
      <c r="AC844" s="48"/>
      <c r="AD844" s="48"/>
      <c r="AE844" s="48"/>
      <c r="AF844" s="48"/>
    </row>
    <row r="845" spans="1:32" s="36" customFormat="1" ht="14.4" x14ac:dyDescent="0.3">
      <c r="A845" s="32" t="s">
        <v>95</v>
      </c>
      <c r="B845" s="32" t="s">
        <v>95</v>
      </c>
      <c r="C845" s="32" t="s">
        <v>95</v>
      </c>
      <c r="D845" s="32" t="s">
        <v>95</v>
      </c>
      <c r="E845" s="32" t="s">
        <v>95</v>
      </c>
      <c r="F845" s="32" t="s">
        <v>95</v>
      </c>
      <c r="G845" s="32" t="s">
        <v>95</v>
      </c>
      <c r="H845" s="32" t="s">
        <v>95</v>
      </c>
      <c r="I845" s="32" t="s">
        <v>95</v>
      </c>
      <c r="J845" s="32" t="s">
        <v>95</v>
      </c>
      <c r="K845" s="32" t="s">
        <v>95</v>
      </c>
      <c r="L845" s="32" t="s">
        <v>95</v>
      </c>
      <c r="M845" s="48">
        <v>6</v>
      </c>
      <c r="N845" s="48">
        <v>3</v>
      </c>
      <c r="O845" s="48" t="s">
        <v>596</v>
      </c>
      <c r="P845" s="48">
        <v>2002</v>
      </c>
      <c r="Q845" s="48">
        <v>2003</v>
      </c>
      <c r="R845" s="49">
        <v>415</v>
      </c>
      <c r="S845" s="48">
        <v>10</v>
      </c>
      <c r="T845" s="48">
        <v>0</v>
      </c>
      <c r="U845" s="48">
        <f t="shared" si="40"/>
        <v>0</v>
      </c>
      <c r="V845" s="50">
        <f t="shared" si="41"/>
        <v>5</v>
      </c>
      <c r="W845" s="51">
        <v>4018</v>
      </c>
      <c r="X845" s="51">
        <v>4296</v>
      </c>
      <c r="Y845" s="51">
        <v>0</v>
      </c>
      <c r="Z845" s="32" t="s">
        <v>95</v>
      </c>
      <c r="AA845" s="50"/>
      <c r="AB845" s="52"/>
      <c r="AC845" s="48"/>
      <c r="AD845" s="48"/>
      <c r="AE845" s="48"/>
      <c r="AF845" s="48"/>
    </row>
    <row r="846" spans="1:32" s="36" customFormat="1" ht="14.4" x14ac:dyDescent="0.3">
      <c r="A846" s="32" t="s">
        <v>95</v>
      </c>
      <c r="B846" s="32" t="s">
        <v>95</v>
      </c>
      <c r="C846" s="32" t="s">
        <v>95</v>
      </c>
      <c r="D846" s="32" t="s">
        <v>95</v>
      </c>
      <c r="E846" s="32" t="s">
        <v>95</v>
      </c>
      <c r="F846" s="32" t="s">
        <v>95</v>
      </c>
      <c r="G846" s="32" t="s">
        <v>95</v>
      </c>
      <c r="H846" s="32" t="s">
        <v>95</v>
      </c>
      <c r="I846" s="32" t="s">
        <v>95</v>
      </c>
      <c r="J846" s="32" t="s">
        <v>95</v>
      </c>
      <c r="K846" s="32" t="s">
        <v>95</v>
      </c>
      <c r="L846" s="32" t="s">
        <v>95</v>
      </c>
      <c r="M846" s="48">
        <v>6</v>
      </c>
      <c r="N846" s="48">
        <v>3</v>
      </c>
      <c r="O846" s="48" t="s">
        <v>596</v>
      </c>
      <c r="P846" s="48">
        <v>2002</v>
      </c>
      <c r="Q846" s="48">
        <v>2003</v>
      </c>
      <c r="R846" s="49">
        <v>205.37</v>
      </c>
      <c r="S846" s="48">
        <v>10</v>
      </c>
      <c r="T846" s="48">
        <v>0</v>
      </c>
      <c r="U846" s="48">
        <f t="shared" si="40"/>
        <v>0</v>
      </c>
      <c r="V846" s="50">
        <f t="shared" si="41"/>
        <v>3</v>
      </c>
      <c r="W846" s="51">
        <v>3675</v>
      </c>
      <c r="X846" s="51">
        <v>4612</v>
      </c>
      <c r="Y846" s="51">
        <v>0</v>
      </c>
      <c r="Z846" s="48" t="s">
        <v>783</v>
      </c>
      <c r="AA846" s="50"/>
      <c r="AB846" s="52"/>
      <c r="AC846" s="48"/>
      <c r="AD846" s="48"/>
      <c r="AE846" s="48"/>
      <c r="AF846" s="48"/>
    </row>
    <row r="847" spans="1:32" s="36" customFormat="1" ht="14.4" x14ac:dyDescent="0.3">
      <c r="A847" s="32" t="s">
        <v>95</v>
      </c>
      <c r="B847" s="32" t="s">
        <v>95</v>
      </c>
      <c r="C847" s="32" t="s">
        <v>95</v>
      </c>
      <c r="D847" s="32" t="s">
        <v>95</v>
      </c>
      <c r="E847" s="32" t="s">
        <v>95</v>
      </c>
      <c r="F847" s="32" t="s">
        <v>95</v>
      </c>
      <c r="G847" s="32" t="s">
        <v>95</v>
      </c>
      <c r="H847" s="32" t="s">
        <v>95</v>
      </c>
      <c r="I847" s="32" t="s">
        <v>95</v>
      </c>
      <c r="J847" s="32" t="s">
        <v>95</v>
      </c>
      <c r="K847" s="32" t="s">
        <v>95</v>
      </c>
      <c r="L847" s="32" t="s">
        <v>95</v>
      </c>
      <c r="M847" s="48">
        <v>11</v>
      </c>
      <c r="N847" s="48">
        <v>1</v>
      </c>
      <c r="O847" s="48" t="s">
        <v>311</v>
      </c>
      <c r="P847" s="48">
        <v>2002</v>
      </c>
      <c r="Q847" s="48">
        <v>2003</v>
      </c>
      <c r="R847" s="49">
        <v>465</v>
      </c>
      <c r="S847" s="48">
        <v>5</v>
      </c>
      <c r="T847" s="48">
        <v>1</v>
      </c>
      <c r="U847" s="48">
        <f t="shared" si="40"/>
        <v>0</v>
      </c>
      <c r="V847" s="50">
        <f t="shared" si="41"/>
        <v>5</v>
      </c>
      <c r="W847" s="51">
        <v>51260</v>
      </c>
      <c r="X847" s="51">
        <v>42744</v>
      </c>
      <c r="Y847" s="51">
        <v>0</v>
      </c>
      <c r="Z847" s="48" t="s">
        <v>784</v>
      </c>
      <c r="AA847" s="50"/>
      <c r="AB847" s="52"/>
      <c r="AC847" s="48"/>
      <c r="AD847" s="48"/>
      <c r="AE847" s="48"/>
      <c r="AF847" s="48"/>
    </row>
    <row r="848" spans="1:32" s="36" customFormat="1" ht="14.4" x14ac:dyDescent="0.3">
      <c r="A848" s="32" t="s">
        <v>95</v>
      </c>
      <c r="B848" s="32" t="s">
        <v>95</v>
      </c>
      <c r="C848" s="32" t="s">
        <v>95</v>
      </c>
      <c r="D848" s="32" t="s">
        <v>95</v>
      </c>
      <c r="E848" s="32" t="s">
        <v>95</v>
      </c>
      <c r="F848" s="32" t="s">
        <v>95</v>
      </c>
      <c r="G848" s="32" t="s">
        <v>95</v>
      </c>
      <c r="H848" s="32" t="s">
        <v>95</v>
      </c>
      <c r="I848" s="32" t="s">
        <v>95</v>
      </c>
      <c r="J848" s="32" t="s">
        <v>95</v>
      </c>
      <c r="K848" s="32" t="s">
        <v>95</v>
      </c>
      <c r="L848" s="32" t="s">
        <v>95</v>
      </c>
      <c r="M848" s="48">
        <v>11</v>
      </c>
      <c r="N848" s="48">
        <v>1</v>
      </c>
      <c r="O848" s="48" t="s">
        <v>311</v>
      </c>
      <c r="P848" s="48">
        <v>2002</v>
      </c>
      <c r="Q848" s="48">
        <v>2003</v>
      </c>
      <c r="R848" s="49">
        <v>88</v>
      </c>
      <c r="S848" s="48">
        <v>5</v>
      </c>
      <c r="T848" s="48">
        <v>1</v>
      </c>
      <c r="U848" s="48">
        <f t="shared" si="40"/>
        <v>0</v>
      </c>
      <c r="V848" s="50">
        <f t="shared" si="41"/>
        <v>1</v>
      </c>
      <c r="W848" s="51">
        <v>49958</v>
      </c>
      <c r="X848" s="51">
        <v>43343</v>
      </c>
      <c r="Y848" s="51">
        <v>0</v>
      </c>
      <c r="Z848" s="32" t="s">
        <v>95</v>
      </c>
      <c r="AA848" s="50"/>
      <c r="AB848" s="52"/>
      <c r="AC848" s="48"/>
      <c r="AD848" s="48"/>
      <c r="AE848" s="48"/>
      <c r="AF848" s="48"/>
    </row>
    <row r="849" spans="1:32" s="36" customFormat="1" ht="14.4" x14ac:dyDescent="0.3">
      <c r="A849" s="32" t="s">
        <v>95</v>
      </c>
      <c r="B849" s="32" t="s">
        <v>95</v>
      </c>
      <c r="C849" s="32" t="s">
        <v>95</v>
      </c>
      <c r="D849" s="32" t="s">
        <v>95</v>
      </c>
      <c r="E849" s="32" t="s">
        <v>95</v>
      </c>
      <c r="F849" s="32" t="s">
        <v>95</v>
      </c>
      <c r="G849" s="32" t="s">
        <v>95</v>
      </c>
      <c r="H849" s="32" t="s">
        <v>95</v>
      </c>
      <c r="I849" s="32" t="s">
        <v>95</v>
      </c>
      <c r="J849" s="32" t="s">
        <v>95</v>
      </c>
      <c r="K849" s="32" t="s">
        <v>95</v>
      </c>
      <c r="L849" s="32" t="s">
        <v>95</v>
      </c>
      <c r="M849" s="48">
        <v>11</v>
      </c>
      <c r="N849" s="48">
        <v>1</v>
      </c>
      <c r="O849" s="48" t="s">
        <v>311</v>
      </c>
      <c r="P849" s="48">
        <v>2002</v>
      </c>
      <c r="Q849" s="48">
        <v>2003</v>
      </c>
      <c r="R849" s="49">
        <v>70</v>
      </c>
      <c r="S849" s="48">
        <v>5</v>
      </c>
      <c r="T849" s="48">
        <v>0</v>
      </c>
      <c r="U849" s="48">
        <f t="shared" si="40"/>
        <v>0</v>
      </c>
      <c r="V849" s="50">
        <f t="shared" si="41"/>
        <v>1</v>
      </c>
      <c r="W849" s="51">
        <v>45157</v>
      </c>
      <c r="X849" s="51">
        <v>48092</v>
      </c>
      <c r="Y849" s="51">
        <v>0</v>
      </c>
      <c r="Z849" s="32" t="s">
        <v>95</v>
      </c>
      <c r="AA849" s="50"/>
      <c r="AB849" s="52"/>
      <c r="AC849" s="48"/>
      <c r="AD849" s="48"/>
      <c r="AE849" s="48"/>
      <c r="AF849" s="48"/>
    </row>
    <row r="850" spans="1:32" s="36" customFormat="1" ht="14.4" x14ac:dyDescent="0.3">
      <c r="A850" s="32" t="s">
        <v>95</v>
      </c>
      <c r="B850" s="32" t="s">
        <v>95</v>
      </c>
      <c r="C850" s="32" t="s">
        <v>95</v>
      </c>
      <c r="D850" s="32" t="s">
        <v>95</v>
      </c>
      <c r="E850" s="32" t="s">
        <v>95</v>
      </c>
      <c r="F850" s="32" t="s">
        <v>95</v>
      </c>
      <c r="G850" s="32" t="s">
        <v>95</v>
      </c>
      <c r="H850" s="32" t="s">
        <v>95</v>
      </c>
      <c r="I850" s="32" t="s">
        <v>95</v>
      </c>
      <c r="J850" s="32" t="s">
        <v>95</v>
      </c>
      <c r="K850" s="32" t="s">
        <v>95</v>
      </c>
      <c r="L850" s="32" t="s">
        <v>95</v>
      </c>
      <c r="M850" s="48">
        <v>11</v>
      </c>
      <c r="N850" s="48">
        <v>1</v>
      </c>
      <c r="O850" s="48" t="s">
        <v>311</v>
      </c>
      <c r="P850" s="48">
        <v>2002</v>
      </c>
      <c r="Q850" s="48">
        <v>2003</v>
      </c>
      <c r="R850" s="49">
        <v>40</v>
      </c>
      <c r="S850" s="48">
        <v>5</v>
      </c>
      <c r="T850" s="48">
        <v>0</v>
      </c>
      <c r="U850" s="48">
        <f t="shared" si="40"/>
        <v>0</v>
      </c>
      <c r="V850" s="50">
        <f t="shared" si="41"/>
        <v>1</v>
      </c>
      <c r="W850" s="51">
        <v>40955</v>
      </c>
      <c r="X850" s="51">
        <v>48649</v>
      </c>
      <c r="Y850" s="51">
        <v>0</v>
      </c>
      <c r="Z850" s="32" t="s">
        <v>95</v>
      </c>
      <c r="AA850" s="50"/>
      <c r="AB850" s="52"/>
      <c r="AC850" s="48"/>
      <c r="AD850" s="48"/>
      <c r="AE850" s="48"/>
      <c r="AF850" s="48"/>
    </row>
    <row r="851" spans="1:32" s="36" customFormat="1" ht="14.4" x14ac:dyDescent="0.3">
      <c r="A851" s="32" t="s">
        <v>95</v>
      </c>
      <c r="B851" s="32" t="s">
        <v>95</v>
      </c>
      <c r="C851" s="32" t="s">
        <v>95</v>
      </c>
      <c r="D851" s="32" t="s">
        <v>95</v>
      </c>
      <c r="E851" s="32" t="s">
        <v>95</v>
      </c>
      <c r="F851" s="32" t="s">
        <v>95</v>
      </c>
      <c r="G851" s="32" t="s">
        <v>95</v>
      </c>
      <c r="H851" s="32" t="s">
        <v>95</v>
      </c>
      <c r="I851" s="32" t="s">
        <v>95</v>
      </c>
      <c r="J851" s="32" t="s">
        <v>95</v>
      </c>
      <c r="K851" s="32" t="s">
        <v>95</v>
      </c>
      <c r="L851" s="32" t="s">
        <v>95</v>
      </c>
      <c r="M851" s="48">
        <v>12</v>
      </c>
      <c r="N851" s="48">
        <v>1</v>
      </c>
      <c r="O851" s="48" t="s">
        <v>485</v>
      </c>
      <c r="P851" s="48">
        <v>2002</v>
      </c>
      <c r="Q851" s="48">
        <v>2003</v>
      </c>
      <c r="R851" s="49">
        <v>426.03</v>
      </c>
      <c r="S851" s="48">
        <v>10</v>
      </c>
      <c r="T851" s="48">
        <v>0</v>
      </c>
      <c r="U851" s="48">
        <f t="shared" si="40"/>
        <v>0</v>
      </c>
      <c r="V851" s="50">
        <f t="shared" si="41"/>
        <v>5</v>
      </c>
      <c r="W851" s="51">
        <v>5177</v>
      </c>
      <c r="X851" s="51">
        <v>8031</v>
      </c>
      <c r="Y851" s="51">
        <v>0</v>
      </c>
      <c r="Z851" s="32" t="s">
        <v>95</v>
      </c>
      <c r="AA851" s="50"/>
      <c r="AB851" s="52"/>
      <c r="AC851" s="48"/>
      <c r="AD851" s="48"/>
      <c r="AE851" s="48"/>
      <c r="AF851" s="48"/>
    </row>
    <row r="852" spans="1:32" s="36" customFormat="1" ht="14.4" x14ac:dyDescent="0.3">
      <c r="A852" s="32" t="s">
        <v>95</v>
      </c>
      <c r="B852" s="32" t="s">
        <v>95</v>
      </c>
      <c r="C852" s="32" t="s">
        <v>95</v>
      </c>
      <c r="D852" s="32" t="s">
        <v>95</v>
      </c>
      <c r="E852" s="32" t="s">
        <v>95</v>
      </c>
      <c r="F852" s="32" t="s">
        <v>95</v>
      </c>
      <c r="G852" s="32" t="s">
        <v>95</v>
      </c>
      <c r="H852" s="32" t="s">
        <v>95</v>
      </c>
      <c r="I852" s="32" t="s">
        <v>95</v>
      </c>
      <c r="J852" s="32" t="s">
        <v>95</v>
      </c>
      <c r="K852" s="32" t="s">
        <v>95</v>
      </c>
      <c r="L852" s="32" t="s">
        <v>95</v>
      </c>
      <c r="M852" s="48">
        <v>14</v>
      </c>
      <c r="N852" s="48">
        <v>1</v>
      </c>
      <c r="O852" s="48" t="s">
        <v>264</v>
      </c>
      <c r="P852" s="48">
        <v>2002</v>
      </c>
      <c r="Q852" s="48">
        <v>2003</v>
      </c>
      <c r="R852" s="49">
        <v>406.18</v>
      </c>
      <c r="S852" s="48">
        <v>9</v>
      </c>
      <c r="T852" s="48">
        <v>1</v>
      </c>
      <c r="U852" s="48">
        <f t="shared" si="40"/>
        <v>0</v>
      </c>
      <c r="V852" s="50">
        <f t="shared" si="41"/>
        <v>5</v>
      </c>
      <c r="W852" s="51">
        <v>4198</v>
      </c>
      <c r="X852" s="51">
        <v>2935</v>
      </c>
      <c r="Y852" s="51">
        <v>0</v>
      </c>
      <c r="Z852" s="32" t="s">
        <v>95</v>
      </c>
      <c r="AA852" s="50"/>
      <c r="AB852" s="52"/>
      <c r="AC852" s="48"/>
      <c r="AD852" s="48"/>
      <c r="AE852" s="48"/>
      <c r="AF852" s="48"/>
    </row>
    <row r="853" spans="1:32" s="36" customFormat="1" ht="14.4" x14ac:dyDescent="0.3">
      <c r="A853" s="32" t="s">
        <v>95</v>
      </c>
      <c r="B853" s="32" t="s">
        <v>95</v>
      </c>
      <c r="C853" s="32" t="s">
        <v>95</v>
      </c>
      <c r="D853" s="32" t="s">
        <v>95</v>
      </c>
      <c r="E853" s="32" t="s">
        <v>95</v>
      </c>
      <c r="F853" s="32" t="s">
        <v>95</v>
      </c>
      <c r="G853" s="32" t="s">
        <v>95</v>
      </c>
      <c r="H853" s="32" t="s">
        <v>95</v>
      </c>
      <c r="I853" s="32" t="s">
        <v>95</v>
      </c>
      <c r="J853" s="32" t="s">
        <v>95</v>
      </c>
      <c r="K853" s="32" t="s">
        <v>95</v>
      </c>
      <c r="L853" s="32" t="s">
        <v>95</v>
      </c>
      <c r="M853" s="48">
        <v>15</v>
      </c>
      <c r="N853" s="48">
        <v>1</v>
      </c>
      <c r="O853" s="48" t="s">
        <v>265</v>
      </c>
      <c r="P853" s="48">
        <v>2002</v>
      </c>
      <c r="Q853" s="48">
        <v>2003</v>
      </c>
      <c r="R853" s="49">
        <v>500</v>
      </c>
      <c r="S853" s="48">
        <v>10</v>
      </c>
      <c r="T853" s="48">
        <v>0</v>
      </c>
      <c r="U853" s="48">
        <f t="shared" si="40"/>
        <v>0</v>
      </c>
      <c r="V853" s="50">
        <f t="shared" si="41"/>
        <v>6</v>
      </c>
      <c r="W853" s="51">
        <v>2837</v>
      </c>
      <c r="X853" s="51">
        <v>3404</v>
      </c>
      <c r="Y853" s="51">
        <v>0</v>
      </c>
      <c r="Z853" s="32" t="s">
        <v>95</v>
      </c>
      <c r="AA853" s="50"/>
      <c r="AB853" s="52"/>
      <c r="AC853" s="48"/>
      <c r="AD853" s="48"/>
      <c r="AE853" s="48"/>
      <c r="AF853" s="48"/>
    </row>
    <row r="854" spans="1:32" s="36" customFormat="1" ht="14.4" x14ac:dyDescent="0.3">
      <c r="A854" s="32" t="s">
        <v>95</v>
      </c>
      <c r="B854" s="32" t="s">
        <v>95</v>
      </c>
      <c r="C854" s="32" t="s">
        <v>95</v>
      </c>
      <c r="D854" s="32" t="s">
        <v>95</v>
      </c>
      <c r="E854" s="32" t="s">
        <v>95</v>
      </c>
      <c r="F854" s="32" t="s">
        <v>95</v>
      </c>
      <c r="G854" s="32" t="s">
        <v>95</v>
      </c>
      <c r="H854" s="32" t="s">
        <v>95</v>
      </c>
      <c r="I854" s="32" t="s">
        <v>95</v>
      </c>
      <c r="J854" s="32" t="s">
        <v>95</v>
      </c>
      <c r="K854" s="32" t="s">
        <v>95</v>
      </c>
      <c r="L854" s="32" t="s">
        <v>95</v>
      </c>
      <c r="M854" s="48">
        <v>16</v>
      </c>
      <c r="N854" s="48">
        <v>1</v>
      </c>
      <c r="O854" s="48" t="s">
        <v>235</v>
      </c>
      <c r="P854" s="48">
        <v>2002</v>
      </c>
      <c r="Q854" s="48">
        <v>2003</v>
      </c>
      <c r="R854" s="49">
        <v>420</v>
      </c>
      <c r="S854" s="48">
        <v>10</v>
      </c>
      <c r="T854" s="48">
        <v>1</v>
      </c>
      <c r="U854" s="48">
        <f t="shared" si="40"/>
        <v>0</v>
      </c>
      <c r="V854" s="50">
        <f t="shared" si="41"/>
        <v>5</v>
      </c>
      <c r="W854" s="51">
        <v>3149</v>
      </c>
      <c r="X854" s="51">
        <v>2063</v>
      </c>
      <c r="Y854" s="51">
        <v>0</v>
      </c>
      <c r="Z854" s="48" t="s">
        <v>1</v>
      </c>
      <c r="AA854" s="50"/>
      <c r="AB854" s="52"/>
      <c r="AC854" s="48"/>
      <c r="AD854" s="48"/>
      <c r="AE854" s="48"/>
      <c r="AF854" s="48"/>
    </row>
    <row r="855" spans="1:32" s="36" customFormat="1" ht="14.4" x14ac:dyDescent="0.3">
      <c r="A855" s="32" t="s">
        <v>95</v>
      </c>
      <c r="B855" s="32" t="s">
        <v>95</v>
      </c>
      <c r="C855" s="32" t="s">
        <v>95</v>
      </c>
      <c r="D855" s="32" t="s">
        <v>95</v>
      </c>
      <c r="E855" s="32" t="s">
        <v>95</v>
      </c>
      <c r="F855" s="32" t="s">
        <v>95</v>
      </c>
      <c r="G855" s="32" t="s">
        <v>95</v>
      </c>
      <c r="H855" s="32" t="s">
        <v>95</v>
      </c>
      <c r="I855" s="32" t="s">
        <v>95</v>
      </c>
      <c r="J855" s="32" t="s">
        <v>95</v>
      </c>
      <c r="K855" s="32" t="s">
        <v>95</v>
      </c>
      <c r="L855" s="32" t="s">
        <v>95</v>
      </c>
      <c r="M855" s="48">
        <v>16</v>
      </c>
      <c r="N855" s="48">
        <v>1</v>
      </c>
      <c r="O855" s="48" t="s">
        <v>235</v>
      </c>
      <c r="P855" s="48">
        <v>2002</v>
      </c>
      <c r="Q855" s="48">
        <v>2003</v>
      </c>
      <c r="R855" s="49">
        <v>90</v>
      </c>
      <c r="S855" s="48">
        <v>10</v>
      </c>
      <c r="T855" s="48">
        <v>1</v>
      </c>
      <c r="U855" s="48">
        <f t="shared" si="40"/>
        <v>0</v>
      </c>
      <c r="V855" s="50">
        <f t="shared" si="41"/>
        <v>1</v>
      </c>
      <c r="W855" s="51">
        <v>2987</v>
      </c>
      <c r="X855" s="51">
        <v>2168</v>
      </c>
      <c r="Y855" s="51">
        <v>0</v>
      </c>
      <c r="Z855" s="48" t="s">
        <v>1</v>
      </c>
      <c r="AA855" s="50"/>
      <c r="AB855" s="52"/>
      <c r="AC855" s="48"/>
      <c r="AD855" s="48"/>
      <c r="AE855" s="48"/>
      <c r="AF855" s="48"/>
    </row>
    <row r="856" spans="1:32" s="36" customFormat="1" ht="14.4" x14ac:dyDescent="0.3">
      <c r="A856" s="32" t="s">
        <v>95</v>
      </c>
      <c r="B856" s="32" t="s">
        <v>95</v>
      </c>
      <c r="C856" s="32" t="s">
        <v>95</v>
      </c>
      <c r="D856" s="32" t="s">
        <v>95</v>
      </c>
      <c r="E856" s="32" t="s">
        <v>95</v>
      </c>
      <c r="F856" s="32" t="s">
        <v>95</v>
      </c>
      <c r="G856" s="32" t="s">
        <v>95</v>
      </c>
      <c r="H856" s="32" t="s">
        <v>95</v>
      </c>
      <c r="I856" s="32" t="s">
        <v>95</v>
      </c>
      <c r="J856" s="32" t="s">
        <v>95</v>
      </c>
      <c r="K856" s="32" t="s">
        <v>95</v>
      </c>
      <c r="L856" s="32" t="s">
        <v>95</v>
      </c>
      <c r="M856" s="48">
        <v>77</v>
      </c>
      <c r="N856" s="48">
        <v>1</v>
      </c>
      <c r="O856" s="48" t="s">
        <v>266</v>
      </c>
      <c r="P856" s="48">
        <v>2002</v>
      </c>
      <c r="Q856" s="48">
        <v>2003</v>
      </c>
      <c r="R856" s="49">
        <v>350</v>
      </c>
      <c r="S856" s="48">
        <v>7</v>
      </c>
      <c r="T856" s="48">
        <v>1</v>
      </c>
      <c r="U856" s="48">
        <f t="shared" si="40"/>
        <v>0</v>
      </c>
      <c r="V856" s="50">
        <f t="shared" si="41"/>
        <v>4</v>
      </c>
      <c r="W856" s="51">
        <v>12037</v>
      </c>
      <c r="X856" s="51">
        <v>9213</v>
      </c>
      <c r="Y856" s="51">
        <v>0</v>
      </c>
      <c r="Z856" s="48" t="s">
        <v>1</v>
      </c>
      <c r="AA856" s="50"/>
      <c r="AB856" s="52"/>
      <c r="AC856" s="48"/>
      <c r="AD856" s="48"/>
      <c r="AE856" s="48"/>
      <c r="AF856" s="48"/>
    </row>
    <row r="857" spans="1:32" s="36" customFormat="1" ht="14.4" x14ac:dyDescent="0.3">
      <c r="A857" s="32" t="s">
        <v>95</v>
      </c>
      <c r="B857" s="32" t="s">
        <v>95</v>
      </c>
      <c r="C857" s="32" t="s">
        <v>95</v>
      </c>
      <c r="D857" s="32" t="s">
        <v>95</v>
      </c>
      <c r="E857" s="32" t="s">
        <v>95</v>
      </c>
      <c r="F857" s="32" t="s">
        <v>95</v>
      </c>
      <c r="G857" s="32" t="s">
        <v>95</v>
      </c>
      <c r="H857" s="32" t="s">
        <v>95</v>
      </c>
      <c r="I857" s="32" t="s">
        <v>95</v>
      </c>
      <c r="J857" s="32" t="s">
        <v>95</v>
      </c>
      <c r="K857" s="32" t="s">
        <v>95</v>
      </c>
      <c r="L857" s="32" t="s">
        <v>95</v>
      </c>
      <c r="M857" s="48">
        <v>93</v>
      </c>
      <c r="N857" s="48">
        <v>1</v>
      </c>
      <c r="O857" s="48" t="s">
        <v>268</v>
      </c>
      <c r="P857" s="48">
        <v>2002</v>
      </c>
      <c r="Q857" s="48">
        <v>2003</v>
      </c>
      <c r="R857" s="49">
        <v>300</v>
      </c>
      <c r="S857" s="48">
        <v>10</v>
      </c>
      <c r="T857" s="48">
        <v>0</v>
      </c>
      <c r="U857" s="48">
        <f t="shared" si="40"/>
        <v>0</v>
      </c>
      <c r="V857" s="50">
        <f t="shared" si="41"/>
        <v>4</v>
      </c>
      <c r="W857" s="51">
        <v>848</v>
      </c>
      <c r="X857" s="51">
        <v>863</v>
      </c>
      <c r="Y857" s="51">
        <v>0</v>
      </c>
      <c r="Z857" s="32" t="s">
        <v>95</v>
      </c>
      <c r="AA857" s="50"/>
      <c r="AB857" s="52"/>
      <c r="AC857" s="48"/>
      <c r="AD857" s="48"/>
      <c r="AE857" s="48"/>
      <c r="AF857" s="48"/>
    </row>
    <row r="858" spans="1:32" s="36" customFormat="1" ht="14.4" x14ac:dyDescent="0.3">
      <c r="A858" s="32" t="s">
        <v>95</v>
      </c>
      <c r="B858" s="32" t="s">
        <v>95</v>
      </c>
      <c r="C858" s="32" t="s">
        <v>95</v>
      </c>
      <c r="D858" s="32" t="s">
        <v>95</v>
      </c>
      <c r="E858" s="32" t="s">
        <v>95</v>
      </c>
      <c r="F858" s="32" t="s">
        <v>95</v>
      </c>
      <c r="G858" s="32" t="s">
        <v>95</v>
      </c>
      <c r="H858" s="32" t="s">
        <v>95</v>
      </c>
      <c r="I858" s="32" t="s">
        <v>95</v>
      </c>
      <c r="J858" s="32" t="s">
        <v>95</v>
      </c>
      <c r="K858" s="32" t="s">
        <v>95</v>
      </c>
      <c r="L858" s="32" t="s">
        <v>95</v>
      </c>
      <c r="M858" s="48">
        <v>99</v>
      </c>
      <c r="N858" s="48">
        <v>1</v>
      </c>
      <c r="O858" s="48" t="s">
        <v>315</v>
      </c>
      <c r="P858" s="48">
        <v>2002</v>
      </c>
      <c r="Q858" s="48">
        <v>2003</v>
      </c>
      <c r="R858" s="49">
        <v>280</v>
      </c>
      <c r="S858" s="48">
        <v>5</v>
      </c>
      <c r="T858" s="48">
        <v>0</v>
      </c>
      <c r="U858" s="48">
        <f t="shared" si="40"/>
        <v>0</v>
      </c>
      <c r="V858" s="50">
        <f t="shared" si="41"/>
        <v>3</v>
      </c>
      <c r="W858" s="51">
        <v>951</v>
      </c>
      <c r="X858" s="51">
        <v>1094</v>
      </c>
      <c r="Y858" s="51">
        <v>0</v>
      </c>
      <c r="Z858" s="32" t="s">
        <v>95</v>
      </c>
      <c r="AA858" s="50"/>
      <c r="AB858" s="52"/>
      <c r="AC858" s="48"/>
      <c r="AD858" s="48"/>
      <c r="AE858" s="48"/>
      <c r="AF858" s="48"/>
    </row>
    <row r="859" spans="1:32" s="36" customFormat="1" ht="14.4" x14ac:dyDescent="0.3">
      <c r="A859" s="32" t="s">
        <v>95</v>
      </c>
      <c r="B859" s="32" t="s">
        <v>95</v>
      </c>
      <c r="C859" s="32" t="s">
        <v>95</v>
      </c>
      <c r="D859" s="32" t="s">
        <v>95</v>
      </c>
      <c r="E859" s="32" t="s">
        <v>95</v>
      </c>
      <c r="F859" s="32" t="s">
        <v>95</v>
      </c>
      <c r="G859" s="32" t="s">
        <v>95</v>
      </c>
      <c r="H859" s="32" t="s">
        <v>95</v>
      </c>
      <c r="I859" s="32" t="s">
        <v>95</v>
      </c>
      <c r="J859" s="32" t="s">
        <v>95</v>
      </c>
      <c r="K859" s="32" t="s">
        <v>95</v>
      </c>
      <c r="L859" s="32" t="s">
        <v>95</v>
      </c>
      <c r="M859" s="48">
        <v>100</v>
      </c>
      <c r="N859" s="48">
        <v>1</v>
      </c>
      <c r="O859" s="48" t="s">
        <v>316</v>
      </c>
      <c r="P859" s="48">
        <v>2002</v>
      </c>
      <c r="Q859" s="48">
        <v>2003</v>
      </c>
      <c r="R859" s="49">
        <v>126</v>
      </c>
      <c r="S859" s="48">
        <v>6</v>
      </c>
      <c r="T859" s="48">
        <v>0</v>
      </c>
      <c r="U859" s="48">
        <f t="shared" si="40"/>
        <v>0</v>
      </c>
      <c r="V859" s="50">
        <f t="shared" si="41"/>
        <v>2</v>
      </c>
      <c r="W859" s="51">
        <v>319</v>
      </c>
      <c r="X859" s="51">
        <v>377</v>
      </c>
      <c r="Y859" s="51">
        <v>0</v>
      </c>
      <c r="Z859" s="32" t="s">
        <v>95</v>
      </c>
      <c r="AA859" s="50"/>
      <c r="AB859" s="52"/>
      <c r="AC859" s="48"/>
      <c r="AD859" s="48"/>
      <c r="AE859" s="48"/>
      <c r="AF859" s="48"/>
    </row>
    <row r="860" spans="1:32" s="36" customFormat="1" ht="14.4" x14ac:dyDescent="0.3">
      <c r="A860" s="32" t="s">
        <v>95</v>
      </c>
      <c r="B860" s="32" t="s">
        <v>95</v>
      </c>
      <c r="C860" s="32" t="s">
        <v>95</v>
      </c>
      <c r="D860" s="32" t="s">
        <v>95</v>
      </c>
      <c r="E860" s="32" t="s">
        <v>95</v>
      </c>
      <c r="F860" s="32" t="s">
        <v>95</v>
      </c>
      <c r="G860" s="32" t="s">
        <v>95</v>
      </c>
      <c r="H860" s="32" t="s">
        <v>95</v>
      </c>
      <c r="I860" s="32" t="s">
        <v>95</v>
      </c>
      <c r="J860" s="32" t="s">
        <v>95</v>
      </c>
      <c r="K860" s="32" t="s">
        <v>95</v>
      </c>
      <c r="L860" s="32" t="s">
        <v>95</v>
      </c>
      <c r="M860" s="48">
        <v>108</v>
      </c>
      <c r="N860" s="48">
        <v>1</v>
      </c>
      <c r="O860" s="48" t="s">
        <v>597</v>
      </c>
      <c r="P860" s="48">
        <v>2002</v>
      </c>
      <c r="Q860" s="48">
        <v>2003</v>
      </c>
      <c r="R860" s="49">
        <v>530</v>
      </c>
      <c r="S860" s="48">
        <v>6</v>
      </c>
      <c r="T860" s="48">
        <v>0</v>
      </c>
      <c r="U860" s="48">
        <f t="shared" si="40"/>
        <v>0</v>
      </c>
      <c r="V860" s="50">
        <f t="shared" si="41"/>
        <v>6</v>
      </c>
      <c r="W860" s="51">
        <v>1270</v>
      </c>
      <c r="X860" s="51">
        <v>1721</v>
      </c>
      <c r="Y860" s="51">
        <v>0</v>
      </c>
      <c r="Z860" s="32" t="s">
        <v>95</v>
      </c>
      <c r="AA860" s="50"/>
      <c r="AB860" s="52"/>
      <c r="AC860" s="48"/>
      <c r="AD860" s="48"/>
      <c r="AE860" s="48"/>
      <c r="AF860" s="48"/>
    </row>
    <row r="861" spans="1:32" s="36" customFormat="1" ht="14.4" x14ac:dyDescent="0.3">
      <c r="A861" s="32" t="s">
        <v>95</v>
      </c>
      <c r="B861" s="32" t="s">
        <v>95</v>
      </c>
      <c r="C861" s="32" t="s">
        <v>95</v>
      </c>
      <c r="D861" s="32" t="s">
        <v>95</v>
      </c>
      <c r="E861" s="32" t="s">
        <v>95</v>
      </c>
      <c r="F861" s="32" t="s">
        <v>95</v>
      </c>
      <c r="G861" s="32" t="s">
        <v>95</v>
      </c>
      <c r="H861" s="32" t="s">
        <v>95</v>
      </c>
      <c r="I861" s="32" t="s">
        <v>95</v>
      </c>
      <c r="J861" s="32" t="s">
        <v>95</v>
      </c>
      <c r="K861" s="32" t="s">
        <v>95</v>
      </c>
      <c r="L861" s="32" t="s">
        <v>95</v>
      </c>
      <c r="M861" s="48">
        <v>108</v>
      </c>
      <c r="N861" s="48">
        <v>1</v>
      </c>
      <c r="O861" s="48" t="s">
        <v>597</v>
      </c>
      <c r="P861" s="48">
        <v>2002</v>
      </c>
      <c r="Q861" s="48">
        <v>2003</v>
      </c>
      <c r="R861" s="49">
        <v>125</v>
      </c>
      <c r="S861" s="48">
        <v>6</v>
      </c>
      <c r="T861" s="48">
        <v>0</v>
      </c>
      <c r="U861" s="48">
        <f t="shared" si="40"/>
        <v>0</v>
      </c>
      <c r="V861" s="50">
        <f t="shared" si="41"/>
        <v>2</v>
      </c>
      <c r="W861" s="51">
        <v>1077</v>
      </c>
      <c r="X861" s="51">
        <v>1877</v>
      </c>
      <c r="Y861" s="51">
        <v>0</v>
      </c>
      <c r="Z861" s="48" t="s">
        <v>783</v>
      </c>
      <c r="AA861" s="50"/>
      <c r="AB861" s="52"/>
      <c r="AC861" s="48"/>
      <c r="AD861" s="48"/>
      <c r="AE861" s="48"/>
      <c r="AF861" s="48"/>
    </row>
    <row r="862" spans="1:32" s="36" customFormat="1" ht="14.4" x14ac:dyDescent="0.3">
      <c r="A862" s="32" t="s">
        <v>95</v>
      </c>
      <c r="B862" s="32" t="s">
        <v>95</v>
      </c>
      <c r="C862" s="32" t="s">
        <v>95</v>
      </c>
      <c r="D862" s="32" t="s">
        <v>95</v>
      </c>
      <c r="E862" s="32" t="s">
        <v>95</v>
      </c>
      <c r="F862" s="32" t="s">
        <v>95</v>
      </c>
      <c r="G862" s="32" t="s">
        <v>95</v>
      </c>
      <c r="H862" s="32" t="s">
        <v>95</v>
      </c>
      <c r="I862" s="32" t="s">
        <v>95</v>
      </c>
      <c r="J862" s="32" t="s">
        <v>95</v>
      </c>
      <c r="K862" s="32" t="s">
        <v>95</v>
      </c>
      <c r="L862" s="32" t="s">
        <v>95</v>
      </c>
      <c r="M862" s="48">
        <v>108</v>
      </c>
      <c r="N862" s="48">
        <v>1</v>
      </c>
      <c r="O862" s="48" t="s">
        <v>597</v>
      </c>
      <c r="P862" s="48">
        <v>2002</v>
      </c>
      <c r="Q862" s="48">
        <v>2003</v>
      </c>
      <c r="R862" s="49">
        <v>100</v>
      </c>
      <c r="S862" s="48">
        <v>6</v>
      </c>
      <c r="T862" s="48">
        <v>0</v>
      </c>
      <c r="U862" s="48">
        <f t="shared" si="40"/>
        <v>0</v>
      </c>
      <c r="V862" s="50">
        <f t="shared" si="41"/>
        <v>2</v>
      </c>
      <c r="W862" s="51">
        <v>959</v>
      </c>
      <c r="X862" s="51">
        <v>1995</v>
      </c>
      <c r="Y862" s="51">
        <v>0</v>
      </c>
      <c r="Z862" s="48" t="s">
        <v>785</v>
      </c>
      <c r="AA862" s="50"/>
      <c r="AB862" s="52"/>
      <c r="AC862" s="48"/>
      <c r="AD862" s="48"/>
      <c r="AE862" s="48"/>
      <c r="AF862" s="48"/>
    </row>
    <row r="863" spans="1:32" s="36" customFormat="1" ht="14.4" x14ac:dyDescent="0.3">
      <c r="A863" s="32" t="s">
        <v>95</v>
      </c>
      <c r="B863" s="32" t="s">
        <v>95</v>
      </c>
      <c r="C863" s="32" t="s">
        <v>95</v>
      </c>
      <c r="D863" s="32" t="s">
        <v>95</v>
      </c>
      <c r="E863" s="32" t="s">
        <v>95</v>
      </c>
      <c r="F863" s="32" t="s">
        <v>95</v>
      </c>
      <c r="G863" s="32" t="s">
        <v>95</v>
      </c>
      <c r="H863" s="32" t="s">
        <v>95</v>
      </c>
      <c r="I863" s="32" t="s">
        <v>95</v>
      </c>
      <c r="J863" s="32" t="s">
        <v>95</v>
      </c>
      <c r="K863" s="32" t="s">
        <v>95</v>
      </c>
      <c r="L863" s="32" t="s">
        <v>95</v>
      </c>
      <c r="M863" s="48">
        <v>116</v>
      </c>
      <c r="N863" s="48">
        <v>1</v>
      </c>
      <c r="O863" s="48" t="s">
        <v>598</v>
      </c>
      <c r="P863" s="48">
        <v>2002</v>
      </c>
      <c r="Q863" s="48">
        <v>2003</v>
      </c>
      <c r="R863" s="49">
        <v>126</v>
      </c>
      <c r="S863" s="48">
        <v>5</v>
      </c>
      <c r="T863" s="48">
        <v>0</v>
      </c>
      <c r="U863" s="48">
        <f t="shared" si="40"/>
        <v>0</v>
      </c>
      <c r="V863" s="50">
        <f t="shared" si="41"/>
        <v>2</v>
      </c>
      <c r="W863" s="51">
        <v>689</v>
      </c>
      <c r="X863" s="51">
        <v>1088</v>
      </c>
      <c r="Y863" s="51">
        <v>0</v>
      </c>
      <c r="Z863" s="32" t="s">
        <v>95</v>
      </c>
      <c r="AA863" s="50"/>
      <c r="AB863" s="52"/>
      <c r="AC863" s="48"/>
      <c r="AD863" s="48"/>
      <c r="AE863" s="48"/>
      <c r="AF863" s="48"/>
    </row>
    <row r="864" spans="1:32" s="36" customFormat="1" ht="14.4" x14ac:dyDescent="0.3">
      <c r="A864" s="32" t="s">
        <v>95</v>
      </c>
      <c r="B864" s="32" t="s">
        <v>95</v>
      </c>
      <c r="C864" s="32" t="s">
        <v>95</v>
      </c>
      <c r="D864" s="32" t="s">
        <v>95</v>
      </c>
      <c r="E864" s="32" t="s">
        <v>95</v>
      </c>
      <c r="F864" s="32" t="s">
        <v>95</v>
      </c>
      <c r="G864" s="32" t="s">
        <v>95</v>
      </c>
      <c r="H864" s="32" t="s">
        <v>95</v>
      </c>
      <c r="I864" s="32" t="s">
        <v>95</v>
      </c>
      <c r="J864" s="32" t="s">
        <v>95</v>
      </c>
      <c r="K864" s="32" t="s">
        <v>95</v>
      </c>
      <c r="L864" s="32" t="s">
        <v>95</v>
      </c>
      <c r="M864" s="48">
        <v>118</v>
      </c>
      <c r="N864" s="48">
        <v>1</v>
      </c>
      <c r="O864" s="48" t="s">
        <v>599</v>
      </c>
      <c r="P864" s="48">
        <v>2002</v>
      </c>
      <c r="Q864" s="48">
        <v>2003</v>
      </c>
      <c r="R864" s="49">
        <v>375</v>
      </c>
      <c r="S864" s="48">
        <v>5</v>
      </c>
      <c r="T864" s="48">
        <v>1</v>
      </c>
      <c r="U864" s="48">
        <f t="shared" si="40"/>
        <v>0</v>
      </c>
      <c r="V864" s="50">
        <f t="shared" si="41"/>
        <v>4</v>
      </c>
      <c r="W864" s="51">
        <v>1042</v>
      </c>
      <c r="X864" s="51">
        <v>772</v>
      </c>
      <c r="Y864" s="51">
        <v>1</v>
      </c>
      <c r="Z864" s="32" t="s">
        <v>95</v>
      </c>
      <c r="AA864" s="50"/>
      <c r="AB864" s="52"/>
      <c r="AC864" s="48"/>
      <c r="AD864" s="48"/>
      <c r="AE864" s="48"/>
      <c r="AF864" s="48"/>
    </row>
    <row r="865" spans="1:32" s="36" customFormat="1" ht="14.4" x14ac:dyDescent="0.3">
      <c r="A865" s="32" t="s">
        <v>95</v>
      </c>
      <c r="B865" s="32" t="s">
        <v>95</v>
      </c>
      <c r="C865" s="32" t="s">
        <v>95</v>
      </c>
      <c r="D865" s="32" t="s">
        <v>95</v>
      </c>
      <c r="E865" s="32" t="s">
        <v>95</v>
      </c>
      <c r="F865" s="32" t="s">
        <v>95</v>
      </c>
      <c r="G865" s="32" t="s">
        <v>95</v>
      </c>
      <c r="H865" s="32" t="s">
        <v>95</v>
      </c>
      <c r="I865" s="32" t="s">
        <v>95</v>
      </c>
      <c r="J865" s="32" t="s">
        <v>95</v>
      </c>
      <c r="K865" s="32" t="s">
        <v>95</v>
      </c>
      <c r="L865" s="32" t="s">
        <v>95</v>
      </c>
      <c r="M865" s="48">
        <v>129</v>
      </c>
      <c r="N865" s="48">
        <v>1</v>
      </c>
      <c r="O865" s="48" t="s">
        <v>242</v>
      </c>
      <c r="P865" s="48">
        <v>2002</v>
      </c>
      <c r="Q865" s="48">
        <v>2003</v>
      </c>
      <c r="R865" s="49">
        <v>500</v>
      </c>
      <c r="S865" s="48">
        <v>10</v>
      </c>
      <c r="T865" s="48">
        <v>1</v>
      </c>
      <c r="U865" s="48">
        <f t="shared" si="40"/>
        <v>0</v>
      </c>
      <c r="V865" s="50">
        <f t="shared" si="41"/>
        <v>6</v>
      </c>
      <c r="W865" s="51">
        <v>1695</v>
      </c>
      <c r="X865" s="51">
        <v>1448</v>
      </c>
      <c r="Y865" s="51">
        <v>0</v>
      </c>
      <c r="Z865" s="48" t="s">
        <v>765</v>
      </c>
      <c r="AA865" s="50"/>
      <c r="AB865" s="52"/>
      <c r="AC865" s="48"/>
      <c r="AD865" s="48"/>
      <c r="AE865" s="48"/>
      <c r="AF865" s="48"/>
    </row>
    <row r="866" spans="1:32" s="36" customFormat="1" ht="14.4" x14ac:dyDescent="0.3">
      <c r="A866" s="32" t="s">
        <v>95</v>
      </c>
      <c r="B866" s="32" t="s">
        <v>95</v>
      </c>
      <c r="C866" s="32" t="s">
        <v>95</v>
      </c>
      <c r="D866" s="32" t="s">
        <v>95</v>
      </c>
      <c r="E866" s="32" t="s">
        <v>95</v>
      </c>
      <c r="F866" s="32" t="s">
        <v>95</v>
      </c>
      <c r="G866" s="32" t="s">
        <v>95</v>
      </c>
      <c r="H866" s="32" t="s">
        <v>95</v>
      </c>
      <c r="I866" s="32" t="s">
        <v>95</v>
      </c>
      <c r="J866" s="32" t="s">
        <v>95</v>
      </c>
      <c r="K866" s="32" t="s">
        <v>95</v>
      </c>
      <c r="L866" s="32" t="s">
        <v>95</v>
      </c>
      <c r="M866" s="48">
        <v>138</v>
      </c>
      <c r="N866" s="48">
        <v>1</v>
      </c>
      <c r="O866" s="48" t="s">
        <v>243</v>
      </c>
      <c r="P866" s="48">
        <v>2002</v>
      </c>
      <c r="Q866" s="48">
        <v>2003</v>
      </c>
      <c r="R866" s="49">
        <v>500</v>
      </c>
      <c r="S866" s="48">
        <v>7</v>
      </c>
      <c r="T866" s="48">
        <v>0</v>
      </c>
      <c r="U866" s="48">
        <f t="shared" si="40"/>
        <v>0</v>
      </c>
      <c r="V866" s="50">
        <f t="shared" si="41"/>
        <v>6</v>
      </c>
      <c r="W866" s="51">
        <v>3472</v>
      </c>
      <c r="X866" s="51">
        <v>4301</v>
      </c>
      <c r="Y866" s="51">
        <v>0</v>
      </c>
      <c r="Z866" s="32" t="s">
        <v>95</v>
      </c>
      <c r="AA866" s="50"/>
      <c r="AB866" s="52"/>
      <c r="AC866" s="48"/>
      <c r="AD866" s="48"/>
      <c r="AE866" s="48"/>
      <c r="AF866" s="48"/>
    </row>
    <row r="867" spans="1:32" s="36" customFormat="1" ht="14.4" x14ac:dyDescent="0.3">
      <c r="A867" s="32" t="s">
        <v>95</v>
      </c>
      <c r="B867" s="32" t="s">
        <v>95</v>
      </c>
      <c r="C867" s="32" t="s">
        <v>95</v>
      </c>
      <c r="D867" s="32" t="s">
        <v>95</v>
      </c>
      <c r="E867" s="32" t="s">
        <v>95</v>
      </c>
      <c r="F867" s="32" t="s">
        <v>95</v>
      </c>
      <c r="G867" s="32" t="s">
        <v>95</v>
      </c>
      <c r="H867" s="32" t="s">
        <v>95</v>
      </c>
      <c r="I867" s="32" t="s">
        <v>95</v>
      </c>
      <c r="J867" s="32" t="s">
        <v>95</v>
      </c>
      <c r="K867" s="32" t="s">
        <v>95</v>
      </c>
      <c r="L867" s="32" t="s">
        <v>95</v>
      </c>
      <c r="M867" s="48">
        <v>166</v>
      </c>
      <c r="N867" s="48">
        <v>1</v>
      </c>
      <c r="O867" s="48" t="s">
        <v>541</v>
      </c>
      <c r="P867" s="48">
        <v>2002</v>
      </c>
      <c r="Q867" s="48">
        <v>2003</v>
      </c>
      <c r="R867" s="49">
        <v>350</v>
      </c>
      <c r="S867" s="48">
        <v>4</v>
      </c>
      <c r="T867" s="48">
        <v>1</v>
      </c>
      <c r="U867" s="48">
        <f t="shared" si="40"/>
        <v>0</v>
      </c>
      <c r="V867" s="50">
        <f t="shared" si="41"/>
        <v>4</v>
      </c>
      <c r="W867" s="51">
        <v>1652</v>
      </c>
      <c r="X867" s="51">
        <v>1114</v>
      </c>
      <c r="Y867" s="51">
        <v>0</v>
      </c>
      <c r="Z867" s="32" t="s">
        <v>95</v>
      </c>
      <c r="AA867" s="50"/>
      <c r="AB867" s="52"/>
      <c r="AC867" s="48"/>
      <c r="AD867" s="48"/>
      <c r="AE867" s="48"/>
      <c r="AF867" s="48"/>
    </row>
    <row r="868" spans="1:32" s="36" customFormat="1" ht="14.4" x14ac:dyDescent="0.3">
      <c r="A868" s="32" t="s">
        <v>95</v>
      </c>
      <c r="B868" s="32" t="s">
        <v>95</v>
      </c>
      <c r="C868" s="32" t="s">
        <v>95</v>
      </c>
      <c r="D868" s="32" t="s">
        <v>95</v>
      </c>
      <c r="E868" s="32" t="s">
        <v>95</v>
      </c>
      <c r="F868" s="32" t="s">
        <v>95</v>
      </c>
      <c r="G868" s="32" t="s">
        <v>95</v>
      </c>
      <c r="H868" s="32" t="s">
        <v>95</v>
      </c>
      <c r="I868" s="32" t="s">
        <v>95</v>
      </c>
      <c r="J868" s="32" t="s">
        <v>95</v>
      </c>
      <c r="K868" s="32" t="s">
        <v>95</v>
      </c>
      <c r="L868" s="32" t="s">
        <v>95</v>
      </c>
      <c r="M868" s="48">
        <v>186</v>
      </c>
      <c r="N868" s="48">
        <v>1</v>
      </c>
      <c r="O868" s="48" t="s">
        <v>600</v>
      </c>
      <c r="P868" s="48">
        <v>2002</v>
      </c>
      <c r="Q868" s="48">
        <v>2003</v>
      </c>
      <c r="R868" s="49">
        <v>1</v>
      </c>
      <c r="S868" s="48">
        <v>10</v>
      </c>
      <c r="T868" s="48">
        <v>1</v>
      </c>
      <c r="U868" s="48">
        <f t="shared" si="40"/>
        <v>0</v>
      </c>
      <c r="V868" s="50">
        <f t="shared" si="41"/>
        <v>1</v>
      </c>
      <c r="W868" s="51">
        <v>2293</v>
      </c>
      <c r="X868" s="51">
        <v>1741</v>
      </c>
      <c r="Y868" s="51">
        <v>0</v>
      </c>
      <c r="Z868" s="32" t="s">
        <v>95</v>
      </c>
      <c r="AA868" s="50"/>
      <c r="AB868" s="52"/>
      <c r="AC868" s="48"/>
      <c r="AD868" s="48"/>
      <c r="AE868" s="48"/>
      <c r="AF868" s="48"/>
    </row>
    <row r="869" spans="1:32" s="36" customFormat="1" ht="14.4" x14ac:dyDescent="0.3">
      <c r="A869" s="32" t="s">
        <v>95</v>
      </c>
      <c r="B869" s="32" t="s">
        <v>95</v>
      </c>
      <c r="C869" s="32" t="s">
        <v>95</v>
      </c>
      <c r="D869" s="32" t="s">
        <v>95</v>
      </c>
      <c r="E869" s="32" t="s">
        <v>95</v>
      </c>
      <c r="F869" s="32" t="s">
        <v>95</v>
      </c>
      <c r="G869" s="32" t="s">
        <v>95</v>
      </c>
      <c r="H869" s="32" t="s">
        <v>95</v>
      </c>
      <c r="I869" s="32" t="s">
        <v>95</v>
      </c>
      <c r="J869" s="32" t="s">
        <v>95</v>
      </c>
      <c r="K869" s="32" t="s">
        <v>95</v>
      </c>
      <c r="L869" s="32" t="s">
        <v>95</v>
      </c>
      <c r="M869" s="48">
        <v>191</v>
      </c>
      <c r="N869" s="48">
        <v>1</v>
      </c>
      <c r="O869" s="48" t="s">
        <v>244</v>
      </c>
      <c r="P869" s="48">
        <v>2002</v>
      </c>
      <c r="Q869" s="48">
        <v>2003</v>
      </c>
      <c r="R869" s="49">
        <v>277.08999999999997</v>
      </c>
      <c r="S869" s="48">
        <v>10</v>
      </c>
      <c r="T869" s="48">
        <v>1</v>
      </c>
      <c r="U869" s="48">
        <f t="shared" si="40"/>
        <v>0</v>
      </c>
      <c r="V869" s="50">
        <f t="shared" si="41"/>
        <v>3</v>
      </c>
      <c r="W869" s="51">
        <v>13625</v>
      </c>
      <c r="X869" s="51">
        <v>12230</v>
      </c>
      <c r="Y869" s="51">
        <v>0</v>
      </c>
      <c r="Z869" s="32" t="s">
        <v>95</v>
      </c>
      <c r="AA869" s="50"/>
      <c r="AB869" s="52"/>
      <c r="AC869" s="48"/>
      <c r="AD869" s="48"/>
      <c r="AE869" s="48"/>
      <c r="AF869" s="48"/>
    </row>
    <row r="870" spans="1:32" s="36" customFormat="1" ht="14.4" x14ac:dyDescent="0.3">
      <c r="A870" s="32" t="s">
        <v>95</v>
      </c>
      <c r="B870" s="32" t="s">
        <v>95</v>
      </c>
      <c r="C870" s="32" t="s">
        <v>95</v>
      </c>
      <c r="D870" s="32" t="s">
        <v>95</v>
      </c>
      <c r="E870" s="32" t="s">
        <v>95</v>
      </c>
      <c r="F870" s="32" t="s">
        <v>95</v>
      </c>
      <c r="G870" s="32" t="s">
        <v>95</v>
      </c>
      <c r="H870" s="32" t="s">
        <v>95</v>
      </c>
      <c r="I870" s="32" t="s">
        <v>95</v>
      </c>
      <c r="J870" s="32" t="s">
        <v>95</v>
      </c>
      <c r="K870" s="32" t="s">
        <v>95</v>
      </c>
      <c r="L870" s="32" t="s">
        <v>95</v>
      </c>
      <c r="M870" s="48">
        <v>192</v>
      </c>
      <c r="N870" s="48">
        <v>1</v>
      </c>
      <c r="O870" s="48" t="s">
        <v>318</v>
      </c>
      <c r="P870" s="48">
        <v>2002</v>
      </c>
      <c r="Q870" s="48">
        <v>2003</v>
      </c>
      <c r="R870" s="49">
        <v>250</v>
      </c>
      <c r="S870" s="48">
        <v>10</v>
      </c>
      <c r="T870" s="48">
        <v>0</v>
      </c>
      <c r="U870" s="48">
        <f t="shared" si="40"/>
        <v>0</v>
      </c>
      <c r="V870" s="50">
        <f t="shared" si="41"/>
        <v>3</v>
      </c>
      <c r="W870" s="51">
        <v>4458</v>
      </c>
      <c r="X870" s="51">
        <v>4875</v>
      </c>
      <c r="Y870" s="51">
        <v>0</v>
      </c>
      <c r="Z870" s="48" t="s">
        <v>786</v>
      </c>
      <c r="AA870" s="50"/>
      <c r="AB870" s="52"/>
      <c r="AC870" s="48"/>
      <c r="AD870" s="48"/>
      <c r="AE870" s="48"/>
      <c r="AF870" s="48"/>
    </row>
    <row r="871" spans="1:32" s="36" customFormat="1" ht="14.4" x14ac:dyDescent="0.3">
      <c r="A871" s="32" t="s">
        <v>95</v>
      </c>
      <c r="B871" s="32" t="s">
        <v>95</v>
      </c>
      <c r="C871" s="32" t="s">
        <v>95</v>
      </c>
      <c r="D871" s="32" t="s">
        <v>95</v>
      </c>
      <c r="E871" s="32" t="s">
        <v>95</v>
      </c>
      <c r="F871" s="32" t="s">
        <v>95</v>
      </c>
      <c r="G871" s="32" t="s">
        <v>95</v>
      </c>
      <c r="H871" s="32" t="s">
        <v>95</v>
      </c>
      <c r="I871" s="32" t="s">
        <v>95</v>
      </c>
      <c r="J871" s="32" t="s">
        <v>95</v>
      </c>
      <c r="K871" s="32" t="s">
        <v>95</v>
      </c>
      <c r="L871" s="32" t="s">
        <v>95</v>
      </c>
      <c r="M871" s="48">
        <v>197</v>
      </c>
      <c r="N871" s="48">
        <v>1</v>
      </c>
      <c r="O871" s="48" t="s">
        <v>415</v>
      </c>
      <c r="P871" s="48">
        <v>2002</v>
      </c>
      <c r="Q871" s="48">
        <v>2003</v>
      </c>
      <c r="R871" s="49">
        <v>360</v>
      </c>
      <c r="S871" s="48">
        <v>9</v>
      </c>
      <c r="T871" s="48">
        <v>1</v>
      </c>
      <c r="U871" s="48">
        <f t="shared" si="40"/>
        <v>0</v>
      </c>
      <c r="V871" s="50">
        <f t="shared" si="41"/>
        <v>4</v>
      </c>
      <c r="W871" s="51">
        <v>10222</v>
      </c>
      <c r="X871" s="51">
        <v>7816</v>
      </c>
      <c r="Y871" s="51">
        <v>0</v>
      </c>
      <c r="Z871" s="32" t="s">
        <v>95</v>
      </c>
      <c r="AA871" s="50"/>
      <c r="AB871" s="52"/>
      <c r="AC871" s="48"/>
      <c r="AD871" s="48"/>
      <c r="AE871" s="48"/>
      <c r="AF871" s="48"/>
    </row>
    <row r="872" spans="1:32" s="36" customFormat="1" ht="14.4" x14ac:dyDescent="0.3">
      <c r="A872" s="32" t="s">
        <v>95</v>
      </c>
      <c r="B872" s="32" t="s">
        <v>95</v>
      </c>
      <c r="C872" s="32" t="s">
        <v>95</v>
      </c>
      <c r="D872" s="32" t="s">
        <v>95</v>
      </c>
      <c r="E872" s="32" t="s">
        <v>95</v>
      </c>
      <c r="F872" s="32" t="s">
        <v>95</v>
      </c>
      <c r="G872" s="32" t="s">
        <v>95</v>
      </c>
      <c r="H872" s="32" t="s">
        <v>95</v>
      </c>
      <c r="I872" s="32" t="s">
        <v>95</v>
      </c>
      <c r="J872" s="32" t="s">
        <v>95</v>
      </c>
      <c r="K872" s="32" t="s">
        <v>95</v>
      </c>
      <c r="L872" s="32" t="s">
        <v>95</v>
      </c>
      <c r="M872" s="48">
        <v>199</v>
      </c>
      <c r="N872" s="48">
        <v>1</v>
      </c>
      <c r="O872" s="48" t="s">
        <v>484</v>
      </c>
      <c r="P872" s="48">
        <v>2002</v>
      </c>
      <c r="Q872" s="48">
        <v>2003</v>
      </c>
      <c r="R872" s="49">
        <v>388.01</v>
      </c>
      <c r="S872" s="48">
        <v>10</v>
      </c>
      <c r="T872" s="48">
        <v>1</v>
      </c>
      <c r="U872" s="48">
        <f t="shared" si="40"/>
        <v>0</v>
      </c>
      <c r="V872" s="50">
        <f t="shared" si="41"/>
        <v>4</v>
      </c>
      <c r="W872" s="51">
        <v>6224</v>
      </c>
      <c r="X872" s="51">
        <v>5015</v>
      </c>
      <c r="Y872" s="51">
        <v>0</v>
      </c>
      <c r="Z872" s="32" t="s">
        <v>95</v>
      </c>
      <c r="AA872" s="50"/>
      <c r="AB872" s="52"/>
      <c r="AC872" s="48"/>
      <c r="AD872" s="48"/>
      <c r="AE872" s="48"/>
      <c r="AF872" s="48"/>
    </row>
    <row r="873" spans="1:32" s="36" customFormat="1" ht="14.4" x14ac:dyDescent="0.3">
      <c r="A873" s="32" t="s">
        <v>95</v>
      </c>
      <c r="B873" s="32" t="s">
        <v>95</v>
      </c>
      <c r="C873" s="32" t="s">
        <v>95</v>
      </c>
      <c r="D873" s="32" t="s">
        <v>95</v>
      </c>
      <c r="E873" s="32" t="s">
        <v>95</v>
      </c>
      <c r="F873" s="32" t="s">
        <v>95</v>
      </c>
      <c r="G873" s="32" t="s">
        <v>95</v>
      </c>
      <c r="H873" s="32" t="s">
        <v>95</v>
      </c>
      <c r="I873" s="32" t="s">
        <v>95</v>
      </c>
      <c r="J873" s="32" t="s">
        <v>95</v>
      </c>
      <c r="K873" s="32" t="s">
        <v>95</v>
      </c>
      <c r="L873" s="32" t="s">
        <v>95</v>
      </c>
      <c r="M873" s="48">
        <v>238</v>
      </c>
      <c r="N873" s="48">
        <v>1</v>
      </c>
      <c r="O873" s="48" t="s">
        <v>417</v>
      </c>
      <c r="P873" s="48">
        <v>2002</v>
      </c>
      <c r="Q873" s="48">
        <v>2003</v>
      </c>
      <c r="R873" s="49">
        <v>567.83000000000004</v>
      </c>
      <c r="S873" s="48">
        <v>7</v>
      </c>
      <c r="T873" s="48">
        <v>0</v>
      </c>
      <c r="U873" s="48">
        <f t="shared" si="40"/>
        <v>0</v>
      </c>
      <c r="V873" s="50">
        <f t="shared" si="41"/>
        <v>6</v>
      </c>
      <c r="W873" s="51">
        <v>392</v>
      </c>
      <c r="X873" s="51">
        <v>475</v>
      </c>
      <c r="Y873" s="51">
        <v>0</v>
      </c>
      <c r="Z873" s="48" t="s">
        <v>787</v>
      </c>
      <c r="AA873" s="50"/>
      <c r="AB873" s="52"/>
      <c r="AC873" s="48"/>
      <c r="AD873" s="48"/>
      <c r="AE873" s="48"/>
      <c r="AF873" s="48"/>
    </row>
    <row r="874" spans="1:32" s="36" customFormat="1" ht="14.4" x14ac:dyDescent="0.3">
      <c r="A874" s="32" t="s">
        <v>95</v>
      </c>
      <c r="B874" s="32" t="s">
        <v>95</v>
      </c>
      <c r="C874" s="32" t="s">
        <v>95</v>
      </c>
      <c r="D874" s="32" t="s">
        <v>95</v>
      </c>
      <c r="E874" s="32" t="s">
        <v>95</v>
      </c>
      <c r="F874" s="32" t="s">
        <v>95</v>
      </c>
      <c r="G874" s="32" t="s">
        <v>95</v>
      </c>
      <c r="H874" s="32" t="s">
        <v>95</v>
      </c>
      <c r="I874" s="32" t="s">
        <v>95</v>
      </c>
      <c r="J874" s="32" t="s">
        <v>95</v>
      </c>
      <c r="K874" s="32" t="s">
        <v>95</v>
      </c>
      <c r="L874" s="32" t="s">
        <v>95</v>
      </c>
      <c r="M874" s="48">
        <v>241</v>
      </c>
      <c r="N874" s="48">
        <v>1</v>
      </c>
      <c r="O874" s="48" t="s">
        <v>272</v>
      </c>
      <c r="P874" s="48">
        <v>2002</v>
      </c>
      <c r="Q874" s="48">
        <v>2003</v>
      </c>
      <c r="R874" s="49">
        <v>365</v>
      </c>
      <c r="S874" s="48">
        <v>5</v>
      </c>
      <c r="T874" s="48">
        <v>1</v>
      </c>
      <c r="U874" s="48">
        <f t="shared" si="40"/>
        <v>0</v>
      </c>
      <c r="V874" s="50">
        <f t="shared" si="41"/>
        <v>4</v>
      </c>
      <c r="W874" s="51">
        <v>6227</v>
      </c>
      <c r="X874" s="51">
        <v>4577</v>
      </c>
      <c r="Y874" s="51">
        <v>0</v>
      </c>
      <c r="Z874" s="48" t="s">
        <v>786</v>
      </c>
      <c r="AA874" s="50"/>
      <c r="AB874" s="52"/>
      <c r="AC874" s="48"/>
      <c r="AD874" s="48"/>
      <c r="AE874" s="48"/>
      <c r="AF874" s="48"/>
    </row>
    <row r="875" spans="1:32" s="36" customFormat="1" ht="14.4" x14ac:dyDescent="0.3">
      <c r="A875" s="32" t="s">
        <v>95</v>
      </c>
      <c r="B875" s="32" t="s">
        <v>95</v>
      </c>
      <c r="C875" s="32" t="s">
        <v>95</v>
      </c>
      <c r="D875" s="32" t="s">
        <v>95</v>
      </c>
      <c r="E875" s="32" t="s">
        <v>95</v>
      </c>
      <c r="F875" s="32" t="s">
        <v>95</v>
      </c>
      <c r="G875" s="32" t="s">
        <v>95</v>
      </c>
      <c r="H875" s="32" t="s">
        <v>95</v>
      </c>
      <c r="I875" s="32" t="s">
        <v>95</v>
      </c>
      <c r="J875" s="32" t="s">
        <v>95</v>
      </c>
      <c r="K875" s="32" t="s">
        <v>95</v>
      </c>
      <c r="L875" s="32" t="s">
        <v>95</v>
      </c>
      <c r="M875" s="48">
        <v>241</v>
      </c>
      <c r="N875" s="48">
        <v>1</v>
      </c>
      <c r="O875" s="48" t="s">
        <v>272</v>
      </c>
      <c r="P875" s="48">
        <v>2002</v>
      </c>
      <c r="Q875" s="48">
        <v>2003</v>
      </c>
      <c r="R875" s="49">
        <v>125</v>
      </c>
      <c r="S875" s="48">
        <v>5</v>
      </c>
      <c r="T875" s="48">
        <v>1</v>
      </c>
      <c r="U875" s="48">
        <f t="shared" si="40"/>
        <v>0</v>
      </c>
      <c r="V875" s="50">
        <f t="shared" si="41"/>
        <v>2</v>
      </c>
      <c r="W875" s="51">
        <v>5825</v>
      </c>
      <c r="X875" s="51">
        <v>4919</v>
      </c>
      <c r="Y875" s="51">
        <v>0</v>
      </c>
      <c r="Z875" s="48" t="s">
        <v>783</v>
      </c>
      <c r="AA875" s="50"/>
      <c r="AB875" s="52"/>
      <c r="AC875" s="48"/>
      <c r="AD875" s="48"/>
      <c r="AE875" s="48"/>
      <c r="AF875" s="48"/>
    </row>
    <row r="876" spans="1:32" s="36" customFormat="1" ht="14.4" x14ac:dyDescent="0.3">
      <c r="A876" s="32" t="s">
        <v>95</v>
      </c>
      <c r="B876" s="32" t="s">
        <v>95</v>
      </c>
      <c r="C876" s="32" t="s">
        <v>95</v>
      </c>
      <c r="D876" s="32" t="s">
        <v>95</v>
      </c>
      <c r="E876" s="32" t="s">
        <v>95</v>
      </c>
      <c r="F876" s="32" t="s">
        <v>95</v>
      </c>
      <c r="G876" s="32" t="s">
        <v>95</v>
      </c>
      <c r="H876" s="32" t="s">
        <v>95</v>
      </c>
      <c r="I876" s="32" t="s">
        <v>95</v>
      </c>
      <c r="J876" s="32" t="s">
        <v>95</v>
      </c>
      <c r="K876" s="32" t="s">
        <v>95</v>
      </c>
      <c r="L876" s="32" t="s">
        <v>95</v>
      </c>
      <c r="M876" s="48">
        <v>255</v>
      </c>
      <c r="N876" s="48">
        <v>1</v>
      </c>
      <c r="O876" s="48" t="s">
        <v>374</v>
      </c>
      <c r="P876" s="48">
        <v>2002</v>
      </c>
      <c r="Q876" s="48">
        <v>2003</v>
      </c>
      <c r="R876" s="49">
        <v>450</v>
      </c>
      <c r="S876" s="48">
        <v>10</v>
      </c>
      <c r="T876" s="48">
        <v>0</v>
      </c>
      <c r="U876" s="48">
        <f t="shared" si="40"/>
        <v>0</v>
      </c>
      <c r="V876" s="50">
        <f t="shared" si="41"/>
        <v>5</v>
      </c>
      <c r="W876" s="51">
        <v>1299</v>
      </c>
      <c r="X876" s="51">
        <v>1324</v>
      </c>
      <c r="Y876" s="51">
        <v>0</v>
      </c>
      <c r="Z876" s="32" t="s">
        <v>95</v>
      </c>
      <c r="AA876" s="50"/>
      <c r="AB876" s="52"/>
      <c r="AC876" s="48"/>
      <c r="AD876" s="48"/>
      <c r="AE876" s="48"/>
      <c r="AF876" s="48"/>
    </row>
    <row r="877" spans="1:32" s="36" customFormat="1" ht="14.4" x14ac:dyDescent="0.3">
      <c r="A877" s="32" t="s">
        <v>95</v>
      </c>
      <c r="B877" s="32" t="s">
        <v>95</v>
      </c>
      <c r="C877" s="32" t="s">
        <v>95</v>
      </c>
      <c r="D877" s="32" t="s">
        <v>95</v>
      </c>
      <c r="E877" s="32" t="s">
        <v>95</v>
      </c>
      <c r="F877" s="32" t="s">
        <v>95</v>
      </c>
      <c r="G877" s="32" t="s">
        <v>95</v>
      </c>
      <c r="H877" s="32" t="s">
        <v>95</v>
      </c>
      <c r="I877" s="32" t="s">
        <v>95</v>
      </c>
      <c r="J877" s="32" t="s">
        <v>95</v>
      </c>
      <c r="K877" s="32" t="s">
        <v>95</v>
      </c>
      <c r="L877" s="32" t="s">
        <v>95</v>
      </c>
      <c r="M877" s="48">
        <v>256</v>
      </c>
      <c r="N877" s="48">
        <v>1</v>
      </c>
      <c r="O877" s="48" t="s">
        <v>490</v>
      </c>
      <c r="P877" s="48">
        <v>2002</v>
      </c>
      <c r="Q877" s="48">
        <v>2003</v>
      </c>
      <c r="R877" s="49">
        <v>625</v>
      </c>
      <c r="S877" s="48">
        <v>5</v>
      </c>
      <c r="T877" s="48">
        <v>0</v>
      </c>
      <c r="U877" s="48">
        <f t="shared" si="40"/>
        <v>0</v>
      </c>
      <c r="V877" s="50">
        <f t="shared" si="41"/>
        <v>7</v>
      </c>
      <c r="W877" s="51">
        <v>1819</v>
      </c>
      <c r="X877" s="51">
        <v>3148</v>
      </c>
      <c r="Y877" s="51">
        <v>0</v>
      </c>
      <c r="Z877" s="32" t="s">
        <v>95</v>
      </c>
      <c r="AA877" s="50"/>
      <c r="AB877" s="52"/>
      <c r="AC877" s="48"/>
      <c r="AD877" s="48"/>
      <c r="AE877" s="48"/>
      <c r="AF877" s="48"/>
    </row>
    <row r="878" spans="1:32" s="36" customFormat="1" ht="14.4" x14ac:dyDescent="0.3">
      <c r="A878" s="32" t="s">
        <v>95</v>
      </c>
      <c r="B878" s="32" t="s">
        <v>95</v>
      </c>
      <c r="C878" s="32" t="s">
        <v>95</v>
      </c>
      <c r="D878" s="32" t="s">
        <v>95</v>
      </c>
      <c r="E878" s="32" t="s">
        <v>95</v>
      </c>
      <c r="F878" s="32" t="s">
        <v>95</v>
      </c>
      <c r="G878" s="32" t="s">
        <v>95</v>
      </c>
      <c r="H878" s="32" t="s">
        <v>95</v>
      </c>
      <c r="I878" s="32" t="s">
        <v>95</v>
      </c>
      <c r="J878" s="32" t="s">
        <v>95</v>
      </c>
      <c r="K878" s="32" t="s">
        <v>95</v>
      </c>
      <c r="L878" s="32" t="s">
        <v>95</v>
      </c>
      <c r="M878" s="48">
        <v>256</v>
      </c>
      <c r="N878" s="48">
        <v>1</v>
      </c>
      <c r="O878" s="48" t="s">
        <v>490</v>
      </c>
      <c r="P878" s="48">
        <v>2002</v>
      </c>
      <c r="Q878" s="48">
        <v>2003</v>
      </c>
      <c r="R878" s="49">
        <v>75</v>
      </c>
      <c r="S878" s="48">
        <v>5</v>
      </c>
      <c r="T878" s="48">
        <v>0</v>
      </c>
      <c r="U878" s="48">
        <f t="shared" si="40"/>
        <v>0</v>
      </c>
      <c r="V878" s="50">
        <f t="shared" si="41"/>
        <v>1</v>
      </c>
      <c r="W878" s="51">
        <v>1823</v>
      </c>
      <c r="X878" s="51">
        <v>3124</v>
      </c>
      <c r="Y878" s="51">
        <v>0</v>
      </c>
      <c r="Z878" s="48" t="s">
        <v>1</v>
      </c>
      <c r="AA878" s="50"/>
      <c r="AB878" s="52"/>
      <c r="AC878" s="48"/>
      <c r="AD878" s="48"/>
      <c r="AE878" s="48"/>
      <c r="AF878" s="48"/>
    </row>
    <row r="879" spans="1:32" s="36" customFormat="1" ht="14.4" x14ac:dyDescent="0.3">
      <c r="A879" s="32" t="s">
        <v>95</v>
      </c>
      <c r="B879" s="32" t="s">
        <v>95</v>
      </c>
      <c r="C879" s="32" t="s">
        <v>95</v>
      </c>
      <c r="D879" s="32" t="s">
        <v>95</v>
      </c>
      <c r="E879" s="32" t="s">
        <v>95</v>
      </c>
      <c r="F879" s="32" t="s">
        <v>95</v>
      </c>
      <c r="G879" s="32" t="s">
        <v>95</v>
      </c>
      <c r="H879" s="32" t="s">
        <v>95</v>
      </c>
      <c r="I879" s="32" t="s">
        <v>95</v>
      </c>
      <c r="J879" s="32" t="s">
        <v>95</v>
      </c>
      <c r="K879" s="32" t="s">
        <v>95</v>
      </c>
      <c r="L879" s="32" t="s">
        <v>95</v>
      </c>
      <c r="M879" s="48">
        <v>256</v>
      </c>
      <c r="N879" s="48">
        <v>1</v>
      </c>
      <c r="O879" s="48" t="s">
        <v>490</v>
      </c>
      <c r="P879" s="48">
        <v>2002</v>
      </c>
      <c r="Q879" s="48">
        <v>2003</v>
      </c>
      <c r="R879" s="49">
        <v>75</v>
      </c>
      <c r="S879" s="48">
        <v>5</v>
      </c>
      <c r="T879" s="48">
        <v>0</v>
      </c>
      <c r="U879" s="48">
        <f t="shared" si="40"/>
        <v>0</v>
      </c>
      <c r="V879" s="50">
        <f t="shared" si="41"/>
        <v>1</v>
      </c>
      <c r="W879" s="51">
        <v>1831</v>
      </c>
      <c r="X879" s="51">
        <v>3109</v>
      </c>
      <c r="Y879" s="51">
        <v>0</v>
      </c>
      <c r="Z879" s="48" t="s">
        <v>1</v>
      </c>
      <c r="AA879" s="50"/>
      <c r="AB879" s="52"/>
      <c r="AC879" s="48"/>
      <c r="AD879" s="48"/>
      <c r="AE879" s="48"/>
      <c r="AF879" s="48"/>
    </row>
    <row r="880" spans="1:32" s="36" customFormat="1" ht="14.4" x14ac:dyDescent="0.3">
      <c r="A880" s="32" t="s">
        <v>95</v>
      </c>
      <c r="B880" s="32" t="s">
        <v>95</v>
      </c>
      <c r="C880" s="32" t="s">
        <v>95</v>
      </c>
      <c r="D880" s="32" t="s">
        <v>95</v>
      </c>
      <c r="E880" s="32" t="s">
        <v>95</v>
      </c>
      <c r="F880" s="32" t="s">
        <v>95</v>
      </c>
      <c r="G880" s="32" t="s">
        <v>95</v>
      </c>
      <c r="H880" s="32" t="s">
        <v>95</v>
      </c>
      <c r="I880" s="32" t="s">
        <v>95</v>
      </c>
      <c r="J880" s="32" t="s">
        <v>95</v>
      </c>
      <c r="K880" s="32" t="s">
        <v>95</v>
      </c>
      <c r="L880" s="32" t="s">
        <v>95</v>
      </c>
      <c r="M880" s="48">
        <v>272</v>
      </c>
      <c r="N880" s="48">
        <v>1</v>
      </c>
      <c r="O880" s="48" t="s">
        <v>501</v>
      </c>
      <c r="P880" s="48">
        <v>2002</v>
      </c>
      <c r="Q880" s="48">
        <v>2003</v>
      </c>
      <c r="R880" s="49">
        <v>263.51</v>
      </c>
      <c r="S880" s="48">
        <v>7</v>
      </c>
      <c r="T880" s="48">
        <v>1</v>
      </c>
      <c r="U880" s="48">
        <f t="shared" si="40"/>
        <v>0</v>
      </c>
      <c r="V880" s="50">
        <f t="shared" si="41"/>
        <v>3</v>
      </c>
      <c r="W880" s="51">
        <v>14357</v>
      </c>
      <c r="X880" s="51">
        <v>9835</v>
      </c>
      <c r="Y880" s="51">
        <v>0</v>
      </c>
      <c r="Z880" s="48" t="s">
        <v>1</v>
      </c>
      <c r="AA880" s="50"/>
      <c r="AB880" s="52"/>
      <c r="AC880" s="48"/>
      <c r="AD880" s="48"/>
      <c r="AE880" s="48"/>
      <c r="AF880" s="48"/>
    </row>
    <row r="881" spans="1:32" s="36" customFormat="1" ht="14.4" x14ac:dyDescent="0.3">
      <c r="A881" s="32" t="s">
        <v>95</v>
      </c>
      <c r="B881" s="32" t="s">
        <v>95</v>
      </c>
      <c r="C881" s="32" t="s">
        <v>95</v>
      </c>
      <c r="D881" s="32" t="s">
        <v>95</v>
      </c>
      <c r="E881" s="32" t="s">
        <v>95</v>
      </c>
      <c r="F881" s="32" t="s">
        <v>95</v>
      </c>
      <c r="G881" s="32" t="s">
        <v>95</v>
      </c>
      <c r="H881" s="32" t="s">
        <v>95</v>
      </c>
      <c r="I881" s="32" t="s">
        <v>95</v>
      </c>
      <c r="J881" s="32" t="s">
        <v>95</v>
      </c>
      <c r="K881" s="32" t="s">
        <v>95</v>
      </c>
      <c r="L881" s="32" t="s">
        <v>95</v>
      </c>
      <c r="M881" s="48">
        <v>276</v>
      </c>
      <c r="N881" s="48">
        <v>1</v>
      </c>
      <c r="O881" s="48" t="s">
        <v>544</v>
      </c>
      <c r="P881" s="48">
        <v>2002</v>
      </c>
      <c r="Q881" s="48">
        <v>2003</v>
      </c>
      <c r="R881" s="49">
        <v>303.75</v>
      </c>
      <c r="S881" s="48">
        <v>7</v>
      </c>
      <c r="T881" s="48">
        <v>1</v>
      </c>
      <c r="U881" s="48">
        <f t="shared" si="40"/>
        <v>0</v>
      </c>
      <c r="V881" s="50">
        <f t="shared" si="41"/>
        <v>4</v>
      </c>
      <c r="W881" s="51">
        <v>13013</v>
      </c>
      <c r="X881" s="51">
        <v>9003</v>
      </c>
      <c r="Y881" s="51">
        <v>0</v>
      </c>
      <c r="Z881" s="32" t="s">
        <v>95</v>
      </c>
      <c r="AA881" s="50"/>
      <c r="AB881" s="52"/>
      <c r="AC881" s="48"/>
      <c r="AD881" s="48"/>
      <c r="AE881" s="48"/>
      <c r="AF881" s="48"/>
    </row>
    <row r="882" spans="1:32" s="36" customFormat="1" ht="14.4" x14ac:dyDescent="0.3">
      <c r="A882" s="32" t="s">
        <v>95</v>
      </c>
      <c r="B882" s="32" t="s">
        <v>95</v>
      </c>
      <c r="C882" s="32" t="s">
        <v>95</v>
      </c>
      <c r="D882" s="32" t="s">
        <v>95</v>
      </c>
      <c r="E882" s="32" t="s">
        <v>95</v>
      </c>
      <c r="F882" s="32" t="s">
        <v>95</v>
      </c>
      <c r="G882" s="32" t="s">
        <v>95</v>
      </c>
      <c r="H882" s="32" t="s">
        <v>95</v>
      </c>
      <c r="I882" s="32" t="s">
        <v>95</v>
      </c>
      <c r="J882" s="32" t="s">
        <v>95</v>
      </c>
      <c r="K882" s="32" t="s">
        <v>95</v>
      </c>
      <c r="L882" s="32" t="s">
        <v>95</v>
      </c>
      <c r="M882" s="48">
        <v>277</v>
      </c>
      <c r="N882" s="48">
        <v>1</v>
      </c>
      <c r="O882" s="48" t="s">
        <v>375</v>
      </c>
      <c r="P882" s="48">
        <v>2002</v>
      </c>
      <c r="Q882" s="48">
        <v>2003</v>
      </c>
      <c r="R882" s="49">
        <v>570</v>
      </c>
      <c r="S882" s="48">
        <v>10</v>
      </c>
      <c r="T882" s="48">
        <v>1</v>
      </c>
      <c r="U882" s="48">
        <f t="shared" si="40"/>
        <v>0</v>
      </c>
      <c r="V882" s="50">
        <f t="shared" si="41"/>
        <v>6</v>
      </c>
      <c r="W882" s="51">
        <v>2475</v>
      </c>
      <c r="X882" s="51">
        <v>2094</v>
      </c>
      <c r="Y882" s="51">
        <v>0</v>
      </c>
      <c r="Z882" s="48" t="s">
        <v>786</v>
      </c>
      <c r="AA882" s="50"/>
      <c r="AB882" s="52"/>
      <c r="AC882" s="48"/>
      <c r="AD882" s="48"/>
      <c r="AE882" s="48"/>
      <c r="AF882" s="48"/>
    </row>
    <row r="883" spans="1:32" s="36" customFormat="1" ht="14.4" x14ac:dyDescent="0.3">
      <c r="A883" s="32" t="s">
        <v>95</v>
      </c>
      <c r="B883" s="32" t="s">
        <v>95</v>
      </c>
      <c r="C883" s="32" t="s">
        <v>95</v>
      </c>
      <c r="D883" s="32" t="s">
        <v>95</v>
      </c>
      <c r="E883" s="32" t="s">
        <v>95</v>
      </c>
      <c r="F883" s="32" t="s">
        <v>95</v>
      </c>
      <c r="G883" s="32" t="s">
        <v>95</v>
      </c>
      <c r="H883" s="32" t="s">
        <v>95</v>
      </c>
      <c r="I883" s="32" t="s">
        <v>95</v>
      </c>
      <c r="J883" s="32" t="s">
        <v>95</v>
      </c>
      <c r="K883" s="32" t="s">
        <v>95</v>
      </c>
      <c r="L883" s="32" t="s">
        <v>95</v>
      </c>
      <c r="M883" s="48">
        <v>278</v>
      </c>
      <c r="N883" s="48">
        <v>1</v>
      </c>
      <c r="O883" s="48" t="s">
        <v>517</v>
      </c>
      <c r="P883" s="48">
        <v>2002</v>
      </c>
      <c r="Q883" s="48">
        <v>2003</v>
      </c>
      <c r="R883" s="49">
        <v>173.27</v>
      </c>
      <c r="S883" s="48">
        <v>10</v>
      </c>
      <c r="T883" s="48">
        <v>1</v>
      </c>
      <c r="U883" s="48">
        <f t="shared" si="40"/>
        <v>0</v>
      </c>
      <c r="V883" s="50">
        <f t="shared" si="41"/>
        <v>2</v>
      </c>
      <c r="W883" s="51">
        <v>3820</v>
      </c>
      <c r="X883" s="51">
        <v>2681</v>
      </c>
      <c r="Y883" s="51">
        <v>0</v>
      </c>
      <c r="Z883" s="48" t="s">
        <v>1</v>
      </c>
      <c r="AA883" s="50"/>
      <c r="AB883" s="52"/>
      <c r="AC883" s="48"/>
      <c r="AD883" s="48"/>
      <c r="AE883" s="48"/>
      <c r="AF883" s="48"/>
    </row>
    <row r="884" spans="1:32" s="36" customFormat="1" ht="14.4" x14ac:dyDescent="0.3">
      <c r="A884" s="32" t="s">
        <v>95</v>
      </c>
      <c r="B884" s="32" t="s">
        <v>95</v>
      </c>
      <c r="C884" s="32" t="s">
        <v>95</v>
      </c>
      <c r="D884" s="32" t="s">
        <v>95</v>
      </c>
      <c r="E884" s="32" t="s">
        <v>95</v>
      </c>
      <c r="F884" s="32" t="s">
        <v>95</v>
      </c>
      <c r="G884" s="32" t="s">
        <v>95</v>
      </c>
      <c r="H884" s="32" t="s">
        <v>95</v>
      </c>
      <c r="I884" s="32" t="s">
        <v>95</v>
      </c>
      <c r="J884" s="32" t="s">
        <v>95</v>
      </c>
      <c r="K884" s="32" t="s">
        <v>95</v>
      </c>
      <c r="L884" s="32" t="s">
        <v>95</v>
      </c>
      <c r="M884" s="48">
        <v>279</v>
      </c>
      <c r="N884" s="48">
        <v>1</v>
      </c>
      <c r="O884" s="48" t="s">
        <v>421</v>
      </c>
      <c r="P884" s="48">
        <v>2002</v>
      </c>
      <c r="Q884" s="48">
        <v>2003</v>
      </c>
      <c r="R884" s="49">
        <v>560.1</v>
      </c>
      <c r="S884" s="48">
        <v>7</v>
      </c>
      <c r="T884" s="48">
        <v>1</v>
      </c>
      <c r="U884" s="48">
        <f t="shared" si="40"/>
        <v>0</v>
      </c>
      <c r="V884" s="50">
        <f t="shared" si="41"/>
        <v>6</v>
      </c>
      <c r="W884" s="51">
        <v>28002</v>
      </c>
      <c r="X884" s="51">
        <v>23169</v>
      </c>
      <c r="Y884" s="51">
        <v>0</v>
      </c>
      <c r="Z884" s="32" t="s">
        <v>95</v>
      </c>
      <c r="AA884" s="50"/>
      <c r="AB884" s="52"/>
      <c r="AC884" s="48"/>
      <c r="AD884" s="48"/>
      <c r="AE884" s="48"/>
      <c r="AF884" s="48"/>
    </row>
    <row r="885" spans="1:32" s="36" customFormat="1" ht="14.4" x14ac:dyDescent="0.3">
      <c r="A885" s="32" t="s">
        <v>95</v>
      </c>
      <c r="B885" s="32" t="s">
        <v>95</v>
      </c>
      <c r="C885" s="32" t="s">
        <v>95</v>
      </c>
      <c r="D885" s="32" t="s">
        <v>95</v>
      </c>
      <c r="E885" s="32" t="s">
        <v>95</v>
      </c>
      <c r="F885" s="32" t="s">
        <v>95</v>
      </c>
      <c r="G885" s="32" t="s">
        <v>95</v>
      </c>
      <c r="H885" s="32" t="s">
        <v>95</v>
      </c>
      <c r="I885" s="32" t="s">
        <v>95</v>
      </c>
      <c r="J885" s="32" t="s">
        <v>95</v>
      </c>
      <c r="K885" s="32" t="s">
        <v>95</v>
      </c>
      <c r="L885" s="32" t="s">
        <v>95</v>
      </c>
      <c r="M885" s="48">
        <v>280</v>
      </c>
      <c r="N885" s="48">
        <v>1</v>
      </c>
      <c r="O885" s="48" t="s">
        <v>545</v>
      </c>
      <c r="P885" s="48">
        <v>2002</v>
      </c>
      <c r="Q885" s="48">
        <v>2003</v>
      </c>
      <c r="R885" s="49">
        <v>298.17</v>
      </c>
      <c r="S885" s="48">
        <v>10</v>
      </c>
      <c r="T885" s="48">
        <v>1</v>
      </c>
      <c r="U885" s="48">
        <f t="shared" si="40"/>
        <v>0</v>
      </c>
      <c r="V885" s="50">
        <f t="shared" si="41"/>
        <v>3</v>
      </c>
      <c r="W885" s="51">
        <v>10081</v>
      </c>
      <c r="X885" s="51">
        <v>6688</v>
      </c>
      <c r="Y885" s="51">
        <v>0</v>
      </c>
      <c r="Z885" s="32" t="s">
        <v>95</v>
      </c>
      <c r="AA885" s="50"/>
      <c r="AB885" s="52"/>
      <c r="AC885" s="48"/>
      <c r="AD885" s="48"/>
      <c r="AE885" s="48"/>
      <c r="AF885" s="48"/>
    </row>
    <row r="886" spans="1:32" s="36" customFormat="1" ht="14.4" x14ac:dyDescent="0.3">
      <c r="A886" s="32" t="s">
        <v>95</v>
      </c>
      <c r="B886" s="32" t="s">
        <v>95</v>
      </c>
      <c r="C886" s="32" t="s">
        <v>95</v>
      </c>
      <c r="D886" s="32" t="s">
        <v>95</v>
      </c>
      <c r="E886" s="32" t="s">
        <v>95</v>
      </c>
      <c r="F886" s="32" t="s">
        <v>95</v>
      </c>
      <c r="G886" s="32" t="s">
        <v>95</v>
      </c>
      <c r="H886" s="32" t="s">
        <v>95</v>
      </c>
      <c r="I886" s="32" t="s">
        <v>95</v>
      </c>
      <c r="J886" s="32" t="s">
        <v>95</v>
      </c>
      <c r="K886" s="32" t="s">
        <v>95</v>
      </c>
      <c r="L886" s="32" t="s">
        <v>95</v>
      </c>
      <c r="M886" s="48">
        <v>299</v>
      </c>
      <c r="N886" s="48">
        <v>1</v>
      </c>
      <c r="O886" s="48" t="s">
        <v>377</v>
      </c>
      <c r="P886" s="48">
        <v>2002</v>
      </c>
      <c r="Q886" s="48">
        <v>2003</v>
      </c>
      <c r="R886" s="49">
        <v>718.3</v>
      </c>
      <c r="S886" s="48">
        <v>5</v>
      </c>
      <c r="T886" s="48">
        <v>1</v>
      </c>
      <c r="U886" s="48">
        <f t="shared" si="40"/>
        <v>0</v>
      </c>
      <c r="V886" s="50">
        <f t="shared" si="41"/>
        <v>8</v>
      </c>
      <c r="W886" s="51">
        <v>1244</v>
      </c>
      <c r="X886" s="51">
        <v>770</v>
      </c>
      <c r="Y886" s="51">
        <v>0</v>
      </c>
      <c r="Z886" s="32" t="s">
        <v>95</v>
      </c>
      <c r="AA886" s="50"/>
      <c r="AB886" s="52"/>
      <c r="AC886" s="48"/>
      <c r="AD886" s="48"/>
      <c r="AE886" s="48"/>
      <c r="AF886" s="48"/>
    </row>
    <row r="887" spans="1:32" s="36" customFormat="1" ht="14.4" x14ac:dyDescent="0.3">
      <c r="A887" s="32" t="s">
        <v>95</v>
      </c>
      <c r="B887" s="32" t="s">
        <v>95</v>
      </c>
      <c r="C887" s="32" t="s">
        <v>95</v>
      </c>
      <c r="D887" s="32" t="s">
        <v>95</v>
      </c>
      <c r="E887" s="32" t="s">
        <v>95</v>
      </c>
      <c r="F887" s="32" t="s">
        <v>95</v>
      </c>
      <c r="G887" s="32" t="s">
        <v>95</v>
      </c>
      <c r="H887" s="32" t="s">
        <v>95</v>
      </c>
      <c r="I887" s="32" t="s">
        <v>95</v>
      </c>
      <c r="J887" s="32" t="s">
        <v>95</v>
      </c>
      <c r="K887" s="32" t="s">
        <v>95</v>
      </c>
      <c r="L887" s="32" t="s">
        <v>95</v>
      </c>
      <c r="M887" s="48">
        <v>300</v>
      </c>
      <c r="N887" s="48">
        <v>1</v>
      </c>
      <c r="O887" s="48" t="s">
        <v>252</v>
      </c>
      <c r="P887" s="48">
        <v>2002</v>
      </c>
      <c r="Q887" s="48">
        <v>2003</v>
      </c>
      <c r="R887" s="49">
        <v>550</v>
      </c>
      <c r="S887" s="48">
        <v>10</v>
      </c>
      <c r="T887" s="48">
        <v>0</v>
      </c>
      <c r="U887" s="48">
        <f t="shared" si="40"/>
        <v>0</v>
      </c>
      <c r="V887" s="50">
        <f t="shared" si="41"/>
        <v>6</v>
      </c>
      <c r="W887" s="51">
        <v>1380</v>
      </c>
      <c r="X887" s="51">
        <v>2563</v>
      </c>
      <c r="Y887" s="51">
        <v>0</v>
      </c>
      <c r="Z887" s="48" t="s">
        <v>1</v>
      </c>
      <c r="AA887" s="50"/>
      <c r="AB887" s="52"/>
      <c r="AC887" s="48"/>
      <c r="AD887" s="48"/>
      <c r="AE887" s="48"/>
      <c r="AF887" s="48"/>
    </row>
    <row r="888" spans="1:32" s="36" customFormat="1" ht="14.4" x14ac:dyDescent="0.3">
      <c r="A888" s="32" t="s">
        <v>95</v>
      </c>
      <c r="B888" s="32" t="s">
        <v>95</v>
      </c>
      <c r="C888" s="32" t="s">
        <v>95</v>
      </c>
      <c r="D888" s="32" t="s">
        <v>95</v>
      </c>
      <c r="E888" s="32" t="s">
        <v>95</v>
      </c>
      <c r="F888" s="32" t="s">
        <v>95</v>
      </c>
      <c r="G888" s="32" t="s">
        <v>95</v>
      </c>
      <c r="H888" s="32" t="s">
        <v>95</v>
      </c>
      <c r="I888" s="32" t="s">
        <v>95</v>
      </c>
      <c r="J888" s="32" t="s">
        <v>95</v>
      </c>
      <c r="K888" s="32" t="s">
        <v>95</v>
      </c>
      <c r="L888" s="32" t="s">
        <v>95</v>
      </c>
      <c r="M888" s="48">
        <v>309</v>
      </c>
      <c r="N888" s="48">
        <v>1</v>
      </c>
      <c r="O888" s="48" t="s">
        <v>378</v>
      </c>
      <c r="P888" s="48">
        <v>2002</v>
      </c>
      <c r="Q888" s="48">
        <v>2003</v>
      </c>
      <c r="R888" s="49">
        <v>360</v>
      </c>
      <c r="S888" s="48">
        <v>3</v>
      </c>
      <c r="T888" s="48">
        <v>0</v>
      </c>
      <c r="U888" s="48">
        <f t="shared" si="40"/>
        <v>0</v>
      </c>
      <c r="V888" s="50">
        <f t="shared" si="41"/>
        <v>4</v>
      </c>
      <c r="W888" s="51">
        <v>1458</v>
      </c>
      <c r="X888" s="51">
        <v>3986</v>
      </c>
      <c r="Y888" s="51">
        <v>0</v>
      </c>
      <c r="Z888" s="32" t="s">
        <v>95</v>
      </c>
      <c r="AA888" s="50"/>
      <c r="AB888" s="52"/>
      <c r="AC888" s="48"/>
      <c r="AD888" s="48"/>
      <c r="AE888" s="48"/>
      <c r="AF888" s="48"/>
    </row>
    <row r="889" spans="1:32" s="36" customFormat="1" ht="14.4" x14ac:dyDescent="0.3">
      <c r="A889" s="32" t="s">
        <v>95</v>
      </c>
      <c r="B889" s="32" t="s">
        <v>95</v>
      </c>
      <c r="C889" s="32" t="s">
        <v>95</v>
      </c>
      <c r="D889" s="32" t="s">
        <v>95</v>
      </c>
      <c r="E889" s="32" t="s">
        <v>95</v>
      </c>
      <c r="F889" s="32" t="s">
        <v>95</v>
      </c>
      <c r="G889" s="32" t="s">
        <v>95</v>
      </c>
      <c r="H889" s="32" t="s">
        <v>95</v>
      </c>
      <c r="I889" s="32" t="s">
        <v>95</v>
      </c>
      <c r="J889" s="32" t="s">
        <v>95</v>
      </c>
      <c r="K889" s="32" t="s">
        <v>95</v>
      </c>
      <c r="L889" s="32" t="s">
        <v>95</v>
      </c>
      <c r="M889" s="48">
        <v>317</v>
      </c>
      <c r="N889" s="48">
        <v>1</v>
      </c>
      <c r="O889" s="48" t="s">
        <v>452</v>
      </c>
      <c r="P889" s="48">
        <v>2002</v>
      </c>
      <c r="Q889" s="48">
        <v>2003</v>
      </c>
      <c r="R889" s="49">
        <v>80</v>
      </c>
      <c r="S889" s="48">
        <v>10</v>
      </c>
      <c r="T889" s="48">
        <v>0</v>
      </c>
      <c r="U889" s="48">
        <f t="shared" si="40"/>
        <v>0</v>
      </c>
      <c r="V889" s="50">
        <f t="shared" si="41"/>
        <v>1</v>
      </c>
      <c r="W889" s="51">
        <v>660</v>
      </c>
      <c r="X889" s="51">
        <v>1367</v>
      </c>
      <c r="Y889" s="51">
        <v>0</v>
      </c>
      <c r="Z889" s="32" t="s">
        <v>95</v>
      </c>
      <c r="AA889" s="50"/>
      <c r="AB889" s="52"/>
      <c r="AC889" s="48"/>
      <c r="AD889" s="48"/>
      <c r="AE889" s="48"/>
      <c r="AF889" s="48"/>
    </row>
    <row r="890" spans="1:32" s="36" customFormat="1" ht="14.4" x14ac:dyDescent="0.3">
      <c r="A890" s="32" t="s">
        <v>95</v>
      </c>
      <c r="B890" s="32" t="s">
        <v>95</v>
      </c>
      <c r="C890" s="32" t="s">
        <v>95</v>
      </c>
      <c r="D890" s="32" t="s">
        <v>95</v>
      </c>
      <c r="E890" s="32" t="s">
        <v>95</v>
      </c>
      <c r="F890" s="32" t="s">
        <v>95</v>
      </c>
      <c r="G890" s="32" t="s">
        <v>95</v>
      </c>
      <c r="H890" s="32" t="s">
        <v>95</v>
      </c>
      <c r="I890" s="32" t="s">
        <v>95</v>
      </c>
      <c r="J890" s="32" t="s">
        <v>95</v>
      </c>
      <c r="K890" s="32" t="s">
        <v>95</v>
      </c>
      <c r="L890" s="32" t="s">
        <v>95</v>
      </c>
      <c r="M890" s="48">
        <v>333</v>
      </c>
      <c r="N890" s="48">
        <v>1</v>
      </c>
      <c r="O890" s="48" t="s">
        <v>278</v>
      </c>
      <c r="P890" s="48">
        <v>2002</v>
      </c>
      <c r="Q890" s="48">
        <v>2003</v>
      </c>
      <c r="R890" s="49">
        <v>400</v>
      </c>
      <c r="S890" s="48">
        <v>5</v>
      </c>
      <c r="T890" s="48">
        <v>0</v>
      </c>
      <c r="U890" s="48">
        <f t="shared" si="40"/>
        <v>0</v>
      </c>
      <c r="V890" s="50">
        <f t="shared" si="41"/>
        <v>5</v>
      </c>
      <c r="W890" s="51">
        <v>326</v>
      </c>
      <c r="X890" s="51">
        <v>616</v>
      </c>
      <c r="Y890" s="51">
        <v>1</v>
      </c>
      <c r="Z890" s="32" t="s">
        <v>95</v>
      </c>
      <c r="AA890" s="50"/>
      <c r="AB890" s="52"/>
      <c r="AC890" s="48"/>
      <c r="AD890" s="48"/>
      <c r="AE890" s="48"/>
      <c r="AF890" s="48"/>
    </row>
    <row r="891" spans="1:32" s="36" customFormat="1" ht="14.4" x14ac:dyDescent="0.3">
      <c r="A891" s="32" t="s">
        <v>95</v>
      </c>
      <c r="B891" s="32" t="s">
        <v>95</v>
      </c>
      <c r="C891" s="32" t="s">
        <v>95</v>
      </c>
      <c r="D891" s="32" t="s">
        <v>95</v>
      </c>
      <c r="E891" s="32" t="s">
        <v>95</v>
      </c>
      <c r="F891" s="32" t="s">
        <v>95</v>
      </c>
      <c r="G891" s="32" t="s">
        <v>95</v>
      </c>
      <c r="H891" s="32" t="s">
        <v>95</v>
      </c>
      <c r="I891" s="32" t="s">
        <v>95</v>
      </c>
      <c r="J891" s="32" t="s">
        <v>95</v>
      </c>
      <c r="K891" s="32" t="s">
        <v>95</v>
      </c>
      <c r="L891" s="32" t="s">
        <v>95</v>
      </c>
      <c r="M891" s="48">
        <v>345</v>
      </c>
      <c r="N891" s="48">
        <v>1</v>
      </c>
      <c r="O891" s="48" t="s">
        <v>423</v>
      </c>
      <c r="P891" s="48">
        <v>2002</v>
      </c>
      <c r="Q891" s="48">
        <v>2003</v>
      </c>
      <c r="R891" s="49">
        <v>395</v>
      </c>
      <c r="S891" s="48">
        <v>7</v>
      </c>
      <c r="T891" s="48">
        <v>1</v>
      </c>
      <c r="U891" s="48">
        <f t="shared" si="40"/>
        <v>0</v>
      </c>
      <c r="V891" s="50">
        <f t="shared" si="41"/>
        <v>4</v>
      </c>
      <c r="W891" s="51">
        <v>2191</v>
      </c>
      <c r="X891" s="51">
        <v>2114</v>
      </c>
      <c r="Y891" s="51">
        <v>0</v>
      </c>
      <c r="Z891" s="48" t="s">
        <v>765</v>
      </c>
      <c r="AA891" s="50"/>
      <c r="AB891" s="52"/>
      <c r="AC891" s="48"/>
      <c r="AD891" s="48"/>
      <c r="AE891" s="48"/>
      <c r="AF891" s="48"/>
    </row>
    <row r="892" spans="1:32" s="36" customFormat="1" ht="14.4" x14ac:dyDescent="0.3">
      <c r="A892" s="32" t="s">
        <v>95</v>
      </c>
      <c r="B892" s="32" t="s">
        <v>95</v>
      </c>
      <c r="C892" s="32" t="s">
        <v>95</v>
      </c>
      <c r="D892" s="32" t="s">
        <v>95</v>
      </c>
      <c r="E892" s="32" t="s">
        <v>95</v>
      </c>
      <c r="F892" s="32" t="s">
        <v>95</v>
      </c>
      <c r="G892" s="32" t="s">
        <v>95</v>
      </c>
      <c r="H892" s="32" t="s">
        <v>95</v>
      </c>
      <c r="I892" s="32" t="s">
        <v>95</v>
      </c>
      <c r="J892" s="32" t="s">
        <v>95</v>
      </c>
      <c r="K892" s="32" t="s">
        <v>95</v>
      </c>
      <c r="L892" s="32" t="s">
        <v>95</v>
      </c>
      <c r="M892" s="48">
        <v>356</v>
      </c>
      <c r="N892" s="48">
        <v>1</v>
      </c>
      <c r="O892" s="48" t="s">
        <v>601</v>
      </c>
      <c r="P892" s="48">
        <v>2002</v>
      </c>
      <c r="Q892" s="48">
        <v>2003</v>
      </c>
      <c r="R892" s="49">
        <v>675</v>
      </c>
      <c r="S892" s="48">
        <v>10</v>
      </c>
      <c r="T892" s="48">
        <v>1</v>
      </c>
      <c r="U892" s="48">
        <f t="shared" si="40"/>
        <v>0</v>
      </c>
      <c r="V892" s="50">
        <f t="shared" si="41"/>
        <v>7</v>
      </c>
      <c r="W892" s="51">
        <v>232</v>
      </c>
      <c r="X892" s="51">
        <v>180</v>
      </c>
      <c r="Y892" s="51">
        <v>0</v>
      </c>
      <c r="Z892" s="32" t="s">
        <v>95</v>
      </c>
      <c r="AA892" s="50"/>
      <c r="AB892" s="52"/>
      <c r="AC892" s="48"/>
      <c r="AD892" s="48"/>
      <c r="AE892" s="48"/>
      <c r="AF892" s="48"/>
    </row>
    <row r="893" spans="1:32" s="36" customFormat="1" ht="14.4" x14ac:dyDescent="0.3">
      <c r="A893" s="32" t="s">
        <v>95</v>
      </c>
      <c r="B893" s="32" t="s">
        <v>95</v>
      </c>
      <c r="C893" s="32" t="s">
        <v>95</v>
      </c>
      <c r="D893" s="32" t="s">
        <v>95</v>
      </c>
      <c r="E893" s="32" t="s">
        <v>95</v>
      </c>
      <c r="F893" s="32" t="s">
        <v>95</v>
      </c>
      <c r="G893" s="32" t="s">
        <v>95</v>
      </c>
      <c r="H893" s="32" t="s">
        <v>95</v>
      </c>
      <c r="I893" s="32" t="s">
        <v>95</v>
      </c>
      <c r="J893" s="32" t="s">
        <v>95</v>
      </c>
      <c r="K893" s="32" t="s">
        <v>95</v>
      </c>
      <c r="L893" s="32" t="s">
        <v>95</v>
      </c>
      <c r="M893" s="48">
        <v>458</v>
      </c>
      <c r="N893" s="48">
        <v>1</v>
      </c>
      <c r="O893" s="48" t="s">
        <v>520</v>
      </c>
      <c r="P893" s="48">
        <v>2002</v>
      </c>
      <c r="Q893" s="48">
        <v>2003</v>
      </c>
      <c r="R893" s="49">
        <v>256.64999999999998</v>
      </c>
      <c r="S893" s="48">
        <v>10</v>
      </c>
      <c r="T893" s="48">
        <v>1</v>
      </c>
      <c r="U893" s="48">
        <f t="shared" si="40"/>
        <v>0</v>
      </c>
      <c r="V893" s="50">
        <f t="shared" si="41"/>
        <v>3</v>
      </c>
      <c r="W893" s="51">
        <v>316</v>
      </c>
      <c r="X893" s="51">
        <v>175</v>
      </c>
      <c r="Y893" s="51">
        <v>0</v>
      </c>
      <c r="Z893" s="32" t="s">
        <v>95</v>
      </c>
      <c r="AA893" s="50"/>
      <c r="AB893" s="52"/>
      <c r="AC893" s="48"/>
      <c r="AD893" s="48"/>
      <c r="AE893" s="48"/>
      <c r="AF893" s="48"/>
    </row>
    <row r="894" spans="1:32" s="36" customFormat="1" ht="14.4" x14ac:dyDescent="0.3">
      <c r="A894" s="32" t="s">
        <v>95</v>
      </c>
      <c r="B894" s="32" t="s">
        <v>95</v>
      </c>
      <c r="C894" s="32" t="s">
        <v>95</v>
      </c>
      <c r="D894" s="32" t="s">
        <v>95</v>
      </c>
      <c r="E894" s="32" t="s">
        <v>95</v>
      </c>
      <c r="F894" s="32" t="s">
        <v>95</v>
      </c>
      <c r="G894" s="32" t="s">
        <v>95</v>
      </c>
      <c r="H894" s="32" t="s">
        <v>95</v>
      </c>
      <c r="I894" s="32" t="s">
        <v>95</v>
      </c>
      <c r="J894" s="32" t="s">
        <v>95</v>
      </c>
      <c r="K894" s="32" t="s">
        <v>95</v>
      </c>
      <c r="L894" s="32" t="s">
        <v>95</v>
      </c>
      <c r="M894" s="48">
        <v>465</v>
      </c>
      <c r="N894" s="48">
        <v>1</v>
      </c>
      <c r="O894" s="48" t="s">
        <v>455</v>
      </c>
      <c r="P894" s="48">
        <v>2002</v>
      </c>
      <c r="Q894" s="48">
        <v>2003</v>
      </c>
      <c r="R894" s="49">
        <v>300</v>
      </c>
      <c r="S894" s="48">
        <v>10</v>
      </c>
      <c r="T894" s="48">
        <v>1</v>
      </c>
      <c r="U894" s="48">
        <f t="shared" si="40"/>
        <v>0</v>
      </c>
      <c r="V894" s="50">
        <f t="shared" si="41"/>
        <v>4</v>
      </c>
      <c r="W894" s="51">
        <v>2585</v>
      </c>
      <c r="X894" s="51">
        <v>2133</v>
      </c>
      <c r="Y894" s="51">
        <v>0</v>
      </c>
      <c r="Z894" s="48" t="s">
        <v>1</v>
      </c>
      <c r="AA894" s="50"/>
      <c r="AB894" s="52"/>
      <c r="AC894" s="48"/>
      <c r="AD894" s="48"/>
      <c r="AE894" s="48"/>
      <c r="AF894" s="48"/>
    </row>
    <row r="895" spans="1:32" s="36" customFormat="1" ht="14.4" x14ac:dyDescent="0.3">
      <c r="A895" s="32" t="s">
        <v>95</v>
      </c>
      <c r="B895" s="32" t="s">
        <v>95</v>
      </c>
      <c r="C895" s="32" t="s">
        <v>95</v>
      </c>
      <c r="D895" s="32" t="s">
        <v>95</v>
      </c>
      <c r="E895" s="32" t="s">
        <v>95</v>
      </c>
      <c r="F895" s="32" t="s">
        <v>95</v>
      </c>
      <c r="G895" s="32" t="s">
        <v>95</v>
      </c>
      <c r="H895" s="32" t="s">
        <v>95</v>
      </c>
      <c r="I895" s="32" t="s">
        <v>95</v>
      </c>
      <c r="J895" s="32" t="s">
        <v>95</v>
      </c>
      <c r="K895" s="32" t="s">
        <v>95</v>
      </c>
      <c r="L895" s="32" t="s">
        <v>95</v>
      </c>
      <c r="M895" s="48">
        <v>482</v>
      </c>
      <c r="N895" s="48">
        <v>1</v>
      </c>
      <c r="O895" s="48" t="s">
        <v>384</v>
      </c>
      <c r="P895" s="48">
        <v>2002</v>
      </c>
      <c r="Q895" s="48">
        <v>2003</v>
      </c>
      <c r="R895" s="49">
        <v>400</v>
      </c>
      <c r="S895" s="48">
        <v>10</v>
      </c>
      <c r="T895" s="48">
        <v>0</v>
      </c>
      <c r="U895" s="48">
        <f t="shared" si="40"/>
        <v>0</v>
      </c>
      <c r="V895" s="50">
        <f t="shared" si="41"/>
        <v>5</v>
      </c>
      <c r="W895" s="51">
        <v>1662</v>
      </c>
      <c r="X895" s="51">
        <v>2623</v>
      </c>
      <c r="Y895" s="51">
        <v>0</v>
      </c>
      <c r="Z895" s="32" t="s">
        <v>95</v>
      </c>
      <c r="AA895" s="50"/>
      <c r="AB895" s="52"/>
      <c r="AC895" s="48"/>
      <c r="AD895" s="48"/>
      <c r="AE895" s="48"/>
      <c r="AF895" s="48"/>
    </row>
    <row r="896" spans="1:32" s="36" customFormat="1" ht="14.4" x14ac:dyDescent="0.3">
      <c r="A896" s="32" t="s">
        <v>95</v>
      </c>
      <c r="B896" s="32" t="s">
        <v>95</v>
      </c>
      <c r="C896" s="32" t="s">
        <v>95</v>
      </c>
      <c r="D896" s="32" t="s">
        <v>95</v>
      </c>
      <c r="E896" s="32" t="s">
        <v>95</v>
      </c>
      <c r="F896" s="32" t="s">
        <v>95</v>
      </c>
      <c r="G896" s="32" t="s">
        <v>95</v>
      </c>
      <c r="H896" s="32" t="s">
        <v>95</v>
      </c>
      <c r="I896" s="32" t="s">
        <v>95</v>
      </c>
      <c r="J896" s="32" t="s">
        <v>95</v>
      </c>
      <c r="K896" s="32" t="s">
        <v>95</v>
      </c>
      <c r="L896" s="32" t="s">
        <v>95</v>
      </c>
      <c r="M896" s="48">
        <v>484</v>
      </c>
      <c r="N896" s="48">
        <v>1</v>
      </c>
      <c r="O896" s="48" t="s">
        <v>425</v>
      </c>
      <c r="P896" s="48">
        <v>2002</v>
      </c>
      <c r="Q896" s="48">
        <v>2003</v>
      </c>
      <c r="R896" s="49">
        <v>200</v>
      </c>
      <c r="S896" s="48">
        <v>10</v>
      </c>
      <c r="T896" s="48">
        <v>1</v>
      </c>
      <c r="U896" s="48">
        <f t="shared" si="40"/>
        <v>0</v>
      </c>
      <c r="V896" s="50">
        <f t="shared" si="41"/>
        <v>3</v>
      </c>
      <c r="W896" s="51">
        <v>1242</v>
      </c>
      <c r="X896" s="51">
        <v>843</v>
      </c>
      <c r="Y896" s="51">
        <v>0</v>
      </c>
      <c r="Z896" s="48" t="s">
        <v>1</v>
      </c>
      <c r="AA896" s="50"/>
      <c r="AB896" s="52"/>
      <c r="AC896" s="48"/>
      <c r="AD896" s="48"/>
      <c r="AE896" s="48"/>
      <c r="AF896" s="48"/>
    </row>
    <row r="897" spans="1:32" s="36" customFormat="1" ht="14.4" x14ac:dyDescent="0.3">
      <c r="A897" s="32" t="s">
        <v>95</v>
      </c>
      <c r="B897" s="32" t="s">
        <v>95</v>
      </c>
      <c r="C897" s="32" t="s">
        <v>95</v>
      </c>
      <c r="D897" s="32" t="s">
        <v>95</v>
      </c>
      <c r="E897" s="32" t="s">
        <v>95</v>
      </c>
      <c r="F897" s="32" t="s">
        <v>95</v>
      </c>
      <c r="G897" s="32" t="s">
        <v>95</v>
      </c>
      <c r="H897" s="32" t="s">
        <v>95</v>
      </c>
      <c r="I897" s="32" t="s">
        <v>95</v>
      </c>
      <c r="J897" s="32" t="s">
        <v>95</v>
      </c>
      <c r="K897" s="32" t="s">
        <v>95</v>
      </c>
      <c r="L897" s="32" t="s">
        <v>95</v>
      </c>
      <c r="M897" s="48">
        <v>499</v>
      </c>
      <c r="N897" s="48">
        <v>1</v>
      </c>
      <c r="O897" s="48" t="s">
        <v>473</v>
      </c>
      <c r="P897" s="48">
        <v>2002</v>
      </c>
      <c r="Q897" s="48">
        <v>2003</v>
      </c>
      <c r="R897" s="49">
        <v>300</v>
      </c>
      <c r="S897" s="48">
        <v>10</v>
      </c>
      <c r="T897" s="48">
        <v>1</v>
      </c>
      <c r="U897" s="48">
        <f t="shared" si="40"/>
        <v>0</v>
      </c>
      <c r="V897" s="50">
        <f t="shared" si="41"/>
        <v>4</v>
      </c>
      <c r="W897" s="51">
        <v>537</v>
      </c>
      <c r="X897" s="51">
        <v>479</v>
      </c>
      <c r="Y897" s="51">
        <v>0</v>
      </c>
      <c r="Z897" s="32" t="s">
        <v>95</v>
      </c>
      <c r="AA897" s="50"/>
      <c r="AB897" s="52"/>
      <c r="AC897" s="48"/>
      <c r="AD897" s="48"/>
      <c r="AE897" s="48"/>
      <c r="AF897" s="48"/>
    </row>
    <row r="898" spans="1:32" s="36" customFormat="1" ht="14.4" x14ac:dyDescent="0.3">
      <c r="A898" s="32" t="s">
        <v>95</v>
      </c>
      <c r="B898" s="32" t="s">
        <v>95</v>
      </c>
      <c r="C898" s="32" t="s">
        <v>95</v>
      </c>
      <c r="D898" s="32" t="s">
        <v>95</v>
      </c>
      <c r="E898" s="32" t="s">
        <v>95</v>
      </c>
      <c r="F898" s="32" t="s">
        <v>95</v>
      </c>
      <c r="G898" s="32" t="s">
        <v>95</v>
      </c>
      <c r="H898" s="32" t="s">
        <v>95</v>
      </c>
      <c r="I898" s="32" t="s">
        <v>95</v>
      </c>
      <c r="J898" s="32" t="s">
        <v>95</v>
      </c>
      <c r="K898" s="32" t="s">
        <v>95</v>
      </c>
      <c r="L898" s="32" t="s">
        <v>95</v>
      </c>
      <c r="M898" s="48">
        <v>507</v>
      </c>
      <c r="N898" s="48">
        <v>1</v>
      </c>
      <c r="O898" s="48" t="s">
        <v>331</v>
      </c>
      <c r="P898" s="48">
        <v>2002</v>
      </c>
      <c r="Q898" s="48">
        <v>2003</v>
      </c>
      <c r="R898" s="49">
        <v>581.21</v>
      </c>
      <c r="S898" s="48">
        <v>5</v>
      </c>
      <c r="T898" s="48">
        <v>1</v>
      </c>
      <c r="U898" s="48">
        <f t="shared" si="40"/>
        <v>0</v>
      </c>
      <c r="V898" s="50">
        <f t="shared" si="41"/>
        <v>6</v>
      </c>
      <c r="W898" s="51">
        <v>847</v>
      </c>
      <c r="X898" s="51">
        <v>306</v>
      </c>
      <c r="Y898" s="51">
        <v>0</v>
      </c>
      <c r="Z898" s="32" t="s">
        <v>95</v>
      </c>
      <c r="AA898" s="50"/>
      <c r="AB898" s="52"/>
      <c r="AC898" s="48"/>
      <c r="AD898" s="48"/>
      <c r="AE898" s="48"/>
      <c r="AF898" s="48"/>
    </row>
    <row r="899" spans="1:32" s="36" customFormat="1" ht="14.4" x14ac:dyDescent="0.3">
      <c r="A899" s="32" t="s">
        <v>95</v>
      </c>
      <c r="B899" s="32" t="s">
        <v>95</v>
      </c>
      <c r="C899" s="32" t="s">
        <v>95</v>
      </c>
      <c r="D899" s="32" t="s">
        <v>95</v>
      </c>
      <c r="E899" s="32" t="s">
        <v>95</v>
      </c>
      <c r="F899" s="32" t="s">
        <v>95</v>
      </c>
      <c r="G899" s="32" t="s">
        <v>95</v>
      </c>
      <c r="H899" s="32" t="s">
        <v>95</v>
      </c>
      <c r="I899" s="32" t="s">
        <v>95</v>
      </c>
      <c r="J899" s="32" t="s">
        <v>95</v>
      </c>
      <c r="K899" s="32" t="s">
        <v>95</v>
      </c>
      <c r="L899" s="32" t="s">
        <v>95</v>
      </c>
      <c r="M899" s="48">
        <v>508</v>
      </c>
      <c r="N899" s="48">
        <v>1</v>
      </c>
      <c r="O899" s="48" t="s">
        <v>474</v>
      </c>
      <c r="P899" s="48">
        <v>2002</v>
      </c>
      <c r="Q899" s="48">
        <v>2003</v>
      </c>
      <c r="R899" s="49">
        <v>300</v>
      </c>
      <c r="S899" s="48">
        <v>10</v>
      </c>
      <c r="T899" s="48">
        <v>1</v>
      </c>
      <c r="U899" s="48">
        <f t="shared" si="40"/>
        <v>0</v>
      </c>
      <c r="V899" s="50">
        <f t="shared" si="41"/>
        <v>4</v>
      </c>
      <c r="W899" s="51">
        <v>3310</v>
      </c>
      <c r="X899" s="51">
        <v>1865</v>
      </c>
      <c r="Y899" s="51">
        <v>0</v>
      </c>
      <c r="Z899" s="32" t="s">
        <v>95</v>
      </c>
      <c r="AA899" s="50"/>
      <c r="AB899" s="52"/>
      <c r="AC899" s="48"/>
      <c r="AD899" s="48"/>
      <c r="AE899" s="48"/>
      <c r="AF899" s="48"/>
    </row>
    <row r="900" spans="1:32" s="36" customFormat="1" ht="14.4" x14ac:dyDescent="0.3">
      <c r="A900" s="32" t="s">
        <v>95</v>
      </c>
      <c r="B900" s="32" t="s">
        <v>95</v>
      </c>
      <c r="C900" s="32" t="s">
        <v>95</v>
      </c>
      <c r="D900" s="32" t="s">
        <v>95</v>
      </c>
      <c r="E900" s="32" t="s">
        <v>95</v>
      </c>
      <c r="F900" s="32" t="s">
        <v>95</v>
      </c>
      <c r="G900" s="32" t="s">
        <v>95</v>
      </c>
      <c r="H900" s="32" t="s">
        <v>95</v>
      </c>
      <c r="I900" s="32" t="s">
        <v>95</v>
      </c>
      <c r="J900" s="32" t="s">
        <v>95</v>
      </c>
      <c r="K900" s="32" t="s">
        <v>95</v>
      </c>
      <c r="L900" s="32" t="s">
        <v>95</v>
      </c>
      <c r="M900" s="48">
        <v>518</v>
      </c>
      <c r="N900" s="48">
        <v>1</v>
      </c>
      <c r="O900" s="48" t="s">
        <v>257</v>
      </c>
      <c r="P900" s="48">
        <v>2002</v>
      </c>
      <c r="Q900" s="48">
        <v>2003</v>
      </c>
      <c r="R900" s="49">
        <v>394.93</v>
      </c>
      <c r="S900" s="48">
        <v>4</v>
      </c>
      <c r="T900" s="48">
        <v>1</v>
      </c>
      <c r="U900" s="48">
        <f t="shared" si="40"/>
        <v>0</v>
      </c>
      <c r="V900" s="50">
        <f t="shared" si="41"/>
        <v>4</v>
      </c>
      <c r="W900" s="51">
        <v>3107</v>
      </c>
      <c r="X900" s="51">
        <v>2469</v>
      </c>
      <c r="Y900" s="51">
        <v>0</v>
      </c>
      <c r="Z900" s="32" t="s">
        <v>95</v>
      </c>
      <c r="AA900" s="50"/>
      <c r="AB900" s="52"/>
      <c r="AC900" s="48"/>
      <c r="AD900" s="48"/>
      <c r="AE900" s="48"/>
      <c r="AF900" s="48"/>
    </row>
    <row r="901" spans="1:32" s="36" customFormat="1" ht="14.4" x14ac:dyDescent="0.3">
      <c r="A901" s="32" t="s">
        <v>95</v>
      </c>
      <c r="B901" s="32" t="s">
        <v>95</v>
      </c>
      <c r="C901" s="32" t="s">
        <v>95</v>
      </c>
      <c r="D901" s="32" t="s">
        <v>95</v>
      </c>
      <c r="E901" s="32" t="s">
        <v>95</v>
      </c>
      <c r="F901" s="32" t="s">
        <v>95</v>
      </c>
      <c r="G901" s="32" t="s">
        <v>95</v>
      </c>
      <c r="H901" s="32" t="s">
        <v>95</v>
      </c>
      <c r="I901" s="32" t="s">
        <v>95</v>
      </c>
      <c r="J901" s="32" t="s">
        <v>95</v>
      </c>
      <c r="K901" s="32" t="s">
        <v>95</v>
      </c>
      <c r="L901" s="32" t="s">
        <v>95</v>
      </c>
      <c r="M901" s="48">
        <v>545</v>
      </c>
      <c r="N901" s="48">
        <v>1</v>
      </c>
      <c r="O901" s="48" t="s">
        <v>292</v>
      </c>
      <c r="P901" s="48">
        <v>2002</v>
      </c>
      <c r="Q901" s="48">
        <v>2003</v>
      </c>
      <c r="R901" s="49">
        <v>600</v>
      </c>
      <c r="S901" s="48">
        <v>10</v>
      </c>
      <c r="T901" s="48">
        <v>1</v>
      </c>
      <c r="U901" s="48">
        <f t="shared" si="40"/>
        <v>0</v>
      </c>
      <c r="V901" s="50">
        <f t="shared" si="41"/>
        <v>7</v>
      </c>
      <c r="W901" s="51">
        <v>933</v>
      </c>
      <c r="X901" s="51">
        <v>639</v>
      </c>
      <c r="Y901" s="51">
        <v>0</v>
      </c>
      <c r="Z901" s="32" t="s">
        <v>95</v>
      </c>
      <c r="AA901" s="50"/>
      <c r="AB901" s="52"/>
      <c r="AC901" s="48"/>
      <c r="AD901" s="48"/>
      <c r="AE901" s="48"/>
      <c r="AF901" s="48"/>
    </row>
    <row r="902" spans="1:32" s="36" customFormat="1" ht="14.4" x14ac:dyDescent="0.3">
      <c r="A902" s="32" t="s">
        <v>95</v>
      </c>
      <c r="B902" s="32" t="s">
        <v>95</v>
      </c>
      <c r="C902" s="32" t="s">
        <v>95</v>
      </c>
      <c r="D902" s="32" t="s">
        <v>95</v>
      </c>
      <c r="E902" s="32" t="s">
        <v>95</v>
      </c>
      <c r="F902" s="32" t="s">
        <v>95</v>
      </c>
      <c r="G902" s="32" t="s">
        <v>95</v>
      </c>
      <c r="H902" s="32" t="s">
        <v>95</v>
      </c>
      <c r="I902" s="32" t="s">
        <v>95</v>
      </c>
      <c r="J902" s="32" t="s">
        <v>95</v>
      </c>
      <c r="K902" s="32" t="s">
        <v>95</v>
      </c>
      <c r="L902" s="32" t="s">
        <v>95</v>
      </c>
      <c r="M902" s="48">
        <v>545</v>
      </c>
      <c r="N902" s="48">
        <v>1</v>
      </c>
      <c r="O902" s="48" t="s">
        <v>292</v>
      </c>
      <c r="P902" s="48">
        <v>2002</v>
      </c>
      <c r="Q902" s="48">
        <v>2003</v>
      </c>
      <c r="R902" s="49">
        <v>300</v>
      </c>
      <c r="S902" s="48">
        <v>5</v>
      </c>
      <c r="T902" s="48">
        <v>0</v>
      </c>
      <c r="U902" s="48">
        <f t="shared" si="40"/>
        <v>0</v>
      </c>
      <c r="V902" s="50">
        <f t="shared" si="41"/>
        <v>4</v>
      </c>
      <c r="W902" s="51">
        <v>474</v>
      </c>
      <c r="X902" s="51">
        <v>531</v>
      </c>
      <c r="Y902" s="51">
        <v>0</v>
      </c>
      <c r="Z902" s="48" t="s">
        <v>1</v>
      </c>
      <c r="AA902" s="50"/>
      <c r="AB902" s="52"/>
      <c r="AC902" s="48"/>
      <c r="AD902" s="48"/>
      <c r="AE902" s="48"/>
      <c r="AF902" s="48"/>
    </row>
    <row r="903" spans="1:32" s="36" customFormat="1" ht="14.4" x14ac:dyDescent="0.3">
      <c r="A903" s="32" t="s">
        <v>95</v>
      </c>
      <c r="B903" s="32" t="s">
        <v>95</v>
      </c>
      <c r="C903" s="32" t="s">
        <v>95</v>
      </c>
      <c r="D903" s="32" t="s">
        <v>95</v>
      </c>
      <c r="E903" s="32" t="s">
        <v>95</v>
      </c>
      <c r="F903" s="32" t="s">
        <v>95</v>
      </c>
      <c r="G903" s="32" t="s">
        <v>95</v>
      </c>
      <c r="H903" s="32" t="s">
        <v>95</v>
      </c>
      <c r="I903" s="32" t="s">
        <v>95</v>
      </c>
      <c r="J903" s="32" t="s">
        <v>95</v>
      </c>
      <c r="K903" s="32" t="s">
        <v>95</v>
      </c>
      <c r="L903" s="32" t="s">
        <v>95</v>
      </c>
      <c r="M903" s="48">
        <v>592</v>
      </c>
      <c r="N903" s="48">
        <v>1</v>
      </c>
      <c r="O903" s="48" t="s">
        <v>602</v>
      </c>
      <c r="P903" s="48">
        <v>2002</v>
      </c>
      <c r="Q903" s="48">
        <v>2003</v>
      </c>
      <c r="R903" s="49">
        <v>950</v>
      </c>
      <c r="S903" s="48">
        <v>10</v>
      </c>
      <c r="T903" s="48">
        <v>1</v>
      </c>
      <c r="U903" s="48">
        <f t="shared" si="40"/>
        <v>0</v>
      </c>
      <c r="V903" s="50">
        <f t="shared" si="41"/>
        <v>10</v>
      </c>
      <c r="W903" s="51">
        <v>231</v>
      </c>
      <c r="X903" s="51">
        <v>137</v>
      </c>
      <c r="Y903" s="51">
        <v>0</v>
      </c>
      <c r="Z903" s="32" t="s">
        <v>95</v>
      </c>
      <c r="AA903" s="50"/>
      <c r="AB903" s="52"/>
      <c r="AC903" s="48"/>
      <c r="AD903" s="48"/>
      <c r="AE903" s="48"/>
      <c r="AF903" s="48"/>
    </row>
    <row r="904" spans="1:32" s="36" customFormat="1" ht="14.4" x14ac:dyDescent="0.3">
      <c r="A904" s="32" t="s">
        <v>95</v>
      </c>
      <c r="B904" s="32" t="s">
        <v>95</v>
      </c>
      <c r="C904" s="32" t="s">
        <v>95</v>
      </c>
      <c r="D904" s="32" t="s">
        <v>95</v>
      </c>
      <c r="E904" s="32" t="s">
        <v>95</v>
      </c>
      <c r="F904" s="32" t="s">
        <v>95</v>
      </c>
      <c r="G904" s="32" t="s">
        <v>95</v>
      </c>
      <c r="H904" s="32" t="s">
        <v>95</v>
      </c>
      <c r="I904" s="32" t="s">
        <v>95</v>
      </c>
      <c r="J904" s="32" t="s">
        <v>95</v>
      </c>
      <c r="K904" s="32" t="s">
        <v>95</v>
      </c>
      <c r="L904" s="32" t="s">
        <v>95</v>
      </c>
      <c r="M904" s="48">
        <v>599</v>
      </c>
      <c r="N904" s="48">
        <v>1</v>
      </c>
      <c r="O904" s="48" t="s">
        <v>527</v>
      </c>
      <c r="P904" s="48">
        <v>2002</v>
      </c>
      <c r="Q904" s="48">
        <v>2003</v>
      </c>
      <c r="R904" s="49">
        <v>600</v>
      </c>
      <c r="S904" s="48">
        <v>10</v>
      </c>
      <c r="T904" s="48">
        <v>0</v>
      </c>
      <c r="U904" s="48">
        <f t="shared" si="40"/>
        <v>0</v>
      </c>
      <c r="V904" s="50">
        <f t="shared" si="41"/>
        <v>7</v>
      </c>
      <c r="W904" s="51">
        <v>593</v>
      </c>
      <c r="X904" s="51">
        <v>656</v>
      </c>
      <c r="Y904" s="51">
        <v>0</v>
      </c>
      <c r="Z904" s="48" t="s">
        <v>786</v>
      </c>
      <c r="AA904" s="50"/>
      <c r="AB904" s="52"/>
      <c r="AC904" s="48"/>
      <c r="AD904" s="48"/>
      <c r="AE904" s="48"/>
      <c r="AF904" s="48"/>
    </row>
    <row r="905" spans="1:32" s="36" customFormat="1" ht="14.4" x14ac:dyDescent="0.3">
      <c r="A905" s="32" t="s">
        <v>95</v>
      </c>
      <c r="B905" s="32" t="s">
        <v>95</v>
      </c>
      <c r="C905" s="32" t="s">
        <v>95</v>
      </c>
      <c r="D905" s="32" t="s">
        <v>95</v>
      </c>
      <c r="E905" s="32" t="s">
        <v>95</v>
      </c>
      <c r="F905" s="32" t="s">
        <v>95</v>
      </c>
      <c r="G905" s="32" t="s">
        <v>95</v>
      </c>
      <c r="H905" s="32" t="s">
        <v>95</v>
      </c>
      <c r="I905" s="32" t="s">
        <v>95</v>
      </c>
      <c r="J905" s="32" t="s">
        <v>95</v>
      </c>
      <c r="K905" s="32" t="s">
        <v>95</v>
      </c>
      <c r="L905" s="32" t="s">
        <v>95</v>
      </c>
      <c r="M905" s="48">
        <v>611</v>
      </c>
      <c r="N905" s="48">
        <v>1</v>
      </c>
      <c r="O905" s="48" t="s">
        <v>332</v>
      </c>
      <c r="P905" s="48">
        <v>2002</v>
      </c>
      <c r="Q905" s="48">
        <v>2003</v>
      </c>
      <c r="R905" s="49">
        <v>415</v>
      </c>
      <c r="S905" s="48">
        <v>7</v>
      </c>
      <c r="T905" s="48">
        <v>1</v>
      </c>
      <c r="U905" s="48">
        <f t="shared" ref="U905:U968" si="42">MAX(0,MIN(1,Q905-P905-1))</f>
        <v>0</v>
      </c>
      <c r="V905" s="50">
        <f t="shared" ref="V905:V968" si="43">MAX(1,MIN(10,INT(R905/100)+1))</f>
        <v>5</v>
      </c>
      <c r="W905" s="51">
        <v>252</v>
      </c>
      <c r="X905" s="51">
        <v>120</v>
      </c>
      <c r="Y905" s="51">
        <v>0</v>
      </c>
      <c r="Z905" s="32" t="s">
        <v>95</v>
      </c>
      <c r="AA905" s="50"/>
      <c r="AB905" s="52"/>
      <c r="AC905" s="48"/>
      <c r="AD905" s="48"/>
      <c r="AE905" s="48"/>
      <c r="AF905" s="48"/>
    </row>
    <row r="906" spans="1:32" s="36" customFormat="1" ht="14.4" x14ac:dyDescent="0.3">
      <c r="A906" s="32" t="s">
        <v>95</v>
      </c>
      <c r="B906" s="32" t="s">
        <v>95</v>
      </c>
      <c r="C906" s="32" t="s">
        <v>95</v>
      </c>
      <c r="D906" s="32" t="s">
        <v>95</v>
      </c>
      <c r="E906" s="32" t="s">
        <v>95</v>
      </c>
      <c r="F906" s="32" t="s">
        <v>95</v>
      </c>
      <c r="G906" s="32" t="s">
        <v>95</v>
      </c>
      <c r="H906" s="32" t="s">
        <v>95</v>
      </c>
      <c r="I906" s="32" t="s">
        <v>95</v>
      </c>
      <c r="J906" s="32" t="s">
        <v>95</v>
      </c>
      <c r="K906" s="32" t="s">
        <v>95</v>
      </c>
      <c r="L906" s="32" t="s">
        <v>95</v>
      </c>
      <c r="M906" s="48">
        <v>622</v>
      </c>
      <c r="N906" s="48">
        <v>1</v>
      </c>
      <c r="O906" s="48" t="s">
        <v>431</v>
      </c>
      <c r="P906" s="48">
        <v>2002</v>
      </c>
      <c r="Q906" s="48">
        <v>2003</v>
      </c>
      <c r="R906" s="49">
        <v>601.65</v>
      </c>
      <c r="S906" s="48">
        <v>10</v>
      </c>
      <c r="T906" s="48">
        <v>1</v>
      </c>
      <c r="U906" s="48">
        <f t="shared" si="42"/>
        <v>0</v>
      </c>
      <c r="V906" s="50">
        <f t="shared" si="43"/>
        <v>7</v>
      </c>
      <c r="W906" s="51">
        <v>19642</v>
      </c>
      <c r="X906" s="51">
        <v>15715</v>
      </c>
      <c r="Y906" s="51">
        <v>0</v>
      </c>
      <c r="Z906" s="32" t="s">
        <v>95</v>
      </c>
      <c r="AA906" s="50"/>
      <c r="AB906" s="52"/>
      <c r="AC906" s="48"/>
      <c r="AD906" s="48"/>
      <c r="AE906" s="48"/>
      <c r="AF906" s="48"/>
    </row>
    <row r="907" spans="1:32" s="36" customFormat="1" ht="14.4" x14ac:dyDescent="0.3">
      <c r="A907" s="32" t="s">
        <v>95</v>
      </c>
      <c r="B907" s="32" t="s">
        <v>95</v>
      </c>
      <c r="C907" s="32" t="s">
        <v>95</v>
      </c>
      <c r="D907" s="32" t="s">
        <v>95</v>
      </c>
      <c r="E907" s="32" t="s">
        <v>95</v>
      </c>
      <c r="F907" s="32" t="s">
        <v>95</v>
      </c>
      <c r="G907" s="32" t="s">
        <v>95</v>
      </c>
      <c r="H907" s="32" t="s">
        <v>95</v>
      </c>
      <c r="I907" s="32" t="s">
        <v>95</v>
      </c>
      <c r="J907" s="32" t="s">
        <v>95</v>
      </c>
      <c r="K907" s="32" t="s">
        <v>95</v>
      </c>
      <c r="L907" s="32" t="s">
        <v>95</v>
      </c>
      <c r="M907" s="48">
        <v>622</v>
      </c>
      <c r="N907" s="48">
        <v>1</v>
      </c>
      <c r="O907" s="48" t="s">
        <v>431</v>
      </c>
      <c r="P907" s="48">
        <v>2002</v>
      </c>
      <c r="Q907" s="48">
        <v>2003</v>
      </c>
      <c r="R907" s="49">
        <v>225.62</v>
      </c>
      <c r="S907" s="48">
        <v>10</v>
      </c>
      <c r="T907" s="48">
        <v>1</v>
      </c>
      <c r="U907" s="48">
        <f t="shared" si="42"/>
        <v>0</v>
      </c>
      <c r="V907" s="50">
        <f t="shared" si="43"/>
        <v>3</v>
      </c>
      <c r="W907" s="51">
        <v>17909</v>
      </c>
      <c r="X907" s="51">
        <v>17191</v>
      </c>
      <c r="Y907" s="51">
        <v>0</v>
      </c>
      <c r="Z907" s="32" t="s">
        <v>95</v>
      </c>
      <c r="AA907" s="50"/>
      <c r="AB907" s="52"/>
      <c r="AC907" s="48"/>
      <c r="AD907" s="48"/>
      <c r="AE907" s="48"/>
      <c r="AF907" s="48"/>
    </row>
    <row r="908" spans="1:32" s="36" customFormat="1" ht="14.4" x14ac:dyDescent="0.3">
      <c r="A908" s="32" t="s">
        <v>95</v>
      </c>
      <c r="B908" s="32" t="s">
        <v>95</v>
      </c>
      <c r="C908" s="32" t="s">
        <v>95</v>
      </c>
      <c r="D908" s="32" t="s">
        <v>95</v>
      </c>
      <c r="E908" s="32" t="s">
        <v>95</v>
      </c>
      <c r="F908" s="32" t="s">
        <v>95</v>
      </c>
      <c r="G908" s="32" t="s">
        <v>95</v>
      </c>
      <c r="H908" s="32" t="s">
        <v>95</v>
      </c>
      <c r="I908" s="32" t="s">
        <v>95</v>
      </c>
      <c r="J908" s="32" t="s">
        <v>95</v>
      </c>
      <c r="K908" s="32" t="s">
        <v>95</v>
      </c>
      <c r="L908" s="32" t="s">
        <v>95</v>
      </c>
      <c r="M908" s="48">
        <v>623</v>
      </c>
      <c r="N908" s="48">
        <v>1</v>
      </c>
      <c r="O908" s="48" t="s">
        <v>603</v>
      </c>
      <c r="P908" s="48">
        <v>2002</v>
      </c>
      <c r="Q908" s="48">
        <v>2003</v>
      </c>
      <c r="R908" s="49">
        <v>227.82</v>
      </c>
      <c r="S908" s="48">
        <v>5</v>
      </c>
      <c r="T908" s="48">
        <v>1</v>
      </c>
      <c r="U908" s="48">
        <f t="shared" si="42"/>
        <v>0</v>
      </c>
      <c r="V908" s="50">
        <f t="shared" si="43"/>
        <v>3</v>
      </c>
      <c r="W908" s="51">
        <v>5706</v>
      </c>
      <c r="X908" s="51">
        <v>3678</v>
      </c>
      <c r="Y908" s="51">
        <v>0</v>
      </c>
      <c r="Z908" s="32" t="s">
        <v>95</v>
      </c>
      <c r="AA908" s="50"/>
      <c r="AB908" s="52"/>
      <c r="AC908" s="48"/>
      <c r="AD908" s="48"/>
      <c r="AE908" s="48"/>
      <c r="AF908" s="48"/>
    </row>
    <row r="909" spans="1:32" s="36" customFormat="1" ht="14.4" x14ac:dyDescent="0.3">
      <c r="A909" s="32" t="s">
        <v>95</v>
      </c>
      <c r="B909" s="32" t="s">
        <v>95</v>
      </c>
      <c r="C909" s="32" t="s">
        <v>95</v>
      </c>
      <c r="D909" s="32" t="s">
        <v>95</v>
      </c>
      <c r="E909" s="32" t="s">
        <v>95</v>
      </c>
      <c r="F909" s="32" t="s">
        <v>95</v>
      </c>
      <c r="G909" s="32" t="s">
        <v>95</v>
      </c>
      <c r="H909" s="32" t="s">
        <v>95</v>
      </c>
      <c r="I909" s="32" t="s">
        <v>95</v>
      </c>
      <c r="J909" s="32" t="s">
        <v>95</v>
      </c>
      <c r="K909" s="32" t="s">
        <v>95</v>
      </c>
      <c r="L909" s="32" t="s">
        <v>95</v>
      </c>
      <c r="M909" s="48">
        <v>624</v>
      </c>
      <c r="N909" s="48">
        <v>1</v>
      </c>
      <c r="O909" s="48" t="s">
        <v>392</v>
      </c>
      <c r="P909" s="48">
        <v>2002</v>
      </c>
      <c r="Q909" s="48">
        <v>2003</v>
      </c>
      <c r="R909" s="49">
        <v>338.58</v>
      </c>
      <c r="S909" s="48">
        <v>5</v>
      </c>
      <c r="T909" s="48">
        <v>1</v>
      </c>
      <c r="U909" s="48">
        <f t="shared" si="42"/>
        <v>0</v>
      </c>
      <c r="V909" s="50">
        <f t="shared" si="43"/>
        <v>4</v>
      </c>
      <c r="W909" s="51">
        <v>14822</v>
      </c>
      <c r="X909" s="51">
        <v>13204</v>
      </c>
      <c r="Y909" s="51">
        <v>0</v>
      </c>
      <c r="Z909" s="48" t="s">
        <v>1</v>
      </c>
      <c r="AA909" s="50"/>
      <c r="AB909" s="52"/>
      <c r="AC909" s="48"/>
      <c r="AD909" s="48"/>
      <c r="AE909" s="48"/>
      <c r="AF909" s="48"/>
    </row>
    <row r="910" spans="1:32" s="36" customFormat="1" ht="14.4" x14ac:dyDescent="0.3">
      <c r="A910" s="32" t="s">
        <v>95</v>
      </c>
      <c r="B910" s="32" t="s">
        <v>95</v>
      </c>
      <c r="C910" s="32" t="s">
        <v>95</v>
      </c>
      <c r="D910" s="32" t="s">
        <v>95</v>
      </c>
      <c r="E910" s="32" t="s">
        <v>95</v>
      </c>
      <c r="F910" s="32" t="s">
        <v>95</v>
      </c>
      <c r="G910" s="32" t="s">
        <v>95</v>
      </c>
      <c r="H910" s="32" t="s">
        <v>95</v>
      </c>
      <c r="I910" s="32" t="s">
        <v>95</v>
      </c>
      <c r="J910" s="32" t="s">
        <v>95</v>
      </c>
      <c r="K910" s="32" t="s">
        <v>95</v>
      </c>
      <c r="L910" s="32" t="s">
        <v>95</v>
      </c>
      <c r="M910" s="48">
        <v>625</v>
      </c>
      <c r="N910" s="48">
        <v>1</v>
      </c>
      <c r="O910" s="48" t="s">
        <v>294</v>
      </c>
      <c r="P910" s="48">
        <v>2002</v>
      </c>
      <c r="Q910" s="48">
        <v>2003</v>
      </c>
      <c r="R910" s="49">
        <v>319</v>
      </c>
      <c r="S910" s="48">
        <v>4</v>
      </c>
      <c r="T910" s="48">
        <v>1</v>
      </c>
      <c r="U910" s="48">
        <f t="shared" si="42"/>
        <v>0</v>
      </c>
      <c r="V910" s="50">
        <f t="shared" si="43"/>
        <v>4</v>
      </c>
      <c r="W910" s="51">
        <v>56434</v>
      </c>
      <c r="X910" s="51">
        <v>43540</v>
      </c>
      <c r="Y910" s="51">
        <v>0</v>
      </c>
      <c r="Z910" s="32" t="s">
        <v>95</v>
      </c>
      <c r="AA910" s="50"/>
      <c r="AB910" s="52"/>
      <c r="AC910" s="48"/>
      <c r="AD910" s="48"/>
      <c r="AE910" s="48"/>
      <c r="AF910" s="48"/>
    </row>
    <row r="911" spans="1:32" s="36" customFormat="1" ht="14.4" x14ac:dyDescent="0.3">
      <c r="A911" s="32" t="s">
        <v>95</v>
      </c>
      <c r="B911" s="32" t="s">
        <v>95</v>
      </c>
      <c r="C911" s="32" t="s">
        <v>95</v>
      </c>
      <c r="D911" s="32" t="s">
        <v>95</v>
      </c>
      <c r="E911" s="32" t="s">
        <v>95</v>
      </c>
      <c r="F911" s="32" t="s">
        <v>95</v>
      </c>
      <c r="G911" s="32" t="s">
        <v>95</v>
      </c>
      <c r="H911" s="32" t="s">
        <v>95</v>
      </c>
      <c r="I911" s="32" t="s">
        <v>95</v>
      </c>
      <c r="J911" s="32" t="s">
        <v>95</v>
      </c>
      <c r="K911" s="32" t="s">
        <v>95</v>
      </c>
      <c r="L911" s="32" t="s">
        <v>95</v>
      </c>
      <c r="M911" s="48">
        <v>630</v>
      </c>
      <c r="N911" s="48">
        <v>1</v>
      </c>
      <c r="O911" s="48" t="s">
        <v>393</v>
      </c>
      <c r="P911" s="48">
        <v>2002</v>
      </c>
      <c r="Q911" s="48">
        <v>2003</v>
      </c>
      <c r="R911" s="49">
        <v>350</v>
      </c>
      <c r="S911" s="48">
        <v>5</v>
      </c>
      <c r="T911" s="48">
        <v>0</v>
      </c>
      <c r="U911" s="48">
        <f t="shared" si="42"/>
        <v>0</v>
      </c>
      <c r="V911" s="50">
        <f t="shared" si="43"/>
        <v>4</v>
      </c>
      <c r="W911" s="51">
        <v>518</v>
      </c>
      <c r="X911" s="51">
        <v>543</v>
      </c>
      <c r="Y911" s="51">
        <v>0</v>
      </c>
      <c r="Z911" s="32" t="s">
        <v>95</v>
      </c>
      <c r="AA911" s="50"/>
      <c r="AB911" s="52"/>
      <c r="AC911" s="48"/>
      <c r="AD911" s="48"/>
      <c r="AE911" s="48"/>
      <c r="AF911" s="48"/>
    </row>
    <row r="912" spans="1:32" s="36" customFormat="1" ht="14.4" x14ac:dyDescent="0.3">
      <c r="A912" s="32" t="s">
        <v>95</v>
      </c>
      <c r="B912" s="32" t="s">
        <v>95</v>
      </c>
      <c r="C912" s="32" t="s">
        <v>95</v>
      </c>
      <c r="D912" s="32" t="s">
        <v>95</v>
      </c>
      <c r="E912" s="32" t="s">
        <v>95</v>
      </c>
      <c r="F912" s="32" t="s">
        <v>95</v>
      </c>
      <c r="G912" s="32" t="s">
        <v>95</v>
      </c>
      <c r="H912" s="32" t="s">
        <v>95</v>
      </c>
      <c r="I912" s="32" t="s">
        <v>95</v>
      </c>
      <c r="J912" s="32" t="s">
        <v>95</v>
      </c>
      <c r="K912" s="32" t="s">
        <v>95</v>
      </c>
      <c r="L912" s="32" t="s">
        <v>95</v>
      </c>
      <c r="M912" s="48">
        <v>635</v>
      </c>
      <c r="N912" s="48">
        <v>1</v>
      </c>
      <c r="O912" s="48" t="s">
        <v>295</v>
      </c>
      <c r="P912" s="48">
        <v>2002</v>
      </c>
      <c r="Q912" s="48">
        <v>2003</v>
      </c>
      <c r="R912" s="49">
        <v>837.38</v>
      </c>
      <c r="S912" s="48">
        <v>5</v>
      </c>
      <c r="T912" s="48">
        <v>1</v>
      </c>
      <c r="U912" s="48">
        <f t="shared" si="42"/>
        <v>0</v>
      </c>
      <c r="V912" s="50">
        <f t="shared" si="43"/>
        <v>9</v>
      </c>
      <c r="W912" s="51">
        <v>224</v>
      </c>
      <c r="X912" s="51">
        <v>124</v>
      </c>
      <c r="Y912" s="51">
        <v>0</v>
      </c>
      <c r="Z912" s="32" t="s">
        <v>95</v>
      </c>
      <c r="AA912" s="50"/>
      <c r="AB912" s="52"/>
      <c r="AC912" s="48"/>
      <c r="AD912" s="48"/>
      <c r="AE912" s="48"/>
      <c r="AF912" s="48"/>
    </row>
    <row r="913" spans="1:32" s="36" customFormat="1" ht="14.4" x14ac:dyDescent="0.3">
      <c r="A913" s="32" t="s">
        <v>95</v>
      </c>
      <c r="B913" s="32" t="s">
        <v>95</v>
      </c>
      <c r="C913" s="32" t="s">
        <v>95</v>
      </c>
      <c r="D913" s="32" t="s">
        <v>95</v>
      </c>
      <c r="E913" s="32" t="s">
        <v>95</v>
      </c>
      <c r="F913" s="32" t="s">
        <v>95</v>
      </c>
      <c r="G913" s="32" t="s">
        <v>95</v>
      </c>
      <c r="H913" s="32" t="s">
        <v>95</v>
      </c>
      <c r="I913" s="32" t="s">
        <v>95</v>
      </c>
      <c r="J913" s="32" t="s">
        <v>95</v>
      </c>
      <c r="K913" s="32" t="s">
        <v>95</v>
      </c>
      <c r="L913" s="32" t="s">
        <v>95</v>
      </c>
      <c r="M913" s="48">
        <v>656</v>
      </c>
      <c r="N913" s="48">
        <v>1</v>
      </c>
      <c r="O913" s="48" t="s">
        <v>229</v>
      </c>
      <c r="P913" s="48">
        <v>2002</v>
      </c>
      <c r="Q913" s="48">
        <v>2003</v>
      </c>
      <c r="R913" s="49">
        <v>750</v>
      </c>
      <c r="S913" s="48">
        <v>10</v>
      </c>
      <c r="T913" s="48">
        <v>0</v>
      </c>
      <c r="U913" s="48">
        <f t="shared" si="42"/>
        <v>0</v>
      </c>
      <c r="V913" s="50">
        <f t="shared" si="43"/>
        <v>8</v>
      </c>
      <c r="W913" s="51">
        <v>3642</v>
      </c>
      <c r="X913" s="51">
        <v>7152</v>
      </c>
      <c r="Y913" s="51">
        <v>0</v>
      </c>
      <c r="Z913" s="32" t="s">
        <v>95</v>
      </c>
      <c r="AA913" s="50"/>
      <c r="AB913" s="52"/>
      <c r="AC913" s="48"/>
      <c r="AD913" s="48"/>
      <c r="AE913" s="48"/>
      <c r="AF913" s="48"/>
    </row>
    <row r="914" spans="1:32" s="36" customFormat="1" ht="14.4" x14ac:dyDescent="0.3">
      <c r="A914" s="32" t="s">
        <v>95</v>
      </c>
      <c r="B914" s="32" t="s">
        <v>95</v>
      </c>
      <c r="C914" s="32" t="s">
        <v>95</v>
      </c>
      <c r="D914" s="32" t="s">
        <v>95</v>
      </c>
      <c r="E914" s="32" t="s">
        <v>95</v>
      </c>
      <c r="F914" s="32" t="s">
        <v>95</v>
      </c>
      <c r="G914" s="32" t="s">
        <v>95</v>
      </c>
      <c r="H914" s="32" t="s">
        <v>95</v>
      </c>
      <c r="I914" s="32" t="s">
        <v>95</v>
      </c>
      <c r="J914" s="32" t="s">
        <v>95</v>
      </c>
      <c r="K914" s="32" t="s">
        <v>95</v>
      </c>
      <c r="L914" s="32" t="s">
        <v>95</v>
      </c>
      <c r="M914" s="48">
        <v>700</v>
      </c>
      <c r="N914" s="48">
        <v>1</v>
      </c>
      <c r="O914" s="48" t="s">
        <v>396</v>
      </c>
      <c r="P914" s="48">
        <v>2002</v>
      </c>
      <c r="Q914" s="48">
        <v>2003</v>
      </c>
      <c r="R914" s="49">
        <v>1</v>
      </c>
      <c r="S914" s="48">
        <v>10</v>
      </c>
      <c r="T914" s="48">
        <v>1</v>
      </c>
      <c r="U914" s="48">
        <f t="shared" si="42"/>
        <v>0</v>
      </c>
      <c r="V914" s="50">
        <f t="shared" si="43"/>
        <v>1</v>
      </c>
      <c r="W914" s="51">
        <v>2765</v>
      </c>
      <c r="X914" s="51">
        <v>1487</v>
      </c>
      <c r="Y914" s="51">
        <v>0</v>
      </c>
      <c r="Z914" s="32" t="s">
        <v>95</v>
      </c>
      <c r="AA914" s="50"/>
      <c r="AB914" s="52"/>
      <c r="AC914" s="48"/>
      <c r="AD914" s="48"/>
      <c r="AE914" s="48"/>
      <c r="AF914" s="48"/>
    </row>
    <row r="915" spans="1:32" s="36" customFormat="1" ht="14.4" x14ac:dyDescent="0.3">
      <c r="A915" s="32" t="s">
        <v>95</v>
      </c>
      <c r="B915" s="32" t="s">
        <v>95</v>
      </c>
      <c r="C915" s="32" t="s">
        <v>95</v>
      </c>
      <c r="D915" s="32" t="s">
        <v>95</v>
      </c>
      <c r="E915" s="32" t="s">
        <v>95</v>
      </c>
      <c r="F915" s="32" t="s">
        <v>95</v>
      </c>
      <c r="G915" s="32" t="s">
        <v>95</v>
      </c>
      <c r="H915" s="32" t="s">
        <v>95</v>
      </c>
      <c r="I915" s="32" t="s">
        <v>95</v>
      </c>
      <c r="J915" s="32" t="s">
        <v>95</v>
      </c>
      <c r="K915" s="32" t="s">
        <v>95</v>
      </c>
      <c r="L915" s="32" t="s">
        <v>95</v>
      </c>
      <c r="M915" s="48">
        <v>706</v>
      </c>
      <c r="N915" s="48">
        <v>1</v>
      </c>
      <c r="O915" s="48" t="s">
        <v>342</v>
      </c>
      <c r="P915" s="48">
        <v>2002</v>
      </c>
      <c r="Q915" s="48">
        <v>2003</v>
      </c>
      <c r="R915" s="49">
        <v>500</v>
      </c>
      <c r="S915" s="48">
        <v>5</v>
      </c>
      <c r="T915" s="48">
        <v>0</v>
      </c>
      <c r="U915" s="48">
        <f t="shared" si="42"/>
        <v>0</v>
      </c>
      <c r="V915" s="50">
        <f t="shared" si="43"/>
        <v>6</v>
      </c>
      <c r="W915" s="51">
        <v>1826</v>
      </c>
      <c r="X915" s="51">
        <v>2390</v>
      </c>
      <c r="Y915" s="51">
        <v>1</v>
      </c>
      <c r="Z915" s="32" t="s">
        <v>95</v>
      </c>
      <c r="AA915" s="50"/>
      <c r="AB915" s="52"/>
      <c r="AC915" s="48"/>
      <c r="AD915" s="48"/>
      <c r="AE915" s="48"/>
      <c r="AF915" s="48"/>
    </row>
    <row r="916" spans="1:32" s="36" customFormat="1" ht="14.4" x14ac:dyDescent="0.3">
      <c r="A916" s="32" t="s">
        <v>95</v>
      </c>
      <c r="B916" s="32" t="s">
        <v>95</v>
      </c>
      <c r="C916" s="32" t="s">
        <v>95</v>
      </c>
      <c r="D916" s="32" t="s">
        <v>95</v>
      </c>
      <c r="E916" s="32" t="s">
        <v>95</v>
      </c>
      <c r="F916" s="32" t="s">
        <v>95</v>
      </c>
      <c r="G916" s="32" t="s">
        <v>95</v>
      </c>
      <c r="H916" s="32" t="s">
        <v>95</v>
      </c>
      <c r="I916" s="32" t="s">
        <v>95</v>
      </c>
      <c r="J916" s="32" t="s">
        <v>95</v>
      </c>
      <c r="K916" s="32" t="s">
        <v>95</v>
      </c>
      <c r="L916" s="32" t="s">
        <v>95</v>
      </c>
      <c r="M916" s="48">
        <v>716</v>
      </c>
      <c r="N916" s="48">
        <v>1</v>
      </c>
      <c r="O916" s="48" t="s">
        <v>567</v>
      </c>
      <c r="P916" s="48">
        <v>2002</v>
      </c>
      <c r="Q916" s="48">
        <v>2003</v>
      </c>
      <c r="R916" s="49">
        <v>112</v>
      </c>
      <c r="S916" s="48">
        <v>10</v>
      </c>
      <c r="T916" s="48">
        <v>0</v>
      </c>
      <c r="U916" s="48">
        <f t="shared" si="42"/>
        <v>0</v>
      </c>
      <c r="V916" s="50">
        <f t="shared" si="43"/>
        <v>2</v>
      </c>
      <c r="W916" s="51">
        <v>1352</v>
      </c>
      <c r="X916" s="51">
        <v>1614</v>
      </c>
      <c r="Y916" s="51">
        <v>0</v>
      </c>
      <c r="Z916" s="48" t="s">
        <v>765</v>
      </c>
      <c r="AA916" s="50"/>
      <c r="AB916" s="52"/>
      <c r="AC916" s="48"/>
      <c r="AD916" s="48"/>
      <c r="AE916" s="48"/>
      <c r="AF916" s="48"/>
    </row>
    <row r="917" spans="1:32" s="36" customFormat="1" ht="14.4" x14ac:dyDescent="0.3">
      <c r="A917" s="32" t="s">
        <v>95</v>
      </c>
      <c r="B917" s="32" t="s">
        <v>95</v>
      </c>
      <c r="C917" s="32" t="s">
        <v>95</v>
      </c>
      <c r="D917" s="32" t="s">
        <v>95</v>
      </c>
      <c r="E917" s="32" t="s">
        <v>95</v>
      </c>
      <c r="F917" s="32" t="s">
        <v>95</v>
      </c>
      <c r="G917" s="32" t="s">
        <v>95</v>
      </c>
      <c r="H917" s="32" t="s">
        <v>95</v>
      </c>
      <c r="I917" s="32" t="s">
        <v>95</v>
      </c>
      <c r="J917" s="32" t="s">
        <v>95</v>
      </c>
      <c r="K917" s="32" t="s">
        <v>95</v>
      </c>
      <c r="L917" s="32" t="s">
        <v>95</v>
      </c>
      <c r="M917" s="48">
        <v>716</v>
      </c>
      <c r="N917" s="48">
        <v>1</v>
      </c>
      <c r="O917" s="48" t="s">
        <v>567</v>
      </c>
      <c r="P917" s="48">
        <v>2002</v>
      </c>
      <c r="Q917" s="48">
        <v>2003</v>
      </c>
      <c r="R917" s="49">
        <v>75</v>
      </c>
      <c r="S917" s="48">
        <v>10</v>
      </c>
      <c r="T917" s="48">
        <v>0</v>
      </c>
      <c r="U917" s="48">
        <f t="shared" si="42"/>
        <v>0</v>
      </c>
      <c r="V917" s="50">
        <f t="shared" si="43"/>
        <v>1</v>
      </c>
      <c r="W917" s="51">
        <v>1166</v>
      </c>
      <c r="X917" s="51">
        <v>1722</v>
      </c>
      <c r="Y917" s="51">
        <v>0</v>
      </c>
      <c r="Z917" s="32" t="s">
        <v>95</v>
      </c>
      <c r="AA917" s="50"/>
      <c r="AB917" s="52"/>
      <c r="AC917" s="48"/>
      <c r="AD917" s="48"/>
      <c r="AE917" s="48"/>
      <c r="AF917" s="48"/>
    </row>
    <row r="918" spans="1:32" s="36" customFormat="1" ht="14.4" x14ac:dyDescent="0.3">
      <c r="A918" s="32" t="s">
        <v>95</v>
      </c>
      <c r="B918" s="32" t="s">
        <v>95</v>
      </c>
      <c r="C918" s="32" t="s">
        <v>95</v>
      </c>
      <c r="D918" s="32" t="s">
        <v>95</v>
      </c>
      <c r="E918" s="32" t="s">
        <v>95</v>
      </c>
      <c r="F918" s="32" t="s">
        <v>95</v>
      </c>
      <c r="G918" s="32" t="s">
        <v>95</v>
      </c>
      <c r="H918" s="32" t="s">
        <v>95</v>
      </c>
      <c r="I918" s="32" t="s">
        <v>95</v>
      </c>
      <c r="J918" s="32" t="s">
        <v>95</v>
      </c>
      <c r="K918" s="32" t="s">
        <v>95</v>
      </c>
      <c r="L918" s="32" t="s">
        <v>95</v>
      </c>
      <c r="M918" s="48">
        <v>717</v>
      </c>
      <c r="N918" s="48">
        <v>1</v>
      </c>
      <c r="O918" s="48" t="s">
        <v>345</v>
      </c>
      <c r="P918" s="48">
        <v>2002</v>
      </c>
      <c r="Q918" s="48">
        <v>2003</v>
      </c>
      <c r="R918" s="49">
        <v>1</v>
      </c>
      <c r="S918" s="48">
        <v>10</v>
      </c>
      <c r="T918" s="48">
        <v>1</v>
      </c>
      <c r="U918" s="48">
        <f t="shared" si="42"/>
        <v>0</v>
      </c>
      <c r="V918" s="50">
        <f t="shared" si="43"/>
        <v>1</v>
      </c>
      <c r="W918" s="51">
        <v>1909</v>
      </c>
      <c r="X918" s="51">
        <v>937</v>
      </c>
      <c r="Y918" s="51">
        <v>0</v>
      </c>
      <c r="Z918" s="32" t="s">
        <v>95</v>
      </c>
      <c r="AA918" s="50"/>
      <c r="AB918" s="52"/>
      <c r="AC918" s="48"/>
      <c r="AD918" s="48"/>
      <c r="AE918" s="48"/>
      <c r="AF918" s="48"/>
    </row>
    <row r="919" spans="1:32" s="36" customFormat="1" ht="14.4" x14ac:dyDescent="0.3">
      <c r="A919" s="32" t="s">
        <v>95</v>
      </c>
      <c r="B919" s="32" t="s">
        <v>95</v>
      </c>
      <c r="C919" s="32" t="s">
        <v>95</v>
      </c>
      <c r="D919" s="32" t="s">
        <v>95</v>
      </c>
      <c r="E919" s="32" t="s">
        <v>95</v>
      </c>
      <c r="F919" s="32" t="s">
        <v>95</v>
      </c>
      <c r="G919" s="32" t="s">
        <v>95</v>
      </c>
      <c r="H919" s="32" t="s">
        <v>95</v>
      </c>
      <c r="I919" s="32" t="s">
        <v>95</v>
      </c>
      <c r="J919" s="32" t="s">
        <v>95</v>
      </c>
      <c r="K919" s="32" t="s">
        <v>95</v>
      </c>
      <c r="L919" s="32" t="s">
        <v>95</v>
      </c>
      <c r="M919" s="48">
        <v>719</v>
      </c>
      <c r="N919" s="48">
        <v>1</v>
      </c>
      <c r="O919" s="48" t="s">
        <v>231</v>
      </c>
      <c r="P919" s="48">
        <v>2002</v>
      </c>
      <c r="Q919" s="48">
        <v>2003</v>
      </c>
      <c r="R919" s="49">
        <v>554.38</v>
      </c>
      <c r="S919" s="48">
        <v>6</v>
      </c>
      <c r="T919" s="48">
        <v>1</v>
      </c>
      <c r="U919" s="48">
        <f t="shared" si="42"/>
        <v>0</v>
      </c>
      <c r="V919" s="50">
        <f t="shared" si="43"/>
        <v>6</v>
      </c>
      <c r="W919" s="51">
        <v>7533</v>
      </c>
      <c r="X919" s="51">
        <v>6424</v>
      </c>
      <c r="Y919" s="51">
        <v>0</v>
      </c>
      <c r="Z919" s="32" t="s">
        <v>95</v>
      </c>
      <c r="AA919" s="50"/>
      <c r="AB919" s="52"/>
      <c r="AC919" s="48"/>
      <c r="AD919" s="48"/>
      <c r="AE919" s="48"/>
      <c r="AF919" s="48"/>
    </row>
    <row r="920" spans="1:32" s="36" customFormat="1" ht="14.4" x14ac:dyDescent="0.3">
      <c r="A920" s="32" t="s">
        <v>95</v>
      </c>
      <c r="B920" s="32" t="s">
        <v>95</v>
      </c>
      <c r="C920" s="32" t="s">
        <v>95</v>
      </c>
      <c r="D920" s="32" t="s">
        <v>95</v>
      </c>
      <c r="E920" s="32" t="s">
        <v>95</v>
      </c>
      <c r="F920" s="32" t="s">
        <v>95</v>
      </c>
      <c r="G920" s="32" t="s">
        <v>95</v>
      </c>
      <c r="H920" s="32" t="s">
        <v>95</v>
      </c>
      <c r="I920" s="32" t="s">
        <v>95</v>
      </c>
      <c r="J920" s="32" t="s">
        <v>95</v>
      </c>
      <c r="K920" s="32" t="s">
        <v>95</v>
      </c>
      <c r="L920" s="32" t="s">
        <v>95</v>
      </c>
      <c r="M920" s="48">
        <v>720</v>
      </c>
      <c r="N920" s="48">
        <v>1</v>
      </c>
      <c r="O920" s="48" t="s">
        <v>475</v>
      </c>
      <c r="P920" s="48">
        <v>2002</v>
      </c>
      <c r="Q920" s="48">
        <v>2003</v>
      </c>
      <c r="R920" s="49">
        <v>540</v>
      </c>
      <c r="S920" s="48">
        <v>7</v>
      </c>
      <c r="T920" s="48">
        <v>1</v>
      </c>
      <c r="U920" s="48">
        <f t="shared" si="42"/>
        <v>0</v>
      </c>
      <c r="V920" s="50">
        <f t="shared" si="43"/>
        <v>6</v>
      </c>
      <c r="W920" s="51">
        <v>5884</v>
      </c>
      <c r="X920" s="51">
        <v>4668</v>
      </c>
      <c r="Y920" s="51">
        <v>0</v>
      </c>
      <c r="Z920" s="32" t="s">
        <v>95</v>
      </c>
      <c r="AA920" s="50"/>
      <c r="AB920" s="52"/>
      <c r="AC920" s="48"/>
      <c r="AD920" s="48"/>
      <c r="AE920" s="48"/>
      <c r="AF920" s="48"/>
    </row>
    <row r="921" spans="1:32" s="36" customFormat="1" ht="14.4" x14ac:dyDescent="0.3">
      <c r="A921" s="32" t="s">
        <v>95</v>
      </c>
      <c r="B921" s="32" t="s">
        <v>95</v>
      </c>
      <c r="C921" s="32" t="s">
        <v>95</v>
      </c>
      <c r="D921" s="32" t="s">
        <v>95</v>
      </c>
      <c r="E921" s="32" t="s">
        <v>95</v>
      </c>
      <c r="F921" s="32" t="s">
        <v>95</v>
      </c>
      <c r="G921" s="32" t="s">
        <v>95</v>
      </c>
      <c r="H921" s="32" t="s">
        <v>95</v>
      </c>
      <c r="I921" s="32" t="s">
        <v>95</v>
      </c>
      <c r="J921" s="32" t="s">
        <v>95</v>
      </c>
      <c r="K921" s="32" t="s">
        <v>95</v>
      </c>
      <c r="L921" s="32" t="s">
        <v>95</v>
      </c>
      <c r="M921" s="48">
        <v>721</v>
      </c>
      <c r="N921" s="48">
        <v>1</v>
      </c>
      <c r="O921" s="48" t="s">
        <v>433</v>
      </c>
      <c r="P921" s="48">
        <v>2002</v>
      </c>
      <c r="Q921" s="48">
        <v>2003</v>
      </c>
      <c r="R921" s="49">
        <v>550</v>
      </c>
      <c r="S921" s="48">
        <v>10</v>
      </c>
      <c r="T921" s="48">
        <v>0</v>
      </c>
      <c r="U921" s="48">
        <f t="shared" si="42"/>
        <v>0</v>
      </c>
      <c r="V921" s="50">
        <f t="shared" si="43"/>
        <v>6</v>
      </c>
      <c r="W921" s="51">
        <v>2196</v>
      </c>
      <c r="X921" s="51">
        <v>3627</v>
      </c>
      <c r="Y921" s="51">
        <v>0</v>
      </c>
      <c r="Z921" s="32" t="s">
        <v>95</v>
      </c>
      <c r="AA921" s="50"/>
      <c r="AB921" s="52"/>
      <c r="AC921" s="48"/>
      <c r="AD921" s="48"/>
      <c r="AE921" s="48"/>
      <c r="AF921" s="48"/>
    </row>
    <row r="922" spans="1:32" s="36" customFormat="1" ht="14.4" x14ac:dyDescent="0.3">
      <c r="A922" s="32" t="s">
        <v>95</v>
      </c>
      <c r="B922" s="32" t="s">
        <v>95</v>
      </c>
      <c r="C922" s="32" t="s">
        <v>95</v>
      </c>
      <c r="D922" s="32" t="s">
        <v>95</v>
      </c>
      <c r="E922" s="32" t="s">
        <v>95</v>
      </c>
      <c r="F922" s="32" t="s">
        <v>95</v>
      </c>
      <c r="G922" s="32" t="s">
        <v>95</v>
      </c>
      <c r="H922" s="32" t="s">
        <v>95</v>
      </c>
      <c r="I922" s="32" t="s">
        <v>95</v>
      </c>
      <c r="J922" s="32" t="s">
        <v>95</v>
      </c>
      <c r="K922" s="32" t="s">
        <v>95</v>
      </c>
      <c r="L922" s="32" t="s">
        <v>95</v>
      </c>
      <c r="M922" s="48">
        <v>741</v>
      </c>
      <c r="N922" s="48">
        <v>1</v>
      </c>
      <c r="O922" s="48" t="s">
        <v>347</v>
      </c>
      <c r="P922" s="48">
        <v>2002</v>
      </c>
      <c r="Q922" s="48">
        <v>2003</v>
      </c>
      <c r="R922" s="49">
        <v>415</v>
      </c>
      <c r="S922" s="48">
        <v>10</v>
      </c>
      <c r="T922" s="48">
        <v>1</v>
      </c>
      <c r="U922" s="48">
        <f t="shared" si="42"/>
        <v>0</v>
      </c>
      <c r="V922" s="50">
        <f t="shared" si="43"/>
        <v>5</v>
      </c>
      <c r="W922" s="51">
        <v>1142</v>
      </c>
      <c r="X922" s="51">
        <v>873</v>
      </c>
      <c r="Y922" s="51">
        <v>0</v>
      </c>
      <c r="Z922" s="32" t="s">
        <v>95</v>
      </c>
      <c r="AA922" s="50"/>
      <c r="AB922" s="52"/>
      <c r="AC922" s="48"/>
      <c r="AD922" s="48"/>
      <c r="AE922" s="48"/>
      <c r="AF922" s="48"/>
    </row>
    <row r="923" spans="1:32" s="36" customFormat="1" ht="14.4" x14ac:dyDescent="0.3">
      <c r="A923" s="32" t="s">
        <v>95</v>
      </c>
      <c r="B923" s="32" t="s">
        <v>95</v>
      </c>
      <c r="C923" s="32" t="s">
        <v>95</v>
      </c>
      <c r="D923" s="32" t="s">
        <v>95</v>
      </c>
      <c r="E923" s="32" t="s">
        <v>95</v>
      </c>
      <c r="F923" s="32" t="s">
        <v>95</v>
      </c>
      <c r="G923" s="32" t="s">
        <v>95</v>
      </c>
      <c r="H923" s="32" t="s">
        <v>95</v>
      </c>
      <c r="I923" s="32" t="s">
        <v>95</v>
      </c>
      <c r="J923" s="32" t="s">
        <v>95</v>
      </c>
      <c r="K923" s="32" t="s">
        <v>95</v>
      </c>
      <c r="L923" s="32" t="s">
        <v>95</v>
      </c>
      <c r="M923" s="48">
        <v>742</v>
      </c>
      <c r="N923" s="48">
        <v>1</v>
      </c>
      <c r="O923" s="48" t="s">
        <v>348</v>
      </c>
      <c r="P923" s="48">
        <v>2002</v>
      </c>
      <c r="Q923" s="48">
        <v>2003</v>
      </c>
      <c r="R923" s="49">
        <v>375</v>
      </c>
      <c r="S923" s="48">
        <v>4</v>
      </c>
      <c r="T923" s="48">
        <v>0</v>
      </c>
      <c r="U923" s="48">
        <f t="shared" si="42"/>
        <v>0</v>
      </c>
      <c r="V923" s="50">
        <f t="shared" si="43"/>
        <v>4</v>
      </c>
      <c r="W923" s="51">
        <v>13844</v>
      </c>
      <c r="X923" s="51">
        <v>15020</v>
      </c>
      <c r="Y923" s="51">
        <v>0</v>
      </c>
      <c r="Z923" s="48" t="s">
        <v>1</v>
      </c>
      <c r="AA923" s="50"/>
      <c r="AB923" s="52"/>
      <c r="AC923" s="48"/>
      <c r="AD923" s="48"/>
      <c r="AE923" s="48"/>
      <c r="AF923" s="48"/>
    </row>
    <row r="924" spans="1:32" s="36" customFormat="1" ht="14.4" x14ac:dyDescent="0.3">
      <c r="A924" s="32" t="s">
        <v>95</v>
      </c>
      <c r="B924" s="32" t="s">
        <v>95</v>
      </c>
      <c r="C924" s="32" t="s">
        <v>95</v>
      </c>
      <c r="D924" s="32" t="s">
        <v>95</v>
      </c>
      <c r="E924" s="32" t="s">
        <v>95</v>
      </c>
      <c r="F924" s="32" t="s">
        <v>95</v>
      </c>
      <c r="G924" s="32" t="s">
        <v>95</v>
      </c>
      <c r="H924" s="32" t="s">
        <v>95</v>
      </c>
      <c r="I924" s="32" t="s">
        <v>95</v>
      </c>
      <c r="J924" s="32" t="s">
        <v>95</v>
      </c>
      <c r="K924" s="32" t="s">
        <v>95</v>
      </c>
      <c r="L924" s="32" t="s">
        <v>95</v>
      </c>
      <c r="M924" s="48">
        <v>743</v>
      </c>
      <c r="N924" s="48">
        <v>1</v>
      </c>
      <c r="O924" s="48" t="s">
        <v>458</v>
      </c>
      <c r="P924" s="48">
        <v>2002</v>
      </c>
      <c r="Q924" s="48">
        <v>2003</v>
      </c>
      <c r="R924" s="49">
        <v>600</v>
      </c>
      <c r="S924" s="48">
        <v>8</v>
      </c>
      <c r="T924" s="48">
        <v>0</v>
      </c>
      <c r="U924" s="48">
        <f t="shared" si="42"/>
        <v>0</v>
      </c>
      <c r="V924" s="50">
        <f t="shared" si="43"/>
        <v>7</v>
      </c>
      <c r="W924" s="51">
        <v>1322</v>
      </c>
      <c r="X924" s="51">
        <v>1426</v>
      </c>
      <c r="Y924" s="51">
        <v>0</v>
      </c>
      <c r="Z924" s="32" t="s">
        <v>95</v>
      </c>
      <c r="AA924" s="50"/>
      <c r="AB924" s="52"/>
      <c r="AC924" s="48"/>
      <c r="AD924" s="48"/>
      <c r="AE924" s="48"/>
      <c r="AF924" s="48"/>
    </row>
    <row r="925" spans="1:32" s="36" customFormat="1" ht="14.4" x14ac:dyDescent="0.3">
      <c r="A925" s="32" t="s">
        <v>95</v>
      </c>
      <c r="B925" s="32" t="s">
        <v>95</v>
      </c>
      <c r="C925" s="32" t="s">
        <v>95</v>
      </c>
      <c r="D925" s="32" t="s">
        <v>95</v>
      </c>
      <c r="E925" s="32" t="s">
        <v>95</v>
      </c>
      <c r="F925" s="32" t="s">
        <v>95</v>
      </c>
      <c r="G925" s="32" t="s">
        <v>95</v>
      </c>
      <c r="H925" s="32" t="s">
        <v>95</v>
      </c>
      <c r="I925" s="32" t="s">
        <v>95</v>
      </c>
      <c r="J925" s="32" t="s">
        <v>95</v>
      </c>
      <c r="K925" s="32" t="s">
        <v>95</v>
      </c>
      <c r="L925" s="32" t="s">
        <v>95</v>
      </c>
      <c r="M925" s="48">
        <v>745</v>
      </c>
      <c r="N925" s="48">
        <v>1</v>
      </c>
      <c r="O925" s="48" t="s">
        <v>476</v>
      </c>
      <c r="P925" s="48">
        <v>2002</v>
      </c>
      <c r="Q925" s="48">
        <v>2003</v>
      </c>
      <c r="R925" s="49">
        <v>315</v>
      </c>
      <c r="S925" s="48">
        <v>5</v>
      </c>
      <c r="T925" s="48">
        <v>0</v>
      </c>
      <c r="U925" s="48">
        <f t="shared" si="42"/>
        <v>0</v>
      </c>
      <c r="V925" s="50">
        <f t="shared" si="43"/>
        <v>4</v>
      </c>
      <c r="W925" s="51">
        <v>1607</v>
      </c>
      <c r="X925" s="51">
        <v>1612</v>
      </c>
      <c r="Y925" s="51">
        <v>0</v>
      </c>
      <c r="Z925" s="32" t="s">
        <v>95</v>
      </c>
      <c r="AA925" s="50"/>
      <c r="AB925" s="52"/>
      <c r="AC925" s="48"/>
      <c r="AD925" s="48"/>
      <c r="AE925" s="48"/>
      <c r="AF925" s="48"/>
    </row>
    <row r="926" spans="1:32" s="36" customFormat="1" ht="14.4" x14ac:dyDescent="0.3">
      <c r="A926" s="32" t="s">
        <v>95</v>
      </c>
      <c r="B926" s="32" t="s">
        <v>95</v>
      </c>
      <c r="C926" s="32" t="s">
        <v>95</v>
      </c>
      <c r="D926" s="32" t="s">
        <v>95</v>
      </c>
      <c r="E926" s="32" t="s">
        <v>95</v>
      </c>
      <c r="F926" s="32" t="s">
        <v>95</v>
      </c>
      <c r="G926" s="32" t="s">
        <v>95</v>
      </c>
      <c r="H926" s="32" t="s">
        <v>95</v>
      </c>
      <c r="I926" s="32" t="s">
        <v>95</v>
      </c>
      <c r="J926" s="32" t="s">
        <v>95</v>
      </c>
      <c r="K926" s="32" t="s">
        <v>95</v>
      </c>
      <c r="L926" s="32" t="s">
        <v>95</v>
      </c>
      <c r="M926" s="48">
        <v>761</v>
      </c>
      <c r="N926" s="48">
        <v>1</v>
      </c>
      <c r="O926" s="48" t="s">
        <v>299</v>
      </c>
      <c r="P926" s="48">
        <v>2002</v>
      </c>
      <c r="Q926" s="48">
        <v>2003</v>
      </c>
      <c r="R926" s="49">
        <v>680</v>
      </c>
      <c r="S926" s="48">
        <v>10</v>
      </c>
      <c r="T926" s="48">
        <v>1</v>
      </c>
      <c r="U926" s="48">
        <f t="shared" si="42"/>
        <v>0</v>
      </c>
      <c r="V926" s="50">
        <f t="shared" si="43"/>
        <v>7</v>
      </c>
      <c r="W926" s="51">
        <v>6171</v>
      </c>
      <c r="X926" s="51">
        <v>5770</v>
      </c>
      <c r="Y926" s="51">
        <v>0</v>
      </c>
      <c r="Z926" s="32" t="s">
        <v>95</v>
      </c>
      <c r="AA926" s="35"/>
      <c r="AB926" s="52"/>
      <c r="AC926" s="48"/>
      <c r="AD926" s="48"/>
      <c r="AE926" s="48"/>
      <c r="AF926" s="48"/>
    </row>
    <row r="927" spans="1:32" s="36" customFormat="1" ht="14.4" x14ac:dyDescent="0.3">
      <c r="A927" s="32" t="s">
        <v>95</v>
      </c>
      <c r="B927" s="32" t="s">
        <v>95</v>
      </c>
      <c r="C927" s="32" t="s">
        <v>95</v>
      </c>
      <c r="D927" s="32" t="s">
        <v>95</v>
      </c>
      <c r="E927" s="32" t="s">
        <v>95</v>
      </c>
      <c r="F927" s="32" t="s">
        <v>95</v>
      </c>
      <c r="G927" s="32" t="s">
        <v>95</v>
      </c>
      <c r="H927" s="32" t="s">
        <v>95</v>
      </c>
      <c r="I927" s="32" t="s">
        <v>95</v>
      </c>
      <c r="J927" s="32" t="s">
        <v>95</v>
      </c>
      <c r="K927" s="32" t="s">
        <v>95</v>
      </c>
      <c r="L927" s="32" t="s">
        <v>95</v>
      </c>
      <c r="M927" s="48">
        <v>761</v>
      </c>
      <c r="N927" s="48">
        <v>1</v>
      </c>
      <c r="O927" s="48" t="s">
        <v>299</v>
      </c>
      <c r="P927" s="48">
        <v>2002</v>
      </c>
      <c r="Q927" s="48">
        <v>2003</v>
      </c>
      <c r="R927" s="49">
        <v>70</v>
      </c>
      <c r="S927" s="48">
        <v>10</v>
      </c>
      <c r="T927" s="48">
        <v>0</v>
      </c>
      <c r="U927" s="48">
        <f t="shared" si="42"/>
        <v>0</v>
      </c>
      <c r="V927" s="50">
        <f t="shared" si="43"/>
        <v>1</v>
      </c>
      <c r="W927" s="51">
        <v>5330</v>
      </c>
      <c r="X927" s="51">
        <v>6504</v>
      </c>
      <c r="Y927" s="51">
        <v>0</v>
      </c>
      <c r="Z927" s="32" t="s">
        <v>95</v>
      </c>
      <c r="AA927" s="50"/>
      <c r="AB927" s="52"/>
      <c r="AC927" s="48"/>
      <c r="AD927" s="48"/>
      <c r="AE927" s="48"/>
      <c r="AF927" s="48"/>
    </row>
    <row r="928" spans="1:32" s="36" customFormat="1" ht="14.4" x14ac:dyDescent="0.3">
      <c r="A928" s="32" t="s">
        <v>95</v>
      </c>
      <c r="B928" s="32" t="s">
        <v>95</v>
      </c>
      <c r="C928" s="32" t="s">
        <v>95</v>
      </c>
      <c r="D928" s="32" t="s">
        <v>95</v>
      </c>
      <c r="E928" s="32" t="s">
        <v>95</v>
      </c>
      <c r="F928" s="32" t="s">
        <v>95</v>
      </c>
      <c r="G928" s="32" t="s">
        <v>95</v>
      </c>
      <c r="H928" s="32" t="s">
        <v>95</v>
      </c>
      <c r="I928" s="32" t="s">
        <v>95</v>
      </c>
      <c r="J928" s="32" t="s">
        <v>95</v>
      </c>
      <c r="K928" s="32" t="s">
        <v>95</v>
      </c>
      <c r="L928" s="32" t="s">
        <v>95</v>
      </c>
      <c r="M928" s="48">
        <v>768</v>
      </c>
      <c r="N928" s="48">
        <v>1</v>
      </c>
      <c r="O928" s="48" t="s">
        <v>604</v>
      </c>
      <c r="P928" s="48">
        <v>2002</v>
      </c>
      <c r="Q928" s="48">
        <v>2003</v>
      </c>
      <c r="R928" s="49">
        <v>800</v>
      </c>
      <c r="S928" s="48">
        <v>10</v>
      </c>
      <c r="T928" s="48">
        <v>1</v>
      </c>
      <c r="U928" s="48">
        <f t="shared" si="42"/>
        <v>0</v>
      </c>
      <c r="V928" s="50">
        <f t="shared" si="43"/>
        <v>9</v>
      </c>
      <c r="W928" s="51">
        <v>340</v>
      </c>
      <c r="X928" s="51">
        <v>271</v>
      </c>
      <c r="Y928" s="51">
        <v>0</v>
      </c>
      <c r="Z928" s="32" t="s">
        <v>95</v>
      </c>
      <c r="AA928" s="50"/>
      <c r="AB928" s="52"/>
      <c r="AC928" s="48"/>
      <c r="AD928" s="48"/>
      <c r="AE928" s="48"/>
      <c r="AF928" s="48"/>
    </row>
    <row r="929" spans="1:32" s="36" customFormat="1" ht="14.4" x14ac:dyDescent="0.3">
      <c r="A929" s="32" t="s">
        <v>95</v>
      </c>
      <c r="B929" s="32" t="s">
        <v>95</v>
      </c>
      <c r="C929" s="32" t="s">
        <v>95</v>
      </c>
      <c r="D929" s="32" t="s">
        <v>95</v>
      </c>
      <c r="E929" s="32" t="s">
        <v>95</v>
      </c>
      <c r="F929" s="32" t="s">
        <v>95</v>
      </c>
      <c r="G929" s="32" t="s">
        <v>95</v>
      </c>
      <c r="H929" s="32" t="s">
        <v>95</v>
      </c>
      <c r="I929" s="32" t="s">
        <v>95</v>
      </c>
      <c r="J929" s="32" t="s">
        <v>95</v>
      </c>
      <c r="K929" s="32" t="s">
        <v>95</v>
      </c>
      <c r="L929" s="32" t="s">
        <v>95</v>
      </c>
      <c r="M929" s="48">
        <v>806</v>
      </c>
      <c r="N929" s="48">
        <v>1</v>
      </c>
      <c r="O929" s="48" t="s">
        <v>305</v>
      </c>
      <c r="P929" s="48">
        <v>2002</v>
      </c>
      <c r="Q929" s="48">
        <v>2003</v>
      </c>
      <c r="R929" s="49">
        <v>250</v>
      </c>
      <c r="S929" s="48">
        <v>10</v>
      </c>
      <c r="T929" s="48">
        <v>1</v>
      </c>
      <c r="U929" s="48">
        <f t="shared" si="42"/>
        <v>0</v>
      </c>
      <c r="V929" s="50">
        <f t="shared" si="43"/>
        <v>3</v>
      </c>
      <c r="W929" s="51">
        <v>531</v>
      </c>
      <c r="X929" s="51">
        <v>493</v>
      </c>
      <c r="Y929" s="51">
        <v>0</v>
      </c>
      <c r="Z929" s="32" t="s">
        <v>95</v>
      </c>
      <c r="AA929" s="50"/>
      <c r="AB929" s="52"/>
      <c r="AC929" s="48"/>
      <c r="AD929" s="48"/>
      <c r="AE929" s="48"/>
      <c r="AF929" s="48"/>
    </row>
    <row r="930" spans="1:32" s="36" customFormat="1" ht="14.4" x14ac:dyDescent="0.3">
      <c r="A930" s="32" t="s">
        <v>95</v>
      </c>
      <c r="B930" s="32" t="s">
        <v>95</v>
      </c>
      <c r="C930" s="32" t="s">
        <v>95</v>
      </c>
      <c r="D930" s="32" t="s">
        <v>95</v>
      </c>
      <c r="E930" s="32" t="s">
        <v>95</v>
      </c>
      <c r="F930" s="32" t="s">
        <v>95</v>
      </c>
      <c r="G930" s="32" t="s">
        <v>95</v>
      </c>
      <c r="H930" s="32" t="s">
        <v>95</v>
      </c>
      <c r="I930" s="32" t="s">
        <v>95</v>
      </c>
      <c r="J930" s="32" t="s">
        <v>95</v>
      </c>
      <c r="K930" s="32" t="s">
        <v>95</v>
      </c>
      <c r="L930" s="32" t="s">
        <v>95</v>
      </c>
      <c r="M930" s="48">
        <v>829</v>
      </c>
      <c r="N930" s="48">
        <v>1</v>
      </c>
      <c r="O930" s="48" t="s">
        <v>436</v>
      </c>
      <c r="P930" s="48">
        <v>2002</v>
      </c>
      <c r="Q930" s="48">
        <v>2003</v>
      </c>
      <c r="R930" s="49">
        <v>535</v>
      </c>
      <c r="S930" s="48">
        <v>5</v>
      </c>
      <c r="T930" s="48">
        <v>0</v>
      </c>
      <c r="U930" s="48">
        <f t="shared" si="42"/>
        <v>0</v>
      </c>
      <c r="V930" s="50">
        <f t="shared" si="43"/>
        <v>6</v>
      </c>
      <c r="W930" s="51">
        <v>2185</v>
      </c>
      <c r="X930" s="51">
        <v>2801</v>
      </c>
      <c r="Y930" s="51">
        <v>0</v>
      </c>
      <c r="Z930" s="32" t="s">
        <v>95</v>
      </c>
      <c r="AA930" s="50"/>
      <c r="AB930" s="52"/>
      <c r="AC930" s="48"/>
      <c r="AD930" s="48"/>
      <c r="AE930" s="48"/>
      <c r="AF930" s="48"/>
    </row>
    <row r="931" spans="1:32" s="36" customFormat="1" ht="14.4" x14ac:dyDescent="0.3">
      <c r="A931" s="32" t="s">
        <v>95</v>
      </c>
      <c r="B931" s="32" t="s">
        <v>95</v>
      </c>
      <c r="C931" s="32" t="s">
        <v>95</v>
      </c>
      <c r="D931" s="32" t="s">
        <v>95</v>
      </c>
      <c r="E931" s="32" t="s">
        <v>95</v>
      </c>
      <c r="F931" s="32" t="s">
        <v>95</v>
      </c>
      <c r="G931" s="32" t="s">
        <v>95</v>
      </c>
      <c r="H931" s="32" t="s">
        <v>95</v>
      </c>
      <c r="I931" s="32" t="s">
        <v>95</v>
      </c>
      <c r="J931" s="32" t="s">
        <v>95</v>
      </c>
      <c r="K931" s="32" t="s">
        <v>95</v>
      </c>
      <c r="L931" s="32" t="s">
        <v>95</v>
      </c>
      <c r="M931" s="48">
        <v>834</v>
      </c>
      <c r="N931" s="48">
        <v>1</v>
      </c>
      <c r="O931" s="48" t="s">
        <v>572</v>
      </c>
      <c r="P931" s="48">
        <v>2002</v>
      </c>
      <c r="Q931" s="48">
        <v>2003</v>
      </c>
      <c r="R931" s="49">
        <v>600</v>
      </c>
      <c r="S931" s="48">
        <v>5</v>
      </c>
      <c r="T931" s="48">
        <v>1</v>
      </c>
      <c r="U931" s="48">
        <f t="shared" si="42"/>
        <v>0</v>
      </c>
      <c r="V931" s="50">
        <f t="shared" si="43"/>
        <v>7</v>
      </c>
      <c r="W931" s="51">
        <v>14582</v>
      </c>
      <c r="X931" s="51">
        <v>12891</v>
      </c>
      <c r="Y931" s="51">
        <v>0</v>
      </c>
      <c r="Z931" s="32" t="s">
        <v>95</v>
      </c>
      <c r="AA931" s="50"/>
      <c r="AB931" s="52"/>
      <c r="AC931" s="48"/>
      <c r="AD931" s="48"/>
      <c r="AE931" s="48"/>
      <c r="AF931" s="48"/>
    </row>
    <row r="932" spans="1:32" s="36" customFormat="1" ht="14.4" x14ac:dyDescent="0.3">
      <c r="A932" s="32" t="s">
        <v>95</v>
      </c>
      <c r="B932" s="32" t="s">
        <v>95</v>
      </c>
      <c r="C932" s="32" t="s">
        <v>95</v>
      </c>
      <c r="D932" s="32" t="s">
        <v>95</v>
      </c>
      <c r="E932" s="32" t="s">
        <v>95</v>
      </c>
      <c r="F932" s="32" t="s">
        <v>95</v>
      </c>
      <c r="G932" s="32" t="s">
        <v>95</v>
      </c>
      <c r="H932" s="32" t="s">
        <v>95</v>
      </c>
      <c r="I932" s="32" t="s">
        <v>95</v>
      </c>
      <c r="J932" s="32" t="s">
        <v>95</v>
      </c>
      <c r="K932" s="32" t="s">
        <v>95</v>
      </c>
      <c r="L932" s="32" t="s">
        <v>95</v>
      </c>
      <c r="M932" s="48">
        <v>876</v>
      </c>
      <c r="N932" s="48">
        <v>1</v>
      </c>
      <c r="O932" s="48" t="s">
        <v>356</v>
      </c>
      <c r="P932" s="48">
        <v>2002</v>
      </c>
      <c r="Q932" s="48">
        <v>2003</v>
      </c>
      <c r="R932" s="49">
        <v>350</v>
      </c>
      <c r="S932" s="48">
        <v>5</v>
      </c>
      <c r="T932" s="48">
        <v>1</v>
      </c>
      <c r="U932" s="48">
        <f t="shared" si="42"/>
        <v>0</v>
      </c>
      <c r="V932" s="50">
        <f t="shared" si="43"/>
        <v>4</v>
      </c>
      <c r="W932" s="51">
        <v>2310</v>
      </c>
      <c r="X932" s="51">
        <v>2156</v>
      </c>
      <c r="Y932" s="51">
        <v>0</v>
      </c>
      <c r="Z932" s="32" t="s">
        <v>95</v>
      </c>
      <c r="AA932" s="50"/>
      <c r="AB932" s="52"/>
      <c r="AC932" s="48"/>
      <c r="AD932" s="48"/>
      <c r="AE932" s="48"/>
      <c r="AF932" s="48"/>
    </row>
    <row r="933" spans="1:32" s="36" customFormat="1" ht="14.4" x14ac:dyDescent="0.3">
      <c r="A933" s="32" t="s">
        <v>95</v>
      </c>
      <c r="B933" s="32" t="s">
        <v>95</v>
      </c>
      <c r="C933" s="32" t="s">
        <v>95</v>
      </c>
      <c r="D933" s="32" t="s">
        <v>95</v>
      </c>
      <c r="E933" s="32" t="s">
        <v>95</v>
      </c>
      <c r="F933" s="32" t="s">
        <v>95</v>
      </c>
      <c r="G933" s="32" t="s">
        <v>95</v>
      </c>
      <c r="H933" s="32" t="s">
        <v>95</v>
      </c>
      <c r="I933" s="32" t="s">
        <v>95</v>
      </c>
      <c r="J933" s="32" t="s">
        <v>95</v>
      </c>
      <c r="K933" s="32" t="s">
        <v>95</v>
      </c>
      <c r="L933" s="32" t="s">
        <v>95</v>
      </c>
      <c r="M933" s="48">
        <v>877</v>
      </c>
      <c r="N933" s="48">
        <v>1</v>
      </c>
      <c r="O933" s="48" t="s">
        <v>261</v>
      </c>
      <c r="P933" s="48">
        <v>2002</v>
      </c>
      <c r="Q933" s="48">
        <v>2003</v>
      </c>
      <c r="R933" s="49">
        <v>378</v>
      </c>
      <c r="S933" s="48">
        <v>10</v>
      </c>
      <c r="T933" s="48">
        <v>1</v>
      </c>
      <c r="U933" s="48">
        <f t="shared" si="42"/>
        <v>0</v>
      </c>
      <c r="V933" s="50">
        <f t="shared" si="43"/>
        <v>4</v>
      </c>
      <c r="W933" s="51">
        <v>5873</v>
      </c>
      <c r="X933" s="51">
        <v>5496</v>
      </c>
      <c r="Y933" s="51">
        <v>0</v>
      </c>
      <c r="Z933" s="32" t="s">
        <v>95</v>
      </c>
      <c r="AA933" s="50"/>
      <c r="AB933" s="52"/>
      <c r="AC933" s="48"/>
      <c r="AD933" s="48"/>
      <c r="AE933" s="48"/>
      <c r="AF933" s="48"/>
    </row>
    <row r="934" spans="1:32" s="36" customFormat="1" ht="14.4" x14ac:dyDescent="0.3">
      <c r="A934" s="32" t="s">
        <v>95</v>
      </c>
      <c r="B934" s="32" t="s">
        <v>95</v>
      </c>
      <c r="C934" s="32" t="s">
        <v>95</v>
      </c>
      <c r="D934" s="32" t="s">
        <v>95</v>
      </c>
      <c r="E934" s="32" t="s">
        <v>95</v>
      </c>
      <c r="F934" s="32" t="s">
        <v>95</v>
      </c>
      <c r="G934" s="32" t="s">
        <v>95</v>
      </c>
      <c r="H934" s="32" t="s">
        <v>95</v>
      </c>
      <c r="I934" s="32" t="s">
        <v>95</v>
      </c>
      <c r="J934" s="32" t="s">
        <v>95</v>
      </c>
      <c r="K934" s="32" t="s">
        <v>95</v>
      </c>
      <c r="L934" s="32" t="s">
        <v>95</v>
      </c>
      <c r="M934" s="48">
        <v>879</v>
      </c>
      <c r="N934" s="48">
        <v>1</v>
      </c>
      <c r="O934" s="48" t="s">
        <v>357</v>
      </c>
      <c r="P934" s="48">
        <v>2002</v>
      </c>
      <c r="Q934" s="48">
        <v>2003</v>
      </c>
      <c r="R934" s="49">
        <v>425</v>
      </c>
      <c r="S934" s="48">
        <v>10</v>
      </c>
      <c r="T934" s="48">
        <v>1</v>
      </c>
      <c r="U934" s="48">
        <f t="shared" si="42"/>
        <v>0</v>
      </c>
      <c r="V934" s="50">
        <f t="shared" si="43"/>
        <v>5</v>
      </c>
      <c r="W934" s="51">
        <v>2473</v>
      </c>
      <c r="X934" s="51">
        <v>2196</v>
      </c>
      <c r="Y934" s="51">
        <v>0</v>
      </c>
      <c r="Z934" s="32" t="s">
        <v>95</v>
      </c>
      <c r="AA934" s="50"/>
      <c r="AB934" s="52"/>
      <c r="AC934" s="48"/>
      <c r="AD934" s="48"/>
      <c r="AE934" s="48"/>
      <c r="AF934" s="48"/>
    </row>
    <row r="935" spans="1:32" s="36" customFormat="1" ht="14.4" x14ac:dyDescent="0.3">
      <c r="A935" s="32" t="s">
        <v>95</v>
      </c>
      <c r="B935" s="32" t="s">
        <v>95</v>
      </c>
      <c r="C935" s="32" t="s">
        <v>95</v>
      </c>
      <c r="D935" s="32" t="s">
        <v>95</v>
      </c>
      <c r="E935" s="32" t="s">
        <v>95</v>
      </c>
      <c r="F935" s="32" t="s">
        <v>95</v>
      </c>
      <c r="G935" s="32" t="s">
        <v>95</v>
      </c>
      <c r="H935" s="32" t="s">
        <v>95</v>
      </c>
      <c r="I935" s="32" t="s">
        <v>95</v>
      </c>
      <c r="J935" s="32" t="s">
        <v>95</v>
      </c>
      <c r="K935" s="32" t="s">
        <v>95</v>
      </c>
      <c r="L935" s="32" t="s">
        <v>95</v>
      </c>
      <c r="M935" s="48">
        <v>879</v>
      </c>
      <c r="N935" s="48">
        <v>1</v>
      </c>
      <c r="O935" s="48" t="s">
        <v>357</v>
      </c>
      <c r="P935" s="48">
        <v>2002</v>
      </c>
      <c r="Q935" s="48">
        <v>2003</v>
      </c>
      <c r="R935" s="49">
        <v>100</v>
      </c>
      <c r="S935" s="48">
        <v>10</v>
      </c>
      <c r="T935" s="48">
        <v>0</v>
      </c>
      <c r="U935" s="48">
        <f t="shared" si="42"/>
        <v>0</v>
      </c>
      <c r="V935" s="50">
        <f t="shared" si="43"/>
        <v>2</v>
      </c>
      <c r="W935" s="51">
        <v>2149</v>
      </c>
      <c r="X935" s="51">
        <v>2269</v>
      </c>
      <c r="Y935" s="51">
        <v>0</v>
      </c>
      <c r="Z935" s="48" t="s">
        <v>783</v>
      </c>
      <c r="AA935" s="50"/>
      <c r="AB935" s="52"/>
      <c r="AC935" s="48"/>
      <c r="AD935" s="48"/>
      <c r="AE935" s="48"/>
      <c r="AF935" s="48"/>
    </row>
    <row r="936" spans="1:32" s="36" customFormat="1" ht="14.4" x14ac:dyDescent="0.3">
      <c r="A936" s="32" t="s">
        <v>95</v>
      </c>
      <c r="B936" s="32" t="s">
        <v>95</v>
      </c>
      <c r="C936" s="32" t="s">
        <v>95</v>
      </c>
      <c r="D936" s="32" t="s">
        <v>95</v>
      </c>
      <c r="E936" s="32" t="s">
        <v>95</v>
      </c>
      <c r="F936" s="32" t="s">
        <v>95</v>
      </c>
      <c r="G936" s="32" t="s">
        <v>95</v>
      </c>
      <c r="H936" s="32" t="s">
        <v>95</v>
      </c>
      <c r="I936" s="32" t="s">
        <v>95</v>
      </c>
      <c r="J936" s="32" t="s">
        <v>95</v>
      </c>
      <c r="K936" s="32" t="s">
        <v>95</v>
      </c>
      <c r="L936" s="32" t="s">
        <v>95</v>
      </c>
      <c r="M936" s="48">
        <v>885</v>
      </c>
      <c r="N936" s="48">
        <v>1</v>
      </c>
      <c r="O936" s="48" t="s">
        <v>362</v>
      </c>
      <c r="P936" s="48">
        <v>2002</v>
      </c>
      <c r="Q936" s="48">
        <v>2003</v>
      </c>
      <c r="R936" s="49">
        <v>200</v>
      </c>
      <c r="S936" s="48">
        <v>10</v>
      </c>
      <c r="T936" s="48">
        <v>0</v>
      </c>
      <c r="U936" s="48">
        <f t="shared" si="42"/>
        <v>0</v>
      </c>
      <c r="V936" s="50">
        <f t="shared" si="43"/>
        <v>3</v>
      </c>
      <c r="W936" s="51">
        <v>2771</v>
      </c>
      <c r="X936" s="51">
        <v>3007</v>
      </c>
      <c r="Y936" s="51">
        <v>0</v>
      </c>
      <c r="Z936" s="32" t="s">
        <v>95</v>
      </c>
      <c r="AA936" s="50"/>
      <c r="AB936" s="52"/>
      <c r="AC936" s="48"/>
      <c r="AD936" s="48"/>
      <c r="AE936" s="48"/>
      <c r="AF936" s="48"/>
    </row>
    <row r="937" spans="1:32" s="36" customFormat="1" ht="14.4" x14ac:dyDescent="0.3">
      <c r="A937" s="32" t="s">
        <v>95</v>
      </c>
      <c r="B937" s="32" t="s">
        <v>95</v>
      </c>
      <c r="C937" s="32" t="s">
        <v>95</v>
      </c>
      <c r="D937" s="32" t="s">
        <v>95</v>
      </c>
      <c r="E937" s="32" t="s">
        <v>95</v>
      </c>
      <c r="F937" s="32" t="s">
        <v>95</v>
      </c>
      <c r="G937" s="32" t="s">
        <v>95</v>
      </c>
      <c r="H937" s="32" t="s">
        <v>95</v>
      </c>
      <c r="I937" s="32" t="s">
        <v>95</v>
      </c>
      <c r="J937" s="32" t="s">
        <v>95</v>
      </c>
      <c r="K937" s="32" t="s">
        <v>95</v>
      </c>
      <c r="L937" s="32" t="s">
        <v>95</v>
      </c>
      <c r="M937" s="48">
        <v>911</v>
      </c>
      <c r="N937" s="48">
        <v>1</v>
      </c>
      <c r="O937" s="48" t="s">
        <v>511</v>
      </c>
      <c r="P937" s="48">
        <v>2002</v>
      </c>
      <c r="Q937" s="48">
        <v>2003</v>
      </c>
      <c r="R937" s="49">
        <v>600</v>
      </c>
      <c r="S937" s="48">
        <v>5</v>
      </c>
      <c r="T937" s="48">
        <v>0</v>
      </c>
      <c r="U937" s="48">
        <f t="shared" si="42"/>
        <v>0</v>
      </c>
      <c r="V937" s="50">
        <f t="shared" si="43"/>
        <v>7</v>
      </c>
      <c r="W937" s="51">
        <v>4501</v>
      </c>
      <c r="X937" s="51">
        <v>5916</v>
      </c>
      <c r="Y937" s="51">
        <v>0</v>
      </c>
      <c r="Z937" s="32" t="s">
        <v>95</v>
      </c>
      <c r="AA937" s="50"/>
      <c r="AB937" s="52"/>
      <c r="AC937" s="48"/>
      <c r="AD937" s="48"/>
      <c r="AE937" s="48"/>
      <c r="AF937" s="48"/>
    </row>
    <row r="938" spans="1:32" s="36" customFormat="1" ht="14.4" x14ac:dyDescent="0.3">
      <c r="A938" s="32" t="s">
        <v>95</v>
      </c>
      <c r="B938" s="32" t="s">
        <v>95</v>
      </c>
      <c r="C938" s="32" t="s">
        <v>95</v>
      </c>
      <c r="D938" s="32" t="s">
        <v>95</v>
      </c>
      <c r="E938" s="32" t="s">
        <v>95</v>
      </c>
      <c r="F938" s="32" t="s">
        <v>95</v>
      </c>
      <c r="G938" s="32" t="s">
        <v>95</v>
      </c>
      <c r="H938" s="32" t="s">
        <v>95</v>
      </c>
      <c r="I938" s="32" t="s">
        <v>95</v>
      </c>
      <c r="J938" s="32" t="s">
        <v>95</v>
      </c>
      <c r="K938" s="32" t="s">
        <v>95</v>
      </c>
      <c r="L938" s="32" t="s">
        <v>95</v>
      </c>
      <c r="M938" s="48">
        <v>911</v>
      </c>
      <c r="N938" s="48">
        <v>1</v>
      </c>
      <c r="O938" s="48" t="s">
        <v>511</v>
      </c>
      <c r="P938" s="48">
        <v>2002</v>
      </c>
      <c r="Q938" s="48">
        <v>2003</v>
      </c>
      <c r="R938" s="49">
        <v>100</v>
      </c>
      <c r="S938" s="48">
        <v>5</v>
      </c>
      <c r="T938" s="48">
        <v>0</v>
      </c>
      <c r="U938" s="48">
        <f t="shared" si="42"/>
        <v>0</v>
      </c>
      <c r="V938" s="50">
        <f t="shared" si="43"/>
        <v>2</v>
      </c>
      <c r="W938" s="51">
        <v>3925</v>
      </c>
      <c r="X938" s="51">
        <v>5930</v>
      </c>
      <c r="Y938" s="51">
        <v>0</v>
      </c>
      <c r="Z938" s="48" t="s">
        <v>783</v>
      </c>
      <c r="AA938" s="50"/>
      <c r="AB938" s="52"/>
      <c r="AC938" s="48"/>
      <c r="AD938" s="48"/>
      <c r="AE938" s="48"/>
      <c r="AF938" s="48"/>
    </row>
    <row r="939" spans="1:32" s="36" customFormat="1" ht="14.4" x14ac:dyDescent="0.3">
      <c r="A939" s="32" t="s">
        <v>95</v>
      </c>
      <c r="B939" s="32" t="s">
        <v>95</v>
      </c>
      <c r="C939" s="32" t="s">
        <v>95</v>
      </c>
      <c r="D939" s="32" t="s">
        <v>95</v>
      </c>
      <c r="E939" s="32" t="s">
        <v>95</v>
      </c>
      <c r="F939" s="32" t="s">
        <v>95</v>
      </c>
      <c r="G939" s="32" t="s">
        <v>95</v>
      </c>
      <c r="H939" s="32" t="s">
        <v>95</v>
      </c>
      <c r="I939" s="32" t="s">
        <v>95</v>
      </c>
      <c r="J939" s="32" t="s">
        <v>95</v>
      </c>
      <c r="K939" s="32" t="s">
        <v>95</v>
      </c>
      <c r="L939" s="32" t="s">
        <v>95</v>
      </c>
      <c r="M939" s="48">
        <v>911</v>
      </c>
      <c r="N939" s="48">
        <v>1</v>
      </c>
      <c r="O939" s="48" t="s">
        <v>511</v>
      </c>
      <c r="P939" s="48">
        <v>2002</v>
      </c>
      <c r="Q939" s="48">
        <v>2003</v>
      </c>
      <c r="R939" s="49">
        <v>50</v>
      </c>
      <c r="S939" s="48">
        <v>5</v>
      </c>
      <c r="T939" s="48">
        <v>0</v>
      </c>
      <c r="U939" s="48">
        <f t="shared" si="42"/>
        <v>0</v>
      </c>
      <c r="V939" s="50">
        <f t="shared" si="43"/>
        <v>1</v>
      </c>
      <c r="W939" s="51">
        <v>4107</v>
      </c>
      <c r="X939" s="51">
        <v>5776</v>
      </c>
      <c r="Y939" s="51">
        <v>0</v>
      </c>
      <c r="Z939" s="48" t="s">
        <v>783</v>
      </c>
      <c r="AA939" s="50"/>
      <c r="AB939" s="52"/>
      <c r="AC939" s="48"/>
      <c r="AD939" s="48"/>
      <c r="AE939" s="48"/>
      <c r="AF939" s="48"/>
    </row>
    <row r="940" spans="1:32" s="36" customFormat="1" ht="14.4" x14ac:dyDescent="0.3">
      <c r="A940" s="32" t="s">
        <v>95</v>
      </c>
      <c r="B940" s="32" t="s">
        <v>95</v>
      </c>
      <c r="C940" s="32" t="s">
        <v>95</v>
      </c>
      <c r="D940" s="32" t="s">
        <v>95</v>
      </c>
      <c r="E940" s="32" t="s">
        <v>95</v>
      </c>
      <c r="F940" s="32" t="s">
        <v>95</v>
      </c>
      <c r="G940" s="32" t="s">
        <v>95</v>
      </c>
      <c r="H940" s="32" t="s">
        <v>95</v>
      </c>
      <c r="I940" s="32" t="s">
        <v>95</v>
      </c>
      <c r="J940" s="32" t="s">
        <v>95</v>
      </c>
      <c r="K940" s="32" t="s">
        <v>95</v>
      </c>
      <c r="L940" s="32" t="s">
        <v>95</v>
      </c>
      <c r="M940" s="48">
        <v>912</v>
      </c>
      <c r="N940" s="48">
        <v>1</v>
      </c>
      <c r="O940" s="48" t="s">
        <v>403</v>
      </c>
      <c r="P940" s="48">
        <v>2002</v>
      </c>
      <c r="Q940" s="48">
        <v>2003</v>
      </c>
      <c r="R940" s="49">
        <v>1</v>
      </c>
      <c r="S940" s="48">
        <v>10</v>
      </c>
      <c r="T940" s="48">
        <v>1</v>
      </c>
      <c r="U940" s="48">
        <f t="shared" si="42"/>
        <v>0</v>
      </c>
      <c r="V940" s="50">
        <f t="shared" si="43"/>
        <v>1</v>
      </c>
      <c r="W940" s="51">
        <v>2164</v>
      </c>
      <c r="X940" s="51">
        <v>1614</v>
      </c>
      <c r="Y940" s="51">
        <v>0</v>
      </c>
      <c r="Z940" s="32" t="s">
        <v>95</v>
      </c>
      <c r="AA940" s="50"/>
      <c r="AB940" s="52"/>
      <c r="AC940" s="48"/>
      <c r="AD940" s="48"/>
      <c r="AE940" s="48"/>
      <c r="AF940" s="48"/>
    </row>
    <row r="941" spans="1:32" s="36" customFormat="1" ht="14.4" x14ac:dyDescent="0.3">
      <c r="A941" s="32" t="s">
        <v>95</v>
      </c>
      <c r="B941" s="32" t="s">
        <v>95</v>
      </c>
      <c r="C941" s="32" t="s">
        <v>95</v>
      </c>
      <c r="D941" s="32" t="s">
        <v>95</v>
      </c>
      <c r="E941" s="32" t="s">
        <v>95</v>
      </c>
      <c r="F941" s="32" t="s">
        <v>95</v>
      </c>
      <c r="G941" s="32" t="s">
        <v>95</v>
      </c>
      <c r="H941" s="32" t="s">
        <v>95</v>
      </c>
      <c r="I941" s="32" t="s">
        <v>95</v>
      </c>
      <c r="J941" s="32" t="s">
        <v>95</v>
      </c>
      <c r="K941" s="32" t="s">
        <v>95</v>
      </c>
      <c r="L941" s="32" t="s">
        <v>95</v>
      </c>
      <c r="M941" s="48">
        <v>2071</v>
      </c>
      <c r="N941" s="48">
        <v>1</v>
      </c>
      <c r="O941" s="48" t="s">
        <v>605</v>
      </c>
      <c r="P941" s="48">
        <v>2002</v>
      </c>
      <c r="Q941" s="48">
        <v>2003</v>
      </c>
      <c r="R941" s="49">
        <v>315</v>
      </c>
      <c r="S941" s="48">
        <v>10</v>
      </c>
      <c r="T941" s="48">
        <v>1</v>
      </c>
      <c r="U941" s="48">
        <f t="shared" si="42"/>
        <v>0</v>
      </c>
      <c r="V941" s="50">
        <f t="shared" si="43"/>
        <v>4</v>
      </c>
      <c r="W941" s="51">
        <v>1270</v>
      </c>
      <c r="X941" s="51">
        <v>825</v>
      </c>
      <c r="Y941" s="51">
        <v>0</v>
      </c>
      <c r="Z941" s="32" t="s">
        <v>95</v>
      </c>
      <c r="AA941" s="50"/>
      <c r="AB941" s="52"/>
      <c r="AC941" s="48"/>
      <c r="AD941" s="48"/>
      <c r="AE941" s="48"/>
      <c r="AF941" s="48"/>
    </row>
    <row r="942" spans="1:32" s="36" customFormat="1" ht="14.4" x14ac:dyDescent="0.3">
      <c r="A942" s="32" t="s">
        <v>95</v>
      </c>
      <c r="B942" s="32" t="s">
        <v>95</v>
      </c>
      <c r="C942" s="32" t="s">
        <v>95</v>
      </c>
      <c r="D942" s="32" t="s">
        <v>95</v>
      </c>
      <c r="E942" s="32" t="s">
        <v>95</v>
      </c>
      <c r="F942" s="32" t="s">
        <v>95</v>
      </c>
      <c r="G942" s="32" t="s">
        <v>95</v>
      </c>
      <c r="H942" s="32" t="s">
        <v>95</v>
      </c>
      <c r="I942" s="32" t="s">
        <v>95</v>
      </c>
      <c r="J942" s="32" t="s">
        <v>95</v>
      </c>
      <c r="K942" s="32" t="s">
        <v>95</v>
      </c>
      <c r="L942" s="32" t="s">
        <v>95</v>
      </c>
      <c r="M942" s="48">
        <v>2125</v>
      </c>
      <c r="N942" s="48">
        <v>1</v>
      </c>
      <c r="O942" s="48" t="s">
        <v>364</v>
      </c>
      <c r="P942" s="48">
        <v>2002</v>
      </c>
      <c r="Q942" s="48">
        <v>2003</v>
      </c>
      <c r="R942" s="49">
        <v>350</v>
      </c>
      <c r="S942" s="48">
        <v>10</v>
      </c>
      <c r="T942" s="48">
        <v>0</v>
      </c>
      <c r="U942" s="48">
        <f t="shared" si="42"/>
        <v>0</v>
      </c>
      <c r="V942" s="50">
        <f t="shared" si="43"/>
        <v>4</v>
      </c>
      <c r="W942" s="51">
        <v>836</v>
      </c>
      <c r="X942" s="51">
        <v>1494</v>
      </c>
      <c r="Y942" s="51">
        <v>0</v>
      </c>
      <c r="Z942" s="48" t="s">
        <v>1</v>
      </c>
      <c r="AA942" s="50"/>
      <c r="AB942" s="52"/>
      <c r="AC942" s="48"/>
      <c r="AD942" s="48"/>
      <c r="AE942" s="48"/>
      <c r="AF942" s="48"/>
    </row>
    <row r="943" spans="1:32" s="36" customFormat="1" ht="14.4" x14ac:dyDescent="0.3">
      <c r="A943" s="32" t="s">
        <v>95</v>
      </c>
      <c r="B943" s="32" t="s">
        <v>95</v>
      </c>
      <c r="C943" s="32" t="s">
        <v>95</v>
      </c>
      <c r="D943" s="32" t="s">
        <v>95</v>
      </c>
      <c r="E943" s="32" t="s">
        <v>95</v>
      </c>
      <c r="F943" s="32" t="s">
        <v>95</v>
      </c>
      <c r="G943" s="32" t="s">
        <v>95</v>
      </c>
      <c r="H943" s="32" t="s">
        <v>95</v>
      </c>
      <c r="I943" s="32" t="s">
        <v>95</v>
      </c>
      <c r="J943" s="32" t="s">
        <v>95</v>
      </c>
      <c r="K943" s="32" t="s">
        <v>95</v>
      </c>
      <c r="L943" s="32" t="s">
        <v>95</v>
      </c>
      <c r="M943" s="48">
        <v>2143</v>
      </c>
      <c r="N943" s="48">
        <v>1</v>
      </c>
      <c r="O943" s="48" t="s">
        <v>439</v>
      </c>
      <c r="P943" s="48">
        <v>2002</v>
      </c>
      <c r="Q943" s="48">
        <v>2003</v>
      </c>
      <c r="R943" s="49">
        <v>450</v>
      </c>
      <c r="S943" s="48">
        <v>7</v>
      </c>
      <c r="T943" s="48">
        <v>1</v>
      </c>
      <c r="U943" s="48">
        <f t="shared" si="42"/>
        <v>0</v>
      </c>
      <c r="V943" s="50">
        <f t="shared" si="43"/>
        <v>5</v>
      </c>
      <c r="W943" s="51">
        <v>1920</v>
      </c>
      <c r="X943" s="51">
        <v>996</v>
      </c>
      <c r="Y943" s="51">
        <v>0</v>
      </c>
      <c r="Z943" s="32" t="s">
        <v>95</v>
      </c>
      <c r="AA943" s="50"/>
      <c r="AB943" s="52"/>
      <c r="AC943" s="48"/>
      <c r="AD943" s="48"/>
      <c r="AE943" s="48"/>
      <c r="AF943" s="48"/>
    </row>
    <row r="944" spans="1:32" s="36" customFormat="1" ht="14.4" x14ac:dyDescent="0.3">
      <c r="A944" s="32" t="s">
        <v>95</v>
      </c>
      <c r="B944" s="32" t="s">
        <v>95</v>
      </c>
      <c r="C944" s="32" t="s">
        <v>95</v>
      </c>
      <c r="D944" s="32" t="s">
        <v>95</v>
      </c>
      <c r="E944" s="32" t="s">
        <v>95</v>
      </c>
      <c r="F944" s="32" t="s">
        <v>95</v>
      </c>
      <c r="G944" s="32" t="s">
        <v>95</v>
      </c>
      <c r="H944" s="32" t="s">
        <v>95</v>
      </c>
      <c r="I944" s="32" t="s">
        <v>95</v>
      </c>
      <c r="J944" s="32" t="s">
        <v>95</v>
      </c>
      <c r="K944" s="32" t="s">
        <v>95</v>
      </c>
      <c r="L944" s="32" t="s">
        <v>95</v>
      </c>
      <c r="M944" s="48">
        <v>2149</v>
      </c>
      <c r="N944" s="48">
        <v>1</v>
      </c>
      <c r="O944" s="48" t="s">
        <v>440</v>
      </c>
      <c r="P944" s="48">
        <v>2002</v>
      </c>
      <c r="Q944" s="48">
        <v>2003</v>
      </c>
      <c r="R944" s="49">
        <v>607</v>
      </c>
      <c r="S944" s="48">
        <v>10</v>
      </c>
      <c r="T944" s="48">
        <v>0</v>
      </c>
      <c r="U944" s="48">
        <f t="shared" si="42"/>
        <v>0</v>
      </c>
      <c r="V944" s="50">
        <f t="shared" si="43"/>
        <v>7</v>
      </c>
      <c r="W944" s="51">
        <v>1702</v>
      </c>
      <c r="X944" s="51">
        <v>2558</v>
      </c>
      <c r="Y944" s="51">
        <v>0</v>
      </c>
      <c r="Z944" s="32" t="s">
        <v>95</v>
      </c>
      <c r="AA944" s="50"/>
      <c r="AB944" s="52"/>
      <c r="AC944" s="48"/>
      <c r="AD944" s="48"/>
      <c r="AE944" s="48"/>
      <c r="AF944" s="48"/>
    </row>
    <row r="945" spans="1:32" s="36" customFormat="1" ht="14.4" x14ac:dyDescent="0.3">
      <c r="A945" s="32" t="s">
        <v>95</v>
      </c>
      <c r="B945" s="32" t="s">
        <v>95</v>
      </c>
      <c r="C945" s="32" t="s">
        <v>95</v>
      </c>
      <c r="D945" s="32" t="s">
        <v>95</v>
      </c>
      <c r="E945" s="32" t="s">
        <v>95</v>
      </c>
      <c r="F945" s="32" t="s">
        <v>95</v>
      </c>
      <c r="G945" s="32" t="s">
        <v>95</v>
      </c>
      <c r="H945" s="32" t="s">
        <v>95</v>
      </c>
      <c r="I945" s="32" t="s">
        <v>95</v>
      </c>
      <c r="J945" s="32" t="s">
        <v>95</v>
      </c>
      <c r="K945" s="32" t="s">
        <v>95</v>
      </c>
      <c r="L945" s="32" t="s">
        <v>95</v>
      </c>
      <c r="M945" s="48">
        <v>2170</v>
      </c>
      <c r="N945" s="48">
        <v>1</v>
      </c>
      <c r="O945" s="48" t="s">
        <v>480</v>
      </c>
      <c r="P945" s="48">
        <v>2002</v>
      </c>
      <c r="Q945" s="48">
        <v>2003</v>
      </c>
      <c r="R945" s="49">
        <v>415</v>
      </c>
      <c r="S945" s="48">
        <v>6</v>
      </c>
      <c r="T945" s="48">
        <v>0</v>
      </c>
      <c r="U945" s="48">
        <f t="shared" si="42"/>
        <v>0</v>
      </c>
      <c r="V945" s="50">
        <f t="shared" si="43"/>
        <v>5</v>
      </c>
      <c r="W945" s="51">
        <v>1473</v>
      </c>
      <c r="X945" s="51">
        <v>2193</v>
      </c>
      <c r="Y945" s="51">
        <v>0</v>
      </c>
      <c r="Z945" s="32" t="s">
        <v>95</v>
      </c>
      <c r="AA945" s="50"/>
      <c r="AB945" s="52"/>
      <c r="AC945" s="48"/>
      <c r="AD945" s="48"/>
      <c r="AE945" s="48"/>
      <c r="AF945" s="48"/>
    </row>
    <row r="946" spans="1:32" s="36" customFormat="1" ht="14.4" x14ac:dyDescent="0.3">
      <c r="A946" s="32" t="s">
        <v>95</v>
      </c>
      <c r="B946" s="32" t="s">
        <v>95</v>
      </c>
      <c r="C946" s="32" t="s">
        <v>95</v>
      </c>
      <c r="D946" s="32" t="s">
        <v>95</v>
      </c>
      <c r="E946" s="32" t="s">
        <v>95</v>
      </c>
      <c r="F946" s="32" t="s">
        <v>95</v>
      </c>
      <c r="G946" s="32" t="s">
        <v>95</v>
      </c>
      <c r="H946" s="32" t="s">
        <v>95</v>
      </c>
      <c r="I946" s="32" t="s">
        <v>95</v>
      </c>
      <c r="J946" s="32" t="s">
        <v>95</v>
      </c>
      <c r="K946" s="32" t="s">
        <v>95</v>
      </c>
      <c r="L946" s="32" t="s">
        <v>95</v>
      </c>
      <c r="M946" s="48">
        <v>2174</v>
      </c>
      <c r="N946" s="48">
        <v>1</v>
      </c>
      <c r="O946" s="48" t="s">
        <v>512</v>
      </c>
      <c r="P946" s="48">
        <v>2002</v>
      </c>
      <c r="Q946" s="48">
        <v>2003</v>
      </c>
      <c r="R946" s="49">
        <v>1</v>
      </c>
      <c r="S946" s="48">
        <v>10</v>
      </c>
      <c r="T946" s="48">
        <v>1</v>
      </c>
      <c r="U946" s="48">
        <f t="shared" si="42"/>
        <v>0</v>
      </c>
      <c r="V946" s="50">
        <f t="shared" si="43"/>
        <v>1</v>
      </c>
      <c r="W946" s="51">
        <v>1282</v>
      </c>
      <c r="X946" s="51">
        <v>1232</v>
      </c>
      <c r="Y946" s="51">
        <v>0</v>
      </c>
      <c r="Z946" s="32" t="s">
        <v>95</v>
      </c>
      <c r="AA946" s="50"/>
      <c r="AB946" s="52"/>
      <c r="AC946" s="48"/>
      <c r="AD946" s="48"/>
      <c r="AE946" s="48"/>
      <c r="AF946" s="48"/>
    </row>
    <row r="947" spans="1:32" s="36" customFormat="1" ht="14.4" x14ac:dyDescent="0.3">
      <c r="A947" s="32" t="s">
        <v>95</v>
      </c>
      <c r="B947" s="32" t="s">
        <v>95</v>
      </c>
      <c r="C947" s="32" t="s">
        <v>95</v>
      </c>
      <c r="D947" s="32" t="s">
        <v>95</v>
      </c>
      <c r="E947" s="32" t="s">
        <v>95</v>
      </c>
      <c r="F947" s="32" t="s">
        <v>95</v>
      </c>
      <c r="G947" s="32" t="s">
        <v>95</v>
      </c>
      <c r="H947" s="32" t="s">
        <v>95</v>
      </c>
      <c r="I947" s="32" t="s">
        <v>95</v>
      </c>
      <c r="J947" s="32" t="s">
        <v>95</v>
      </c>
      <c r="K947" s="32" t="s">
        <v>95</v>
      </c>
      <c r="L947" s="32" t="s">
        <v>95</v>
      </c>
      <c r="M947" s="48">
        <v>2365</v>
      </c>
      <c r="N947" s="48">
        <v>1</v>
      </c>
      <c r="O947" s="48" t="s">
        <v>4</v>
      </c>
      <c r="P947" s="48">
        <v>2002</v>
      </c>
      <c r="Q947" s="48">
        <v>2003</v>
      </c>
      <c r="R947" s="49">
        <v>300</v>
      </c>
      <c r="S947" s="48">
        <v>10</v>
      </c>
      <c r="T947" s="48">
        <v>1</v>
      </c>
      <c r="U947" s="48">
        <f t="shared" si="42"/>
        <v>0</v>
      </c>
      <c r="V947" s="50">
        <f t="shared" si="43"/>
        <v>4</v>
      </c>
      <c r="W947" s="51">
        <v>1421</v>
      </c>
      <c r="X947" s="51">
        <v>1279</v>
      </c>
      <c r="Y947" s="51">
        <v>0</v>
      </c>
      <c r="Z947" s="32" t="s">
        <v>95</v>
      </c>
      <c r="AA947" s="50"/>
      <c r="AB947" s="52"/>
      <c r="AC947" s="48"/>
      <c r="AD947" s="48"/>
      <c r="AE947" s="48"/>
      <c r="AF947" s="48"/>
    </row>
    <row r="948" spans="1:32" s="36" customFormat="1" ht="14.4" x14ac:dyDescent="0.3">
      <c r="A948" s="32" t="s">
        <v>95</v>
      </c>
      <c r="B948" s="32" t="s">
        <v>95</v>
      </c>
      <c r="C948" s="32" t="s">
        <v>95</v>
      </c>
      <c r="D948" s="32" t="s">
        <v>95</v>
      </c>
      <c r="E948" s="32" t="s">
        <v>95</v>
      </c>
      <c r="F948" s="32" t="s">
        <v>95</v>
      </c>
      <c r="G948" s="32" t="s">
        <v>95</v>
      </c>
      <c r="H948" s="32" t="s">
        <v>95</v>
      </c>
      <c r="I948" s="32" t="s">
        <v>95</v>
      </c>
      <c r="J948" s="32" t="s">
        <v>95</v>
      </c>
      <c r="K948" s="32" t="s">
        <v>95</v>
      </c>
      <c r="L948" s="32" t="s">
        <v>95</v>
      </c>
      <c r="M948" s="48">
        <v>2365</v>
      </c>
      <c r="N948" s="48">
        <v>1</v>
      </c>
      <c r="O948" s="48" t="s">
        <v>4</v>
      </c>
      <c r="P948" s="48">
        <v>2002</v>
      </c>
      <c r="Q948" s="48">
        <v>2003</v>
      </c>
      <c r="R948" s="49">
        <v>50</v>
      </c>
      <c r="S948" s="48">
        <v>10</v>
      </c>
      <c r="T948" s="48">
        <v>1</v>
      </c>
      <c r="U948" s="48">
        <f t="shared" si="42"/>
        <v>0</v>
      </c>
      <c r="V948" s="50">
        <f t="shared" si="43"/>
        <v>1</v>
      </c>
      <c r="W948" s="51">
        <v>1345</v>
      </c>
      <c r="X948" s="51">
        <v>1328</v>
      </c>
      <c r="Y948" s="51">
        <v>0</v>
      </c>
      <c r="Z948" s="32" t="s">
        <v>95</v>
      </c>
      <c r="AA948" s="50"/>
      <c r="AB948" s="52"/>
      <c r="AC948" s="48"/>
      <c r="AD948" s="48"/>
      <c r="AE948" s="48"/>
      <c r="AF948" s="48"/>
    </row>
    <row r="949" spans="1:32" s="36" customFormat="1" ht="14.4" x14ac:dyDescent="0.3">
      <c r="A949" s="32" t="s">
        <v>95</v>
      </c>
      <c r="B949" s="32" t="s">
        <v>95</v>
      </c>
      <c r="C949" s="32" t="s">
        <v>95</v>
      </c>
      <c r="D949" s="32" t="s">
        <v>95</v>
      </c>
      <c r="E949" s="32" t="s">
        <v>95</v>
      </c>
      <c r="F949" s="32" t="s">
        <v>95</v>
      </c>
      <c r="G949" s="32" t="s">
        <v>95</v>
      </c>
      <c r="H949" s="32" t="s">
        <v>95</v>
      </c>
      <c r="I949" s="32" t="s">
        <v>95</v>
      </c>
      <c r="J949" s="32" t="s">
        <v>95</v>
      </c>
      <c r="K949" s="32" t="s">
        <v>95</v>
      </c>
      <c r="L949" s="32" t="s">
        <v>95</v>
      </c>
      <c r="M949" s="48">
        <v>2396</v>
      </c>
      <c r="N949" s="48">
        <v>1</v>
      </c>
      <c r="O949" s="48" t="s">
        <v>5</v>
      </c>
      <c r="P949" s="48">
        <v>2002</v>
      </c>
      <c r="Q949" s="48">
        <v>2003</v>
      </c>
      <c r="R949" s="49">
        <v>600</v>
      </c>
      <c r="S949" s="48">
        <v>10</v>
      </c>
      <c r="T949" s="48">
        <v>0</v>
      </c>
      <c r="U949" s="48">
        <f t="shared" si="42"/>
        <v>0</v>
      </c>
      <c r="V949" s="50">
        <f t="shared" si="43"/>
        <v>7</v>
      </c>
      <c r="W949" s="51">
        <v>1215</v>
      </c>
      <c r="X949" s="51">
        <v>1421</v>
      </c>
      <c r="Y949" s="51">
        <v>0</v>
      </c>
      <c r="Z949" s="32" t="s">
        <v>95</v>
      </c>
      <c r="AA949" s="50"/>
      <c r="AB949" s="52"/>
      <c r="AC949" s="48"/>
      <c r="AD949" s="48"/>
      <c r="AE949" s="48"/>
      <c r="AF949" s="48"/>
    </row>
    <row r="950" spans="1:32" s="36" customFormat="1" ht="14.4" x14ac:dyDescent="0.3">
      <c r="A950" s="32" t="s">
        <v>95</v>
      </c>
      <c r="B950" s="32" t="s">
        <v>95</v>
      </c>
      <c r="C950" s="32" t="s">
        <v>95</v>
      </c>
      <c r="D950" s="32" t="s">
        <v>95</v>
      </c>
      <c r="E950" s="32" t="s">
        <v>95</v>
      </c>
      <c r="F950" s="32" t="s">
        <v>95</v>
      </c>
      <c r="G950" s="32" t="s">
        <v>95</v>
      </c>
      <c r="H950" s="32" t="s">
        <v>95</v>
      </c>
      <c r="I950" s="32" t="s">
        <v>95</v>
      </c>
      <c r="J950" s="32" t="s">
        <v>95</v>
      </c>
      <c r="K950" s="32" t="s">
        <v>95</v>
      </c>
      <c r="L950" s="32" t="s">
        <v>95</v>
      </c>
      <c r="M950" s="48">
        <v>2805</v>
      </c>
      <c r="N950" s="48">
        <v>1</v>
      </c>
      <c r="O950" s="48" t="s">
        <v>589</v>
      </c>
      <c r="P950" s="48">
        <v>2002</v>
      </c>
      <c r="Q950" s="48">
        <v>2003</v>
      </c>
      <c r="R950" s="49">
        <v>500</v>
      </c>
      <c r="S950" s="48">
        <v>7</v>
      </c>
      <c r="T950" s="48">
        <v>0</v>
      </c>
      <c r="U950" s="48">
        <f t="shared" si="42"/>
        <v>0</v>
      </c>
      <c r="V950" s="50">
        <f t="shared" si="43"/>
        <v>6</v>
      </c>
      <c r="W950" s="51">
        <v>1277</v>
      </c>
      <c r="X950" s="51">
        <v>1655</v>
      </c>
      <c r="Y950" s="51">
        <v>0</v>
      </c>
      <c r="Z950" s="32" t="s">
        <v>95</v>
      </c>
      <c r="AA950" s="50"/>
      <c r="AB950" s="52"/>
      <c r="AC950" s="48"/>
      <c r="AD950" s="48"/>
      <c r="AE950" s="48"/>
      <c r="AF950" s="48"/>
    </row>
    <row r="951" spans="1:32" s="36" customFormat="1" ht="14.4" x14ac:dyDescent="0.3">
      <c r="A951" s="32" t="s">
        <v>95</v>
      </c>
      <c r="B951" s="32" t="s">
        <v>95</v>
      </c>
      <c r="C951" s="32" t="s">
        <v>95</v>
      </c>
      <c r="D951" s="32" t="s">
        <v>95</v>
      </c>
      <c r="E951" s="32" t="s">
        <v>95</v>
      </c>
      <c r="F951" s="32" t="s">
        <v>95</v>
      </c>
      <c r="G951" s="32" t="s">
        <v>95</v>
      </c>
      <c r="H951" s="32" t="s">
        <v>95</v>
      </c>
      <c r="I951" s="32" t="s">
        <v>95</v>
      </c>
      <c r="J951" s="32" t="s">
        <v>95</v>
      </c>
      <c r="K951" s="32" t="s">
        <v>95</v>
      </c>
      <c r="L951" s="32" t="s">
        <v>95</v>
      </c>
      <c r="M951" s="48">
        <v>2835</v>
      </c>
      <c r="N951" s="48">
        <v>1</v>
      </c>
      <c r="O951" s="48" t="s">
        <v>146</v>
      </c>
      <c r="P951" s="48">
        <v>2002</v>
      </c>
      <c r="Q951" s="48">
        <v>2003</v>
      </c>
      <c r="R951" s="49">
        <v>395</v>
      </c>
      <c r="S951" s="48">
        <v>7</v>
      </c>
      <c r="T951" s="48">
        <v>0</v>
      </c>
      <c r="U951" s="48">
        <f t="shared" si="42"/>
        <v>0</v>
      </c>
      <c r="V951" s="50">
        <f t="shared" si="43"/>
        <v>4</v>
      </c>
      <c r="W951" s="51">
        <v>819</v>
      </c>
      <c r="X951" s="51">
        <v>1320</v>
      </c>
      <c r="Y951" s="51">
        <v>0</v>
      </c>
      <c r="Z951" s="32" t="s">
        <v>95</v>
      </c>
      <c r="AA951" s="50"/>
      <c r="AB951" s="52"/>
      <c r="AC951" s="48"/>
      <c r="AD951" s="48"/>
      <c r="AE951" s="48"/>
      <c r="AF951" s="48"/>
    </row>
    <row r="952" spans="1:32" s="36" customFormat="1" ht="14.4" x14ac:dyDescent="0.3">
      <c r="A952" s="32" t="s">
        <v>95</v>
      </c>
      <c r="B952" s="32" t="s">
        <v>95</v>
      </c>
      <c r="C952" s="32" t="s">
        <v>95</v>
      </c>
      <c r="D952" s="32" t="s">
        <v>95</v>
      </c>
      <c r="E952" s="32" t="s">
        <v>95</v>
      </c>
      <c r="F952" s="32" t="s">
        <v>95</v>
      </c>
      <c r="G952" s="32" t="s">
        <v>95</v>
      </c>
      <c r="H952" s="32" t="s">
        <v>95</v>
      </c>
      <c r="I952" s="32" t="s">
        <v>95</v>
      </c>
      <c r="J952" s="32" t="s">
        <v>95</v>
      </c>
      <c r="K952" s="32" t="s">
        <v>95</v>
      </c>
      <c r="L952" s="32" t="s">
        <v>95</v>
      </c>
      <c r="M952" s="48">
        <v>2859</v>
      </c>
      <c r="N952" s="48">
        <v>1</v>
      </c>
      <c r="O952" s="48" t="s">
        <v>591</v>
      </c>
      <c r="P952" s="48">
        <v>2002</v>
      </c>
      <c r="Q952" s="48">
        <v>2003</v>
      </c>
      <c r="R952" s="49">
        <v>597</v>
      </c>
      <c r="S952" s="48">
        <v>5</v>
      </c>
      <c r="T952" s="48">
        <v>1</v>
      </c>
      <c r="U952" s="48">
        <f t="shared" si="42"/>
        <v>0</v>
      </c>
      <c r="V952" s="50">
        <f t="shared" si="43"/>
        <v>6</v>
      </c>
      <c r="W952" s="51">
        <v>1658</v>
      </c>
      <c r="X952" s="51">
        <v>1323</v>
      </c>
      <c r="Y952" s="51">
        <v>0</v>
      </c>
      <c r="Z952" s="32" t="s">
        <v>95</v>
      </c>
      <c r="AA952" s="50"/>
      <c r="AB952" s="52"/>
      <c r="AC952" s="48"/>
      <c r="AD952" s="48"/>
      <c r="AE952" s="48"/>
      <c r="AF952" s="48"/>
    </row>
    <row r="953" spans="1:32" s="36" customFormat="1" ht="14.4" x14ac:dyDescent="0.3">
      <c r="A953" s="32" t="s">
        <v>95</v>
      </c>
      <c r="B953" s="32" t="s">
        <v>95</v>
      </c>
      <c r="C953" s="32" t="s">
        <v>95</v>
      </c>
      <c r="D953" s="32" t="s">
        <v>95</v>
      </c>
      <c r="E953" s="32" t="s">
        <v>95</v>
      </c>
      <c r="F953" s="32" t="s">
        <v>95</v>
      </c>
      <c r="G953" s="32" t="s">
        <v>95</v>
      </c>
      <c r="H953" s="32" t="s">
        <v>95</v>
      </c>
      <c r="I953" s="32" t="s">
        <v>95</v>
      </c>
      <c r="J953" s="32" t="s">
        <v>95</v>
      </c>
      <c r="K953" s="32" t="s">
        <v>95</v>
      </c>
      <c r="L953" s="32" t="s">
        <v>95</v>
      </c>
      <c r="M953" s="48">
        <v>2884</v>
      </c>
      <c r="N953" s="48">
        <v>1</v>
      </c>
      <c r="O953" s="48" t="s">
        <v>606</v>
      </c>
      <c r="P953" s="48">
        <v>2002</v>
      </c>
      <c r="Q953" s="48">
        <v>2003</v>
      </c>
      <c r="R953" s="49">
        <v>950</v>
      </c>
      <c r="S953" s="48">
        <v>10</v>
      </c>
      <c r="T953" s="48">
        <v>1</v>
      </c>
      <c r="U953" s="48">
        <f t="shared" si="42"/>
        <v>0</v>
      </c>
      <c r="V953" s="50">
        <f t="shared" si="43"/>
        <v>10</v>
      </c>
      <c r="W953" s="51">
        <v>884</v>
      </c>
      <c r="X953" s="51">
        <v>752</v>
      </c>
      <c r="Y953" s="51">
        <v>0</v>
      </c>
      <c r="Z953" s="48" t="s">
        <v>1</v>
      </c>
      <c r="AA953" s="50"/>
      <c r="AB953" s="52"/>
      <c r="AC953" s="48"/>
      <c r="AD953" s="48"/>
      <c r="AE953" s="48"/>
      <c r="AF953" s="48"/>
    </row>
    <row r="954" spans="1:32" s="36" customFormat="1" ht="14.4" x14ac:dyDescent="0.3">
      <c r="A954" s="32" t="s">
        <v>95</v>
      </c>
      <c r="B954" s="32" t="s">
        <v>95</v>
      </c>
      <c r="C954" s="32" t="s">
        <v>95</v>
      </c>
      <c r="D954" s="32" t="s">
        <v>95</v>
      </c>
      <c r="E954" s="32" t="s">
        <v>95</v>
      </c>
      <c r="F954" s="32" t="s">
        <v>95</v>
      </c>
      <c r="G954" s="32" t="s">
        <v>95</v>
      </c>
      <c r="H954" s="32" t="s">
        <v>95</v>
      </c>
      <c r="I954" s="32" t="s">
        <v>95</v>
      </c>
      <c r="J954" s="32" t="s">
        <v>95</v>
      </c>
      <c r="K954" s="32" t="s">
        <v>95</v>
      </c>
      <c r="L954" s="32" t="s">
        <v>95</v>
      </c>
      <c r="M954" s="48">
        <v>2886</v>
      </c>
      <c r="N954" s="48">
        <v>1</v>
      </c>
      <c r="O954" s="48" t="s">
        <v>607</v>
      </c>
      <c r="P954" s="48">
        <v>2002</v>
      </c>
      <c r="Q954" s="48">
        <v>2003</v>
      </c>
      <c r="R954" s="49">
        <v>625</v>
      </c>
      <c r="S954" s="48">
        <v>7</v>
      </c>
      <c r="T954" s="48">
        <v>0</v>
      </c>
      <c r="U954" s="48">
        <f t="shared" si="42"/>
        <v>0</v>
      </c>
      <c r="V954" s="50">
        <f t="shared" si="43"/>
        <v>7</v>
      </c>
      <c r="W954" s="51">
        <v>640</v>
      </c>
      <c r="X954" s="51">
        <v>719</v>
      </c>
      <c r="Y954" s="51">
        <v>0</v>
      </c>
      <c r="Z954" s="32" t="s">
        <v>95</v>
      </c>
      <c r="AA954" s="50"/>
      <c r="AB954" s="52"/>
      <c r="AC954" s="48"/>
      <c r="AD954" s="48"/>
      <c r="AE954" s="48"/>
      <c r="AF954" s="48"/>
    </row>
    <row r="955" spans="1:32" s="36" customFormat="1" ht="14.4" x14ac:dyDescent="0.3">
      <c r="A955" s="32" t="s">
        <v>95</v>
      </c>
      <c r="B955" s="32" t="s">
        <v>95</v>
      </c>
      <c r="C955" s="32" t="s">
        <v>95</v>
      </c>
      <c r="D955" s="32" t="s">
        <v>95</v>
      </c>
      <c r="E955" s="32" t="s">
        <v>95</v>
      </c>
      <c r="F955" s="32" t="s">
        <v>95</v>
      </c>
      <c r="G955" s="32" t="s">
        <v>95</v>
      </c>
      <c r="H955" s="32" t="s">
        <v>95</v>
      </c>
      <c r="I955" s="32" t="s">
        <v>95</v>
      </c>
      <c r="J955" s="32" t="s">
        <v>95</v>
      </c>
      <c r="K955" s="32" t="s">
        <v>95</v>
      </c>
      <c r="L955" s="32" t="s">
        <v>95</v>
      </c>
      <c r="M955" s="48">
        <v>2887</v>
      </c>
      <c r="N955" s="48">
        <v>1</v>
      </c>
      <c r="O955" s="48" t="s">
        <v>592</v>
      </c>
      <c r="P955" s="48">
        <v>2002</v>
      </c>
      <c r="Q955" s="48">
        <v>2003</v>
      </c>
      <c r="R955" s="49">
        <v>450</v>
      </c>
      <c r="S955" s="48">
        <v>10</v>
      </c>
      <c r="T955" s="48">
        <v>1</v>
      </c>
      <c r="U955" s="48">
        <f t="shared" si="42"/>
        <v>0</v>
      </c>
      <c r="V955" s="50">
        <f t="shared" si="43"/>
        <v>5</v>
      </c>
      <c r="W955" s="51">
        <v>644</v>
      </c>
      <c r="X955" s="51">
        <v>612</v>
      </c>
      <c r="Y955" s="51">
        <v>0</v>
      </c>
      <c r="Z955" s="32" t="s">
        <v>95</v>
      </c>
      <c r="AA955" s="50"/>
      <c r="AB955" s="52"/>
      <c r="AC955" s="48"/>
      <c r="AD955" s="48"/>
      <c r="AE955" s="48"/>
      <c r="AF955" s="48"/>
    </row>
    <row r="956" spans="1:32" s="36" customFormat="1" ht="14.4" x14ac:dyDescent="0.3">
      <c r="A956" s="32" t="s">
        <v>95</v>
      </c>
      <c r="B956" s="32" t="s">
        <v>95</v>
      </c>
      <c r="C956" s="32" t="s">
        <v>95</v>
      </c>
      <c r="D956" s="32" t="s">
        <v>95</v>
      </c>
      <c r="E956" s="32" t="s">
        <v>95</v>
      </c>
      <c r="F956" s="32" t="s">
        <v>95</v>
      </c>
      <c r="G956" s="32" t="s">
        <v>95</v>
      </c>
      <c r="H956" s="32" t="s">
        <v>95</v>
      </c>
      <c r="I956" s="32" t="s">
        <v>95</v>
      </c>
      <c r="J956" s="32" t="s">
        <v>95</v>
      </c>
      <c r="K956" s="32" t="s">
        <v>95</v>
      </c>
      <c r="L956" s="32" t="s">
        <v>95</v>
      </c>
      <c r="M956" s="48">
        <v>6</v>
      </c>
      <c r="N956" s="48">
        <v>3</v>
      </c>
      <c r="O956" s="48" t="s">
        <v>596</v>
      </c>
      <c r="P956" s="48">
        <v>2003</v>
      </c>
      <c r="Q956" s="48">
        <v>2004</v>
      </c>
      <c r="R956" s="49">
        <v>637.04999999999995</v>
      </c>
      <c r="S956" s="48">
        <v>10</v>
      </c>
      <c r="T956" s="48">
        <v>1</v>
      </c>
      <c r="U956" s="48">
        <f t="shared" si="42"/>
        <v>0</v>
      </c>
      <c r="V956" s="50">
        <f t="shared" si="43"/>
        <v>7</v>
      </c>
      <c r="W956" s="51">
        <v>3260</v>
      </c>
      <c r="X956" s="51">
        <v>2322</v>
      </c>
      <c r="Y956" s="51">
        <v>0</v>
      </c>
      <c r="Z956" s="32" t="s">
        <v>95</v>
      </c>
      <c r="AA956" s="50"/>
      <c r="AB956" s="52"/>
      <c r="AC956" s="48"/>
      <c r="AD956" s="48"/>
      <c r="AE956" s="48"/>
      <c r="AF956" s="48"/>
    </row>
    <row r="957" spans="1:32" s="36" customFormat="1" ht="14.4" x14ac:dyDescent="0.3">
      <c r="A957" s="32" t="s">
        <v>95</v>
      </c>
      <c r="B957" s="32" t="s">
        <v>95</v>
      </c>
      <c r="C957" s="32" t="s">
        <v>95</v>
      </c>
      <c r="D957" s="32" t="s">
        <v>95</v>
      </c>
      <c r="E957" s="32" t="s">
        <v>95</v>
      </c>
      <c r="F957" s="32" t="s">
        <v>95</v>
      </c>
      <c r="G957" s="32" t="s">
        <v>95</v>
      </c>
      <c r="H957" s="32" t="s">
        <v>95</v>
      </c>
      <c r="I957" s="32" t="s">
        <v>95</v>
      </c>
      <c r="J957" s="32" t="s">
        <v>95</v>
      </c>
      <c r="K957" s="32" t="s">
        <v>95</v>
      </c>
      <c r="L957" s="32" t="s">
        <v>95</v>
      </c>
      <c r="M957" s="48">
        <v>12</v>
      </c>
      <c r="N957" s="48">
        <v>1</v>
      </c>
      <c r="O957" s="48" t="s">
        <v>485</v>
      </c>
      <c r="P957" s="48">
        <v>2003</v>
      </c>
      <c r="Q957" s="48">
        <v>2004</v>
      </c>
      <c r="R957" s="49">
        <v>361</v>
      </c>
      <c r="S957" s="48">
        <v>5</v>
      </c>
      <c r="T957" s="48">
        <v>0</v>
      </c>
      <c r="U957" s="48">
        <f t="shared" si="42"/>
        <v>0</v>
      </c>
      <c r="V957" s="50">
        <f t="shared" si="43"/>
        <v>4</v>
      </c>
      <c r="W957" s="51">
        <v>3497</v>
      </c>
      <c r="X957" s="51">
        <v>3631</v>
      </c>
      <c r="Y957" s="51">
        <v>0</v>
      </c>
      <c r="Z957" s="48" t="s">
        <v>788</v>
      </c>
      <c r="AA957" s="50"/>
      <c r="AB957" s="52"/>
      <c r="AC957" s="48"/>
      <c r="AD957" s="48"/>
      <c r="AE957" s="48"/>
      <c r="AF957" s="48"/>
    </row>
    <row r="958" spans="1:32" s="36" customFormat="1" ht="14.4" x14ac:dyDescent="0.3">
      <c r="A958" s="32" t="s">
        <v>95</v>
      </c>
      <c r="B958" s="32" t="s">
        <v>95</v>
      </c>
      <c r="C958" s="32" t="s">
        <v>95</v>
      </c>
      <c r="D958" s="32" t="s">
        <v>95</v>
      </c>
      <c r="E958" s="32" t="s">
        <v>95</v>
      </c>
      <c r="F958" s="32" t="s">
        <v>95</v>
      </c>
      <c r="G958" s="32" t="s">
        <v>95</v>
      </c>
      <c r="H958" s="32" t="s">
        <v>95</v>
      </c>
      <c r="I958" s="32" t="s">
        <v>95</v>
      </c>
      <c r="J958" s="32" t="s">
        <v>95</v>
      </c>
      <c r="K958" s="32" t="s">
        <v>95</v>
      </c>
      <c r="L958" s="32" t="s">
        <v>95</v>
      </c>
      <c r="M958" s="48">
        <v>15</v>
      </c>
      <c r="N958" s="48">
        <v>1</v>
      </c>
      <c r="O958" s="48" t="s">
        <v>265</v>
      </c>
      <c r="P958" s="48">
        <v>2003</v>
      </c>
      <c r="Q958" s="48">
        <v>2004</v>
      </c>
      <c r="R958" s="49">
        <v>250</v>
      </c>
      <c r="S958" s="48">
        <v>5</v>
      </c>
      <c r="T958" s="48">
        <v>1</v>
      </c>
      <c r="U958" s="48">
        <f t="shared" si="42"/>
        <v>0</v>
      </c>
      <c r="V958" s="50">
        <f t="shared" si="43"/>
        <v>3</v>
      </c>
      <c r="W958" s="51">
        <v>2708</v>
      </c>
      <c r="X958" s="51">
        <v>2016</v>
      </c>
      <c r="Y958" s="51">
        <v>0</v>
      </c>
      <c r="Z958" s="48" t="s">
        <v>789</v>
      </c>
      <c r="AA958" s="50"/>
      <c r="AB958" s="52"/>
      <c r="AC958" s="48"/>
      <c r="AD958" s="48"/>
      <c r="AE958" s="48"/>
      <c r="AF958" s="48"/>
    </row>
    <row r="959" spans="1:32" s="36" customFormat="1" ht="14.4" x14ac:dyDescent="0.3">
      <c r="A959" s="32" t="s">
        <v>95</v>
      </c>
      <c r="B959" s="32" t="s">
        <v>95</v>
      </c>
      <c r="C959" s="32" t="s">
        <v>95</v>
      </c>
      <c r="D959" s="32" t="s">
        <v>95</v>
      </c>
      <c r="E959" s="32" t="s">
        <v>95</v>
      </c>
      <c r="F959" s="32" t="s">
        <v>95</v>
      </c>
      <c r="G959" s="32" t="s">
        <v>95</v>
      </c>
      <c r="H959" s="32" t="s">
        <v>95</v>
      </c>
      <c r="I959" s="32" t="s">
        <v>95</v>
      </c>
      <c r="J959" s="32" t="s">
        <v>95</v>
      </c>
      <c r="K959" s="32" t="s">
        <v>95</v>
      </c>
      <c r="L959" s="32" t="s">
        <v>95</v>
      </c>
      <c r="M959" s="48">
        <v>15</v>
      </c>
      <c r="N959" s="48">
        <v>1</v>
      </c>
      <c r="O959" s="48" t="s">
        <v>265</v>
      </c>
      <c r="P959" s="48">
        <v>2003</v>
      </c>
      <c r="Q959" s="48">
        <v>2004</v>
      </c>
      <c r="R959" s="49">
        <v>109.5</v>
      </c>
      <c r="S959" s="48">
        <v>5</v>
      </c>
      <c r="T959" s="48">
        <v>1</v>
      </c>
      <c r="U959" s="48">
        <f t="shared" si="42"/>
        <v>0</v>
      </c>
      <c r="V959" s="50">
        <f t="shared" si="43"/>
        <v>2</v>
      </c>
      <c r="W959" s="51">
        <v>2598</v>
      </c>
      <c r="X959" s="51">
        <v>2117</v>
      </c>
      <c r="Y959" s="51">
        <v>0</v>
      </c>
      <c r="Z959" s="48" t="s">
        <v>789</v>
      </c>
      <c r="AA959" s="50"/>
      <c r="AB959" s="52"/>
      <c r="AC959" s="48"/>
      <c r="AD959" s="48"/>
      <c r="AE959" s="48"/>
      <c r="AF959" s="48"/>
    </row>
    <row r="960" spans="1:32" s="36" customFormat="1" ht="14.4" x14ac:dyDescent="0.3">
      <c r="A960" s="32" t="s">
        <v>95</v>
      </c>
      <c r="B960" s="32" t="s">
        <v>95</v>
      </c>
      <c r="C960" s="32" t="s">
        <v>95</v>
      </c>
      <c r="D960" s="32" t="s">
        <v>95</v>
      </c>
      <c r="E960" s="32" t="s">
        <v>95</v>
      </c>
      <c r="F960" s="32" t="s">
        <v>95</v>
      </c>
      <c r="G960" s="32" t="s">
        <v>95</v>
      </c>
      <c r="H960" s="32" t="s">
        <v>95</v>
      </c>
      <c r="I960" s="32" t="s">
        <v>95</v>
      </c>
      <c r="J960" s="32" t="s">
        <v>95</v>
      </c>
      <c r="K960" s="32" t="s">
        <v>95</v>
      </c>
      <c r="L960" s="32" t="s">
        <v>95</v>
      </c>
      <c r="M960" s="48">
        <v>15</v>
      </c>
      <c r="N960" s="48">
        <v>1</v>
      </c>
      <c r="O960" s="48" t="s">
        <v>265</v>
      </c>
      <c r="P960" s="48">
        <v>2003</v>
      </c>
      <c r="Q960" s="48">
        <v>2004</v>
      </c>
      <c r="R960" s="49">
        <v>24.25</v>
      </c>
      <c r="S960" s="48">
        <v>5</v>
      </c>
      <c r="T960" s="48">
        <v>1</v>
      </c>
      <c r="U960" s="48">
        <f t="shared" si="42"/>
        <v>0</v>
      </c>
      <c r="V960" s="50">
        <f t="shared" si="43"/>
        <v>1</v>
      </c>
      <c r="W960" s="51">
        <v>2509</v>
      </c>
      <c r="X960" s="51">
        <v>2179</v>
      </c>
      <c r="Y960" s="51">
        <v>0</v>
      </c>
      <c r="Z960" s="48" t="s">
        <v>789</v>
      </c>
      <c r="AA960" s="50"/>
      <c r="AB960" s="52"/>
      <c r="AC960" s="48"/>
      <c r="AD960" s="48"/>
      <c r="AE960" s="48"/>
      <c r="AF960" s="48"/>
    </row>
    <row r="961" spans="1:32" s="36" customFormat="1" ht="14.4" x14ac:dyDescent="0.3">
      <c r="A961" s="32" t="s">
        <v>95</v>
      </c>
      <c r="B961" s="32" t="s">
        <v>95</v>
      </c>
      <c r="C961" s="32" t="s">
        <v>95</v>
      </c>
      <c r="D961" s="32" t="s">
        <v>95</v>
      </c>
      <c r="E961" s="32" t="s">
        <v>95</v>
      </c>
      <c r="F961" s="32" t="s">
        <v>95</v>
      </c>
      <c r="G961" s="32" t="s">
        <v>95</v>
      </c>
      <c r="H961" s="32" t="s">
        <v>95</v>
      </c>
      <c r="I961" s="32" t="s">
        <v>95</v>
      </c>
      <c r="J961" s="32" t="s">
        <v>95</v>
      </c>
      <c r="K961" s="32" t="s">
        <v>95</v>
      </c>
      <c r="L961" s="32" t="s">
        <v>95</v>
      </c>
      <c r="M961" s="48">
        <v>31</v>
      </c>
      <c r="N961" s="48">
        <v>1</v>
      </c>
      <c r="O961" s="48" t="s">
        <v>468</v>
      </c>
      <c r="P961" s="48">
        <v>2003</v>
      </c>
      <c r="Q961" s="48">
        <v>2004</v>
      </c>
      <c r="R961" s="49">
        <v>300</v>
      </c>
      <c r="S961" s="48">
        <v>5</v>
      </c>
      <c r="T961" s="48">
        <v>1</v>
      </c>
      <c r="U961" s="48">
        <f t="shared" si="42"/>
        <v>0</v>
      </c>
      <c r="V961" s="50">
        <f t="shared" si="43"/>
        <v>4</v>
      </c>
      <c r="W961" s="51">
        <v>4524</v>
      </c>
      <c r="X961" s="51">
        <v>1826</v>
      </c>
      <c r="Y961" s="51">
        <v>0</v>
      </c>
      <c r="Z961" s="48" t="s">
        <v>789</v>
      </c>
      <c r="AA961" s="50"/>
      <c r="AB961" s="52"/>
      <c r="AC961" s="48"/>
      <c r="AD961" s="48"/>
      <c r="AE961" s="48"/>
      <c r="AF961" s="48"/>
    </row>
    <row r="962" spans="1:32" s="36" customFormat="1" ht="14.4" x14ac:dyDescent="0.3">
      <c r="A962" s="32" t="s">
        <v>95</v>
      </c>
      <c r="B962" s="32" t="s">
        <v>95</v>
      </c>
      <c r="C962" s="32" t="s">
        <v>95</v>
      </c>
      <c r="D962" s="32" t="s">
        <v>95</v>
      </c>
      <c r="E962" s="32" t="s">
        <v>95</v>
      </c>
      <c r="F962" s="32" t="s">
        <v>95</v>
      </c>
      <c r="G962" s="32" t="s">
        <v>95</v>
      </c>
      <c r="H962" s="32" t="s">
        <v>95</v>
      </c>
      <c r="I962" s="32" t="s">
        <v>95</v>
      </c>
      <c r="J962" s="32" t="s">
        <v>95</v>
      </c>
      <c r="K962" s="32" t="s">
        <v>95</v>
      </c>
      <c r="L962" s="32" t="s">
        <v>95</v>
      </c>
      <c r="M962" s="48">
        <v>31</v>
      </c>
      <c r="N962" s="48">
        <v>1</v>
      </c>
      <c r="O962" s="48" t="s">
        <v>468</v>
      </c>
      <c r="P962" s="48">
        <v>2003</v>
      </c>
      <c r="Q962" s="48">
        <v>2004</v>
      </c>
      <c r="R962" s="49">
        <v>200</v>
      </c>
      <c r="S962" s="48">
        <v>5</v>
      </c>
      <c r="T962" s="48">
        <v>1</v>
      </c>
      <c r="U962" s="48">
        <f t="shared" si="42"/>
        <v>0</v>
      </c>
      <c r="V962" s="50">
        <f t="shared" si="43"/>
        <v>3</v>
      </c>
      <c r="W962" s="51">
        <v>3634</v>
      </c>
      <c r="X962" s="51">
        <v>2664</v>
      </c>
      <c r="Y962" s="51">
        <v>0</v>
      </c>
      <c r="Z962" s="48" t="s">
        <v>789</v>
      </c>
      <c r="AA962" s="50"/>
      <c r="AB962" s="52"/>
      <c r="AC962" s="48"/>
      <c r="AD962" s="48"/>
      <c r="AE962" s="48"/>
      <c r="AF962" s="48"/>
    </row>
    <row r="963" spans="1:32" s="36" customFormat="1" ht="14.4" x14ac:dyDescent="0.3">
      <c r="A963" s="32" t="s">
        <v>95</v>
      </c>
      <c r="B963" s="32" t="s">
        <v>95</v>
      </c>
      <c r="C963" s="32" t="s">
        <v>95</v>
      </c>
      <c r="D963" s="32" t="s">
        <v>95</v>
      </c>
      <c r="E963" s="32" t="s">
        <v>95</v>
      </c>
      <c r="F963" s="32" t="s">
        <v>95</v>
      </c>
      <c r="G963" s="32" t="s">
        <v>95</v>
      </c>
      <c r="H963" s="32" t="s">
        <v>95</v>
      </c>
      <c r="I963" s="32" t="s">
        <v>95</v>
      </c>
      <c r="J963" s="32" t="s">
        <v>95</v>
      </c>
      <c r="K963" s="32" t="s">
        <v>95</v>
      </c>
      <c r="L963" s="32" t="s">
        <v>95</v>
      </c>
      <c r="M963" s="48">
        <v>31</v>
      </c>
      <c r="N963" s="48">
        <v>1</v>
      </c>
      <c r="O963" s="48" t="s">
        <v>468</v>
      </c>
      <c r="P963" s="48">
        <v>2003</v>
      </c>
      <c r="Q963" s="48">
        <v>2004</v>
      </c>
      <c r="R963" s="49">
        <v>1</v>
      </c>
      <c r="S963" s="48">
        <v>5</v>
      </c>
      <c r="T963" s="48">
        <v>1</v>
      </c>
      <c r="U963" s="48">
        <f t="shared" si="42"/>
        <v>0</v>
      </c>
      <c r="V963" s="50">
        <f t="shared" si="43"/>
        <v>1</v>
      </c>
      <c r="W963" s="51">
        <v>4707</v>
      </c>
      <c r="X963" s="51">
        <v>1653</v>
      </c>
      <c r="Y963" s="51">
        <v>0</v>
      </c>
      <c r="Z963" s="48" t="s">
        <v>789</v>
      </c>
      <c r="AA963" s="50"/>
      <c r="AB963" s="52"/>
      <c r="AC963" s="48"/>
      <c r="AD963" s="48"/>
      <c r="AE963" s="48"/>
      <c r="AF963" s="48"/>
    </row>
    <row r="964" spans="1:32" s="36" customFormat="1" ht="14.4" x14ac:dyDescent="0.3">
      <c r="A964" s="32" t="s">
        <v>95</v>
      </c>
      <c r="B964" s="32" t="s">
        <v>95</v>
      </c>
      <c r="C964" s="32" t="s">
        <v>95</v>
      </c>
      <c r="D964" s="32" t="s">
        <v>95</v>
      </c>
      <c r="E964" s="32" t="s">
        <v>95</v>
      </c>
      <c r="F964" s="32" t="s">
        <v>95</v>
      </c>
      <c r="G964" s="32" t="s">
        <v>95</v>
      </c>
      <c r="H964" s="32" t="s">
        <v>95</v>
      </c>
      <c r="I964" s="32" t="s">
        <v>95</v>
      </c>
      <c r="J964" s="32" t="s">
        <v>95</v>
      </c>
      <c r="K964" s="32" t="s">
        <v>95</v>
      </c>
      <c r="L964" s="32" t="s">
        <v>95</v>
      </c>
      <c r="M964" s="48">
        <v>51</v>
      </c>
      <c r="N964" s="48">
        <v>1</v>
      </c>
      <c r="O964" s="48" t="s">
        <v>409</v>
      </c>
      <c r="P964" s="48">
        <v>2003</v>
      </c>
      <c r="Q964" s="48">
        <v>2004</v>
      </c>
      <c r="R964" s="49">
        <v>220</v>
      </c>
      <c r="S964" s="48">
        <v>10</v>
      </c>
      <c r="T964" s="48">
        <v>0</v>
      </c>
      <c r="U964" s="48">
        <f t="shared" si="42"/>
        <v>0</v>
      </c>
      <c r="V964" s="50">
        <f t="shared" si="43"/>
        <v>3</v>
      </c>
      <c r="W964" s="51">
        <v>669</v>
      </c>
      <c r="X964" s="51">
        <v>736</v>
      </c>
      <c r="Y964" s="51">
        <v>0</v>
      </c>
      <c r="Z964" s="48" t="s">
        <v>789</v>
      </c>
      <c r="AA964" s="50"/>
      <c r="AB964" s="52"/>
      <c r="AC964" s="48"/>
      <c r="AD964" s="48"/>
      <c r="AE964" s="48"/>
      <c r="AF964" s="48"/>
    </row>
    <row r="965" spans="1:32" s="36" customFormat="1" ht="14.4" x14ac:dyDescent="0.3">
      <c r="A965" s="32" t="s">
        <v>95</v>
      </c>
      <c r="B965" s="32" t="s">
        <v>95</v>
      </c>
      <c r="C965" s="32" t="s">
        <v>95</v>
      </c>
      <c r="D965" s="32" t="s">
        <v>95</v>
      </c>
      <c r="E965" s="32" t="s">
        <v>95</v>
      </c>
      <c r="F965" s="32" t="s">
        <v>95</v>
      </c>
      <c r="G965" s="32" t="s">
        <v>95</v>
      </c>
      <c r="H965" s="32" t="s">
        <v>95</v>
      </c>
      <c r="I965" s="32" t="s">
        <v>95</v>
      </c>
      <c r="J965" s="32" t="s">
        <v>95</v>
      </c>
      <c r="K965" s="32" t="s">
        <v>95</v>
      </c>
      <c r="L965" s="32" t="s">
        <v>95</v>
      </c>
      <c r="M965" s="48">
        <v>85</v>
      </c>
      <c r="N965" s="48">
        <v>1</v>
      </c>
      <c r="O965" s="48" t="s">
        <v>608</v>
      </c>
      <c r="P965" s="48">
        <v>2003</v>
      </c>
      <c r="Q965" s="48">
        <v>2004</v>
      </c>
      <c r="R965" s="49">
        <v>600</v>
      </c>
      <c r="S965" s="48">
        <v>10</v>
      </c>
      <c r="T965" s="48">
        <v>1</v>
      </c>
      <c r="U965" s="48">
        <f t="shared" si="42"/>
        <v>0</v>
      </c>
      <c r="V965" s="50">
        <f t="shared" si="43"/>
        <v>7</v>
      </c>
      <c r="W965" s="51">
        <v>639</v>
      </c>
      <c r="X965" s="51">
        <v>388</v>
      </c>
      <c r="Y965" s="51">
        <v>0</v>
      </c>
      <c r="Z965" s="32" t="s">
        <v>95</v>
      </c>
      <c r="AA965" s="50"/>
      <c r="AB965" s="52"/>
      <c r="AC965" s="48"/>
      <c r="AD965" s="48"/>
      <c r="AE965" s="48"/>
      <c r="AF965" s="48"/>
    </row>
    <row r="966" spans="1:32" s="36" customFormat="1" ht="14.4" x14ac:dyDescent="0.3">
      <c r="A966" s="32" t="s">
        <v>95</v>
      </c>
      <c r="B966" s="32" t="s">
        <v>95</v>
      </c>
      <c r="C966" s="32" t="s">
        <v>95</v>
      </c>
      <c r="D966" s="32" t="s">
        <v>95</v>
      </c>
      <c r="E966" s="32" t="s">
        <v>95</v>
      </c>
      <c r="F966" s="32" t="s">
        <v>95</v>
      </c>
      <c r="G966" s="32" t="s">
        <v>95</v>
      </c>
      <c r="H966" s="32" t="s">
        <v>95</v>
      </c>
      <c r="I966" s="32" t="s">
        <v>95</v>
      </c>
      <c r="J966" s="32" t="s">
        <v>95</v>
      </c>
      <c r="K966" s="32" t="s">
        <v>95</v>
      </c>
      <c r="L966" s="32" t="s">
        <v>95</v>
      </c>
      <c r="M966" s="48">
        <v>93</v>
      </c>
      <c r="N966" s="48">
        <v>1</v>
      </c>
      <c r="O966" s="48" t="s">
        <v>268</v>
      </c>
      <c r="P966" s="48">
        <v>2003</v>
      </c>
      <c r="Q966" s="48">
        <v>2004</v>
      </c>
      <c r="R966" s="49">
        <v>500</v>
      </c>
      <c r="S966" s="48">
        <v>7</v>
      </c>
      <c r="T966" s="48">
        <v>0</v>
      </c>
      <c r="U966" s="48">
        <f t="shared" si="42"/>
        <v>0</v>
      </c>
      <c r="V966" s="50">
        <f t="shared" si="43"/>
        <v>6</v>
      </c>
      <c r="W966" s="51">
        <v>555</v>
      </c>
      <c r="X966" s="51">
        <v>656</v>
      </c>
      <c r="Y966" s="51">
        <v>0</v>
      </c>
      <c r="Z966" s="32" t="s">
        <v>95</v>
      </c>
      <c r="AA966" s="50"/>
      <c r="AB966" s="52"/>
      <c r="AC966" s="48"/>
      <c r="AD966" s="48"/>
      <c r="AE966" s="48"/>
      <c r="AF966" s="48"/>
    </row>
    <row r="967" spans="1:32" s="36" customFormat="1" ht="14.4" x14ac:dyDescent="0.3">
      <c r="A967" s="32" t="s">
        <v>95</v>
      </c>
      <c r="B967" s="32" t="s">
        <v>95</v>
      </c>
      <c r="C967" s="32" t="s">
        <v>95</v>
      </c>
      <c r="D967" s="32" t="s">
        <v>95</v>
      </c>
      <c r="E967" s="32" t="s">
        <v>95</v>
      </c>
      <c r="F967" s="32" t="s">
        <v>95</v>
      </c>
      <c r="G967" s="32" t="s">
        <v>95</v>
      </c>
      <c r="H967" s="32" t="s">
        <v>95</v>
      </c>
      <c r="I967" s="32" t="s">
        <v>95</v>
      </c>
      <c r="J967" s="32" t="s">
        <v>95</v>
      </c>
      <c r="K967" s="32" t="s">
        <v>95</v>
      </c>
      <c r="L967" s="32" t="s">
        <v>95</v>
      </c>
      <c r="M967" s="48">
        <v>93</v>
      </c>
      <c r="N967" s="48">
        <v>1</v>
      </c>
      <c r="O967" s="48" t="s">
        <v>268</v>
      </c>
      <c r="P967" s="48">
        <v>2003</v>
      </c>
      <c r="Q967" s="48">
        <v>2004</v>
      </c>
      <c r="R967" s="49">
        <v>500</v>
      </c>
      <c r="S967" s="48">
        <v>7</v>
      </c>
      <c r="T967" s="48">
        <v>1</v>
      </c>
      <c r="U967" s="48">
        <f t="shared" si="42"/>
        <v>0</v>
      </c>
      <c r="V967" s="50">
        <f t="shared" si="43"/>
        <v>6</v>
      </c>
      <c r="W967" s="51">
        <v>827</v>
      </c>
      <c r="X967" s="51">
        <v>479</v>
      </c>
      <c r="Y967" s="51">
        <v>0</v>
      </c>
      <c r="Z967" s="48" t="s">
        <v>1</v>
      </c>
      <c r="AA967" s="50"/>
      <c r="AB967" s="52"/>
      <c r="AC967" s="48"/>
      <c r="AD967" s="48"/>
      <c r="AE967" s="48"/>
      <c r="AF967" s="48"/>
    </row>
    <row r="968" spans="1:32" s="36" customFormat="1" ht="14.4" x14ac:dyDescent="0.3">
      <c r="A968" s="32" t="s">
        <v>95</v>
      </c>
      <c r="B968" s="32" t="s">
        <v>95</v>
      </c>
      <c r="C968" s="32" t="s">
        <v>95</v>
      </c>
      <c r="D968" s="32" t="s">
        <v>95</v>
      </c>
      <c r="E968" s="32" t="s">
        <v>95</v>
      </c>
      <c r="F968" s="32" t="s">
        <v>95</v>
      </c>
      <c r="G968" s="32" t="s">
        <v>95</v>
      </c>
      <c r="H968" s="32" t="s">
        <v>95</v>
      </c>
      <c r="I968" s="32" t="s">
        <v>95</v>
      </c>
      <c r="J968" s="32" t="s">
        <v>95</v>
      </c>
      <c r="K968" s="32" t="s">
        <v>95</v>
      </c>
      <c r="L968" s="32" t="s">
        <v>95</v>
      </c>
      <c r="M968" s="48">
        <v>99</v>
      </c>
      <c r="N968" s="48">
        <v>1</v>
      </c>
      <c r="O968" s="48" t="s">
        <v>315</v>
      </c>
      <c r="P968" s="48">
        <v>2003</v>
      </c>
      <c r="Q968" s="48">
        <v>2004</v>
      </c>
      <c r="R968" s="49">
        <v>404</v>
      </c>
      <c r="S968" s="48">
        <v>3</v>
      </c>
      <c r="T968" s="48">
        <v>1</v>
      </c>
      <c r="U968" s="48">
        <f t="shared" si="42"/>
        <v>0</v>
      </c>
      <c r="V968" s="50">
        <f t="shared" si="43"/>
        <v>5</v>
      </c>
      <c r="W968" s="51">
        <v>825</v>
      </c>
      <c r="X968" s="51">
        <v>542</v>
      </c>
      <c r="Y968" s="51">
        <v>0</v>
      </c>
      <c r="Z968" s="48" t="s">
        <v>1</v>
      </c>
      <c r="AA968" s="50"/>
      <c r="AB968" s="52"/>
      <c r="AC968" s="48"/>
      <c r="AD968" s="48"/>
      <c r="AE968" s="48"/>
      <c r="AF968" s="48"/>
    </row>
    <row r="969" spans="1:32" s="36" customFormat="1" ht="14.4" x14ac:dyDescent="0.3">
      <c r="A969" s="32" t="s">
        <v>95</v>
      </c>
      <c r="B969" s="32" t="s">
        <v>95</v>
      </c>
      <c r="C969" s="32" t="s">
        <v>95</v>
      </c>
      <c r="D969" s="32" t="s">
        <v>95</v>
      </c>
      <c r="E969" s="32" t="s">
        <v>95</v>
      </c>
      <c r="F969" s="32" t="s">
        <v>95</v>
      </c>
      <c r="G969" s="32" t="s">
        <v>95</v>
      </c>
      <c r="H969" s="32" t="s">
        <v>95</v>
      </c>
      <c r="I969" s="32" t="s">
        <v>95</v>
      </c>
      <c r="J969" s="32" t="s">
        <v>95</v>
      </c>
      <c r="K969" s="32" t="s">
        <v>95</v>
      </c>
      <c r="L969" s="32" t="s">
        <v>95</v>
      </c>
      <c r="M969" s="48">
        <v>108</v>
      </c>
      <c r="N969" s="48">
        <v>1</v>
      </c>
      <c r="O969" s="48" t="s">
        <v>597</v>
      </c>
      <c r="P969" s="48">
        <v>2003</v>
      </c>
      <c r="Q969" s="48">
        <v>2004</v>
      </c>
      <c r="R969" s="49">
        <v>500</v>
      </c>
      <c r="S969" s="48">
        <v>5</v>
      </c>
      <c r="T969" s="48">
        <v>1</v>
      </c>
      <c r="U969" s="48">
        <f t="shared" ref="U969:U1032" si="44">MAX(0,MIN(1,Q969-P969-1))</f>
        <v>0</v>
      </c>
      <c r="V969" s="50">
        <f t="shared" ref="V969:V1032" si="45">MAX(1,MIN(10,INT(R969/100)+1))</f>
        <v>6</v>
      </c>
      <c r="W969" s="51">
        <v>991</v>
      </c>
      <c r="X969" s="51">
        <v>546</v>
      </c>
      <c r="Y969" s="51">
        <v>0</v>
      </c>
      <c r="Z969" s="32" t="s">
        <v>95</v>
      </c>
      <c r="AA969" s="50"/>
      <c r="AB969" s="52"/>
      <c r="AC969" s="48"/>
      <c r="AD969" s="48"/>
      <c r="AE969" s="48"/>
      <c r="AF969" s="48"/>
    </row>
    <row r="970" spans="1:32" s="36" customFormat="1" ht="14.4" x14ac:dyDescent="0.3">
      <c r="A970" s="32" t="s">
        <v>95</v>
      </c>
      <c r="B970" s="32" t="s">
        <v>95</v>
      </c>
      <c r="C970" s="32" t="s">
        <v>95</v>
      </c>
      <c r="D970" s="32" t="s">
        <v>95</v>
      </c>
      <c r="E970" s="32" t="s">
        <v>95</v>
      </c>
      <c r="F970" s="32" t="s">
        <v>95</v>
      </c>
      <c r="G970" s="32" t="s">
        <v>95</v>
      </c>
      <c r="H970" s="32" t="s">
        <v>95</v>
      </c>
      <c r="I970" s="32" t="s">
        <v>95</v>
      </c>
      <c r="J970" s="32" t="s">
        <v>95</v>
      </c>
      <c r="K970" s="32" t="s">
        <v>95</v>
      </c>
      <c r="L970" s="32" t="s">
        <v>95</v>
      </c>
      <c r="M970" s="48">
        <v>110</v>
      </c>
      <c r="N970" s="48">
        <v>1</v>
      </c>
      <c r="O970" s="48" t="s">
        <v>240</v>
      </c>
      <c r="P970" s="48">
        <v>2003</v>
      </c>
      <c r="Q970" s="48">
        <v>2004</v>
      </c>
      <c r="R970" s="49">
        <v>350</v>
      </c>
      <c r="S970" s="48">
        <v>10</v>
      </c>
      <c r="T970" s="48">
        <v>0</v>
      </c>
      <c r="U970" s="48">
        <f t="shared" si="44"/>
        <v>0</v>
      </c>
      <c r="V970" s="50">
        <f t="shared" si="45"/>
        <v>4</v>
      </c>
      <c r="W970" s="51">
        <v>1314</v>
      </c>
      <c r="X970" s="51">
        <v>1546</v>
      </c>
      <c r="Y970" s="51">
        <v>0</v>
      </c>
      <c r="Z970" s="32" t="s">
        <v>95</v>
      </c>
      <c r="AA970" s="50"/>
      <c r="AB970" s="52"/>
      <c r="AC970" s="48"/>
      <c r="AD970" s="48"/>
      <c r="AE970" s="48"/>
      <c r="AF970" s="48"/>
    </row>
    <row r="971" spans="1:32" s="36" customFormat="1" ht="14.4" x14ac:dyDescent="0.3">
      <c r="A971" s="32" t="s">
        <v>95</v>
      </c>
      <c r="B971" s="32" t="s">
        <v>95</v>
      </c>
      <c r="C971" s="32" t="s">
        <v>95</v>
      </c>
      <c r="D971" s="32" t="s">
        <v>95</v>
      </c>
      <c r="E971" s="32" t="s">
        <v>95</v>
      </c>
      <c r="F971" s="32" t="s">
        <v>95</v>
      </c>
      <c r="G971" s="32" t="s">
        <v>95</v>
      </c>
      <c r="H971" s="32" t="s">
        <v>95</v>
      </c>
      <c r="I971" s="32" t="s">
        <v>95</v>
      </c>
      <c r="J971" s="32" t="s">
        <v>95</v>
      </c>
      <c r="K971" s="32" t="s">
        <v>95</v>
      </c>
      <c r="L971" s="32" t="s">
        <v>95</v>
      </c>
      <c r="M971" s="48">
        <v>112</v>
      </c>
      <c r="N971" s="48">
        <v>1</v>
      </c>
      <c r="O971" s="48" t="s">
        <v>412</v>
      </c>
      <c r="P971" s="48">
        <v>2003</v>
      </c>
      <c r="Q971" s="48">
        <v>2004</v>
      </c>
      <c r="R971" s="49">
        <v>123.73</v>
      </c>
      <c r="S971" s="48">
        <v>10</v>
      </c>
      <c r="T971" s="48">
        <v>1</v>
      </c>
      <c r="U971" s="48">
        <f t="shared" si="44"/>
        <v>0</v>
      </c>
      <c r="V971" s="50">
        <f t="shared" si="45"/>
        <v>2</v>
      </c>
      <c r="W971" s="51">
        <v>4107</v>
      </c>
      <c r="X971" s="51">
        <v>2380</v>
      </c>
      <c r="Y971" s="51">
        <v>0</v>
      </c>
      <c r="Z971" s="32" t="s">
        <v>95</v>
      </c>
      <c r="AA971" s="50"/>
      <c r="AB971" s="52"/>
      <c r="AC971" s="48"/>
      <c r="AD971" s="48"/>
      <c r="AE971" s="48"/>
      <c r="AF971" s="48"/>
    </row>
    <row r="972" spans="1:32" s="36" customFormat="1" ht="14.4" x14ac:dyDescent="0.3">
      <c r="A972" s="32" t="s">
        <v>95</v>
      </c>
      <c r="B972" s="32" t="s">
        <v>95</v>
      </c>
      <c r="C972" s="32" t="s">
        <v>95</v>
      </c>
      <c r="D972" s="32" t="s">
        <v>95</v>
      </c>
      <c r="E972" s="32" t="s">
        <v>95</v>
      </c>
      <c r="F972" s="32" t="s">
        <v>95</v>
      </c>
      <c r="G972" s="32" t="s">
        <v>95</v>
      </c>
      <c r="H972" s="32" t="s">
        <v>95</v>
      </c>
      <c r="I972" s="32" t="s">
        <v>95</v>
      </c>
      <c r="J972" s="32" t="s">
        <v>95</v>
      </c>
      <c r="K972" s="32" t="s">
        <v>95</v>
      </c>
      <c r="L972" s="32" t="s">
        <v>95</v>
      </c>
      <c r="M972" s="48">
        <v>112</v>
      </c>
      <c r="N972" s="48">
        <v>1</v>
      </c>
      <c r="O972" s="48" t="s">
        <v>412</v>
      </c>
      <c r="P972" s="48">
        <v>2003</v>
      </c>
      <c r="Q972" s="48">
        <v>2004</v>
      </c>
      <c r="R972" s="49">
        <v>148.44999999999999</v>
      </c>
      <c r="S972" s="48">
        <v>10</v>
      </c>
      <c r="T972" s="48">
        <v>1</v>
      </c>
      <c r="U972" s="48">
        <f t="shared" si="44"/>
        <v>0</v>
      </c>
      <c r="V972" s="50">
        <f t="shared" si="45"/>
        <v>2</v>
      </c>
      <c r="W972" s="51">
        <v>4131</v>
      </c>
      <c r="X972" s="51">
        <v>2342</v>
      </c>
      <c r="Y972" s="51">
        <v>0</v>
      </c>
      <c r="Z972" s="48" t="s">
        <v>789</v>
      </c>
      <c r="AA972" s="50"/>
      <c r="AB972" s="52"/>
      <c r="AC972" s="48"/>
      <c r="AD972" s="48"/>
      <c r="AE972" s="48"/>
      <c r="AF972" s="48"/>
    </row>
    <row r="973" spans="1:32" s="36" customFormat="1" ht="14.4" x14ac:dyDescent="0.3">
      <c r="A973" s="32" t="s">
        <v>95</v>
      </c>
      <c r="B973" s="32" t="s">
        <v>95</v>
      </c>
      <c r="C973" s="32" t="s">
        <v>95</v>
      </c>
      <c r="D973" s="32" t="s">
        <v>95</v>
      </c>
      <c r="E973" s="32" t="s">
        <v>95</v>
      </c>
      <c r="F973" s="32" t="s">
        <v>95</v>
      </c>
      <c r="G973" s="32" t="s">
        <v>95</v>
      </c>
      <c r="H973" s="32" t="s">
        <v>95</v>
      </c>
      <c r="I973" s="32" t="s">
        <v>95</v>
      </c>
      <c r="J973" s="32" t="s">
        <v>95</v>
      </c>
      <c r="K973" s="32" t="s">
        <v>95</v>
      </c>
      <c r="L973" s="32" t="s">
        <v>95</v>
      </c>
      <c r="M973" s="48">
        <v>116</v>
      </c>
      <c r="N973" s="48">
        <v>1</v>
      </c>
      <c r="O973" s="48" t="s">
        <v>598</v>
      </c>
      <c r="P973" s="48">
        <v>2003</v>
      </c>
      <c r="Q973" s="48">
        <v>2004</v>
      </c>
      <c r="R973" s="49">
        <v>175</v>
      </c>
      <c r="S973" s="48">
        <v>10</v>
      </c>
      <c r="T973" s="48">
        <v>0</v>
      </c>
      <c r="U973" s="48">
        <f t="shared" si="44"/>
        <v>0</v>
      </c>
      <c r="V973" s="50">
        <f t="shared" si="45"/>
        <v>2</v>
      </c>
      <c r="W973" s="51">
        <v>407</v>
      </c>
      <c r="X973" s="51">
        <v>671</v>
      </c>
      <c r="Y973" s="51">
        <v>0</v>
      </c>
      <c r="Z973" s="48" t="s">
        <v>790</v>
      </c>
      <c r="AA973" s="50"/>
      <c r="AB973" s="52"/>
      <c r="AC973" s="48"/>
      <c r="AD973" s="48"/>
      <c r="AE973" s="48"/>
      <c r="AF973" s="48"/>
    </row>
    <row r="974" spans="1:32" s="36" customFormat="1" ht="14.4" x14ac:dyDescent="0.3">
      <c r="A974" s="32" t="s">
        <v>95</v>
      </c>
      <c r="B974" s="32" t="s">
        <v>95</v>
      </c>
      <c r="C974" s="32" t="s">
        <v>95</v>
      </c>
      <c r="D974" s="32" t="s">
        <v>95</v>
      </c>
      <c r="E974" s="32" t="s">
        <v>95</v>
      </c>
      <c r="F974" s="32" t="s">
        <v>95</v>
      </c>
      <c r="G974" s="32" t="s">
        <v>95</v>
      </c>
      <c r="H974" s="32" t="s">
        <v>95</v>
      </c>
      <c r="I974" s="32" t="s">
        <v>95</v>
      </c>
      <c r="J974" s="32" t="s">
        <v>95</v>
      </c>
      <c r="K974" s="32" t="s">
        <v>95</v>
      </c>
      <c r="L974" s="32" t="s">
        <v>95</v>
      </c>
      <c r="M974" s="48">
        <v>116</v>
      </c>
      <c r="N974" s="48">
        <v>1</v>
      </c>
      <c r="O974" s="48" t="s">
        <v>598</v>
      </c>
      <c r="P974" s="48">
        <v>2003</v>
      </c>
      <c r="Q974" s="48">
        <v>2004</v>
      </c>
      <c r="R974" s="49">
        <v>100</v>
      </c>
      <c r="S974" s="48">
        <v>10</v>
      </c>
      <c r="T974" s="48">
        <v>0</v>
      </c>
      <c r="U974" s="48">
        <f t="shared" si="44"/>
        <v>0</v>
      </c>
      <c r="V974" s="50">
        <f t="shared" si="45"/>
        <v>2</v>
      </c>
      <c r="W974" s="51">
        <v>358</v>
      </c>
      <c r="X974" s="51">
        <v>719</v>
      </c>
      <c r="Y974" s="51">
        <v>0</v>
      </c>
      <c r="Z974" s="48" t="s">
        <v>789</v>
      </c>
      <c r="AA974" s="50"/>
      <c r="AB974" s="52"/>
      <c r="AC974" s="48"/>
      <c r="AD974" s="48"/>
      <c r="AE974" s="48"/>
      <c r="AF974" s="48"/>
    </row>
    <row r="975" spans="1:32" s="36" customFormat="1" ht="14.4" x14ac:dyDescent="0.3">
      <c r="A975" s="32" t="s">
        <v>95</v>
      </c>
      <c r="B975" s="32" t="s">
        <v>95</v>
      </c>
      <c r="C975" s="32" t="s">
        <v>95</v>
      </c>
      <c r="D975" s="32" t="s">
        <v>95</v>
      </c>
      <c r="E975" s="32" t="s">
        <v>95</v>
      </c>
      <c r="F975" s="32" t="s">
        <v>95</v>
      </c>
      <c r="G975" s="32" t="s">
        <v>95</v>
      </c>
      <c r="H975" s="32" t="s">
        <v>95</v>
      </c>
      <c r="I975" s="32" t="s">
        <v>95</v>
      </c>
      <c r="J975" s="32" t="s">
        <v>95</v>
      </c>
      <c r="K975" s="32" t="s">
        <v>95</v>
      </c>
      <c r="L975" s="32" t="s">
        <v>95</v>
      </c>
      <c r="M975" s="48">
        <v>138</v>
      </c>
      <c r="N975" s="48">
        <v>1</v>
      </c>
      <c r="O975" s="48" t="s">
        <v>243</v>
      </c>
      <c r="P975" s="48">
        <v>2003</v>
      </c>
      <c r="Q975" s="48">
        <v>2004</v>
      </c>
      <c r="R975" s="49">
        <v>550</v>
      </c>
      <c r="S975" s="48">
        <v>5</v>
      </c>
      <c r="T975" s="48">
        <v>0</v>
      </c>
      <c r="U975" s="48">
        <f t="shared" si="44"/>
        <v>0</v>
      </c>
      <c r="V975" s="50">
        <f t="shared" si="45"/>
        <v>6</v>
      </c>
      <c r="W975" s="51">
        <v>1778</v>
      </c>
      <c r="X975" s="51">
        <v>2423</v>
      </c>
      <c r="Y975" s="51">
        <v>0</v>
      </c>
      <c r="Z975" s="48" t="s">
        <v>789</v>
      </c>
      <c r="AA975" s="50"/>
      <c r="AB975" s="52"/>
      <c r="AC975" s="48"/>
      <c r="AD975" s="48"/>
      <c r="AE975" s="48"/>
      <c r="AF975" s="48"/>
    </row>
    <row r="976" spans="1:32" s="36" customFormat="1" ht="14.4" x14ac:dyDescent="0.3">
      <c r="A976" s="32" t="s">
        <v>95</v>
      </c>
      <c r="B976" s="32" t="s">
        <v>95</v>
      </c>
      <c r="C976" s="32" t="s">
        <v>95</v>
      </c>
      <c r="D976" s="32" t="s">
        <v>95</v>
      </c>
      <c r="E976" s="32" t="s">
        <v>95</v>
      </c>
      <c r="F976" s="32" t="s">
        <v>95</v>
      </c>
      <c r="G976" s="32" t="s">
        <v>95</v>
      </c>
      <c r="H976" s="32" t="s">
        <v>95</v>
      </c>
      <c r="I976" s="32" t="s">
        <v>95</v>
      </c>
      <c r="J976" s="32" t="s">
        <v>95</v>
      </c>
      <c r="K976" s="32" t="s">
        <v>95</v>
      </c>
      <c r="L976" s="32" t="s">
        <v>95</v>
      </c>
      <c r="M976" s="48">
        <v>138</v>
      </c>
      <c r="N976" s="48">
        <v>1</v>
      </c>
      <c r="O976" s="48" t="s">
        <v>243</v>
      </c>
      <c r="P976" s="48">
        <v>2003</v>
      </c>
      <c r="Q976" s="48">
        <v>2004</v>
      </c>
      <c r="R976" s="49">
        <v>125</v>
      </c>
      <c r="S976" s="48">
        <v>5</v>
      </c>
      <c r="T976" s="48">
        <v>0</v>
      </c>
      <c r="U976" s="48">
        <f t="shared" si="44"/>
        <v>0</v>
      </c>
      <c r="V976" s="50">
        <f t="shared" si="45"/>
        <v>2</v>
      </c>
      <c r="W976" s="51">
        <v>1628</v>
      </c>
      <c r="X976" s="51">
        <v>2564</v>
      </c>
      <c r="Y976" s="51">
        <v>0</v>
      </c>
      <c r="Z976" s="48" t="s">
        <v>789</v>
      </c>
      <c r="AA976" s="50"/>
      <c r="AB976" s="52"/>
      <c r="AC976" s="48"/>
      <c r="AD976" s="48"/>
      <c r="AE976" s="48"/>
      <c r="AF976" s="48"/>
    </row>
    <row r="977" spans="1:32" s="36" customFormat="1" ht="14.4" x14ac:dyDescent="0.3">
      <c r="A977" s="32" t="s">
        <v>95</v>
      </c>
      <c r="B977" s="32" t="s">
        <v>95</v>
      </c>
      <c r="C977" s="32" t="s">
        <v>95</v>
      </c>
      <c r="D977" s="32" t="s">
        <v>95</v>
      </c>
      <c r="E977" s="32" t="s">
        <v>95</v>
      </c>
      <c r="F977" s="32" t="s">
        <v>95</v>
      </c>
      <c r="G977" s="32" t="s">
        <v>95</v>
      </c>
      <c r="H977" s="32" t="s">
        <v>95</v>
      </c>
      <c r="I977" s="32" t="s">
        <v>95</v>
      </c>
      <c r="J977" s="32" t="s">
        <v>95</v>
      </c>
      <c r="K977" s="32" t="s">
        <v>95</v>
      </c>
      <c r="L977" s="32" t="s">
        <v>95</v>
      </c>
      <c r="M977" s="48">
        <v>182</v>
      </c>
      <c r="N977" s="48">
        <v>1</v>
      </c>
      <c r="O977" s="48" t="s">
        <v>609</v>
      </c>
      <c r="P977" s="48">
        <v>2003</v>
      </c>
      <c r="Q977" s="48">
        <v>2004</v>
      </c>
      <c r="R977" s="49">
        <v>404</v>
      </c>
      <c r="S977" s="48">
        <v>10</v>
      </c>
      <c r="T977" s="48">
        <v>1</v>
      </c>
      <c r="U977" s="48">
        <f t="shared" si="44"/>
        <v>0</v>
      </c>
      <c r="V977" s="50">
        <f t="shared" si="45"/>
        <v>5</v>
      </c>
      <c r="W977" s="51">
        <v>1432</v>
      </c>
      <c r="X977" s="51">
        <v>1417</v>
      </c>
      <c r="Y977" s="51">
        <v>0</v>
      </c>
      <c r="Z977" s="48" t="s">
        <v>789</v>
      </c>
      <c r="AA977" s="50"/>
      <c r="AB977" s="52"/>
      <c r="AC977" s="48"/>
      <c r="AD977" s="48"/>
      <c r="AE977" s="48"/>
      <c r="AF977" s="48"/>
    </row>
    <row r="978" spans="1:32" s="36" customFormat="1" ht="14.4" x14ac:dyDescent="0.3">
      <c r="A978" s="32" t="s">
        <v>95</v>
      </c>
      <c r="B978" s="32" t="s">
        <v>95</v>
      </c>
      <c r="C978" s="32" t="s">
        <v>95</v>
      </c>
      <c r="D978" s="32" t="s">
        <v>95</v>
      </c>
      <c r="E978" s="32" t="s">
        <v>95</v>
      </c>
      <c r="F978" s="32" t="s">
        <v>95</v>
      </c>
      <c r="G978" s="32" t="s">
        <v>95</v>
      </c>
      <c r="H978" s="32" t="s">
        <v>95</v>
      </c>
      <c r="I978" s="32" t="s">
        <v>95</v>
      </c>
      <c r="J978" s="32" t="s">
        <v>95</v>
      </c>
      <c r="K978" s="32" t="s">
        <v>95</v>
      </c>
      <c r="L978" s="32" t="s">
        <v>95</v>
      </c>
      <c r="M978" s="48">
        <v>182</v>
      </c>
      <c r="N978" s="48">
        <v>1</v>
      </c>
      <c r="O978" s="48" t="s">
        <v>609</v>
      </c>
      <c r="P978" s="48">
        <v>2003</v>
      </c>
      <c r="Q978" s="48">
        <v>2004</v>
      </c>
      <c r="R978" s="49">
        <v>100</v>
      </c>
      <c r="S978" s="48">
        <v>10</v>
      </c>
      <c r="T978" s="48">
        <v>0</v>
      </c>
      <c r="U978" s="48">
        <f t="shared" si="44"/>
        <v>0</v>
      </c>
      <c r="V978" s="50">
        <f t="shared" si="45"/>
        <v>2</v>
      </c>
      <c r="W978" s="51">
        <v>1329</v>
      </c>
      <c r="X978" s="51">
        <v>1506</v>
      </c>
      <c r="Y978" s="51">
        <v>0</v>
      </c>
      <c r="Z978" s="48" t="s">
        <v>791</v>
      </c>
      <c r="AA978" s="50"/>
      <c r="AB978" s="52"/>
      <c r="AC978" s="48"/>
      <c r="AD978" s="48"/>
      <c r="AE978" s="48"/>
      <c r="AF978" s="48"/>
    </row>
    <row r="979" spans="1:32" s="36" customFormat="1" ht="14.4" x14ac:dyDescent="0.3">
      <c r="A979" s="32" t="s">
        <v>95</v>
      </c>
      <c r="B979" s="32" t="s">
        <v>95</v>
      </c>
      <c r="C979" s="32" t="s">
        <v>95</v>
      </c>
      <c r="D979" s="32" t="s">
        <v>95</v>
      </c>
      <c r="E979" s="32" t="s">
        <v>95</v>
      </c>
      <c r="F979" s="32" t="s">
        <v>95</v>
      </c>
      <c r="G979" s="32" t="s">
        <v>95</v>
      </c>
      <c r="H979" s="32" t="s">
        <v>95</v>
      </c>
      <c r="I979" s="32" t="s">
        <v>95</v>
      </c>
      <c r="J979" s="32" t="s">
        <v>95</v>
      </c>
      <c r="K979" s="32" t="s">
        <v>95</v>
      </c>
      <c r="L979" s="32" t="s">
        <v>95</v>
      </c>
      <c r="M979" s="48">
        <v>182</v>
      </c>
      <c r="N979" s="48">
        <v>1</v>
      </c>
      <c r="O979" s="48" t="s">
        <v>609</v>
      </c>
      <c r="P979" s="48">
        <v>2003</v>
      </c>
      <c r="Q979" s="48">
        <v>2004</v>
      </c>
      <c r="R979" s="49">
        <v>100</v>
      </c>
      <c r="S979" s="48">
        <v>10</v>
      </c>
      <c r="T979" s="48">
        <v>0</v>
      </c>
      <c r="U979" s="48">
        <f t="shared" si="44"/>
        <v>0</v>
      </c>
      <c r="V979" s="50">
        <f t="shared" si="45"/>
        <v>2</v>
      </c>
      <c r="W979" s="51">
        <v>1333</v>
      </c>
      <c r="X979" s="51">
        <v>1503</v>
      </c>
      <c r="Y979" s="51">
        <v>0</v>
      </c>
      <c r="Z979" s="48" t="s">
        <v>791</v>
      </c>
      <c r="AA979" s="50"/>
      <c r="AB979" s="52"/>
      <c r="AC979" s="48"/>
      <c r="AD979" s="48"/>
      <c r="AE979" s="48"/>
      <c r="AF979" s="48"/>
    </row>
    <row r="980" spans="1:32" s="36" customFormat="1" ht="14.4" x14ac:dyDescent="0.3">
      <c r="A980" s="32" t="s">
        <v>95</v>
      </c>
      <c r="B980" s="32" t="s">
        <v>95</v>
      </c>
      <c r="C980" s="32" t="s">
        <v>95</v>
      </c>
      <c r="D980" s="32" t="s">
        <v>95</v>
      </c>
      <c r="E980" s="32" t="s">
        <v>95</v>
      </c>
      <c r="F980" s="32" t="s">
        <v>95</v>
      </c>
      <c r="G980" s="32" t="s">
        <v>95</v>
      </c>
      <c r="H980" s="32" t="s">
        <v>95</v>
      </c>
      <c r="I980" s="32" t="s">
        <v>95</v>
      </c>
      <c r="J980" s="32" t="s">
        <v>95</v>
      </c>
      <c r="K980" s="32" t="s">
        <v>95</v>
      </c>
      <c r="L980" s="32" t="s">
        <v>95</v>
      </c>
      <c r="M980" s="48">
        <v>192</v>
      </c>
      <c r="N980" s="48">
        <v>1</v>
      </c>
      <c r="O980" s="48" t="s">
        <v>318</v>
      </c>
      <c r="P980" s="48">
        <v>2003</v>
      </c>
      <c r="Q980" s="48">
        <v>2004</v>
      </c>
      <c r="R980" s="49">
        <v>688.52</v>
      </c>
      <c r="S980" s="48">
        <v>10</v>
      </c>
      <c r="T980" s="48">
        <v>0</v>
      </c>
      <c r="U980" s="48">
        <f t="shared" si="44"/>
        <v>0</v>
      </c>
      <c r="V980" s="50">
        <f t="shared" si="45"/>
        <v>7</v>
      </c>
      <c r="W980" s="51">
        <v>1928</v>
      </c>
      <c r="X980" s="51">
        <v>2164</v>
      </c>
      <c r="Y980" s="51">
        <v>0</v>
      </c>
      <c r="Z980" s="48" t="s">
        <v>791</v>
      </c>
      <c r="AA980" s="50"/>
      <c r="AB980" s="52"/>
      <c r="AC980" s="48"/>
      <c r="AD980" s="48"/>
      <c r="AE980" s="48"/>
      <c r="AF980" s="48"/>
    </row>
    <row r="981" spans="1:32" s="36" customFormat="1" ht="14.4" x14ac:dyDescent="0.3">
      <c r="A981" s="32" t="s">
        <v>95</v>
      </c>
      <c r="B981" s="32" t="s">
        <v>95</v>
      </c>
      <c r="C981" s="32" t="s">
        <v>95</v>
      </c>
      <c r="D981" s="32" t="s">
        <v>95</v>
      </c>
      <c r="E981" s="32" t="s">
        <v>95</v>
      </c>
      <c r="F981" s="32" t="s">
        <v>95</v>
      </c>
      <c r="G981" s="32" t="s">
        <v>95</v>
      </c>
      <c r="H981" s="32" t="s">
        <v>95</v>
      </c>
      <c r="I981" s="32" t="s">
        <v>95</v>
      </c>
      <c r="J981" s="32" t="s">
        <v>95</v>
      </c>
      <c r="K981" s="32" t="s">
        <v>95</v>
      </c>
      <c r="L981" s="32" t="s">
        <v>95</v>
      </c>
      <c r="M981" s="48">
        <v>194</v>
      </c>
      <c r="N981" s="48">
        <v>1</v>
      </c>
      <c r="O981" s="48" t="s">
        <v>319</v>
      </c>
      <c r="P981" s="48">
        <v>2003</v>
      </c>
      <c r="Q981" s="48">
        <v>2004</v>
      </c>
      <c r="R981" s="49">
        <v>250</v>
      </c>
      <c r="S981" s="48">
        <v>7</v>
      </c>
      <c r="T981" s="48">
        <v>1</v>
      </c>
      <c r="U981" s="48">
        <f t="shared" si="44"/>
        <v>0</v>
      </c>
      <c r="V981" s="50">
        <f t="shared" si="45"/>
        <v>3</v>
      </c>
      <c r="W981" s="51">
        <v>4339</v>
      </c>
      <c r="X981" s="51">
        <v>4033</v>
      </c>
      <c r="Y981" s="51">
        <v>0</v>
      </c>
      <c r="Z981" s="32" t="s">
        <v>95</v>
      </c>
      <c r="AA981" s="50"/>
      <c r="AB981" s="52"/>
      <c r="AC981" s="48"/>
      <c r="AD981" s="48"/>
      <c r="AE981" s="48"/>
      <c r="AF981" s="48"/>
    </row>
    <row r="982" spans="1:32" s="36" customFormat="1" ht="14.4" x14ac:dyDescent="0.3">
      <c r="A982" s="32" t="s">
        <v>95</v>
      </c>
      <c r="B982" s="32" t="s">
        <v>95</v>
      </c>
      <c r="C982" s="32" t="s">
        <v>95</v>
      </c>
      <c r="D982" s="32" t="s">
        <v>95</v>
      </c>
      <c r="E982" s="32" t="s">
        <v>95</v>
      </c>
      <c r="F982" s="32" t="s">
        <v>95</v>
      </c>
      <c r="G982" s="32" t="s">
        <v>95</v>
      </c>
      <c r="H982" s="32" t="s">
        <v>95</v>
      </c>
      <c r="I982" s="32" t="s">
        <v>95</v>
      </c>
      <c r="J982" s="32" t="s">
        <v>95</v>
      </c>
      <c r="K982" s="32" t="s">
        <v>95</v>
      </c>
      <c r="L982" s="32" t="s">
        <v>95</v>
      </c>
      <c r="M982" s="48">
        <v>194</v>
      </c>
      <c r="N982" s="48">
        <v>1</v>
      </c>
      <c r="O982" s="48" t="s">
        <v>319</v>
      </c>
      <c r="P982" s="48">
        <v>2003</v>
      </c>
      <c r="Q982" s="48">
        <v>2004</v>
      </c>
      <c r="R982" s="49">
        <v>125</v>
      </c>
      <c r="S982" s="48">
        <v>4</v>
      </c>
      <c r="T982" s="48">
        <v>1</v>
      </c>
      <c r="U982" s="48">
        <f t="shared" si="44"/>
        <v>0</v>
      </c>
      <c r="V982" s="50">
        <f t="shared" si="45"/>
        <v>2</v>
      </c>
      <c r="W982" s="51">
        <v>4250</v>
      </c>
      <c r="X982" s="51">
        <v>4117</v>
      </c>
      <c r="Y982" s="51">
        <v>0</v>
      </c>
      <c r="Z982" s="48" t="s">
        <v>789</v>
      </c>
      <c r="AA982" s="50"/>
      <c r="AB982" s="52"/>
      <c r="AC982" s="48"/>
      <c r="AD982" s="48"/>
      <c r="AE982" s="48"/>
      <c r="AF982" s="48"/>
    </row>
    <row r="983" spans="1:32" s="36" customFormat="1" ht="14.4" x14ac:dyDescent="0.3">
      <c r="A983" s="32" t="s">
        <v>95</v>
      </c>
      <c r="B983" s="32" t="s">
        <v>95</v>
      </c>
      <c r="C983" s="32" t="s">
        <v>95</v>
      </c>
      <c r="D983" s="32" t="s">
        <v>95</v>
      </c>
      <c r="E983" s="32" t="s">
        <v>95</v>
      </c>
      <c r="F983" s="32" t="s">
        <v>95</v>
      </c>
      <c r="G983" s="32" t="s">
        <v>95</v>
      </c>
      <c r="H983" s="32" t="s">
        <v>95</v>
      </c>
      <c r="I983" s="32" t="s">
        <v>95</v>
      </c>
      <c r="J983" s="32" t="s">
        <v>95</v>
      </c>
      <c r="K983" s="32" t="s">
        <v>95</v>
      </c>
      <c r="L983" s="32" t="s">
        <v>95</v>
      </c>
      <c r="M983" s="48">
        <v>200</v>
      </c>
      <c r="N983" s="48">
        <v>1</v>
      </c>
      <c r="O983" s="48" t="s">
        <v>246</v>
      </c>
      <c r="P983" s="48">
        <v>2003</v>
      </c>
      <c r="Q983" s="48">
        <v>2004</v>
      </c>
      <c r="R983" s="49">
        <v>579.80999999999995</v>
      </c>
      <c r="S983" s="48">
        <v>8</v>
      </c>
      <c r="T983" s="48">
        <v>1</v>
      </c>
      <c r="U983" s="48">
        <f t="shared" si="44"/>
        <v>0</v>
      </c>
      <c r="V983" s="50">
        <f t="shared" si="45"/>
        <v>6</v>
      </c>
      <c r="W983" s="51">
        <v>5373</v>
      </c>
      <c r="X983" s="51">
        <v>3331</v>
      </c>
      <c r="Y983" s="51">
        <v>0</v>
      </c>
      <c r="Z983" s="48" t="s">
        <v>789</v>
      </c>
      <c r="AA983" s="50"/>
      <c r="AB983" s="52"/>
      <c r="AC983" s="48"/>
      <c r="AD983" s="48"/>
      <c r="AE983" s="48"/>
      <c r="AF983" s="48"/>
    </row>
    <row r="984" spans="1:32" s="36" customFormat="1" ht="14.4" x14ac:dyDescent="0.3">
      <c r="A984" s="32" t="s">
        <v>95</v>
      </c>
      <c r="B984" s="32" t="s">
        <v>95</v>
      </c>
      <c r="C984" s="32" t="s">
        <v>95</v>
      </c>
      <c r="D984" s="32" t="s">
        <v>95</v>
      </c>
      <c r="E984" s="32" t="s">
        <v>95</v>
      </c>
      <c r="F984" s="32" t="s">
        <v>95</v>
      </c>
      <c r="G984" s="32" t="s">
        <v>95</v>
      </c>
      <c r="H984" s="32" t="s">
        <v>95</v>
      </c>
      <c r="I984" s="32" t="s">
        <v>95</v>
      </c>
      <c r="J984" s="32" t="s">
        <v>95</v>
      </c>
      <c r="K984" s="32" t="s">
        <v>95</v>
      </c>
      <c r="L984" s="32" t="s">
        <v>95</v>
      </c>
      <c r="M984" s="48">
        <v>203</v>
      </c>
      <c r="N984" s="48">
        <v>1</v>
      </c>
      <c r="O984" s="48" t="s">
        <v>247</v>
      </c>
      <c r="P984" s="48">
        <v>2003</v>
      </c>
      <c r="Q984" s="48">
        <v>2004</v>
      </c>
      <c r="R984" s="49">
        <v>400</v>
      </c>
      <c r="S984" s="48">
        <v>5</v>
      </c>
      <c r="T984" s="48">
        <v>1</v>
      </c>
      <c r="U984" s="48">
        <f t="shared" si="44"/>
        <v>0</v>
      </c>
      <c r="V984" s="50">
        <f t="shared" si="45"/>
        <v>5</v>
      </c>
      <c r="W984" s="51">
        <v>835</v>
      </c>
      <c r="X984" s="51">
        <v>437</v>
      </c>
      <c r="Y984" s="51">
        <v>0</v>
      </c>
      <c r="Z984" s="48" t="s">
        <v>788</v>
      </c>
      <c r="AA984" s="50"/>
      <c r="AB984" s="52"/>
      <c r="AC984" s="48"/>
      <c r="AD984" s="48"/>
      <c r="AE984" s="48"/>
      <c r="AF984" s="48"/>
    </row>
    <row r="985" spans="1:32" s="36" customFormat="1" ht="14.4" x14ac:dyDescent="0.3">
      <c r="A985" s="32" t="s">
        <v>95</v>
      </c>
      <c r="B985" s="32" t="s">
        <v>95</v>
      </c>
      <c r="C985" s="32" t="s">
        <v>95</v>
      </c>
      <c r="D985" s="32" t="s">
        <v>95</v>
      </c>
      <c r="E985" s="32" t="s">
        <v>95</v>
      </c>
      <c r="F985" s="32" t="s">
        <v>95</v>
      </c>
      <c r="G985" s="32" t="s">
        <v>95</v>
      </c>
      <c r="H985" s="32" t="s">
        <v>95</v>
      </c>
      <c r="I985" s="32" t="s">
        <v>95</v>
      </c>
      <c r="J985" s="32" t="s">
        <v>95</v>
      </c>
      <c r="K985" s="32" t="s">
        <v>95</v>
      </c>
      <c r="L985" s="32" t="s">
        <v>95</v>
      </c>
      <c r="M985" s="48">
        <v>238</v>
      </c>
      <c r="N985" s="48">
        <v>1</v>
      </c>
      <c r="O985" s="48" t="s">
        <v>417</v>
      </c>
      <c r="P985" s="48">
        <v>2003</v>
      </c>
      <c r="Q985" s="48">
        <v>2004</v>
      </c>
      <c r="R985" s="49">
        <v>300</v>
      </c>
      <c r="S985" s="48">
        <v>5</v>
      </c>
      <c r="T985" s="48">
        <v>1</v>
      </c>
      <c r="U985" s="48">
        <f t="shared" si="44"/>
        <v>0</v>
      </c>
      <c r="V985" s="50">
        <f t="shared" si="45"/>
        <v>4</v>
      </c>
      <c r="W985" s="51">
        <v>262</v>
      </c>
      <c r="X985" s="51">
        <v>189</v>
      </c>
      <c r="Y985" s="51">
        <v>0</v>
      </c>
      <c r="Z985" s="48" t="s">
        <v>1</v>
      </c>
      <c r="AA985" s="50"/>
      <c r="AB985" s="52"/>
      <c r="AC985" s="48"/>
      <c r="AD985" s="48"/>
      <c r="AE985" s="48"/>
      <c r="AF985" s="48"/>
    </row>
    <row r="986" spans="1:32" s="36" customFormat="1" ht="14.4" x14ac:dyDescent="0.3">
      <c r="A986" s="32" t="s">
        <v>95</v>
      </c>
      <c r="B986" s="32" t="s">
        <v>95</v>
      </c>
      <c r="C986" s="32" t="s">
        <v>95</v>
      </c>
      <c r="D986" s="32" t="s">
        <v>95</v>
      </c>
      <c r="E986" s="32" t="s">
        <v>95</v>
      </c>
      <c r="F986" s="32" t="s">
        <v>95</v>
      </c>
      <c r="G986" s="32" t="s">
        <v>95</v>
      </c>
      <c r="H986" s="32" t="s">
        <v>95</v>
      </c>
      <c r="I986" s="32" t="s">
        <v>95</v>
      </c>
      <c r="J986" s="32" t="s">
        <v>95</v>
      </c>
      <c r="K986" s="32" t="s">
        <v>95</v>
      </c>
      <c r="L986" s="32" t="s">
        <v>95</v>
      </c>
      <c r="M986" s="48">
        <v>255</v>
      </c>
      <c r="N986" s="48">
        <v>1</v>
      </c>
      <c r="O986" s="48" t="s">
        <v>374</v>
      </c>
      <c r="P986" s="48">
        <v>2003</v>
      </c>
      <c r="Q986" s="48">
        <v>2004</v>
      </c>
      <c r="R986" s="49">
        <v>500</v>
      </c>
      <c r="S986" s="48">
        <v>10</v>
      </c>
      <c r="T986" s="48">
        <v>1</v>
      </c>
      <c r="U986" s="48">
        <f t="shared" si="44"/>
        <v>0</v>
      </c>
      <c r="V986" s="50">
        <f t="shared" si="45"/>
        <v>6</v>
      </c>
      <c r="W986" s="51">
        <v>908</v>
      </c>
      <c r="X986" s="51">
        <v>425</v>
      </c>
      <c r="Y986" s="51">
        <v>0</v>
      </c>
      <c r="Z986" s="32" t="s">
        <v>95</v>
      </c>
      <c r="AA986" s="50"/>
      <c r="AB986" s="52"/>
      <c r="AC986" s="48"/>
      <c r="AD986" s="48"/>
      <c r="AE986" s="48"/>
      <c r="AF986" s="48"/>
    </row>
    <row r="987" spans="1:32" s="36" customFormat="1" ht="14.4" x14ac:dyDescent="0.3">
      <c r="A987" s="32" t="s">
        <v>95</v>
      </c>
      <c r="B987" s="32" t="s">
        <v>95</v>
      </c>
      <c r="C987" s="32" t="s">
        <v>95</v>
      </c>
      <c r="D987" s="32" t="s">
        <v>95</v>
      </c>
      <c r="E987" s="32" t="s">
        <v>95</v>
      </c>
      <c r="F987" s="32" t="s">
        <v>95</v>
      </c>
      <c r="G987" s="32" t="s">
        <v>95</v>
      </c>
      <c r="H987" s="32" t="s">
        <v>95</v>
      </c>
      <c r="I987" s="32" t="s">
        <v>95</v>
      </c>
      <c r="J987" s="32" t="s">
        <v>95</v>
      </c>
      <c r="K987" s="32" t="s">
        <v>95</v>
      </c>
      <c r="L987" s="32" t="s">
        <v>95</v>
      </c>
      <c r="M987" s="48">
        <v>256</v>
      </c>
      <c r="N987" s="48">
        <v>1</v>
      </c>
      <c r="O987" s="48" t="s">
        <v>490</v>
      </c>
      <c r="P987" s="48">
        <v>2003</v>
      </c>
      <c r="Q987" s="48">
        <v>2004</v>
      </c>
      <c r="R987" s="49">
        <v>520</v>
      </c>
      <c r="S987" s="48">
        <v>5</v>
      </c>
      <c r="T987" s="48">
        <v>1</v>
      </c>
      <c r="U987" s="48">
        <f t="shared" si="44"/>
        <v>0</v>
      </c>
      <c r="V987" s="50">
        <f t="shared" si="45"/>
        <v>6</v>
      </c>
      <c r="W987" s="51">
        <v>2448</v>
      </c>
      <c r="X987" s="51">
        <v>2358</v>
      </c>
      <c r="Y987" s="51">
        <v>0</v>
      </c>
      <c r="Z987" s="32" t="s">
        <v>95</v>
      </c>
      <c r="AA987" s="50"/>
      <c r="AB987" s="52"/>
      <c r="AC987" s="48"/>
      <c r="AD987" s="48"/>
      <c r="AE987" s="48"/>
      <c r="AF987" s="48"/>
    </row>
    <row r="988" spans="1:32" s="36" customFormat="1" ht="14.4" x14ac:dyDescent="0.3">
      <c r="A988" s="32" t="s">
        <v>95</v>
      </c>
      <c r="B988" s="32" t="s">
        <v>95</v>
      </c>
      <c r="C988" s="32" t="s">
        <v>95</v>
      </c>
      <c r="D988" s="32" t="s">
        <v>95</v>
      </c>
      <c r="E988" s="32" t="s">
        <v>95</v>
      </c>
      <c r="F988" s="32" t="s">
        <v>95</v>
      </c>
      <c r="G988" s="32" t="s">
        <v>95</v>
      </c>
      <c r="H988" s="32" t="s">
        <v>95</v>
      </c>
      <c r="I988" s="32" t="s">
        <v>95</v>
      </c>
      <c r="J988" s="32" t="s">
        <v>95</v>
      </c>
      <c r="K988" s="32" t="s">
        <v>95</v>
      </c>
      <c r="L988" s="32" t="s">
        <v>95</v>
      </c>
      <c r="M988" s="48">
        <v>271</v>
      </c>
      <c r="N988" s="48">
        <v>1</v>
      </c>
      <c r="O988" s="48" t="s">
        <v>420</v>
      </c>
      <c r="P988" s="48">
        <v>2003</v>
      </c>
      <c r="Q988" s="48">
        <v>2004</v>
      </c>
      <c r="R988" s="49">
        <v>395.6</v>
      </c>
      <c r="S988" s="48">
        <v>10</v>
      </c>
      <c r="T988" s="48">
        <v>1</v>
      </c>
      <c r="U988" s="48">
        <f t="shared" si="44"/>
        <v>0</v>
      </c>
      <c r="V988" s="50">
        <f t="shared" si="45"/>
        <v>4</v>
      </c>
      <c r="W988" s="51">
        <v>10358</v>
      </c>
      <c r="X988" s="51">
        <v>8077</v>
      </c>
      <c r="Y988" s="51">
        <v>0</v>
      </c>
      <c r="Z988" s="48" t="s">
        <v>1</v>
      </c>
      <c r="AA988" s="50"/>
      <c r="AB988" s="52"/>
      <c r="AC988" s="48"/>
      <c r="AD988" s="48"/>
      <c r="AE988" s="48"/>
      <c r="AF988" s="48"/>
    </row>
    <row r="989" spans="1:32" s="36" customFormat="1" ht="14.4" x14ac:dyDescent="0.3">
      <c r="A989" s="32" t="s">
        <v>95</v>
      </c>
      <c r="B989" s="32" t="s">
        <v>95</v>
      </c>
      <c r="C989" s="32" t="s">
        <v>95</v>
      </c>
      <c r="D989" s="32" t="s">
        <v>95</v>
      </c>
      <c r="E989" s="32" t="s">
        <v>95</v>
      </c>
      <c r="F989" s="32" t="s">
        <v>95</v>
      </c>
      <c r="G989" s="32" t="s">
        <v>95</v>
      </c>
      <c r="H989" s="32" t="s">
        <v>95</v>
      </c>
      <c r="I989" s="32" t="s">
        <v>95</v>
      </c>
      <c r="J989" s="32" t="s">
        <v>95</v>
      </c>
      <c r="K989" s="32" t="s">
        <v>95</v>
      </c>
      <c r="L989" s="32" t="s">
        <v>95</v>
      </c>
      <c r="M989" s="48">
        <v>273</v>
      </c>
      <c r="N989" s="48">
        <v>1</v>
      </c>
      <c r="O989" s="48" t="s">
        <v>321</v>
      </c>
      <c r="P989" s="48">
        <v>2003</v>
      </c>
      <c r="Q989" s="48">
        <v>2004</v>
      </c>
      <c r="R989" s="49">
        <v>43.12</v>
      </c>
      <c r="S989" s="48">
        <v>4</v>
      </c>
      <c r="T989" s="48">
        <v>1</v>
      </c>
      <c r="U989" s="48">
        <f t="shared" si="44"/>
        <v>0</v>
      </c>
      <c r="V989" s="50">
        <f t="shared" si="45"/>
        <v>1</v>
      </c>
      <c r="W989" s="51">
        <v>7237</v>
      </c>
      <c r="X989" s="51">
        <v>3413</v>
      </c>
      <c r="Y989" s="51">
        <v>0</v>
      </c>
      <c r="Z989" s="48" t="s">
        <v>792</v>
      </c>
      <c r="AA989" s="50"/>
      <c r="AB989" s="52"/>
      <c r="AC989" s="48"/>
      <c r="AD989" s="48"/>
      <c r="AE989" s="48"/>
      <c r="AF989" s="48"/>
    </row>
    <row r="990" spans="1:32" s="36" customFormat="1" ht="14.4" x14ac:dyDescent="0.3">
      <c r="A990" s="32" t="s">
        <v>95</v>
      </c>
      <c r="B990" s="32" t="s">
        <v>95</v>
      </c>
      <c r="C990" s="32" t="s">
        <v>95</v>
      </c>
      <c r="D990" s="32" t="s">
        <v>95</v>
      </c>
      <c r="E990" s="32" t="s">
        <v>95</v>
      </c>
      <c r="F990" s="32" t="s">
        <v>95</v>
      </c>
      <c r="G990" s="32" t="s">
        <v>95</v>
      </c>
      <c r="H990" s="32" t="s">
        <v>95</v>
      </c>
      <c r="I990" s="32" t="s">
        <v>95</v>
      </c>
      <c r="J990" s="32" t="s">
        <v>95</v>
      </c>
      <c r="K990" s="32" t="s">
        <v>95</v>
      </c>
      <c r="L990" s="32" t="s">
        <v>95</v>
      </c>
      <c r="M990" s="48">
        <v>282</v>
      </c>
      <c r="N990" s="48">
        <v>1</v>
      </c>
      <c r="O990" s="48" t="s">
        <v>610</v>
      </c>
      <c r="P990" s="48">
        <v>2003</v>
      </c>
      <c r="Q990" s="48">
        <v>2004</v>
      </c>
      <c r="R990" s="49">
        <v>400</v>
      </c>
      <c r="S990" s="48">
        <v>4</v>
      </c>
      <c r="T990" s="48">
        <v>1</v>
      </c>
      <c r="U990" s="48">
        <f t="shared" si="44"/>
        <v>0</v>
      </c>
      <c r="V990" s="50">
        <f t="shared" si="45"/>
        <v>5</v>
      </c>
      <c r="W990" s="51">
        <v>1497</v>
      </c>
      <c r="X990" s="51">
        <v>1083</v>
      </c>
      <c r="Y990" s="51">
        <v>0</v>
      </c>
      <c r="Z990" s="48" t="s">
        <v>793</v>
      </c>
      <c r="AA990" s="50"/>
      <c r="AB990" s="52"/>
      <c r="AC990" s="48"/>
      <c r="AD990" s="48"/>
      <c r="AE990" s="48"/>
      <c r="AF990" s="48"/>
    </row>
    <row r="991" spans="1:32" s="36" customFormat="1" ht="14.4" x14ac:dyDescent="0.3">
      <c r="A991" s="32" t="s">
        <v>95</v>
      </c>
      <c r="B991" s="32" t="s">
        <v>95</v>
      </c>
      <c r="C991" s="32" t="s">
        <v>95</v>
      </c>
      <c r="D991" s="32" t="s">
        <v>95</v>
      </c>
      <c r="E991" s="32" t="s">
        <v>95</v>
      </c>
      <c r="F991" s="32" t="s">
        <v>95</v>
      </c>
      <c r="G991" s="32" t="s">
        <v>95</v>
      </c>
      <c r="H991" s="32" t="s">
        <v>95</v>
      </c>
      <c r="I991" s="32" t="s">
        <v>95</v>
      </c>
      <c r="J991" s="32" t="s">
        <v>95</v>
      </c>
      <c r="K991" s="32" t="s">
        <v>95</v>
      </c>
      <c r="L991" s="32" t="s">
        <v>95</v>
      </c>
      <c r="M991" s="48">
        <v>284</v>
      </c>
      <c r="N991" s="48">
        <v>1</v>
      </c>
      <c r="O991" s="48" t="s">
        <v>376</v>
      </c>
      <c r="P991" s="48">
        <v>2003</v>
      </c>
      <c r="Q991" s="48">
        <v>2004</v>
      </c>
      <c r="R991" s="49">
        <v>31.06</v>
      </c>
      <c r="S991" s="48">
        <v>10</v>
      </c>
      <c r="T991" s="48">
        <v>1</v>
      </c>
      <c r="U991" s="48">
        <f t="shared" si="44"/>
        <v>0</v>
      </c>
      <c r="V991" s="50">
        <f t="shared" si="45"/>
        <v>1</v>
      </c>
      <c r="W991" s="51">
        <v>4246</v>
      </c>
      <c r="X991" s="51">
        <v>3221</v>
      </c>
      <c r="Y991" s="51">
        <v>0</v>
      </c>
      <c r="Z991" s="48" t="s">
        <v>794</v>
      </c>
      <c r="AA991" s="50"/>
      <c r="AB991" s="52"/>
      <c r="AC991" s="48"/>
      <c r="AD991" s="48"/>
      <c r="AE991" s="48"/>
      <c r="AF991" s="48"/>
    </row>
    <row r="992" spans="1:32" s="36" customFormat="1" ht="14.4" x14ac:dyDescent="0.3">
      <c r="A992" s="32" t="s">
        <v>95</v>
      </c>
      <c r="B992" s="32" t="s">
        <v>95</v>
      </c>
      <c r="C992" s="32" t="s">
        <v>95</v>
      </c>
      <c r="D992" s="32" t="s">
        <v>95</v>
      </c>
      <c r="E992" s="32" t="s">
        <v>95</v>
      </c>
      <c r="F992" s="32" t="s">
        <v>95</v>
      </c>
      <c r="G992" s="32" t="s">
        <v>95</v>
      </c>
      <c r="H992" s="32" t="s">
        <v>95</v>
      </c>
      <c r="I992" s="32" t="s">
        <v>95</v>
      </c>
      <c r="J992" s="32" t="s">
        <v>95</v>
      </c>
      <c r="K992" s="32" t="s">
        <v>95</v>
      </c>
      <c r="L992" s="32" t="s">
        <v>95</v>
      </c>
      <c r="M992" s="48">
        <v>300</v>
      </c>
      <c r="N992" s="48">
        <v>1</v>
      </c>
      <c r="O992" s="48" t="s">
        <v>611</v>
      </c>
      <c r="P992" s="48">
        <v>2003</v>
      </c>
      <c r="Q992" s="48">
        <v>2004</v>
      </c>
      <c r="R992" s="49">
        <v>600</v>
      </c>
      <c r="S992" s="48">
        <v>5</v>
      </c>
      <c r="T992" s="48">
        <v>0</v>
      </c>
      <c r="U992" s="48">
        <f t="shared" si="44"/>
        <v>0</v>
      </c>
      <c r="V992" s="50">
        <f t="shared" si="45"/>
        <v>7</v>
      </c>
      <c r="W992" s="51">
        <v>1385</v>
      </c>
      <c r="X992" s="51">
        <v>1648</v>
      </c>
      <c r="Y992" s="51">
        <v>0</v>
      </c>
      <c r="Z992" s="48" t="s">
        <v>795</v>
      </c>
      <c r="AA992" s="50"/>
      <c r="AB992" s="52"/>
      <c r="AC992" s="48"/>
      <c r="AD992" s="48"/>
      <c r="AE992" s="48"/>
      <c r="AF992" s="48"/>
    </row>
    <row r="993" spans="1:32" s="36" customFormat="1" ht="14.4" x14ac:dyDescent="0.3">
      <c r="A993" s="32" t="s">
        <v>95</v>
      </c>
      <c r="B993" s="32" t="s">
        <v>95</v>
      </c>
      <c r="C993" s="32" t="s">
        <v>95</v>
      </c>
      <c r="D993" s="32" t="s">
        <v>95</v>
      </c>
      <c r="E993" s="32" t="s">
        <v>95</v>
      </c>
      <c r="F993" s="32" t="s">
        <v>95</v>
      </c>
      <c r="G993" s="32" t="s">
        <v>95</v>
      </c>
      <c r="H993" s="32" t="s">
        <v>95</v>
      </c>
      <c r="I993" s="32" t="s">
        <v>95</v>
      </c>
      <c r="J993" s="32" t="s">
        <v>95</v>
      </c>
      <c r="K993" s="32" t="s">
        <v>95</v>
      </c>
      <c r="L993" s="32" t="s">
        <v>95</v>
      </c>
      <c r="M993" s="48">
        <v>300</v>
      </c>
      <c r="N993" s="48">
        <v>1</v>
      </c>
      <c r="O993" s="48" t="s">
        <v>611</v>
      </c>
      <c r="P993" s="48">
        <v>2003</v>
      </c>
      <c r="Q993" s="48">
        <v>2004</v>
      </c>
      <c r="R993" s="49">
        <v>100</v>
      </c>
      <c r="S993" s="48">
        <v>5</v>
      </c>
      <c r="T993" s="48">
        <v>0</v>
      </c>
      <c r="U993" s="48">
        <f t="shared" si="44"/>
        <v>0</v>
      </c>
      <c r="V993" s="50">
        <f t="shared" si="45"/>
        <v>2</v>
      </c>
      <c r="W993" s="51">
        <v>1238</v>
      </c>
      <c r="X993" s="51">
        <v>1779</v>
      </c>
      <c r="Y993" s="51">
        <v>0</v>
      </c>
      <c r="Z993" s="48" t="s">
        <v>789</v>
      </c>
      <c r="AA993" s="50"/>
      <c r="AB993" s="52"/>
      <c r="AC993" s="48"/>
      <c r="AD993" s="48"/>
      <c r="AE993" s="48"/>
      <c r="AF993" s="48"/>
    </row>
    <row r="994" spans="1:32" s="36" customFormat="1" ht="14.4" x14ac:dyDescent="0.3">
      <c r="A994" s="32" t="s">
        <v>95</v>
      </c>
      <c r="B994" s="32" t="s">
        <v>95</v>
      </c>
      <c r="C994" s="32" t="s">
        <v>95</v>
      </c>
      <c r="D994" s="32" t="s">
        <v>95</v>
      </c>
      <c r="E994" s="32" t="s">
        <v>95</v>
      </c>
      <c r="F994" s="32" t="s">
        <v>95</v>
      </c>
      <c r="G994" s="32" t="s">
        <v>95</v>
      </c>
      <c r="H994" s="32" t="s">
        <v>95</v>
      </c>
      <c r="I994" s="32" t="s">
        <v>95</v>
      </c>
      <c r="J994" s="32" t="s">
        <v>95</v>
      </c>
      <c r="K994" s="32" t="s">
        <v>95</v>
      </c>
      <c r="L994" s="32" t="s">
        <v>95</v>
      </c>
      <c r="M994" s="48">
        <v>309</v>
      </c>
      <c r="N994" s="48">
        <v>1</v>
      </c>
      <c r="O994" s="48" t="s">
        <v>378</v>
      </c>
      <c r="P994" s="48">
        <v>2003</v>
      </c>
      <c r="Q994" s="48">
        <v>2004</v>
      </c>
      <c r="R994" s="49">
        <v>375</v>
      </c>
      <c r="S994" s="48">
        <v>3</v>
      </c>
      <c r="T994" s="48">
        <v>0</v>
      </c>
      <c r="U994" s="48">
        <f t="shared" si="44"/>
        <v>0</v>
      </c>
      <c r="V994" s="50">
        <f t="shared" si="45"/>
        <v>4</v>
      </c>
      <c r="W994" s="51">
        <v>1017</v>
      </c>
      <c r="X994" s="51">
        <v>2454</v>
      </c>
      <c r="Y994" s="51">
        <v>0</v>
      </c>
      <c r="Z994" s="48" t="s">
        <v>789</v>
      </c>
      <c r="AA994" s="50"/>
      <c r="AB994" s="52"/>
      <c r="AC994" s="48"/>
      <c r="AD994" s="48"/>
      <c r="AE994" s="48"/>
      <c r="AF994" s="48"/>
    </row>
    <row r="995" spans="1:32" s="36" customFormat="1" ht="14.4" x14ac:dyDescent="0.3">
      <c r="A995" s="32" t="s">
        <v>95</v>
      </c>
      <c r="B995" s="32" t="s">
        <v>95</v>
      </c>
      <c r="C995" s="32" t="s">
        <v>95</v>
      </c>
      <c r="D995" s="32" t="s">
        <v>95</v>
      </c>
      <c r="E995" s="32" t="s">
        <v>95</v>
      </c>
      <c r="F995" s="32" t="s">
        <v>95</v>
      </c>
      <c r="G995" s="32" t="s">
        <v>95</v>
      </c>
      <c r="H995" s="32" t="s">
        <v>95</v>
      </c>
      <c r="I995" s="32" t="s">
        <v>95</v>
      </c>
      <c r="J995" s="32" t="s">
        <v>95</v>
      </c>
      <c r="K995" s="32" t="s">
        <v>95</v>
      </c>
      <c r="L995" s="32" t="s">
        <v>95</v>
      </c>
      <c r="M995" s="48">
        <v>330</v>
      </c>
      <c r="N995" s="48">
        <v>1</v>
      </c>
      <c r="O995" s="48" t="s">
        <v>551</v>
      </c>
      <c r="P995" s="48">
        <v>2003</v>
      </c>
      <c r="Q995" s="48">
        <v>2004</v>
      </c>
      <c r="R995" s="49">
        <v>500</v>
      </c>
      <c r="S995" s="48">
        <v>10</v>
      </c>
      <c r="T995" s="48">
        <v>1</v>
      </c>
      <c r="U995" s="48">
        <f t="shared" si="44"/>
        <v>0</v>
      </c>
      <c r="V995" s="50">
        <f t="shared" si="45"/>
        <v>6</v>
      </c>
      <c r="W995" s="51">
        <v>251</v>
      </c>
      <c r="X995" s="51">
        <v>118</v>
      </c>
      <c r="Y995" s="51">
        <v>0</v>
      </c>
      <c r="Z995" s="32" t="s">
        <v>95</v>
      </c>
      <c r="AA995" s="50"/>
      <c r="AB995" s="52"/>
      <c r="AC995" s="48"/>
      <c r="AD995" s="48"/>
      <c r="AE995" s="48"/>
      <c r="AF995" s="48"/>
    </row>
    <row r="996" spans="1:32" s="36" customFormat="1" ht="14.4" x14ac:dyDescent="0.3">
      <c r="A996" s="32" t="s">
        <v>95</v>
      </c>
      <c r="B996" s="32" t="s">
        <v>95</v>
      </c>
      <c r="C996" s="32" t="s">
        <v>95</v>
      </c>
      <c r="D996" s="32" t="s">
        <v>95</v>
      </c>
      <c r="E996" s="32" t="s">
        <v>95</v>
      </c>
      <c r="F996" s="32" t="s">
        <v>95</v>
      </c>
      <c r="G996" s="32" t="s">
        <v>95</v>
      </c>
      <c r="H996" s="32" t="s">
        <v>95</v>
      </c>
      <c r="I996" s="32" t="s">
        <v>95</v>
      </c>
      <c r="J996" s="32" t="s">
        <v>95</v>
      </c>
      <c r="K996" s="32" t="s">
        <v>95</v>
      </c>
      <c r="L996" s="32" t="s">
        <v>95</v>
      </c>
      <c r="M996" s="48">
        <v>333</v>
      </c>
      <c r="N996" s="48">
        <v>1</v>
      </c>
      <c r="O996" s="48" t="s">
        <v>278</v>
      </c>
      <c r="P996" s="48">
        <v>2003</v>
      </c>
      <c r="Q996" s="48">
        <v>2004</v>
      </c>
      <c r="R996" s="49">
        <v>550</v>
      </c>
      <c r="S996" s="48">
        <v>5</v>
      </c>
      <c r="T996" s="48">
        <v>0</v>
      </c>
      <c r="U996" s="48">
        <f t="shared" si="44"/>
        <v>0</v>
      </c>
      <c r="V996" s="50">
        <f t="shared" si="45"/>
        <v>6</v>
      </c>
      <c r="W996" s="51">
        <v>296</v>
      </c>
      <c r="X996" s="51">
        <v>355</v>
      </c>
      <c r="Y996" s="51">
        <v>0</v>
      </c>
      <c r="Z996" s="32" t="s">
        <v>95</v>
      </c>
      <c r="AA996" s="50"/>
      <c r="AB996" s="52"/>
      <c r="AC996" s="48"/>
      <c r="AD996" s="48"/>
      <c r="AE996" s="48"/>
      <c r="AF996" s="48"/>
    </row>
    <row r="997" spans="1:32" s="36" customFormat="1" ht="14.4" x14ac:dyDescent="0.3">
      <c r="A997" s="32" t="s">
        <v>95</v>
      </c>
      <c r="B997" s="32" t="s">
        <v>95</v>
      </c>
      <c r="C997" s="32" t="s">
        <v>95</v>
      </c>
      <c r="D997" s="32" t="s">
        <v>95</v>
      </c>
      <c r="E997" s="32" t="s">
        <v>95</v>
      </c>
      <c r="F997" s="32" t="s">
        <v>95</v>
      </c>
      <c r="G997" s="32" t="s">
        <v>95</v>
      </c>
      <c r="H997" s="32" t="s">
        <v>95</v>
      </c>
      <c r="I997" s="32" t="s">
        <v>95</v>
      </c>
      <c r="J997" s="32" t="s">
        <v>95</v>
      </c>
      <c r="K997" s="32" t="s">
        <v>95</v>
      </c>
      <c r="L997" s="32" t="s">
        <v>95</v>
      </c>
      <c r="M997" s="48">
        <v>361</v>
      </c>
      <c r="N997" s="48">
        <v>1</v>
      </c>
      <c r="O997" s="48" t="s">
        <v>612</v>
      </c>
      <c r="P997" s="48">
        <v>2003</v>
      </c>
      <c r="Q997" s="48">
        <v>2004</v>
      </c>
      <c r="R997" s="49">
        <v>286.68</v>
      </c>
      <c r="S997" s="48">
        <v>5</v>
      </c>
      <c r="T997" s="48">
        <v>0</v>
      </c>
      <c r="U997" s="48">
        <f t="shared" si="44"/>
        <v>0</v>
      </c>
      <c r="V997" s="50">
        <f t="shared" si="45"/>
        <v>3</v>
      </c>
      <c r="W997" s="51">
        <v>1088</v>
      </c>
      <c r="X997" s="51">
        <v>1315</v>
      </c>
      <c r="Y997" s="51">
        <v>0</v>
      </c>
      <c r="Z997" s="32" t="s">
        <v>95</v>
      </c>
      <c r="AA997" s="50"/>
      <c r="AB997" s="52"/>
      <c r="AC997" s="48"/>
      <c r="AD997" s="48"/>
      <c r="AE997" s="48"/>
      <c r="AF997" s="48"/>
    </row>
    <row r="998" spans="1:32" s="36" customFormat="1" ht="14.4" x14ac:dyDescent="0.3">
      <c r="A998" s="32" t="s">
        <v>95</v>
      </c>
      <c r="B998" s="32" t="s">
        <v>95</v>
      </c>
      <c r="C998" s="32" t="s">
        <v>95</v>
      </c>
      <c r="D998" s="32" t="s">
        <v>95</v>
      </c>
      <c r="E998" s="32" t="s">
        <v>95</v>
      </c>
      <c r="F998" s="32" t="s">
        <v>95</v>
      </c>
      <c r="G998" s="32" t="s">
        <v>95</v>
      </c>
      <c r="H998" s="32" t="s">
        <v>95</v>
      </c>
      <c r="I998" s="32" t="s">
        <v>95</v>
      </c>
      <c r="J998" s="32" t="s">
        <v>95</v>
      </c>
      <c r="K998" s="32" t="s">
        <v>95</v>
      </c>
      <c r="L998" s="32" t="s">
        <v>95</v>
      </c>
      <c r="M998" s="48">
        <v>371</v>
      </c>
      <c r="N998" s="48">
        <v>1</v>
      </c>
      <c r="O998" s="48" t="s">
        <v>225</v>
      </c>
      <c r="P998" s="48">
        <v>2003</v>
      </c>
      <c r="Q998" s="48">
        <v>2004</v>
      </c>
      <c r="R998" s="49">
        <v>600</v>
      </c>
      <c r="S998" s="48">
        <v>10</v>
      </c>
      <c r="T998" s="48">
        <v>1</v>
      </c>
      <c r="U998" s="48">
        <f t="shared" si="44"/>
        <v>0</v>
      </c>
      <c r="V998" s="50">
        <f t="shared" si="45"/>
        <v>7</v>
      </c>
      <c r="W998" s="51">
        <v>215</v>
      </c>
      <c r="X998" s="51">
        <v>29</v>
      </c>
      <c r="Y998" s="51">
        <v>0</v>
      </c>
      <c r="Z998" s="32" t="s">
        <v>95</v>
      </c>
      <c r="AA998" s="50"/>
      <c r="AB998" s="52"/>
      <c r="AC998" s="48"/>
      <c r="AD998" s="48"/>
      <c r="AE998" s="48"/>
      <c r="AF998" s="48"/>
    </row>
    <row r="999" spans="1:32" s="36" customFormat="1" ht="14.4" x14ac:dyDescent="0.3">
      <c r="A999" s="32" t="s">
        <v>95</v>
      </c>
      <c r="B999" s="32" t="s">
        <v>95</v>
      </c>
      <c r="C999" s="32" t="s">
        <v>95</v>
      </c>
      <c r="D999" s="32" t="s">
        <v>95</v>
      </c>
      <c r="E999" s="32" t="s">
        <v>95</v>
      </c>
      <c r="F999" s="32" t="s">
        <v>95</v>
      </c>
      <c r="G999" s="32" t="s">
        <v>95</v>
      </c>
      <c r="H999" s="32" t="s">
        <v>95</v>
      </c>
      <c r="I999" s="32" t="s">
        <v>95</v>
      </c>
      <c r="J999" s="32" t="s">
        <v>95</v>
      </c>
      <c r="K999" s="32" t="s">
        <v>95</v>
      </c>
      <c r="L999" s="32" t="s">
        <v>95</v>
      </c>
      <c r="M999" s="48">
        <v>394</v>
      </c>
      <c r="N999" s="48">
        <v>1</v>
      </c>
      <c r="O999" s="48" t="s">
        <v>613</v>
      </c>
      <c r="P999" s="48">
        <v>2003</v>
      </c>
      <c r="Q999" s="48">
        <v>2004</v>
      </c>
      <c r="R999" s="49">
        <v>405</v>
      </c>
      <c r="S999" s="48">
        <v>10</v>
      </c>
      <c r="T999" s="48">
        <v>0</v>
      </c>
      <c r="U999" s="48">
        <f t="shared" si="44"/>
        <v>0</v>
      </c>
      <c r="V999" s="50">
        <f t="shared" si="45"/>
        <v>5</v>
      </c>
      <c r="W999" s="51">
        <v>483</v>
      </c>
      <c r="X999" s="51">
        <v>1345</v>
      </c>
      <c r="Y999" s="51">
        <v>0</v>
      </c>
      <c r="Z999" s="48" t="s">
        <v>788</v>
      </c>
      <c r="AA999" s="50"/>
      <c r="AB999" s="52"/>
      <c r="AC999" s="48"/>
      <c r="AD999" s="48"/>
      <c r="AE999" s="48"/>
      <c r="AF999" s="48"/>
    </row>
    <row r="1000" spans="1:32" s="36" customFormat="1" ht="14.4" x14ac:dyDescent="0.3">
      <c r="A1000" s="32" t="s">
        <v>95</v>
      </c>
      <c r="B1000" s="32" t="s">
        <v>95</v>
      </c>
      <c r="C1000" s="32" t="s">
        <v>95</v>
      </c>
      <c r="D1000" s="32" t="s">
        <v>95</v>
      </c>
      <c r="E1000" s="32" t="s">
        <v>95</v>
      </c>
      <c r="F1000" s="32" t="s">
        <v>95</v>
      </c>
      <c r="G1000" s="32" t="s">
        <v>95</v>
      </c>
      <c r="H1000" s="32" t="s">
        <v>95</v>
      </c>
      <c r="I1000" s="32" t="s">
        <v>95</v>
      </c>
      <c r="J1000" s="32" t="s">
        <v>95</v>
      </c>
      <c r="K1000" s="32" t="s">
        <v>95</v>
      </c>
      <c r="L1000" s="32" t="s">
        <v>95</v>
      </c>
      <c r="M1000" s="48">
        <v>411</v>
      </c>
      <c r="N1000" s="48">
        <v>1</v>
      </c>
      <c r="O1000" s="48" t="s">
        <v>380</v>
      </c>
      <c r="P1000" s="48">
        <v>2003</v>
      </c>
      <c r="Q1000" s="48">
        <v>2004</v>
      </c>
      <c r="R1000" s="49">
        <v>226.25</v>
      </c>
      <c r="S1000" s="48">
        <v>5</v>
      </c>
      <c r="T1000" s="48">
        <v>1</v>
      </c>
      <c r="U1000" s="48">
        <f t="shared" si="44"/>
        <v>0</v>
      </c>
      <c r="V1000" s="50">
        <f t="shared" si="45"/>
        <v>3</v>
      </c>
      <c r="W1000" s="51">
        <v>123</v>
      </c>
      <c r="X1000" s="51">
        <v>52</v>
      </c>
      <c r="Y1000" s="51">
        <v>0</v>
      </c>
      <c r="Z1000" s="32" t="s">
        <v>95</v>
      </c>
      <c r="AA1000" s="50"/>
      <c r="AB1000" s="52"/>
      <c r="AC1000" s="48"/>
      <c r="AD1000" s="48"/>
      <c r="AE1000" s="48"/>
      <c r="AF1000" s="48"/>
    </row>
    <row r="1001" spans="1:32" s="36" customFormat="1" ht="14.4" x14ac:dyDescent="0.3">
      <c r="A1001" s="32" t="s">
        <v>95</v>
      </c>
      <c r="B1001" s="32" t="s">
        <v>95</v>
      </c>
      <c r="C1001" s="32" t="s">
        <v>95</v>
      </c>
      <c r="D1001" s="32" t="s">
        <v>95</v>
      </c>
      <c r="E1001" s="32" t="s">
        <v>95</v>
      </c>
      <c r="F1001" s="32" t="s">
        <v>95</v>
      </c>
      <c r="G1001" s="32" t="s">
        <v>95</v>
      </c>
      <c r="H1001" s="32" t="s">
        <v>95</v>
      </c>
      <c r="I1001" s="32" t="s">
        <v>95</v>
      </c>
      <c r="J1001" s="32" t="s">
        <v>95</v>
      </c>
      <c r="K1001" s="32" t="s">
        <v>95</v>
      </c>
      <c r="L1001" s="32" t="s">
        <v>95</v>
      </c>
      <c r="M1001" s="48">
        <v>413</v>
      </c>
      <c r="N1001" s="48">
        <v>1</v>
      </c>
      <c r="O1001" s="48" t="s">
        <v>253</v>
      </c>
      <c r="P1001" s="48">
        <v>2003</v>
      </c>
      <c r="Q1001" s="48">
        <v>2004</v>
      </c>
      <c r="R1001" s="49">
        <v>125</v>
      </c>
      <c r="S1001" s="48">
        <v>5</v>
      </c>
      <c r="T1001" s="48">
        <v>1</v>
      </c>
      <c r="U1001" s="48">
        <f t="shared" si="44"/>
        <v>0</v>
      </c>
      <c r="V1001" s="50">
        <f t="shared" si="45"/>
        <v>2</v>
      </c>
      <c r="W1001" s="51">
        <v>1595</v>
      </c>
      <c r="X1001" s="51">
        <v>1131</v>
      </c>
      <c r="Y1001" s="51">
        <v>0</v>
      </c>
      <c r="Z1001" s="32" t="s">
        <v>95</v>
      </c>
      <c r="AA1001" s="50"/>
      <c r="AB1001" s="52"/>
      <c r="AC1001" s="48"/>
      <c r="AD1001" s="48"/>
      <c r="AE1001" s="48"/>
      <c r="AF1001" s="48"/>
    </row>
    <row r="1002" spans="1:32" s="36" customFormat="1" ht="14.4" x14ac:dyDescent="0.3">
      <c r="A1002" s="32" t="s">
        <v>95</v>
      </c>
      <c r="B1002" s="32" t="s">
        <v>95</v>
      </c>
      <c r="C1002" s="32" t="s">
        <v>95</v>
      </c>
      <c r="D1002" s="32" t="s">
        <v>95</v>
      </c>
      <c r="E1002" s="32" t="s">
        <v>95</v>
      </c>
      <c r="F1002" s="32" t="s">
        <v>95</v>
      </c>
      <c r="G1002" s="32" t="s">
        <v>95</v>
      </c>
      <c r="H1002" s="32" t="s">
        <v>95</v>
      </c>
      <c r="I1002" s="32" t="s">
        <v>95</v>
      </c>
      <c r="J1002" s="32" t="s">
        <v>95</v>
      </c>
      <c r="K1002" s="32" t="s">
        <v>95</v>
      </c>
      <c r="L1002" s="32" t="s">
        <v>95</v>
      </c>
      <c r="M1002" s="48">
        <v>413</v>
      </c>
      <c r="N1002" s="48">
        <v>1</v>
      </c>
      <c r="O1002" s="48" t="s">
        <v>253</v>
      </c>
      <c r="P1002" s="48">
        <v>2003</v>
      </c>
      <c r="Q1002" s="48">
        <v>2004</v>
      </c>
      <c r="R1002" s="49">
        <v>75</v>
      </c>
      <c r="S1002" s="48">
        <v>5</v>
      </c>
      <c r="T1002" s="48">
        <v>1</v>
      </c>
      <c r="U1002" s="48">
        <f t="shared" si="44"/>
        <v>0</v>
      </c>
      <c r="V1002" s="50">
        <f t="shared" si="45"/>
        <v>1</v>
      </c>
      <c r="W1002" s="51">
        <v>1481</v>
      </c>
      <c r="X1002" s="51">
        <v>1238</v>
      </c>
      <c r="Y1002" s="51">
        <v>0</v>
      </c>
      <c r="Z1002" s="48" t="s">
        <v>789</v>
      </c>
      <c r="AA1002" s="50"/>
      <c r="AB1002" s="52"/>
      <c r="AC1002" s="48"/>
      <c r="AD1002" s="48"/>
      <c r="AE1002" s="48"/>
      <c r="AF1002" s="48"/>
    </row>
    <row r="1003" spans="1:32" s="36" customFormat="1" ht="14.4" x14ac:dyDescent="0.3">
      <c r="A1003" s="32" t="s">
        <v>95</v>
      </c>
      <c r="B1003" s="32" t="s">
        <v>95</v>
      </c>
      <c r="C1003" s="32" t="s">
        <v>95</v>
      </c>
      <c r="D1003" s="32" t="s">
        <v>95</v>
      </c>
      <c r="E1003" s="32" t="s">
        <v>95</v>
      </c>
      <c r="F1003" s="32" t="s">
        <v>95</v>
      </c>
      <c r="G1003" s="32" t="s">
        <v>95</v>
      </c>
      <c r="H1003" s="32" t="s">
        <v>95</v>
      </c>
      <c r="I1003" s="32" t="s">
        <v>95</v>
      </c>
      <c r="J1003" s="32" t="s">
        <v>95</v>
      </c>
      <c r="K1003" s="32" t="s">
        <v>95</v>
      </c>
      <c r="L1003" s="32" t="s">
        <v>95</v>
      </c>
      <c r="M1003" s="48">
        <v>415</v>
      </c>
      <c r="N1003" s="48">
        <v>1</v>
      </c>
      <c r="O1003" s="48" t="s">
        <v>326</v>
      </c>
      <c r="P1003" s="48">
        <v>2003</v>
      </c>
      <c r="Q1003" s="48">
        <v>2004</v>
      </c>
      <c r="R1003" s="49">
        <v>615</v>
      </c>
      <c r="S1003" s="48">
        <v>5</v>
      </c>
      <c r="T1003" s="48">
        <v>1</v>
      </c>
      <c r="U1003" s="48">
        <f t="shared" si="44"/>
        <v>0</v>
      </c>
      <c r="V1003" s="50">
        <f t="shared" si="45"/>
        <v>7</v>
      </c>
      <c r="W1003" s="51">
        <v>160</v>
      </c>
      <c r="X1003" s="51">
        <v>49</v>
      </c>
      <c r="Y1003" s="51">
        <v>0</v>
      </c>
      <c r="Z1003" s="48" t="s">
        <v>789</v>
      </c>
      <c r="AA1003" s="50"/>
      <c r="AB1003" s="52"/>
      <c r="AC1003" s="48"/>
      <c r="AD1003" s="48"/>
      <c r="AE1003" s="48"/>
      <c r="AF1003" s="48"/>
    </row>
    <row r="1004" spans="1:32" s="36" customFormat="1" ht="14.4" x14ac:dyDescent="0.3">
      <c r="A1004" s="32" t="s">
        <v>95</v>
      </c>
      <c r="B1004" s="32" t="s">
        <v>95</v>
      </c>
      <c r="C1004" s="32" t="s">
        <v>95</v>
      </c>
      <c r="D1004" s="32" t="s">
        <v>95</v>
      </c>
      <c r="E1004" s="32" t="s">
        <v>95</v>
      </c>
      <c r="F1004" s="32" t="s">
        <v>95</v>
      </c>
      <c r="G1004" s="32" t="s">
        <v>95</v>
      </c>
      <c r="H1004" s="32" t="s">
        <v>95</v>
      </c>
      <c r="I1004" s="32" t="s">
        <v>95</v>
      </c>
      <c r="J1004" s="32" t="s">
        <v>95</v>
      </c>
      <c r="K1004" s="32" t="s">
        <v>95</v>
      </c>
      <c r="L1004" s="32" t="s">
        <v>95</v>
      </c>
      <c r="M1004" s="48">
        <v>418</v>
      </c>
      <c r="N1004" s="48">
        <v>1</v>
      </c>
      <c r="O1004" s="48" t="s">
        <v>493</v>
      </c>
      <c r="P1004" s="48">
        <v>2003</v>
      </c>
      <c r="Q1004" s="48">
        <v>2004</v>
      </c>
      <c r="R1004" s="49">
        <v>500</v>
      </c>
      <c r="S1004" s="48">
        <v>10</v>
      </c>
      <c r="T1004" s="48">
        <v>1</v>
      </c>
      <c r="U1004" s="48">
        <f t="shared" si="44"/>
        <v>0</v>
      </c>
      <c r="V1004" s="50">
        <f t="shared" si="45"/>
        <v>6</v>
      </c>
      <c r="W1004" s="51">
        <v>84</v>
      </c>
      <c r="X1004" s="51">
        <v>58</v>
      </c>
      <c r="Y1004" s="51">
        <v>0</v>
      </c>
      <c r="Z1004" s="32" t="s">
        <v>95</v>
      </c>
      <c r="AA1004" s="50"/>
      <c r="AB1004" s="52"/>
      <c r="AC1004" s="48"/>
      <c r="AD1004" s="48"/>
      <c r="AE1004" s="48"/>
      <c r="AF1004" s="48"/>
    </row>
    <row r="1005" spans="1:32" s="36" customFormat="1" ht="14.4" x14ac:dyDescent="0.3">
      <c r="A1005" s="32" t="s">
        <v>95</v>
      </c>
      <c r="B1005" s="32" t="s">
        <v>95</v>
      </c>
      <c r="C1005" s="32" t="s">
        <v>95</v>
      </c>
      <c r="D1005" s="32" t="s">
        <v>95</v>
      </c>
      <c r="E1005" s="32" t="s">
        <v>95</v>
      </c>
      <c r="F1005" s="32" t="s">
        <v>95</v>
      </c>
      <c r="G1005" s="32" t="s">
        <v>95</v>
      </c>
      <c r="H1005" s="32" t="s">
        <v>95</v>
      </c>
      <c r="I1005" s="32" t="s">
        <v>95</v>
      </c>
      <c r="J1005" s="32" t="s">
        <v>95</v>
      </c>
      <c r="K1005" s="32" t="s">
        <v>95</v>
      </c>
      <c r="L1005" s="32" t="s">
        <v>95</v>
      </c>
      <c r="M1005" s="48">
        <v>423</v>
      </c>
      <c r="N1005" s="48">
        <v>1</v>
      </c>
      <c r="O1005" s="48" t="s">
        <v>284</v>
      </c>
      <c r="P1005" s="48">
        <v>2003</v>
      </c>
      <c r="Q1005" s="48">
        <v>2004</v>
      </c>
      <c r="R1005" s="49">
        <v>680</v>
      </c>
      <c r="S1005" s="48">
        <v>10</v>
      </c>
      <c r="T1005" s="48">
        <v>1</v>
      </c>
      <c r="U1005" s="48">
        <f t="shared" si="44"/>
        <v>0</v>
      </c>
      <c r="V1005" s="50">
        <f t="shared" si="45"/>
        <v>7</v>
      </c>
      <c r="W1005" s="51">
        <v>2533</v>
      </c>
      <c r="X1005" s="51">
        <v>2291</v>
      </c>
      <c r="Y1005" s="51">
        <v>0</v>
      </c>
      <c r="Z1005" s="32" t="s">
        <v>95</v>
      </c>
      <c r="AA1005" s="50"/>
      <c r="AB1005" s="52"/>
      <c r="AC1005" s="48"/>
      <c r="AD1005" s="48"/>
      <c r="AE1005" s="48"/>
      <c r="AF1005" s="48"/>
    </row>
    <row r="1006" spans="1:32" s="36" customFormat="1" ht="14.4" x14ac:dyDescent="0.3">
      <c r="A1006" s="32" t="s">
        <v>95</v>
      </c>
      <c r="B1006" s="32" t="s">
        <v>95</v>
      </c>
      <c r="C1006" s="32" t="s">
        <v>95</v>
      </c>
      <c r="D1006" s="32" t="s">
        <v>95</v>
      </c>
      <c r="E1006" s="32" t="s">
        <v>95</v>
      </c>
      <c r="F1006" s="32" t="s">
        <v>95</v>
      </c>
      <c r="G1006" s="32" t="s">
        <v>95</v>
      </c>
      <c r="H1006" s="32" t="s">
        <v>95</v>
      </c>
      <c r="I1006" s="32" t="s">
        <v>95</v>
      </c>
      <c r="J1006" s="32" t="s">
        <v>95</v>
      </c>
      <c r="K1006" s="32" t="s">
        <v>95</v>
      </c>
      <c r="L1006" s="32" t="s">
        <v>95</v>
      </c>
      <c r="M1006" s="48">
        <v>424</v>
      </c>
      <c r="N1006" s="48">
        <v>1</v>
      </c>
      <c r="O1006" s="48" t="s">
        <v>503</v>
      </c>
      <c r="P1006" s="48">
        <v>2003</v>
      </c>
      <c r="Q1006" s="48">
        <v>2004</v>
      </c>
      <c r="R1006" s="49">
        <v>405</v>
      </c>
      <c r="S1006" s="48">
        <v>10</v>
      </c>
      <c r="T1006" s="48">
        <v>1</v>
      </c>
      <c r="U1006" s="48">
        <f t="shared" si="44"/>
        <v>0</v>
      </c>
      <c r="V1006" s="50">
        <f t="shared" si="45"/>
        <v>5</v>
      </c>
      <c r="W1006" s="51">
        <v>337</v>
      </c>
      <c r="X1006" s="51">
        <v>223</v>
      </c>
      <c r="Y1006" s="51">
        <v>0</v>
      </c>
      <c r="Z1006" s="32" t="s">
        <v>95</v>
      </c>
      <c r="AA1006" s="50"/>
      <c r="AB1006" s="52"/>
      <c r="AC1006" s="48"/>
      <c r="AD1006" s="48"/>
      <c r="AE1006" s="48"/>
      <c r="AF1006" s="48"/>
    </row>
    <row r="1007" spans="1:32" s="36" customFormat="1" ht="14.4" x14ac:dyDescent="0.3">
      <c r="A1007" s="32" t="s">
        <v>95</v>
      </c>
      <c r="B1007" s="32" t="s">
        <v>95</v>
      </c>
      <c r="C1007" s="32" t="s">
        <v>95</v>
      </c>
      <c r="D1007" s="32" t="s">
        <v>95</v>
      </c>
      <c r="E1007" s="32" t="s">
        <v>95</v>
      </c>
      <c r="F1007" s="32" t="s">
        <v>95</v>
      </c>
      <c r="G1007" s="32" t="s">
        <v>95</v>
      </c>
      <c r="H1007" s="32" t="s">
        <v>95</v>
      </c>
      <c r="I1007" s="32" t="s">
        <v>95</v>
      </c>
      <c r="J1007" s="32" t="s">
        <v>95</v>
      </c>
      <c r="K1007" s="32" t="s">
        <v>95</v>
      </c>
      <c r="L1007" s="32" t="s">
        <v>95</v>
      </c>
      <c r="M1007" s="48">
        <v>477</v>
      </c>
      <c r="N1007" s="48">
        <v>1</v>
      </c>
      <c r="O1007" s="48" t="s">
        <v>424</v>
      </c>
      <c r="P1007" s="48">
        <v>2003</v>
      </c>
      <c r="Q1007" s="48">
        <v>2004</v>
      </c>
      <c r="R1007" s="49">
        <v>500</v>
      </c>
      <c r="S1007" s="48">
        <v>10</v>
      </c>
      <c r="T1007" s="48">
        <v>0</v>
      </c>
      <c r="U1007" s="48">
        <f t="shared" si="44"/>
        <v>0</v>
      </c>
      <c r="V1007" s="50">
        <f t="shared" si="45"/>
        <v>6</v>
      </c>
      <c r="W1007" s="51">
        <v>1032</v>
      </c>
      <c r="X1007" s="51">
        <v>1633</v>
      </c>
      <c r="Y1007" s="51">
        <v>0</v>
      </c>
      <c r="Z1007" s="48" t="s">
        <v>789</v>
      </c>
      <c r="AA1007" s="50"/>
      <c r="AB1007" s="52"/>
      <c r="AC1007" s="48"/>
      <c r="AD1007" s="48"/>
      <c r="AE1007" s="48"/>
      <c r="AF1007" s="48"/>
    </row>
    <row r="1008" spans="1:32" s="36" customFormat="1" ht="14.4" x14ac:dyDescent="0.3">
      <c r="A1008" s="32" t="s">
        <v>95</v>
      </c>
      <c r="B1008" s="32" t="s">
        <v>95</v>
      </c>
      <c r="C1008" s="32" t="s">
        <v>95</v>
      </c>
      <c r="D1008" s="32" t="s">
        <v>95</v>
      </c>
      <c r="E1008" s="32" t="s">
        <v>95</v>
      </c>
      <c r="F1008" s="32" t="s">
        <v>95</v>
      </c>
      <c r="G1008" s="32" t="s">
        <v>95</v>
      </c>
      <c r="H1008" s="32" t="s">
        <v>95</v>
      </c>
      <c r="I1008" s="32" t="s">
        <v>95</v>
      </c>
      <c r="J1008" s="32" t="s">
        <v>95</v>
      </c>
      <c r="K1008" s="32" t="s">
        <v>95</v>
      </c>
      <c r="L1008" s="32" t="s">
        <v>95</v>
      </c>
      <c r="M1008" s="48">
        <v>482</v>
      </c>
      <c r="N1008" s="48">
        <v>1</v>
      </c>
      <c r="O1008" s="48" t="s">
        <v>384</v>
      </c>
      <c r="P1008" s="48">
        <v>2003</v>
      </c>
      <c r="Q1008" s="48">
        <v>2004</v>
      </c>
      <c r="R1008" s="49">
        <v>600</v>
      </c>
      <c r="S1008" s="48">
        <v>5</v>
      </c>
      <c r="T1008" s="48">
        <v>0</v>
      </c>
      <c r="U1008" s="48">
        <f t="shared" si="44"/>
        <v>0</v>
      </c>
      <c r="V1008" s="50">
        <f t="shared" si="45"/>
        <v>7</v>
      </c>
      <c r="W1008" s="51">
        <v>2446</v>
      </c>
      <c r="X1008" s="51">
        <v>2494</v>
      </c>
      <c r="Y1008" s="51">
        <v>0</v>
      </c>
      <c r="Z1008" s="32" t="s">
        <v>95</v>
      </c>
      <c r="AA1008" s="50"/>
      <c r="AB1008" s="52"/>
      <c r="AC1008" s="48"/>
      <c r="AD1008" s="48"/>
      <c r="AE1008" s="48"/>
      <c r="AF1008" s="48"/>
    </row>
    <row r="1009" spans="1:32" s="36" customFormat="1" ht="14.4" x14ac:dyDescent="0.3">
      <c r="A1009" s="32" t="s">
        <v>95</v>
      </c>
      <c r="B1009" s="32" t="s">
        <v>95</v>
      </c>
      <c r="C1009" s="32" t="s">
        <v>95</v>
      </c>
      <c r="D1009" s="32" t="s">
        <v>95</v>
      </c>
      <c r="E1009" s="32" t="s">
        <v>95</v>
      </c>
      <c r="F1009" s="32" t="s">
        <v>95</v>
      </c>
      <c r="G1009" s="32" t="s">
        <v>95</v>
      </c>
      <c r="H1009" s="32" t="s">
        <v>95</v>
      </c>
      <c r="I1009" s="32" t="s">
        <v>95</v>
      </c>
      <c r="J1009" s="32" t="s">
        <v>95</v>
      </c>
      <c r="K1009" s="32" t="s">
        <v>95</v>
      </c>
      <c r="L1009" s="32" t="s">
        <v>95</v>
      </c>
      <c r="M1009" s="48">
        <v>492</v>
      </c>
      <c r="N1009" s="48">
        <v>1</v>
      </c>
      <c r="O1009" s="48" t="s">
        <v>385</v>
      </c>
      <c r="P1009" s="48">
        <v>2003</v>
      </c>
      <c r="Q1009" s="48">
        <v>2004</v>
      </c>
      <c r="R1009" s="49">
        <v>415</v>
      </c>
      <c r="S1009" s="48">
        <v>10</v>
      </c>
      <c r="T1009" s="48">
        <v>1</v>
      </c>
      <c r="U1009" s="48">
        <f t="shared" si="44"/>
        <v>0</v>
      </c>
      <c r="V1009" s="50">
        <f t="shared" si="45"/>
        <v>5</v>
      </c>
      <c r="W1009" s="51">
        <v>3152</v>
      </c>
      <c r="X1009" s="51">
        <v>2390</v>
      </c>
      <c r="Y1009" s="51">
        <v>0</v>
      </c>
      <c r="Z1009" s="48" t="s">
        <v>796</v>
      </c>
      <c r="AA1009" s="50"/>
      <c r="AB1009" s="52"/>
      <c r="AC1009" s="48"/>
      <c r="AD1009" s="48"/>
      <c r="AE1009" s="48"/>
      <c r="AF1009" s="48"/>
    </row>
    <row r="1010" spans="1:32" s="36" customFormat="1" ht="14.4" x14ac:dyDescent="0.3">
      <c r="A1010" s="32" t="s">
        <v>95</v>
      </c>
      <c r="B1010" s="32" t="s">
        <v>95</v>
      </c>
      <c r="C1010" s="32" t="s">
        <v>95</v>
      </c>
      <c r="D1010" s="32" t="s">
        <v>95</v>
      </c>
      <c r="E1010" s="32" t="s">
        <v>95</v>
      </c>
      <c r="F1010" s="32" t="s">
        <v>95</v>
      </c>
      <c r="G1010" s="32" t="s">
        <v>95</v>
      </c>
      <c r="H1010" s="32" t="s">
        <v>95</v>
      </c>
      <c r="I1010" s="32" t="s">
        <v>95</v>
      </c>
      <c r="J1010" s="32" t="s">
        <v>95</v>
      </c>
      <c r="K1010" s="32" t="s">
        <v>95</v>
      </c>
      <c r="L1010" s="32" t="s">
        <v>95</v>
      </c>
      <c r="M1010" s="48">
        <v>495</v>
      </c>
      <c r="N1010" s="48">
        <v>1</v>
      </c>
      <c r="O1010" s="48" t="s">
        <v>522</v>
      </c>
      <c r="P1010" s="48">
        <v>2003</v>
      </c>
      <c r="Q1010" s="48">
        <v>2004</v>
      </c>
      <c r="R1010" s="49">
        <v>400</v>
      </c>
      <c r="S1010" s="48">
        <v>10</v>
      </c>
      <c r="T1010" s="48">
        <v>1</v>
      </c>
      <c r="U1010" s="48">
        <f t="shared" si="44"/>
        <v>0</v>
      </c>
      <c r="V1010" s="50">
        <f t="shared" si="45"/>
        <v>5</v>
      </c>
      <c r="W1010" s="51">
        <v>257</v>
      </c>
      <c r="X1010" s="51">
        <v>252</v>
      </c>
      <c r="Y1010" s="51">
        <v>0</v>
      </c>
      <c r="Z1010" s="32" t="s">
        <v>95</v>
      </c>
      <c r="AA1010" s="50"/>
      <c r="AB1010" s="52"/>
      <c r="AC1010" s="48"/>
      <c r="AD1010" s="48"/>
      <c r="AE1010" s="48"/>
      <c r="AF1010" s="48"/>
    </row>
    <row r="1011" spans="1:32" s="36" customFormat="1" ht="14.4" x14ac:dyDescent="0.3">
      <c r="A1011" s="32" t="s">
        <v>95</v>
      </c>
      <c r="B1011" s="32" t="s">
        <v>95</v>
      </c>
      <c r="C1011" s="32" t="s">
        <v>95</v>
      </c>
      <c r="D1011" s="32" t="s">
        <v>95</v>
      </c>
      <c r="E1011" s="32" t="s">
        <v>95</v>
      </c>
      <c r="F1011" s="32" t="s">
        <v>95</v>
      </c>
      <c r="G1011" s="32" t="s">
        <v>95</v>
      </c>
      <c r="H1011" s="32" t="s">
        <v>95</v>
      </c>
      <c r="I1011" s="32" t="s">
        <v>95</v>
      </c>
      <c r="J1011" s="32" t="s">
        <v>95</v>
      </c>
      <c r="K1011" s="32" t="s">
        <v>95</v>
      </c>
      <c r="L1011" s="32" t="s">
        <v>95</v>
      </c>
      <c r="M1011" s="48">
        <v>534</v>
      </c>
      <c r="N1011" s="48">
        <v>1</v>
      </c>
      <c r="O1011" s="48" t="s">
        <v>290</v>
      </c>
      <c r="P1011" s="48">
        <v>2003</v>
      </c>
      <c r="Q1011" s="48">
        <v>2004</v>
      </c>
      <c r="R1011" s="49">
        <v>205</v>
      </c>
      <c r="S1011" s="48">
        <v>8</v>
      </c>
      <c r="T1011" s="48">
        <v>0</v>
      </c>
      <c r="U1011" s="48">
        <f t="shared" si="44"/>
        <v>0</v>
      </c>
      <c r="V1011" s="50">
        <f t="shared" si="45"/>
        <v>3</v>
      </c>
      <c r="W1011" s="51">
        <v>521</v>
      </c>
      <c r="X1011" s="51">
        <v>873</v>
      </c>
      <c r="Y1011" s="51">
        <v>0</v>
      </c>
      <c r="Z1011" s="32" t="s">
        <v>95</v>
      </c>
      <c r="AA1011" s="50"/>
      <c r="AB1011" s="52"/>
      <c r="AC1011" s="48"/>
      <c r="AD1011" s="48"/>
      <c r="AE1011" s="48"/>
      <c r="AF1011" s="48"/>
    </row>
    <row r="1012" spans="1:32" s="36" customFormat="1" ht="14.4" x14ac:dyDescent="0.3">
      <c r="A1012" s="32" t="s">
        <v>95</v>
      </c>
      <c r="B1012" s="32" t="s">
        <v>95</v>
      </c>
      <c r="C1012" s="32" t="s">
        <v>95</v>
      </c>
      <c r="D1012" s="32" t="s">
        <v>95</v>
      </c>
      <c r="E1012" s="32" t="s">
        <v>95</v>
      </c>
      <c r="F1012" s="32" t="s">
        <v>95</v>
      </c>
      <c r="G1012" s="32" t="s">
        <v>95</v>
      </c>
      <c r="H1012" s="32" t="s">
        <v>95</v>
      </c>
      <c r="I1012" s="32" t="s">
        <v>95</v>
      </c>
      <c r="J1012" s="32" t="s">
        <v>95</v>
      </c>
      <c r="K1012" s="32" t="s">
        <v>95</v>
      </c>
      <c r="L1012" s="32" t="s">
        <v>95</v>
      </c>
      <c r="M1012" s="48">
        <v>561</v>
      </c>
      <c r="N1012" s="48">
        <v>1</v>
      </c>
      <c r="O1012" s="48" t="s">
        <v>389</v>
      </c>
      <c r="P1012" s="48">
        <v>2003</v>
      </c>
      <c r="Q1012" s="48">
        <v>2004</v>
      </c>
      <c r="R1012" s="49">
        <v>1750</v>
      </c>
      <c r="S1012" s="48">
        <v>7</v>
      </c>
      <c r="T1012" s="48">
        <v>1</v>
      </c>
      <c r="U1012" s="48">
        <f t="shared" si="44"/>
        <v>0</v>
      </c>
      <c r="V1012" s="50">
        <f t="shared" si="45"/>
        <v>10</v>
      </c>
      <c r="W1012" s="51">
        <v>172</v>
      </c>
      <c r="X1012" s="51">
        <v>59</v>
      </c>
      <c r="Y1012" s="51">
        <v>0</v>
      </c>
      <c r="Z1012" s="48" t="s">
        <v>797</v>
      </c>
      <c r="AA1012" s="50"/>
      <c r="AB1012" s="52"/>
      <c r="AC1012" s="48"/>
      <c r="AD1012" s="48"/>
      <c r="AE1012" s="48"/>
      <c r="AF1012" s="48"/>
    </row>
    <row r="1013" spans="1:32" s="36" customFormat="1" ht="14.4" x14ac:dyDescent="0.3">
      <c r="A1013" s="32" t="s">
        <v>95</v>
      </c>
      <c r="B1013" s="32" t="s">
        <v>95</v>
      </c>
      <c r="C1013" s="32" t="s">
        <v>95</v>
      </c>
      <c r="D1013" s="32" t="s">
        <v>95</v>
      </c>
      <c r="E1013" s="32" t="s">
        <v>95</v>
      </c>
      <c r="F1013" s="32" t="s">
        <v>95</v>
      </c>
      <c r="G1013" s="32" t="s">
        <v>95</v>
      </c>
      <c r="H1013" s="32" t="s">
        <v>95</v>
      </c>
      <c r="I1013" s="32" t="s">
        <v>95</v>
      </c>
      <c r="J1013" s="32" t="s">
        <v>95</v>
      </c>
      <c r="K1013" s="32" t="s">
        <v>95</v>
      </c>
      <c r="L1013" s="32" t="s">
        <v>95</v>
      </c>
      <c r="M1013" s="48">
        <v>584</v>
      </c>
      <c r="N1013" s="48">
        <v>1</v>
      </c>
      <c r="O1013" s="48" t="s">
        <v>495</v>
      </c>
      <c r="P1013" s="48">
        <v>2003</v>
      </c>
      <c r="Q1013" s="48">
        <v>2004</v>
      </c>
      <c r="R1013" s="49">
        <v>500</v>
      </c>
      <c r="S1013" s="48">
        <v>10</v>
      </c>
      <c r="T1013" s="48">
        <v>1</v>
      </c>
      <c r="U1013" s="48">
        <f t="shared" si="44"/>
        <v>0</v>
      </c>
      <c r="V1013" s="50">
        <f t="shared" si="45"/>
        <v>6</v>
      </c>
      <c r="W1013" s="51">
        <v>84</v>
      </c>
      <c r="X1013" s="51">
        <v>47</v>
      </c>
      <c r="Y1013" s="51">
        <v>0</v>
      </c>
      <c r="Z1013" s="32" t="s">
        <v>95</v>
      </c>
      <c r="AA1013" s="50"/>
      <c r="AB1013" s="52"/>
      <c r="AC1013" s="48"/>
      <c r="AD1013" s="48"/>
      <c r="AE1013" s="48"/>
      <c r="AF1013" s="48"/>
    </row>
    <row r="1014" spans="1:32" s="36" customFormat="1" ht="14.4" x14ac:dyDescent="0.3">
      <c r="A1014" s="32" t="s">
        <v>95</v>
      </c>
      <c r="B1014" s="32" t="s">
        <v>95</v>
      </c>
      <c r="C1014" s="32" t="s">
        <v>95</v>
      </c>
      <c r="D1014" s="32" t="s">
        <v>95</v>
      </c>
      <c r="E1014" s="32" t="s">
        <v>95</v>
      </c>
      <c r="F1014" s="32" t="s">
        <v>95</v>
      </c>
      <c r="G1014" s="32" t="s">
        <v>95</v>
      </c>
      <c r="H1014" s="32" t="s">
        <v>95</v>
      </c>
      <c r="I1014" s="32" t="s">
        <v>95</v>
      </c>
      <c r="J1014" s="32" t="s">
        <v>95</v>
      </c>
      <c r="K1014" s="32" t="s">
        <v>95</v>
      </c>
      <c r="L1014" s="32" t="s">
        <v>95</v>
      </c>
      <c r="M1014" s="48">
        <v>599</v>
      </c>
      <c r="N1014" s="48">
        <v>1</v>
      </c>
      <c r="O1014" s="48" t="s">
        <v>527</v>
      </c>
      <c r="P1014" s="48">
        <v>2003</v>
      </c>
      <c r="Q1014" s="48">
        <v>2004</v>
      </c>
      <c r="R1014" s="49">
        <v>1200</v>
      </c>
      <c r="S1014" s="48">
        <v>10</v>
      </c>
      <c r="T1014" s="48">
        <v>1</v>
      </c>
      <c r="U1014" s="48">
        <f t="shared" si="44"/>
        <v>0</v>
      </c>
      <c r="V1014" s="50">
        <f t="shared" si="45"/>
        <v>10</v>
      </c>
      <c r="W1014" s="51">
        <v>595</v>
      </c>
      <c r="X1014" s="51">
        <v>212</v>
      </c>
      <c r="Y1014" s="51">
        <v>0</v>
      </c>
      <c r="Z1014" s="32" t="s">
        <v>95</v>
      </c>
      <c r="AA1014" s="50"/>
      <c r="AB1014" s="52"/>
      <c r="AC1014" s="48"/>
      <c r="AD1014" s="48"/>
      <c r="AE1014" s="48"/>
      <c r="AF1014" s="48"/>
    </row>
    <row r="1015" spans="1:32" s="36" customFormat="1" ht="14.4" x14ac:dyDescent="0.3">
      <c r="A1015" s="32" t="s">
        <v>95</v>
      </c>
      <c r="B1015" s="32" t="s">
        <v>95</v>
      </c>
      <c r="C1015" s="32" t="s">
        <v>95</v>
      </c>
      <c r="D1015" s="32" t="s">
        <v>95</v>
      </c>
      <c r="E1015" s="32" t="s">
        <v>95</v>
      </c>
      <c r="F1015" s="32" t="s">
        <v>95</v>
      </c>
      <c r="G1015" s="32" t="s">
        <v>95</v>
      </c>
      <c r="H1015" s="32" t="s">
        <v>95</v>
      </c>
      <c r="I1015" s="32" t="s">
        <v>95</v>
      </c>
      <c r="J1015" s="32" t="s">
        <v>95</v>
      </c>
      <c r="K1015" s="32" t="s">
        <v>95</v>
      </c>
      <c r="L1015" s="32" t="s">
        <v>95</v>
      </c>
      <c r="M1015" s="48">
        <v>621</v>
      </c>
      <c r="N1015" s="48">
        <v>1</v>
      </c>
      <c r="O1015" s="48" t="s">
        <v>566</v>
      </c>
      <c r="P1015" s="48">
        <v>2003</v>
      </c>
      <c r="Q1015" s="48">
        <v>2004</v>
      </c>
      <c r="R1015" s="49">
        <v>532.54</v>
      </c>
      <c r="S1015" s="48">
        <v>8</v>
      </c>
      <c r="T1015" s="48">
        <v>1</v>
      </c>
      <c r="U1015" s="48">
        <f t="shared" si="44"/>
        <v>0</v>
      </c>
      <c r="V1015" s="50">
        <f t="shared" si="45"/>
        <v>6</v>
      </c>
      <c r="W1015" s="51">
        <v>11114</v>
      </c>
      <c r="X1015" s="51">
        <v>7962</v>
      </c>
      <c r="Y1015" s="51">
        <v>0</v>
      </c>
      <c r="Z1015" s="32" t="s">
        <v>95</v>
      </c>
      <c r="AA1015" s="50"/>
      <c r="AB1015" s="52"/>
      <c r="AC1015" s="48"/>
      <c r="AD1015" s="48"/>
      <c r="AE1015" s="48"/>
      <c r="AF1015" s="48"/>
    </row>
    <row r="1016" spans="1:32" s="36" customFormat="1" ht="14.4" x14ac:dyDescent="0.3">
      <c r="A1016" s="32" t="s">
        <v>95</v>
      </c>
      <c r="B1016" s="32" t="s">
        <v>95</v>
      </c>
      <c r="C1016" s="32" t="s">
        <v>95</v>
      </c>
      <c r="D1016" s="32" t="s">
        <v>95</v>
      </c>
      <c r="E1016" s="32" t="s">
        <v>95</v>
      </c>
      <c r="F1016" s="32" t="s">
        <v>95</v>
      </c>
      <c r="G1016" s="32" t="s">
        <v>95</v>
      </c>
      <c r="H1016" s="32" t="s">
        <v>95</v>
      </c>
      <c r="I1016" s="32" t="s">
        <v>95</v>
      </c>
      <c r="J1016" s="32" t="s">
        <v>95</v>
      </c>
      <c r="K1016" s="32" t="s">
        <v>95</v>
      </c>
      <c r="L1016" s="32" t="s">
        <v>95</v>
      </c>
      <c r="M1016" s="48">
        <v>630</v>
      </c>
      <c r="N1016" s="48">
        <v>1</v>
      </c>
      <c r="O1016" s="48" t="s">
        <v>393</v>
      </c>
      <c r="P1016" s="48">
        <v>2003</v>
      </c>
      <c r="Q1016" s="48">
        <v>2004</v>
      </c>
      <c r="R1016" s="49">
        <v>1000</v>
      </c>
      <c r="S1016" s="48">
        <v>5</v>
      </c>
      <c r="T1016" s="48">
        <v>1</v>
      </c>
      <c r="U1016" s="48">
        <f t="shared" si="44"/>
        <v>0</v>
      </c>
      <c r="V1016" s="50">
        <f t="shared" si="45"/>
        <v>10</v>
      </c>
      <c r="W1016" s="51">
        <v>381</v>
      </c>
      <c r="X1016" s="51">
        <v>152</v>
      </c>
      <c r="Y1016" s="51">
        <v>0</v>
      </c>
      <c r="Z1016" s="32" t="s">
        <v>95</v>
      </c>
      <c r="AA1016" s="50"/>
      <c r="AB1016" s="52"/>
      <c r="AC1016" s="48"/>
      <c r="AD1016" s="48"/>
      <c r="AE1016" s="48"/>
      <c r="AF1016" s="48"/>
    </row>
    <row r="1017" spans="1:32" s="36" customFormat="1" ht="14.4" x14ac:dyDescent="0.3">
      <c r="A1017" s="32" t="s">
        <v>95</v>
      </c>
      <c r="B1017" s="32" t="s">
        <v>95</v>
      </c>
      <c r="C1017" s="32" t="s">
        <v>95</v>
      </c>
      <c r="D1017" s="32" t="s">
        <v>95</v>
      </c>
      <c r="E1017" s="32" t="s">
        <v>95</v>
      </c>
      <c r="F1017" s="32" t="s">
        <v>95</v>
      </c>
      <c r="G1017" s="32" t="s">
        <v>95</v>
      </c>
      <c r="H1017" s="32" t="s">
        <v>95</v>
      </c>
      <c r="I1017" s="32" t="s">
        <v>95</v>
      </c>
      <c r="J1017" s="32" t="s">
        <v>95</v>
      </c>
      <c r="K1017" s="32" t="s">
        <v>95</v>
      </c>
      <c r="L1017" s="32" t="s">
        <v>95</v>
      </c>
      <c r="M1017" s="48">
        <v>640</v>
      </c>
      <c r="N1017" s="48">
        <v>1</v>
      </c>
      <c r="O1017" s="48" t="s">
        <v>614</v>
      </c>
      <c r="P1017" s="48">
        <v>2003</v>
      </c>
      <c r="Q1017" s="48">
        <v>2004</v>
      </c>
      <c r="R1017" s="49">
        <v>500</v>
      </c>
      <c r="S1017" s="48">
        <v>10</v>
      </c>
      <c r="T1017" s="48">
        <v>1</v>
      </c>
      <c r="U1017" s="48">
        <f t="shared" si="44"/>
        <v>0</v>
      </c>
      <c r="V1017" s="50">
        <f t="shared" si="45"/>
        <v>6</v>
      </c>
      <c r="W1017" s="51">
        <v>426</v>
      </c>
      <c r="X1017" s="51">
        <v>256</v>
      </c>
      <c r="Y1017" s="51">
        <v>0</v>
      </c>
      <c r="Z1017" s="32" t="s">
        <v>95</v>
      </c>
      <c r="AA1017" s="50"/>
      <c r="AB1017" s="52"/>
      <c r="AC1017" s="48"/>
      <c r="AD1017" s="48"/>
      <c r="AE1017" s="48"/>
      <c r="AF1017" s="48"/>
    </row>
    <row r="1018" spans="1:32" s="36" customFormat="1" ht="14.4" x14ac:dyDescent="0.3">
      <c r="A1018" s="32" t="s">
        <v>95</v>
      </c>
      <c r="B1018" s="32" t="s">
        <v>95</v>
      </c>
      <c r="C1018" s="32" t="s">
        <v>95</v>
      </c>
      <c r="D1018" s="32" t="s">
        <v>95</v>
      </c>
      <c r="E1018" s="32" t="s">
        <v>95</v>
      </c>
      <c r="F1018" s="32" t="s">
        <v>95</v>
      </c>
      <c r="G1018" s="32" t="s">
        <v>95</v>
      </c>
      <c r="H1018" s="32" t="s">
        <v>95</v>
      </c>
      <c r="I1018" s="32" t="s">
        <v>95</v>
      </c>
      <c r="J1018" s="32" t="s">
        <v>95</v>
      </c>
      <c r="K1018" s="32" t="s">
        <v>95</v>
      </c>
      <c r="L1018" s="32" t="s">
        <v>95</v>
      </c>
      <c r="M1018" s="48">
        <v>656</v>
      </c>
      <c r="N1018" s="48">
        <v>1</v>
      </c>
      <c r="O1018" s="48" t="s">
        <v>229</v>
      </c>
      <c r="P1018" s="48">
        <v>2003</v>
      </c>
      <c r="Q1018" s="48">
        <v>2004</v>
      </c>
      <c r="R1018" s="49">
        <v>500</v>
      </c>
      <c r="S1018" s="48">
        <v>5</v>
      </c>
      <c r="T1018" s="48">
        <v>0</v>
      </c>
      <c r="U1018" s="48">
        <f t="shared" si="44"/>
        <v>0</v>
      </c>
      <c r="V1018" s="50">
        <f t="shared" si="45"/>
        <v>6</v>
      </c>
      <c r="W1018" s="51">
        <v>2404</v>
      </c>
      <c r="X1018" s="51">
        <v>2839</v>
      </c>
      <c r="Y1018" s="51">
        <v>0</v>
      </c>
      <c r="Z1018" s="32" t="s">
        <v>95</v>
      </c>
      <c r="AA1018" s="50"/>
      <c r="AB1018" s="52"/>
      <c r="AC1018" s="48"/>
      <c r="AD1018" s="48"/>
      <c r="AE1018" s="48"/>
      <c r="AF1018" s="48"/>
    </row>
    <row r="1019" spans="1:32" s="36" customFormat="1" ht="14.4" x14ac:dyDescent="0.3">
      <c r="A1019" s="32" t="s">
        <v>95</v>
      </c>
      <c r="B1019" s="32" t="s">
        <v>95</v>
      </c>
      <c r="C1019" s="32" t="s">
        <v>95</v>
      </c>
      <c r="D1019" s="32" t="s">
        <v>95</v>
      </c>
      <c r="E1019" s="32" t="s">
        <v>95</v>
      </c>
      <c r="F1019" s="32" t="s">
        <v>95</v>
      </c>
      <c r="G1019" s="32" t="s">
        <v>95</v>
      </c>
      <c r="H1019" s="32" t="s">
        <v>95</v>
      </c>
      <c r="I1019" s="32" t="s">
        <v>95</v>
      </c>
      <c r="J1019" s="32" t="s">
        <v>95</v>
      </c>
      <c r="K1019" s="32" t="s">
        <v>95</v>
      </c>
      <c r="L1019" s="32" t="s">
        <v>95</v>
      </c>
      <c r="M1019" s="48">
        <v>659</v>
      </c>
      <c r="N1019" s="48">
        <v>1</v>
      </c>
      <c r="O1019" s="48" t="s">
        <v>334</v>
      </c>
      <c r="P1019" s="48">
        <v>2003</v>
      </c>
      <c r="Q1019" s="48">
        <v>2004</v>
      </c>
      <c r="R1019" s="49">
        <v>685</v>
      </c>
      <c r="S1019" s="48">
        <v>4</v>
      </c>
      <c r="T1019" s="48">
        <v>1</v>
      </c>
      <c r="U1019" s="48">
        <f t="shared" si="44"/>
        <v>0</v>
      </c>
      <c r="V1019" s="50">
        <f t="shared" si="45"/>
        <v>7</v>
      </c>
      <c r="W1019" s="51">
        <v>3223</v>
      </c>
      <c r="X1019" s="51">
        <v>2481</v>
      </c>
      <c r="Y1019" s="51">
        <v>0</v>
      </c>
      <c r="Z1019" s="32" t="s">
        <v>95</v>
      </c>
      <c r="AA1019" s="50"/>
      <c r="AB1019" s="52"/>
      <c r="AC1019" s="48"/>
      <c r="AD1019" s="48"/>
      <c r="AE1019" s="48"/>
      <c r="AF1019" s="48"/>
    </row>
    <row r="1020" spans="1:32" s="36" customFormat="1" ht="14.4" x14ac:dyDescent="0.3">
      <c r="A1020" s="32" t="s">
        <v>95</v>
      </c>
      <c r="B1020" s="32" t="s">
        <v>95</v>
      </c>
      <c r="C1020" s="32" t="s">
        <v>95</v>
      </c>
      <c r="D1020" s="32" t="s">
        <v>95</v>
      </c>
      <c r="E1020" s="32" t="s">
        <v>95</v>
      </c>
      <c r="F1020" s="32" t="s">
        <v>95</v>
      </c>
      <c r="G1020" s="32" t="s">
        <v>95</v>
      </c>
      <c r="H1020" s="32" t="s">
        <v>95</v>
      </c>
      <c r="I1020" s="32" t="s">
        <v>95</v>
      </c>
      <c r="J1020" s="32" t="s">
        <v>95</v>
      </c>
      <c r="K1020" s="32" t="s">
        <v>95</v>
      </c>
      <c r="L1020" s="32" t="s">
        <v>95</v>
      </c>
      <c r="M1020" s="48">
        <v>676</v>
      </c>
      <c r="N1020" s="48">
        <v>1</v>
      </c>
      <c r="O1020" s="48" t="s">
        <v>230</v>
      </c>
      <c r="P1020" s="48">
        <v>2003</v>
      </c>
      <c r="Q1020" s="48">
        <v>2004</v>
      </c>
      <c r="R1020" s="49">
        <v>316.14</v>
      </c>
      <c r="S1020" s="48">
        <v>10</v>
      </c>
      <c r="T1020" s="48">
        <v>1</v>
      </c>
      <c r="U1020" s="48">
        <f t="shared" si="44"/>
        <v>0</v>
      </c>
      <c r="V1020" s="50">
        <f t="shared" si="45"/>
        <v>4</v>
      </c>
      <c r="W1020" s="51">
        <v>174</v>
      </c>
      <c r="X1020" s="51">
        <v>53</v>
      </c>
      <c r="Y1020" s="51">
        <v>0</v>
      </c>
      <c r="Z1020" s="32" t="s">
        <v>95</v>
      </c>
      <c r="AA1020" s="50"/>
      <c r="AB1020" s="52"/>
      <c r="AC1020" s="48"/>
      <c r="AD1020" s="48"/>
      <c r="AE1020" s="48"/>
      <c r="AF1020" s="48"/>
    </row>
    <row r="1021" spans="1:32" s="36" customFormat="1" ht="14.4" x14ac:dyDescent="0.3">
      <c r="A1021" s="32" t="s">
        <v>95</v>
      </c>
      <c r="B1021" s="32" t="s">
        <v>95</v>
      </c>
      <c r="C1021" s="32" t="s">
        <v>95</v>
      </c>
      <c r="D1021" s="32" t="s">
        <v>95</v>
      </c>
      <c r="E1021" s="32" t="s">
        <v>95</v>
      </c>
      <c r="F1021" s="32" t="s">
        <v>95</v>
      </c>
      <c r="G1021" s="32" t="s">
        <v>95</v>
      </c>
      <c r="H1021" s="32" t="s">
        <v>95</v>
      </c>
      <c r="I1021" s="32" t="s">
        <v>95</v>
      </c>
      <c r="J1021" s="32" t="s">
        <v>95</v>
      </c>
      <c r="K1021" s="32" t="s">
        <v>95</v>
      </c>
      <c r="L1021" s="32" t="s">
        <v>95</v>
      </c>
      <c r="M1021" s="48">
        <v>695</v>
      </c>
      <c r="N1021" s="48">
        <v>1</v>
      </c>
      <c r="O1021" s="48" t="s">
        <v>338</v>
      </c>
      <c r="P1021" s="48">
        <v>2003</v>
      </c>
      <c r="Q1021" s="48">
        <v>2004</v>
      </c>
      <c r="R1021" s="49">
        <v>688.62</v>
      </c>
      <c r="S1021" s="48">
        <v>10</v>
      </c>
      <c r="T1021" s="48">
        <v>1</v>
      </c>
      <c r="U1021" s="48">
        <f t="shared" si="44"/>
        <v>0</v>
      </c>
      <c r="V1021" s="50">
        <f t="shared" si="45"/>
        <v>7</v>
      </c>
      <c r="W1021" s="51">
        <v>1255</v>
      </c>
      <c r="X1021" s="51">
        <v>879</v>
      </c>
      <c r="Y1021" s="51">
        <v>0</v>
      </c>
      <c r="Z1021" s="48" t="s">
        <v>788</v>
      </c>
      <c r="AA1021" s="50"/>
      <c r="AB1021" s="52"/>
      <c r="AC1021" s="48"/>
      <c r="AD1021" s="48"/>
      <c r="AE1021" s="48"/>
      <c r="AF1021" s="48"/>
    </row>
    <row r="1022" spans="1:32" s="36" customFormat="1" ht="14.4" x14ac:dyDescent="0.3">
      <c r="A1022" s="32" t="s">
        <v>95</v>
      </c>
      <c r="B1022" s="32" t="s">
        <v>95</v>
      </c>
      <c r="C1022" s="32" t="s">
        <v>95</v>
      </c>
      <c r="D1022" s="32" t="s">
        <v>95</v>
      </c>
      <c r="E1022" s="32" t="s">
        <v>95</v>
      </c>
      <c r="F1022" s="32" t="s">
        <v>95</v>
      </c>
      <c r="G1022" s="32" t="s">
        <v>95</v>
      </c>
      <c r="H1022" s="32" t="s">
        <v>95</v>
      </c>
      <c r="I1022" s="32" t="s">
        <v>95</v>
      </c>
      <c r="J1022" s="32" t="s">
        <v>95</v>
      </c>
      <c r="K1022" s="32" t="s">
        <v>95</v>
      </c>
      <c r="L1022" s="32" t="s">
        <v>95</v>
      </c>
      <c r="M1022" s="48">
        <v>695</v>
      </c>
      <c r="N1022" s="48">
        <v>1</v>
      </c>
      <c r="O1022" s="48" t="s">
        <v>338</v>
      </c>
      <c r="P1022" s="48">
        <v>2003</v>
      </c>
      <c r="Q1022" s="48">
        <v>2004</v>
      </c>
      <c r="R1022" s="49">
        <v>688.62</v>
      </c>
      <c r="S1022" s="48">
        <v>10</v>
      </c>
      <c r="T1022" s="48">
        <v>0</v>
      </c>
      <c r="U1022" s="48">
        <f t="shared" si="44"/>
        <v>0</v>
      </c>
      <c r="V1022" s="50">
        <f t="shared" si="45"/>
        <v>7</v>
      </c>
      <c r="W1022" s="51">
        <v>745</v>
      </c>
      <c r="X1022" s="51">
        <v>868</v>
      </c>
      <c r="Y1022" s="51">
        <v>0</v>
      </c>
      <c r="Z1022" s="48" t="s">
        <v>788</v>
      </c>
      <c r="AA1022" s="50"/>
      <c r="AB1022" s="52"/>
      <c r="AC1022" s="48"/>
      <c r="AD1022" s="48"/>
      <c r="AE1022" s="48"/>
      <c r="AF1022" s="48"/>
    </row>
    <row r="1023" spans="1:32" s="36" customFormat="1" ht="14.4" x14ac:dyDescent="0.3">
      <c r="A1023" s="32" t="s">
        <v>95</v>
      </c>
      <c r="B1023" s="32" t="s">
        <v>95</v>
      </c>
      <c r="C1023" s="32" t="s">
        <v>95</v>
      </c>
      <c r="D1023" s="32" t="s">
        <v>95</v>
      </c>
      <c r="E1023" s="32" t="s">
        <v>95</v>
      </c>
      <c r="F1023" s="32" t="s">
        <v>95</v>
      </c>
      <c r="G1023" s="32" t="s">
        <v>95</v>
      </c>
      <c r="H1023" s="32" t="s">
        <v>95</v>
      </c>
      <c r="I1023" s="32" t="s">
        <v>95</v>
      </c>
      <c r="J1023" s="32" t="s">
        <v>95</v>
      </c>
      <c r="K1023" s="32" t="s">
        <v>95</v>
      </c>
      <c r="L1023" s="32" t="s">
        <v>95</v>
      </c>
      <c r="M1023" s="48">
        <v>701</v>
      </c>
      <c r="N1023" s="48">
        <v>1</v>
      </c>
      <c r="O1023" s="48" t="s">
        <v>340</v>
      </c>
      <c r="P1023" s="48">
        <v>2003</v>
      </c>
      <c r="Q1023" s="48">
        <v>2004</v>
      </c>
      <c r="R1023" s="49">
        <v>550</v>
      </c>
      <c r="S1023" s="48">
        <v>10</v>
      </c>
      <c r="T1023" s="48">
        <v>1</v>
      </c>
      <c r="U1023" s="48">
        <f t="shared" si="44"/>
        <v>0</v>
      </c>
      <c r="V1023" s="50">
        <f t="shared" si="45"/>
        <v>6</v>
      </c>
      <c r="W1023" s="51">
        <v>2493</v>
      </c>
      <c r="X1023" s="51">
        <v>1222</v>
      </c>
      <c r="Y1023" s="51">
        <v>0</v>
      </c>
      <c r="Z1023" s="48" t="s">
        <v>1</v>
      </c>
      <c r="AA1023" s="50"/>
      <c r="AB1023" s="52"/>
      <c r="AC1023" s="48"/>
      <c r="AD1023" s="48"/>
      <c r="AE1023" s="48"/>
      <c r="AF1023" s="48"/>
    </row>
    <row r="1024" spans="1:32" s="36" customFormat="1" ht="14.4" x14ac:dyDescent="0.3">
      <c r="A1024" s="32" t="s">
        <v>95</v>
      </c>
      <c r="B1024" s="32" t="s">
        <v>95</v>
      </c>
      <c r="C1024" s="32" t="s">
        <v>95</v>
      </c>
      <c r="D1024" s="32" t="s">
        <v>95</v>
      </c>
      <c r="E1024" s="32" t="s">
        <v>95</v>
      </c>
      <c r="F1024" s="32" t="s">
        <v>95</v>
      </c>
      <c r="G1024" s="32" t="s">
        <v>95</v>
      </c>
      <c r="H1024" s="32" t="s">
        <v>95</v>
      </c>
      <c r="I1024" s="32" t="s">
        <v>95</v>
      </c>
      <c r="J1024" s="32" t="s">
        <v>95</v>
      </c>
      <c r="K1024" s="32" t="s">
        <v>95</v>
      </c>
      <c r="L1024" s="32" t="s">
        <v>95</v>
      </c>
      <c r="M1024" s="48">
        <v>709</v>
      </c>
      <c r="N1024" s="48">
        <v>1</v>
      </c>
      <c r="O1024" s="48" t="s">
        <v>344</v>
      </c>
      <c r="P1024" s="48">
        <v>2003</v>
      </c>
      <c r="Q1024" s="48">
        <v>2004</v>
      </c>
      <c r="R1024" s="49">
        <v>365.6</v>
      </c>
      <c r="S1024" s="48">
        <v>5</v>
      </c>
      <c r="T1024" s="48">
        <v>1</v>
      </c>
      <c r="U1024" s="48">
        <f t="shared" si="44"/>
        <v>0</v>
      </c>
      <c r="V1024" s="50">
        <f t="shared" si="45"/>
        <v>4</v>
      </c>
      <c r="W1024" s="51">
        <v>16285</v>
      </c>
      <c r="X1024" s="51">
        <v>14021</v>
      </c>
      <c r="Y1024" s="51">
        <v>0</v>
      </c>
      <c r="Z1024" s="32" t="s">
        <v>95</v>
      </c>
      <c r="AA1024" s="50"/>
      <c r="AB1024" s="52"/>
      <c r="AC1024" s="48"/>
      <c r="AD1024" s="48"/>
      <c r="AE1024" s="48"/>
      <c r="AF1024" s="48"/>
    </row>
    <row r="1025" spans="1:32" s="36" customFormat="1" ht="14.4" x14ac:dyDescent="0.3">
      <c r="A1025" s="32" t="s">
        <v>95</v>
      </c>
      <c r="B1025" s="32" t="s">
        <v>95</v>
      </c>
      <c r="C1025" s="32" t="s">
        <v>95</v>
      </c>
      <c r="D1025" s="32" t="s">
        <v>95</v>
      </c>
      <c r="E1025" s="32" t="s">
        <v>95</v>
      </c>
      <c r="F1025" s="32" t="s">
        <v>95</v>
      </c>
      <c r="G1025" s="32" t="s">
        <v>95</v>
      </c>
      <c r="H1025" s="32" t="s">
        <v>95</v>
      </c>
      <c r="I1025" s="32" t="s">
        <v>95</v>
      </c>
      <c r="J1025" s="32" t="s">
        <v>95</v>
      </c>
      <c r="K1025" s="32" t="s">
        <v>95</v>
      </c>
      <c r="L1025" s="32" t="s">
        <v>95</v>
      </c>
      <c r="M1025" s="48">
        <v>721</v>
      </c>
      <c r="N1025" s="48">
        <v>1</v>
      </c>
      <c r="O1025" s="48" t="s">
        <v>615</v>
      </c>
      <c r="P1025" s="48">
        <v>2003</v>
      </c>
      <c r="Q1025" s="48">
        <v>2004</v>
      </c>
      <c r="R1025" s="49">
        <v>453</v>
      </c>
      <c r="S1025" s="48">
        <v>4</v>
      </c>
      <c r="T1025" s="48">
        <v>1</v>
      </c>
      <c r="U1025" s="48">
        <f t="shared" si="44"/>
        <v>0</v>
      </c>
      <c r="V1025" s="50">
        <f t="shared" si="45"/>
        <v>5</v>
      </c>
      <c r="W1025" s="51">
        <v>2190</v>
      </c>
      <c r="X1025" s="51">
        <v>1527</v>
      </c>
      <c r="Y1025" s="51">
        <v>0</v>
      </c>
      <c r="Z1025" s="32" t="s">
        <v>95</v>
      </c>
      <c r="AA1025" s="50"/>
      <c r="AB1025" s="52"/>
      <c r="AC1025" s="48"/>
      <c r="AD1025" s="48"/>
      <c r="AE1025" s="48"/>
      <c r="AF1025" s="48"/>
    </row>
    <row r="1026" spans="1:32" s="36" customFormat="1" ht="14.4" x14ac:dyDescent="0.3">
      <c r="A1026" s="32" t="s">
        <v>95</v>
      </c>
      <c r="B1026" s="32" t="s">
        <v>95</v>
      </c>
      <c r="C1026" s="32" t="s">
        <v>95</v>
      </c>
      <c r="D1026" s="32" t="s">
        <v>95</v>
      </c>
      <c r="E1026" s="32" t="s">
        <v>95</v>
      </c>
      <c r="F1026" s="32" t="s">
        <v>95</v>
      </c>
      <c r="G1026" s="32" t="s">
        <v>95</v>
      </c>
      <c r="H1026" s="32" t="s">
        <v>95</v>
      </c>
      <c r="I1026" s="32" t="s">
        <v>95</v>
      </c>
      <c r="J1026" s="32" t="s">
        <v>95</v>
      </c>
      <c r="K1026" s="32" t="s">
        <v>95</v>
      </c>
      <c r="L1026" s="32" t="s">
        <v>95</v>
      </c>
      <c r="M1026" s="48">
        <v>721</v>
      </c>
      <c r="N1026" s="48">
        <v>1</v>
      </c>
      <c r="O1026" s="48" t="s">
        <v>615</v>
      </c>
      <c r="P1026" s="48">
        <v>2003</v>
      </c>
      <c r="Q1026" s="48">
        <v>2004</v>
      </c>
      <c r="R1026" s="49">
        <v>145</v>
      </c>
      <c r="S1026" s="48">
        <v>4</v>
      </c>
      <c r="T1026" s="48">
        <v>0</v>
      </c>
      <c r="U1026" s="48">
        <f t="shared" si="44"/>
        <v>0</v>
      </c>
      <c r="V1026" s="50">
        <f t="shared" si="45"/>
        <v>2</v>
      </c>
      <c r="W1026" s="51">
        <v>1822</v>
      </c>
      <c r="X1026" s="51">
        <v>1888</v>
      </c>
      <c r="Y1026" s="51">
        <v>0</v>
      </c>
      <c r="Z1026" s="48" t="s">
        <v>789</v>
      </c>
      <c r="AA1026" s="50"/>
      <c r="AB1026" s="52"/>
      <c r="AC1026" s="48"/>
      <c r="AD1026" s="48"/>
      <c r="AE1026" s="48"/>
      <c r="AF1026" s="48"/>
    </row>
    <row r="1027" spans="1:32" s="36" customFormat="1" ht="14.4" x14ac:dyDescent="0.3">
      <c r="A1027" s="32" t="s">
        <v>95</v>
      </c>
      <c r="B1027" s="32" t="s">
        <v>95</v>
      </c>
      <c r="C1027" s="32" t="s">
        <v>95</v>
      </c>
      <c r="D1027" s="32" t="s">
        <v>95</v>
      </c>
      <c r="E1027" s="32" t="s">
        <v>95</v>
      </c>
      <c r="F1027" s="32" t="s">
        <v>95</v>
      </c>
      <c r="G1027" s="32" t="s">
        <v>95</v>
      </c>
      <c r="H1027" s="32" t="s">
        <v>95</v>
      </c>
      <c r="I1027" s="32" t="s">
        <v>95</v>
      </c>
      <c r="J1027" s="32" t="s">
        <v>95</v>
      </c>
      <c r="K1027" s="32" t="s">
        <v>95</v>
      </c>
      <c r="L1027" s="32" t="s">
        <v>95</v>
      </c>
      <c r="M1027" s="48">
        <v>728</v>
      </c>
      <c r="N1027" s="48">
        <v>1</v>
      </c>
      <c r="O1027" s="48" t="s">
        <v>346</v>
      </c>
      <c r="P1027" s="48">
        <v>2003</v>
      </c>
      <c r="Q1027" s="48">
        <v>2004</v>
      </c>
      <c r="R1027" s="49">
        <v>184</v>
      </c>
      <c r="S1027" s="48">
        <v>10</v>
      </c>
      <c r="T1027" s="48">
        <v>1</v>
      </c>
      <c r="U1027" s="48">
        <f t="shared" si="44"/>
        <v>0</v>
      </c>
      <c r="V1027" s="50">
        <f t="shared" si="45"/>
        <v>2</v>
      </c>
      <c r="W1027" s="51">
        <v>4931</v>
      </c>
      <c r="X1027" s="51">
        <v>4512</v>
      </c>
      <c r="Y1027" s="51">
        <v>0</v>
      </c>
      <c r="Z1027" s="48" t="s">
        <v>789</v>
      </c>
      <c r="AA1027" s="50"/>
      <c r="AB1027" s="52"/>
      <c r="AC1027" s="48"/>
      <c r="AD1027" s="48"/>
      <c r="AE1027" s="48"/>
      <c r="AF1027" s="48"/>
    </row>
    <row r="1028" spans="1:32" s="36" customFormat="1" ht="14.4" x14ac:dyDescent="0.3">
      <c r="A1028" s="32" t="s">
        <v>95</v>
      </c>
      <c r="B1028" s="32" t="s">
        <v>95</v>
      </c>
      <c r="C1028" s="32" t="s">
        <v>95</v>
      </c>
      <c r="D1028" s="32" t="s">
        <v>95</v>
      </c>
      <c r="E1028" s="32" t="s">
        <v>95</v>
      </c>
      <c r="F1028" s="32" t="s">
        <v>95</v>
      </c>
      <c r="G1028" s="32" t="s">
        <v>95</v>
      </c>
      <c r="H1028" s="32" t="s">
        <v>95</v>
      </c>
      <c r="I1028" s="32" t="s">
        <v>95</v>
      </c>
      <c r="J1028" s="32" t="s">
        <v>95</v>
      </c>
      <c r="K1028" s="32" t="s">
        <v>95</v>
      </c>
      <c r="L1028" s="32" t="s">
        <v>95</v>
      </c>
      <c r="M1028" s="48">
        <v>728</v>
      </c>
      <c r="N1028" s="48">
        <v>1</v>
      </c>
      <c r="O1028" s="48" t="s">
        <v>346</v>
      </c>
      <c r="P1028" s="48">
        <v>2003</v>
      </c>
      <c r="Q1028" s="48">
        <v>2004</v>
      </c>
      <c r="R1028" s="49">
        <v>157</v>
      </c>
      <c r="S1028" s="48">
        <v>10</v>
      </c>
      <c r="T1028" s="48">
        <v>0</v>
      </c>
      <c r="U1028" s="48">
        <f t="shared" si="44"/>
        <v>0</v>
      </c>
      <c r="V1028" s="50">
        <f t="shared" si="45"/>
        <v>2</v>
      </c>
      <c r="W1028" s="51">
        <v>4711</v>
      </c>
      <c r="X1028" s="51">
        <v>4716</v>
      </c>
      <c r="Y1028" s="51">
        <v>0</v>
      </c>
      <c r="Z1028" s="48" t="s">
        <v>798</v>
      </c>
      <c r="AA1028" s="50"/>
      <c r="AB1028" s="52"/>
      <c r="AC1028" s="48"/>
      <c r="AD1028" s="48"/>
      <c r="AE1028" s="48"/>
      <c r="AF1028" s="48"/>
    </row>
    <row r="1029" spans="1:32" s="36" customFormat="1" ht="14.4" x14ac:dyDescent="0.3">
      <c r="A1029" s="32" t="s">
        <v>95</v>
      </c>
      <c r="B1029" s="32" t="s">
        <v>95</v>
      </c>
      <c r="C1029" s="32" t="s">
        <v>95</v>
      </c>
      <c r="D1029" s="32" t="s">
        <v>95</v>
      </c>
      <c r="E1029" s="32" t="s">
        <v>95</v>
      </c>
      <c r="F1029" s="32" t="s">
        <v>95</v>
      </c>
      <c r="G1029" s="32" t="s">
        <v>95</v>
      </c>
      <c r="H1029" s="32" t="s">
        <v>95</v>
      </c>
      <c r="I1029" s="32" t="s">
        <v>95</v>
      </c>
      <c r="J1029" s="32" t="s">
        <v>95</v>
      </c>
      <c r="K1029" s="32" t="s">
        <v>95</v>
      </c>
      <c r="L1029" s="32" t="s">
        <v>95</v>
      </c>
      <c r="M1029" s="48">
        <v>742</v>
      </c>
      <c r="N1029" s="48">
        <v>1</v>
      </c>
      <c r="O1029" s="48" t="s">
        <v>348</v>
      </c>
      <c r="P1029" s="48">
        <v>2003</v>
      </c>
      <c r="Q1029" s="48">
        <v>2004</v>
      </c>
      <c r="R1029" s="49">
        <v>210</v>
      </c>
      <c r="S1029" s="48">
        <v>4</v>
      </c>
      <c r="T1029" s="48">
        <v>1</v>
      </c>
      <c r="U1029" s="48">
        <f t="shared" si="44"/>
        <v>0</v>
      </c>
      <c r="V1029" s="50">
        <f t="shared" si="45"/>
        <v>3</v>
      </c>
      <c r="W1029" s="51">
        <v>9737</v>
      </c>
      <c r="X1029" s="51">
        <v>8967</v>
      </c>
      <c r="Y1029" s="51">
        <v>0</v>
      </c>
      <c r="Z1029" s="48" t="s">
        <v>789</v>
      </c>
      <c r="AA1029" s="50"/>
      <c r="AB1029" s="52"/>
      <c r="AC1029" s="48"/>
      <c r="AD1029" s="48"/>
      <c r="AE1029" s="48"/>
      <c r="AF1029" s="48"/>
    </row>
    <row r="1030" spans="1:32" s="36" customFormat="1" ht="14.4" x14ac:dyDescent="0.3">
      <c r="A1030" s="32" t="s">
        <v>95</v>
      </c>
      <c r="B1030" s="32" t="s">
        <v>95</v>
      </c>
      <c r="C1030" s="32" t="s">
        <v>95</v>
      </c>
      <c r="D1030" s="32" t="s">
        <v>95</v>
      </c>
      <c r="E1030" s="32" t="s">
        <v>95</v>
      </c>
      <c r="F1030" s="32" t="s">
        <v>95</v>
      </c>
      <c r="G1030" s="32" t="s">
        <v>95</v>
      </c>
      <c r="H1030" s="32" t="s">
        <v>95</v>
      </c>
      <c r="I1030" s="32" t="s">
        <v>95</v>
      </c>
      <c r="J1030" s="32" t="s">
        <v>95</v>
      </c>
      <c r="K1030" s="32" t="s">
        <v>95</v>
      </c>
      <c r="L1030" s="32" t="s">
        <v>95</v>
      </c>
      <c r="M1030" s="48">
        <v>742</v>
      </c>
      <c r="N1030" s="48">
        <v>1</v>
      </c>
      <c r="O1030" s="48" t="s">
        <v>348</v>
      </c>
      <c r="P1030" s="48">
        <v>2003</v>
      </c>
      <c r="Q1030" s="48">
        <v>2004</v>
      </c>
      <c r="R1030" s="49">
        <v>170</v>
      </c>
      <c r="S1030" s="48">
        <v>4</v>
      </c>
      <c r="T1030" s="48">
        <v>1</v>
      </c>
      <c r="U1030" s="48">
        <f t="shared" si="44"/>
        <v>0</v>
      </c>
      <c r="V1030" s="50">
        <f t="shared" si="45"/>
        <v>2</v>
      </c>
      <c r="W1030" s="51">
        <v>9616</v>
      </c>
      <c r="X1030" s="51">
        <v>8385</v>
      </c>
      <c r="Y1030" s="51">
        <v>0</v>
      </c>
      <c r="Z1030" s="48" t="s">
        <v>789</v>
      </c>
      <c r="AA1030" s="50"/>
      <c r="AB1030" s="52"/>
      <c r="AC1030" s="48"/>
      <c r="AD1030" s="48"/>
      <c r="AE1030" s="48"/>
      <c r="AF1030" s="48"/>
    </row>
    <row r="1031" spans="1:32" s="36" customFormat="1" ht="14.4" x14ac:dyDescent="0.3">
      <c r="A1031" s="32" t="s">
        <v>95</v>
      </c>
      <c r="B1031" s="32" t="s">
        <v>95</v>
      </c>
      <c r="C1031" s="32" t="s">
        <v>95</v>
      </c>
      <c r="D1031" s="32" t="s">
        <v>95</v>
      </c>
      <c r="E1031" s="32" t="s">
        <v>95</v>
      </c>
      <c r="F1031" s="32" t="s">
        <v>95</v>
      </c>
      <c r="G1031" s="32" t="s">
        <v>95</v>
      </c>
      <c r="H1031" s="32" t="s">
        <v>95</v>
      </c>
      <c r="I1031" s="32" t="s">
        <v>95</v>
      </c>
      <c r="J1031" s="32" t="s">
        <v>95</v>
      </c>
      <c r="K1031" s="32" t="s">
        <v>95</v>
      </c>
      <c r="L1031" s="32" t="s">
        <v>95</v>
      </c>
      <c r="M1031" s="48">
        <v>742</v>
      </c>
      <c r="N1031" s="48">
        <v>1</v>
      </c>
      <c r="O1031" s="48" t="s">
        <v>348</v>
      </c>
      <c r="P1031" s="48">
        <v>2003</v>
      </c>
      <c r="Q1031" s="48">
        <v>2004</v>
      </c>
      <c r="R1031" s="49">
        <v>41</v>
      </c>
      <c r="S1031" s="48">
        <v>4</v>
      </c>
      <c r="T1031" s="48">
        <v>1</v>
      </c>
      <c r="U1031" s="48">
        <f t="shared" si="44"/>
        <v>0</v>
      </c>
      <c r="V1031" s="50">
        <f t="shared" si="45"/>
        <v>1</v>
      </c>
      <c r="W1031" s="51">
        <v>9085</v>
      </c>
      <c r="X1031" s="51">
        <v>8833</v>
      </c>
      <c r="Y1031" s="51">
        <v>0</v>
      </c>
      <c r="Z1031" s="48" t="s">
        <v>789</v>
      </c>
      <c r="AA1031" s="50"/>
      <c r="AB1031" s="52"/>
      <c r="AC1031" s="48"/>
      <c r="AD1031" s="48"/>
      <c r="AE1031" s="48"/>
      <c r="AF1031" s="48"/>
    </row>
    <row r="1032" spans="1:32" s="36" customFormat="1" ht="14.4" x14ac:dyDescent="0.3">
      <c r="A1032" s="32" t="s">
        <v>95</v>
      </c>
      <c r="B1032" s="32" t="s">
        <v>95</v>
      </c>
      <c r="C1032" s="32" t="s">
        <v>95</v>
      </c>
      <c r="D1032" s="32" t="s">
        <v>95</v>
      </c>
      <c r="E1032" s="32" t="s">
        <v>95</v>
      </c>
      <c r="F1032" s="32" t="s">
        <v>95</v>
      </c>
      <c r="G1032" s="32" t="s">
        <v>95</v>
      </c>
      <c r="H1032" s="32" t="s">
        <v>95</v>
      </c>
      <c r="I1032" s="32" t="s">
        <v>95</v>
      </c>
      <c r="J1032" s="32" t="s">
        <v>95</v>
      </c>
      <c r="K1032" s="32" t="s">
        <v>95</v>
      </c>
      <c r="L1032" s="32" t="s">
        <v>95</v>
      </c>
      <c r="M1032" s="48">
        <v>742</v>
      </c>
      <c r="N1032" s="48">
        <v>1</v>
      </c>
      <c r="O1032" s="48" t="s">
        <v>348</v>
      </c>
      <c r="P1032" s="48">
        <v>2003</v>
      </c>
      <c r="Q1032" s="48">
        <v>2004</v>
      </c>
      <c r="R1032" s="49">
        <v>33</v>
      </c>
      <c r="S1032" s="48">
        <v>4</v>
      </c>
      <c r="T1032" s="48">
        <v>1</v>
      </c>
      <c r="U1032" s="48">
        <f t="shared" si="44"/>
        <v>0</v>
      </c>
      <c r="V1032" s="50">
        <f t="shared" si="45"/>
        <v>1</v>
      </c>
      <c r="W1032" s="51">
        <v>8988</v>
      </c>
      <c r="X1032" s="51">
        <v>8914</v>
      </c>
      <c r="Y1032" s="51">
        <v>0</v>
      </c>
      <c r="Z1032" s="48" t="s">
        <v>789</v>
      </c>
      <c r="AA1032" s="50"/>
      <c r="AB1032" s="52"/>
      <c r="AC1032" s="48"/>
      <c r="AD1032" s="48"/>
      <c r="AE1032" s="48"/>
      <c r="AF1032" s="48"/>
    </row>
    <row r="1033" spans="1:32" s="36" customFormat="1" ht="14.4" x14ac:dyDescent="0.3">
      <c r="A1033" s="32" t="s">
        <v>95</v>
      </c>
      <c r="B1033" s="32" t="s">
        <v>95</v>
      </c>
      <c r="C1033" s="32" t="s">
        <v>95</v>
      </c>
      <c r="D1033" s="32" t="s">
        <v>95</v>
      </c>
      <c r="E1033" s="32" t="s">
        <v>95</v>
      </c>
      <c r="F1033" s="32" t="s">
        <v>95</v>
      </c>
      <c r="G1033" s="32" t="s">
        <v>95</v>
      </c>
      <c r="H1033" s="32" t="s">
        <v>95</v>
      </c>
      <c r="I1033" s="32" t="s">
        <v>95</v>
      </c>
      <c r="J1033" s="32" t="s">
        <v>95</v>
      </c>
      <c r="K1033" s="32" t="s">
        <v>95</v>
      </c>
      <c r="L1033" s="32" t="s">
        <v>95</v>
      </c>
      <c r="M1033" s="48">
        <v>742</v>
      </c>
      <c r="N1033" s="48">
        <v>1</v>
      </c>
      <c r="O1033" s="48" t="s">
        <v>348</v>
      </c>
      <c r="P1033" s="48">
        <v>2003</v>
      </c>
      <c r="Q1033" s="48">
        <v>2004</v>
      </c>
      <c r="R1033" s="49">
        <v>25</v>
      </c>
      <c r="S1033" s="48">
        <v>4</v>
      </c>
      <c r="T1033" s="48">
        <v>0</v>
      </c>
      <c r="U1033" s="48">
        <f t="shared" ref="U1033:U1096" si="46">MAX(0,MIN(1,Q1033-P1033-1))</f>
        <v>0</v>
      </c>
      <c r="V1033" s="50">
        <f t="shared" ref="V1033:V1096" si="47">MAX(1,MIN(10,INT(R1033/100)+1))</f>
        <v>1</v>
      </c>
      <c r="W1033" s="51">
        <v>8914</v>
      </c>
      <c r="X1033" s="51">
        <v>8959</v>
      </c>
      <c r="Y1033" s="51">
        <v>0</v>
      </c>
      <c r="Z1033" s="48" t="s">
        <v>789</v>
      </c>
      <c r="AA1033" s="50"/>
      <c r="AB1033" s="52"/>
      <c r="AC1033" s="48"/>
      <c r="AD1033" s="48"/>
      <c r="AE1033" s="48"/>
      <c r="AF1033" s="48"/>
    </row>
    <row r="1034" spans="1:32" s="36" customFormat="1" ht="14.4" x14ac:dyDescent="0.3">
      <c r="A1034" s="32" t="s">
        <v>95</v>
      </c>
      <c r="B1034" s="32" t="s">
        <v>95</v>
      </c>
      <c r="C1034" s="32" t="s">
        <v>95</v>
      </c>
      <c r="D1034" s="32" t="s">
        <v>95</v>
      </c>
      <c r="E1034" s="32" t="s">
        <v>95</v>
      </c>
      <c r="F1034" s="32" t="s">
        <v>95</v>
      </c>
      <c r="G1034" s="32" t="s">
        <v>95</v>
      </c>
      <c r="H1034" s="32" t="s">
        <v>95</v>
      </c>
      <c r="I1034" s="32" t="s">
        <v>95</v>
      </c>
      <c r="J1034" s="32" t="s">
        <v>95</v>
      </c>
      <c r="K1034" s="32" t="s">
        <v>95</v>
      </c>
      <c r="L1034" s="32" t="s">
        <v>95</v>
      </c>
      <c r="M1034" s="48">
        <v>743</v>
      </c>
      <c r="N1034" s="48">
        <v>1</v>
      </c>
      <c r="O1034" s="48" t="s">
        <v>458</v>
      </c>
      <c r="P1034" s="48">
        <v>2003</v>
      </c>
      <c r="Q1034" s="48">
        <v>2004</v>
      </c>
      <c r="R1034" s="49">
        <v>650</v>
      </c>
      <c r="S1034" s="48">
        <v>6</v>
      </c>
      <c r="T1034" s="48">
        <v>1</v>
      </c>
      <c r="U1034" s="48">
        <f t="shared" si="46"/>
        <v>0</v>
      </c>
      <c r="V1034" s="50">
        <f t="shared" si="47"/>
        <v>7</v>
      </c>
      <c r="W1034" s="51">
        <v>1010</v>
      </c>
      <c r="X1034" s="51">
        <v>835</v>
      </c>
      <c r="Y1034" s="51">
        <v>0</v>
      </c>
      <c r="Z1034" s="48" t="s">
        <v>789</v>
      </c>
      <c r="AA1034" s="50"/>
      <c r="AB1034" s="52"/>
      <c r="AC1034" s="48"/>
      <c r="AD1034" s="48"/>
      <c r="AE1034" s="48"/>
      <c r="AF1034" s="48"/>
    </row>
    <row r="1035" spans="1:32" s="36" customFormat="1" ht="14.4" x14ac:dyDescent="0.3">
      <c r="A1035" s="32" t="s">
        <v>95</v>
      </c>
      <c r="B1035" s="32" t="s">
        <v>95</v>
      </c>
      <c r="C1035" s="32" t="s">
        <v>95</v>
      </c>
      <c r="D1035" s="32" t="s">
        <v>95</v>
      </c>
      <c r="E1035" s="32" t="s">
        <v>95</v>
      </c>
      <c r="F1035" s="32" t="s">
        <v>95</v>
      </c>
      <c r="G1035" s="32" t="s">
        <v>95</v>
      </c>
      <c r="H1035" s="32" t="s">
        <v>95</v>
      </c>
      <c r="I1035" s="32" t="s">
        <v>95</v>
      </c>
      <c r="J1035" s="32" t="s">
        <v>95</v>
      </c>
      <c r="K1035" s="32" t="s">
        <v>95</v>
      </c>
      <c r="L1035" s="32" t="s">
        <v>95</v>
      </c>
      <c r="M1035" s="48">
        <v>745</v>
      </c>
      <c r="N1035" s="48">
        <v>1</v>
      </c>
      <c r="O1035" s="48" t="s">
        <v>476</v>
      </c>
      <c r="P1035" s="48">
        <v>2003</v>
      </c>
      <c r="Q1035" s="48">
        <v>2004</v>
      </c>
      <c r="R1035" s="49">
        <v>405</v>
      </c>
      <c r="S1035" s="48">
        <v>10</v>
      </c>
      <c r="T1035" s="48">
        <v>1</v>
      </c>
      <c r="U1035" s="48">
        <f t="shared" si="46"/>
        <v>0</v>
      </c>
      <c r="V1035" s="50">
        <f t="shared" si="47"/>
        <v>5</v>
      </c>
      <c r="W1035" s="51">
        <v>1383</v>
      </c>
      <c r="X1035" s="51">
        <v>1026</v>
      </c>
      <c r="Y1035" s="51">
        <v>0</v>
      </c>
      <c r="Z1035" s="32" t="s">
        <v>95</v>
      </c>
      <c r="AA1035" s="50"/>
      <c r="AB1035" s="52"/>
      <c r="AC1035" s="48"/>
      <c r="AD1035" s="48"/>
      <c r="AE1035" s="48"/>
      <c r="AF1035" s="48"/>
    </row>
    <row r="1036" spans="1:32" s="36" customFormat="1" ht="14.4" x14ac:dyDescent="0.3">
      <c r="A1036" s="32" t="s">
        <v>95</v>
      </c>
      <c r="B1036" s="32" t="s">
        <v>95</v>
      </c>
      <c r="C1036" s="32" t="s">
        <v>95</v>
      </c>
      <c r="D1036" s="32" t="s">
        <v>95</v>
      </c>
      <c r="E1036" s="32" t="s">
        <v>95</v>
      </c>
      <c r="F1036" s="32" t="s">
        <v>95</v>
      </c>
      <c r="G1036" s="32" t="s">
        <v>95</v>
      </c>
      <c r="H1036" s="32" t="s">
        <v>95</v>
      </c>
      <c r="I1036" s="32" t="s">
        <v>95</v>
      </c>
      <c r="J1036" s="32" t="s">
        <v>95</v>
      </c>
      <c r="K1036" s="32" t="s">
        <v>95</v>
      </c>
      <c r="L1036" s="32" t="s">
        <v>95</v>
      </c>
      <c r="M1036" s="48">
        <v>775</v>
      </c>
      <c r="N1036" s="48">
        <v>1</v>
      </c>
      <c r="O1036" s="48" t="s">
        <v>459</v>
      </c>
      <c r="P1036" s="48">
        <v>2003</v>
      </c>
      <c r="Q1036" s="48">
        <v>2004</v>
      </c>
      <c r="R1036" s="49">
        <v>400</v>
      </c>
      <c r="S1036" s="48">
        <v>10</v>
      </c>
      <c r="T1036" s="48">
        <v>1</v>
      </c>
      <c r="U1036" s="48">
        <f t="shared" si="46"/>
        <v>0</v>
      </c>
      <c r="V1036" s="50">
        <f t="shared" si="47"/>
        <v>5</v>
      </c>
      <c r="W1036" s="51">
        <v>531</v>
      </c>
      <c r="X1036" s="51">
        <v>467</v>
      </c>
      <c r="Y1036" s="51">
        <v>1</v>
      </c>
      <c r="Z1036" s="32" t="s">
        <v>95</v>
      </c>
      <c r="AA1036" s="50"/>
      <c r="AB1036" s="52"/>
      <c r="AC1036" s="48"/>
      <c r="AD1036" s="48"/>
      <c r="AE1036" s="48"/>
      <c r="AF1036" s="48"/>
    </row>
    <row r="1037" spans="1:32" s="36" customFormat="1" ht="14.4" x14ac:dyDescent="0.3">
      <c r="A1037" s="32" t="s">
        <v>95</v>
      </c>
      <c r="B1037" s="32" t="s">
        <v>95</v>
      </c>
      <c r="C1037" s="32" t="s">
        <v>95</v>
      </c>
      <c r="D1037" s="32" t="s">
        <v>95</v>
      </c>
      <c r="E1037" s="32" t="s">
        <v>95</v>
      </c>
      <c r="F1037" s="32" t="s">
        <v>95</v>
      </c>
      <c r="G1037" s="32" t="s">
        <v>95</v>
      </c>
      <c r="H1037" s="32" t="s">
        <v>95</v>
      </c>
      <c r="I1037" s="32" t="s">
        <v>95</v>
      </c>
      <c r="J1037" s="32" t="s">
        <v>95</v>
      </c>
      <c r="K1037" s="32" t="s">
        <v>95</v>
      </c>
      <c r="L1037" s="32" t="s">
        <v>95</v>
      </c>
      <c r="M1037" s="48">
        <v>803</v>
      </c>
      <c r="N1037" s="48">
        <v>1</v>
      </c>
      <c r="O1037" s="48" t="s">
        <v>616</v>
      </c>
      <c r="P1037" s="48">
        <v>2003</v>
      </c>
      <c r="Q1037" s="48">
        <v>2004</v>
      </c>
      <c r="R1037" s="49">
        <v>600</v>
      </c>
      <c r="S1037" s="48">
        <v>10</v>
      </c>
      <c r="T1037" s="48">
        <v>1</v>
      </c>
      <c r="U1037" s="48">
        <f t="shared" si="46"/>
        <v>0</v>
      </c>
      <c r="V1037" s="50">
        <f t="shared" si="47"/>
        <v>7</v>
      </c>
      <c r="W1037" s="51">
        <v>439</v>
      </c>
      <c r="X1037" s="51">
        <v>156</v>
      </c>
      <c r="Y1037" s="51">
        <v>0</v>
      </c>
      <c r="Z1037" s="48" t="s">
        <v>765</v>
      </c>
      <c r="AA1037" s="50"/>
      <c r="AB1037" s="52"/>
      <c r="AC1037" s="48"/>
      <c r="AD1037" s="48"/>
      <c r="AE1037" s="48"/>
      <c r="AF1037" s="48"/>
    </row>
    <row r="1038" spans="1:32" s="36" customFormat="1" ht="14.4" x14ac:dyDescent="0.3">
      <c r="A1038" s="32" t="s">
        <v>95</v>
      </c>
      <c r="B1038" s="32" t="s">
        <v>95</v>
      </c>
      <c r="C1038" s="32" t="s">
        <v>95</v>
      </c>
      <c r="D1038" s="32" t="s">
        <v>95</v>
      </c>
      <c r="E1038" s="32" t="s">
        <v>95</v>
      </c>
      <c r="F1038" s="32" t="s">
        <v>95</v>
      </c>
      <c r="G1038" s="32" t="s">
        <v>95</v>
      </c>
      <c r="H1038" s="32" t="s">
        <v>95</v>
      </c>
      <c r="I1038" s="32" t="s">
        <v>95</v>
      </c>
      <c r="J1038" s="32" t="s">
        <v>95</v>
      </c>
      <c r="K1038" s="32" t="s">
        <v>95</v>
      </c>
      <c r="L1038" s="32" t="s">
        <v>95</v>
      </c>
      <c r="M1038" s="48">
        <v>813</v>
      </c>
      <c r="N1038" s="48">
        <v>1</v>
      </c>
      <c r="O1038" s="48" t="s">
        <v>352</v>
      </c>
      <c r="P1038" s="48">
        <v>2003</v>
      </c>
      <c r="Q1038" s="48">
        <v>2004</v>
      </c>
      <c r="R1038" s="49">
        <v>600</v>
      </c>
      <c r="S1038" s="48">
        <v>4</v>
      </c>
      <c r="T1038" s="48">
        <v>1</v>
      </c>
      <c r="U1038" s="48">
        <f t="shared" si="46"/>
        <v>0</v>
      </c>
      <c r="V1038" s="50">
        <f t="shared" si="47"/>
        <v>7</v>
      </c>
      <c r="W1038" s="51">
        <v>1301</v>
      </c>
      <c r="X1038" s="51">
        <v>998</v>
      </c>
      <c r="Y1038" s="51">
        <v>0</v>
      </c>
      <c r="Z1038" s="48" t="s">
        <v>799</v>
      </c>
      <c r="AA1038" s="50"/>
      <c r="AB1038" s="52"/>
      <c r="AC1038" s="48"/>
      <c r="AD1038" s="48"/>
      <c r="AE1038" s="48"/>
      <c r="AF1038" s="48"/>
    </row>
    <row r="1039" spans="1:32" s="36" customFormat="1" ht="14.4" x14ac:dyDescent="0.3">
      <c r="A1039" s="32" t="s">
        <v>95</v>
      </c>
      <c r="B1039" s="32" t="s">
        <v>95</v>
      </c>
      <c r="C1039" s="32" t="s">
        <v>95</v>
      </c>
      <c r="D1039" s="32" t="s">
        <v>95</v>
      </c>
      <c r="E1039" s="32" t="s">
        <v>95</v>
      </c>
      <c r="F1039" s="32" t="s">
        <v>95</v>
      </c>
      <c r="G1039" s="32" t="s">
        <v>95</v>
      </c>
      <c r="H1039" s="32" t="s">
        <v>95</v>
      </c>
      <c r="I1039" s="32" t="s">
        <v>95</v>
      </c>
      <c r="J1039" s="32" t="s">
        <v>95</v>
      </c>
      <c r="K1039" s="32" t="s">
        <v>95</v>
      </c>
      <c r="L1039" s="32" t="s">
        <v>95</v>
      </c>
      <c r="M1039" s="48">
        <v>820</v>
      </c>
      <c r="N1039" s="48">
        <v>1</v>
      </c>
      <c r="O1039" s="48" t="s">
        <v>353</v>
      </c>
      <c r="P1039" s="48">
        <v>2003</v>
      </c>
      <c r="Q1039" s="48">
        <v>2004</v>
      </c>
      <c r="R1039" s="49">
        <v>600</v>
      </c>
      <c r="S1039" s="48">
        <v>10</v>
      </c>
      <c r="T1039" s="48">
        <v>0</v>
      </c>
      <c r="U1039" s="48">
        <f t="shared" si="46"/>
        <v>0</v>
      </c>
      <c r="V1039" s="50">
        <f t="shared" si="47"/>
        <v>7</v>
      </c>
      <c r="W1039" s="51">
        <v>270</v>
      </c>
      <c r="X1039" s="51">
        <v>389</v>
      </c>
      <c r="Y1039" s="51">
        <v>0</v>
      </c>
      <c r="Z1039" s="32" t="s">
        <v>95</v>
      </c>
      <c r="AA1039" s="50"/>
      <c r="AB1039" s="52"/>
      <c r="AC1039" s="48"/>
      <c r="AD1039" s="48"/>
      <c r="AE1039" s="48"/>
      <c r="AF1039" s="48"/>
    </row>
    <row r="1040" spans="1:32" s="36" customFormat="1" ht="14.4" x14ac:dyDescent="0.3">
      <c r="A1040" s="32" t="s">
        <v>95</v>
      </c>
      <c r="B1040" s="32" t="s">
        <v>95</v>
      </c>
      <c r="C1040" s="32" t="s">
        <v>95</v>
      </c>
      <c r="D1040" s="32" t="s">
        <v>95</v>
      </c>
      <c r="E1040" s="32" t="s">
        <v>95</v>
      </c>
      <c r="F1040" s="32" t="s">
        <v>95</v>
      </c>
      <c r="G1040" s="32" t="s">
        <v>95</v>
      </c>
      <c r="H1040" s="32" t="s">
        <v>95</v>
      </c>
      <c r="I1040" s="32" t="s">
        <v>95</v>
      </c>
      <c r="J1040" s="32" t="s">
        <v>95</v>
      </c>
      <c r="K1040" s="32" t="s">
        <v>95</v>
      </c>
      <c r="L1040" s="32" t="s">
        <v>95</v>
      </c>
      <c r="M1040" s="48">
        <v>829</v>
      </c>
      <c r="N1040" s="48">
        <v>1</v>
      </c>
      <c r="O1040" s="48" t="s">
        <v>436</v>
      </c>
      <c r="P1040" s="48">
        <v>2003</v>
      </c>
      <c r="Q1040" s="48">
        <v>2004</v>
      </c>
      <c r="R1040" s="49">
        <v>355</v>
      </c>
      <c r="S1040" s="48">
        <v>6</v>
      </c>
      <c r="T1040" s="48">
        <v>1</v>
      </c>
      <c r="U1040" s="48">
        <f t="shared" si="46"/>
        <v>0</v>
      </c>
      <c r="V1040" s="50">
        <f t="shared" si="47"/>
        <v>4</v>
      </c>
      <c r="W1040" s="51">
        <v>2782</v>
      </c>
      <c r="X1040" s="51">
        <v>1056</v>
      </c>
      <c r="Y1040" s="51">
        <v>0</v>
      </c>
      <c r="Z1040" s="32" t="s">
        <v>95</v>
      </c>
      <c r="AA1040" s="50"/>
      <c r="AB1040" s="52"/>
      <c r="AC1040" s="48"/>
      <c r="AD1040" s="48"/>
      <c r="AE1040" s="48"/>
      <c r="AF1040" s="48"/>
    </row>
    <row r="1041" spans="1:32" s="36" customFormat="1" ht="14.4" x14ac:dyDescent="0.3">
      <c r="A1041" s="32" t="s">
        <v>95</v>
      </c>
      <c r="B1041" s="32" t="s">
        <v>95</v>
      </c>
      <c r="C1041" s="32" t="s">
        <v>95</v>
      </c>
      <c r="D1041" s="32" t="s">
        <v>95</v>
      </c>
      <c r="E1041" s="32" t="s">
        <v>95</v>
      </c>
      <c r="F1041" s="32" t="s">
        <v>95</v>
      </c>
      <c r="G1041" s="32" t="s">
        <v>95</v>
      </c>
      <c r="H1041" s="32" t="s">
        <v>95</v>
      </c>
      <c r="I1041" s="32" t="s">
        <v>95</v>
      </c>
      <c r="J1041" s="32" t="s">
        <v>95</v>
      </c>
      <c r="K1041" s="32" t="s">
        <v>95</v>
      </c>
      <c r="L1041" s="32" t="s">
        <v>95</v>
      </c>
      <c r="M1041" s="48">
        <v>829</v>
      </c>
      <c r="N1041" s="48">
        <v>1</v>
      </c>
      <c r="O1041" s="48" t="s">
        <v>436</v>
      </c>
      <c r="P1041" s="48">
        <v>2003</v>
      </c>
      <c r="Q1041" s="48">
        <v>2004</v>
      </c>
      <c r="R1041" s="49">
        <v>255</v>
      </c>
      <c r="S1041" s="48">
        <v>6</v>
      </c>
      <c r="T1041" s="48">
        <v>1</v>
      </c>
      <c r="U1041" s="48">
        <f t="shared" si="46"/>
        <v>0</v>
      </c>
      <c r="V1041" s="50">
        <f t="shared" si="47"/>
        <v>3</v>
      </c>
      <c r="W1041" s="51">
        <v>2306</v>
      </c>
      <c r="X1041" s="51">
        <v>1487</v>
      </c>
      <c r="Y1041" s="51">
        <v>0</v>
      </c>
      <c r="Z1041" s="48" t="s">
        <v>789</v>
      </c>
      <c r="AA1041" s="50"/>
      <c r="AB1041" s="52"/>
      <c r="AC1041" s="48"/>
      <c r="AD1041" s="48"/>
      <c r="AE1041" s="48"/>
      <c r="AF1041" s="48"/>
    </row>
    <row r="1042" spans="1:32" s="36" customFormat="1" ht="14.4" x14ac:dyDescent="0.3">
      <c r="A1042" s="32" t="s">
        <v>95</v>
      </c>
      <c r="B1042" s="32" t="s">
        <v>95</v>
      </c>
      <c r="C1042" s="32" t="s">
        <v>95</v>
      </c>
      <c r="D1042" s="32" t="s">
        <v>95</v>
      </c>
      <c r="E1042" s="32" t="s">
        <v>95</v>
      </c>
      <c r="F1042" s="32" t="s">
        <v>95</v>
      </c>
      <c r="G1042" s="32" t="s">
        <v>95</v>
      </c>
      <c r="H1042" s="32" t="s">
        <v>95</v>
      </c>
      <c r="I1042" s="32" t="s">
        <v>95</v>
      </c>
      <c r="J1042" s="32" t="s">
        <v>95</v>
      </c>
      <c r="K1042" s="32" t="s">
        <v>95</v>
      </c>
      <c r="L1042" s="32" t="s">
        <v>95</v>
      </c>
      <c r="M1042" s="48">
        <v>831</v>
      </c>
      <c r="N1042" s="48">
        <v>1</v>
      </c>
      <c r="O1042" s="48" t="s">
        <v>354</v>
      </c>
      <c r="P1042" s="48">
        <v>2003</v>
      </c>
      <c r="Q1042" s="48">
        <v>2004</v>
      </c>
      <c r="R1042" s="49">
        <v>223</v>
      </c>
      <c r="S1042" s="48">
        <v>5</v>
      </c>
      <c r="T1042" s="48">
        <v>0</v>
      </c>
      <c r="U1042" s="48">
        <f t="shared" si="46"/>
        <v>0</v>
      </c>
      <c r="V1042" s="50">
        <f t="shared" si="47"/>
        <v>3</v>
      </c>
      <c r="W1042" s="51">
        <v>3662</v>
      </c>
      <c r="X1042" s="51">
        <v>5121</v>
      </c>
      <c r="Y1042" s="51">
        <v>0</v>
      </c>
      <c r="Z1042" s="48" t="s">
        <v>789</v>
      </c>
      <c r="AA1042" s="50"/>
      <c r="AB1042" s="52"/>
      <c r="AC1042" s="48"/>
      <c r="AD1042" s="48"/>
      <c r="AE1042" s="48"/>
      <c r="AF1042" s="48"/>
    </row>
    <row r="1043" spans="1:32" s="36" customFormat="1" ht="14.4" x14ac:dyDescent="0.3">
      <c r="A1043" s="32" t="s">
        <v>95</v>
      </c>
      <c r="B1043" s="32" t="s">
        <v>95</v>
      </c>
      <c r="C1043" s="32" t="s">
        <v>95</v>
      </c>
      <c r="D1043" s="32" t="s">
        <v>95</v>
      </c>
      <c r="E1043" s="32" t="s">
        <v>95</v>
      </c>
      <c r="F1043" s="32" t="s">
        <v>95</v>
      </c>
      <c r="G1043" s="32" t="s">
        <v>95</v>
      </c>
      <c r="H1043" s="32" t="s">
        <v>95</v>
      </c>
      <c r="I1043" s="32" t="s">
        <v>95</v>
      </c>
      <c r="J1043" s="32" t="s">
        <v>95</v>
      </c>
      <c r="K1043" s="32" t="s">
        <v>95</v>
      </c>
      <c r="L1043" s="32" t="s">
        <v>95</v>
      </c>
      <c r="M1043" s="48">
        <v>833</v>
      </c>
      <c r="N1043" s="48">
        <v>1</v>
      </c>
      <c r="O1043" s="48" t="s">
        <v>617</v>
      </c>
      <c r="P1043" s="48">
        <v>2003</v>
      </c>
      <c r="Q1043" s="48">
        <v>2004</v>
      </c>
      <c r="R1043" s="49">
        <v>164.38</v>
      </c>
      <c r="S1043" s="48">
        <v>10</v>
      </c>
      <c r="T1043" s="48">
        <v>1</v>
      </c>
      <c r="U1043" s="48">
        <f t="shared" si="46"/>
        <v>0</v>
      </c>
      <c r="V1043" s="50">
        <f t="shared" si="47"/>
        <v>2</v>
      </c>
      <c r="W1043" s="51">
        <v>7382</v>
      </c>
      <c r="X1043" s="51">
        <v>5193</v>
      </c>
      <c r="Y1043" s="51">
        <v>0</v>
      </c>
      <c r="Z1043" s="32" t="s">
        <v>95</v>
      </c>
      <c r="AA1043" s="50"/>
      <c r="AB1043" s="52"/>
      <c r="AC1043" s="48"/>
      <c r="AD1043" s="48"/>
      <c r="AE1043" s="48"/>
      <c r="AF1043" s="48"/>
    </row>
    <row r="1044" spans="1:32" s="36" customFormat="1" ht="14.4" x14ac:dyDescent="0.3">
      <c r="A1044" s="32" t="s">
        <v>95</v>
      </c>
      <c r="B1044" s="32" t="s">
        <v>95</v>
      </c>
      <c r="C1044" s="32" t="s">
        <v>95</v>
      </c>
      <c r="D1044" s="32" t="s">
        <v>95</v>
      </c>
      <c r="E1044" s="32" t="s">
        <v>95</v>
      </c>
      <c r="F1044" s="32" t="s">
        <v>95</v>
      </c>
      <c r="G1044" s="32" t="s">
        <v>95</v>
      </c>
      <c r="H1044" s="32" t="s">
        <v>95</v>
      </c>
      <c r="I1044" s="32" t="s">
        <v>95</v>
      </c>
      <c r="J1044" s="32" t="s">
        <v>95</v>
      </c>
      <c r="K1044" s="32" t="s">
        <v>95</v>
      </c>
      <c r="L1044" s="32" t="s">
        <v>95</v>
      </c>
      <c r="M1044" s="48">
        <v>881</v>
      </c>
      <c r="N1044" s="48">
        <v>1</v>
      </c>
      <c r="O1044" s="48" t="s">
        <v>359</v>
      </c>
      <c r="P1044" s="48">
        <v>2003</v>
      </c>
      <c r="Q1044" s="48">
        <v>2004</v>
      </c>
      <c r="R1044" s="49">
        <v>237.31</v>
      </c>
      <c r="S1044" s="48">
        <v>10</v>
      </c>
      <c r="T1044" s="48">
        <v>0</v>
      </c>
      <c r="U1044" s="48">
        <f t="shared" si="46"/>
        <v>0</v>
      </c>
      <c r="V1044" s="50">
        <f t="shared" si="47"/>
        <v>3</v>
      </c>
      <c r="W1044" s="51">
        <v>310</v>
      </c>
      <c r="X1044" s="51">
        <v>323</v>
      </c>
      <c r="Y1044" s="51">
        <v>0</v>
      </c>
      <c r="Z1044" s="48" t="s">
        <v>789</v>
      </c>
      <c r="AA1044" s="50"/>
      <c r="AB1044" s="52"/>
      <c r="AC1044" s="48"/>
      <c r="AD1044" s="48"/>
      <c r="AE1044" s="48"/>
      <c r="AF1044" s="48"/>
    </row>
    <row r="1045" spans="1:32" s="36" customFormat="1" ht="14.4" x14ac:dyDescent="0.3">
      <c r="A1045" s="32" t="s">
        <v>95</v>
      </c>
      <c r="B1045" s="32" t="s">
        <v>95</v>
      </c>
      <c r="C1045" s="32" t="s">
        <v>95</v>
      </c>
      <c r="D1045" s="32" t="s">
        <v>95</v>
      </c>
      <c r="E1045" s="32" t="s">
        <v>95</v>
      </c>
      <c r="F1045" s="32" t="s">
        <v>95</v>
      </c>
      <c r="G1045" s="32" t="s">
        <v>95</v>
      </c>
      <c r="H1045" s="32" t="s">
        <v>95</v>
      </c>
      <c r="I1045" s="32" t="s">
        <v>95</v>
      </c>
      <c r="J1045" s="32" t="s">
        <v>95</v>
      </c>
      <c r="K1045" s="32" t="s">
        <v>95</v>
      </c>
      <c r="L1045" s="32" t="s">
        <v>95</v>
      </c>
      <c r="M1045" s="48">
        <v>883</v>
      </c>
      <c r="N1045" s="48">
        <v>1</v>
      </c>
      <c r="O1045" s="48" t="s">
        <v>361</v>
      </c>
      <c r="P1045" s="48">
        <v>2003</v>
      </c>
      <c r="Q1045" s="48">
        <v>2004</v>
      </c>
      <c r="R1045" s="49">
        <v>592</v>
      </c>
      <c r="S1045" s="48">
        <v>10</v>
      </c>
      <c r="T1045" s="48">
        <v>0</v>
      </c>
      <c r="U1045" s="48">
        <f t="shared" si="46"/>
        <v>0</v>
      </c>
      <c r="V1045" s="50">
        <f t="shared" si="47"/>
        <v>6</v>
      </c>
      <c r="W1045" s="51">
        <v>584</v>
      </c>
      <c r="X1045" s="51">
        <v>942</v>
      </c>
      <c r="Y1045" s="51">
        <v>0</v>
      </c>
      <c r="Z1045" s="48" t="s">
        <v>788</v>
      </c>
      <c r="AA1045" s="50"/>
      <c r="AB1045" s="52"/>
      <c r="AC1045" s="48"/>
      <c r="AD1045" s="48"/>
      <c r="AE1045" s="48"/>
      <c r="AF1045" s="48"/>
    </row>
    <row r="1046" spans="1:32" s="36" customFormat="1" ht="14.4" x14ac:dyDescent="0.3">
      <c r="A1046" s="32" t="s">
        <v>95</v>
      </c>
      <c r="B1046" s="32" t="s">
        <v>95</v>
      </c>
      <c r="C1046" s="32" t="s">
        <v>95</v>
      </c>
      <c r="D1046" s="32" t="s">
        <v>95</v>
      </c>
      <c r="E1046" s="32" t="s">
        <v>95</v>
      </c>
      <c r="F1046" s="32" t="s">
        <v>95</v>
      </c>
      <c r="G1046" s="32" t="s">
        <v>95</v>
      </c>
      <c r="H1046" s="32" t="s">
        <v>95</v>
      </c>
      <c r="I1046" s="32" t="s">
        <v>95</v>
      </c>
      <c r="J1046" s="32" t="s">
        <v>95</v>
      </c>
      <c r="K1046" s="32" t="s">
        <v>95</v>
      </c>
      <c r="L1046" s="32" t="s">
        <v>95</v>
      </c>
      <c r="M1046" s="48">
        <v>885</v>
      </c>
      <c r="N1046" s="48">
        <v>1</v>
      </c>
      <c r="O1046" s="48" t="s">
        <v>362</v>
      </c>
      <c r="P1046" s="48">
        <v>2003</v>
      </c>
      <c r="Q1046" s="48">
        <v>2004</v>
      </c>
      <c r="R1046" s="49">
        <v>500</v>
      </c>
      <c r="S1046" s="48">
        <v>10</v>
      </c>
      <c r="T1046" s="48">
        <v>0</v>
      </c>
      <c r="U1046" s="48">
        <f t="shared" si="46"/>
        <v>0</v>
      </c>
      <c r="V1046" s="50">
        <f t="shared" si="47"/>
        <v>6</v>
      </c>
      <c r="W1046" s="51">
        <v>1329</v>
      </c>
      <c r="X1046" s="51">
        <v>1612</v>
      </c>
      <c r="Y1046" s="51">
        <v>0</v>
      </c>
      <c r="Z1046" s="32" t="s">
        <v>95</v>
      </c>
      <c r="AA1046" s="50"/>
      <c r="AB1046" s="52"/>
      <c r="AC1046" s="48"/>
      <c r="AD1046" s="48"/>
      <c r="AE1046" s="48"/>
      <c r="AF1046" s="48"/>
    </row>
    <row r="1047" spans="1:32" s="36" customFormat="1" ht="14.4" x14ac:dyDescent="0.3">
      <c r="A1047" s="32" t="s">
        <v>95</v>
      </c>
      <c r="B1047" s="32" t="s">
        <v>95</v>
      </c>
      <c r="C1047" s="32" t="s">
        <v>95</v>
      </c>
      <c r="D1047" s="32" t="s">
        <v>95</v>
      </c>
      <c r="E1047" s="32" t="s">
        <v>95</v>
      </c>
      <c r="F1047" s="32" t="s">
        <v>95</v>
      </c>
      <c r="G1047" s="32" t="s">
        <v>95</v>
      </c>
      <c r="H1047" s="32" t="s">
        <v>95</v>
      </c>
      <c r="I1047" s="32" t="s">
        <v>95</v>
      </c>
      <c r="J1047" s="32" t="s">
        <v>95</v>
      </c>
      <c r="K1047" s="32" t="s">
        <v>95</v>
      </c>
      <c r="L1047" s="32" t="s">
        <v>95</v>
      </c>
      <c r="M1047" s="48">
        <v>891</v>
      </c>
      <c r="N1047" s="48">
        <v>1</v>
      </c>
      <c r="O1047" s="48" t="s">
        <v>363</v>
      </c>
      <c r="P1047" s="48">
        <v>2003</v>
      </c>
      <c r="Q1047" s="48">
        <v>2004</v>
      </c>
      <c r="R1047" s="49">
        <v>279</v>
      </c>
      <c r="S1047" s="48">
        <v>8</v>
      </c>
      <c r="T1047" s="48">
        <v>1</v>
      </c>
      <c r="U1047" s="48">
        <f t="shared" si="46"/>
        <v>0</v>
      </c>
      <c r="V1047" s="50">
        <f t="shared" si="47"/>
        <v>3</v>
      </c>
      <c r="W1047" s="51">
        <v>375</v>
      </c>
      <c r="X1047" s="51">
        <v>171</v>
      </c>
      <c r="Y1047" s="51">
        <v>0</v>
      </c>
      <c r="Z1047" s="32" t="s">
        <v>95</v>
      </c>
      <c r="AA1047" s="50"/>
      <c r="AB1047" s="52"/>
      <c r="AC1047" s="48"/>
      <c r="AD1047" s="48"/>
      <c r="AE1047" s="48"/>
      <c r="AF1047" s="48"/>
    </row>
    <row r="1048" spans="1:32" s="36" customFormat="1" ht="14.4" x14ac:dyDescent="0.3">
      <c r="A1048" s="32" t="s">
        <v>95</v>
      </c>
      <c r="B1048" s="32" t="s">
        <v>95</v>
      </c>
      <c r="C1048" s="32" t="s">
        <v>95</v>
      </c>
      <c r="D1048" s="32" t="s">
        <v>95</v>
      </c>
      <c r="E1048" s="32" t="s">
        <v>95</v>
      </c>
      <c r="F1048" s="32" t="s">
        <v>95</v>
      </c>
      <c r="G1048" s="32" t="s">
        <v>95</v>
      </c>
      <c r="H1048" s="32" t="s">
        <v>95</v>
      </c>
      <c r="I1048" s="32" t="s">
        <v>95</v>
      </c>
      <c r="J1048" s="32" t="s">
        <v>95</v>
      </c>
      <c r="K1048" s="32" t="s">
        <v>95</v>
      </c>
      <c r="L1048" s="32" t="s">
        <v>95</v>
      </c>
      <c r="M1048" s="48">
        <v>2125</v>
      </c>
      <c r="N1048" s="48">
        <v>1</v>
      </c>
      <c r="O1048" s="48" t="s">
        <v>364</v>
      </c>
      <c r="P1048" s="48">
        <v>2003</v>
      </c>
      <c r="Q1048" s="48">
        <v>2004</v>
      </c>
      <c r="R1048" s="49">
        <v>350</v>
      </c>
      <c r="S1048" s="48">
        <v>10</v>
      </c>
      <c r="T1048" s="48">
        <v>1</v>
      </c>
      <c r="U1048" s="48">
        <f t="shared" si="46"/>
        <v>0</v>
      </c>
      <c r="V1048" s="50">
        <f t="shared" si="47"/>
        <v>4</v>
      </c>
      <c r="W1048" s="51">
        <v>624</v>
      </c>
      <c r="X1048" s="51">
        <v>379</v>
      </c>
      <c r="Y1048" s="51">
        <v>0</v>
      </c>
      <c r="Z1048" s="48" t="s">
        <v>800</v>
      </c>
      <c r="AA1048" s="50"/>
      <c r="AB1048" s="52"/>
      <c r="AC1048" s="48"/>
      <c r="AD1048" s="48"/>
      <c r="AE1048" s="48"/>
      <c r="AF1048" s="48"/>
    </row>
    <row r="1049" spans="1:32" s="36" customFormat="1" ht="14.4" x14ac:dyDescent="0.3">
      <c r="A1049" s="32" t="s">
        <v>95</v>
      </c>
      <c r="B1049" s="32" t="s">
        <v>95</v>
      </c>
      <c r="C1049" s="32" t="s">
        <v>95</v>
      </c>
      <c r="D1049" s="32" t="s">
        <v>95</v>
      </c>
      <c r="E1049" s="32" t="s">
        <v>95</v>
      </c>
      <c r="F1049" s="32" t="s">
        <v>95</v>
      </c>
      <c r="G1049" s="32" t="s">
        <v>95</v>
      </c>
      <c r="H1049" s="32" t="s">
        <v>95</v>
      </c>
      <c r="I1049" s="32" t="s">
        <v>95</v>
      </c>
      <c r="J1049" s="32" t="s">
        <v>95</v>
      </c>
      <c r="K1049" s="32" t="s">
        <v>95</v>
      </c>
      <c r="L1049" s="32" t="s">
        <v>95</v>
      </c>
      <c r="M1049" s="48">
        <v>2134</v>
      </c>
      <c r="N1049" s="48">
        <v>1</v>
      </c>
      <c r="O1049" s="48" t="s">
        <v>404</v>
      </c>
      <c r="P1049" s="48">
        <v>2003</v>
      </c>
      <c r="Q1049" s="48">
        <v>2004</v>
      </c>
      <c r="R1049" s="49">
        <v>300</v>
      </c>
      <c r="S1049" s="48">
        <v>10</v>
      </c>
      <c r="T1049" s="48">
        <v>1</v>
      </c>
      <c r="U1049" s="48">
        <f t="shared" si="46"/>
        <v>0</v>
      </c>
      <c r="V1049" s="50">
        <f t="shared" si="47"/>
        <v>4</v>
      </c>
      <c r="W1049" s="51">
        <v>1258</v>
      </c>
      <c r="X1049" s="51">
        <v>719</v>
      </c>
      <c r="Y1049" s="51">
        <v>0</v>
      </c>
      <c r="Z1049" s="32" t="s">
        <v>95</v>
      </c>
      <c r="AA1049" s="50"/>
      <c r="AB1049" s="52"/>
      <c r="AC1049" s="48"/>
      <c r="AD1049" s="48"/>
      <c r="AE1049" s="48"/>
      <c r="AF1049" s="48"/>
    </row>
    <row r="1050" spans="1:32" s="36" customFormat="1" ht="14.4" x14ac:dyDescent="0.3">
      <c r="A1050" s="32" t="s">
        <v>95</v>
      </c>
      <c r="B1050" s="32" t="s">
        <v>95</v>
      </c>
      <c r="C1050" s="32" t="s">
        <v>95</v>
      </c>
      <c r="D1050" s="32" t="s">
        <v>95</v>
      </c>
      <c r="E1050" s="32" t="s">
        <v>95</v>
      </c>
      <c r="F1050" s="32" t="s">
        <v>95</v>
      </c>
      <c r="G1050" s="32" t="s">
        <v>95</v>
      </c>
      <c r="H1050" s="32" t="s">
        <v>95</v>
      </c>
      <c r="I1050" s="32" t="s">
        <v>95</v>
      </c>
      <c r="J1050" s="32" t="s">
        <v>95</v>
      </c>
      <c r="K1050" s="32" t="s">
        <v>95</v>
      </c>
      <c r="L1050" s="32" t="s">
        <v>95</v>
      </c>
      <c r="M1050" s="48">
        <v>2135</v>
      </c>
      <c r="N1050" s="48">
        <v>1</v>
      </c>
      <c r="O1050" s="48" t="s">
        <v>618</v>
      </c>
      <c r="P1050" s="48">
        <v>2003</v>
      </c>
      <c r="Q1050" s="48">
        <v>2004</v>
      </c>
      <c r="R1050" s="49">
        <v>230</v>
      </c>
      <c r="S1050" s="48">
        <v>5</v>
      </c>
      <c r="T1050" s="48">
        <v>0</v>
      </c>
      <c r="U1050" s="48">
        <f t="shared" si="46"/>
        <v>0</v>
      </c>
      <c r="V1050" s="50">
        <f t="shared" si="47"/>
        <v>3</v>
      </c>
      <c r="W1050" s="51">
        <v>459</v>
      </c>
      <c r="X1050" s="51">
        <v>482</v>
      </c>
      <c r="Y1050" s="51">
        <v>0</v>
      </c>
      <c r="Z1050" s="32" t="s">
        <v>95</v>
      </c>
      <c r="AA1050" s="50"/>
      <c r="AB1050" s="52"/>
      <c r="AC1050" s="48"/>
      <c r="AD1050" s="48"/>
      <c r="AE1050" s="48"/>
      <c r="AF1050" s="48"/>
    </row>
    <row r="1051" spans="1:32" s="36" customFormat="1" ht="14.4" x14ac:dyDescent="0.3">
      <c r="A1051" s="32" t="s">
        <v>95</v>
      </c>
      <c r="B1051" s="32" t="s">
        <v>95</v>
      </c>
      <c r="C1051" s="32" t="s">
        <v>95</v>
      </c>
      <c r="D1051" s="32" t="s">
        <v>95</v>
      </c>
      <c r="E1051" s="32" t="s">
        <v>95</v>
      </c>
      <c r="F1051" s="32" t="s">
        <v>95</v>
      </c>
      <c r="G1051" s="32" t="s">
        <v>95</v>
      </c>
      <c r="H1051" s="32" t="s">
        <v>95</v>
      </c>
      <c r="I1051" s="32" t="s">
        <v>95</v>
      </c>
      <c r="J1051" s="32" t="s">
        <v>95</v>
      </c>
      <c r="K1051" s="32" t="s">
        <v>95</v>
      </c>
      <c r="L1051" s="32" t="s">
        <v>95</v>
      </c>
      <c r="M1051" s="48">
        <v>2149</v>
      </c>
      <c r="N1051" s="48">
        <v>1</v>
      </c>
      <c r="O1051" s="48" t="s">
        <v>440</v>
      </c>
      <c r="P1051" s="48">
        <v>2003</v>
      </c>
      <c r="Q1051" s="48">
        <v>2004</v>
      </c>
      <c r="R1051" s="49">
        <v>838</v>
      </c>
      <c r="S1051" s="48">
        <v>5</v>
      </c>
      <c r="T1051" s="48">
        <v>0</v>
      </c>
      <c r="U1051" s="48">
        <f t="shared" si="46"/>
        <v>0</v>
      </c>
      <c r="V1051" s="50">
        <f t="shared" si="47"/>
        <v>9</v>
      </c>
      <c r="W1051" s="51">
        <v>1397</v>
      </c>
      <c r="X1051" s="51">
        <v>1430</v>
      </c>
      <c r="Y1051" s="51">
        <v>0</v>
      </c>
      <c r="Z1051" s="32" t="s">
        <v>95</v>
      </c>
      <c r="AA1051" s="50"/>
      <c r="AB1051" s="52"/>
      <c r="AC1051" s="48"/>
      <c r="AD1051" s="48"/>
      <c r="AE1051" s="48"/>
      <c r="AF1051" s="48"/>
    </row>
    <row r="1052" spans="1:32" s="36" customFormat="1" ht="14.4" x14ac:dyDescent="0.3">
      <c r="A1052" s="32" t="s">
        <v>95</v>
      </c>
      <c r="B1052" s="32" t="s">
        <v>95</v>
      </c>
      <c r="C1052" s="32" t="s">
        <v>95</v>
      </c>
      <c r="D1052" s="32" t="s">
        <v>95</v>
      </c>
      <c r="E1052" s="32" t="s">
        <v>95</v>
      </c>
      <c r="F1052" s="32" t="s">
        <v>95</v>
      </c>
      <c r="G1052" s="32" t="s">
        <v>95</v>
      </c>
      <c r="H1052" s="32" t="s">
        <v>95</v>
      </c>
      <c r="I1052" s="32" t="s">
        <v>95</v>
      </c>
      <c r="J1052" s="32" t="s">
        <v>95</v>
      </c>
      <c r="K1052" s="32" t="s">
        <v>95</v>
      </c>
      <c r="L1052" s="32" t="s">
        <v>95</v>
      </c>
      <c r="M1052" s="48">
        <v>2159</v>
      </c>
      <c r="N1052" s="48">
        <v>1</v>
      </c>
      <c r="O1052" s="48" t="s">
        <v>619</v>
      </c>
      <c r="P1052" s="48">
        <v>2003</v>
      </c>
      <c r="Q1052" s="48">
        <v>2004</v>
      </c>
      <c r="R1052" s="49">
        <v>800</v>
      </c>
      <c r="S1052" s="48">
        <v>10</v>
      </c>
      <c r="T1052" s="48">
        <v>1</v>
      </c>
      <c r="U1052" s="48">
        <f t="shared" si="46"/>
        <v>0</v>
      </c>
      <c r="V1052" s="50">
        <f t="shared" si="47"/>
        <v>9</v>
      </c>
      <c r="W1052" s="51">
        <v>574</v>
      </c>
      <c r="X1052" s="51">
        <v>301</v>
      </c>
      <c r="Y1052" s="51">
        <v>0</v>
      </c>
      <c r="Z1052" s="32" t="s">
        <v>95</v>
      </c>
      <c r="AA1052" s="50"/>
      <c r="AB1052" s="52"/>
      <c r="AC1052" s="48"/>
      <c r="AD1052" s="48"/>
      <c r="AE1052" s="48"/>
      <c r="AF1052" s="48"/>
    </row>
    <row r="1053" spans="1:32" s="36" customFormat="1" ht="14.4" x14ac:dyDescent="0.3">
      <c r="A1053" s="32" t="s">
        <v>95</v>
      </c>
      <c r="B1053" s="32" t="s">
        <v>95</v>
      </c>
      <c r="C1053" s="32" t="s">
        <v>95</v>
      </c>
      <c r="D1053" s="32" t="s">
        <v>95</v>
      </c>
      <c r="E1053" s="32" t="s">
        <v>95</v>
      </c>
      <c r="F1053" s="32" t="s">
        <v>95</v>
      </c>
      <c r="G1053" s="32" t="s">
        <v>95</v>
      </c>
      <c r="H1053" s="32" t="s">
        <v>95</v>
      </c>
      <c r="I1053" s="32" t="s">
        <v>95</v>
      </c>
      <c r="J1053" s="32" t="s">
        <v>95</v>
      </c>
      <c r="K1053" s="32" t="s">
        <v>95</v>
      </c>
      <c r="L1053" s="32" t="s">
        <v>95</v>
      </c>
      <c r="M1053" s="48">
        <v>2170</v>
      </c>
      <c r="N1053" s="48">
        <v>1</v>
      </c>
      <c r="O1053" s="48" t="s">
        <v>480</v>
      </c>
      <c r="P1053" s="48">
        <v>2003</v>
      </c>
      <c r="Q1053" s="48">
        <v>2004</v>
      </c>
      <c r="R1053" s="49">
        <v>794.29</v>
      </c>
      <c r="S1053" s="48">
        <v>6</v>
      </c>
      <c r="T1053" s="48">
        <v>0</v>
      </c>
      <c r="U1053" s="48">
        <f t="shared" si="46"/>
        <v>0</v>
      </c>
      <c r="V1053" s="50">
        <f t="shared" si="47"/>
        <v>8</v>
      </c>
      <c r="W1053" s="51">
        <v>1131</v>
      </c>
      <c r="X1053" s="51">
        <v>1167</v>
      </c>
      <c r="Y1053" s="51">
        <v>0</v>
      </c>
      <c r="Z1053" s="32" t="s">
        <v>95</v>
      </c>
      <c r="AA1053" s="50"/>
      <c r="AB1053" s="52"/>
      <c r="AC1053" s="48"/>
      <c r="AD1053" s="48"/>
      <c r="AE1053" s="48"/>
      <c r="AF1053" s="48"/>
    </row>
    <row r="1054" spans="1:32" s="36" customFormat="1" ht="14.4" x14ac:dyDescent="0.3">
      <c r="A1054" s="32" t="s">
        <v>95</v>
      </c>
      <c r="B1054" s="32" t="s">
        <v>95</v>
      </c>
      <c r="C1054" s="32" t="s">
        <v>95</v>
      </c>
      <c r="D1054" s="32" t="s">
        <v>95</v>
      </c>
      <c r="E1054" s="32" t="s">
        <v>95</v>
      </c>
      <c r="F1054" s="32" t="s">
        <v>95</v>
      </c>
      <c r="G1054" s="32" t="s">
        <v>95</v>
      </c>
      <c r="H1054" s="32" t="s">
        <v>95</v>
      </c>
      <c r="I1054" s="32" t="s">
        <v>95</v>
      </c>
      <c r="J1054" s="32" t="s">
        <v>95</v>
      </c>
      <c r="K1054" s="32" t="s">
        <v>95</v>
      </c>
      <c r="L1054" s="32" t="s">
        <v>95</v>
      </c>
      <c r="M1054" s="48">
        <v>2172</v>
      </c>
      <c r="N1054" s="48">
        <v>1</v>
      </c>
      <c r="O1054" s="48" t="s">
        <v>461</v>
      </c>
      <c r="P1054" s="48">
        <v>2003</v>
      </c>
      <c r="Q1054" s="48">
        <v>2004</v>
      </c>
      <c r="R1054" s="49">
        <v>278.95999999999998</v>
      </c>
      <c r="S1054" s="48">
        <v>10</v>
      </c>
      <c r="T1054" s="48">
        <v>1</v>
      </c>
      <c r="U1054" s="48">
        <f t="shared" si="46"/>
        <v>0</v>
      </c>
      <c r="V1054" s="50">
        <f t="shared" si="47"/>
        <v>3</v>
      </c>
      <c r="W1054" s="51">
        <v>753</v>
      </c>
      <c r="X1054" s="51">
        <v>619</v>
      </c>
      <c r="Y1054" s="51">
        <v>0</v>
      </c>
      <c r="Z1054" s="48" t="s">
        <v>801</v>
      </c>
      <c r="AA1054" s="50"/>
      <c r="AB1054" s="52"/>
      <c r="AC1054" s="48"/>
      <c r="AD1054" s="48"/>
      <c r="AE1054" s="48"/>
      <c r="AF1054" s="48"/>
    </row>
    <row r="1055" spans="1:32" s="36" customFormat="1" ht="14.4" x14ac:dyDescent="0.3">
      <c r="A1055" s="32" t="s">
        <v>95</v>
      </c>
      <c r="B1055" s="32" t="s">
        <v>95</v>
      </c>
      <c r="C1055" s="32" t="s">
        <v>95</v>
      </c>
      <c r="D1055" s="32" t="s">
        <v>95</v>
      </c>
      <c r="E1055" s="32" t="s">
        <v>95</v>
      </c>
      <c r="F1055" s="32" t="s">
        <v>95</v>
      </c>
      <c r="G1055" s="32" t="s">
        <v>95</v>
      </c>
      <c r="H1055" s="32" t="s">
        <v>95</v>
      </c>
      <c r="I1055" s="32" t="s">
        <v>95</v>
      </c>
      <c r="J1055" s="32" t="s">
        <v>95</v>
      </c>
      <c r="K1055" s="32" t="s">
        <v>95</v>
      </c>
      <c r="L1055" s="32" t="s">
        <v>95</v>
      </c>
      <c r="M1055" s="48">
        <v>2358</v>
      </c>
      <c r="N1055" s="48">
        <v>1</v>
      </c>
      <c r="O1055" s="48" t="s">
        <v>620</v>
      </c>
      <c r="P1055" s="48">
        <v>2003</v>
      </c>
      <c r="Q1055" s="48">
        <v>2004</v>
      </c>
      <c r="R1055" s="49">
        <v>800</v>
      </c>
      <c r="S1055" s="48">
        <v>10</v>
      </c>
      <c r="T1055" s="48">
        <v>1</v>
      </c>
      <c r="U1055" s="48">
        <f t="shared" si="46"/>
        <v>0</v>
      </c>
      <c r="V1055" s="50">
        <f t="shared" si="47"/>
        <v>9</v>
      </c>
      <c r="W1055" s="51">
        <v>352</v>
      </c>
      <c r="X1055" s="51">
        <v>163</v>
      </c>
      <c r="Y1055" s="51">
        <v>0</v>
      </c>
      <c r="Z1055" s="32" t="s">
        <v>95</v>
      </c>
      <c r="AA1055" s="50"/>
      <c r="AB1055" s="52"/>
      <c r="AC1055" s="48"/>
      <c r="AD1055" s="48"/>
      <c r="AE1055" s="48"/>
      <c r="AF1055" s="48"/>
    </row>
    <row r="1056" spans="1:32" s="36" customFormat="1" ht="14.4" x14ac:dyDescent="0.3">
      <c r="A1056" s="32" t="s">
        <v>95</v>
      </c>
      <c r="B1056" s="32" t="s">
        <v>95</v>
      </c>
      <c r="C1056" s="32" t="s">
        <v>95</v>
      </c>
      <c r="D1056" s="32" t="s">
        <v>95</v>
      </c>
      <c r="E1056" s="32" t="s">
        <v>95</v>
      </c>
      <c r="F1056" s="32" t="s">
        <v>95</v>
      </c>
      <c r="G1056" s="32" t="s">
        <v>95</v>
      </c>
      <c r="H1056" s="32" t="s">
        <v>95</v>
      </c>
      <c r="I1056" s="32" t="s">
        <v>95</v>
      </c>
      <c r="J1056" s="32" t="s">
        <v>95</v>
      </c>
      <c r="K1056" s="32" t="s">
        <v>95</v>
      </c>
      <c r="L1056" s="32" t="s">
        <v>95</v>
      </c>
      <c r="M1056" s="48">
        <v>2364</v>
      </c>
      <c r="N1056" s="48">
        <v>1</v>
      </c>
      <c r="O1056" s="48" t="s">
        <v>482</v>
      </c>
      <c r="P1056" s="48">
        <v>2003</v>
      </c>
      <c r="Q1056" s="48">
        <v>2004</v>
      </c>
      <c r="R1056" s="49">
        <v>294</v>
      </c>
      <c r="S1056" s="48">
        <v>10</v>
      </c>
      <c r="T1056" s="48">
        <v>1</v>
      </c>
      <c r="U1056" s="48">
        <f t="shared" si="46"/>
        <v>0</v>
      </c>
      <c r="V1056" s="50">
        <f t="shared" si="47"/>
        <v>3</v>
      </c>
      <c r="W1056" s="51">
        <v>608</v>
      </c>
      <c r="X1056" s="51">
        <v>386</v>
      </c>
      <c r="Y1056" s="51">
        <v>1</v>
      </c>
      <c r="Z1056" s="32" t="s">
        <v>95</v>
      </c>
      <c r="AA1056" s="50"/>
      <c r="AB1056" s="52"/>
      <c r="AC1056" s="48"/>
      <c r="AD1056" s="48"/>
      <c r="AE1056" s="48"/>
      <c r="AF1056" s="48"/>
    </row>
    <row r="1057" spans="1:32" s="36" customFormat="1" ht="14.4" x14ac:dyDescent="0.3">
      <c r="A1057" s="32" t="s">
        <v>95</v>
      </c>
      <c r="B1057" s="32" t="s">
        <v>95</v>
      </c>
      <c r="C1057" s="32" t="s">
        <v>95</v>
      </c>
      <c r="D1057" s="32" t="s">
        <v>95</v>
      </c>
      <c r="E1057" s="32" t="s">
        <v>95</v>
      </c>
      <c r="F1057" s="32" t="s">
        <v>95</v>
      </c>
      <c r="G1057" s="32" t="s">
        <v>95</v>
      </c>
      <c r="H1057" s="32" t="s">
        <v>95</v>
      </c>
      <c r="I1057" s="32" t="s">
        <v>95</v>
      </c>
      <c r="J1057" s="32" t="s">
        <v>95</v>
      </c>
      <c r="K1057" s="32" t="s">
        <v>95</v>
      </c>
      <c r="L1057" s="32" t="s">
        <v>95</v>
      </c>
      <c r="M1057" s="48">
        <v>2396</v>
      </c>
      <c r="N1057" s="48">
        <v>1</v>
      </c>
      <c r="O1057" s="48" t="s">
        <v>5</v>
      </c>
      <c r="P1057" s="48">
        <v>2003</v>
      </c>
      <c r="Q1057" s="48">
        <v>2004</v>
      </c>
      <c r="R1057" s="49">
        <v>650</v>
      </c>
      <c r="S1057" s="48">
        <v>7</v>
      </c>
      <c r="T1057" s="48">
        <v>1</v>
      </c>
      <c r="U1057" s="48">
        <f t="shared" si="46"/>
        <v>0</v>
      </c>
      <c r="V1057" s="50">
        <f t="shared" si="47"/>
        <v>7</v>
      </c>
      <c r="W1057" s="51">
        <v>887</v>
      </c>
      <c r="X1057" s="51">
        <v>601</v>
      </c>
      <c r="Y1057" s="51">
        <v>0</v>
      </c>
      <c r="Z1057" s="48" t="s">
        <v>765</v>
      </c>
      <c r="AA1057" s="50"/>
      <c r="AB1057" s="52"/>
      <c r="AC1057" s="48"/>
      <c r="AD1057" s="48"/>
      <c r="AE1057" s="48"/>
      <c r="AF1057" s="48"/>
    </row>
    <row r="1058" spans="1:32" s="36" customFormat="1" ht="14.4" x14ac:dyDescent="0.3">
      <c r="A1058" s="32" t="s">
        <v>95</v>
      </c>
      <c r="B1058" s="32" t="s">
        <v>95</v>
      </c>
      <c r="C1058" s="32" t="s">
        <v>95</v>
      </c>
      <c r="D1058" s="32" t="s">
        <v>95</v>
      </c>
      <c r="E1058" s="32" t="s">
        <v>95</v>
      </c>
      <c r="F1058" s="32" t="s">
        <v>95</v>
      </c>
      <c r="G1058" s="32" t="s">
        <v>95</v>
      </c>
      <c r="H1058" s="32" t="s">
        <v>95</v>
      </c>
      <c r="I1058" s="32" t="s">
        <v>95</v>
      </c>
      <c r="J1058" s="32" t="s">
        <v>95</v>
      </c>
      <c r="K1058" s="32" t="s">
        <v>95</v>
      </c>
      <c r="L1058" s="32" t="s">
        <v>95</v>
      </c>
      <c r="M1058" s="48">
        <v>2397</v>
      </c>
      <c r="N1058" s="48">
        <v>1</v>
      </c>
      <c r="O1058" s="48" t="s">
        <v>497</v>
      </c>
      <c r="P1058" s="48">
        <v>2003</v>
      </c>
      <c r="Q1058" s="48">
        <v>2004</v>
      </c>
      <c r="R1058" s="49">
        <v>300</v>
      </c>
      <c r="S1058" s="48">
        <v>5</v>
      </c>
      <c r="T1058" s="48">
        <v>1</v>
      </c>
      <c r="U1058" s="48">
        <f t="shared" si="46"/>
        <v>0</v>
      </c>
      <c r="V1058" s="50">
        <f t="shared" si="47"/>
        <v>4</v>
      </c>
      <c r="W1058" s="51">
        <v>1199</v>
      </c>
      <c r="X1058" s="51">
        <v>810</v>
      </c>
      <c r="Y1058" s="51">
        <v>0</v>
      </c>
      <c r="Z1058" s="32" t="s">
        <v>95</v>
      </c>
      <c r="AA1058" s="50"/>
      <c r="AB1058" s="52"/>
      <c r="AC1058" s="48"/>
      <c r="AD1058" s="48"/>
      <c r="AE1058" s="48"/>
      <c r="AF1058" s="48"/>
    </row>
    <row r="1059" spans="1:32" s="36" customFormat="1" ht="14.4" x14ac:dyDescent="0.3">
      <c r="A1059" s="32" t="s">
        <v>95</v>
      </c>
      <c r="B1059" s="32" t="s">
        <v>95</v>
      </c>
      <c r="C1059" s="32" t="s">
        <v>95</v>
      </c>
      <c r="D1059" s="32" t="s">
        <v>95</v>
      </c>
      <c r="E1059" s="32" t="s">
        <v>95</v>
      </c>
      <c r="F1059" s="32" t="s">
        <v>95</v>
      </c>
      <c r="G1059" s="32" t="s">
        <v>95</v>
      </c>
      <c r="H1059" s="32" t="s">
        <v>95</v>
      </c>
      <c r="I1059" s="32" t="s">
        <v>95</v>
      </c>
      <c r="J1059" s="32" t="s">
        <v>95</v>
      </c>
      <c r="K1059" s="32" t="s">
        <v>95</v>
      </c>
      <c r="L1059" s="32" t="s">
        <v>95</v>
      </c>
      <c r="M1059" s="48">
        <v>2687</v>
      </c>
      <c r="N1059" s="48">
        <v>1</v>
      </c>
      <c r="O1059" s="48" t="s">
        <v>621</v>
      </c>
      <c r="P1059" s="48">
        <v>2003</v>
      </c>
      <c r="Q1059" s="48">
        <v>2004</v>
      </c>
      <c r="R1059" s="49">
        <v>525</v>
      </c>
      <c r="S1059" s="48">
        <v>10</v>
      </c>
      <c r="T1059" s="48">
        <v>0</v>
      </c>
      <c r="U1059" s="48">
        <f t="shared" si="46"/>
        <v>0</v>
      </c>
      <c r="V1059" s="50">
        <f t="shared" si="47"/>
        <v>6</v>
      </c>
      <c r="W1059" s="51">
        <v>1141</v>
      </c>
      <c r="X1059" s="51">
        <v>2331</v>
      </c>
      <c r="Y1059" s="51">
        <v>0</v>
      </c>
      <c r="Z1059" s="32" t="s">
        <v>95</v>
      </c>
      <c r="AA1059" s="50"/>
      <c r="AB1059" s="52"/>
      <c r="AC1059" s="48"/>
      <c r="AD1059" s="48"/>
      <c r="AE1059" s="48"/>
      <c r="AF1059" s="48"/>
    </row>
    <row r="1060" spans="1:32" s="36" customFormat="1" ht="14.4" x14ac:dyDescent="0.3">
      <c r="A1060" s="32" t="s">
        <v>95</v>
      </c>
      <c r="B1060" s="32" t="s">
        <v>95</v>
      </c>
      <c r="C1060" s="32" t="s">
        <v>95</v>
      </c>
      <c r="D1060" s="32" t="s">
        <v>95</v>
      </c>
      <c r="E1060" s="32" t="s">
        <v>95</v>
      </c>
      <c r="F1060" s="32" t="s">
        <v>95</v>
      </c>
      <c r="G1060" s="32" t="s">
        <v>95</v>
      </c>
      <c r="H1060" s="32" t="s">
        <v>95</v>
      </c>
      <c r="I1060" s="32" t="s">
        <v>95</v>
      </c>
      <c r="J1060" s="32" t="s">
        <v>95</v>
      </c>
      <c r="K1060" s="32" t="s">
        <v>95</v>
      </c>
      <c r="L1060" s="32" t="s">
        <v>95</v>
      </c>
      <c r="M1060" s="48">
        <v>2752</v>
      </c>
      <c r="N1060" s="48">
        <v>1</v>
      </c>
      <c r="O1060" s="48" t="s">
        <v>622</v>
      </c>
      <c r="P1060" s="48">
        <v>2003</v>
      </c>
      <c r="Q1060" s="48">
        <v>2004</v>
      </c>
      <c r="R1060" s="49">
        <v>500</v>
      </c>
      <c r="S1060" s="48">
        <v>10</v>
      </c>
      <c r="T1060" s="48">
        <v>1</v>
      </c>
      <c r="U1060" s="48">
        <f t="shared" si="46"/>
        <v>0</v>
      </c>
      <c r="V1060" s="50">
        <f t="shared" si="47"/>
        <v>6</v>
      </c>
      <c r="W1060" s="51">
        <v>1907</v>
      </c>
      <c r="X1060" s="51">
        <v>668</v>
      </c>
      <c r="Y1060" s="51">
        <v>0</v>
      </c>
      <c r="Z1060" s="32" t="s">
        <v>95</v>
      </c>
      <c r="AA1060" s="50"/>
      <c r="AB1060" s="52"/>
      <c r="AC1060" s="48"/>
      <c r="AD1060" s="48"/>
      <c r="AE1060" s="48"/>
      <c r="AF1060" s="48"/>
    </row>
    <row r="1061" spans="1:32" s="36" customFormat="1" ht="14.4" x14ac:dyDescent="0.3">
      <c r="A1061" s="32" t="s">
        <v>95</v>
      </c>
      <c r="B1061" s="32" t="s">
        <v>95</v>
      </c>
      <c r="C1061" s="32" t="s">
        <v>95</v>
      </c>
      <c r="D1061" s="32" t="s">
        <v>95</v>
      </c>
      <c r="E1061" s="32" t="s">
        <v>95</v>
      </c>
      <c r="F1061" s="32" t="s">
        <v>95</v>
      </c>
      <c r="G1061" s="32" t="s">
        <v>95</v>
      </c>
      <c r="H1061" s="32" t="s">
        <v>95</v>
      </c>
      <c r="I1061" s="32" t="s">
        <v>95</v>
      </c>
      <c r="J1061" s="32" t="s">
        <v>95</v>
      </c>
      <c r="K1061" s="32" t="s">
        <v>95</v>
      </c>
      <c r="L1061" s="32" t="s">
        <v>95</v>
      </c>
      <c r="M1061" s="48">
        <v>2753</v>
      </c>
      <c r="N1061" s="48">
        <v>1</v>
      </c>
      <c r="O1061" s="48" t="s">
        <v>465</v>
      </c>
      <c r="P1061" s="48">
        <v>2003</v>
      </c>
      <c r="Q1061" s="48">
        <v>2004</v>
      </c>
      <c r="R1061" s="49">
        <v>405</v>
      </c>
      <c r="S1061" s="48">
        <v>5</v>
      </c>
      <c r="T1061" s="48">
        <v>1</v>
      </c>
      <c r="U1061" s="48">
        <f t="shared" si="46"/>
        <v>0</v>
      </c>
      <c r="V1061" s="50">
        <f t="shared" si="47"/>
        <v>5</v>
      </c>
      <c r="W1061" s="51">
        <v>1046</v>
      </c>
      <c r="X1061" s="51">
        <v>463</v>
      </c>
      <c r="Y1061" s="51">
        <v>0</v>
      </c>
      <c r="Z1061" s="32" t="s">
        <v>95</v>
      </c>
      <c r="AA1061" s="50"/>
      <c r="AB1061" s="52"/>
      <c r="AC1061" s="48"/>
      <c r="AD1061" s="48"/>
      <c r="AE1061" s="48"/>
      <c r="AF1061" s="48"/>
    </row>
    <row r="1062" spans="1:32" s="36" customFormat="1" ht="14.4" x14ac:dyDescent="0.3">
      <c r="A1062" s="32" t="s">
        <v>95</v>
      </c>
      <c r="B1062" s="32" t="s">
        <v>95</v>
      </c>
      <c r="C1062" s="32" t="s">
        <v>95</v>
      </c>
      <c r="D1062" s="32" t="s">
        <v>95</v>
      </c>
      <c r="E1062" s="32" t="s">
        <v>95</v>
      </c>
      <c r="F1062" s="32" t="s">
        <v>95</v>
      </c>
      <c r="G1062" s="32" t="s">
        <v>95</v>
      </c>
      <c r="H1062" s="32" t="s">
        <v>95</v>
      </c>
      <c r="I1062" s="32" t="s">
        <v>95</v>
      </c>
      <c r="J1062" s="32" t="s">
        <v>95</v>
      </c>
      <c r="K1062" s="32" t="s">
        <v>95</v>
      </c>
      <c r="L1062" s="32" t="s">
        <v>95</v>
      </c>
      <c r="M1062" s="48">
        <v>2759</v>
      </c>
      <c r="N1062" s="48">
        <v>1</v>
      </c>
      <c r="O1062" s="48" t="s">
        <v>623</v>
      </c>
      <c r="P1062" s="48">
        <v>2003</v>
      </c>
      <c r="Q1062" s="48">
        <v>2004</v>
      </c>
      <c r="R1062" s="49">
        <v>400</v>
      </c>
      <c r="S1062" s="48">
        <v>10</v>
      </c>
      <c r="T1062" s="48">
        <v>0</v>
      </c>
      <c r="U1062" s="48">
        <f t="shared" si="46"/>
        <v>0</v>
      </c>
      <c r="V1062" s="50">
        <f t="shared" si="47"/>
        <v>5</v>
      </c>
      <c r="W1062" s="51">
        <v>229</v>
      </c>
      <c r="X1062" s="51">
        <v>290</v>
      </c>
      <c r="Y1062" s="51">
        <v>0</v>
      </c>
      <c r="Z1062" s="32" t="s">
        <v>95</v>
      </c>
      <c r="AA1062" s="50"/>
      <c r="AB1062" s="52"/>
      <c r="AC1062" s="48"/>
      <c r="AD1062" s="48"/>
      <c r="AE1062" s="48"/>
      <c r="AF1062" s="48"/>
    </row>
    <row r="1063" spans="1:32" s="36" customFormat="1" ht="14.4" x14ac:dyDescent="0.3">
      <c r="A1063" s="32" t="s">
        <v>95</v>
      </c>
      <c r="B1063" s="32" t="s">
        <v>95</v>
      </c>
      <c r="C1063" s="32" t="s">
        <v>95</v>
      </c>
      <c r="D1063" s="32" t="s">
        <v>95</v>
      </c>
      <c r="E1063" s="32" t="s">
        <v>95</v>
      </c>
      <c r="F1063" s="32" t="s">
        <v>95</v>
      </c>
      <c r="G1063" s="32" t="s">
        <v>95</v>
      </c>
      <c r="H1063" s="32" t="s">
        <v>95</v>
      </c>
      <c r="I1063" s="32" t="s">
        <v>95</v>
      </c>
      <c r="J1063" s="32" t="s">
        <v>95</v>
      </c>
      <c r="K1063" s="32" t="s">
        <v>95</v>
      </c>
      <c r="L1063" s="32" t="s">
        <v>95</v>
      </c>
      <c r="M1063" s="48">
        <v>2805</v>
      </c>
      <c r="N1063" s="48">
        <v>1</v>
      </c>
      <c r="O1063" s="48" t="s">
        <v>589</v>
      </c>
      <c r="P1063" s="48">
        <v>2003</v>
      </c>
      <c r="Q1063" s="48">
        <v>2004</v>
      </c>
      <c r="R1063" s="49">
        <v>600</v>
      </c>
      <c r="S1063" s="48">
        <v>10</v>
      </c>
      <c r="T1063" s="48">
        <v>0</v>
      </c>
      <c r="U1063" s="48">
        <f t="shared" si="46"/>
        <v>0</v>
      </c>
      <c r="V1063" s="50">
        <f t="shared" si="47"/>
        <v>7</v>
      </c>
      <c r="W1063" s="51">
        <v>710</v>
      </c>
      <c r="X1063" s="51">
        <v>999</v>
      </c>
      <c r="Y1063" s="51">
        <v>0</v>
      </c>
      <c r="Z1063" s="32" t="s">
        <v>95</v>
      </c>
      <c r="AA1063" s="50"/>
      <c r="AB1063" s="52"/>
      <c r="AC1063" s="48"/>
      <c r="AD1063" s="48"/>
      <c r="AE1063" s="48"/>
      <c r="AF1063" s="48"/>
    </row>
    <row r="1064" spans="1:32" s="36" customFormat="1" ht="14.4" x14ac:dyDescent="0.3">
      <c r="A1064" s="32" t="s">
        <v>95</v>
      </c>
      <c r="B1064" s="32" t="s">
        <v>95</v>
      </c>
      <c r="C1064" s="32" t="s">
        <v>95</v>
      </c>
      <c r="D1064" s="32" t="s">
        <v>95</v>
      </c>
      <c r="E1064" s="32" t="s">
        <v>95</v>
      </c>
      <c r="F1064" s="32" t="s">
        <v>95</v>
      </c>
      <c r="G1064" s="32" t="s">
        <v>95</v>
      </c>
      <c r="H1064" s="32" t="s">
        <v>95</v>
      </c>
      <c r="I1064" s="32" t="s">
        <v>95</v>
      </c>
      <c r="J1064" s="32" t="s">
        <v>95</v>
      </c>
      <c r="K1064" s="32" t="s">
        <v>95</v>
      </c>
      <c r="L1064" s="32" t="s">
        <v>95</v>
      </c>
      <c r="M1064" s="48">
        <v>2886</v>
      </c>
      <c r="N1064" s="48">
        <v>1</v>
      </c>
      <c r="O1064" s="48" t="s">
        <v>607</v>
      </c>
      <c r="P1064" s="48">
        <v>2003</v>
      </c>
      <c r="Q1064" s="48">
        <v>2004</v>
      </c>
      <c r="R1064" s="49">
        <v>448.5</v>
      </c>
      <c r="S1064" s="48">
        <v>7</v>
      </c>
      <c r="T1064" s="48">
        <v>1</v>
      </c>
      <c r="U1064" s="48">
        <f t="shared" si="46"/>
        <v>0</v>
      </c>
      <c r="V1064" s="50">
        <f t="shared" si="47"/>
        <v>5</v>
      </c>
      <c r="W1064" s="51">
        <v>694</v>
      </c>
      <c r="X1064" s="51">
        <v>634</v>
      </c>
      <c r="Y1064" s="51">
        <v>0</v>
      </c>
      <c r="Z1064" s="32" t="s">
        <v>95</v>
      </c>
      <c r="AA1064" s="50"/>
      <c r="AB1064" s="52"/>
      <c r="AC1064" s="48"/>
      <c r="AD1064" s="48"/>
      <c r="AE1064" s="48"/>
      <c r="AF1064" s="48"/>
    </row>
    <row r="1065" spans="1:32" s="36" customFormat="1" ht="14.4" x14ac:dyDescent="0.3">
      <c r="A1065" s="32" t="s">
        <v>95</v>
      </c>
      <c r="B1065" s="32" t="s">
        <v>95</v>
      </c>
      <c r="C1065" s="32" t="s">
        <v>95</v>
      </c>
      <c r="D1065" s="32" t="s">
        <v>95</v>
      </c>
      <c r="E1065" s="32" t="s">
        <v>95</v>
      </c>
      <c r="F1065" s="32" t="s">
        <v>95</v>
      </c>
      <c r="G1065" s="32" t="s">
        <v>95</v>
      </c>
      <c r="H1065" s="32" t="s">
        <v>95</v>
      </c>
      <c r="I1065" s="32" t="s">
        <v>95</v>
      </c>
      <c r="J1065" s="32" t="s">
        <v>95</v>
      </c>
      <c r="K1065" s="32" t="s">
        <v>95</v>
      </c>
      <c r="L1065" s="32" t="s">
        <v>95</v>
      </c>
      <c r="M1065" s="48">
        <v>2889</v>
      </c>
      <c r="N1065" s="48">
        <v>1</v>
      </c>
      <c r="O1065" s="48" t="s">
        <v>624</v>
      </c>
      <c r="P1065" s="48">
        <v>2003</v>
      </c>
      <c r="Q1065" s="48">
        <v>2004</v>
      </c>
      <c r="R1065" s="49">
        <v>500</v>
      </c>
      <c r="S1065" s="48">
        <v>10</v>
      </c>
      <c r="T1065" s="48">
        <v>0</v>
      </c>
      <c r="U1065" s="48">
        <f t="shared" si="46"/>
        <v>0</v>
      </c>
      <c r="V1065" s="50">
        <f t="shared" si="47"/>
        <v>6</v>
      </c>
      <c r="W1065" s="51">
        <v>504</v>
      </c>
      <c r="X1065" s="51">
        <v>610</v>
      </c>
      <c r="Y1065" s="51">
        <v>0</v>
      </c>
      <c r="Z1065" s="32" t="s">
        <v>95</v>
      </c>
      <c r="AA1065" s="50"/>
      <c r="AB1065" s="52"/>
      <c r="AC1065" s="48"/>
      <c r="AD1065" s="48"/>
      <c r="AE1065" s="48"/>
      <c r="AF1065" s="48"/>
    </row>
    <row r="1066" spans="1:32" s="36" customFormat="1" ht="14.4" x14ac:dyDescent="0.3">
      <c r="A1066" s="32" t="s">
        <v>95</v>
      </c>
      <c r="B1066" s="32" t="s">
        <v>95</v>
      </c>
      <c r="C1066" s="32" t="s">
        <v>95</v>
      </c>
      <c r="D1066" s="32" t="s">
        <v>95</v>
      </c>
      <c r="E1066" s="32" t="s">
        <v>95</v>
      </c>
      <c r="F1066" s="32" t="s">
        <v>95</v>
      </c>
      <c r="G1066" s="32" t="s">
        <v>95</v>
      </c>
      <c r="H1066" s="32" t="s">
        <v>95</v>
      </c>
      <c r="I1066" s="32" t="s">
        <v>95</v>
      </c>
      <c r="J1066" s="32" t="s">
        <v>95</v>
      </c>
      <c r="K1066" s="32" t="s">
        <v>95</v>
      </c>
      <c r="L1066" s="32" t="s">
        <v>95</v>
      </c>
      <c r="M1066" s="48">
        <v>2890</v>
      </c>
      <c r="N1066" s="48">
        <v>1</v>
      </c>
      <c r="O1066" s="48" t="s">
        <v>533</v>
      </c>
      <c r="P1066" s="48">
        <v>2003</v>
      </c>
      <c r="Q1066" s="48">
        <v>2004</v>
      </c>
      <c r="R1066" s="49">
        <v>415</v>
      </c>
      <c r="S1066" s="48">
        <v>7</v>
      </c>
      <c r="T1066" s="48">
        <v>1</v>
      </c>
      <c r="U1066" s="48">
        <f t="shared" si="46"/>
        <v>0</v>
      </c>
      <c r="V1066" s="50">
        <f t="shared" si="47"/>
        <v>5</v>
      </c>
      <c r="W1066" s="51">
        <v>720</v>
      </c>
      <c r="X1066" s="51">
        <v>319</v>
      </c>
      <c r="Y1066" s="51">
        <v>0</v>
      </c>
      <c r="Z1066" s="32" t="s">
        <v>95</v>
      </c>
      <c r="AA1066" s="50"/>
      <c r="AB1066" s="52"/>
      <c r="AC1066" s="48"/>
      <c r="AD1066" s="48"/>
      <c r="AE1066" s="48"/>
      <c r="AF1066" s="48"/>
    </row>
    <row r="1067" spans="1:32" s="36" customFormat="1" ht="14.4" x14ac:dyDescent="0.3">
      <c r="A1067" s="32" t="s">
        <v>95</v>
      </c>
      <c r="B1067" s="32" t="s">
        <v>95</v>
      </c>
      <c r="C1067" s="32" t="s">
        <v>95</v>
      </c>
      <c r="D1067" s="32" t="s">
        <v>95</v>
      </c>
      <c r="E1067" s="32" t="s">
        <v>95</v>
      </c>
      <c r="F1067" s="32" t="s">
        <v>95</v>
      </c>
      <c r="G1067" s="32" t="s">
        <v>95</v>
      </c>
      <c r="H1067" s="32" t="s">
        <v>95</v>
      </c>
      <c r="I1067" s="32" t="s">
        <v>95</v>
      </c>
      <c r="J1067" s="32" t="s">
        <v>95</v>
      </c>
      <c r="K1067" s="32" t="s">
        <v>95</v>
      </c>
      <c r="L1067" s="32" t="s">
        <v>95</v>
      </c>
      <c r="M1067" s="48">
        <v>12</v>
      </c>
      <c r="N1067" s="48">
        <v>1</v>
      </c>
      <c r="O1067" s="48" t="s">
        <v>485</v>
      </c>
      <c r="P1067" s="48">
        <v>2003</v>
      </c>
      <c r="Q1067" s="48">
        <v>2005</v>
      </c>
      <c r="R1067" s="49">
        <v>130</v>
      </c>
      <c r="S1067" s="48">
        <v>4</v>
      </c>
      <c r="T1067" s="48">
        <v>0</v>
      </c>
      <c r="U1067" s="48">
        <f t="shared" si="46"/>
        <v>1</v>
      </c>
      <c r="V1067" s="50">
        <f t="shared" si="47"/>
        <v>2</v>
      </c>
      <c r="W1067" s="51">
        <v>2350</v>
      </c>
      <c r="X1067" s="51">
        <v>4685</v>
      </c>
      <c r="Y1067" s="51">
        <v>0</v>
      </c>
      <c r="Z1067" s="32" t="s">
        <v>95</v>
      </c>
      <c r="AA1067" s="50"/>
      <c r="AB1067" s="52"/>
      <c r="AC1067" s="48"/>
      <c r="AD1067" s="48"/>
      <c r="AE1067" s="48"/>
      <c r="AF1067" s="48"/>
    </row>
    <row r="1068" spans="1:32" s="36" customFormat="1" ht="14.4" x14ac:dyDescent="0.3">
      <c r="A1068" s="32" t="s">
        <v>95</v>
      </c>
      <c r="B1068" s="32" t="s">
        <v>95</v>
      </c>
      <c r="C1068" s="32" t="s">
        <v>95</v>
      </c>
      <c r="D1068" s="32" t="s">
        <v>95</v>
      </c>
      <c r="E1068" s="32" t="s">
        <v>95</v>
      </c>
      <c r="F1068" s="32" t="s">
        <v>95</v>
      </c>
      <c r="G1068" s="32" t="s">
        <v>95</v>
      </c>
      <c r="H1068" s="32" t="s">
        <v>95</v>
      </c>
      <c r="I1068" s="32" t="s">
        <v>95</v>
      </c>
      <c r="J1068" s="32" t="s">
        <v>95</v>
      </c>
      <c r="K1068" s="32" t="s">
        <v>95</v>
      </c>
      <c r="L1068" s="32" t="s">
        <v>95</v>
      </c>
      <c r="M1068" s="48">
        <v>12</v>
      </c>
      <c r="N1068" s="48">
        <v>1</v>
      </c>
      <c r="O1068" s="48" t="s">
        <v>485</v>
      </c>
      <c r="P1068" s="48">
        <v>2003</v>
      </c>
      <c r="Q1068" s="48">
        <v>2005</v>
      </c>
      <c r="R1068" s="49">
        <v>100</v>
      </c>
      <c r="S1068" s="48">
        <v>4</v>
      </c>
      <c r="T1068" s="48">
        <v>0</v>
      </c>
      <c r="U1068" s="48">
        <f t="shared" si="46"/>
        <v>1</v>
      </c>
      <c r="V1068" s="50">
        <f t="shared" si="47"/>
        <v>2</v>
      </c>
      <c r="W1068" s="51">
        <v>3116</v>
      </c>
      <c r="X1068" s="51">
        <v>3959</v>
      </c>
      <c r="Y1068" s="51">
        <v>0</v>
      </c>
      <c r="Z1068" s="48" t="s">
        <v>789</v>
      </c>
      <c r="AA1068" s="50"/>
      <c r="AB1068" s="52"/>
      <c r="AC1068" s="48"/>
      <c r="AD1068" s="48"/>
      <c r="AE1068" s="48"/>
      <c r="AF1068" s="48"/>
    </row>
    <row r="1069" spans="1:32" s="36" customFormat="1" ht="14.4" x14ac:dyDescent="0.3">
      <c r="A1069" s="32" t="s">
        <v>95</v>
      </c>
      <c r="B1069" s="32" t="s">
        <v>95</v>
      </c>
      <c r="C1069" s="32" t="s">
        <v>95</v>
      </c>
      <c r="D1069" s="32" t="s">
        <v>95</v>
      </c>
      <c r="E1069" s="32" t="s">
        <v>95</v>
      </c>
      <c r="F1069" s="32" t="s">
        <v>95</v>
      </c>
      <c r="G1069" s="32" t="s">
        <v>95</v>
      </c>
      <c r="H1069" s="32" t="s">
        <v>95</v>
      </c>
      <c r="I1069" s="32" t="s">
        <v>95</v>
      </c>
      <c r="J1069" s="32" t="s">
        <v>95</v>
      </c>
      <c r="K1069" s="32" t="s">
        <v>95</v>
      </c>
      <c r="L1069" s="32" t="s">
        <v>95</v>
      </c>
      <c r="M1069" s="48">
        <v>12</v>
      </c>
      <c r="N1069" s="48">
        <v>1</v>
      </c>
      <c r="O1069" s="48" t="s">
        <v>485</v>
      </c>
      <c r="P1069" s="48">
        <v>2003</v>
      </c>
      <c r="Q1069" s="48">
        <v>2005</v>
      </c>
      <c r="R1069" s="49">
        <v>68</v>
      </c>
      <c r="S1069" s="48">
        <v>4</v>
      </c>
      <c r="T1069" s="48">
        <v>0</v>
      </c>
      <c r="U1069" s="48">
        <f t="shared" si="46"/>
        <v>1</v>
      </c>
      <c r="V1069" s="50">
        <f t="shared" si="47"/>
        <v>1</v>
      </c>
      <c r="W1069" s="51">
        <v>2080</v>
      </c>
      <c r="X1069" s="51">
        <v>4938</v>
      </c>
      <c r="Y1069" s="51">
        <v>0</v>
      </c>
      <c r="Z1069" s="48" t="s">
        <v>789</v>
      </c>
      <c r="AA1069" s="50"/>
      <c r="AB1069" s="52"/>
      <c r="AC1069" s="48"/>
      <c r="AD1069" s="48"/>
      <c r="AE1069" s="48"/>
      <c r="AF1069" s="48"/>
    </row>
    <row r="1070" spans="1:32" s="36" customFormat="1" ht="14.4" x14ac:dyDescent="0.3">
      <c r="A1070" s="32" t="s">
        <v>95</v>
      </c>
      <c r="B1070" s="32" t="s">
        <v>95</v>
      </c>
      <c r="C1070" s="32" t="s">
        <v>95</v>
      </c>
      <c r="D1070" s="32" t="s">
        <v>95</v>
      </c>
      <c r="E1070" s="32" t="s">
        <v>95</v>
      </c>
      <c r="F1070" s="32" t="s">
        <v>95</v>
      </c>
      <c r="G1070" s="32" t="s">
        <v>95</v>
      </c>
      <c r="H1070" s="32" t="s">
        <v>95</v>
      </c>
      <c r="I1070" s="32" t="s">
        <v>95</v>
      </c>
      <c r="J1070" s="32" t="s">
        <v>95</v>
      </c>
      <c r="K1070" s="32" t="s">
        <v>95</v>
      </c>
      <c r="L1070" s="32" t="s">
        <v>95</v>
      </c>
      <c r="M1070" s="48">
        <v>424</v>
      </c>
      <c r="N1070" s="48">
        <v>1</v>
      </c>
      <c r="O1070" s="48" t="s">
        <v>503</v>
      </c>
      <c r="P1070" s="48">
        <v>2003</v>
      </c>
      <c r="Q1070" s="48">
        <v>2005</v>
      </c>
      <c r="R1070" s="49">
        <v>95</v>
      </c>
      <c r="S1070" s="48">
        <v>9</v>
      </c>
      <c r="T1070" s="48">
        <v>1</v>
      </c>
      <c r="U1070" s="48">
        <f t="shared" si="46"/>
        <v>1</v>
      </c>
      <c r="V1070" s="50">
        <f t="shared" si="47"/>
        <v>1</v>
      </c>
      <c r="W1070" s="51">
        <v>337</v>
      </c>
      <c r="X1070" s="51">
        <v>217</v>
      </c>
      <c r="Y1070" s="51">
        <v>0</v>
      </c>
      <c r="Z1070" s="48" t="s">
        <v>789</v>
      </c>
      <c r="AA1070" s="50"/>
      <c r="AB1070" s="52"/>
      <c r="AC1070" s="48"/>
      <c r="AD1070" s="48"/>
      <c r="AE1070" s="48"/>
      <c r="AF1070" s="48"/>
    </row>
    <row r="1071" spans="1:32" s="36" customFormat="1" ht="14.4" x14ac:dyDescent="0.3">
      <c r="A1071" s="32" t="s">
        <v>95</v>
      </c>
      <c r="B1071" s="32" t="s">
        <v>95</v>
      </c>
      <c r="C1071" s="32" t="s">
        <v>95</v>
      </c>
      <c r="D1071" s="32" t="s">
        <v>95</v>
      </c>
      <c r="E1071" s="32" t="s">
        <v>95</v>
      </c>
      <c r="F1071" s="32" t="s">
        <v>95</v>
      </c>
      <c r="G1071" s="32" t="s">
        <v>95</v>
      </c>
      <c r="H1071" s="32" t="s">
        <v>95</v>
      </c>
      <c r="I1071" s="32" t="s">
        <v>95</v>
      </c>
      <c r="J1071" s="32" t="s">
        <v>95</v>
      </c>
      <c r="K1071" s="32" t="s">
        <v>95</v>
      </c>
      <c r="L1071" s="32" t="s">
        <v>95</v>
      </c>
      <c r="M1071" s="48">
        <v>833</v>
      </c>
      <c r="N1071" s="48">
        <v>1</v>
      </c>
      <c r="O1071" s="48" t="s">
        <v>617</v>
      </c>
      <c r="P1071" s="48">
        <v>2003</v>
      </c>
      <c r="Q1071" s="48">
        <v>2005</v>
      </c>
      <c r="R1071" s="49">
        <v>57</v>
      </c>
      <c r="S1071" s="48">
        <v>10</v>
      </c>
      <c r="T1071" s="48">
        <v>1</v>
      </c>
      <c r="U1071" s="48">
        <f t="shared" si="46"/>
        <v>1</v>
      </c>
      <c r="V1071" s="50">
        <f t="shared" si="47"/>
        <v>1</v>
      </c>
      <c r="W1071" s="51">
        <v>7043</v>
      </c>
      <c r="X1071" s="51">
        <v>5479</v>
      </c>
      <c r="Y1071" s="51">
        <v>0</v>
      </c>
      <c r="Z1071" s="48" t="s">
        <v>789</v>
      </c>
      <c r="AA1071" s="50"/>
      <c r="AB1071" s="52"/>
      <c r="AC1071" s="48"/>
      <c r="AD1071" s="48"/>
      <c r="AE1071" s="48"/>
      <c r="AF1071" s="48"/>
    </row>
    <row r="1072" spans="1:32" s="36" customFormat="1" ht="14.4" x14ac:dyDescent="0.3">
      <c r="A1072" s="32" t="s">
        <v>95</v>
      </c>
      <c r="B1072" s="32" t="s">
        <v>95</v>
      </c>
      <c r="C1072" s="32" t="s">
        <v>95</v>
      </c>
      <c r="D1072" s="32" t="s">
        <v>95</v>
      </c>
      <c r="E1072" s="32" t="s">
        <v>95</v>
      </c>
      <c r="F1072" s="32" t="s">
        <v>95</v>
      </c>
      <c r="G1072" s="32" t="s">
        <v>95</v>
      </c>
      <c r="H1072" s="32" t="s">
        <v>95</v>
      </c>
      <c r="I1072" s="32" t="s">
        <v>95</v>
      </c>
      <c r="J1072" s="32" t="s">
        <v>95</v>
      </c>
      <c r="K1072" s="32" t="s">
        <v>95</v>
      </c>
      <c r="L1072" s="32" t="s">
        <v>95</v>
      </c>
      <c r="M1072" s="48">
        <v>2856</v>
      </c>
      <c r="N1072" s="48">
        <v>1</v>
      </c>
      <c r="O1072" s="48" t="s">
        <v>625</v>
      </c>
      <c r="P1072" s="48">
        <v>2003</v>
      </c>
      <c r="Q1072" s="48">
        <v>2005</v>
      </c>
      <c r="R1072" s="49">
        <v>1000</v>
      </c>
      <c r="S1072" s="48">
        <v>10</v>
      </c>
      <c r="T1072" s="48">
        <v>1</v>
      </c>
      <c r="U1072" s="48">
        <f t="shared" si="46"/>
        <v>1</v>
      </c>
      <c r="V1072" s="50">
        <f t="shared" si="47"/>
        <v>10</v>
      </c>
      <c r="W1072" s="51">
        <v>302</v>
      </c>
      <c r="X1072" s="51">
        <v>164</v>
      </c>
      <c r="Y1072" s="51">
        <v>0</v>
      </c>
      <c r="Z1072" s="48" t="s">
        <v>789</v>
      </c>
      <c r="AA1072" s="50"/>
      <c r="AB1072" s="52"/>
      <c r="AC1072" s="48"/>
      <c r="AD1072" s="48"/>
      <c r="AE1072" s="48"/>
      <c r="AF1072" s="48"/>
    </row>
    <row r="1073" spans="1:32" s="36" customFormat="1" ht="14.4" x14ac:dyDescent="0.3">
      <c r="A1073" s="32" t="s">
        <v>95</v>
      </c>
      <c r="B1073" s="32" t="s">
        <v>95</v>
      </c>
      <c r="C1073" s="32" t="s">
        <v>95</v>
      </c>
      <c r="D1073" s="32" t="s">
        <v>95</v>
      </c>
      <c r="E1073" s="32" t="s">
        <v>95</v>
      </c>
      <c r="F1073" s="32" t="s">
        <v>95</v>
      </c>
      <c r="G1073" s="32" t="s">
        <v>95</v>
      </c>
      <c r="H1073" s="32" t="s">
        <v>95</v>
      </c>
      <c r="I1073" s="32" t="s">
        <v>95</v>
      </c>
      <c r="J1073" s="32" t="s">
        <v>95</v>
      </c>
      <c r="K1073" s="32" t="s">
        <v>95</v>
      </c>
      <c r="L1073" s="32" t="s">
        <v>95</v>
      </c>
      <c r="M1073" s="48">
        <v>12</v>
      </c>
      <c r="N1073" s="48">
        <v>1</v>
      </c>
      <c r="O1073" s="48" t="s">
        <v>485</v>
      </c>
      <c r="P1073" s="48">
        <v>2004</v>
      </c>
      <c r="Q1073" s="48">
        <v>2005</v>
      </c>
      <c r="R1073" s="49">
        <v>511</v>
      </c>
      <c r="S1073" s="48">
        <v>5</v>
      </c>
      <c r="T1073" s="48">
        <v>0</v>
      </c>
      <c r="U1073" s="48">
        <f t="shared" si="46"/>
        <v>0</v>
      </c>
      <c r="V1073" s="50">
        <f t="shared" si="47"/>
        <v>6</v>
      </c>
      <c r="W1073" s="51">
        <v>8055</v>
      </c>
      <c r="X1073" s="51">
        <v>8226</v>
      </c>
      <c r="Y1073" s="51">
        <v>0</v>
      </c>
      <c r="Z1073" s="48" t="s">
        <v>802</v>
      </c>
      <c r="AA1073" s="50"/>
      <c r="AB1073" s="52"/>
      <c r="AC1073" s="48"/>
      <c r="AD1073" s="48"/>
      <c r="AE1073" s="48"/>
      <c r="AF1073" s="48"/>
    </row>
    <row r="1074" spans="1:32" s="36" customFormat="1" ht="14.4" x14ac:dyDescent="0.3">
      <c r="A1074" s="32" t="s">
        <v>95</v>
      </c>
      <c r="B1074" s="32" t="s">
        <v>95</v>
      </c>
      <c r="C1074" s="32" t="s">
        <v>95</v>
      </c>
      <c r="D1074" s="32" t="s">
        <v>95</v>
      </c>
      <c r="E1074" s="32" t="s">
        <v>95</v>
      </c>
      <c r="F1074" s="32" t="s">
        <v>95</v>
      </c>
      <c r="G1074" s="32" t="s">
        <v>95</v>
      </c>
      <c r="H1074" s="32" t="s">
        <v>95</v>
      </c>
      <c r="I1074" s="32" t="s">
        <v>95</v>
      </c>
      <c r="J1074" s="32" t="s">
        <v>95</v>
      </c>
      <c r="K1074" s="32" t="s">
        <v>95</v>
      </c>
      <c r="L1074" s="32" t="s">
        <v>95</v>
      </c>
      <c r="M1074" s="48">
        <v>13</v>
      </c>
      <c r="N1074" s="48">
        <v>1</v>
      </c>
      <c r="O1074" s="48" t="s">
        <v>466</v>
      </c>
      <c r="P1074" s="48">
        <v>2004</v>
      </c>
      <c r="Q1074" s="48">
        <v>2005</v>
      </c>
      <c r="R1074" s="49">
        <v>302.43</v>
      </c>
      <c r="S1074" s="48">
        <v>10</v>
      </c>
      <c r="T1074" s="48">
        <v>0</v>
      </c>
      <c r="U1074" s="48">
        <f t="shared" si="46"/>
        <v>0</v>
      </c>
      <c r="V1074" s="50">
        <f t="shared" si="47"/>
        <v>4</v>
      </c>
      <c r="W1074" s="51">
        <v>5533</v>
      </c>
      <c r="X1074" s="51">
        <v>5875</v>
      </c>
      <c r="Y1074" s="51">
        <v>0</v>
      </c>
      <c r="Z1074" s="32" t="s">
        <v>95</v>
      </c>
      <c r="AA1074" s="50"/>
      <c r="AB1074" s="52"/>
      <c r="AC1074" s="48"/>
      <c r="AD1074" s="48"/>
      <c r="AE1074" s="48"/>
      <c r="AF1074" s="48"/>
    </row>
    <row r="1075" spans="1:32" s="36" customFormat="1" ht="14.4" x14ac:dyDescent="0.3">
      <c r="A1075" s="32" t="s">
        <v>95</v>
      </c>
      <c r="B1075" s="32" t="s">
        <v>95</v>
      </c>
      <c r="C1075" s="32" t="s">
        <v>95</v>
      </c>
      <c r="D1075" s="32" t="s">
        <v>95</v>
      </c>
      <c r="E1075" s="32" t="s">
        <v>95</v>
      </c>
      <c r="F1075" s="32" t="s">
        <v>95</v>
      </c>
      <c r="G1075" s="32" t="s">
        <v>95</v>
      </c>
      <c r="H1075" s="32" t="s">
        <v>95</v>
      </c>
      <c r="I1075" s="32" t="s">
        <v>95</v>
      </c>
      <c r="J1075" s="32" t="s">
        <v>95</v>
      </c>
      <c r="K1075" s="32" t="s">
        <v>95</v>
      </c>
      <c r="L1075" s="32" t="s">
        <v>95</v>
      </c>
      <c r="M1075" s="48">
        <v>22</v>
      </c>
      <c r="N1075" s="48">
        <v>1</v>
      </c>
      <c r="O1075" s="48" t="s">
        <v>312</v>
      </c>
      <c r="P1075" s="48">
        <v>2004</v>
      </c>
      <c r="Q1075" s="48">
        <v>2005</v>
      </c>
      <c r="R1075" s="49">
        <v>500</v>
      </c>
      <c r="S1075" s="48">
        <v>7</v>
      </c>
      <c r="T1075" s="48">
        <v>0</v>
      </c>
      <c r="U1075" s="48">
        <f t="shared" si="46"/>
        <v>0</v>
      </c>
      <c r="V1075" s="50">
        <f t="shared" si="47"/>
        <v>6</v>
      </c>
      <c r="W1075" s="51">
        <v>3580</v>
      </c>
      <c r="X1075" s="51">
        <v>4622</v>
      </c>
      <c r="Y1075" s="51">
        <v>0</v>
      </c>
      <c r="Z1075" s="32" t="s">
        <v>95</v>
      </c>
      <c r="AA1075" s="50"/>
      <c r="AB1075" s="52"/>
      <c r="AC1075" s="48"/>
      <c r="AD1075" s="48"/>
      <c r="AE1075" s="48"/>
      <c r="AF1075" s="48"/>
    </row>
    <row r="1076" spans="1:32" s="36" customFormat="1" ht="14.4" x14ac:dyDescent="0.3">
      <c r="A1076" s="32" t="s">
        <v>95</v>
      </c>
      <c r="B1076" s="32" t="s">
        <v>95</v>
      </c>
      <c r="C1076" s="32" t="s">
        <v>95</v>
      </c>
      <c r="D1076" s="32" t="s">
        <v>95</v>
      </c>
      <c r="E1076" s="32" t="s">
        <v>95</v>
      </c>
      <c r="F1076" s="32" t="s">
        <v>95</v>
      </c>
      <c r="G1076" s="32" t="s">
        <v>95</v>
      </c>
      <c r="H1076" s="32" t="s">
        <v>95</v>
      </c>
      <c r="I1076" s="32" t="s">
        <v>95</v>
      </c>
      <c r="J1076" s="32" t="s">
        <v>95</v>
      </c>
      <c r="K1076" s="32" t="s">
        <v>95</v>
      </c>
      <c r="L1076" s="32" t="s">
        <v>95</v>
      </c>
      <c r="M1076" s="48">
        <v>23</v>
      </c>
      <c r="N1076" s="48">
        <v>1</v>
      </c>
      <c r="O1076" s="48" t="s">
        <v>516</v>
      </c>
      <c r="P1076" s="48">
        <v>2004</v>
      </c>
      <c r="Q1076" s="48">
        <v>2005</v>
      </c>
      <c r="R1076" s="49">
        <v>500</v>
      </c>
      <c r="S1076" s="48">
        <v>10</v>
      </c>
      <c r="T1076" s="48">
        <v>0</v>
      </c>
      <c r="U1076" s="48">
        <f t="shared" si="46"/>
        <v>0</v>
      </c>
      <c r="V1076" s="50">
        <f t="shared" si="47"/>
        <v>6</v>
      </c>
      <c r="W1076" s="51">
        <v>1206</v>
      </c>
      <c r="X1076" s="51">
        <v>2241</v>
      </c>
      <c r="Y1076" s="51">
        <v>0</v>
      </c>
      <c r="Z1076" s="32" t="s">
        <v>95</v>
      </c>
      <c r="AA1076" s="50"/>
      <c r="AB1076" s="52"/>
      <c r="AC1076" s="48"/>
      <c r="AD1076" s="48"/>
      <c r="AE1076" s="48"/>
      <c r="AF1076" s="48"/>
    </row>
    <row r="1077" spans="1:32" s="36" customFormat="1" ht="14.4" x14ac:dyDescent="0.3">
      <c r="A1077" s="32" t="s">
        <v>95</v>
      </c>
      <c r="B1077" s="32" t="s">
        <v>95</v>
      </c>
      <c r="C1077" s="32" t="s">
        <v>95</v>
      </c>
      <c r="D1077" s="32" t="s">
        <v>95</v>
      </c>
      <c r="E1077" s="32" t="s">
        <v>95</v>
      </c>
      <c r="F1077" s="32" t="s">
        <v>95</v>
      </c>
      <c r="G1077" s="32" t="s">
        <v>95</v>
      </c>
      <c r="H1077" s="32" t="s">
        <v>95</v>
      </c>
      <c r="I1077" s="32" t="s">
        <v>95</v>
      </c>
      <c r="J1077" s="32" t="s">
        <v>95</v>
      </c>
      <c r="K1077" s="32" t="s">
        <v>95</v>
      </c>
      <c r="L1077" s="32" t="s">
        <v>95</v>
      </c>
      <c r="M1077" s="48">
        <v>32</v>
      </c>
      <c r="N1077" s="48">
        <v>1</v>
      </c>
      <c r="O1077" s="48" t="s">
        <v>537</v>
      </c>
      <c r="P1077" s="48">
        <v>2004</v>
      </c>
      <c r="Q1077" s="48">
        <v>2005</v>
      </c>
      <c r="R1077" s="49">
        <v>350</v>
      </c>
      <c r="S1077" s="48">
        <v>10</v>
      </c>
      <c r="T1077" s="48">
        <v>0</v>
      </c>
      <c r="U1077" s="48">
        <f t="shared" si="46"/>
        <v>0</v>
      </c>
      <c r="V1077" s="50">
        <f t="shared" si="47"/>
        <v>4</v>
      </c>
      <c r="W1077" s="51">
        <v>678</v>
      </c>
      <c r="X1077" s="51">
        <v>1182</v>
      </c>
      <c r="Y1077" s="51">
        <v>0</v>
      </c>
      <c r="Z1077" s="32" t="s">
        <v>95</v>
      </c>
      <c r="AA1077" s="50"/>
      <c r="AB1077" s="52"/>
      <c r="AC1077" s="48"/>
      <c r="AD1077" s="48"/>
      <c r="AE1077" s="48"/>
      <c r="AF1077" s="48"/>
    </row>
    <row r="1078" spans="1:32" s="36" customFormat="1" ht="14.4" x14ac:dyDescent="0.3">
      <c r="A1078" s="32" t="s">
        <v>95</v>
      </c>
      <c r="B1078" s="32" t="s">
        <v>95</v>
      </c>
      <c r="C1078" s="32" t="s">
        <v>95</v>
      </c>
      <c r="D1078" s="32" t="s">
        <v>95</v>
      </c>
      <c r="E1078" s="32" t="s">
        <v>95</v>
      </c>
      <c r="F1078" s="32" t="s">
        <v>95</v>
      </c>
      <c r="G1078" s="32" t="s">
        <v>95</v>
      </c>
      <c r="H1078" s="32" t="s">
        <v>95</v>
      </c>
      <c r="I1078" s="32" t="s">
        <v>95</v>
      </c>
      <c r="J1078" s="32" t="s">
        <v>95</v>
      </c>
      <c r="K1078" s="32" t="s">
        <v>95</v>
      </c>
      <c r="L1078" s="32" t="s">
        <v>95</v>
      </c>
      <c r="M1078" s="48">
        <v>110</v>
      </c>
      <c r="N1078" s="48">
        <v>1</v>
      </c>
      <c r="O1078" s="48" t="s">
        <v>240</v>
      </c>
      <c r="P1078" s="48">
        <v>2004</v>
      </c>
      <c r="Q1078" s="48">
        <v>2005</v>
      </c>
      <c r="R1078" s="49">
        <v>390</v>
      </c>
      <c r="S1078" s="48">
        <v>10</v>
      </c>
      <c r="T1078" s="48">
        <v>1</v>
      </c>
      <c r="U1078" s="48">
        <f t="shared" si="46"/>
        <v>0</v>
      </c>
      <c r="V1078" s="50">
        <f t="shared" si="47"/>
        <v>4</v>
      </c>
      <c r="W1078" s="51">
        <v>4535</v>
      </c>
      <c r="X1078" s="51">
        <v>3722</v>
      </c>
      <c r="Y1078" s="51">
        <v>0</v>
      </c>
      <c r="Z1078" s="32" t="s">
        <v>95</v>
      </c>
      <c r="AA1078" s="50"/>
      <c r="AB1078" s="52"/>
      <c r="AC1078" s="48"/>
      <c r="AD1078" s="48"/>
      <c r="AE1078" s="48"/>
      <c r="AF1078" s="48"/>
    </row>
    <row r="1079" spans="1:32" s="36" customFormat="1" ht="14.4" x14ac:dyDescent="0.3">
      <c r="A1079" s="32" t="s">
        <v>95</v>
      </c>
      <c r="B1079" s="32" t="s">
        <v>95</v>
      </c>
      <c r="C1079" s="32" t="s">
        <v>95</v>
      </c>
      <c r="D1079" s="32" t="s">
        <v>95</v>
      </c>
      <c r="E1079" s="32" t="s">
        <v>95</v>
      </c>
      <c r="F1079" s="32" t="s">
        <v>95</v>
      </c>
      <c r="G1079" s="32" t="s">
        <v>95</v>
      </c>
      <c r="H1079" s="32" t="s">
        <v>95</v>
      </c>
      <c r="I1079" s="32" t="s">
        <v>95</v>
      </c>
      <c r="J1079" s="32" t="s">
        <v>95</v>
      </c>
      <c r="K1079" s="32" t="s">
        <v>95</v>
      </c>
      <c r="L1079" s="32" t="s">
        <v>95</v>
      </c>
      <c r="M1079" s="48">
        <v>138</v>
      </c>
      <c r="N1079" s="48">
        <v>1</v>
      </c>
      <c r="O1079" s="48" t="s">
        <v>243</v>
      </c>
      <c r="P1079" s="48">
        <v>2004</v>
      </c>
      <c r="Q1079" s="48">
        <v>2005</v>
      </c>
      <c r="R1079" s="49">
        <v>500</v>
      </c>
      <c r="S1079" s="48">
        <v>5</v>
      </c>
      <c r="T1079" s="48">
        <v>0</v>
      </c>
      <c r="U1079" s="48">
        <f t="shared" si="46"/>
        <v>0</v>
      </c>
      <c r="V1079" s="50">
        <f t="shared" si="47"/>
        <v>6</v>
      </c>
      <c r="W1079" s="51">
        <v>3456</v>
      </c>
      <c r="X1079" s="51">
        <v>6483</v>
      </c>
      <c r="Y1079" s="51">
        <v>0</v>
      </c>
      <c r="Z1079" s="32" t="s">
        <v>95</v>
      </c>
      <c r="AA1079" s="50"/>
      <c r="AB1079" s="52"/>
      <c r="AC1079" s="48"/>
      <c r="AD1079" s="48"/>
      <c r="AE1079" s="48"/>
      <c r="AF1079" s="48"/>
    </row>
    <row r="1080" spans="1:32" s="36" customFormat="1" ht="14.4" x14ac:dyDescent="0.3">
      <c r="A1080" s="32" t="s">
        <v>95</v>
      </c>
      <c r="B1080" s="32" t="s">
        <v>95</v>
      </c>
      <c r="C1080" s="32" t="s">
        <v>95</v>
      </c>
      <c r="D1080" s="32" t="s">
        <v>95</v>
      </c>
      <c r="E1080" s="32" t="s">
        <v>95</v>
      </c>
      <c r="F1080" s="32" t="s">
        <v>95</v>
      </c>
      <c r="G1080" s="32" t="s">
        <v>95</v>
      </c>
      <c r="H1080" s="32" t="s">
        <v>95</v>
      </c>
      <c r="I1080" s="32" t="s">
        <v>95</v>
      </c>
      <c r="J1080" s="32" t="s">
        <v>95</v>
      </c>
      <c r="K1080" s="32" t="s">
        <v>95</v>
      </c>
      <c r="L1080" s="32" t="s">
        <v>95</v>
      </c>
      <c r="M1080" s="48">
        <v>150</v>
      </c>
      <c r="N1080" s="48">
        <v>1</v>
      </c>
      <c r="O1080" s="48" t="s">
        <v>317</v>
      </c>
      <c r="P1080" s="48">
        <v>2004</v>
      </c>
      <c r="Q1080" s="48">
        <v>2005</v>
      </c>
      <c r="R1080" s="49">
        <v>500</v>
      </c>
      <c r="S1080" s="48">
        <v>10</v>
      </c>
      <c r="T1080" s="48">
        <v>1</v>
      </c>
      <c r="U1080" s="48">
        <f t="shared" si="46"/>
        <v>0</v>
      </c>
      <c r="V1080" s="50">
        <f t="shared" si="47"/>
        <v>6</v>
      </c>
      <c r="W1080" s="51">
        <v>1154</v>
      </c>
      <c r="X1080" s="51">
        <v>778</v>
      </c>
      <c r="Y1080" s="51">
        <v>0</v>
      </c>
      <c r="Z1080" s="32" t="s">
        <v>95</v>
      </c>
      <c r="AA1080" s="50"/>
      <c r="AB1080" s="52"/>
      <c r="AC1080" s="48"/>
      <c r="AD1080" s="48"/>
      <c r="AE1080" s="48"/>
      <c r="AF1080" s="48"/>
    </row>
    <row r="1081" spans="1:32" s="36" customFormat="1" ht="14.4" x14ac:dyDescent="0.3">
      <c r="A1081" s="32" t="s">
        <v>95</v>
      </c>
      <c r="B1081" s="32" t="s">
        <v>95</v>
      </c>
      <c r="C1081" s="32" t="s">
        <v>95</v>
      </c>
      <c r="D1081" s="32" t="s">
        <v>95</v>
      </c>
      <c r="E1081" s="32" t="s">
        <v>95</v>
      </c>
      <c r="F1081" s="32" t="s">
        <v>95</v>
      </c>
      <c r="G1081" s="32" t="s">
        <v>95</v>
      </c>
      <c r="H1081" s="32" t="s">
        <v>95</v>
      </c>
      <c r="I1081" s="32" t="s">
        <v>95</v>
      </c>
      <c r="J1081" s="32" t="s">
        <v>95</v>
      </c>
      <c r="K1081" s="32" t="s">
        <v>95</v>
      </c>
      <c r="L1081" s="32" t="s">
        <v>95</v>
      </c>
      <c r="M1081" s="48">
        <v>177</v>
      </c>
      <c r="N1081" s="48">
        <v>1</v>
      </c>
      <c r="O1081" s="48" t="s">
        <v>371</v>
      </c>
      <c r="P1081" s="48">
        <v>2004</v>
      </c>
      <c r="Q1081" s="48">
        <v>2005</v>
      </c>
      <c r="R1081" s="49">
        <v>440.25</v>
      </c>
      <c r="S1081" s="48">
        <v>10</v>
      </c>
      <c r="T1081" s="48">
        <v>0</v>
      </c>
      <c r="U1081" s="48">
        <f t="shared" si="46"/>
        <v>0</v>
      </c>
      <c r="V1081" s="50">
        <f t="shared" si="47"/>
        <v>5</v>
      </c>
      <c r="W1081" s="51">
        <v>1449</v>
      </c>
      <c r="X1081" s="51">
        <v>1846</v>
      </c>
      <c r="Y1081" s="51">
        <v>0</v>
      </c>
      <c r="Z1081" s="32" t="s">
        <v>95</v>
      </c>
      <c r="AA1081" s="50"/>
      <c r="AB1081" s="52"/>
      <c r="AC1081" s="48"/>
      <c r="AD1081" s="48"/>
      <c r="AE1081" s="48"/>
      <c r="AF1081" s="48"/>
    </row>
    <row r="1082" spans="1:32" s="36" customFormat="1" ht="14.4" x14ac:dyDescent="0.3">
      <c r="A1082" s="32" t="s">
        <v>95</v>
      </c>
      <c r="B1082" s="32" t="s">
        <v>95</v>
      </c>
      <c r="C1082" s="32" t="s">
        <v>95</v>
      </c>
      <c r="D1082" s="32" t="s">
        <v>95</v>
      </c>
      <c r="E1082" s="32" t="s">
        <v>95</v>
      </c>
      <c r="F1082" s="32" t="s">
        <v>95</v>
      </c>
      <c r="G1082" s="32" t="s">
        <v>95</v>
      </c>
      <c r="H1082" s="32" t="s">
        <v>95</v>
      </c>
      <c r="I1082" s="32" t="s">
        <v>95</v>
      </c>
      <c r="J1082" s="32" t="s">
        <v>95</v>
      </c>
      <c r="K1082" s="32" t="s">
        <v>95</v>
      </c>
      <c r="L1082" s="32" t="s">
        <v>95</v>
      </c>
      <c r="M1082" s="48">
        <v>186</v>
      </c>
      <c r="N1082" s="48">
        <v>1</v>
      </c>
      <c r="O1082" s="48" t="s">
        <v>600</v>
      </c>
      <c r="P1082" s="48">
        <v>2004</v>
      </c>
      <c r="Q1082" s="48">
        <v>2005</v>
      </c>
      <c r="R1082" s="49">
        <v>528.07000000000005</v>
      </c>
      <c r="S1082" s="48">
        <v>10</v>
      </c>
      <c r="T1082" s="48">
        <v>0</v>
      </c>
      <c r="U1082" s="48">
        <f t="shared" si="46"/>
        <v>0</v>
      </c>
      <c r="V1082" s="50">
        <f t="shared" si="47"/>
        <v>6</v>
      </c>
      <c r="W1082" s="51">
        <v>1958</v>
      </c>
      <c r="X1082" s="51">
        <v>3603</v>
      </c>
      <c r="Y1082" s="51">
        <v>0</v>
      </c>
      <c r="Z1082" s="32" t="s">
        <v>95</v>
      </c>
      <c r="AA1082" s="50"/>
      <c r="AB1082" s="52"/>
      <c r="AC1082" s="48"/>
      <c r="AD1082" s="48"/>
      <c r="AE1082" s="48"/>
      <c r="AF1082" s="48"/>
    </row>
    <row r="1083" spans="1:32" s="36" customFormat="1" ht="14.4" x14ac:dyDescent="0.3">
      <c r="A1083" s="32" t="s">
        <v>95</v>
      </c>
      <c r="B1083" s="32" t="s">
        <v>95</v>
      </c>
      <c r="C1083" s="32" t="s">
        <v>95</v>
      </c>
      <c r="D1083" s="32" t="s">
        <v>95</v>
      </c>
      <c r="E1083" s="32" t="s">
        <v>95</v>
      </c>
      <c r="F1083" s="32" t="s">
        <v>95</v>
      </c>
      <c r="G1083" s="32" t="s">
        <v>95</v>
      </c>
      <c r="H1083" s="32" t="s">
        <v>95</v>
      </c>
      <c r="I1083" s="32" t="s">
        <v>95</v>
      </c>
      <c r="J1083" s="32" t="s">
        <v>95</v>
      </c>
      <c r="K1083" s="32" t="s">
        <v>95</v>
      </c>
      <c r="L1083" s="32" t="s">
        <v>95</v>
      </c>
      <c r="M1083" s="48">
        <v>186</v>
      </c>
      <c r="N1083" s="48">
        <v>1</v>
      </c>
      <c r="O1083" s="48" t="s">
        <v>600</v>
      </c>
      <c r="P1083" s="48">
        <v>2004</v>
      </c>
      <c r="Q1083" s="48">
        <v>2005</v>
      </c>
      <c r="R1083" s="49">
        <v>200</v>
      </c>
      <c r="S1083" s="48">
        <v>10</v>
      </c>
      <c r="T1083" s="48">
        <v>0</v>
      </c>
      <c r="U1083" s="48">
        <f t="shared" si="46"/>
        <v>0</v>
      </c>
      <c r="V1083" s="50">
        <f t="shared" si="47"/>
        <v>3</v>
      </c>
      <c r="W1083" s="51">
        <v>1629</v>
      </c>
      <c r="X1083" s="51">
        <v>3683</v>
      </c>
      <c r="Y1083" s="51">
        <v>0</v>
      </c>
      <c r="Z1083" s="32" t="s">
        <v>95</v>
      </c>
      <c r="AA1083" s="50"/>
      <c r="AB1083" s="52"/>
      <c r="AC1083" s="48"/>
      <c r="AD1083" s="48"/>
      <c r="AE1083" s="48"/>
      <c r="AF1083" s="48"/>
    </row>
    <row r="1084" spans="1:32" s="36" customFormat="1" ht="14.4" x14ac:dyDescent="0.3">
      <c r="A1084" s="32" t="s">
        <v>95</v>
      </c>
      <c r="B1084" s="32" t="s">
        <v>95</v>
      </c>
      <c r="C1084" s="32" t="s">
        <v>95</v>
      </c>
      <c r="D1084" s="32" t="s">
        <v>95</v>
      </c>
      <c r="E1084" s="32" t="s">
        <v>95</v>
      </c>
      <c r="F1084" s="32" t="s">
        <v>95</v>
      </c>
      <c r="G1084" s="32" t="s">
        <v>95</v>
      </c>
      <c r="H1084" s="32" t="s">
        <v>95</v>
      </c>
      <c r="I1084" s="32" t="s">
        <v>95</v>
      </c>
      <c r="J1084" s="32" t="s">
        <v>95</v>
      </c>
      <c r="K1084" s="32" t="s">
        <v>95</v>
      </c>
      <c r="L1084" s="32" t="s">
        <v>95</v>
      </c>
      <c r="M1084" s="48">
        <v>186</v>
      </c>
      <c r="N1084" s="48">
        <v>1</v>
      </c>
      <c r="O1084" s="48" t="s">
        <v>600</v>
      </c>
      <c r="P1084" s="48">
        <v>2004</v>
      </c>
      <c r="Q1084" s="48">
        <v>2005</v>
      </c>
      <c r="R1084" s="49">
        <v>160.27000000000001</v>
      </c>
      <c r="S1084" s="48">
        <v>10</v>
      </c>
      <c r="T1084" s="48">
        <v>0</v>
      </c>
      <c r="U1084" s="48">
        <f t="shared" si="46"/>
        <v>0</v>
      </c>
      <c r="V1084" s="50">
        <f t="shared" si="47"/>
        <v>2</v>
      </c>
      <c r="W1084" s="51">
        <v>1589</v>
      </c>
      <c r="X1084" s="51">
        <v>3746</v>
      </c>
      <c r="Y1084" s="51">
        <v>0</v>
      </c>
      <c r="Z1084" s="32" t="s">
        <v>95</v>
      </c>
      <c r="AA1084" s="50"/>
      <c r="AB1084" s="52"/>
      <c r="AC1084" s="48"/>
      <c r="AD1084" s="48"/>
      <c r="AE1084" s="48"/>
      <c r="AF1084" s="48"/>
    </row>
    <row r="1085" spans="1:32" s="36" customFormat="1" ht="14.4" x14ac:dyDescent="0.3">
      <c r="A1085" s="32" t="s">
        <v>95</v>
      </c>
      <c r="B1085" s="32" t="s">
        <v>95</v>
      </c>
      <c r="C1085" s="32" t="s">
        <v>95</v>
      </c>
      <c r="D1085" s="32" t="s">
        <v>95</v>
      </c>
      <c r="E1085" s="32" t="s">
        <v>95</v>
      </c>
      <c r="F1085" s="32" t="s">
        <v>95</v>
      </c>
      <c r="G1085" s="32" t="s">
        <v>95</v>
      </c>
      <c r="H1085" s="32" t="s">
        <v>95</v>
      </c>
      <c r="I1085" s="32" t="s">
        <v>95</v>
      </c>
      <c r="J1085" s="32" t="s">
        <v>95</v>
      </c>
      <c r="K1085" s="32" t="s">
        <v>95</v>
      </c>
      <c r="L1085" s="32" t="s">
        <v>95</v>
      </c>
      <c r="M1085" s="48">
        <v>204</v>
      </c>
      <c r="N1085" s="48">
        <v>1</v>
      </c>
      <c r="O1085" s="48" t="s">
        <v>488</v>
      </c>
      <c r="P1085" s="48">
        <v>2004</v>
      </c>
      <c r="Q1085" s="48">
        <v>2005</v>
      </c>
      <c r="R1085" s="49">
        <v>700</v>
      </c>
      <c r="S1085" s="48">
        <v>5</v>
      </c>
      <c r="T1085" s="48">
        <v>0</v>
      </c>
      <c r="U1085" s="48">
        <f t="shared" si="46"/>
        <v>0</v>
      </c>
      <c r="V1085" s="50">
        <f t="shared" si="47"/>
        <v>8</v>
      </c>
      <c r="W1085" s="51">
        <v>2313</v>
      </c>
      <c r="X1085" s="51">
        <v>2410</v>
      </c>
      <c r="Y1085" s="51">
        <v>0</v>
      </c>
      <c r="Z1085" s="32" t="s">
        <v>95</v>
      </c>
      <c r="AA1085" s="50"/>
      <c r="AB1085" s="52"/>
      <c r="AC1085" s="48"/>
      <c r="AD1085" s="48"/>
      <c r="AE1085" s="48"/>
      <c r="AF1085" s="48"/>
    </row>
    <row r="1086" spans="1:32" s="36" customFormat="1" ht="14.4" x14ac:dyDescent="0.3">
      <c r="A1086" s="32" t="s">
        <v>95</v>
      </c>
      <c r="B1086" s="32" t="s">
        <v>95</v>
      </c>
      <c r="C1086" s="32" t="s">
        <v>95</v>
      </c>
      <c r="D1086" s="32" t="s">
        <v>95</v>
      </c>
      <c r="E1086" s="32" t="s">
        <v>95</v>
      </c>
      <c r="F1086" s="32" t="s">
        <v>95</v>
      </c>
      <c r="G1086" s="32" t="s">
        <v>95</v>
      </c>
      <c r="H1086" s="32" t="s">
        <v>95</v>
      </c>
      <c r="I1086" s="32" t="s">
        <v>95</v>
      </c>
      <c r="J1086" s="32" t="s">
        <v>95</v>
      </c>
      <c r="K1086" s="32" t="s">
        <v>95</v>
      </c>
      <c r="L1086" s="32" t="s">
        <v>95</v>
      </c>
      <c r="M1086" s="48">
        <v>206</v>
      </c>
      <c r="N1086" s="48">
        <v>1</v>
      </c>
      <c r="O1086" s="48" t="s">
        <v>489</v>
      </c>
      <c r="P1086" s="48">
        <v>2004</v>
      </c>
      <c r="Q1086" s="48">
        <v>2005</v>
      </c>
      <c r="R1086" s="49">
        <v>390</v>
      </c>
      <c r="S1086" s="48">
        <v>10</v>
      </c>
      <c r="T1086" s="48">
        <v>1</v>
      </c>
      <c r="U1086" s="48">
        <f t="shared" si="46"/>
        <v>0</v>
      </c>
      <c r="V1086" s="50">
        <f t="shared" si="47"/>
        <v>4</v>
      </c>
      <c r="W1086" s="51">
        <v>8144</v>
      </c>
      <c r="X1086" s="51">
        <v>7521</v>
      </c>
      <c r="Y1086" s="51">
        <v>0</v>
      </c>
      <c r="Z1086" s="32" t="s">
        <v>95</v>
      </c>
      <c r="AA1086" s="50"/>
      <c r="AB1086" s="52"/>
      <c r="AC1086" s="48"/>
      <c r="AD1086" s="48"/>
      <c r="AE1086" s="48"/>
      <c r="AF1086" s="48"/>
    </row>
    <row r="1087" spans="1:32" s="36" customFormat="1" ht="14.4" x14ac:dyDescent="0.3">
      <c r="A1087" s="32" t="s">
        <v>95</v>
      </c>
      <c r="B1087" s="32" t="s">
        <v>95</v>
      </c>
      <c r="C1087" s="32" t="s">
        <v>95</v>
      </c>
      <c r="D1087" s="32" t="s">
        <v>95</v>
      </c>
      <c r="E1087" s="32" t="s">
        <v>95</v>
      </c>
      <c r="F1087" s="32" t="s">
        <v>95</v>
      </c>
      <c r="G1087" s="32" t="s">
        <v>95</v>
      </c>
      <c r="H1087" s="32" t="s">
        <v>95</v>
      </c>
      <c r="I1087" s="32" t="s">
        <v>95</v>
      </c>
      <c r="J1087" s="32" t="s">
        <v>95</v>
      </c>
      <c r="K1087" s="32" t="s">
        <v>95</v>
      </c>
      <c r="L1087" s="32" t="s">
        <v>95</v>
      </c>
      <c r="M1087" s="48">
        <v>206</v>
      </c>
      <c r="N1087" s="48">
        <v>1</v>
      </c>
      <c r="O1087" s="48" t="s">
        <v>489</v>
      </c>
      <c r="P1087" s="48">
        <v>2004</v>
      </c>
      <c r="Q1087" s="48">
        <v>2005</v>
      </c>
      <c r="R1087" s="49">
        <v>100</v>
      </c>
      <c r="S1087" s="48">
        <v>10</v>
      </c>
      <c r="T1087" s="48">
        <v>0</v>
      </c>
      <c r="U1087" s="48">
        <f t="shared" si="46"/>
        <v>0</v>
      </c>
      <c r="V1087" s="50">
        <f t="shared" si="47"/>
        <v>2</v>
      </c>
      <c r="W1087" s="51">
        <v>7650</v>
      </c>
      <c r="X1087" s="51">
        <v>7774</v>
      </c>
      <c r="Y1087" s="51">
        <v>0</v>
      </c>
      <c r="Z1087" s="32" t="s">
        <v>95</v>
      </c>
      <c r="AA1087" s="50"/>
      <c r="AB1087" s="52"/>
      <c r="AC1087" s="48"/>
      <c r="AD1087" s="48"/>
      <c r="AE1087" s="48"/>
      <c r="AF1087" s="48"/>
    </row>
    <row r="1088" spans="1:32" s="36" customFormat="1" ht="14.4" x14ac:dyDescent="0.3">
      <c r="A1088" s="32" t="s">
        <v>95</v>
      </c>
      <c r="B1088" s="32" t="s">
        <v>95</v>
      </c>
      <c r="C1088" s="32" t="s">
        <v>95</v>
      </c>
      <c r="D1088" s="32" t="s">
        <v>95</v>
      </c>
      <c r="E1088" s="32" t="s">
        <v>95</v>
      </c>
      <c r="F1088" s="32" t="s">
        <v>95</v>
      </c>
      <c r="G1088" s="32" t="s">
        <v>95</v>
      </c>
      <c r="H1088" s="32" t="s">
        <v>95</v>
      </c>
      <c r="I1088" s="32" t="s">
        <v>95</v>
      </c>
      <c r="J1088" s="32" t="s">
        <v>95</v>
      </c>
      <c r="K1088" s="32" t="s">
        <v>95</v>
      </c>
      <c r="L1088" s="32" t="s">
        <v>95</v>
      </c>
      <c r="M1088" s="48">
        <v>206</v>
      </c>
      <c r="N1088" s="48">
        <v>1</v>
      </c>
      <c r="O1088" s="48" t="s">
        <v>489</v>
      </c>
      <c r="P1088" s="48">
        <v>2004</v>
      </c>
      <c r="Q1088" s="48">
        <v>2005</v>
      </c>
      <c r="R1088" s="49">
        <v>60</v>
      </c>
      <c r="S1088" s="48">
        <v>10</v>
      </c>
      <c r="T1088" s="48">
        <v>0</v>
      </c>
      <c r="U1088" s="48">
        <f t="shared" si="46"/>
        <v>0</v>
      </c>
      <c r="V1088" s="50">
        <f t="shared" si="47"/>
        <v>1</v>
      </c>
      <c r="W1088" s="51">
        <v>6573</v>
      </c>
      <c r="X1088" s="51">
        <v>8664</v>
      </c>
      <c r="Y1088" s="51">
        <v>0</v>
      </c>
      <c r="Z1088" s="32" t="s">
        <v>95</v>
      </c>
      <c r="AA1088" s="50"/>
      <c r="AB1088" s="52"/>
      <c r="AC1088" s="48"/>
      <c r="AD1088" s="48"/>
      <c r="AE1088" s="48"/>
      <c r="AF1088" s="48"/>
    </row>
    <row r="1089" spans="1:32" s="36" customFormat="1" ht="14.4" x14ac:dyDescent="0.3">
      <c r="A1089" s="32" t="s">
        <v>95</v>
      </c>
      <c r="B1089" s="32" t="s">
        <v>95</v>
      </c>
      <c r="C1089" s="32" t="s">
        <v>95</v>
      </c>
      <c r="D1089" s="32" t="s">
        <v>95</v>
      </c>
      <c r="E1089" s="32" t="s">
        <v>95</v>
      </c>
      <c r="F1089" s="32" t="s">
        <v>95</v>
      </c>
      <c r="G1089" s="32" t="s">
        <v>95</v>
      </c>
      <c r="H1089" s="32" t="s">
        <v>95</v>
      </c>
      <c r="I1089" s="32" t="s">
        <v>95</v>
      </c>
      <c r="J1089" s="32" t="s">
        <v>95</v>
      </c>
      <c r="K1089" s="32" t="s">
        <v>95</v>
      </c>
      <c r="L1089" s="32" t="s">
        <v>95</v>
      </c>
      <c r="M1089" s="48">
        <v>206</v>
      </c>
      <c r="N1089" s="48">
        <v>1</v>
      </c>
      <c r="O1089" s="48" t="s">
        <v>489</v>
      </c>
      <c r="P1089" s="48">
        <v>2004</v>
      </c>
      <c r="Q1089" s="48">
        <v>2005</v>
      </c>
      <c r="R1089" s="49">
        <v>15</v>
      </c>
      <c r="S1089" s="48">
        <v>10</v>
      </c>
      <c r="T1089" s="48">
        <v>0</v>
      </c>
      <c r="U1089" s="48">
        <f t="shared" si="46"/>
        <v>0</v>
      </c>
      <c r="V1089" s="50">
        <f t="shared" si="47"/>
        <v>1</v>
      </c>
      <c r="W1089" s="51">
        <v>6588</v>
      </c>
      <c r="X1089" s="51">
        <v>8506</v>
      </c>
      <c r="Y1089" s="51">
        <v>0</v>
      </c>
      <c r="Z1089" s="32" t="s">
        <v>95</v>
      </c>
      <c r="AA1089" s="50"/>
      <c r="AB1089" s="52"/>
      <c r="AC1089" s="48"/>
      <c r="AD1089" s="48"/>
      <c r="AE1089" s="48"/>
      <c r="AF1089" s="48"/>
    </row>
    <row r="1090" spans="1:32" s="36" customFormat="1" ht="14.4" x14ac:dyDescent="0.3">
      <c r="A1090" s="32" t="s">
        <v>95</v>
      </c>
      <c r="B1090" s="32" t="s">
        <v>95</v>
      </c>
      <c r="C1090" s="32" t="s">
        <v>95</v>
      </c>
      <c r="D1090" s="32" t="s">
        <v>95</v>
      </c>
      <c r="E1090" s="32" t="s">
        <v>95</v>
      </c>
      <c r="F1090" s="32" t="s">
        <v>95</v>
      </c>
      <c r="G1090" s="32" t="s">
        <v>95</v>
      </c>
      <c r="H1090" s="32" t="s">
        <v>95</v>
      </c>
      <c r="I1090" s="32" t="s">
        <v>95</v>
      </c>
      <c r="J1090" s="32" t="s">
        <v>95</v>
      </c>
      <c r="K1090" s="32" t="s">
        <v>95</v>
      </c>
      <c r="L1090" s="32" t="s">
        <v>95</v>
      </c>
      <c r="M1090" s="48">
        <v>207</v>
      </c>
      <c r="N1090" s="48">
        <v>1</v>
      </c>
      <c r="O1090" s="48" t="s">
        <v>542</v>
      </c>
      <c r="P1090" s="48">
        <v>2004</v>
      </c>
      <c r="Q1090" s="48">
        <v>2005</v>
      </c>
      <c r="R1090" s="49">
        <v>500</v>
      </c>
      <c r="S1090" s="48">
        <v>5</v>
      </c>
      <c r="T1090" s="48">
        <v>1</v>
      </c>
      <c r="U1090" s="48">
        <f t="shared" si="46"/>
        <v>0</v>
      </c>
      <c r="V1090" s="50">
        <f t="shared" si="47"/>
        <v>6</v>
      </c>
      <c r="W1090" s="51">
        <v>490</v>
      </c>
      <c r="X1090" s="51">
        <v>485</v>
      </c>
      <c r="Y1090" s="51">
        <v>0</v>
      </c>
      <c r="Z1090" s="32" t="s">
        <v>95</v>
      </c>
      <c r="AA1090" s="50"/>
      <c r="AB1090" s="52"/>
      <c r="AC1090" s="48"/>
      <c r="AD1090" s="48"/>
      <c r="AE1090" s="48"/>
      <c r="AF1090" s="48"/>
    </row>
    <row r="1091" spans="1:32" s="36" customFormat="1" ht="14.4" x14ac:dyDescent="0.3">
      <c r="A1091" s="32" t="s">
        <v>95</v>
      </c>
      <c r="B1091" s="32" t="s">
        <v>95</v>
      </c>
      <c r="C1091" s="32" t="s">
        <v>95</v>
      </c>
      <c r="D1091" s="32" t="s">
        <v>95</v>
      </c>
      <c r="E1091" s="32" t="s">
        <v>95</v>
      </c>
      <c r="F1091" s="32" t="s">
        <v>95</v>
      </c>
      <c r="G1091" s="32" t="s">
        <v>95</v>
      </c>
      <c r="H1091" s="32" t="s">
        <v>95</v>
      </c>
      <c r="I1091" s="32" t="s">
        <v>95</v>
      </c>
      <c r="J1091" s="32" t="s">
        <v>95</v>
      </c>
      <c r="K1091" s="32" t="s">
        <v>95</v>
      </c>
      <c r="L1091" s="32" t="s">
        <v>95</v>
      </c>
      <c r="M1091" s="48">
        <v>242</v>
      </c>
      <c r="N1091" s="48">
        <v>1</v>
      </c>
      <c r="O1091" s="48" t="s">
        <v>626</v>
      </c>
      <c r="P1091" s="48">
        <v>2004</v>
      </c>
      <c r="Q1091" s="48">
        <v>2005</v>
      </c>
      <c r="R1091" s="49">
        <v>478</v>
      </c>
      <c r="S1091" s="48">
        <v>10</v>
      </c>
      <c r="T1091" s="48">
        <v>1</v>
      </c>
      <c r="U1091" s="48">
        <f t="shared" si="46"/>
        <v>0</v>
      </c>
      <c r="V1091" s="50">
        <f t="shared" si="47"/>
        <v>5</v>
      </c>
      <c r="W1091" s="51">
        <v>568</v>
      </c>
      <c r="X1091" s="51">
        <v>348</v>
      </c>
      <c r="Y1091" s="51">
        <v>0</v>
      </c>
      <c r="Z1091" s="32" t="s">
        <v>95</v>
      </c>
      <c r="AA1091" s="50"/>
      <c r="AB1091" s="52"/>
      <c r="AC1091" s="48"/>
      <c r="AD1091" s="48"/>
      <c r="AE1091" s="48"/>
      <c r="AF1091" s="48"/>
    </row>
    <row r="1092" spans="1:32" s="36" customFormat="1" ht="14.4" x14ac:dyDescent="0.3">
      <c r="A1092" s="32" t="s">
        <v>95</v>
      </c>
      <c r="B1092" s="32" t="s">
        <v>95</v>
      </c>
      <c r="C1092" s="32" t="s">
        <v>95</v>
      </c>
      <c r="D1092" s="32" t="s">
        <v>95</v>
      </c>
      <c r="E1092" s="32" t="s">
        <v>95</v>
      </c>
      <c r="F1092" s="32" t="s">
        <v>95</v>
      </c>
      <c r="G1092" s="32" t="s">
        <v>95</v>
      </c>
      <c r="H1092" s="32" t="s">
        <v>95</v>
      </c>
      <c r="I1092" s="32" t="s">
        <v>95</v>
      </c>
      <c r="J1092" s="32" t="s">
        <v>95</v>
      </c>
      <c r="K1092" s="32" t="s">
        <v>95</v>
      </c>
      <c r="L1092" s="32" t="s">
        <v>95</v>
      </c>
      <c r="M1092" s="48">
        <v>252</v>
      </c>
      <c r="N1092" s="48">
        <v>1</v>
      </c>
      <c r="O1092" s="48" t="s">
        <v>273</v>
      </c>
      <c r="P1092" s="48">
        <v>2004</v>
      </c>
      <c r="Q1092" s="48">
        <v>2005</v>
      </c>
      <c r="R1092" s="49">
        <v>500</v>
      </c>
      <c r="S1092" s="48">
        <v>3</v>
      </c>
      <c r="T1092" s="48">
        <v>1</v>
      </c>
      <c r="U1092" s="48">
        <f t="shared" si="46"/>
        <v>0</v>
      </c>
      <c r="V1092" s="50">
        <f t="shared" si="47"/>
        <v>6</v>
      </c>
      <c r="W1092" s="51">
        <v>2521</v>
      </c>
      <c r="X1092" s="51">
        <v>1865</v>
      </c>
      <c r="Y1092" s="51">
        <v>0</v>
      </c>
      <c r="Z1092" s="32" t="s">
        <v>95</v>
      </c>
      <c r="AA1092" s="50"/>
      <c r="AB1092" s="52"/>
      <c r="AC1092" s="48"/>
      <c r="AD1092" s="48"/>
      <c r="AE1092" s="48"/>
      <c r="AF1092" s="48"/>
    </row>
    <row r="1093" spans="1:32" s="36" customFormat="1" ht="14.4" x14ac:dyDescent="0.3">
      <c r="A1093" s="32" t="s">
        <v>95</v>
      </c>
      <c r="B1093" s="32" t="s">
        <v>95</v>
      </c>
      <c r="C1093" s="32" t="s">
        <v>95</v>
      </c>
      <c r="D1093" s="32" t="s">
        <v>95</v>
      </c>
      <c r="E1093" s="32" t="s">
        <v>95</v>
      </c>
      <c r="F1093" s="32" t="s">
        <v>95</v>
      </c>
      <c r="G1093" s="32" t="s">
        <v>95</v>
      </c>
      <c r="H1093" s="32" t="s">
        <v>95</v>
      </c>
      <c r="I1093" s="32" t="s">
        <v>95</v>
      </c>
      <c r="J1093" s="32" t="s">
        <v>95</v>
      </c>
      <c r="K1093" s="32" t="s">
        <v>95</v>
      </c>
      <c r="L1093" s="32" t="s">
        <v>95</v>
      </c>
      <c r="M1093" s="48">
        <v>264</v>
      </c>
      <c r="N1093" s="48">
        <v>1</v>
      </c>
      <c r="O1093" s="48" t="s">
        <v>274</v>
      </c>
      <c r="P1093" s="48">
        <v>2004</v>
      </c>
      <c r="Q1093" s="48">
        <v>2005</v>
      </c>
      <c r="R1093" s="49">
        <v>400</v>
      </c>
      <c r="S1093" s="48">
        <v>10</v>
      </c>
      <c r="T1093" s="48">
        <v>1</v>
      </c>
      <c r="U1093" s="48">
        <f t="shared" si="46"/>
        <v>0</v>
      </c>
      <c r="V1093" s="50">
        <f t="shared" si="47"/>
        <v>5</v>
      </c>
      <c r="W1093" s="51">
        <v>425</v>
      </c>
      <c r="X1093" s="51">
        <v>221</v>
      </c>
      <c r="Y1093" s="51">
        <v>0</v>
      </c>
      <c r="Z1093" s="32" t="s">
        <v>95</v>
      </c>
      <c r="AA1093" s="50"/>
      <c r="AB1093" s="52"/>
      <c r="AC1093" s="48"/>
      <c r="AD1093" s="48"/>
      <c r="AE1093" s="48"/>
      <c r="AF1093" s="48"/>
    </row>
    <row r="1094" spans="1:32" s="36" customFormat="1" ht="14.4" x14ac:dyDescent="0.3">
      <c r="A1094" s="32" t="s">
        <v>95</v>
      </c>
      <c r="B1094" s="32" t="s">
        <v>95</v>
      </c>
      <c r="C1094" s="32" t="s">
        <v>95</v>
      </c>
      <c r="D1094" s="32" t="s">
        <v>95</v>
      </c>
      <c r="E1094" s="32" t="s">
        <v>95</v>
      </c>
      <c r="F1094" s="32" t="s">
        <v>95</v>
      </c>
      <c r="G1094" s="32" t="s">
        <v>95</v>
      </c>
      <c r="H1094" s="32" t="s">
        <v>95</v>
      </c>
      <c r="I1094" s="32" t="s">
        <v>95</v>
      </c>
      <c r="J1094" s="32" t="s">
        <v>95</v>
      </c>
      <c r="K1094" s="32" t="s">
        <v>95</v>
      </c>
      <c r="L1094" s="32" t="s">
        <v>95</v>
      </c>
      <c r="M1094" s="48">
        <v>272</v>
      </c>
      <c r="N1094" s="48">
        <v>1</v>
      </c>
      <c r="O1094" s="48" t="s">
        <v>501</v>
      </c>
      <c r="P1094" s="48">
        <v>2004</v>
      </c>
      <c r="Q1094" s="48">
        <v>2005</v>
      </c>
      <c r="R1094" s="49">
        <v>359.89</v>
      </c>
      <c r="S1094" s="48">
        <v>10</v>
      </c>
      <c r="T1094" s="48">
        <v>1</v>
      </c>
      <c r="U1094" s="48">
        <f t="shared" si="46"/>
        <v>0</v>
      </c>
      <c r="V1094" s="50">
        <f t="shared" si="47"/>
        <v>4</v>
      </c>
      <c r="W1094" s="51">
        <v>15421</v>
      </c>
      <c r="X1094" s="51">
        <v>13729</v>
      </c>
      <c r="Y1094" s="51">
        <v>0</v>
      </c>
      <c r="Z1094" s="32" t="s">
        <v>95</v>
      </c>
      <c r="AA1094" s="50"/>
      <c r="AB1094" s="52"/>
      <c r="AC1094" s="48"/>
      <c r="AD1094" s="48"/>
      <c r="AE1094" s="48"/>
      <c r="AF1094" s="48"/>
    </row>
    <row r="1095" spans="1:32" s="36" customFormat="1" ht="14.4" x14ac:dyDescent="0.3">
      <c r="A1095" s="32" t="s">
        <v>95</v>
      </c>
      <c r="B1095" s="32" t="s">
        <v>95</v>
      </c>
      <c r="C1095" s="32" t="s">
        <v>95</v>
      </c>
      <c r="D1095" s="32" t="s">
        <v>95</v>
      </c>
      <c r="E1095" s="32" t="s">
        <v>95</v>
      </c>
      <c r="F1095" s="32" t="s">
        <v>95</v>
      </c>
      <c r="G1095" s="32" t="s">
        <v>95</v>
      </c>
      <c r="H1095" s="32" t="s">
        <v>95</v>
      </c>
      <c r="I1095" s="32" t="s">
        <v>95</v>
      </c>
      <c r="J1095" s="32" t="s">
        <v>95</v>
      </c>
      <c r="K1095" s="32" t="s">
        <v>95</v>
      </c>
      <c r="L1095" s="32" t="s">
        <v>95</v>
      </c>
      <c r="M1095" s="48">
        <v>278</v>
      </c>
      <c r="N1095" s="48">
        <v>1</v>
      </c>
      <c r="O1095" s="48" t="s">
        <v>517</v>
      </c>
      <c r="P1095" s="48">
        <v>2004</v>
      </c>
      <c r="Q1095" s="48">
        <v>2005</v>
      </c>
      <c r="R1095" s="49">
        <v>318.05</v>
      </c>
      <c r="S1095" s="48">
        <v>10</v>
      </c>
      <c r="T1095" s="48">
        <v>1</v>
      </c>
      <c r="U1095" s="48">
        <f t="shared" si="46"/>
        <v>0</v>
      </c>
      <c r="V1095" s="50">
        <f t="shared" si="47"/>
        <v>4</v>
      </c>
      <c r="W1095" s="51">
        <v>4447</v>
      </c>
      <c r="X1095" s="51">
        <v>2989</v>
      </c>
      <c r="Y1095" s="51">
        <v>0</v>
      </c>
      <c r="Z1095" s="32" t="s">
        <v>95</v>
      </c>
      <c r="AA1095" s="50"/>
      <c r="AB1095" s="52"/>
      <c r="AC1095" s="48"/>
      <c r="AD1095" s="48"/>
      <c r="AE1095" s="48"/>
      <c r="AF1095" s="48"/>
    </row>
    <row r="1096" spans="1:32" s="36" customFormat="1" ht="14.4" x14ac:dyDescent="0.3">
      <c r="A1096" s="32" t="s">
        <v>95</v>
      </c>
      <c r="B1096" s="32" t="s">
        <v>95</v>
      </c>
      <c r="C1096" s="32" t="s">
        <v>95</v>
      </c>
      <c r="D1096" s="32" t="s">
        <v>95</v>
      </c>
      <c r="E1096" s="32" t="s">
        <v>95</v>
      </c>
      <c r="F1096" s="32" t="s">
        <v>95</v>
      </c>
      <c r="G1096" s="32" t="s">
        <v>95</v>
      </c>
      <c r="H1096" s="32" t="s">
        <v>95</v>
      </c>
      <c r="I1096" s="32" t="s">
        <v>95</v>
      </c>
      <c r="J1096" s="32" t="s">
        <v>95</v>
      </c>
      <c r="K1096" s="32" t="s">
        <v>95</v>
      </c>
      <c r="L1096" s="32" t="s">
        <v>95</v>
      </c>
      <c r="M1096" s="48">
        <v>283</v>
      </c>
      <c r="N1096" s="48">
        <v>1</v>
      </c>
      <c r="O1096" s="48" t="s">
        <v>547</v>
      </c>
      <c r="P1096" s="48">
        <v>2004</v>
      </c>
      <c r="Q1096" s="48">
        <v>2005</v>
      </c>
      <c r="R1096" s="49">
        <v>140.96</v>
      </c>
      <c r="S1096" s="48">
        <v>10</v>
      </c>
      <c r="T1096" s="48">
        <v>1</v>
      </c>
      <c r="U1096" s="48">
        <f t="shared" si="46"/>
        <v>0</v>
      </c>
      <c r="V1096" s="50">
        <f t="shared" si="47"/>
        <v>2</v>
      </c>
      <c r="W1096" s="51">
        <v>15314</v>
      </c>
      <c r="X1096" s="51">
        <v>9122</v>
      </c>
      <c r="Y1096" s="51">
        <v>0</v>
      </c>
      <c r="Z1096" s="32" t="s">
        <v>95</v>
      </c>
      <c r="AA1096" s="50"/>
      <c r="AB1096" s="52"/>
      <c r="AC1096" s="48"/>
      <c r="AD1096" s="48"/>
      <c r="AE1096" s="48"/>
      <c r="AF1096" s="48"/>
    </row>
    <row r="1097" spans="1:32" s="36" customFormat="1" ht="14.4" x14ac:dyDescent="0.3">
      <c r="A1097" s="32" t="s">
        <v>95</v>
      </c>
      <c r="B1097" s="32" t="s">
        <v>95</v>
      </c>
      <c r="C1097" s="32" t="s">
        <v>95</v>
      </c>
      <c r="D1097" s="32" t="s">
        <v>95</v>
      </c>
      <c r="E1097" s="32" t="s">
        <v>95</v>
      </c>
      <c r="F1097" s="32" t="s">
        <v>95</v>
      </c>
      <c r="G1097" s="32" t="s">
        <v>95</v>
      </c>
      <c r="H1097" s="32" t="s">
        <v>95</v>
      </c>
      <c r="I1097" s="32" t="s">
        <v>95</v>
      </c>
      <c r="J1097" s="32" t="s">
        <v>95</v>
      </c>
      <c r="K1097" s="32" t="s">
        <v>95</v>
      </c>
      <c r="L1097" s="32" t="s">
        <v>95</v>
      </c>
      <c r="M1097" s="48">
        <v>316</v>
      </c>
      <c r="N1097" s="48">
        <v>1</v>
      </c>
      <c r="O1097" s="48" t="s">
        <v>471</v>
      </c>
      <c r="P1097" s="48">
        <v>2004</v>
      </c>
      <c r="Q1097" s="48">
        <v>2005</v>
      </c>
      <c r="R1097" s="49">
        <v>307.08</v>
      </c>
      <c r="S1097" s="48">
        <v>5</v>
      </c>
      <c r="T1097" s="48">
        <v>1</v>
      </c>
      <c r="U1097" s="48">
        <f t="shared" ref="U1097:U1160" si="48">MAX(0,MIN(1,Q1097-P1097-1))</f>
        <v>0</v>
      </c>
      <c r="V1097" s="50">
        <f t="shared" ref="V1097:V1160" si="49">MAX(1,MIN(10,INT(R1097/100)+1))</f>
        <v>4</v>
      </c>
      <c r="W1097" s="51">
        <v>2257</v>
      </c>
      <c r="X1097" s="51">
        <v>1908</v>
      </c>
      <c r="Y1097" s="51">
        <v>0</v>
      </c>
      <c r="Z1097" s="32" t="s">
        <v>95</v>
      </c>
      <c r="AA1097" s="50"/>
      <c r="AB1097" s="52"/>
      <c r="AC1097" s="48"/>
      <c r="AD1097" s="48"/>
      <c r="AE1097" s="48"/>
      <c r="AF1097" s="48"/>
    </row>
    <row r="1098" spans="1:32" s="36" customFormat="1" ht="14.4" x14ac:dyDescent="0.3">
      <c r="A1098" s="32" t="s">
        <v>95</v>
      </c>
      <c r="B1098" s="32" t="s">
        <v>95</v>
      </c>
      <c r="C1098" s="32" t="s">
        <v>95</v>
      </c>
      <c r="D1098" s="32" t="s">
        <v>95</v>
      </c>
      <c r="E1098" s="32" t="s">
        <v>95</v>
      </c>
      <c r="F1098" s="32" t="s">
        <v>95</v>
      </c>
      <c r="G1098" s="32" t="s">
        <v>95</v>
      </c>
      <c r="H1098" s="32" t="s">
        <v>95</v>
      </c>
      <c r="I1098" s="32" t="s">
        <v>95</v>
      </c>
      <c r="J1098" s="32" t="s">
        <v>95</v>
      </c>
      <c r="K1098" s="32" t="s">
        <v>95</v>
      </c>
      <c r="L1098" s="32" t="s">
        <v>95</v>
      </c>
      <c r="M1098" s="48">
        <v>317</v>
      </c>
      <c r="N1098" s="48">
        <v>1</v>
      </c>
      <c r="O1098" s="48" t="s">
        <v>452</v>
      </c>
      <c r="P1098" s="48">
        <v>2004</v>
      </c>
      <c r="Q1098" s="48">
        <v>2005</v>
      </c>
      <c r="R1098" s="49">
        <v>500</v>
      </c>
      <c r="S1098" s="48">
        <v>10</v>
      </c>
      <c r="T1098" s="48">
        <v>0</v>
      </c>
      <c r="U1098" s="48">
        <f t="shared" si="48"/>
        <v>0</v>
      </c>
      <c r="V1098" s="50">
        <f t="shared" si="49"/>
        <v>6</v>
      </c>
      <c r="W1098" s="51">
        <v>942</v>
      </c>
      <c r="X1098" s="51">
        <v>1508</v>
      </c>
      <c r="Y1098" s="51">
        <v>0</v>
      </c>
      <c r="Z1098" s="32" t="s">
        <v>95</v>
      </c>
      <c r="AA1098" s="50"/>
      <c r="AB1098" s="52"/>
      <c r="AC1098" s="48"/>
      <c r="AD1098" s="48"/>
      <c r="AE1098" s="48"/>
      <c r="AF1098" s="48"/>
    </row>
    <row r="1099" spans="1:32" s="36" customFormat="1" ht="14.4" x14ac:dyDescent="0.3">
      <c r="A1099" s="32" t="s">
        <v>95</v>
      </c>
      <c r="B1099" s="32" t="s">
        <v>95</v>
      </c>
      <c r="C1099" s="32" t="s">
        <v>95</v>
      </c>
      <c r="D1099" s="32" t="s">
        <v>95</v>
      </c>
      <c r="E1099" s="32" t="s">
        <v>95</v>
      </c>
      <c r="F1099" s="32" t="s">
        <v>95</v>
      </c>
      <c r="G1099" s="32" t="s">
        <v>95</v>
      </c>
      <c r="H1099" s="32" t="s">
        <v>95</v>
      </c>
      <c r="I1099" s="32" t="s">
        <v>95</v>
      </c>
      <c r="J1099" s="32" t="s">
        <v>95</v>
      </c>
      <c r="K1099" s="32" t="s">
        <v>95</v>
      </c>
      <c r="L1099" s="32" t="s">
        <v>95</v>
      </c>
      <c r="M1099" s="48">
        <v>378</v>
      </c>
      <c r="N1099" s="48">
        <v>1</v>
      </c>
      <c r="O1099" s="48" t="s">
        <v>281</v>
      </c>
      <c r="P1099" s="48">
        <v>2004</v>
      </c>
      <c r="Q1099" s="48">
        <v>2005</v>
      </c>
      <c r="R1099" s="49">
        <v>302.32</v>
      </c>
      <c r="S1099" s="48">
        <v>10</v>
      </c>
      <c r="T1099" s="48">
        <v>1</v>
      </c>
      <c r="U1099" s="48">
        <f t="shared" si="48"/>
        <v>0</v>
      </c>
      <c r="V1099" s="50">
        <f t="shared" si="49"/>
        <v>4</v>
      </c>
      <c r="W1099" s="51">
        <v>908</v>
      </c>
      <c r="X1099" s="51">
        <v>867</v>
      </c>
      <c r="Y1099" s="51">
        <v>0</v>
      </c>
      <c r="Z1099" s="32" t="s">
        <v>95</v>
      </c>
      <c r="AA1099" s="50"/>
      <c r="AB1099" s="52"/>
      <c r="AC1099" s="48"/>
      <c r="AD1099" s="48"/>
      <c r="AE1099" s="48"/>
      <c r="AF1099" s="48"/>
    </row>
    <row r="1100" spans="1:32" s="36" customFormat="1" ht="14.4" x14ac:dyDescent="0.3">
      <c r="A1100" s="32" t="s">
        <v>95</v>
      </c>
      <c r="B1100" s="32" t="s">
        <v>95</v>
      </c>
      <c r="C1100" s="32" t="s">
        <v>95</v>
      </c>
      <c r="D1100" s="32" t="s">
        <v>95</v>
      </c>
      <c r="E1100" s="32" t="s">
        <v>95</v>
      </c>
      <c r="F1100" s="32" t="s">
        <v>95</v>
      </c>
      <c r="G1100" s="32" t="s">
        <v>95</v>
      </c>
      <c r="H1100" s="32" t="s">
        <v>95</v>
      </c>
      <c r="I1100" s="32" t="s">
        <v>95</v>
      </c>
      <c r="J1100" s="32" t="s">
        <v>95</v>
      </c>
      <c r="K1100" s="32" t="s">
        <v>95</v>
      </c>
      <c r="L1100" s="32" t="s">
        <v>95</v>
      </c>
      <c r="M1100" s="48">
        <v>402</v>
      </c>
      <c r="N1100" s="48">
        <v>1</v>
      </c>
      <c r="O1100" s="48" t="s">
        <v>282</v>
      </c>
      <c r="P1100" s="48">
        <v>2004</v>
      </c>
      <c r="Q1100" s="48">
        <v>2005</v>
      </c>
      <c r="R1100" s="49">
        <v>400</v>
      </c>
      <c r="S1100" s="48">
        <v>10</v>
      </c>
      <c r="T1100" s="48">
        <v>1</v>
      </c>
      <c r="U1100" s="48">
        <f t="shared" si="48"/>
        <v>0</v>
      </c>
      <c r="V1100" s="50">
        <f t="shared" si="49"/>
        <v>5</v>
      </c>
      <c r="W1100" s="51">
        <v>366</v>
      </c>
      <c r="X1100" s="51">
        <v>252</v>
      </c>
      <c r="Y1100" s="51">
        <v>0</v>
      </c>
      <c r="Z1100" s="32" t="s">
        <v>95</v>
      </c>
      <c r="AA1100" s="50"/>
      <c r="AB1100" s="52"/>
      <c r="AC1100" s="48"/>
      <c r="AD1100" s="48"/>
      <c r="AE1100" s="48"/>
      <c r="AF1100" s="48"/>
    </row>
    <row r="1101" spans="1:32" s="36" customFormat="1" ht="14.4" x14ac:dyDescent="0.3">
      <c r="A1101" s="32" t="s">
        <v>95</v>
      </c>
      <c r="B1101" s="32" t="s">
        <v>95</v>
      </c>
      <c r="C1101" s="32" t="s">
        <v>95</v>
      </c>
      <c r="D1101" s="32" t="s">
        <v>95</v>
      </c>
      <c r="E1101" s="32" t="s">
        <v>95</v>
      </c>
      <c r="F1101" s="32" t="s">
        <v>95</v>
      </c>
      <c r="G1101" s="32" t="s">
        <v>95</v>
      </c>
      <c r="H1101" s="32" t="s">
        <v>95</v>
      </c>
      <c r="I1101" s="32" t="s">
        <v>95</v>
      </c>
      <c r="J1101" s="32" t="s">
        <v>95</v>
      </c>
      <c r="K1101" s="32" t="s">
        <v>95</v>
      </c>
      <c r="L1101" s="32" t="s">
        <v>95</v>
      </c>
      <c r="M1101" s="48">
        <v>441</v>
      </c>
      <c r="N1101" s="48">
        <v>1</v>
      </c>
      <c r="O1101" s="48" t="s">
        <v>627</v>
      </c>
      <c r="P1101" s="48">
        <v>2004</v>
      </c>
      <c r="Q1101" s="48">
        <v>2005</v>
      </c>
      <c r="R1101" s="49">
        <v>600</v>
      </c>
      <c r="S1101" s="48">
        <v>10</v>
      </c>
      <c r="T1101" s="48">
        <v>1</v>
      </c>
      <c r="U1101" s="48">
        <f t="shared" si="48"/>
        <v>0</v>
      </c>
      <c r="V1101" s="50">
        <f t="shared" si="49"/>
        <v>7</v>
      </c>
      <c r="W1101" s="51">
        <v>651</v>
      </c>
      <c r="X1101" s="51">
        <v>418</v>
      </c>
      <c r="Y1101" s="51">
        <v>0</v>
      </c>
      <c r="Z1101" s="32" t="s">
        <v>95</v>
      </c>
      <c r="AA1101" s="50"/>
      <c r="AB1101" s="52"/>
      <c r="AC1101" s="48"/>
      <c r="AD1101" s="48"/>
      <c r="AE1101" s="48"/>
      <c r="AF1101" s="48"/>
    </row>
    <row r="1102" spans="1:32" s="36" customFormat="1" ht="14.4" x14ac:dyDescent="0.3">
      <c r="A1102" s="32" t="s">
        <v>95</v>
      </c>
      <c r="B1102" s="32" t="s">
        <v>95</v>
      </c>
      <c r="C1102" s="32" t="s">
        <v>95</v>
      </c>
      <c r="D1102" s="32" t="s">
        <v>95</v>
      </c>
      <c r="E1102" s="32" t="s">
        <v>95</v>
      </c>
      <c r="F1102" s="32" t="s">
        <v>95</v>
      </c>
      <c r="G1102" s="32" t="s">
        <v>95</v>
      </c>
      <c r="H1102" s="32" t="s">
        <v>95</v>
      </c>
      <c r="I1102" s="32" t="s">
        <v>95</v>
      </c>
      <c r="J1102" s="32" t="s">
        <v>95</v>
      </c>
      <c r="K1102" s="32" t="s">
        <v>95</v>
      </c>
      <c r="L1102" s="32" t="s">
        <v>95</v>
      </c>
      <c r="M1102" s="48">
        <v>477</v>
      </c>
      <c r="N1102" s="48">
        <v>1</v>
      </c>
      <c r="O1102" s="48" t="s">
        <v>424</v>
      </c>
      <c r="P1102" s="48">
        <v>2004</v>
      </c>
      <c r="Q1102" s="48">
        <v>2005</v>
      </c>
      <c r="R1102" s="49">
        <v>500</v>
      </c>
      <c r="S1102" s="48">
        <v>10</v>
      </c>
      <c r="T1102" s="48">
        <v>0</v>
      </c>
      <c r="U1102" s="48">
        <f t="shared" si="48"/>
        <v>0</v>
      </c>
      <c r="V1102" s="50">
        <f t="shared" si="49"/>
        <v>6</v>
      </c>
      <c r="W1102" s="51">
        <v>4321</v>
      </c>
      <c r="X1102" s="51">
        <v>5629</v>
      </c>
      <c r="Y1102" s="51">
        <v>0</v>
      </c>
      <c r="Z1102" s="32" t="s">
        <v>95</v>
      </c>
      <c r="AA1102" s="50"/>
      <c r="AB1102" s="52"/>
      <c r="AC1102" s="48"/>
      <c r="AD1102" s="48"/>
      <c r="AE1102" s="48"/>
      <c r="AF1102" s="48"/>
    </row>
    <row r="1103" spans="1:32" s="36" customFormat="1" ht="14.4" x14ac:dyDescent="0.3">
      <c r="A1103" s="32" t="s">
        <v>95</v>
      </c>
      <c r="B1103" s="32" t="s">
        <v>95</v>
      </c>
      <c r="C1103" s="32" t="s">
        <v>95</v>
      </c>
      <c r="D1103" s="32" t="s">
        <v>95</v>
      </c>
      <c r="E1103" s="32" t="s">
        <v>95</v>
      </c>
      <c r="F1103" s="32" t="s">
        <v>95</v>
      </c>
      <c r="G1103" s="32" t="s">
        <v>95</v>
      </c>
      <c r="H1103" s="32" t="s">
        <v>95</v>
      </c>
      <c r="I1103" s="32" t="s">
        <v>95</v>
      </c>
      <c r="J1103" s="32" t="s">
        <v>95</v>
      </c>
      <c r="K1103" s="32" t="s">
        <v>95</v>
      </c>
      <c r="L1103" s="32" t="s">
        <v>95</v>
      </c>
      <c r="M1103" s="48">
        <v>477</v>
      </c>
      <c r="N1103" s="48">
        <v>1</v>
      </c>
      <c r="O1103" s="48" t="s">
        <v>424</v>
      </c>
      <c r="P1103" s="48">
        <v>2004</v>
      </c>
      <c r="Q1103" s="48">
        <v>2005</v>
      </c>
      <c r="R1103" s="49">
        <v>290</v>
      </c>
      <c r="S1103" s="48">
        <v>10</v>
      </c>
      <c r="T1103" s="48">
        <v>0</v>
      </c>
      <c r="U1103" s="48">
        <f t="shared" si="48"/>
        <v>0</v>
      </c>
      <c r="V1103" s="50">
        <f t="shared" si="49"/>
        <v>3</v>
      </c>
      <c r="W1103" s="51">
        <v>3380</v>
      </c>
      <c r="X1103" s="51">
        <v>6505</v>
      </c>
      <c r="Y1103" s="51">
        <v>0</v>
      </c>
      <c r="Z1103" s="32" t="s">
        <v>95</v>
      </c>
      <c r="AA1103" s="50"/>
      <c r="AB1103" s="52"/>
      <c r="AC1103" s="48"/>
      <c r="AD1103" s="48"/>
      <c r="AE1103" s="48"/>
      <c r="AF1103" s="48"/>
    </row>
    <row r="1104" spans="1:32" s="36" customFormat="1" ht="14.4" x14ac:dyDescent="0.3">
      <c r="A1104" s="32" t="s">
        <v>95</v>
      </c>
      <c r="B1104" s="32" t="s">
        <v>95</v>
      </c>
      <c r="C1104" s="32" t="s">
        <v>95</v>
      </c>
      <c r="D1104" s="32" t="s">
        <v>95</v>
      </c>
      <c r="E1104" s="32" t="s">
        <v>95</v>
      </c>
      <c r="F1104" s="32" t="s">
        <v>95</v>
      </c>
      <c r="G1104" s="32" t="s">
        <v>95</v>
      </c>
      <c r="H1104" s="32" t="s">
        <v>95</v>
      </c>
      <c r="I1104" s="32" t="s">
        <v>95</v>
      </c>
      <c r="J1104" s="32" t="s">
        <v>95</v>
      </c>
      <c r="K1104" s="32" t="s">
        <v>95</v>
      </c>
      <c r="L1104" s="32" t="s">
        <v>95</v>
      </c>
      <c r="M1104" s="48">
        <v>482</v>
      </c>
      <c r="N1104" s="48">
        <v>1</v>
      </c>
      <c r="O1104" s="48" t="s">
        <v>384</v>
      </c>
      <c r="P1104" s="48">
        <v>2004</v>
      </c>
      <c r="Q1104" s="48">
        <v>2005</v>
      </c>
      <c r="R1104" s="49">
        <v>633</v>
      </c>
      <c r="S1104" s="48">
        <v>10</v>
      </c>
      <c r="T1104" s="48">
        <v>1</v>
      </c>
      <c r="U1104" s="48">
        <f t="shared" si="48"/>
        <v>0</v>
      </c>
      <c r="V1104" s="50">
        <f t="shared" si="49"/>
        <v>7</v>
      </c>
      <c r="W1104" s="51">
        <v>4267</v>
      </c>
      <c r="X1104" s="51">
        <v>2674</v>
      </c>
      <c r="Y1104" s="51">
        <v>0</v>
      </c>
      <c r="Z1104" s="32" t="s">
        <v>95</v>
      </c>
      <c r="AA1104" s="50"/>
      <c r="AB1104" s="52"/>
      <c r="AC1104" s="48"/>
      <c r="AD1104" s="48"/>
      <c r="AE1104" s="48"/>
      <c r="AF1104" s="48"/>
    </row>
    <row r="1105" spans="1:32" s="36" customFormat="1" ht="14.4" x14ac:dyDescent="0.3">
      <c r="A1105" s="32" t="s">
        <v>95</v>
      </c>
      <c r="B1105" s="32" t="s">
        <v>95</v>
      </c>
      <c r="C1105" s="32" t="s">
        <v>95</v>
      </c>
      <c r="D1105" s="32" t="s">
        <v>95</v>
      </c>
      <c r="E1105" s="32" t="s">
        <v>95</v>
      </c>
      <c r="F1105" s="32" t="s">
        <v>95</v>
      </c>
      <c r="G1105" s="32" t="s">
        <v>95</v>
      </c>
      <c r="H1105" s="32" t="s">
        <v>95</v>
      </c>
      <c r="I1105" s="32" t="s">
        <v>95</v>
      </c>
      <c r="J1105" s="32" t="s">
        <v>95</v>
      </c>
      <c r="K1105" s="32" t="s">
        <v>95</v>
      </c>
      <c r="L1105" s="32" t="s">
        <v>95</v>
      </c>
      <c r="M1105" s="48">
        <v>482</v>
      </c>
      <c r="N1105" s="48">
        <v>1</v>
      </c>
      <c r="O1105" s="48" t="s">
        <v>384</v>
      </c>
      <c r="P1105" s="48">
        <v>2004</v>
      </c>
      <c r="Q1105" s="48">
        <v>2005</v>
      </c>
      <c r="R1105" s="49">
        <v>155</v>
      </c>
      <c r="S1105" s="48">
        <v>10</v>
      </c>
      <c r="T1105" s="48">
        <v>1</v>
      </c>
      <c r="U1105" s="48">
        <f t="shared" si="48"/>
        <v>0</v>
      </c>
      <c r="V1105" s="50">
        <f t="shared" si="49"/>
        <v>2</v>
      </c>
      <c r="W1105" s="51">
        <v>4169</v>
      </c>
      <c r="X1105" s="51">
        <v>2742</v>
      </c>
      <c r="Y1105" s="51">
        <v>0</v>
      </c>
      <c r="Z1105" s="48" t="s">
        <v>1</v>
      </c>
      <c r="AA1105" s="50"/>
      <c r="AB1105" s="52"/>
      <c r="AC1105" s="48"/>
      <c r="AD1105" s="48"/>
      <c r="AE1105" s="48"/>
      <c r="AF1105" s="48"/>
    </row>
    <row r="1106" spans="1:32" s="36" customFormat="1" ht="14.4" x14ac:dyDescent="0.3">
      <c r="A1106" s="32" t="s">
        <v>95</v>
      </c>
      <c r="B1106" s="32" t="s">
        <v>95</v>
      </c>
      <c r="C1106" s="32" t="s">
        <v>95</v>
      </c>
      <c r="D1106" s="32" t="s">
        <v>95</v>
      </c>
      <c r="E1106" s="32" t="s">
        <v>95</v>
      </c>
      <c r="F1106" s="32" t="s">
        <v>95</v>
      </c>
      <c r="G1106" s="32" t="s">
        <v>95</v>
      </c>
      <c r="H1106" s="32" t="s">
        <v>95</v>
      </c>
      <c r="I1106" s="32" t="s">
        <v>95</v>
      </c>
      <c r="J1106" s="32" t="s">
        <v>95</v>
      </c>
      <c r="K1106" s="32" t="s">
        <v>95</v>
      </c>
      <c r="L1106" s="32" t="s">
        <v>95</v>
      </c>
      <c r="M1106" s="48">
        <v>482</v>
      </c>
      <c r="N1106" s="48">
        <v>1</v>
      </c>
      <c r="O1106" s="48" t="s">
        <v>384</v>
      </c>
      <c r="P1106" s="48">
        <v>2004</v>
      </c>
      <c r="Q1106" s="48">
        <v>2005</v>
      </c>
      <c r="R1106" s="49">
        <v>67.790000000000006</v>
      </c>
      <c r="S1106" s="48">
        <v>10</v>
      </c>
      <c r="T1106" s="48">
        <v>1</v>
      </c>
      <c r="U1106" s="48">
        <f t="shared" si="48"/>
        <v>0</v>
      </c>
      <c r="V1106" s="50">
        <f t="shared" si="49"/>
        <v>1</v>
      </c>
      <c r="W1106" s="51">
        <v>4055</v>
      </c>
      <c r="X1106" s="51">
        <v>2843</v>
      </c>
      <c r="Y1106" s="51">
        <v>0</v>
      </c>
      <c r="Z1106" s="48" t="s">
        <v>1</v>
      </c>
      <c r="AA1106" s="50"/>
      <c r="AB1106" s="52"/>
      <c r="AC1106" s="48"/>
      <c r="AD1106" s="48"/>
      <c r="AE1106" s="48"/>
      <c r="AF1106" s="48"/>
    </row>
    <row r="1107" spans="1:32" s="36" customFormat="1" ht="14.4" x14ac:dyDescent="0.3">
      <c r="A1107" s="32" t="s">
        <v>95</v>
      </c>
      <c r="B1107" s="32" t="s">
        <v>95</v>
      </c>
      <c r="C1107" s="32" t="s">
        <v>95</v>
      </c>
      <c r="D1107" s="32" t="s">
        <v>95</v>
      </c>
      <c r="E1107" s="32" t="s">
        <v>95</v>
      </c>
      <c r="F1107" s="32" t="s">
        <v>95</v>
      </c>
      <c r="G1107" s="32" t="s">
        <v>95</v>
      </c>
      <c r="H1107" s="32" t="s">
        <v>95</v>
      </c>
      <c r="I1107" s="32" t="s">
        <v>95</v>
      </c>
      <c r="J1107" s="32" t="s">
        <v>95</v>
      </c>
      <c r="K1107" s="32" t="s">
        <v>95</v>
      </c>
      <c r="L1107" s="32" t="s">
        <v>95</v>
      </c>
      <c r="M1107" s="48">
        <v>484</v>
      </c>
      <c r="N1107" s="48">
        <v>1</v>
      </c>
      <c r="O1107" s="48" t="s">
        <v>425</v>
      </c>
      <c r="P1107" s="48">
        <v>2004</v>
      </c>
      <c r="Q1107" s="48">
        <v>2005</v>
      </c>
      <c r="R1107" s="49">
        <v>300</v>
      </c>
      <c r="S1107" s="48">
        <v>10</v>
      </c>
      <c r="T1107" s="48">
        <v>1</v>
      </c>
      <c r="U1107" s="48">
        <f t="shared" si="48"/>
        <v>0</v>
      </c>
      <c r="V1107" s="50">
        <f t="shared" si="49"/>
        <v>4</v>
      </c>
      <c r="W1107" s="51">
        <v>1036</v>
      </c>
      <c r="X1107" s="51">
        <v>683</v>
      </c>
      <c r="Y1107" s="51">
        <v>1</v>
      </c>
      <c r="Z1107" s="48" t="s">
        <v>1</v>
      </c>
      <c r="AA1107" s="50"/>
      <c r="AB1107" s="52"/>
      <c r="AC1107" s="48"/>
      <c r="AD1107" s="48"/>
      <c r="AE1107" s="48"/>
      <c r="AF1107" s="48"/>
    </row>
    <row r="1108" spans="1:32" s="36" customFormat="1" ht="14.4" x14ac:dyDescent="0.3">
      <c r="A1108" s="32" t="s">
        <v>95</v>
      </c>
      <c r="B1108" s="32" t="s">
        <v>95</v>
      </c>
      <c r="C1108" s="32" t="s">
        <v>95</v>
      </c>
      <c r="D1108" s="32" t="s">
        <v>95</v>
      </c>
      <c r="E1108" s="32" t="s">
        <v>95</v>
      </c>
      <c r="F1108" s="32" t="s">
        <v>95</v>
      </c>
      <c r="G1108" s="32" t="s">
        <v>95</v>
      </c>
      <c r="H1108" s="32" t="s">
        <v>95</v>
      </c>
      <c r="I1108" s="32" t="s">
        <v>95</v>
      </c>
      <c r="J1108" s="32" t="s">
        <v>95</v>
      </c>
      <c r="K1108" s="32" t="s">
        <v>95</v>
      </c>
      <c r="L1108" s="32" t="s">
        <v>95</v>
      </c>
      <c r="M1108" s="48">
        <v>485</v>
      </c>
      <c r="N1108" s="48">
        <v>1</v>
      </c>
      <c r="O1108" s="48" t="s">
        <v>494</v>
      </c>
      <c r="P1108" s="48">
        <v>2004</v>
      </c>
      <c r="Q1108" s="48">
        <v>2005</v>
      </c>
      <c r="R1108" s="49">
        <v>600</v>
      </c>
      <c r="S1108" s="48">
        <v>10</v>
      </c>
      <c r="T1108" s="48">
        <v>0</v>
      </c>
      <c r="U1108" s="48">
        <f t="shared" si="48"/>
        <v>0</v>
      </c>
      <c r="V1108" s="50">
        <f t="shared" si="49"/>
        <v>7</v>
      </c>
      <c r="W1108" s="51">
        <v>792</v>
      </c>
      <c r="X1108" s="51">
        <v>990</v>
      </c>
      <c r="Y1108" s="51">
        <v>0</v>
      </c>
      <c r="Z1108" s="48" t="s">
        <v>765</v>
      </c>
      <c r="AA1108" s="50"/>
      <c r="AB1108" s="52"/>
      <c r="AC1108" s="48"/>
      <c r="AD1108" s="48"/>
      <c r="AE1108" s="48"/>
      <c r="AF1108" s="48"/>
    </row>
    <row r="1109" spans="1:32" s="36" customFormat="1" ht="14.4" x14ac:dyDescent="0.3">
      <c r="A1109" s="32" t="s">
        <v>95</v>
      </c>
      <c r="B1109" s="32" t="s">
        <v>95</v>
      </c>
      <c r="C1109" s="32" t="s">
        <v>95</v>
      </c>
      <c r="D1109" s="32" t="s">
        <v>95</v>
      </c>
      <c r="E1109" s="32" t="s">
        <v>95</v>
      </c>
      <c r="F1109" s="32" t="s">
        <v>95</v>
      </c>
      <c r="G1109" s="32" t="s">
        <v>95</v>
      </c>
      <c r="H1109" s="32" t="s">
        <v>95</v>
      </c>
      <c r="I1109" s="32" t="s">
        <v>95</v>
      </c>
      <c r="J1109" s="32" t="s">
        <v>95</v>
      </c>
      <c r="K1109" s="32" t="s">
        <v>95</v>
      </c>
      <c r="L1109" s="32" t="s">
        <v>95</v>
      </c>
      <c r="M1109" s="48">
        <v>505</v>
      </c>
      <c r="N1109" s="48">
        <v>1</v>
      </c>
      <c r="O1109" s="48" t="s">
        <v>559</v>
      </c>
      <c r="P1109" s="48">
        <v>2004</v>
      </c>
      <c r="Q1109" s="48">
        <v>2005</v>
      </c>
      <c r="R1109" s="49">
        <v>1000</v>
      </c>
      <c r="S1109" s="48">
        <v>10</v>
      </c>
      <c r="T1109" s="48">
        <v>1</v>
      </c>
      <c r="U1109" s="48">
        <f t="shared" si="48"/>
        <v>0</v>
      </c>
      <c r="V1109" s="50">
        <f t="shared" si="49"/>
        <v>10</v>
      </c>
      <c r="W1109" s="51">
        <v>701</v>
      </c>
      <c r="X1109" s="51">
        <v>654</v>
      </c>
      <c r="Y1109" s="51">
        <v>0</v>
      </c>
      <c r="Z1109" s="32" t="s">
        <v>95</v>
      </c>
      <c r="AA1109" s="50"/>
      <c r="AB1109" s="52"/>
      <c r="AC1109" s="48"/>
      <c r="AD1109" s="48"/>
      <c r="AE1109" s="48"/>
      <c r="AF1109" s="48"/>
    </row>
    <row r="1110" spans="1:32" s="36" customFormat="1" ht="14.4" x14ac:dyDescent="0.3">
      <c r="A1110" s="32" t="s">
        <v>95</v>
      </c>
      <c r="B1110" s="32" t="s">
        <v>95</v>
      </c>
      <c r="C1110" s="32" t="s">
        <v>95</v>
      </c>
      <c r="D1110" s="32" t="s">
        <v>95</v>
      </c>
      <c r="E1110" s="32" t="s">
        <v>95</v>
      </c>
      <c r="F1110" s="32" t="s">
        <v>95</v>
      </c>
      <c r="G1110" s="32" t="s">
        <v>95</v>
      </c>
      <c r="H1110" s="32" t="s">
        <v>95</v>
      </c>
      <c r="I1110" s="32" t="s">
        <v>95</v>
      </c>
      <c r="J1110" s="32" t="s">
        <v>95</v>
      </c>
      <c r="K1110" s="32" t="s">
        <v>95</v>
      </c>
      <c r="L1110" s="32" t="s">
        <v>95</v>
      </c>
      <c r="M1110" s="48">
        <v>534</v>
      </c>
      <c r="N1110" s="48">
        <v>1</v>
      </c>
      <c r="O1110" s="48" t="s">
        <v>290</v>
      </c>
      <c r="P1110" s="48">
        <v>2004</v>
      </c>
      <c r="Q1110" s="48">
        <v>2005</v>
      </c>
      <c r="R1110" s="49">
        <v>620</v>
      </c>
      <c r="S1110" s="48">
        <v>10</v>
      </c>
      <c r="T1110" s="48">
        <v>1</v>
      </c>
      <c r="U1110" s="48">
        <f t="shared" si="48"/>
        <v>0</v>
      </c>
      <c r="V1110" s="50">
        <f t="shared" si="49"/>
        <v>7</v>
      </c>
      <c r="W1110" s="51">
        <v>2176</v>
      </c>
      <c r="X1110" s="51">
        <v>1995</v>
      </c>
      <c r="Y1110" s="51">
        <v>0</v>
      </c>
      <c r="Z1110" s="32" t="s">
        <v>95</v>
      </c>
      <c r="AA1110" s="50"/>
      <c r="AB1110" s="52"/>
      <c r="AC1110" s="48"/>
      <c r="AD1110" s="48"/>
      <c r="AE1110" s="48"/>
      <c r="AF1110" s="48"/>
    </row>
    <row r="1111" spans="1:32" s="36" customFormat="1" ht="14.4" x14ac:dyDescent="0.3">
      <c r="A1111" s="32" t="s">
        <v>95</v>
      </c>
      <c r="B1111" s="32" t="s">
        <v>95</v>
      </c>
      <c r="C1111" s="32" t="s">
        <v>95</v>
      </c>
      <c r="D1111" s="32" t="s">
        <v>95</v>
      </c>
      <c r="E1111" s="32" t="s">
        <v>95</v>
      </c>
      <c r="F1111" s="32" t="s">
        <v>95</v>
      </c>
      <c r="G1111" s="32" t="s">
        <v>95</v>
      </c>
      <c r="H1111" s="32" t="s">
        <v>95</v>
      </c>
      <c r="I1111" s="32" t="s">
        <v>95</v>
      </c>
      <c r="J1111" s="32" t="s">
        <v>95</v>
      </c>
      <c r="K1111" s="32" t="s">
        <v>95</v>
      </c>
      <c r="L1111" s="32" t="s">
        <v>95</v>
      </c>
      <c r="M1111" s="48">
        <v>553</v>
      </c>
      <c r="N1111" s="48">
        <v>1</v>
      </c>
      <c r="O1111" s="48" t="s">
        <v>428</v>
      </c>
      <c r="P1111" s="48">
        <v>2004</v>
      </c>
      <c r="Q1111" s="48">
        <v>2005</v>
      </c>
      <c r="R1111" s="49">
        <v>500</v>
      </c>
      <c r="S1111" s="48">
        <v>10</v>
      </c>
      <c r="T1111" s="48">
        <v>0</v>
      </c>
      <c r="U1111" s="48">
        <f t="shared" si="48"/>
        <v>0</v>
      </c>
      <c r="V1111" s="50">
        <f t="shared" si="49"/>
        <v>6</v>
      </c>
      <c r="W1111" s="51">
        <v>686</v>
      </c>
      <c r="X1111" s="51">
        <v>1129</v>
      </c>
      <c r="Y1111" s="51">
        <v>0</v>
      </c>
      <c r="Z1111" s="32" t="s">
        <v>95</v>
      </c>
      <c r="AA1111" s="50"/>
      <c r="AB1111" s="52"/>
      <c r="AC1111" s="48"/>
      <c r="AD1111" s="48"/>
      <c r="AE1111" s="48"/>
      <c r="AF1111" s="48"/>
    </row>
    <row r="1112" spans="1:32" s="36" customFormat="1" ht="14.4" x14ac:dyDescent="0.3">
      <c r="A1112" s="32" t="s">
        <v>95</v>
      </c>
      <c r="B1112" s="32" t="s">
        <v>95</v>
      </c>
      <c r="C1112" s="32" t="s">
        <v>95</v>
      </c>
      <c r="D1112" s="32" t="s">
        <v>95</v>
      </c>
      <c r="E1112" s="32" t="s">
        <v>95</v>
      </c>
      <c r="F1112" s="32" t="s">
        <v>95</v>
      </c>
      <c r="G1112" s="32" t="s">
        <v>95</v>
      </c>
      <c r="H1112" s="32" t="s">
        <v>95</v>
      </c>
      <c r="I1112" s="32" t="s">
        <v>95</v>
      </c>
      <c r="J1112" s="32" t="s">
        <v>95</v>
      </c>
      <c r="K1112" s="32" t="s">
        <v>95</v>
      </c>
      <c r="L1112" s="32" t="s">
        <v>95</v>
      </c>
      <c r="M1112" s="48">
        <v>564</v>
      </c>
      <c r="N1112" s="48">
        <v>1</v>
      </c>
      <c r="O1112" s="48" t="s">
        <v>429</v>
      </c>
      <c r="P1112" s="48">
        <v>2004</v>
      </c>
      <c r="Q1112" s="48">
        <v>2005</v>
      </c>
      <c r="R1112" s="49">
        <v>621.96</v>
      </c>
      <c r="S1112" s="48">
        <v>10</v>
      </c>
      <c r="T1112" s="48">
        <v>1</v>
      </c>
      <c r="U1112" s="48">
        <f t="shared" si="48"/>
        <v>0</v>
      </c>
      <c r="V1112" s="50">
        <f t="shared" si="49"/>
        <v>7</v>
      </c>
      <c r="W1112" s="51">
        <v>4115</v>
      </c>
      <c r="X1112" s="51">
        <v>2495</v>
      </c>
      <c r="Y1112" s="51">
        <v>0</v>
      </c>
      <c r="Z1112" s="32" t="s">
        <v>95</v>
      </c>
      <c r="AA1112" s="50"/>
      <c r="AB1112" s="52"/>
      <c r="AC1112" s="48"/>
      <c r="AD1112" s="48"/>
      <c r="AE1112" s="48"/>
      <c r="AF1112" s="48"/>
    </row>
    <row r="1113" spans="1:32" s="36" customFormat="1" ht="14.4" x14ac:dyDescent="0.3">
      <c r="A1113" s="32" t="s">
        <v>95</v>
      </c>
      <c r="B1113" s="32" t="s">
        <v>95</v>
      </c>
      <c r="C1113" s="32" t="s">
        <v>95</v>
      </c>
      <c r="D1113" s="32" t="s">
        <v>95</v>
      </c>
      <c r="E1113" s="32" t="s">
        <v>95</v>
      </c>
      <c r="F1113" s="32" t="s">
        <v>95</v>
      </c>
      <c r="G1113" s="32" t="s">
        <v>95</v>
      </c>
      <c r="H1113" s="32" t="s">
        <v>95</v>
      </c>
      <c r="I1113" s="32" t="s">
        <v>95</v>
      </c>
      <c r="J1113" s="32" t="s">
        <v>95</v>
      </c>
      <c r="K1113" s="32" t="s">
        <v>95</v>
      </c>
      <c r="L1113" s="32" t="s">
        <v>95</v>
      </c>
      <c r="M1113" s="48">
        <v>577</v>
      </c>
      <c r="N1113" s="48">
        <v>1</v>
      </c>
      <c r="O1113" s="48" t="s">
        <v>430</v>
      </c>
      <c r="P1113" s="48">
        <v>2004</v>
      </c>
      <c r="Q1113" s="48">
        <v>2005</v>
      </c>
      <c r="R1113" s="49">
        <v>635</v>
      </c>
      <c r="S1113" s="48">
        <v>10</v>
      </c>
      <c r="T1113" s="48">
        <v>0</v>
      </c>
      <c r="U1113" s="48">
        <f t="shared" si="48"/>
        <v>0</v>
      </c>
      <c r="V1113" s="50">
        <f t="shared" si="49"/>
        <v>7</v>
      </c>
      <c r="W1113" s="51">
        <v>221</v>
      </c>
      <c r="X1113" s="51">
        <v>560</v>
      </c>
      <c r="Y1113" s="51">
        <v>0</v>
      </c>
      <c r="Z1113" s="32" t="s">
        <v>95</v>
      </c>
      <c r="AA1113" s="50"/>
      <c r="AB1113" s="52"/>
      <c r="AC1113" s="48"/>
      <c r="AD1113" s="48"/>
      <c r="AE1113" s="48"/>
      <c r="AF1113" s="48"/>
    </row>
    <row r="1114" spans="1:32" s="36" customFormat="1" ht="14.4" x14ac:dyDescent="0.3">
      <c r="A1114" s="32" t="s">
        <v>95</v>
      </c>
      <c r="B1114" s="32" t="s">
        <v>95</v>
      </c>
      <c r="C1114" s="32" t="s">
        <v>95</v>
      </c>
      <c r="D1114" s="32" t="s">
        <v>95</v>
      </c>
      <c r="E1114" s="32" t="s">
        <v>95</v>
      </c>
      <c r="F1114" s="32" t="s">
        <v>95</v>
      </c>
      <c r="G1114" s="32" t="s">
        <v>95</v>
      </c>
      <c r="H1114" s="32" t="s">
        <v>95</v>
      </c>
      <c r="I1114" s="32" t="s">
        <v>95</v>
      </c>
      <c r="J1114" s="32" t="s">
        <v>95</v>
      </c>
      <c r="K1114" s="32" t="s">
        <v>95</v>
      </c>
      <c r="L1114" s="32" t="s">
        <v>95</v>
      </c>
      <c r="M1114" s="48">
        <v>593</v>
      </c>
      <c r="N1114" s="48">
        <v>1</v>
      </c>
      <c r="O1114" s="48" t="s">
        <v>526</v>
      </c>
      <c r="P1114" s="48">
        <v>2004</v>
      </c>
      <c r="Q1114" s="48">
        <v>2005</v>
      </c>
      <c r="R1114" s="49">
        <v>150</v>
      </c>
      <c r="S1114" s="48">
        <v>10</v>
      </c>
      <c r="T1114" s="48">
        <v>1</v>
      </c>
      <c r="U1114" s="48">
        <f t="shared" si="48"/>
        <v>0</v>
      </c>
      <c r="V1114" s="50">
        <f t="shared" si="49"/>
        <v>2</v>
      </c>
      <c r="W1114" s="51">
        <v>2469</v>
      </c>
      <c r="X1114" s="51">
        <v>2057</v>
      </c>
      <c r="Y1114" s="51">
        <v>0</v>
      </c>
      <c r="Z1114" s="48" t="s">
        <v>1</v>
      </c>
      <c r="AA1114" s="50"/>
      <c r="AB1114" s="52"/>
      <c r="AC1114" s="48"/>
      <c r="AD1114" s="48"/>
      <c r="AE1114" s="48"/>
      <c r="AF1114" s="48"/>
    </row>
    <row r="1115" spans="1:32" s="36" customFormat="1" ht="14.4" x14ac:dyDescent="0.3">
      <c r="A1115" s="32" t="s">
        <v>95</v>
      </c>
      <c r="B1115" s="32" t="s">
        <v>95</v>
      </c>
      <c r="C1115" s="32" t="s">
        <v>95</v>
      </c>
      <c r="D1115" s="32" t="s">
        <v>95</v>
      </c>
      <c r="E1115" s="32" t="s">
        <v>95</v>
      </c>
      <c r="F1115" s="32" t="s">
        <v>95</v>
      </c>
      <c r="G1115" s="32" t="s">
        <v>95</v>
      </c>
      <c r="H1115" s="32" t="s">
        <v>95</v>
      </c>
      <c r="I1115" s="32" t="s">
        <v>95</v>
      </c>
      <c r="J1115" s="32" t="s">
        <v>95</v>
      </c>
      <c r="K1115" s="32" t="s">
        <v>95</v>
      </c>
      <c r="L1115" s="32" t="s">
        <v>95</v>
      </c>
      <c r="M1115" s="48">
        <v>593</v>
      </c>
      <c r="N1115" s="48">
        <v>1</v>
      </c>
      <c r="O1115" s="48" t="s">
        <v>526</v>
      </c>
      <c r="P1115" s="48">
        <v>2004</v>
      </c>
      <c r="Q1115" s="48">
        <v>2005</v>
      </c>
      <c r="R1115" s="49">
        <v>100</v>
      </c>
      <c r="S1115" s="48">
        <v>10</v>
      </c>
      <c r="T1115" s="48">
        <v>1</v>
      </c>
      <c r="U1115" s="48">
        <f t="shared" si="48"/>
        <v>0</v>
      </c>
      <c r="V1115" s="50">
        <f t="shared" si="49"/>
        <v>2</v>
      </c>
      <c r="W1115" s="51">
        <v>2191</v>
      </c>
      <c r="X1115" s="51">
        <v>2096</v>
      </c>
      <c r="Y1115" s="51">
        <v>0</v>
      </c>
      <c r="Z1115" s="32" t="s">
        <v>95</v>
      </c>
      <c r="AA1115" s="50"/>
      <c r="AB1115" s="52"/>
      <c r="AC1115" s="48"/>
      <c r="AD1115" s="48"/>
      <c r="AE1115" s="48"/>
      <c r="AF1115" s="48"/>
    </row>
    <row r="1116" spans="1:32" s="36" customFormat="1" ht="14.4" x14ac:dyDescent="0.3">
      <c r="A1116" s="32" t="s">
        <v>95</v>
      </c>
      <c r="B1116" s="32" t="s">
        <v>95</v>
      </c>
      <c r="C1116" s="32" t="s">
        <v>95</v>
      </c>
      <c r="D1116" s="32" t="s">
        <v>95</v>
      </c>
      <c r="E1116" s="32" t="s">
        <v>95</v>
      </c>
      <c r="F1116" s="32" t="s">
        <v>95</v>
      </c>
      <c r="G1116" s="32" t="s">
        <v>95</v>
      </c>
      <c r="H1116" s="32" t="s">
        <v>95</v>
      </c>
      <c r="I1116" s="32" t="s">
        <v>95</v>
      </c>
      <c r="J1116" s="32" t="s">
        <v>95</v>
      </c>
      <c r="K1116" s="32" t="s">
        <v>95</v>
      </c>
      <c r="L1116" s="32" t="s">
        <v>95</v>
      </c>
      <c r="M1116" s="48">
        <v>627</v>
      </c>
      <c r="N1116" s="48">
        <v>1</v>
      </c>
      <c r="O1116" s="48" t="s">
        <v>432</v>
      </c>
      <c r="P1116" s="48">
        <v>2004</v>
      </c>
      <c r="Q1116" s="48">
        <v>2005</v>
      </c>
      <c r="R1116" s="49">
        <v>754.25</v>
      </c>
      <c r="S1116" s="48">
        <v>5</v>
      </c>
      <c r="T1116" s="48">
        <v>0</v>
      </c>
      <c r="U1116" s="48">
        <f t="shared" si="48"/>
        <v>0</v>
      </c>
      <c r="V1116" s="50">
        <f t="shared" si="49"/>
        <v>8</v>
      </c>
      <c r="W1116" s="51">
        <v>318</v>
      </c>
      <c r="X1116" s="51">
        <v>327</v>
      </c>
      <c r="Y1116" s="51">
        <v>0</v>
      </c>
      <c r="Z1116" s="32" t="s">
        <v>95</v>
      </c>
      <c r="AA1116" s="50"/>
      <c r="AB1116" s="52"/>
      <c r="AC1116" s="48"/>
      <c r="AD1116" s="48"/>
      <c r="AE1116" s="48"/>
      <c r="AF1116" s="48"/>
    </row>
    <row r="1117" spans="1:32" s="36" customFormat="1" ht="14.4" x14ac:dyDescent="0.3">
      <c r="A1117" s="32" t="s">
        <v>95</v>
      </c>
      <c r="B1117" s="32" t="s">
        <v>95</v>
      </c>
      <c r="C1117" s="32" t="s">
        <v>95</v>
      </c>
      <c r="D1117" s="32" t="s">
        <v>95</v>
      </c>
      <c r="E1117" s="32" t="s">
        <v>95</v>
      </c>
      <c r="F1117" s="32" t="s">
        <v>95</v>
      </c>
      <c r="G1117" s="32" t="s">
        <v>95</v>
      </c>
      <c r="H1117" s="32" t="s">
        <v>95</v>
      </c>
      <c r="I1117" s="32" t="s">
        <v>95</v>
      </c>
      <c r="J1117" s="32" t="s">
        <v>95</v>
      </c>
      <c r="K1117" s="32" t="s">
        <v>95</v>
      </c>
      <c r="L1117" s="32" t="s">
        <v>95</v>
      </c>
      <c r="M1117" s="48">
        <v>671</v>
      </c>
      <c r="N1117" s="48">
        <v>1</v>
      </c>
      <c r="O1117" s="48" t="s">
        <v>628</v>
      </c>
      <c r="P1117" s="48">
        <v>2004</v>
      </c>
      <c r="Q1117" s="48">
        <v>2005</v>
      </c>
      <c r="R1117" s="49">
        <v>626.05999999999995</v>
      </c>
      <c r="S1117" s="48">
        <v>10</v>
      </c>
      <c r="T1117" s="48">
        <v>1</v>
      </c>
      <c r="U1117" s="48">
        <f t="shared" si="48"/>
        <v>0</v>
      </c>
      <c r="V1117" s="50">
        <f t="shared" si="49"/>
        <v>7</v>
      </c>
      <c r="W1117" s="51">
        <v>572</v>
      </c>
      <c r="X1117" s="51">
        <v>447</v>
      </c>
      <c r="Y1117" s="51">
        <v>0</v>
      </c>
      <c r="Z1117" s="32" t="s">
        <v>95</v>
      </c>
      <c r="AA1117" s="50"/>
      <c r="AB1117" s="52"/>
      <c r="AC1117" s="48"/>
      <c r="AD1117" s="48"/>
      <c r="AE1117" s="48"/>
      <c r="AF1117" s="48"/>
    </row>
    <row r="1118" spans="1:32" s="36" customFormat="1" ht="14.4" x14ac:dyDescent="0.3">
      <c r="A1118" s="32" t="s">
        <v>95</v>
      </c>
      <c r="B1118" s="32" t="s">
        <v>95</v>
      </c>
      <c r="C1118" s="32" t="s">
        <v>95</v>
      </c>
      <c r="D1118" s="32" t="s">
        <v>95</v>
      </c>
      <c r="E1118" s="32" t="s">
        <v>95</v>
      </c>
      <c r="F1118" s="32" t="s">
        <v>95</v>
      </c>
      <c r="G1118" s="32" t="s">
        <v>95</v>
      </c>
      <c r="H1118" s="32" t="s">
        <v>95</v>
      </c>
      <c r="I1118" s="32" t="s">
        <v>95</v>
      </c>
      <c r="J1118" s="32" t="s">
        <v>95</v>
      </c>
      <c r="K1118" s="32" t="s">
        <v>95</v>
      </c>
      <c r="L1118" s="32" t="s">
        <v>95</v>
      </c>
      <c r="M1118" s="48">
        <v>727</v>
      </c>
      <c r="N1118" s="48">
        <v>1</v>
      </c>
      <c r="O1118" s="48" t="s">
        <v>260</v>
      </c>
      <c r="P1118" s="48">
        <v>2004</v>
      </c>
      <c r="Q1118" s="48">
        <v>2005</v>
      </c>
      <c r="R1118" s="49">
        <v>600</v>
      </c>
      <c r="S1118" s="48">
        <v>10</v>
      </c>
      <c r="T1118" s="48">
        <v>0</v>
      </c>
      <c r="U1118" s="48">
        <f t="shared" si="48"/>
        <v>0</v>
      </c>
      <c r="V1118" s="50">
        <f t="shared" si="49"/>
        <v>7</v>
      </c>
      <c r="W1118" s="51">
        <v>2401</v>
      </c>
      <c r="X1118" s="51">
        <v>3578</v>
      </c>
      <c r="Y1118" s="51">
        <v>0</v>
      </c>
      <c r="Z1118" s="32" t="s">
        <v>95</v>
      </c>
      <c r="AA1118" s="50"/>
      <c r="AB1118" s="52"/>
      <c r="AC1118" s="48"/>
      <c r="AD1118" s="48"/>
      <c r="AE1118" s="48"/>
      <c r="AF1118" s="48"/>
    </row>
    <row r="1119" spans="1:32" s="36" customFormat="1" ht="14.4" x14ac:dyDescent="0.3">
      <c r="A1119" s="32" t="s">
        <v>95</v>
      </c>
      <c r="B1119" s="32" t="s">
        <v>95</v>
      </c>
      <c r="C1119" s="32" t="s">
        <v>95</v>
      </c>
      <c r="D1119" s="32" t="s">
        <v>95</v>
      </c>
      <c r="E1119" s="32" t="s">
        <v>95</v>
      </c>
      <c r="F1119" s="32" t="s">
        <v>95</v>
      </c>
      <c r="G1119" s="32" t="s">
        <v>95</v>
      </c>
      <c r="H1119" s="32" t="s">
        <v>95</v>
      </c>
      <c r="I1119" s="32" t="s">
        <v>95</v>
      </c>
      <c r="J1119" s="32" t="s">
        <v>95</v>
      </c>
      <c r="K1119" s="32" t="s">
        <v>95</v>
      </c>
      <c r="L1119" s="32" t="s">
        <v>95</v>
      </c>
      <c r="M1119" s="48">
        <v>727</v>
      </c>
      <c r="N1119" s="48">
        <v>1</v>
      </c>
      <c r="O1119" s="48" t="s">
        <v>260</v>
      </c>
      <c r="P1119" s="48">
        <v>2004</v>
      </c>
      <c r="Q1119" s="48">
        <v>2005</v>
      </c>
      <c r="R1119" s="49">
        <v>100</v>
      </c>
      <c r="S1119" s="48">
        <v>10</v>
      </c>
      <c r="T1119" s="48">
        <v>0</v>
      </c>
      <c r="U1119" s="48">
        <f t="shared" si="48"/>
        <v>0</v>
      </c>
      <c r="V1119" s="50">
        <f t="shared" si="49"/>
        <v>2</v>
      </c>
      <c r="W1119" s="51">
        <v>2271</v>
      </c>
      <c r="X1119" s="51">
        <v>3640</v>
      </c>
      <c r="Y1119" s="51">
        <v>0</v>
      </c>
      <c r="Z1119" s="32" t="s">
        <v>95</v>
      </c>
      <c r="AA1119" s="50"/>
      <c r="AB1119" s="52"/>
      <c r="AC1119" s="48"/>
      <c r="AD1119" s="48"/>
      <c r="AE1119" s="48"/>
      <c r="AF1119" s="48"/>
    </row>
    <row r="1120" spans="1:32" s="36" customFormat="1" ht="14.4" x14ac:dyDescent="0.3">
      <c r="A1120" s="32" t="s">
        <v>95</v>
      </c>
      <c r="B1120" s="32" t="s">
        <v>95</v>
      </c>
      <c r="C1120" s="32" t="s">
        <v>95</v>
      </c>
      <c r="D1120" s="32" t="s">
        <v>95</v>
      </c>
      <c r="E1120" s="32" t="s">
        <v>95</v>
      </c>
      <c r="F1120" s="32" t="s">
        <v>95</v>
      </c>
      <c r="G1120" s="32" t="s">
        <v>95</v>
      </c>
      <c r="H1120" s="32" t="s">
        <v>95</v>
      </c>
      <c r="I1120" s="32" t="s">
        <v>95</v>
      </c>
      <c r="J1120" s="32" t="s">
        <v>95</v>
      </c>
      <c r="K1120" s="32" t="s">
        <v>95</v>
      </c>
      <c r="L1120" s="32" t="s">
        <v>95</v>
      </c>
      <c r="M1120" s="48">
        <v>727</v>
      </c>
      <c r="N1120" s="48">
        <v>1</v>
      </c>
      <c r="O1120" s="48" t="s">
        <v>260</v>
      </c>
      <c r="P1120" s="48">
        <v>2004</v>
      </c>
      <c r="Q1120" s="48">
        <v>2005</v>
      </c>
      <c r="R1120" s="49">
        <v>50</v>
      </c>
      <c r="S1120" s="48">
        <v>10</v>
      </c>
      <c r="T1120" s="48">
        <v>0</v>
      </c>
      <c r="U1120" s="48">
        <f t="shared" si="48"/>
        <v>0</v>
      </c>
      <c r="V1120" s="50">
        <f t="shared" si="49"/>
        <v>1</v>
      </c>
      <c r="W1120" s="51">
        <v>2211</v>
      </c>
      <c r="X1120" s="51">
        <v>3610</v>
      </c>
      <c r="Y1120" s="51">
        <v>0</v>
      </c>
      <c r="Z1120" s="32" t="s">
        <v>95</v>
      </c>
      <c r="AA1120" s="50"/>
      <c r="AB1120" s="52"/>
      <c r="AC1120" s="48"/>
      <c r="AD1120" s="48"/>
      <c r="AE1120" s="48"/>
      <c r="AF1120" s="48"/>
    </row>
    <row r="1121" spans="1:32" s="36" customFormat="1" ht="14.4" x14ac:dyDescent="0.3">
      <c r="A1121" s="32" t="s">
        <v>95</v>
      </c>
      <c r="B1121" s="32" t="s">
        <v>95</v>
      </c>
      <c r="C1121" s="32" t="s">
        <v>95</v>
      </c>
      <c r="D1121" s="32" t="s">
        <v>95</v>
      </c>
      <c r="E1121" s="32" t="s">
        <v>95</v>
      </c>
      <c r="F1121" s="32" t="s">
        <v>95</v>
      </c>
      <c r="G1121" s="32" t="s">
        <v>95</v>
      </c>
      <c r="H1121" s="32" t="s">
        <v>95</v>
      </c>
      <c r="I1121" s="32" t="s">
        <v>95</v>
      </c>
      <c r="J1121" s="32" t="s">
        <v>95</v>
      </c>
      <c r="K1121" s="32" t="s">
        <v>95</v>
      </c>
      <c r="L1121" s="32" t="s">
        <v>95</v>
      </c>
      <c r="M1121" s="48">
        <v>728</v>
      </c>
      <c r="N1121" s="48">
        <v>1</v>
      </c>
      <c r="O1121" s="48" t="s">
        <v>346</v>
      </c>
      <c r="P1121" s="48">
        <v>2004</v>
      </c>
      <c r="Q1121" s="48">
        <v>2005</v>
      </c>
      <c r="R1121" s="49">
        <v>250</v>
      </c>
      <c r="S1121" s="48">
        <v>10</v>
      </c>
      <c r="T1121" s="48">
        <v>0</v>
      </c>
      <c r="U1121" s="48">
        <f t="shared" si="48"/>
        <v>0</v>
      </c>
      <c r="V1121" s="50">
        <f t="shared" si="49"/>
        <v>3</v>
      </c>
      <c r="W1121" s="51">
        <v>12604</v>
      </c>
      <c r="X1121" s="51">
        <v>16364</v>
      </c>
      <c r="Y1121" s="51">
        <v>0</v>
      </c>
      <c r="Z1121" s="32" t="s">
        <v>95</v>
      </c>
      <c r="AA1121" s="50"/>
      <c r="AB1121" s="52"/>
      <c r="AC1121" s="48"/>
      <c r="AD1121" s="48"/>
      <c r="AE1121" s="48"/>
      <c r="AF1121" s="48"/>
    </row>
    <row r="1122" spans="1:32" s="36" customFormat="1" ht="14.4" x14ac:dyDescent="0.3">
      <c r="A1122" s="32" t="s">
        <v>95</v>
      </c>
      <c r="B1122" s="32" t="s">
        <v>95</v>
      </c>
      <c r="C1122" s="32" t="s">
        <v>95</v>
      </c>
      <c r="D1122" s="32" t="s">
        <v>95</v>
      </c>
      <c r="E1122" s="32" t="s">
        <v>95</v>
      </c>
      <c r="F1122" s="32" t="s">
        <v>95</v>
      </c>
      <c r="G1122" s="32" t="s">
        <v>95</v>
      </c>
      <c r="H1122" s="32" t="s">
        <v>95</v>
      </c>
      <c r="I1122" s="32" t="s">
        <v>95</v>
      </c>
      <c r="J1122" s="32" t="s">
        <v>95</v>
      </c>
      <c r="K1122" s="32" t="s">
        <v>95</v>
      </c>
      <c r="L1122" s="32" t="s">
        <v>95</v>
      </c>
      <c r="M1122" s="48">
        <v>738</v>
      </c>
      <c r="N1122" s="48">
        <v>1</v>
      </c>
      <c r="O1122" s="48" t="s">
        <v>232</v>
      </c>
      <c r="P1122" s="48">
        <v>2004</v>
      </c>
      <c r="Q1122" s="48">
        <v>2005</v>
      </c>
      <c r="R1122" s="49">
        <v>200</v>
      </c>
      <c r="S1122" s="48">
        <v>5</v>
      </c>
      <c r="T1122" s="48">
        <v>0</v>
      </c>
      <c r="U1122" s="48">
        <f t="shared" si="48"/>
        <v>0</v>
      </c>
      <c r="V1122" s="50">
        <f t="shared" si="49"/>
        <v>3</v>
      </c>
      <c r="W1122" s="51">
        <v>1008</v>
      </c>
      <c r="X1122" s="51">
        <v>1473</v>
      </c>
      <c r="Y1122" s="51">
        <v>0</v>
      </c>
      <c r="Z1122" s="32" t="s">
        <v>95</v>
      </c>
      <c r="AA1122" s="50"/>
      <c r="AB1122" s="52"/>
      <c r="AC1122" s="48"/>
      <c r="AD1122" s="48"/>
      <c r="AE1122" s="48"/>
      <c r="AF1122" s="48"/>
    </row>
    <row r="1123" spans="1:32" s="36" customFormat="1" ht="14.4" x14ac:dyDescent="0.3">
      <c r="A1123" s="32" t="s">
        <v>95</v>
      </c>
      <c r="B1123" s="32" t="s">
        <v>95</v>
      </c>
      <c r="C1123" s="32" t="s">
        <v>95</v>
      </c>
      <c r="D1123" s="32" t="s">
        <v>95</v>
      </c>
      <c r="E1123" s="32" t="s">
        <v>95</v>
      </c>
      <c r="F1123" s="32" t="s">
        <v>95</v>
      </c>
      <c r="G1123" s="32" t="s">
        <v>95</v>
      </c>
      <c r="H1123" s="32" t="s">
        <v>95</v>
      </c>
      <c r="I1123" s="32" t="s">
        <v>95</v>
      </c>
      <c r="J1123" s="32" t="s">
        <v>95</v>
      </c>
      <c r="K1123" s="32" t="s">
        <v>95</v>
      </c>
      <c r="L1123" s="32" t="s">
        <v>95</v>
      </c>
      <c r="M1123" s="48">
        <v>739</v>
      </c>
      <c r="N1123" s="48">
        <v>1</v>
      </c>
      <c r="O1123" s="48" t="s">
        <v>400</v>
      </c>
      <c r="P1123" s="48">
        <v>2004</v>
      </c>
      <c r="Q1123" s="48">
        <v>2005</v>
      </c>
      <c r="R1123" s="49">
        <v>450</v>
      </c>
      <c r="S1123" s="48">
        <v>5</v>
      </c>
      <c r="T1123" s="48">
        <v>0</v>
      </c>
      <c r="U1123" s="48">
        <f t="shared" si="48"/>
        <v>0</v>
      </c>
      <c r="V1123" s="50">
        <f t="shared" si="49"/>
        <v>5</v>
      </c>
      <c r="W1123" s="51">
        <v>931</v>
      </c>
      <c r="X1123" s="51">
        <v>1495</v>
      </c>
      <c r="Y1123" s="51">
        <v>0</v>
      </c>
      <c r="Z1123" s="32" t="s">
        <v>95</v>
      </c>
      <c r="AA1123" s="50"/>
      <c r="AB1123" s="52"/>
      <c r="AC1123" s="48"/>
      <c r="AD1123" s="48"/>
      <c r="AE1123" s="48"/>
      <c r="AF1123" s="48"/>
    </row>
    <row r="1124" spans="1:32" s="36" customFormat="1" ht="14.4" x14ac:dyDescent="0.3">
      <c r="A1124" s="32" t="s">
        <v>95</v>
      </c>
      <c r="B1124" s="32" t="s">
        <v>95</v>
      </c>
      <c r="C1124" s="32" t="s">
        <v>95</v>
      </c>
      <c r="D1124" s="32" t="s">
        <v>95</v>
      </c>
      <c r="E1124" s="32" t="s">
        <v>95</v>
      </c>
      <c r="F1124" s="32" t="s">
        <v>95</v>
      </c>
      <c r="G1124" s="32" t="s">
        <v>95</v>
      </c>
      <c r="H1124" s="32" t="s">
        <v>95</v>
      </c>
      <c r="I1124" s="32" t="s">
        <v>95</v>
      </c>
      <c r="J1124" s="32" t="s">
        <v>95</v>
      </c>
      <c r="K1124" s="32" t="s">
        <v>95</v>
      </c>
      <c r="L1124" s="32" t="s">
        <v>95</v>
      </c>
      <c r="M1124" s="48">
        <v>750</v>
      </c>
      <c r="N1124" s="48">
        <v>1</v>
      </c>
      <c r="O1124" s="48" t="s">
        <v>629</v>
      </c>
      <c r="P1124" s="48">
        <v>2004</v>
      </c>
      <c r="Q1124" s="48">
        <v>2005</v>
      </c>
      <c r="R1124" s="49">
        <v>373.22</v>
      </c>
      <c r="S1124" s="48">
        <v>10</v>
      </c>
      <c r="T1124" s="48">
        <v>0</v>
      </c>
      <c r="U1124" s="48">
        <f t="shared" si="48"/>
        <v>0</v>
      </c>
      <c r="V1124" s="50">
        <f t="shared" si="49"/>
        <v>4</v>
      </c>
      <c r="W1124" s="51">
        <v>3049</v>
      </c>
      <c r="X1124" s="51">
        <v>3930</v>
      </c>
      <c r="Y1124" s="51">
        <v>0</v>
      </c>
      <c r="Z1124" s="32" t="s">
        <v>95</v>
      </c>
      <c r="AA1124" s="50"/>
      <c r="AB1124" s="52"/>
      <c r="AC1124" s="48"/>
      <c r="AD1124" s="48"/>
      <c r="AE1124" s="48"/>
      <c r="AF1124" s="48"/>
    </row>
    <row r="1125" spans="1:32" s="36" customFormat="1" ht="14.4" x14ac:dyDescent="0.3">
      <c r="A1125" s="32" t="s">
        <v>95</v>
      </c>
      <c r="B1125" s="32" t="s">
        <v>95</v>
      </c>
      <c r="C1125" s="32" t="s">
        <v>95</v>
      </c>
      <c r="D1125" s="32" t="s">
        <v>95</v>
      </c>
      <c r="E1125" s="32" t="s">
        <v>95</v>
      </c>
      <c r="F1125" s="32" t="s">
        <v>95</v>
      </c>
      <c r="G1125" s="32" t="s">
        <v>95</v>
      </c>
      <c r="H1125" s="32" t="s">
        <v>95</v>
      </c>
      <c r="I1125" s="32" t="s">
        <v>95</v>
      </c>
      <c r="J1125" s="32" t="s">
        <v>95</v>
      </c>
      <c r="K1125" s="32" t="s">
        <v>95</v>
      </c>
      <c r="L1125" s="32" t="s">
        <v>95</v>
      </c>
      <c r="M1125" s="48">
        <v>771</v>
      </c>
      <c r="N1125" s="48">
        <v>1</v>
      </c>
      <c r="O1125" s="48" t="s">
        <v>478</v>
      </c>
      <c r="P1125" s="48">
        <v>2004</v>
      </c>
      <c r="Q1125" s="48">
        <v>2005</v>
      </c>
      <c r="R1125" s="49">
        <v>1750</v>
      </c>
      <c r="S1125" s="48">
        <v>10</v>
      </c>
      <c r="T1125" s="48">
        <v>1</v>
      </c>
      <c r="U1125" s="48">
        <f t="shared" si="48"/>
        <v>0</v>
      </c>
      <c r="V1125" s="50">
        <f t="shared" si="49"/>
        <v>10</v>
      </c>
      <c r="W1125" s="51">
        <v>517</v>
      </c>
      <c r="X1125" s="51">
        <v>308</v>
      </c>
      <c r="Y1125" s="51">
        <v>0</v>
      </c>
      <c r="Z1125" s="32" t="s">
        <v>95</v>
      </c>
      <c r="AA1125" s="50"/>
      <c r="AB1125" s="52"/>
      <c r="AC1125" s="48"/>
      <c r="AD1125" s="48"/>
      <c r="AE1125" s="48"/>
      <c r="AF1125" s="48"/>
    </row>
    <row r="1126" spans="1:32" s="36" customFormat="1" ht="14.4" x14ac:dyDescent="0.3">
      <c r="A1126" s="32" t="s">
        <v>95</v>
      </c>
      <c r="B1126" s="32" t="s">
        <v>95</v>
      </c>
      <c r="C1126" s="32" t="s">
        <v>95</v>
      </c>
      <c r="D1126" s="32" t="s">
        <v>95</v>
      </c>
      <c r="E1126" s="32" t="s">
        <v>95</v>
      </c>
      <c r="F1126" s="32" t="s">
        <v>95</v>
      </c>
      <c r="G1126" s="32" t="s">
        <v>95</v>
      </c>
      <c r="H1126" s="32" t="s">
        <v>95</v>
      </c>
      <c r="I1126" s="32" t="s">
        <v>95</v>
      </c>
      <c r="J1126" s="32" t="s">
        <v>95</v>
      </c>
      <c r="K1126" s="32" t="s">
        <v>95</v>
      </c>
      <c r="L1126" s="32" t="s">
        <v>95</v>
      </c>
      <c r="M1126" s="48">
        <v>815</v>
      </c>
      <c r="N1126" s="48">
        <v>2</v>
      </c>
      <c r="O1126" s="48" t="s">
        <v>306</v>
      </c>
      <c r="P1126" s="48">
        <v>2004</v>
      </c>
      <c r="Q1126" s="48">
        <v>2005</v>
      </c>
      <c r="R1126" s="49">
        <v>3000</v>
      </c>
      <c r="S1126" s="48">
        <v>3</v>
      </c>
      <c r="T1126" s="48">
        <v>1</v>
      </c>
      <c r="U1126" s="48">
        <f t="shared" si="48"/>
        <v>0</v>
      </c>
      <c r="V1126" s="50">
        <f t="shared" si="49"/>
        <v>10</v>
      </c>
      <c r="W1126" s="51">
        <v>407</v>
      </c>
      <c r="X1126" s="51">
        <v>85</v>
      </c>
      <c r="Y1126" s="51">
        <v>0</v>
      </c>
      <c r="Z1126" s="32" t="s">
        <v>95</v>
      </c>
      <c r="AA1126" s="50"/>
      <c r="AB1126" s="52"/>
      <c r="AC1126" s="48"/>
      <c r="AD1126" s="48"/>
      <c r="AE1126" s="48"/>
      <c r="AF1126" s="48"/>
    </row>
    <row r="1127" spans="1:32" s="36" customFormat="1" ht="14.4" x14ac:dyDescent="0.3">
      <c r="A1127" s="32" t="s">
        <v>95</v>
      </c>
      <c r="B1127" s="32" t="s">
        <v>95</v>
      </c>
      <c r="C1127" s="32" t="s">
        <v>95</v>
      </c>
      <c r="D1127" s="32" t="s">
        <v>95</v>
      </c>
      <c r="E1127" s="32" t="s">
        <v>95</v>
      </c>
      <c r="F1127" s="32" t="s">
        <v>95</v>
      </c>
      <c r="G1127" s="32" t="s">
        <v>95</v>
      </c>
      <c r="H1127" s="32" t="s">
        <v>95</v>
      </c>
      <c r="I1127" s="32" t="s">
        <v>95</v>
      </c>
      <c r="J1127" s="32" t="s">
        <v>95</v>
      </c>
      <c r="K1127" s="32" t="s">
        <v>95</v>
      </c>
      <c r="L1127" s="32" t="s">
        <v>95</v>
      </c>
      <c r="M1127" s="48">
        <v>815</v>
      </c>
      <c r="N1127" s="48">
        <v>2</v>
      </c>
      <c r="O1127" s="48" t="s">
        <v>306</v>
      </c>
      <c r="P1127" s="48">
        <v>2004</v>
      </c>
      <c r="Q1127" s="48">
        <v>2005</v>
      </c>
      <c r="R1127" s="49">
        <v>1100</v>
      </c>
      <c r="S1127" s="48">
        <v>4</v>
      </c>
      <c r="T1127" s="48">
        <v>1</v>
      </c>
      <c r="U1127" s="48">
        <f t="shared" si="48"/>
        <v>0</v>
      </c>
      <c r="V1127" s="50">
        <f t="shared" si="49"/>
        <v>10</v>
      </c>
      <c r="W1127" s="51">
        <v>408</v>
      </c>
      <c r="X1127" s="51">
        <v>85</v>
      </c>
      <c r="Y1127" s="51">
        <v>0</v>
      </c>
      <c r="Z1127" s="32" t="s">
        <v>95</v>
      </c>
      <c r="AA1127" s="50"/>
      <c r="AB1127" s="52"/>
      <c r="AC1127" s="48"/>
      <c r="AD1127" s="48"/>
      <c r="AE1127" s="48"/>
      <c r="AF1127" s="48"/>
    </row>
    <row r="1128" spans="1:32" s="36" customFormat="1" ht="14.4" x14ac:dyDescent="0.3">
      <c r="A1128" s="32" t="s">
        <v>95</v>
      </c>
      <c r="B1128" s="32" t="s">
        <v>95</v>
      </c>
      <c r="C1128" s="32" t="s">
        <v>95</v>
      </c>
      <c r="D1128" s="32" t="s">
        <v>95</v>
      </c>
      <c r="E1128" s="32" t="s">
        <v>95</v>
      </c>
      <c r="F1128" s="32" t="s">
        <v>95</v>
      </c>
      <c r="G1128" s="32" t="s">
        <v>95</v>
      </c>
      <c r="H1128" s="32" t="s">
        <v>95</v>
      </c>
      <c r="I1128" s="32" t="s">
        <v>95</v>
      </c>
      <c r="J1128" s="32" t="s">
        <v>95</v>
      </c>
      <c r="K1128" s="32" t="s">
        <v>95</v>
      </c>
      <c r="L1128" s="32" t="s">
        <v>95</v>
      </c>
      <c r="M1128" s="48">
        <v>820</v>
      </c>
      <c r="N1128" s="48">
        <v>1</v>
      </c>
      <c r="O1128" s="48" t="s">
        <v>353</v>
      </c>
      <c r="P1128" s="48">
        <v>2004</v>
      </c>
      <c r="Q1128" s="48">
        <v>2005</v>
      </c>
      <c r="R1128" s="49">
        <v>800</v>
      </c>
      <c r="S1128" s="48">
        <v>10</v>
      </c>
      <c r="T1128" s="48">
        <v>1</v>
      </c>
      <c r="U1128" s="48">
        <f t="shared" si="48"/>
        <v>0</v>
      </c>
      <c r="V1128" s="50">
        <f t="shared" si="49"/>
        <v>9</v>
      </c>
      <c r="W1128" s="51">
        <v>952</v>
      </c>
      <c r="X1128" s="51">
        <v>688</v>
      </c>
      <c r="Y1128" s="51">
        <v>0</v>
      </c>
      <c r="Z1128" s="32" t="s">
        <v>95</v>
      </c>
      <c r="AA1128" s="50"/>
      <c r="AB1128" s="52"/>
      <c r="AC1128" s="48"/>
      <c r="AD1128" s="48"/>
      <c r="AE1128" s="48"/>
      <c r="AF1128" s="48"/>
    </row>
    <row r="1129" spans="1:32" s="36" customFormat="1" ht="14.4" x14ac:dyDescent="0.3">
      <c r="A1129" s="32" t="s">
        <v>95</v>
      </c>
      <c r="B1129" s="32" t="s">
        <v>95</v>
      </c>
      <c r="C1129" s="32" t="s">
        <v>95</v>
      </c>
      <c r="D1129" s="32" t="s">
        <v>95</v>
      </c>
      <c r="E1129" s="32" t="s">
        <v>95</v>
      </c>
      <c r="F1129" s="32" t="s">
        <v>95</v>
      </c>
      <c r="G1129" s="32" t="s">
        <v>95</v>
      </c>
      <c r="H1129" s="32" t="s">
        <v>95</v>
      </c>
      <c r="I1129" s="32" t="s">
        <v>95</v>
      </c>
      <c r="J1129" s="32" t="s">
        <v>95</v>
      </c>
      <c r="K1129" s="32" t="s">
        <v>95</v>
      </c>
      <c r="L1129" s="32" t="s">
        <v>95</v>
      </c>
      <c r="M1129" s="48">
        <v>832</v>
      </c>
      <c r="N1129" s="48">
        <v>1</v>
      </c>
      <c r="O1129" s="48" t="s">
        <v>233</v>
      </c>
      <c r="P1129" s="48">
        <v>2004</v>
      </c>
      <c r="Q1129" s="48">
        <v>2005</v>
      </c>
      <c r="R1129" s="49">
        <v>511.73</v>
      </c>
      <c r="S1129" s="48">
        <v>10</v>
      </c>
      <c r="T1129" s="48">
        <v>1</v>
      </c>
      <c r="U1129" s="48">
        <f t="shared" si="48"/>
        <v>0</v>
      </c>
      <c r="V1129" s="50">
        <f t="shared" si="49"/>
        <v>6</v>
      </c>
      <c r="W1129" s="51">
        <v>4391</v>
      </c>
      <c r="X1129" s="51">
        <v>3873</v>
      </c>
      <c r="Y1129" s="51">
        <v>0</v>
      </c>
      <c r="Z1129" s="32" t="s">
        <v>95</v>
      </c>
      <c r="AA1129" s="50"/>
      <c r="AB1129" s="52"/>
      <c r="AC1129" s="48"/>
      <c r="AD1129" s="48"/>
      <c r="AE1129" s="48"/>
      <c r="AF1129" s="48"/>
    </row>
    <row r="1130" spans="1:32" s="36" customFormat="1" ht="14.4" x14ac:dyDescent="0.3">
      <c r="A1130" s="32" t="s">
        <v>95</v>
      </c>
      <c r="B1130" s="32" t="s">
        <v>95</v>
      </c>
      <c r="C1130" s="32" t="s">
        <v>95</v>
      </c>
      <c r="D1130" s="32" t="s">
        <v>95</v>
      </c>
      <c r="E1130" s="32" t="s">
        <v>95</v>
      </c>
      <c r="F1130" s="32" t="s">
        <v>95</v>
      </c>
      <c r="G1130" s="32" t="s">
        <v>95</v>
      </c>
      <c r="H1130" s="32" t="s">
        <v>95</v>
      </c>
      <c r="I1130" s="32" t="s">
        <v>95</v>
      </c>
      <c r="J1130" s="32" t="s">
        <v>95</v>
      </c>
      <c r="K1130" s="32" t="s">
        <v>95</v>
      </c>
      <c r="L1130" s="32" t="s">
        <v>95</v>
      </c>
      <c r="M1130" s="48">
        <v>850</v>
      </c>
      <c r="N1130" s="48">
        <v>1</v>
      </c>
      <c r="O1130" s="48" t="s">
        <v>437</v>
      </c>
      <c r="P1130" s="48">
        <v>2004</v>
      </c>
      <c r="Q1130" s="48">
        <v>2005</v>
      </c>
      <c r="R1130" s="49">
        <v>1500</v>
      </c>
      <c r="S1130" s="48">
        <v>10</v>
      </c>
      <c r="T1130" s="48">
        <v>1</v>
      </c>
      <c r="U1130" s="48">
        <f t="shared" si="48"/>
        <v>0</v>
      </c>
      <c r="V1130" s="50">
        <f t="shared" si="49"/>
        <v>10</v>
      </c>
      <c r="W1130" s="51">
        <v>205</v>
      </c>
      <c r="X1130" s="51">
        <v>199</v>
      </c>
      <c r="Y1130" s="51">
        <v>1</v>
      </c>
      <c r="Z1130" s="32" t="s">
        <v>95</v>
      </c>
      <c r="AA1130" s="50"/>
      <c r="AB1130" s="52"/>
      <c r="AC1130" s="48"/>
      <c r="AD1130" s="48"/>
      <c r="AE1130" s="48"/>
      <c r="AF1130" s="48"/>
    </row>
    <row r="1131" spans="1:32" s="36" customFormat="1" ht="14.4" x14ac:dyDescent="0.3">
      <c r="A1131" s="32" t="s">
        <v>95</v>
      </c>
      <c r="B1131" s="32" t="s">
        <v>95</v>
      </c>
      <c r="C1131" s="32" t="s">
        <v>95</v>
      </c>
      <c r="D1131" s="32" t="s">
        <v>95</v>
      </c>
      <c r="E1131" s="32" t="s">
        <v>95</v>
      </c>
      <c r="F1131" s="32" t="s">
        <v>95</v>
      </c>
      <c r="G1131" s="32" t="s">
        <v>95</v>
      </c>
      <c r="H1131" s="32" t="s">
        <v>95</v>
      </c>
      <c r="I1131" s="32" t="s">
        <v>95</v>
      </c>
      <c r="J1131" s="32" t="s">
        <v>95</v>
      </c>
      <c r="K1131" s="32" t="s">
        <v>95</v>
      </c>
      <c r="L1131" s="32" t="s">
        <v>95</v>
      </c>
      <c r="M1131" s="48">
        <v>852</v>
      </c>
      <c r="N1131" s="48">
        <v>1</v>
      </c>
      <c r="O1131" s="48" t="s">
        <v>263</v>
      </c>
      <c r="P1131" s="48">
        <v>2004</v>
      </c>
      <c r="Q1131" s="48">
        <v>2005</v>
      </c>
      <c r="R1131" s="49">
        <v>1617.78</v>
      </c>
      <c r="S1131" s="48">
        <v>10</v>
      </c>
      <c r="T1131" s="48">
        <v>1</v>
      </c>
      <c r="U1131" s="48">
        <f t="shared" si="48"/>
        <v>0</v>
      </c>
      <c r="V1131" s="50">
        <f t="shared" si="49"/>
        <v>10</v>
      </c>
      <c r="W1131" s="51">
        <v>254</v>
      </c>
      <c r="X1131" s="51">
        <v>222</v>
      </c>
      <c r="Y1131" s="51">
        <v>0</v>
      </c>
      <c r="Z1131" s="48" t="s">
        <v>765</v>
      </c>
      <c r="AA1131" s="50"/>
      <c r="AB1131" s="52"/>
      <c r="AC1131" s="48"/>
      <c r="AD1131" s="48"/>
      <c r="AE1131" s="48"/>
      <c r="AF1131" s="48"/>
    </row>
    <row r="1132" spans="1:32" s="36" customFormat="1" ht="14.4" x14ac:dyDescent="0.3">
      <c r="A1132" s="32" t="s">
        <v>95</v>
      </c>
      <c r="B1132" s="32" t="s">
        <v>95</v>
      </c>
      <c r="C1132" s="32" t="s">
        <v>95</v>
      </c>
      <c r="D1132" s="32" t="s">
        <v>95</v>
      </c>
      <c r="E1132" s="32" t="s">
        <v>95</v>
      </c>
      <c r="F1132" s="32" t="s">
        <v>95</v>
      </c>
      <c r="G1132" s="32" t="s">
        <v>95</v>
      </c>
      <c r="H1132" s="32" t="s">
        <v>95</v>
      </c>
      <c r="I1132" s="32" t="s">
        <v>95</v>
      </c>
      <c r="J1132" s="32" t="s">
        <v>95</v>
      </c>
      <c r="K1132" s="32" t="s">
        <v>95</v>
      </c>
      <c r="L1132" s="32" t="s">
        <v>95</v>
      </c>
      <c r="M1132" s="48">
        <v>883</v>
      </c>
      <c r="N1132" s="48">
        <v>1</v>
      </c>
      <c r="O1132" s="48" t="s">
        <v>361</v>
      </c>
      <c r="P1132" s="48">
        <v>2004</v>
      </c>
      <c r="Q1132" s="48">
        <v>2005</v>
      </c>
      <c r="R1132" s="49">
        <v>437</v>
      </c>
      <c r="S1132" s="48">
        <v>5</v>
      </c>
      <c r="T1132" s="48">
        <v>0</v>
      </c>
      <c r="U1132" s="48">
        <f t="shared" si="48"/>
        <v>0</v>
      </c>
      <c r="V1132" s="50">
        <f t="shared" si="49"/>
        <v>5</v>
      </c>
      <c r="W1132" s="51">
        <v>2426</v>
      </c>
      <c r="X1132" s="51">
        <v>2567</v>
      </c>
      <c r="Y1132" s="51">
        <v>0</v>
      </c>
      <c r="Z1132" s="32" t="s">
        <v>95</v>
      </c>
      <c r="AA1132" s="50"/>
      <c r="AB1132" s="52"/>
      <c r="AC1132" s="48"/>
      <c r="AD1132" s="48"/>
      <c r="AE1132" s="48"/>
      <c r="AF1132" s="48"/>
    </row>
    <row r="1133" spans="1:32" s="36" customFormat="1" ht="14.4" x14ac:dyDescent="0.3">
      <c r="A1133" s="32" t="s">
        <v>95</v>
      </c>
      <c r="B1133" s="32" t="s">
        <v>95</v>
      </c>
      <c r="C1133" s="32" t="s">
        <v>95</v>
      </c>
      <c r="D1133" s="32" t="s">
        <v>95</v>
      </c>
      <c r="E1133" s="32" t="s">
        <v>95</v>
      </c>
      <c r="F1133" s="32" t="s">
        <v>95</v>
      </c>
      <c r="G1133" s="32" t="s">
        <v>95</v>
      </c>
      <c r="H1133" s="32" t="s">
        <v>95</v>
      </c>
      <c r="I1133" s="32" t="s">
        <v>95</v>
      </c>
      <c r="J1133" s="32" t="s">
        <v>95</v>
      </c>
      <c r="K1133" s="32" t="s">
        <v>95</v>
      </c>
      <c r="L1133" s="32" t="s">
        <v>95</v>
      </c>
      <c r="M1133" s="48">
        <v>883</v>
      </c>
      <c r="N1133" s="48">
        <v>1</v>
      </c>
      <c r="O1133" s="48" t="s">
        <v>361</v>
      </c>
      <c r="P1133" s="48">
        <v>2004</v>
      </c>
      <c r="Q1133" s="48">
        <v>2005</v>
      </c>
      <c r="R1133" s="49">
        <v>109</v>
      </c>
      <c r="S1133" s="48">
        <v>5</v>
      </c>
      <c r="T1133" s="48">
        <v>0</v>
      </c>
      <c r="U1133" s="48">
        <f t="shared" si="48"/>
        <v>0</v>
      </c>
      <c r="V1133" s="50">
        <f t="shared" si="49"/>
        <v>2</v>
      </c>
      <c r="W1133" s="51">
        <v>2286</v>
      </c>
      <c r="X1133" s="51">
        <v>2683</v>
      </c>
      <c r="Y1133" s="51">
        <v>0</v>
      </c>
      <c r="Z1133" s="32" t="s">
        <v>95</v>
      </c>
      <c r="AA1133" s="50"/>
      <c r="AB1133" s="52"/>
      <c r="AC1133" s="48"/>
      <c r="AD1133" s="48"/>
      <c r="AE1133" s="48"/>
      <c r="AF1133" s="48"/>
    </row>
    <row r="1134" spans="1:32" s="36" customFormat="1" ht="14.4" x14ac:dyDescent="0.3">
      <c r="A1134" s="32" t="s">
        <v>95</v>
      </c>
      <c r="B1134" s="32" t="s">
        <v>95</v>
      </c>
      <c r="C1134" s="32" t="s">
        <v>95</v>
      </c>
      <c r="D1134" s="32" t="s">
        <v>95</v>
      </c>
      <c r="E1134" s="32" t="s">
        <v>95</v>
      </c>
      <c r="F1134" s="32" t="s">
        <v>95</v>
      </c>
      <c r="G1134" s="32" t="s">
        <v>95</v>
      </c>
      <c r="H1134" s="32" t="s">
        <v>95</v>
      </c>
      <c r="I1134" s="32" t="s">
        <v>95</v>
      </c>
      <c r="J1134" s="32" t="s">
        <v>95</v>
      </c>
      <c r="K1134" s="32" t="s">
        <v>95</v>
      </c>
      <c r="L1134" s="32" t="s">
        <v>95</v>
      </c>
      <c r="M1134" s="48">
        <v>883</v>
      </c>
      <c r="N1134" s="48">
        <v>1</v>
      </c>
      <c r="O1134" s="48" t="s">
        <v>361</v>
      </c>
      <c r="P1134" s="48">
        <v>2004</v>
      </c>
      <c r="Q1134" s="48">
        <v>2005</v>
      </c>
      <c r="R1134" s="49">
        <v>54</v>
      </c>
      <c r="S1134" s="48">
        <v>5</v>
      </c>
      <c r="T1134" s="48">
        <v>0</v>
      </c>
      <c r="U1134" s="48">
        <f t="shared" si="48"/>
        <v>0</v>
      </c>
      <c r="V1134" s="50">
        <f t="shared" si="49"/>
        <v>1</v>
      </c>
      <c r="W1134" s="51">
        <v>2293</v>
      </c>
      <c r="X1134" s="51">
        <v>2590</v>
      </c>
      <c r="Y1134" s="51">
        <v>0</v>
      </c>
      <c r="Z1134" s="32" t="s">
        <v>95</v>
      </c>
      <c r="AA1134" s="50"/>
      <c r="AB1134" s="52"/>
      <c r="AC1134" s="48"/>
      <c r="AD1134" s="48"/>
      <c r="AE1134" s="48"/>
      <c r="AF1134" s="48"/>
    </row>
    <row r="1135" spans="1:32" s="36" customFormat="1" ht="14.4" x14ac:dyDescent="0.3">
      <c r="A1135" s="32" t="s">
        <v>95</v>
      </c>
      <c r="B1135" s="32" t="s">
        <v>95</v>
      </c>
      <c r="C1135" s="32" t="s">
        <v>95</v>
      </c>
      <c r="D1135" s="32" t="s">
        <v>95</v>
      </c>
      <c r="E1135" s="32" t="s">
        <v>95</v>
      </c>
      <c r="F1135" s="32" t="s">
        <v>95</v>
      </c>
      <c r="G1135" s="32" t="s">
        <v>95</v>
      </c>
      <c r="H1135" s="32" t="s">
        <v>95</v>
      </c>
      <c r="I1135" s="32" t="s">
        <v>95</v>
      </c>
      <c r="J1135" s="32" t="s">
        <v>95</v>
      </c>
      <c r="K1135" s="32" t="s">
        <v>95</v>
      </c>
      <c r="L1135" s="32" t="s">
        <v>95</v>
      </c>
      <c r="M1135" s="48">
        <v>883</v>
      </c>
      <c r="N1135" s="48">
        <v>1</v>
      </c>
      <c r="O1135" s="48" t="s">
        <v>361</v>
      </c>
      <c r="P1135" s="48">
        <v>2004</v>
      </c>
      <c r="Q1135" s="48">
        <v>2005</v>
      </c>
      <c r="R1135" s="49">
        <v>36</v>
      </c>
      <c r="S1135" s="48">
        <v>5</v>
      </c>
      <c r="T1135" s="48">
        <v>0</v>
      </c>
      <c r="U1135" s="48">
        <f t="shared" si="48"/>
        <v>0</v>
      </c>
      <c r="V1135" s="50">
        <f t="shared" si="49"/>
        <v>1</v>
      </c>
      <c r="W1135" s="51">
        <v>1724</v>
      </c>
      <c r="X1135" s="51">
        <v>3137</v>
      </c>
      <c r="Y1135" s="51">
        <v>0</v>
      </c>
      <c r="Z1135" s="32" t="s">
        <v>95</v>
      </c>
      <c r="AA1135" s="50"/>
      <c r="AB1135" s="52"/>
      <c r="AC1135" s="48"/>
      <c r="AD1135" s="48"/>
      <c r="AE1135" s="48"/>
      <c r="AF1135" s="48"/>
    </row>
    <row r="1136" spans="1:32" s="36" customFormat="1" ht="14.4" x14ac:dyDescent="0.3">
      <c r="A1136" s="32" t="s">
        <v>95</v>
      </c>
      <c r="B1136" s="32" t="s">
        <v>95</v>
      </c>
      <c r="C1136" s="32" t="s">
        <v>95</v>
      </c>
      <c r="D1136" s="32" t="s">
        <v>95</v>
      </c>
      <c r="E1136" s="32" t="s">
        <v>95</v>
      </c>
      <c r="F1136" s="32" t="s">
        <v>95</v>
      </c>
      <c r="G1136" s="32" t="s">
        <v>95</v>
      </c>
      <c r="H1136" s="32" t="s">
        <v>95</v>
      </c>
      <c r="I1136" s="32" t="s">
        <v>95</v>
      </c>
      <c r="J1136" s="32" t="s">
        <v>95</v>
      </c>
      <c r="K1136" s="32" t="s">
        <v>95</v>
      </c>
      <c r="L1136" s="32" t="s">
        <v>95</v>
      </c>
      <c r="M1136" s="48">
        <v>885</v>
      </c>
      <c r="N1136" s="48">
        <v>1</v>
      </c>
      <c r="O1136" s="48" t="s">
        <v>362</v>
      </c>
      <c r="P1136" s="48">
        <v>2004</v>
      </c>
      <c r="Q1136" s="48">
        <v>2005</v>
      </c>
      <c r="R1136" s="49">
        <v>500</v>
      </c>
      <c r="S1136" s="48">
        <v>10</v>
      </c>
      <c r="T1136" s="48">
        <v>1</v>
      </c>
      <c r="U1136" s="48">
        <f t="shared" si="48"/>
        <v>0</v>
      </c>
      <c r="V1136" s="50">
        <f t="shared" si="49"/>
        <v>6</v>
      </c>
      <c r="W1136" s="51">
        <v>5448</v>
      </c>
      <c r="X1136" s="51">
        <v>4634</v>
      </c>
      <c r="Y1136" s="51">
        <v>0</v>
      </c>
      <c r="Z1136" s="32" t="s">
        <v>95</v>
      </c>
      <c r="AA1136" s="50"/>
      <c r="AB1136" s="52"/>
      <c r="AC1136" s="48"/>
      <c r="AD1136" s="48"/>
      <c r="AE1136" s="48"/>
      <c r="AF1136" s="48"/>
    </row>
    <row r="1137" spans="1:32" s="36" customFormat="1" ht="14.4" x14ac:dyDescent="0.3">
      <c r="A1137" s="32" t="s">
        <v>95</v>
      </c>
      <c r="B1137" s="32" t="s">
        <v>95</v>
      </c>
      <c r="C1137" s="32" t="s">
        <v>95</v>
      </c>
      <c r="D1137" s="32" t="s">
        <v>95</v>
      </c>
      <c r="E1137" s="32" t="s">
        <v>95</v>
      </c>
      <c r="F1137" s="32" t="s">
        <v>95</v>
      </c>
      <c r="G1137" s="32" t="s">
        <v>95</v>
      </c>
      <c r="H1137" s="32" t="s">
        <v>95</v>
      </c>
      <c r="I1137" s="32" t="s">
        <v>95</v>
      </c>
      <c r="J1137" s="32" t="s">
        <v>95</v>
      </c>
      <c r="K1137" s="32" t="s">
        <v>95</v>
      </c>
      <c r="L1137" s="32" t="s">
        <v>95</v>
      </c>
      <c r="M1137" s="48">
        <v>911</v>
      </c>
      <c r="N1137" s="48">
        <v>1</v>
      </c>
      <c r="O1137" s="48" t="s">
        <v>511</v>
      </c>
      <c r="P1137" s="48">
        <v>2004</v>
      </c>
      <c r="Q1137" s="48">
        <v>2005</v>
      </c>
      <c r="R1137" s="49">
        <v>107.58</v>
      </c>
      <c r="S1137" s="48">
        <v>5</v>
      </c>
      <c r="T1137" s="48">
        <v>1</v>
      </c>
      <c r="U1137" s="48">
        <f t="shared" si="48"/>
        <v>0</v>
      </c>
      <c r="V1137" s="50">
        <f t="shared" si="49"/>
        <v>2</v>
      </c>
      <c r="W1137" s="51">
        <v>7360</v>
      </c>
      <c r="X1137" s="51">
        <v>6251</v>
      </c>
      <c r="Y1137" s="51">
        <v>0</v>
      </c>
      <c r="Z1137" s="32" t="s">
        <v>95</v>
      </c>
      <c r="AA1137" s="50"/>
      <c r="AB1137" s="52"/>
      <c r="AC1137" s="48"/>
      <c r="AD1137" s="48"/>
      <c r="AE1137" s="48"/>
      <c r="AF1137" s="48"/>
    </row>
    <row r="1138" spans="1:32" s="36" customFormat="1" ht="12" customHeight="1" x14ac:dyDescent="0.3">
      <c r="A1138" s="32" t="s">
        <v>95</v>
      </c>
      <c r="B1138" s="32" t="s">
        <v>95</v>
      </c>
      <c r="C1138" s="32" t="s">
        <v>95</v>
      </c>
      <c r="D1138" s="32" t="s">
        <v>95</v>
      </c>
      <c r="E1138" s="32" t="s">
        <v>95</v>
      </c>
      <c r="F1138" s="32" t="s">
        <v>95</v>
      </c>
      <c r="G1138" s="32" t="s">
        <v>95</v>
      </c>
      <c r="H1138" s="32" t="s">
        <v>95</v>
      </c>
      <c r="I1138" s="32" t="s">
        <v>95</v>
      </c>
      <c r="J1138" s="32" t="s">
        <v>95</v>
      </c>
      <c r="K1138" s="32" t="s">
        <v>95</v>
      </c>
      <c r="L1138" s="32" t="s">
        <v>95</v>
      </c>
      <c r="M1138" s="48">
        <v>2135</v>
      </c>
      <c r="N1138" s="48">
        <v>1</v>
      </c>
      <c r="O1138" s="48" t="s">
        <v>618</v>
      </c>
      <c r="P1138" s="48">
        <v>2004</v>
      </c>
      <c r="Q1138" s="48">
        <v>2005</v>
      </c>
      <c r="R1138" s="49">
        <v>759.54</v>
      </c>
      <c r="S1138" s="48">
        <v>5</v>
      </c>
      <c r="T1138" s="48">
        <v>1</v>
      </c>
      <c r="U1138" s="48">
        <f t="shared" si="48"/>
        <v>0</v>
      </c>
      <c r="V1138" s="50">
        <f t="shared" si="49"/>
        <v>8</v>
      </c>
      <c r="W1138" s="51">
        <v>1945</v>
      </c>
      <c r="X1138" s="51">
        <v>1461</v>
      </c>
      <c r="Y1138" s="51">
        <v>0</v>
      </c>
      <c r="Z1138" s="32" t="s">
        <v>95</v>
      </c>
      <c r="AA1138" s="50"/>
      <c r="AB1138" s="52"/>
      <c r="AC1138" s="48"/>
      <c r="AD1138" s="48"/>
      <c r="AE1138" s="48"/>
      <c r="AF1138" s="48"/>
    </row>
    <row r="1139" spans="1:32" s="36" customFormat="1" ht="14.4" x14ac:dyDescent="0.3">
      <c r="A1139" s="32" t="s">
        <v>95</v>
      </c>
      <c r="B1139" s="32" t="s">
        <v>95</v>
      </c>
      <c r="C1139" s="32" t="s">
        <v>95</v>
      </c>
      <c r="D1139" s="32" t="s">
        <v>95</v>
      </c>
      <c r="E1139" s="32" t="s">
        <v>95</v>
      </c>
      <c r="F1139" s="32" t="s">
        <v>95</v>
      </c>
      <c r="G1139" s="32" t="s">
        <v>95</v>
      </c>
      <c r="H1139" s="32" t="s">
        <v>95</v>
      </c>
      <c r="I1139" s="32" t="s">
        <v>95</v>
      </c>
      <c r="J1139" s="32" t="s">
        <v>95</v>
      </c>
      <c r="K1139" s="32" t="s">
        <v>95</v>
      </c>
      <c r="L1139" s="32" t="s">
        <v>95</v>
      </c>
      <c r="M1139" s="48">
        <v>2137</v>
      </c>
      <c r="N1139" s="48">
        <v>1</v>
      </c>
      <c r="O1139" s="48" t="s">
        <v>575</v>
      </c>
      <c r="P1139" s="48">
        <v>2004</v>
      </c>
      <c r="Q1139" s="48">
        <v>2005</v>
      </c>
      <c r="R1139" s="49">
        <v>500</v>
      </c>
      <c r="S1139" s="48">
        <v>10</v>
      </c>
      <c r="T1139" s="48">
        <v>0</v>
      </c>
      <c r="U1139" s="48">
        <f t="shared" si="48"/>
        <v>0</v>
      </c>
      <c r="V1139" s="50">
        <f t="shared" si="49"/>
        <v>6</v>
      </c>
      <c r="W1139" s="51">
        <v>1273</v>
      </c>
      <c r="X1139" s="51">
        <v>1701</v>
      </c>
      <c r="Y1139" s="51">
        <v>0</v>
      </c>
      <c r="Z1139" s="32" t="s">
        <v>95</v>
      </c>
      <c r="AA1139" s="50"/>
      <c r="AB1139" s="52"/>
      <c r="AC1139" s="48"/>
      <c r="AD1139" s="48"/>
      <c r="AE1139" s="48"/>
      <c r="AF1139" s="48"/>
    </row>
    <row r="1140" spans="1:32" s="36" customFormat="1" ht="14.4" x14ac:dyDescent="0.3">
      <c r="A1140" s="32" t="s">
        <v>95</v>
      </c>
      <c r="B1140" s="32" t="s">
        <v>95</v>
      </c>
      <c r="C1140" s="32" t="s">
        <v>95</v>
      </c>
      <c r="D1140" s="32" t="s">
        <v>95</v>
      </c>
      <c r="E1140" s="32" t="s">
        <v>95</v>
      </c>
      <c r="F1140" s="32" t="s">
        <v>95</v>
      </c>
      <c r="G1140" s="32" t="s">
        <v>95</v>
      </c>
      <c r="H1140" s="32" t="s">
        <v>95</v>
      </c>
      <c r="I1140" s="32" t="s">
        <v>95</v>
      </c>
      <c r="J1140" s="32" t="s">
        <v>95</v>
      </c>
      <c r="K1140" s="32" t="s">
        <v>95</v>
      </c>
      <c r="L1140" s="32" t="s">
        <v>95</v>
      </c>
      <c r="M1140" s="48">
        <v>2149</v>
      </c>
      <c r="N1140" s="48">
        <v>1</v>
      </c>
      <c r="O1140" s="48" t="s">
        <v>440</v>
      </c>
      <c r="P1140" s="48">
        <v>2004</v>
      </c>
      <c r="Q1140" s="48">
        <v>2005</v>
      </c>
      <c r="R1140" s="49">
        <v>1100.2</v>
      </c>
      <c r="S1140" s="48">
        <v>10</v>
      </c>
      <c r="T1140" s="48">
        <v>0</v>
      </c>
      <c r="U1140" s="48">
        <f t="shared" si="48"/>
        <v>0</v>
      </c>
      <c r="V1140" s="50">
        <f t="shared" si="49"/>
        <v>10</v>
      </c>
      <c r="W1140" s="51">
        <v>2598</v>
      </c>
      <c r="X1140" s="51">
        <v>2760</v>
      </c>
      <c r="Y1140" s="51">
        <v>0</v>
      </c>
      <c r="Z1140" s="32" t="s">
        <v>95</v>
      </c>
      <c r="AA1140" s="50"/>
      <c r="AB1140" s="52"/>
      <c r="AC1140" s="48"/>
      <c r="AD1140" s="48"/>
      <c r="AE1140" s="48"/>
      <c r="AF1140" s="48"/>
    </row>
    <row r="1141" spans="1:32" s="36" customFormat="1" ht="14.4" x14ac:dyDescent="0.3">
      <c r="A1141" s="32" t="s">
        <v>95</v>
      </c>
      <c r="B1141" s="32" t="s">
        <v>95</v>
      </c>
      <c r="C1141" s="32" t="s">
        <v>95</v>
      </c>
      <c r="D1141" s="32" t="s">
        <v>95</v>
      </c>
      <c r="E1141" s="32" t="s">
        <v>95</v>
      </c>
      <c r="F1141" s="32" t="s">
        <v>95</v>
      </c>
      <c r="G1141" s="32" t="s">
        <v>95</v>
      </c>
      <c r="H1141" s="32" t="s">
        <v>95</v>
      </c>
      <c r="I1141" s="32" t="s">
        <v>95</v>
      </c>
      <c r="J1141" s="32" t="s">
        <v>95</v>
      </c>
      <c r="K1141" s="32" t="s">
        <v>95</v>
      </c>
      <c r="L1141" s="32" t="s">
        <v>95</v>
      </c>
      <c r="M1141" s="48">
        <v>2167</v>
      </c>
      <c r="N1141" s="48">
        <v>1</v>
      </c>
      <c r="O1141" s="48" t="s">
        <v>578</v>
      </c>
      <c r="P1141" s="48">
        <v>2004</v>
      </c>
      <c r="Q1141" s="48">
        <v>2005</v>
      </c>
      <c r="R1141" s="49">
        <v>495</v>
      </c>
      <c r="S1141" s="48">
        <v>7</v>
      </c>
      <c r="T1141" s="48">
        <v>1</v>
      </c>
      <c r="U1141" s="48">
        <f t="shared" si="48"/>
        <v>0</v>
      </c>
      <c r="V1141" s="50">
        <f t="shared" si="49"/>
        <v>5</v>
      </c>
      <c r="W1141" s="51">
        <v>897</v>
      </c>
      <c r="X1141" s="51">
        <v>584</v>
      </c>
      <c r="Y1141" s="51">
        <v>0</v>
      </c>
      <c r="Z1141" s="32" t="s">
        <v>95</v>
      </c>
      <c r="AA1141" s="50"/>
      <c r="AB1141" s="52"/>
      <c r="AC1141" s="48"/>
      <c r="AD1141" s="48"/>
      <c r="AE1141" s="48"/>
      <c r="AF1141" s="48"/>
    </row>
    <row r="1142" spans="1:32" s="36" customFormat="1" ht="14.4" x14ac:dyDescent="0.3">
      <c r="A1142" s="32" t="s">
        <v>95</v>
      </c>
      <c r="B1142" s="32" t="s">
        <v>95</v>
      </c>
      <c r="C1142" s="32" t="s">
        <v>95</v>
      </c>
      <c r="D1142" s="32" t="s">
        <v>95</v>
      </c>
      <c r="E1142" s="32" t="s">
        <v>95</v>
      </c>
      <c r="F1142" s="32" t="s">
        <v>95</v>
      </c>
      <c r="G1142" s="32" t="s">
        <v>95</v>
      </c>
      <c r="H1142" s="32" t="s">
        <v>95</v>
      </c>
      <c r="I1142" s="32" t="s">
        <v>95</v>
      </c>
      <c r="J1142" s="32" t="s">
        <v>95</v>
      </c>
      <c r="K1142" s="32" t="s">
        <v>95</v>
      </c>
      <c r="L1142" s="32" t="s">
        <v>95</v>
      </c>
      <c r="M1142" s="48">
        <v>2176</v>
      </c>
      <c r="N1142" s="48">
        <v>1</v>
      </c>
      <c r="O1142" s="48" t="s">
        <v>630</v>
      </c>
      <c r="P1142" s="48">
        <v>2004</v>
      </c>
      <c r="Q1142" s="48">
        <v>2005</v>
      </c>
      <c r="R1142" s="49">
        <v>726.92</v>
      </c>
      <c r="S1142" s="48">
        <v>10</v>
      </c>
      <c r="T1142" s="48">
        <v>1</v>
      </c>
      <c r="U1142" s="48">
        <f t="shared" si="48"/>
        <v>0</v>
      </c>
      <c r="V1142" s="50">
        <f t="shared" si="49"/>
        <v>8</v>
      </c>
      <c r="W1142" s="51">
        <v>1148</v>
      </c>
      <c r="X1142" s="51">
        <v>1056</v>
      </c>
      <c r="Y1142" s="51">
        <v>0</v>
      </c>
      <c r="Z1142" s="32" t="s">
        <v>95</v>
      </c>
      <c r="AA1142" s="50"/>
      <c r="AB1142" s="52"/>
      <c r="AC1142" s="48"/>
      <c r="AD1142" s="48"/>
      <c r="AE1142" s="48"/>
      <c r="AF1142" s="48"/>
    </row>
    <row r="1143" spans="1:32" s="36" customFormat="1" ht="14.4" x14ac:dyDescent="0.3">
      <c r="A1143" s="32" t="s">
        <v>95</v>
      </c>
      <c r="B1143" s="32" t="s">
        <v>95</v>
      </c>
      <c r="C1143" s="32" t="s">
        <v>95</v>
      </c>
      <c r="D1143" s="32" t="s">
        <v>95</v>
      </c>
      <c r="E1143" s="32" t="s">
        <v>95</v>
      </c>
      <c r="F1143" s="32" t="s">
        <v>95</v>
      </c>
      <c r="G1143" s="32" t="s">
        <v>95</v>
      </c>
      <c r="H1143" s="32" t="s">
        <v>95</v>
      </c>
      <c r="I1143" s="32" t="s">
        <v>95</v>
      </c>
      <c r="J1143" s="32" t="s">
        <v>95</v>
      </c>
      <c r="K1143" s="32" t="s">
        <v>95</v>
      </c>
      <c r="L1143" s="32" t="s">
        <v>95</v>
      </c>
      <c r="M1143" s="48">
        <v>2184</v>
      </c>
      <c r="N1143" s="48">
        <v>1</v>
      </c>
      <c r="O1143" s="48" t="s">
        <v>582</v>
      </c>
      <c r="P1143" s="48">
        <v>2004</v>
      </c>
      <c r="Q1143" s="48">
        <v>2005</v>
      </c>
      <c r="R1143" s="49">
        <v>455.35</v>
      </c>
      <c r="S1143" s="48">
        <v>10</v>
      </c>
      <c r="T1143" s="48">
        <v>0</v>
      </c>
      <c r="U1143" s="48">
        <f t="shared" si="48"/>
        <v>0</v>
      </c>
      <c r="V1143" s="50">
        <f t="shared" si="49"/>
        <v>5</v>
      </c>
      <c r="W1143" s="51">
        <v>1760</v>
      </c>
      <c r="X1143" s="51">
        <v>1876</v>
      </c>
      <c r="Y1143" s="51">
        <v>0</v>
      </c>
      <c r="Z1143" s="32" t="s">
        <v>95</v>
      </c>
      <c r="AA1143" s="50"/>
      <c r="AB1143" s="52"/>
      <c r="AC1143" s="48"/>
      <c r="AD1143" s="48"/>
      <c r="AE1143" s="48"/>
      <c r="AF1143" s="48"/>
    </row>
    <row r="1144" spans="1:32" s="36" customFormat="1" ht="14.4" x14ac:dyDescent="0.3">
      <c r="A1144" s="32" t="s">
        <v>95</v>
      </c>
      <c r="B1144" s="32" t="s">
        <v>95</v>
      </c>
      <c r="C1144" s="32" t="s">
        <v>95</v>
      </c>
      <c r="D1144" s="32" t="s">
        <v>95</v>
      </c>
      <c r="E1144" s="32" t="s">
        <v>95</v>
      </c>
      <c r="F1144" s="32" t="s">
        <v>95</v>
      </c>
      <c r="G1144" s="32" t="s">
        <v>95</v>
      </c>
      <c r="H1144" s="32" t="s">
        <v>95</v>
      </c>
      <c r="I1144" s="32" t="s">
        <v>95</v>
      </c>
      <c r="J1144" s="32" t="s">
        <v>95</v>
      </c>
      <c r="K1144" s="32" t="s">
        <v>95</v>
      </c>
      <c r="L1144" s="32" t="s">
        <v>95</v>
      </c>
      <c r="M1144" s="48">
        <v>2311</v>
      </c>
      <c r="N1144" s="48">
        <v>1</v>
      </c>
      <c r="O1144" s="48" t="s">
        <v>631</v>
      </c>
      <c r="P1144" s="48">
        <v>2004</v>
      </c>
      <c r="Q1144" s="48">
        <v>2005</v>
      </c>
      <c r="R1144" s="49">
        <v>414.92</v>
      </c>
      <c r="S1144" s="48">
        <v>10</v>
      </c>
      <c r="T1144" s="48">
        <v>0</v>
      </c>
      <c r="U1144" s="48">
        <f t="shared" si="48"/>
        <v>0</v>
      </c>
      <c r="V1144" s="50">
        <f t="shared" si="49"/>
        <v>5</v>
      </c>
      <c r="W1144" s="51">
        <v>725</v>
      </c>
      <c r="X1144" s="51">
        <v>819</v>
      </c>
      <c r="Y1144" s="51">
        <v>0</v>
      </c>
      <c r="Z1144" s="32" t="s">
        <v>95</v>
      </c>
      <c r="AA1144" s="50"/>
      <c r="AB1144" s="52"/>
      <c r="AC1144" s="48"/>
      <c r="AD1144" s="48"/>
      <c r="AE1144" s="48"/>
      <c r="AF1144" s="48"/>
    </row>
    <row r="1145" spans="1:32" s="36" customFormat="1" ht="14.4" x14ac:dyDescent="0.3">
      <c r="A1145" s="32" t="s">
        <v>95</v>
      </c>
      <c r="B1145" s="32" t="s">
        <v>95</v>
      </c>
      <c r="C1145" s="32" t="s">
        <v>95</v>
      </c>
      <c r="D1145" s="32" t="s">
        <v>95</v>
      </c>
      <c r="E1145" s="32" t="s">
        <v>95</v>
      </c>
      <c r="F1145" s="32" t="s">
        <v>95</v>
      </c>
      <c r="G1145" s="32" t="s">
        <v>95</v>
      </c>
      <c r="H1145" s="32" t="s">
        <v>95</v>
      </c>
      <c r="I1145" s="32" t="s">
        <v>95</v>
      </c>
      <c r="J1145" s="32" t="s">
        <v>95</v>
      </c>
      <c r="K1145" s="32" t="s">
        <v>95</v>
      </c>
      <c r="L1145" s="32" t="s">
        <v>95</v>
      </c>
      <c r="M1145" s="48">
        <v>2311</v>
      </c>
      <c r="N1145" s="48">
        <v>1</v>
      </c>
      <c r="O1145" s="48" t="s">
        <v>631</v>
      </c>
      <c r="P1145" s="48">
        <v>2004</v>
      </c>
      <c r="Q1145" s="48">
        <v>2005</v>
      </c>
      <c r="R1145" s="49">
        <v>200</v>
      </c>
      <c r="S1145" s="48">
        <v>10</v>
      </c>
      <c r="T1145" s="48">
        <v>0</v>
      </c>
      <c r="U1145" s="48">
        <f t="shared" si="48"/>
        <v>0</v>
      </c>
      <c r="V1145" s="50">
        <f t="shared" si="49"/>
        <v>3</v>
      </c>
      <c r="W1145" s="51">
        <v>641</v>
      </c>
      <c r="X1145" s="51">
        <v>857</v>
      </c>
      <c r="Y1145" s="51">
        <v>0</v>
      </c>
      <c r="Z1145" s="32" t="s">
        <v>95</v>
      </c>
      <c r="AA1145" s="50"/>
      <c r="AB1145" s="52"/>
      <c r="AC1145" s="48"/>
      <c r="AD1145" s="48"/>
      <c r="AE1145" s="48"/>
      <c r="AF1145" s="48"/>
    </row>
    <row r="1146" spans="1:32" s="36" customFormat="1" ht="14.4" x14ac:dyDescent="0.3">
      <c r="A1146" s="32" t="s">
        <v>95</v>
      </c>
      <c r="B1146" s="32" t="s">
        <v>95</v>
      </c>
      <c r="C1146" s="32" t="s">
        <v>95</v>
      </c>
      <c r="D1146" s="32" t="s">
        <v>95</v>
      </c>
      <c r="E1146" s="32" t="s">
        <v>95</v>
      </c>
      <c r="F1146" s="32" t="s">
        <v>95</v>
      </c>
      <c r="G1146" s="32" t="s">
        <v>95</v>
      </c>
      <c r="H1146" s="32" t="s">
        <v>95</v>
      </c>
      <c r="I1146" s="32" t="s">
        <v>95</v>
      </c>
      <c r="J1146" s="32" t="s">
        <v>95</v>
      </c>
      <c r="K1146" s="32" t="s">
        <v>95</v>
      </c>
      <c r="L1146" s="32" t="s">
        <v>95</v>
      </c>
      <c r="M1146" s="48">
        <v>2527</v>
      </c>
      <c r="N1146" s="48">
        <v>1</v>
      </c>
      <c r="O1146" s="48" t="s">
        <v>632</v>
      </c>
      <c r="P1146" s="48">
        <v>2004</v>
      </c>
      <c r="Q1146" s="48">
        <v>2005</v>
      </c>
      <c r="R1146" s="49">
        <v>650.15</v>
      </c>
      <c r="S1146" s="48">
        <v>10</v>
      </c>
      <c r="T1146" s="48">
        <v>0</v>
      </c>
      <c r="U1146" s="48">
        <f t="shared" si="48"/>
        <v>0</v>
      </c>
      <c r="V1146" s="50">
        <f t="shared" si="49"/>
        <v>7</v>
      </c>
      <c r="W1146" s="51">
        <v>401</v>
      </c>
      <c r="X1146" s="51">
        <v>448</v>
      </c>
      <c r="Y1146" s="51">
        <v>0</v>
      </c>
      <c r="Z1146" s="32" t="s">
        <v>95</v>
      </c>
      <c r="AA1146" s="50"/>
      <c r="AB1146" s="52"/>
      <c r="AC1146" s="48"/>
      <c r="AD1146" s="48"/>
      <c r="AE1146" s="48"/>
      <c r="AF1146" s="48"/>
    </row>
    <row r="1147" spans="1:32" s="36" customFormat="1" ht="14.4" x14ac:dyDescent="0.3">
      <c r="A1147" s="32" t="s">
        <v>95</v>
      </c>
      <c r="B1147" s="32" t="s">
        <v>95</v>
      </c>
      <c r="C1147" s="32" t="s">
        <v>95</v>
      </c>
      <c r="D1147" s="32" t="s">
        <v>95</v>
      </c>
      <c r="E1147" s="32" t="s">
        <v>95</v>
      </c>
      <c r="F1147" s="32" t="s">
        <v>95</v>
      </c>
      <c r="G1147" s="32" t="s">
        <v>95</v>
      </c>
      <c r="H1147" s="32" t="s">
        <v>95</v>
      </c>
      <c r="I1147" s="32" t="s">
        <v>95</v>
      </c>
      <c r="J1147" s="32" t="s">
        <v>95</v>
      </c>
      <c r="K1147" s="32" t="s">
        <v>95</v>
      </c>
      <c r="L1147" s="32" t="s">
        <v>95</v>
      </c>
      <c r="M1147" s="48">
        <v>2687</v>
      </c>
      <c r="N1147" s="48">
        <v>1</v>
      </c>
      <c r="O1147" s="48" t="s">
        <v>621</v>
      </c>
      <c r="P1147" s="48">
        <v>2004</v>
      </c>
      <c r="Q1147" s="48">
        <v>2005</v>
      </c>
      <c r="R1147" s="49">
        <v>394.13</v>
      </c>
      <c r="S1147" s="48">
        <v>7</v>
      </c>
      <c r="T1147" s="48">
        <v>0</v>
      </c>
      <c r="U1147" s="48">
        <f t="shared" si="48"/>
        <v>0</v>
      </c>
      <c r="V1147" s="50">
        <f t="shared" si="49"/>
        <v>4</v>
      </c>
      <c r="W1147" s="51">
        <v>2097</v>
      </c>
      <c r="X1147" s="51">
        <v>2271</v>
      </c>
      <c r="Y1147" s="51">
        <v>0</v>
      </c>
      <c r="Z1147" s="48" t="s">
        <v>803</v>
      </c>
      <c r="AA1147" s="50"/>
      <c r="AB1147" s="52"/>
      <c r="AC1147" s="48"/>
      <c r="AD1147" s="48"/>
      <c r="AE1147" s="48"/>
      <c r="AF1147" s="48"/>
    </row>
    <row r="1148" spans="1:32" s="36" customFormat="1" ht="14.4" x14ac:dyDescent="0.3">
      <c r="A1148" s="32" t="s">
        <v>95</v>
      </c>
      <c r="B1148" s="32" t="s">
        <v>95</v>
      </c>
      <c r="C1148" s="32" t="s">
        <v>95</v>
      </c>
      <c r="D1148" s="32" t="s">
        <v>95</v>
      </c>
      <c r="E1148" s="32" t="s">
        <v>95</v>
      </c>
      <c r="F1148" s="32" t="s">
        <v>95</v>
      </c>
      <c r="G1148" s="32" t="s">
        <v>95</v>
      </c>
      <c r="H1148" s="32" t="s">
        <v>95</v>
      </c>
      <c r="I1148" s="32" t="s">
        <v>95</v>
      </c>
      <c r="J1148" s="32" t="s">
        <v>95</v>
      </c>
      <c r="K1148" s="32" t="s">
        <v>95</v>
      </c>
      <c r="L1148" s="32" t="s">
        <v>95</v>
      </c>
      <c r="M1148" s="48">
        <v>2711</v>
      </c>
      <c r="N1148" s="48">
        <v>1</v>
      </c>
      <c r="O1148" s="48" t="s">
        <v>366</v>
      </c>
      <c r="P1148" s="48">
        <v>2004</v>
      </c>
      <c r="Q1148" s="48">
        <v>2005</v>
      </c>
      <c r="R1148" s="49">
        <v>500</v>
      </c>
      <c r="S1148" s="48">
        <v>10</v>
      </c>
      <c r="T1148" s="48">
        <v>0</v>
      </c>
      <c r="U1148" s="48">
        <f t="shared" si="48"/>
        <v>0</v>
      </c>
      <c r="V1148" s="50">
        <f t="shared" si="49"/>
        <v>6</v>
      </c>
      <c r="W1148" s="51">
        <v>2042</v>
      </c>
      <c r="X1148" s="51">
        <v>2238</v>
      </c>
      <c r="Y1148" s="51">
        <v>0</v>
      </c>
      <c r="Z1148" s="32" t="s">
        <v>95</v>
      </c>
      <c r="AA1148" s="50"/>
      <c r="AB1148" s="52"/>
      <c r="AC1148" s="48"/>
      <c r="AD1148" s="48"/>
      <c r="AE1148" s="48"/>
      <c r="AF1148" s="48"/>
    </row>
    <row r="1149" spans="1:32" s="36" customFormat="1" ht="14.4" x14ac:dyDescent="0.3">
      <c r="A1149" s="32" t="s">
        <v>95</v>
      </c>
      <c r="B1149" s="32" t="s">
        <v>95</v>
      </c>
      <c r="C1149" s="32" t="s">
        <v>95</v>
      </c>
      <c r="D1149" s="32" t="s">
        <v>95</v>
      </c>
      <c r="E1149" s="32" t="s">
        <v>95</v>
      </c>
      <c r="F1149" s="32" t="s">
        <v>95</v>
      </c>
      <c r="G1149" s="32" t="s">
        <v>95</v>
      </c>
      <c r="H1149" s="32" t="s">
        <v>95</v>
      </c>
      <c r="I1149" s="32" t="s">
        <v>95</v>
      </c>
      <c r="J1149" s="32" t="s">
        <v>95</v>
      </c>
      <c r="K1149" s="32" t="s">
        <v>95</v>
      </c>
      <c r="L1149" s="32" t="s">
        <v>95</v>
      </c>
      <c r="M1149" s="48">
        <v>2759</v>
      </c>
      <c r="N1149" s="48">
        <v>1</v>
      </c>
      <c r="O1149" s="48" t="s">
        <v>623</v>
      </c>
      <c r="P1149" s="48">
        <v>2004</v>
      </c>
      <c r="Q1149" s="48">
        <v>2005</v>
      </c>
      <c r="R1149" s="49">
        <v>500</v>
      </c>
      <c r="S1149" s="48">
        <v>10</v>
      </c>
      <c r="T1149" s="48">
        <v>1</v>
      </c>
      <c r="U1149" s="48">
        <f t="shared" si="48"/>
        <v>0</v>
      </c>
      <c r="V1149" s="50">
        <f t="shared" si="49"/>
        <v>6</v>
      </c>
      <c r="W1149" s="51">
        <v>784</v>
      </c>
      <c r="X1149" s="51">
        <v>608</v>
      </c>
      <c r="Y1149" s="51">
        <v>0</v>
      </c>
      <c r="Z1149" s="32" t="s">
        <v>95</v>
      </c>
      <c r="AA1149" s="50"/>
      <c r="AB1149" s="52"/>
      <c r="AC1149" s="48"/>
      <c r="AD1149" s="48"/>
      <c r="AE1149" s="48"/>
      <c r="AF1149" s="48"/>
    </row>
    <row r="1150" spans="1:32" s="36" customFormat="1" ht="14.4" x14ac:dyDescent="0.3">
      <c r="A1150" s="32" t="s">
        <v>95</v>
      </c>
      <c r="B1150" s="32" t="s">
        <v>95</v>
      </c>
      <c r="C1150" s="32" t="s">
        <v>95</v>
      </c>
      <c r="D1150" s="32" t="s">
        <v>95</v>
      </c>
      <c r="E1150" s="32" t="s">
        <v>95</v>
      </c>
      <c r="F1150" s="32" t="s">
        <v>95</v>
      </c>
      <c r="G1150" s="32" t="s">
        <v>95</v>
      </c>
      <c r="H1150" s="32" t="s">
        <v>95</v>
      </c>
      <c r="I1150" s="32" t="s">
        <v>95</v>
      </c>
      <c r="J1150" s="32" t="s">
        <v>95</v>
      </c>
      <c r="K1150" s="32" t="s">
        <v>95</v>
      </c>
      <c r="L1150" s="32" t="s">
        <v>95</v>
      </c>
      <c r="M1150" s="48">
        <v>2835</v>
      </c>
      <c r="N1150" s="48">
        <v>1</v>
      </c>
      <c r="O1150" s="48" t="s">
        <v>146</v>
      </c>
      <c r="P1150" s="48">
        <v>2004</v>
      </c>
      <c r="Q1150" s="48">
        <v>2005</v>
      </c>
      <c r="R1150" s="49">
        <v>381</v>
      </c>
      <c r="S1150" s="48">
        <v>8</v>
      </c>
      <c r="T1150" s="48">
        <v>0</v>
      </c>
      <c r="U1150" s="48">
        <f t="shared" si="48"/>
        <v>0</v>
      </c>
      <c r="V1150" s="50">
        <f t="shared" si="49"/>
        <v>4</v>
      </c>
      <c r="W1150" s="51">
        <v>1392</v>
      </c>
      <c r="X1150" s="51">
        <v>1426</v>
      </c>
      <c r="Y1150" s="51">
        <v>0</v>
      </c>
      <c r="Z1150" s="32" t="s">
        <v>95</v>
      </c>
      <c r="AA1150" s="50"/>
      <c r="AB1150" s="52"/>
      <c r="AC1150" s="48"/>
      <c r="AD1150" s="48"/>
      <c r="AE1150" s="48"/>
      <c r="AF1150" s="48"/>
    </row>
    <row r="1151" spans="1:32" s="36" customFormat="1" ht="14.4" x14ac:dyDescent="0.3">
      <c r="A1151" s="32" t="s">
        <v>95</v>
      </c>
      <c r="B1151" s="32" t="s">
        <v>95</v>
      </c>
      <c r="C1151" s="32" t="s">
        <v>95</v>
      </c>
      <c r="D1151" s="32" t="s">
        <v>95</v>
      </c>
      <c r="E1151" s="32" t="s">
        <v>95</v>
      </c>
      <c r="F1151" s="32" t="s">
        <v>95</v>
      </c>
      <c r="G1151" s="32" t="s">
        <v>95</v>
      </c>
      <c r="H1151" s="32" t="s">
        <v>95</v>
      </c>
      <c r="I1151" s="32" t="s">
        <v>95</v>
      </c>
      <c r="J1151" s="32" t="s">
        <v>95</v>
      </c>
      <c r="K1151" s="32" t="s">
        <v>95</v>
      </c>
      <c r="L1151" s="32" t="s">
        <v>95</v>
      </c>
      <c r="M1151" s="48">
        <v>2835</v>
      </c>
      <c r="N1151" s="48">
        <v>1</v>
      </c>
      <c r="O1151" s="48" t="s">
        <v>146</v>
      </c>
      <c r="P1151" s="48">
        <v>2004</v>
      </c>
      <c r="Q1151" s="48">
        <v>2005</v>
      </c>
      <c r="R1151" s="49">
        <v>190.61</v>
      </c>
      <c r="S1151" s="48">
        <v>8</v>
      </c>
      <c r="T1151" s="48">
        <v>0</v>
      </c>
      <c r="U1151" s="48">
        <f t="shared" si="48"/>
        <v>0</v>
      </c>
      <c r="V1151" s="50">
        <f t="shared" si="49"/>
        <v>2</v>
      </c>
      <c r="W1151" s="51">
        <v>1223</v>
      </c>
      <c r="X1151" s="51">
        <v>1578</v>
      </c>
      <c r="Y1151" s="51">
        <v>0</v>
      </c>
      <c r="Z1151" s="32" t="s">
        <v>95</v>
      </c>
      <c r="AA1151" s="50"/>
      <c r="AB1151" s="52"/>
      <c r="AC1151" s="48"/>
      <c r="AD1151" s="48"/>
      <c r="AE1151" s="48"/>
      <c r="AF1151" s="48"/>
    </row>
    <row r="1152" spans="1:32" s="36" customFormat="1" ht="14.4" x14ac:dyDescent="0.3">
      <c r="A1152" s="32" t="s">
        <v>95</v>
      </c>
      <c r="B1152" s="32" t="s">
        <v>95</v>
      </c>
      <c r="C1152" s="32" t="s">
        <v>95</v>
      </c>
      <c r="D1152" s="32" t="s">
        <v>95</v>
      </c>
      <c r="E1152" s="32" t="s">
        <v>95</v>
      </c>
      <c r="F1152" s="32" t="s">
        <v>95</v>
      </c>
      <c r="G1152" s="32" t="s">
        <v>95</v>
      </c>
      <c r="H1152" s="32" t="s">
        <v>95</v>
      </c>
      <c r="I1152" s="32" t="s">
        <v>95</v>
      </c>
      <c r="J1152" s="32" t="s">
        <v>95</v>
      </c>
      <c r="K1152" s="32" t="s">
        <v>95</v>
      </c>
      <c r="L1152" s="32" t="s">
        <v>95</v>
      </c>
      <c r="M1152" s="48">
        <v>2860</v>
      </c>
      <c r="N1152" s="48">
        <v>1</v>
      </c>
      <c r="O1152" s="48" t="s">
        <v>633</v>
      </c>
      <c r="P1152" s="48">
        <v>2004</v>
      </c>
      <c r="Q1152" s="48">
        <v>2005</v>
      </c>
      <c r="R1152" s="49">
        <v>650</v>
      </c>
      <c r="S1152" s="48">
        <v>5</v>
      </c>
      <c r="T1152" s="48">
        <v>1</v>
      </c>
      <c r="U1152" s="48">
        <f t="shared" si="48"/>
        <v>0</v>
      </c>
      <c r="V1152" s="50">
        <f t="shared" si="49"/>
        <v>7</v>
      </c>
      <c r="W1152" s="51">
        <v>2663</v>
      </c>
      <c r="X1152" s="51">
        <v>1986</v>
      </c>
      <c r="Y1152" s="51">
        <v>0</v>
      </c>
      <c r="Z1152" s="32" t="s">
        <v>95</v>
      </c>
      <c r="AA1152" s="50"/>
      <c r="AB1152" s="52"/>
      <c r="AC1152" s="48"/>
      <c r="AD1152" s="48"/>
      <c r="AE1152" s="48"/>
      <c r="AF1152" s="48"/>
    </row>
    <row r="1153" spans="1:32" s="36" customFormat="1" ht="14.4" x14ac:dyDescent="0.3">
      <c r="A1153" s="32" t="s">
        <v>95</v>
      </c>
      <c r="B1153" s="32" t="s">
        <v>95</v>
      </c>
      <c r="C1153" s="32" t="s">
        <v>95</v>
      </c>
      <c r="D1153" s="32" t="s">
        <v>95</v>
      </c>
      <c r="E1153" s="32" t="s">
        <v>95</v>
      </c>
      <c r="F1153" s="32" t="s">
        <v>95</v>
      </c>
      <c r="G1153" s="32" t="s">
        <v>95</v>
      </c>
      <c r="H1153" s="32" t="s">
        <v>95</v>
      </c>
      <c r="I1153" s="32" t="s">
        <v>95</v>
      </c>
      <c r="J1153" s="32" t="s">
        <v>95</v>
      </c>
      <c r="K1153" s="32" t="s">
        <v>95</v>
      </c>
      <c r="L1153" s="32" t="s">
        <v>95</v>
      </c>
      <c r="M1153" s="48">
        <v>2889</v>
      </c>
      <c r="N1153" s="48">
        <v>1</v>
      </c>
      <c r="O1153" s="48" t="s">
        <v>624</v>
      </c>
      <c r="P1153" s="48">
        <v>2004</v>
      </c>
      <c r="Q1153" s="48">
        <v>2005</v>
      </c>
      <c r="R1153" s="49">
        <v>500</v>
      </c>
      <c r="S1153" s="48">
        <v>6</v>
      </c>
      <c r="T1153" s="48">
        <v>1</v>
      </c>
      <c r="U1153" s="48">
        <f t="shared" si="48"/>
        <v>0</v>
      </c>
      <c r="V1153" s="50">
        <f t="shared" si="49"/>
        <v>6</v>
      </c>
      <c r="W1153" s="51">
        <v>1485</v>
      </c>
      <c r="X1153" s="51">
        <v>1187</v>
      </c>
      <c r="Y1153" s="51">
        <v>0</v>
      </c>
      <c r="Z1153" s="32" t="s">
        <v>95</v>
      </c>
      <c r="AA1153" s="50"/>
      <c r="AB1153" s="52"/>
      <c r="AC1153" s="48"/>
      <c r="AD1153" s="48"/>
      <c r="AE1153" s="48"/>
      <c r="AF1153" s="48"/>
    </row>
    <row r="1154" spans="1:32" s="36" customFormat="1" ht="14.4" x14ac:dyDescent="0.3">
      <c r="A1154" s="32" t="s">
        <v>95</v>
      </c>
      <c r="B1154" s="32" t="s">
        <v>95</v>
      </c>
      <c r="C1154" s="32" t="s">
        <v>95</v>
      </c>
      <c r="D1154" s="32" t="s">
        <v>95</v>
      </c>
      <c r="E1154" s="32" t="s">
        <v>95</v>
      </c>
      <c r="F1154" s="32" t="s">
        <v>95</v>
      </c>
      <c r="G1154" s="32" t="s">
        <v>95</v>
      </c>
      <c r="H1154" s="32" t="s">
        <v>95</v>
      </c>
      <c r="I1154" s="32" t="s">
        <v>95</v>
      </c>
      <c r="J1154" s="32" t="s">
        <v>95</v>
      </c>
      <c r="K1154" s="32" t="s">
        <v>95</v>
      </c>
      <c r="L1154" s="32" t="s">
        <v>95</v>
      </c>
      <c r="M1154" s="48">
        <v>2897</v>
      </c>
      <c r="N1154" s="48">
        <v>1</v>
      </c>
      <c r="O1154" s="48" t="s">
        <v>634</v>
      </c>
      <c r="P1154" s="48">
        <v>2004</v>
      </c>
      <c r="Q1154" s="48">
        <v>2005</v>
      </c>
      <c r="R1154" s="49">
        <v>500</v>
      </c>
      <c r="S1154" s="48">
        <v>10</v>
      </c>
      <c r="T1154" s="48">
        <v>0</v>
      </c>
      <c r="U1154" s="48">
        <f t="shared" si="48"/>
        <v>0</v>
      </c>
      <c r="V1154" s="50">
        <f t="shared" si="49"/>
        <v>6</v>
      </c>
      <c r="W1154" s="51">
        <v>1936</v>
      </c>
      <c r="X1154" s="51">
        <v>2135</v>
      </c>
      <c r="Y1154" s="51">
        <v>0</v>
      </c>
      <c r="Z1154" s="32" t="s">
        <v>95</v>
      </c>
      <c r="AA1154" s="50"/>
      <c r="AB1154" s="52"/>
      <c r="AC1154" s="48"/>
      <c r="AD1154" s="48"/>
      <c r="AE1154" s="48"/>
      <c r="AF1154" s="48"/>
    </row>
    <row r="1155" spans="1:32" s="36" customFormat="1" ht="14.4" x14ac:dyDescent="0.3">
      <c r="A1155" s="32" t="s">
        <v>95</v>
      </c>
      <c r="B1155" s="32" t="s">
        <v>95</v>
      </c>
      <c r="C1155" s="32" t="s">
        <v>95</v>
      </c>
      <c r="D1155" s="32" t="s">
        <v>95</v>
      </c>
      <c r="E1155" s="32" t="s">
        <v>95</v>
      </c>
      <c r="F1155" s="32" t="s">
        <v>95</v>
      </c>
      <c r="G1155" s="32" t="s">
        <v>95</v>
      </c>
      <c r="H1155" s="32" t="s">
        <v>95</v>
      </c>
      <c r="I1155" s="32" t="s">
        <v>95</v>
      </c>
      <c r="J1155" s="32" t="s">
        <v>95</v>
      </c>
      <c r="K1155" s="32" t="s">
        <v>95</v>
      </c>
      <c r="L1155" s="32" t="s">
        <v>95</v>
      </c>
      <c r="M1155" s="48">
        <v>277</v>
      </c>
      <c r="N1155" s="48">
        <v>1</v>
      </c>
      <c r="O1155" s="48" t="s">
        <v>375</v>
      </c>
      <c r="P1155" s="48">
        <v>2004</v>
      </c>
      <c r="Q1155" s="48">
        <v>2006</v>
      </c>
      <c r="R1155" s="49">
        <v>562.97</v>
      </c>
      <c r="S1155" s="48">
        <v>10</v>
      </c>
      <c r="T1155" s="48">
        <v>1</v>
      </c>
      <c r="U1155" s="48">
        <f t="shared" si="48"/>
        <v>1</v>
      </c>
      <c r="V1155" s="50">
        <f t="shared" si="49"/>
        <v>6</v>
      </c>
      <c r="W1155" s="51">
        <v>5721</v>
      </c>
      <c r="X1155" s="51">
        <v>4702</v>
      </c>
      <c r="Y1155" s="51">
        <v>0</v>
      </c>
      <c r="Z1155" s="32" t="s">
        <v>95</v>
      </c>
      <c r="AA1155" s="50"/>
      <c r="AB1155" s="52"/>
      <c r="AC1155" s="48"/>
      <c r="AD1155" s="48"/>
      <c r="AE1155" s="48"/>
      <c r="AF1155" s="48"/>
    </row>
    <row r="1156" spans="1:32" s="36" customFormat="1" ht="14.4" x14ac:dyDescent="0.3">
      <c r="A1156" s="32" t="s">
        <v>95</v>
      </c>
      <c r="B1156" s="32" t="s">
        <v>95</v>
      </c>
      <c r="C1156" s="32" t="s">
        <v>95</v>
      </c>
      <c r="D1156" s="32" t="s">
        <v>95</v>
      </c>
      <c r="E1156" s="32" t="s">
        <v>95</v>
      </c>
      <c r="F1156" s="32" t="s">
        <v>95</v>
      </c>
      <c r="G1156" s="32" t="s">
        <v>95</v>
      </c>
      <c r="H1156" s="32" t="s">
        <v>95</v>
      </c>
      <c r="I1156" s="32" t="s">
        <v>95</v>
      </c>
      <c r="J1156" s="32" t="s">
        <v>95</v>
      </c>
      <c r="K1156" s="32" t="s">
        <v>95</v>
      </c>
      <c r="L1156" s="32" t="s">
        <v>95</v>
      </c>
      <c r="M1156" s="48">
        <v>309</v>
      </c>
      <c r="N1156" s="48">
        <v>1</v>
      </c>
      <c r="O1156" s="48" t="s">
        <v>378</v>
      </c>
      <c r="P1156" s="48">
        <v>2004</v>
      </c>
      <c r="Q1156" s="48">
        <v>2006</v>
      </c>
      <c r="R1156" s="49">
        <v>375</v>
      </c>
      <c r="S1156" s="48">
        <v>7</v>
      </c>
      <c r="T1156" s="48">
        <v>0</v>
      </c>
      <c r="U1156" s="48">
        <f t="shared" si="48"/>
        <v>1</v>
      </c>
      <c r="V1156" s="50">
        <f t="shared" si="49"/>
        <v>4</v>
      </c>
      <c r="W1156" s="51">
        <v>2661</v>
      </c>
      <c r="X1156" s="51">
        <v>4029</v>
      </c>
      <c r="Y1156" s="51">
        <v>0</v>
      </c>
      <c r="Z1156" s="32" t="s">
        <v>95</v>
      </c>
      <c r="AA1156" s="50"/>
      <c r="AB1156" s="52"/>
      <c r="AC1156" s="48"/>
      <c r="AD1156" s="48"/>
      <c r="AE1156" s="48"/>
      <c r="AF1156" s="48"/>
    </row>
    <row r="1157" spans="1:32" s="36" customFormat="1" ht="14.4" x14ac:dyDescent="0.3">
      <c r="A1157" s="32" t="s">
        <v>95</v>
      </c>
      <c r="B1157" s="32" t="s">
        <v>95</v>
      </c>
      <c r="C1157" s="32" t="s">
        <v>95</v>
      </c>
      <c r="D1157" s="32" t="s">
        <v>95</v>
      </c>
      <c r="E1157" s="32" t="s">
        <v>95</v>
      </c>
      <c r="F1157" s="32" t="s">
        <v>95</v>
      </c>
      <c r="G1157" s="32" t="s">
        <v>95</v>
      </c>
      <c r="H1157" s="32" t="s">
        <v>95</v>
      </c>
      <c r="I1157" s="32" t="s">
        <v>95</v>
      </c>
      <c r="J1157" s="32" t="s">
        <v>95</v>
      </c>
      <c r="K1157" s="32" t="s">
        <v>95</v>
      </c>
      <c r="L1157" s="32" t="s">
        <v>95</v>
      </c>
      <c r="M1157" s="48">
        <v>500</v>
      </c>
      <c r="N1157" s="48">
        <v>1</v>
      </c>
      <c r="O1157" s="48" t="s">
        <v>635</v>
      </c>
      <c r="P1157" s="48">
        <v>2004</v>
      </c>
      <c r="Q1157" s="48">
        <v>2006</v>
      </c>
      <c r="R1157" s="49">
        <v>847</v>
      </c>
      <c r="S1157" s="48">
        <v>6</v>
      </c>
      <c r="T1157" s="48">
        <v>1</v>
      </c>
      <c r="U1157" s="48">
        <f t="shared" si="48"/>
        <v>1</v>
      </c>
      <c r="V1157" s="50">
        <f t="shared" si="49"/>
        <v>9</v>
      </c>
      <c r="W1157" s="51">
        <v>1067</v>
      </c>
      <c r="X1157" s="51">
        <v>984</v>
      </c>
      <c r="Y1157" s="51">
        <v>0</v>
      </c>
      <c r="Z1157" s="32" t="s">
        <v>95</v>
      </c>
      <c r="AA1157" s="50"/>
      <c r="AB1157" s="52"/>
      <c r="AC1157" s="48"/>
      <c r="AD1157" s="48"/>
      <c r="AE1157" s="48"/>
      <c r="AF1157" s="48"/>
    </row>
    <row r="1158" spans="1:32" s="36" customFormat="1" ht="14.4" x14ac:dyDescent="0.3">
      <c r="A1158" s="32" t="s">
        <v>95</v>
      </c>
      <c r="B1158" s="32" t="s">
        <v>95</v>
      </c>
      <c r="C1158" s="32" t="s">
        <v>95</v>
      </c>
      <c r="D1158" s="32" t="s">
        <v>95</v>
      </c>
      <c r="E1158" s="32" t="s">
        <v>95</v>
      </c>
      <c r="F1158" s="32" t="s">
        <v>95</v>
      </c>
      <c r="G1158" s="32" t="s">
        <v>95</v>
      </c>
      <c r="H1158" s="32" t="s">
        <v>95</v>
      </c>
      <c r="I1158" s="32" t="s">
        <v>95</v>
      </c>
      <c r="J1158" s="32" t="s">
        <v>95</v>
      </c>
      <c r="K1158" s="32" t="s">
        <v>95</v>
      </c>
      <c r="L1158" s="32" t="s">
        <v>95</v>
      </c>
      <c r="M1158" s="48">
        <v>600</v>
      </c>
      <c r="N1158" s="48">
        <v>1</v>
      </c>
      <c r="O1158" s="48" t="s">
        <v>636</v>
      </c>
      <c r="P1158" s="48">
        <v>2004</v>
      </c>
      <c r="Q1158" s="48">
        <v>2006</v>
      </c>
      <c r="R1158" s="49">
        <v>900</v>
      </c>
      <c r="S1158" s="48">
        <v>10</v>
      </c>
      <c r="T1158" s="48">
        <v>1</v>
      </c>
      <c r="U1158" s="48">
        <f t="shared" si="48"/>
        <v>1</v>
      </c>
      <c r="V1158" s="50">
        <f t="shared" si="49"/>
        <v>10</v>
      </c>
      <c r="W1158" s="51">
        <v>281</v>
      </c>
      <c r="X1158" s="51">
        <v>256</v>
      </c>
      <c r="Y1158" s="51">
        <v>0</v>
      </c>
      <c r="Z1158" s="32" t="s">
        <v>95</v>
      </c>
      <c r="AA1158" s="50"/>
      <c r="AB1158" s="52"/>
      <c r="AC1158" s="48"/>
      <c r="AD1158" s="48"/>
      <c r="AE1158" s="48"/>
      <c r="AF1158" s="48"/>
    </row>
    <row r="1159" spans="1:32" s="36" customFormat="1" ht="14.4" x14ac:dyDescent="0.3">
      <c r="A1159" s="32" t="s">
        <v>95</v>
      </c>
      <c r="B1159" s="32" t="s">
        <v>95</v>
      </c>
      <c r="C1159" s="32" t="s">
        <v>95</v>
      </c>
      <c r="D1159" s="32" t="s">
        <v>95</v>
      </c>
      <c r="E1159" s="32" t="s">
        <v>95</v>
      </c>
      <c r="F1159" s="32" t="s">
        <v>95</v>
      </c>
      <c r="G1159" s="32" t="s">
        <v>95</v>
      </c>
      <c r="H1159" s="32" t="s">
        <v>95</v>
      </c>
      <c r="I1159" s="32" t="s">
        <v>95</v>
      </c>
      <c r="J1159" s="32" t="s">
        <v>95</v>
      </c>
      <c r="K1159" s="32" t="s">
        <v>95</v>
      </c>
      <c r="L1159" s="32" t="s">
        <v>95</v>
      </c>
      <c r="M1159" s="48">
        <v>861</v>
      </c>
      <c r="N1159" s="48">
        <v>1</v>
      </c>
      <c r="O1159" s="48" t="s">
        <v>637</v>
      </c>
      <c r="P1159" s="48">
        <v>2004</v>
      </c>
      <c r="Q1159" s="48">
        <v>2006</v>
      </c>
      <c r="R1159" s="49">
        <v>408.74</v>
      </c>
      <c r="S1159" s="48">
        <v>6</v>
      </c>
      <c r="T1159" s="48">
        <v>0</v>
      </c>
      <c r="U1159" s="48">
        <f t="shared" si="48"/>
        <v>1</v>
      </c>
      <c r="V1159" s="50">
        <f t="shared" si="49"/>
        <v>5</v>
      </c>
      <c r="W1159" s="51">
        <v>8268</v>
      </c>
      <c r="X1159" s="51">
        <v>10511</v>
      </c>
      <c r="Y1159" s="51">
        <v>0</v>
      </c>
      <c r="Z1159" s="32" t="s">
        <v>95</v>
      </c>
      <c r="AA1159" s="50"/>
      <c r="AB1159" s="52"/>
      <c r="AC1159" s="48"/>
      <c r="AD1159" s="48"/>
      <c r="AE1159" s="48"/>
      <c r="AF1159" s="48"/>
    </row>
    <row r="1160" spans="1:32" s="36" customFormat="1" ht="14.4" x14ac:dyDescent="0.3">
      <c r="A1160" s="32" t="s">
        <v>95</v>
      </c>
      <c r="B1160" s="32" t="s">
        <v>95</v>
      </c>
      <c r="C1160" s="32" t="s">
        <v>95</v>
      </c>
      <c r="D1160" s="32" t="s">
        <v>95</v>
      </c>
      <c r="E1160" s="32" t="s">
        <v>95</v>
      </c>
      <c r="F1160" s="32" t="s">
        <v>95</v>
      </c>
      <c r="G1160" s="32" t="s">
        <v>95</v>
      </c>
      <c r="H1160" s="32" t="s">
        <v>95</v>
      </c>
      <c r="I1160" s="32" t="s">
        <v>95</v>
      </c>
      <c r="J1160" s="32" t="s">
        <v>95</v>
      </c>
      <c r="K1160" s="32" t="s">
        <v>95</v>
      </c>
      <c r="L1160" s="32" t="s">
        <v>95</v>
      </c>
      <c r="M1160" s="48">
        <v>2171</v>
      </c>
      <c r="N1160" s="48">
        <v>1</v>
      </c>
      <c r="O1160" s="48" t="s">
        <v>638</v>
      </c>
      <c r="P1160" s="48">
        <v>2004</v>
      </c>
      <c r="Q1160" s="48">
        <v>2006</v>
      </c>
      <c r="R1160" s="49">
        <v>0</v>
      </c>
      <c r="S1160" s="48">
        <v>10</v>
      </c>
      <c r="T1160" s="48">
        <v>1</v>
      </c>
      <c r="U1160" s="48">
        <f t="shared" si="48"/>
        <v>1</v>
      </c>
      <c r="V1160" s="50">
        <f t="shared" si="49"/>
        <v>1</v>
      </c>
      <c r="W1160" s="51">
        <v>788</v>
      </c>
      <c r="X1160" s="51">
        <v>433</v>
      </c>
      <c r="Y1160" s="51">
        <v>0</v>
      </c>
      <c r="Z1160" s="32" t="s">
        <v>95</v>
      </c>
      <c r="AA1160" s="50"/>
      <c r="AB1160" s="52"/>
      <c r="AC1160" s="48"/>
      <c r="AD1160" s="48"/>
      <c r="AE1160" s="48"/>
      <c r="AF1160" s="48"/>
    </row>
    <row r="1161" spans="1:32" s="36" customFormat="1" ht="14.4" x14ac:dyDescent="0.3">
      <c r="A1161" s="32" t="s">
        <v>95</v>
      </c>
      <c r="B1161" s="32" t="s">
        <v>95</v>
      </c>
      <c r="C1161" s="32" t="s">
        <v>95</v>
      </c>
      <c r="D1161" s="32" t="s">
        <v>95</v>
      </c>
      <c r="E1161" s="32" t="s">
        <v>95</v>
      </c>
      <c r="F1161" s="32" t="s">
        <v>95</v>
      </c>
      <c r="G1161" s="32" t="s">
        <v>95</v>
      </c>
      <c r="H1161" s="32" t="s">
        <v>95</v>
      </c>
      <c r="I1161" s="32" t="s">
        <v>95</v>
      </c>
      <c r="J1161" s="32" t="s">
        <v>95</v>
      </c>
      <c r="K1161" s="32" t="s">
        <v>95</v>
      </c>
      <c r="L1161" s="32" t="s">
        <v>95</v>
      </c>
      <c r="M1161" s="48">
        <v>2898</v>
      </c>
      <c r="N1161" s="48">
        <v>1</v>
      </c>
      <c r="O1161" s="48" t="s">
        <v>639</v>
      </c>
      <c r="P1161" s="48">
        <v>2004</v>
      </c>
      <c r="Q1161" s="48">
        <v>2006</v>
      </c>
      <c r="R1161" s="49">
        <v>500</v>
      </c>
      <c r="S1161" s="48">
        <v>10</v>
      </c>
      <c r="T1161" s="48">
        <v>1</v>
      </c>
      <c r="U1161" s="48">
        <f t="shared" ref="U1161:U1224" si="50">MAX(0,MIN(1,Q1161-P1161-1))</f>
        <v>1</v>
      </c>
      <c r="V1161" s="50">
        <f t="shared" ref="V1161:V1224" si="51">MAX(1,MIN(10,INT(R1161/100)+1))</f>
        <v>6</v>
      </c>
      <c r="W1161" s="51">
        <v>785</v>
      </c>
      <c r="X1161" s="51">
        <v>627</v>
      </c>
      <c r="Y1161" s="51">
        <v>0</v>
      </c>
      <c r="Z1161" s="32" t="s">
        <v>95</v>
      </c>
      <c r="AA1161" s="50"/>
      <c r="AB1161" s="52"/>
      <c r="AC1161" s="48"/>
      <c r="AD1161" s="48"/>
      <c r="AE1161" s="48"/>
      <c r="AF1161" s="48"/>
    </row>
    <row r="1162" spans="1:32" s="36" customFormat="1" ht="14.4" x14ac:dyDescent="0.3">
      <c r="A1162" s="32" t="s">
        <v>95</v>
      </c>
      <c r="B1162" s="32" t="s">
        <v>95</v>
      </c>
      <c r="C1162" s="32" t="s">
        <v>95</v>
      </c>
      <c r="D1162" s="32" t="s">
        <v>95</v>
      </c>
      <c r="E1162" s="32" t="s">
        <v>95</v>
      </c>
      <c r="F1162" s="32" t="s">
        <v>95</v>
      </c>
      <c r="G1162" s="32" t="s">
        <v>95</v>
      </c>
      <c r="H1162" s="32" t="s">
        <v>95</v>
      </c>
      <c r="I1162" s="32" t="s">
        <v>95</v>
      </c>
      <c r="J1162" s="32" t="s">
        <v>95</v>
      </c>
      <c r="K1162" s="32" t="s">
        <v>95</v>
      </c>
      <c r="L1162" s="32" t="s">
        <v>95</v>
      </c>
      <c r="M1162" s="50">
        <v>12</v>
      </c>
      <c r="N1162" s="50">
        <v>1</v>
      </c>
      <c r="O1162" s="54" t="s">
        <v>485</v>
      </c>
      <c r="P1162" s="48">
        <v>2005</v>
      </c>
      <c r="Q1162" s="50">
        <v>2006</v>
      </c>
      <c r="R1162" s="55">
        <v>650</v>
      </c>
      <c r="S1162" s="50">
        <v>5</v>
      </c>
      <c r="T1162" s="50">
        <v>1</v>
      </c>
      <c r="U1162" s="48">
        <f t="shared" si="50"/>
        <v>0</v>
      </c>
      <c r="V1162" s="50">
        <f t="shared" si="51"/>
        <v>7</v>
      </c>
      <c r="W1162" s="42">
        <v>4965</v>
      </c>
      <c r="X1162" s="42">
        <v>3664</v>
      </c>
      <c r="Y1162" s="51">
        <v>0</v>
      </c>
      <c r="Z1162" s="32" t="s">
        <v>95</v>
      </c>
      <c r="AA1162" s="50"/>
      <c r="AB1162" s="52"/>
      <c r="AC1162" s="48"/>
      <c r="AD1162" s="48"/>
      <c r="AE1162" s="48"/>
      <c r="AF1162" s="48"/>
    </row>
    <row r="1163" spans="1:32" s="36" customFormat="1" ht="14.4" x14ac:dyDescent="0.3">
      <c r="A1163" s="32" t="s">
        <v>95</v>
      </c>
      <c r="B1163" s="32" t="s">
        <v>95</v>
      </c>
      <c r="C1163" s="32" t="s">
        <v>95</v>
      </c>
      <c r="D1163" s="32" t="s">
        <v>95</v>
      </c>
      <c r="E1163" s="32" t="s">
        <v>95</v>
      </c>
      <c r="F1163" s="32" t="s">
        <v>95</v>
      </c>
      <c r="G1163" s="32" t="s">
        <v>95</v>
      </c>
      <c r="H1163" s="32" t="s">
        <v>95</v>
      </c>
      <c r="I1163" s="32" t="s">
        <v>95</v>
      </c>
      <c r="J1163" s="32" t="s">
        <v>95</v>
      </c>
      <c r="K1163" s="32" t="s">
        <v>95</v>
      </c>
      <c r="L1163" s="32" t="s">
        <v>95</v>
      </c>
      <c r="M1163" s="48">
        <v>13</v>
      </c>
      <c r="N1163" s="48">
        <v>1</v>
      </c>
      <c r="O1163" s="48" t="s">
        <v>466</v>
      </c>
      <c r="P1163" s="48">
        <v>2005</v>
      </c>
      <c r="Q1163" s="48">
        <v>2006</v>
      </c>
      <c r="R1163" s="49">
        <v>813.89</v>
      </c>
      <c r="S1163" s="48">
        <v>10</v>
      </c>
      <c r="T1163" s="50">
        <v>1</v>
      </c>
      <c r="U1163" s="48">
        <f t="shared" si="50"/>
        <v>0</v>
      </c>
      <c r="V1163" s="50">
        <f t="shared" si="51"/>
        <v>9</v>
      </c>
      <c r="W1163" s="42">
        <v>2485</v>
      </c>
      <c r="X1163" s="42">
        <v>1803</v>
      </c>
      <c r="Y1163" s="51">
        <v>0</v>
      </c>
      <c r="Z1163" s="32" t="s">
        <v>95</v>
      </c>
      <c r="AA1163" s="50"/>
      <c r="AB1163" s="52"/>
      <c r="AC1163" s="48"/>
      <c r="AD1163" s="48"/>
      <c r="AE1163" s="48"/>
      <c r="AF1163" s="48"/>
    </row>
    <row r="1164" spans="1:32" s="36" customFormat="1" ht="14.4" x14ac:dyDescent="0.3">
      <c r="A1164" s="32" t="s">
        <v>95</v>
      </c>
      <c r="B1164" s="32" t="s">
        <v>95</v>
      </c>
      <c r="C1164" s="32" t="s">
        <v>95</v>
      </c>
      <c r="D1164" s="32" t="s">
        <v>95</v>
      </c>
      <c r="E1164" s="32" t="s">
        <v>95</v>
      </c>
      <c r="F1164" s="32" t="s">
        <v>95</v>
      </c>
      <c r="G1164" s="32" t="s">
        <v>95</v>
      </c>
      <c r="H1164" s="32" t="s">
        <v>95</v>
      </c>
      <c r="I1164" s="32" t="s">
        <v>95</v>
      </c>
      <c r="J1164" s="32" t="s">
        <v>95</v>
      </c>
      <c r="K1164" s="32" t="s">
        <v>95</v>
      </c>
      <c r="L1164" s="32" t="s">
        <v>95</v>
      </c>
      <c r="M1164" s="48">
        <v>14</v>
      </c>
      <c r="N1164" s="48">
        <v>1</v>
      </c>
      <c r="O1164" s="48" t="s">
        <v>264</v>
      </c>
      <c r="P1164" s="48">
        <v>2005</v>
      </c>
      <c r="Q1164" s="48">
        <v>2006</v>
      </c>
      <c r="R1164" s="49">
        <v>364.96</v>
      </c>
      <c r="S1164" s="48">
        <v>10</v>
      </c>
      <c r="T1164" s="50">
        <v>1</v>
      </c>
      <c r="U1164" s="48">
        <f t="shared" si="50"/>
        <v>0</v>
      </c>
      <c r="V1164" s="50">
        <f t="shared" si="51"/>
        <v>4</v>
      </c>
      <c r="W1164" s="42">
        <v>1768</v>
      </c>
      <c r="X1164" s="42">
        <v>1162</v>
      </c>
      <c r="Y1164" s="51">
        <v>0</v>
      </c>
      <c r="Z1164" s="48" t="s">
        <v>780</v>
      </c>
      <c r="AA1164" s="50"/>
      <c r="AB1164" s="52"/>
      <c r="AC1164" s="48"/>
      <c r="AD1164" s="48"/>
      <c r="AE1164" s="48"/>
      <c r="AF1164" s="48"/>
    </row>
    <row r="1165" spans="1:32" s="36" customFormat="1" ht="14.4" x14ac:dyDescent="0.3">
      <c r="A1165" s="32" t="s">
        <v>95</v>
      </c>
      <c r="B1165" s="32" t="s">
        <v>95</v>
      </c>
      <c r="C1165" s="32" t="s">
        <v>95</v>
      </c>
      <c r="D1165" s="32" t="s">
        <v>95</v>
      </c>
      <c r="E1165" s="32" t="s">
        <v>95</v>
      </c>
      <c r="F1165" s="32" t="s">
        <v>95</v>
      </c>
      <c r="G1165" s="32" t="s">
        <v>95</v>
      </c>
      <c r="H1165" s="32" t="s">
        <v>95</v>
      </c>
      <c r="I1165" s="32" t="s">
        <v>95</v>
      </c>
      <c r="J1165" s="32" t="s">
        <v>95</v>
      </c>
      <c r="K1165" s="32" t="s">
        <v>95</v>
      </c>
      <c r="L1165" s="32" t="s">
        <v>95</v>
      </c>
      <c r="M1165" s="48">
        <v>14</v>
      </c>
      <c r="N1165" s="48">
        <v>1</v>
      </c>
      <c r="O1165" s="48" t="s">
        <v>264</v>
      </c>
      <c r="P1165" s="48">
        <v>2005</v>
      </c>
      <c r="Q1165" s="48">
        <v>2006</v>
      </c>
      <c r="R1165" s="49">
        <v>150</v>
      </c>
      <c r="S1165" s="48">
        <v>10</v>
      </c>
      <c r="T1165" s="50">
        <v>1</v>
      </c>
      <c r="U1165" s="48">
        <f t="shared" si="50"/>
        <v>0</v>
      </c>
      <c r="V1165" s="50">
        <f t="shared" si="51"/>
        <v>2</v>
      </c>
      <c r="W1165" s="42">
        <v>1531</v>
      </c>
      <c r="X1165" s="42">
        <v>1405</v>
      </c>
      <c r="Y1165" s="51">
        <v>0</v>
      </c>
      <c r="Z1165" s="48" t="s">
        <v>804</v>
      </c>
      <c r="AA1165" s="50"/>
      <c r="AB1165" s="52"/>
      <c r="AC1165" s="48"/>
      <c r="AD1165" s="48"/>
      <c r="AE1165" s="48"/>
      <c r="AF1165" s="48"/>
    </row>
    <row r="1166" spans="1:32" s="36" customFormat="1" ht="14.4" x14ac:dyDescent="0.3">
      <c r="A1166" s="32" t="s">
        <v>95</v>
      </c>
      <c r="B1166" s="32" t="s">
        <v>95</v>
      </c>
      <c r="C1166" s="32" t="s">
        <v>95</v>
      </c>
      <c r="D1166" s="32" t="s">
        <v>95</v>
      </c>
      <c r="E1166" s="32" t="s">
        <v>95</v>
      </c>
      <c r="F1166" s="32" t="s">
        <v>95</v>
      </c>
      <c r="G1166" s="32" t="s">
        <v>95</v>
      </c>
      <c r="H1166" s="32" t="s">
        <v>95</v>
      </c>
      <c r="I1166" s="32" t="s">
        <v>95</v>
      </c>
      <c r="J1166" s="32" t="s">
        <v>95</v>
      </c>
      <c r="K1166" s="32" t="s">
        <v>95</v>
      </c>
      <c r="L1166" s="32" t="s">
        <v>95</v>
      </c>
      <c r="M1166" s="48">
        <v>23</v>
      </c>
      <c r="N1166" s="48">
        <v>1</v>
      </c>
      <c r="O1166" s="48" t="s">
        <v>516</v>
      </c>
      <c r="P1166" s="48">
        <v>2005</v>
      </c>
      <c r="Q1166" s="48">
        <v>2006</v>
      </c>
      <c r="R1166" s="49">
        <v>700</v>
      </c>
      <c r="S1166" s="48">
        <v>10</v>
      </c>
      <c r="T1166" s="50">
        <v>0</v>
      </c>
      <c r="U1166" s="48">
        <f t="shared" si="50"/>
        <v>0</v>
      </c>
      <c r="V1166" s="50">
        <f t="shared" si="51"/>
        <v>8</v>
      </c>
      <c r="W1166" s="42">
        <v>716</v>
      </c>
      <c r="X1166" s="42">
        <v>1018</v>
      </c>
      <c r="Y1166" s="51">
        <v>0</v>
      </c>
      <c r="Z1166" s="48" t="s">
        <v>789</v>
      </c>
      <c r="AA1166" s="50"/>
      <c r="AB1166" s="52"/>
      <c r="AC1166" s="48"/>
      <c r="AD1166" s="48"/>
      <c r="AE1166" s="48"/>
      <c r="AF1166" s="48"/>
    </row>
    <row r="1167" spans="1:32" s="36" customFormat="1" ht="14.4" x14ac:dyDescent="0.3">
      <c r="A1167" s="32" t="s">
        <v>95</v>
      </c>
      <c r="B1167" s="32" t="s">
        <v>95</v>
      </c>
      <c r="C1167" s="32" t="s">
        <v>95</v>
      </c>
      <c r="D1167" s="32" t="s">
        <v>95</v>
      </c>
      <c r="E1167" s="32" t="s">
        <v>95</v>
      </c>
      <c r="F1167" s="32" t="s">
        <v>95</v>
      </c>
      <c r="G1167" s="32" t="s">
        <v>95</v>
      </c>
      <c r="H1167" s="32" t="s">
        <v>95</v>
      </c>
      <c r="I1167" s="32" t="s">
        <v>95</v>
      </c>
      <c r="J1167" s="32" t="s">
        <v>95</v>
      </c>
      <c r="K1167" s="32" t="s">
        <v>95</v>
      </c>
      <c r="L1167" s="32" t="s">
        <v>95</v>
      </c>
      <c r="M1167" s="48">
        <v>36</v>
      </c>
      <c r="N1167" s="48">
        <v>1</v>
      </c>
      <c r="O1167" s="48" t="s">
        <v>640</v>
      </c>
      <c r="P1167" s="48">
        <v>2005</v>
      </c>
      <c r="Q1167" s="48">
        <v>2006</v>
      </c>
      <c r="R1167" s="49">
        <v>50</v>
      </c>
      <c r="S1167" s="48">
        <v>4</v>
      </c>
      <c r="T1167" s="50">
        <v>1</v>
      </c>
      <c r="U1167" s="48">
        <f t="shared" si="50"/>
        <v>0</v>
      </c>
      <c r="V1167" s="50">
        <f t="shared" si="51"/>
        <v>1</v>
      </c>
      <c r="W1167" s="42">
        <v>101</v>
      </c>
      <c r="X1167" s="42">
        <v>72</v>
      </c>
      <c r="Y1167" s="51">
        <v>0</v>
      </c>
      <c r="Z1167" s="32" t="s">
        <v>95</v>
      </c>
      <c r="AA1167" s="50"/>
      <c r="AB1167" s="52"/>
      <c r="AC1167" s="48"/>
      <c r="AD1167" s="48"/>
      <c r="AE1167" s="48"/>
      <c r="AF1167" s="48"/>
    </row>
    <row r="1168" spans="1:32" s="36" customFormat="1" ht="14.4" x14ac:dyDescent="0.3">
      <c r="A1168" s="32" t="s">
        <v>95</v>
      </c>
      <c r="B1168" s="32" t="s">
        <v>95</v>
      </c>
      <c r="C1168" s="32" t="s">
        <v>95</v>
      </c>
      <c r="D1168" s="32" t="s">
        <v>95</v>
      </c>
      <c r="E1168" s="32" t="s">
        <v>95</v>
      </c>
      <c r="F1168" s="32" t="s">
        <v>95</v>
      </c>
      <c r="G1168" s="32" t="s">
        <v>95</v>
      </c>
      <c r="H1168" s="32" t="s">
        <v>95</v>
      </c>
      <c r="I1168" s="32" t="s">
        <v>95</v>
      </c>
      <c r="J1168" s="32" t="s">
        <v>95</v>
      </c>
      <c r="K1168" s="32" t="s">
        <v>95</v>
      </c>
      <c r="L1168" s="32" t="s">
        <v>95</v>
      </c>
      <c r="M1168" s="48">
        <v>38</v>
      </c>
      <c r="N1168" s="48">
        <v>1</v>
      </c>
      <c r="O1168" s="48" t="s">
        <v>641</v>
      </c>
      <c r="P1168" s="48">
        <v>2005</v>
      </c>
      <c r="Q1168" s="48">
        <v>2006</v>
      </c>
      <c r="R1168" s="49">
        <v>447.1</v>
      </c>
      <c r="S1168" s="48">
        <v>10</v>
      </c>
      <c r="T1168" s="50">
        <v>1</v>
      </c>
      <c r="U1168" s="48">
        <f t="shared" si="50"/>
        <v>0</v>
      </c>
      <c r="V1168" s="50">
        <f t="shared" si="51"/>
        <v>5</v>
      </c>
      <c r="W1168" s="42">
        <v>77</v>
      </c>
      <c r="X1168" s="42">
        <v>10</v>
      </c>
      <c r="Y1168" s="51">
        <v>0</v>
      </c>
      <c r="Z1168" s="32" t="s">
        <v>95</v>
      </c>
      <c r="AA1168" s="50"/>
      <c r="AB1168" s="52"/>
      <c r="AC1168" s="48"/>
      <c r="AD1168" s="48"/>
      <c r="AE1168" s="48"/>
      <c r="AF1168" s="48"/>
    </row>
    <row r="1169" spans="1:32" s="36" customFormat="1" ht="14.4" x14ac:dyDescent="0.3">
      <c r="A1169" s="32" t="s">
        <v>95</v>
      </c>
      <c r="B1169" s="32" t="s">
        <v>95</v>
      </c>
      <c r="C1169" s="32" t="s">
        <v>95</v>
      </c>
      <c r="D1169" s="32" t="s">
        <v>95</v>
      </c>
      <c r="E1169" s="32" t="s">
        <v>95</v>
      </c>
      <c r="F1169" s="32" t="s">
        <v>95</v>
      </c>
      <c r="G1169" s="32" t="s">
        <v>95</v>
      </c>
      <c r="H1169" s="32" t="s">
        <v>95</v>
      </c>
      <c r="I1169" s="32" t="s">
        <v>95</v>
      </c>
      <c r="J1169" s="32" t="s">
        <v>95</v>
      </c>
      <c r="K1169" s="32" t="s">
        <v>95</v>
      </c>
      <c r="L1169" s="32" t="s">
        <v>95</v>
      </c>
      <c r="M1169" s="48">
        <v>51</v>
      </c>
      <c r="N1169" s="48">
        <v>1</v>
      </c>
      <c r="O1169" s="48" t="s">
        <v>409</v>
      </c>
      <c r="P1169" s="48">
        <v>2005</v>
      </c>
      <c r="Q1169" s="48">
        <v>2006</v>
      </c>
      <c r="R1169" s="49">
        <v>450</v>
      </c>
      <c r="S1169" s="48">
        <v>7</v>
      </c>
      <c r="T1169" s="50">
        <v>0</v>
      </c>
      <c r="U1169" s="48">
        <f t="shared" si="50"/>
        <v>0</v>
      </c>
      <c r="V1169" s="50">
        <f t="shared" si="51"/>
        <v>5</v>
      </c>
      <c r="W1169" s="42">
        <v>895</v>
      </c>
      <c r="X1169" s="42">
        <v>897</v>
      </c>
      <c r="Y1169" s="51">
        <v>0</v>
      </c>
      <c r="Z1169" s="32" t="s">
        <v>95</v>
      </c>
      <c r="AA1169" s="50"/>
      <c r="AB1169" s="52"/>
      <c r="AC1169" s="48"/>
      <c r="AD1169" s="48"/>
      <c r="AE1169" s="48"/>
      <c r="AF1169" s="48"/>
    </row>
    <row r="1170" spans="1:32" s="36" customFormat="1" ht="14.4" x14ac:dyDescent="0.3">
      <c r="A1170" s="32" t="s">
        <v>95</v>
      </c>
      <c r="B1170" s="32" t="s">
        <v>95</v>
      </c>
      <c r="C1170" s="32" t="s">
        <v>95</v>
      </c>
      <c r="D1170" s="32" t="s">
        <v>95</v>
      </c>
      <c r="E1170" s="32" t="s">
        <v>95</v>
      </c>
      <c r="F1170" s="32" t="s">
        <v>95</v>
      </c>
      <c r="G1170" s="32" t="s">
        <v>95</v>
      </c>
      <c r="H1170" s="32" t="s">
        <v>95</v>
      </c>
      <c r="I1170" s="32" t="s">
        <v>95</v>
      </c>
      <c r="J1170" s="32" t="s">
        <v>95</v>
      </c>
      <c r="K1170" s="32" t="s">
        <v>95</v>
      </c>
      <c r="L1170" s="32" t="s">
        <v>95</v>
      </c>
      <c r="M1170" s="48">
        <v>51</v>
      </c>
      <c r="N1170" s="48">
        <v>1</v>
      </c>
      <c r="O1170" s="48" t="s">
        <v>409</v>
      </c>
      <c r="P1170" s="48">
        <v>2005</v>
      </c>
      <c r="Q1170" s="48">
        <v>2006</v>
      </c>
      <c r="R1170" s="49">
        <v>235</v>
      </c>
      <c r="S1170" s="48">
        <v>7</v>
      </c>
      <c r="T1170" s="50">
        <v>1</v>
      </c>
      <c r="U1170" s="48">
        <f t="shared" si="50"/>
        <v>0</v>
      </c>
      <c r="V1170" s="50">
        <f t="shared" si="51"/>
        <v>3</v>
      </c>
      <c r="W1170" s="42">
        <v>1032</v>
      </c>
      <c r="X1170" s="42">
        <v>784</v>
      </c>
      <c r="Y1170" s="51">
        <v>0</v>
      </c>
      <c r="Z1170" s="48" t="s">
        <v>789</v>
      </c>
      <c r="AA1170" s="50"/>
      <c r="AB1170" s="52"/>
      <c r="AC1170" s="48"/>
      <c r="AD1170" s="48"/>
      <c r="AE1170" s="48"/>
      <c r="AF1170" s="48"/>
    </row>
    <row r="1171" spans="1:32" s="36" customFormat="1" ht="14.4" x14ac:dyDescent="0.3">
      <c r="A1171" s="32" t="s">
        <v>95</v>
      </c>
      <c r="B1171" s="32" t="s">
        <v>95</v>
      </c>
      <c r="C1171" s="32" t="s">
        <v>95</v>
      </c>
      <c r="D1171" s="32" t="s">
        <v>95</v>
      </c>
      <c r="E1171" s="32" t="s">
        <v>95</v>
      </c>
      <c r="F1171" s="32" t="s">
        <v>95</v>
      </c>
      <c r="G1171" s="32" t="s">
        <v>95</v>
      </c>
      <c r="H1171" s="32" t="s">
        <v>95</v>
      </c>
      <c r="I1171" s="32" t="s">
        <v>95</v>
      </c>
      <c r="J1171" s="32" t="s">
        <v>95</v>
      </c>
      <c r="K1171" s="32" t="s">
        <v>95</v>
      </c>
      <c r="L1171" s="32" t="s">
        <v>95</v>
      </c>
      <c r="M1171" s="48">
        <v>81</v>
      </c>
      <c r="N1171" s="48">
        <v>1</v>
      </c>
      <c r="O1171" s="48" t="s">
        <v>515</v>
      </c>
      <c r="P1171" s="48">
        <v>2005</v>
      </c>
      <c r="Q1171" s="48">
        <v>2006</v>
      </c>
      <c r="R1171" s="49">
        <v>500</v>
      </c>
      <c r="S1171" s="48">
        <v>10</v>
      </c>
      <c r="T1171" s="50">
        <v>1</v>
      </c>
      <c r="U1171" s="48">
        <f t="shared" si="50"/>
        <v>0</v>
      </c>
      <c r="V1171" s="50">
        <f t="shared" si="51"/>
        <v>6</v>
      </c>
      <c r="W1171" s="42">
        <v>260</v>
      </c>
      <c r="X1171" s="42">
        <v>83</v>
      </c>
      <c r="Y1171" s="51">
        <v>0</v>
      </c>
      <c r="Z1171" s="48" t="s">
        <v>789</v>
      </c>
      <c r="AA1171" s="50"/>
      <c r="AB1171" s="52"/>
      <c r="AC1171" s="48"/>
      <c r="AD1171" s="48"/>
      <c r="AE1171" s="48"/>
      <c r="AF1171" s="48"/>
    </row>
    <row r="1172" spans="1:32" s="36" customFormat="1" ht="14.4" x14ac:dyDescent="0.3">
      <c r="A1172" s="32" t="s">
        <v>95</v>
      </c>
      <c r="B1172" s="32" t="s">
        <v>95</v>
      </c>
      <c r="C1172" s="32" t="s">
        <v>95</v>
      </c>
      <c r="D1172" s="32" t="s">
        <v>95</v>
      </c>
      <c r="E1172" s="32" t="s">
        <v>95</v>
      </c>
      <c r="F1172" s="32" t="s">
        <v>95</v>
      </c>
      <c r="G1172" s="32" t="s">
        <v>95</v>
      </c>
      <c r="H1172" s="32" t="s">
        <v>95</v>
      </c>
      <c r="I1172" s="32" t="s">
        <v>95</v>
      </c>
      <c r="J1172" s="32" t="s">
        <v>95</v>
      </c>
      <c r="K1172" s="32" t="s">
        <v>95</v>
      </c>
      <c r="L1172" s="32" t="s">
        <v>95</v>
      </c>
      <c r="M1172" s="48">
        <v>100</v>
      </c>
      <c r="N1172" s="48">
        <v>1</v>
      </c>
      <c r="O1172" s="48" t="s">
        <v>316</v>
      </c>
      <c r="P1172" s="48">
        <v>2005</v>
      </c>
      <c r="Q1172" s="48">
        <v>2006</v>
      </c>
      <c r="R1172" s="49">
        <v>250</v>
      </c>
      <c r="S1172" s="48">
        <v>3</v>
      </c>
      <c r="T1172" s="50">
        <v>0</v>
      </c>
      <c r="U1172" s="48">
        <f t="shared" si="50"/>
        <v>0</v>
      </c>
      <c r="V1172" s="50">
        <f t="shared" si="51"/>
        <v>3</v>
      </c>
      <c r="W1172" s="42">
        <v>176</v>
      </c>
      <c r="X1172" s="42">
        <v>195</v>
      </c>
      <c r="Y1172" s="51">
        <v>0</v>
      </c>
      <c r="Z1172" s="32" t="s">
        <v>95</v>
      </c>
      <c r="AA1172" s="50"/>
      <c r="AB1172" s="52"/>
      <c r="AC1172" s="48"/>
      <c r="AD1172" s="48"/>
      <c r="AE1172" s="48"/>
      <c r="AF1172" s="48"/>
    </row>
    <row r="1173" spans="1:32" s="36" customFormat="1" ht="14.4" x14ac:dyDescent="0.3">
      <c r="A1173" s="32" t="s">
        <v>95</v>
      </c>
      <c r="B1173" s="32" t="s">
        <v>95</v>
      </c>
      <c r="C1173" s="32" t="s">
        <v>95</v>
      </c>
      <c r="D1173" s="32" t="s">
        <v>95</v>
      </c>
      <c r="E1173" s="32" t="s">
        <v>95</v>
      </c>
      <c r="F1173" s="32" t="s">
        <v>95</v>
      </c>
      <c r="G1173" s="32" t="s">
        <v>95</v>
      </c>
      <c r="H1173" s="32" t="s">
        <v>95</v>
      </c>
      <c r="I1173" s="32" t="s">
        <v>95</v>
      </c>
      <c r="J1173" s="32" t="s">
        <v>95</v>
      </c>
      <c r="K1173" s="32" t="s">
        <v>95</v>
      </c>
      <c r="L1173" s="32" t="s">
        <v>95</v>
      </c>
      <c r="M1173" s="48">
        <v>146</v>
      </c>
      <c r="N1173" s="48">
        <v>1</v>
      </c>
      <c r="O1173" s="48" t="s">
        <v>642</v>
      </c>
      <c r="P1173" s="48">
        <v>2005</v>
      </c>
      <c r="Q1173" s="48">
        <v>2006</v>
      </c>
      <c r="R1173" s="49">
        <v>800</v>
      </c>
      <c r="S1173" s="48">
        <v>10</v>
      </c>
      <c r="T1173" s="50">
        <v>1</v>
      </c>
      <c r="U1173" s="48">
        <f t="shared" si="50"/>
        <v>0</v>
      </c>
      <c r="V1173" s="50">
        <f t="shared" si="51"/>
        <v>9</v>
      </c>
      <c r="W1173" s="42">
        <v>757</v>
      </c>
      <c r="X1173" s="42">
        <v>329</v>
      </c>
      <c r="Y1173" s="51">
        <v>0</v>
      </c>
      <c r="Z1173" s="32" t="s">
        <v>95</v>
      </c>
      <c r="AA1173" s="50"/>
      <c r="AB1173" s="52"/>
      <c r="AC1173" s="48"/>
      <c r="AD1173" s="48"/>
      <c r="AE1173" s="48"/>
      <c r="AF1173" s="48"/>
    </row>
    <row r="1174" spans="1:32" s="36" customFormat="1" ht="14.4" x14ac:dyDescent="0.3">
      <c r="A1174" s="32" t="s">
        <v>95</v>
      </c>
      <c r="B1174" s="32" t="s">
        <v>95</v>
      </c>
      <c r="C1174" s="32" t="s">
        <v>95</v>
      </c>
      <c r="D1174" s="32" t="s">
        <v>95</v>
      </c>
      <c r="E1174" s="32" t="s">
        <v>95</v>
      </c>
      <c r="F1174" s="32" t="s">
        <v>95</v>
      </c>
      <c r="G1174" s="32" t="s">
        <v>95</v>
      </c>
      <c r="H1174" s="32" t="s">
        <v>95</v>
      </c>
      <c r="I1174" s="32" t="s">
        <v>95</v>
      </c>
      <c r="J1174" s="32" t="s">
        <v>95</v>
      </c>
      <c r="K1174" s="32" t="s">
        <v>95</v>
      </c>
      <c r="L1174" s="32" t="s">
        <v>95</v>
      </c>
      <c r="M1174" s="48">
        <v>146</v>
      </c>
      <c r="N1174" s="48">
        <v>1</v>
      </c>
      <c r="O1174" s="48" t="s">
        <v>642</v>
      </c>
      <c r="P1174" s="48">
        <v>2005</v>
      </c>
      <c r="Q1174" s="48">
        <v>2006</v>
      </c>
      <c r="R1174" s="49">
        <v>100</v>
      </c>
      <c r="S1174" s="48">
        <v>10</v>
      </c>
      <c r="T1174" s="50">
        <v>1</v>
      </c>
      <c r="U1174" s="48">
        <f t="shared" si="50"/>
        <v>0</v>
      </c>
      <c r="V1174" s="50">
        <f t="shared" si="51"/>
        <v>2</v>
      </c>
      <c r="W1174" s="42">
        <v>632</v>
      </c>
      <c r="X1174" s="42">
        <v>252</v>
      </c>
      <c r="Y1174" s="51">
        <v>0</v>
      </c>
      <c r="Z1174" s="48" t="s">
        <v>789</v>
      </c>
      <c r="AA1174" s="50"/>
      <c r="AB1174" s="52"/>
      <c r="AC1174" s="48"/>
      <c r="AD1174" s="48"/>
      <c r="AE1174" s="48"/>
      <c r="AF1174" s="48"/>
    </row>
    <row r="1175" spans="1:32" s="36" customFormat="1" ht="14.4" x14ac:dyDescent="0.3">
      <c r="A1175" s="32" t="s">
        <v>95</v>
      </c>
      <c r="B1175" s="32" t="s">
        <v>95</v>
      </c>
      <c r="C1175" s="32" t="s">
        <v>95</v>
      </c>
      <c r="D1175" s="32" t="s">
        <v>95</v>
      </c>
      <c r="E1175" s="32" t="s">
        <v>95</v>
      </c>
      <c r="F1175" s="32" t="s">
        <v>95</v>
      </c>
      <c r="G1175" s="32" t="s">
        <v>95</v>
      </c>
      <c r="H1175" s="32" t="s">
        <v>95</v>
      </c>
      <c r="I1175" s="32" t="s">
        <v>95</v>
      </c>
      <c r="J1175" s="32" t="s">
        <v>95</v>
      </c>
      <c r="K1175" s="32" t="s">
        <v>95</v>
      </c>
      <c r="L1175" s="32" t="s">
        <v>95</v>
      </c>
      <c r="M1175" s="48">
        <v>146</v>
      </c>
      <c r="N1175" s="48">
        <v>1</v>
      </c>
      <c r="O1175" s="48" t="s">
        <v>642</v>
      </c>
      <c r="P1175" s="48">
        <v>2005</v>
      </c>
      <c r="Q1175" s="48">
        <v>2006</v>
      </c>
      <c r="R1175" s="49">
        <v>50</v>
      </c>
      <c r="S1175" s="48">
        <v>10</v>
      </c>
      <c r="T1175" s="50">
        <v>1</v>
      </c>
      <c r="U1175" s="48">
        <f t="shared" si="50"/>
        <v>0</v>
      </c>
      <c r="V1175" s="50">
        <f t="shared" si="51"/>
        <v>1</v>
      </c>
      <c r="W1175" s="42">
        <v>562</v>
      </c>
      <c r="X1175" s="42">
        <v>375</v>
      </c>
      <c r="Y1175" s="51">
        <v>0</v>
      </c>
      <c r="Z1175" s="48" t="s">
        <v>789</v>
      </c>
      <c r="AA1175" s="50"/>
      <c r="AB1175" s="52"/>
      <c r="AC1175" s="48"/>
      <c r="AD1175" s="48"/>
      <c r="AE1175" s="48"/>
      <c r="AF1175" s="48"/>
    </row>
    <row r="1176" spans="1:32" s="36" customFormat="1" ht="14.4" x14ac:dyDescent="0.3">
      <c r="A1176" s="32" t="s">
        <v>95</v>
      </c>
      <c r="B1176" s="32" t="s">
        <v>95</v>
      </c>
      <c r="C1176" s="32" t="s">
        <v>95</v>
      </c>
      <c r="D1176" s="32" t="s">
        <v>95</v>
      </c>
      <c r="E1176" s="32" t="s">
        <v>95</v>
      </c>
      <c r="F1176" s="32" t="s">
        <v>95</v>
      </c>
      <c r="G1176" s="32" t="s">
        <v>95</v>
      </c>
      <c r="H1176" s="32" t="s">
        <v>95</v>
      </c>
      <c r="I1176" s="32" t="s">
        <v>95</v>
      </c>
      <c r="J1176" s="32" t="s">
        <v>95</v>
      </c>
      <c r="K1176" s="32" t="s">
        <v>95</v>
      </c>
      <c r="L1176" s="32" t="s">
        <v>95</v>
      </c>
      <c r="M1176" s="48">
        <v>195</v>
      </c>
      <c r="N1176" s="48">
        <v>1</v>
      </c>
      <c r="O1176" s="48" t="s">
        <v>269</v>
      </c>
      <c r="P1176" s="48">
        <v>2005</v>
      </c>
      <c r="Q1176" s="48">
        <v>2006</v>
      </c>
      <c r="R1176" s="49">
        <v>264.63</v>
      </c>
      <c r="S1176" s="48">
        <v>10</v>
      </c>
      <c r="T1176" s="50">
        <v>1</v>
      </c>
      <c r="U1176" s="48">
        <f t="shared" si="50"/>
        <v>0</v>
      </c>
      <c r="V1176" s="50">
        <f t="shared" si="51"/>
        <v>3</v>
      </c>
      <c r="W1176" s="42">
        <v>232</v>
      </c>
      <c r="X1176" s="42">
        <v>152</v>
      </c>
      <c r="Y1176" s="51">
        <v>0</v>
      </c>
      <c r="Z1176" s="48" t="s">
        <v>789</v>
      </c>
      <c r="AA1176" s="50"/>
      <c r="AB1176" s="52"/>
      <c r="AC1176" s="48"/>
      <c r="AD1176" s="48"/>
      <c r="AE1176" s="48"/>
      <c r="AF1176" s="48"/>
    </row>
    <row r="1177" spans="1:32" s="36" customFormat="1" ht="14.4" x14ac:dyDescent="0.3">
      <c r="A1177" s="32" t="s">
        <v>95</v>
      </c>
      <c r="B1177" s="32" t="s">
        <v>95</v>
      </c>
      <c r="C1177" s="32" t="s">
        <v>95</v>
      </c>
      <c r="D1177" s="32" t="s">
        <v>95</v>
      </c>
      <c r="E1177" s="32" t="s">
        <v>95</v>
      </c>
      <c r="F1177" s="32" t="s">
        <v>95</v>
      </c>
      <c r="G1177" s="32" t="s">
        <v>95</v>
      </c>
      <c r="H1177" s="32" t="s">
        <v>95</v>
      </c>
      <c r="I1177" s="32" t="s">
        <v>95</v>
      </c>
      <c r="J1177" s="32" t="s">
        <v>95</v>
      </c>
      <c r="K1177" s="32" t="s">
        <v>95</v>
      </c>
      <c r="L1177" s="32" t="s">
        <v>95</v>
      </c>
      <c r="M1177" s="48">
        <v>196</v>
      </c>
      <c r="N1177" s="48">
        <v>1</v>
      </c>
      <c r="O1177" s="48" t="s">
        <v>245</v>
      </c>
      <c r="P1177" s="48">
        <v>2005</v>
      </c>
      <c r="Q1177" s="48">
        <v>2006</v>
      </c>
      <c r="R1177" s="49">
        <v>430</v>
      </c>
      <c r="S1177" s="48">
        <v>10</v>
      </c>
      <c r="T1177" s="50">
        <v>1</v>
      </c>
      <c r="U1177" s="48">
        <f t="shared" si="50"/>
        <v>0</v>
      </c>
      <c r="V1177" s="50">
        <f t="shared" si="51"/>
        <v>5</v>
      </c>
      <c r="W1177" s="42">
        <v>9695</v>
      </c>
      <c r="X1177" s="42">
        <v>8365</v>
      </c>
      <c r="Y1177" s="51">
        <v>0</v>
      </c>
      <c r="Z1177" s="48" t="s">
        <v>780</v>
      </c>
      <c r="AA1177" s="50"/>
      <c r="AB1177" s="52"/>
      <c r="AC1177" s="48"/>
      <c r="AD1177" s="48"/>
      <c r="AE1177" s="48"/>
      <c r="AF1177" s="48"/>
    </row>
    <row r="1178" spans="1:32" s="36" customFormat="1" ht="14.4" x14ac:dyDescent="0.3">
      <c r="A1178" s="32" t="s">
        <v>95</v>
      </c>
      <c r="B1178" s="32" t="s">
        <v>95</v>
      </c>
      <c r="C1178" s="32" t="s">
        <v>95</v>
      </c>
      <c r="D1178" s="32" t="s">
        <v>95</v>
      </c>
      <c r="E1178" s="32" t="s">
        <v>95</v>
      </c>
      <c r="F1178" s="32" t="s">
        <v>95</v>
      </c>
      <c r="G1178" s="32" t="s">
        <v>95</v>
      </c>
      <c r="H1178" s="32" t="s">
        <v>95</v>
      </c>
      <c r="I1178" s="32" t="s">
        <v>95</v>
      </c>
      <c r="J1178" s="32" t="s">
        <v>95</v>
      </c>
      <c r="K1178" s="32" t="s">
        <v>95</v>
      </c>
      <c r="L1178" s="32" t="s">
        <v>95</v>
      </c>
      <c r="M1178" s="48">
        <v>196</v>
      </c>
      <c r="N1178" s="48">
        <v>1</v>
      </c>
      <c r="O1178" s="48" t="s">
        <v>245</v>
      </c>
      <c r="P1178" s="48">
        <v>2005</v>
      </c>
      <c r="Q1178" s="48">
        <v>2006</v>
      </c>
      <c r="R1178" s="49">
        <v>105.82</v>
      </c>
      <c r="S1178" s="48">
        <v>10</v>
      </c>
      <c r="T1178" s="50">
        <v>1</v>
      </c>
      <c r="U1178" s="48">
        <f t="shared" si="50"/>
        <v>0</v>
      </c>
      <c r="V1178" s="50">
        <f t="shared" si="51"/>
        <v>2</v>
      </c>
      <c r="W1178" s="42">
        <v>11635</v>
      </c>
      <c r="X1178" s="42">
        <v>6472</v>
      </c>
      <c r="Y1178" s="51">
        <v>0</v>
      </c>
      <c r="Z1178" s="48" t="s">
        <v>789</v>
      </c>
      <c r="AA1178" s="50"/>
      <c r="AB1178" s="52"/>
      <c r="AC1178" s="48"/>
      <c r="AD1178" s="48"/>
      <c r="AE1178" s="48"/>
      <c r="AF1178" s="48"/>
    </row>
    <row r="1179" spans="1:32" s="36" customFormat="1" ht="14.4" x14ac:dyDescent="0.3">
      <c r="A1179" s="32" t="s">
        <v>95</v>
      </c>
      <c r="B1179" s="32" t="s">
        <v>95</v>
      </c>
      <c r="C1179" s="32" t="s">
        <v>95</v>
      </c>
      <c r="D1179" s="32" t="s">
        <v>95</v>
      </c>
      <c r="E1179" s="32" t="s">
        <v>95</v>
      </c>
      <c r="F1179" s="32" t="s">
        <v>95</v>
      </c>
      <c r="G1179" s="32" t="s">
        <v>95</v>
      </c>
      <c r="H1179" s="32" t="s">
        <v>95</v>
      </c>
      <c r="I1179" s="32" t="s">
        <v>95</v>
      </c>
      <c r="J1179" s="32" t="s">
        <v>95</v>
      </c>
      <c r="K1179" s="32" t="s">
        <v>95</v>
      </c>
      <c r="L1179" s="32" t="s">
        <v>95</v>
      </c>
      <c r="M1179" s="48">
        <v>200</v>
      </c>
      <c r="N1179" s="48">
        <v>1</v>
      </c>
      <c r="O1179" s="48" t="s">
        <v>246</v>
      </c>
      <c r="P1179" s="48">
        <v>2005</v>
      </c>
      <c r="Q1179" s="48">
        <v>2006</v>
      </c>
      <c r="R1179" s="49">
        <v>500</v>
      </c>
      <c r="S1179" s="48">
        <v>8</v>
      </c>
      <c r="T1179" s="50">
        <v>1</v>
      </c>
      <c r="U1179" s="48">
        <f t="shared" si="50"/>
        <v>0</v>
      </c>
      <c r="V1179" s="50">
        <f t="shared" si="51"/>
        <v>6</v>
      </c>
      <c r="W1179" s="42">
        <v>3849</v>
      </c>
      <c r="X1179" s="42">
        <v>3626</v>
      </c>
      <c r="Y1179" s="51">
        <v>0</v>
      </c>
      <c r="Z1179" s="48" t="s">
        <v>789</v>
      </c>
      <c r="AA1179" s="50"/>
      <c r="AB1179" s="52"/>
      <c r="AC1179" s="48"/>
      <c r="AD1179" s="48"/>
      <c r="AE1179" s="48"/>
      <c r="AF1179" s="48"/>
    </row>
    <row r="1180" spans="1:32" s="36" customFormat="1" ht="14.4" x14ac:dyDescent="0.3">
      <c r="A1180" s="32" t="s">
        <v>95</v>
      </c>
      <c r="B1180" s="32" t="s">
        <v>95</v>
      </c>
      <c r="C1180" s="32" t="s">
        <v>95</v>
      </c>
      <c r="D1180" s="32" t="s">
        <v>95</v>
      </c>
      <c r="E1180" s="32" t="s">
        <v>95</v>
      </c>
      <c r="F1180" s="32" t="s">
        <v>95</v>
      </c>
      <c r="G1180" s="32" t="s">
        <v>95</v>
      </c>
      <c r="H1180" s="32" t="s">
        <v>95</v>
      </c>
      <c r="I1180" s="32" t="s">
        <v>95</v>
      </c>
      <c r="J1180" s="32" t="s">
        <v>95</v>
      </c>
      <c r="K1180" s="32" t="s">
        <v>95</v>
      </c>
      <c r="L1180" s="32" t="s">
        <v>95</v>
      </c>
      <c r="M1180" s="48">
        <v>204</v>
      </c>
      <c r="N1180" s="48">
        <v>1</v>
      </c>
      <c r="O1180" s="48" t="s">
        <v>643</v>
      </c>
      <c r="P1180" s="48">
        <v>2005</v>
      </c>
      <c r="Q1180" s="48">
        <v>2006</v>
      </c>
      <c r="R1180" s="49">
        <v>350</v>
      </c>
      <c r="S1180" s="48">
        <v>10</v>
      </c>
      <c r="T1180" s="50">
        <v>1</v>
      </c>
      <c r="U1180" s="48">
        <f t="shared" si="50"/>
        <v>0</v>
      </c>
      <c r="V1180" s="50">
        <f t="shared" si="51"/>
        <v>4</v>
      </c>
      <c r="W1180" s="42">
        <v>801</v>
      </c>
      <c r="X1180" s="42">
        <v>647</v>
      </c>
      <c r="Y1180" s="51">
        <v>0</v>
      </c>
      <c r="Z1180" s="48" t="s">
        <v>805</v>
      </c>
      <c r="AA1180" s="50"/>
      <c r="AB1180" s="52"/>
      <c r="AC1180" s="48"/>
      <c r="AD1180" s="48"/>
      <c r="AE1180" s="48"/>
      <c r="AF1180" s="48"/>
    </row>
    <row r="1181" spans="1:32" s="36" customFormat="1" ht="14.4" x14ac:dyDescent="0.3">
      <c r="A1181" s="32" t="s">
        <v>95</v>
      </c>
      <c r="B1181" s="32" t="s">
        <v>95</v>
      </c>
      <c r="C1181" s="32" t="s">
        <v>95</v>
      </c>
      <c r="D1181" s="32" t="s">
        <v>95</v>
      </c>
      <c r="E1181" s="32" t="s">
        <v>95</v>
      </c>
      <c r="F1181" s="32" t="s">
        <v>95</v>
      </c>
      <c r="G1181" s="32" t="s">
        <v>95</v>
      </c>
      <c r="H1181" s="32" t="s">
        <v>95</v>
      </c>
      <c r="I1181" s="32" t="s">
        <v>95</v>
      </c>
      <c r="J1181" s="32" t="s">
        <v>95</v>
      </c>
      <c r="K1181" s="32" t="s">
        <v>95</v>
      </c>
      <c r="L1181" s="32" t="s">
        <v>95</v>
      </c>
      <c r="M1181" s="48">
        <v>208</v>
      </c>
      <c r="N1181" s="48">
        <v>1</v>
      </c>
      <c r="O1181" s="48" t="s">
        <v>543</v>
      </c>
      <c r="P1181" s="48">
        <v>2005</v>
      </c>
      <c r="Q1181" s="48">
        <v>2006</v>
      </c>
      <c r="R1181" s="49">
        <v>534.34</v>
      </c>
      <c r="S1181" s="48">
        <v>10</v>
      </c>
      <c r="T1181" s="50">
        <v>1</v>
      </c>
      <c r="U1181" s="48">
        <f t="shared" si="50"/>
        <v>0</v>
      </c>
      <c r="V1181" s="50">
        <f t="shared" si="51"/>
        <v>6</v>
      </c>
      <c r="W1181" s="42">
        <v>287</v>
      </c>
      <c r="X1181" s="42">
        <v>192</v>
      </c>
      <c r="Y1181" s="51">
        <v>0</v>
      </c>
      <c r="Z1181" s="32" t="s">
        <v>95</v>
      </c>
      <c r="AA1181" s="50"/>
      <c r="AB1181" s="52"/>
      <c r="AC1181" s="48"/>
      <c r="AD1181" s="48"/>
      <c r="AE1181" s="48"/>
      <c r="AF1181" s="48"/>
    </row>
    <row r="1182" spans="1:32" s="36" customFormat="1" ht="14.4" x14ac:dyDescent="0.3">
      <c r="A1182" s="32" t="s">
        <v>95</v>
      </c>
      <c r="B1182" s="32" t="s">
        <v>95</v>
      </c>
      <c r="C1182" s="32" t="s">
        <v>95</v>
      </c>
      <c r="D1182" s="32" t="s">
        <v>95</v>
      </c>
      <c r="E1182" s="32" t="s">
        <v>95</v>
      </c>
      <c r="F1182" s="32" t="s">
        <v>95</v>
      </c>
      <c r="G1182" s="32" t="s">
        <v>95</v>
      </c>
      <c r="H1182" s="32" t="s">
        <v>95</v>
      </c>
      <c r="I1182" s="32" t="s">
        <v>95</v>
      </c>
      <c r="J1182" s="32" t="s">
        <v>95</v>
      </c>
      <c r="K1182" s="32" t="s">
        <v>95</v>
      </c>
      <c r="L1182" s="32" t="s">
        <v>95</v>
      </c>
      <c r="M1182" s="48">
        <v>238</v>
      </c>
      <c r="N1182" s="48">
        <v>1</v>
      </c>
      <c r="O1182" s="48" t="s">
        <v>644</v>
      </c>
      <c r="P1182" s="48">
        <v>2005</v>
      </c>
      <c r="Q1182" s="48">
        <v>2006</v>
      </c>
      <c r="R1182" s="49">
        <v>700</v>
      </c>
      <c r="S1182" s="48">
        <v>6</v>
      </c>
      <c r="T1182" s="50">
        <v>1</v>
      </c>
      <c r="U1182" s="48">
        <f t="shared" si="50"/>
        <v>0</v>
      </c>
      <c r="V1182" s="50">
        <f t="shared" si="51"/>
        <v>8</v>
      </c>
      <c r="W1182" s="42">
        <v>479</v>
      </c>
      <c r="X1182" s="42">
        <v>229</v>
      </c>
      <c r="Y1182" s="51">
        <v>0</v>
      </c>
      <c r="Z1182" s="48" t="s">
        <v>780</v>
      </c>
      <c r="AA1182" s="50"/>
      <c r="AB1182" s="52"/>
      <c r="AC1182" s="48"/>
      <c r="AD1182" s="48"/>
      <c r="AE1182" s="48"/>
      <c r="AF1182" s="48"/>
    </row>
    <row r="1183" spans="1:32" s="36" customFormat="1" ht="14.4" x14ac:dyDescent="0.3">
      <c r="A1183" s="32" t="s">
        <v>95</v>
      </c>
      <c r="B1183" s="32" t="s">
        <v>95</v>
      </c>
      <c r="C1183" s="32" t="s">
        <v>95</v>
      </c>
      <c r="D1183" s="32" t="s">
        <v>95</v>
      </c>
      <c r="E1183" s="32" t="s">
        <v>95</v>
      </c>
      <c r="F1183" s="32" t="s">
        <v>95</v>
      </c>
      <c r="G1183" s="32" t="s">
        <v>95</v>
      </c>
      <c r="H1183" s="32" t="s">
        <v>95</v>
      </c>
      <c r="I1183" s="32" t="s">
        <v>95</v>
      </c>
      <c r="J1183" s="32" t="s">
        <v>95</v>
      </c>
      <c r="K1183" s="32" t="s">
        <v>95</v>
      </c>
      <c r="L1183" s="32" t="s">
        <v>95</v>
      </c>
      <c r="M1183" s="48">
        <v>270</v>
      </c>
      <c r="N1183" s="48">
        <v>1</v>
      </c>
      <c r="O1183" s="48" t="s">
        <v>419</v>
      </c>
      <c r="P1183" s="48">
        <v>2005</v>
      </c>
      <c r="Q1183" s="48">
        <v>2006</v>
      </c>
      <c r="R1183" s="49">
        <v>141.09</v>
      </c>
      <c r="S1183" s="48">
        <v>10</v>
      </c>
      <c r="T1183" s="50">
        <v>1</v>
      </c>
      <c r="U1183" s="48">
        <f t="shared" si="50"/>
        <v>0</v>
      </c>
      <c r="V1183" s="50">
        <f t="shared" si="51"/>
        <v>2</v>
      </c>
      <c r="W1183" s="42">
        <v>6711</v>
      </c>
      <c r="X1183" s="42">
        <v>3596</v>
      </c>
      <c r="Y1183" s="51">
        <v>0</v>
      </c>
      <c r="Z1183" s="48" t="s">
        <v>780</v>
      </c>
      <c r="AA1183" s="50"/>
      <c r="AB1183" s="52"/>
      <c r="AC1183" s="48"/>
      <c r="AD1183" s="48"/>
      <c r="AE1183" s="48"/>
      <c r="AF1183" s="48"/>
    </row>
    <row r="1184" spans="1:32" s="36" customFormat="1" ht="14.4" x14ac:dyDescent="0.3">
      <c r="A1184" s="32" t="s">
        <v>95</v>
      </c>
      <c r="B1184" s="32" t="s">
        <v>95</v>
      </c>
      <c r="C1184" s="32" t="s">
        <v>95</v>
      </c>
      <c r="D1184" s="32" t="s">
        <v>95</v>
      </c>
      <c r="E1184" s="32" t="s">
        <v>95</v>
      </c>
      <c r="F1184" s="32" t="s">
        <v>95</v>
      </c>
      <c r="G1184" s="32" t="s">
        <v>95</v>
      </c>
      <c r="H1184" s="32" t="s">
        <v>95</v>
      </c>
      <c r="I1184" s="32" t="s">
        <v>95</v>
      </c>
      <c r="J1184" s="32" t="s">
        <v>95</v>
      </c>
      <c r="K1184" s="32" t="s">
        <v>95</v>
      </c>
      <c r="L1184" s="32" t="s">
        <v>95</v>
      </c>
      <c r="M1184" s="48">
        <v>278</v>
      </c>
      <c r="N1184" s="48">
        <v>1</v>
      </c>
      <c r="O1184" s="48" t="s">
        <v>517</v>
      </c>
      <c r="P1184" s="48">
        <v>2005</v>
      </c>
      <c r="Q1184" s="48">
        <v>2006</v>
      </c>
      <c r="R1184" s="49">
        <v>520</v>
      </c>
      <c r="S1184" s="48">
        <v>10</v>
      </c>
      <c r="T1184" s="50">
        <v>0</v>
      </c>
      <c r="U1184" s="48">
        <f t="shared" si="50"/>
        <v>0</v>
      </c>
      <c r="V1184" s="50">
        <f t="shared" si="51"/>
        <v>6</v>
      </c>
      <c r="W1184" s="42">
        <v>1814</v>
      </c>
      <c r="X1184" s="42">
        <v>1917</v>
      </c>
      <c r="Y1184" s="51">
        <v>0</v>
      </c>
      <c r="Z1184" s="48" t="s">
        <v>806</v>
      </c>
      <c r="AA1184" s="50"/>
      <c r="AB1184" s="52"/>
      <c r="AC1184" s="48"/>
      <c r="AD1184" s="48"/>
      <c r="AE1184" s="48"/>
      <c r="AF1184" s="48"/>
    </row>
    <row r="1185" spans="1:32" s="36" customFormat="1" ht="14.4" x14ac:dyDescent="0.3">
      <c r="A1185" s="32" t="s">
        <v>95</v>
      </c>
      <c r="B1185" s="32" t="s">
        <v>95</v>
      </c>
      <c r="C1185" s="32" t="s">
        <v>95</v>
      </c>
      <c r="D1185" s="32" t="s">
        <v>95</v>
      </c>
      <c r="E1185" s="32" t="s">
        <v>95</v>
      </c>
      <c r="F1185" s="32" t="s">
        <v>95</v>
      </c>
      <c r="G1185" s="32" t="s">
        <v>95</v>
      </c>
      <c r="H1185" s="32" t="s">
        <v>95</v>
      </c>
      <c r="I1185" s="32" t="s">
        <v>95</v>
      </c>
      <c r="J1185" s="32" t="s">
        <v>95</v>
      </c>
      <c r="K1185" s="32" t="s">
        <v>95</v>
      </c>
      <c r="L1185" s="32" t="s">
        <v>95</v>
      </c>
      <c r="M1185" s="48">
        <v>280</v>
      </c>
      <c r="N1185" s="48">
        <v>1</v>
      </c>
      <c r="O1185" s="48" t="s">
        <v>545</v>
      </c>
      <c r="P1185" s="48">
        <v>2005</v>
      </c>
      <c r="Q1185" s="48">
        <v>2006</v>
      </c>
      <c r="R1185" s="49">
        <v>546.38</v>
      </c>
      <c r="S1185" s="48">
        <v>10</v>
      </c>
      <c r="T1185" s="50">
        <v>1</v>
      </c>
      <c r="U1185" s="48">
        <f t="shared" si="50"/>
        <v>0</v>
      </c>
      <c r="V1185" s="50">
        <f t="shared" si="51"/>
        <v>6</v>
      </c>
      <c r="W1185" s="42">
        <v>3264</v>
      </c>
      <c r="X1185" s="42">
        <v>1599</v>
      </c>
      <c r="Y1185" s="51">
        <v>0</v>
      </c>
      <c r="Z1185" s="32" t="s">
        <v>95</v>
      </c>
      <c r="AA1185" s="50"/>
      <c r="AB1185" s="52"/>
      <c r="AC1185" s="48"/>
      <c r="AD1185" s="48"/>
      <c r="AE1185" s="48"/>
      <c r="AF1185" s="48"/>
    </row>
    <row r="1186" spans="1:32" s="36" customFormat="1" ht="14.4" x14ac:dyDescent="0.3">
      <c r="A1186" s="32" t="s">
        <v>95</v>
      </c>
      <c r="B1186" s="32" t="s">
        <v>95</v>
      </c>
      <c r="C1186" s="32" t="s">
        <v>95</v>
      </c>
      <c r="D1186" s="32" t="s">
        <v>95</v>
      </c>
      <c r="E1186" s="32" t="s">
        <v>95</v>
      </c>
      <c r="F1186" s="32" t="s">
        <v>95</v>
      </c>
      <c r="G1186" s="32" t="s">
        <v>95</v>
      </c>
      <c r="H1186" s="32" t="s">
        <v>95</v>
      </c>
      <c r="I1186" s="32" t="s">
        <v>95</v>
      </c>
      <c r="J1186" s="32" t="s">
        <v>95</v>
      </c>
      <c r="K1186" s="32" t="s">
        <v>95</v>
      </c>
      <c r="L1186" s="32" t="s">
        <v>95</v>
      </c>
      <c r="M1186" s="48">
        <v>280</v>
      </c>
      <c r="N1186" s="48">
        <v>1</v>
      </c>
      <c r="O1186" s="48" t="s">
        <v>545</v>
      </c>
      <c r="P1186" s="48">
        <v>2005</v>
      </c>
      <c r="Q1186" s="48">
        <v>2006</v>
      </c>
      <c r="R1186" s="49">
        <v>252</v>
      </c>
      <c r="S1186" s="48">
        <v>10</v>
      </c>
      <c r="T1186" s="50">
        <v>1</v>
      </c>
      <c r="U1186" s="48">
        <f t="shared" si="50"/>
        <v>0</v>
      </c>
      <c r="V1186" s="50">
        <f t="shared" si="51"/>
        <v>3</v>
      </c>
      <c r="W1186" s="42">
        <v>2892</v>
      </c>
      <c r="X1186" s="42">
        <v>1967</v>
      </c>
      <c r="Y1186" s="51">
        <v>0</v>
      </c>
      <c r="Z1186" s="48" t="s">
        <v>789</v>
      </c>
      <c r="AA1186" s="50"/>
      <c r="AB1186" s="52"/>
      <c r="AC1186" s="48"/>
      <c r="AD1186" s="48"/>
      <c r="AE1186" s="48"/>
      <c r="AF1186" s="48"/>
    </row>
    <row r="1187" spans="1:32" s="36" customFormat="1" ht="14.4" x14ac:dyDescent="0.3">
      <c r="A1187" s="32" t="s">
        <v>95</v>
      </c>
      <c r="B1187" s="32" t="s">
        <v>95</v>
      </c>
      <c r="C1187" s="32" t="s">
        <v>95</v>
      </c>
      <c r="D1187" s="32" t="s">
        <v>95</v>
      </c>
      <c r="E1187" s="32" t="s">
        <v>95</v>
      </c>
      <c r="F1187" s="32" t="s">
        <v>95</v>
      </c>
      <c r="G1187" s="32" t="s">
        <v>95</v>
      </c>
      <c r="H1187" s="32" t="s">
        <v>95</v>
      </c>
      <c r="I1187" s="32" t="s">
        <v>95</v>
      </c>
      <c r="J1187" s="32" t="s">
        <v>95</v>
      </c>
      <c r="K1187" s="32" t="s">
        <v>95</v>
      </c>
      <c r="L1187" s="32" t="s">
        <v>95</v>
      </c>
      <c r="M1187" s="48">
        <v>282</v>
      </c>
      <c r="N1187" s="48">
        <v>1</v>
      </c>
      <c r="O1187" s="48" t="s">
        <v>645</v>
      </c>
      <c r="P1187" s="48">
        <v>2005</v>
      </c>
      <c r="Q1187" s="48">
        <v>2006</v>
      </c>
      <c r="R1187" s="49">
        <v>442.89</v>
      </c>
      <c r="S1187" s="48">
        <v>10</v>
      </c>
      <c r="T1187" s="50">
        <v>1</v>
      </c>
      <c r="U1187" s="48">
        <f t="shared" si="50"/>
        <v>0</v>
      </c>
      <c r="V1187" s="50">
        <f t="shared" si="51"/>
        <v>5</v>
      </c>
      <c r="W1187" s="42">
        <v>1254</v>
      </c>
      <c r="X1187" s="42">
        <v>597</v>
      </c>
      <c r="Y1187" s="51">
        <v>0</v>
      </c>
      <c r="Z1187" s="48" t="s">
        <v>789</v>
      </c>
      <c r="AA1187" s="50"/>
      <c r="AB1187" s="52"/>
      <c r="AC1187" s="48"/>
      <c r="AD1187" s="48"/>
      <c r="AE1187" s="48"/>
      <c r="AF1187" s="48"/>
    </row>
    <row r="1188" spans="1:32" s="36" customFormat="1" ht="14.4" x14ac:dyDescent="0.3">
      <c r="A1188" s="32" t="s">
        <v>95</v>
      </c>
      <c r="B1188" s="32" t="s">
        <v>95</v>
      </c>
      <c r="C1188" s="32" t="s">
        <v>95</v>
      </c>
      <c r="D1188" s="32" t="s">
        <v>95</v>
      </c>
      <c r="E1188" s="32" t="s">
        <v>95</v>
      </c>
      <c r="F1188" s="32" t="s">
        <v>95</v>
      </c>
      <c r="G1188" s="32" t="s">
        <v>95</v>
      </c>
      <c r="H1188" s="32" t="s">
        <v>95</v>
      </c>
      <c r="I1188" s="32" t="s">
        <v>95</v>
      </c>
      <c r="J1188" s="32" t="s">
        <v>95</v>
      </c>
      <c r="K1188" s="32" t="s">
        <v>95</v>
      </c>
      <c r="L1188" s="32" t="s">
        <v>95</v>
      </c>
      <c r="M1188" s="48">
        <v>284</v>
      </c>
      <c r="N1188" s="48">
        <v>1</v>
      </c>
      <c r="O1188" s="48" t="s">
        <v>376</v>
      </c>
      <c r="P1188" s="48">
        <v>2005</v>
      </c>
      <c r="Q1188" s="48">
        <v>2006</v>
      </c>
      <c r="R1188" s="49">
        <v>629</v>
      </c>
      <c r="S1188" s="48">
        <v>10</v>
      </c>
      <c r="T1188" s="50">
        <v>1</v>
      </c>
      <c r="U1188" s="48">
        <f t="shared" si="50"/>
        <v>0</v>
      </c>
      <c r="V1188" s="50">
        <f t="shared" si="51"/>
        <v>7</v>
      </c>
      <c r="W1188" s="42">
        <v>4172</v>
      </c>
      <c r="X1188" s="42">
        <v>3222</v>
      </c>
      <c r="Y1188" s="51">
        <v>0</v>
      </c>
      <c r="Z1188" s="48" t="s">
        <v>780</v>
      </c>
      <c r="AA1188" s="50"/>
      <c r="AB1188" s="52"/>
      <c r="AC1188" s="48"/>
      <c r="AD1188" s="48"/>
      <c r="AE1188" s="48"/>
      <c r="AF1188" s="48"/>
    </row>
    <row r="1189" spans="1:32" s="36" customFormat="1" ht="14.4" x14ac:dyDescent="0.3">
      <c r="A1189" s="32" t="s">
        <v>95</v>
      </c>
      <c r="B1189" s="32" t="s">
        <v>95</v>
      </c>
      <c r="C1189" s="32" t="s">
        <v>95</v>
      </c>
      <c r="D1189" s="32" t="s">
        <v>95</v>
      </c>
      <c r="E1189" s="32" t="s">
        <v>95</v>
      </c>
      <c r="F1189" s="32" t="s">
        <v>95</v>
      </c>
      <c r="G1189" s="32" t="s">
        <v>95</v>
      </c>
      <c r="H1189" s="32" t="s">
        <v>95</v>
      </c>
      <c r="I1189" s="32" t="s">
        <v>95</v>
      </c>
      <c r="J1189" s="32" t="s">
        <v>95</v>
      </c>
      <c r="K1189" s="32" t="s">
        <v>95</v>
      </c>
      <c r="L1189" s="32" t="s">
        <v>95</v>
      </c>
      <c r="M1189" s="48">
        <v>286</v>
      </c>
      <c r="N1189" s="48">
        <v>1</v>
      </c>
      <c r="O1189" s="48" t="s">
        <v>422</v>
      </c>
      <c r="P1189" s="48">
        <v>2005</v>
      </c>
      <c r="Q1189" s="48">
        <v>2006</v>
      </c>
      <c r="R1189" s="49">
        <v>595</v>
      </c>
      <c r="S1189" s="48">
        <v>10</v>
      </c>
      <c r="T1189" s="50">
        <v>0</v>
      </c>
      <c r="U1189" s="48">
        <f t="shared" si="50"/>
        <v>0</v>
      </c>
      <c r="V1189" s="50">
        <f t="shared" si="51"/>
        <v>6</v>
      </c>
      <c r="W1189" s="42">
        <v>411</v>
      </c>
      <c r="X1189" s="42">
        <v>606</v>
      </c>
      <c r="Y1189" s="51">
        <v>0</v>
      </c>
      <c r="Z1189" s="32" t="s">
        <v>95</v>
      </c>
      <c r="AA1189" s="50"/>
      <c r="AB1189" s="52"/>
      <c r="AC1189" s="48"/>
      <c r="AD1189" s="48"/>
      <c r="AE1189" s="48"/>
      <c r="AF1189" s="48"/>
    </row>
    <row r="1190" spans="1:32" s="36" customFormat="1" ht="14.4" x14ac:dyDescent="0.3">
      <c r="A1190" s="32" t="s">
        <v>95</v>
      </c>
      <c r="B1190" s="32" t="s">
        <v>95</v>
      </c>
      <c r="C1190" s="32" t="s">
        <v>95</v>
      </c>
      <c r="D1190" s="32" t="s">
        <v>95</v>
      </c>
      <c r="E1190" s="32" t="s">
        <v>95</v>
      </c>
      <c r="F1190" s="32" t="s">
        <v>95</v>
      </c>
      <c r="G1190" s="32" t="s">
        <v>95</v>
      </c>
      <c r="H1190" s="32" t="s">
        <v>95</v>
      </c>
      <c r="I1190" s="32" t="s">
        <v>95</v>
      </c>
      <c r="J1190" s="32" t="s">
        <v>95</v>
      </c>
      <c r="K1190" s="32" t="s">
        <v>95</v>
      </c>
      <c r="L1190" s="32" t="s">
        <v>95</v>
      </c>
      <c r="M1190" s="48">
        <v>286</v>
      </c>
      <c r="N1190" s="48">
        <v>1</v>
      </c>
      <c r="O1190" s="48" t="s">
        <v>422</v>
      </c>
      <c r="P1190" s="48">
        <v>2005</v>
      </c>
      <c r="Q1190" s="48">
        <v>2006</v>
      </c>
      <c r="R1190" s="49">
        <v>595</v>
      </c>
      <c r="S1190" s="48">
        <v>10</v>
      </c>
      <c r="T1190" s="50">
        <v>0</v>
      </c>
      <c r="U1190" s="48">
        <f t="shared" si="50"/>
        <v>0</v>
      </c>
      <c r="V1190" s="50">
        <f t="shared" si="51"/>
        <v>6</v>
      </c>
      <c r="W1190" s="42">
        <v>730</v>
      </c>
      <c r="X1190" s="42">
        <v>753</v>
      </c>
      <c r="Y1190" s="51">
        <v>0</v>
      </c>
      <c r="Z1190" s="48" t="s">
        <v>1</v>
      </c>
      <c r="AA1190" s="50"/>
      <c r="AB1190" s="52"/>
      <c r="AC1190" s="48"/>
      <c r="AD1190" s="48"/>
      <c r="AE1190" s="48"/>
      <c r="AF1190" s="48"/>
    </row>
    <row r="1191" spans="1:32" s="36" customFormat="1" ht="14.4" x14ac:dyDescent="0.3">
      <c r="A1191" s="32" t="s">
        <v>95</v>
      </c>
      <c r="B1191" s="32" t="s">
        <v>95</v>
      </c>
      <c r="C1191" s="32" t="s">
        <v>95</v>
      </c>
      <c r="D1191" s="32" t="s">
        <v>95</v>
      </c>
      <c r="E1191" s="32" t="s">
        <v>95</v>
      </c>
      <c r="F1191" s="32" t="s">
        <v>95</v>
      </c>
      <c r="G1191" s="32" t="s">
        <v>95</v>
      </c>
      <c r="H1191" s="32" t="s">
        <v>95</v>
      </c>
      <c r="I1191" s="32" t="s">
        <v>95</v>
      </c>
      <c r="J1191" s="32" t="s">
        <v>95</v>
      </c>
      <c r="K1191" s="32" t="s">
        <v>95</v>
      </c>
      <c r="L1191" s="32" t="s">
        <v>95</v>
      </c>
      <c r="M1191" s="48">
        <v>297</v>
      </c>
      <c r="N1191" s="48">
        <v>1</v>
      </c>
      <c r="O1191" s="48" t="s">
        <v>275</v>
      </c>
      <c r="P1191" s="48">
        <v>2005</v>
      </c>
      <c r="Q1191" s="48">
        <v>2006</v>
      </c>
      <c r="R1191" s="49">
        <v>550.14</v>
      </c>
      <c r="S1191" s="48">
        <v>10</v>
      </c>
      <c r="T1191" s="50">
        <v>1</v>
      </c>
      <c r="U1191" s="48">
        <f t="shared" si="50"/>
        <v>0</v>
      </c>
      <c r="V1191" s="50">
        <f t="shared" si="51"/>
        <v>6</v>
      </c>
      <c r="W1191" s="42">
        <v>359</v>
      </c>
      <c r="X1191" s="42">
        <v>205</v>
      </c>
      <c r="Y1191" s="51">
        <v>0</v>
      </c>
      <c r="Z1191" s="48" t="s">
        <v>1</v>
      </c>
      <c r="AA1191" s="50"/>
      <c r="AB1191" s="52"/>
      <c r="AC1191" s="48"/>
      <c r="AD1191" s="48"/>
      <c r="AE1191" s="48"/>
      <c r="AF1191" s="48"/>
    </row>
    <row r="1192" spans="1:32" s="36" customFormat="1" ht="14.4" x14ac:dyDescent="0.3">
      <c r="A1192" s="32" t="s">
        <v>95</v>
      </c>
      <c r="B1192" s="32" t="s">
        <v>95</v>
      </c>
      <c r="C1192" s="32" t="s">
        <v>95</v>
      </c>
      <c r="D1192" s="32" t="s">
        <v>95</v>
      </c>
      <c r="E1192" s="32" t="s">
        <v>95</v>
      </c>
      <c r="F1192" s="32" t="s">
        <v>95</v>
      </c>
      <c r="G1192" s="32" t="s">
        <v>95</v>
      </c>
      <c r="H1192" s="32" t="s">
        <v>95</v>
      </c>
      <c r="I1192" s="32" t="s">
        <v>95</v>
      </c>
      <c r="J1192" s="32" t="s">
        <v>95</v>
      </c>
      <c r="K1192" s="32" t="s">
        <v>95</v>
      </c>
      <c r="L1192" s="32" t="s">
        <v>95</v>
      </c>
      <c r="M1192" s="48">
        <v>309</v>
      </c>
      <c r="N1192" s="48">
        <v>1</v>
      </c>
      <c r="O1192" s="48" t="s">
        <v>378</v>
      </c>
      <c r="P1192" s="48">
        <v>2005</v>
      </c>
      <c r="Q1192" s="48">
        <v>2006</v>
      </c>
      <c r="R1192" s="49">
        <v>400</v>
      </c>
      <c r="S1192" s="48">
        <v>7</v>
      </c>
      <c r="T1192" s="50">
        <v>0</v>
      </c>
      <c r="U1192" s="48">
        <f t="shared" si="50"/>
        <v>0</v>
      </c>
      <c r="V1192" s="50">
        <f t="shared" si="51"/>
        <v>5</v>
      </c>
      <c r="W1192" s="42">
        <v>1673</v>
      </c>
      <c r="X1192" s="42">
        <v>2193</v>
      </c>
      <c r="Y1192" s="51">
        <v>0</v>
      </c>
      <c r="Z1192" s="48" t="s">
        <v>780</v>
      </c>
      <c r="AA1192" s="50"/>
      <c r="AB1192" s="52"/>
      <c r="AC1192" s="48"/>
      <c r="AD1192" s="48"/>
      <c r="AE1192" s="48"/>
      <c r="AF1192" s="48"/>
    </row>
    <row r="1193" spans="1:32" s="36" customFormat="1" ht="14.4" x14ac:dyDescent="0.3">
      <c r="A1193" s="32" t="s">
        <v>95</v>
      </c>
      <c r="B1193" s="32" t="s">
        <v>95</v>
      </c>
      <c r="C1193" s="32" t="s">
        <v>95</v>
      </c>
      <c r="D1193" s="32" t="s">
        <v>95</v>
      </c>
      <c r="E1193" s="32" t="s">
        <v>95</v>
      </c>
      <c r="F1193" s="32" t="s">
        <v>95</v>
      </c>
      <c r="G1193" s="32" t="s">
        <v>95</v>
      </c>
      <c r="H1193" s="32" t="s">
        <v>95</v>
      </c>
      <c r="I1193" s="32" t="s">
        <v>95</v>
      </c>
      <c r="J1193" s="32" t="s">
        <v>95</v>
      </c>
      <c r="K1193" s="32" t="s">
        <v>95</v>
      </c>
      <c r="L1193" s="32" t="s">
        <v>95</v>
      </c>
      <c r="M1193" s="48">
        <v>323</v>
      </c>
      <c r="N1193" s="48">
        <v>1</v>
      </c>
      <c r="O1193" s="48" t="s">
        <v>550</v>
      </c>
      <c r="P1193" s="48">
        <v>2005</v>
      </c>
      <c r="Q1193" s="48">
        <v>2006</v>
      </c>
      <c r="R1193" s="49">
        <v>1400</v>
      </c>
      <c r="S1193" s="48">
        <v>5</v>
      </c>
      <c r="T1193" s="50">
        <v>1</v>
      </c>
      <c r="U1193" s="48">
        <f t="shared" si="50"/>
        <v>0</v>
      </c>
      <c r="V1193" s="50">
        <f t="shared" si="51"/>
        <v>10</v>
      </c>
      <c r="W1193" s="42">
        <v>50</v>
      </c>
      <c r="X1193" s="42">
        <v>14</v>
      </c>
      <c r="Y1193" s="51">
        <v>0</v>
      </c>
      <c r="Z1193" s="32" t="s">
        <v>95</v>
      </c>
      <c r="AA1193" s="50"/>
      <c r="AB1193" s="52"/>
      <c r="AC1193" s="48"/>
      <c r="AD1193" s="48"/>
      <c r="AE1193" s="48"/>
      <c r="AF1193" s="48"/>
    </row>
    <row r="1194" spans="1:32" s="36" customFormat="1" ht="14.4" x14ac:dyDescent="0.3">
      <c r="A1194" s="32" t="s">
        <v>95</v>
      </c>
      <c r="B1194" s="32" t="s">
        <v>95</v>
      </c>
      <c r="C1194" s="32" t="s">
        <v>95</v>
      </c>
      <c r="D1194" s="32" t="s">
        <v>95</v>
      </c>
      <c r="E1194" s="32" t="s">
        <v>95</v>
      </c>
      <c r="F1194" s="32" t="s">
        <v>95</v>
      </c>
      <c r="G1194" s="32" t="s">
        <v>95</v>
      </c>
      <c r="H1194" s="32" t="s">
        <v>95</v>
      </c>
      <c r="I1194" s="32" t="s">
        <v>95</v>
      </c>
      <c r="J1194" s="32" t="s">
        <v>95</v>
      </c>
      <c r="K1194" s="32" t="s">
        <v>95</v>
      </c>
      <c r="L1194" s="32" t="s">
        <v>95</v>
      </c>
      <c r="M1194" s="48">
        <v>391</v>
      </c>
      <c r="N1194" s="48">
        <v>1</v>
      </c>
      <c r="O1194" s="48" t="s">
        <v>325</v>
      </c>
      <c r="P1194" s="48">
        <v>2005</v>
      </c>
      <c r="Q1194" s="48">
        <v>2006</v>
      </c>
      <c r="R1194" s="49">
        <v>350</v>
      </c>
      <c r="S1194" s="48">
        <v>10</v>
      </c>
      <c r="T1194" s="50">
        <v>1</v>
      </c>
      <c r="U1194" s="48">
        <f t="shared" si="50"/>
        <v>0</v>
      </c>
      <c r="V1194" s="50">
        <f t="shared" si="51"/>
        <v>4</v>
      </c>
      <c r="W1194" s="42">
        <v>367</v>
      </c>
      <c r="X1194" s="42">
        <v>190</v>
      </c>
      <c r="Y1194" s="51">
        <v>0</v>
      </c>
      <c r="Z1194" s="32" t="s">
        <v>95</v>
      </c>
      <c r="AA1194" s="50"/>
      <c r="AB1194" s="52"/>
      <c r="AC1194" s="48"/>
      <c r="AD1194" s="48"/>
      <c r="AE1194" s="48"/>
      <c r="AF1194" s="48"/>
    </row>
    <row r="1195" spans="1:32" s="36" customFormat="1" ht="14.4" x14ac:dyDescent="0.3">
      <c r="A1195" s="32" t="s">
        <v>95</v>
      </c>
      <c r="B1195" s="32" t="s">
        <v>95</v>
      </c>
      <c r="C1195" s="32" t="s">
        <v>95</v>
      </c>
      <c r="D1195" s="32" t="s">
        <v>95</v>
      </c>
      <c r="E1195" s="32" t="s">
        <v>95</v>
      </c>
      <c r="F1195" s="32" t="s">
        <v>95</v>
      </c>
      <c r="G1195" s="32" t="s">
        <v>95</v>
      </c>
      <c r="H1195" s="32" t="s">
        <v>95</v>
      </c>
      <c r="I1195" s="32" t="s">
        <v>95</v>
      </c>
      <c r="J1195" s="32" t="s">
        <v>95</v>
      </c>
      <c r="K1195" s="32" t="s">
        <v>95</v>
      </c>
      <c r="L1195" s="32" t="s">
        <v>95</v>
      </c>
      <c r="M1195" s="48">
        <v>392</v>
      </c>
      <c r="N1195" s="48">
        <v>1</v>
      </c>
      <c r="O1195" s="48" t="s">
        <v>518</v>
      </c>
      <c r="P1195" s="48">
        <v>2005</v>
      </c>
      <c r="Q1195" s="48">
        <v>2006</v>
      </c>
      <c r="R1195" s="49">
        <v>350</v>
      </c>
      <c r="S1195" s="48">
        <v>10</v>
      </c>
      <c r="T1195" s="50">
        <v>1</v>
      </c>
      <c r="U1195" s="48">
        <f t="shared" si="50"/>
        <v>0</v>
      </c>
      <c r="V1195" s="50">
        <f t="shared" si="51"/>
        <v>4</v>
      </c>
      <c r="W1195" s="42">
        <v>358</v>
      </c>
      <c r="X1195" s="42">
        <v>332</v>
      </c>
      <c r="Y1195" s="51">
        <v>0</v>
      </c>
      <c r="Z1195" s="32" t="s">
        <v>95</v>
      </c>
      <c r="AA1195" s="50"/>
      <c r="AB1195" s="52"/>
      <c r="AC1195" s="48"/>
      <c r="AD1195" s="48"/>
      <c r="AE1195" s="48"/>
      <c r="AF1195" s="48"/>
    </row>
    <row r="1196" spans="1:32" s="36" customFormat="1" ht="14.4" x14ac:dyDescent="0.3">
      <c r="A1196" s="32" t="s">
        <v>95</v>
      </c>
      <c r="B1196" s="32" t="s">
        <v>95</v>
      </c>
      <c r="C1196" s="32" t="s">
        <v>95</v>
      </c>
      <c r="D1196" s="32" t="s">
        <v>95</v>
      </c>
      <c r="E1196" s="32" t="s">
        <v>95</v>
      </c>
      <c r="F1196" s="32" t="s">
        <v>95</v>
      </c>
      <c r="G1196" s="32" t="s">
        <v>95</v>
      </c>
      <c r="H1196" s="32" t="s">
        <v>95</v>
      </c>
      <c r="I1196" s="32" t="s">
        <v>95</v>
      </c>
      <c r="J1196" s="32" t="s">
        <v>95</v>
      </c>
      <c r="K1196" s="32" t="s">
        <v>95</v>
      </c>
      <c r="L1196" s="32" t="s">
        <v>95</v>
      </c>
      <c r="M1196" s="48">
        <v>409</v>
      </c>
      <c r="N1196" s="48">
        <v>1</v>
      </c>
      <c r="O1196" s="48" t="s">
        <v>492</v>
      </c>
      <c r="P1196" s="48">
        <v>2005</v>
      </c>
      <c r="Q1196" s="48">
        <v>2006</v>
      </c>
      <c r="R1196" s="49">
        <v>708.12</v>
      </c>
      <c r="S1196" s="48">
        <v>10</v>
      </c>
      <c r="T1196" s="50">
        <v>1</v>
      </c>
      <c r="U1196" s="48">
        <f t="shared" si="50"/>
        <v>0</v>
      </c>
      <c r="V1196" s="50">
        <f t="shared" si="51"/>
        <v>8</v>
      </c>
      <c r="W1196" s="42">
        <v>426</v>
      </c>
      <c r="X1196" s="42">
        <v>125</v>
      </c>
      <c r="Y1196" s="51">
        <v>0</v>
      </c>
      <c r="Z1196" s="32" t="s">
        <v>95</v>
      </c>
      <c r="AA1196" s="50"/>
      <c r="AB1196" s="52"/>
      <c r="AC1196" s="48"/>
      <c r="AD1196" s="48"/>
      <c r="AE1196" s="48"/>
      <c r="AF1196" s="48"/>
    </row>
    <row r="1197" spans="1:32" s="36" customFormat="1" ht="14.4" x14ac:dyDescent="0.3">
      <c r="A1197" s="32" t="s">
        <v>95</v>
      </c>
      <c r="B1197" s="32" t="s">
        <v>95</v>
      </c>
      <c r="C1197" s="32" t="s">
        <v>95</v>
      </c>
      <c r="D1197" s="32" t="s">
        <v>95</v>
      </c>
      <c r="E1197" s="32" t="s">
        <v>95</v>
      </c>
      <c r="F1197" s="32" t="s">
        <v>95</v>
      </c>
      <c r="G1197" s="32" t="s">
        <v>95</v>
      </c>
      <c r="H1197" s="32" t="s">
        <v>95</v>
      </c>
      <c r="I1197" s="32" t="s">
        <v>95</v>
      </c>
      <c r="J1197" s="32" t="s">
        <v>95</v>
      </c>
      <c r="K1197" s="32" t="s">
        <v>95</v>
      </c>
      <c r="L1197" s="32" t="s">
        <v>95</v>
      </c>
      <c r="M1197" s="48">
        <v>415</v>
      </c>
      <c r="N1197" s="48">
        <v>1</v>
      </c>
      <c r="O1197" s="48" t="s">
        <v>326</v>
      </c>
      <c r="P1197" s="48">
        <v>2005</v>
      </c>
      <c r="Q1197" s="48">
        <v>2006</v>
      </c>
      <c r="R1197" s="49">
        <v>1000</v>
      </c>
      <c r="S1197" s="48">
        <v>10</v>
      </c>
      <c r="T1197" s="50">
        <v>1</v>
      </c>
      <c r="U1197" s="48">
        <f t="shared" si="50"/>
        <v>0</v>
      </c>
      <c r="V1197" s="50">
        <f t="shared" si="51"/>
        <v>10</v>
      </c>
      <c r="W1197" s="42">
        <v>134</v>
      </c>
      <c r="X1197" s="42">
        <v>39</v>
      </c>
      <c r="Y1197" s="51">
        <v>0</v>
      </c>
      <c r="Z1197" s="32" t="s">
        <v>95</v>
      </c>
      <c r="AA1197" s="50"/>
      <c r="AB1197" s="52"/>
      <c r="AC1197" s="48"/>
      <c r="AD1197" s="48"/>
      <c r="AE1197" s="48"/>
      <c r="AF1197" s="48"/>
    </row>
    <row r="1198" spans="1:32" s="36" customFormat="1" ht="14.4" x14ac:dyDescent="0.3">
      <c r="A1198" s="32" t="s">
        <v>95</v>
      </c>
      <c r="B1198" s="32" t="s">
        <v>95</v>
      </c>
      <c r="C1198" s="32" t="s">
        <v>95</v>
      </c>
      <c r="D1198" s="32" t="s">
        <v>95</v>
      </c>
      <c r="E1198" s="32" t="s">
        <v>95</v>
      </c>
      <c r="F1198" s="32" t="s">
        <v>95</v>
      </c>
      <c r="G1198" s="32" t="s">
        <v>95</v>
      </c>
      <c r="H1198" s="32" t="s">
        <v>95</v>
      </c>
      <c r="I1198" s="32" t="s">
        <v>95</v>
      </c>
      <c r="J1198" s="32" t="s">
        <v>95</v>
      </c>
      <c r="K1198" s="32" t="s">
        <v>95</v>
      </c>
      <c r="L1198" s="32" t="s">
        <v>95</v>
      </c>
      <c r="M1198" s="48">
        <v>417</v>
      </c>
      <c r="N1198" s="48">
        <v>1</v>
      </c>
      <c r="O1198" s="48" t="s">
        <v>226</v>
      </c>
      <c r="P1198" s="48">
        <v>2005</v>
      </c>
      <c r="Q1198" s="48">
        <v>2006</v>
      </c>
      <c r="R1198" s="49">
        <v>-0.47000000000002728</v>
      </c>
      <c r="S1198" s="48">
        <v>5</v>
      </c>
      <c r="T1198" s="50">
        <v>1</v>
      </c>
      <c r="U1198" s="48">
        <f t="shared" si="50"/>
        <v>0</v>
      </c>
      <c r="V1198" s="50">
        <f t="shared" si="51"/>
        <v>1</v>
      </c>
      <c r="W1198" s="42">
        <v>506</v>
      </c>
      <c r="X1198" s="42">
        <v>207</v>
      </c>
      <c r="Y1198" s="51">
        <v>0</v>
      </c>
      <c r="Z1198" s="32" t="s">
        <v>95</v>
      </c>
      <c r="AA1198" s="50"/>
      <c r="AB1198" s="52"/>
      <c r="AC1198" s="48"/>
      <c r="AD1198" s="48"/>
      <c r="AE1198" s="48"/>
      <c r="AF1198" s="48"/>
    </row>
    <row r="1199" spans="1:32" s="36" customFormat="1" ht="14.4" x14ac:dyDescent="0.3">
      <c r="A1199" s="32" t="s">
        <v>95</v>
      </c>
      <c r="B1199" s="32" t="s">
        <v>95</v>
      </c>
      <c r="C1199" s="32" t="s">
        <v>95</v>
      </c>
      <c r="D1199" s="32" t="s">
        <v>95</v>
      </c>
      <c r="E1199" s="32" t="s">
        <v>95</v>
      </c>
      <c r="F1199" s="32" t="s">
        <v>95</v>
      </c>
      <c r="G1199" s="32" t="s">
        <v>95</v>
      </c>
      <c r="H1199" s="32" t="s">
        <v>95</v>
      </c>
      <c r="I1199" s="32" t="s">
        <v>95</v>
      </c>
      <c r="J1199" s="32" t="s">
        <v>95</v>
      </c>
      <c r="K1199" s="32" t="s">
        <v>95</v>
      </c>
      <c r="L1199" s="32" t="s">
        <v>95</v>
      </c>
      <c r="M1199" s="48">
        <v>418</v>
      </c>
      <c r="N1199" s="48">
        <v>1</v>
      </c>
      <c r="O1199" s="48" t="s">
        <v>493</v>
      </c>
      <c r="P1199" s="48">
        <v>2005</v>
      </c>
      <c r="Q1199" s="48">
        <v>2006</v>
      </c>
      <c r="R1199" s="49">
        <v>209.44</v>
      </c>
      <c r="S1199" s="48">
        <v>8</v>
      </c>
      <c r="T1199" s="50">
        <v>1</v>
      </c>
      <c r="U1199" s="48">
        <f t="shared" si="50"/>
        <v>0</v>
      </c>
      <c r="V1199" s="50">
        <f t="shared" si="51"/>
        <v>3</v>
      </c>
      <c r="W1199" s="42">
        <v>85</v>
      </c>
      <c r="X1199" s="42">
        <v>51</v>
      </c>
      <c r="Y1199" s="51">
        <v>0</v>
      </c>
      <c r="Z1199" s="48" t="s">
        <v>780</v>
      </c>
      <c r="AA1199" s="50"/>
      <c r="AB1199" s="52"/>
      <c r="AC1199" s="48"/>
      <c r="AD1199" s="48"/>
      <c r="AE1199" s="48"/>
      <c r="AF1199" s="48"/>
    </row>
    <row r="1200" spans="1:32" s="36" customFormat="1" ht="14.4" x14ac:dyDescent="0.3">
      <c r="A1200" s="32" t="s">
        <v>95</v>
      </c>
      <c r="B1200" s="32" t="s">
        <v>95</v>
      </c>
      <c r="C1200" s="32" t="s">
        <v>95</v>
      </c>
      <c r="D1200" s="32" t="s">
        <v>95</v>
      </c>
      <c r="E1200" s="32" t="s">
        <v>95</v>
      </c>
      <c r="F1200" s="32" t="s">
        <v>95</v>
      </c>
      <c r="G1200" s="32" t="s">
        <v>95</v>
      </c>
      <c r="H1200" s="32" t="s">
        <v>95</v>
      </c>
      <c r="I1200" s="32" t="s">
        <v>95</v>
      </c>
      <c r="J1200" s="32" t="s">
        <v>95</v>
      </c>
      <c r="K1200" s="32" t="s">
        <v>95</v>
      </c>
      <c r="L1200" s="32" t="s">
        <v>95</v>
      </c>
      <c r="M1200" s="48">
        <v>463</v>
      </c>
      <c r="N1200" s="48">
        <v>1</v>
      </c>
      <c r="O1200" s="48" t="s">
        <v>382</v>
      </c>
      <c r="P1200" s="48">
        <v>2005</v>
      </c>
      <c r="Q1200" s="48">
        <v>2006</v>
      </c>
      <c r="R1200" s="49">
        <v>224.82</v>
      </c>
      <c r="S1200" s="48">
        <v>6</v>
      </c>
      <c r="T1200" s="50">
        <v>1</v>
      </c>
      <c r="U1200" s="48">
        <f t="shared" si="50"/>
        <v>0</v>
      </c>
      <c r="V1200" s="50">
        <f t="shared" si="51"/>
        <v>3</v>
      </c>
      <c r="W1200" s="42">
        <v>597</v>
      </c>
      <c r="X1200" s="42">
        <v>236</v>
      </c>
      <c r="Y1200" s="51">
        <v>0</v>
      </c>
      <c r="Z1200" s="32" t="s">
        <v>95</v>
      </c>
      <c r="AA1200" s="50"/>
      <c r="AB1200" s="52"/>
      <c r="AC1200" s="48"/>
      <c r="AD1200" s="48"/>
      <c r="AE1200" s="48"/>
      <c r="AF1200" s="48"/>
    </row>
    <row r="1201" spans="1:32" s="36" customFormat="1" ht="14.4" x14ac:dyDescent="0.3">
      <c r="A1201" s="32" t="s">
        <v>95</v>
      </c>
      <c r="B1201" s="32" t="s">
        <v>95</v>
      </c>
      <c r="C1201" s="32" t="s">
        <v>95</v>
      </c>
      <c r="D1201" s="32" t="s">
        <v>95</v>
      </c>
      <c r="E1201" s="32" t="s">
        <v>95</v>
      </c>
      <c r="F1201" s="32" t="s">
        <v>95</v>
      </c>
      <c r="G1201" s="32" t="s">
        <v>95</v>
      </c>
      <c r="H1201" s="32" t="s">
        <v>95</v>
      </c>
      <c r="I1201" s="32" t="s">
        <v>95</v>
      </c>
      <c r="J1201" s="32" t="s">
        <v>95</v>
      </c>
      <c r="K1201" s="32" t="s">
        <v>95</v>
      </c>
      <c r="L1201" s="32" t="s">
        <v>95</v>
      </c>
      <c r="M1201" s="48">
        <v>466</v>
      </c>
      <c r="N1201" s="48">
        <v>1</v>
      </c>
      <c r="O1201" s="48" t="s">
        <v>646</v>
      </c>
      <c r="P1201" s="48">
        <v>2005</v>
      </c>
      <c r="Q1201" s="48">
        <v>2006</v>
      </c>
      <c r="R1201" s="49">
        <v>357</v>
      </c>
      <c r="S1201" s="48">
        <v>10</v>
      </c>
      <c r="T1201" s="50">
        <v>0</v>
      </c>
      <c r="U1201" s="48">
        <f t="shared" si="50"/>
        <v>0</v>
      </c>
      <c r="V1201" s="50">
        <f t="shared" si="51"/>
        <v>4</v>
      </c>
      <c r="W1201" s="42">
        <v>866</v>
      </c>
      <c r="X1201" s="42">
        <v>1914</v>
      </c>
      <c r="Y1201" s="51">
        <v>0</v>
      </c>
      <c r="Z1201" s="48" t="s">
        <v>780</v>
      </c>
      <c r="AA1201" s="50"/>
      <c r="AB1201" s="52"/>
      <c r="AC1201" s="48"/>
      <c r="AD1201" s="48"/>
      <c r="AE1201" s="48"/>
      <c r="AF1201" s="48"/>
    </row>
    <row r="1202" spans="1:32" s="36" customFormat="1" ht="14.4" x14ac:dyDescent="0.3">
      <c r="A1202" s="32" t="s">
        <v>95</v>
      </c>
      <c r="B1202" s="32" t="s">
        <v>95</v>
      </c>
      <c r="C1202" s="32" t="s">
        <v>95</v>
      </c>
      <c r="D1202" s="32" t="s">
        <v>95</v>
      </c>
      <c r="E1202" s="32" t="s">
        <v>95</v>
      </c>
      <c r="F1202" s="32" t="s">
        <v>95</v>
      </c>
      <c r="G1202" s="32" t="s">
        <v>95</v>
      </c>
      <c r="H1202" s="32" t="s">
        <v>95</v>
      </c>
      <c r="I1202" s="32" t="s">
        <v>95</v>
      </c>
      <c r="J1202" s="32" t="s">
        <v>95</v>
      </c>
      <c r="K1202" s="32" t="s">
        <v>95</v>
      </c>
      <c r="L1202" s="32" t="s">
        <v>95</v>
      </c>
      <c r="M1202" s="48">
        <v>477</v>
      </c>
      <c r="N1202" s="48">
        <v>1</v>
      </c>
      <c r="O1202" s="48" t="s">
        <v>424</v>
      </c>
      <c r="P1202" s="48">
        <v>2005</v>
      </c>
      <c r="Q1202" s="48">
        <v>2006</v>
      </c>
      <c r="R1202" s="49">
        <v>325</v>
      </c>
      <c r="S1202" s="48">
        <v>6</v>
      </c>
      <c r="T1202" s="50">
        <v>1</v>
      </c>
      <c r="U1202" s="48">
        <f t="shared" si="50"/>
        <v>0</v>
      </c>
      <c r="V1202" s="50">
        <f t="shared" si="51"/>
        <v>4</v>
      </c>
      <c r="W1202" s="42">
        <v>2164</v>
      </c>
      <c r="X1202" s="42">
        <v>1718</v>
      </c>
      <c r="Y1202" s="51">
        <v>0</v>
      </c>
      <c r="Z1202" s="32" t="s">
        <v>95</v>
      </c>
      <c r="AA1202" s="50"/>
      <c r="AB1202" s="52"/>
      <c r="AC1202" s="48"/>
      <c r="AD1202" s="48"/>
      <c r="AE1202" s="48"/>
      <c r="AF1202" s="48"/>
    </row>
    <row r="1203" spans="1:32" s="36" customFormat="1" ht="14.4" x14ac:dyDescent="0.3">
      <c r="A1203" s="32" t="s">
        <v>95</v>
      </c>
      <c r="B1203" s="32" t="s">
        <v>95</v>
      </c>
      <c r="C1203" s="32" t="s">
        <v>95</v>
      </c>
      <c r="D1203" s="32" t="s">
        <v>95</v>
      </c>
      <c r="E1203" s="32" t="s">
        <v>95</v>
      </c>
      <c r="F1203" s="32" t="s">
        <v>95</v>
      </c>
      <c r="G1203" s="32" t="s">
        <v>95</v>
      </c>
      <c r="H1203" s="32" t="s">
        <v>95</v>
      </c>
      <c r="I1203" s="32" t="s">
        <v>95</v>
      </c>
      <c r="J1203" s="32" t="s">
        <v>95</v>
      </c>
      <c r="K1203" s="32" t="s">
        <v>95</v>
      </c>
      <c r="L1203" s="32" t="s">
        <v>95</v>
      </c>
      <c r="M1203" s="48">
        <v>480</v>
      </c>
      <c r="N1203" s="48">
        <v>1</v>
      </c>
      <c r="O1203" s="48" t="s">
        <v>521</v>
      </c>
      <c r="P1203" s="48">
        <v>2005</v>
      </c>
      <c r="Q1203" s="48">
        <v>2006</v>
      </c>
      <c r="R1203" s="49">
        <v>450</v>
      </c>
      <c r="S1203" s="48">
        <v>10</v>
      </c>
      <c r="T1203" s="50">
        <v>0</v>
      </c>
      <c r="U1203" s="48">
        <f t="shared" si="50"/>
        <v>0</v>
      </c>
      <c r="V1203" s="50">
        <f t="shared" si="51"/>
        <v>5</v>
      </c>
      <c r="W1203" s="42">
        <v>369</v>
      </c>
      <c r="X1203" s="42">
        <v>410</v>
      </c>
      <c r="Y1203" s="51">
        <v>0</v>
      </c>
      <c r="Z1203" s="32" t="s">
        <v>95</v>
      </c>
      <c r="AA1203" s="50"/>
      <c r="AB1203" s="52"/>
      <c r="AC1203" s="48"/>
      <c r="AD1203" s="48"/>
      <c r="AE1203" s="48"/>
      <c r="AF1203" s="48"/>
    </row>
    <row r="1204" spans="1:32" s="36" customFormat="1" ht="14.4" x14ac:dyDescent="0.3">
      <c r="A1204" s="32" t="s">
        <v>95</v>
      </c>
      <c r="B1204" s="32" t="s">
        <v>95</v>
      </c>
      <c r="C1204" s="32" t="s">
        <v>95</v>
      </c>
      <c r="D1204" s="32" t="s">
        <v>95</v>
      </c>
      <c r="E1204" s="32" t="s">
        <v>95</v>
      </c>
      <c r="F1204" s="32" t="s">
        <v>95</v>
      </c>
      <c r="G1204" s="32" t="s">
        <v>95</v>
      </c>
      <c r="H1204" s="32" t="s">
        <v>95</v>
      </c>
      <c r="I1204" s="32" t="s">
        <v>95</v>
      </c>
      <c r="J1204" s="32" t="s">
        <v>95</v>
      </c>
      <c r="K1204" s="32" t="s">
        <v>95</v>
      </c>
      <c r="L1204" s="32" t="s">
        <v>95</v>
      </c>
      <c r="M1204" s="48">
        <v>485</v>
      </c>
      <c r="N1204" s="48">
        <v>1</v>
      </c>
      <c r="O1204" s="48" t="s">
        <v>494</v>
      </c>
      <c r="P1204" s="48">
        <v>2005</v>
      </c>
      <c r="Q1204" s="48">
        <v>2006</v>
      </c>
      <c r="R1204" s="49">
        <v>600</v>
      </c>
      <c r="S1204" s="48">
        <v>10</v>
      </c>
      <c r="T1204" s="50">
        <v>0</v>
      </c>
      <c r="U1204" s="48">
        <f t="shared" si="50"/>
        <v>0</v>
      </c>
      <c r="V1204" s="50">
        <f t="shared" si="51"/>
        <v>7</v>
      </c>
      <c r="W1204" s="42">
        <v>396</v>
      </c>
      <c r="X1204" s="42">
        <v>566</v>
      </c>
      <c r="Y1204" s="51">
        <v>0</v>
      </c>
      <c r="Z1204" s="32" t="s">
        <v>95</v>
      </c>
      <c r="AA1204" s="50"/>
      <c r="AB1204" s="52"/>
      <c r="AC1204" s="48"/>
      <c r="AD1204" s="48"/>
      <c r="AE1204" s="48"/>
      <c r="AF1204" s="48"/>
    </row>
    <row r="1205" spans="1:32" s="36" customFormat="1" ht="14.4" x14ac:dyDescent="0.3">
      <c r="A1205" s="32" t="s">
        <v>95</v>
      </c>
      <c r="B1205" s="32" t="s">
        <v>95</v>
      </c>
      <c r="C1205" s="32" t="s">
        <v>95</v>
      </c>
      <c r="D1205" s="32" t="s">
        <v>95</v>
      </c>
      <c r="E1205" s="32" t="s">
        <v>95</v>
      </c>
      <c r="F1205" s="32" t="s">
        <v>95</v>
      </c>
      <c r="G1205" s="32" t="s">
        <v>95</v>
      </c>
      <c r="H1205" s="32" t="s">
        <v>95</v>
      </c>
      <c r="I1205" s="32" t="s">
        <v>95</v>
      </c>
      <c r="J1205" s="32" t="s">
        <v>95</v>
      </c>
      <c r="K1205" s="32" t="s">
        <v>95</v>
      </c>
      <c r="L1205" s="32" t="s">
        <v>95</v>
      </c>
      <c r="M1205" s="48">
        <v>487</v>
      </c>
      <c r="N1205" s="48">
        <v>1</v>
      </c>
      <c r="O1205" s="48" t="s">
        <v>289</v>
      </c>
      <c r="P1205" s="48">
        <v>2005</v>
      </c>
      <c r="Q1205" s="48">
        <v>2006</v>
      </c>
      <c r="R1205" s="49">
        <v>600</v>
      </c>
      <c r="S1205" s="48">
        <v>10</v>
      </c>
      <c r="T1205" s="50">
        <v>0</v>
      </c>
      <c r="U1205" s="48">
        <f t="shared" si="50"/>
        <v>0</v>
      </c>
      <c r="V1205" s="50">
        <f t="shared" si="51"/>
        <v>7</v>
      </c>
      <c r="W1205" s="42">
        <v>259</v>
      </c>
      <c r="X1205" s="42">
        <v>268</v>
      </c>
      <c r="Y1205" s="51">
        <v>0</v>
      </c>
      <c r="Z1205" s="32" t="s">
        <v>95</v>
      </c>
      <c r="AA1205" s="50"/>
      <c r="AB1205" s="52"/>
      <c r="AC1205" s="48"/>
      <c r="AD1205" s="48"/>
      <c r="AE1205" s="48"/>
      <c r="AF1205" s="48"/>
    </row>
    <row r="1206" spans="1:32" s="36" customFormat="1" ht="14.4" x14ac:dyDescent="0.3">
      <c r="A1206" s="32" t="s">
        <v>95</v>
      </c>
      <c r="B1206" s="32" t="s">
        <v>95</v>
      </c>
      <c r="C1206" s="32" t="s">
        <v>95</v>
      </c>
      <c r="D1206" s="32" t="s">
        <v>95</v>
      </c>
      <c r="E1206" s="32" t="s">
        <v>95</v>
      </c>
      <c r="F1206" s="32" t="s">
        <v>95</v>
      </c>
      <c r="G1206" s="32" t="s">
        <v>95</v>
      </c>
      <c r="H1206" s="32" t="s">
        <v>95</v>
      </c>
      <c r="I1206" s="32" t="s">
        <v>95</v>
      </c>
      <c r="J1206" s="32" t="s">
        <v>95</v>
      </c>
      <c r="K1206" s="32" t="s">
        <v>95</v>
      </c>
      <c r="L1206" s="32" t="s">
        <v>95</v>
      </c>
      <c r="M1206" s="48">
        <v>508</v>
      </c>
      <c r="N1206" s="48">
        <v>1</v>
      </c>
      <c r="O1206" s="48" t="s">
        <v>474</v>
      </c>
      <c r="P1206" s="48">
        <v>2005</v>
      </c>
      <c r="Q1206" s="48">
        <v>2006</v>
      </c>
      <c r="R1206" s="49">
        <v>315</v>
      </c>
      <c r="S1206" s="48">
        <v>10</v>
      </c>
      <c r="T1206" s="50">
        <v>1</v>
      </c>
      <c r="U1206" s="48">
        <f t="shared" si="50"/>
        <v>0</v>
      </c>
      <c r="V1206" s="50">
        <f t="shared" si="51"/>
        <v>4</v>
      </c>
      <c r="W1206" s="42">
        <v>1561</v>
      </c>
      <c r="X1206" s="42">
        <v>911</v>
      </c>
      <c r="Y1206" s="51">
        <v>0</v>
      </c>
      <c r="Z1206" s="32" t="s">
        <v>95</v>
      </c>
      <c r="AA1206" s="50"/>
      <c r="AB1206" s="52"/>
      <c r="AC1206" s="48"/>
      <c r="AD1206" s="48"/>
      <c r="AE1206" s="48"/>
      <c r="AF1206" s="48"/>
    </row>
    <row r="1207" spans="1:32" s="36" customFormat="1" ht="14.4" x14ac:dyDescent="0.3">
      <c r="A1207" s="32" t="s">
        <v>95</v>
      </c>
      <c r="B1207" s="32" t="s">
        <v>95</v>
      </c>
      <c r="C1207" s="32" t="s">
        <v>95</v>
      </c>
      <c r="D1207" s="32" t="s">
        <v>95</v>
      </c>
      <c r="E1207" s="32" t="s">
        <v>95</v>
      </c>
      <c r="F1207" s="32" t="s">
        <v>95</v>
      </c>
      <c r="G1207" s="32" t="s">
        <v>95</v>
      </c>
      <c r="H1207" s="32" t="s">
        <v>95</v>
      </c>
      <c r="I1207" s="32" t="s">
        <v>95</v>
      </c>
      <c r="J1207" s="32" t="s">
        <v>95</v>
      </c>
      <c r="K1207" s="32" t="s">
        <v>95</v>
      </c>
      <c r="L1207" s="32" t="s">
        <v>95</v>
      </c>
      <c r="M1207" s="48">
        <v>513</v>
      </c>
      <c r="N1207" s="48">
        <v>1</v>
      </c>
      <c r="O1207" s="48" t="s">
        <v>561</v>
      </c>
      <c r="P1207" s="48">
        <v>2005</v>
      </c>
      <c r="Q1207" s="48">
        <v>2006</v>
      </c>
      <c r="R1207" s="49">
        <v>1500</v>
      </c>
      <c r="S1207" s="48">
        <v>10</v>
      </c>
      <c r="T1207" s="50">
        <v>1</v>
      </c>
      <c r="U1207" s="48">
        <f t="shared" si="50"/>
        <v>0</v>
      </c>
      <c r="V1207" s="50">
        <f t="shared" si="51"/>
        <v>10</v>
      </c>
      <c r="W1207" s="42">
        <v>134</v>
      </c>
      <c r="X1207" s="42">
        <v>84</v>
      </c>
      <c r="Y1207" s="51">
        <v>0</v>
      </c>
      <c r="Z1207" s="32" t="s">
        <v>95</v>
      </c>
      <c r="AA1207" s="50"/>
      <c r="AB1207" s="52"/>
      <c r="AC1207" s="48"/>
      <c r="AD1207" s="48"/>
      <c r="AE1207" s="48"/>
      <c r="AF1207" s="48"/>
    </row>
    <row r="1208" spans="1:32" s="36" customFormat="1" ht="14.4" x14ac:dyDescent="0.3">
      <c r="A1208" s="32" t="s">
        <v>95</v>
      </c>
      <c r="B1208" s="32" t="s">
        <v>95</v>
      </c>
      <c r="C1208" s="32" t="s">
        <v>95</v>
      </c>
      <c r="D1208" s="32" t="s">
        <v>95</v>
      </c>
      <c r="E1208" s="32" t="s">
        <v>95</v>
      </c>
      <c r="F1208" s="32" t="s">
        <v>95</v>
      </c>
      <c r="G1208" s="32" t="s">
        <v>95</v>
      </c>
      <c r="H1208" s="32" t="s">
        <v>95</v>
      </c>
      <c r="I1208" s="32" t="s">
        <v>95</v>
      </c>
      <c r="J1208" s="32" t="s">
        <v>95</v>
      </c>
      <c r="K1208" s="32" t="s">
        <v>95</v>
      </c>
      <c r="L1208" s="32" t="s">
        <v>95</v>
      </c>
      <c r="M1208" s="48">
        <v>514</v>
      </c>
      <c r="N1208" s="48">
        <v>1</v>
      </c>
      <c r="O1208" s="48" t="s">
        <v>647</v>
      </c>
      <c r="P1208" s="48">
        <v>2005</v>
      </c>
      <c r="Q1208" s="48">
        <v>2006</v>
      </c>
      <c r="R1208" s="49">
        <v>573.12</v>
      </c>
      <c r="S1208" s="48">
        <v>5</v>
      </c>
      <c r="T1208" s="50">
        <v>1</v>
      </c>
      <c r="U1208" s="48">
        <f t="shared" si="50"/>
        <v>0</v>
      </c>
      <c r="V1208" s="50">
        <f t="shared" si="51"/>
        <v>6</v>
      </c>
      <c r="W1208" s="42">
        <v>352</v>
      </c>
      <c r="X1208" s="42">
        <v>16</v>
      </c>
      <c r="Y1208" s="51">
        <v>0</v>
      </c>
      <c r="Z1208" s="32" t="s">
        <v>95</v>
      </c>
      <c r="AA1208" s="50"/>
      <c r="AB1208" s="52"/>
      <c r="AC1208" s="48"/>
      <c r="AD1208" s="48"/>
      <c r="AE1208" s="48"/>
      <c r="AF1208" s="48"/>
    </row>
    <row r="1209" spans="1:32" s="36" customFormat="1" ht="14.4" x14ac:dyDescent="0.3">
      <c r="A1209" s="32" t="s">
        <v>95</v>
      </c>
      <c r="B1209" s="32" t="s">
        <v>95</v>
      </c>
      <c r="C1209" s="32" t="s">
        <v>95</v>
      </c>
      <c r="D1209" s="32" t="s">
        <v>95</v>
      </c>
      <c r="E1209" s="32" t="s">
        <v>95</v>
      </c>
      <c r="F1209" s="32" t="s">
        <v>95</v>
      </c>
      <c r="G1209" s="32" t="s">
        <v>95</v>
      </c>
      <c r="H1209" s="32" t="s">
        <v>95</v>
      </c>
      <c r="I1209" s="32" t="s">
        <v>95</v>
      </c>
      <c r="J1209" s="32" t="s">
        <v>95</v>
      </c>
      <c r="K1209" s="32" t="s">
        <v>95</v>
      </c>
      <c r="L1209" s="32" t="s">
        <v>95</v>
      </c>
      <c r="M1209" s="48">
        <v>516</v>
      </c>
      <c r="N1209" s="48">
        <v>1</v>
      </c>
      <c r="O1209" s="48" t="s">
        <v>562</v>
      </c>
      <c r="P1209" s="48">
        <v>2005</v>
      </c>
      <c r="Q1209" s="48">
        <v>2006</v>
      </c>
      <c r="R1209" s="49">
        <v>1500</v>
      </c>
      <c r="S1209" s="48">
        <v>10</v>
      </c>
      <c r="T1209" s="50">
        <v>1</v>
      </c>
      <c r="U1209" s="48">
        <f t="shared" si="50"/>
        <v>0</v>
      </c>
      <c r="V1209" s="50">
        <f t="shared" si="51"/>
        <v>10</v>
      </c>
      <c r="W1209" s="42">
        <v>123</v>
      </c>
      <c r="X1209" s="42">
        <v>66</v>
      </c>
      <c r="Y1209" s="51">
        <v>0</v>
      </c>
      <c r="Z1209" s="32" t="s">
        <v>95</v>
      </c>
      <c r="AA1209" s="50"/>
      <c r="AB1209" s="52"/>
      <c r="AC1209" s="48"/>
      <c r="AD1209" s="48"/>
      <c r="AE1209" s="48"/>
      <c r="AF1209" s="48"/>
    </row>
    <row r="1210" spans="1:32" s="36" customFormat="1" ht="14.4" x14ac:dyDescent="0.3">
      <c r="A1210" s="32" t="s">
        <v>95</v>
      </c>
      <c r="B1210" s="32" t="s">
        <v>95</v>
      </c>
      <c r="C1210" s="32" t="s">
        <v>95</v>
      </c>
      <c r="D1210" s="32" t="s">
        <v>95</v>
      </c>
      <c r="E1210" s="32" t="s">
        <v>95</v>
      </c>
      <c r="F1210" s="32" t="s">
        <v>95</v>
      </c>
      <c r="G1210" s="32" t="s">
        <v>95</v>
      </c>
      <c r="H1210" s="32" t="s">
        <v>95</v>
      </c>
      <c r="I1210" s="32" t="s">
        <v>95</v>
      </c>
      <c r="J1210" s="32" t="s">
        <v>95</v>
      </c>
      <c r="K1210" s="32" t="s">
        <v>95</v>
      </c>
      <c r="L1210" s="32" t="s">
        <v>95</v>
      </c>
      <c r="M1210" s="48">
        <v>518</v>
      </c>
      <c r="N1210" s="48">
        <v>1</v>
      </c>
      <c r="O1210" s="48" t="s">
        <v>257</v>
      </c>
      <c r="P1210" s="48">
        <v>2005</v>
      </c>
      <c r="Q1210" s="48">
        <v>2006</v>
      </c>
      <c r="R1210" s="49">
        <v>498.22</v>
      </c>
      <c r="S1210" s="48">
        <v>5</v>
      </c>
      <c r="T1210" s="50">
        <v>0</v>
      </c>
      <c r="U1210" s="48">
        <f t="shared" si="50"/>
        <v>0</v>
      </c>
      <c r="V1210" s="50">
        <f t="shared" si="51"/>
        <v>5</v>
      </c>
      <c r="W1210" s="42">
        <v>1575</v>
      </c>
      <c r="X1210" s="42">
        <v>1921</v>
      </c>
      <c r="Y1210" s="51">
        <v>0</v>
      </c>
      <c r="Z1210" s="32" t="s">
        <v>95</v>
      </c>
      <c r="AA1210" s="50"/>
      <c r="AB1210" s="52"/>
      <c r="AC1210" s="48"/>
      <c r="AD1210" s="48"/>
      <c r="AE1210" s="48"/>
      <c r="AF1210" s="48"/>
    </row>
    <row r="1211" spans="1:32" s="36" customFormat="1" ht="14.4" x14ac:dyDescent="0.3">
      <c r="A1211" s="32" t="s">
        <v>95</v>
      </c>
      <c r="B1211" s="32" t="s">
        <v>95</v>
      </c>
      <c r="C1211" s="32" t="s">
        <v>95</v>
      </c>
      <c r="D1211" s="32" t="s">
        <v>95</v>
      </c>
      <c r="E1211" s="32" t="s">
        <v>95</v>
      </c>
      <c r="F1211" s="32" t="s">
        <v>95</v>
      </c>
      <c r="G1211" s="32" t="s">
        <v>95</v>
      </c>
      <c r="H1211" s="32" t="s">
        <v>95</v>
      </c>
      <c r="I1211" s="32" t="s">
        <v>95</v>
      </c>
      <c r="J1211" s="32" t="s">
        <v>95</v>
      </c>
      <c r="K1211" s="32" t="s">
        <v>95</v>
      </c>
      <c r="L1211" s="32" t="s">
        <v>95</v>
      </c>
      <c r="M1211" s="48">
        <v>601</v>
      </c>
      <c r="N1211" s="48">
        <v>1</v>
      </c>
      <c r="O1211" s="48" t="s">
        <v>293</v>
      </c>
      <c r="P1211" s="48">
        <v>2005</v>
      </c>
      <c r="Q1211" s="48">
        <v>2006</v>
      </c>
      <c r="R1211" s="49">
        <v>700</v>
      </c>
      <c r="S1211" s="48">
        <v>10</v>
      </c>
      <c r="T1211" s="50">
        <v>1</v>
      </c>
      <c r="U1211" s="48">
        <f t="shared" si="50"/>
        <v>0</v>
      </c>
      <c r="V1211" s="50">
        <f t="shared" si="51"/>
        <v>8</v>
      </c>
      <c r="W1211" s="42">
        <v>435</v>
      </c>
      <c r="X1211" s="42">
        <v>180</v>
      </c>
      <c r="Y1211" s="51">
        <v>0</v>
      </c>
      <c r="Z1211" s="48" t="s">
        <v>780</v>
      </c>
      <c r="AA1211" s="50"/>
      <c r="AB1211" s="52"/>
      <c r="AC1211" s="48"/>
      <c r="AD1211" s="48"/>
      <c r="AE1211" s="48"/>
      <c r="AF1211" s="48"/>
    </row>
    <row r="1212" spans="1:32" s="36" customFormat="1" ht="14.4" x14ac:dyDescent="0.3">
      <c r="A1212" s="32" t="s">
        <v>95</v>
      </c>
      <c r="B1212" s="32" t="s">
        <v>95</v>
      </c>
      <c r="C1212" s="32" t="s">
        <v>95</v>
      </c>
      <c r="D1212" s="32" t="s">
        <v>95</v>
      </c>
      <c r="E1212" s="32" t="s">
        <v>95</v>
      </c>
      <c r="F1212" s="32" t="s">
        <v>95</v>
      </c>
      <c r="G1212" s="32" t="s">
        <v>95</v>
      </c>
      <c r="H1212" s="32" t="s">
        <v>95</v>
      </c>
      <c r="I1212" s="32" t="s">
        <v>95</v>
      </c>
      <c r="J1212" s="32" t="s">
        <v>95</v>
      </c>
      <c r="K1212" s="32" t="s">
        <v>95</v>
      </c>
      <c r="L1212" s="32" t="s">
        <v>95</v>
      </c>
      <c r="M1212" s="48">
        <v>611</v>
      </c>
      <c r="N1212" s="48">
        <v>1</v>
      </c>
      <c r="O1212" s="48" t="s">
        <v>332</v>
      </c>
      <c r="P1212" s="48">
        <v>2005</v>
      </c>
      <c r="Q1212" s="48">
        <v>2006</v>
      </c>
      <c r="R1212" s="49">
        <v>446.62</v>
      </c>
      <c r="S1212" s="48">
        <v>10</v>
      </c>
      <c r="T1212" s="50">
        <v>1</v>
      </c>
      <c r="U1212" s="48">
        <f t="shared" si="50"/>
        <v>0</v>
      </c>
      <c r="V1212" s="50">
        <f t="shared" si="51"/>
        <v>5</v>
      </c>
      <c r="W1212" s="42">
        <v>158</v>
      </c>
      <c r="X1212" s="42">
        <v>27</v>
      </c>
      <c r="Y1212" s="51">
        <v>0</v>
      </c>
      <c r="Z1212" s="32" t="s">
        <v>95</v>
      </c>
      <c r="AA1212" s="50"/>
      <c r="AB1212" s="52"/>
      <c r="AC1212" s="48"/>
      <c r="AD1212" s="48"/>
      <c r="AE1212" s="48"/>
      <c r="AF1212" s="48"/>
    </row>
    <row r="1213" spans="1:32" s="36" customFormat="1" ht="14.4" x14ac:dyDescent="0.3">
      <c r="A1213" s="32" t="s">
        <v>95</v>
      </c>
      <c r="B1213" s="32" t="s">
        <v>95</v>
      </c>
      <c r="C1213" s="32" t="s">
        <v>95</v>
      </c>
      <c r="D1213" s="32" t="s">
        <v>95</v>
      </c>
      <c r="E1213" s="32" t="s">
        <v>95</v>
      </c>
      <c r="F1213" s="32" t="s">
        <v>95</v>
      </c>
      <c r="G1213" s="32" t="s">
        <v>95</v>
      </c>
      <c r="H1213" s="32" t="s">
        <v>95</v>
      </c>
      <c r="I1213" s="32" t="s">
        <v>95</v>
      </c>
      <c r="J1213" s="32" t="s">
        <v>95</v>
      </c>
      <c r="K1213" s="32" t="s">
        <v>95</v>
      </c>
      <c r="L1213" s="32" t="s">
        <v>95</v>
      </c>
      <c r="M1213" s="48">
        <v>611</v>
      </c>
      <c r="N1213" s="48">
        <v>1</v>
      </c>
      <c r="O1213" s="48" t="s">
        <v>332</v>
      </c>
      <c r="P1213" s="48">
        <v>2005</v>
      </c>
      <c r="Q1213" s="48">
        <v>2006</v>
      </c>
      <c r="R1213" s="49">
        <v>250</v>
      </c>
      <c r="S1213" s="48">
        <v>5</v>
      </c>
      <c r="T1213" s="50">
        <v>1</v>
      </c>
      <c r="U1213" s="48">
        <f t="shared" si="50"/>
        <v>0</v>
      </c>
      <c r="V1213" s="50">
        <f t="shared" si="51"/>
        <v>3</v>
      </c>
      <c r="W1213" s="42">
        <v>153</v>
      </c>
      <c r="X1213" s="42">
        <v>31</v>
      </c>
      <c r="Y1213" s="51">
        <v>0</v>
      </c>
      <c r="Z1213" s="48" t="s">
        <v>807</v>
      </c>
      <c r="AA1213" s="50"/>
      <c r="AB1213" s="52"/>
      <c r="AC1213" s="48"/>
      <c r="AD1213" s="48"/>
      <c r="AE1213" s="48"/>
      <c r="AF1213" s="48"/>
    </row>
    <row r="1214" spans="1:32" s="36" customFormat="1" ht="14.4" x14ac:dyDescent="0.3">
      <c r="A1214" s="32" t="s">
        <v>95</v>
      </c>
      <c r="B1214" s="32" t="s">
        <v>95</v>
      </c>
      <c r="C1214" s="32" t="s">
        <v>95</v>
      </c>
      <c r="D1214" s="32" t="s">
        <v>95</v>
      </c>
      <c r="E1214" s="32" t="s">
        <v>95</v>
      </c>
      <c r="F1214" s="32" t="s">
        <v>95</v>
      </c>
      <c r="G1214" s="32" t="s">
        <v>95</v>
      </c>
      <c r="H1214" s="32" t="s">
        <v>95</v>
      </c>
      <c r="I1214" s="32" t="s">
        <v>95</v>
      </c>
      <c r="J1214" s="32" t="s">
        <v>95</v>
      </c>
      <c r="K1214" s="32" t="s">
        <v>95</v>
      </c>
      <c r="L1214" s="32" t="s">
        <v>95</v>
      </c>
      <c r="M1214" s="48">
        <v>627</v>
      </c>
      <c r="N1214" s="48">
        <v>1</v>
      </c>
      <c r="O1214" s="48" t="s">
        <v>432</v>
      </c>
      <c r="P1214" s="48">
        <v>2005</v>
      </c>
      <c r="Q1214" s="48">
        <v>2006</v>
      </c>
      <c r="R1214" s="49">
        <v>1000</v>
      </c>
      <c r="S1214" s="48">
        <v>10</v>
      </c>
      <c r="T1214" s="50">
        <v>1</v>
      </c>
      <c r="U1214" s="48">
        <f t="shared" si="50"/>
        <v>0</v>
      </c>
      <c r="V1214" s="50">
        <f t="shared" si="51"/>
        <v>10</v>
      </c>
      <c r="W1214" s="42">
        <v>239</v>
      </c>
      <c r="X1214" s="42">
        <v>74</v>
      </c>
      <c r="Y1214" s="51">
        <v>0</v>
      </c>
      <c r="Z1214" s="48" t="s">
        <v>789</v>
      </c>
      <c r="AA1214" s="50"/>
      <c r="AB1214" s="52"/>
      <c r="AC1214" s="48"/>
      <c r="AD1214" s="48"/>
      <c r="AE1214" s="48"/>
      <c r="AF1214" s="48"/>
    </row>
    <row r="1215" spans="1:32" s="36" customFormat="1" ht="14.4" x14ac:dyDescent="0.3">
      <c r="A1215" s="32" t="s">
        <v>95</v>
      </c>
      <c r="B1215" s="32" t="s">
        <v>95</v>
      </c>
      <c r="C1215" s="32" t="s">
        <v>95</v>
      </c>
      <c r="D1215" s="32" t="s">
        <v>95</v>
      </c>
      <c r="E1215" s="32" t="s">
        <v>95</v>
      </c>
      <c r="F1215" s="32" t="s">
        <v>95</v>
      </c>
      <c r="G1215" s="32" t="s">
        <v>95</v>
      </c>
      <c r="H1215" s="32" t="s">
        <v>95</v>
      </c>
      <c r="I1215" s="32" t="s">
        <v>95</v>
      </c>
      <c r="J1215" s="32" t="s">
        <v>95</v>
      </c>
      <c r="K1215" s="32" t="s">
        <v>95</v>
      </c>
      <c r="L1215" s="32" t="s">
        <v>95</v>
      </c>
      <c r="M1215" s="48">
        <v>628</v>
      </c>
      <c r="N1215" s="48">
        <v>1</v>
      </c>
      <c r="O1215" s="48" t="s">
        <v>333</v>
      </c>
      <c r="P1215" s="48">
        <v>2005</v>
      </c>
      <c r="Q1215" s="48">
        <v>2006</v>
      </c>
      <c r="R1215" s="49">
        <v>487</v>
      </c>
      <c r="S1215" s="48">
        <v>10</v>
      </c>
      <c r="T1215" s="50">
        <v>1</v>
      </c>
      <c r="U1215" s="48">
        <f t="shared" si="50"/>
        <v>0</v>
      </c>
      <c r="V1215" s="50">
        <f t="shared" si="51"/>
        <v>5</v>
      </c>
      <c r="W1215" s="42">
        <v>72</v>
      </c>
      <c r="X1215" s="42">
        <v>31</v>
      </c>
      <c r="Y1215" s="51">
        <v>0</v>
      </c>
      <c r="Z1215" s="32" t="s">
        <v>95</v>
      </c>
      <c r="AA1215" s="50"/>
      <c r="AB1215" s="52"/>
      <c r="AC1215" s="48"/>
      <c r="AD1215" s="48"/>
      <c r="AE1215" s="48"/>
      <c r="AF1215" s="48"/>
    </row>
    <row r="1216" spans="1:32" s="36" customFormat="1" ht="14.4" x14ac:dyDescent="0.3">
      <c r="A1216" s="32" t="s">
        <v>95</v>
      </c>
      <c r="B1216" s="32" t="s">
        <v>95</v>
      </c>
      <c r="C1216" s="32" t="s">
        <v>95</v>
      </c>
      <c r="D1216" s="32" t="s">
        <v>95</v>
      </c>
      <c r="E1216" s="32" t="s">
        <v>95</v>
      </c>
      <c r="F1216" s="32" t="s">
        <v>95</v>
      </c>
      <c r="G1216" s="32" t="s">
        <v>95</v>
      </c>
      <c r="H1216" s="32" t="s">
        <v>95</v>
      </c>
      <c r="I1216" s="32" t="s">
        <v>95</v>
      </c>
      <c r="J1216" s="32" t="s">
        <v>95</v>
      </c>
      <c r="K1216" s="32" t="s">
        <v>95</v>
      </c>
      <c r="L1216" s="32" t="s">
        <v>95</v>
      </c>
      <c r="M1216" s="48">
        <v>656</v>
      </c>
      <c r="N1216" s="48">
        <v>1</v>
      </c>
      <c r="O1216" s="48" t="s">
        <v>648</v>
      </c>
      <c r="P1216" s="48">
        <v>2005</v>
      </c>
      <c r="Q1216" s="48">
        <v>2006</v>
      </c>
      <c r="R1216" s="49">
        <v>385</v>
      </c>
      <c r="S1216" s="48">
        <v>5</v>
      </c>
      <c r="T1216" s="50">
        <v>1</v>
      </c>
      <c r="U1216" s="48">
        <f t="shared" si="50"/>
        <v>0</v>
      </c>
      <c r="V1216" s="50">
        <f t="shared" si="51"/>
        <v>4</v>
      </c>
      <c r="W1216" s="42">
        <v>2660</v>
      </c>
      <c r="X1216" s="42">
        <v>2321</v>
      </c>
      <c r="Y1216" s="51">
        <v>0</v>
      </c>
      <c r="Z1216" s="48" t="s">
        <v>780</v>
      </c>
      <c r="AA1216" s="50"/>
      <c r="AB1216" s="52"/>
      <c r="AC1216" s="48"/>
      <c r="AD1216" s="48"/>
      <c r="AE1216" s="48"/>
      <c r="AF1216" s="48"/>
    </row>
    <row r="1217" spans="1:32" s="36" customFormat="1" ht="14.4" x14ac:dyDescent="0.3">
      <c r="A1217" s="32" t="s">
        <v>95</v>
      </c>
      <c r="B1217" s="32" t="s">
        <v>95</v>
      </c>
      <c r="C1217" s="32" t="s">
        <v>95</v>
      </c>
      <c r="D1217" s="32" t="s">
        <v>95</v>
      </c>
      <c r="E1217" s="32" t="s">
        <v>95</v>
      </c>
      <c r="F1217" s="32" t="s">
        <v>95</v>
      </c>
      <c r="G1217" s="32" t="s">
        <v>95</v>
      </c>
      <c r="H1217" s="32" t="s">
        <v>95</v>
      </c>
      <c r="I1217" s="32" t="s">
        <v>95</v>
      </c>
      <c r="J1217" s="32" t="s">
        <v>95</v>
      </c>
      <c r="K1217" s="32" t="s">
        <v>95</v>
      </c>
      <c r="L1217" s="32" t="s">
        <v>95</v>
      </c>
      <c r="M1217" s="48">
        <v>656</v>
      </c>
      <c r="N1217" s="48">
        <v>1</v>
      </c>
      <c r="O1217" s="48" t="s">
        <v>648</v>
      </c>
      <c r="P1217" s="48">
        <v>2005</v>
      </c>
      <c r="Q1217" s="48">
        <v>2006</v>
      </c>
      <c r="R1217" s="49">
        <v>90</v>
      </c>
      <c r="S1217" s="48">
        <v>5</v>
      </c>
      <c r="T1217" s="50">
        <v>0</v>
      </c>
      <c r="U1217" s="48">
        <f t="shared" si="50"/>
        <v>0</v>
      </c>
      <c r="V1217" s="50">
        <f t="shared" si="51"/>
        <v>1</v>
      </c>
      <c r="W1217" s="42">
        <v>2402</v>
      </c>
      <c r="X1217" s="42">
        <v>2549</v>
      </c>
      <c r="Y1217" s="51">
        <v>0</v>
      </c>
      <c r="Z1217" s="48" t="s">
        <v>789</v>
      </c>
      <c r="AA1217" s="50"/>
      <c r="AB1217" s="52"/>
      <c r="AC1217" s="48"/>
      <c r="AD1217" s="48"/>
      <c r="AE1217" s="48"/>
      <c r="AF1217" s="48"/>
    </row>
    <row r="1218" spans="1:32" s="36" customFormat="1" ht="14.4" x14ac:dyDescent="0.3">
      <c r="A1218" s="32" t="s">
        <v>95</v>
      </c>
      <c r="B1218" s="32" t="s">
        <v>95</v>
      </c>
      <c r="C1218" s="32" t="s">
        <v>95</v>
      </c>
      <c r="D1218" s="32" t="s">
        <v>95</v>
      </c>
      <c r="E1218" s="32" t="s">
        <v>95</v>
      </c>
      <c r="F1218" s="32" t="s">
        <v>95</v>
      </c>
      <c r="G1218" s="32" t="s">
        <v>95</v>
      </c>
      <c r="H1218" s="32" t="s">
        <v>95</v>
      </c>
      <c r="I1218" s="32" t="s">
        <v>95</v>
      </c>
      <c r="J1218" s="32" t="s">
        <v>95</v>
      </c>
      <c r="K1218" s="32" t="s">
        <v>95</v>
      </c>
      <c r="L1218" s="32" t="s">
        <v>95</v>
      </c>
      <c r="M1218" s="48">
        <v>682</v>
      </c>
      <c r="N1218" s="48">
        <v>1</v>
      </c>
      <c r="O1218" s="48" t="s">
        <v>336</v>
      </c>
      <c r="P1218" s="48">
        <v>2005</v>
      </c>
      <c r="Q1218" s="48">
        <v>2006</v>
      </c>
      <c r="R1218" s="49">
        <v>373.96</v>
      </c>
      <c r="S1218" s="48">
        <v>10</v>
      </c>
      <c r="T1218" s="50">
        <v>1</v>
      </c>
      <c r="U1218" s="48">
        <f t="shared" si="50"/>
        <v>0</v>
      </c>
      <c r="V1218" s="50">
        <f t="shared" si="51"/>
        <v>4</v>
      </c>
      <c r="W1218" s="42">
        <v>582</v>
      </c>
      <c r="X1218" s="42">
        <v>407</v>
      </c>
      <c r="Y1218" s="51">
        <v>0</v>
      </c>
      <c r="Z1218" s="48" t="s">
        <v>789</v>
      </c>
      <c r="AA1218" s="50"/>
      <c r="AB1218" s="52"/>
      <c r="AC1218" s="48"/>
      <c r="AD1218" s="48"/>
      <c r="AE1218" s="48"/>
      <c r="AF1218" s="48"/>
    </row>
    <row r="1219" spans="1:32" s="36" customFormat="1" ht="14.4" x14ac:dyDescent="0.3">
      <c r="A1219" s="32" t="s">
        <v>95</v>
      </c>
      <c r="B1219" s="32" t="s">
        <v>95</v>
      </c>
      <c r="C1219" s="32" t="s">
        <v>95</v>
      </c>
      <c r="D1219" s="32" t="s">
        <v>95</v>
      </c>
      <c r="E1219" s="32" t="s">
        <v>95</v>
      </c>
      <c r="F1219" s="32" t="s">
        <v>95</v>
      </c>
      <c r="G1219" s="32" t="s">
        <v>95</v>
      </c>
      <c r="H1219" s="32" t="s">
        <v>95</v>
      </c>
      <c r="I1219" s="32" t="s">
        <v>95</v>
      </c>
      <c r="J1219" s="32" t="s">
        <v>95</v>
      </c>
      <c r="K1219" s="32" t="s">
        <v>95</v>
      </c>
      <c r="L1219" s="32" t="s">
        <v>95</v>
      </c>
      <c r="M1219" s="48">
        <v>690</v>
      </c>
      <c r="N1219" s="48">
        <v>1</v>
      </c>
      <c r="O1219" s="48" t="s">
        <v>337</v>
      </c>
      <c r="P1219" s="48">
        <v>2005</v>
      </c>
      <c r="Q1219" s="48">
        <v>2006</v>
      </c>
      <c r="R1219" s="49">
        <v>473.26</v>
      </c>
      <c r="S1219" s="48">
        <v>10</v>
      </c>
      <c r="T1219" s="50">
        <v>1</v>
      </c>
      <c r="U1219" s="48">
        <f t="shared" si="50"/>
        <v>0</v>
      </c>
      <c r="V1219" s="50">
        <f t="shared" si="51"/>
        <v>5</v>
      </c>
      <c r="W1219" s="42">
        <v>549</v>
      </c>
      <c r="X1219" s="42">
        <v>423</v>
      </c>
      <c r="Y1219" s="51">
        <v>0</v>
      </c>
      <c r="Z1219" s="32" t="s">
        <v>95</v>
      </c>
      <c r="AA1219" s="50"/>
      <c r="AB1219" s="52"/>
      <c r="AC1219" s="48"/>
      <c r="AD1219" s="48"/>
      <c r="AE1219" s="48"/>
      <c r="AF1219" s="48"/>
    </row>
    <row r="1220" spans="1:32" s="36" customFormat="1" ht="14.4" x14ac:dyDescent="0.3">
      <c r="A1220" s="32" t="s">
        <v>95</v>
      </c>
      <c r="B1220" s="32" t="s">
        <v>95</v>
      </c>
      <c r="C1220" s="32" t="s">
        <v>95</v>
      </c>
      <c r="D1220" s="32" t="s">
        <v>95</v>
      </c>
      <c r="E1220" s="32" t="s">
        <v>95</v>
      </c>
      <c r="F1220" s="32" t="s">
        <v>95</v>
      </c>
      <c r="G1220" s="32" t="s">
        <v>95</v>
      </c>
      <c r="H1220" s="32" t="s">
        <v>95</v>
      </c>
      <c r="I1220" s="32" t="s">
        <v>95</v>
      </c>
      <c r="J1220" s="32" t="s">
        <v>95</v>
      </c>
      <c r="K1220" s="32" t="s">
        <v>95</v>
      </c>
      <c r="L1220" s="32" t="s">
        <v>95</v>
      </c>
      <c r="M1220" s="48">
        <v>696</v>
      </c>
      <c r="N1220" s="48">
        <v>1</v>
      </c>
      <c r="O1220" s="48" t="s">
        <v>528</v>
      </c>
      <c r="P1220" s="48">
        <v>2005</v>
      </c>
      <c r="Q1220" s="48">
        <v>2006</v>
      </c>
      <c r="R1220" s="49">
        <v>400</v>
      </c>
      <c r="S1220" s="48">
        <v>10</v>
      </c>
      <c r="T1220" s="50">
        <v>0</v>
      </c>
      <c r="U1220" s="48">
        <f t="shared" si="50"/>
        <v>0</v>
      </c>
      <c r="V1220" s="50">
        <f t="shared" si="51"/>
        <v>5</v>
      </c>
      <c r="W1220" s="42">
        <v>682</v>
      </c>
      <c r="X1220" s="42">
        <v>772</v>
      </c>
      <c r="Y1220" s="51">
        <v>0</v>
      </c>
      <c r="Z1220" s="32" t="s">
        <v>95</v>
      </c>
      <c r="AA1220" s="50"/>
      <c r="AB1220" s="52"/>
      <c r="AC1220" s="48"/>
      <c r="AD1220" s="48"/>
      <c r="AE1220" s="48"/>
      <c r="AF1220" s="48"/>
    </row>
    <row r="1221" spans="1:32" s="36" customFormat="1" ht="14.4" x14ac:dyDescent="0.3">
      <c r="A1221" s="32" t="s">
        <v>95</v>
      </c>
      <c r="B1221" s="32" t="s">
        <v>95</v>
      </c>
      <c r="C1221" s="32" t="s">
        <v>95</v>
      </c>
      <c r="D1221" s="32" t="s">
        <v>95</v>
      </c>
      <c r="E1221" s="32" t="s">
        <v>95</v>
      </c>
      <c r="F1221" s="32" t="s">
        <v>95</v>
      </c>
      <c r="G1221" s="32" t="s">
        <v>95</v>
      </c>
      <c r="H1221" s="32" t="s">
        <v>95</v>
      </c>
      <c r="I1221" s="32" t="s">
        <v>95</v>
      </c>
      <c r="J1221" s="32" t="s">
        <v>95</v>
      </c>
      <c r="K1221" s="32" t="s">
        <v>95</v>
      </c>
      <c r="L1221" s="32" t="s">
        <v>95</v>
      </c>
      <c r="M1221" s="48">
        <v>704</v>
      </c>
      <c r="N1221" s="48">
        <v>1</v>
      </c>
      <c r="O1221" s="48" t="s">
        <v>341</v>
      </c>
      <c r="P1221" s="48">
        <v>2005</v>
      </c>
      <c r="Q1221" s="48">
        <v>2006</v>
      </c>
      <c r="R1221" s="49">
        <v>200</v>
      </c>
      <c r="S1221" s="48">
        <v>10</v>
      </c>
      <c r="T1221" s="50">
        <v>0</v>
      </c>
      <c r="U1221" s="48">
        <f t="shared" si="50"/>
        <v>0</v>
      </c>
      <c r="V1221" s="50">
        <f t="shared" si="51"/>
        <v>3</v>
      </c>
      <c r="W1221" s="42">
        <v>752</v>
      </c>
      <c r="X1221" s="42">
        <v>1143</v>
      </c>
      <c r="Y1221" s="51">
        <v>0</v>
      </c>
      <c r="Z1221" s="32" t="s">
        <v>95</v>
      </c>
      <c r="AA1221" s="50"/>
      <c r="AB1221" s="52"/>
      <c r="AC1221" s="48"/>
      <c r="AD1221" s="48"/>
      <c r="AE1221" s="48"/>
      <c r="AF1221" s="48"/>
    </row>
    <row r="1222" spans="1:32" s="36" customFormat="1" ht="14.4" x14ac:dyDescent="0.3">
      <c r="A1222" s="32" t="s">
        <v>95</v>
      </c>
      <c r="B1222" s="32" t="s">
        <v>95</v>
      </c>
      <c r="C1222" s="32" t="s">
        <v>95</v>
      </c>
      <c r="D1222" s="32" t="s">
        <v>95</v>
      </c>
      <c r="E1222" s="32" t="s">
        <v>95</v>
      </c>
      <c r="F1222" s="32" t="s">
        <v>95</v>
      </c>
      <c r="G1222" s="32" t="s">
        <v>95</v>
      </c>
      <c r="H1222" s="32" t="s">
        <v>95</v>
      </c>
      <c r="I1222" s="32" t="s">
        <v>95</v>
      </c>
      <c r="J1222" s="32" t="s">
        <v>95</v>
      </c>
      <c r="K1222" s="32" t="s">
        <v>95</v>
      </c>
      <c r="L1222" s="32" t="s">
        <v>95</v>
      </c>
      <c r="M1222" s="48">
        <v>706</v>
      </c>
      <c r="N1222" s="48">
        <v>1</v>
      </c>
      <c r="O1222" s="48" t="s">
        <v>649</v>
      </c>
      <c r="P1222" s="48">
        <v>2005</v>
      </c>
      <c r="Q1222" s="48">
        <v>2006</v>
      </c>
      <c r="R1222" s="49">
        <v>800</v>
      </c>
      <c r="S1222" s="48">
        <v>7</v>
      </c>
      <c r="T1222" s="50">
        <v>1</v>
      </c>
      <c r="U1222" s="48">
        <f t="shared" si="50"/>
        <v>0</v>
      </c>
      <c r="V1222" s="50">
        <f t="shared" si="51"/>
        <v>9</v>
      </c>
      <c r="W1222" s="42">
        <v>2393</v>
      </c>
      <c r="X1222" s="42">
        <v>1597</v>
      </c>
      <c r="Y1222" s="51">
        <v>0</v>
      </c>
      <c r="Z1222" s="32" t="s">
        <v>95</v>
      </c>
      <c r="AA1222" s="50"/>
      <c r="AB1222" s="52"/>
      <c r="AC1222" s="48"/>
      <c r="AD1222" s="48"/>
      <c r="AE1222" s="48"/>
      <c r="AF1222" s="48"/>
    </row>
    <row r="1223" spans="1:32" s="36" customFormat="1" ht="14.4" x14ac:dyDescent="0.3">
      <c r="A1223" s="32" t="s">
        <v>95</v>
      </c>
      <c r="B1223" s="32" t="s">
        <v>95</v>
      </c>
      <c r="C1223" s="32" t="s">
        <v>95</v>
      </c>
      <c r="D1223" s="32" t="s">
        <v>95</v>
      </c>
      <c r="E1223" s="32" t="s">
        <v>95</v>
      </c>
      <c r="F1223" s="32" t="s">
        <v>95</v>
      </c>
      <c r="G1223" s="32" t="s">
        <v>95</v>
      </c>
      <c r="H1223" s="32" t="s">
        <v>95</v>
      </c>
      <c r="I1223" s="32" t="s">
        <v>95</v>
      </c>
      <c r="J1223" s="32" t="s">
        <v>95</v>
      </c>
      <c r="K1223" s="32" t="s">
        <v>95</v>
      </c>
      <c r="L1223" s="32" t="s">
        <v>95</v>
      </c>
      <c r="M1223" s="48">
        <v>717</v>
      </c>
      <c r="N1223" s="48">
        <v>1</v>
      </c>
      <c r="O1223" s="48" t="s">
        <v>345</v>
      </c>
      <c r="P1223" s="48">
        <v>2005</v>
      </c>
      <c r="Q1223" s="48">
        <v>2006</v>
      </c>
      <c r="R1223" s="49">
        <v>350</v>
      </c>
      <c r="S1223" s="48">
        <v>5</v>
      </c>
      <c r="T1223" s="50">
        <v>0</v>
      </c>
      <c r="U1223" s="48">
        <f t="shared" si="50"/>
        <v>0</v>
      </c>
      <c r="V1223" s="50">
        <f t="shared" si="51"/>
        <v>4</v>
      </c>
      <c r="W1223" s="42">
        <v>372</v>
      </c>
      <c r="X1223" s="42">
        <v>583</v>
      </c>
      <c r="Y1223" s="51">
        <v>0</v>
      </c>
      <c r="Z1223" s="32" t="s">
        <v>95</v>
      </c>
      <c r="AA1223" s="50"/>
      <c r="AB1223" s="52"/>
      <c r="AC1223" s="48"/>
      <c r="AD1223" s="48"/>
      <c r="AE1223" s="48"/>
      <c r="AF1223" s="48"/>
    </row>
    <row r="1224" spans="1:32" s="36" customFormat="1" ht="14.4" x14ac:dyDescent="0.3">
      <c r="A1224" s="32" t="s">
        <v>95</v>
      </c>
      <c r="B1224" s="32" t="s">
        <v>95</v>
      </c>
      <c r="C1224" s="32" t="s">
        <v>95</v>
      </c>
      <c r="D1224" s="32" t="s">
        <v>95</v>
      </c>
      <c r="E1224" s="32" t="s">
        <v>95</v>
      </c>
      <c r="F1224" s="32" t="s">
        <v>95</v>
      </c>
      <c r="G1224" s="32" t="s">
        <v>95</v>
      </c>
      <c r="H1224" s="32" t="s">
        <v>95</v>
      </c>
      <c r="I1224" s="32" t="s">
        <v>95</v>
      </c>
      <c r="J1224" s="32" t="s">
        <v>95</v>
      </c>
      <c r="K1224" s="32" t="s">
        <v>95</v>
      </c>
      <c r="L1224" s="32" t="s">
        <v>95</v>
      </c>
      <c r="M1224" s="48">
        <v>738</v>
      </c>
      <c r="N1224" s="48">
        <v>1</v>
      </c>
      <c r="O1224" s="48" t="s">
        <v>232</v>
      </c>
      <c r="P1224" s="48">
        <v>2005</v>
      </c>
      <c r="Q1224" s="48">
        <v>2006</v>
      </c>
      <c r="R1224" s="49">
        <v>197.5</v>
      </c>
      <c r="S1224" s="48">
        <v>5</v>
      </c>
      <c r="T1224" s="50">
        <v>1</v>
      </c>
      <c r="U1224" s="48">
        <f t="shared" si="50"/>
        <v>0</v>
      </c>
      <c r="V1224" s="50">
        <f t="shared" si="51"/>
        <v>2</v>
      </c>
      <c r="W1224" s="42">
        <v>589</v>
      </c>
      <c r="X1224" s="42">
        <v>442</v>
      </c>
      <c r="Y1224" s="51">
        <v>0</v>
      </c>
      <c r="Z1224" s="32" t="s">
        <v>95</v>
      </c>
      <c r="AA1224" s="50"/>
      <c r="AB1224" s="52"/>
      <c r="AC1224" s="48"/>
      <c r="AD1224" s="48"/>
      <c r="AE1224" s="48"/>
      <c r="AF1224" s="48"/>
    </row>
    <row r="1225" spans="1:32" s="36" customFormat="1" ht="14.4" x14ac:dyDescent="0.3">
      <c r="A1225" s="32" t="s">
        <v>95</v>
      </c>
      <c r="B1225" s="32" t="s">
        <v>95</v>
      </c>
      <c r="C1225" s="32" t="s">
        <v>95</v>
      </c>
      <c r="D1225" s="32" t="s">
        <v>95</v>
      </c>
      <c r="E1225" s="32" t="s">
        <v>95</v>
      </c>
      <c r="F1225" s="32" t="s">
        <v>95</v>
      </c>
      <c r="G1225" s="32" t="s">
        <v>95</v>
      </c>
      <c r="H1225" s="32" t="s">
        <v>95</v>
      </c>
      <c r="I1225" s="32" t="s">
        <v>95</v>
      </c>
      <c r="J1225" s="32" t="s">
        <v>95</v>
      </c>
      <c r="K1225" s="32" t="s">
        <v>95</v>
      </c>
      <c r="L1225" s="32" t="s">
        <v>95</v>
      </c>
      <c r="M1225" s="48">
        <v>739</v>
      </c>
      <c r="N1225" s="48">
        <v>1</v>
      </c>
      <c r="O1225" s="48" t="s">
        <v>400</v>
      </c>
      <c r="P1225" s="48">
        <v>2005</v>
      </c>
      <c r="Q1225" s="48">
        <v>2006</v>
      </c>
      <c r="R1225" s="49">
        <v>275</v>
      </c>
      <c r="S1225" s="48">
        <v>6</v>
      </c>
      <c r="T1225" s="50">
        <v>1</v>
      </c>
      <c r="U1225" s="48">
        <f t="shared" ref="U1225:U1288" si="52">MAX(0,MIN(1,Q1225-P1225-1))</f>
        <v>0</v>
      </c>
      <c r="V1225" s="50">
        <f t="shared" ref="V1225:V1288" si="53">MAX(1,MIN(10,INT(R1225/100)+1))</f>
        <v>3</v>
      </c>
      <c r="W1225" s="42">
        <v>783</v>
      </c>
      <c r="X1225" s="42">
        <v>462</v>
      </c>
      <c r="Y1225" s="51">
        <v>0</v>
      </c>
      <c r="Z1225" s="48" t="s">
        <v>780</v>
      </c>
      <c r="AA1225" s="50"/>
      <c r="AB1225" s="52"/>
      <c r="AC1225" s="48"/>
      <c r="AD1225" s="48"/>
      <c r="AE1225" s="48"/>
      <c r="AF1225" s="48"/>
    </row>
    <row r="1226" spans="1:32" s="36" customFormat="1" ht="14.4" x14ac:dyDescent="0.3">
      <c r="A1226" s="32" t="s">
        <v>95</v>
      </c>
      <c r="B1226" s="32" t="s">
        <v>95</v>
      </c>
      <c r="C1226" s="32" t="s">
        <v>95</v>
      </c>
      <c r="D1226" s="32" t="s">
        <v>95</v>
      </c>
      <c r="E1226" s="32" t="s">
        <v>95</v>
      </c>
      <c r="F1226" s="32" t="s">
        <v>95</v>
      </c>
      <c r="G1226" s="32" t="s">
        <v>95</v>
      </c>
      <c r="H1226" s="32" t="s">
        <v>95</v>
      </c>
      <c r="I1226" s="32" t="s">
        <v>95</v>
      </c>
      <c r="J1226" s="32" t="s">
        <v>95</v>
      </c>
      <c r="K1226" s="32" t="s">
        <v>95</v>
      </c>
      <c r="L1226" s="32" t="s">
        <v>95</v>
      </c>
      <c r="M1226" s="48">
        <v>740</v>
      </c>
      <c r="N1226" s="48">
        <v>1</v>
      </c>
      <c r="O1226" s="48" t="s">
        <v>401</v>
      </c>
      <c r="P1226" s="48">
        <v>2005</v>
      </c>
      <c r="Q1226" s="48">
        <v>2006</v>
      </c>
      <c r="R1226" s="49">
        <v>700</v>
      </c>
      <c r="S1226" s="48">
        <v>3</v>
      </c>
      <c r="T1226" s="50">
        <v>1</v>
      </c>
      <c r="U1226" s="48">
        <f t="shared" si="52"/>
        <v>0</v>
      </c>
      <c r="V1226" s="50">
        <f t="shared" si="53"/>
        <v>8</v>
      </c>
      <c r="W1226" s="42">
        <v>914</v>
      </c>
      <c r="X1226" s="42">
        <v>678</v>
      </c>
      <c r="Y1226" s="51">
        <v>0</v>
      </c>
      <c r="Z1226" s="32" t="s">
        <v>95</v>
      </c>
      <c r="AA1226" s="50"/>
      <c r="AB1226" s="52"/>
      <c r="AC1226" s="48"/>
      <c r="AD1226" s="48"/>
      <c r="AE1226" s="48"/>
      <c r="AF1226" s="48"/>
    </row>
    <row r="1227" spans="1:32" s="36" customFormat="1" ht="14.4" x14ac:dyDescent="0.3">
      <c r="A1227" s="32" t="s">
        <v>95</v>
      </c>
      <c r="B1227" s="32" t="s">
        <v>95</v>
      </c>
      <c r="C1227" s="32" t="s">
        <v>95</v>
      </c>
      <c r="D1227" s="32" t="s">
        <v>95</v>
      </c>
      <c r="E1227" s="32" t="s">
        <v>95</v>
      </c>
      <c r="F1227" s="32" t="s">
        <v>95</v>
      </c>
      <c r="G1227" s="32" t="s">
        <v>95</v>
      </c>
      <c r="H1227" s="32" t="s">
        <v>95</v>
      </c>
      <c r="I1227" s="32" t="s">
        <v>95</v>
      </c>
      <c r="J1227" s="32" t="s">
        <v>95</v>
      </c>
      <c r="K1227" s="32" t="s">
        <v>95</v>
      </c>
      <c r="L1227" s="32" t="s">
        <v>95</v>
      </c>
      <c r="M1227" s="48">
        <v>750</v>
      </c>
      <c r="N1227" s="48">
        <v>1</v>
      </c>
      <c r="O1227" s="48" t="s">
        <v>629</v>
      </c>
      <c r="P1227" s="48">
        <v>2005</v>
      </c>
      <c r="Q1227" s="48">
        <v>2006</v>
      </c>
      <c r="R1227" s="49">
        <v>145</v>
      </c>
      <c r="S1227" s="48">
        <v>5</v>
      </c>
      <c r="T1227" s="50">
        <v>0</v>
      </c>
      <c r="U1227" s="48">
        <f t="shared" si="52"/>
        <v>0</v>
      </c>
      <c r="V1227" s="50">
        <f t="shared" si="53"/>
        <v>2</v>
      </c>
      <c r="W1227" s="42">
        <v>1211</v>
      </c>
      <c r="X1227" s="42">
        <v>1764</v>
      </c>
      <c r="Y1227" s="51">
        <v>0</v>
      </c>
      <c r="Z1227" s="32" t="s">
        <v>95</v>
      </c>
      <c r="AA1227" s="50"/>
      <c r="AB1227" s="52"/>
      <c r="AC1227" s="48"/>
      <c r="AD1227" s="48"/>
      <c r="AE1227" s="48"/>
      <c r="AF1227" s="48"/>
    </row>
    <row r="1228" spans="1:32" s="36" customFormat="1" ht="14.4" x14ac:dyDescent="0.3">
      <c r="A1228" s="32" t="s">
        <v>95</v>
      </c>
      <c r="B1228" s="32" t="s">
        <v>95</v>
      </c>
      <c r="C1228" s="32" t="s">
        <v>95</v>
      </c>
      <c r="D1228" s="32" t="s">
        <v>95</v>
      </c>
      <c r="E1228" s="32" t="s">
        <v>95</v>
      </c>
      <c r="F1228" s="32" t="s">
        <v>95</v>
      </c>
      <c r="G1228" s="32" t="s">
        <v>95</v>
      </c>
      <c r="H1228" s="32" t="s">
        <v>95</v>
      </c>
      <c r="I1228" s="32" t="s">
        <v>95</v>
      </c>
      <c r="J1228" s="32" t="s">
        <v>95</v>
      </c>
      <c r="K1228" s="32" t="s">
        <v>95</v>
      </c>
      <c r="L1228" s="32" t="s">
        <v>95</v>
      </c>
      <c r="M1228" s="48">
        <v>750</v>
      </c>
      <c r="N1228" s="48">
        <v>1</v>
      </c>
      <c r="O1228" s="48" t="s">
        <v>629</v>
      </c>
      <c r="P1228" s="48">
        <v>2005</v>
      </c>
      <c r="Q1228" s="48">
        <v>2006</v>
      </c>
      <c r="R1228" s="49">
        <v>121.37</v>
      </c>
      <c r="S1228" s="48">
        <v>5</v>
      </c>
      <c r="T1228" s="50">
        <v>0</v>
      </c>
      <c r="U1228" s="48">
        <f t="shared" si="52"/>
        <v>0</v>
      </c>
      <c r="V1228" s="50">
        <f t="shared" si="53"/>
        <v>2</v>
      </c>
      <c r="W1228" s="42">
        <v>1315</v>
      </c>
      <c r="X1228" s="42">
        <v>1729</v>
      </c>
      <c r="Y1228" s="51">
        <v>0</v>
      </c>
      <c r="Z1228" s="48" t="s">
        <v>789</v>
      </c>
      <c r="AA1228" s="50"/>
      <c r="AB1228" s="52"/>
      <c r="AC1228" s="48"/>
      <c r="AD1228" s="48"/>
      <c r="AE1228" s="48"/>
      <c r="AF1228" s="48"/>
    </row>
    <row r="1229" spans="1:32" s="36" customFormat="1" ht="14.4" x14ac:dyDescent="0.3">
      <c r="A1229" s="32" t="s">
        <v>95</v>
      </c>
      <c r="B1229" s="32" t="s">
        <v>95</v>
      </c>
      <c r="C1229" s="32" t="s">
        <v>95</v>
      </c>
      <c r="D1229" s="32" t="s">
        <v>95</v>
      </c>
      <c r="E1229" s="32" t="s">
        <v>95</v>
      </c>
      <c r="F1229" s="32" t="s">
        <v>95</v>
      </c>
      <c r="G1229" s="32" t="s">
        <v>95</v>
      </c>
      <c r="H1229" s="32" t="s">
        <v>95</v>
      </c>
      <c r="I1229" s="32" t="s">
        <v>95</v>
      </c>
      <c r="J1229" s="32" t="s">
        <v>95</v>
      </c>
      <c r="K1229" s="32" t="s">
        <v>95</v>
      </c>
      <c r="L1229" s="32" t="s">
        <v>95</v>
      </c>
      <c r="M1229" s="48">
        <v>750</v>
      </c>
      <c r="N1229" s="48">
        <v>1</v>
      </c>
      <c r="O1229" s="48" t="s">
        <v>629</v>
      </c>
      <c r="P1229" s="48">
        <v>2005</v>
      </c>
      <c r="Q1229" s="48">
        <v>2006</v>
      </c>
      <c r="R1229" s="49">
        <v>105</v>
      </c>
      <c r="S1229" s="48">
        <v>5</v>
      </c>
      <c r="T1229" s="50">
        <v>0</v>
      </c>
      <c r="U1229" s="48">
        <f t="shared" si="52"/>
        <v>0</v>
      </c>
      <c r="V1229" s="50">
        <f t="shared" si="53"/>
        <v>2</v>
      </c>
      <c r="W1229" s="42">
        <v>1312</v>
      </c>
      <c r="X1229" s="42">
        <v>1731</v>
      </c>
      <c r="Y1229" s="51">
        <v>0</v>
      </c>
      <c r="Z1229" s="48" t="s">
        <v>789</v>
      </c>
      <c r="AA1229" s="50"/>
      <c r="AB1229" s="52"/>
      <c r="AC1229" s="48"/>
      <c r="AD1229" s="48"/>
      <c r="AE1229" s="48"/>
      <c r="AF1229" s="48"/>
    </row>
    <row r="1230" spans="1:32" s="36" customFormat="1" ht="14.4" x14ac:dyDescent="0.3">
      <c r="A1230" s="32" t="s">
        <v>95</v>
      </c>
      <c r="B1230" s="32" t="s">
        <v>95</v>
      </c>
      <c r="C1230" s="32" t="s">
        <v>95</v>
      </c>
      <c r="D1230" s="32" t="s">
        <v>95</v>
      </c>
      <c r="E1230" s="32" t="s">
        <v>95</v>
      </c>
      <c r="F1230" s="32" t="s">
        <v>95</v>
      </c>
      <c r="G1230" s="32" t="s">
        <v>95</v>
      </c>
      <c r="H1230" s="32" t="s">
        <v>95</v>
      </c>
      <c r="I1230" s="32" t="s">
        <v>95</v>
      </c>
      <c r="J1230" s="32" t="s">
        <v>95</v>
      </c>
      <c r="K1230" s="32" t="s">
        <v>95</v>
      </c>
      <c r="L1230" s="32" t="s">
        <v>95</v>
      </c>
      <c r="M1230" s="48">
        <v>769</v>
      </c>
      <c r="N1230" s="48">
        <v>1</v>
      </c>
      <c r="O1230" s="48" t="s">
        <v>300</v>
      </c>
      <c r="P1230" s="48">
        <v>2005</v>
      </c>
      <c r="Q1230" s="48">
        <v>2006</v>
      </c>
      <c r="R1230" s="49">
        <v>385</v>
      </c>
      <c r="S1230" s="48">
        <v>10</v>
      </c>
      <c r="T1230" s="50">
        <v>1</v>
      </c>
      <c r="U1230" s="48">
        <f t="shared" si="52"/>
        <v>0</v>
      </c>
      <c r="V1230" s="50">
        <f t="shared" si="53"/>
        <v>4</v>
      </c>
      <c r="W1230" s="42">
        <v>1294</v>
      </c>
      <c r="X1230" s="42">
        <v>936</v>
      </c>
      <c r="Y1230" s="51">
        <v>0</v>
      </c>
      <c r="Z1230" s="48" t="s">
        <v>789</v>
      </c>
      <c r="AA1230" s="50"/>
      <c r="AB1230" s="52"/>
      <c r="AC1230" s="48"/>
      <c r="AD1230" s="48"/>
      <c r="AE1230" s="48"/>
      <c r="AF1230" s="48"/>
    </row>
    <row r="1231" spans="1:32" s="36" customFormat="1" ht="14.4" x14ac:dyDescent="0.3">
      <c r="A1231" s="32" t="s">
        <v>95</v>
      </c>
      <c r="B1231" s="32" t="s">
        <v>95</v>
      </c>
      <c r="C1231" s="32" t="s">
        <v>95</v>
      </c>
      <c r="D1231" s="32" t="s">
        <v>95</v>
      </c>
      <c r="E1231" s="32" t="s">
        <v>95</v>
      </c>
      <c r="F1231" s="32" t="s">
        <v>95</v>
      </c>
      <c r="G1231" s="32" t="s">
        <v>95</v>
      </c>
      <c r="H1231" s="32" t="s">
        <v>95</v>
      </c>
      <c r="I1231" s="32" t="s">
        <v>95</v>
      </c>
      <c r="J1231" s="32" t="s">
        <v>95</v>
      </c>
      <c r="K1231" s="32" t="s">
        <v>95</v>
      </c>
      <c r="L1231" s="32" t="s">
        <v>95</v>
      </c>
      <c r="M1231" s="48">
        <v>786</v>
      </c>
      <c r="N1231" s="48">
        <v>1</v>
      </c>
      <c r="O1231" s="48" t="s">
        <v>650</v>
      </c>
      <c r="P1231" s="48">
        <v>2005</v>
      </c>
      <c r="Q1231" s="48">
        <v>2006</v>
      </c>
      <c r="R1231" s="49">
        <v>373.01</v>
      </c>
      <c r="S1231" s="48">
        <v>10</v>
      </c>
      <c r="T1231" s="50">
        <v>0</v>
      </c>
      <c r="U1231" s="48">
        <f t="shared" si="52"/>
        <v>0</v>
      </c>
      <c r="V1231" s="50">
        <f t="shared" si="53"/>
        <v>4</v>
      </c>
      <c r="W1231" s="42">
        <v>278</v>
      </c>
      <c r="X1231" s="42">
        <v>333</v>
      </c>
      <c r="Y1231" s="51">
        <v>0</v>
      </c>
      <c r="Z1231" s="32" t="s">
        <v>95</v>
      </c>
      <c r="AA1231" s="50"/>
      <c r="AB1231" s="52"/>
      <c r="AC1231" s="48"/>
      <c r="AD1231" s="48"/>
      <c r="AE1231" s="48"/>
      <c r="AF1231" s="48"/>
    </row>
    <row r="1232" spans="1:32" s="36" customFormat="1" ht="14.4" x14ac:dyDescent="0.3">
      <c r="A1232" s="32" t="s">
        <v>95</v>
      </c>
      <c r="B1232" s="32" t="s">
        <v>95</v>
      </c>
      <c r="C1232" s="32" t="s">
        <v>95</v>
      </c>
      <c r="D1232" s="32" t="s">
        <v>95</v>
      </c>
      <c r="E1232" s="32" t="s">
        <v>95</v>
      </c>
      <c r="F1232" s="32" t="s">
        <v>95</v>
      </c>
      <c r="G1232" s="32" t="s">
        <v>95</v>
      </c>
      <c r="H1232" s="32" t="s">
        <v>95</v>
      </c>
      <c r="I1232" s="32" t="s">
        <v>95</v>
      </c>
      <c r="J1232" s="32" t="s">
        <v>95</v>
      </c>
      <c r="K1232" s="32" t="s">
        <v>95</v>
      </c>
      <c r="L1232" s="32" t="s">
        <v>95</v>
      </c>
      <c r="M1232" s="48">
        <v>811</v>
      </c>
      <c r="N1232" s="48">
        <v>1</v>
      </c>
      <c r="O1232" s="48" t="s">
        <v>569</v>
      </c>
      <c r="P1232" s="48">
        <v>2005</v>
      </c>
      <c r="Q1232" s="48">
        <v>2006</v>
      </c>
      <c r="R1232" s="49">
        <v>989</v>
      </c>
      <c r="S1232" s="48">
        <v>10</v>
      </c>
      <c r="T1232" s="50">
        <v>1</v>
      </c>
      <c r="U1232" s="48">
        <f t="shared" si="52"/>
        <v>0</v>
      </c>
      <c r="V1232" s="50">
        <f t="shared" si="53"/>
        <v>10</v>
      </c>
      <c r="W1232" s="42">
        <v>1011</v>
      </c>
      <c r="X1232" s="42">
        <v>906</v>
      </c>
      <c r="Y1232" s="51">
        <v>0</v>
      </c>
      <c r="Z1232" s="48" t="s">
        <v>780</v>
      </c>
      <c r="AA1232" s="50"/>
      <c r="AB1232" s="52"/>
      <c r="AC1232" s="48"/>
      <c r="AD1232" s="48"/>
      <c r="AE1232" s="48"/>
      <c r="AF1232" s="48"/>
    </row>
    <row r="1233" spans="1:32" s="36" customFormat="1" ht="14.4" x14ac:dyDescent="0.3">
      <c r="A1233" s="32" t="s">
        <v>95</v>
      </c>
      <c r="B1233" s="32" t="s">
        <v>95</v>
      </c>
      <c r="C1233" s="32" t="s">
        <v>95</v>
      </c>
      <c r="D1233" s="32" t="s">
        <v>95</v>
      </c>
      <c r="E1233" s="32" t="s">
        <v>95</v>
      </c>
      <c r="F1233" s="32" t="s">
        <v>95</v>
      </c>
      <c r="G1233" s="32" t="s">
        <v>95</v>
      </c>
      <c r="H1233" s="32" t="s">
        <v>95</v>
      </c>
      <c r="I1233" s="32" t="s">
        <v>95</v>
      </c>
      <c r="J1233" s="32" t="s">
        <v>95</v>
      </c>
      <c r="K1233" s="32" t="s">
        <v>95</v>
      </c>
      <c r="L1233" s="32" t="s">
        <v>95</v>
      </c>
      <c r="M1233" s="48">
        <v>831</v>
      </c>
      <c r="N1233" s="48">
        <v>1</v>
      </c>
      <c r="O1233" s="48" t="s">
        <v>354</v>
      </c>
      <c r="P1233" s="48">
        <v>2005</v>
      </c>
      <c r="Q1233" s="48">
        <v>2006</v>
      </c>
      <c r="R1233" s="49">
        <v>210.46</v>
      </c>
      <c r="S1233" s="48">
        <v>5</v>
      </c>
      <c r="T1233" s="50">
        <v>0</v>
      </c>
      <c r="U1233" s="48">
        <f t="shared" si="52"/>
        <v>0</v>
      </c>
      <c r="V1233" s="50">
        <f t="shared" si="53"/>
        <v>3</v>
      </c>
      <c r="W1233" s="42">
        <v>3576</v>
      </c>
      <c r="X1233" s="42">
        <v>5266</v>
      </c>
      <c r="Y1233" s="51">
        <v>0</v>
      </c>
      <c r="Z1233" s="32" t="s">
        <v>95</v>
      </c>
      <c r="AA1233" s="50"/>
      <c r="AB1233" s="52"/>
      <c r="AC1233" s="48"/>
      <c r="AD1233" s="48"/>
      <c r="AE1233" s="48"/>
      <c r="AF1233" s="48"/>
    </row>
    <row r="1234" spans="1:32" s="36" customFormat="1" ht="14.4" x14ac:dyDescent="0.3">
      <c r="A1234" s="32" t="s">
        <v>95</v>
      </c>
      <c r="B1234" s="32" t="s">
        <v>95</v>
      </c>
      <c r="C1234" s="32" t="s">
        <v>95</v>
      </c>
      <c r="D1234" s="32" t="s">
        <v>95</v>
      </c>
      <c r="E1234" s="32" t="s">
        <v>95</v>
      </c>
      <c r="F1234" s="32" t="s">
        <v>95</v>
      </c>
      <c r="G1234" s="32" t="s">
        <v>95</v>
      </c>
      <c r="H1234" s="32" t="s">
        <v>95</v>
      </c>
      <c r="I1234" s="32" t="s">
        <v>95</v>
      </c>
      <c r="J1234" s="32" t="s">
        <v>95</v>
      </c>
      <c r="K1234" s="32" t="s">
        <v>95</v>
      </c>
      <c r="L1234" s="32" t="s">
        <v>95</v>
      </c>
      <c r="M1234" s="48">
        <v>836</v>
      </c>
      <c r="N1234" s="48">
        <v>1</v>
      </c>
      <c r="O1234" s="48" t="s">
        <v>307</v>
      </c>
      <c r="P1234" s="48">
        <v>2005</v>
      </c>
      <c r="Q1234" s="48">
        <v>2006</v>
      </c>
      <c r="R1234" s="49">
        <v>474.11</v>
      </c>
      <c r="S1234" s="48">
        <v>10</v>
      </c>
      <c r="T1234" s="50">
        <v>1</v>
      </c>
      <c r="U1234" s="48">
        <f t="shared" si="52"/>
        <v>0</v>
      </c>
      <c r="V1234" s="50">
        <f t="shared" si="53"/>
        <v>5</v>
      </c>
      <c r="W1234" s="42">
        <v>176</v>
      </c>
      <c r="X1234" s="42">
        <v>77</v>
      </c>
      <c r="Y1234" s="51">
        <v>0</v>
      </c>
      <c r="Z1234" s="48" t="s">
        <v>780</v>
      </c>
      <c r="AA1234" s="50"/>
      <c r="AB1234" s="52"/>
      <c r="AC1234" s="48"/>
      <c r="AD1234" s="48"/>
      <c r="AE1234" s="48"/>
      <c r="AF1234" s="48"/>
    </row>
    <row r="1235" spans="1:32" s="36" customFormat="1" ht="14.4" x14ac:dyDescent="0.3">
      <c r="A1235" s="32" t="s">
        <v>95</v>
      </c>
      <c r="B1235" s="32" t="s">
        <v>95</v>
      </c>
      <c r="C1235" s="32" t="s">
        <v>95</v>
      </c>
      <c r="D1235" s="32" t="s">
        <v>95</v>
      </c>
      <c r="E1235" s="32" t="s">
        <v>95</v>
      </c>
      <c r="F1235" s="32" t="s">
        <v>95</v>
      </c>
      <c r="G1235" s="32" t="s">
        <v>95</v>
      </c>
      <c r="H1235" s="32" t="s">
        <v>95</v>
      </c>
      <c r="I1235" s="32" t="s">
        <v>95</v>
      </c>
      <c r="J1235" s="32" t="s">
        <v>95</v>
      </c>
      <c r="K1235" s="32" t="s">
        <v>95</v>
      </c>
      <c r="L1235" s="32" t="s">
        <v>95</v>
      </c>
      <c r="M1235" s="48">
        <v>837</v>
      </c>
      <c r="N1235" s="48">
        <v>1</v>
      </c>
      <c r="O1235" s="48" t="s">
        <v>234</v>
      </c>
      <c r="P1235" s="48">
        <v>2005</v>
      </c>
      <c r="Q1235" s="48">
        <v>2006</v>
      </c>
      <c r="R1235" s="49">
        <v>570.94000000000005</v>
      </c>
      <c r="S1235" s="48">
        <v>10</v>
      </c>
      <c r="T1235" s="50">
        <v>1</v>
      </c>
      <c r="U1235" s="48">
        <f t="shared" si="52"/>
        <v>0</v>
      </c>
      <c r="V1235" s="50">
        <f t="shared" si="53"/>
        <v>6</v>
      </c>
      <c r="W1235" s="42">
        <v>482</v>
      </c>
      <c r="X1235" s="42">
        <v>334</v>
      </c>
      <c r="Y1235" s="51">
        <v>0</v>
      </c>
      <c r="Z1235" s="48" t="s">
        <v>780</v>
      </c>
      <c r="AA1235" s="50"/>
      <c r="AB1235" s="52"/>
      <c r="AC1235" s="48"/>
      <c r="AD1235" s="48"/>
      <c r="AE1235" s="48"/>
      <c r="AF1235" s="48"/>
    </row>
    <row r="1236" spans="1:32" s="36" customFormat="1" ht="14.4" x14ac:dyDescent="0.3">
      <c r="A1236" s="32" t="s">
        <v>95</v>
      </c>
      <c r="B1236" s="32" t="s">
        <v>95</v>
      </c>
      <c r="C1236" s="32" t="s">
        <v>95</v>
      </c>
      <c r="D1236" s="32" t="s">
        <v>95</v>
      </c>
      <c r="E1236" s="32" t="s">
        <v>95</v>
      </c>
      <c r="F1236" s="32" t="s">
        <v>95</v>
      </c>
      <c r="G1236" s="32" t="s">
        <v>95</v>
      </c>
      <c r="H1236" s="32" t="s">
        <v>95</v>
      </c>
      <c r="I1236" s="32" t="s">
        <v>95</v>
      </c>
      <c r="J1236" s="32" t="s">
        <v>95</v>
      </c>
      <c r="K1236" s="32" t="s">
        <v>95</v>
      </c>
      <c r="L1236" s="32" t="s">
        <v>95</v>
      </c>
      <c r="M1236" s="48">
        <v>857</v>
      </c>
      <c r="N1236" s="48">
        <v>1</v>
      </c>
      <c r="O1236" s="48" t="s">
        <v>529</v>
      </c>
      <c r="P1236" s="48">
        <v>2005</v>
      </c>
      <c r="Q1236" s="48">
        <v>2006</v>
      </c>
      <c r="R1236" s="49">
        <v>315</v>
      </c>
      <c r="S1236" s="48">
        <v>10</v>
      </c>
      <c r="T1236" s="50">
        <v>1</v>
      </c>
      <c r="U1236" s="48">
        <f t="shared" si="52"/>
        <v>0</v>
      </c>
      <c r="V1236" s="50">
        <f t="shared" si="53"/>
        <v>4</v>
      </c>
      <c r="W1236" s="42">
        <v>396</v>
      </c>
      <c r="X1236" s="42">
        <v>390</v>
      </c>
      <c r="Y1236" s="51">
        <v>0</v>
      </c>
      <c r="Z1236" s="48" t="s">
        <v>780</v>
      </c>
      <c r="AA1236" s="50"/>
      <c r="AB1236" s="52"/>
      <c r="AC1236" s="48"/>
      <c r="AD1236" s="48"/>
      <c r="AE1236" s="48"/>
      <c r="AF1236" s="48"/>
    </row>
    <row r="1237" spans="1:32" s="36" customFormat="1" ht="14.4" x14ac:dyDescent="0.3">
      <c r="A1237" s="32" t="s">
        <v>95</v>
      </c>
      <c r="B1237" s="32" t="s">
        <v>95</v>
      </c>
      <c r="C1237" s="32" t="s">
        <v>95</v>
      </c>
      <c r="D1237" s="32" t="s">
        <v>95</v>
      </c>
      <c r="E1237" s="32" t="s">
        <v>95</v>
      </c>
      <c r="F1237" s="32" t="s">
        <v>95</v>
      </c>
      <c r="G1237" s="32" t="s">
        <v>95</v>
      </c>
      <c r="H1237" s="32" t="s">
        <v>95</v>
      </c>
      <c r="I1237" s="32" t="s">
        <v>95</v>
      </c>
      <c r="J1237" s="32" t="s">
        <v>95</v>
      </c>
      <c r="K1237" s="32" t="s">
        <v>95</v>
      </c>
      <c r="L1237" s="32" t="s">
        <v>95</v>
      </c>
      <c r="M1237" s="48">
        <v>861</v>
      </c>
      <c r="N1237" s="48">
        <v>1</v>
      </c>
      <c r="O1237" s="48" t="s">
        <v>510</v>
      </c>
      <c r="P1237" s="48">
        <v>2005</v>
      </c>
      <c r="Q1237" s="48">
        <v>2006</v>
      </c>
      <c r="R1237" s="49">
        <v>1065.6300000000001</v>
      </c>
      <c r="S1237" s="48">
        <v>6</v>
      </c>
      <c r="T1237" s="50">
        <v>1</v>
      </c>
      <c r="U1237" s="48">
        <f t="shared" si="52"/>
        <v>0</v>
      </c>
      <c r="V1237" s="50">
        <f t="shared" si="53"/>
        <v>10</v>
      </c>
      <c r="W1237" s="42">
        <v>6587</v>
      </c>
      <c r="X1237" s="42">
        <v>5756</v>
      </c>
      <c r="Y1237" s="51">
        <v>0</v>
      </c>
      <c r="Z1237" s="32" t="s">
        <v>95</v>
      </c>
      <c r="AA1237" s="50"/>
      <c r="AB1237" s="52"/>
      <c r="AC1237" s="48"/>
      <c r="AD1237" s="48"/>
      <c r="AE1237" s="48"/>
      <c r="AF1237" s="48"/>
    </row>
    <row r="1238" spans="1:32" s="36" customFormat="1" ht="14.4" x14ac:dyDescent="0.3">
      <c r="A1238" s="32" t="s">
        <v>95</v>
      </c>
      <c r="B1238" s="32" t="s">
        <v>95</v>
      </c>
      <c r="C1238" s="32" t="s">
        <v>95</v>
      </c>
      <c r="D1238" s="32" t="s">
        <v>95</v>
      </c>
      <c r="E1238" s="32" t="s">
        <v>95</v>
      </c>
      <c r="F1238" s="32" t="s">
        <v>95</v>
      </c>
      <c r="G1238" s="32" t="s">
        <v>95</v>
      </c>
      <c r="H1238" s="32" t="s">
        <v>95</v>
      </c>
      <c r="I1238" s="32" t="s">
        <v>95</v>
      </c>
      <c r="J1238" s="32" t="s">
        <v>95</v>
      </c>
      <c r="K1238" s="32" t="s">
        <v>95</v>
      </c>
      <c r="L1238" s="32" t="s">
        <v>95</v>
      </c>
      <c r="M1238" s="48">
        <v>883</v>
      </c>
      <c r="N1238" s="48">
        <v>1</v>
      </c>
      <c r="O1238" s="48" t="s">
        <v>361</v>
      </c>
      <c r="P1238" s="48">
        <v>2005</v>
      </c>
      <c r="Q1238" s="48">
        <v>2006</v>
      </c>
      <c r="R1238" s="49">
        <v>597</v>
      </c>
      <c r="S1238" s="48">
        <v>5</v>
      </c>
      <c r="T1238" s="50">
        <v>0</v>
      </c>
      <c r="U1238" s="48">
        <f t="shared" si="52"/>
        <v>0</v>
      </c>
      <c r="V1238" s="50">
        <f t="shared" si="53"/>
        <v>6</v>
      </c>
      <c r="W1238" s="42">
        <v>1428</v>
      </c>
      <c r="X1238" s="42">
        <v>1588</v>
      </c>
      <c r="Y1238" s="51">
        <v>1</v>
      </c>
      <c r="Z1238" s="48" t="s">
        <v>780</v>
      </c>
      <c r="AA1238" s="50"/>
      <c r="AB1238" s="52"/>
      <c r="AC1238" s="48"/>
      <c r="AD1238" s="48"/>
      <c r="AE1238" s="48"/>
      <c r="AF1238" s="48"/>
    </row>
    <row r="1239" spans="1:32" s="36" customFormat="1" ht="14.4" x14ac:dyDescent="0.3">
      <c r="A1239" s="32" t="s">
        <v>95</v>
      </c>
      <c r="B1239" s="32" t="s">
        <v>95</v>
      </c>
      <c r="C1239" s="32" t="s">
        <v>95</v>
      </c>
      <c r="D1239" s="32" t="s">
        <v>95</v>
      </c>
      <c r="E1239" s="32" t="s">
        <v>95</v>
      </c>
      <c r="F1239" s="32" t="s">
        <v>95</v>
      </c>
      <c r="G1239" s="32" t="s">
        <v>95</v>
      </c>
      <c r="H1239" s="32" t="s">
        <v>95</v>
      </c>
      <c r="I1239" s="32" t="s">
        <v>95</v>
      </c>
      <c r="J1239" s="32" t="s">
        <v>95</v>
      </c>
      <c r="K1239" s="32" t="s">
        <v>95</v>
      </c>
      <c r="L1239" s="32" t="s">
        <v>95</v>
      </c>
      <c r="M1239" s="48">
        <v>914</v>
      </c>
      <c r="N1239" s="48">
        <v>1</v>
      </c>
      <c r="O1239" s="48" t="s">
        <v>651</v>
      </c>
      <c r="P1239" s="48">
        <v>2005</v>
      </c>
      <c r="Q1239" s="48">
        <v>2006</v>
      </c>
      <c r="R1239" s="49">
        <v>1700</v>
      </c>
      <c r="S1239" s="48">
        <v>5</v>
      </c>
      <c r="T1239" s="50">
        <v>1</v>
      </c>
      <c r="U1239" s="48">
        <f t="shared" si="52"/>
        <v>0</v>
      </c>
      <c r="V1239" s="50">
        <f t="shared" si="53"/>
        <v>10</v>
      </c>
      <c r="W1239" s="42">
        <v>362</v>
      </c>
      <c r="X1239" s="42">
        <v>130</v>
      </c>
      <c r="Y1239" s="51">
        <v>0</v>
      </c>
      <c r="Z1239" s="48" t="s">
        <v>217</v>
      </c>
      <c r="AA1239" s="50"/>
      <c r="AB1239" s="52"/>
      <c r="AC1239" s="48"/>
      <c r="AD1239" s="48"/>
      <c r="AE1239" s="48"/>
      <c r="AF1239" s="48"/>
    </row>
    <row r="1240" spans="1:32" s="36" customFormat="1" ht="14.4" x14ac:dyDescent="0.3">
      <c r="A1240" s="32" t="s">
        <v>95</v>
      </c>
      <c r="B1240" s="32" t="s">
        <v>95</v>
      </c>
      <c r="C1240" s="32" t="s">
        <v>95</v>
      </c>
      <c r="D1240" s="32" t="s">
        <v>95</v>
      </c>
      <c r="E1240" s="32" t="s">
        <v>95</v>
      </c>
      <c r="F1240" s="32" t="s">
        <v>95</v>
      </c>
      <c r="G1240" s="32" t="s">
        <v>95</v>
      </c>
      <c r="H1240" s="32" t="s">
        <v>95</v>
      </c>
      <c r="I1240" s="32" t="s">
        <v>95</v>
      </c>
      <c r="J1240" s="32" t="s">
        <v>95</v>
      </c>
      <c r="K1240" s="32" t="s">
        <v>95</v>
      </c>
      <c r="L1240" s="32" t="s">
        <v>95</v>
      </c>
      <c r="M1240" s="48">
        <v>2071</v>
      </c>
      <c r="N1240" s="48">
        <v>1</v>
      </c>
      <c r="O1240" s="48" t="s">
        <v>605</v>
      </c>
      <c r="P1240" s="48">
        <v>2005</v>
      </c>
      <c r="Q1240" s="48">
        <v>2006</v>
      </c>
      <c r="R1240" s="49">
        <v>319.49</v>
      </c>
      <c r="S1240" s="48">
        <v>10</v>
      </c>
      <c r="T1240" s="50">
        <v>1</v>
      </c>
      <c r="U1240" s="48">
        <f t="shared" si="52"/>
        <v>0</v>
      </c>
      <c r="V1240" s="50">
        <f t="shared" si="53"/>
        <v>4</v>
      </c>
      <c r="W1240" s="42">
        <v>855</v>
      </c>
      <c r="X1240" s="42">
        <v>620</v>
      </c>
      <c r="Y1240" s="51">
        <v>0</v>
      </c>
      <c r="Z1240" s="32" t="s">
        <v>95</v>
      </c>
      <c r="AA1240" s="50"/>
      <c r="AB1240" s="52"/>
      <c r="AC1240" s="48"/>
      <c r="AD1240" s="48"/>
      <c r="AE1240" s="48"/>
      <c r="AF1240" s="48"/>
    </row>
    <row r="1241" spans="1:32" s="36" customFormat="1" ht="14.4" x14ac:dyDescent="0.3">
      <c r="A1241" s="32" t="s">
        <v>95</v>
      </c>
      <c r="B1241" s="32" t="s">
        <v>95</v>
      </c>
      <c r="C1241" s="32" t="s">
        <v>95</v>
      </c>
      <c r="D1241" s="32" t="s">
        <v>95</v>
      </c>
      <c r="E1241" s="32" t="s">
        <v>95</v>
      </c>
      <c r="F1241" s="32" t="s">
        <v>95</v>
      </c>
      <c r="G1241" s="32" t="s">
        <v>95</v>
      </c>
      <c r="H1241" s="32" t="s">
        <v>95</v>
      </c>
      <c r="I1241" s="32" t="s">
        <v>95</v>
      </c>
      <c r="J1241" s="32" t="s">
        <v>95</v>
      </c>
      <c r="K1241" s="32" t="s">
        <v>95</v>
      </c>
      <c r="L1241" s="32" t="s">
        <v>95</v>
      </c>
      <c r="M1241" s="48">
        <v>2174</v>
      </c>
      <c r="N1241" s="48">
        <v>1</v>
      </c>
      <c r="O1241" s="48" t="s">
        <v>652</v>
      </c>
      <c r="P1241" s="48">
        <v>2005</v>
      </c>
      <c r="Q1241" s="48">
        <v>2006</v>
      </c>
      <c r="R1241" s="49">
        <v>600</v>
      </c>
      <c r="S1241" s="48">
        <v>10</v>
      </c>
      <c r="T1241" s="50">
        <v>0</v>
      </c>
      <c r="U1241" s="48">
        <f t="shared" si="52"/>
        <v>0</v>
      </c>
      <c r="V1241" s="50">
        <f t="shared" si="53"/>
        <v>7</v>
      </c>
      <c r="W1241" s="42">
        <v>782</v>
      </c>
      <c r="X1241" s="42">
        <v>1116</v>
      </c>
      <c r="Y1241" s="51">
        <v>0</v>
      </c>
      <c r="Z1241" s="48" t="s">
        <v>1</v>
      </c>
      <c r="AA1241" s="50"/>
      <c r="AB1241" s="52"/>
      <c r="AC1241" s="48"/>
      <c r="AD1241" s="48"/>
      <c r="AE1241" s="48"/>
      <c r="AF1241" s="48"/>
    </row>
    <row r="1242" spans="1:32" s="36" customFormat="1" ht="14.4" x14ac:dyDescent="0.3">
      <c r="A1242" s="32" t="s">
        <v>95</v>
      </c>
      <c r="B1242" s="32" t="s">
        <v>95</v>
      </c>
      <c r="C1242" s="32" t="s">
        <v>95</v>
      </c>
      <c r="D1242" s="32" t="s">
        <v>95</v>
      </c>
      <c r="E1242" s="32" t="s">
        <v>95</v>
      </c>
      <c r="F1242" s="32" t="s">
        <v>95</v>
      </c>
      <c r="G1242" s="32" t="s">
        <v>95</v>
      </c>
      <c r="H1242" s="32" t="s">
        <v>95</v>
      </c>
      <c r="I1242" s="32" t="s">
        <v>95</v>
      </c>
      <c r="J1242" s="32" t="s">
        <v>95</v>
      </c>
      <c r="K1242" s="32" t="s">
        <v>95</v>
      </c>
      <c r="L1242" s="32" t="s">
        <v>95</v>
      </c>
      <c r="M1242" s="48">
        <v>2180</v>
      </c>
      <c r="N1242" s="48">
        <v>1</v>
      </c>
      <c r="O1242" s="48" t="s">
        <v>3</v>
      </c>
      <c r="P1242" s="48">
        <v>2005</v>
      </c>
      <c r="Q1242" s="48">
        <v>2006</v>
      </c>
      <c r="R1242" s="49">
        <v>270</v>
      </c>
      <c r="S1242" s="48">
        <v>10</v>
      </c>
      <c r="T1242" s="50">
        <v>1</v>
      </c>
      <c r="U1242" s="48">
        <f t="shared" si="52"/>
        <v>0</v>
      </c>
      <c r="V1242" s="50">
        <f t="shared" si="53"/>
        <v>3</v>
      </c>
      <c r="W1242" s="42">
        <v>589</v>
      </c>
      <c r="X1242" s="42">
        <v>58</v>
      </c>
      <c r="Y1242" s="51">
        <v>0</v>
      </c>
      <c r="Z1242" s="32" t="s">
        <v>95</v>
      </c>
      <c r="AA1242" s="50"/>
      <c r="AB1242" s="52"/>
      <c r="AC1242" s="48"/>
      <c r="AD1242" s="48"/>
      <c r="AE1242" s="48"/>
      <c r="AF1242" s="48"/>
    </row>
    <row r="1243" spans="1:32" s="36" customFormat="1" ht="14.4" x14ac:dyDescent="0.3">
      <c r="A1243" s="32" t="s">
        <v>95</v>
      </c>
      <c r="B1243" s="32" t="s">
        <v>95</v>
      </c>
      <c r="C1243" s="32" t="s">
        <v>95</v>
      </c>
      <c r="D1243" s="32" t="s">
        <v>95</v>
      </c>
      <c r="E1243" s="32" t="s">
        <v>95</v>
      </c>
      <c r="F1243" s="32" t="s">
        <v>95</v>
      </c>
      <c r="G1243" s="32" t="s">
        <v>95</v>
      </c>
      <c r="H1243" s="32" t="s">
        <v>95</v>
      </c>
      <c r="I1243" s="32" t="s">
        <v>95</v>
      </c>
      <c r="J1243" s="32" t="s">
        <v>95</v>
      </c>
      <c r="K1243" s="32" t="s">
        <v>95</v>
      </c>
      <c r="L1243" s="32" t="s">
        <v>95</v>
      </c>
      <c r="M1243" s="48">
        <v>2184</v>
      </c>
      <c r="N1243" s="48">
        <v>1</v>
      </c>
      <c r="O1243" s="48" t="s">
        <v>582</v>
      </c>
      <c r="P1243" s="48">
        <v>2005</v>
      </c>
      <c r="Q1243" s="48">
        <v>2006</v>
      </c>
      <c r="R1243" s="49">
        <v>700</v>
      </c>
      <c r="S1243" s="48">
        <v>10</v>
      </c>
      <c r="T1243" s="50">
        <v>1</v>
      </c>
      <c r="U1243" s="48">
        <f t="shared" si="52"/>
        <v>0</v>
      </c>
      <c r="V1243" s="50">
        <f t="shared" si="53"/>
        <v>8</v>
      </c>
      <c r="W1243" s="42">
        <v>1194</v>
      </c>
      <c r="X1243" s="42">
        <v>850</v>
      </c>
      <c r="Y1243" s="51">
        <v>0</v>
      </c>
      <c r="Z1243" s="32" t="s">
        <v>95</v>
      </c>
      <c r="AA1243" s="50"/>
      <c r="AB1243" s="52"/>
      <c r="AC1243" s="48"/>
      <c r="AD1243" s="48"/>
      <c r="AE1243" s="48"/>
      <c r="AF1243" s="48"/>
    </row>
    <row r="1244" spans="1:32" s="36" customFormat="1" ht="14.4" x14ac:dyDescent="0.3">
      <c r="A1244" s="32" t="s">
        <v>95</v>
      </c>
      <c r="B1244" s="32" t="s">
        <v>95</v>
      </c>
      <c r="C1244" s="32" t="s">
        <v>95</v>
      </c>
      <c r="D1244" s="32" t="s">
        <v>95</v>
      </c>
      <c r="E1244" s="32" t="s">
        <v>95</v>
      </c>
      <c r="F1244" s="32" t="s">
        <v>95</v>
      </c>
      <c r="G1244" s="32" t="s">
        <v>95</v>
      </c>
      <c r="H1244" s="32" t="s">
        <v>95</v>
      </c>
      <c r="I1244" s="32" t="s">
        <v>95</v>
      </c>
      <c r="J1244" s="32" t="s">
        <v>95</v>
      </c>
      <c r="K1244" s="32" t="s">
        <v>95</v>
      </c>
      <c r="L1244" s="32" t="s">
        <v>95</v>
      </c>
      <c r="M1244" s="48">
        <v>2198</v>
      </c>
      <c r="N1244" s="48">
        <v>1</v>
      </c>
      <c r="O1244" s="48" t="s">
        <v>653</v>
      </c>
      <c r="P1244" s="48">
        <v>2005</v>
      </c>
      <c r="Q1244" s="48">
        <v>2006</v>
      </c>
      <c r="R1244" s="49">
        <v>475</v>
      </c>
      <c r="S1244" s="48">
        <v>10</v>
      </c>
      <c r="T1244" s="50">
        <v>1</v>
      </c>
      <c r="U1244" s="48">
        <f t="shared" si="52"/>
        <v>0</v>
      </c>
      <c r="V1244" s="50">
        <f t="shared" si="53"/>
        <v>5</v>
      </c>
      <c r="W1244" s="42">
        <v>605</v>
      </c>
      <c r="X1244" s="42">
        <v>565</v>
      </c>
      <c r="Y1244" s="51">
        <v>0</v>
      </c>
      <c r="Z1244" s="32" t="s">
        <v>95</v>
      </c>
      <c r="AA1244" s="50"/>
      <c r="AB1244" s="52"/>
      <c r="AC1244" s="48"/>
      <c r="AD1244" s="48"/>
      <c r="AE1244" s="48"/>
      <c r="AF1244" s="48"/>
    </row>
    <row r="1245" spans="1:32" s="36" customFormat="1" ht="14.4" x14ac:dyDescent="0.3">
      <c r="A1245" s="32" t="s">
        <v>95</v>
      </c>
      <c r="B1245" s="32" t="s">
        <v>95</v>
      </c>
      <c r="C1245" s="32" t="s">
        <v>95</v>
      </c>
      <c r="D1245" s="32" t="s">
        <v>95</v>
      </c>
      <c r="E1245" s="32" t="s">
        <v>95</v>
      </c>
      <c r="F1245" s="32" t="s">
        <v>95</v>
      </c>
      <c r="G1245" s="32" t="s">
        <v>95</v>
      </c>
      <c r="H1245" s="32" t="s">
        <v>95</v>
      </c>
      <c r="I1245" s="32" t="s">
        <v>95</v>
      </c>
      <c r="J1245" s="32" t="s">
        <v>95</v>
      </c>
      <c r="K1245" s="32" t="s">
        <v>95</v>
      </c>
      <c r="L1245" s="32" t="s">
        <v>95</v>
      </c>
      <c r="M1245" s="48">
        <v>2310</v>
      </c>
      <c r="N1245" s="48">
        <v>1</v>
      </c>
      <c r="O1245" s="48" t="s">
        <v>481</v>
      </c>
      <c r="P1245" s="48">
        <v>2005</v>
      </c>
      <c r="Q1245" s="48">
        <v>2006</v>
      </c>
      <c r="R1245" s="49">
        <v>348.29</v>
      </c>
      <c r="S1245" s="48">
        <v>7</v>
      </c>
      <c r="T1245" s="50">
        <v>1</v>
      </c>
      <c r="U1245" s="48">
        <f t="shared" si="52"/>
        <v>0</v>
      </c>
      <c r="V1245" s="50">
        <f t="shared" si="53"/>
        <v>4</v>
      </c>
      <c r="W1245" s="42">
        <v>1157</v>
      </c>
      <c r="X1245" s="42">
        <v>507</v>
      </c>
      <c r="Y1245" s="51">
        <v>0</v>
      </c>
      <c r="Z1245" s="32" t="s">
        <v>95</v>
      </c>
      <c r="AA1245" s="50"/>
      <c r="AB1245" s="52"/>
      <c r="AC1245" s="48"/>
      <c r="AD1245" s="48"/>
      <c r="AE1245" s="48"/>
      <c r="AF1245" s="48"/>
    </row>
    <row r="1246" spans="1:32" s="36" customFormat="1" ht="14.4" x14ac:dyDescent="0.3">
      <c r="A1246" s="32" t="s">
        <v>95</v>
      </c>
      <c r="B1246" s="32" t="s">
        <v>95</v>
      </c>
      <c r="C1246" s="32" t="s">
        <v>95</v>
      </c>
      <c r="D1246" s="32" t="s">
        <v>95</v>
      </c>
      <c r="E1246" s="32" t="s">
        <v>95</v>
      </c>
      <c r="F1246" s="32" t="s">
        <v>95</v>
      </c>
      <c r="G1246" s="32" t="s">
        <v>95</v>
      </c>
      <c r="H1246" s="32" t="s">
        <v>95</v>
      </c>
      <c r="I1246" s="32" t="s">
        <v>95</v>
      </c>
      <c r="J1246" s="32" t="s">
        <v>95</v>
      </c>
      <c r="K1246" s="32" t="s">
        <v>95</v>
      </c>
      <c r="L1246" s="32" t="s">
        <v>95</v>
      </c>
      <c r="M1246" s="48">
        <v>2310</v>
      </c>
      <c r="N1246" s="48">
        <v>1</v>
      </c>
      <c r="O1246" s="48" t="s">
        <v>481</v>
      </c>
      <c r="P1246" s="48">
        <v>2005</v>
      </c>
      <c r="Q1246" s="48">
        <v>2006</v>
      </c>
      <c r="R1246" s="49">
        <v>50</v>
      </c>
      <c r="S1246" s="48">
        <v>7</v>
      </c>
      <c r="T1246" s="50">
        <v>1</v>
      </c>
      <c r="U1246" s="48">
        <f t="shared" si="52"/>
        <v>0</v>
      </c>
      <c r="V1246" s="50">
        <f t="shared" si="53"/>
        <v>1</v>
      </c>
      <c r="W1246" s="42">
        <v>1111</v>
      </c>
      <c r="X1246" s="42">
        <v>547</v>
      </c>
      <c r="Y1246" s="51">
        <v>0</v>
      </c>
      <c r="Z1246" s="48" t="s">
        <v>808</v>
      </c>
      <c r="AA1246" s="50"/>
      <c r="AB1246" s="52"/>
      <c r="AC1246" s="48"/>
      <c r="AD1246" s="48"/>
      <c r="AE1246" s="48"/>
      <c r="AF1246" s="48"/>
    </row>
    <row r="1247" spans="1:32" s="36" customFormat="1" ht="14.4" x14ac:dyDescent="0.3">
      <c r="A1247" s="32" t="s">
        <v>95</v>
      </c>
      <c r="B1247" s="32" t="s">
        <v>95</v>
      </c>
      <c r="C1247" s="32" t="s">
        <v>95</v>
      </c>
      <c r="D1247" s="32" t="s">
        <v>95</v>
      </c>
      <c r="E1247" s="32" t="s">
        <v>95</v>
      </c>
      <c r="F1247" s="32" t="s">
        <v>95</v>
      </c>
      <c r="G1247" s="32" t="s">
        <v>95</v>
      </c>
      <c r="H1247" s="32" t="s">
        <v>95</v>
      </c>
      <c r="I1247" s="32" t="s">
        <v>95</v>
      </c>
      <c r="J1247" s="32" t="s">
        <v>95</v>
      </c>
      <c r="K1247" s="32" t="s">
        <v>95</v>
      </c>
      <c r="L1247" s="32" t="s">
        <v>95</v>
      </c>
      <c r="M1247" s="48">
        <v>2311</v>
      </c>
      <c r="N1247" s="48">
        <v>1</v>
      </c>
      <c r="O1247" s="48" t="s">
        <v>631</v>
      </c>
      <c r="P1247" s="48">
        <v>2005</v>
      </c>
      <c r="Q1247" s="48">
        <v>2006</v>
      </c>
      <c r="R1247" s="49">
        <v>600</v>
      </c>
      <c r="S1247" s="48">
        <v>10</v>
      </c>
      <c r="T1247" s="50">
        <v>1</v>
      </c>
      <c r="U1247" s="48">
        <f t="shared" si="52"/>
        <v>0</v>
      </c>
      <c r="V1247" s="50">
        <f t="shared" si="53"/>
        <v>7</v>
      </c>
      <c r="W1247" s="42">
        <v>574</v>
      </c>
      <c r="X1247" s="42">
        <v>342</v>
      </c>
      <c r="Y1247" s="51">
        <v>0</v>
      </c>
      <c r="Z1247" s="48" t="s">
        <v>789</v>
      </c>
      <c r="AA1247" s="50"/>
      <c r="AB1247" s="52"/>
      <c r="AC1247" s="48"/>
      <c r="AD1247" s="48"/>
      <c r="AE1247" s="48"/>
      <c r="AF1247" s="48"/>
    </row>
    <row r="1248" spans="1:32" s="36" customFormat="1" ht="14.4" x14ac:dyDescent="0.3">
      <c r="A1248" s="32" t="s">
        <v>95</v>
      </c>
      <c r="B1248" s="32" t="s">
        <v>95</v>
      </c>
      <c r="C1248" s="32" t="s">
        <v>95</v>
      </c>
      <c r="D1248" s="32" t="s">
        <v>95</v>
      </c>
      <c r="E1248" s="32" t="s">
        <v>95</v>
      </c>
      <c r="F1248" s="32" t="s">
        <v>95</v>
      </c>
      <c r="G1248" s="32" t="s">
        <v>95</v>
      </c>
      <c r="H1248" s="32" t="s">
        <v>95</v>
      </c>
      <c r="I1248" s="32" t="s">
        <v>95</v>
      </c>
      <c r="J1248" s="32" t="s">
        <v>95</v>
      </c>
      <c r="K1248" s="32" t="s">
        <v>95</v>
      </c>
      <c r="L1248" s="32" t="s">
        <v>95</v>
      </c>
      <c r="M1248" s="48">
        <v>2342</v>
      </c>
      <c r="N1248" s="48">
        <v>1</v>
      </c>
      <c r="O1248" s="48" t="s">
        <v>443</v>
      </c>
      <c r="P1248" s="48">
        <v>2005</v>
      </c>
      <c r="Q1248" s="48">
        <v>2006</v>
      </c>
      <c r="R1248" s="49">
        <v>524.58000000000004</v>
      </c>
      <c r="S1248" s="48">
        <v>5</v>
      </c>
      <c r="T1248" s="50">
        <v>0</v>
      </c>
      <c r="U1248" s="48">
        <f t="shared" si="52"/>
        <v>0</v>
      </c>
      <c r="V1248" s="50">
        <f t="shared" si="53"/>
        <v>6</v>
      </c>
      <c r="W1248" s="42">
        <v>671</v>
      </c>
      <c r="X1248" s="42">
        <v>688</v>
      </c>
      <c r="Y1248" s="51">
        <v>0</v>
      </c>
      <c r="Z1248" s="32" t="s">
        <v>95</v>
      </c>
      <c r="AA1248" s="50"/>
      <c r="AB1248" s="52"/>
      <c r="AC1248" s="48"/>
      <c r="AD1248" s="48"/>
      <c r="AE1248" s="48"/>
      <c r="AF1248" s="48"/>
    </row>
    <row r="1249" spans="1:32" s="36" customFormat="1" ht="14.4" x14ac:dyDescent="0.3">
      <c r="A1249" s="32" t="s">
        <v>95</v>
      </c>
      <c r="B1249" s="32" t="s">
        <v>95</v>
      </c>
      <c r="C1249" s="32" t="s">
        <v>95</v>
      </c>
      <c r="D1249" s="32" t="s">
        <v>95</v>
      </c>
      <c r="E1249" s="32" t="s">
        <v>95</v>
      </c>
      <c r="F1249" s="32" t="s">
        <v>95</v>
      </c>
      <c r="G1249" s="32" t="s">
        <v>95</v>
      </c>
      <c r="H1249" s="32" t="s">
        <v>95</v>
      </c>
      <c r="I1249" s="32" t="s">
        <v>95</v>
      </c>
      <c r="J1249" s="32" t="s">
        <v>95</v>
      </c>
      <c r="K1249" s="32" t="s">
        <v>95</v>
      </c>
      <c r="L1249" s="32" t="s">
        <v>95</v>
      </c>
      <c r="M1249" s="48">
        <v>2396</v>
      </c>
      <c r="N1249" s="48">
        <v>1</v>
      </c>
      <c r="O1249" s="48" t="s">
        <v>8</v>
      </c>
      <c r="P1249" s="48">
        <v>2005</v>
      </c>
      <c r="Q1249" s="48">
        <v>2006</v>
      </c>
      <c r="R1249" s="49">
        <v>450</v>
      </c>
      <c r="S1249" s="48">
        <v>7</v>
      </c>
      <c r="T1249" s="50">
        <v>0</v>
      </c>
      <c r="U1249" s="48">
        <f t="shared" si="52"/>
        <v>0</v>
      </c>
      <c r="V1249" s="50">
        <f t="shared" si="53"/>
        <v>5</v>
      </c>
      <c r="W1249" s="42">
        <v>802</v>
      </c>
      <c r="X1249" s="42">
        <v>1253</v>
      </c>
      <c r="Y1249" s="51">
        <v>0</v>
      </c>
      <c r="Z1249" s="48" t="s">
        <v>780</v>
      </c>
      <c r="AA1249" s="50"/>
      <c r="AB1249" s="52"/>
      <c r="AC1249" s="48"/>
      <c r="AD1249" s="48"/>
      <c r="AE1249" s="48"/>
      <c r="AF1249" s="48"/>
    </row>
    <row r="1250" spans="1:32" s="36" customFormat="1" ht="14.4" x14ac:dyDescent="0.3">
      <c r="A1250" s="32" t="s">
        <v>95</v>
      </c>
      <c r="B1250" s="32" t="s">
        <v>95</v>
      </c>
      <c r="C1250" s="32" t="s">
        <v>95</v>
      </c>
      <c r="D1250" s="32" t="s">
        <v>95</v>
      </c>
      <c r="E1250" s="32" t="s">
        <v>95</v>
      </c>
      <c r="F1250" s="32" t="s">
        <v>95</v>
      </c>
      <c r="G1250" s="32" t="s">
        <v>95</v>
      </c>
      <c r="H1250" s="32" t="s">
        <v>95</v>
      </c>
      <c r="I1250" s="32" t="s">
        <v>95</v>
      </c>
      <c r="J1250" s="32" t="s">
        <v>95</v>
      </c>
      <c r="K1250" s="32" t="s">
        <v>95</v>
      </c>
      <c r="L1250" s="32" t="s">
        <v>95</v>
      </c>
      <c r="M1250" s="48">
        <v>2448</v>
      </c>
      <c r="N1250" s="48">
        <v>1</v>
      </c>
      <c r="O1250" s="48" t="s">
        <v>654</v>
      </c>
      <c r="P1250" s="48">
        <v>2005</v>
      </c>
      <c r="Q1250" s="48">
        <v>2006</v>
      </c>
      <c r="R1250" s="49">
        <v>700</v>
      </c>
      <c r="S1250" s="48">
        <v>10</v>
      </c>
      <c r="T1250" s="50">
        <v>1</v>
      </c>
      <c r="U1250" s="48">
        <f t="shared" si="52"/>
        <v>0</v>
      </c>
      <c r="V1250" s="50">
        <f t="shared" si="53"/>
        <v>8</v>
      </c>
      <c r="W1250" s="42">
        <v>719</v>
      </c>
      <c r="X1250" s="42">
        <v>432</v>
      </c>
      <c r="Y1250" s="51">
        <v>0</v>
      </c>
      <c r="Z1250" s="48" t="s">
        <v>217</v>
      </c>
      <c r="AA1250" s="50"/>
      <c r="AB1250" s="52"/>
      <c r="AC1250" s="48"/>
      <c r="AD1250" s="48"/>
      <c r="AE1250" s="48"/>
      <c r="AF1250" s="48"/>
    </row>
    <row r="1251" spans="1:32" s="36" customFormat="1" ht="14.4" x14ac:dyDescent="0.3">
      <c r="A1251" s="32" t="s">
        <v>95</v>
      </c>
      <c r="B1251" s="32" t="s">
        <v>95</v>
      </c>
      <c r="C1251" s="32" t="s">
        <v>95</v>
      </c>
      <c r="D1251" s="32" t="s">
        <v>95</v>
      </c>
      <c r="E1251" s="32" t="s">
        <v>95</v>
      </c>
      <c r="F1251" s="32" t="s">
        <v>95</v>
      </c>
      <c r="G1251" s="32" t="s">
        <v>95</v>
      </c>
      <c r="H1251" s="32" t="s">
        <v>95</v>
      </c>
      <c r="I1251" s="32" t="s">
        <v>95</v>
      </c>
      <c r="J1251" s="32" t="s">
        <v>95</v>
      </c>
      <c r="K1251" s="32" t="s">
        <v>95</v>
      </c>
      <c r="L1251" s="32" t="s">
        <v>95</v>
      </c>
      <c r="M1251" s="48">
        <v>2527</v>
      </c>
      <c r="N1251" s="48">
        <v>1</v>
      </c>
      <c r="O1251" s="48" t="s">
        <v>632</v>
      </c>
      <c r="P1251" s="48">
        <v>2005</v>
      </c>
      <c r="Q1251" s="48">
        <v>2006</v>
      </c>
      <c r="R1251" s="49">
        <v>900</v>
      </c>
      <c r="S1251" s="48">
        <v>10</v>
      </c>
      <c r="T1251" s="50">
        <v>1</v>
      </c>
      <c r="U1251" s="48">
        <f t="shared" si="52"/>
        <v>0</v>
      </c>
      <c r="V1251" s="50">
        <f t="shared" si="53"/>
        <v>10</v>
      </c>
      <c r="W1251" s="42">
        <v>371</v>
      </c>
      <c r="X1251" s="42">
        <v>139</v>
      </c>
      <c r="Y1251" s="51">
        <v>0</v>
      </c>
      <c r="Z1251" s="32" t="s">
        <v>95</v>
      </c>
      <c r="AA1251" s="50"/>
      <c r="AB1251" s="52"/>
      <c r="AC1251" s="48"/>
      <c r="AD1251" s="48"/>
      <c r="AE1251" s="48"/>
      <c r="AF1251" s="48"/>
    </row>
    <row r="1252" spans="1:32" s="36" customFormat="1" ht="14.4" x14ac:dyDescent="0.3">
      <c r="A1252" s="32" t="s">
        <v>95</v>
      </c>
      <c r="B1252" s="32" t="s">
        <v>95</v>
      </c>
      <c r="C1252" s="32" t="s">
        <v>95</v>
      </c>
      <c r="D1252" s="32" t="s">
        <v>95</v>
      </c>
      <c r="E1252" s="32" t="s">
        <v>95</v>
      </c>
      <c r="F1252" s="32" t="s">
        <v>95</v>
      </c>
      <c r="G1252" s="32" t="s">
        <v>95</v>
      </c>
      <c r="H1252" s="32" t="s">
        <v>95</v>
      </c>
      <c r="I1252" s="32" t="s">
        <v>95</v>
      </c>
      <c r="J1252" s="32" t="s">
        <v>95</v>
      </c>
      <c r="K1252" s="32" t="s">
        <v>95</v>
      </c>
      <c r="L1252" s="32" t="s">
        <v>95</v>
      </c>
      <c r="M1252" s="48">
        <v>2580</v>
      </c>
      <c r="N1252" s="48">
        <v>1</v>
      </c>
      <c r="O1252" s="48" t="s">
        <v>513</v>
      </c>
      <c r="P1252" s="48">
        <v>2005</v>
      </c>
      <c r="Q1252" s="48">
        <v>2006</v>
      </c>
      <c r="R1252" s="49">
        <v>85.41</v>
      </c>
      <c r="S1252" s="48">
        <v>6</v>
      </c>
      <c r="T1252" s="50">
        <v>1</v>
      </c>
      <c r="U1252" s="48">
        <f t="shared" si="52"/>
        <v>0</v>
      </c>
      <c r="V1252" s="50">
        <f t="shared" si="53"/>
        <v>1</v>
      </c>
      <c r="W1252" s="42">
        <v>379</v>
      </c>
      <c r="X1252" s="42">
        <v>310</v>
      </c>
      <c r="Y1252" s="51">
        <v>0</v>
      </c>
      <c r="Z1252" s="32" t="s">
        <v>95</v>
      </c>
      <c r="AA1252" s="50"/>
      <c r="AB1252" s="52"/>
      <c r="AC1252" s="48"/>
      <c r="AD1252" s="48"/>
      <c r="AE1252" s="48"/>
      <c r="AF1252" s="48"/>
    </row>
    <row r="1253" spans="1:32" s="36" customFormat="1" ht="14.4" x14ac:dyDescent="0.3">
      <c r="A1253" s="32" t="s">
        <v>95</v>
      </c>
      <c r="B1253" s="32" t="s">
        <v>95</v>
      </c>
      <c r="C1253" s="32" t="s">
        <v>95</v>
      </c>
      <c r="D1253" s="32" t="s">
        <v>95</v>
      </c>
      <c r="E1253" s="32" t="s">
        <v>95</v>
      </c>
      <c r="F1253" s="32" t="s">
        <v>95</v>
      </c>
      <c r="G1253" s="32" t="s">
        <v>95</v>
      </c>
      <c r="H1253" s="32" t="s">
        <v>95</v>
      </c>
      <c r="I1253" s="32" t="s">
        <v>95</v>
      </c>
      <c r="J1253" s="32" t="s">
        <v>95</v>
      </c>
      <c r="K1253" s="32" t="s">
        <v>95</v>
      </c>
      <c r="L1253" s="32" t="s">
        <v>95</v>
      </c>
      <c r="M1253" s="48">
        <v>2580</v>
      </c>
      <c r="N1253" s="48">
        <v>1</v>
      </c>
      <c r="O1253" s="48" t="s">
        <v>513</v>
      </c>
      <c r="P1253" s="48">
        <v>2005</v>
      </c>
      <c r="Q1253" s="48">
        <v>2006</v>
      </c>
      <c r="R1253" s="49">
        <v>34.590000000000003</v>
      </c>
      <c r="S1253" s="48">
        <v>6</v>
      </c>
      <c r="T1253" s="50">
        <v>1</v>
      </c>
      <c r="U1253" s="48">
        <f t="shared" si="52"/>
        <v>0</v>
      </c>
      <c r="V1253" s="50">
        <f t="shared" si="53"/>
        <v>1</v>
      </c>
      <c r="W1253" s="42">
        <v>432</v>
      </c>
      <c r="X1253" s="42">
        <v>263</v>
      </c>
      <c r="Y1253" s="51">
        <v>0</v>
      </c>
      <c r="Z1253" s="48" t="s">
        <v>809</v>
      </c>
      <c r="AA1253" s="50"/>
      <c r="AB1253" s="52"/>
      <c r="AC1253" s="48"/>
      <c r="AD1253" s="48"/>
      <c r="AE1253" s="48"/>
      <c r="AF1253" s="48"/>
    </row>
    <row r="1254" spans="1:32" s="36" customFormat="1" ht="14.4" x14ac:dyDescent="0.3">
      <c r="A1254" s="32" t="s">
        <v>95</v>
      </c>
      <c r="B1254" s="32" t="s">
        <v>95</v>
      </c>
      <c r="C1254" s="32" t="s">
        <v>95</v>
      </c>
      <c r="D1254" s="32" t="s">
        <v>95</v>
      </c>
      <c r="E1254" s="32" t="s">
        <v>95</v>
      </c>
      <c r="F1254" s="32" t="s">
        <v>95</v>
      </c>
      <c r="G1254" s="32" t="s">
        <v>95</v>
      </c>
      <c r="H1254" s="32" t="s">
        <v>95</v>
      </c>
      <c r="I1254" s="32" t="s">
        <v>95</v>
      </c>
      <c r="J1254" s="32" t="s">
        <v>95</v>
      </c>
      <c r="K1254" s="32" t="s">
        <v>95</v>
      </c>
      <c r="L1254" s="32" t="s">
        <v>95</v>
      </c>
      <c r="M1254" s="48">
        <v>2609</v>
      </c>
      <c r="N1254" s="48">
        <v>1</v>
      </c>
      <c r="O1254" s="48" t="s">
        <v>483</v>
      </c>
      <c r="P1254" s="48">
        <v>2005</v>
      </c>
      <c r="Q1254" s="48">
        <v>2006</v>
      </c>
      <c r="R1254" s="49">
        <v>800</v>
      </c>
      <c r="S1254" s="48">
        <v>10</v>
      </c>
      <c r="T1254" s="50">
        <v>0</v>
      </c>
      <c r="U1254" s="48">
        <f t="shared" si="52"/>
        <v>0</v>
      </c>
      <c r="V1254" s="50">
        <f t="shared" si="53"/>
        <v>9</v>
      </c>
      <c r="W1254" s="42">
        <v>406</v>
      </c>
      <c r="X1254" s="42">
        <v>461</v>
      </c>
      <c r="Y1254" s="51">
        <v>0</v>
      </c>
      <c r="Z1254" s="48" t="s">
        <v>789</v>
      </c>
      <c r="AA1254" s="50"/>
      <c r="AB1254" s="52"/>
      <c r="AC1254" s="48"/>
      <c r="AD1254" s="48"/>
      <c r="AE1254" s="48"/>
      <c r="AF1254" s="48"/>
    </row>
    <row r="1255" spans="1:32" s="36" customFormat="1" ht="14.4" x14ac:dyDescent="0.3">
      <c r="A1255" s="32" t="s">
        <v>95</v>
      </c>
      <c r="B1255" s="32" t="s">
        <v>95</v>
      </c>
      <c r="C1255" s="32" t="s">
        <v>95</v>
      </c>
      <c r="D1255" s="32" t="s">
        <v>95</v>
      </c>
      <c r="E1255" s="32" t="s">
        <v>95</v>
      </c>
      <c r="F1255" s="32" t="s">
        <v>95</v>
      </c>
      <c r="G1255" s="32" t="s">
        <v>95</v>
      </c>
      <c r="H1255" s="32" t="s">
        <v>95</v>
      </c>
      <c r="I1255" s="32" t="s">
        <v>95</v>
      </c>
      <c r="J1255" s="32" t="s">
        <v>95</v>
      </c>
      <c r="K1255" s="32" t="s">
        <v>95</v>
      </c>
      <c r="L1255" s="32" t="s">
        <v>95</v>
      </c>
      <c r="M1255" s="48">
        <v>2687</v>
      </c>
      <c r="N1255" s="48">
        <v>1</v>
      </c>
      <c r="O1255" s="48" t="s">
        <v>621</v>
      </c>
      <c r="P1255" s="48">
        <v>2005</v>
      </c>
      <c r="Q1255" s="48">
        <v>2006</v>
      </c>
      <c r="R1255" s="49">
        <v>500</v>
      </c>
      <c r="S1255" s="48">
        <v>5</v>
      </c>
      <c r="T1255" s="50">
        <v>1</v>
      </c>
      <c r="U1255" s="48">
        <f t="shared" si="52"/>
        <v>0</v>
      </c>
      <c r="V1255" s="50">
        <f t="shared" si="53"/>
        <v>6</v>
      </c>
      <c r="W1255" s="42">
        <v>2185</v>
      </c>
      <c r="X1255" s="42">
        <v>978</v>
      </c>
      <c r="Y1255" s="51">
        <v>1</v>
      </c>
      <c r="Z1255" s="32" t="s">
        <v>95</v>
      </c>
      <c r="AA1255" s="50"/>
      <c r="AB1255" s="52"/>
      <c r="AC1255" s="48"/>
      <c r="AD1255" s="48"/>
      <c r="AE1255" s="48"/>
      <c r="AF1255" s="48"/>
    </row>
    <row r="1256" spans="1:32" s="36" customFormat="1" ht="14.4" x14ac:dyDescent="0.3">
      <c r="A1256" s="32" t="s">
        <v>95</v>
      </c>
      <c r="B1256" s="32" t="s">
        <v>95</v>
      </c>
      <c r="C1256" s="32" t="s">
        <v>95</v>
      </c>
      <c r="D1256" s="32" t="s">
        <v>95</v>
      </c>
      <c r="E1256" s="32" t="s">
        <v>95</v>
      </c>
      <c r="F1256" s="32" t="s">
        <v>95</v>
      </c>
      <c r="G1256" s="32" t="s">
        <v>95</v>
      </c>
      <c r="H1256" s="32" t="s">
        <v>95</v>
      </c>
      <c r="I1256" s="32" t="s">
        <v>95</v>
      </c>
      <c r="J1256" s="32" t="s">
        <v>95</v>
      </c>
      <c r="K1256" s="32" t="s">
        <v>95</v>
      </c>
      <c r="L1256" s="32" t="s">
        <v>95</v>
      </c>
      <c r="M1256" s="48">
        <v>2687</v>
      </c>
      <c r="N1256" s="48">
        <v>1</v>
      </c>
      <c r="O1256" s="48" t="s">
        <v>621</v>
      </c>
      <c r="P1256" s="48">
        <v>2005</v>
      </c>
      <c r="Q1256" s="48">
        <v>2006</v>
      </c>
      <c r="R1256" s="49">
        <v>50</v>
      </c>
      <c r="S1256" s="48">
        <v>7</v>
      </c>
      <c r="T1256" s="50">
        <v>1</v>
      </c>
      <c r="U1256" s="48">
        <f t="shared" si="52"/>
        <v>0</v>
      </c>
      <c r="V1256" s="50">
        <f t="shared" si="53"/>
        <v>1</v>
      </c>
      <c r="W1256" s="42">
        <v>2086</v>
      </c>
      <c r="X1256" s="42">
        <v>1073</v>
      </c>
      <c r="Y1256" s="51">
        <v>1</v>
      </c>
      <c r="Z1256" s="48" t="s">
        <v>217</v>
      </c>
      <c r="AA1256" s="50"/>
      <c r="AB1256" s="52"/>
      <c r="AC1256" s="48"/>
      <c r="AD1256" s="48"/>
      <c r="AE1256" s="48"/>
      <c r="AF1256" s="48"/>
    </row>
    <row r="1257" spans="1:32" s="36" customFormat="1" ht="14.4" x14ac:dyDescent="0.3">
      <c r="A1257" s="32" t="s">
        <v>95</v>
      </c>
      <c r="B1257" s="32" t="s">
        <v>95</v>
      </c>
      <c r="C1257" s="32" t="s">
        <v>95</v>
      </c>
      <c r="D1257" s="32" t="s">
        <v>95</v>
      </c>
      <c r="E1257" s="32" t="s">
        <v>95</v>
      </c>
      <c r="F1257" s="32" t="s">
        <v>95</v>
      </c>
      <c r="G1257" s="32" t="s">
        <v>95</v>
      </c>
      <c r="H1257" s="32" t="s">
        <v>95</v>
      </c>
      <c r="I1257" s="32" t="s">
        <v>95</v>
      </c>
      <c r="J1257" s="32" t="s">
        <v>95</v>
      </c>
      <c r="K1257" s="32" t="s">
        <v>95</v>
      </c>
      <c r="L1257" s="32" t="s">
        <v>95</v>
      </c>
      <c r="M1257" s="48">
        <v>2805</v>
      </c>
      <c r="N1257" s="48">
        <v>1</v>
      </c>
      <c r="O1257" s="48" t="s">
        <v>589</v>
      </c>
      <c r="P1257" s="48">
        <v>2005</v>
      </c>
      <c r="Q1257" s="48">
        <v>2006</v>
      </c>
      <c r="R1257" s="49">
        <v>390.15</v>
      </c>
      <c r="S1257" s="48">
        <v>4</v>
      </c>
      <c r="T1257" s="50">
        <v>1</v>
      </c>
      <c r="U1257" s="48">
        <f t="shared" si="52"/>
        <v>0</v>
      </c>
      <c r="V1257" s="50">
        <f t="shared" si="53"/>
        <v>4</v>
      </c>
      <c r="W1257" s="42">
        <v>1214</v>
      </c>
      <c r="X1257" s="42">
        <v>617</v>
      </c>
      <c r="Y1257" s="51">
        <v>0</v>
      </c>
      <c r="Z1257" s="48" t="s">
        <v>217</v>
      </c>
      <c r="AA1257" s="50"/>
      <c r="AB1257" s="52"/>
      <c r="AC1257" s="48"/>
      <c r="AD1257" s="48"/>
      <c r="AE1257" s="48"/>
      <c r="AF1257" s="48"/>
    </row>
    <row r="1258" spans="1:32" s="36" customFormat="1" ht="14.4" x14ac:dyDescent="0.3">
      <c r="A1258" s="32" t="s">
        <v>95</v>
      </c>
      <c r="B1258" s="32" t="s">
        <v>95</v>
      </c>
      <c r="C1258" s="32" t="s">
        <v>95</v>
      </c>
      <c r="D1258" s="32" t="s">
        <v>95</v>
      </c>
      <c r="E1258" s="32" t="s">
        <v>95</v>
      </c>
      <c r="F1258" s="32" t="s">
        <v>95</v>
      </c>
      <c r="G1258" s="32" t="s">
        <v>95</v>
      </c>
      <c r="H1258" s="32" t="s">
        <v>95</v>
      </c>
      <c r="I1258" s="32" t="s">
        <v>95</v>
      </c>
      <c r="J1258" s="32" t="s">
        <v>95</v>
      </c>
      <c r="K1258" s="32" t="s">
        <v>95</v>
      </c>
      <c r="L1258" s="32" t="s">
        <v>95</v>
      </c>
      <c r="M1258" s="48">
        <v>2835</v>
      </c>
      <c r="N1258" s="48">
        <v>1</v>
      </c>
      <c r="O1258" s="48" t="s">
        <v>146</v>
      </c>
      <c r="P1258" s="48">
        <v>2005</v>
      </c>
      <c r="Q1258" s="48">
        <v>2006</v>
      </c>
      <c r="R1258" s="49">
        <v>381</v>
      </c>
      <c r="S1258" s="48">
        <v>8</v>
      </c>
      <c r="T1258" s="50">
        <v>1</v>
      </c>
      <c r="U1258" s="48">
        <f t="shared" si="52"/>
        <v>0</v>
      </c>
      <c r="V1258" s="50">
        <f t="shared" si="53"/>
        <v>4</v>
      </c>
      <c r="W1258" s="42">
        <v>1342</v>
      </c>
      <c r="X1258" s="42">
        <v>906</v>
      </c>
      <c r="Y1258" s="51">
        <v>1</v>
      </c>
      <c r="Z1258" s="48" t="s">
        <v>810</v>
      </c>
      <c r="AA1258" s="50"/>
      <c r="AB1258" s="52"/>
      <c r="AC1258" s="48"/>
      <c r="AD1258" s="48"/>
      <c r="AE1258" s="48"/>
      <c r="AF1258" s="48"/>
    </row>
    <row r="1259" spans="1:32" s="36" customFormat="1" ht="14.4" x14ac:dyDescent="0.3">
      <c r="A1259" s="32" t="s">
        <v>95</v>
      </c>
      <c r="B1259" s="32" t="s">
        <v>95</v>
      </c>
      <c r="C1259" s="32" t="s">
        <v>95</v>
      </c>
      <c r="D1259" s="32" t="s">
        <v>95</v>
      </c>
      <c r="E1259" s="32" t="s">
        <v>95</v>
      </c>
      <c r="F1259" s="32" t="s">
        <v>95</v>
      </c>
      <c r="G1259" s="32" t="s">
        <v>95</v>
      </c>
      <c r="H1259" s="32" t="s">
        <v>95</v>
      </c>
      <c r="I1259" s="32" t="s">
        <v>95</v>
      </c>
      <c r="J1259" s="32" t="s">
        <v>95</v>
      </c>
      <c r="K1259" s="32" t="s">
        <v>95</v>
      </c>
      <c r="L1259" s="32" t="s">
        <v>95</v>
      </c>
      <c r="M1259" s="48">
        <v>2835</v>
      </c>
      <c r="N1259" s="48">
        <v>1</v>
      </c>
      <c r="O1259" s="48" t="s">
        <v>146</v>
      </c>
      <c r="P1259" s="48">
        <v>2005</v>
      </c>
      <c r="Q1259" s="48">
        <v>2006</v>
      </c>
      <c r="R1259" s="49">
        <v>190.61</v>
      </c>
      <c r="S1259" s="48">
        <v>8</v>
      </c>
      <c r="T1259" s="50">
        <v>1</v>
      </c>
      <c r="U1259" s="48">
        <f t="shared" si="52"/>
        <v>0</v>
      </c>
      <c r="V1259" s="50">
        <f t="shared" si="53"/>
        <v>2</v>
      </c>
      <c r="W1259" s="42">
        <v>1213</v>
      </c>
      <c r="X1259" s="42">
        <v>1030</v>
      </c>
      <c r="Y1259" s="51">
        <v>1</v>
      </c>
      <c r="Z1259" s="48" t="s">
        <v>217</v>
      </c>
      <c r="AA1259" s="50"/>
      <c r="AB1259" s="52"/>
      <c r="AC1259" s="48"/>
      <c r="AD1259" s="48"/>
      <c r="AE1259" s="48"/>
      <c r="AF1259" s="48"/>
    </row>
    <row r="1260" spans="1:32" s="36" customFormat="1" ht="14.4" x14ac:dyDescent="0.3">
      <c r="A1260" s="32" t="s">
        <v>95</v>
      </c>
      <c r="B1260" s="32" t="s">
        <v>95</v>
      </c>
      <c r="C1260" s="32" t="s">
        <v>95</v>
      </c>
      <c r="D1260" s="32" t="s">
        <v>95</v>
      </c>
      <c r="E1260" s="32" t="s">
        <v>95</v>
      </c>
      <c r="F1260" s="32" t="s">
        <v>95</v>
      </c>
      <c r="G1260" s="32" t="s">
        <v>95</v>
      </c>
      <c r="H1260" s="32" t="s">
        <v>95</v>
      </c>
      <c r="I1260" s="32" t="s">
        <v>95</v>
      </c>
      <c r="J1260" s="32" t="s">
        <v>95</v>
      </c>
      <c r="K1260" s="32" t="s">
        <v>95</v>
      </c>
      <c r="L1260" s="32" t="s">
        <v>95</v>
      </c>
      <c r="M1260" s="48">
        <v>2853</v>
      </c>
      <c r="N1260" s="48">
        <v>1</v>
      </c>
      <c r="O1260" s="48" t="s">
        <v>655</v>
      </c>
      <c r="P1260" s="48">
        <v>2005</v>
      </c>
      <c r="Q1260" s="48">
        <v>2006</v>
      </c>
      <c r="R1260" s="49">
        <v>596.53</v>
      </c>
      <c r="S1260" s="48">
        <v>5</v>
      </c>
      <c r="T1260" s="50">
        <v>1</v>
      </c>
      <c r="U1260" s="48">
        <f t="shared" si="52"/>
        <v>0</v>
      </c>
      <c r="V1260" s="50">
        <f t="shared" si="53"/>
        <v>6</v>
      </c>
      <c r="W1260" s="42">
        <v>631</v>
      </c>
      <c r="X1260" s="42">
        <v>500</v>
      </c>
      <c r="Y1260" s="51">
        <v>0</v>
      </c>
      <c r="Z1260" s="48" t="s">
        <v>217</v>
      </c>
      <c r="AA1260" s="50"/>
      <c r="AB1260" s="52"/>
      <c r="AC1260" s="48"/>
      <c r="AD1260" s="48"/>
      <c r="AE1260" s="48"/>
      <c r="AF1260" s="48"/>
    </row>
    <row r="1261" spans="1:32" s="36" customFormat="1" ht="14.4" x14ac:dyDescent="0.3">
      <c r="A1261" s="32" t="s">
        <v>95</v>
      </c>
      <c r="B1261" s="32" t="s">
        <v>95</v>
      </c>
      <c r="C1261" s="32" t="s">
        <v>95</v>
      </c>
      <c r="D1261" s="32" t="s">
        <v>95</v>
      </c>
      <c r="E1261" s="32" t="s">
        <v>95</v>
      </c>
      <c r="F1261" s="32" t="s">
        <v>95</v>
      </c>
      <c r="G1261" s="32" t="s">
        <v>95</v>
      </c>
      <c r="H1261" s="32" t="s">
        <v>95</v>
      </c>
      <c r="I1261" s="32" t="s">
        <v>95</v>
      </c>
      <c r="J1261" s="32" t="s">
        <v>95</v>
      </c>
      <c r="K1261" s="32" t="s">
        <v>95</v>
      </c>
      <c r="L1261" s="32" t="s">
        <v>95</v>
      </c>
      <c r="M1261" s="48">
        <v>2854</v>
      </c>
      <c r="N1261" s="48">
        <v>1</v>
      </c>
      <c r="O1261" s="48" t="s">
        <v>656</v>
      </c>
      <c r="P1261" s="48">
        <v>2005</v>
      </c>
      <c r="Q1261" s="48">
        <v>2006</v>
      </c>
      <c r="R1261" s="49">
        <v>400</v>
      </c>
      <c r="S1261" s="48">
        <v>10</v>
      </c>
      <c r="T1261" s="50">
        <v>1</v>
      </c>
      <c r="U1261" s="48">
        <f t="shared" si="52"/>
        <v>0</v>
      </c>
      <c r="V1261" s="50">
        <f t="shared" si="53"/>
        <v>5</v>
      </c>
      <c r="W1261" s="42">
        <v>621</v>
      </c>
      <c r="X1261" s="42">
        <v>102</v>
      </c>
      <c r="Y1261" s="51">
        <v>0</v>
      </c>
      <c r="Z1261" s="48" t="s">
        <v>780</v>
      </c>
      <c r="AA1261" s="50"/>
      <c r="AB1261" s="52"/>
      <c r="AC1261" s="48"/>
      <c r="AD1261" s="48"/>
      <c r="AE1261" s="48"/>
      <c r="AF1261" s="48"/>
    </row>
    <row r="1262" spans="1:32" s="36" customFormat="1" ht="14.4" x14ac:dyDescent="0.3">
      <c r="A1262" s="32" t="s">
        <v>95</v>
      </c>
      <c r="B1262" s="32" t="s">
        <v>95</v>
      </c>
      <c r="C1262" s="32" t="s">
        <v>95</v>
      </c>
      <c r="D1262" s="32" t="s">
        <v>95</v>
      </c>
      <c r="E1262" s="32" t="s">
        <v>95</v>
      </c>
      <c r="F1262" s="32" t="s">
        <v>95</v>
      </c>
      <c r="G1262" s="32" t="s">
        <v>95</v>
      </c>
      <c r="H1262" s="32" t="s">
        <v>95</v>
      </c>
      <c r="I1262" s="32" t="s">
        <v>95</v>
      </c>
      <c r="J1262" s="32" t="s">
        <v>95</v>
      </c>
      <c r="K1262" s="32" t="s">
        <v>95</v>
      </c>
      <c r="L1262" s="32" t="s">
        <v>95</v>
      </c>
      <c r="M1262" s="48">
        <v>2886</v>
      </c>
      <c r="N1262" s="48">
        <v>1</v>
      </c>
      <c r="O1262" s="48" t="s">
        <v>607</v>
      </c>
      <c r="P1262" s="48">
        <v>2005</v>
      </c>
      <c r="Q1262" s="48">
        <v>2006</v>
      </c>
      <c r="R1262" s="49">
        <v>433.41</v>
      </c>
      <c r="S1262" s="48">
        <v>10</v>
      </c>
      <c r="T1262" s="50">
        <v>1</v>
      </c>
      <c r="U1262" s="48">
        <f t="shared" si="52"/>
        <v>0</v>
      </c>
      <c r="V1262" s="50">
        <f t="shared" si="53"/>
        <v>5</v>
      </c>
      <c r="W1262" s="42">
        <v>524</v>
      </c>
      <c r="X1262" s="42">
        <v>335</v>
      </c>
      <c r="Y1262" s="51">
        <v>0</v>
      </c>
      <c r="Z1262" s="32" t="s">
        <v>95</v>
      </c>
      <c r="AA1262" s="50"/>
      <c r="AB1262" s="52"/>
      <c r="AC1262" s="48"/>
      <c r="AD1262" s="48"/>
      <c r="AE1262" s="48"/>
      <c r="AF1262" s="48"/>
    </row>
    <row r="1263" spans="1:32" s="36" customFormat="1" ht="14.4" x14ac:dyDescent="0.3">
      <c r="A1263" s="32" t="s">
        <v>95</v>
      </c>
      <c r="B1263" s="32" t="s">
        <v>95</v>
      </c>
      <c r="C1263" s="32" t="s">
        <v>95</v>
      </c>
      <c r="D1263" s="32" t="s">
        <v>95</v>
      </c>
      <c r="E1263" s="32" t="s">
        <v>95</v>
      </c>
      <c r="F1263" s="32" t="s">
        <v>95</v>
      </c>
      <c r="G1263" s="32" t="s">
        <v>95</v>
      </c>
      <c r="H1263" s="32" t="s">
        <v>95</v>
      </c>
      <c r="I1263" s="32" t="s">
        <v>95</v>
      </c>
      <c r="J1263" s="32" t="s">
        <v>95</v>
      </c>
      <c r="K1263" s="32" t="s">
        <v>95</v>
      </c>
      <c r="L1263" s="32" t="s">
        <v>95</v>
      </c>
      <c r="M1263" s="48">
        <v>2888</v>
      </c>
      <c r="N1263" s="48">
        <v>1</v>
      </c>
      <c r="O1263" s="48" t="s">
        <v>593</v>
      </c>
      <c r="P1263" s="48">
        <v>2005</v>
      </c>
      <c r="Q1263" s="48">
        <v>2006</v>
      </c>
      <c r="R1263" s="49">
        <v>975</v>
      </c>
      <c r="S1263" s="48">
        <v>10</v>
      </c>
      <c r="T1263" s="50">
        <v>0</v>
      </c>
      <c r="U1263" s="48">
        <f t="shared" si="52"/>
        <v>0</v>
      </c>
      <c r="V1263" s="50">
        <f t="shared" si="53"/>
        <v>10</v>
      </c>
      <c r="W1263" s="42">
        <v>502</v>
      </c>
      <c r="X1263" s="42">
        <v>523</v>
      </c>
      <c r="Y1263" s="51">
        <v>0</v>
      </c>
      <c r="Z1263" s="32" t="s">
        <v>95</v>
      </c>
      <c r="AA1263" s="50"/>
      <c r="AB1263" s="52"/>
      <c r="AC1263" s="48"/>
      <c r="AD1263" s="48"/>
      <c r="AE1263" s="48"/>
      <c r="AF1263" s="48"/>
    </row>
    <row r="1264" spans="1:32" s="36" customFormat="1" ht="14.4" x14ac:dyDescent="0.3">
      <c r="A1264" s="32" t="s">
        <v>95</v>
      </c>
      <c r="B1264" s="32" t="s">
        <v>95</v>
      </c>
      <c r="C1264" s="32" t="s">
        <v>95</v>
      </c>
      <c r="D1264" s="32" t="s">
        <v>95</v>
      </c>
      <c r="E1264" s="32" t="s">
        <v>95</v>
      </c>
      <c r="F1264" s="32" t="s">
        <v>95</v>
      </c>
      <c r="G1264" s="32" t="s">
        <v>95</v>
      </c>
      <c r="H1264" s="32" t="s">
        <v>95</v>
      </c>
      <c r="I1264" s="32" t="s">
        <v>95</v>
      </c>
      <c r="J1264" s="32" t="s">
        <v>95</v>
      </c>
      <c r="K1264" s="32" t="s">
        <v>95</v>
      </c>
      <c r="L1264" s="32" t="s">
        <v>95</v>
      </c>
      <c r="M1264" s="48">
        <v>2897</v>
      </c>
      <c r="N1264" s="48">
        <v>1</v>
      </c>
      <c r="O1264" s="48" t="s">
        <v>634</v>
      </c>
      <c r="P1264" s="48">
        <v>2005</v>
      </c>
      <c r="Q1264" s="48">
        <v>2006</v>
      </c>
      <c r="R1264" s="49">
        <v>500</v>
      </c>
      <c r="S1264" s="48">
        <v>6</v>
      </c>
      <c r="T1264" s="50">
        <v>1</v>
      </c>
      <c r="U1264" s="48">
        <f t="shared" si="52"/>
        <v>0</v>
      </c>
      <c r="V1264" s="50">
        <f t="shared" si="53"/>
        <v>6</v>
      </c>
      <c r="W1264" s="42">
        <v>1602</v>
      </c>
      <c r="X1264" s="42">
        <v>711</v>
      </c>
      <c r="Y1264" s="51">
        <v>0</v>
      </c>
      <c r="Z1264" s="32" t="s">
        <v>95</v>
      </c>
      <c r="AA1264" s="50"/>
      <c r="AB1264" s="52"/>
      <c r="AC1264" s="48"/>
      <c r="AD1264" s="48"/>
      <c r="AE1264" s="48"/>
      <c r="AF1264" s="48"/>
    </row>
    <row r="1265" spans="1:32" s="36" customFormat="1" ht="14.4" x14ac:dyDescent="0.3">
      <c r="A1265" s="32" t="s">
        <v>95</v>
      </c>
      <c r="B1265" s="32" t="s">
        <v>95</v>
      </c>
      <c r="C1265" s="32" t="s">
        <v>95</v>
      </c>
      <c r="D1265" s="32" t="s">
        <v>95</v>
      </c>
      <c r="E1265" s="32" t="s">
        <v>95</v>
      </c>
      <c r="F1265" s="32" t="s">
        <v>95</v>
      </c>
      <c r="G1265" s="32" t="s">
        <v>95</v>
      </c>
      <c r="H1265" s="32" t="s">
        <v>95</v>
      </c>
      <c r="I1265" s="32" t="s">
        <v>95</v>
      </c>
      <c r="J1265" s="32" t="s">
        <v>95</v>
      </c>
      <c r="K1265" s="32" t="s">
        <v>95</v>
      </c>
      <c r="L1265" s="32" t="s">
        <v>95</v>
      </c>
      <c r="M1265" s="48">
        <v>62</v>
      </c>
      <c r="N1265" s="48">
        <v>1</v>
      </c>
      <c r="O1265" s="48" t="s">
        <v>219</v>
      </c>
      <c r="P1265" s="48">
        <v>2005</v>
      </c>
      <c r="Q1265" s="48">
        <v>2007</v>
      </c>
      <c r="R1265" s="49">
        <v>900</v>
      </c>
      <c r="S1265" s="48">
        <v>10</v>
      </c>
      <c r="T1265" s="50">
        <v>1</v>
      </c>
      <c r="U1265" s="48">
        <f t="shared" si="52"/>
        <v>1</v>
      </c>
      <c r="V1265" s="50">
        <f t="shared" si="53"/>
        <v>10</v>
      </c>
      <c r="W1265" s="42">
        <v>797</v>
      </c>
      <c r="X1265" s="42">
        <v>314</v>
      </c>
      <c r="Y1265" s="51">
        <v>0</v>
      </c>
      <c r="Z1265" s="32" t="s">
        <v>95</v>
      </c>
      <c r="AA1265" s="50"/>
      <c r="AB1265" s="52"/>
      <c r="AC1265" s="48"/>
      <c r="AD1265" s="48"/>
      <c r="AE1265" s="48"/>
      <c r="AF1265" s="48"/>
    </row>
    <row r="1266" spans="1:32" s="36" customFormat="1" ht="14.4" x14ac:dyDescent="0.3">
      <c r="A1266" s="32" t="s">
        <v>95</v>
      </c>
      <c r="B1266" s="32" t="s">
        <v>95</v>
      </c>
      <c r="C1266" s="32" t="s">
        <v>95</v>
      </c>
      <c r="D1266" s="32" t="s">
        <v>95</v>
      </c>
      <c r="E1266" s="32" t="s">
        <v>95</v>
      </c>
      <c r="F1266" s="32" t="s">
        <v>95</v>
      </c>
      <c r="G1266" s="32" t="s">
        <v>95</v>
      </c>
      <c r="H1266" s="32" t="s">
        <v>95</v>
      </c>
      <c r="I1266" s="32" t="s">
        <v>95</v>
      </c>
      <c r="J1266" s="32" t="s">
        <v>95</v>
      </c>
      <c r="K1266" s="32" t="s">
        <v>95</v>
      </c>
      <c r="L1266" s="32" t="s">
        <v>95</v>
      </c>
      <c r="M1266" s="48">
        <v>196</v>
      </c>
      <c r="N1266" s="48">
        <v>1</v>
      </c>
      <c r="O1266" s="48" t="s">
        <v>245</v>
      </c>
      <c r="P1266" s="48">
        <v>2005</v>
      </c>
      <c r="Q1266" s="48">
        <v>2007</v>
      </c>
      <c r="R1266" s="49">
        <v>0</v>
      </c>
      <c r="S1266" s="48">
        <v>10</v>
      </c>
      <c r="T1266" s="50">
        <v>1</v>
      </c>
      <c r="U1266" s="48">
        <f t="shared" si="52"/>
        <v>1</v>
      </c>
      <c r="V1266" s="50">
        <f t="shared" si="53"/>
        <v>1</v>
      </c>
      <c r="W1266" s="42">
        <v>10627</v>
      </c>
      <c r="X1266" s="42">
        <v>7438</v>
      </c>
      <c r="Y1266" s="51">
        <v>0</v>
      </c>
      <c r="Z1266" s="32" t="s">
        <v>95</v>
      </c>
      <c r="AA1266" s="50"/>
      <c r="AB1266" s="52"/>
      <c r="AC1266" s="48"/>
      <c r="AD1266" s="48"/>
      <c r="AE1266" s="48"/>
      <c r="AF1266" s="48"/>
    </row>
    <row r="1267" spans="1:32" s="36" customFormat="1" ht="14.4" x14ac:dyDescent="0.3">
      <c r="A1267" s="32" t="s">
        <v>95</v>
      </c>
      <c r="B1267" s="32" t="s">
        <v>95</v>
      </c>
      <c r="C1267" s="32" t="s">
        <v>95</v>
      </c>
      <c r="D1267" s="32" t="s">
        <v>95</v>
      </c>
      <c r="E1267" s="32" t="s">
        <v>95</v>
      </c>
      <c r="F1267" s="32" t="s">
        <v>95</v>
      </c>
      <c r="G1267" s="32" t="s">
        <v>95</v>
      </c>
      <c r="H1267" s="32" t="s">
        <v>95</v>
      </c>
      <c r="I1267" s="32" t="s">
        <v>95</v>
      </c>
      <c r="J1267" s="32" t="s">
        <v>95</v>
      </c>
      <c r="K1267" s="32" t="s">
        <v>95</v>
      </c>
      <c r="L1267" s="32" t="s">
        <v>95</v>
      </c>
      <c r="M1267" s="48">
        <v>466</v>
      </c>
      <c r="N1267" s="48">
        <v>1</v>
      </c>
      <c r="O1267" s="48" t="s">
        <v>646</v>
      </c>
      <c r="P1267" s="48">
        <v>2005</v>
      </c>
      <c r="Q1267" s="48">
        <v>2007</v>
      </c>
      <c r="R1267" s="49">
        <v>127.18</v>
      </c>
      <c r="S1267" s="48">
        <v>10</v>
      </c>
      <c r="T1267" s="50">
        <v>0</v>
      </c>
      <c r="U1267" s="48">
        <f t="shared" si="52"/>
        <v>1</v>
      </c>
      <c r="V1267" s="50">
        <f t="shared" si="53"/>
        <v>2</v>
      </c>
      <c r="W1267" s="42">
        <v>1326</v>
      </c>
      <c r="X1267" s="42">
        <v>1465</v>
      </c>
      <c r="Y1267" s="51">
        <v>0</v>
      </c>
      <c r="Z1267" s="48" t="s">
        <v>811</v>
      </c>
      <c r="AA1267" s="50"/>
      <c r="AB1267" s="52"/>
      <c r="AC1267" s="48"/>
      <c r="AD1267" s="48"/>
      <c r="AE1267" s="48"/>
      <c r="AF1267" s="48"/>
    </row>
    <row r="1268" spans="1:32" s="36" customFormat="1" ht="14.4" x14ac:dyDescent="0.3">
      <c r="A1268" s="32" t="s">
        <v>95</v>
      </c>
      <c r="B1268" s="32" t="s">
        <v>95</v>
      </c>
      <c r="C1268" s="32" t="s">
        <v>95</v>
      </c>
      <c r="D1268" s="32" t="s">
        <v>95</v>
      </c>
      <c r="E1268" s="32" t="s">
        <v>95</v>
      </c>
      <c r="F1268" s="32" t="s">
        <v>95</v>
      </c>
      <c r="G1268" s="32" t="s">
        <v>95</v>
      </c>
      <c r="H1268" s="32" t="s">
        <v>95</v>
      </c>
      <c r="I1268" s="32" t="s">
        <v>95</v>
      </c>
      <c r="J1268" s="32" t="s">
        <v>95</v>
      </c>
      <c r="K1268" s="32" t="s">
        <v>95</v>
      </c>
      <c r="L1268" s="32" t="s">
        <v>95</v>
      </c>
      <c r="M1268" s="48">
        <v>1</v>
      </c>
      <c r="N1268" s="48">
        <v>1</v>
      </c>
      <c r="O1268" s="48" t="s">
        <v>367</v>
      </c>
      <c r="P1268" s="48">
        <v>2006</v>
      </c>
      <c r="Q1268" s="50">
        <v>2007</v>
      </c>
      <c r="R1268" s="49">
        <v>445</v>
      </c>
      <c r="S1268" s="50">
        <v>10</v>
      </c>
      <c r="T1268" s="48">
        <v>0</v>
      </c>
      <c r="U1268" s="48">
        <f t="shared" si="52"/>
        <v>0</v>
      </c>
      <c r="V1268" s="50">
        <f t="shared" si="53"/>
        <v>5</v>
      </c>
      <c r="W1268" s="42">
        <v>2461</v>
      </c>
      <c r="X1268" s="42">
        <v>2498</v>
      </c>
      <c r="Y1268" s="51">
        <v>0</v>
      </c>
      <c r="Z1268" s="32" t="s">
        <v>95</v>
      </c>
      <c r="AA1268" s="50"/>
      <c r="AB1268" s="52"/>
      <c r="AC1268" s="48"/>
      <c r="AD1268" s="48"/>
      <c r="AE1268" s="48"/>
      <c r="AF1268" s="48"/>
    </row>
    <row r="1269" spans="1:32" s="36" customFormat="1" ht="14.4" x14ac:dyDescent="0.3">
      <c r="A1269" s="32" t="s">
        <v>95</v>
      </c>
      <c r="B1269" s="32" t="s">
        <v>95</v>
      </c>
      <c r="C1269" s="32" t="s">
        <v>95</v>
      </c>
      <c r="D1269" s="32" t="s">
        <v>95</v>
      </c>
      <c r="E1269" s="32" t="s">
        <v>95</v>
      </c>
      <c r="F1269" s="32" t="s">
        <v>95</v>
      </c>
      <c r="G1269" s="32" t="s">
        <v>95</v>
      </c>
      <c r="H1269" s="32" t="s">
        <v>95</v>
      </c>
      <c r="I1269" s="32" t="s">
        <v>95</v>
      </c>
      <c r="J1269" s="32" t="s">
        <v>95</v>
      </c>
      <c r="K1269" s="32" t="s">
        <v>95</v>
      </c>
      <c r="L1269" s="32" t="s">
        <v>95</v>
      </c>
      <c r="M1269" s="48">
        <v>23</v>
      </c>
      <c r="N1269" s="48">
        <v>1</v>
      </c>
      <c r="O1269" s="48" t="s">
        <v>516</v>
      </c>
      <c r="P1269" s="48">
        <v>2006</v>
      </c>
      <c r="Q1269" s="50">
        <v>2007</v>
      </c>
      <c r="R1269" s="49">
        <v>274</v>
      </c>
      <c r="S1269" s="50">
        <v>5</v>
      </c>
      <c r="T1269" s="48">
        <v>0</v>
      </c>
      <c r="U1269" s="48">
        <f t="shared" si="52"/>
        <v>0</v>
      </c>
      <c r="V1269" s="50">
        <f t="shared" si="53"/>
        <v>3</v>
      </c>
      <c r="W1269" s="42">
        <v>1362</v>
      </c>
      <c r="X1269" s="42">
        <v>1495</v>
      </c>
      <c r="Y1269" s="51">
        <v>0</v>
      </c>
      <c r="Z1269" s="32" t="s">
        <v>95</v>
      </c>
      <c r="AA1269" s="50"/>
      <c r="AB1269" s="52"/>
      <c r="AC1269" s="48"/>
      <c r="AD1269" s="48"/>
      <c r="AE1269" s="48"/>
      <c r="AF1269" s="48"/>
    </row>
    <row r="1270" spans="1:32" s="36" customFormat="1" ht="14.4" x14ac:dyDescent="0.3">
      <c r="A1270" s="32" t="s">
        <v>95</v>
      </c>
      <c r="B1270" s="32" t="s">
        <v>95</v>
      </c>
      <c r="C1270" s="32" t="s">
        <v>95</v>
      </c>
      <c r="D1270" s="32" t="s">
        <v>95</v>
      </c>
      <c r="E1270" s="32" t="s">
        <v>95</v>
      </c>
      <c r="F1270" s="32" t="s">
        <v>95</v>
      </c>
      <c r="G1270" s="32" t="s">
        <v>95</v>
      </c>
      <c r="H1270" s="32" t="s">
        <v>95</v>
      </c>
      <c r="I1270" s="32" t="s">
        <v>95</v>
      </c>
      <c r="J1270" s="32" t="s">
        <v>95</v>
      </c>
      <c r="K1270" s="32" t="s">
        <v>95</v>
      </c>
      <c r="L1270" s="32" t="s">
        <v>95</v>
      </c>
      <c r="M1270" s="48">
        <v>23</v>
      </c>
      <c r="N1270" s="48">
        <v>1</v>
      </c>
      <c r="O1270" s="48" t="s">
        <v>516</v>
      </c>
      <c r="P1270" s="48">
        <v>2006</v>
      </c>
      <c r="Q1270" s="50">
        <v>2007</v>
      </c>
      <c r="R1270" s="49">
        <v>125</v>
      </c>
      <c r="S1270" s="50">
        <v>5</v>
      </c>
      <c r="T1270" s="48">
        <v>0</v>
      </c>
      <c r="U1270" s="48">
        <f t="shared" si="52"/>
        <v>0</v>
      </c>
      <c r="V1270" s="50">
        <f t="shared" si="53"/>
        <v>2</v>
      </c>
      <c r="W1270" s="42">
        <v>1198</v>
      </c>
      <c r="X1270" s="42">
        <v>1636</v>
      </c>
      <c r="Y1270" s="51">
        <v>0</v>
      </c>
      <c r="Z1270" s="48" t="s">
        <v>789</v>
      </c>
      <c r="AA1270" s="50"/>
      <c r="AB1270" s="52"/>
      <c r="AC1270" s="48"/>
      <c r="AD1270" s="48"/>
      <c r="AE1270" s="48"/>
      <c r="AF1270" s="48"/>
    </row>
    <row r="1271" spans="1:32" s="36" customFormat="1" ht="14.4" x14ac:dyDescent="0.3">
      <c r="A1271" s="32" t="s">
        <v>95</v>
      </c>
      <c r="B1271" s="32" t="s">
        <v>95</v>
      </c>
      <c r="C1271" s="32" t="s">
        <v>95</v>
      </c>
      <c r="D1271" s="32" t="s">
        <v>95</v>
      </c>
      <c r="E1271" s="32" t="s">
        <v>95</v>
      </c>
      <c r="F1271" s="32" t="s">
        <v>95</v>
      </c>
      <c r="G1271" s="32" t="s">
        <v>95</v>
      </c>
      <c r="H1271" s="32" t="s">
        <v>95</v>
      </c>
      <c r="I1271" s="32" t="s">
        <v>95</v>
      </c>
      <c r="J1271" s="32" t="s">
        <v>95</v>
      </c>
      <c r="K1271" s="32" t="s">
        <v>95</v>
      </c>
      <c r="L1271" s="32" t="s">
        <v>95</v>
      </c>
      <c r="M1271" s="48">
        <v>32</v>
      </c>
      <c r="N1271" s="48">
        <v>1</v>
      </c>
      <c r="O1271" s="48" t="s">
        <v>537</v>
      </c>
      <c r="P1271" s="48">
        <v>2006</v>
      </c>
      <c r="Q1271" s="50">
        <v>2007</v>
      </c>
      <c r="R1271" s="49">
        <v>350</v>
      </c>
      <c r="S1271" s="50">
        <v>10</v>
      </c>
      <c r="T1271" s="48">
        <v>0</v>
      </c>
      <c r="U1271" s="48">
        <f t="shared" si="52"/>
        <v>0</v>
      </c>
      <c r="V1271" s="50">
        <f t="shared" si="53"/>
        <v>4</v>
      </c>
      <c r="W1271" s="42">
        <v>447</v>
      </c>
      <c r="X1271" s="42">
        <v>725</v>
      </c>
      <c r="Y1271" s="51">
        <v>0</v>
      </c>
      <c r="Z1271" s="48" t="s">
        <v>789</v>
      </c>
      <c r="AA1271" s="50"/>
      <c r="AB1271" s="52"/>
      <c r="AC1271" s="48"/>
      <c r="AD1271" s="48"/>
      <c r="AE1271" s="48"/>
      <c r="AF1271" s="48"/>
    </row>
    <row r="1272" spans="1:32" s="36" customFormat="1" ht="14.4" x14ac:dyDescent="0.3">
      <c r="A1272" s="32" t="s">
        <v>95</v>
      </c>
      <c r="B1272" s="32" t="s">
        <v>95</v>
      </c>
      <c r="C1272" s="32" t="s">
        <v>95</v>
      </c>
      <c r="D1272" s="32" t="s">
        <v>95</v>
      </c>
      <c r="E1272" s="32" t="s">
        <v>95</v>
      </c>
      <c r="F1272" s="32" t="s">
        <v>95</v>
      </c>
      <c r="G1272" s="32" t="s">
        <v>95</v>
      </c>
      <c r="H1272" s="32" t="s">
        <v>95</v>
      </c>
      <c r="I1272" s="32" t="s">
        <v>95</v>
      </c>
      <c r="J1272" s="32" t="s">
        <v>95</v>
      </c>
      <c r="K1272" s="32" t="s">
        <v>95</v>
      </c>
      <c r="L1272" s="32" t="s">
        <v>95</v>
      </c>
      <c r="M1272" s="48">
        <v>88</v>
      </c>
      <c r="N1272" s="48">
        <v>1</v>
      </c>
      <c r="O1272" s="48" t="s">
        <v>238</v>
      </c>
      <c r="P1272" s="48">
        <v>2006</v>
      </c>
      <c r="Q1272" s="50">
        <v>2007</v>
      </c>
      <c r="R1272" s="49">
        <v>400</v>
      </c>
      <c r="S1272" s="50">
        <v>10</v>
      </c>
      <c r="T1272" s="48">
        <v>0</v>
      </c>
      <c r="U1272" s="48">
        <f t="shared" si="52"/>
        <v>0</v>
      </c>
      <c r="V1272" s="50">
        <f t="shared" si="53"/>
        <v>5</v>
      </c>
      <c r="W1272" s="42">
        <v>3885</v>
      </c>
      <c r="X1272" s="42">
        <v>5041</v>
      </c>
      <c r="Y1272" s="51">
        <v>0</v>
      </c>
      <c r="Z1272" s="48" t="s">
        <v>765</v>
      </c>
      <c r="AA1272" s="50"/>
      <c r="AB1272" s="52"/>
      <c r="AC1272" s="48"/>
      <c r="AD1272" s="48"/>
      <c r="AE1272" s="48"/>
      <c r="AF1272" s="48"/>
    </row>
    <row r="1273" spans="1:32" s="36" customFormat="1" ht="14.4" x14ac:dyDescent="0.3">
      <c r="A1273" s="32" t="s">
        <v>95</v>
      </c>
      <c r="B1273" s="32" t="s">
        <v>95</v>
      </c>
      <c r="C1273" s="32" t="s">
        <v>95</v>
      </c>
      <c r="D1273" s="32" t="s">
        <v>95</v>
      </c>
      <c r="E1273" s="32" t="s">
        <v>95</v>
      </c>
      <c r="F1273" s="32" t="s">
        <v>95</v>
      </c>
      <c r="G1273" s="32" t="s">
        <v>95</v>
      </c>
      <c r="H1273" s="32" t="s">
        <v>95</v>
      </c>
      <c r="I1273" s="32" t="s">
        <v>95</v>
      </c>
      <c r="J1273" s="32" t="s">
        <v>95</v>
      </c>
      <c r="K1273" s="32" t="s">
        <v>95</v>
      </c>
      <c r="L1273" s="32" t="s">
        <v>95</v>
      </c>
      <c r="M1273" s="48">
        <v>100</v>
      </c>
      <c r="N1273" s="48">
        <v>1</v>
      </c>
      <c r="O1273" s="48" t="s">
        <v>316</v>
      </c>
      <c r="P1273" s="48">
        <v>2006</v>
      </c>
      <c r="Q1273" s="50">
        <v>2007</v>
      </c>
      <c r="R1273" s="49">
        <v>450</v>
      </c>
      <c r="S1273" s="50">
        <v>3</v>
      </c>
      <c r="T1273" s="48">
        <v>0</v>
      </c>
      <c r="U1273" s="48">
        <f t="shared" si="52"/>
        <v>0</v>
      </c>
      <c r="V1273" s="50">
        <f t="shared" si="53"/>
        <v>5</v>
      </c>
      <c r="W1273" s="42">
        <v>363</v>
      </c>
      <c r="X1273" s="42">
        <v>483</v>
      </c>
      <c r="Y1273" s="51">
        <v>0</v>
      </c>
      <c r="Z1273" s="48" t="s">
        <v>812</v>
      </c>
      <c r="AA1273" s="50"/>
      <c r="AB1273" s="52"/>
      <c r="AC1273" s="48"/>
      <c r="AD1273" s="48"/>
      <c r="AE1273" s="48"/>
      <c r="AF1273" s="48"/>
    </row>
    <row r="1274" spans="1:32" s="36" customFormat="1" ht="14.4" x14ac:dyDescent="0.3">
      <c r="A1274" s="32" t="s">
        <v>95</v>
      </c>
      <c r="B1274" s="32" t="s">
        <v>95</v>
      </c>
      <c r="C1274" s="32" t="s">
        <v>95</v>
      </c>
      <c r="D1274" s="32" t="s">
        <v>95</v>
      </c>
      <c r="E1274" s="32" t="s">
        <v>95</v>
      </c>
      <c r="F1274" s="32" t="s">
        <v>95</v>
      </c>
      <c r="G1274" s="32" t="s">
        <v>95</v>
      </c>
      <c r="H1274" s="32" t="s">
        <v>95</v>
      </c>
      <c r="I1274" s="32" t="s">
        <v>95</v>
      </c>
      <c r="J1274" s="32" t="s">
        <v>95</v>
      </c>
      <c r="K1274" s="32" t="s">
        <v>95</v>
      </c>
      <c r="L1274" s="32" t="s">
        <v>95</v>
      </c>
      <c r="M1274" s="48">
        <v>110</v>
      </c>
      <c r="N1274" s="48">
        <v>1</v>
      </c>
      <c r="O1274" s="48" t="s">
        <v>240</v>
      </c>
      <c r="P1274" s="48">
        <v>2006</v>
      </c>
      <c r="Q1274" s="50">
        <v>2007</v>
      </c>
      <c r="R1274" s="49">
        <v>0</v>
      </c>
      <c r="S1274" s="50">
        <v>10</v>
      </c>
      <c r="T1274" s="48">
        <v>0</v>
      </c>
      <c r="U1274" s="48">
        <f t="shared" si="52"/>
        <v>0</v>
      </c>
      <c r="V1274" s="50">
        <f t="shared" si="53"/>
        <v>1</v>
      </c>
      <c r="W1274" s="42">
        <v>3224</v>
      </c>
      <c r="X1274" s="42">
        <v>3805</v>
      </c>
      <c r="Y1274" s="51">
        <v>0</v>
      </c>
      <c r="Z1274" s="32" t="s">
        <v>95</v>
      </c>
      <c r="AA1274" s="50"/>
      <c r="AB1274" s="52"/>
      <c r="AC1274" s="48"/>
      <c r="AD1274" s="48"/>
      <c r="AE1274" s="48"/>
      <c r="AF1274" s="48"/>
    </row>
    <row r="1275" spans="1:32" s="36" customFormat="1" ht="14.4" x14ac:dyDescent="0.3">
      <c r="A1275" s="32" t="s">
        <v>95</v>
      </c>
      <c r="B1275" s="32" t="s">
        <v>95</v>
      </c>
      <c r="C1275" s="32" t="s">
        <v>95</v>
      </c>
      <c r="D1275" s="32" t="s">
        <v>95</v>
      </c>
      <c r="E1275" s="32" t="s">
        <v>95</v>
      </c>
      <c r="F1275" s="32" t="s">
        <v>95</v>
      </c>
      <c r="G1275" s="32" t="s">
        <v>95</v>
      </c>
      <c r="H1275" s="32" t="s">
        <v>95</v>
      </c>
      <c r="I1275" s="32" t="s">
        <v>95</v>
      </c>
      <c r="J1275" s="32" t="s">
        <v>95</v>
      </c>
      <c r="K1275" s="32" t="s">
        <v>95</v>
      </c>
      <c r="L1275" s="32" t="s">
        <v>95</v>
      </c>
      <c r="M1275" s="48">
        <v>112</v>
      </c>
      <c r="N1275" s="48">
        <v>1</v>
      </c>
      <c r="O1275" s="48" t="s">
        <v>412</v>
      </c>
      <c r="P1275" s="48">
        <v>2006</v>
      </c>
      <c r="Q1275" s="50">
        <v>2007</v>
      </c>
      <c r="R1275" s="49">
        <v>285</v>
      </c>
      <c r="S1275" s="50">
        <v>10</v>
      </c>
      <c r="T1275" s="48">
        <v>1</v>
      </c>
      <c r="U1275" s="48">
        <f t="shared" si="52"/>
        <v>0</v>
      </c>
      <c r="V1275" s="50">
        <f t="shared" si="53"/>
        <v>3</v>
      </c>
      <c r="W1275" s="42">
        <v>9854</v>
      </c>
      <c r="X1275" s="42">
        <v>9484</v>
      </c>
      <c r="Y1275" s="51">
        <v>0</v>
      </c>
      <c r="Z1275" s="48" t="s">
        <v>813</v>
      </c>
      <c r="AA1275" s="50"/>
      <c r="AB1275" s="52"/>
      <c r="AC1275" s="48"/>
      <c r="AD1275" s="48"/>
      <c r="AE1275" s="48"/>
      <c r="AF1275" s="48"/>
    </row>
    <row r="1276" spans="1:32" s="36" customFormat="1" ht="14.4" x14ac:dyDescent="0.3">
      <c r="A1276" s="32" t="s">
        <v>95</v>
      </c>
      <c r="B1276" s="32" t="s">
        <v>95</v>
      </c>
      <c r="C1276" s="32" t="s">
        <v>95</v>
      </c>
      <c r="D1276" s="32" t="s">
        <v>95</v>
      </c>
      <c r="E1276" s="32" t="s">
        <v>95</v>
      </c>
      <c r="F1276" s="32" t="s">
        <v>95</v>
      </c>
      <c r="G1276" s="32" t="s">
        <v>95</v>
      </c>
      <c r="H1276" s="32" t="s">
        <v>95</v>
      </c>
      <c r="I1276" s="32" t="s">
        <v>95</v>
      </c>
      <c r="J1276" s="32" t="s">
        <v>95</v>
      </c>
      <c r="K1276" s="32" t="s">
        <v>95</v>
      </c>
      <c r="L1276" s="32" t="s">
        <v>95</v>
      </c>
      <c r="M1276" s="48">
        <v>129</v>
      </c>
      <c r="N1276" s="48">
        <v>1</v>
      </c>
      <c r="O1276" s="48" t="s">
        <v>242</v>
      </c>
      <c r="P1276" s="48">
        <v>2006</v>
      </c>
      <c r="Q1276" s="50">
        <v>2007</v>
      </c>
      <c r="R1276" s="49">
        <v>375</v>
      </c>
      <c r="S1276" s="50">
        <v>10</v>
      </c>
      <c r="T1276" s="48">
        <v>0</v>
      </c>
      <c r="U1276" s="48">
        <f t="shared" si="52"/>
        <v>0</v>
      </c>
      <c r="V1276" s="50">
        <f t="shared" si="53"/>
        <v>4</v>
      </c>
      <c r="W1276" s="42">
        <v>1456</v>
      </c>
      <c r="X1276" s="42">
        <v>1723</v>
      </c>
      <c r="Y1276" s="51">
        <v>0</v>
      </c>
      <c r="Z1276" s="48" t="s">
        <v>814</v>
      </c>
      <c r="AA1276" s="50"/>
      <c r="AB1276" s="52"/>
      <c r="AC1276" s="48"/>
      <c r="AD1276" s="48"/>
      <c r="AE1276" s="48"/>
      <c r="AF1276" s="48"/>
    </row>
    <row r="1277" spans="1:32" s="36" customFormat="1" ht="14.4" x14ac:dyDescent="0.3">
      <c r="A1277" s="32" t="s">
        <v>95</v>
      </c>
      <c r="B1277" s="32" t="s">
        <v>95</v>
      </c>
      <c r="C1277" s="32" t="s">
        <v>95</v>
      </c>
      <c r="D1277" s="32" t="s">
        <v>95</v>
      </c>
      <c r="E1277" s="32" t="s">
        <v>95</v>
      </c>
      <c r="F1277" s="32" t="s">
        <v>95</v>
      </c>
      <c r="G1277" s="32" t="s">
        <v>95</v>
      </c>
      <c r="H1277" s="32" t="s">
        <v>95</v>
      </c>
      <c r="I1277" s="32" t="s">
        <v>95</v>
      </c>
      <c r="J1277" s="32" t="s">
        <v>95</v>
      </c>
      <c r="K1277" s="32" t="s">
        <v>95</v>
      </c>
      <c r="L1277" s="32" t="s">
        <v>95</v>
      </c>
      <c r="M1277" s="48">
        <v>173</v>
      </c>
      <c r="N1277" s="48">
        <v>1</v>
      </c>
      <c r="O1277" s="48" t="s">
        <v>370</v>
      </c>
      <c r="P1277" s="48">
        <v>2006</v>
      </c>
      <c r="Q1277" s="50">
        <v>2007</v>
      </c>
      <c r="R1277" s="49">
        <v>583.26</v>
      </c>
      <c r="S1277" s="50">
        <v>10</v>
      </c>
      <c r="T1277" s="48">
        <v>0</v>
      </c>
      <c r="U1277" s="48">
        <f t="shared" si="52"/>
        <v>0</v>
      </c>
      <c r="V1277" s="50">
        <f t="shared" si="53"/>
        <v>6</v>
      </c>
      <c r="W1277" s="42">
        <v>505</v>
      </c>
      <c r="X1277" s="42">
        <v>725</v>
      </c>
      <c r="Y1277" s="51">
        <v>0</v>
      </c>
      <c r="Z1277" s="48" t="s">
        <v>815</v>
      </c>
      <c r="AA1277" s="50"/>
      <c r="AB1277" s="52"/>
      <c r="AC1277" s="48"/>
      <c r="AD1277" s="48"/>
      <c r="AE1277" s="48"/>
      <c r="AF1277" s="48"/>
    </row>
    <row r="1278" spans="1:32" s="36" customFormat="1" ht="14.4" x14ac:dyDescent="0.3">
      <c r="A1278" s="32" t="s">
        <v>95</v>
      </c>
      <c r="B1278" s="32" t="s">
        <v>95</v>
      </c>
      <c r="C1278" s="32" t="s">
        <v>95</v>
      </c>
      <c r="D1278" s="32" t="s">
        <v>95</v>
      </c>
      <c r="E1278" s="32" t="s">
        <v>95</v>
      </c>
      <c r="F1278" s="32" t="s">
        <v>95</v>
      </c>
      <c r="G1278" s="32" t="s">
        <v>95</v>
      </c>
      <c r="H1278" s="32" t="s">
        <v>95</v>
      </c>
      <c r="I1278" s="32" t="s">
        <v>95</v>
      </c>
      <c r="J1278" s="32" t="s">
        <v>95</v>
      </c>
      <c r="K1278" s="32" t="s">
        <v>95</v>
      </c>
      <c r="L1278" s="32" t="s">
        <v>95</v>
      </c>
      <c r="M1278" s="48">
        <v>191</v>
      </c>
      <c r="N1278" s="48">
        <v>1</v>
      </c>
      <c r="O1278" s="48" t="s">
        <v>244</v>
      </c>
      <c r="P1278" s="48">
        <v>2006</v>
      </c>
      <c r="Q1278" s="50">
        <v>2007</v>
      </c>
      <c r="R1278" s="49">
        <v>588.07000000000005</v>
      </c>
      <c r="S1278" s="50">
        <v>10</v>
      </c>
      <c r="T1278" s="48">
        <v>0</v>
      </c>
      <c r="U1278" s="48">
        <f t="shared" si="52"/>
        <v>0</v>
      </c>
      <c r="V1278" s="50">
        <f t="shared" si="53"/>
        <v>6</v>
      </c>
      <c r="W1278" s="42">
        <v>10992</v>
      </c>
      <c r="X1278" s="42">
        <v>13882</v>
      </c>
      <c r="Y1278" s="51">
        <v>1</v>
      </c>
      <c r="Z1278" s="48" t="s">
        <v>816</v>
      </c>
      <c r="AA1278" s="50"/>
      <c r="AB1278" s="52"/>
      <c r="AC1278" s="48"/>
      <c r="AD1278" s="48"/>
      <c r="AE1278" s="48"/>
      <c r="AF1278" s="48"/>
    </row>
    <row r="1279" spans="1:32" s="36" customFormat="1" ht="14.4" x14ac:dyDescent="0.3">
      <c r="A1279" s="32" t="s">
        <v>95</v>
      </c>
      <c r="B1279" s="32" t="s">
        <v>95</v>
      </c>
      <c r="C1279" s="32" t="s">
        <v>95</v>
      </c>
      <c r="D1279" s="32" t="s">
        <v>95</v>
      </c>
      <c r="E1279" s="32" t="s">
        <v>95</v>
      </c>
      <c r="F1279" s="32" t="s">
        <v>95</v>
      </c>
      <c r="G1279" s="32" t="s">
        <v>95</v>
      </c>
      <c r="H1279" s="32" t="s">
        <v>95</v>
      </c>
      <c r="I1279" s="32" t="s">
        <v>95</v>
      </c>
      <c r="J1279" s="32" t="s">
        <v>95</v>
      </c>
      <c r="K1279" s="32" t="s">
        <v>95</v>
      </c>
      <c r="L1279" s="32" t="s">
        <v>95</v>
      </c>
      <c r="M1279" s="48">
        <v>194</v>
      </c>
      <c r="N1279" s="48">
        <v>1</v>
      </c>
      <c r="O1279" s="48" t="s">
        <v>319</v>
      </c>
      <c r="P1279" s="48">
        <v>2006</v>
      </c>
      <c r="Q1279" s="50">
        <v>2007</v>
      </c>
      <c r="R1279" s="49">
        <v>500</v>
      </c>
      <c r="S1279" s="50">
        <v>10</v>
      </c>
      <c r="T1279" s="48">
        <v>0</v>
      </c>
      <c r="U1279" s="48">
        <f t="shared" si="52"/>
        <v>0</v>
      </c>
      <c r="V1279" s="50">
        <f t="shared" si="53"/>
        <v>6</v>
      </c>
      <c r="W1279" s="42">
        <v>9275</v>
      </c>
      <c r="X1279" s="42">
        <v>10977</v>
      </c>
      <c r="Y1279" s="51">
        <v>0</v>
      </c>
      <c r="Z1279" s="48" t="s">
        <v>816</v>
      </c>
      <c r="AA1279" s="50"/>
      <c r="AB1279" s="52"/>
      <c r="AC1279" s="48"/>
      <c r="AD1279" s="48"/>
      <c r="AE1279" s="48"/>
      <c r="AF1279" s="48"/>
    </row>
    <row r="1280" spans="1:32" s="36" customFormat="1" ht="14.4" x14ac:dyDescent="0.3">
      <c r="A1280" s="32" t="s">
        <v>95</v>
      </c>
      <c r="B1280" s="32" t="s">
        <v>95</v>
      </c>
      <c r="C1280" s="32" t="s">
        <v>95</v>
      </c>
      <c r="D1280" s="32" t="s">
        <v>95</v>
      </c>
      <c r="E1280" s="32" t="s">
        <v>95</v>
      </c>
      <c r="F1280" s="32" t="s">
        <v>95</v>
      </c>
      <c r="G1280" s="32" t="s">
        <v>95</v>
      </c>
      <c r="H1280" s="32" t="s">
        <v>95</v>
      </c>
      <c r="I1280" s="32" t="s">
        <v>95</v>
      </c>
      <c r="J1280" s="32" t="s">
        <v>95</v>
      </c>
      <c r="K1280" s="32" t="s">
        <v>95</v>
      </c>
      <c r="L1280" s="32" t="s">
        <v>95</v>
      </c>
      <c r="M1280" s="48">
        <v>194</v>
      </c>
      <c r="N1280" s="48">
        <v>1</v>
      </c>
      <c r="O1280" s="48" t="s">
        <v>319</v>
      </c>
      <c r="P1280" s="48">
        <v>2006</v>
      </c>
      <c r="Q1280" s="50">
        <v>2007</v>
      </c>
      <c r="R1280" s="49">
        <v>0</v>
      </c>
      <c r="S1280" s="50">
        <v>10</v>
      </c>
      <c r="T1280" s="48">
        <v>0</v>
      </c>
      <c r="U1280" s="48">
        <f t="shared" si="52"/>
        <v>0</v>
      </c>
      <c r="V1280" s="50">
        <f t="shared" si="53"/>
        <v>1</v>
      </c>
      <c r="W1280" s="42">
        <v>9121</v>
      </c>
      <c r="X1280" s="42">
        <v>10894</v>
      </c>
      <c r="Y1280" s="51">
        <v>0</v>
      </c>
      <c r="Z1280" s="48" t="s">
        <v>817</v>
      </c>
      <c r="AA1280" s="50"/>
      <c r="AB1280" s="52"/>
      <c r="AC1280" s="48"/>
      <c r="AD1280" s="48"/>
      <c r="AE1280" s="48"/>
      <c r="AF1280" s="48"/>
    </row>
    <row r="1281" spans="1:32" s="36" customFormat="1" ht="14.4" x14ac:dyDescent="0.3">
      <c r="A1281" s="32" t="s">
        <v>95</v>
      </c>
      <c r="B1281" s="32" t="s">
        <v>95</v>
      </c>
      <c r="C1281" s="32" t="s">
        <v>95</v>
      </c>
      <c r="D1281" s="32" t="s">
        <v>95</v>
      </c>
      <c r="E1281" s="32" t="s">
        <v>95</v>
      </c>
      <c r="F1281" s="32" t="s">
        <v>95</v>
      </c>
      <c r="G1281" s="32" t="s">
        <v>95</v>
      </c>
      <c r="H1281" s="32" t="s">
        <v>95</v>
      </c>
      <c r="I1281" s="32" t="s">
        <v>95</v>
      </c>
      <c r="J1281" s="32" t="s">
        <v>95</v>
      </c>
      <c r="K1281" s="32" t="s">
        <v>95</v>
      </c>
      <c r="L1281" s="32" t="s">
        <v>95</v>
      </c>
      <c r="M1281" s="48">
        <v>197</v>
      </c>
      <c r="N1281" s="48">
        <v>1</v>
      </c>
      <c r="O1281" s="48" t="s">
        <v>415</v>
      </c>
      <c r="P1281" s="48">
        <v>2006</v>
      </c>
      <c r="Q1281" s="50">
        <v>2007</v>
      </c>
      <c r="R1281" s="49">
        <v>495.41</v>
      </c>
      <c r="S1281" s="50">
        <v>10</v>
      </c>
      <c r="T1281" s="48">
        <v>0</v>
      </c>
      <c r="U1281" s="48">
        <f t="shared" si="52"/>
        <v>0</v>
      </c>
      <c r="V1281" s="50">
        <f t="shared" si="53"/>
        <v>5</v>
      </c>
      <c r="W1281" s="42">
        <v>7568</v>
      </c>
      <c r="X1281" s="42">
        <v>10447</v>
      </c>
      <c r="Y1281" s="51">
        <v>0</v>
      </c>
      <c r="Z1281" s="48" t="s">
        <v>817</v>
      </c>
      <c r="AA1281" s="50"/>
      <c r="AB1281" s="52"/>
      <c r="AC1281" s="48"/>
      <c r="AD1281" s="48"/>
      <c r="AE1281" s="48"/>
      <c r="AF1281" s="48"/>
    </row>
    <row r="1282" spans="1:32" s="36" customFormat="1" ht="14.4" x14ac:dyDescent="0.3">
      <c r="A1282" s="32" t="s">
        <v>95</v>
      </c>
      <c r="B1282" s="32" t="s">
        <v>95</v>
      </c>
      <c r="C1282" s="32" t="s">
        <v>95</v>
      </c>
      <c r="D1282" s="32" t="s">
        <v>95</v>
      </c>
      <c r="E1282" s="32" t="s">
        <v>95</v>
      </c>
      <c r="F1282" s="32" t="s">
        <v>95</v>
      </c>
      <c r="G1282" s="32" t="s">
        <v>95</v>
      </c>
      <c r="H1282" s="32" t="s">
        <v>95</v>
      </c>
      <c r="I1282" s="32" t="s">
        <v>95</v>
      </c>
      <c r="J1282" s="32" t="s">
        <v>95</v>
      </c>
      <c r="K1282" s="32" t="s">
        <v>95</v>
      </c>
      <c r="L1282" s="32" t="s">
        <v>95</v>
      </c>
      <c r="M1282" s="48">
        <v>241</v>
      </c>
      <c r="N1282" s="48">
        <v>1</v>
      </c>
      <c r="O1282" s="48" t="s">
        <v>272</v>
      </c>
      <c r="P1282" s="48">
        <v>2006</v>
      </c>
      <c r="Q1282" s="50">
        <v>2007</v>
      </c>
      <c r="R1282" s="49">
        <v>460</v>
      </c>
      <c r="S1282" s="50">
        <v>5</v>
      </c>
      <c r="T1282" s="48">
        <v>0</v>
      </c>
      <c r="U1282" s="48">
        <f t="shared" si="52"/>
        <v>0</v>
      </c>
      <c r="V1282" s="50">
        <f t="shared" si="53"/>
        <v>5</v>
      </c>
      <c r="W1282" s="42">
        <v>4568</v>
      </c>
      <c r="X1282" s="42">
        <v>6407</v>
      </c>
      <c r="Y1282" s="51">
        <v>0</v>
      </c>
      <c r="Z1282" s="48" t="s">
        <v>816</v>
      </c>
      <c r="AA1282" s="50"/>
      <c r="AB1282" s="52"/>
      <c r="AC1282" s="48"/>
      <c r="AD1282" s="48"/>
      <c r="AE1282" s="48"/>
      <c r="AF1282" s="48"/>
    </row>
    <row r="1283" spans="1:32" s="36" customFormat="1" ht="14.4" x14ac:dyDescent="0.3">
      <c r="A1283" s="32" t="s">
        <v>95</v>
      </c>
      <c r="B1283" s="32" t="s">
        <v>95</v>
      </c>
      <c r="C1283" s="32" t="s">
        <v>95</v>
      </c>
      <c r="D1283" s="32" t="s">
        <v>95</v>
      </c>
      <c r="E1283" s="32" t="s">
        <v>95</v>
      </c>
      <c r="F1283" s="32" t="s">
        <v>95</v>
      </c>
      <c r="G1283" s="32" t="s">
        <v>95</v>
      </c>
      <c r="H1283" s="32" t="s">
        <v>95</v>
      </c>
      <c r="I1283" s="32" t="s">
        <v>95</v>
      </c>
      <c r="J1283" s="32" t="s">
        <v>95</v>
      </c>
      <c r="K1283" s="32" t="s">
        <v>95</v>
      </c>
      <c r="L1283" s="32" t="s">
        <v>95</v>
      </c>
      <c r="M1283" s="48">
        <v>277</v>
      </c>
      <c r="N1283" s="48">
        <v>1</v>
      </c>
      <c r="O1283" s="48" t="s">
        <v>375</v>
      </c>
      <c r="P1283" s="48">
        <v>2006</v>
      </c>
      <c r="Q1283" s="50">
        <v>2007</v>
      </c>
      <c r="R1283" s="49">
        <v>480</v>
      </c>
      <c r="S1283" s="50">
        <v>10</v>
      </c>
      <c r="T1283" s="48">
        <v>0</v>
      </c>
      <c r="U1283" s="48">
        <f t="shared" si="52"/>
        <v>0</v>
      </c>
      <c r="V1283" s="50">
        <f t="shared" si="53"/>
        <v>5</v>
      </c>
      <c r="W1283" s="42">
        <v>3393</v>
      </c>
      <c r="X1283" s="42">
        <v>5418</v>
      </c>
      <c r="Y1283" s="51">
        <v>0</v>
      </c>
      <c r="Z1283" s="48" t="s">
        <v>816</v>
      </c>
      <c r="AA1283" s="50"/>
      <c r="AB1283" s="52"/>
      <c r="AC1283" s="48"/>
      <c r="AD1283" s="48"/>
      <c r="AE1283" s="48"/>
      <c r="AF1283" s="48"/>
    </row>
    <row r="1284" spans="1:32" s="36" customFormat="1" ht="14.4" x14ac:dyDescent="0.3">
      <c r="A1284" s="32" t="s">
        <v>95</v>
      </c>
      <c r="B1284" s="32" t="s">
        <v>95</v>
      </c>
      <c r="C1284" s="32" t="s">
        <v>95</v>
      </c>
      <c r="D1284" s="32" t="s">
        <v>95</v>
      </c>
      <c r="E1284" s="32" t="s">
        <v>95</v>
      </c>
      <c r="F1284" s="32" t="s">
        <v>95</v>
      </c>
      <c r="G1284" s="32" t="s">
        <v>95</v>
      </c>
      <c r="H1284" s="32" t="s">
        <v>95</v>
      </c>
      <c r="I1284" s="32" t="s">
        <v>95</v>
      </c>
      <c r="J1284" s="32" t="s">
        <v>95</v>
      </c>
      <c r="K1284" s="32" t="s">
        <v>95</v>
      </c>
      <c r="L1284" s="32" t="s">
        <v>95</v>
      </c>
      <c r="M1284" s="48">
        <v>278</v>
      </c>
      <c r="N1284" s="48">
        <v>1</v>
      </c>
      <c r="O1284" s="48" t="s">
        <v>517</v>
      </c>
      <c r="P1284" s="48">
        <v>2006</v>
      </c>
      <c r="Q1284" s="50">
        <v>2007</v>
      </c>
      <c r="R1284" s="49">
        <v>550</v>
      </c>
      <c r="S1284" s="56">
        <v>10</v>
      </c>
      <c r="T1284" s="48">
        <v>1</v>
      </c>
      <c r="U1284" s="48">
        <f t="shared" si="52"/>
        <v>0</v>
      </c>
      <c r="V1284" s="50">
        <f t="shared" si="53"/>
        <v>6</v>
      </c>
      <c r="W1284" s="42">
        <v>3276</v>
      </c>
      <c r="X1284" s="42">
        <v>2941</v>
      </c>
      <c r="Y1284" s="51">
        <v>0</v>
      </c>
      <c r="Z1284" s="48" t="s">
        <v>815</v>
      </c>
      <c r="AA1284" s="50"/>
      <c r="AB1284" s="52"/>
      <c r="AC1284" s="48"/>
      <c r="AD1284" s="48"/>
      <c r="AE1284" s="48"/>
      <c r="AF1284" s="48"/>
    </row>
    <row r="1285" spans="1:32" s="36" customFormat="1" ht="14.4" x14ac:dyDescent="0.3">
      <c r="A1285" s="32" t="s">
        <v>95</v>
      </c>
      <c r="B1285" s="32" t="s">
        <v>95</v>
      </c>
      <c r="C1285" s="32" t="s">
        <v>95</v>
      </c>
      <c r="D1285" s="32" t="s">
        <v>95</v>
      </c>
      <c r="E1285" s="32" t="s">
        <v>95</v>
      </c>
      <c r="F1285" s="32" t="s">
        <v>95</v>
      </c>
      <c r="G1285" s="32" t="s">
        <v>95</v>
      </c>
      <c r="H1285" s="32" t="s">
        <v>95</v>
      </c>
      <c r="I1285" s="32" t="s">
        <v>95</v>
      </c>
      <c r="J1285" s="32" t="s">
        <v>95</v>
      </c>
      <c r="K1285" s="32" t="s">
        <v>95</v>
      </c>
      <c r="L1285" s="32" t="s">
        <v>95</v>
      </c>
      <c r="M1285" s="48">
        <v>286</v>
      </c>
      <c r="N1285" s="48">
        <v>1</v>
      </c>
      <c r="O1285" s="48" t="s">
        <v>422</v>
      </c>
      <c r="P1285" s="48">
        <v>2006</v>
      </c>
      <c r="Q1285" s="50">
        <v>2007</v>
      </c>
      <c r="R1285" s="49">
        <v>595</v>
      </c>
      <c r="S1285" s="50">
        <v>10</v>
      </c>
      <c r="T1285" s="48">
        <v>0</v>
      </c>
      <c r="U1285" s="48">
        <f t="shared" si="52"/>
        <v>0</v>
      </c>
      <c r="V1285" s="50">
        <f t="shared" si="53"/>
        <v>6</v>
      </c>
      <c r="W1285" s="42">
        <v>666</v>
      </c>
      <c r="X1285" s="42">
        <v>767</v>
      </c>
      <c r="Y1285" s="51">
        <v>0</v>
      </c>
      <c r="Z1285" s="48" t="s">
        <v>815</v>
      </c>
      <c r="AA1285" s="50"/>
      <c r="AB1285" s="52"/>
      <c r="AC1285" s="48"/>
      <c r="AD1285" s="48"/>
      <c r="AE1285" s="48"/>
      <c r="AF1285" s="48"/>
    </row>
    <row r="1286" spans="1:32" s="36" customFormat="1" ht="14.4" x14ac:dyDescent="0.3">
      <c r="A1286" s="32" t="s">
        <v>95</v>
      </c>
      <c r="B1286" s="32" t="s">
        <v>95</v>
      </c>
      <c r="C1286" s="32" t="s">
        <v>95</v>
      </c>
      <c r="D1286" s="32" t="s">
        <v>95</v>
      </c>
      <c r="E1286" s="32" t="s">
        <v>95</v>
      </c>
      <c r="F1286" s="32" t="s">
        <v>95</v>
      </c>
      <c r="G1286" s="32" t="s">
        <v>95</v>
      </c>
      <c r="H1286" s="32" t="s">
        <v>95</v>
      </c>
      <c r="I1286" s="32" t="s">
        <v>95</v>
      </c>
      <c r="J1286" s="32" t="s">
        <v>95</v>
      </c>
      <c r="K1286" s="32" t="s">
        <v>95</v>
      </c>
      <c r="L1286" s="32" t="s">
        <v>95</v>
      </c>
      <c r="M1286" s="48">
        <v>286</v>
      </c>
      <c r="N1286" s="48">
        <v>1</v>
      </c>
      <c r="O1286" s="48" t="s">
        <v>422</v>
      </c>
      <c r="P1286" s="48">
        <v>2006</v>
      </c>
      <c r="Q1286" s="50">
        <v>2007</v>
      </c>
      <c r="R1286" s="49">
        <v>315</v>
      </c>
      <c r="S1286" s="50">
        <v>10</v>
      </c>
      <c r="T1286" s="48">
        <v>0</v>
      </c>
      <c r="U1286" s="48">
        <f t="shared" si="52"/>
        <v>0</v>
      </c>
      <c r="V1286" s="50">
        <f t="shared" si="53"/>
        <v>4</v>
      </c>
      <c r="W1286" s="42">
        <v>1146</v>
      </c>
      <c r="X1286" s="42">
        <v>1333</v>
      </c>
      <c r="Y1286" s="51">
        <v>0</v>
      </c>
      <c r="Z1286" s="48" t="s">
        <v>1</v>
      </c>
      <c r="AA1286" s="50"/>
      <c r="AB1286" s="52"/>
      <c r="AC1286" s="48"/>
      <c r="AD1286" s="48"/>
      <c r="AE1286" s="48"/>
      <c r="AF1286" s="48"/>
    </row>
    <row r="1287" spans="1:32" s="36" customFormat="1" ht="14.4" x14ac:dyDescent="0.3">
      <c r="A1287" s="32" t="s">
        <v>95</v>
      </c>
      <c r="B1287" s="32" t="s">
        <v>95</v>
      </c>
      <c r="C1287" s="32" t="s">
        <v>95</v>
      </c>
      <c r="D1287" s="32" t="s">
        <v>95</v>
      </c>
      <c r="E1287" s="32" t="s">
        <v>95</v>
      </c>
      <c r="F1287" s="32" t="s">
        <v>95</v>
      </c>
      <c r="G1287" s="32" t="s">
        <v>95</v>
      </c>
      <c r="H1287" s="32" t="s">
        <v>95</v>
      </c>
      <c r="I1287" s="32" t="s">
        <v>95</v>
      </c>
      <c r="J1287" s="32" t="s">
        <v>95</v>
      </c>
      <c r="K1287" s="32" t="s">
        <v>95</v>
      </c>
      <c r="L1287" s="32" t="s">
        <v>95</v>
      </c>
      <c r="M1287" s="48">
        <v>286</v>
      </c>
      <c r="N1287" s="48">
        <v>1</v>
      </c>
      <c r="O1287" s="48" t="s">
        <v>422</v>
      </c>
      <c r="P1287" s="48">
        <v>2006</v>
      </c>
      <c r="Q1287" s="50">
        <v>2007</v>
      </c>
      <c r="R1287" s="49">
        <v>200</v>
      </c>
      <c r="S1287" s="50">
        <v>10</v>
      </c>
      <c r="T1287" s="48">
        <v>0</v>
      </c>
      <c r="U1287" s="48">
        <f t="shared" si="52"/>
        <v>0</v>
      </c>
      <c r="V1287" s="50">
        <f t="shared" si="53"/>
        <v>3</v>
      </c>
      <c r="W1287" s="42">
        <v>1028</v>
      </c>
      <c r="X1287" s="42">
        <v>1422</v>
      </c>
      <c r="Y1287" s="51">
        <v>0</v>
      </c>
      <c r="Z1287" s="48" t="s">
        <v>789</v>
      </c>
      <c r="AA1287" s="50"/>
      <c r="AB1287" s="52"/>
      <c r="AC1287" s="48"/>
      <c r="AD1287" s="48"/>
      <c r="AE1287" s="48"/>
      <c r="AF1287" s="48"/>
    </row>
    <row r="1288" spans="1:32" s="36" customFormat="1" ht="14.4" x14ac:dyDescent="0.3">
      <c r="A1288" s="32" t="s">
        <v>95</v>
      </c>
      <c r="B1288" s="32" t="s">
        <v>95</v>
      </c>
      <c r="C1288" s="32" t="s">
        <v>95</v>
      </c>
      <c r="D1288" s="32" t="s">
        <v>95</v>
      </c>
      <c r="E1288" s="32" t="s">
        <v>95</v>
      </c>
      <c r="F1288" s="32" t="s">
        <v>95</v>
      </c>
      <c r="G1288" s="32" t="s">
        <v>95</v>
      </c>
      <c r="H1288" s="32" t="s">
        <v>95</v>
      </c>
      <c r="I1288" s="32" t="s">
        <v>95</v>
      </c>
      <c r="J1288" s="32" t="s">
        <v>95</v>
      </c>
      <c r="K1288" s="32" t="s">
        <v>95</v>
      </c>
      <c r="L1288" s="32" t="s">
        <v>95</v>
      </c>
      <c r="M1288" s="48">
        <v>300</v>
      </c>
      <c r="N1288" s="48">
        <v>1</v>
      </c>
      <c r="O1288" s="48" t="s">
        <v>252</v>
      </c>
      <c r="P1288" s="48">
        <v>2006</v>
      </c>
      <c r="Q1288" s="50">
        <v>2007</v>
      </c>
      <c r="R1288" s="49">
        <v>575</v>
      </c>
      <c r="S1288" s="50">
        <v>5</v>
      </c>
      <c r="T1288" s="48">
        <v>1</v>
      </c>
      <c r="U1288" s="48">
        <f t="shared" si="52"/>
        <v>0</v>
      </c>
      <c r="V1288" s="50">
        <f t="shared" si="53"/>
        <v>6</v>
      </c>
      <c r="W1288" s="42">
        <v>1931</v>
      </c>
      <c r="X1288" s="42">
        <v>1615</v>
      </c>
      <c r="Y1288" s="51">
        <v>0</v>
      </c>
      <c r="Z1288" s="48" t="s">
        <v>789</v>
      </c>
      <c r="AA1288" s="50"/>
      <c r="AB1288" s="52"/>
      <c r="AC1288" s="48"/>
      <c r="AD1288" s="48"/>
      <c r="AE1288" s="48"/>
      <c r="AF1288" s="48"/>
    </row>
    <row r="1289" spans="1:32" s="36" customFormat="1" ht="14.4" x14ac:dyDescent="0.3">
      <c r="A1289" s="32" t="s">
        <v>95</v>
      </c>
      <c r="B1289" s="32" t="s">
        <v>95</v>
      </c>
      <c r="C1289" s="32" t="s">
        <v>95</v>
      </c>
      <c r="D1289" s="32" t="s">
        <v>95</v>
      </c>
      <c r="E1289" s="32" t="s">
        <v>95</v>
      </c>
      <c r="F1289" s="32" t="s">
        <v>95</v>
      </c>
      <c r="G1289" s="32" t="s">
        <v>95</v>
      </c>
      <c r="H1289" s="32" t="s">
        <v>95</v>
      </c>
      <c r="I1289" s="32" t="s">
        <v>95</v>
      </c>
      <c r="J1289" s="32" t="s">
        <v>95</v>
      </c>
      <c r="K1289" s="32" t="s">
        <v>95</v>
      </c>
      <c r="L1289" s="32" t="s">
        <v>95</v>
      </c>
      <c r="M1289" s="48">
        <v>309</v>
      </c>
      <c r="N1289" s="48">
        <v>1</v>
      </c>
      <c r="O1289" s="48" t="s">
        <v>378</v>
      </c>
      <c r="P1289" s="48">
        <v>2006</v>
      </c>
      <c r="Q1289" s="50">
        <v>2007</v>
      </c>
      <c r="R1289" s="49">
        <v>600</v>
      </c>
      <c r="S1289" s="50">
        <v>5</v>
      </c>
      <c r="T1289" s="48">
        <v>1</v>
      </c>
      <c r="U1289" s="48">
        <f t="shared" ref="U1289:U1352" si="54">MAX(0,MIN(1,Q1289-P1289-1))</f>
        <v>0</v>
      </c>
      <c r="V1289" s="50">
        <f t="shared" ref="V1289:V1352" si="55">MAX(1,MIN(10,INT(R1289/100)+1))</f>
        <v>7</v>
      </c>
      <c r="W1289" s="42">
        <v>3486</v>
      </c>
      <c r="X1289" s="42">
        <v>2807</v>
      </c>
      <c r="Y1289" s="51">
        <v>0</v>
      </c>
      <c r="Z1289" s="48" t="s">
        <v>815</v>
      </c>
      <c r="AA1289" s="50"/>
      <c r="AB1289" s="52"/>
      <c r="AC1289" s="48"/>
      <c r="AD1289" s="48"/>
      <c r="AE1289" s="48"/>
      <c r="AF1289" s="48"/>
    </row>
    <row r="1290" spans="1:32" s="36" customFormat="1" ht="14.4" x14ac:dyDescent="0.3">
      <c r="A1290" s="32" t="s">
        <v>95</v>
      </c>
      <c r="B1290" s="32" t="s">
        <v>95</v>
      </c>
      <c r="C1290" s="32" t="s">
        <v>95</v>
      </c>
      <c r="D1290" s="32" t="s">
        <v>95</v>
      </c>
      <c r="E1290" s="32" t="s">
        <v>95</v>
      </c>
      <c r="F1290" s="32" t="s">
        <v>95</v>
      </c>
      <c r="G1290" s="32" t="s">
        <v>95</v>
      </c>
      <c r="H1290" s="32" t="s">
        <v>95</v>
      </c>
      <c r="I1290" s="32" t="s">
        <v>95</v>
      </c>
      <c r="J1290" s="32" t="s">
        <v>95</v>
      </c>
      <c r="K1290" s="32" t="s">
        <v>95</v>
      </c>
      <c r="L1290" s="32" t="s">
        <v>95</v>
      </c>
      <c r="M1290" s="48">
        <v>317</v>
      </c>
      <c r="N1290" s="48">
        <v>1</v>
      </c>
      <c r="O1290" s="48" t="s">
        <v>452</v>
      </c>
      <c r="P1290" s="48">
        <v>2006</v>
      </c>
      <c r="Q1290" s="50">
        <v>2007</v>
      </c>
      <c r="R1290" s="49">
        <v>600</v>
      </c>
      <c r="S1290" s="50">
        <v>5</v>
      </c>
      <c r="T1290" s="48">
        <v>0</v>
      </c>
      <c r="U1290" s="48">
        <f t="shared" si="54"/>
        <v>0</v>
      </c>
      <c r="V1290" s="50">
        <f t="shared" si="55"/>
        <v>7</v>
      </c>
      <c r="W1290" s="42">
        <v>990</v>
      </c>
      <c r="X1290" s="42">
        <v>1264</v>
      </c>
      <c r="Y1290" s="51">
        <v>0</v>
      </c>
      <c r="Z1290" s="32" t="s">
        <v>95</v>
      </c>
      <c r="AA1290" s="50"/>
      <c r="AB1290" s="52"/>
      <c r="AC1290" s="48"/>
      <c r="AD1290" s="48"/>
      <c r="AE1290" s="48"/>
      <c r="AF1290" s="48"/>
    </row>
    <row r="1291" spans="1:32" s="36" customFormat="1" ht="14.4" x14ac:dyDescent="0.3">
      <c r="A1291" s="32" t="s">
        <v>95</v>
      </c>
      <c r="B1291" s="32" t="s">
        <v>95</v>
      </c>
      <c r="C1291" s="32" t="s">
        <v>95</v>
      </c>
      <c r="D1291" s="32" t="s">
        <v>95</v>
      </c>
      <c r="E1291" s="32" t="s">
        <v>95</v>
      </c>
      <c r="F1291" s="32" t="s">
        <v>95</v>
      </c>
      <c r="G1291" s="32" t="s">
        <v>95</v>
      </c>
      <c r="H1291" s="32" t="s">
        <v>95</v>
      </c>
      <c r="I1291" s="32" t="s">
        <v>95</v>
      </c>
      <c r="J1291" s="32" t="s">
        <v>95</v>
      </c>
      <c r="K1291" s="32" t="s">
        <v>95</v>
      </c>
      <c r="L1291" s="32" t="s">
        <v>95</v>
      </c>
      <c r="M1291" s="48">
        <v>317</v>
      </c>
      <c r="N1291" s="48">
        <v>1</v>
      </c>
      <c r="O1291" s="48" t="s">
        <v>452</v>
      </c>
      <c r="P1291" s="48">
        <v>2006</v>
      </c>
      <c r="Q1291" s="50">
        <v>2007</v>
      </c>
      <c r="R1291" s="49">
        <v>100</v>
      </c>
      <c r="S1291" s="50">
        <v>5</v>
      </c>
      <c r="T1291" s="48">
        <v>0</v>
      </c>
      <c r="U1291" s="48">
        <f t="shared" si="54"/>
        <v>0</v>
      </c>
      <c r="V1291" s="50">
        <f t="shared" si="55"/>
        <v>2</v>
      </c>
      <c r="W1291" s="42">
        <v>934</v>
      </c>
      <c r="X1291" s="42">
        <v>1310</v>
      </c>
      <c r="Y1291" s="51">
        <v>0</v>
      </c>
      <c r="Z1291" s="48" t="s">
        <v>789</v>
      </c>
      <c r="AA1291" s="50"/>
      <c r="AB1291" s="52"/>
      <c r="AC1291" s="48"/>
      <c r="AD1291" s="48"/>
      <c r="AE1291" s="48"/>
      <c r="AF1291" s="48"/>
    </row>
    <row r="1292" spans="1:32" s="36" customFormat="1" ht="14.4" x14ac:dyDescent="0.3">
      <c r="A1292" s="32" t="s">
        <v>95</v>
      </c>
      <c r="B1292" s="32" t="s">
        <v>95</v>
      </c>
      <c r="C1292" s="32" t="s">
        <v>95</v>
      </c>
      <c r="D1292" s="32" t="s">
        <v>95</v>
      </c>
      <c r="E1292" s="32" t="s">
        <v>95</v>
      </c>
      <c r="F1292" s="32" t="s">
        <v>95</v>
      </c>
      <c r="G1292" s="32" t="s">
        <v>95</v>
      </c>
      <c r="H1292" s="32" t="s">
        <v>95</v>
      </c>
      <c r="I1292" s="32" t="s">
        <v>95</v>
      </c>
      <c r="J1292" s="32" t="s">
        <v>95</v>
      </c>
      <c r="K1292" s="32" t="s">
        <v>95</v>
      </c>
      <c r="L1292" s="32" t="s">
        <v>95</v>
      </c>
      <c r="M1292" s="48">
        <v>381</v>
      </c>
      <c r="N1292" s="48">
        <v>1</v>
      </c>
      <c r="O1292" s="48" t="s">
        <v>324</v>
      </c>
      <c r="P1292" s="48">
        <v>2006</v>
      </c>
      <c r="Q1292" s="50">
        <v>2007</v>
      </c>
      <c r="R1292" s="49">
        <v>950</v>
      </c>
      <c r="S1292" s="50">
        <v>10</v>
      </c>
      <c r="T1292" s="48">
        <v>0</v>
      </c>
      <c r="U1292" s="48">
        <f t="shared" si="54"/>
        <v>0</v>
      </c>
      <c r="V1292" s="50">
        <f t="shared" si="55"/>
        <v>10</v>
      </c>
      <c r="W1292" s="42">
        <v>2621</v>
      </c>
      <c r="X1292" s="42">
        <v>4583</v>
      </c>
      <c r="Y1292" s="51">
        <v>0</v>
      </c>
      <c r="Z1292" s="48" t="s">
        <v>789</v>
      </c>
      <c r="AA1292" s="50"/>
      <c r="AB1292" s="52"/>
      <c r="AC1292" s="48"/>
      <c r="AD1292" s="48"/>
      <c r="AE1292" s="48"/>
      <c r="AF1292" s="48"/>
    </row>
    <row r="1293" spans="1:32" s="36" customFormat="1" ht="14.4" x14ac:dyDescent="0.3">
      <c r="A1293" s="32" t="s">
        <v>95</v>
      </c>
      <c r="B1293" s="32" t="s">
        <v>95</v>
      </c>
      <c r="C1293" s="32" t="s">
        <v>95</v>
      </c>
      <c r="D1293" s="32" t="s">
        <v>95</v>
      </c>
      <c r="E1293" s="32" t="s">
        <v>95</v>
      </c>
      <c r="F1293" s="32" t="s">
        <v>95</v>
      </c>
      <c r="G1293" s="32" t="s">
        <v>95</v>
      </c>
      <c r="H1293" s="32" t="s">
        <v>95</v>
      </c>
      <c r="I1293" s="32" t="s">
        <v>95</v>
      </c>
      <c r="J1293" s="32" t="s">
        <v>95</v>
      </c>
      <c r="K1293" s="32" t="s">
        <v>95</v>
      </c>
      <c r="L1293" s="32" t="s">
        <v>95</v>
      </c>
      <c r="M1293" s="48">
        <v>390</v>
      </c>
      <c r="N1293" s="48">
        <v>1</v>
      </c>
      <c r="O1293" s="48" t="s">
        <v>557</v>
      </c>
      <c r="P1293" s="48">
        <v>2006</v>
      </c>
      <c r="Q1293" s="50">
        <v>2007</v>
      </c>
      <c r="R1293" s="49">
        <v>573.70000000000005</v>
      </c>
      <c r="S1293" s="50">
        <v>10</v>
      </c>
      <c r="T1293" s="48">
        <v>0</v>
      </c>
      <c r="U1293" s="48">
        <f t="shared" si="54"/>
        <v>0</v>
      </c>
      <c r="V1293" s="50">
        <f t="shared" si="55"/>
        <v>6</v>
      </c>
      <c r="W1293" s="42">
        <v>795</v>
      </c>
      <c r="X1293" s="42">
        <v>952</v>
      </c>
      <c r="Y1293" s="51">
        <v>0</v>
      </c>
      <c r="Z1293" s="48" t="s">
        <v>815</v>
      </c>
      <c r="AA1293" s="50"/>
      <c r="AB1293" s="52"/>
      <c r="AC1293" s="48"/>
      <c r="AD1293" s="48"/>
      <c r="AE1293" s="48"/>
      <c r="AF1293" s="48"/>
    </row>
    <row r="1294" spans="1:32" s="36" customFormat="1" ht="14.4" x14ac:dyDescent="0.3">
      <c r="A1294" s="32" t="s">
        <v>95</v>
      </c>
      <c r="B1294" s="32" t="s">
        <v>95</v>
      </c>
      <c r="C1294" s="32" t="s">
        <v>95</v>
      </c>
      <c r="D1294" s="32" t="s">
        <v>95</v>
      </c>
      <c r="E1294" s="32" t="s">
        <v>95</v>
      </c>
      <c r="F1294" s="32" t="s">
        <v>95</v>
      </c>
      <c r="G1294" s="32" t="s">
        <v>95</v>
      </c>
      <c r="H1294" s="32" t="s">
        <v>95</v>
      </c>
      <c r="I1294" s="32" t="s">
        <v>95</v>
      </c>
      <c r="J1294" s="32" t="s">
        <v>95</v>
      </c>
      <c r="K1294" s="32" t="s">
        <v>95</v>
      </c>
      <c r="L1294" s="32" t="s">
        <v>95</v>
      </c>
      <c r="M1294" s="48">
        <v>403</v>
      </c>
      <c r="N1294" s="48">
        <v>1</v>
      </c>
      <c r="O1294" s="48" t="s">
        <v>283</v>
      </c>
      <c r="P1294" s="48">
        <v>2006</v>
      </c>
      <c r="Q1294" s="50">
        <v>2007</v>
      </c>
      <c r="R1294" s="49">
        <v>799.55</v>
      </c>
      <c r="S1294" s="50">
        <v>10</v>
      </c>
      <c r="T1294" s="48">
        <v>1</v>
      </c>
      <c r="U1294" s="48">
        <f t="shared" si="54"/>
        <v>0</v>
      </c>
      <c r="V1294" s="50">
        <f t="shared" si="55"/>
        <v>8</v>
      </c>
      <c r="W1294" s="42">
        <v>343</v>
      </c>
      <c r="X1294" s="42">
        <v>338</v>
      </c>
      <c r="Y1294" s="51">
        <v>0</v>
      </c>
      <c r="Z1294" s="48" t="s">
        <v>815</v>
      </c>
      <c r="AA1294" s="50"/>
      <c r="AB1294" s="52"/>
      <c r="AC1294" s="48"/>
      <c r="AD1294" s="48"/>
      <c r="AE1294" s="48"/>
      <c r="AF1294" s="48"/>
    </row>
    <row r="1295" spans="1:32" s="36" customFormat="1" ht="14.4" x14ac:dyDescent="0.3">
      <c r="A1295" s="32" t="s">
        <v>95</v>
      </c>
      <c r="B1295" s="32" t="s">
        <v>95</v>
      </c>
      <c r="C1295" s="32" t="s">
        <v>95</v>
      </c>
      <c r="D1295" s="32" t="s">
        <v>95</v>
      </c>
      <c r="E1295" s="32" t="s">
        <v>95</v>
      </c>
      <c r="F1295" s="32" t="s">
        <v>95</v>
      </c>
      <c r="G1295" s="32" t="s">
        <v>95</v>
      </c>
      <c r="H1295" s="32" t="s">
        <v>95</v>
      </c>
      <c r="I1295" s="32" t="s">
        <v>95</v>
      </c>
      <c r="J1295" s="32" t="s">
        <v>95</v>
      </c>
      <c r="K1295" s="32" t="s">
        <v>95</v>
      </c>
      <c r="L1295" s="32" t="s">
        <v>95</v>
      </c>
      <c r="M1295" s="48">
        <v>404</v>
      </c>
      <c r="N1295" s="48">
        <v>1</v>
      </c>
      <c r="O1295" s="48" t="s">
        <v>519</v>
      </c>
      <c r="P1295" s="48">
        <v>2006</v>
      </c>
      <c r="Q1295" s="50">
        <v>2007</v>
      </c>
      <c r="R1295" s="49">
        <v>840.63</v>
      </c>
      <c r="S1295" s="50">
        <v>10</v>
      </c>
      <c r="T1295" s="48">
        <v>1</v>
      </c>
      <c r="U1295" s="48">
        <f t="shared" si="54"/>
        <v>0</v>
      </c>
      <c r="V1295" s="50">
        <f t="shared" si="55"/>
        <v>9</v>
      </c>
      <c r="W1295" s="42">
        <v>317</v>
      </c>
      <c r="X1295" s="42">
        <v>308</v>
      </c>
      <c r="Y1295" s="51">
        <v>0</v>
      </c>
      <c r="Z1295" s="32" t="s">
        <v>95</v>
      </c>
      <c r="AA1295" s="50"/>
      <c r="AB1295" s="52"/>
      <c r="AC1295" s="48"/>
      <c r="AD1295" s="48"/>
      <c r="AE1295" s="48"/>
      <c r="AF1295" s="48"/>
    </row>
    <row r="1296" spans="1:32" s="36" customFormat="1" ht="14.4" x14ac:dyDescent="0.3">
      <c r="A1296" s="32" t="s">
        <v>95</v>
      </c>
      <c r="B1296" s="32" t="s">
        <v>95</v>
      </c>
      <c r="C1296" s="32" t="s">
        <v>95</v>
      </c>
      <c r="D1296" s="32" t="s">
        <v>95</v>
      </c>
      <c r="E1296" s="32" t="s">
        <v>95</v>
      </c>
      <c r="F1296" s="32" t="s">
        <v>95</v>
      </c>
      <c r="G1296" s="32" t="s">
        <v>95</v>
      </c>
      <c r="H1296" s="32" t="s">
        <v>95</v>
      </c>
      <c r="I1296" s="32" t="s">
        <v>95</v>
      </c>
      <c r="J1296" s="32" t="s">
        <v>95</v>
      </c>
      <c r="K1296" s="32" t="s">
        <v>95</v>
      </c>
      <c r="L1296" s="32" t="s">
        <v>95</v>
      </c>
      <c r="M1296" s="48">
        <v>424</v>
      </c>
      <c r="N1296" s="48">
        <v>1</v>
      </c>
      <c r="O1296" s="48" t="s">
        <v>503</v>
      </c>
      <c r="P1296" s="48">
        <v>2006</v>
      </c>
      <c r="Q1296" s="50">
        <v>2007</v>
      </c>
      <c r="R1296" s="49">
        <v>521</v>
      </c>
      <c r="S1296" s="50">
        <v>10</v>
      </c>
      <c r="T1296" s="48">
        <v>1</v>
      </c>
      <c r="U1296" s="48">
        <f t="shared" si="54"/>
        <v>0</v>
      </c>
      <c r="V1296" s="50">
        <f t="shared" si="55"/>
        <v>6</v>
      </c>
      <c r="W1296" s="42">
        <v>306</v>
      </c>
      <c r="X1296" s="42">
        <v>293</v>
      </c>
      <c r="Y1296" s="51">
        <v>0</v>
      </c>
      <c r="Z1296" s="48" t="s">
        <v>815</v>
      </c>
      <c r="AA1296" s="50"/>
      <c r="AB1296" s="52"/>
      <c r="AC1296" s="48"/>
      <c r="AD1296" s="48"/>
      <c r="AE1296" s="48"/>
      <c r="AF1296" s="48"/>
    </row>
    <row r="1297" spans="1:32" s="36" customFormat="1" ht="14.4" x14ac:dyDescent="0.3">
      <c r="A1297" s="32" t="s">
        <v>95</v>
      </c>
      <c r="B1297" s="32" t="s">
        <v>95</v>
      </c>
      <c r="C1297" s="32" t="s">
        <v>95</v>
      </c>
      <c r="D1297" s="32" t="s">
        <v>95</v>
      </c>
      <c r="E1297" s="32" t="s">
        <v>95</v>
      </c>
      <c r="F1297" s="32" t="s">
        <v>95</v>
      </c>
      <c r="G1297" s="32" t="s">
        <v>95</v>
      </c>
      <c r="H1297" s="32" t="s">
        <v>95</v>
      </c>
      <c r="I1297" s="32" t="s">
        <v>95</v>
      </c>
      <c r="J1297" s="32" t="s">
        <v>95</v>
      </c>
      <c r="K1297" s="32" t="s">
        <v>95</v>
      </c>
      <c r="L1297" s="32" t="s">
        <v>95</v>
      </c>
      <c r="M1297" s="48">
        <v>466</v>
      </c>
      <c r="N1297" s="48">
        <v>1</v>
      </c>
      <c r="O1297" s="48" t="s">
        <v>383</v>
      </c>
      <c r="P1297" s="48">
        <v>2006</v>
      </c>
      <c r="Q1297" s="50">
        <v>2007</v>
      </c>
      <c r="R1297" s="49">
        <v>325</v>
      </c>
      <c r="S1297" s="50">
        <v>7</v>
      </c>
      <c r="T1297" s="48">
        <v>0</v>
      </c>
      <c r="U1297" s="48">
        <f t="shared" si="54"/>
        <v>0</v>
      </c>
      <c r="V1297" s="50">
        <f t="shared" si="55"/>
        <v>4</v>
      </c>
      <c r="W1297" s="42">
        <v>2217</v>
      </c>
      <c r="X1297" s="42">
        <v>2427</v>
      </c>
      <c r="Y1297" s="51">
        <v>0</v>
      </c>
      <c r="Z1297" s="48" t="s">
        <v>1</v>
      </c>
      <c r="AA1297" s="50"/>
      <c r="AB1297" s="52"/>
      <c r="AC1297" s="48"/>
      <c r="AD1297" s="48"/>
      <c r="AE1297" s="48"/>
      <c r="AF1297" s="48"/>
    </row>
    <row r="1298" spans="1:32" s="36" customFormat="1" ht="14.4" x14ac:dyDescent="0.3">
      <c r="A1298" s="32" t="s">
        <v>95</v>
      </c>
      <c r="B1298" s="32" t="s">
        <v>95</v>
      </c>
      <c r="C1298" s="32" t="s">
        <v>95</v>
      </c>
      <c r="D1298" s="32" t="s">
        <v>95</v>
      </c>
      <c r="E1298" s="32" t="s">
        <v>95</v>
      </c>
      <c r="F1298" s="32" t="s">
        <v>95</v>
      </c>
      <c r="G1298" s="32" t="s">
        <v>95</v>
      </c>
      <c r="H1298" s="32" t="s">
        <v>95</v>
      </c>
      <c r="I1298" s="32" t="s">
        <v>95</v>
      </c>
      <c r="J1298" s="32" t="s">
        <v>95</v>
      </c>
      <c r="K1298" s="32" t="s">
        <v>95</v>
      </c>
      <c r="L1298" s="32" t="s">
        <v>95</v>
      </c>
      <c r="M1298" s="48">
        <v>480</v>
      </c>
      <c r="N1298" s="48">
        <v>1</v>
      </c>
      <c r="O1298" s="48" t="s">
        <v>521</v>
      </c>
      <c r="P1298" s="48">
        <v>2006</v>
      </c>
      <c r="Q1298" s="50">
        <v>2007</v>
      </c>
      <c r="R1298" s="49">
        <v>550</v>
      </c>
      <c r="S1298" s="50">
        <v>10</v>
      </c>
      <c r="T1298" s="48">
        <v>0</v>
      </c>
      <c r="U1298" s="48">
        <f t="shared" si="54"/>
        <v>0</v>
      </c>
      <c r="V1298" s="50">
        <f t="shared" si="55"/>
        <v>6</v>
      </c>
      <c r="W1298" s="42">
        <v>982</v>
      </c>
      <c r="X1298" s="42">
        <v>1253</v>
      </c>
      <c r="Y1298" s="51">
        <v>0</v>
      </c>
      <c r="Z1298" s="48" t="s">
        <v>815</v>
      </c>
      <c r="AA1298" s="50"/>
      <c r="AB1298" s="52"/>
      <c r="AC1298" s="48"/>
      <c r="AD1298" s="48"/>
      <c r="AE1298" s="48"/>
      <c r="AF1298" s="48"/>
    </row>
    <row r="1299" spans="1:32" s="36" customFormat="1" ht="14.4" x14ac:dyDescent="0.3">
      <c r="A1299" s="32" t="s">
        <v>95</v>
      </c>
      <c r="B1299" s="32" t="s">
        <v>95</v>
      </c>
      <c r="C1299" s="32" t="s">
        <v>95</v>
      </c>
      <c r="D1299" s="32" t="s">
        <v>95</v>
      </c>
      <c r="E1299" s="32" t="s">
        <v>95</v>
      </c>
      <c r="F1299" s="32" t="s">
        <v>95</v>
      </c>
      <c r="G1299" s="32" t="s">
        <v>95</v>
      </c>
      <c r="H1299" s="32" t="s">
        <v>95</v>
      </c>
      <c r="I1299" s="32" t="s">
        <v>95</v>
      </c>
      <c r="J1299" s="32" t="s">
        <v>95</v>
      </c>
      <c r="K1299" s="32" t="s">
        <v>95</v>
      </c>
      <c r="L1299" s="32" t="s">
        <v>95</v>
      </c>
      <c r="M1299" s="48">
        <v>487</v>
      </c>
      <c r="N1299" s="48">
        <v>1</v>
      </c>
      <c r="O1299" s="48" t="s">
        <v>289</v>
      </c>
      <c r="P1299" s="48">
        <v>2006</v>
      </c>
      <c r="Q1299" s="50">
        <v>2007</v>
      </c>
      <c r="R1299" s="49">
        <v>700</v>
      </c>
      <c r="S1299" s="50">
        <v>10</v>
      </c>
      <c r="T1299" s="48">
        <v>0</v>
      </c>
      <c r="U1299" s="48">
        <f t="shared" si="54"/>
        <v>0</v>
      </c>
      <c r="V1299" s="50">
        <f t="shared" si="55"/>
        <v>8</v>
      </c>
      <c r="W1299" s="42">
        <v>424</v>
      </c>
      <c r="X1299" s="42">
        <v>478</v>
      </c>
      <c r="Y1299" s="51">
        <v>0</v>
      </c>
      <c r="Z1299" s="32" t="s">
        <v>95</v>
      </c>
      <c r="AA1299" s="50"/>
      <c r="AB1299" s="52"/>
      <c r="AC1299" s="48"/>
      <c r="AD1299" s="48"/>
      <c r="AE1299" s="48"/>
      <c r="AF1299" s="48"/>
    </row>
    <row r="1300" spans="1:32" s="36" customFormat="1" ht="14.4" x14ac:dyDescent="0.3">
      <c r="A1300" s="32" t="s">
        <v>95</v>
      </c>
      <c r="B1300" s="32" t="s">
        <v>95</v>
      </c>
      <c r="C1300" s="32" t="s">
        <v>95</v>
      </c>
      <c r="D1300" s="32" t="s">
        <v>95</v>
      </c>
      <c r="E1300" s="32" t="s">
        <v>95</v>
      </c>
      <c r="F1300" s="32" t="s">
        <v>95</v>
      </c>
      <c r="G1300" s="32" t="s">
        <v>95</v>
      </c>
      <c r="H1300" s="32" t="s">
        <v>95</v>
      </c>
      <c r="I1300" s="32" t="s">
        <v>95</v>
      </c>
      <c r="J1300" s="32" t="s">
        <v>95</v>
      </c>
      <c r="K1300" s="32" t="s">
        <v>95</v>
      </c>
      <c r="L1300" s="32" t="s">
        <v>95</v>
      </c>
      <c r="M1300" s="48">
        <v>500</v>
      </c>
      <c r="N1300" s="48">
        <v>1</v>
      </c>
      <c r="O1300" s="48" t="s">
        <v>635</v>
      </c>
      <c r="P1300" s="48">
        <v>2006</v>
      </c>
      <c r="Q1300" s="50">
        <v>2007</v>
      </c>
      <c r="R1300" s="49">
        <v>450</v>
      </c>
      <c r="S1300" s="50">
        <v>4</v>
      </c>
      <c r="T1300" s="48">
        <v>0</v>
      </c>
      <c r="U1300" s="48">
        <f t="shared" si="54"/>
        <v>0</v>
      </c>
      <c r="V1300" s="50">
        <f t="shared" si="55"/>
        <v>5</v>
      </c>
      <c r="W1300" s="42">
        <v>823</v>
      </c>
      <c r="X1300" s="42">
        <v>885</v>
      </c>
      <c r="Y1300" s="51">
        <v>0</v>
      </c>
      <c r="Z1300" s="32" t="s">
        <v>95</v>
      </c>
      <c r="AA1300" s="50"/>
      <c r="AB1300" s="52"/>
      <c r="AC1300" s="48"/>
      <c r="AD1300" s="48"/>
      <c r="AE1300" s="48"/>
      <c r="AF1300" s="48"/>
    </row>
    <row r="1301" spans="1:32" s="36" customFormat="1" ht="14.4" x14ac:dyDescent="0.3">
      <c r="A1301" s="32" t="s">
        <v>95</v>
      </c>
      <c r="B1301" s="32" t="s">
        <v>95</v>
      </c>
      <c r="C1301" s="32" t="s">
        <v>95</v>
      </c>
      <c r="D1301" s="32" t="s">
        <v>95</v>
      </c>
      <c r="E1301" s="32" t="s">
        <v>95</v>
      </c>
      <c r="F1301" s="32" t="s">
        <v>95</v>
      </c>
      <c r="G1301" s="32" t="s">
        <v>95</v>
      </c>
      <c r="H1301" s="32" t="s">
        <v>95</v>
      </c>
      <c r="I1301" s="32" t="s">
        <v>95</v>
      </c>
      <c r="J1301" s="32" t="s">
        <v>95</v>
      </c>
      <c r="K1301" s="32" t="s">
        <v>95</v>
      </c>
      <c r="L1301" s="32" t="s">
        <v>95</v>
      </c>
      <c r="M1301" s="48">
        <v>507</v>
      </c>
      <c r="N1301" s="48">
        <v>1</v>
      </c>
      <c r="O1301" s="48" t="s">
        <v>331</v>
      </c>
      <c r="P1301" s="48">
        <v>2006</v>
      </c>
      <c r="Q1301" s="50">
        <v>2007</v>
      </c>
      <c r="R1301" s="49">
        <v>218.09</v>
      </c>
      <c r="S1301" s="50">
        <v>5</v>
      </c>
      <c r="T1301" s="48">
        <v>1</v>
      </c>
      <c r="U1301" s="48">
        <f t="shared" si="54"/>
        <v>0</v>
      </c>
      <c r="V1301" s="50">
        <f t="shared" si="55"/>
        <v>3</v>
      </c>
      <c r="W1301" s="42">
        <v>648</v>
      </c>
      <c r="X1301" s="42">
        <v>505</v>
      </c>
      <c r="Y1301" s="51">
        <v>0</v>
      </c>
      <c r="Z1301" s="32" t="s">
        <v>95</v>
      </c>
      <c r="AA1301" s="50"/>
      <c r="AB1301" s="52"/>
      <c r="AC1301" s="48"/>
      <c r="AD1301" s="48"/>
      <c r="AE1301" s="48"/>
      <c r="AF1301" s="48"/>
    </row>
    <row r="1302" spans="1:32" s="36" customFormat="1" ht="14.4" x14ac:dyDescent="0.3">
      <c r="A1302" s="32" t="s">
        <v>95</v>
      </c>
      <c r="B1302" s="32" t="s">
        <v>95</v>
      </c>
      <c r="C1302" s="32" t="s">
        <v>95</v>
      </c>
      <c r="D1302" s="32" t="s">
        <v>95</v>
      </c>
      <c r="E1302" s="32" t="s">
        <v>95</v>
      </c>
      <c r="F1302" s="32" t="s">
        <v>95</v>
      </c>
      <c r="G1302" s="32" t="s">
        <v>95</v>
      </c>
      <c r="H1302" s="32" t="s">
        <v>95</v>
      </c>
      <c r="I1302" s="32" t="s">
        <v>95</v>
      </c>
      <c r="J1302" s="32" t="s">
        <v>95</v>
      </c>
      <c r="K1302" s="32" t="s">
        <v>95</v>
      </c>
      <c r="L1302" s="32" t="s">
        <v>95</v>
      </c>
      <c r="M1302" s="48">
        <v>518</v>
      </c>
      <c r="N1302" s="48">
        <v>1</v>
      </c>
      <c r="O1302" s="48" t="s">
        <v>257</v>
      </c>
      <c r="P1302" s="48">
        <v>2006</v>
      </c>
      <c r="Q1302" s="50">
        <v>2007</v>
      </c>
      <c r="R1302" s="49">
        <v>1000</v>
      </c>
      <c r="S1302" s="50">
        <v>8</v>
      </c>
      <c r="T1302" s="48">
        <v>1</v>
      </c>
      <c r="U1302" s="48">
        <f t="shared" si="54"/>
        <v>0</v>
      </c>
      <c r="V1302" s="50">
        <f t="shared" si="55"/>
        <v>10</v>
      </c>
      <c r="W1302" s="42">
        <v>2876</v>
      </c>
      <c r="X1302" s="42">
        <v>2356</v>
      </c>
      <c r="Y1302" s="51">
        <v>0</v>
      </c>
      <c r="Z1302" s="48" t="s">
        <v>780</v>
      </c>
      <c r="AA1302" s="50"/>
      <c r="AB1302" s="52"/>
      <c r="AC1302" s="48"/>
      <c r="AD1302" s="48"/>
      <c r="AE1302" s="48"/>
      <c r="AF1302" s="48"/>
    </row>
    <row r="1303" spans="1:32" s="36" customFormat="1" ht="14.4" x14ac:dyDescent="0.3">
      <c r="A1303" s="32" t="s">
        <v>95</v>
      </c>
      <c r="B1303" s="32" t="s">
        <v>95</v>
      </c>
      <c r="C1303" s="32" t="s">
        <v>95</v>
      </c>
      <c r="D1303" s="32" t="s">
        <v>95</v>
      </c>
      <c r="E1303" s="32" t="s">
        <v>95</v>
      </c>
      <c r="F1303" s="32" t="s">
        <v>95</v>
      </c>
      <c r="G1303" s="32" t="s">
        <v>95</v>
      </c>
      <c r="H1303" s="32" t="s">
        <v>95</v>
      </c>
      <c r="I1303" s="32" t="s">
        <v>95</v>
      </c>
      <c r="J1303" s="32" t="s">
        <v>95</v>
      </c>
      <c r="K1303" s="32" t="s">
        <v>95</v>
      </c>
      <c r="L1303" s="32" t="s">
        <v>95</v>
      </c>
      <c r="M1303" s="48">
        <v>535</v>
      </c>
      <c r="N1303" s="48">
        <v>1</v>
      </c>
      <c r="O1303" s="48" t="s">
        <v>523</v>
      </c>
      <c r="P1303" s="48">
        <v>2006</v>
      </c>
      <c r="Q1303" s="50">
        <v>2007</v>
      </c>
      <c r="R1303" s="49">
        <v>200</v>
      </c>
      <c r="S1303" s="50">
        <v>10</v>
      </c>
      <c r="T1303" s="48">
        <v>0</v>
      </c>
      <c r="U1303" s="48">
        <f t="shared" si="54"/>
        <v>0</v>
      </c>
      <c r="V1303" s="50">
        <f t="shared" si="55"/>
        <v>3</v>
      </c>
      <c r="W1303" s="42">
        <v>21005</v>
      </c>
      <c r="X1303" s="42">
        <v>22341</v>
      </c>
      <c r="Y1303" s="51">
        <v>0</v>
      </c>
      <c r="Z1303" s="32" t="s">
        <v>95</v>
      </c>
      <c r="AA1303" s="50"/>
      <c r="AB1303" s="52"/>
      <c r="AC1303" s="48"/>
      <c r="AD1303" s="48"/>
      <c r="AE1303" s="48"/>
      <c r="AF1303" s="48"/>
    </row>
    <row r="1304" spans="1:32" s="36" customFormat="1" ht="14.4" x14ac:dyDescent="0.3">
      <c r="A1304" s="32" t="s">
        <v>95</v>
      </c>
      <c r="B1304" s="32" t="s">
        <v>95</v>
      </c>
      <c r="C1304" s="32" t="s">
        <v>95</v>
      </c>
      <c r="D1304" s="32" t="s">
        <v>95</v>
      </c>
      <c r="E1304" s="32" t="s">
        <v>95</v>
      </c>
      <c r="F1304" s="32" t="s">
        <v>95</v>
      </c>
      <c r="G1304" s="32" t="s">
        <v>95</v>
      </c>
      <c r="H1304" s="32" t="s">
        <v>95</v>
      </c>
      <c r="I1304" s="32" t="s">
        <v>95</v>
      </c>
      <c r="J1304" s="32" t="s">
        <v>95</v>
      </c>
      <c r="K1304" s="32" t="s">
        <v>95</v>
      </c>
      <c r="L1304" s="32" t="s">
        <v>95</v>
      </c>
      <c r="M1304" s="48">
        <v>547</v>
      </c>
      <c r="N1304" s="48">
        <v>1</v>
      </c>
      <c r="O1304" s="48" t="s">
        <v>427</v>
      </c>
      <c r="P1304" s="48">
        <v>2006</v>
      </c>
      <c r="Q1304" s="50">
        <v>2007</v>
      </c>
      <c r="R1304" s="49">
        <v>447.85</v>
      </c>
      <c r="S1304" s="50">
        <v>10</v>
      </c>
      <c r="T1304" s="48">
        <v>0</v>
      </c>
      <c r="U1304" s="48">
        <f t="shared" si="54"/>
        <v>0</v>
      </c>
      <c r="V1304" s="50">
        <f t="shared" si="55"/>
        <v>5</v>
      </c>
      <c r="W1304" s="42">
        <v>594</v>
      </c>
      <c r="X1304" s="42">
        <v>736</v>
      </c>
      <c r="Y1304" s="51">
        <v>0</v>
      </c>
      <c r="Z1304" s="48" t="s">
        <v>817</v>
      </c>
      <c r="AA1304" s="50"/>
      <c r="AB1304" s="52"/>
      <c r="AC1304" s="48"/>
      <c r="AD1304" s="48"/>
      <c r="AE1304" s="48"/>
      <c r="AF1304" s="48"/>
    </row>
    <row r="1305" spans="1:32" s="36" customFormat="1" ht="14.4" x14ac:dyDescent="0.3">
      <c r="A1305" s="32" t="s">
        <v>95</v>
      </c>
      <c r="B1305" s="32" t="s">
        <v>95</v>
      </c>
      <c r="C1305" s="32" t="s">
        <v>95</v>
      </c>
      <c r="D1305" s="32" t="s">
        <v>95</v>
      </c>
      <c r="E1305" s="32" t="s">
        <v>95</v>
      </c>
      <c r="F1305" s="32" t="s">
        <v>95</v>
      </c>
      <c r="G1305" s="32" t="s">
        <v>95</v>
      </c>
      <c r="H1305" s="32" t="s">
        <v>95</v>
      </c>
      <c r="I1305" s="32" t="s">
        <v>95</v>
      </c>
      <c r="J1305" s="32" t="s">
        <v>95</v>
      </c>
      <c r="K1305" s="32" t="s">
        <v>95</v>
      </c>
      <c r="L1305" s="32" t="s">
        <v>95</v>
      </c>
      <c r="M1305" s="48">
        <v>577</v>
      </c>
      <c r="N1305" s="48">
        <v>1</v>
      </c>
      <c r="O1305" s="48" t="s">
        <v>430</v>
      </c>
      <c r="P1305" s="48">
        <v>2006</v>
      </c>
      <c r="Q1305" s="50">
        <v>2007</v>
      </c>
      <c r="R1305" s="49">
        <v>1133</v>
      </c>
      <c r="S1305" s="50">
        <v>10</v>
      </c>
      <c r="T1305" s="48">
        <v>0</v>
      </c>
      <c r="U1305" s="48">
        <f t="shared" si="54"/>
        <v>0</v>
      </c>
      <c r="V1305" s="50">
        <f t="shared" si="55"/>
        <v>10</v>
      </c>
      <c r="W1305" s="42">
        <v>440</v>
      </c>
      <c r="X1305" s="42">
        <v>674</v>
      </c>
      <c r="Y1305" s="51">
        <v>0</v>
      </c>
      <c r="Z1305" s="32" t="s">
        <v>95</v>
      </c>
      <c r="AA1305" s="50"/>
      <c r="AB1305" s="52"/>
      <c r="AC1305" s="48"/>
      <c r="AD1305" s="48"/>
      <c r="AE1305" s="48"/>
      <c r="AF1305" s="48"/>
    </row>
    <row r="1306" spans="1:32" s="36" customFormat="1" ht="14.4" x14ac:dyDescent="0.3">
      <c r="A1306" s="32" t="s">
        <v>95</v>
      </c>
      <c r="B1306" s="32" t="s">
        <v>95</v>
      </c>
      <c r="C1306" s="32" t="s">
        <v>95</v>
      </c>
      <c r="D1306" s="32" t="s">
        <v>95</v>
      </c>
      <c r="E1306" s="32" t="s">
        <v>95</v>
      </c>
      <c r="F1306" s="32" t="s">
        <v>95</v>
      </c>
      <c r="G1306" s="32" t="s">
        <v>95</v>
      </c>
      <c r="H1306" s="32" t="s">
        <v>95</v>
      </c>
      <c r="I1306" s="32" t="s">
        <v>95</v>
      </c>
      <c r="J1306" s="32" t="s">
        <v>95</v>
      </c>
      <c r="K1306" s="32" t="s">
        <v>95</v>
      </c>
      <c r="L1306" s="32" t="s">
        <v>95</v>
      </c>
      <c r="M1306" s="48">
        <v>595</v>
      </c>
      <c r="N1306" s="48">
        <v>1</v>
      </c>
      <c r="O1306" s="48" t="s">
        <v>391</v>
      </c>
      <c r="P1306" s="48">
        <v>2006</v>
      </c>
      <c r="Q1306" s="50">
        <v>2007</v>
      </c>
      <c r="R1306" s="49">
        <v>573.83000000000004</v>
      </c>
      <c r="S1306" s="50">
        <v>10</v>
      </c>
      <c r="T1306" s="48">
        <v>0</v>
      </c>
      <c r="U1306" s="48">
        <f t="shared" si="54"/>
        <v>0</v>
      </c>
      <c r="V1306" s="50">
        <f t="shared" si="55"/>
        <v>6</v>
      </c>
      <c r="W1306" s="42">
        <v>1632</v>
      </c>
      <c r="X1306" s="42">
        <v>1653</v>
      </c>
      <c r="Y1306" s="51">
        <v>0</v>
      </c>
      <c r="Z1306" s="32" t="s">
        <v>95</v>
      </c>
      <c r="AA1306" s="50"/>
      <c r="AB1306" s="52"/>
      <c r="AC1306" s="48"/>
      <c r="AD1306" s="48"/>
      <c r="AE1306" s="48"/>
      <c r="AF1306" s="48"/>
    </row>
    <row r="1307" spans="1:32" s="36" customFormat="1" ht="14.4" x14ac:dyDescent="0.3">
      <c r="A1307" s="32" t="s">
        <v>95</v>
      </c>
      <c r="B1307" s="32" t="s">
        <v>95</v>
      </c>
      <c r="C1307" s="32" t="s">
        <v>95</v>
      </c>
      <c r="D1307" s="32" t="s">
        <v>95</v>
      </c>
      <c r="E1307" s="32" t="s">
        <v>95</v>
      </c>
      <c r="F1307" s="32" t="s">
        <v>95</v>
      </c>
      <c r="G1307" s="32" t="s">
        <v>95</v>
      </c>
      <c r="H1307" s="32" t="s">
        <v>95</v>
      </c>
      <c r="I1307" s="32" t="s">
        <v>95</v>
      </c>
      <c r="J1307" s="32" t="s">
        <v>95</v>
      </c>
      <c r="K1307" s="32" t="s">
        <v>95</v>
      </c>
      <c r="L1307" s="32" t="s">
        <v>95</v>
      </c>
      <c r="M1307" s="48">
        <v>621</v>
      </c>
      <c r="N1307" s="48">
        <v>1</v>
      </c>
      <c r="O1307" s="48" t="s">
        <v>566</v>
      </c>
      <c r="P1307" s="48">
        <v>2006</v>
      </c>
      <c r="Q1307" s="50">
        <v>2007</v>
      </c>
      <c r="R1307" s="49">
        <v>668.61</v>
      </c>
      <c r="S1307" s="50">
        <v>8</v>
      </c>
      <c r="T1307" s="48">
        <v>1</v>
      </c>
      <c r="U1307" s="48">
        <f t="shared" si="54"/>
        <v>0</v>
      </c>
      <c r="V1307" s="50">
        <f t="shared" si="55"/>
        <v>7</v>
      </c>
      <c r="W1307" s="42">
        <v>17047</v>
      </c>
      <c r="X1307" s="42">
        <v>16994</v>
      </c>
      <c r="Y1307" s="51">
        <v>0</v>
      </c>
      <c r="Z1307" s="48" t="s">
        <v>780</v>
      </c>
      <c r="AA1307" s="50"/>
      <c r="AB1307" s="52"/>
      <c r="AC1307" s="48"/>
      <c r="AD1307" s="48"/>
      <c r="AE1307" s="48"/>
      <c r="AF1307" s="48"/>
    </row>
    <row r="1308" spans="1:32" s="36" customFormat="1" ht="14.4" x14ac:dyDescent="0.3">
      <c r="A1308" s="32" t="s">
        <v>95</v>
      </c>
      <c r="B1308" s="32" t="s">
        <v>95</v>
      </c>
      <c r="C1308" s="32" t="s">
        <v>95</v>
      </c>
      <c r="D1308" s="32" t="s">
        <v>95</v>
      </c>
      <c r="E1308" s="32" t="s">
        <v>95</v>
      </c>
      <c r="F1308" s="32" t="s">
        <v>95</v>
      </c>
      <c r="G1308" s="32" t="s">
        <v>95</v>
      </c>
      <c r="H1308" s="32" t="s">
        <v>95</v>
      </c>
      <c r="I1308" s="32" t="s">
        <v>95</v>
      </c>
      <c r="J1308" s="32" t="s">
        <v>95</v>
      </c>
      <c r="K1308" s="32" t="s">
        <v>95</v>
      </c>
      <c r="L1308" s="32" t="s">
        <v>95</v>
      </c>
      <c r="M1308" s="48">
        <v>622</v>
      </c>
      <c r="N1308" s="48">
        <v>1</v>
      </c>
      <c r="O1308" s="48" t="s">
        <v>431</v>
      </c>
      <c r="P1308" s="48">
        <v>2006</v>
      </c>
      <c r="Q1308" s="50">
        <v>2007</v>
      </c>
      <c r="R1308" s="49">
        <v>599.98</v>
      </c>
      <c r="S1308" s="50">
        <v>10</v>
      </c>
      <c r="T1308" s="48">
        <v>0</v>
      </c>
      <c r="U1308" s="48">
        <f t="shared" si="54"/>
        <v>0</v>
      </c>
      <c r="V1308" s="50">
        <f t="shared" si="55"/>
        <v>6</v>
      </c>
      <c r="W1308" s="42">
        <v>12343</v>
      </c>
      <c r="X1308" s="42">
        <v>18532</v>
      </c>
      <c r="Y1308" s="51">
        <v>0</v>
      </c>
      <c r="Z1308" s="48" t="s">
        <v>818</v>
      </c>
      <c r="AA1308" s="50"/>
      <c r="AB1308" s="52"/>
      <c r="AC1308" s="48"/>
      <c r="AD1308" s="48"/>
      <c r="AE1308" s="48"/>
      <c r="AF1308" s="48"/>
    </row>
    <row r="1309" spans="1:32" s="36" customFormat="1" ht="14.4" x14ac:dyDescent="0.3">
      <c r="A1309" s="32" t="s">
        <v>95</v>
      </c>
      <c r="B1309" s="32" t="s">
        <v>95</v>
      </c>
      <c r="C1309" s="32" t="s">
        <v>95</v>
      </c>
      <c r="D1309" s="32" t="s">
        <v>95</v>
      </c>
      <c r="E1309" s="32" t="s">
        <v>95</v>
      </c>
      <c r="F1309" s="32" t="s">
        <v>95</v>
      </c>
      <c r="G1309" s="32" t="s">
        <v>95</v>
      </c>
      <c r="H1309" s="32" t="s">
        <v>95</v>
      </c>
      <c r="I1309" s="32" t="s">
        <v>95</v>
      </c>
      <c r="J1309" s="32" t="s">
        <v>95</v>
      </c>
      <c r="K1309" s="32" t="s">
        <v>95</v>
      </c>
      <c r="L1309" s="32" t="s">
        <v>95</v>
      </c>
      <c r="M1309" s="48">
        <v>623</v>
      </c>
      <c r="N1309" s="48">
        <v>1</v>
      </c>
      <c r="O1309" s="48" t="s">
        <v>603</v>
      </c>
      <c r="P1309" s="48">
        <v>2006</v>
      </c>
      <c r="Q1309" s="50">
        <v>2007</v>
      </c>
      <c r="R1309" s="49">
        <v>386.27</v>
      </c>
      <c r="S1309" s="50">
        <v>7</v>
      </c>
      <c r="T1309" s="48">
        <v>1</v>
      </c>
      <c r="U1309" s="48">
        <f t="shared" si="54"/>
        <v>0</v>
      </c>
      <c r="V1309" s="50">
        <f t="shared" si="55"/>
        <v>4</v>
      </c>
      <c r="W1309" s="42">
        <v>5220</v>
      </c>
      <c r="X1309" s="42">
        <v>3497</v>
      </c>
      <c r="Y1309" s="51">
        <v>0</v>
      </c>
      <c r="Z1309" s="48" t="s">
        <v>780</v>
      </c>
      <c r="AA1309" s="50"/>
      <c r="AB1309" s="52"/>
      <c r="AC1309" s="48"/>
      <c r="AD1309" s="48"/>
      <c r="AE1309" s="48"/>
      <c r="AF1309" s="48"/>
    </row>
    <row r="1310" spans="1:32" s="36" customFormat="1" ht="14.4" x14ac:dyDescent="0.3">
      <c r="A1310" s="32" t="s">
        <v>95</v>
      </c>
      <c r="B1310" s="32" t="s">
        <v>95</v>
      </c>
      <c r="C1310" s="32" t="s">
        <v>95</v>
      </c>
      <c r="D1310" s="32" t="s">
        <v>95</v>
      </c>
      <c r="E1310" s="32" t="s">
        <v>95</v>
      </c>
      <c r="F1310" s="32" t="s">
        <v>95</v>
      </c>
      <c r="G1310" s="32" t="s">
        <v>95</v>
      </c>
      <c r="H1310" s="32" t="s">
        <v>95</v>
      </c>
      <c r="I1310" s="32" t="s">
        <v>95</v>
      </c>
      <c r="J1310" s="32" t="s">
        <v>95</v>
      </c>
      <c r="K1310" s="32" t="s">
        <v>95</v>
      </c>
      <c r="L1310" s="32" t="s">
        <v>95</v>
      </c>
      <c r="M1310" s="48">
        <v>624</v>
      </c>
      <c r="N1310" s="48">
        <v>1</v>
      </c>
      <c r="O1310" s="48" t="s">
        <v>392</v>
      </c>
      <c r="P1310" s="48">
        <v>2006</v>
      </c>
      <c r="Q1310" s="50">
        <v>2007</v>
      </c>
      <c r="R1310" s="49">
        <v>444.22</v>
      </c>
      <c r="S1310" s="50">
        <v>8</v>
      </c>
      <c r="T1310" s="48">
        <v>0</v>
      </c>
      <c r="U1310" s="48">
        <f t="shared" si="54"/>
        <v>0</v>
      </c>
      <c r="V1310" s="50">
        <f t="shared" si="55"/>
        <v>5</v>
      </c>
      <c r="W1310" s="42">
        <v>13182</v>
      </c>
      <c r="X1310" s="57">
        <v>13629</v>
      </c>
      <c r="Y1310" s="51">
        <v>0</v>
      </c>
      <c r="Z1310" s="48" t="s">
        <v>819</v>
      </c>
      <c r="AA1310" s="50"/>
      <c r="AB1310" s="52"/>
      <c r="AC1310" s="48"/>
      <c r="AD1310" s="48"/>
      <c r="AE1310" s="48"/>
      <c r="AF1310" s="48"/>
    </row>
    <row r="1311" spans="1:32" s="36" customFormat="1" ht="14.4" x14ac:dyDescent="0.3">
      <c r="A1311" s="32" t="s">
        <v>95</v>
      </c>
      <c r="B1311" s="32" t="s">
        <v>95</v>
      </c>
      <c r="C1311" s="32" t="s">
        <v>95</v>
      </c>
      <c r="D1311" s="32" t="s">
        <v>95</v>
      </c>
      <c r="E1311" s="32" t="s">
        <v>95</v>
      </c>
      <c r="F1311" s="32" t="s">
        <v>95</v>
      </c>
      <c r="G1311" s="32" t="s">
        <v>95</v>
      </c>
      <c r="H1311" s="32" t="s">
        <v>95</v>
      </c>
      <c r="I1311" s="32" t="s">
        <v>95</v>
      </c>
      <c r="J1311" s="32" t="s">
        <v>95</v>
      </c>
      <c r="K1311" s="32" t="s">
        <v>95</v>
      </c>
      <c r="L1311" s="32" t="s">
        <v>95</v>
      </c>
      <c r="M1311" s="48">
        <v>625</v>
      </c>
      <c r="N1311" s="48">
        <v>1</v>
      </c>
      <c r="O1311" s="48" t="s">
        <v>294</v>
      </c>
      <c r="P1311" s="48">
        <v>2006</v>
      </c>
      <c r="Q1311" s="50">
        <v>2007</v>
      </c>
      <c r="R1311" s="49">
        <v>593</v>
      </c>
      <c r="S1311" s="50">
        <v>6</v>
      </c>
      <c r="T1311" s="48">
        <v>1</v>
      </c>
      <c r="U1311" s="48">
        <f t="shared" si="54"/>
        <v>0</v>
      </c>
      <c r="V1311" s="50">
        <f t="shared" si="55"/>
        <v>6</v>
      </c>
      <c r="W1311" s="42">
        <v>56753</v>
      </c>
      <c r="X1311" s="42">
        <v>34741</v>
      </c>
      <c r="Y1311" s="51">
        <v>0</v>
      </c>
      <c r="Z1311" s="48" t="s">
        <v>780</v>
      </c>
      <c r="AA1311" s="50"/>
      <c r="AB1311" s="52"/>
      <c r="AC1311" s="48"/>
      <c r="AD1311" s="48"/>
      <c r="AE1311" s="48"/>
      <c r="AF1311" s="48"/>
    </row>
    <row r="1312" spans="1:32" s="36" customFormat="1" ht="14.4" x14ac:dyDescent="0.3">
      <c r="A1312" s="32" t="s">
        <v>95</v>
      </c>
      <c r="B1312" s="32" t="s">
        <v>95</v>
      </c>
      <c r="C1312" s="32" t="s">
        <v>95</v>
      </c>
      <c r="D1312" s="32" t="s">
        <v>95</v>
      </c>
      <c r="E1312" s="32" t="s">
        <v>95</v>
      </c>
      <c r="F1312" s="32" t="s">
        <v>95</v>
      </c>
      <c r="G1312" s="32" t="s">
        <v>95</v>
      </c>
      <c r="H1312" s="32" t="s">
        <v>95</v>
      </c>
      <c r="I1312" s="32" t="s">
        <v>95</v>
      </c>
      <c r="J1312" s="32" t="s">
        <v>95</v>
      </c>
      <c r="K1312" s="32" t="s">
        <v>95</v>
      </c>
      <c r="L1312" s="32" t="s">
        <v>95</v>
      </c>
      <c r="M1312" s="48">
        <v>640</v>
      </c>
      <c r="N1312" s="48">
        <v>1</v>
      </c>
      <c r="O1312" s="48" t="s">
        <v>614</v>
      </c>
      <c r="P1312" s="48">
        <v>2006</v>
      </c>
      <c r="Q1312" s="50">
        <v>2007</v>
      </c>
      <c r="R1312" s="49">
        <v>600</v>
      </c>
      <c r="S1312" s="50">
        <v>10</v>
      </c>
      <c r="T1312" s="48">
        <v>0</v>
      </c>
      <c r="U1312" s="48">
        <f t="shared" si="54"/>
        <v>0</v>
      </c>
      <c r="V1312" s="50">
        <f t="shared" si="55"/>
        <v>7</v>
      </c>
      <c r="W1312" s="42">
        <v>528</v>
      </c>
      <c r="X1312" s="57">
        <v>545</v>
      </c>
      <c r="Y1312" s="51">
        <v>0</v>
      </c>
      <c r="Z1312" s="48" t="s">
        <v>815</v>
      </c>
      <c r="AA1312" s="50"/>
      <c r="AB1312" s="52"/>
      <c r="AC1312" s="48"/>
      <c r="AD1312" s="48"/>
      <c r="AE1312" s="48"/>
      <c r="AF1312" s="48"/>
    </row>
    <row r="1313" spans="1:32" s="36" customFormat="1" ht="14.4" x14ac:dyDescent="0.3">
      <c r="A1313" s="32" t="s">
        <v>95</v>
      </c>
      <c r="B1313" s="32" t="s">
        <v>95</v>
      </c>
      <c r="C1313" s="32" t="s">
        <v>95</v>
      </c>
      <c r="D1313" s="32" t="s">
        <v>95</v>
      </c>
      <c r="E1313" s="32" t="s">
        <v>95</v>
      </c>
      <c r="F1313" s="32" t="s">
        <v>95</v>
      </c>
      <c r="G1313" s="32" t="s">
        <v>95</v>
      </c>
      <c r="H1313" s="32" t="s">
        <v>95</v>
      </c>
      <c r="I1313" s="32" t="s">
        <v>95</v>
      </c>
      <c r="J1313" s="32" t="s">
        <v>95</v>
      </c>
      <c r="K1313" s="32" t="s">
        <v>95</v>
      </c>
      <c r="L1313" s="32" t="s">
        <v>95</v>
      </c>
      <c r="M1313" s="48">
        <v>659</v>
      </c>
      <c r="N1313" s="48">
        <v>1</v>
      </c>
      <c r="O1313" s="48" t="s">
        <v>334</v>
      </c>
      <c r="P1313" s="48">
        <v>2006</v>
      </c>
      <c r="Q1313" s="50">
        <v>2007</v>
      </c>
      <c r="R1313" s="49">
        <v>495</v>
      </c>
      <c r="S1313" s="50">
        <v>7</v>
      </c>
      <c r="T1313" s="48">
        <v>1</v>
      </c>
      <c r="U1313" s="48">
        <f t="shared" si="54"/>
        <v>0</v>
      </c>
      <c r="V1313" s="50">
        <f t="shared" si="55"/>
        <v>5</v>
      </c>
      <c r="W1313" s="42">
        <v>6389</v>
      </c>
      <c r="X1313" s="57">
        <v>5132</v>
      </c>
      <c r="Y1313" s="51">
        <v>1</v>
      </c>
      <c r="Z1313" s="32" t="s">
        <v>95</v>
      </c>
      <c r="AA1313" s="50"/>
      <c r="AB1313" s="52"/>
      <c r="AC1313" s="48"/>
      <c r="AD1313" s="48"/>
      <c r="AE1313" s="48"/>
      <c r="AF1313" s="48"/>
    </row>
    <row r="1314" spans="1:32" s="36" customFormat="1" ht="14.4" x14ac:dyDescent="0.3">
      <c r="A1314" s="32" t="s">
        <v>95</v>
      </c>
      <c r="B1314" s="32" t="s">
        <v>95</v>
      </c>
      <c r="C1314" s="32" t="s">
        <v>95</v>
      </c>
      <c r="D1314" s="32" t="s">
        <v>95</v>
      </c>
      <c r="E1314" s="32" t="s">
        <v>95</v>
      </c>
      <c r="F1314" s="32" t="s">
        <v>95</v>
      </c>
      <c r="G1314" s="32" t="s">
        <v>95</v>
      </c>
      <c r="H1314" s="32" t="s">
        <v>95</v>
      </c>
      <c r="I1314" s="32" t="s">
        <v>95</v>
      </c>
      <c r="J1314" s="32" t="s">
        <v>95</v>
      </c>
      <c r="K1314" s="32" t="s">
        <v>95</v>
      </c>
      <c r="L1314" s="32" t="s">
        <v>95</v>
      </c>
      <c r="M1314" s="48">
        <v>696</v>
      </c>
      <c r="N1314" s="48">
        <v>1</v>
      </c>
      <c r="O1314" s="48" t="s">
        <v>528</v>
      </c>
      <c r="P1314" s="48">
        <v>2006</v>
      </c>
      <c r="Q1314" s="50">
        <v>2007</v>
      </c>
      <c r="R1314" s="49">
        <v>900</v>
      </c>
      <c r="S1314" s="50">
        <v>10</v>
      </c>
      <c r="T1314" s="48">
        <v>1</v>
      </c>
      <c r="U1314" s="48">
        <f t="shared" si="54"/>
        <v>0</v>
      </c>
      <c r="V1314" s="50">
        <f t="shared" si="55"/>
        <v>10</v>
      </c>
      <c r="W1314" s="42">
        <v>1417</v>
      </c>
      <c r="X1314" s="42">
        <v>1349</v>
      </c>
      <c r="Y1314" s="51">
        <v>0</v>
      </c>
      <c r="Z1314" s="48" t="s">
        <v>815</v>
      </c>
      <c r="AA1314" s="50"/>
      <c r="AB1314" s="52"/>
      <c r="AC1314" s="48"/>
      <c r="AD1314" s="48"/>
      <c r="AE1314" s="48"/>
      <c r="AF1314" s="48"/>
    </row>
    <row r="1315" spans="1:32" s="36" customFormat="1" ht="14.4" x14ac:dyDescent="0.3">
      <c r="A1315" s="32" t="s">
        <v>95</v>
      </c>
      <c r="B1315" s="32" t="s">
        <v>95</v>
      </c>
      <c r="C1315" s="32" t="s">
        <v>95</v>
      </c>
      <c r="D1315" s="32" t="s">
        <v>95</v>
      </c>
      <c r="E1315" s="32" t="s">
        <v>95</v>
      </c>
      <c r="F1315" s="32" t="s">
        <v>95</v>
      </c>
      <c r="G1315" s="32" t="s">
        <v>95</v>
      </c>
      <c r="H1315" s="32" t="s">
        <v>95</v>
      </c>
      <c r="I1315" s="32" t="s">
        <v>95</v>
      </c>
      <c r="J1315" s="32" t="s">
        <v>95</v>
      </c>
      <c r="K1315" s="32" t="s">
        <v>95</v>
      </c>
      <c r="L1315" s="32" t="s">
        <v>95</v>
      </c>
      <c r="M1315" s="48">
        <v>716</v>
      </c>
      <c r="N1315" s="48">
        <v>1</v>
      </c>
      <c r="O1315" s="48" t="s">
        <v>567</v>
      </c>
      <c r="P1315" s="48">
        <v>2006</v>
      </c>
      <c r="Q1315" s="50">
        <v>2007</v>
      </c>
      <c r="R1315" s="49">
        <v>600</v>
      </c>
      <c r="S1315" s="50">
        <v>10</v>
      </c>
      <c r="T1315" s="48">
        <v>0</v>
      </c>
      <c r="U1315" s="48">
        <f t="shared" si="54"/>
        <v>0</v>
      </c>
      <c r="V1315" s="50">
        <f t="shared" si="55"/>
        <v>7</v>
      </c>
      <c r="W1315" s="42">
        <v>1195</v>
      </c>
      <c r="X1315" s="42">
        <v>2144</v>
      </c>
      <c r="Y1315" s="51">
        <v>0</v>
      </c>
      <c r="Z1315" s="48" t="s">
        <v>815</v>
      </c>
      <c r="AA1315" s="50"/>
      <c r="AB1315" s="52"/>
      <c r="AC1315" s="48"/>
      <c r="AD1315" s="48"/>
      <c r="AE1315" s="48"/>
      <c r="AF1315" s="48"/>
    </row>
    <row r="1316" spans="1:32" s="36" customFormat="1" ht="14.4" x14ac:dyDescent="0.3">
      <c r="A1316" s="32" t="s">
        <v>95</v>
      </c>
      <c r="B1316" s="32" t="s">
        <v>95</v>
      </c>
      <c r="C1316" s="32" t="s">
        <v>95</v>
      </c>
      <c r="D1316" s="32" t="s">
        <v>95</v>
      </c>
      <c r="E1316" s="32" t="s">
        <v>95</v>
      </c>
      <c r="F1316" s="32" t="s">
        <v>95</v>
      </c>
      <c r="G1316" s="32" t="s">
        <v>95</v>
      </c>
      <c r="H1316" s="32" t="s">
        <v>95</v>
      </c>
      <c r="I1316" s="32" t="s">
        <v>95</v>
      </c>
      <c r="J1316" s="32" t="s">
        <v>95</v>
      </c>
      <c r="K1316" s="32" t="s">
        <v>95</v>
      </c>
      <c r="L1316" s="32" t="s">
        <v>95</v>
      </c>
      <c r="M1316" s="48">
        <v>717</v>
      </c>
      <c r="N1316" s="48">
        <v>1</v>
      </c>
      <c r="O1316" s="48" t="s">
        <v>345</v>
      </c>
      <c r="P1316" s="48">
        <v>2006</v>
      </c>
      <c r="Q1316" s="50">
        <v>2007</v>
      </c>
      <c r="R1316" s="49">
        <v>425</v>
      </c>
      <c r="S1316" s="50">
        <v>10</v>
      </c>
      <c r="T1316" s="48">
        <v>0</v>
      </c>
      <c r="U1316" s="48">
        <f t="shared" si="54"/>
        <v>0</v>
      </c>
      <c r="V1316" s="50">
        <f t="shared" si="55"/>
        <v>5</v>
      </c>
      <c r="W1316" s="42">
        <v>1306</v>
      </c>
      <c r="X1316" s="42">
        <v>1908</v>
      </c>
      <c r="Y1316" s="51">
        <v>0</v>
      </c>
      <c r="Z1316" s="48" t="s">
        <v>815</v>
      </c>
      <c r="AA1316" s="50"/>
      <c r="AB1316" s="52"/>
      <c r="AC1316" s="48"/>
      <c r="AD1316" s="48"/>
      <c r="AE1316" s="48"/>
      <c r="AF1316" s="48"/>
    </row>
    <row r="1317" spans="1:32" s="36" customFormat="1" ht="14.4" x14ac:dyDescent="0.3">
      <c r="A1317" s="32" t="s">
        <v>95</v>
      </c>
      <c r="B1317" s="32" t="s">
        <v>95</v>
      </c>
      <c r="C1317" s="32" t="s">
        <v>95</v>
      </c>
      <c r="D1317" s="32" t="s">
        <v>95</v>
      </c>
      <c r="E1317" s="32" t="s">
        <v>95</v>
      </c>
      <c r="F1317" s="32" t="s">
        <v>95</v>
      </c>
      <c r="G1317" s="32" t="s">
        <v>95</v>
      </c>
      <c r="H1317" s="32" t="s">
        <v>95</v>
      </c>
      <c r="I1317" s="32" t="s">
        <v>95</v>
      </c>
      <c r="J1317" s="32" t="s">
        <v>95</v>
      </c>
      <c r="K1317" s="32" t="s">
        <v>95</v>
      </c>
      <c r="L1317" s="32" t="s">
        <v>95</v>
      </c>
      <c r="M1317" s="48">
        <v>728</v>
      </c>
      <c r="N1317" s="48">
        <v>1</v>
      </c>
      <c r="O1317" s="48" t="s">
        <v>346</v>
      </c>
      <c r="P1317" s="48">
        <v>2006</v>
      </c>
      <c r="Q1317" s="50">
        <v>2007</v>
      </c>
      <c r="R1317" s="49">
        <v>206</v>
      </c>
      <c r="S1317" s="50">
        <v>10</v>
      </c>
      <c r="T1317" s="48">
        <v>0</v>
      </c>
      <c r="U1317" s="48">
        <f t="shared" si="54"/>
        <v>0</v>
      </c>
      <c r="V1317" s="50">
        <f t="shared" si="55"/>
        <v>3</v>
      </c>
      <c r="W1317" s="42">
        <v>8902</v>
      </c>
      <c r="X1317" s="42">
        <v>15770</v>
      </c>
      <c r="Y1317" s="51">
        <v>0</v>
      </c>
      <c r="Z1317" s="32" t="s">
        <v>95</v>
      </c>
      <c r="AA1317" s="50"/>
      <c r="AB1317" s="52"/>
      <c r="AC1317" s="48"/>
      <c r="AD1317" s="48"/>
      <c r="AE1317" s="48"/>
      <c r="AF1317" s="48"/>
    </row>
    <row r="1318" spans="1:32" s="36" customFormat="1" ht="14.4" x14ac:dyDescent="0.3">
      <c r="A1318" s="32" t="s">
        <v>95</v>
      </c>
      <c r="B1318" s="32" t="s">
        <v>95</v>
      </c>
      <c r="C1318" s="32" t="s">
        <v>95</v>
      </c>
      <c r="D1318" s="32" t="s">
        <v>95</v>
      </c>
      <c r="E1318" s="32" t="s">
        <v>95</v>
      </c>
      <c r="F1318" s="32" t="s">
        <v>95</v>
      </c>
      <c r="G1318" s="32" t="s">
        <v>95</v>
      </c>
      <c r="H1318" s="32" t="s">
        <v>95</v>
      </c>
      <c r="I1318" s="32" t="s">
        <v>95</v>
      </c>
      <c r="J1318" s="32" t="s">
        <v>95</v>
      </c>
      <c r="K1318" s="32" t="s">
        <v>95</v>
      </c>
      <c r="L1318" s="32" t="s">
        <v>95</v>
      </c>
      <c r="M1318" s="48">
        <v>775</v>
      </c>
      <c r="N1318" s="48">
        <v>1</v>
      </c>
      <c r="O1318" s="48" t="s">
        <v>459</v>
      </c>
      <c r="P1318" s="48">
        <v>2006</v>
      </c>
      <c r="Q1318" s="50">
        <v>2007</v>
      </c>
      <c r="R1318" s="49">
        <v>95.19</v>
      </c>
      <c r="S1318" s="50">
        <v>10</v>
      </c>
      <c r="T1318" s="48">
        <v>1</v>
      </c>
      <c r="U1318" s="48">
        <f t="shared" si="54"/>
        <v>0</v>
      </c>
      <c r="V1318" s="50">
        <f t="shared" si="55"/>
        <v>1</v>
      </c>
      <c r="W1318" s="42">
        <v>815</v>
      </c>
      <c r="X1318" s="42">
        <v>616</v>
      </c>
      <c r="Y1318" s="51">
        <v>0</v>
      </c>
      <c r="Z1318" s="48" t="s">
        <v>820</v>
      </c>
      <c r="AA1318" s="50"/>
      <c r="AB1318" s="52"/>
      <c r="AC1318" s="48"/>
      <c r="AD1318" s="48"/>
      <c r="AE1318" s="48"/>
      <c r="AF1318" s="48"/>
    </row>
    <row r="1319" spans="1:32" s="36" customFormat="1" ht="14.4" x14ac:dyDescent="0.3">
      <c r="A1319" s="32" t="s">
        <v>95</v>
      </c>
      <c r="B1319" s="32" t="s">
        <v>95</v>
      </c>
      <c r="C1319" s="32" t="s">
        <v>95</v>
      </c>
      <c r="D1319" s="32" t="s">
        <v>95</v>
      </c>
      <c r="E1319" s="32" t="s">
        <v>95</v>
      </c>
      <c r="F1319" s="32" t="s">
        <v>95</v>
      </c>
      <c r="G1319" s="32" t="s">
        <v>95</v>
      </c>
      <c r="H1319" s="32" t="s">
        <v>95</v>
      </c>
      <c r="I1319" s="32" t="s">
        <v>95</v>
      </c>
      <c r="J1319" s="32" t="s">
        <v>95</v>
      </c>
      <c r="K1319" s="32" t="s">
        <v>95</v>
      </c>
      <c r="L1319" s="32" t="s">
        <v>95</v>
      </c>
      <c r="M1319" s="48">
        <v>777</v>
      </c>
      <c r="N1319" s="48">
        <v>1</v>
      </c>
      <c r="O1319" s="48" t="s">
        <v>301</v>
      </c>
      <c r="P1319" s="48">
        <v>2006</v>
      </c>
      <c r="Q1319" s="50">
        <v>2007</v>
      </c>
      <c r="R1319" s="49">
        <v>515</v>
      </c>
      <c r="S1319" s="50">
        <v>5</v>
      </c>
      <c r="T1319" s="48">
        <v>1</v>
      </c>
      <c r="U1319" s="48">
        <f t="shared" si="54"/>
        <v>0</v>
      </c>
      <c r="V1319" s="50">
        <f t="shared" si="55"/>
        <v>6</v>
      </c>
      <c r="W1319" s="42">
        <v>1599</v>
      </c>
      <c r="X1319" s="42">
        <v>994</v>
      </c>
      <c r="Y1319" s="51">
        <v>0</v>
      </c>
      <c r="Z1319" s="48" t="s">
        <v>818</v>
      </c>
      <c r="AA1319" s="50"/>
      <c r="AB1319" s="52"/>
      <c r="AC1319" s="48"/>
      <c r="AD1319" s="48"/>
      <c r="AE1319" s="48"/>
      <c r="AF1319" s="48"/>
    </row>
    <row r="1320" spans="1:32" s="36" customFormat="1" ht="14.4" x14ac:dyDescent="0.3">
      <c r="A1320" s="32" t="s">
        <v>95</v>
      </c>
      <c r="B1320" s="32" t="s">
        <v>95</v>
      </c>
      <c r="C1320" s="32" t="s">
        <v>95</v>
      </c>
      <c r="D1320" s="32" t="s">
        <v>95</v>
      </c>
      <c r="E1320" s="32" t="s">
        <v>95</v>
      </c>
      <c r="F1320" s="32" t="s">
        <v>95</v>
      </c>
      <c r="G1320" s="32" t="s">
        <v>95</v>
      </c>
      <c r="H1320" s="32" t="s">
        <v>95</v>
      </c>
      <c r="I1320" s="32" t="s">
        <v>95</v>
      </c>
      <c r="J1320" s="32" t="s">
        <v>95</v>
      </c>
      <c r="K1320" s="32" t="s">
        <v>95</v>
      </c>
      <c r="L1320" s="32" t="s">
        <v>95</v>
      </c>
      <c r="M1320" s="48">
        <v>786</v>
      </c>
      <c r="N1320" s="48">
        <v>1</v>
      </c>
      <c r="O1320" s="48" t="s">
        <v>303</v>
      </c>
      <c r="P1320" s="48">
        <v>2006</v>
      </c>
      <c r="Q1320" s="50">
        <v>2007</v>
      </c>
      <c r="R1320" s="49">
        <v>573.01</v>
      </c>
      <c r="S1320" s="50">
        <v>10</v>
      </c>
      <c r="T1320" s="48">
        <v>1</v>
      </c>
      <c r="U1320" s="48">
        <f t="shared" si="54"/>
        <v>0</v>
      </c>
      <c r="V1320" s="50">
        <f t="shared" si="55"/>
        <v>6</v>
      </c>
      <c r="W1320" s="42">
        <v>490</v>
      </c>
      <c r="X1320" s="57">
        <v>478</v>
      </c>
      <c r="Y1320" s="51">
        <v>0</v>
      </c>
      <c r="Z1320" s="48" t="s">
        <v>821</v>
      </c>
      <c r="AA1320" s="50"/>
      <c r="AB1320" s="52"/>
      <c r="AC1320" s="48"/>
      <c r="AD1320" s="48"/>
      <c r="AE1320" s="48"/>
      <c r="AF1320" s="48"/>
    </row>
    <row r="1321" spans="1:32" s="36" customFormat="1" ht="14.4" x14ac:dyDescent="0.3">
      <c r="A1321" s="32" t="s">
        <v>95</v>
      </c>
      <c r="B1321" s="32" t="s">
        <v>95</v>
      </c>
      <c r="C1321" s="32" t="s">
        <v>95</v>
      </c>
      <c r="D1321" s="32" t="s">
        <v>95</v>
      </c>
      <c r="E1321" s="32" t="s">
        <v>95</v>
      </c>
      <c r="F1321" s="32" t="s">
        <v>95</v>
      </c>
      <c r="G1321" s="32" t="s">
        <v>95</v>
      </c>
      <c r="H1321" s="32" t="s">
        <v>95</v>
      </c>
      <c r="I1321" s="32" t="s">
        <v>95</v>
      </c>
      <c r="J1321" s="32" t="s">
        <v>95</v>
      </c>
      <c r="K1321" s="32" t="s">
        <v>95</v>
      </c>
      <c r="L1321" s="32" t="s">
        <v>95</v>
      </c>
      <c r="M1321" s="48">
        <v>831</v>
      </c>
      <c r="N1321" s="48">
        <v>1</v>
      </c>
      <c r="O1321" s="48" t="s">
        <v>354</v>
      </c>
      <c r="P1321" s="48">
        <v>2006</v>
      </c>
      <c r="Q1321" s="50">
        <v>2007</v>
      </c>
      <c r="R1321" s="49">
        <v>725</v>
      </c>
      <c r="S1321" s="50">
        <v>5</v>
      </c>
      <c r="T1321" s="48">
        <v>1</v>
      </c>
      <c r="U1321" s="48">
        <f t="shared" si="54"/>
        <v>0</v>
      </c>
      <c r="V1321" s="50">
        <f t="shared" si="55"/>
        <v>8</v>
      </c>
      <c r="W1321" s="42">
        <v>11270</v>
      </c>
      <c r="X1321" s="42">
        <v>9558</v>
      </c>
      <c r="Y1321" s="51">
        <v>0</v>
      </c>
      <c r="Z1321" s="48" t="s">
        <v>780</v>
      </c>
      <c r="AA1321" s="50"/>
      <c r="AB1321" s="52"/>
      <c r="AC1321" s="48"/>
      <c r="AD1321" s="48"/>
      <c r="AE1321" s="48"/>
      <c r="AF1321" s="48"/>
    </row>
    <row r="1322" spans="1:32" s="36" customFormat="1" ht="14.4" x14ac:dyDescent="0.3">
      <c r="A1322" s="32" t="s">
        <v>95</v>
      </c>
      <c r="B1322" s="32" t="s">
        <v>95</v>
      </c>
      <c r="C1322" s="32" t="s">
        <v>95</v>
      </c>
      <c r="D1322" s="32" t="s">
        <v>95</v>
      </c>
      <c r="E1322" s="32" t="s">
        <v>95</v>
      </c>
      <c r="F1322" s="32" t="s">
        <v>95</v>
      </c>
      <c r="G1322" s="32" t="s">
        <v>95</v>
      </c>
      <c r="H1322" s="32" t="s">
        <v>95</v>
      </c>
      <c r="I1322" s="32" t="s">
        <v>95</v>
      </c>
      <c r="J1322" s="32" t="s">
        <v>95</v>
      </c>
      <c r="K1322" s="32" t="s">
        <v>95</v>
      </c>
      <c r="L1322" s="32" t="s">
        <v>95</v>
      </c>
      <c r="M1322" s="48">
        <v>831</v>
      </c>
      <c r="N1322" s="48">
        <v>1</v>
      </c>
      <c r="O1322" s="48" t="s">
        <v>354</v>
      </c>
      <c r="P1322" s="48">
        <v>2006</v>
      </c>
      <c r="Q1322" s="50">
        <v>2007</v>
      </c>
      <c r="R1322" s="49">
        <v>175</v>
      </c>
      <c r="S1322" s="50">
        <v>5</v>
      </c>
      <c r="T1322" s="48">
        <v>0</v>
      </c>
      <c r="U1322" s="48">
        <f t="shared" si="54"/>
        <v>0</v>
      </c>
      <c r="V1322" s="50">
        <f t="shared" si="55"/>
        <v>2</v>
      </c>
      <c r="W1322" s="42">
        <v>8798</v>
      </c>
      <c r="X1322" s="42">
        <v>11874</v>
      </c>
      <c r="Y1322" s="51">
        <v>0</v>
      </c>
      <c r="Z1322" s="48" t="s">
        <v>789</v>
      </c>
      <c r="AA1322" s="50"/>
      <c r="AB1322" s="52"/>
      <c r="AC1322" s="48"/>
      <c r="AD1322" s="48"/>
      <c r="AE1322" s="48"/>
      <c r="AF1322" s="48"/>
    </row>
    <row r="1323" spans="1:32" s="36" customFormat="1" ht="14.4" x14ac:dyDescent="0.3">
      <c r="A1323" s="32" t="s">
        <v>95</v>
      </c>
      <c r="B1323" s="32" t="s">
        <v>95</v>
      </c>
      <c r="C1323" s="32" t="s">
        <v>95</v>
      </c>
      <c r="D1323" s="32" t="s">
        <v>95</v>
      </c>
      <c r="E1323" s="32" t="s">
        <v>95</v>
      </c>
      <c r="F1323" s="32" t="s">
        <v>95</v>
      </c>
      <c r="G1323" s="32" t="s">
        <v>95</v>
      </c>
      <c r="H1323" s="32" t="s">
        <v>95</v>
      </c>
      <c r="I1323" s="32" t="s">
        <v>95</v>
      </c>
      <c r="J1323" s="32" t="s">
        <v>95</v>
      </c>
      <c r="K1323" s="32" t="s">
        <v>95</v>
      </c>
      <c r="L1323" s="32" t="s">
        <v>95</v>
      </c>
      <c r="M1323" s="48">
        <v>834</v>
      </c>
      <c r="N1323" s="48">
        <v>1</v>
      </c>
      <c r="O1323" s="48" t="s">
        <v>572</v>
      </c>
      <c r="P1323" s="48">
        <v>2006</v>
      </c>
      <c r="Q1323" s="50">
        <v>2007</v>
      </c>
      <c r="R1323" s="49">
        <v>615.41</v>
      </c>
      <c r="S1323" s="50">
        <v>5</v>
      </c>
      <c r="T1323" s="48">
        <v>0</v>
      </c>
      <c r="U1323" s="48">
        <f t="shared" si="54"/>
        <v>0</v>
      </c>
      <c r="V1323" s="50">
        <f t="shared" si="55"/>
        <v>7</v>
      </c>
      <c r="W1323" s="42">
        <v>10705</v>
      </c>
      <c r="X1323" s="42">
        <v>16941</v>
      </c>
      <c r="Y1323" s="51">
        <v>0</v>
      </c>
      <c r="Z1323" s="48" t="s">
        <v>822</v>
      </c>
      <c r="AA1323" s="50"/>
      <c r="AB1323" s="52"/>
      <c r="AC1323" s="48"/>
      <c r="AD1323" s="48"/>
      <c r="AE1323" s="48"/>
      <c r="AF1323" s="48"/>
    </row>
    <row r="1324" spans="1:32" s="36" customFormat="1" ht="14.4" x14ac:dyDescent="0.3">
      <c r="A1324" s="32" t="s">
        <v>95</v>
      </c>
      <c r="B1324" s="32" t="s">
        <v>95</v>
      </c>
      <c r="C1324" s="32" t="s">
        <v>95</v>
      </c>
      <c r="D1324" s="32" t="s">
        <v>95</v>
      </c>
      <c r="E1324" s="32" t="s">
        <v>95</v>
      </c>
      <c r="F1324" s="32" t="s">
        <v>95</v>
      </c>
      <c r="G1324" s="32" t="s">
        <v>95</v>
      </c>
      <c r="H1324" s="32" t="s">
        <v>95</v>
      </c>
      <c r="I1324" s="32" t="s">
        <v>95</v>
      </c>
      <c r="J1324" s="32" t="s">
        <v>95</v>
      </c>
      <c r="K1324" s="32" t="s">
        <v>95</v>
      </c>
      <c r="L1324" s="32" t="s">
        <v>95</v>
      </c>
      <c r="M1324" s="48">
        <v>846</v>
      </c>
      <c r="N1324" s="48">
        <v>1</v>
      </c>
      <c r="O1324" s="48" t="s">
        <v>657</v>
      </c>
      <c r="P1324" s="48">
        <v>2006</v>
      </c>
      <c r="Q1324" s="50">
        <v>2007</v>
      </c>
      <c r="R1324" s="49">
        <v>525</v>
      </c>
      <c r="S1324" s="50">
        <v>5</v>
      </c>
      <c r="T1324" s="48">
        <v>0</v>
      </c>
      <c r="U1324" s="48">
        <f t="shared" si="54"/>
        <v>0</v>
      </c>
      <c r="V1324" s="50">
        <f t="shared" si="55"/>
        <v>6</v>
      </c>
      <c r="W1324" s="42">
        <v>869</v>
      </c>
      <c r="X1324" s="42">
        <v>1102</v>
      </c>
      <c r="Y1324" s="51">
        <v>0</v>
      </c>
      <c r="Z1324" s="48" t="s">
        <v>821</v>
      </c>
      <c r="AA1324" s="50"/>
      <c r="AB1324" s="52"/>
      <c r="AC1324" s="48"/>
      <c r="AD1324" s="48"/>
      <c r="AE1324" s="48"/>
      <c r="AF1324" s="48"/>
    </row>
    <row r="1325" spans="1:32" s="36" customFormat="1" ht="14.4" x14ac:dyDescent="0.3">
      <c r="A1325" s="32" t="s">
        <v>95</v>
      </c>
      <c r="B1325" s="32" t="s">
        <v>95</v>
      </c>
      <c r="C1325" s="32" t="s">
        <v>95</v>
      </c>
      <c r="D1325" s="32" t="s">
        <v>95</v>
      </c>
      <c r="E1325" s="32" t="s">
        <v>95</v>
      </c>
      <c r="F1325" s="32" t="s">
        <v>95</v>
      </c>
      <c r="G1325" s="32" t="s">
        <v>95</v>
      </c>
      <c r="H1325" s="32" t="s">
        <v>95</v>
      </c>
      <c r="I1325" s="32" t="s">
        <v>95</v>
      </c>
      <c r="J1325" s="32" t="s">
        <v>95</v>
      </c>
      <c r="K1325" s="32" t="s">
        <v>95</v>
      </c>
      <c r="L1325" s="32" t="s">
        <v>95</v>
      </c>
      <c r="M1325" s="48">
        <v>850</v>
      </c>
      <c r="N1325" s="48">
        <v>1</v>
      </c>
      <c r="O1325" s="48" t="s">
        <v>437</v>
      </c>
      <c r="P1325" s="48">
        <v>2006</v>
      </c>
      <c r="Q1325" s="50">
        <v>2007</v>
      </c>
      <c r="R1325" s="49">
        <v>609.88</v>
      </c>
      <c r="S1325" s="50">
        <v>10</v>
      </c>
      <c r="T1325" s="48">
        <v>1</v>
      </c>
      <c r="U1325" s="48">
        <f t="shared" si="54"/>
        <v>0</v>
      </c>
      <c r="V1325" s="50">
        <f t="shared" si="55"/>
        <v>7</v>
      </c>
      <c r="W1325" s="57">
        <v>288</v>
      </c>
      <c r="X1325" s="57">
        <v>197</v>
      </c>
      <c r="Y1325" s="51">
        <v>0</v>
      </c>
      <c r="Z1325" s="32" t="s">
        <v>95</v>
      </c>
      <c r="AA1325" s="50"/>
      <c r="AB1325" s="52"/>
      <c r="AC1325" s="48"/>
      <c r="AD1325" s="48"/>
      <c r="AE1325" s="48"/>
      <c r="AF1325" s="48"/>
    </row>
    <row r="1326" spans="1:32" s="36" customFormat="1" ht="14.4" x14ac:dyDescent="0.3">
      <c r="A1326" s="32" t="s">
        <v>95</v>
      </c>
      <c r="B1326" s="32" t="s">
        <v>95</v>
      </c>
      <c r="C1326" s="32" t="s">
        <v>95</v>
      </c>
      <c r="D1326" s="32" t="s">
        <v>95</v>
      </c>
      <c r="E1326" s="32" t="s">
        <v>95</v>
      </c>
      <c r="F1326" s="32" t="s">
        <v>95</v>
      </c>
      <c r="G1326" s="32" t="s">
        <v>95</v>
      </c>
      <c r="H1326" s="32" t="s">
        <v>95</v>
      </c>
      <c r="I1326" s="32" t="s">
        <v>95</v>
      </c>
      <c r="J1326" s="32" t="s">
        <v>95</v>
      </c>
      <c r="K1326" s="32" t="s">
        <v>95</v>
      </c>
      <c r="L1326" s="32" t="s">
        <v>95</v>
      </c>
      <c r="M1326" s="48">
        <v>876</v>
      </c>
      <c r="N1326" s="48">
        <v>1</v>
      </c>
      <c r="O1326" s="48" t="s">
        <v>356</v>
      </c>
      <c r="P1326" s="48">
        <v>2006</v>
      </c>
      <c r="Q1326" s="50">
        <v>2007</v>
      </c>
      <c r="R1326" s="49">
        <v>192.31</v>
      </c>
      <c r="S1326" s="50">
        <v>7</v>
      </c>
      <c r="T1326" s="48">
        <v>1</v>
      </c>
      <c r="U1326" s="48">
        <f t="shared" si="54"/>
        <v>0</v>
      </c>
      <c r="V1326" s="50">
        <f t="shared" si="55"/>
        <v>2</v>
      </c>
      <c r="W1326" s="42">
        <v>2295</v>
      </c>
      <c r="X1326" s="42">
        <v>2146</v>
      </c>
      <c r="Y1326" s="51">
        <v>0</v>
      </c>
      <c r="Z1326" s="48" t="s">
        <v>818</v>
      </c>
      <c r="AA1326" s="50"/>
      <c r="AB1326" s="52"/>
      <c r="AC1326" s="48"/>
      <c r="AD1326" s="48"/>
      <c r="AE1326" s="48"/>
      <c r="AF1326" s="48"/>
    </row>
    <row r="1327" spans="1:32" s="36" customFormat="1" ht="14.4" x14ac:dyDescent="0.3">
      <c r="A1327" s="32" t="s">
        <v>95</v>
      </c>
      <c r="B1327" s="32" t="s">
        <v>95</v>
      </c>
      <c r="C1327" s="32" t="s">
        <v>95</v>
      </c>
      <c r="D1327" s="32" t="s">
        <v>95</v>
      </c>
      <c r="E1327" s="32" t="s">
        <v>95</v>
      </c>
      <c r="F1327" s="32" t="s">
        <v>95</v>
      </c>
      <c r="G1327" s="32" t="s">
        <v>95</v>
      </c>
      <c r="H1327" s="32" t="s">
        <v>95</v>
      </c>
      <c r="I1327" s="32" t="s">
        <v>95</v>
      </c>
      <c r="J1327" s="32" t="s">
        <v>95</v>
      </c>
      <c r="K1327" s="32" t="s">
        <v>95</v>
      </c>
      <c r="L1327" s="32" t="s">
        <v>95</v>
      </c>
      <c r="M1327" s="48">
        <v>881</v>
      </c>
      <c r="N1327" s="48">
        <v>1</v>
      </c>
      <c r="O1327" s="48" t="s">
        <v>359</v>
      </c>
      <c r="P1327" s="48">
        <v>2006</v>
      </c>
      <c r="Q1327" s="50">
        <v>2007</v>
      </c>
      <c r="R1327" s="49">
        <v>59</v>
      </c>
      <c r="S1327" s="50">
        <v>10</v>
      </c>
      <c r="T1327" s="48">
        <v>1</v>
      </c>
      <c r="U1327" s="48">
        <f t="shared" si="54"/>
        <v>0</v>
      </c>
      <c r="V1327" s="50">
        <f t="shared" si="55"/>
        <v>1</v>
      </c>
      <c r="W1327" s="42">
        <v>1164</v>
      </c>
      <c r="X1327" s="42">
        <v>918</v>
      </c>
      <c r="Y1327" s="51">
        <v>0</v>
      </c>
      <c r="Z1327" s="48" t="s">
        <v>821</v>
      </c>
      <c r="AA1327" s="50"/>
      <c r="AB1327" s="52"/>
      <c r="AC1327" s="48"/>
      <c r="AD1327" s="48"/>
      <c r="AE1327" s="48"/>
      <c r="AF1327" s="48"/>
    </row>
    <row r="1328" spans="1:32" s="36" customFormat="1" ht="14.4" x14ac:dyDescent="0.3">
      <c r="A1328" s="32" t="s">
        <v>95</v>
      </c>
      <c r="B1328" s="32" t="s">
        <v>95</v>
      </c>
      <c r="C1328" s="32" t="s">
        <v>95</v>
      </c>
      <c r="D1328" s="32" t="s">
        <v>95</v>
      </c>
      <c r="E1328" s="32" t="s">
        <v>95</v>
      </c>
      <c r="F1328" s="32" t="s">
        <v>95</v>
      </c>
      <c r="G1328" s="32" t="s">
        <v>95</v>
      </c>
      <c r="H1328" s="32" t="s">
        <v>95</v>
      </c>
      <c r="I1328" s="32" t="s">
        <v>95</v>
      </c>
      <c r="J1328" s="32" t="s">
        <v>95</v>
      </c>
      <c r="K1328" s="32" t="s">
        <v>95</v>
      </c>
      <c r="L1328" s="32" t="s">
        <v>95</v>
      </c>
      <c r="M1328" s="48">
        <v>882</v>
      </c>
      <c r="N1328" s="48">
        <v>1</v>
      </c>
      <c r="O1328" s="48" t="s">
        <v>360</v>
      </c>
      <c r="P1328" s="48">
        <v>2006</v>
      </c>
      <c r="Q1328" s="50">
        <v>2007</v>
      </c>
      <c r="R1328" s="49">
        <v>742</v>
      </c>
      <c r="S1328" s="50">
        <v>10</v>
      </c>
      <c r="T1328" s="48">
        <v>0</v>
      </c>
      <c r="U1328" s="48">
        <f t="shared" si="54"/>
        <v>0</v>
      </c>
      <c r="V1328" s="50">
        <f t="shared" si="55"/>
        <v>8</v>
      </c>
      <c r="W1328" s="57">
        <v>3044</v>
      </c>
      <c r="X1328" s="42">
        <v>4461</v>
      </c>
      <c r="Y1328" s="51">
        <v>0</v>
      </c>
      <c r="Z1328" s="48" t="s">
        <v>780</v>
      </c>
      <c r="AA1328" s="50"/>
      <c r="AB1328" s="52"/>
      <c r="AC1328" s="48"/>
      <c r="AD1328" s="48"/>
      <c r="AE1328" s="48"/>
      <c r="AF1328" s="48"/>
    </row>
    <row r="1329" spans="1:32" s="36" customFormat="1" ht="14.4" x14ac:dyDescent="0.3">
      <c r="A1329" s="32" t="s">
        <v>95</v>
      </c>
      <c r="B1329" s="32" t="s">
        <v>95</v>
      </c>
      <c r="C1329" s="32" t="s">
        <v>95</v>
      </c>
      <c r="D1329" s="32" t="s">
        <v>95</v>
      </c>
      <c r="E1329" s="32" t="s">
        <v>95</v>
      </c>
      <c r="F1329" s="32" t="s">
        <v>95</v>
      </c>
      <c r="G1329" s="32" t="s">
        <v>95</v>
      </c>
      <c r="H1329" s="32" t="s">
        <v>95</v>
      </c>
      <c r="I1329" s="32" t="s">
        <v>95</v>
      </c>
      <c r="J1329" s="32" t="s">
        <v>95</v>
      </c>
      <c r="K1329" s="32" t="s">
        <v>95</v>
      </c>
      <c r="L1329" s="32" t="s">
        <v>95</v>
      </c>
      <c r="M1329" s="48">
        <v>882</v>
      </c>
      <c r="N1329" s="48">
        <v>1</v>
      </c>
      <c r="O1329" s="48" t="s">
        <v>360</v>
      </c>
      <c r="P1329" s="48">
        <v>2006</v>
      </c>
      <c r="Q1329" s="50">
        <v>2007</v>
      </c>
      <c r="R1329" s="49">
        <v>194.94</v>
      </c>
      <c r="S1329" s="50">
        <v>10</v>
      </c>
      <c r="T1329" s="48">
        <v>0</v>
      </c>
      <c r="U1329" s="48">
        <f t="shared" si="54"/>
        <v>0</v>
      </c>
      <c r="V1329" s="50">
        <f t="shared" si="55"/>
        <v>2</v>
      </c>
      <c r="W1329" s="57">
        <v>2801</v>
      </c>
      <c r="X1329" s="42">
        <v>4683</v>
      </c>
      <c r="Y1329" s="51">
        <v>0</v>
      </c>
      <c r="Z1329" s="48" t="s">
        <v>823</v>
      </c>
      <c r="AA1329" s="50"/>
      <c r="AB1329" s="52"/>
      <c r="AC1329" s="48"/>
      <c r="AD1329" s="48"/>
      <c r="AE1329" s="48"/>
      <c r="AF1329" s="48"/>
    </row>
    <row r="1330" spans="1:32" s="36" customFormat="1" ht="14.4" x14ac:dyDescent="0.3">
      <c r="A1330" s="32" t="s">
        <v>95</v>
      </c>
      <c r="B1330" s="32" t="s">
        <v>95</v>
      </c>
      <c r="C1330" s="32" t="s">
        <v>95</v>
      </c>
      <c r="D1330" s="32" t="s">
        <v>95</v>
      </c>
      <c r="E1330" s="32" t="s">
        <v>95</v>
      </c>
      <c r="F1330" s="32" t="s">
        <v>95</v>
      </c>
      <c r="G1330" s="32" t="s">
        <v>95</v>
      </c>
      <c r="H1330" s="32" t="s">
        <v>95</v>
      </c>
      <c r="I1330" s="32" t="s">
        <v>95</v>
      </c>
      <c r="J1330" s="32" t="s">
        <v>95</v>
      </c>
      <c r="K1330" s="32" t="s">
        <v>95</v>
      </c>
      <c r="L1330" s="32" t="s">
        <v>95</v>
      </c>
      <c r="M1330" s="48">
        <v>2134</v>
      </c>
      <c r="N1330" s="48">
        <v>1</v>
      </c>
      <c r="O1330" s="48" t="s">
        <v>404</v>
      </c>
      <c r="P1330" s="48">
        <v>2006</v>
      </c>
      <c r="Q1330" s="50">
        <v>2007</v>
      </c>
      <c r="R1330" s="49">
        <v>357.61</v>
      </c>
      <c r="S1330" s="50">
        <v>5</v>
      </c>
      <c r="T1330" s="48">
        <v>0</v>
      </c>
      <c r="U1330" s="48">
        <f t="shared" si="54"/>
        <v>0</v>
      </c>
      <c r="V1330" s="50">
        <f t="shared" si="55"/>
        <v>4</v>
      </c>
      <c r="W1330" s="42">
        <v>1390</v>
      </c>
      <c r="X1330" s="42">
        <v>1657</v>
      </c>
      <c r="Y1330" s="51">
        <v>0</v>
      </c>
      <c r="Z1330" s="48" t="s">
        <v>817</v>
      </c>
      <c r="AA1330" s="50"/>
      <c r="AB1330" s="52"/>
      <c r="AC1330" s="48"/>
      <c r="AD1330" s="48"/>
      <c r="AE1330" s="48"/>
      <c r="AF1330" s="48"/>
    </row>
    <row r="1331" spans="1:32" s="36" customFormat="1" ht="14.4" x14ac:dyDescent="0.3">
      <c r="A1331" s="32" t="s">
        <v>95</v>
      </c>
      <c r="B1331" s="32" t="s">
        <v>95</v>
      </c>
      <c r="C1331" s="32" t="s">
        <v>95</v>
      </c>
      <c r="D1331" s="32" t="s">
        <v>95</v>
      </c>
      <c r="E1331" s="32" t="s">
        <v>95</v>
      </c>
      <c r="F1331" s="32" t="s">
        <v>95</v>
      </c>
      <c r="G1331" s="32" t="s">
        <v>95</v>
      </c>
      <c r="H1331" s="32" t="s">
        <v>95</v>
      </c>
      <c r="I1331" s="32" t="s">
        <v>95</v>
      </c>
      <c r="J1331" s="32" t="s">
        <v>95</v>
      </c>
      <c r="K1331" s="32" t="s">
        <v>95</v>
      </c>
      <c r="L1331" s="32" t="s">
        <v>95</v>
      </c>
      <c r="M1331" s="48">
        <v>2142</v>
      </c>
      <c r="N1331" s="48">
        <v>1</v>
      </c>
      <c r="O1331" s="48" t="s">
        <v>576</v>
      </c>
      <c r="P1331" s="48">
        <v>2006</v>
      </c>
      <c r="Q1331" s="50">
        <v>2007</v>
      </c>
      <c r="R1331" s="49">
        <v>500</v>
      </c>
      <c r="S1331" s="50">
        <v>10</v>
      </c>
      <c r="T1331" s="48">
        <v>0</v>
      </c>
      <c r="U1331" s="48">
        <f t="shared" si="54"/>
        <v>0</v>
      </c>
      <c r="V1331" s="50">
        <f t="shared" si="55"/>
        <v>6</v>
      </c>
      <c r="W1331" s="42">
        <v>3851</v>
      </c>
      <c r="X1331" s="42">
        <v>4157</v>
      </c>
      <c r="Y1331" s="51">
        <v>0</v>
      </c>
      <c r="Z1331" s="48" t="s">
        <v>780</v>
      </c>
      <c r="AA1331" s="50"/>
      <c r="AB1331" s="52"/>
      <c r="AC1331" s="48"/>
      <c r="AD1331" s="48"/>
      <c r="AE1331" s="48"/>
      <c r="AF1331" s="48"/>
    </row>
    <row r="1332" spans="1:32" s="36" customFormat="1" ht="14.4" x14ac:dyDescent="0.3">
      <c r="A1332" s="32" t="s">
        <v>95</v>
      </c>
      <c r="B1332" s="32" t="s">
        <v>95</v>
      </c>
      <c r="C1332" s="32" t="s">
        <v>95</v>
      </c>
      <c r="D1332" s="32" t="s">
        <v>95</v>
      </c>
      <c r="E1332" s="32" t="s">
        <v>95</v>
      </c>
      <c r="F1332" s="32" t="s">
        <v>95</v>
      </c>
      <c r="G1332" s="32" t="s">
        <v>95</v>
      </c>
      <c r="H1332" s="32" t="s">
        <v>95</v>
      </c>
      <c r="I1332" s="32" t="s">
        <v>95</v>
      </c>
      <c r="J1332" s="32" t="s">
        <v>95</v>
      </c>
      <c r="K1332" s="32" t="s">
        <v>95</v>
      </c>
      <c r="L1332" s="32" t="s">
        <v>95</v>
      </c>
      <c r="M1332" s="48">
        <v>2149</v>
      </c>
      <c r="N1332" s="48">
        <v>1</v>
      </c>
      <c r="O1332" s="48" t="s">
        <v>440</v>
      </c>
      <c r="P1332" s="48">
        <v>2006</v>
      </c>
      <c r="Q1332" s="50">
        <v>2007</v>
      </c>
      <c r="R1332" s="49">
        <v>629</v>
      </c>
      <c r="S1332" s="50">
        <v>10</v>
      </c>
      <c r="T1332" s="48">
        <v>1</v>
      </c>
      <c r="U1332" s="48">
        <f t="shared" si="54"/>
        <v>0</v>
      </c>
      <c r="V1332" s="50">
        <f t="shared" si="55"/>
        <v>7</v>
      </c>
      <c r="W1332" s="42">
        <v>2593</v>
      </c>
      <c r="X1332" s="42">
        <v>2393</v>
      </c>
      <c r="Y1332" s="51">
        <v>0</v>
      </c>
      <c r="Z1332" s="32" t="s">
        <v>95</v>
      </c>
      <c r="AA1332" s="50"/>
      <c r="AB1332" s="52"/>
      <c r="AC1332" s="48"/>
      <c r="AD1332" s="48"/>
      <c r="AE1332" s="48"/>
      <c r="AF1332" s="48"/>
    </row>
    <row r="1333" spans="1:32" s="36" customFormat="1" ht="14.4" x14ac:dyDescent="0.3">
      <c r="A1333" s="32" t="s">
        <v>95</v>
      </c>
      <c r="B1333" s="32" t="s">
        <v>95</v>
      </c>
      <c r="C1333" s="32" t="s">
        <v>95</v>
      </c>
      <c r="D1333" s="32" t="s">
        <v>95</v>
      </c>
      <c r="E1333" s="32" t="s">
        <v>95</v>
      </c>
      <c r="F1333" s="32" t="s">
        <v>95</v>
      </c>
      <c r="G1333" s="32" t="s">
        <v>95</v>
      </c>
      <c r="H1333" s="32" t="s">
        <v>95</v>
      </c>
      <c r="I1333" s="32" t="s">
        <v>95</v>
      </c>
      <c r="J1333" s="32" t="s">
        <v>95</v>
      </c>
      <c r="K1333" s="32" t="s">
        <v>95</v>
      </c>
      <c r="L1333" s="32" t="s">
        <v>95</v>
      </c>
      <c r="M1333" s="48">
        <v>2169</v>
      </c>
      <c r="N1333" s="48">
        <v>1</v>
      </c>
      <c r="O1333" s="48" t="s">
        <v>579</v>
      </c>
      <c r="P1333" s="48">
        <v>2006</v>
      </c>
      <c r="Q1333" s="50">
        <v>2007</v>
      </c>
      <c r="R1333" s="49">
        <v>450</v>
      </c>
      <c r="S1333" s="50">
        <v>7</v>
      </c>
      <c r="T1333" s="48">
        <v>1</v>
      </c>
      <c r="U1333" s="48">
        <f t="shared" si="54"/>
        <v>0</v>
      </c>
      <c r="V1333" s="50">
        <f t="shared" si="55"/>
        <v>5</v>
      </c>
      <c r="W1333" s="42">
        <v>1281</v>
      </c>
      <c r="X1333" s="42">
        <v>994</v>
      </c>
      <c r="Y1333" s="51">
        <v>1</v>
      </c>
      <c r="Z1333" s="48" t="s">
        <v>821</v>
      </c>
      <c r="AA1333" s="50"/>
      <c r="AB1333" s="52"/>
      <c r="AC1333" s="48"/>
      <c r="AD1333" s="48"/>
      <c r="AE1333" s="48"/>
      <c r="AF1333" s="48"/>
    </row>
    <row r="1334" spans="1:32" s="36" customFormat="1" ht="14.4" x14ac:dyDescent="0.3">
      <c r="A1334" s="32" t="s">
        <v>95</v>
      </c>
      <c r="B1334" s="32" t="s">
        <v>95</v>
      </c>
      <c r="C1334" s="32" t="s">
        <v>95</v>
      </c>
      <c r="D1334" s="32" t="s">
        <v>95</v>
      </c>
      <c r="E1334" s="32" t="s">
        <v>95</v>
      </c>
      <c r="F1334" s="32" t="s">
        <v>95</v>
      </c>
      <c r="G1334" s="32" t="s">
        <v>95</v>
      </c>
      <c r="H1334" s="32" t="s">
        <v>95</v>
      </c>
      <c r="I1334" s="32" t="s">
        <v>95</v>
      </c>
      <c r="J1334" s="32" t="s">
        <v>95</v>
      </c>
      <c r="K1334" s="32" t="s">
        <v>95</v>
      </c>
      <c r="L1334" s="32" t="s">
        <v>95</v>
      </c>
      <c r="M1334" s="48">
        <v>2170</v>
      </c>
      <c r="N1334" s="48">
        <v>1</v>
      </c>
      <c r="O1334" s="48" t="s">
        <v>480</v>
      </c>
      <c r="P1334" s="48">
        <v>2006</v>
      </c>
      <c r="Q1334" s="50">
        <v>2007</v>
      </c>
      <c r="R1334" s="49">
        <v>440</v>
      </c>
      <c r="S1334" s="50">
        <v>7</v>
      </c>
      <c r="T1334" s="48">
        <v>1</v>
      </c>
      <c r="U1334" s="48">
        <f t="shared" si="54"/>
        <v>0</v>
      </c>
      <c r="V1334" s="50">
        <f t="shared" si="55"/>
        <v>5</v>
      </c>
      <c r="W1334" s="42">
        <v>2048</v>
      </c>
      <c r="X1334" s="42">
        <v>1898</v>
      </c>
      <c r="Y1334" s="51">
        <v>0</v>
      </c>
      <c r="Z1334" s="32" t="s">
        <v>95</v>
      </c>
      <c r="AA1334" s="50"/>
      <c r="AB1334" s="52"/>
      <c r="AC1334" s="48"/>
      <c r="AD1334" s="48"/>
      <c r="AE1334" s="48"/>
      <c r="AF1334" s="48"/>
    </row>
    <row r="1335" spans="1:32" s="36" customFormat="1" ht="14.4" x14ac:dyDescent="0.3">
      <c r="A1335" s="32" t="s">
        <v>95</v>
      </c>
      <c r="B1335" s="32" t="s">
        <v>95</v>
      </c>
      <c r="C1335" s="32" t="s">
        <v>95</v>
      </c>
      <c r="D1335" s="32" t="s">
        <v>95</v>
      </c>
      <c r="E1335" s="32" t="s">
        <v>95</v>
      </c>
      <c r="F1335" s="32" t="s">
        <v>95</v>
      </c>
      <c r="G1335" s="32" t="s">
        <v>95</v>
      </c>
      <c r="H1335" s="32" t="s">
        <v>95</v>
      </c>
      <c r="I1335" s="32" t="s">
        <v>95</v>
      </c>
      <c r="J1335" s="32" t="s">
        <v>95</v>
      </c>
      <c r="K1335" s="32" t="s">
        <v>95</v>
      </c>
      <c r="L1335" s="32" t="s">
        <v>95</v>
      </c>
      <c r="M1335" s="48">
        <v>2170</v>
      </c>
      <c r="N1335" s="48">
        <v>1</v>
      </c>
      <c r="O1335" s="48" t="s">
        <v>480</v>
      </c>
      <c r="P1335" s="48">
        <v>2006</v>
      </c>
      <c r="Q1335" s="50">
        <v>2007</v>
      </c>
      <c r="R1335" s="49">
        <v>100</v>
      </c>
      <c r="S1335" s="50">
        <v>7</v>
      </c>
      <c r="T1335" s="48">
        <v>0</v>
      </c>
      <c r="U1335" s="48">
        <f t="shared" si="54"/>
        <v>0</v>
      </c>
      <c r="V1335" s="50">
        <f t="shared" si="55"/>
        <v>2</v>
      </c>
      <c r="W1335" s="42">
        <v>1898</v>
      </c>
      <c r="X1335" s="42">
        <v>2029</v>
      </c>
      <c r="Y1335" s="51">
        <v>0</v>
      </c>
      <c r="Z1335" s="48" t="s">
        <v>817</v>
      </c>
      <c r="AA1335" s="50"/>
      <c r="AB1335" s="52"/>
      <c r="AC1335" s="48"/>
      <c r="AD1335" s="48"/>
      <c r="AE1335" s="48"/>
      <c r="AF1335" s="48"/>
    </row>
    <row r="1336" spans="1:32" s="36" customFormat="1" ht="14.4" x14ac:dyDescent="0.3">
      <c r="A1336" s="32" t="s">
        <v>95</v>
      </c>
      <c r="B1336" s="32" t="s">
        <v>95</v>
      </c>
      <c r="C1336" s="32" t="s">
        <v>95</v>
      </c>
      <c r="D1336" s="32" t="s">
        <v>95</v>
      </c>
      <c r="E1336" s="32" t="s">
        <v>95</v>
      </c>
      <c r="F1336" s="32" t="s">
        <v>95</v>
      </c>
      <c r="G1336" s="32" t="s">
        <v>95</v>
      </c>
      <c r="H1336" s="32" t="s">
        <v>95</v>
      </c>
      <c r="I1336" s="32" t="s">
        <v>95</v>
      </c>
      <c r="J1336" s="32" t="s">
        <v>95</v>
      </c>
      <c r="K1336" s="32" t="s">
        <v>95</v>
      </c>
      <c r="L1336" s="32" t="s">
        <v>95</v>
      </c>
      <c r="M1336" s="48">
        <v>2172</v>
      </c>
      <c r="N1336" s="48">
        <v>1</v>
      </c>
      <c r="O1336" s="48" t="s">
        <v>461</v>
      </c>
      <c r="P1336" s="48">
        <v>2006</v>
      </c>
      <c r="Q1336" s="50">
        <v>2007</v>
      </c>
      <c r="R1336" s="49">
        <v>294.8</v>
      </c>
      <c r="S1336" s="50">
        <v>7</v>
      </c>
      <c r="T1336" s="48">
        <v>0</v>
      </c>
      <c r="U1336" s="48">
        <f t="shared" si="54"/>
        <v>0</v>
      </c>
      <c r="V1336" s="50">
        <f t="shared" si="55"/>
        <v>3</v>
      </c>
      <c r="W1336" s="42">
        <v>1183</v>
      </c>
      <c r="X1336" s="42">
        <v>1298</v>
      </c>
      <c r="Y1336" s="51">
        <v>0</v>
      </c>
      <c r="Z1336" s="48" t="s">
        <v>817</v>
      </c>
      <c r="AA1336" s="50"/>
      <c r="AB1336" s="52"/>
      <c r="AC1336" s="48"/>
      <c r="AD1336" s="48"/>
      <c r="AE1336" s="48"/>
      <c r="AF1336" s="48"/>
    </row>
    <row r="1337" spans="1:32" s="36" customFormat="1" ht="14.4" x14ac:dyDescent="0.3">
      <c r="A1337" s="32" t="s">
        <v>95</v>
      </c>
      <c r="B1337" s="32" t="s">
        <v>95</v>
      </c>
      <c r="C1337" s="32" t="s">
        <v>95</v>
      </c>
      <c r="D1337" s="32" t="s">
        <v>95</v>
      </c>
      <c r="E1337" s="32" t="s">
        <v>95</v>
      </c>
      <c r="F1337" s="32" t="s">
        <v>95</v>
      </c>
      <c r="G1337" s="32" t="s">
        <v>95</v>
      </c>
      <c r="H1337" s="32" t="s">
        <v>95</v>
      </c>
      <c r="I1337" s="32" t="s">
        <v>95</v>
      </c>
      <c r="J1337" s="32" t="s">
        <v>95</v>
      </c>
      <c r="K1337" s="32" t="s">
        <v>95</v>
      </c>
      <c r="L1337" s="32" t="s">
        <v>95</v>
      </c>
      <c r="M1337" s="48">
        <v>2190</v>
      </c>
      <c r="N1337" s="48">
        <v>1</v>
      </c>
      <c r="O1337" s="48" t="s">
        <v>442</v>
      </c>
      <c r="P1337" s="48">
        <v>2006</v>
      </c>
      <c r="Q1337" s="50">
        <v>2007</v>
      </c>
      <c r="R1337" s="49">
        <v>581</v>
      </c>
      <c r="S1337" s="50">
        <v>10</v>
      </c>
      <c r="T1337" s="48">
        <v>1</v>
      </c>
      <c r="U1337" s="48">
        <f t="shared" si="54"/>
        <v>0</v>
      </c>
      <c r="V1337" s="50">
        <f t="shared" si="55"/>
        <v>6</v>
      </c>
      <c r="W1337" s="42">
        <v>1629</v>
      </c>
      <c r="X1337" s="42">
        <v>1610</v>
      </c>
      <c r="Y1337" s="51">
        <v>0</v>
      </c>
      <c r="Z1337" s="32" t="s">
        <v>95</v>
      </c>
      <c r="AA1337" s="50"/>
      <c r="AB1337" s="52"/>
      <c r="AC1337" s="48"/>
      <c r="AD1337" s="48"/>
      <c r="AE1337" s="48"/>
      <c r="AF1337" s="48"/>
    </row>
    <row r="1338" spans="1:32" s="36" customFormat="1" ht="14.4" x14ac:dyDescent="0.3">
      <c r="A1338" s="32" t="s">
        <v>95</v>
      </c>
      <c r="B1338" s="32" t="s">
        <v>95</v>
      </c>
      <c r="C1338" s="32" t="s">
        <v>95</v>
      </c>
      <c r="D1338" s="32" t="s">
        <v>95</v>
      </c>
      <c r="E1338" s="32" t="s">
        <v>95</v>
      </c>
      <c r="F1338" s="32" t="s">
        <v>95</v>
      </c>
      <c r="G1338" s="32" t="s">
        <v>95</v>
      </c>
      <c r="H1338" s="32" t="s">
        <v>95</v>
      </c>
      <c r="I1338" s="32" t="s">
        <v>95</v>
      </c>
      <c r="J1338" s="32" t="s">
        <v>95</v>
      </c>
      <c r="K1338" s="32" t="s">
        <v>95</v>
      </c>
      <c r="L1338" s="32" t="s">
        <v>95</v>
      </c>
      <c r="M1338" s="48">
        <v>2342</v>
      </c>
      <c r="N1338" s="48">
        <v>1</v>
      </c>
      <c r="O1338" s="48" t="s">
        <v>443</v>
      </c>
      <c r="P1338" s="48">
        <v>2006</v>
      </c>
      <c r="Q1338" s="50">
        <v>2007</v>
      </c>
      <c r="R1338" s="49">
        <v>850</v>
      </c>
      <c r="S1338" s="50">
        <v>5</v>
      </c>
      <c r="T1338" s="48">
        <v>1</v>
      </c>
      <c r="U1338" s="48">
        <f t="shared" si="54"/>
        <v>0</v>
      </c>
      <c r="V1338" s="50">
        <f t="shared" si="55"/>
        <v>9</v>
      </c>
      <c r="W1338" s="42">
        <v>1349</v>
      </c>
      <c r="X1338" s="42">
        <v>863</v>
      </c>
      <c r="Y1338" s="51">
        <v>0</v>
      </c>
      <c r="Z1338" s="48" t="s">
        <v>821</v>
      </c>
      <c r="AA1338" s="50"/>
      <c r="AB1338" s="52"/>
      <c r="AC1338" s="48"/>
      <c r="AD1338" s="48"/>
      <c r="AE1338" s="48"/>
      <c r="AF1338" s="48"/>
    </row>
    <row r="1339" spans="1:32" s="36" customFormat="1" ht="14.4" x14ac:dyDescent="0.3">
      <c r="A1339" s="32" t="s">
        <v>95</v>
      </c>
      <c r="B1339" s="32" t="s">
        <v>95</v>
      </c>
      <c r="C1339" s="32" t="s">
        <v>95</v>
      </c>
      <c r="D1339" s="32" t="s">
        <v>95</v>
      </c>
      <c r="E1339" s="32" t="s">
        <v>95</v>
      </c>
      <c r="F1339" s="32" t="s">
        <v>95</v>
      </c>
      <c r="G1339" s="32" t="s">
        <v>95</v>
      </c>
      <c r="H1339" s="32" t="s">
        <v>95</v>
      </c>
      <c r="I1339" s="32" t="s">
        <v>95</v>
      </c>
      <c r="J1339" s="32" t="s">
        <v>95</v>
      </c>
      <c r="K1339" s="32" t="s">
        <v>95</v>
      </c>
      <c r="L1339" s="32" t="s">
        <v>95</v>
      </c>
      <c r="M1339" s="48">
        <v>2342</v>
      </c>
      <c r="N1339" s="48">
        <v>1</v>
      </c>
      <c r="O1339" s="48" t="s">
        <v>443</v>
      </c>
      <c r="P1339" s="48">
        <v>2006</v>
      </c>
      <c r="Q1339" s="50">
        <v>2007</v>
      </c>
      <c r="R1339" s="49">
        <v>100</v>
      </c>
      <c r="S1339" s="50">
        <v>5</v>
      </c>
      <c r="T1339" s="48">
        <v>1</v>
      </c>
      <c r="U1339" s="48">
        <f t="shared" si="54"/>
        <v>0</v>
      </c>
      <c r="V1339" s="50">
        <f t="shared" si="55"/>
        <v>2</v>
      </c>
      <c r="W1339" s="42">
        <v>1220</v>
      </c>
      <c r="X1339" s="42">
        <v>990</v>
      </c>
      <c r="Y1339" s="51">
        <v>0</v>
      </c>
      <c r="Z1339" s="48" t="s">
        <v>824</v>
      </c>
      <c r="AA1339" s="50"/>
      <c r="AB1339" s="52"/>
      <c r="AC1339" s="48"/>
      <c r="AD1339" s="48"/>
      <c r="AE1339" s="48"/>
      <c r="AF1339" s="48"/>
    </row>
    <row r="1340" spans="1:32" s="36" customFormat="1" ht="14.4" x14ac:dyDescent="0.3">
      <c r="A1340" s="32" t="s">
        <v>95</v>
      </c>
      <c r="B1340" s="32" t="s">
        <v>95</v>
      </c>
      <c r="C1340" s="32" t="s">
        <v>95</v>
      </c>
      <c r="D1340" s="32" t="s">
        <v>95</v>
      </c>
      <c r="E1340" s="32" t="s">
        <v>95</v>
      </c>
      <c r="F1340" s="32" t="s">
        <v>95</v>
      </c>
      <c r="G1340" s="32" t="s">
        <v>95</v>
      </c>
      <c r="H1340" s="32" t="s">
        <v>95</v>
      </c>
      <c r="I1340" s="32" t="s">
        <v>95</v>
      </c>
      <c r="J1340" s="32" t="s">
        <v>95</v>
      </c>
      <c r="K1340" s="32" t="s">
        <v>95</v>
      </c>
      <c r="L1340" s="32" t="s">
        <v>95</v>
      </c>
      <c r="M1340" s="48">
        <v>2396</v>
      </c>
      <c r="N1340" s="48">
        <v>1</v>
      </c>
      <c r="O1340" s="48" t="s">
        <v>5</v>
      </c>
      <c r="P1340" s="48">
        <v>2006</v>
      </c>
      <c r="Q1340" s="50">
        <v>2007</v>
      </c>
      <c r="R1340" s="49">
        <v>794</v>
      </c>
      <c r="S1340" s="50">
        <v>7</v>
      </c>
      <c r="T1340" s="48">
        <v>0</v>
      </c>
      <c r="U1340" s="48">
        <f t="shared" si="54"/>
        <v>0</v>
      </c>
      <c r="V1340" s="50">
        <f t="shared" si="55"/>
        <v>8</v>
      </c>
      <c r="W1340" s="42">
        <v>1362</v>
      </c>
      <c r="X1340" s="42">
        <v>1551</v>
      </c>
      <c r="Y1340" s="51">
        <v>0</v>
      </c>
      <c r="Z1340" s="48" t="s">
        <v>824</v>
      </c>
      <c r="AA1340" s="50"/>
      <c r="AB1340" s="52"/>
      <c r="AC1340" s="48"/>
      <c r="AD1340" s="48"/>
      <c r="AE1340" s="48"/>
      <c r="AF1340" s="48"/>
    </row>
    <row r="1341" spans="1:32" s="36" customFormat="1" ht="14.4" x14ac:dyDescent="0.3">
      <c r="A1341" s="32" t="s">
        <v>95</v>
      </c>
      <c r="B1341" s="32" t="s">
        <v>95</v>
      </c>
      <c r="C1341" s="32" t="s">
        <v>95</v>
      </c>
      <c r="D1341" s="32" t="s">
        <v>95</v>
      </c>
      <c r="E1341" s="32" t="s">
        <v>95</v>
      </c>
      <c r="F1341" s="32" t="s">
        <v>95</v>
      </c>
      <c r="G1341" s="32" t="s">
        <v>95</v>
      </c>
      <c r="H1341" s="32" t="s">
        <v>95</v>
      </c>
      <c r="I1341" s="32" t="s">
        <v>95</v>
      </c>
      <c r="J1341" s="32" t="s">
        <v>95</v>
      </c>
      <c r="K1341" s="32" t="s">
        <v>95</v>
      </c>
      <c r="L1341" s="32" t="s">
        <v>95</v>
      </c>
      <c r="M1341" s="48">
        <v>2534</v>
      </c>
      <c r="N1341" s="48">
        <v>1</v>
      </c>
      <c r="O1341" s="48" t="s">
        <v>658</v>
      </c>
      <c r="P1341" s="48">
        <v>2006</v>
      </c>
      <c r="Q1341" s="50">
        <v>2007</v>
      </c>
      <c r="R1341" s="49">
        <v>700</v>
      </c>
      <c r="S1341" s="50">
        <v>5</v>
      </c>
      <c r="T1341" s="48">
        <v>1</v>
      </c>
      <c r="U1341" s="48">
        <f t="shared" si="54"/>
        <v>0</v>
      </c>
      <c r="V1341" s="50">
        <f t="shared" si="55"/>
        <v>8</v>
      </c>
      <c r="W1341" s="42">
        <v>1409</v>
      </c>
      <c r="X1341" s="42">
        <v>885</v>
      </c>
      <c r="Y1341" s="51">
        <v>0</v>
      </c>
      <c r="Z1341" s="48" t="s">
        <v>820</v>
      </c>
      <c r="AA1341" s="50"/>
      <c r="AB1341" s="52"/>
      <c r="AC1341" s="48"/>
      <c r="AD1341" s="48"/>
      <c r="AE1341" s="48"/>
      <c r="AF1341" s="48"/>
    </row>
    <row r="1342" spans="1:32" s="36" customFormat="1" ht="14.4" x14ac:dyDescent="0.3">
      <c r="A1342" s="32" t="s">
        <v>95</v>
      </c>
      <c r="B1342" s="32" t="s">
        <v>95</v>
      </c>
      <c r="C1342" s="32" t="s">
        <v>95</v>
      </c>
      <c r="D1342" s="32" t="s">
        <v>95</v>
      </c>
      <c r="E1342" s="32" t="s">
        <v>95</v>
      </c>
      <c r="F1342" s="32" t="s">
        <v>95</v>
      </c>
      <c r="G1342" s="32" t="s">
        <v>95</v>
      </c>
      <c r="H1342" s="32" t="s">
        <v>95</v>
      </c>
      <c r="I1342" s="32" t="s">
        <v>95</v>
      </c>
      <c r="J1342" s="32" t="s">
        <v>95</v>
      </c>
      <c r="K1342" s="32" t="s">
        <v>95</v>
      </c>
      <c r="L1342" s="32" t="s">
        <v>95</v>
      </c>
      <c r="M1342" s="48">
        <v>2536</v>
      </c>
      <c r="N1342" s="48">
        <v>1</v>
      </c>
      <c r="O1342" s="48" t="s">
        <v>407</v>
      </c>
      <c r="P1342" s="48">
        <v>2006</v>
      </c>
      <c r="Q1342" s="50">
        <v>2007</v>
      </c>
      <c r="R1342" s="49">
        <v>675</v>
      </c>
      <c r="S1342" s="50">
        <v>10</v>
      </c>
      <c r="T1342" s="48">
        <v>0</v>
      </c>
      <c r="U1342" s="48">
        <f t="shared" si="54"/>
        <v>0</v>
      </c>
      <c r="V1342" s="50">
        <f t="shared" si="55"/>
        <v>7</v>
      </c>
      <c r="W1342" s="57">
        <v>406</v>
      </c>
      <c r="X1342" s="42">
        <v>500</v>
      </c>
      <c r="Y1342" s="51">
        <v>0</v>
      </c>
      <c r="Z1342" s="32" t="s">
        <v>95</v>
      </c>
      <c r="AA1342" s="50"/>
      <c r="AB1342" s="52"/>
      <c r="AC1342" s="48"/>
      <c r="AD1342" s="48"/>
      <c r="AE1342" s="48"/>
      <c r="AF1342" s="48"/>
    </row>
    <row r="1343" spans="1:32" s="36" customFormat="1" ht="14.4" x14ac:dyDescent="0.3">
      <c r="A1343" s="32" t="s">
        <v>95</v>
      </c>
      <c r="B1343" s="32" t="s">
        <v>95</v>
      </c>
      <c r="C1343" s="32" t="s">
        <v>95</v>
      </c>
      <c r="D1343" s="32" t="s">
        <v>95</v>
      </c>
      <c r="E1343" s="32" t="s">
        <v>95</v>
      </c>
      <c r="F1343" s="32" t="s">
        <v>95</v>
      </c>
      <c r="G1343" s="32" t="s">
        <v>95</v>
      </c>
      <c r="H1343" s="32" t="s">
        <v>95</v>
      </c>
      <c r="I1343" s="32" t="s">
        <v>95</v>
      </c>
      <c r="J1343" s="32" t="s">
        <v>95</v>
      </c>
      <c r="K1343" s="32" t="s">
        <v>95</v>
      </c>
      <c r="L1343" s="32" t="s">
        <v>95</v>
      </c>
      <c r="M1343" s="48">
        <v>2580</v>
      </c>
      <c r="N1343" s="48">
        <v>1</v>
      </c>
      <c r="O1343" s="48" t="s">
        <v>513</v>
      </c>
      <c r="P1343" s="48">
        <v>2006</v>
      </c>
      <c r="Q1343" s="50">
        <v>2007</v>
      </c>
      <c r="R1343" s="49">
        <v>750</v>
      </c>
      <c r="S1343" s="50">
        <v>10</v>
      </c>
      <c r="T1343" s="48">
        <v>0</v>
      </c>
      <c r="U1343" s="48">
        <f t="shared" si="54"/>
        <v>0</v>
      </c>
      <c r="V1343" s="50">
        <f t="shared" si="55"/>
        <v>8</v>
      </c>
      <c r="W1343" s="42">
        <v>178</v>
      </c>
      <c r="X1343" s="42">
        <v>742</v>
      </c>
      <c r="Y1343" s="51">
        <v>0</v>
      </c>
      <c r="Z1343" s="32" t="s">
        <v>95</v>
      </c>
      <c r="AA1343" s="50"/>
      <c r="AB1343" s="52"/>
      <c r="AC1343" s="48"/>
      <c r="AD1343" s="48"/>
      <c r="AE1343" s="48"/>
      <c r="AF1343" s="48"/>
    </row>
    <row r="1344" spans="1:32" s="36" customFormat="1" ht="14.4" x14ac:dyDescent="0.3">
      <c r="A1344" s="32" t="s">
        <v>95</v>
      </c>
      <c r="B1344" s="32" t="s">
        <v>95</v>
      </c>
      <c r="C1344" s="32" t="s">
        <v>95</v>
      </c>
      <c r="D1344" s="32" t="s">
        <v>95</v>
      </c>
      <c r="E1344" s="32" t="s">
        <v>95</v>
      </c>
      <c r="F1344" s="32" t="s">
        <v>95</v>
      </c>
      <c r="G1344" s="32" t="s">
        <v>95</v>
      </c>
      <c r="H1344" s="32" t="s">
        <v>95</v>
      </c>
      <c r="I1344" s="32" t="s">
        <v>95</v>
      </c>
      <c r="J1344" s="32" t="s">
        <v>95</v>
      </c>
      <c r="K1344" s="32" t="s">
        <v>95</v>
      </c>
      <c r="L1344" s="32" t="s">
        <v>95</v>
      </c>
      <c r="M1344" s="48">
        <v>2609</v>
      </c>
      <c r="N1344" s="48">
        <v>1</v>
      </c>
      <c r="O1344" s="48" t="s">
        <v>483</v>
      </c>
      <c r="P1344" s="48">
        <v>2006</v>
      </c>
      <c r="Q1344" s="50">
        <v>2007</v>
      </c>
      <c r="R1344" s="49">
        <v>800</v>
      </c>
      <c r="S1344" s="50">
        <v>10</v>
      </c>
      <c r="T1344" s="48">
        <v>1</v>
      </c>
      <c r="U1344" s="48">
        <f t="shared" si="54"/>
        <v>0</v>
      </c>
      <c r="V1344" s="50">
        <f t="shared" si="55"/>
        <v>9</v>
      </c>
      <c r="W1344" s="42">
        <v>875</v>
      </c>
      <c r="X1344" s="42">
        <v>678</v>
      </c>
      <c r="Y1344" s="51">
        <v>0</v>
      </c>
      <c r="Z1344" s="32" t="s">
        <v>95</v>
      </c>
      <c r="AA1344" s="50"/>
      <c r="AB1344" s="52"/>
      <c r="AC1344" s="48"/>
      <c r="AD1344" s="48"/>
      <c r="AE1344" s="48"/>
      <c r="AF1344" s="48"/>
    </row>
    <row r="1345" spans="1:32" s="36" customFormat="1" ht="14.4" x14ac:dyDescent="0.3">
      <c r="A1345" s="32" t="s">
        <v>95</v>
      </c>
      <c r="B1345" s="32" t="s">
        <v>95</v>
      </c>
      <c r="C1345" s="32" t="s">
        <v>95</v>
      </c>
      <c r="D1345" s="32" t="s">
        <v>95</v>
      </c>
      <c r="E1345" s="32" t="s">
        <v>95</v>
      </c>
      <c r="F1345" s="32" t="s">
        <v>95</v>
      </c>
      <c r="G1345" s="32" t="s">
        <v>95</v>
      </c>
      <c r="H1345" s="32" t="s">
        <v>95</v>
      </c>
      <c r="I1345" s="32" t="s">
        <v>95</v>
      </c>
      <c r="J1345" s="32" t="s">
        <v>95</v>
      </c>
      <c r="K1345" s="32" t="s">
        <v>95</v>
      </c>
      <c r="L1345" s="32" t="s">
        <v>95</v>
      </c>
      <c r="M1345" s="48">
        <v>2689</v>
      </c>
      <c r="N1345" s="48">
        <v>1</v>
      </c>
      <c r="O1345" s="48" t="s">
        <v>531</v>
      </c>
      <c r="P1345" s="48">
        <v>2006</v>
      </c>
      <c r="Q1345" s="50">
        <v>2007</v>
      </c>
      <c r="R1345" s="49">
        <v>599.12</v>
      </c>
      <c r="S1345" s="50">
        <v>10</v>
      </c>
      <c r="T1345" s="48">
        <v>0</v>
      </c>
      <c r="U1345" s="48">
        <f t="shared" si="54"/>
        <v>0</v>
      </c>
      <c r="V1345" s="50">
        <f t="shared" si="55"/>
        <v>6</v>
      </c>
      <c r="W1345" s="57">
        <v>1334</v>
      </c>
      <c r="X1345" s="42">
        <v>1803</v>
      </c>
      <c r="Y1345" s="51">
        <v>0</v>
      </c>
      <c r="Z1345" s="48" t="s">
        <v>821</v>
      </c>
      <c r="AA1345" s="50"/>
      <c r="AB1345" s="52"/>
      <c r="AC1345" s="48"/>
      <c r="AD1345" s="48"/>
      <c r="AE1345" s="48"/>
      <c r="AF1345" s="48"/>
    </row>
    <row r="1346" spans="1:32" s="36" customFormat="1" ht="14.4" x14ac:dyDescent="0.3">
      <c r="A1346" s="32" t="s">
        <v>95</v>
      </c>
      <c r="B1346" s="32" t="s">
        <v>95</v>
      </c>
      <c r="C1346" s="32" t="s">
        <v>95</v>
      </c>
      <c r="D1346" s="32" t="s">
        <v>95</v>
      </c>
      <c r="E1346" s="32" t="s">
        <v>95</v>
      </c>
      <c r="F1346" s="32" t="s">
        <v>95</v>
      </c>
      <c r="G1346" s="32" t="s">
        <v>95</v>
      </c>
      <c r="H1346" s="32" t="s">
        <v>95</v>
      </c>
      <c r="I1346" s="32" t="s">
        <v>95</v>
      </c>
      <c r="J1346" s="32" t="s">
        <v>95</v>
      </c>
      <c r="K1346" s="32" t="s">
        <v>95</v>
      </c>
      <c r="L1346" s="32" t="s">
        <v>95</v>
      </c>
      <c r="M1346" s="48">
        <v>2859</v>
      </c>
      <c r="N1346" s="48">
        <v>1</v>
      </c>
      <c r="O1346" s="48" t="s">
        <v>591</v>
      </c>
      <c r="P1346" s="48">
        <v>2006</v>
      </c>
      <c r="Q1346" s="50">
        <v>2007</v>
      </c>
      <c r="R1346" s="49">
        <v>200</v>
      </c>
      <c r="S1346" s="50">
        <v>5</v>
      </c>
      <c r="T1346" s="48">
        <v>0</v>
      </c>
      <c r="U1346" s="48">
        <f t="shared" si="54"/>
        <v>0</v>
      </c>
      <c r="V1346" s="50">
        <f t="shared" si="55"/>
        <v>3</v>
      </c>
      <c r="W1346" s="42">
        <v>1152</v>
      </c>
      <c r="X1346" s="42">
        <v>1200</v>
      </c>
      <c r="Y1346" s="51">
        <v>0</v>
      </c>
      <c r="Z1346" s="48" t="s">
        <v>780</v>
      </c>
      <c r="AA1346" s="50"/>
      <c r="AB1346" s="52"/>
      <c r="AC1346" s="48"/>
      <c r="AD1346" s="48"/>
      <c r="AE1346" s="48"/>
      <c r="AF1346" s="48"/>
    </row>
    <row r="1347" spans="1:32" s="36" customFormat="1" ht="14.4" x14ac:dyDescent="0.3">
      <c r="A1347" s="32" t="s">
        <v>95</v>
      </c>
      <c r="B1347" s="32" t="s">
        <v>95</v>
      </c>
      <c r="C1347" s="32" t="s">
        <v>95</v>
      </c>
      <c r="D1347" s="32" t="s">
        <v>95</v>
      </c>
      <c r="E1347" s="32" t="s">
        <v>95</v>
      </c>
      <c r="F1347" s="32" t="s">
        <v>95</v>
      </c>
      <c r="G1347" s="32" t="s">
        <v>95</v>
      </c>
      <c r="H1347" s="32" t="s">
        <v>95</v>
      </c>
      <c r="I1347" s="32" t="s">
        <v>95</v>
      </c>
      <c r="J1347" s="32" t="s">
        <v>95</v>
      </c>
      <c r="K1347" s="32" t="s">
        <v>95</v>
      </c>
      <c r="L1347" s="32" t="s">
        <v>95</v>
      </c>
      <c r="M1347" s="48">
        <v>2859</v>
      </c>
      <c r="N1347" s="48">
        <v>1</v>
      </c>
      <c r="O1347" s="48" t="s">
        <v>591</v>
      </c>
      <c r="P1347" s="48">
        <v>2006</v>
      </c>
      <c r="Q1347" s="50">
        <v>2007</v>
      </c>
      <c r="R1347" s="49">
        <v>200</v>
      </c>
      <c r="S1347" s="50">
        <v>5</v>
      </c>
      <c r="T1347" s="48">
        <v>0</v>
      </c>
      <c r="U1347" s="48">
        <f t="shared" si="54"/>
        <v>0</v>
      </c>
      <c r="V1347" s="50">
        <f t="shared" si="55"/>
        <v>3</v>
      </c>
      <c r="W1347" s="42">
        <v>2090</v>
      </c>
      <c r="X1347" s="42">
        <v>2568</v>
      </c>
      <c r="Y1347" s="51">
        <v>0</v>
      </c>
      <c r="Z1347" s="48" t="s">
        <v>819</v>
      </c>
      <c r="AA1347" s="50"/>
      <c r="AB1347" s="52"/>
      <c r="AC1347" s="48"/>
      <c r="AD1347" s="48"/>
      <c r="AE1347" s="48"/>
      <c r="AF1347" s="48"/>
    </row>
    <row r="1348" spans="1:32" s="36" customFormat="1" ht="14.4" x14ac:dyDescent="0.3">
      <c r="A1348" s="32" t="s">
        <v>95</v>
      </c>
      <c r="B1348" s="32" t="s">
        <v>95</v>
      </c>
      <c r="C1348" s="32" t="s">
        <v>95</v>
      </c>
      <c r="D1348" s="32" t="s">
        <v>95</v>
      </c>
      <c r="E1348" s="32" t="s">
        <v>95</v>
      </c>
      <c r="F1348" s="32" t="s">
        <v>95</v>
      </c>
      <c r="G1348" s="32" t="s">
        <v>95</v>
      </c>
      <c r="H1348" s="32" t="s">
        <v>95</v>
      </c>
      <c r="I1348" s="32" t="s">
        <v>95</v>
      </c>
      <c r="J1348" s="32" t="s">
        <v>95</v>
      </c>
      <c r="K1348" s="32" t="s">
        <v>95</v>
      </c>
      <c r="L1348" s="32" t="s">
        <v>95</v>
      </c>
      <c r="M1348" s="48">
        <v>2888</v>
      </c>
      <c r="N1348" s="48">
        <v>1</v>
      </c>
      <c r="O1348" s="48" t="s">
        <v>593</v>
      </c>
      <c r="P1348" s="48">
        <v>2006</v>
      </c>
      <c r="Q1348" s="50">
        <v>2007</v>
      </c>
      <c r="R1348" s="49">
        <v>975</v>
      </c>
      <c r="S1348" s="50">
        <v>8</v>
      </c>
      <c r="T1348" s="48">
        <v>1</v>
      </c>
      <c r="U1348" s="48">
        <f t="shared" si="54"/>
        <v>0</v>
      </c>
      <c r="V1348" s="50">
        <f t="shared" si="55"/>
        <v>10</v>
      </c>
      <c r="W1348" s="42">
        <v>690</v>
      </c>
      <c r="X1348" s="42">
        <v>650</v>
      </c>
      <c r="Y1348" s="51">
        <v>0</v>
      </c>
      <c r="Z1348" s="48" t="s">
        <v>780</v>
      </c>
      <c r="AA1348" s="50"/>
      <c r="AB1348" s="52"/>
      <c r="AC1348" s="48"/>
      <c r="AD1348" s="48"/>
      <c r="AE1348" s="48"/>
      <c r="AF1348" s="48"/>
    </row>
    <row r="1349" spans="1:32" s="36" customFormat="1" ht="14.4" x14ac:dyDescent="0.3">
      <c r="A1349" s="32" t="s">
        <v>95</v>
      </c>
      <c r="B1349" s="32" t="s">
        <v>95</v>
      </c>
      <c r="C1349" s="32" t="s">
        <v>95</v>
      </c>
      <c r="D1349" s="32" t="s">
        <v>95</v>
      </c>
      <c r="E1349" s="32" t="s">
        <v>95</v>
      </c>
      <c r="F1349" s="32" t="s">
        <v>95</v>
      </c>
      <c r="G1349" s="32" t="s">
        <v>95</v>
      </c>
      <c r="H1349" s="32" t="s">
        <v>95</v>
      </c>
      <c r="I1349" s="32" t="s">
        <v>95</v>
      </c>
      <c r="J1349" s="32" t="s">
        <v>95</v>
      </c>
      <c r="K1349" s="32" t="s">
        <v>95</v>
      </c>
      <c r="L1349" s="32" t="s">
        <v>95</v>
      </c>
      <c r="M1349" s="48">
        <v>2890</v>
      </c>
      <c r="N1349" s="48">
        <v>1</v>
      </c>
      <c r="O1349" s="48" t="s">
        <v>533</v>
      </c>
      <c r="P1349" s="48">
        <v>2006</v>
      </c>
      <c r="Q1349" s="50">
        <v>2007</v>
      </c>
      <c r="R1349" s="49">
        <v>400</v>
      </c>
      <c r="S1349" s="50">
        <v>10</v>
      </c>
      <c r="T1349" s="48">
        <v>1</v>
      </c>
      <c r="U1349" s="48">
        <f t="shared" si="54"/>
        <v>0</v>
      </c>
      <c r="V1349" s="50">
        <f t="shared" si="55"/>
        <v>5</v>
      </c>
      <c r="W1349" s="42">
        <v>1007</v>
      </c>
      <c r="X1349" s="42">
        <v>833</v>
      </c>
      <c r="Y1349" s="51">
        <v>0</v>
      </c>
      <c r="Z1349" s="32" t="s">
        <v>95</v>
      </c>
      <c r="AA1349" s="50"/>
      <c r="AB1349" s="52"/>
      <c r="AC1349" s="48"/>
      <c r="AD1349" s="48"/>
      <c r="AE1349" s="48"/>
      <c r="AF1349" s="48"/>
    </row>
    <row r="1350" spans="1:32" s="36" customFormat="1" ht="14.4" x14ac:dyDescent="0.3">
      <c r="A1350" s="32" t="s">
        <v>95</v>
      </c>
      <c r="B1350" s="32" t="s">
        <v>95</v>
      </c>
      <c r="C1350" s="32" t="s">
        <v>95</v>
      </c>
      <c r="D1350" s="32" t="s">
        <v>95</v>
      </c>
      <c r="E1350" s="32" t="s">
        <v>95</v>
      </c>
      <c r="F1350" s="32" t="s">
        <v>95</v>
      </c>
      <c r="G1350" s="32" t="s">
        <v>95</v>
      </c>
      <c r="H1350" s="32" t="s">
        <v>95</v>
      </c>
      <c r="I1350" s="32" t="s">
        <v>95</v>
      </c>
      <c r="J1350" s="32" t="s">
        <v>95</v>
      </c>
      <c r="K1350" s="32" t="s">
        <v>95</v>
      </c>
      <c r="L1350" s="32" t="s">
        <v>95</v>
      </c>
      <c r="M1350" s="48">
        <v>2895</v>
      </c>
      <c r="N1350" s="48">
        <v>1</v>
      </c>
      <c r="O1350" s="48" t="s">
        <v>594</v>
      </c>
      <c r="P1350" s="48">
        <v>2006</v>
      </c>
      <c r="Q1350" s="50">
        <v>2007</v>
      </c>
      <c r="R1350" s="49">
        <v>749.77</v>
      </c>
      <c r="S1350" s="50">
        <v>10</v>
      </c>
      <c r="T1350" s="48">
        <v>0</v>
      </c>
      <c r="U1350" s="48">
        <f t="shared" si="54"/>
        <v>0</v>
      </c>
      <c r="V1350" s="50">
        <f t="shared" si="55"/>
        <v>8</v>
      </c>
      <c r="W1350" s="42">
        <v>1620</v>
      </c>
      <c r="X1350" s="42">
        <v>2067</v>
      </c>
      <c r="Y1350" s="51">
        <v>0</v>
      </c>
      <c r="Z1350" s="32" t="s">
        <v>95</v>
      </c>
      <c r="AA1350" s="50"/>
      <c r="AB1350" s="52"/>
      <c r="AC1350" s="48"/>
      <c r="AD1350" s="48"/>
      <c r="AE1350" s="48"/>
      <c r="AF1350" s="48"/>
    </row>
    <row r="1351" spans="1:32" s="36" customFormat="1" ht="14.4" x14ac:dyDescent="0.3">
      <c r="A1351" s="32" t="s">
        <v>95</v>
      </c>
      <c r="B1351" s="32" t="s">
        <v>95</v>
      </c>
      <c r="C1351" s="32" t="s">
        <v>95</v>
      </c>
      <c r="D1351" s="32" t="s">
        <v>95</v>
      </c>
      <c r="E1351" s="32" t="s">
        <v>95</v>
      </c>
      <c r="F1351" s="32" t="s">
        <v>95</v>
      </c>
      <c r="G1351" s="32" t="s">
        <v>95</v>
      </c>
      <c r="H1351" s="32" t="s">
        <v>95</v>
      </c>
      <c r="I1351" s="32" t="s">
        <v>95</v>
      </c>
      <c r="J1351" s="32" t="s">
        <v>95</v>
      </c>
      <c r="K1351" s="32" t="s">
        <v>95</v>
      </c>
      <c r="L1351" s="32" t="s">
        <v>95</v>
      </c>
      <c r="M1351" s="48">
        <v>294</v>
      </c>
      <c r="N1351" s="48">
        <v>1</v>
      </c>
      <c r="O1351" s="48" t="s">
        <v>251</v>
      </c>
      <c r="P1351" s="48">
        <v>2006</v>
      </c>
      <c r="Q1351" s="50">
        <v>2008</v>
      </c>
      <c r="R1351" s="49">
        <v>1400</v>
      </c>
      <c r="S1351" s="50">
        <v>10</v>
      </c>
      <c r="T1351" s="48">
        <v>0</v>
      </c>
      <c r="U1351" s="48">
        <f t="shared" si="54"/>
        <v>1</v>
      </c>
      <c r="V1351" s="50">
        <f t="shared" si="55"/>
        <v>10</v>
      </c>
      <c r="W1351" s="42">
        <v>522</v>
      </c>
      <c r="X1351" s="42">
        <v>869</v>
      </c>
      <c r="Y1351" s="51">
        <v>0</v>
      </c>
      <c r="Z1351" s="32" t="s">
        <v>95</v>
      </c>
      <c r="AA1351" s="50"/>
      <c r="AB1351" s="52"/>
      <c r="AC1351" s="48"/>
      <c r="AD1351" s="48"/>
      <c r="AE1351" s="48"/>
      <c r="AF1351" s="48"/>
    </row>
    <row r="1352" spans="1:32" s="36" customFormat="1" ht="14.4" x14ac:dyDescent="0.3">
      <c r="A1352" s="32" t="s">
        <v>95</v>
      </c>
      <c r="B1352" s="32" t="s">
        <v>95</v>
      </c>
      <c r="C1352" s="32" t="s">
        <v>95</v>
      </c>
      <c r="D1352" s="32" t="s">
        <v>95</v>
      </c>
      <c r="E1352" s="32" t="s">
        <v>95</v>
      </c>
      <c r="F1352" s="32" t="s">
        <v>95</v>
      </c>
      <c r="G1352" s="32" t="s">
        <v>95</v>
      </c>
      <c r="H1352" s="32" t="s">
        <v>95</v>
      </c>
      <c r="I1352" s="32" t="s">
        <v>95</v>
      </c>
      <c r="J1352" s="32" t="s">
        <v>95</v>
      </c>
      <c r="K1352" s="32" t="s">
        <v>95</v>
      </c>
      <c r="L1352" s="32" t="s">
        <v>95</v>
      </c>
      <c r="M1352" s="48">
        <v>356</v>
      </c>
      <c r="N1352" s="48">
        <v>1</v>
      </c>
      <c r="O1352" s="48" t="s">
        <v>601</v>
      </c>
      <c r="P1352" s="48">
        <v>2006</v>
      </c>
      <c r="Q1352" s="50">
        <v>2008</v>
      </c>
      <c r="R1352" s="49">
        <v>1009.08</v>
      </c>
      <c r="S1352" s="50">
        <v>10</v>
      </c>
      <c r="T1352" s="48">
        <v>1</v>
      </c>
      <c r="U1352" s="48">
        <f t="shared" si="54"/>
        <v>1</v>
      </c>
      <c r="V1352" s="50">
        <f t="shared" si="55"/>
        <v>10</v>
      </c>
      <c r="W1352" s="42">
        <v>267</v>
      </c>
      <c r="X1352" s="42">
        <v>120</v>
      </c>
      <c r="Y1352" s="51">
        <v>0</v>
      </c>
      <c r="Z1352" s="48" t="s">
        <v>825</v>
      </c>
      <c r="AA1352" s="50"/>
      <c r="AB1352" s="52"/>
      <c r="AC1352" s="48"/>
      <c r="AD1352" s="48"/>
      <c r="AE1352" s="48"/>
      <c r="AF1352" s="48"/>
    </row>
    <row r="1353" spans="1:32" s="36" customFormat="1" ht="14.4" x14ac:dyDescent="0.3">
      <c r="A1353" s="32" t="s">
        <v>95</v>
      </c>
      <c r="B1353" s="32" t="s">
        <v>95</v>
      </c>
      <c r="C1353" s="32" t="s">
        <v>95</v>
      </c>
      <c r="D1353" s="32" t="s">
        <v>95</v>
      </c>
      <c r="E1353" s="32" t="s">
        <v>95</v>
      </c>
      <c r="F1353" s="32" t="s">
        <v>95</v>
      </c>
      <c r="G1353" s="32" t="s">
        <v>95</v>
      </c>
      <c r="H1353" s="32" t="s">
        <v>95</v>
      </c>
      <c r="I1353" s="32" t="s">
        <v>95</v>
      </c>
      <c r="J1353" s="32" t="s">
        <v>95</v>
      </c>
      <c r="K1353" s="32" t="s">
        <v>95</v>
      </c>
      <c r="L1353" s="32" t="s">
        <v>95</v>
      </c>
      <c r="M1353" s="48">
        <v>535</v>
      </c>
      <c r="N1353" s="48">
        <v>1</v>
      </c>
      <c r="O1353" s="48" t="s">
        <v>523</v>
      </c>
      <c r="P1353" s="48">
        <v>2006</v>
      </c>
      <c r="Q1353" s="50">
        <v>2008</v>
      </c>
      <c r="R1353" s="49">
        <v>440.84</v>
      </c>
      <c r="S1353" s="50">
        <v>9</v>
      </c>
      <c r="T1353" s="48">
        <v>1</v>
      </c>
      <c r="U1353" s="48">
        <f t="shared" ref="U1353:U1416" si="56">MAX(0,MIN(1,Q1353-P1353-1))</f>
        <v>1</v>
      </c>
      <c r="V1353" s="50">
        <f t="shared" ref="V1353:V1416" si="57">MAX(1,MIN(10,INT(R1353/100)+1))</f>
        <v>5</v>
      </c>
      <c r="W1353" s="42">
        <v>26638</v>
      </c>
      <c r="X1353" s="42">
        <v>16870</v>
      </c>
      <c r="Y1353" s="51">
        <v>0</v>
      </c>
      <c r="Z1353" s="48" t="s">
        <v>821</v>
      </c>
      <c r="AA1353" s="50"/>
      <c r="AB1353" s="52"/>
      <c r="AC1353" s="48"/>
      <c r="AD1353" s="48"/>
      <c r="AE1353" s="48"/>
      <c r="AF1353" s="48"/>
    </row>
    <row r="1354" spans="1:32" s="36" customFormat="1" ht="14.4" x14ac:dyDescent="0.3">
      <c r="A1354" s="32" t="s">
        <v>95</v>
      </c>
      <c r="B1354" s="32" t="s">
        <v>95</v>
      </c>
      <c r="C1354" s="32" t="s">
        <v>95</v>
      </c>
      <c r="D1354" s="32" t="s">
        <v>95</v>
      </c>
      <c r="E1354" s="32" t="s">
        <v>95</v>
      </c>
      <c r="F1354" s="32" t="s">
        <v>95</v>
      </c>
      <c r="G1354" s="32" t="s">
        <v>95</v>
      </c>
      <c r="H1354" s="32" t="s">
        <v>95</v>
      </c>
      <c r="I1354" s="32" t="s">
        <v>95</v>
      </c>
      <c r="J1354" s="32" t="s">
        <v>95</v>
      </c>
      <c r="K1354" s="32" t="s">
        <v>95</v>
      </c>
      <c r="L1354" s="32" t="s">
        <v>95</v>
      </c>
      <c r="M1354" s="48">
        <v>11</v>
      </c>
      <c r="N1354" s="48">
        <v>1</v>
      </c>
      <c r="O1354" s="48" t="s">
        <v>311</v>
      </c>
      <c r="P1354" s="58">
        <v>2007</v>
      </c>
      <c r="Q1354" s="59">
        <v>2008</v>
      </c>
      <c r="R1354" s="55">
        <v>645.80999999999995</v>
      </c>
      <c r="S1354" s="59">
        <v>5</v>
      </c>
      <c r="T1354" s="59">
        <v>1</v>
      </c>
      <c r="U1354" s="48">
        <f t="shared" si="56"/>
        <v>0</v>
      </c>
      <c r="V1354" s="50">
        <f t="shared" si="57"/>
        <v>7</v>
      </c>
      <c r="W1354" s="42">
        <v>29772</v>
      </c>
      <c r="X1354" s="42">
        <v>18417</v>
      </c>
      <c r="Y1354" s="51">
        <v>0</v>
      </c>
      <c r="Z1354" s="48" t="s">
        <v>817</v>
      </c>
      <c r="AA1354" s="60"/>
      <c r="AB1354" s="48"/>
      <c r="AC1354" s="48"/>
      <c r="AD1354" s="48"/>
      <c r="AE1354" s="48"/>
      <c r="AF1354" s="48"/>
    </row>
    <row r="1355" spans="1:32" s="36" customFormat="1" ht="14.4" x14ac:dyDescent="0.3">
      <c r="A1355" s="32" t="s">
        <v>95</v>
      </c>
      <c r="B1355" s="32" t="s">
        <v>95</v>
      </c>
      <c r="C1355" s="32" t="s">
        <v>95</v>
      </c>
      <c r="D1355" s="32" t="s">
        <v>95</v>
      </c>
      <c r="E1355" s="32" t="s">
        <v>95</v>
      </c>
      <c r="F1355" s="32" t="s">
        <v>95</v>
      </c>
      <c r="G1355" s="32" t="s">
        <v>95</v>
      </c>
      <c r="H1355" s="32" t="s">
        <v>95</v>
      </c>
      <c r="I1355" s="32" t="s">
        <v>95</v>
      </c>
      <c r="J1355" s="32" t="s">
        <v>95</v>
      </c>
      <c r="K1355" s="32" t="s">
        <v>95</v>
      </c>
      <c r="L1355" s="32" t="s">
        <v>95</v>
      </c>
      <c r="M1355" s="48">
        <v>11</v>
      </c>
      <c r="N1355" s="48">
        <v>1</v>
      </c>
      <c r="O1355" s="48" t="s">
        <v>311</v>
      </c>
      <c r="P1355" s="58">
        <v>2007</v>
      </c>
      <c r="Q1355" s="59">
        <v>2008</v>
      </c>
      <c r="R1355" s="55">
        <v>338.3</v>
      </c>
      <c r="S1355" s="59">
        <v>5</v>
      </c>
      <c r="T1355" s="59">
        <v>1</v>
      </c>
      <c r="U1355" s="48">
        <f t="shared" si="56"/>
        <v>0</v>
      </c>
      <c r="V1355" s="50">
        <f t="shared" si="57"/>
        <v>4</v>
      </c>
      <c r="W1355" s="42">
        <v>27179</v>
      </c>
      <c r="X1355" s="42">
        <v>20987</v>
      </c>
      <c r="Y1355" s="51">
        <v>0</v>
      </c>
      <c r="Z1355" s="49" t="s">
        <v>821</v>
      </c>
      <c r="AA1355" s="60"/>
      <c r="AB1355" s="48"/>
      <c r="AC1355" s="48"/>
      <c r="AD1355" s="48"/>
      <c r="AE1355" s="48"/>
      <c r="AF1355" s="48"/>
    </row>
    <row r="1356" spans="1:32" s="36" customFormat="1" ht="14.4" x14ac:dyDescent="0.3">
      <c r="A1356" s="32" t="s">
        <v>95</v>
      </c>
      <c r="B1356" s="32" t="s">
        <v>95</v>
      </c>
      <c r="C1356" s="32" t="s">
        <v>95</v>
      </c>
      <c r="D1356" s="32" t="s">
        <v>95</v>
      </c>
      <c r="E1356" s="32" t="s">
        <v>95</v>
      </c>
      <c r="F1356" s="32" t="s">
        <v>95</v>
      </c>
      <c r="G1356" s="32" t="s">
        <v>95</v>
      </c>
      <c r="H1356" s="32" t="s">
        <v>95</v>
      </c>
      <c r="I1356" s="32" t="s">
        <v>95</v>
      </c>
      <c r="J1356" s="32" t="s">
        <v>95</v>
      </c>
      <c r="K1356" s="32" t="s">
        <v>95</v>
      </c>
      <c r="L1356" s="32" t="s">
        <v>95</v>
      </c>
      <c r="M1356" s="48">
        <v>11</v>
      </c>
      <c r="N1356" s="48">
        <v>1</v>
      </c>
      <c r="O1356" s="48" t="s">
        <v>311</v>
      </c>
      <c r="P1356" s="58">
        <v>2007</v>
      </c>
      <c r="Q1356" s="59">
        <v>2008</v>
      </c>
      <c r="R1356" s="55">
        <v>128.86000000000001</v>
      </c>
      <c r="S1356" s="59">
        <v>5</v>
      </c>
      <c r="T1356" s="59">
        <v>0</v>
      </c>
      <c r="U1356" s="48">
        <f t="shared" si="56"/>
        <v>0</v>
      </c>
      <c r="V1356" s="50">
        <f t="shared" si="57"/>
        <v>2</v>
      </c>
      <c r="W1356" s="42">
        <v>23831</v>
      </c>
      <c r="X1356" s="42">
        <v>24193</v>
      </c>
      <c r="Y1356" s="51">
        <v>0</v>
      </c>
      <c r="Z1356" s="49" t="s">
        <v>821</v>
      </c>
      <c r="AA1356" s="60"/>
      <c r="AB1356" s="48"/>
      <c r="AC1356" s="48"/>
      <c r="AD1356" s="48"/>
      <c r="AE1356" s="48"/>
      <c r="AF1356" s="48"/>
    </row>
    <row r="1357" spans="1:32" s="36" customFormat="1" ht="14.4" x14ac:dyDescent="0.3">
      <c r="A1357" s="32" t="s">
        <v>95</v>
      </c>
      <c r="B1357" s="32" t="s">
        <v>95</v>
      </c>
      <c r="C1357" s="32" t="s">
        <v>95</v>
      </c>
      <c r="D1357" s="32" t="s">
        <v>95</v>
      </c>
      <c r="E1357" s="32" t="s">
        <v>95</v>
      </c>
      <c r="F1357" s="32" t="s">
        <v>95</v>
      </c>
      <c r="G1357" s="32" t="s">
        <v>95</v>
      </c>
      <c r="H1357" s="32" t="s">
        <v>95</v>
      </c>
      <c r="I1357" s="32" t="s">
        <v>95</v>
      </c>
      <c r="J1357" s="32" t="s">
        <v>95</v>
      </c>
      <c r="K1357" s="32" t="s">
        <v>95</v>
      </c>
      <c r="L1357" s="32" t="s">
        <v>95</v>
      </c>
      <c r="M1357" s="48">
        <v>23</v>
      </c>
      <c r="N1357" s="48">
        <v>1</v>
      </c>
      <c r="O1357" s="48" t="s">
        <v>516</v>
      </c>
      <c r="P1357" s="58">
        <v>2007</v>
      </c>
      <c r="Q1357" s="59">
        <v>2008</v>
      </c>
      <c r="R1357" s="55">
        <v>1000</v>
      </c>
      <c r="S1357" s="59">
        <v>5</v>
      </c>
      <c r="T1357" s="59">
        <v>1</v>
      </c>
      <c r="U1357" s="48">
        <f t="shared" si="56"/>
        <v>0</v>
      </c>
      <c r="V1357" s="50">
        <f t="shared" si="57"/>
        <v>10</v>
      </c>
      <c r="W1357" s="42">
        <v>1600</v>
      </c>
      <c r="X1357" s="42">
        <v>1006</v>
      </c>
      <c r="Y1357" s="51">
        <v>0</v>
      </c>
      <c r="Z1357" s="49" t="s">
        <v>821</v>
      </c>
      <c r="AA1357" s="60"/>
      <c r="AB1357" s="48"/>
      <c r="AC1357" s="48"/>
      <c r="AD1357" s="48"/>
      <c r="AE1357" s="48"/>
      <c r="AF1357" s="48"/>
    </row>
    <row r="1358" spans="1:32" s="36" customFormat="1" ht="14.4" x14ac:dyDescent="0.3">
      <c r="A1358" s="32" t="s">
        <v>95</v>
      </c>
      <c r="B1358" s="32" t="s">
        <v>95</v>
      </c>
      <c r="C1358" s="32" t="s">
        <v>95</v>
      </c>
      <c r="D1358" s="32" t="s">
        <v>95</v>
      </c>
      <c r="E1358" s="32" t="s">
        <v>95</v>
      </c>
      <c r="F1358" s="32" t="s">
        <v>95</v>
      </c>
      <c r="G1358" s="32" t="s">
        <v>95</v>
      </c>
      <c r="H1358" s="32" t="s">
        <v>95</v>
      </c>
      <c r="I1358" s="32" t="s">
        <v>95</v>
      </c>
      <c r="J1358" s="32" t="s">
        <v>95</v>
      </c>
      <c r="K1358" s="32" t="s">
        <v>95</v>
      </c>
      <c r="L1358" s="32" t="s">
        <v>95</v>
      </c>
      <c r="M1358" s="48">
        <v>47</v>
      </c>
      <c r="N1358" s="48">
        <v>1</v>
      </c>
      <c r="O1358" s="48" t="s">
        <v>236</v>
      </c>
      <c r="P1358" s="58">
        <v>2007</v>
      </c>
      <c r="Q1358" s="50">
        <v>2008</v>
      </c>
      <c r="R1358" s="49">
        <v>700</v>
      </c>
      <c r="S1358" s="50">
        <v>10</v>
      </c>
      <c r="T1358" s="59">
        <v>0</v>
      </c>
      <c r="U1358" s="48">
        <f t="shared" si="56"/>
        <v>0</v>
      </c>
      <c r="V1358" s="50">
        <f t="shared" si="57"/>
        <v>8</v>
      </c>
      <c r="W1358" s="42">
        <v>2030</v>
      </c>
      <c r="X1358" s="42">
        <v>3145</v>
      </c>
      <c r="Y1358" s="51">
        <v>0</v>
      </c>
      <c r="Z1358" s="32" t="s">
        <v>95</v>
      </c>
      <c r="AA1358" s="60"/>
      <c r="AB1358" s="48"/>
      <c r="AC1358" s="48"/>
      <c r="AD1358" s="48"/>
      <c r="AE1358" s="48"/>
      <c r="AF1358" s="48"/>
    </row>
    <row r="1359" spans="1:32" s="36" customFormat="1" ht="14.4" x14ac:dyDescent="0.3">
      <c r="A1359" s="32" t="s">
        <v>95</v>
      </c>
      <c r="B1359" s="32" t="s">
        <v>95</v>
      </c>
      <c r="C1359" s="32" t="s">
        <v>95</v>
      </c>
      <c r="D1359" s="32" t="s">
        <v>95</v>
      </c>
      <c r="E1359" s="32" t="s">
        <v>95</v>
      </c>
      <c r="F1359" s="32" t="s">
        <v>95</v>
      </c>
      <c r="G1359" s="32" t="s">
        <v>95</v>
      </c>
      <c r="H1359" s="32" t="s">
        <v>95</v>
      </c>
      <c r="I1359" s="32" t="s">
        <v>95</v>
      </c>
      <c r="J1359" s="32" t="s">
        <v>95</v>
      </c>
      <c r="K1359" s="32" t="s">
        <v>95</v>
      </c>
      <c r="L1359" s="32" t="s">
        <v>95</v>
      </c>
      <c r="M1359" s="48">
        <v>75</v>
      </c>
      <c r="N1359" s="48">
        <v>1</v>
      </c>
      <c r="O1359" s="48" t="s">
        <v>410</v>
      </c>
      <c r="P1359" s="58">
        <v>2007</v>
      </c>
      <c r="Q1359" s="59">
        <v>2008</v>
      </c>
      <c r="R1359" s="55">
        <v>675</v>
      </c>
      <c r="S1359" s="59">
        <v>10</v>
      </c>
      <c r="T1359" s="59">
        <v>0</v>
      </c>
      <c r="U1359" s="48">
        <f t="shared" si="56"/>
        <v>0</v>
      </c>
      <c r="V1359" s="50">
        <f t="shared" si="57"/>
        <v>7</v>
      </c>
      <c r="W1359" s="42">
        <v>350</v>
      </c>
      <c r="X1359" s="42">
        <v>397</v>
      </c>
      <c r="Y1359" s="51">
        <v>0</v>
      </c>
      <c r="Z1359" s="32" t="s">
        <v>95</v>
      </c>
      <c r="AA1359" s="60"/>
      <c r="AB1359" s="48"/>
      <c r="AC1359" s="48"/>
      <c r="AD1359" s="48"/>
      <c r="AE1359" s="48"/>
      <c r="AF1359" s="48"/>
    </row>
    <row r="1360" spans="1:32" s="36" customFormat="1" ht="14.4" x14ac:dyDescent="0.3">
      <c r="A1360" s="32" t="s">
        <v>95</v>
      </c>
      <c r="B1360" s="32" t="s">
        <v>95</v>
      </c>
      <c r="C1360" s="32" t="s">
        <v>95</v>
      </c>
      <c r="D1360" s="32" t="s">
        <v>95</v>
      </c>
      <c r="E1360" s="32" t="s">
        <v>95</v>
      </c>
      <c r="F1360" s="32" t="s">
        <v>95</v>
      </c>
      <c r="G1360" s="32" t="s">
        <v>95</v>
      </c>
      <c r="H1360" s="32" t="s">
        <v>95</v>
      </c>
      <c r="I1360" s="32" t="s">
        <v>95</v>
      </c>
      <c r="J1360" s="32" t="s">
        <v>95</v>
      </c>
      <c r="K1360" s="32" t="s">
        <v>95</v>
      </c>
      <c r="L1360" s="32" t="s">
        <v>95</v>
      </c>
      <c r="M1360" s="48">
        <v>77</v>
      </c>
      <c r="N1360" s="48">
        <v>1</v>
      </c>
      <c r="O1360" s="48" t="s">
        <v>266</v>
      </c>
      <c r="P1360" s="58">
        <v>2007</v>
      </c>
      <c r="Q1360" s="50">
        <v>2008</v>
      </c>
      <c r="R1360" s="49">
        <v>195</v>
      </c>
      <c r="S1360" s="50">
        <v>10</v>
      </c>
      <c r="T1360" s="59">
        <v>1</v>
      </c>
      <c r="U1360" s="48">
        <f t="shared" si="56"/>
        <v>0</v>
      </c>
      <c r="V1360" s="50">
        <f t="shared" si="57"/>
        <v>2</v>
      </c>
      <c r="W1360" s="42">
        <v>3331</v>
      </c>
      <c r="X1360" s="42">
        <v>2352</v>
      </c>
      <c r="Y1360" s="51">
        <v>0</v>
      </c>
      <c r="Z1360" s="49" t="s">
        <v>821</v>
      </c>
      <c r="AA1360" s="60"/>
      <c r="AB1360" s="48"/>
      <c r="AC1360" s="48"/>
      <c r="AD1360" s="48"/>
      <c r="AE1360" s="48"/>
      <c r="AF1360" s="48"/>
    </row>
    <row r="1361" spans="1:32" s="36" customFormat="1" ht="14.4" x14ac:dyDescent="0.3">
      <c r="A1361" s="32" t="s">
        <v>95</v>
      </c>
      <c r="B1361" s="32" t="s">
        <v>95</v>
      </c>
      <c r="C1361" s="32" t="s">
        <v>95</v>
      </c>
      <c r="D1361" s="32" t="s">
        <v>95</v>
      </c>
      <c r="E1361" s="32" t="s">
        <v>95</v>
      </c>
      <c r="F1361" s="32" t="s">
        <v>95</v>
      </c>
      <c r="G1361" s="32" t="s">
        <v>95</v>
      </c>
      <c r="H1361" s="32" t="s">
        <v>95</v>
      </c>
      <c r="I1361" s="32" t="s">
        <v>95</v>
      </c>
      <c r="J1361" s="32" t="s">
        <v>95</v>
      </c>
      <c r="K1361" s="32" t="s">
        <v>95</v>
      </c>
      <c r="L1361" s="32" t="s">
        <v>95</v>
      </c>
      <c r="M1361" s="48">
        <v>81</v>
      </c>
      <c r="N1361" s="48">
        <v>1</v>
      </c>
      <c r="O1361" s="48" t="s">
        <v>515</v>
      </c>
      <c r="P1361" s="58">
        <v>2007</v>
      </c>
      <c r="Q1361" s="50">
        <v>2008</v>
      </c>
      <c r="R1361" s="49">
        <v>344.71</v>
      </c>
      <c r="S1361" s="50">
        <v>10</v>
      </c>
      <c r="T1361" s="59">
        <v>1</v>
      </c>
      <c r="U1361" s="48">
        <f t="shared" si="56"/>
        <v>0</v>
      </c>
      <c r="V1361" s="50">
        <f t="shared" si="57"/>
        <v>4</v>
      </c>
      <c r="W1361" s="42">
        <v>258</v>
      </c>
      <c r="X1361" s="42">
        <v>63</v>
      </c>
      <c r="Y1361" s="51">
        <v>0</v>
      </c>
      <c r="Z1361" s="49" t="s">
        <v>821</v>
      </c>
      <c r="AA1361" s="60"/>
      <c r="AB1361" s="48"/>
      <c r="AC1361" s="48"/>
      <c r="AD1361" s="48"/>
      <c r="AE1361" s="48"/>
      <c r="AF1361" s="48"/>
    </row>
    <row r="1362" spans="1:32" s="36" customFormat="1" ht="14.4" x14ac:dyDescent="0.3">
      <c r="A1362" s="32" t="s">
        <v>95</v>
      </c>
      <c r="B1362" s="32" t="s">
        <v>95</v>
      </c>
      <c r="C1362" s="32" t="s">
        <v>95</v>
      </c>
      <c r="D1362" s="32" t="s">
        <v>95</v>
      </c>
      <c r="E1362" s="32" t="s">
        <v>95</v>
      </c>
      <c r="F1362" s="32" t="s">
        <v>95</v>
      </c>
      <c r="G1362" s="32" t="s">
        <v>95</v>
      </c>
      <c r="H1362" s="32" t="s">
        <v>95</v>
      </c>
      <c r="I1362" s="32" t="s">
        <v>95</v>
      </c>
      <c r="J1362" s="32" t="s">
        <v>95</v>
      </c>
      <c r="K1362" s="32" t="s">
        <v>95</v>
      </c>
      <c r="L1362" s="32" t="s">
        <v>95</v>
      </c>
      <c r="M1362" s="48">
        <v>88</v>
      </c>
      <c r="N1362" s="48">
        <v>1</v>
      </c>
      <c r="O1362" s="48" t="s">
        <v>238</v>
      </c>
      <c r="P1362" s="58">
        <v>2007</v>
      </c>
      <c r="Q1362" s="50">
        <v>2008</v>
      </c>
      <c r="R1362" s="49">
        <v>300</v>
      </c>
      <c r="S1362" s="50">
        <v>10</v>
      </c>
      <c r="T1362" s="59">
        <v>1</v>
      </c>
      <c r="U1362" s="48">
        <f t="shared" si="56"/>
        <v>0</v>
      </c>
      <c r="V1362" s="50">
        <f t="shared" si="57"/>
        <v>4</v>
      </c>
      <c r="W1362" s="42">
        <v>3058</v>
      </c>
      <c r="X1362" s="42">
        <v>2115</v>
      </c>
      <c r="Y1362" s="51">
        <v>0</v>
      </c>
      <c r="Z1362" s="32" t="s">
        <v>95</v>
      </c>
      <c r="AA1362" s="60"/>
      <c r="AB1362" s="48"/>
      <c r="AC1362" s="48"/>
      <c r="AD1362" s="48"/>
      <c r="AE1362" s="48"/>
      <c r="AF1362" s="48"/>
    </row>
    <row r="1363" spans="1:32" s="36" customFormat="1" ht="14.4" x14ac:dyDescent="0.3">
      <c r="A1363" s="32" t="s">
        <v>95</v>
      </c>
      <c r="B1363" s="32" t="s">
        <v>95</v>
      </c>
      <c r="C1363" s="32" t="s">
        <v>95</v>
      </c>
      <c r="D1363" s="32" t="s">
        <v>95</v>
      </c>
      <c r="E1363" s="32" t="s">
        <v>95</v>
      </c>
      <c r="F1363" s="32" t="s">
        <v>95</v>
      </c>
      <c r="G1363" s="32" t="s">
        <v>95</v>
      </c>
      <c r="H1363" s="32" t="s">
        <v>95</v>
      </c>
      <c r="I1363" s="32" t="s">
        <v>95</v>
      </c>
      <c r="J1363" s="32" t="s">
        <v>95</v>
      </c>
      <c r="K1363" s="32" t="s">
        <v>95</v>
      </c>
      <c r="L1363" s="32" t="s">
        <v>95</v>
      </c>
      <c r="M1363" s="48">
        <v>100</v>
      </c>
      <c r="N1363" s="48">
        <v>1</v>
      </c>
      <c r="O1363" s="48" t="s">
        <v>316</v>
      </c>
      <c r="P1363" s="58">
        <v>2007</v>
      </c>
      <c r="Q1363" s="50">
        <v>2008</v>
      </c>
      <c r="R1363" s="49">
        <v>485</v>
      </c>
      <c r="S1363" s="50">
        <v>5</v>
      </c>
      <c r="T1363" s="59">
        <v>1</v>
      </c>
      <c r="U1363" s="48">
        <f t="shared" si="56"/>
        <v>0</v>
      </c>
      <c r="V1363" s="50">
        <f t="shared" si="57"/>
        <v>5</v>
      </c>
      <c r="W1363" s="42">
        <v>320</v>
      </c>
      <c r="X1363" s="42">
        <v>258</v>
      </c>
      <c r="Y1363" s="51">
        <v>0</v>
      </c>
      <c r="Z1363" s="49" t="s">
        <v>821</v>
      </c>
      <c r="AA1363" s="60"/>
      <c r="AB1363" s="48"/>
      <c r="AC1363" s="48"/>
      <c r="AD1363" s="48"/>
      <c r="AE1363" s="48"/>
      <c r="AF1363" s="48"/>
    </row>
    <row r="1364" spans="1:32" s="36" customFormat="1" ht="14.4" x14ac:dyDescent="0.3">
      <c r="A1364" s="32" t="s">
        <v>95</v>
      </c>
      <c r="B1364" s="32" t="s">
        <v>95</v>
      </c>
      <c r="C1364" s="32" t="s">
        <v>95</v>
      </c>
      <c r="D1364" s="32" t="s">
        <v>95</v>
      </c>
      <c r="E1364" s="32" t="s">
        <v>95</v>
      </c>
      <c r="F1364" s="32" t="s">
        <v>95</v>
      </c>
      <c r="G1364" s="32" t="s">
        <v>95</v>
      </c>
      <c r="H1364" s="32" t="s">
        <v>95</v>
      </c>
      <c r="I1364" s="32" t="s">
        <v>95</v>
      </c>
      <c r="J1364" s="32" t="s">
        <v>95</v>
      </c>
      <c r="K1364" s="32" t="s">
        <v>95</v>
      </c>
      <c r="L1364" s="32" t="s">
        <v>95</v>
      </c>
      <c r="M1364" s="48">
        <v>100</v>
      </c>
      <c r="N1364" s="48">
        <v>1</v>
      </c>
      <c r="O1364" s="48" t="s">
        <v>316</v>
      </c>
      <c r="P1364" s="58">
        <v>2007</v>
      </c>
      <c r="Q1364" s="50">
        <v>2008</v>
      </c>
      <c r="R1364" s="49">
        <v>144</v>
      </c>
      <c r="S1364" s="50">
        <v>5</v>
      </c>
      <c r="T1364" s="59">
        <v>1</v>
      </c>
      <c r="U1364" s="48">
        <f t="shared" si="56"/>
        <v>0</v>
      </c>
      <c r="V1364" s="50">
        <f t="shared" si="57"/>
        <v>2</v>
      </c>
      <c r="W1364" s="42">
        <v>306</v>
      </c>
      <c r="X1364" s="42">
        <v>270</v>
      </c>
      <c r="Y1364" s="51">
        <v>0</v>
      </c>
      <c r="Z1364" s="32" t="s">
        <v>95</v>
      </c>
      <c r="AA1364" s="60"/>
      <c r="AB1364" s="48"/>
      <c r="AC1364" s="48"/>
      <c r="AD1364" s="48"/>
      <c r="AE1364" s="48"/>
      <c r="AF1364" s="48"/>
    </row>
    <row r="1365" spans="1:32" s="36" customFormat="1" ht="14.4" x14ac:dyDescent="0.3">
      <c r="A1365" s="32" t="s">
        <v>95</v>
      </c>
      <c r="B1365" s="32" t="s">
        <v>95</v>
      </c>
      <c r="C1365" s="32" t="s">
        <v>95</v>
      </c>
      <c r="D1365" s="32" t="s">
        <v>95</v>
      </c>
      <c r="E1365" s="32" t="s">
        <v>95</v>
      </c>
      <c r="F1365" s="32" t="s">
        <v>95</v>
      </c>
      <c r="G1365" s="32" t="s">
        <v>95</v>
      </c>
      <c r="H1365" s="32" t="s">
        <v>95</v>
      </c>
      <c r="I1365" s="32" t="s">
        <v>95</v>
      </c>
      <c r="J1365" s="32" t="s">
        <v>95</v>
      </c>
      <c r="K1365" s="32" t="s">
        <v>95</v>
      </c>
      <c r="L1365" s="32" t="s">
        <v>95</v>
      </c>
      <c r="M1365" s="48">
        <v>110</v>
      </c>
      <c r="N1365" s="48">
        <v>1</v>
      </c>
      <c r="O1365" s="48" t="s">
        <v>240</v>
      </c>
      <c r="P1365" s="58">
        <v>2007</v>
      </c>
      <c r="Q1365" s="50">
        <v>2008</v>
      </c>
      <c r="R1365" s="49">
        <v>235</v>
      </c>
      <c r="S1365" s="50">
        <v>10</v>
      </c>
      <c r="T1365" s="59">
        <v>1</v>
      </c>
      <c r="U1365" s="48">
        <f t="shared" si="56"/>
        <v>0</v>
      </c>
      <c r="V1365" s="50">
        <f t="shared" si="57"/>
        <v>3</v>
      </c>
      <c r="W1365" s="42">
        <v>1923</v>
      </c>
      <c r="X1365" s="42">
        <v>1815</v>
      </c>
      <c r="Y1365" s="51">
        <v>0</v>
      </c>
      <c r="Z1365" s="32" t="s">
        <v>95</v>
      </c>
      <c r="AA1365" s="60"/>
      <c r="AB1365" s="48"/>
      <c r="AC1365" s="48"/>
      <c r="AD1365" s="48"/>
      <c r="AE1365" s="48"/>
      <c r="AF1365" s="48"/>
    </row>
    <row r="1366" spans="1:32" s="36" customFormat="1" ht="14.4" x14ac:dyDescent="0.3">
      <c r="A1366" s="32" t="s">
        <v>95</v>
      </c>
      <c r="B1366" s="32" t="s">
        <v>95</v>
      </c>
      <c r="C1366" s="32" t="s">
        <v>95</v>
      </c>
      <c r="D1366" s="32" t="s">
        <v>95</v>
      </c>
      <c r="E1366" s="32" t="s">
        <v>95</v>
      </c>
      <c r="F1366" s="32" t="s">
        <v>95</v>
      </c>
      <c r="G1366" s="32" t="s">
        <v>95</v>
      </c>
      <c r="H1366" s="32" t="s">
        <v>95</v>
      </c>
      <c r="I1366" s="32" t="s">
        <v>95</v>
      </c>
      <c r="J1366" s="32" t="s">
        <v>95</v>
      </c>
      <c r="K1366" s="32" t="s">
        <v>95</v>
      </c>
      <c r="L1366" s="32" t="s">
        <v>95</v>
      </c>
      <c r="M1366" s="48">
        <v>113</v>
      </c>
      <c r="N1366" s="48">
        <v>1</v>
      </c>
      <c r="O1366" s="48" t="s">
        <v>659</v>
      </c>
      <c r="P1366" s="58">
        <v>2007</v>
      </c>
      <c r="Q1366" s="50">
        <v>2008</v>
      </c>
      <c r="R1366" s="49">
        <v>500</v>
      </c>
      <c r="S1366" s="50">
        <v>10</v>
      </c>
      <c r="T1366" s="59">
        <v>0</v>
      </c>
      <c r="U1366" s="48">
        <f t="shared" si="56"/>
        <v>0</v>
      </c>
      <c r="V1366" s="50">
        <f t="shared" si="57"/>
        <v>6</v>
      </c>
      <c r="W1366" s="42">
        <v>992</v>
      </c>
      <c r="X1366" s="42">
        <v>1010</v>
      </c>
      <c r="Y1366" s="51">
        <v>0</v>
      </c>
      <c r="Z1366" s="49" t="s">
        <v>821</v>
      </c>
      <c r="AA1366" s="60"/>
      <c r="AB1366" s="48"/>
      <c r="AC1366" s="48"/>
      <c r="AD1366" s="48"/>
      <c r="AE1366" s="48"/>
      <c r="AF1366" s="48"/>
    </row>
    <row r="1367" spans="1:32" s="36" customFormat="1" ht="14.4" x14ac:dyDescent="0.3">
      <c r="A1367" s="32" t="s">
        <v>95</v>
      </c>
      <c r="B1367" s="32" t="s">
        <v>95</v>
      </c>
      <c r="C1367" s="32" t="s">
        <v>95</v>
      </c>
      <c r="D1367" s="32" t="s">
        <v>95</v>
      </c>
      <c r="E1367" s="32" t="s">
        <v>95</v>
      </c>
      <c r="F1367" s="32" t="s">
        <v>95</v>
      </c>
      <c r="G1367" s="32" t="s">
        <v>95</v>
      </c>
      <c r="H1367" s="32" t="s">
        <v>95</v>
      </c>
      <c r="I1367" s="32" t="s">
        <v>95</v>
      </c>
      <c r="J1367" s="32" t="s">
        <v>95</v>
      </c>
      <c r="K1367" s="32" t="s">
        <v>95</v>
      </c>
      <c r="L1367" s="32" t="s">
        <v>95</v>
      </c>
      <c r="M1367" s="48">
        <v>113</v>
      </c>
      <c r="N1367" s="48">
        <v>1</v>
      </c>
      <c r="O1367" s="48" t="s">
        <v>659</v>
      </c>
      <c r="P1367" s="58">
        <v>2007</v>
      </c>
      <c r="Q1367" s="50">
        <v>2008</v>
      </c>
      <c r="R1367" s="49">
        <v>100</v>
      </c>
      <c r="S1367" s="50">
        <v>10</v>
      </c>
      <c r="T1367" s="59">
        <v>0</v>
      </c>
      <c r="U1367" s="48">
        <f t="shared" si="56"/>
        <v>0</v>
      </c>
      <c r="V1367" s="50">
        <f t="shared" si="57"/>
        <v>2</v>
      </c>
      <c r="W1367" s="42">
        <v>0</v>
      </c>
      <c r="X1367" s="42">
        <v>1</v>
      </c>
      <c r="Y1367" s="51">
        <v>0</v>
      </c>
      <c r="Z1367" s="32" t="s">
        <v>95</v>
      </c>
      <c r="AA1367" s="60"/>
      <c r="AB1367" s="48"/>
      <c r="AC1367" s="48"/>
      <c r="AD1367" s="48"/>
      <c r="AE1367" s="48"/>
      <c r="AF1367" s="48"/>
    </row>
    <row r="1368" spans="1:32" s="36" customFormat="1" ht="14.4" x14ac:dyDescent="0.3">
      <c r="A1368" s="32" t="s">
        <v>95</v>
      </c>
      <c r="B1368" s="32" t="s">
        <v>95</v>
      </c>
      <c r="C1368" s="32" t="s">
        <v>95</v>
      </c>
      <c r="D1368" s="32" t="s">
        <v>95</v>
      </c>
      <c r="E1368" s="32" t="s">
        <v>95</v>
      </c>
      <c r="F1368" s="32" t="s">
        <v>95</v>
      </c>
      <c r="G1368" s="32" t="s">
        <v>95</v>
      </c>
      <c r="H1368" s="32" t="s">
        <v>95</v>
      </c>
      <c r="I1368" s="32" t="s">
        <v>95</v>
      </c>
      <c r="J1368" s="32" t="s">
        <v>95</v>
      </c>
      <c r="K1368" s="32" t="s">
        <v>95</v>
      </c>
      <c r="L1368" s="32" t="s">
        <v>95</v>
      </c>
      <c r="M1368" s="48">
        <v>118</v>
      </c>
      <c r="N1368" s="48">
        <v>1</v>
      </c>
      <c r="O1368" s="48" t="s">
        <v>413</v>
      </c>
      <c r="P1368" s="58">
        <v>2007</v>
      </c>
      <c r="Q1368" s="50">
        <v>2008</v>
      </c>
      <c r="R1368" s="49">
        <v>550</v>
      </c>
      <c r="S1368" s="50">
        <v>5</v>
      </c>
      <c r="T1368" s="59">
        <v>1</v>
      </c>
      <c r="U1368" s="48">
        <f t="shared" si="56"/>
        <v>0</v>
      </c>
      <c r="V1368" s="50">
        <f t="shared" si="57"/>
        <v>6</v>
      </c>
      <c r="W1368" s="42">
        <v>868</v>
      </c>
      <c r="X1368" s="42">
        <v>417</v>
      </c>
      <c r="Y1368" s="51">
        <v>0</v>
      </c>
      <c r="Z1368" s="49" t="s">
        <v>32</v>
      </c>
      <c r="AA1368" s="60"/>
      <c r="AB1368" s="48"/>
      <c r="AC1368" s="48"/>
      <c r="AD1368" s="48"/>
      <c r="AE1368" s="48"/>
      <c r="AF1368" s="48"/>
    </row>
    <row r="1369" spans="1:32" s="36" customFormat="1" ht="14.4" x14ac:dyDescent="0.3">
      <c r="A1369" s="32" t="s">
        <v>95</v>
      </c>
      <c r="B1369" s="32" t="s">
        <v>95</v>
      </c>
      <c r="C1369" s="32" t="s">
        <v>95</v>
      </c>
      <c r="D1369" s="32" t="s">
        <v>95</v>
      </c>
      <c r="E1369" s="32" t="s">
        <v>95</v>
      </c>
      <c r="F1369" s="32" t="s">
        <v>95</v>
      </c>
      <c r="G1369" s="32" t="s">
        <v>95</v>
      </c>
      <c r="H1369" s="32" t="s">
        <v>95</v>
      </c>
      <c r="I1369" s="32" t="s">
        <v>95</v>
      </c>
      <c r="J1369" s="32" t="s">
        <v>95</v>
      </c>
      <c r="K1369" s="32" t="s">
        <v>95</v>
      </c>
      <c r="L1369" s="32" t="s">
        <v>95</v>
      </c>
      <c r="M1369" s="48">
        <v>173</v>
      </c>
      <c r="N1369" s="48">
        <v>1</v>
      </c>
      <c r="O1369" s="48" t="s">
        <v>370</v>
      </c>
      <c r="P1369" s="58">
        <v>2007</v>
      </c>
      <c r="Q1369" s="50">
        <v>2008</v>
      </c>
      <c r="R1369" s="49">
        <v>859.26</v>
      </c>
      <c r="S1369" s="50">
        <v>10</v>
      </c>
      <c r="T1369" s="59">
        <v>1</v>
      </c>
      <c r="U1369" s="48">
        <f t="shared" si="56"/>
        <v>0</v>
      </c>
      <c r="V1369" s="50">
        <f t="shared" si="57"/>
        <v>9</v>
      </c>
      <c r="W1369" s="42">
        <v>603</v>
      </c>
      <c r="X1369" s="42">
        <v>233</v>
      </c>
      <c r="Y1369" s="51">
        <v>0</v>
      </c>
      <c r="Z1369" s="49" t="s">
        <v>821</v>
      </c>
      <c r="AA1369" s="60"/>
      <c r="AB1369" s="48"/>
      <c r="AC1369" s="48"/>
      <c r="AD1369" s="48"/>
      <c r="AE1369" s="48"/>
      <c r="AF1369" s="48"/>
    </row>
    <row r="1370" spans="1:32" s="36" customFormat="1" ht="14.4" x14ac:dyDescent="0.3">
      <c r="A1370" s="32" t="s">
        <v>95</v>
      </c>
      <c r="B1370" s="32" t="s">
        <v>95</v>
      </c>
      <c r="C1370" s="32" t="s">
        <v>95</v>
      </c>
      <c r="D1370" s="32" t="s">
        <v>95</v>
      </c>
      <c r="E1370" s="32" t="s">
        <v>95</v>
      </c>
      <c r="F1370" s="32" t="s">
        <v>95</v>
      </c>
      <c r="G1370" s="32" t="s">
        <v>95</v>
      </c>
      <c r="H1370" s="32" t="s">
        <v>95</v>
      </c>
      <c r="I1370" s="32" t="s">
        <v>95</v>
      </c>
      <c r="J1370" s="32" t="s">
        <v>95</v>
      </c>
      <c r="K1370" s="32" t="s">
        <v>95</v>
      </c>
      <c r="L1370" s="32" t="s">
        <v>95</v>
      </c>
      <c r="M1370" s="48">
        <v>177</v>
      </c>
      <c r="N1370" s="48">
        <v>1</v>
      </c>
      <c r="O1370" s="48" t="s">
        <v>371</v>
      </c>
      <c r="P1370" s="58">
        <v>2007</v>
      </c>
      <c r="Q1370" s="59">
        <v>2008</v>
      </c>
      <c r="R1370" s="55">
        <v>915.37</v>
      </c>
      <c r="S1370" s="59">
        <v>7</v>
      </c>
      <c r="T1370" s="59">
        <v>1</v>
      </c>
      <c r="U1370" s="48">
        <f t="shared" si="56"/>
        <v>0</v>
      </c>
      <c r="V1370" s="50">
        <f t="shared" si="57"/>
        <v>10</v>
      </c>
      <c r="W1370" s="42">
        <v>1146</v>
      </c>
      <c r="X1370" s="42">
        <v>979</v>
      </c>
      <c r="Y1370" s="51">
        <v>0</v>
      </c>
      <c r="Z1370" s="49" t="s">
        <v>821</v>
      </c>
      <c r="AA1370" s="60"/>
      <c r="AB1370" s="48"/>
      <c r="AC1370" s="48"/>
      <c r="AD1370" s="48"/>
      <c r="AE1370" s="48"/>
      <c r="AF1370" s="48"/>
    </row>
    <row r="1371" spans="1:32" s="36" customFormat="1" ht="14.4" x14ac:dyDescent="0.3">
      <c r="A1371" s="32" t="s">
        <v>95</v>
      </c>
      <c r="B1371" s="32" t="s">
        <v>95</v>
      </c>
      <c r="C1371" s="32" t="s">
        <v>95</v>
      </c>
      <c r="D1371" s="32" t="s">
        <v>95</v>
      </c>
      <c r="E1371" s="32" t="s">
        <v>95</v>
      </c>
      <c r="F1371" s="32" t="s">
        <v>95</v>
      </c>
      <c r="G1371" s="32" t="s">
        <v>95</v>
      </c>
      <c r="H1371" s="32" t="s">
        <v>95</v>
      </c>
      <c r="I1371" s="32" t="s">
        <v>95</v>
      </c>
      <c r="J1371" s="32" t="s">
        <v>95</v>
      </c>
      <c r="K1371" s="32" t="s">
        <v>95</v>
      </c>
      <c r="L1371" s="32" t="s">
        <v>95</v>
      </c>
      <c r="M1371" s="48">
        <v>181</v>
      </c>
      <c r="N1371" s="48">
        <v>1</v>
      </c>
      <c r="O1371" s="48" t="s">
        <v>470</v>
      </c>
      <c r="P1371" s="58">
        <v>2007</v>
      </c>
      <c r="Q1371" s="50">
        <v>2008</v>
      </c>
      <c r="R1371" s="49">
        <v>786.76</v>
      </c>
      <c r="S1371" s="50">
        <v>10</v>
      </c>
      <c r="T1371" s="59">
        <v>0</v>
      </c>
      <c r="U1371" s="48">
        <f t="shared" si="56"/>
        <v>0</v>
      </c>
      <c r="V1371" s="50">
        <f t="shared" si="57"/>
        <v>8</v>
      </c>
      <c r="W1371" s="42">
        <v>5427</v>
      </c>
      <c r="X1371" s="42">
        <v>8749</v>
      </c>
      <c r="Y1371" s="51">
        <v>0</v>
      </c>
      <c r="Z1371" s="32" t="s">
        <v>95</v>
      </c>
      <c r="AA1371" s="60"/>
      <c r="AB1371" s="48"/>
      <c r="AC1371" s="48"/>
      <c r="AD1371" s="48"/>
      <c r="AE1371" s="48"/>
      <c r="AF1371" s="48"/>
    </row>
    <row r="1372" spans="1:32" s="36" customFormat="1" ht="14.4" x14ac:dyDescent="0.3">
      <c r="A1372" s="32" t="s">
        <v>95</v>
      </c>
      <c r="B1372" s="32" t="s">
        <v>95</v>
      </c>
      <c r="C1372" s="32" t="s">
        <v>95</v>
      </c>
      <c r="D1372" s="32" t="s">
        <v>95</v>
      </c>
      <c r="E1372" s="32" t="s">
        <v>95</v>
      </c>
      <c r="F1372" s="32" t="s">
        <v>95</v>
      </c>
      <c r="G1372" s="32" t="s">
        <v>95</v>
      </c>
      <c r="H1372" s="32" t="s">
        <v>95</v>
      </c>
      <c r="I1372" s="32" t="s">
        <v>95</v>
      </c>
      <c r="J1372" s="32" t="s">
        <v>95</v>
      </c>
      <c r="K1372" s="32" t="s">
        <v>95</v>
      </c>
      <c r="L1372" s="32" t="s">
        <v>95</v>
      </c>
      <c r="M1372" s="48">
        <v>182</v>
      </c>
      <c r="N1372" s="48">
        <v>1</v>
      </c>
      <c r="O1372" s="48" t="s">
        <v>500</v>
      </c>
      <c r="P1372" s="58">
        <v>2007</v>
      </c>
      <c r="Q1372" s="50">
        <v>2008</v>
      </c>
      <c r="R1372" s="49">
        <v>495</v>
      </c>
      <c r="S1372" s="50">
        <v>10</v>
      </c>
      <c r="T1372" s="59">
        <v>0</v>
      </c>
      <c r="U1372" s="48">
        <f t="shared" si="56"/>
        <v>0</v>
      </c>
      <c r="V1372" s="50">
        <f t="shared" si="57"/>
        <v>5</v>
      </c>
      <c r="W1372" s="42">
        <v>1757</v>
      </c>
      <c r="X1372" s="42">
        <v>2339</v>
      </c>
      <c r="Y1372" s="51">
        <v>0</v>
      </c>
      <c r="Z1372" s="49" t="s">
        <v>821</v>
      </c>
      <c r="AA1372" s="60"/>
      <c r="AB1372" s="48"/>
      <c r="AC1372" s="48"/>
      <c r="AD1372" s="48"/>
      <c r="AE1372" s="48"/>
      <c r="AF1372" s="48"/>
    </row>
    <row r="1373" spans="1:32" s="36" customFormat="1" ht="14.4" x14ac:dyDescent="0.3">
      <c r="A1373" s="32" t="s">
        <v>95</v>
      </c>
      <c r="B1373" s="32" t="s">
        <v>95</v>
      </c>
      <c r="C1373" s="32" t="s">
        <v>95</v>
      </c>
      <c r="D1373" s="32" t="s">
        <v>95</v>
      </c>
      <c r="E1373" s="32" t="s">
        <v>95</v>
      </c>
      <c r="F1373" s="32" t="s">
        <v>95</v>
      </c>
      <c r="G1373" s="32" t="s">
        <v>95</v>
      </c>
      <c r="H1373" s="32" t="s">
        <v>95</v>
      </c>
      <c r="I1373" s="32" t="s">
        <v>95</v>
      </c>
      <c r="J1373" s="32" t="s">
        <v>95</v>
      </c>
      <c r="K1373" s="32" t="s">
        <v>95</v>
      </c>
      <c r="L1373" s="32" t="s">
        <v>95</v>
      </c>
      <c r="M1373" s="48">
        <v>182</v>
      </c>
      <c r="N1373" s="48">
        <v>1</v>
      </c>
      <c r="O1373" s="48" t="s">
        <v>500</v>
      </c>
      <c r="P1373" s="58">
        <v>2007</v>
      </c>
      <c r="Q1373" s="50">
        <v>2008</v>
      </c>
      <c r="R1373" s="49">
        <v>100</v>
      </c>
      <c r="S1373" s="50">
        <v>10</v>
      </c>
      <c r="T1373" s="59">
        <v>0</v>
      </c>
      <c r="U1373" s="48">
        <f t="shared" si="56"/>
        <v>0</v>
      </c>
      <c r="V1373" s="50">
        <f t="shared" si="57"/>
        <v>2</v>
      </c>
      <c r="W1373" s="42">
        <v>1602</v>
      </c>
      <c r="X1373" s="42">
        <v>2466</v>
      </c>
      <c r="Y1373" s="51">
        <v>0</v>
      </c>
      <c r="Z1373" s="49" t="s">
        <v>821</v>
      </c>
      <c r="AA1373" s="60"/>
      <c r="AB1373" s="48"/>
      <c r="AC1373" s="48"/>
      <c r="AD1373" s="48"/>
      <c r="AE1373" s="48"/>
      <c r="AF1373" s="48"/>
    </row>
    <row r="1374" spans="1:32" s="36" customFormat="1" ht="14.4" x14ac:dyDescent="0.3">
      <c r="A1374" s="32" t="s">
        <v>95</v>
      </c>
      <c r="B1374" s="32" t="s">
        <v>95</v>
      </c>
      <c r="C1374" s="32" t="s">
        <v>95</v>
      </c>
      <c r="D1374" s="32" t="s">
        <v>95</v>
      </c>
      <c r="E1374" s="32" t="s">
        <v>95</v>
      </c>
      <c r="F1374" s="32" t="s">
        <v>95</v>
      </c>
      <c r="G1374" s="32" t="s">
        <v>95</v>
      </c>
      <c r="H1374" s="32" t="s">
        <v>95</v>
      </c>
      <c r="I1374" s="32" t="s">
        <v>95</v>
      </c>
      <c r="J1374" s="32" t="s">
        <v>95</v>
      </c>
      <c r="K1374" s="32" t="s">
        <v>95</v>
      </c>
      <c r="L1374" s="32" t="s">
        <v>95</v>
      </c>
      <c r="M1374" s="48">
        <v>191</v>
      </c>
      <c r="N1374" s="48">
        <v>1</v>
      </c>
      <c r="O1374" s="48" t="s">
        <v>244</v>
      </c>
      <c r="P1374" s="58">
        <v>2007</v>
      </c>
      <c r="Q1374" s="50">
        <v>2008</v>
      </c>
      <c r="R1374" s="49">
        <v>630.52</v>
      </c>
      <c r="S1374" s="50">
        <v>10</v>
      </c>
      <c r="T1374" s="59">
        <v>1</v>
      </c>
      <c r="U1374" s="48">
        <f t="shared" si="56"/>
        <v>0</v>
      </c>
      <c r="V1374" s="50">
        <f t="shared" si="57"/>
        <v>7</v>
      </c>
      <c r="W1374" s="42">
        <v>6183</v>
      </c>
      <c r="X1374" s="42">
        <v>5853</v>
      </c>
      <c r="Y1374" s="51">
        <v>0</v>
      </c>
      <c r="Z1374" s="49" t="s">
        <v>821</v>
      </c>
      <c r="AA1374" s="60"/>
      <c r="AB1374" s="48"/>
      <c r="AC1374" s="48"/>
      <c r="AD1374" s="48"/>
      <c r="AE1374" s="48"/>
      <c r="AF1374" s="48"/>
    </row>
    <row r="1375" spans="1:32" s="36" customFormat="1" ht="14.4" x14ac:dyDescent="0.3">
      <c r="A1375" s="32" t="s">
        <v>95</v>
      </c>
      <c r="B1375" s="32" t="s">
        <v>95</v>
      </c>
      <c r="C1375" s="32" t="s">
        <v>95</v>
      </c>
      <c r="D1375" s="32" t="s">
        <v>95</v>
      </c>
      <c r="E1375" s="32" t="s">
        <v>95</v>
      </c>
      <c r="F1375" s="32" t="s">
        <v>95</v>
      </c>
      <c r="G1375" s="32" t="s">
        <v>95</v>
      </c>
      <c r="H1375" s="32" t="s">
        <v>95</v>
      </c>
      <c r="I1375" s="32" t="s">
        <v>95</v>
      </c>
      <c r="J1375" s="32" t="s">
        <v>95</v>
      </c>
      <c r="K1375" s="32" t="s">
        <v>95</v>
      </c>
      <c r="L1375" s="32" t="s">
        <v>95</v>
      </c>
      <c r="M1375" s="48">
        <v>192</v>
      </c>
      <c r="N1375" s="48">
        <v>1</v>
      </c>
      <c r="O1375" s="48" t="s">
        <v>318</v>
      </c>
      <c r="P1375" s="58">
        <v>2007</v>
      </c>
      <c r="Q1375" s="50">
        <v>2008</v>
      </c>
      <c r="R1375" s="49">
        <v>420.01</v>
      </c>
      <c r="S1375" s="50">
        <v>10</v>
      </c>
      <c r="T1375" s="59">
        <v>1</v>
      </c>
      <c r="U1375" s="48">
        <f t="shared" si="56"/>
        <v>0</v>
      </c>
      <c r="V1375" s="50">
        <f t="shared" si="57"/>
        <v>5</v>
      </c>
      <c r="W1375" s="42">
        <v>2803</v>
      </c>
      <c r="X1375" s="42">
        <v>2791</v>
      </c>
      <c r="Y1375" s="51">
        <v>0</v>
      </c>
      <c r="Z1375" s="32" t="s">
        <v>95</v>
      </c>
      <c r="AA1375" s="60"/>
      <c r="AB1375" s="48"/>
      <c r="AC1375" s="48"/>
      <c r="AD1375" s="48"/>
      <c r="AE1375" s="48"/>
      <c r="AF1375" s="48"/>
    </row>
    <row r="1376" spans="1:32" s="36" customFormat="1" ht="14.4" x14ac:dyDescent="0.3">
      <c r="A1376" s="32" t="s">
        <v>95</v>
      </c>
      <c r="B1376" s="32" t="s">
        <v>95</v>
      </c>
      <c r="C1376" s="32" t="s">
        <v>95</v>
      </c>
      <c r="D1376" s="32" t="s">
        <v>95</v>
      </c>
      <c r="E1376" s="32" t="s">
        <v>95</v>
      </c>
      <c r="F1376" s="32" t="s">
        <v>95</v>
      </c>
      <c r="G1376" s="32" t="s">
        <v>95</v>
      </c>
      <c r="H1376" s="32" t="s">
        <v>95</v>
      </c>
      <c r="I1376" s="32" t="s">
        <v>95</v>
      </c>
      <c r="J1376" s="32" t="s">
        <v>95</v>
      </c>
      <c r="K1376" s="32" t="s">
        <v>95</v>
      </c>
      <c r="L1376" s="32" t="s">
        <v>95</v>
      </c>
      <c r="M1376" s="48">
        <v>192</v>
      </c>
      <c r="N1376" s="48">
        <v>1</v>
      </c>
      <c r="O1376" s="48" t="s">
        <v>318</v>
      </c>
      <c r="P1376" s="58">
        <v>2007</v>
      </c>
      <c r="Q1376" s="50">
        <v>2008</v>
      </c>
      <c r="R1376" s="49">
        <v>200</v>
      </c>
      <c r="S1376" s="50">
        <v>10</v>
      </c>
      <c r="T1376" s="59">
        <v>0</v>
      </c>
      <c r="U1376" s="48">
        <f t="shared" si="56"/>
        <v>0</v>
      </c>
      <c r="V1376" s="50">
        <f t="shared" si="57"/>
        <v>3</v>
      </c>
      <c r="W1376" s="42">
        <v>2225</v>
      </c>
      <c r="X1376" s="42">
        <v>3367</v>
      </c>
      <c r="Y1376" s="51">
        <v>0</v>
      </c>
      <c r="Z1376" s="49" t="s">
        <v>821</v>
      </c>
      <c r="AA1376" s="60"/>
      <c r="AB1376" s="48"/>
      <c r="AC1376" s="48"/>
      <c r="AD1376" s="48"/>
      <c r="AE1376" s="48"/>
      <c r="AF1376" s="48"/>
    </row>
    <row r="1377" spans="1:32" s="36" customFormat="1" ht="14.4" x14ac:dyDescent="0.3">
      <c r="A1377" s="32" t="s">
        <v>95</v>
      </c>
      <c r="B1377" s="32" t="s">
        <v>95</v>
      </c>
      <c r="C1377" s="32" t="s">
        <v>95</v>
      </c>
      <c r="D1377" s="32" t="s">
        <v>95</v>
      </c>
      <c r="E1377" s="32" t="s">
        <v>95</v>
      </c>
      <c r="F1377" s="32" t="s">
        <v>95</v>
      </c>
      <c r="G1377" s="32" t="s">
        <v>95</v>
      </c>
      <c r="H1377" s="32" t="s">
        <v>95</v>
      </c>
      <c r="I1377" s="32" t="s">
        <v>95</v>
      </c>
      <c r="J1377" s="32" t="s">
        <v>95</v>
      </c>
      <c r="K1377" s="32" t="s">
        <v>95</v>
      </c>
      <c r="L1377" s="32" t="s">
        <v>95</v>
      </c>
      <c r="M1377" s="48">
        <v>194</v>
      </c>
      <c r="N1377" s="48">
        <v>1</v>
      </c>
      <c r="O1377" s="48" t="s">
        <v>319</v>
      </c>
      <c r="P1377" s="58">
        <v>2007</v>
      </c>
      <c r="Q1377" s="59">
        <v>2008</v>
      </c>
      <c r="R1377" s="55">
        <v>571</v>
      </c>
      <c r="S1377" s="59">
        <v>10</v>
      </c>
      <c r="T1377" s="59">
        <v>1</v>
      </c>
      <c r="U1377" s="48">
        <f t="shared" si="56"/>
        <v>0</v>
      </c>
      <c r="V1377" s="50">
        <f t="shared" si="57"/>
        <v>6</v>
      </c>
      <c r="W1377" s="42">
        <v>7544</v>
      </c>
      <c r="X1377" s="42">
        <v>5016</v>
      </c>
      <c r="Y1377" s="51">
        <v>0</v>
      </c>
      <c r="Z1377" s="49" t="s">
        <v>821</v>
      </c>
      <c r="AA1377" s="60"/>
      <c r="AB1377" s="48"/>
      <c r="AC1377" s="48"/>
      <c r="AD1377" s="48"/>
      <c r="AE1377" s="48"/>
      <c r="AF1377" s="48"/>
    </row>
    <row r="1378" spans="1:32" s="36" customFormat="1" ht="14.4" x14ac:dyDescent="0.3">
      <c r="A1378" s="32" t="s">
        <v>95</v>
      </c>
      <c r="B1378" s="32" t="s">
        <v>95</v>
      </c>
      <c r="C1378" s="32" t="s">
        <v>95</v>
      </c>
      <c r="D1378" s="32" t="s">
        <v>95</v>
      </c>
      <c r="E1378" s="32" t="s">
        <v>95</v>
      </c>
      <c r="F1378" s="32" t="s">
        <v>95</v>
      </c>
      <c r="G1378" s="32" t="s">
        <v>95</v>
      </c>
      <c r="H1378" s="32" t="s">
        <v>95</v>
      </c>
      <c r="I1378" s="32" t="s">
        <v>95</v>
      </c>
      <c r="J1378" s="32" t="s">
        <v>95</v>
      </c>
      <c r="K1378" s="32" t="s">
        <v>95</v>
      </c>
      <c r="L1378" s="32" t="s">
        <v>95</v>
      </c>
      <c r="M1378" s="48">
        <v>194</v>
      </c>
      <c r="N1378" s="48">
        <v>1</v>
      </c>
      <c r="O1378" s="48" t="s">
        <v>319</v>
      </c>
      <c r="P1378" s="58">
        <v>2007</v>
      </c>
      <c r="Q1378" s="59">
        <v>2008</v>
      </c>
      <c r="R1378" s="55">
        <v>389</v>
      </c>
      <c r="S1378" s="59">
        <v>10</v>
      </c>
      <c r="T1378" s="59">
        <v>0</v>
      </c>
      <c r="U1378" s="48">
        <f t="shared" si="56"/>
        <v>0</v>
      </c>
      <c r="V1378" s="50">
        <f t="shared" si="57"/>
        <v>4</v>
      </c>
      <c r="W1378" s="42">
        <v>6271</v>
      </c>
      <c r="X1378" s="42">
        <v>6286</v>
      </c>
      <c r="Y1378" s="51">
        <v>0</v>
      </c>
      <c r="Z1378" s="49" t="s">
        <v>821</v>
      </c>
      <c r="AA1378" s="60"/>
      <c r="AB1378" s="48"/>
      <c r="AC1378" s="48"/>
      <c r="AD1378" s="48"/>
      <c r="AE1378" s="48"/>
      <c r="AF1378" s="48"/>
    </row>
    <row r="1379" spans="1:32" s="36" customFormat="1" ht="14.4" x14ac:dyDescent="0.3">
      <c r="A1379" s="32" t="s">
        <v>95</v>
      </c>
      <c r="B1379" s="32" t="s">
        <v>95</v>
      </c>
      <c r="C1379" s="32" t="s">
        <v>95</v>
      </c>
      <c r="D1379" s="32" t="s">
        <v>95</v>
      </c>
      <c r="E1379" s="32" t="s">
        <v>95</v>
      </c>
      <c r="F1379" s="32" t="s">
        <v>95</v>
      </c>
      <c r="G1379" s="32" t="s">
        <v>95</v>
      </c>
      <c r="H1379" s="32" t="s">
        <v>95</v>
      </c>
      <c r="I1379" s="32" t="s">
        <v>95</v>
      </c>
      <c r="J1379" s="32" t="s">
        <v>95</v>
      </c>
      <c r="K1379" s="32" t="s">
        <v>95</v>
      </c>
      <c r="L1379" s="32" t="s">
        <v>95</v>
      </c>
      <c r="M1379" s="48">
        <v>197</v>
      </c>
      <c r="N1379" s="48">
        <v>1</v>
      </c>
      <c r="O1379" s="48" t="s">
        <v>415</v>
      </c>
      <c r="P1379" s="58">
        <v>2007</v>
      </c>
      <c r="Q1379" s="50">
        <v>2008</v>
      </c>
      <c r="R1379" s="49">
        <v>805.68</v>
      </c>
      <c r="S1379" s="50">
        <v>10</v>
      </c>
      <c r="T1379" s="59">
        <v>1</v>
      </c>
      <c r="U1379" s="48">
        <f t="shared" si="56"/>
        <v>0</v>
      </c>
      <c r="V1379" s="50">
        <f t="shared" si="57"/>
        <v>9</v>
      </c>
      <c r="W1379" s="42">
        <v>4702</v>
      </c>
      <c r="X1379" s="42">
        <v>4150</v>
      </c>
      <c r="Y1379" s="51">
        <v>0</v>
      </c>
      <c r="Z1379" s="49" t="s">
        <v>821</v>
      </c>
      <c r="AA1379" s="60"/>
      <c r="AB1379" s="48"/>
      <c r="AC1379" s="48"/>
      <c r="AD1379" s="48"/>
      <c r="AE1379" s="48"/>
      <c r="AF1379" s="48"/>
    </row>
    <row r="1380" spans="1:32" s="36" customFormat="1" ht="14.4" x14ac:dyDescent="0.3">
      <c r="A1380" s="32" t="s">
        <v>95</v>
      </c>
      <c r="B1380" s="32" t="s">
        <v>95</v>
      </c>
      <c r="C1380" s="32" t="s">
        <v>95</v>
      </c>
      <c r="D1380" s="32" t="s">
        <v>95</v>
      </c>
      <c r="E1380" s="32" t="s">
        <v>95</v>
      </c>
      <c r="F1380" s="32" t="s">
        <v>95</v>
      </c>
      <c r="G1380" s="32" t="s">
        <v>95</v>
      </c>
      <c r="H1380" s="32" t="s">
        <v>95</v>
      </c>
      <c r="I1380" s="32" t="s">
        <v>95</v>
      </c>
      <c r="J1380" s="32" t="s">
        <v>95</v>
      </c>
      <c r="K1380" s="32" t="s">
        <v>95</v>
      </c>
      <c r="L1380" s="32" t="s">
        <v>95</v>
      </c>
      <c r="M1380" s="48">
        <v>199</v>
      </c>
      <c r="N1380" s="48">
        <v>1</v>
      </c>
      <c r="O1380" s="48" t="s">
        <v>484</v>
      </c>
      <c r="P1380" s="58">
        <v>2007</v>
      </c>
      <c r="Q1380" s="50">
        <v>2008</v>
      </c>
      <c r="R1380" s="49">
        <v>400</v>
      </c>
      <c r="S1380" s="50">
        <v>10</v>
      </c>
      <c r="T1380" s="59">
        <v>0</v>
      </c>
      <c r="U1380" s="48">
        <f t="shared" si="56"/>
        <v>0</v>
      </c>
      <c r="V1380" s="50">
        <f t="shared" si="57"/>
        <v>5</v>
      </c>
      <c r="W1380" s="42">
        <v>1408</v>
      </c>
      <c r="X1380" s="42">
        <v>2886</v>
      </c>
      <c r="Y1380" s="51">
        <v>0</v>
      </c>
      <c r="Z1380" s="49" t="s">
        <v>821</v>
      </c>
      <c r="AA1380" s="60"/>
      <c r="AB1380" s="48"/>
      <c r="AC1380" s="48"/>
      <c r="AD1380" s="48"/>
      <c r="AE1380" s="48"/>
      <c r="AF1380" s="48"/>
    </row>
    <row r="1381" spans="1:32" s="36" customFormat="1" ht="14.4" x14ac:dyDescent="0.3">
      <c r="A1381" s="32" t="s">
        <v>95</v>
      </c>
      <c r="B1381" s="32" t="s">
        <v>95</v>
      </c>
      <c r="C1381" s="32" t="s">
        <v>95</v>
      </c>
      <c r="D1381" s="32" t="s">
        <v>95</v>
      </c>
      <c r="E1381" s="32" t="s">
        <v>95</v>
      </c>
      <c r="F1381" s="32" t="s">
        <v>95</v>
      </c>
      <c r="G1381" s="32" t="s">
        <v>95</v>
      </c>
      <c r="H1381" s="32" t="s">
        <v>95</v>
      </c>
      <c r="I1381" s="32" t="s">
        <v>95</v>
      </c>
      <c r="J1381" s="32" t="s">
        <v>95</v>
      </c>
      <c r="K1381" s="32" t="s">
        <v>95</v>
      </c>
      <c r="L1381" s="32" t="s">
        <v>95</v>
      </c>
      <c r="M1381" s="48">
        <v>241</v>
      </c>
      <c r="N1381" s="48">
        <v>1</v>
      </c>
      <c r="O1381" s="48" t="s">
        <v>272</v>
      </c>
      <c r="P1381" s="58">
        <v>2007</v>
      </c>
      <c r="Q1381" s="50">
        <v>2008</v>
      </c>
      <c r="R1381" s="49">
        <v>869</v>
      </c>
      <c r="S1381" s="50">
        <v>7</v>
      </c>
      <c r="T1381" s="59">
        <v>1</v>
      </c>
      <c r="U1381" s="48">
        <f t="shared" si="56"/>
        <v>0</v>
      </c>
      <c r="V1381" s="50">
        <f t="shared" si="57"/>
        <v>9</v>
      </c>
      <c r="W1381" s="42">
        <v>5014</v>
      </c>
      <c r="X1381" s="42">
        <v>3522</v>
      </c>
      <c r="Y1381" s="51">
        <v>0</v>
      </c>
      <c r="Z1381" s="32" t="s">
        <v>95</v>
      </c>
      <c r="AA1381" s="60"/>
      <c r="AB1381" s="48"/>
      <c r="AC1381" s="48"/>
      <c r="AD1381" s="48"/>
      <c r="AE1381" s="48"/>
      <c r="AF1381" s="48"/>
    </row>
    <row r="1382" spans="1:32" s="36" customFormat="1" ht="14.4" x14ac:dyDescent="0.3">
      <c r="A1382" s="32" t="s">
        <v>95</v>
      </c>
      <c r="B1382" s="32" t="s">
        <v>95</v>
      </c>
      <c r="C1382" s="32" t="s">
        <v>95</v>
      </c>
      <c r="D1382" s="32" t="s">
        <v>95</v>
      </c>
      <c r="E1382" s="32" t="s">
        <v>95</v>
      </c>
      <c r="F1382" s="32" t="s">
        <v>95</v>
      </c>
      <c r="G1382" s="32" t="s">
        <v>95</v>
      </c>
      <c r="H1382" s="32" t="s">
        <v>95</v>
      </c>
      <c r="I1382" s="32" t="s">
        <v>95</v>
      </c>
      <c r="J1382" s="32" t="s">
        <v>95</v>
      </c>
      <c r="K1382" s="32" t="s">
        <v>95</v>
      </c>
      <c r="L1382" s="32" t="s">
        <v>95</v>
      </c>
      <c r="M1382" s="48">
        <v>241</v>
      </c>
      <c r="N1382" s="48">
        <v>1</v>
      </c>
      <c r="O1382" s="48" t="s">
        <v>272</v>
      </c>
      <c r="P1382" s="58">
        <v>2007</v>
      </c>
      <c r="Q1382" s="50">
        <v>2008</v>
      </c>
      <c r="R1382" s="49">
        <v>89</v>
      </c>
      <c r="S1382" s="50">
        <v>7</v>
      </c>
      <c r="T1382" s="59">
        <v>1</v>
      </c>
      <c r="U1382" s="48">
        <f t="shared" si="56"/>
        <v>0</v>
      </c>
      <c r="V1382" s="50">
        <f t="shared" si="57"/>
        <v>1</v>
      </c>
      <c r="W1382" s="42">
        <v>4674</v>
      </c>
      <c r="X1382" s="42">
        <v>3795</v>
      </c>
      <c r="Y1382" s="51">
        <v>0</v>
      </c>
      <c r="Z1382" s="49" t="s">
        <v>821</v>
      </c>
      <c r="AA1382" s="60"/>
      <c r="AB1382" s="48"/>
      <c r="AC1382" s="48"/>
      <c r="AD1382" s="48"/>
      <c r="AE1382" s="48"/>
      <c r="AF1382" s="48"/>
    </row>
    <row r="1383" spans="1:32" s="36" customFormat="1" ht="14.4" x14ac:dyDescent="0.3">
      <c r="A1383" s="32" t="s">
        <v>95</v>
      </c>
      <c r="B1383" s="32" t="s">
        <v>95</v>
      </c>
      <c r="C1383" s="32" t="s">
        <v>95</v>
      </c>
      <c r="D1383" s="32" t="s">
        <v>95</v>
      </c>
      <c r="E1383" s="32" t="s">
        <v>95</v>
      </c>
      <c r="F1383" s="32" t="s">
        <v>95</v>
      </c>
      <c r="G1383" s="32" t="s">
        <v>95</v>
      </c>
      <c r="H1383" s="32" t="s">
        <v>95</v>
      </c>
      <c r="I1383" s="32" t="s">
        <v>95</v>
      </c>
      <c r="J1383" s="32" t="s">
        <v>95</v>
      </c>
      <c r="K1383" s="32" t="s">
        <v>95</v>
      </c>
      <c r="L1383" s="32" t="s">
        <v>95</v>
      </c>
      <c r="M1383" s="48">
        <v>252</v>
      </c>
      <c r="N1383" s="48">
        <v>1</v>
      </c>
      <c r="O1383" s="48" t="s">
        <v>273</v>
      </c>
      <c r="P1383" s="58">
        <v>2007</v>
      </c>
      <c r="Q1383" s="59">
        <v>2008</v>
      </c>
      <c r="R1383" s="55">
        <v>500</v>
      </c>
      <c r="S1383" s="59">
        <v>6</v>
      </c>
      <c r="T1383" s="59">
        <v>1</v>
      </c>
      <c r="U1383" s="48">
        <f t="shared" si="56"/>
        <v>0</v>
      </c>
      <c r="V1383" s="50">
        <f t="shared" si="57"/>
        <v>6</v>
      </c>
      <c r="W1383" s="42">
        <v>1695</v>
      </c>
      <c r="X1383" s="42">
        <v>580</v>
      </c>
      <c r="Y1383" s="51">
        <v>0</v>
      </c>
      <c r="Z1383" s="49" t="s">
        <v>821</v>
      </c>
      <c r="AA1383" s="60"/>
      <c r="AB1383" s="48"/>
      <c r="AC1383" s="48"/>
      <c r="AD1383" s="48"/>
      <c r="AE1383" s="48"/>
      <c r="AF1383" s="48"/>
    </row>
    <row r="1384" spans="1:32" s="36" customFormat="1" ht="14.4" x14ac:dyDescent="0.3">
      <c r="A1384" s="32" t="s">
        <v>95</v>
      </c>
      <c r="B1384" s="32" t="s">
        <v>95</v>
      </c>
      <c r="C1384" s="32" t="s">
        <v>95</v>
      </c>
      <c r="D1384" s="32" t="s">
        <v>95</v>
      </c>
      <c r="E1384" s="32" t="s">
        <v>95</v>
      </c>
      <c r="F1384" s="32" t="s">
        <v>95</v>
      </c>
      <c r="G1384" s="32" t="s">
        <v>95</v>
      </c>
      <c r="H1384" s="32" t="s">
        <v>95</v>
      </c>
      <c r="I1384" s="32" t="s">
        <v>95</v>
      </c>
      <c r="J1384" s="32" t="s">
        <v>95</v>
      </c>
      <c r="K1384" s="32" t="s">
        <v>95</v>
      </c>
      <c r="L1384" s="32" t="s">
        <v>95</v>
      </c>
      <c r="M1384" s="48">
        <v>273</v>
      </c>
      <c r="N1384" s="48">
        <v>1</v>
      </c>
      <c r="O1384" s="48" t="s">
        <v>321</v>
      </c>
      <c r="P1384" s="58">
        <v>2007</v>
      </c>
      <c r="Q1384" s="59">
        <v>2008</v>
      </c>
      <c r="R1384" s="55">
        <v>1383.1</v>
      </c>
      <c r="S1384" s="59">
        <v>10</v>
      </c>
      <c r="T1384" s="59">
        <v>1</v>
      </c>
      <c r="U1384" s="48">
        <f t="shared" si="56"/>
        <v>0</v>
      </c>
      <c r="V1384" s="50">
        <f t="shared" si="57"/>
        <v>10</v>
      </c>
      <c r="W1384" s="42">
        <v>5707</v>
      </c>
      <c r="X1384" s="42">
        <v>2187</v>
      </c>
      <c r="Y1384" s="51">
        <v>0</v>
      </c>
      <c r="Z1384" s="32" t="s">
        <v>95</v>
      </c>
      <c r="AA1384" s="60"/>
      <c r="AB1384" s="48"/>
      <c r="AC1384" s="48"/>
      <c r="AD1384" s="48"/>
      <c r="AE1384" s="48"/>
      <c r="AF1384" s="48"/>
    </row>
    <row r="1385" spans="1:32" s="36" customFormat="1" ht="14.4" x14ac:dyDescent="0.3">
      <c r="A1385" s="32" t="s">
        <v>95</v>
      </c>
      <c r="B1385" s="32" t="s">
        <v>95</v>
      </c>
      <c r="C1385" s="32" t="s">
        <v>95</v>
      </c>
      <c r="D1385" s="32" t="s">
        <v>95</v>
      </c>
      <c r="E1385" s="32" t="s">
        <v>95</v>
      </c>
      <c r="F1385" s="32" t="s">
        <v>95</v>
      </c>
      <c r="G1385" s="32" t="s">
        <v>95</v>
      </c>
      <c r="H1385" s="32" t="s">
        <v>95</v>
      </c>
      <c r="I1385" s="32" t="s">
        <v>95</v>
      </c>
      <c r="J1385" s="32" t="s">
        <v>95</v>
      </c>
      <c r="K1385" s="32" t="s">
        <v>95</v>
      </c>
      <c r="L1385" s="32" t="s">
        <v>95</v>
      </c>
      <c r="M1385" s="48">
        <v>276</v>
      </c>
      <c r="N1385" s="48">
        <v>1</v>
      </c>
      <c r="O1385" s="48" t="s">
        <v>544</v>
      </c>
      <c r="P1385" s="58">
        <v>2007</v>
      </c>
      <c r="Q1385" s="59">
        <v>2008</v>
      </c>
      <c r="R1385" s="55">
        <v>436.29</v>
      </c>
      <c r="S1385" s="59">
        <v>10</v>
      </c>
      <c r="T1385" s="59">
        <v>1</v>
      </c>
      <c r="U1385" s="48">
        <f t="shared" si="56"/>
        <v>0</v>
      </c>
      <c r="V1385" s="50">
        <f t="shared" si="57"/>
        <v>5</v>
      </c>
      <c r="W1385" s="42">
        <v>5106</v>
      </c>
      <c r="X1385" s="42">
        <v>2773</v>
      </c>
      <c r="Y1385" s="51">
        <v>0</v>
      </c>
      <c r="Z1385" s="49" t="s">
        <v>821</v>
      </c>
      <c r="AA1385" s="60"/>
      <c r="AB1385" s="48"/>
      <c r="AC1385" s="48"/>
      <c r="AD1385" s="48"/>
      <c r="AE1385" s="48"/>
      <c r="AF1385" s="48"/>
    </row>
    <row r="1386" spans="1:32" s="36" customFormat="1" ht="14.4" x14ac:dyDescent="0.3">
      <c r="A1386" s="32" t="s">
        <v>95</v>
      </c>
      <c r="B1386" s="32" t="s">
        <v>95</v>
      </c>
      <c r="C1386" s="32" t="s">
        <v>95</v>
      </c>
      <c r="D1386" s="32" t="s">
        <v>95</v>
      </c>
      <c r="E1386" s="32" t="s">
        <v>95</v>
      </c>
      <c r="F1386" s="32" t="s">
        <v>95</v>
      </c>
      <c r="G1386" s="32" t="s">
        <v>95</v>
      </c>
      <c r="H1386" s="32" t="s">
        <v>95</v>
      </c>
      <c r="I1386" s="32" t="s">
        <v>95</v>
      </c>
      <c r="J1386" s="32" t="s">
        <v>95</v>
      </c>
      <c r="K1386" s="32" t="s">
        <v>95</v>
      </c>
      <c r="L1386" s="32" t="s">
        <v>95</v>
      </c>
      <c r="M1386" s="48">
        <v>277</v>
      </c>
      <c r="N1386" s="48">
        <v>1</v>
      </c>
      <c r="O1386" s="48" t="s">
        <v>375</v>
      </c>
      <c r="P1386" s="58">
        <v>2007</v>
      </c>
      <c r="Q1386" s="59">
        <v>2008</v>
      </c>
      <c r="R1386" s="55">
        <v>334.46</v>
      </c>
      <c r="S1386" s="59">
        <v>10</v>
      </c>
      <c r="T1386" s="59">
        <v>1</v>
      </c>
      <c r="U1386" s="48">
        <f t="shared" si="56"/>
        <v>0</v>
      </c>
      <c r="V1386" s="50">
        <f t="shared" si="57"/>
        <v>4</v>
      </c>
      <c r="W1386" s="42">
        <v>2136</v>
      </c>
      <c r="X1386" s="42">
        <v>1981</v>
      </c>
      <c r="Y1386" s="51">
        <v>0</v>
      </c>
      <c r="Z1386" s="49" t="s">
        <v>821</v>
      </c>
      <c r="AA1386" s="60"/>
      <c r="AB1386" s="48"/>
      <c r="AC1386" s="48"/>
      <c r="AD1386" s="48"/>
      <c r="AE1386" s="48"/>
      <c r="AF1386" s="48"/>
    </row>
    <row r="1387" spans="1:32" s="36" customFormat="1" ht="14.4" x14ac:dyDescent="0.3">
      <c r="A1387" s="32" t="s">
        <v>95</v>
      </c>
      <c r="B1387" s="32" t="s">
        <v>95</v>
      </c>
      <c r="C1387" s="32" t="s">
        <v>95</v>
      </c>
      <c r="D1387" s="32" t="s">
        <v>95</v>
      </c>
      <c r="E1387" s="32" t="s">
        <v>95</v>
      </c>
      <c r="F1387" s="32" t="s">
        <v>95</v>
      </c>
      <c r="G1387" s="32" t="s">
        <v>95</v>
      </c>
      <c r="H1387" s="32" t="s">
        <v>95</v>
      </c>
      <c r="I1387" s="32" t="s">
        <v>95</v>
      </c>
      <c r="J1387" s="32" t="s">
        <v>95</v>
      </c>
      <c r="K1387" s="32" t="s">
        <v>95</v>
      </c>
      <c r="L1387" s="32" t="s">
        <v>95</v>
      </c>
      <c r="M1387" s="48">
        <v>279</v>
      </c>
      <c r="N1387" s="48">
        <v>1</v>
      </c>
      <c r="O1387" s="48" t="s">
        <v>421</v>
      </c>
      <c r="P1387" s="58">
        <v>2007</v>
      </c>
      <c r="Q1387" s="50">
        <v>2008</v>
      </c>
      <c r="R1387" s="49">
        <v>585.74</v>
      </c>
      <c r="S1387" s="50">
        <v>10</v>
      </c>
      <c r="T1387" s="59">
        <v>1</v>
      </c>
      <c r="U1387" s="48">
        <f t="shared" si="56"/>
        <v>0</v>
      </c>
      <c r="V1387" s="50">
        <f t="shared" si="57"/>
        <v>6</v>
      </c>
      <c r="W1387" s="42">
        <v>10863</v>
      </c>
      <c r="X1387" s="42">
        <v>9262</v>
      </c>
      <c r="Y1387" s="51">
        <v>0</v>
      </c>
      <c r="Z1387" s="49" t="s">
        <v>821</v>
      </c>
      <c r="AA1387" s="60"/>
      <c r="AB1387" s="48"/>
      <c r="AC1387" s="48"/>
      <c r="AD1387" s="48"/>
      <c r="AE1387" s="48"/>
      <c r="AF1387" s="48"/>
    </row>
    <row r="1388" spans="1:32" s="36" customFormat="1" ht="14.4" x14ac:dyDescent="0.3">
      <c r="A1388" s="32" t="s">
        <v>95</v>
      </c>
      <c r="B1388" s="32" t="s">
        <v>95</v>
      </c>
      <c r="C1388" s="32" t="s">
        <v>95</v>
      </c>
      <c r="D1388" s="32" t="s">
        <v>95</v>
      </c>
      <c r="E1388" s="32" t="s">
        <v>95</v>
      </c>
      <c r="F1388" s="32" t="s">
        <v>95</v>
      </c>
      <c r="G1388" s="32" t="s">
        <v>95</v>
      </c>
      <c r="H1388" s="32" t="s">
        <v>95</v>
      </c>
      <c r="I1388" s="32" t="s">
        <v>95</v>
      </c>
      <c r="J1388" s="32" t="s">
        <v>95</v>
      </c>
      <c r="K1388" s="32" t="s">
        <v>95</v>
      </c>
      <c r="L1388" s="32" t="s">
        <v>95</v>
      </c>
      <c r="M1388" s="48">
        <v>279</v>
      </c>
      <c r="N1388" s="48">
        <v>1</v>
      </c>
      <c r="O1388" s="48" t="s">
        <v>421</v>
      </c>
      <c r="P1388" s="58">
        <v>2007</v>
      </c>
      <c r="Q1388" s="50">
        <v>2008</v>
      </c>
      <c r="R1388" s="49">
        <v>321.89</v>
      </c>
      <c r="S1388" s="50">
        <v>10</v>
      </c>
      <c r="T1388" s="59">
        <v>0</v>
      </c>
      <c r="U1388" s="48">
        <f t="shared" si="56"/>
        <v>0</v>
      </c>
      <c r="V1388" s="50">
        <f t="shared" si="57"/>
        <v>4</v>
      </c>
      <c r="W1388" s="42">
        <v>9940</v>
      </c>
      <c r="X1388" s="42">
        <v>10173</v>
      </c>
      <c r="Y1388" s="51">
        <v>0</v>
      </c>
      <c r="Z1388" s="49" t="s">
        <v>821</v>
      </c>
      <c r="AA1388" s="60"/>
      <c r="AB1388" s="48"/>
      <c r="AC1388" s="48"/>
      <c r="AD1388" s="48"/>
      <c r="AE1388" s="48"/>
      <c r="AF1388" s="48"/>
    </row>
    <row r="1389" spans="1:32" s="36" customFormat="1" ht="14.4" x14ac:dyDescent="0.3">
      <c r="A1389" s="32" t="s">
        <v>95</v>
      </c>
      <c r="B1389" s="32" t="s">
        <v>95</v>
      </c>
      <c r="C1389" s="32" t="s">
        <v>95</v>
      </c>
      <c r="D1389" s="32" t="s">
        <v>95</v>
      </c>
      <c r="E1389" s="32" t="s">
        <v>95</v>
      </c>
      <c r="F1389" s="32" t="s">
        <v>95</v>
      </c>
      <c r="G1389" s="32" t="s">
        <v>95</v>
      </c>
      <c r="H1389" s="32" t="s">
        <v>95</v>
      </c>
      <c r="I1389" s="32" t="s">
        <v>95</v>
      </c>
      <c r="J1389" s="32" t="s">
        <v>95</v>
      </c>
      <c r="K1389" s="32" t="s">
        <v>95</v>
      </c>
      <c r="L1389" s="32" t="s">
        <v>95</v>
      </c>
      <c r="M1389" s="48">
        <v>281</v>
      </c>
      <c r="N1389" s="48">
        <v>1</v>
      </c>
      <c r="O1389" s="48" t="s">
        <v>546</v>
      </c>
      <c r="P1389" s="58">
        <v>2007</v>
      </c>
      <c r="Q1389" s="50">
        <v>2008</v>
      </c>
      <c r="R1389" s="49">
        <v>624.58000000000004</v>
      </c>
      <c r="S1389" s="50">
        <v>10</v>
      </c>
      <c r="T1389" s="59">
        <v>0</v>
      </c>
      <c r="U1389" s="48">
        <f t="shared" si="56"/>
        <v>0</v>
      </c>
      <c r="V1389" s="50">
        <f t="shared" si="57"/>
        <v>7</v>
      </c>
      <c r="W1389" s="42">
        <v>9660</v>
      </c>
      <c r="X1389" s="42">
        <v>10733</v>
      </c>
      <c r="Y1389" s="51">
        <v>0</v>
      </c>
      <c r="Z1389" s="49" t="s">
        <v>821</v>
      </c>
      <c r="AA1389" s="60"/>
      <c r="AB1389" s="48"/>
      <c r="AC1389" s="48"/>
      <c r="AD1389" s="48"/>
      <c r="AE1389" s="48"/>
      <c r="AF1389" s="48"/>
    </row>
    <row r="1390" spans="1:32" s="36" customFormat="1" ht="14.4" x14ac:dyDescent="0.3">
      <c r="A1390" s="32" t="s">
        <v>95</v>
      </c>
      <c r="B1390" s="32" t="s">
        <v>95</v>
      </c>
      <c r="C1390" s="32" t="s">
        <v>95</v>
      </c>
      <c r="D1390" s="32" t="s">
        <v>95</v>
      </c>
      <c r="E1390" s="32" t="s">
        <v>95</v>
      </c>
      <c r="F1390" s="32" t="s">
        <v>95</v>
      </c>
      <c r="G1390" s="32" t="s">
        <v>95</v>
      </c>
      <c r="H1390" s="32" t="s">
        <v>95</v>
      </c>
      <c r="I1390" s="32" t="s">
        <v>95</v>
      </c>
      <c r="J1390" s="32" t="s">
        <v>95</v>
      </c>
      <c r="K1390" s="32" t="s">
        <v>95</v>
      </c>
      <c r="L1390" s="32" t="s">
        <v>95</v>
      </c>
      <c r="M1390" s="48">
        <v>286</v>
      </c>
      <c r="N1390" s="48">
        <v>1</v>
      </c>
      <c r="O1390" s="48" t="s">
        <v>422</v>
      </c>
      <c r="P1390" s="58">
        <v>2007</v>
      </c>
      <c r="Q1390" s="50">
        <v>2008</v>
      </c>
      <c r="R1390" s="49">
        <v>300</v>
      </c>
      <c r="S1390" s="50">
        <v>10</v>
      </c>
      <c r="T1390" s="59">
        <v>0</v>
      </c>
      <c r="U1390" s="48">
        <f t="shared" si="56"/>
        <v>0</v>
      </c>
      <c r="V1390" s="50">
        <f t="shared" si="57"/>
        <v>4</v>
      </c>
      <c r="W1390" s="42">
        <v>495</v>
      </c>
      <c r="X1390" s="42">
        <v>689</v>
      </c>
      <c r="Y1390" s="51">
        <v>0</v>
      </c>
      <c r="Z1390" s="49" t="s">
        <v>821</v>
      </c>
      <c r="AA1390" s="60"/>
      <c r="AB1390" s="48"/>
      <c r="AC1390" s="48"/>
      <c r="AD1390" s="48"/>
      <c r="AE1390" s="48"/>
      <c r="AF1390" s="48"/>
    </row>
    <row r="1391" spans="1:32" s="36" customFormat="1" ht="14.4" x14ac:dyDescent="0.3">
      <c r="A1391" s="32" t="s">
        <v>95</v>
      </c>
      <c r="B1391" s="32" t="s">
        <v>95</v>
      </c>
      <c r="C1391" s="32" t="s">
        <v>95</v>
      </c>
      <c r="D1391" s="32" t="s">
        <v>95</v>
      </c>
      <c r="E1391" s="32" t="s">
        <v>95</v>
      </c>
      <c r="F1391" s="32" t="s">
        <v>95</v>
      </c>
      <c r="G1391" s="32" t="s">
        <v>95</v>
      </c>
      <c r="H1391" s="32" t="s">
        <v>95</v>
      </c>
      <c r="I1391" s="32" t="s">
        <v>95</v>
      </c>
      <c r="J1391" s="32" t="s">
        <v>95</v>
      </c>
      <c r="K1391" s="32" t="s">
        <v>95</v>
      </c>
      <c r="L1391" s="32" t="s">
        <v>95</v>
      </c>
      <c r="M1391" s="48">
        <v>294</v>
      </c>
      <c r="N1391" s="48">
        <v>1</v>
      </c>
      <c r="O1391" s="48" t="s">
        <v>251</v>
      </c>
      <c r="P1391" s="58">
        <v>2007</v>
      </c>
      <c r="Q1391" s="59">
        <v>2008</v>
      </c>
      <c r="R1391" s="55">
        <v>1077</v>
      </c>
      <c r="S1391" s="59">
        <v>7</v>
      </c>
      <c r="T1391" s="59">
        <v>1</v>
      </c>
      <c r="U1391" s="48">
        <f t="shared" si="56"/>
        <v>0</v>
      </c>
      <c r="V1391" s="50">
        <f t="shared" si="57"/>
        <v>10</v>
      </c>
      <c r="W1391" s="42">
        <v>453</v>
      </c>
      <c r="X1391" s="42">
        <v>310</v>
      </c>
      <c r="Y1391" s="51">
        <v>0</v>
      </c>
      <c r="Z1391" s="32" t="s">
        <v>95</v>
      </c>
      <c r="AA1391" s="60"/>
      <c r="AB1391" s="48"/>
      <c r="AC1391" s="48"/>
      <c r="AD1391" s="48"/>
      <c r="AE1391" s="48"/>
      <c r="AF1391" s="48"/>
    </row>
    <row r="1392" spans="1:32" s="36" customFormat="1" ht="14.4" x14ac:dyDescent="0.3">
      <c r="A1392" s="32" t="s">
        <v>95</v>
      </c>
      <c r="B1392" s="32" t="s">
        <v>95</v>
      </c>
      <c r="C1392" s="32" t="s">
        <v>95</v>
      </c>
      <c r="D1392" s="32" t="s">
        <v>95</v>
      </c>
      <c r="E1392" s="32" t="s">
        <v>95</v>
      </c>
      <c r="F1392" s="32" t="s">
        <v>95</v>
      </c>
      <c r="G1392" s="32" t="s">
        <v>95</v>
      </c>
      <c r="H1392" s="32" t="s">
        <v>95</v>
      </c>
      <c r="I1392" s="32" t="s">
        <v>95</v>
      </c>
      <c r="J1392" s="32" t="s">
        <v>95</v>
      </c>
      <c r="K1392" s="32" t="s">
        <v>95</v>
      </c>
      <c r="L1392" s="32" t="s">
        <v>95</v>
      </c>
      <c r="M1392" s="48">
        <v>299</v>
      </c>
      <c r="N1392" s="48">
        <v>1</v>
      </c>
      <c r="O1392" s="48" t="s">
        <v>377</v>
      </c>
      <c r="P1392" s="58">
        <v>2007</v>
      </c>
      <c r="Q1392" s="59">
        <v>2008</v>
      </c>
      <c r="R1392" s="55">
        <v>725.96</v>
      </c>
      <c r="S1392" s="59">
        <v>5</v>
      </c>
      <c r="T1392" s="59">
        <v>1</v>
      </c>
      <c r="U1392" s="48">
        <f t="shared" si="56"/>
        <v>0</v>
      </c>
      <c r="V1392" s="50">
        <f t="shared" si="57"/>
        <v>8</v>
      </c>
      <c r="W1392" s="42">
        <v>531</v>
      </c>
      <c r="X1392" s="42">
        <v>356</v>
      </c>
      <c r="Y1392" s="51">
        <v>0</v>
      </c>
      <c r="Z1392" s="32" t="s">
        <v>95</v>
      </c>
      <c r="AA1392" s="60"/>
      <c r="AB1392" s="48"/>
      <c r="AC1392" s="48"/>
      <c r="AD1392" s="48"/>
      <c r="AE1392" s="48"/>
      <c r="AF1392" s="48"/>
    </row>
    <row r="1393" spans="1:32" s="36" customFormat="1" ht="14.4" x14ac:dyDescent="0.3">
      <c r="A1393" s="32" t="s">
        <v>95</v>
      </c>
      <c r="B1393" s="32" t="s">
        <v>95</v>
      </c>
      <c r="C1393" s="32" t="s">
        <v>95</v>
      </c>
      <c r="D1393" s="32" t="s">
        <v>95</v>
      </c>
      <c r="E1393" s="32" t="s">
        <v>95</v>
      </c>
      <c r="F1393" s="32" t="s">
        <v>95</v>
      </c>
      <c r="G1393" s="32" t="s">
        <v>95</v>
      </c>
      <c r="H1393" s="32" t="s">
        <v>95</v>
      </c>
      <c r="I1393" s="32" t="s">
        <v>95</v>
      </c>
      <c r="J1393" s="32" t="s">
        <v>95</v>
      </c>
      <c r="K1393" s="32" t="s">
        <v>95</v>
      </c>
      <c r="L1393" s="32" t="s">
        <v>95</v>
      </c>
      <c r="M1393" s="48">
        <v>314</v>
      </c>
      <c r="N1393" s="48">
        <v>1</v>
      </c>
      <c r="O1393" s="48" t="s">
        <v>276</v>
      </c>
      <c r="P1393" s="58">
        <v>2007</v>
      </c>
      <c r="Q1393" s="59">
        <v>2008</v>
      </c>
      <c r="R1393" s="55">
        <v>475</v>
      </c>
      <c r="S1393" s="59">
        <v>6</v>
      </c>
      <c r="T1393" s="59">
        <v>1</v>
      </c>
      <c r="U1393" s="48">
        <f t="shared" si="56"/>
        <v>0</v>
      </c>
      <c r="V1393" s="50">
        <f t="shared" si="57"/>
        <v>5</v>
      </c>
      <c r="W1393" s="42">
        <v>407</v>
      </c>
      <c r="X1393" s="42">
        <v>374</v>
      </c>
      <c r="Y1393" s="51">
        <v>0</v>
      </c>
      <c r="Z1393" s="32" t="s">
        <v>95</v>
      </c>
      <c r="AA1393" s="60"/>
      <c r="AB1393" s="48"/>
      <c r="AC1393" s="48"/>
      <c r="AD1393" s="48"/>
      <c r="AE1393" s="48"/>
      <c r="AF1393" s="48"/>
    </row>
    <row r="1394" spans="1:32" s="36" customFormat="1" ht="14.4" x14ac:dyDescent="0.3">
      <c r="A1394" s="32" t="s">
        <v>95</v>
      </c>
      <c r="B1394" s="32" t="s">
        <v>95</v>
      </c>
      <c r="C1394" s="32" t="s">
        <v>95</v>
      </c>
      <c r="D1394" s="32" t="s">
        <v>95</v>
      </c>
      <c r="E1394" s="32" t="s">
        <v>95</v>
      </c>
      <c r="F1394" s="32" t="s">
        <v>95</v>
      </c>
      <c r="G1394" s="32" t="s">
        <v>95</v>
      </c>
      <c r="H1394" s="32" t="s">
        <v>95</v>
      </c>
      <c r="I1394" s="32" t="s">
        <v>95</v>
      </c>
      <c r="J1394" s="32" t="s">
        <v>95</v>
      </c>
      <c r="K1394" s="32" t="s">
        <v>95</v>
      </c>
      <c r="L1394" s="32" t="s">
        <v>95</v>
      </c>
      <c r="M1394" s="48">
        <v>318</v>
      </c>
      <c r="N1394" s="48">
        <v>1</v>
      </c>
      <c r="O1394" s="48" t="s">
        <v>660</v>
      </c>
      <c r="P1394" s="58">
        <v>2007</v>
      </c>
      <c r="Q1394" s="50">
        <v>2008</v>
      </c>
      <c r="R1394" s="49">
        <v>295</v>
      </c>
      <c r="S1394" s="50">
        <v>10</v>
      </c>
      <c r="T1394" s="59">
        <v>0</v>
      </c>
      <c r="U1394" s="48">
        <f t="shared" si="56"/>
        <v>0</v>
      </c>
      <c r="V1394" s="50">
        <f t="shared" si="57"/>
        <v>3</v>
      </c>
      <c r="W1394" s="42">
        <v>2261</v>
      </c>
      <c r="X1394" s="42">
        <v>4012</v>
      </c>
      <c r="Y1394" s="51">
        <v>0</v>
      </c>
      <c r="Z1394" s="32" t="s">
        <v>95</v>
      </c>
      <c r="AA1394" s="60"/>
      <c r="AB1394" s="48"/>
      <c r="AC1394" s="48"/>
      <c r="AD1394" s="48"/>
      <c r="AE1394" s="48"/>
      <c r="AF1394" s="48"/>
    </row>
    <row r="1395" spans="1:32" s="36" customFormat="1" ht="14.4" x14ac:dyDescent="0.3">
      <c r="A1395" s="32" t="s">
        <v>95</v>
      </c>
      <c r="B1395" s="32" t="s">
        <v>95</v>
      </c>
      <c r="C1395" s="32" t="s">
        <v>95</v>
      </c>
      <c r="D1395" s="32" t="s">
        <v>95</v>
      </c>
      <c r="E1395" s="32" t="s">
        <v>95</v>
      </c>
      <c r="F1395" s="32" t="s">
        <v>95</v>
      </c>
      <c r="G1395" s="32" t="s">
        <v>95</v>
      </c>
      <c r="H1395" s="32" t="s">
        <v>95</v>
      </c>
      <c r="I1395" s="32" t="s">
        <v>95</v>
      </c>
      <c r="J1395" s="32" t="s">
        <v>95</v>
      </c>
      <c r="K1395" s="32" t="s">
        <v>95</v>
      </c>
      <c r="L1395" s="32" t="s">
        <v>95</v>
      </c>
      <c r="M1395" s="48">
        <v>381</v>
      </c>
      <c r="N1395" s="48">
        <v>1</v>
      </c>
      <c r="O1395" s="48" t="s">
        <v>324</v>
      </c>
      <c r="P1395" s="58">
        <v>2007</v>
      </c>
      <c r="Q1395" s="50">
        <v>2008</v>
      </c>
      <c r="R1395" s="49">
        <v>600</v>
      </c>
      <c r="S1395" s="50">
        <v>8</v>
      </c>
      <c r="T1395" s="59">
        <v>0</v>
      </c>
      <c r="U1395" s="48">
        <f t="shared" si="56"/>
        <v>0</v>
      </c>
      <c r="V1395" s="50">
        <f t="shared" si="57"/>
        <v>7</v>
      </c>
      <c r="W1395" s="42">
        <v>1839</v>
      </c>
      <c r="X1395" s="42">
        <v>2914</v>
      </c>
      <c r="Y1395" s="51">
        <v>0</v>
      </c>
      <c r="Z1395" s="49" t="s">
        <v>821</v>
      </c>
      <c r="AA1395" s="60"/>
      <c r="AB1395" s="48"/>
      <c r="AC1395" s="48"/>
      <c r="AD1395" s="48"/>
      <c r="AE1395" s="48"/>
      <c r="AF1395" s="48"/>
    </row>
    <row r="1396" spans="1:32" s="36" customFormat="1" ht="14.4" x14ac:dyDescent="0.3">
      <c r="A1396" s="32" t="s">
        <v>95</v>
      </c>
      <c r="B1396" s="32" t="s">
        <v>95</v>
      </c>
      <c r="C1396" s="32" t="s">
        <v>95</v>
      </c>
      <c r="D1396" s="32" t="s">
        <v>95</v>
      </c>
      <c r="E1396" s="32" t="s">
        <v>95</v>
      </c>
      <c r="F1396" s="32" t="s">
        <v>95</v>
      </c>
      <c r="G1396" s="32" t="s">
        <v>95</v>
      </c>
      <c r="H1396" s="32" t="s">
        <v>95</v>
      </c>
      <c r="I1396" s="32" t="s">
        <v>95</v>
      </c>
      <c r="J1396" s="32" t="s">
        <v>95</v>
      </c>
      <c r="K1396" s="32" t="s">
        <v>95</v>
      </c>
      <c r="L1396" s="32" t="s">
        <v>95</v>
      </c>
      <c r="M1396" s="48">
        <v>390</v>
      </c>
      <c r="N1396" s="48">
        <v>1</v>
      </c>
      <c r="O1396" s="48" t="s">
        <v>557</v>
      </c>
      <c r="P1396" s="58">
        <v>2007</v>
      </c>
      <c r="Q1396" s="50">
        <v>2008</v>
      </c>
      <c r="R1396" s="49">
        <v>573.70000000000005</v>
      </c>
      <c r="S1396" s="50">
        <v>10</v>
      </c>
      <c r="T1396" s="59">
        <v>1</v>
      </c>
      <c r="U1396" s="48">
        <f t="shared" si="56"/>
        <v>0</v>
      </c>
      <c r="V1396" s="50">
        <f t="shared" si="57"/>
        <v>6</v>
      </c>
      <c r="W1396" s="42">
        <v>810</v>
      </c>
      <c r="X1396" s="42">
        <v>475</v>
      </c>
      <c r="Y1396" s="51">
        <v>0</v>
      </c>
      <c r="Z1396" s="32" t="s">
        <v>95</v>
      </c>
      <c r="AA1396" s="60"/>
      <c r="AB1396" s="48"/>
      <c r="AC1396" s="48"/>
      <c r="AD1396" s="48"/>
      <c r="AE1396" s="48"/>
      <c r="AF1396" s="48"/>
    </row>
    <row r="1397" spans="1:32" s="36" customFormat="1" ht="14.4" x14ac:dyDescent="0.3">
      <c r="A1397" s="32" t="s">
        <v>95</v>
      </c>
      <c r="B1397" s="32" t="s">
        <v>95</v>
      </c>
      <c r="C1397" s="32" t="s">
        <v>95</v>
      </c>
      <c r="D1397" s="32" t="s">
        <v>95</v>
      </c>
      <c r="E1397" s="32" t="s">
        <v>95</v>
      </c>
      <c r="F1397" s="32" t="s">
        <v>95</v>
      </c>
      <c r="G1397" s="32" t="s">
        <v>95</v>
      </c>
      <c r="H1397" s="32" t="s">
        <v>95</v>
      </c>
      <c r="I1397" s="32" t="s">
        <v>95</v>
      </c>
      <c r="J1397" s="32" t="s">
        <v>95</v>
      </c>
      <c r="K1397" s="32" t="s">
        <v>95</v>
      </c>
      <c r="L1397" s="32" t="s">
        <v>95</v>
      </c>
      <c r="M1397" s="48">
        <v>394</v>
      </c>
      <c r="N1397" s="48">
        <v>1</v>
      </c>
      <c r="O1397" s="48" t="s">
        <v>661</v>
      </c>
      <c r="P1397" s="58">
        <v>2007</v>
      </c>
      <c r="Q1397" s="50">
        <v>2008</v>
      </c>
      <c r="R1397" s="49">
        <v>450</v>
      </c>
      <c r="S1397" s="50">
        <v>8</v>
      </c>
      <c r="T1397" s="59">
        <v>0</v>
      </c>
      <c r="U1397" s="48">
        <f t="shared" si="56"/>
        <v>0</v>
      </c>
      <c r="V1397" s="50">
        <f t="shared" si="57"/>
        <v>5</v>
      </c>
      <c r="W1397" s="42">
        <v>833</v>
      </c>
      <c r="X1397" s="42">
        <v>1233</v>
      </c>
      <c r="Y1397" s="51">
        <v>0</v>
      </c>
      <c r="Z1397" s="32" t="s">
        <v>95</v>
      </c>
      <c r="AA1397" s="60"/>
      <c r="AB1397" s="48"/>
      <c r="AC1397" s="48"/>
      <c r="AD1397" s="48"/>
      <c r="AE1397" s="48"/>
      <c r="AF1397" s="48"/>
    </row>
    <row r="1398" spans="1:32" s="36" customFormat="1" ht="14.4" x14ac:dyDescent="0.3">
      <c r="A1398" s="32" t="s">
        <v>95</v>
      </c>
      <c r="B1398" s="32" t="s">
        <v>95</v>
      </c>
      <c r="C1398" s="32" t="s">
        <v>95</v>
      </c>
      <c r="D1398" s="32" t="s">
        <v>95</v>
      </c>
      <c r="E1398" s="32" t="s">
        <v>95</v>
      </c>
      <c r="F1398" s="32" t="s">
        <v>95</v>
      </c>
      <c r="G1398" s="32" t="s">
        <v>95</v>
      </c>
      <c r="H1398" s="32" t="s">
        <v>95</v>
      </c>
      <c r="I1398" s="32" t="s">
        <v>95</v>
      </c>
      <c r="J1398" s="32" t="s">
        <v>95</v>
      </c>
      <c r="K1398" s="32" t="s">
        <v>95</v>
      </c>
      <c r="L1398" s="32" t="s">
        <v>95</v>
      </c>
      <c r="M1398" s="48">
        <v>394</v>
      </c>
      <c r="N1398" s="48">
        <v>1</v>
      </c>
      <c r="O1398" s="48" t="s">
        <v>661</v>
      </c>
      <c r="P1398" s="58">
        <v>2007</v>
      </c>
      <c r="Q1398" s="50">
        <v>2008</v>
      </c>
      <c r="R1398" s="49">
        <v>330</v>
      </c>
      <c r="S1398" s="50">
        <v>8</v>
      </c>
      <c r="T1398" s="59">
        <v>0</v>
      </c>
      <c r="U1398" s="48">
        <f t="shared" si="56"/>
        <v>0</v>
      </c>
      <c r="V1398" s="50">
        <f t="shared" si="57"/>
        <v>4</v>
      </c>
      <c r="W1398" s="42">
        <v>779</v>
      </c>
      <c r="X1398" s="42">
        <v>976</v>
      </c>
      <c r="Y1398" s="51">
        <v>0</v>
      </c>
      <c r="Z1398" s="49" t="s">
        <v>821</v>
      </c>
      <c r="AA1398" s="60"/>
      <c r="AB1398" s="48"/>
      <c r="AC1398" s="48"/>
      <c r="AD1398" s="48"/>
      <c r="AE1398" s="48"/>
      <c r="AF1398" s="48"/>
    </row>
    <row r="1399" spans="1:32" s="36" customFormat="1" ht="14.4" x14ac:dyDescent="0.3">
      <c r="A1399" s="32" t="s">
        <v>95</v>
      </c>
      <c r="B1399" s="32" t="s">
        <v>95</v>
      </c>
      <c r="C1399" s="32" t="s">
        <v>95</v>
      </c>
      <c r="D1399" s="32" t="s">
        <v>95</v>
      </c>
      <c r="E1399" s="32" t="s">
        <v>95</v>
      </c>
      <c r="F1399" s="32" t="s">
        <v>95</v>
      </c>
      <c r="G1399" s="32" t="s">
        <v>95</v>
      </c>
      <c r="H1399" s="32" t="s">
        <v>95</v>
      </c>
      <c r="I1399" s="32" t="s">
        <v>95</v>
      </c>
      <c r="J1399" s="32" t="s">
        <v>95</v>
      </c>
      <c r="K1399" s="32" t="s">
        <v>95</v>
      </c>
      <c r="L1399" s="32" t="s">
        <v>95</v>
      </c>
      <c r="M1399" s="48">
        <v>411</v>
      </c>
      <c r="N1399" s="48">
        <v>1</v>
      </c>
      <c r="O1399" s="48" t="s">
        <v>380</v>
      </c>
      <c r="P1399" s="58">
        <v>2007</v>
      </c>
      <c r="Q1399" s="50">
        <v>2008</v>
      </c>
      <c r="R1399" s="49">
        <v>648.97</v>
      </c>
      <c r="S1399" s="50">
        <v>10</v>
      </c>
      <c r="T1399" s="59">
        <v>1</v>
      </c>
      <c r="U1399" s="48">
        <f t="shared" si="56"/>
        <v>0</v>
      </c>
      <c r="V1399" s="50">
        <f t="shared" si="57"/>
        <v>7</v>
      </c>
      <c r="W1399" s="42">
        <v>186</v>
      </c>
      <c r="X1399" s="42">
        <v>65</v>
      </c>
      <c r="Y1399" s="51">
        <v>0</v>
      </c>
      <c r="Z1399" s="49" t="s">
        <v>821</v>
      </c>
      <c r="AA1399" s="60"/>
      <c r="AB1399" s="48"/>
      <c r="AC1399" s="48"/>
      <c r="AD1399" s="48"/>
      <c r="AE1399" s="48"/>
      <c r="AF1399" s="48"/>
    </row>
    <row r="1400" spans="1:32" s="36" customFormat="1" ht="14.4" x14ac:dyDescent="0.3">
      <c r="A1400" s="32" t="s">
        <v>95</v>
      </c>
      <c r="B1400" s="32" t="s">
        <v>95</v>
      </c>
      <c r="C1400" s="32" t="s">
        <v>95</v>
      </c>
      <c r="D1400" s="32" t="s">
        <v>95</v>
      </c>
      <c r="E1400" s="32" t="s">
        <v>95</v>
      </c>
      <c r="F1400" s="32" t="s">
        <v>95</v>
      </c>
      <c r="G1400" s="32" t="s">
        <v>95</v>
      </c>
      <c r="H1400" s="32" t="s">
        <v>95</v>
      </c>
      <c r="I1400" s="32" t="s">
        <v>95</v>
      </c>
      <c r="J1400" s="32" t="s">
        <v>95</v>
      </c>
      <c r="K1400" s="32" t="s">
        <v>95</v>
      </c>
      <c r="L1400" s="32" t="s">
        <v>95</v>
      </c>
      <c r="M1400" s="48">
        <v>411</v>
      </c>
      <c r="N1400" s="48">
        <v>1</v>
      </c>
      <c r="O1400" s="48" t="s">
        <v>380</v>
      </c>
      <c r="P1400" s="58">
        <v>2007</v>
      </c>
      <c r="Q1400" s="50">
        <v>2008</v>
      </c>
      <c r="R1400" s="49">
        <v>276.2</v>
      </c>
      <c r="S1400" s="50">
        <v>10</v>
      </c>
      <c r="T1400" s="59">
        <v>1</v>
      </c>
      <c r="U1400" s="48">
        <f t="shared" si="56"/>
        <v>0</v>
      </c>
      <c r="V1400" s="50">
        <f t="shared" si="57"/>
        <v>3</v>
      </c>
      <c r="W1400" s="42">
        <v>172</v>
      </c>
      <c r="X1400" s="42">
        <v>77</v>
      </c>
      <c r="Y1400" s="51">
        <v>0</v>
      </c>
      <c r="Z1400" s="32" t="s">
        <v>95</v>
      </c>
      <c r="AA1400" s="60"/>
      <c r="AB1400" s="48"/>
      <c r="AC1400" s="48"/>
      <c r="AD1400" s="48"/>
      <c r="AE1400" s="48"/>
      <c r="AF1400" s="48"/>
    </row>
    <row r="1401" spans="1:32" s="36" customFormat="1" ht="14.4" x14ac:dyDescent="0.3">
      <c r="A1401" s="32" t="s">
        <v>95</v>
      </c>
      <c r="B1401" s="32" t="s">
        <v>95</v>
      </c>
      <c r="C1401" s="32" t="s">
        <v>95</v>
      </c>
      <c r="D1401" s="32" t="s">
        <v>95</v>
      </c>
      <c r="E1401" s="32" t="s">
        <v>95</v>
      </c>
      <c r="F1401" s="32" t="s">
        <v>95</v>
      </c>
      <c r="G1401" s="32" t="s">
        <v>95</v>
      </c>
      <c r="H1401" s="32" t="s">
        <v>95</v>
      </c>
      <c r="I1401" s="32" t="s">
        <v>95</v>
      </c>
      <c r="J1401" s="32" t="s">
        <v>95</v>
      </c>
      <c r="K1401" s="32" t="s">
        <v>95</v>
      </c>
      <c r="L1401" s="32" t="s">
        <v>95</v>
      </c>
      <c r="M1401" s="48">
        <v>413</v>
      </c>
      <c r="N1401" s="48">
        <v>1</v>
      </c>
      <c r="O1401" s="48" t="s">
        <v>253</v>
      </c>
      <c r="P1401" s="58">
        <v>2007</v>
      </c>
      <c r="Q1401" s="50">
        <v>2008</v>
      </c>
      <c r="R1401" s="49">
        <v>300</v>
      </c>
      <c r="S1401" s="50">
        <v>5</v>
      </c>
      <c r="T1401" s="59">
        <v>1</v>
      </c>
      <c r="U1401" s="48">
        <f t="shared" si="56"/>
        <v>0</v>
      </c>
      <c r="V1401" s="50">
        <f t="shared" si="57"/>
        <v>4</v>
      </c>
      <c r="W1401" s="42">
        <v>1947</v>
      </c>
      <c r="X1401" s="42">
        <v>1369</v>
      </c>
      <c r="Y1401" s="51">
        <v>0</v>
      </c>
      <c r="Z1401" s="32" t="s">
        <v>95</v>
      </c>
      <c r="AA1401" s="60"/>
      <c r="AB1401" s="48"/>
      <c r="AC1401" s="48"/>
      <c r="AD1401" s="48"/>
      <c r="AE1401" s="48"/>
      <c r="AF1401" s="48"/>
    </row>
    <row r="1402" spans="1:32" s="36" customFormat="1" ht="14.4" x14ac:dyDescent="0.3">
      <c r="A1402" s="32" t="s">
        <v>95</v>
      </c>
      <c r="B1402" s="32" t="s">
        <v>95</v>
      </c>
      <c r="C1402" s="32" t="s">
        <v>95</v>
      </c>
      <c r="D1402" s="32" t="s">
        <v>95</v>
      </c>
      <c r="E1402" s="32" t="s">
        <v>95</v>
      </c>
      <c r="F1402" s="32" t="s">
        <v>95</v>
      </c>
      <c r="G1402" s="32" t="s">
        <v>95</v>
      </c>
      <c r="H1402" s="32" t="s">
        <v>95</v>
      </c>
      <c r="I1402" s="32" t="s">
        <v>95</v>
      </c>
      <c r="J1402" s="32" t="s">
        <v>95</v>
      </c>
      <c r="K1402" s="32" t="s">
        <v>95</v>
      </c>
      <c r="L1402" s="32" t="s">
        <v>95</v>
      </c>
      <c r="M1402" s="48">
        <v>413</v>
      </c>
      <c r="N1402" s="48">
        <v>1</v>
      </c>
      <c r="O1402" s="48" t="s">
        <v>253</v>
      </c>
      <c r="P1402" s="58">
        <v>2007</v>
      </c>
      <c r="Q1402" s="50">
        <v>2008</v>
      </c>
      <c r="R1402" s="49">
        <v>175</v>
      </c>
      <c r="S1402" s="50">
        <v>5</v>
      </c>
      <c r="T1402" s="59">
        <v>1</v>
      </c>
      <c r="U1402" s="48">
        <f t="shared" si="56"/>
        <v>0</v>
      </c>
      <c r="V1402" s="50">
        <f t="shared" si="57"/>
        <v>2</v>
      </c>
      <c r="W1402" s="42">
        <v>1706</v>
      </c>
      <c r="X1402" s="42">
        <v>1595</v>
      </c>
      <c r="Y1402" s="51">
        <v>0</v>
      </c>
      <c r="Z1402" s="32" t="s">
        <v>95</v>
      </c>
      <c r="AA1402" s="60"/>
      <c r="AB1402" s="48"/>
      <c r="AC1402" s="48"/>
      <c r="AD1402" s="48"/>
      <c r="AE1402" s="48"/>
      <c r="AF1402" s="48"/>
    </row>
    <row r="1403" spans="1:32" s="36" customFormat="1" ht="14.4" x14ac:dyDescent="0.3">
      <c r="A1403" s="32" t="s">
        <v>95</v>
      </c>
      <c r="B1403" s="32" t="s">
        <v>95</v>
      </c>
      <c r="C1403" s="32" t="s">
        <v>95</v>
      </c>
      <c r="D1403" s="32" t="s">
        <v>95</v>
      </c>
      <c r="E1403" s="32" t="s">
        <v>95</v>
      </c>
      <c r="F1403" s="32" t="s">
        <v>95</v>
      </c>
      <c r="G1403" s="32" t="s">
        <v>95</v>
      </c>
      <c r="H1403" s="32" t="s">
        <v>95</v>
      </c>
      <c r="I1403" s="32" t="s">
        <v>95</v>
      </c>
      <c r="J1403" s="32" t="s">
        <v>95</v>
      </c>
      <c r="K1403" s="32" t="s">
        <v>95</v>
      </c>
      <c r="L1403" s="32" t="s">
        <v>95</v>
      </c>
      <c r="M1403" s="48">
        <v>417</v>
      </c>
      <c r="N1403" s="48">
        <v>1</v>
      </c>
      <c r="O1403" s="48" t="s">
        <v>226</v>
      </c>
      <c r="P1403" s="58">
        <v>2007</v>
      </c>
      <c r="Q1403" s="50">
        <v>2008</v>
      </c>
      <c r="R1403" s="49">
        <v>275</v>
      </c>
      <c r="S1403" s="50">
        <v>5</v>
      </c>
      <c r="T1403" s="59">
        <v>1</v>
      </c>
      <c r="U1403" s="48">
        <f t="shared" si="56"/>
        <v>0</v>
      </c>
      <c r="V1403" s="50">
        <f t="shared" si="57"/>
        <v>3</v>
      </c>
      <c r="W1403" s="42">
        <v>476</v>
      </c>
      <c r="X1403" s="42">
        <v>364</v>
      </c>
      <c r="Y1403" s="51">
        <v>0</v>
      </c>
      <c r="Z1403" s="32" t="s">
        <v>95</v>
      </c>
      <c r="AA1403" s="60"/>
      <c r="AB1403" s="48"/>
      <c r="AC1403" s="48"/>
      <c r="AD1403" s="48"/>
      <c r="AE1403" s="48"/>
      <c r="AF1403" s="48"/>
    </row>
    <row r="1404" spans="1:32" s="36" customFormat="1" ht="14.4" x14ac:dyDescent="0.3">
      <c r="A1404" s="32" t="s">
        <v>95</v>
      </c>
      <c r="B1404" s="32" t="s">
        <v>95</v>
      </c>
      <c r="C1404" s="32" t="s">
        <v>95</v>
      </c>
      <c r="D1404" s="32" t="s">
        <v>95</v>
      </c>
      <c r="E1404" s="32" t="s">
        <v>95</v>
      </c>
      <c r="F1404" s="32" t="s">
        <v>95</v>
      </c>
      <c r="G1404" s="32" t="s">
        <v>95</v>
      </c>
      <c r="H1404" s="32" t="s">
        <v>95</v>
      </c>
      <c r="I1404" s="32" t="s">
        <v>95</v>
      </c>
      <c r="J1404" s="32" t="s">
        <v>95</v>
      </c>
      <c r="K1404" s="32" t="s">
        <v>95</v>
      </c>
      <c r="L1404" s="32" t="s">
        <v>95</v>
      </c>
      <c r="M1404" s="48">
        <v>458</v>
      </c>
      <c r="N1404" s="48">
        <v>1</v>
      </c>
      <c r="O1404" s="48" t="s">
        <v>520</v>
      </c>
      <c r="P1404" s="58">
        <v>2007</v>
      </c>
      <c r="Q1404" s="59">
        <v>2008</v>
      </c>
      <c r="R1404" s="55">
        <v>702.34</v>
      </c>
      <c r="S1404" s="59">
        <v>10</v>
      </c>
      <c r="T1404" s="59">
        <v>1</v>
      </c>
      <c r="U1404" s="48">
        <f t="shared" si="56"/>
        <v>0</v>
      </c>
      <c r="V1404" s="50">
        <f t="shared" si="57"/>
        <v>8</v>
      </c>
      <c r="W1404" s="42">
        <v>445</v>
      </c>
      <c r="X1404" s="42">
        <v>141</v>
      </c>
      <c r="Y1404" s="51">
        <v>0</v>
      </c>
      <c r="Z1404" s="32" t="s">
        <v>95</v>
      </c>
      <c r="AA1404" s="60"/>
      <c r="AB1404" s="48"/>
      <c r="AC1404" s="48"/>
      <c r="AD1404" s="48"/>
      <c r="AE1404" s="48"/>
      <c r="AF1404" s="48"/>
    </row>
    <row r="1405" spans="1:32" s="36" customFormat="1" ht="14.4" x14ac:dyDescent="0.3">
      <c r="A1405" s="32" t="s">
        <v>95</v>
      </c>
      <c r="B1405" s="32" t="s">
        <v>95</v>
      </c>
      <c r="C1405" s="32" t="s">
        <v>95</v>
      </c>
      <c r="D1405" s="32" t="s">
        <v>95</v>
      </c>
      <c r="E1405" s="32" t="s">
        <v>95</v>
      </c>
      <c r="F1405" s="32" t="s">
        <v>95</v>
      </c>
      <c r="G1405" s="32" t="s">
        <v>95</v>
      </c>
      <c r="H1405" s="32" t="s">
        <v>95</v>
      </c>
      <c r="I1405" s="32" t="s">
        <v>95</v>
      </c>
      <c r="J1405" s="32" t="s">
        <v>95</v>
      </c>
      <c r="K1405" s="32" t="s">
        <v>95</v>
      </c>
      <c r="L1405" s="32" t="s">
        <v>95</v>
      </c>
      <c r="M1405" s="48">
        <v>466</v>
      </c>
      <c r="N1405" s="48">
        <v>1</v>
      </c>
      <c r="O1405" s="48" t="s">
        <v>383</v>
      </c>
      <c r="P1405" s="58">
        <v>2007</v>
      </c>
      <c r="Q1405" s="59">
        <v>2008</v>
      </c>
      <c r="R1405" s="55">
        <v>429.25</v>
      </c>
      <c r="S1405" s="59">
        <v>7</v>
      </c>
      <c r="T1405" s="59">
        <v>1</v>
      </c>
      <c r="U1405" s="48">
        <f t="shared" si="56"/>
        <v>0</v>
      </c>
      <c r="V1405" s="50">
        <f t="shared" si="57"/>
        <v>5</v>
      </c>
      <c r="W1405" s="42">
        <v>1894</v>
      </c>
      <c r="X1405" s="42">
        <v>1493</v>
      </c>
      <c r="Y1405" s="51">
        <v>0</v>
      </c>
      <c r="Z1405" s="32" t="s">
        <v>95</v>
      </c>
      <c r="AA1405" s="60"/>
      <c r="AB1405" s="48"/>
      <c r="AC1405" s="48"/>
      <c r="AD1405" s="48"/>
      <c r="AE1405" s="48"/>
      <c r="AF1405" s="48"/>
    </row>
    <row r="1406" spans="1:32" s="36" customFormat="1" ht="14.4" x14ac:dyDescent="0.3">
      <c r="A1406" s="32" t="s">
        <v>95</v>
      </c>
      <c r="B1406" s="32" t="s">
        <v>95</v>
      </c>
      <c r="C1406" s="32" t="s">
        <v>95</v>
      </c>
      <c r="D1406" s="32" t="s">
        <v>95</v>
      </c>
      <c r="E1406" s="32" t="s">
        <v>95</v>
      </c>
      <c r="F1406" s="32" t="s">
        <v>95</v>
      </c>
      <c r="G1406" s="32" t="s">
        <v>95</v>
      </c>
      <c r="H1406" s="32" t="s">
        <v>95</v>
      </c>
      <c r="I1406" s="32" t="s">
        <v>95</v>
      </c>
      <c r="J1406" s="32" t="s">
        <v>95</v>
      </c>
      <c r="K1406" s="32" t="s">
        <v>95</v>
      </c>
      <c r="L1406" s="32" t="s">
        <v>95</v>
      </c>
      <c r="M1406" s="48">
        <v>477</v>
      </c>
      <c r="N1406" s="48">
        <v>1</v>
      </c>
      <c r="O1406" s="48" t="s">
        <v>424</v>
      </c>
      <c r="P1406" s="58">
        <v>2007</v>
      </c>
      <c r="Q1406" s="50">
        <v>2008</v>
      </c>
      <c r="R1406" s="49">
        <v>147</v>
      </c>
      <c r="S1406" s="50">
        <v>6</v>
      </c>
      <c r="T1406" s="59">
        <v>0</v>
      </c>
      <c r="U1406" s="48">
        <f t="shared" si="56"/>
        <v>0</v>
      </c>
      <c r="V1406" s="50">
        <f t="shared" si="57"/>
        <v>2</v>
      </c>
      <c r="W1406" s="42">
        <v>1576</v>
      </c>
      <c r="X1406" s="42">
        <v>2727</v>
      </c>
      <c r="Y1406" s="51">
        <v>0</v>
      </c>
      <c r="Z1406" s="49" t="s">
        <v>821</v>
      </c>
      <c r="AA1406" s="60"/>
      <c r="AB1406" s="48"/>
      <c r="AC1406" s="48"/>
      <c r="AD1406" s="48"/>
      <c r="AE1406" s="48"/>
      <c r="AF1406" s="48"/>
    </row>
    <row r="1407" spans="1:32" s="36" customFormat="1" ht="14.4" x14ac:dyDescent="0.3">
      <c r="A1407" s="32" t="s">
        <v>95</v>
      </c>
      <c r="B1407" s="32" t="s">
        <v>95</v>
      </c>
      <c r="C1407" s="32" t="s">
        <v>95</v>
      </c>
      <c r="D1407" s="32" t="s">
        <v>95</v>
      </c>
      <c r="E1407" s="32" t="s">
        <v>95</v>
      </c>
      <c r="F1407" s="32" t="s">
        <v>95</v>
      </c>
      <c r="G1407" s="32" t="s">
        <v>95</v>
      </c>
      <c r="H1407" s="32" t="s">
        <v>95</v>
      </c>
      <c r="I1407" s="32" t="s">
        <v>95</v>
      </c>
      <c r="J1407" s="32" t="s">
        <v>95</v>
      </c>
      <c r="K1407" s="32" t="s">
        <v>95</v>
      </c>
      <c r="L1407" s="32" t="s">
        <v>95</v>
      </c>
      <c r="M1407" s="48">
        <v>480</v>
      </c>
      <c r="N1407" s="48">
        <v>1</v>
      </c>
      <c r="O1407" s="48" t="s">
        <v>521</v>
      </c>
      <c r="P1407" s="58">
        <v>2007</v>
      </c>
      <c r="Q1407" s="59">
        <v>2008</v>
      </c>
      <c r="R1407" s="55">
        <v>650</v>
      </c>
      <c r="S1407" s="59">
        <v>10</v>
      </c>
      <c r="T1407" s="59">
        <v>1</v>
      </c>
      <c r="U1407" s="48">
        <f t="shared" si="56"/>
        <v>0</v>
      </c>
      <c r="V1407" s="50">
        <f t="shared" si="57"/>
        <v>7</v>
      </c>
      <c r="W1407" s="42">
        <v>844</v>
      </c>
      <c r="X1407" s="42">
        <v>675</v>
      </c>
      <c r="Y1407" s="51">
        <v>0</v>
      </c>
      <c r="Z1407" s="49" t="s">
        <v>821</v>
      </c>
      <c r="AA1407" s="60"/>
      <c r="AB1407" s="48"/>
      <c r="AC1407" s="48"/>
      <c r="AD1407" s="48"/>
      <c r="AE1407" s="48"/>
      <c r="AF1407" s="48"/>
    </row>
    <row r="1408" spans="1:32" s="36" customFormat="1" ht="14.4" x14ac:dyDescent="0.3">
      <c r="A1408" s="32" t="s">
        <v>95</v>
      </c>
      <c r="B1408" s="32" t="s">
        <v>95</v>
      </c>
      <c r="C1408" s="32" t="s">
        <v>95</v>
      </c>
      <c r="D1408" s="32" t="s">
        <v>95</v>
      </c>
      <c r="E1408" s="32" t="s">
        <v>95</v>
      </c>
      <c r="F1408" s="32" t="s">
        <v>95</v>
      </c>
      <c r="G1408" s="32" t="s">
        <v>95</v>
      </c>
      <c r="H1408" s="32" t="s">
        <v>95</v>
      </c>
      <c r="I1408" s="32" t="s">
        <v>95</v>
      </c>
      <c r="J1408" s="32" t="s">
        <v>95</v>
      </c>
      <c r="K1408" s="32" t="s">
        <v>95</v>
      </c>
      <c r="L1408" s="32" t="s">
        <v>95</v>
      </c>
      <c r="M1408" s="48">
        <v>484</v>
      </c>
      <c r="N1408" s="48">
        <v>1</v>
      </c>
      <c r="O1408" s="48" t="s">
        <v>425</v>
      </c>
      <c r="P1408" s="58">
        <v>2007</v>
      </c>
      <c r="Q1408" s="50">
        <v>2008</v>
      </c>
      <c r="R1408" s="49">
        <v>200</v>
      </c>
      <c r="S1408" s="50">
        <v>7</v>
      </c>
      <c r="T1408" s="59">
        <v>1</v>
      </c>
      <c r="U1408" s="48">
        <f t="shared" si="56"/>
        <v>0</v>
      </c>
      <c r="V1408" s="50">
        <f t="shared" si="57"/>
        <v>3</v>
      </c>
      <c r="W1408" s="42">
        <v>521</v>
      </c>
      <c r="X1408" s="42">
        <v>140</v>
      </c>
      <c r="Y1408" s="51">
        <v>0</v>
      </c>
      <c r="Z1408" s="32" t="s">
        <v>95</v>
      </c>
      <c r="AA1408" s="60"/>
      <c r="AB1408" s="48"/>
      <c r="AC1408" s="48"/>
      <c r="AD1408" s="48"/>
      <c r="AE1408" s="48"/>
      <c r="AF1408" s="48"/>
    </row>
    <row r="1409" spans="1:32" s="36" customFormat="1" ht="14.4" x14ac:dyDescent="0.3">
      <c r="A1409" s="32" t="s">
        <v>95</v>
      </c>
      <c r="B1409" s="32" t="s">
        <v>95</v>
      </c>
      <c r="C1409" s="32" t="s">
        <v>95</v>
      </c>
      <c r="D1409" s="32" t="s">
        <v>95</v>
      </c>
      <c r="E1409" s="32" t="s">
        <v>95</v>
      </c>
      <c r="F1409" s="32" t="s">
        <v>95</v>
      </c>
      <c r="G1409" s="32" t="s">
        <v>95</v>
      </c>
      <c r="H1409" s="32" t="s">
        <v>95</v>
      </c>
      <c r="I1409" s="32" t="s">
        <v>95</v>
      </c>
      <c r="J1409" s="32" t="s">
        <v>95</v>
      </c>
      <c r="K1409" s="32" t="s">
        <v>95</v>
      </c>
      <c r="L1409" s="32" t="s">
        <v>95</v>
      </c>
      <c r="M1409" s="48">
        <v>487</v>
      </c>
      <c r="N1409" s="48">
        <v>1</v>
      </c>
      <c r="O1409" s="48" t="s">
        <v>289</v>
      </c>
      <c r="P1409" s="58">
        <v>2007</v>
      </c>
      <c r="Q1409" s="50">
        <v>2008</v>
      </c>
      <c r="R1409" s="49">
        <v>500</v>
      </c>
      <c r="S1409" s="50">
        <v>5</v>
      </c>
      <c r="T1409" s="59">
        <v>1</v>
      </c>
      <c r="U1409" s="48">
        <f t="shared" si="56"/>
        <v>0</v>
      </c>
      <c r="V1409" s="50">
        <f t="shared" si="57"/>
        <v>6</v>
      </c>
      <c r="W1409" s="42">
        <v>428</v>
      </c>
      <c r="X1409" s="42">
        <v>299</v>
      </c>
      <c r="Y1409" s="51">
        <v>0</v>
      </c>
      <c r="Z1409" s="32" t="s">
        <v>95</v>
      </c>
      <c r="AA1409" s="60"/>
      <c r="AB1409" s="48"/>
      <c r="AC1409" s="48"/>
      <c r="AD1409" s="48"/>
      <c r="AE1409" s="48"/>
      <c r="AF1409" s="48"/>
    </row>
    <row r="1410" spans="1:32" s="36" customFormat="1" ht="14.4" x14ac:dyDescent="0.3">
      <c r="A1410" s="32" t="s">
        <v>95</v>
      </c>
      <c r="B1410" s="32" t="s">
        <v>95</v>
      </c>
      <c r="C1410" s="32" t="s">
        <v>95</v>
      </c>
      <c r="D1410" s="32" t="s">
        <v>95</v>
      </c>
      <c r="E1410" s="32" t="s">
        <v>95</v>
      </c>
      <c r="F1410" s="32" t="s">
        <v>95</v>
      </c>
      <c r="G1410" s="32" t="s">
        <v>95</v>
      </c>
      <c r="H1410" s="32" t="s">
        <v>95</v>
      </c>
      <c r="I1410" s="32" t="s">
        <v>95</v>
      </c>
      <c r="J1410" s="32" t="s">
        <v>95</v>
      </c>
      <c r="K1410" s="32" t="s">
        <v>95</v>
      </c>
      <c r="L1410" s="32" t="s">
        <v>95</v>
      </c>
      <c r="M1410" s="48">
        <v>495</v>
      </c>
      <c r="N1410" s="48">
        <v>1</v>
      </c>
      <c r="O1410" s="48" t="s">
        <v>522</v>
      </c>
      <c r="P1410" s="58">
        <v>2007</v>
      </c>
      <c r="Q1410" s="50">
        <v>2008</v>
      </c>
      <c r="R1410" s="49">
        <v>586.99</v>
      </c>
      <c r="S1410" s="50">
        <v>10</v>
      </c>
      <c r="T1410" s="59">
        <v>0</v>
      </c>
      <c r="U1410" s="48">
        <f t="shared" si="56"/>
        <v>0</v>
      </c>
      <c r="V1410" s="50">
        <f t="shared" si="57"/>
        <v>6</v>
      </c>
      <c r="W1410" s="42">
        <v>281</v>
      </c>
      <c r="X1410" s="42">
        <v>391</v>
      </c>
      <c r="Y1410" s="51">
        <v>0</v>
      </c>
      <c r="Z1410" s="32" t="s">
        <v>95</v>
      </c>
      <c r="AA1410" s="60"/>
      <c r="AB1410" s="48"/>
      <c r="AC1410" s="48"/>
      <c r="AD1410" s="48"/>
      <c r="AE1410" s="48"/>
      <c r="AF1410" s="48"/>
    </row>
    <row r="1411" spans="1:32" s="36" customFormat="1" ht="14.4" x14ac:dyDescent="0.3">
      <c r="A1411" s="32" t="s">
        <v>95</v>
      </c>
      <c r="B1411" s="32" t="s">
        <v>95</v>
      </c>
      <c r="C1411" s="32" t="s">
        <v>95</v>
      </c>
      <c r="D1411" s="32" t="s">
        <v>95</v>
      </c>
      <c r="E1411" s="32" t="s">
        <v>95</v>
      </c>
      <c r="F1411" s="32" t="s">
        <v>95</v>
      </c>
      <c r="G1411" s="32" t="s">
        <v>95</v>
      </c>
      <c r="H1411" s="32" t="s">
        <v>95</v>
      </c>
      <c r="I1411" s="32" t="s">
        <v>95</v>
      </c>
      <c r="J1411" s="32" t="s">
        <v>95</v>
      </c>
      <c r="K1411" s="32" t="s">
        <v>95</v>
      </c>
      <c r="L1411" s="32" t="s">
        <v>95</v>
      </c>
      <c r="M1411" s="48">
        <v>499</v>
      </c>
      <c r="N1411" s="48">
        <v>1</v>
      </c>
      <c r="O1411" s="48" t="s">
        <v>473</v>
      </c>
      <c r="P1411" s="58">
        <v>2007</v>
      </c>
      <c r="Q1411" s="50">
        <v>2008</v>
      </c>
      <c r="R1411" s="49">
        <v>743.54</v>
      </c>
      <c r="S1411" s="50">
        <v>10</v>
      </c>
      <c r="T1411" s="59">
        <v>1</v>
      </c>
      <c r="U1411" s="48">
        <f t="shared" si="56"/>
        <v>0</v>
      </c>
      <c r="V1411" s="50">
        <f t="shared" si="57"/>
        <v>8</v>
      </c>
      <c r="W1411" s="42">
        <v>351</v>
      </c>
      <c r="X1411" s="42">
        <v>305</v>
      </c>
      <c r="Y1411" s="51">
        <v>0</v>
      </c>
      <c r="Z1411" s="49" t="s">
        <v>821</v>
      </c>
      <c r="AA1411" s="60"/>
      <c r="AB1411" s="48"/>
      <c r="AC1411" s="48"/>
      <c r="AD1411" s="48"/>
      <c r="AE1411" s="48"/>
      <c r="AF1411" s="48"/>
    </row>
    <row r="1412" spans="1:32" s="36" customFormat="1" ht="14.4" x14ac:dyDescent="0.3">
      <c r="A1412" s="32" t="s">
        <v>95</v>
      </c>
      <c r="B1412" s="32" t="s">
        <v>95</v>
      </c>
      <c r="C1412" s="32" t="s">
        <v>95</v>
      </c>
      <c r="D1412" s="32" t="s">
        <v>95</v>
      </c>
      <c r="E1412" s="32" t="s">
        <v>95</v>
      </c>
      <c r="F1412" s="32" t="s">
        <v>95</v>
      </c>
      <c r="G1412" s="32" t="s">
        <v>95</v>
      </c>
      <c r="H1412" s="32" t="s">
        <v>95</v>
      </c>
      <c r="I1412" s="32" t="s">
        <v>95</v>
      </c>
      <c r="J1412" s="32" t="s">
        <v>95</v>
      </c>
      <c r="K1412" s="32" t="s">
        <v>95</v>
      </c>
      <c r="L1412" s="32" t="s">
        <v>95</v>
      </c>
      <c r="M1412" s="48">
        <v>500</v>
      </c>
      <c r="N1412" s="48">
        <v>1</v>
      </c>
      <c r="O1412" s="48" t="s">
        <v>635</v>
      </c>
      <c r="P1412" s="58">
        <v>2007</v>
      </c>
      <c r="Q1412" s="50">
        <v>2008</v>
      </c>
      <c r="R1412" s="49">
        <v>593</v>
      </c>
      <c r="S1412" s="50">
        <v>10</v>
      </c>
      <c r="T1412" s="59">
        <v>1</v>
      </c>
      <c r="U1412" s="48">
        <f t="shared" si="56"/>
        <v>0</v>
      </c>
      <c r="V1412" s="50">
        <f t="shared" si="57"/>
        <v>6</v>
      </c>
      <c r="W1412" s="42">
        <v>703</v>
      </c>
      <c r="X1412" s="42">
        <v>466</v>
      </c>
      <c r="Y1412" s="51">
        <v>0</v>
      </c>
      <c r="Z1412" s="49" t="s">
        <v>821</v>
      </c>
      <c r="AA1412" s="60"/>
      <c r="AB1412" s="48"/>
      <c r="AC1412" s="48"/>
      <c r="AD1412" s="48"/>
      <c r="AE1412" s="48"/>
      <c r="AF1412" s="48"/>
    </row>
    <row r="1413" spans="1:32" s="36" customFormat="1" ht="14.4" x14ac:dyDescent="0.3">
      <c r="A1413" s="32" t="s">
        <v>95</v>
      </c>
      <c r="B1413" s="32" t="s">
        <v>95</v>
      </c>
      <c r="C1413" s="32" t="s">
        <v>95</v>
      </c>
      <c r="D1413" s="32" t="s">
        <v>95</v>
      </c>
      <c r="E1413" s="32" t="s">
        <v>95</v>
      </c>
      <c r="F1413" s="32" t="s">
        <v>95</v>
      </c>
      <c r="G1413" s="32" t="s">
        <v>95</v>
      </c>
      <c r="H1413" s="32" t="s">
        <v>95</v>
      </c>
      <c r="I1413" s="32" t="s">
        <v>95</v>
      </c>
      <c r="J1413" s="32" t="s">
        <v>95</v>
      </c>
      <c r="K1413" s="32" t="s">
        <v>95</v>
      </c>
      <c r="L1413" s="32" t="s">
        <v>95</v>
      </c>
      <c r="M1413" s="48">
        <v>547</v>
      </c>
      <c r="N1413" s="48">
        <v>1</v>
      </c>
      <c r="O1413" s="48" t="s">
        <v>427</v>
      </c>
      <c r="P1413" s="58">
        <v>2007</v>
      </c>
      <c r="Q1413" s="50">
        <v>2008</v>
      </c>
      <c r="R1413" s="49">
        <v>447.85</v>
      </c>
      <c r="S1413" s="50">
        <v>10</v>
      </c>
      <c r="T1413" s="59">
        <v>0</v>
      </c>
      <c r="U1413" s="48">
        <f t="shared" si="56"/>
        <v>0</v>
      </c>
      <c r="V1413" s="50">
        <f t="shared" si="57"/>
        <v>5</v>
      </c>
      <c r="W1413" s="42">
        <v>392</v>
      </c>
      <c r="X1413" s="42">
        <v>461</v>
      </c>
      <c r="Y1413" s="51">
        <v>0</v>
      </c>
      <c r="Z1413" s="49" t="s">
        <v>821</v>
      </c>
      <c r="AA1413" s="60"/>
      <c r="AB1413" s="48"/>
      <c r="AC1413" s="48"/>
      <c r="AD1413" s="48"/>
      <c r="AE1413" s="48"/>
      <c r="AF1413" s="48"/>
    </row>
    <row r="1414" spans="1:32" s="36" customFormat="1" ht="14.4" x14ac:dyDescent="0.3">
      <c r="A1414" s="32" t="s">
        <v>95</v>
      </c>
      <c r="B1414" s="32" t="s">
        <v>95</v>
      </c>
      <c r="C1414" s="32" t="s">
        <v>95</v>
      </c>
      <c r="D1414" s="32" t="s">
        <v>95</v>
      </c>
      <c r="E1414" s="32" t="s">
        <v>95</v>
      </c>
      <c r="F1414" s="32" t="s">
        <v>95</v>
      </c>
      <c r="G1414" s="32" t="s">
        <v>95</v>
      </c>
      <c r="H1414" s="32" t="s">
        <v>95</v>
      </c>
      <c r="I1414" s="32" t="s">
        <v>95</v>
      </c>
      <c r="J1414" s="32" t="s">
        <v>95</v>
      </c>
      <c r="K1414" s="32" t="s">
        <v>95</v>
      </c>
      <c r="L1414" s="32" t="s">
        <v>95</v>
      </c>
      <c r="M1414" s="48">
        <v>561</v>
      </c>
      <c r="N1414" s="48">
        <v>1</v>
      </c>
      <c r="O1414" s="48" t="s">
        <v>389</v>
      </c>
      <c r="P1414" s="58">
        <v>2007</v>
      </c>
      <c r="Q1414" s="59">
        <v>2008</v>
      </c>
      <c r="R1414" s="55">
        <v>98.46</v>
      </c>
      <c r="S1414" s="59">
        <v>10</v>
      </c>
      <c r="T1414" s="59">
        <v>1</v>
      </c>
      <c r="U1414" s="48">
        <f t="shared" si="56"/>
        <v>0</v>
      </c>
      <c r="V1414" s="50">
        <f t="shared" si="57"/>
        <v>1</v>
      </c>
      <c r="W1414" s="42">
        <v>75</v>
      </c>
      <c r="X1414" s="42">
        <v>8</v>
      </c>
      <c r="Y1414" s="51">
        <v>0</v>
      </c>
      <c r="Z1414" s="32" t="s">
        <v>95</v>
      </c>
      <c r="AA1414" s="60"/>
      <c r="AB1414" s="48"/>
      <c r="AC1414" s="48"/>
      <c r="AD1414" s="48"/>
      <c r="AE1414" s="48"/>
      <c r="AF1414" s="48"/>
    </row>
    <row r="1415" spans="1:32" s="36" customFormat="1" ht="14.4" x14ac:dyDescent="0.3">
      <c r="A1415" s="32" t="s">
        <v>95</v>
      </c>
      <c r="B1415" s="32" t="s">
        <v>95</v>
      </c>
      <c r="C1415" s="32" t="s">
        <v>95</v>
      </c>
      <c r="D1415" s="32" t="s">
        <v>95</v>
      </c>
      <c r="E1415" s="32" t="s">
        <v>95</v>
      </c>
      <c r="F1415" s="32" t="s">
        <v>95</v>
      </c>
      <c r="G1415" s="32" t="s">
        <v>95</v>
      </c>
      <c r="H1415" s="32" t="s">
        <v>95</v>
      </c>
      <c r="I1415" s="32" t="s">
        <v>95</v>
      </c>
      <c r="J1415" s="32" t="s">
        <v>95</v>
      </c>
      <c r="K1415" s="32" t="s">
        <v>95</v>
      </c>
      <c r="L1415" s="32" t="s">
        <v>95</v>
      </c>
      <c r="M1415" s="48">
        <v>595</v>
      </c>
      <c r="N1415" s="48">
        <v>1</v>
      </c>
      <c r="O1415" s="48" t="s">
        <v>391</v>
      </c>
      <c r="P1415" s="58">
        <v>2007</v>
      </c>
      <c r="Q1415" s="50">
        <v>2008</v>
      </c>
      <c r="R1415" s="49">
        <v>400</v>
      </c>
      <c r="S1415" s="50">
        <v>5</v>
      </c>
      <c r="T1415" s="59">
        <v>1</v>
      </c>
      <c r="U1415" s="48">
        <f t="shared" si="56"/>
        <v>0</v>
      </c>
      <c r="V1415" s="50">
        <f t="shared" si="57"/>
        <v>5</v>
      </c>
      <c r="W1415" s="42">
        <v>1713</v>
      </c>
      <c r="X1415" s="42">
        <v>1026</v>
      </c>
      <c r="Y1415" s="51">
        <v>0</v>
      </c>
      <c r="Z1415" s="32" t="s">
        <v>95</v>
      </c>
      <c r="AA1415" s="60"/>
      <c r="AB1415" s="48"/>
      <c r="AC1415" s="48"/>
      <c r="AD1415" s="48"/>
      <c r="AE1415" s="48"/>
      <c r="AF1415" s="48"/>
    </row>
    <row r="1416" spans="1:32" s="36" customFormat="1" ht="14.4" x14ac:dyDescent="0.3">
      <c r="A1416" s="32" t="s">
        <v>95</v>
      </c>
      <c r="B1416" s="32" t="s">
        <v>95</v>
      </c>
      <c r="C1416" s="32" t="s">
        <v>95</v>
      </c>
      <c r="D1416" s="32" t="s">
        <v>95</v>
      </c>
      <c r="E1416" s="32" t="s">
        <v>95</v>
      </c>
      <c r="F1416" s="32" t="s">
        <v>95</v>
      </c>
      <c r="G1416" s="32" t="s">
        <v>95</v>
      </c>
      <c r="H1416" s="32" t="s">
        <v>95</v>
      </c>
      <c r="I1416" s="32" t="s">
        <v>95</v>
      </c>
      <c r="J1416" s="32" t="s">
        <v>95</v>
      </c>
      <c r="K1416" s="32" t="s">
        <v>95</v>
      </c>
      <c r="L1416" s="32" t="s">
        <v>95</v>
      </c>
      <c r="M1416" s="48">
        <v>595</v>
      </c>
      <c r="N1416" s="48">
        <v>1</v>
      </c>
      <c r="O1416" s="48" t="s">
        <v>391</v>
      </c>
      <c r="P1416" s="58">
        <v>2007</v>
      </c>
      <c r="Q1416" s="50">
        <v>2008</v>
      </c>
      <c r="R1416" s="49">
        <v>100</v>
      </c>
      <c r="S1416" s="50">
        <v>5</v>
      </c>
      <c r="T1416" s="59">
        <v>1</v>
      </c>
      <c r="U1416" s="48">
        <f t="shared" si="56"/>
        <v>0</v>
      </c>
      <c r="V1416" s="50">
        <f t="shared" si="57"/>
        <v>2</v>
      </c>
      <c r="W1416" s="42">
        <v>1572</v>
      </c>
      <c r="X1416" s="42">
        <v>1131</v>
      </c>
      <c r="Y1416" s="51">
        <v>0</v>
      </c>
      <c r="Z1416" s="32" t="s">
        <v>95</v>
      </c>
      <c r="AA1416" s="60"/>
      <c r="AB1416" s="48"/>
      <c r="AC1416" s="48"/>
      <c r="AD1416" s="48"/>
      <c r="AE1416" s="48"/>
      <c r="AF1416" s="48"/>
    </row>
    <row r="1417" spans="1:32" s="36" customFormat="1" ht="14.4" x14ac:dyDescent="0.3">
      <c r="A1417" s="32" t="s">
        <v>95</v>
      </c>
      <c r="B1417" s="32" t="s">
        <v>95</v>
      </c>
      <c r="C1417" s="32" t="s">
        <v>95</v>
      </c>
      <c r="D1417" s="32" t="s">
        <v>95</v>
      </c>
      <c r="E1417" s="32" t="s">
        <v>95</v>
      </c>
      <c r="F1417" s="32" t="s">
        <v>95</v>
      </c>
      <c r="G1417" s="32" t="s">
        <v>95</v>
      </c>
      <c r="H1417" s="32" t="s">
        <v>95</v>
      </c>
      <c r="I1417" s="32" t="s">
        <v>95</v>
      </c>
      <c r="J1417" s="32" t="s">
        <v>95</v>
      </c>
      <c r="K1417" s="32" t="s">
        <v>95</v>
      </c>
      <c r="L1417" s="32" t="s">
        <v>95</v>
      </c>
      <c r="M1417" s="48">
        <v>624</v>
      </c>
      <c r="N1417" s="48">
        <v>1</v>
      </c>
      <c r="O1417" s="48" t="s">
        <v>392</v>
      </c>
      <c r="P1417" s="58">
        <v>2007</v>
      </c>
      <c r="Q1417" s="59">
        <v>2008</v>
      </c>
      <c r="R1417" s="55">
        <v>1470.89</v>
      </c>
      <c r="S1417" s="59">
        <v>5</v>
      </c>
      <c r="T1417" s="59">
        <v>1</v>
      </c>
      <c r="U1417" s="48">
        <f t="shared" ref="U1417:U1480" si="58">MAX(0,MIN(1,Q1417-P1417-1))</f>
        <v>0</v>
      </c>
      <c r="V1417" s="50">
        <f t="shared" ref="V1417:V1480" si="59">MAX(1,MIN(10,INT(R1417/100)+1))</f>
        <v>10</v>
      </c>
      <c r="W1417" s="42">
        <v>10057</v>
      </c>
      <c r="X1417" s="42">
        <v>5804</v>
      </c>
      <c r="Y1417" s="51">
        <v>0</v>
      </c>
      <c r="Z1417" s="32" t="s">
        <v>95</v>
      </c>
      <c r="AA1417" s="60"/>
      <c r="AB1417" s="48"/>
      <c r="AC1417" s="48"/>
      <c r="AD1417" s="48"/>
      <c r="AE1417" s="48"/>
      <c r="AF1417" s="48"/>
    </row>
    <row r="1418" spans="1:32" s="36" customFormat="1" ht="14.4" x14ac:dyDescent="0.3">
      <c r="A1418" s="32" t="s">
        <v>95</v>
      </c>
      <c r="B1418" s="32" t="s">
        <v>95</v>
      </c>
      <c r="C1418" s="32" t="s">
        <v>95</v>
      </c>
      <c r="D1418" s="32" t="s">
        <v>95</v>
      </c>
      <c r="E1418" s="32" t="s">
        <v>95</v>
      </c>
      <c r="F1418" s="32" t="s">
        <v>95</v>
      </c>
      <c r="G1418" s="32" t="s">
        <v>95</v>
      </c>
      <c r="H1418" s="32" t="s">
        <v>95</v>
      </c>
      <c r="I1418" s="32" t="s">
        <v>95</v>
      </c>
      <c r="J1418" s="32" t="s">
        <v>95</v>
      </c>
      <c r="K1418" s="32" t="s">
        <v>95</v>
      </c>
      <c r="L1418" s="32" t="s">
        <v>95</v>
      </c>
      <c r="M1418" s="48">
        <v>630</v>
      </c>
      <c r="N1418" s="48">
        <v>1</v>
      </c>
      <c r="O1418" s="48" t="s">
        <v>393</v>
      </c>
      <c r="P1418" s="58">
        <v>2007</v>
      </c>
      <c r="Q1418" s="50">
        <v>2008</v>
      </c>
      <c r="R1418" s="49">
        <v>300</v>
      </c>
      <c r="S1418" s="50">
        <v>6</v>
      </c>
      <c r="T1418" s="59">
        <v>0</v>
      </c>
      <c r="U1418" s="48">
        <f t="shared" si="58"/>
        <v>0</v>
      </c>
      <c r="V1418" s="50">
        <f t="shared" si="59"/>
        <v>4</v>
      </c>
      <c r="W1418" s="42">
        <v>202</v>
      </c>
      <c r="X1418" s="42">
        <v>206</v>
      </c>
      <c r="Y1418" s="51">
        <v>0</v>
      </c>
      <c r="Z1418" s="49" t="s">
        <v>821</v>
      </c>
      <c r="AA1418" s="60"/>
      <c r="AB1418" s="48"/>
      <c r="AC1418" s="48"/>
      <c r="AD1418" s="48"/>
      <c r="AE1418" s="48"/>
      <c r="AF1418" s="48"/>
    </row>
    <row r="1419" spans="1:32" s="36" customFormat="1" ht="14.4" x14ac:dyDescent="0.3">
      <c r="A1419" s="32" t="s">
        <v>95</v>
      </c>
      <c r="B1419" s="32" t="s">
        <v>95</v>
      </c>
      <c r="C1419" s="32" t="s">
        <v>95</v>
      </c>
      <c r="D1419" s="32" t="s">
        <v>95</v>
      </c>
      <c r="E1419" s="32" t="s">
        <v>95</v>
      </c>
      <c r="F1419" s="32" t="s">
        <v>95</v>
      </c>
      <c r="G1419" s="32" t="s">
        <v>95</v>
      </c>
      <c r="H1419" s="32" t="s">
        <v>95</v>
      </c>
      <c r="I1419" s="32" t="s">
        <v>95</v>
      </c>
      <c r="J1419" s="32" t="s">
        <v>95</v>
      </c>
      <c r="K1419" s="32" t="s">
        <v>95</v>
      </c>
      <c r="L1419" s="32" t="s">
        <v>95</v>
      </c>
      <c r="M1419" s="48">
        <v>635</v>
      </c>
      <c r="N1419" s="48">
        <v>1</v>
      </c>
      <c r="O1419" s="48" t="s">
        <v>295</v>
      </c>
      <c r="P1419" s="58">
        <v>2007</v>
      </c>
      <c r="Q1419" s="50">
        <v>2008</v>
      </c>
      <c r="R1419" s="49">
        <v>1242</v>
      </c>
      <c r="S1419" s="50">
        <v>5</v>
      </c>
      <c r="T1419" s="59">
        <v>1</v>
      </c>
      <c r="U1419" s="48">
        <f t="shared" si="58"/>
        <v>0</v>
      </c>
      <c r="V1419" s="50">
        <f t="shared" si="59"/>
        <v>10</v>
      </c>
      <c r="W1419" s="42">
        <v>116</v>
      </c>
      <c r="X1419" s="42">
        <v>60</v>
      </c>
      <c r="Y1419" s="51">
        <v>0</v>
      </c>
      <c r="Z1419" s="32" t="s">
        <v>95</v>
      </c>
      <c r="AA1419" s="60"/>
      <c r="AB1419" s="48"/>
      <c r="AC1419" s="48"/>
      <c r="AD1419" s="48"/>
      <c r="AE1419" s="48"/>
      <c r="AF1419" s="48"/>
    </row>
    <row r="1420" spans="1:32" s="36" customFormat="1" ht="14.4" x14ac:dyDescent="0.3">
      <c r="A1420" s="32" t="s">
        <v>95</v>
      </c>
      <c r="B1420" s="32" t="s">
        <v>95</v>
      </c>
      <c r="C1420" s="32" t="s">
        <v>95</v>
      </c>
      <c r="D1420" s="32" t="s">
        <v>95</v>
      </c>
      <c r="E1420" s="32" t="s">
        <v>95</v>
      </c>
      <c r="F1420" s="32" t="s">
        <v>95</v>
      </c>
      <c r="G1420" s="32" t="s">
        <v>95</v>
      </c>
      <c r="H1420" s="32" t="s">
        <v>95</v>
      </c>
      <c r="I1420" s="32" t="s">
        <v>95</v>
      </c>
      <c r="J1420" s="32" t="s">
        <v>95</v>
      </c>
      <c r="K1420" s="32" t="s">
        <v>95</v>
      </c>
      <c r="L1420" s="32" t="s">
        <v>95</v>
      </c>
      <c r="M1420" s="48">
        <v>640</v>
      </c>
      <c r="N1420" s="48">
        <v>1</v>
      </c>
      <c r="O1420" s="48" t="s">
        <v>614</v>
      </c>
      <c r="P1420" s="58">
        <v>2007</v>
      </c>
      <c r="Q1420" s="50">
        <v>2008</v>
      </c>
      <c r="R1420" s="49">
        <v>500</v>
      </c>
      <c r="S1420" s="50">
        <v>10</v>
      </c>
      <c r="T1420" s="59">
        <v>1</v>
      </c>
      <c r="U1420" s="48">
        <f t="shared" si="58"/>
        <v>0</v>
      </c>
      <c r="V1420" s="50">
        <f t="shared" si="59"/>
        <v>6</v>
      </c>
      <c r="W1420" s="42">
        <v>479</v>
      </c>
      <c r="X1420" s="42">
        <v>261</v>
      </c>
      <c r="Y1420" s="51">
        <v>0</v>
      </c>
      <c r="Z1420" s="32" t="s">
        <v>95</v>
      </c>
      <c r="AA1420" s="60"/>
      <c r="AB1420" s="48"/>
      <c r="AC1420" s="48"/>
      <c r="AD1420" s="48"/>
      <c r="AE1420" s="48"/>
      <c r="AF1420" s="48"/>
    </row>
    <row r="1421" spans="1:32" s="36" customFormat="1" ht="14.4" x14ac:dyDescent="0.3">
      <c r="A1421" s="32" t="s">
        <v>95</v>
      </c>
      <c r="B1421" s="32" t="s">
        <v>95</v>
      </c>
      <c r="C1421" s="32" t="s">
        <v>95</v>
      </c>
      <c r="D1421" s="32" t="s">
        <v>95</v>
      </c>
      <c r="E1421" s="32" t="s">
        <v>95</v>
      </c>
      <c r="F1421" s="32" t="s">
        <v>95</v>
      </c>
      <c r="G1421" s="32" t="s">
        <v>95</v>
      </c>
      <c r="H1421" s="32" t="s">
        <v>95</v>
      </c>
      <c r="I1421" s="32" t="s">
        <v>95</v>
      </c>
      <c r="J1421" s="32" t="s">
        <v>95</v>
      </c>
      <c r="K1421" s="32" t="s">
        <v>95</v>
      </c>
      <c r="L1421" s="32" t="s">
        <v>95</v>
      </c>
      <c r="M1421" s="48">
        <v>701</v>
      </c>
      <c r="N1421" s="48">
        <v>1</v>
      </c>
      <c r="O1421" s="48" t="s">
        <v>340</v>
      </c>
      <c r="P1421" s="58">
        <v>2007</v>
      </c>
      <c r="Q1421" s="50">
        <v>2008</v>
      </c>
      <c r="R1421" s="49">
        <v>106.13</v>
      </c>
      <c r="S1421" s="50">
        <v>10</v>
      </c>
      <c r="T1421" s="59">
        <v>1</v>
      </c>
      <c r="U1421" s="48">
        <f t="shared" si="58"/>
        <v>0</v>
      </c>
      <c r="V1421" s="50">
        <f t="shared" si="59"/>
        <v>2</v>
      </c>
      <c r="W1421" s="42">
        <v>1544</v>
      </c>
      <c r="X1421" s="42">
        <v>890</v>
      </c>
      <c r="Y1421" s="51">
        <v>0</v>
      </c>
      <c r="Z1421" s="32" t="s">
        <v>95</v>
      </c>
      <c r="AA1421" s="60"/>
      <c r="AB1421" s="48"/>
      <c r="AC1421" s="48"/>
      <c r="AD1421" s="48"/>
      <c r="AE1421" s="48"/>
      <c r="AF1421" s="48"/>
    </row>
    <row r="1422" spans="1:32" s="36" customFormat="1" ht="14.4" x14ac:dyDescent="0.3">
      <c r="A1422" s="32" t="s">
        <v>95</v>
      </c>
      <c r="B1422" s="32" t="s">
        <v>95</v>
      </c>
      <c r="C1422" s="32" t="s">
        <v>95</v>
      </c>
      <c r="D1422" s="32" t="s">
        <v>95</v>
      </c>
      <c r="E1422" s="32" t="s">
        <v>95</v>
      </c>
      <c r="F1422" s="32" t="s">
        <v>95</v>
      </c>
      <c r="G1422" s="32" t="s">
        <v>95</v>
      </c>
      <c r="H1422" s="32" t="s">
        <v>95</v>
      </c>
      <c r="I1422" s="32" t="s">
        <v>95</v>
      </c>
      <c r="J1422" s="32" t="s">
        <v>95</v>
      </c>
      <c r="K1422" s="32" t="s">
        <v>95</v>
      </c>
      <c r="L1422" s="32" t="s">
        <v>95</v>
      </c>
      <c r="M1422" s="48">
        <v>716</v>
      </c>
      <c r="N1422" s="48">
        <v>1</v>
      </c>
      <c r="O1422" s="48" t="s">
        <v>567</v>
      </c>
      <c r="P1422" s="58">
        <v>2007</v>
      </c>
      <c r="Q1422" s="50">
        <v>2008</v>
      </c>
      <c r="R1422" s="49">
        <v>300</v>
      </c>
      <c r="S1422" s="50">
        <v>10</v>
      </c>
      <c r="T1422" s="59">
        <v>1</v>
      </c>
      <c r="U1422" s="48">
        <f t="shared" si="58"/>
        <v>0</v>
      </c>
      <c r="V1422" s="50">
        <f t="shared" si="59"/>
        <v>4</v>
      </c>
      <c r="W1422" s="42">
        <v>1165</v>
      </c>
      <c r="X1422" s="42">
        <v>1015</v>
      </c>
      <c r="Y1422" s="51">
        <v>0</v>
      </c>
      <c r="Z1422" s="32" t="s">
        <v>95</v>
      </c>
      <c r="AA1422" s="60"/>
      <c r="AB1422" s="48"/>
      <c r="AC1422" s="48"/>
      <c r="AD1422" s="48"/>
      <c r="AE1422" s="48"/>
      <c r="AF1422" s="48"/>
    </row>
    <row r="1423" spans="1:32" s="36" customFormat="1" ht="14.4" x14ac:dyDescent="0.3">
      <c r="A1423" s="32" t="s">
        <v>95</v>
      </c>
      <c r="B1423" s="32" t="s">
        <v>95</v>
      </c>
      <c r="C1423" s="32" t="s">
        <v>95</v>
      </c>
      <c r="D1423" s="32" t="s">
        <v>95</v>
      </c>
      <c r="E1423" s="32" t="s">
        <v>95</v>
      </c>
      <c r="F1423" s="32" t="s">
        <v>95</v>
      </c>
      <c r="G1423" s="32" t="s">
        <v>95</v>
      </c>
      <c r="H1423" s="32" t="s">
        <v>95</v>
      </c>
      <c r="I1423" s="32" t="s">
        <v>95</v>
      </c>
      <c r="J1423" s="32" t="s">
        <v>95</v>
      </c>
      <c r="K1423" s="32" t="s">
        <v>95</v>
      </c>
      <c r="L1423" s="32" t="s">
        <v>95</v>
      </c>
      <c r="M1423" s="48">
        <v>719</v>
      </c>
      <c r="N1423" s="48">
        <v>1</v>
      </c>
      <c r="O1423" s="48" t="s">
        <v>231</v>
      </c>
      <c r="P1423" s="58">
        <v>2007</v>
      </c>
      <c r="Q1423" s="50">
        <v>2008</v>
      </c>
      <c r="R1423" s="49">
        <v>589.78</v>
      </c>
      <c r="S1423" s="50">
        <v>10</v>
      </c>
      <c r="T1423" s="59">
        <v>0</v>
      </c>
      <c r="U1423" s="48">
        <f t="shared" si="58"/>
        <v>0</v>
      </c>
      <c r="V1423" s="50">
        <f t="shared" si="59"/>
        <v>6</v>
      </c>
      <c r="W1423" s="42">
        <v>3609</v>
      </c>
      <c r="X1423" s="42">
        <v>5434</v>
      </c>
      <c r="Y1423" s="51">
        <v>0</v>
      </c>
      <c r="Z1423" s="49" t="s">
        <v>821</v>
      </c>
      <c r="AA1423" s="60"/>
      <c r="AB1423" s="48"/>
      <c r="AC1423" s="48"/>
      <c r="AD1423" s="48"/>
      <c r="AE1423" s="48"/>
      <c r="AF1423" s="48"/>
    </row>
    <row r="1424" spans="1:32" s="36" customFormat="1" ht="14.4" x14ac:dyDescent="0.3">
      <c r="A1424" s="32" t="s">
        <v>95</v>
      </c>
      <c r="B1424" s="32" t="s">
        <v>95</v>
      </c>
      <c r="C1424" s="32" t="s">
        <v>95</v>
      </c>
      <c r="D1424" s="32" t="s">
        <v>95</v>
      </c>
      <c r="E1424" s="32" t="s">
        <v>95</v>
      </c>
      <c r="F1424" s="32" t="s">
        <v>95</v>
      </c>
      <c r="G1424" s="32" t="s">
        <v>95</v>
      </c>
      <c r="H1424" s="32" t="s">
        <v>95</v>
      </c>
      <c r="I1424" s="32" t="s">
        <v>95</v>
      </c>
      <c r="J1424" s="32" t="s">
        <v>95</v>
      </c>
      <c r="K1424" s="32" t="s">
        <v>95</v>
      </c>
      <c r="L1424" s="32" t="s">
        <v>95</v>
      </c>
      <c r="M1424" s="48">
        <v>721</v>
      </c>
      <c r="N1424" s="48">
        <v>1</v>
      </c>
      <c r="O1424" s="48" t="s">
        <v>433</v>
      </c>
      <c r="P1424" s="58">
        <v>2007</v>
      </c>
      <c r="Q1424" s="50">
        <v>2008</v>
      </c>
      <c r="R1424" s="49">
        <v>757</v>
      </c>
      <c r="S1424" s="50">
        <v>5</v>
      </c>
      <c r="T1424" s="59">
        <v>1</v>
      </c>
      <c r="U1424" s="48">
        <f t="shared" si="58"/>
        <v>0</v>
      </c>
      <c r="V1424" s="50">
        <f t="shared" si="59"/>
        <v>8</v>
      </c>
      <c r="W1424" s="42">
        <v>2413</v>
      </c>
      <c r="X1424" s="42">
        <v>1942</v>
      </c>
      <c r="Y1424" s="51">
        <v>0</v>
      </c>
      <c r="Z1424" s="49" t="s">
        <v>821</v>
      </c>
      <c r="AA1424" s="60"/>
      <c r="AB1424" s="48"/>
      <c r="AC1424" s="48"/>
      <c r="AD1424" s="48"/>
      <c r="AE1424" s="48"/>
      <c r="AF1424" s="48"/>
    </row>
    <row r="1425" spans="1:32" s="36" customFormat="1" ht="14.4" x14ac:dyDescent="0.3">
      <c r="A1425" s="32" t="s">
        <v>95</v>
      </c>
      <c r="B1425" s="32" t="s">
        <v>95</v>
      </c>
      <c r="C1425" s="32" t="s">
        <v>95</v>
      </c>
      <c r="D1425" s="32" t="s">
        <v>95</v>
      </c>
      <c r="E1425" s="32" t="s">
        <v>95</v>
      </c>
      <c r="F1425" s="32" t="s">
        <v>95</v>
      </c>
      <c r="G1425" s="32" t="s">
        <v>95</v>
      </c>
      <c r="H1425" s="32" t="s">
        <v>95</v>
      </c>
      <c r="I1425" s="32" t="s">
        <v>95</v>
      </c>
      <c r="J1425" s="32" t="s">
        <v>95</v>
      </c>
      <c r="K1425" s="32" t="s">
        <v>95</v>
      </c>
      <c r="L1425" s="32" t="s">
        <v>95</v>
      </c>
      <c r="M1425" s="48">
        <v>727</v>
      </c>
      <c r="N1425" s="48">
        <v>1</v>
      </c>
      <c r="O1425" s="48" t="s">
        <v>260</v>
      </c>
      <c r="P1425" s="58">
        <v>2007</v>
      </c>
      <c r="Q1425" s="50">
        <v>2008</v>
      </c>
      <c r="R1425" s="49">
        <v>318</v>
      </c>
      <c r="S1425" s="50">
        <v>10</v>
      </c>
      <c r="T1425" s="59">
        <v>0</v>
      </c>
      <c r="U1425" s="48">
        <f t="shared" si="58"/>
        <v>0</v>
      </c>
      <c r="V1425" s="50">
        <f t="shared" si="59"/>
        <v>4</v>
      </c>
      <c r="W1425" s="42">
        <v>1008</v>
      </c>
      <c r="X1425" s="42">
        <v>1490</v>
      </c>
      <c r="Y1425" s="51">
        <v>0</v>
      </c>
      <c r="Z1425" s="32" t="s">
        <v>95</v>
      </c>
      <c r="AA1425" s="60"/>
      <c r="AB1425" s="48"/>
      <c r="AC1425" s="48"/>
      <c r="AD1425" s="48"/>
      <c r="AE1425" s="48"/>
      <c r="AF1425" s="48"/>
    </row>
    <row r="1426" spans="1:32" s="36" customFormat="1" ht="14.4" x14ac:dyDescent="0.3">
      <c r="A1426" s="32" t="s">
        <v>95</v>
      </c>
      <c r="B1426" s="32" t="s">
        <v>95</v>
      </c>
      <c r="C1426" s="32" t="s">
        <v>95</v>
      </c>
      <c r="D1426" s="32" t="s">
        <v>95</v>
      </c>
      <c r="E1426" s="32" t="s">
        <v>95</v>
      </c>
      <c r="F1426" s="32" t="s">
        <v>95</v>
      </c>
      <c r="G1426" s="32" t="s">
        <v>95</v>
      </c>
      <c r="H1426" s="32" t="s">
        <v>95</v>
      </c>
      <c r="I1426" s="32" t="s">
        <v>95</v>
      </c>
      <c r="J1426" s="32" t="s">
        <v>95</v>
      </c>
      <c r="K1426" s="32" t="s">
        <v>95</v>
      </c>
      <c r="L1426" s="32" t="s">
        <v>95</v>
      </c>
      <c r="M1426" s="48">
        <v>727</v>
      </c>
      <c r="N1426" s="48">
        <v>1</v>
      </c>
      <c r="O1426" s="48" t="s">
        <v>260</v>
      </c>
      <c r="P1426" s="58">
        <v>2007</v>
      </c>
      <c r="Q1426" s="50">
        <v>2008</v>
      </c>
      <c r="R1426" s="49">
        <v>138</v>
      </c>
      <c r="S1426" s="50">
        <v>10</v>
      </c>
      <c r="T1426" s="59">
        <v>0</v>
      </c>
      <c r="U1426" s="48">
        <f t="shared" si="58"/>
        <v>0</v>
      </c>
      <c r="V1426" s="50">
        <f t="shared" si="59"/>
        <v>2</v>
      </c>
      <c r="W1426" s="42">
        <v>878</v>
      </c>
      <c r="X1426" s="42">
        <v>1608</v>
      </c>
      <c r="Y1426" s="51">
        <v>0</v>
      </c>
      <c r="Z1426" s="49" t="s">
        <v>821</v>
      </c>
      <c r="AA1426" s="60"/>
      <c r="AB1426" s="48"/>
      <c r="AC1426" s="48"/>
      <c r="AD1426" s="48"/>
      <c r="AE1426" s="48"/>
      <c r="AF1426" s="48"/>
    </row>
    <row r="1427" spans="1:32" s="36" customFormat="1" ht="14.4" x14ac:dyDescent="0.3">
      <c r="A1427" s="32" t="s">
        <v>95</v>
      </c>
      <c r="B1427" s="32" t="s">
        <v>95</v>
      </c>
      <c r="C1427" s="32" t="s">
        <v>95</v>
      </c>
      <c r="D1427" s="32" t="s">
        <v>95</v>
      </c>
      <c r="E1427" s="32" t="s">
        <v>95</v>
      </c>
      <c r="F1427" s="32" t="s">
        <v>95</v>
      </c>
      <c r="G1427" s="32" t="s">
        <v>95</v>
      </c>
      <c r="H1427" s="32" t="s">
        <v>95</v>
      </c>
      <c r="I1427" s="32" t="s">
        <v>95</v>
      </c>
      <c r="J1427" s="32" t="s">
        <v>95</v>
      </c>
      <c r="K1427" s="32" t="s">
        <v>95</v>
      </c>
      <c r="L1427" s="32" t="s">
        <v>95</v>
      </c>
      <c r="M1427" s="48">
        <v>727</v>
      </c>
      <c r="N1427" s="48">
        <v>1</v>
      </c>
      <c r="O1427" s="48" t="s">
        <v>260</v>
      </c>
      <c r="P1427" s="58">
        <v>2007</v>
      </c>
      <c r="Q1427" s="50">
        <v>2008</v>
      </c>
      <c r="R1427" s="49">
        <v>138</v>
      </c>
      <c r="S1427" s="50">
        <v>10</v>
      </c>
      <c r="T1427" s="59">
        <v>0</v>
      </c>
      <c r="U1427" s="48">
        <f t="shared" si="58"/>
        <v>0</v>
      </c>
      <c r="V1427" s="50">
        <f t="shared" si="59"/>
        <v>2</v>
      </c>
      <c r="W1427" s="42">
        <v>804</v>
      </c>
      <c r="X1427" s="42">
        <v>1673</v>
      </c>
      <c r="Y1427" s="51">
        <v>0</v>
      </c>
      <c r="Z1427" s="49" t="s">
        <v>821</v>
      </c>
      <c r="AA1427" s="60"/>
      <c r="AB1427" s="48"/>
      <c r="AC1427" s="48"/>
      <c r="AD1427" s="48"/>
      <c r="AE1427" s="48"/>
      <c r="AF1427" s="48"/>
    </row>
    <row r="1428" spans="1:32" s="36" customFormat="1" ht="14.4" x14ac:dyDescent="0.3">
      <c r="A1428" s="32" t="s">
        <v>95</v>
      </c>
      <c r="B1428" s="32" t="s">
        <v>95</v>
      </c>
      <c r="C1428" s="32" t="s">
        <v>95</v>
      </c>
      <c r="D1428" s="32" t="s">
        <v>95</v>
      </c>
      <c r="E1428" s="32" t="s">
        <v>95</v>
      </c>
      <c r="F1428" s="32" t="s">
        <v>95</v>
      </c>
      <c r="G1428" s="32" t="s">
        <v>95</v>
      </c>
      <c r="H1428" s="32" t="s">
        <v>95</v>
      </c>
      <c r="I1428" s="32" t="s">
        <v>95</v>
      </c>
      <c r="J1428" s="32" t="s">
        <v>95</v>
      </c>
      <c r="K1428" s="32" t="s">
        <v>95</v>
      </c>
      <c r="L1428" s="32" t="s">
        <v>95</v>
      </c>
      <c r="M1428" s="48">
        <v>728</v>
      </c>
      <c r="N1428" s="48">
        <v>1</v>
      </c>
      <c r="O1428" s="48" t="s">
        <v>346</v>
      </c>
      <c r="P1428" s="58">
        <v>2007</v>
      </c>
      <c r="Q1428" s="50">
        <v>2008</v>
      </c>
      <c r="R1428" s="49">
        <v>350.19</v>
      </c>
      <c r="S1428" s="50">
        <v>10</v>
      </c>
      <c r="T1428" s="59">
        <v>0</v>
      </c>
      <c r="U1428" s="48">
        <f t="shared" si="58"/>
        <v>0</v>
      </c>
      <c r="V1428" s="50">
        <f t="shared" si="59"/>
        <v>4</v>
      </c>
      <c r="W1428" s="42">
        <v>4624</v>
      </c>
      <c r="X1428" s="42">
        <v>7915</v>
      </c>
      <c r="Y1428" s="51">
        <v>0</v>
      </c>
      <c r="Z1428" s="49" t="s">
        <v>821</v>
      </c>
      <c r="AA1428" s="60"/>
      <c r="AB1428" s="48"/>
      <c r="AC1428" s="48"/>
      <c r="AD1428" s="48"/>
      <c r="AE1428" s="48"/>
      <c r="AF1428" s="48"/>
    </row>
    <row r="1429" spans="1:32" s="36" customFormat="1" ht="14.4" x14ac:dyDescent="0.3">
      <c r="A1429" s="32" t="s">
        <v>95</v>
      </c>
      <c r="B1429" s="32" t="s">
        <v>95</v>
      </c>
      <c r="C1429" s="32" t="s">
        <v>95</v>
      </c>
      <c r="D1429" s="32" t="s">
        <v>95</v>
      </c>
      <c r="E1429" s="32" t="s">
        <v>95</v>
      </c>
      <c r="F1429" s="32" t="s">
        <v>95</v>
      </c>
      <c r="G1429" s="32" t="s">
        <v>95</v>
      </c>
      <c r="H1429" s="32" t="s">
        <v>95</v>
      </c>
      <c r="I1429" s="32" t="s">
        <v>95</v>
      </c>
      <c r="J1429" s="32" t="s">
        <v>95</v>
      </c>
      <c r="K1429" s="32" t="s">
        <v>95</v>
      </c>
      <c r="L1429" s="32" t="s">
        <v>95</v>
      </c>
      <c r="M1429" s="48">
        <v>738</v>
      </c>
      <c r="N1429" s="48">
        <v>1</v>
      </c>
      <c r="O1429" s="48" t="s">
        <v>232</v>
      </c>
      <c r="P1429" s="58">
        <v>2007</v>
      </c>
      <c r="Q1429" s="59">
        <v>2008</v>
      </c>
      <c r="R1429" s="55">
        <v>200</v>
      </c>
      <c r="S1429" s="59">
        <v>3</v>
      </c>
      <c r="T1429" s="59">
        <v>0</v>
      </c>
      <c r="U1429" s="48">
        <f t="shared" si="58"/>
        <v>0</v>
      </c>
      <c r="V1429" s="50">
        <f t="shared" si="59"/>
        <v>3</v>
      </c>
      <c r="W1429" s="42">
        <v>434</v>
      </c>
      <c r="X1429" s="42">
        <v>543</v>
      </c>
      <c r="Y1429" s="51">
        <v>0</v>
      </c>
      <c r="Z1429" s="49" t="s">
        <v>821</v>
      </c>
      <c r="AA1429" s="60"/>
      <c r="AB1429" s="48"/>
      <c r="AC1429" s="48"/>
      <c r="AD1429" s="48"/>
      <c r="AE1429" s="48"/>
      <c r="AF1429" s="48"/>
    </row>
    <row r="1430" spans="1:32" s="36" customFormat="1" ht="14.4" x14ac:dyDescent="0.3">
      <c r="A1430" s="32" t="s">
        <v>95</v>
      </c>
      <c r="B1430" s="32" t="s">
        <v>95</v>
      </c>
      <c r="C1430" s="32" t="s">
        <v>95</v>
      </c>
      <c r="D1430" s="32" t="s">
        <v>95</v>
      </c>
      <c r="E1430" s="32" t="s">
        <v>95</v>
      </c>
      <c r="F1430" s="32" t="s">
        <v>95</v>
      </c>
      <c r="G1430" s="32" t="s">
        <v>95</v>
      </c>
      <c r="H1430" s="32" t="s">
        <v>95</v>
      </c>
      <c r="I1430" s="32" t="s">
        <v>95</v>
      </c>
      <c r="J1430" s="32" t="s">
        <v>95</v>
      </c>
      <c r="K1430" s="32" t="s">
        <v>95</v>
      </c>
      <c r="L1430" s="32" t="s">
        <v>95</v>
      </c>
      <c r="M1430" s="48">
        <v>742</v>
      </c>
      <c r="N1430" s="48">
        <v>1</v>
      </c>
      <c r="O1430" s="48" t="s">
        <v>348</v>
      </c>
      <c r="P1430" s="58">
        <v>2007</v>
      </c>
      <c r="Q1430" s="50">
        <v>2008</v>
      </c>
      <c r="R1430" s="49">
        <v>522.77</v>
      </c>
      <c r="S1430" s="50">
        <v>5</v>
      </c>
      <c r="T1430" s="59">
        <v>0</v>
      </c>
      <c r="U1430" s="48">
        <f t="shared" si="58"/>
        <v>0</v>
      </c>
      <c r="V1430" s="50">
        <f t="shared" si="59"/>
        <v>6</v>
      </c>
      <c r="W1430" s="42">
        <v>7172</v>
      </c>
      <c r="X1430" s="42">
        <v>7332</v>
      </c>
      <c r="Y1430" s="51">
        <v>0</v>
      </c>
      <c r="Z1430" s="32" t="s">
        <v>95</v>
      </c>
      <c r="AA1430" s="60"/>
      <c r="AB1430" s="48"/>
      <c r="AC1430" s="48"/>
      <c r="AD1430" s="48"/>
      <c r="AE1430" s="48"/>
      <c r="AF1430" s="48"/>
    </row>
    <row r="1431" spans="1:32" s="36" customFormat="1" ht="14.4" x14ac:dyDescent="0.3">
      <c r="A1431" s="32" t="s">
        <v>95</v>
      </c>
      <c r="B1431" s="32" t="s">
        <v>95</v>
      </c>
      <c r="C1431" s="32" t="s">
        <v>95</v>
      </c>
      <c r="D1431" s="32" t="s">
        <v>95</v>
      </c>
      <c r="E1431" s="32" t="s">
        <v>95</v>
      </c>
      <c r="F1431" s="32" t="s">
        <v>95</v>
      </c>
      <c r="G1431" s="32" t="s">
        <v>95</v>
      </c>
      <c r="H1431" s="32" t="s">
        <v>95</v>
      </c>
      <c r="I1431" s="32" t="s">
        <v>95</v>
      </c>
      <c r="J1431" s="32" t="s">
        <v>95</v>
      </c>
      <c r="K1431" s="32" t="s">
        <v>95</v>
      </c>
      <c r="L1431" s="32" t="s">
        <v>95</v>
      </c>
      <c r="M1431" s="48">
        <v>742</v>
      </c>
      <c r="N1431" s="48">
        <v>1</v>
      </c>
      <c r="O1431" s="48" t="s">
        <v>348</v>
      </c>
      <c r="P1431" s="58">
        <v>2007</v>
      </c>
      <c r="Q1431" s="50">
        <v>2008</v>
      </c>
      <c r="R1431" s="49">
        <v>30</v>
      </c>
      <c r="S1431" s="50">
        <v>5</v>
      </c>
      <c r="T1431" s="59">
        <v>0</v>
      </c>
      <c r="U1431" s="48">
        <f t="shared" si="58"/>
        <v>0</v>
      </c>
      <c r="V1431" s="50">
        <f t="shared" si="59"/>
        <v>1</v>
      </c>
      <c r="W1431" s="42">
        <v>6764</v>
      </c>
      <c r="X1431" s="42">
        <v>7655</v>
      </c>
      <c r="Y1431" s="51">
        <v>0</v>
      </c>
      <c r="Z1431" s="32" t="s">
        <v>95</v>
      </c>
      <c r="AA1431" s="60"/>
      <c r="AB1431" s="48"/>
      <c r="AC1431" s="48"/>
      <c r="AD1431" s="48"/>
      <c r="AE1431" s="48"/>
      <c r="AF1431" s="48"/>
    </row>
    <row r="1432" spans="1:32" s="36" customFormat="1" ht="14.4" x14ac:dyDescent="0.3">
      <c r="A1432" s="32" t="s">
        <v>95</v>
      </c>
      <c r="B1432" s="32" t="s">
        <v>95</v>
      </c>
      <c r="C1432" s="32" t="s">
        <v>95</v>
      </c>
      <c r="D1432" s="32" t="s">
        <v>95</v>
      </c>
      <c r="E1432" s="32" t="s">
        <v>95</v>
      </c>
      <c r="F1432" s="32" t="s">
        <v>95</v>
      </c>
      <c r="G1432" s="32" t="s">
        <v>95</v>
      </c>
      <c r="H1432" s="32" t="s">
        <v>95</v>
      </c>
      <c r="I1432" s="32" t="s">
        <v>95</v>
      </c>
      <c r="J1432" s="32" t="s">
        <v>95</v>
      </c>
      <c r="K1432" s="32" t="s">
        <v>95</v>
      </c>
      <c r="L1432" s="32" t="s">
        <v>95</v>
      </c>
      <c r="M1432" s="48">
        <v>743</v>
      </c>
      <c r="N1432" s="48">
        <v>1</v>
      </c>
      <c r="O1432" s="48" t="s">
        <v>458</v>
      </c>
      <c r="P1432" s="58">
        <v>2007</v>
      </c>
      <c r="Q1432" s="50">
        <v>2008</v>
      </c>
      <c r="R1432" s="49">
        <v>230</v>
      </c>
      <c r="S1432" s="50">
        <v>6</v>
      </c>
      <c r="T1432" s="59">
        <v>0</v>
      </c>
      <c r="U1432" s="48">
        <f t="shared" si="58"/>
        <v>0</v>
      </c>
      <c r="V1432" s="50">
        <f t="shared" si="59"/>
        <v>3</v>
      </c>
      <c r="W1432" s="42">
        <v>580</v>
      </c>
      <c r="X1432" s="42">
        <v>898</v>
      </c>
      <c r="Y1432" s="51">
        <v>0</v>
      </c>
      <c r="Z1432" s="32" t="s">
        <v>95</v>
      </c>
      <c r="AA1432" s="60"/>
      <c r="AB1432" s="48"/>
      <c r="AC1432" s="48"/>
      <c r="AD1432" s="48"/>
      <c r="AE1432" s="48"/>
      <c r="AF1432" s="48"/>
    </row>
    <row r="1433" spans="1:32" s="36" customFormat="1" ht="14.4" x14ac:dyDescent="0.3">
      <c r="A1433" s="32" t="s">
        <v>95</v>
      </c>
      <c r="B1433" s="32" t="s">
        <v>95</v>
      </c>
      <c r="C1433" s="32" t="s">
        <v>95</v>
      </c>
      <c r="D1433" s="32" t="s">
        <v>95</v>
      </c>
      <c r="E1433" s="32" t="s">
        <v>95</v>
      </c>
      <c r="F1433" s="32" t="s">
        <v>95</v>
      </c>
      <c r="G1433" s="32" t="s">
        <v>95</v>
      </c>
      <c r="H1433" s="32" t="s">
        <v>95</v>
      </c>
      <c r="I1433" s="32" t="s">
        <v>95</v>
      </c>
      <c r="J1433" s="32" t="s">
        <v>95</v>
      </c>
      <c r="K1433" s="32" t="s">
        <v>95</v>
      </c>
      <c r="L1433" s="32" t="s">
        <v>95</v>
      </c>
      <c r="M1433" s="48">
        <v>743</v>
      </c>
      <c r="N1433" s="48">
        <v>1</v>
      </c>
      <c r="O1433" s="48" t="s">
        <v>458</v>
      </c>
      <c r="P1433" s="58">
        <v>2007</v>
      </c>
      <c r="Q1433" s="50">
        <v>2008</v>
      </c>
      <c r="R1433" s="49">
        <v>110</v>
      </c>
      <c r="S1433" s="50">
        <v>6</v>
      </c>
      <c r="T1433" s="59">
        <v>0</v>
      </c>
      <c r="U1433" s="48">
        <f t="shared" si="58"/>
        <v>0</v>
      </c>
      <c r="V1433" s="50">
        <f t="shared" si="59"/>
        <v>2</v>
      </c>
      <c r="W1433" s="42">
        <v>506</v>
      </c>
      <c r="X1433" s="42">
        <v>1055</v>
      </c>
      <c r="Y1433" s="51">
        <v>0</v>
      </c>
      <c r="Z1433" s="49" t="s">
        <v>821</v>
      </c>
      <c r="AA1433" s="60"/>
      <c r="AB1433" s="48"/>
      <c r="AC1433" s="48"/>
      <c r="AD1433" s="48"/>
      <c r="AE1433" s="48"/>
      <c r="AF1433" s="48"/>
    </row>
    <row r="1434" spans="1:32" s="36" customFormat="1" ht="14.4" x14ac:dyDescent="0.3">
      <c r="A1434" s="32" t="s">
        <v>95</v>
      </c>
      <c r="B1434" s="32" t="s">
        <v>95</v>
      </c>
      <c r="C1434" s="32" t="s">
        <v>95</v>
      </c>
      <c r="D1434" s="32" t="s">
        <v>95</v>
      </c>
      <c r="E1434" s="32" t="s">
        <v>95</v>
      </c>
      <c r="F1434" s="32" t="s">
        <v>95</v>
      </c>
      <c r="G1434" s="32" t="s">
        <v>95</v>
      </c>
      <c r="H1434" s="32" t="s">
        <v>95</v>
      </c>
      <c r="I1434" s="32" t="s">
        <v>95</v>
      </c>
      <c r="J1434" s="32" t="s">
        <v>95</v>
      </c>
      <c r="K1434" s="32" t="s">
        <v>95</v>
      </c>
      <c r="L1434" s="32" t="s">
        <v>95</v>
      </c>
      <c r="M1434" s="48">
        <v>745</v>
      </c>
      <c r="N1434" s="48">
        <v>1</v>
      </c>
      <c r="O1434" s="48" t="s">
        <v>476</v>
      </c>
      <c r="P1434" s="58">
        <v>2007</v>
      </c>
      <c r="Q1434" s="50">
        <v>2008</v>
      </c>
      <c r="R1434" s="49">
        <v>295</v>
      </c>
      <c r="S1434" s="50">
        <v>10</v>
      </c>
      <c r="T1434" s="59">
        <v>0</v>
      </c>
      <c r="U1434" s="48">
        <f t="shared" si="58"/>
        <v>0</v>
      </c>
      <c r="V1434" s="50">
        <f t="shared" si="59"/>
        <v>3</v>
      </c>
      <c r="W1434" s="42">
        <v>1154</v>
      </c>
      <c r="X1434" s="42">
        <v>1245</v>
      </c>
      <c r="Y1434" s="51">
        <v>0</v>
      </c>
      <c r="Z1434" s="49" t="s">
        <v>821</v>
      </c>
      <c r="AA1434" s="60"/>
      <c r="AB1434" s="48"/>
      <c r="AC1434" s="48"/>
      <c r="AD1434" s="48"/>
      <c r="AE1434" s="48"/>
      <c r="AF1434" s="48"/>
    </row>
    <row r="1435" spans="1:32" s="36" customFormat="1" ht="14.4" x14ac:dyDescent="0.3">
      <c r="A1435" s="32" t="s">
        <v>95</v>
      </c>
      <c r="B1435" s="32" t="s">
        <v>95</v>
      </c>
      <c r="C1435" s="32" t="s">
        <v>95</v>
      </c>
      <c r="D1435" s="32" t="s">
        <v>95</v>
      </c>
      <c r="E1435" s="32" t="s">
        <v>95</v>
      </c>
      <c r="F1435" s="32" t="s">
        <v>95</v>
      </c>
      <c r="G1435" s="32" t="s">
        <v>95</v>
      </c>
      <c r="H1435" s="32" t="s">
        <v>95</v>
      </c>
      <c r="I1435" s="32" t="s">
        <v>95</v>
      </c>
      <c r="J1435" s="32" t="s">
        <v>95</v>
      </c>
      <c r="K1435" s="32" t="s">
        <v>95</v>
      </c>
      <c r="L1435" s="32" t="s">
        <v>95</v>
      </c>
      <c r="M1435" s="48">
        <v>750</v>
      </c>
      <c r="N1435" s="48">
        <v>1</v>
      </c>
      <c r="O1435" s="48" t="s">
        <v>349</v>
      </c>
      <c r="P1435" s="58">
        <v>2007</v>
      </c>
      <c r="Q1435" s="59">
        <v>2008</v>
      </c>
      <c r="R1435" s="55">
        <v>344</v>
      </c>
      <c r="S1435" s="59">
        <v>6</v>
      </c>
      <c r="T1435" s="59">
        <v>1</v>
      </c>
      <c r="U1435" s="48">
        <f t="shared" si="58"/>
        <v>0</v>
      </c>
      <c r="V1435" s="50">
        <f t="shared" si="59"/>
        <v>4</v>
      </c>
      <c r="W1435" s="42">
        <v>2369</v>
      </c>
      <c r="X1435" s="42">
        <v>1503</v>
      </c>
      <c r="Y1435" s="51">
        <v>0</v>
      </c>
      <c r="Z1435" s="49" t="s">
        <v>821</v>
      </c>
      <c r="AA1435" s="60"/>
      <c r="AB1435" s="48"/>
      <c r="AC1435" s="48"/>
      <c r="AD1435" s="48"/>
      <c r="AE1435" s="48"/>
      <c r="AF1435" s="48"/>
    </row>
    <row r="1436" spans="1:32" s="36" customFormat="1" ht="14.4" x14ac:dyDescent="0.3">
      <c r="A1436" s="32" t="s">
        <v>95</v>
      </c>
      <c r="B1436" s="32" t="s">
        <v>95</v>
      </c>
      <c r="C1436" s="32" t="s">
        <v>95</v>
      </c>
      <c r="D1436" s="32" t="s">
        <v>95</v>
      </c>
      <c r="E1436" s="32" t="s">
        <v>95</v>
      </c>
      <c r="F1436" s="32" t="s">
        <v>95</v>
      </c>
      <c r="G1436" s="32" t="s">
        <v>95</v>
      </c>
      <c r="H1436" s="32" t="s">
        <v>95</v>
      </c>
      <c r="I1436" s="32" t="s">
        <v>95</v>
      </c>
      <c r="J1436" s="32" t="s">
        <v>95</v>
      </c>
      <c r="K1436" s="32" t="s">
        <v>95</v>
      </c>
      <c r="L1436" s="32" t="s">
        <v>95</v>
      </c>
      <c r="M1436" s="48">
        <v>756</v>
      </c>
      <c r="N1436" s="48">
        <v>1</v>
      </c>
      <c r="O1436" s="48" t="s">
        <v>477</v>
      </c>
      <c r="P1436" s="58">
        <v>2007</v>
      </c>
      <c r="Q1436" s="59">
        <v>2008</v>
      </c>
      <c r="R1436" s="55">
        <v>349.55</v>
      </c>
      <c r="S1436" s="59">
        <v>10</v>
      </c>
      <c r="T1436" s="59">
        <v>0</v>
      </c>
      <c r="U1436" s="48">
        <f t="shared" si="58"/>
        <v>0</v>
      </c>
      <c r="V1436" s="50">
        <f t="shared" si="59"/>
        <v>4</v>
      </c>
      <c r="W1436" s="42">
        <v>417</v>
      </c>
      <c r="X1436" s="42">
        <v>529</v>
      </c>
      <c r="Y1436" s="51">
        <v>0</v>
      </c>
      <c r="Z1436" s="49" t="s">
        <v>821</v>
      </c>
      <c r="AA1436" s="60"/>
      <c r="AB1436" s="48"/>
      <c r="AC1436" s="48"/>
      <c r="AD1436" s="48"/>
      <c r="AE1436" s="48"/>
      <c r="AF1436" s="48"/>
    </row>
    <row r="1437" spans="1:32" s="36" customFormat="1" ht="14.4" x14ac:dyDescent="0.3">
      <c r="A1437" s="32" t="s">
        <v>95</v>
      </c>
      <c r="B1437" s="32" t="s">
        <v>95</v>
      </c>
      <c r="C1437" s="32" t="s">
        <v>95</v>
      </c>
      <c r="D1437" s="32" t="s">
        <v>95</v>
      </c>
      <c r="E1437" s="32" t="s">
        <v>95</v>
      </c>
      <c r="F1437" s="32" t="s">
        <v>95</v>
      </c>
      <c r="G1437" s="32" t="s">
        <v>95</v>
      </c>
      <c r="H1437" s="32" t="s">
        <v>95</v>
      </c>
      <c r="I1437" s="32" t="s">
        <v>95</v>
      </c>
      <c r="J1437" s="32" t="s">
        <v>95</v>
      </c>
      <c r="K1437" s="32" t="s">
        <v>95</v>
      </c>
      <c r="L1437" s="32" t="s">
        <v>95</v>
      </c>
      <c r="M1437" s="48">
        <v>761</v>
      </c>
      <c r="N1437" s="48">
        <v>1</v>
      </c>
      <c r="O1437" s="48" t="s">
        <v>299</v>
      </c>
      <c r="P1437" s="58">
        <v>2007</v>
      </c>
      <c r="Q1437" s="50">
        <v>2008</v>
      </c>
      <c r="R1437" s="49">
        <v>119.39</v>
      </c>
      <c r="S1437" s="50">
        <v>6</v>
      </c>
      <c r="T1437" s="59">
        <v>0</v>
      </c>
      <c r="U1437" s="48">
        <f t="shared" si="58"/>
        <v>0</v>
      </c>
      <c r="V1437" s="50">
        <f t="shared" si="59"/>
        <v>2</v>
      </c>
      <c r="W1437" s="42">
        <v>2652</v>
      </c>
      <c r="X1437" s="42">
        <v>3065</v>
      </c>
      <c r="Y1437" s="51">
        <v>0</v>
      </c>
      <c r="Z1437" s="49" t="s">
        <v>821</v>
      </c>
      <c r="AA1437" s="60"/>
      <c r="AB1437" s="48"/>
      <c r="AC1437" s="48"/>
      <c r="AD1437" s="48"/>
      <c r="AE1437" s="48"/>
      <c r="AF1437" s="48"/>
    </row>
    <row r="1438" spans="1:32" s="36" customFormat="1" ht="14.4" x14ac:dyDescent="0.3">
      <c r="A1438" s="32" t="s">
        <v>95</v>
      </c>
      <c r="B1438" s="32" t="s">
        <v>95</v>
      </c>
      <c r="C1438" s="32" t="s">
        <v>95</v>
      </c>
      <c r="D1438" s="32" t="s">
        <v>95</v>
      </c>
      <c r="E1438" s="32" t="s">
        <v>95</v>
      </c>
      <c r="F1438" s="32" t="s">
        <v>95</v>
      </c>
      <c r="G1438" s="32" t="s">
        <v>95</v>
      </c>
      <c r="H1438" s="32" t="s">
        <v>95</v>
      </c>
      <c r="I1438" s="32" t="s">
        <v>95</v>
      </c>
      <c r="J1438" s="32" t="s">
        <v>95</v>
      </c>
      <c r="K1438" s="32" t="s">
        <v>95</v>
      </c>
      <c r="L1438" s="32" t="s">
        <v>95</v>
      </c>
      <c r="M1438" s="48">
        <v>761</v>
      </c>
      <c r="N1438" s="48">
        <v>1</v>
      </c>
      <c r="O1438" s="48" t="s">
        <v>299</v>
      </c>
      <c r="P1438" s="58">
        <v>2007</v>
      </c>
      <c r="Q1438" s="50">
        <v>2008</v>
      </c>
      <c r="R1438" s="49">
        <v>102.33</v>
      </c>
      <c r="S1438" s="50">
        <v>6</v>
      </c>
      <c r="T1438" s="59">
        <v>0</v>
      </c>
      <c r="U1438" s="48">
        <f t="shared" si="58"/>
        <v>0</v>
      </c>
      <c r="V1438" s="50">
        <f t="shared" si="59"/>
        <v>2</v>
      </c>
      <c r="W1438" s="42">
        <v>2180</v>
      </c>
      <c r="X1438" s="42">
        <v>3547</v>
      </c>
      <c r="Y1438" s="51">
        <v>0</v>
      </c>
      <c r="Z1438" s="49" t="s">
        <v>821</v>
      </c>
      <c r="AA1438" s="60"/>
      <c r="AB1438" s="48"/>
      <c r="AC1438" s="48"/>
      <c r="AD1438" s="48"/>
      <c r="AE1438" s="48"/>
      <c r="AF1438" s="48"/>
    </row>
    <row r="1439" spans="1:32" s="36" customFormat="1" ht="14.4" x14ac:dyDescent="0.3">
      <c r="A1439" s="32" t="s">
        <v>95</v>
      </c>
      <c r="B1439" s="32" t="s">
        <v>95</v>
      </c>
      <c r="C1439" s="32" t="s">
        <v>95</v>
      </c>
      <c r="D1439" s="32" t="s">
        <v>95</v>
      </c>
      <c r="E1439" s="32" t="s">
        <v>95</v>
      </c>
      <c r="F1439" s="32" t="s">
        <v>95</v>
      </c>
      <c r="G1439" s="32" t="s">
        <v>95</v>
      </c>
      <c r="H1439" s="32" t="s">
        <v>95</v>
      </c>
      <c r="I1439" s="32" t="s">
        <v>95</v>
      </c>
      <c r="J1439" s="32" t="s">
        <v>95</v>
      </c>
      <c r="K1439" s="32" t="s">
        <v>95</v>
      </c>
      <c r="L1439" s="32" t="s">
        <v>95</v>
      </c>
      <c r="M1439" s="48">
        <v>761</v>
      </c>
      <c r="N1439" s="48">
        <v>1</v>
      </c>
      <c r="O1439" s="48" t="s">
        <v>299</v>
      </c>
      <c r="P1439" s="58">
        <v>2007</v>
      </c>
      <c r="Q1439" s="50">
        <v>2008</v>
      </c>
      <c r="R1439" s="49">
        <v>42.64</v>
      </c>
      <c r="S1439" s="50">
        <v>6</v>
      </c>
      <c r="T1439" s="59">
        <v>0</v>
      </c>
      <c r="U1439" s="48">
        <f t="shared" si="58"/>
        <v>0</v>
      </c>
      <c r="V1439" s="50">
        <f t="shared" si="59"/>
        <v>1</v>
      </c>
      <c r="W1439" s="42">
        <v>2235</v>
      </c>
      <c r="X1439" s="42">
        <v>3491</v>
      </c>
      <c r="Y1439" s="51">
        <v>0</v>
      </c>
      <c r="Z1439" s="49" t="s">
        <v>821</v>
      </c>
      <c r="AA1439" s="60"/>
      <c r="AB1439" s="48"/>
      <c r="AC1439" s="48"/>
      <c r="AD1439" s="48"/>
      <c r="AE1439" s="48"/>
      <c r="AF1439" s="48"/>
    </row>
    <row r="1440" spans="1:32" s="36" customFormat="1" ht="14.4" x14ac:dyDescent="0.3">
      <c r="A1440" s="32" t="s">
        <v>95</v>
      </c>
      <c r="B1440" s="32" t="s">
        <v>95</v>
      </c>
      <c r="C1440" s="32" t="s">
        <v>95</v>
      </c>
      <c r="D1440" s="32" t="s">
        <v>95</v>
      </c>
      <c r="E1440" s="32" t="s">
        <v>95</v>
      </c>
      <c r="F1440" s="32" t="s">
        <v>95</v>
      </c>
      <c r="G1440" s="32" t="s">
        <v>95</v>
      </c>
      <c r="H1440" s="32" t="s">
        <v>95</v>
      </c>
      <c r="I1440" s="32" t="s">
        <v>95</v>
      </c>
      <c r="J1440" s="32" t="s">
        <v>95</v>
      </c>
      <c r="K1440" s="32" t="s">
        <v>95</v>
      </c>
      <c r="L1440" s="32" t="s">
        <v>95</v>
      </c>
      <c r="M1440" s="48">
        <v>768</v>
      </c>
      <c r="N1440" s="48">
        <v>1</v>
      </c>
      <c r="O1440" s="48" t="s">
        <v>604</v>
      </c>
      <c r="P1440" s="58">
        <v>2007</v>
      </c>
      <c r="Q1440" s="50">
        <v>2008</v>
      </c>
      <c r="R1440" s="49">
        <v>350</v>
      </c>
      <c r="S1440" s="50">
        <v>10</v>
      </c>
      <c r="T1440" s="59">
        <v>1</v>
      </c>
      <c r="U1440" s="48">
        <f t="shared" si="58"/>
        <v>0</v>
      </c>
      <c r="V1440" s="50">
        <f t="shared" si="59"/>
        <v>4</v>
      </c>
      <c r="W1440" s="42">
        <v>130</v>
      </c>
      <c r="X1440" s="42">
        <v>44</v>
      </c>
      <c r="Y1440" s="51">
        <v>0</v>
      </c>
      <c r="Z1440" s="49" t="s">
        <v>821</v>
      </c>
      <c r="AA1440" s="60"/>
      <c r="AB1440" s="48"/>
      <c r="AC1440" s="48"/>
      <c r="AD1440" s="48"/>
      <c r="AE1440" s="48"/>
      <c r="AF1440" s="48"/>
    </row>
    <row r="1441" spans="1:32" s="36" customFormat="1" ht="14.4" x14ac:dyDescent="0.3">
      <c r="A1441" s="32" t="s">
        <v>95</v>
      </c>
      <c r="B1441" s="32" t="s">
        <v>95</v>
      </c>
      <c r="C1441" s="32" t="s">
        <v>95</v>
      </c>
      <c r="D1441" s="32" t="s">
        <v>95</v>
      </c>
      <c r="E1441" s="32" t="s">
        <v>95</v>
      </c>
      <c r="F1441" s="32" t="s">
        <v>95</v>
      </c>
      <c r="G1441" s="32" t="s">
        <v>95</v>
      </c>
      <c r="H1441" s="32" t="s">
        <v>95</v>
      </c>
      <c r="I1441" s="32" t="s">
        <v>95</v>
      </c>
      <c r="J1441" s="32" t="s">
        <v>95</v>
      </c>
      <c r="K1441" s="32" t="s">
        <v>95</v>
      </c>
      <c r="L1441" s="32" t="s">
        <v>95</v>
      </c>
      <c r="M1441" s="48">
        <v>771</v>
      </c>
      <c r="N1441" s="48">
        <v>1</v>
      </c>
      <c r="O1441" s="48" t="s">
        <v>478</v>
      </c>
      <c r="P1441" s="58">
        <v>2007</v>
      </c>
      <c r="Q1441" s="50">
        <v>2008</v>
      </c>
      <c r="R1441" s="49">
        <v>750</v>
      </c>
      <c r="S1441" s="50">
        <v>10</v>
      </c>
      <c r="T1441" s="59">
        <v>1</v>
      </c>
      <c r="U1441" s="48">
        <f t="shared" si="58"/>
        <v>0</v>
      </c>
      <c r="V1441" s="50">
        <f t="shared" si="59"/>
        <v>8</v>
      </c>
      <c r="W1441" s="42">
        <v>289</v>
      </c>
      <c r="X1441" s="42">
        <v>76</v>
      </c>
      <c r="Y1441" s="51">
        <v>0</v>
      </c>
      <c r="Z1441" s="32" t="s">
        <v>95</v>
      </c>
      <c r="AA1441" s="60"/>
      <c r="AB1441" s="48"/>
      <c r="AC1441" s="48"/>
      <c r="AD1441" s="48"/>
      <c r="AE1441" s="48"/>
      <c r="AF1441" s="48"/>
    </row>
    <row r="1442" spans="1:32" s="36" customFormat="1" ht="14.4" x14ac:dyDescent="0.3">
      <c r="A1442" s="32" t="s">
        <v>95</v>
      </c>
      <c r="B1442" s="32" t="s">
        <v>95</v>
      </c>
      <c r="C1442" s="32" t="s">
        <v>95</v>
      </c>
      <c r="D1442" s="32" t="s">
        <v>95</v>
      </c>
      <c r="E1442" s="32" t="s">
        <v>95</v>
      </c>
      <c r="F1442" s="32" t="s">
        <v>95</v>
      </c>
      <c r="G1442" s="32" t="s">
        <v>95</v>
      </c>
      <c r="H1442" s="32" t="s">
        <v>95</v>
      </c>
      <c r="I1442" s="32" t="s">
        <v>95</v>
      </c>
      <c r="J1442" s="32" t="s">
        <v>95</v>
      </c>
      <c r="K1442" s="32" t="s">
        <v>95</v>
      </c>
      <c r="L1442" s="32" t="s">
        <v>95</v>
      </c>
      <c r="M1442" s="48">
        <v>813</v>
      </c>
      <c r="N1442" s="48">
        <v>1</v>
      </c>
      <c r="O1442" s="48" t="s">
        <v>352</v>
      </c>
      <c r="P1442" s="58">
        <v>2007</v>
      </c>
      <c r="Q1442" s="50">
        <v>2008</v>
      </c>
      <c r="R1442" s="49">
        <v>600</v>
      </c>
      <c r="S1442" s="50">
        <v>8</v>
      </c>
      <c r="T1442" s="59">
        <v>1</v>
      </c>
      <c r="U1442" s="48">
        <f t="shared" si="58"/>
        <v>0</v>
      </c>
      <c r="V1442" s="50">
        <f t="shared" si="59"/>
        <v>7</v>
      </c>
      <c r="W1442" s="42">
        <v>1578</v>
      </c>
      <c r="X1442" s="42">
        <v>884</v>
      </c>
      <c r="Y1442" s="51">
        <v>0</v>
      </c>
      <c r="Z1442" s="32" t="s">
        <v>95</v>
      </c>
      <c r="AA1442" s="60"/>
      <c r="AB1442" s="48"/>
      <c r="AC1442" s="48"/>
      <c r="AD1442" s="48"/>
      <c r="AE1442" s="48"/>
      <c r="AF1442" s="48"/>
    </row>
    <row r="1443" spans="1:32" s="36" customFormat="1" ht="14.4" x14ac:dyDescent="0.3">
      <c r="A1443" s="32" t="s">
        <v>95</v>
      </c>
      <c r="B1443" s="32" t="s">
        <v>95</v>
      </c>
      <c r="C1443" s="32" t="s">
        <v>95</v>
      </c>
      <c r="D1443" s="32" t="s">
        <v>95</v>
      </c>
      <c r="E1443" s="32" t="s">
        <v>95</v>
      </c>
      <c r="F1443" s="32" t="s">
        <v>95</v>
      </c>
      <c r="G1443" s="32" t="s">
        <v>95</v>
      </c>
      <c r="H1443" s="32" t="s">
        <v>95</v>
      </c>
      <c r="I1443" s="32" t="s">
        <v>95</v>
      </c>
      <c r="J1443" s="32" t="s">
        <v>95</v>
      </c>
      <c r="K1443" s="32" t="s">
        <v>95</v>
      </c>
      <c r="L1443" s="32" t="s">
        <v>95</v>
      </c>
      <c r="M1443" s="48">
        <v>813</v>
      </c>
      <c r="N1443" s="48">
        <v>1</v>
      </c>
      <c r="O1443" s="48" t="s">
        <v>352</v>
      </c>
      <c r="P1443" s="58">
        <v>2007</v>
      </c>
      <c r="Q1443" s="50">
        <v>2008</v>
      </c>
      <c r="R1443" s="49">
        <v>200</v>
      </c>
      <c r="S1443" s="50">
        <v>8</v>
      </c>
      <c r="T1443" s="59">
        <v>1</v>
      </c>
      <c r="U1443" s="48">
        <f t="shared" si="58"/>
        <v>0</v>
      </c>
      <c r="V1443" s="50">
        <f t="shared" si="59"/>
        <v>3</v>
      </c>
      <c r="W1443" s="42">
        <v>1280</v>
      </c>
      <c r="X1443" s="42">
        <v>1133</v>
      </c>
      <c r="Y1443" s="51">
        <v>0</v>
      </c>
      <c r="Z1443" s="49" t="s">
        <v>821</v>
      </c>
      <c r="AA1443" s="60"/>
      <c r="AB1443" s="48"/>
      <c r="AC1443" s="48"/>
      <c r="AD1443" s="48"/>
      <c r="AE1443" s="48"/>
      <c r="AF1443" s="48"/>
    </row>
    <row r="1444" spans="1:32" s="36" customFormat="1" ht="14.4" x14ac:dyDescent="0.3">
      <c r="A1444" s="32" t="s">
        <v>95</v>
      </c>
      <c r="B1444" s="32" t="s">
        <v>95</v>
      </c>
      <c r="C1444" s="32" t="s">
        <v>95</v>
      </c>
      <c r="D1444" s="32" t="s">
        <v>95</v>
      </c>
      <c r="E1444" s="32" t="s">
        <v>95</v>
      </c>
      <c r="F1444" s="32" t="s">
        <v>95</v>
      </c>
      <c r="G1444" s="32" t="s">
        <v>95</v>
      </c>
      <c r="H1444" s="32" t="s">
        <v>95</v>
      </c>
      <c r="I1444" s="32" t="s">
        <v>95</v>
      </c>
      <c r="J1444" s="32" t="s">
        <v>95</v>
      </c>
      <c r="K1444" s="32" t="s">
        <v>95</v>
      </c>
      <c r="L1444" s="32" t="s">
        <v>95</v>
      </c>
      <c r="M1444" s="48">
        <v>833</v>
      </c>
      <c r="N1444" s="48">
        <v>1</v>
      </c>
      <c r="O1444" s="48" t="s">
        <v>355</v>
      </c>
      <c r="P1444" s="58">
        <v>2007</v>
      </c>
      <c r="Q1444" s="50">
        <v>2008</v>
      </c>
      <c r="R1444" s="49">
        <v>327.87</v>
      </c>
      <c r="S1444" s="50">
        <v>10</v>
      </c>
      <c r="T1444" s="59">
        <v>1</v>
      </c>
      <c r="U1444" s="48">
        <f t="shared" si="58"/>
        <v>0</v>
      </c>
      <c r="V1444" s="50">
        <f t="shared" si="59"/>
        <v>4</v>
      </c>
      <c r="W1444" s="42">
        <v>5255</v>
      </c>
      <c r="X1444" s="42">
        <v>4424</v>
      </c>
      <c r="Y1444" s="51">
        <v>0</v>
      </c>
      <c r="Z1444" s="49" t="s">
        <v>821</v>
      </c>
      <c r="AA1444" s="60"/>
      <c r="AB1444" s="48"/>
      <c r="AC1444" s="48"/>
      <c r="AD1444" s="48"/>
      <c r="AE1444" s="48"/>
      <c r="AF1444" s="48"/>
    </row>
    <row r="1445" spans="1:32" s="36" customFormat="1" ht="14.4" x14ac:dyDescent="0.3">
      <c r="A1445" s="32" t="s">
        <v>95</v>
      </c>
      <c r="B1445" s="32" t="s">
        <v>95</v>
      </c>
      <c r="C1445" s="32" t="s">
        <v>95</v>
      </c>
      <c r="D1445" s="32" t="s">
        <v>95</v>
      </c>
      <c r="E1445" s="32" t="s">
        <v>95</v>
      </c>
      <c r="F1445" s="32" t="s">
        <v>95</v>
      </c>
      <c r="G1445" s="32" t="s">
        <v>95</v>
      </c>
      <c r="H1445" s="32" t="s">
        <v>95</v>
      </c>
      <c r="I1445" s="32" t="s">
        <v>95</v>
      </c>
      <c r="J1445" s="32" t="s">
        <v>95</v>
      </c>
      <c r="K1445" s="32" t="s">
        <v>95</v>
      </c>
      <c r="L1445" s="32" t="s">
        <v>95</v>
      </c>
      <c r="M1445" s="48">
        <v>834</v>
      </c>
      <c r="N1445" s="48">
        <v>1</v>
      </c>
      <c r="O1445" s="48" t="s">
        <v>572</v>
      </c>
      <c r="P1445" s="58">
        <v>2007</v>
      </c>
      <c r="Q1445" s="50">
        <v>2008</v>
      </c>
      <c r="R1445" s="49">
        <v>927</v>
      </c>
      <c r="S1445" s="50">
        <v>6</v>
      </c>
      <c r="T1445" s="59">
        <v>1</v>
      </c>
      <c r="U1445" s="48">
        <f t="shared" si="58"/>
        <v>0</v>
      </c>
      <c r="V1445" s="50">
        <f t="shared" si="59"/>
        <v>10</v>
      </c>
      <c r="W1445" s="42">
        <v>8704</v>
      </c>
      <c r="X1445" s="42">
        <v>7653</v>
      </c>
      <c r="Y1445" s="51">
        <v>0</v>
      </c>
      <c r="Z1445" s="32" t="s">
        <v>95</v>
      </c>
      <c r="AA1445" s="60"/>
      <c r="AB1445" s="48"/>
      <c r="AC1445" s="48"/>
      <c r="AD1445" s="48"/>
      <c r="AE1445" s="48"/>
      <c r="AF1445" s="48"/>
    </row>
    <row r="1446" spans="1:32" s="36" customFormat="1" ht="14.4" x14ac:dyDescent="0.3">
      <c r="A1446" s="32" t="s">
        <v>95</v>
      </c>
      <c r="B1446" s="32" t="s">
        <v>95</v>
      </c>
      <c r="C1446" s="32" t="s">
        <v>95</v>
      </c>
      <c r="D1446" s="32" t="s">
        <v>95</v>
      </c>
      <c r="E1446" s="32" t="s">
        <v>95</v>
      </c>
      <c r="F1446" s="32" t="s">
        <v>95</v>
      </c>
      <c r="G1446" s="32" t="s">
        <v>95</v>
      </c>
      <c r="H1446" s="32" t="s">
        <v>95</v>
      </c>
      <c r="I1446" s="32" t="s">
        <v>95</v>
      </c>
      <c r="J1446" s="32" t="s">
        <v>95</v>
      </c>
      <c r="K1446" s="32" t="s">
        <v>95</v>
      </c>
      <c r="L1446" s="32" t="s">
        <v>95</v>
      </c>
      <c r="M1446" s="48">
        <v>834</v>
      </c>
      <c r="N1446" s="48">
        <v>1</v>
      </c>
      <c r="O1446" s="48" t="s">
        <v>572</v>
      </c>
      <c r="P1446" s="58">
        <v>2007</v>
      </c>
      <c r="Q1446" s="50">
        <v>2008</v>
      </c>
      <c r="R1446" s="49">
        <v>290</v>
      </c>
      <c r="S1446" s="50">
        <v>6</v>
      </c>
      <c r="T1446" s="59">
        <v>0</v>
      </c>
      <c r="U1446" s="48">
        <f t="shared" si="58"/>
        <v>0</v>
      </c>
      <c r="V1446" s="50">
        <f t="shared" si="59"/>
        <v>3</v>
      </c>
      <c r="W1446" s="42">
        <v>7246</v>
      </c>
      <c r="X1446" s="42">
        <v>9037</v>
      </c>
      <c r="Y1446" s="51">
        <v>0</v>
      </c>
      <c r="Z1446" s="49" t="s">
        <v>821</v>
      </c>
      <c r="AA1446" s="60"/>
      <c r="AB1446" s="48"/>
      <c r="AC1446" s="48"/>
      <c r="AD1446" s="48"/>
      <c r="AE1446" s="48"/>
      <c r="AF1446" s="48"/>
    </row>
    <row r="1447" spans="1:32" s="36" customFormat="1" ht="14.4" x14ac:dyDescent="0.3">
      <c r="A1447" s="32" t="s">
        <v>95</v>
      </c>
      <c r="B1447" s="32" t="s">
        <v>95</v>
      </c>
      <c r="C1447" s="32" t="s">
        <v>95</v>
      </c>
      <c r="D1447" s="32" t="s">
        <v>95</v>
      </c>
      <c r="E1447" s="32" t="s">
        <v>95</v>
      </c>
      <c r="F1447" s="32" t="s">
        <v>95</v>
      </c>
      <c r="G1447" s="32" t="s">
        <v>95</v>
      </c>
      <c r="H1447" s="32" t="s">
        <v>95</v>
      </c>
      <c r="I1447" s="32" t="s">
        <v>95</v>
      </c>
      <c r="J1447" s="32" t="s">
        <v>95</v>
      </c>
      <c r="K1447" s="32" t="s">
        <v>95</v>
      </c>
      <c r="L1447" s="32" t="s">
        <v>95</v>
      </c>
      <c r="M1447" s="48">
        <v>834</v>
      </c>
      <c r="N1447" s="48">
        <v>1</v>
      </c>
      <c r="O1447" s="48" t="s">
        <v>572</v>
      </c>
      <c r="P1447" s="58">
        <v>2007</v>
      </c>
      <c r="Q1447" s="50">
        <v>2008</v>
      </c>
      <c r="R1447" s="49">
        <v>94</v>
      </c>
      <c r="S1447" s="50">
        <v>6</v>
      </c>
      <c r="T1447" s="59">
        <v>0</v>
      </c>
      <c r="U1447" s="48">
        <f t="shared" si="58"/>
        <v>0</v>
      </c>
      <c r="V1447" s="50">
        <f t="shared" si="59"/>
        <v>1</v>
      </c>
      <c r="W1447" s="42">
        <v>6834</v>
      </c>
      <c r="X1447" s="42">
        <v>9416</v>
      </c>
      <c r="Y1447" s="51">
        <v>0</v>
      </c>
      <c r="Z1447" s="49" t="s">
        <v>821</v>
      </c>
      <c r="AA1447" s="60"/>
      <c r="AB1447" s="48"/>
      <c r="AC1447" s="48"/>
      <c r="AD1447" s="48"/>
      <c r="AE1447" s="48"/>
      <c r="AF1447" s="48"/>
    </row>
    <row r="1448" spans="1:32" s="36" customFormat="1" ht="14.4" x14ac:dyDescent="0.3">
      <c r="A1448" s="32" t="s">
        <v>95</v>
      </c>
      <c r="B1448" s="32" t="s">
        <v>95</v>
      </c>
      <c r="C1448" s="32" t="s">
        <v>95</v>
      </c>
      <c r="D1448" s="32" t="s">
        <v>95</v>
      </c>
      <c r="E1448" s="32" t="s">
        <v>95</v>
      </c>
      <c r="F1448" s="32" t="s">
        <v>95</v>
      </c>
      <c r="G1448" s="32" t="s">
        <v>95</v>
      </c>
      <c r="H1448" s="32" t="s">
        <v>95</v>
      </c>
      <c r="I1448" s="32" t="s">
        <v>95</v>
      </c>
      <c r="J1448" s="32" t="s">
        <v>95</v>
      </c>
      <c r="K1448" s="32" t="s">
        <v>95</v>
      </c>
      <c r="L1448" s="32" t="s">
        <v>95</v>
      </c>
      <c r="M1448" s="48">
        <v>846</v>
      </c>
      <c r="N1448" s="48">
        <v>1</v>
      </c>
      <c r="O1448" s="48" t="s">
        <v>657</v>
      </c>
      <c r="P1448" s="58">
        <v>2007</v>
      </c>
      <c r="Q1448" s="50">
        <v>2008</v>
      </c>
      <c r="R1448" s="49">
        <v>700</v>
      </c>
      <c r="S1448" s="50">
        <v>7</v>
      </c>
      <c r="T1448" s="59">
        <v>1</v>
      </c>
      <c r="U1448" s="48">
        <f t="shared" si="58"/>
        <v>0</v>
      </c>
      <c r="V1448" s="50">
        <f t="shared" si="59"/>
        <v>8</v>
      </c>
      <c r="W1448" s="42">
        <v>1458</v>
      </c>
      <c r="X1448" s="42">
        <v>330</v>
      </c>
      <c r="Y1448" s="51">
        <v>0</v>
      </c>
      <c r="Z1448" s="49" t="s">
        <v>821</v>
      </c>
      <c r="AA1448" s="60"/>
      <c r="AB1448" s="48"/>
      <c r="AC1448" s="48"/>
      <c r="AD1448" s="48"/>
      <c r="AE1448" s="48"/>
      <c r="AF1448" s="48"/>
    </row>
    <row r="1449" spans="1:32" s="36" customFormat="1" ht="14.4" x14ac:dyDescent="0.3">
      <c r="A1449" s="32" t="s">
        <v>95</v>
      </c>
      <c r="B1449" s="32" t="s">
        <v>95</v>
      </c>
      <c r="C1449" s="32" t="s">
        <v>95</v>
      </c>
      <c r="D1449" s="32" t="s">
        <v>95</v>
      </c>
      <c r="E1449" s="32" t="s">
        <v>95</v>
      </c>
      <c r="F1449" s="32" t="s">
        <v>95</v>
      </c>
      <c r="G1449" s="32" t="s">
        <v>95</v>
      </c>
      <c r="H1449" s="32" t="s">
        <v>95</v>
      </c>
      <c r="I1449" s="32" t="s">
        <v>95</v>
      </c>
      <c r="J1449" s="32" t="s">
        <v>95</v>
      </c>
      <c r="K1449" s="32" t="s">
        <v>95</v>
      </c>
      <c r="L1449" s="32" t="s">
        <v>95</v>
      </c>
      <c r="M1449" s="48">
        <v>877</v>
      </c>
      <c r="N1449" s="48">
        <v>1</v>
      </c>
      <c r="O1449" s="48" t="s">
        <v>261</v>
      </c>
      <c r="P1449" s="58">
        <v>2007</v>
      </c>
      <c r="Q1449" s="50">
        <v>2008</v>
      </c>
      <c r="R1449" s="49">
        <v>495</v>
      </c>
      <c r="S1449" s="50">
        <v>10</v>
      </c>
      <c r="T1449" s="59">
        <v>0</v>
      </c>
      <c r="U1449" s="48">
        <f t="shared" si="58"/>
        <v>0</v>
      </c>
      <c r="V1449" s="50">
        <f t="shared" si="59"/>
        <v>5</v>
      </c>
      <c r="W1449" s="42">
        <v>2892</v>
      </c>
      <c r="X1449" s="42">
        <v>3031</v>
      </c>
      <c r="Y1449" s="51">
        <v>0</v>
      </c>
      <c r="Z1449" s="32" t="s">
        <v>95</v>
      </c>
      <c r="AA1449" s="60"/>
      <c r="AB1449" s="48"/>
      <c r="AC1449" s="48"/>
      <c r="AD1449" s="48"/>
      <c r="AE1449" s="48"/>
      <c r="AF1449" s="48"/>
    </row>
    <row r="1450" spans="1:32" s="36" customFormat="1" ht="14.4" x14ac:dyDescent="0.3">
      <c r="A1450" s="32" t="s">
        <v>95</v>
      </c>
      <c r="B1450" s="32" t="s">
        <v>95</v>
      </c>
      <c r="C1450" s="32" t="s">
        <v>95</v>
      </c>
      <c r="D1450" s="32" t="s">
        <v>95</v>
      </c>
      <c r="E1450" s="32" t="s">
        <v>95</v>
      </c>
      <c r="F1450" s="32" t="s">
        <v>95</v>
      </c>
      <c r="G1450" s="32" t="s">
        <v>95</v>
      </c>
      <c r="H1450" s="32" t="s">
        <v>95</v>
      </c>
      <c r="I1450" s="32" t="s">
        <v>95</v>
      </c>
      <c r="J1450" s="32" t="s">
        <v>95</v>
      </c>
      <c r="K1450" s="32" t="s">
        <v>95</v>
      </c>
      <c r="L1450" s="32" t="s">
        <v>95</v>
      </c>
      <c r="M1450" s="48">
        <v>877</v>
      </c>
      <c r="N1450" s="48">
        <v>1</v>
      </c>
      <c r="O1450" s="48" t="s">
        <v>261</v>
      </c>
      <c r="P1450" s="58">
        <v>2007</v>
      </c>
      <c r="Q1450" s="50">
        <v>2008</v>
      </c>
      <c r="R1450" s="49">
        <v>100</v>
      </c>
      <c r="S1450" s="50">
        <v>10</v>
      </c>
      <c r="T1450" s="59">
        <v>0</v>
      </c>
      <c r="U1450" s="48">
        <f t="shared" si="58"/>
        <v>0</v>
      </c>
      <c r="V1450" s="50">
        <f t="shared" si="59"/>
        <v>2</v>
      </c>
      <c r="W1450" s="42">
        <v>2545</v>
      </c>
      <c r="X1450" s="42">
        <v>3344</v>
      </c>
      <c r="Y1450" s="51">
        <v>0</v>
      </c>
      <c r="Z1450" s="49" t="s">
        <v>821</v>
      </c>
      <c r="AA1450" s="60"/>
      <c r="AB1450" s="48"/>
      <c r="AC1450" s="48"/>
      <c r="AD1450" s="48"/>
      <c r="AE1450" s="48"/>
      <c r="AF1450" s="48"/>
    </row>
    <row r="1451" spans="1:32" s="36" customFormat="1" ht="14.4" x14ac:dyDescent="0.3">
      <c r="A1451" s="32" t="s">
        <v>95</v>
      </c>
      <c r="B1451" s="32" t="s">
        <v>95</v>
      </c>
      <c r="C1451" s="32" t="s">
        <v>95</v>
      </c>
      <c r="D1451" s="32" t="s">
        <v>95</v>
      </c>
      <c r="E1451" s="32" t="s">
        <v>95</v>
      </c>
      <c r="F1451" s="32" t="s">
        <v>95</v>
      </c>
      <c r="G1451" s="32" t="s">
        <v>95</v>
      </c>
      <c r="H1451" s="32" t="s">
        <v>95</v>
      </c>
      <c r="I1451" s="32" t="s">
        <v>95</v>
      </c>
      <c r="J1451" s="32" t="s">
        <v>95</v>
      </c>
      <c r="K1451" s="32" t="s">
        <v>95</v>
      </c>
      <c r="L1451" s="32" t="s">
        <v>95</v>
      </c>
      <c r="M1451" s="48">
        <v>877</v>
      </c>
      <c r="N1451" s="48">
        <v>1</v>
      </c>
      <c r="O1451" s="48" t="s">
        <v>261</v>
      </c>
      <c r="P1451" s="58">
        <v>2007</v>
      </c>
      <c r="Q1451" s="50">
        <v>2008</v>
      </c>
      <c r="R1451" s="49">
        <v>90</v>
      </c>
      <c r="S1451" s="50">
        <v>10</v>
      </c>
      <c r="T1451" s="59">
        <v>0</v>
      </c>
      <c r="U1451" s="48">
        <f t="shared" si="58"/>
        <v>0</v>
      </c>
      <c r="V1451" s="50">
        <f t="shared" si="59"/>
        <v>1</v>
      </c>
      <c r="W1451" s="42">
        <v>2459</v>
      </c>
      <c r="X1451" s="42">
        <v>3431</v>
      </c>
      <c r="Y1451" s="51">
        <v>0</v>
      </c>
      <c r="Z1451" s="49" t="s">
        <v>821</v>
      </c>
      <c r="AA1451" s="60"/>
      <c r="AB1451" s="48"/>
      <c r="AC1451" s="48"/>
      <c r="AD1451" s="48"/>
      <c r="AE1451" s="48"/>
      <c r="AF1451" s="48"/>
    </row>
    <row r="1452" spans="1:32" s="36" customFormat="1" ht="14.4" x14ac:dyDescent="0.3">
      <c r="A1452" s="32" t="s">
        <v>95</v>
      </c>
      <c r="B1452" s="32" t="s">
        <v>95</v>
      </c>
      <c r="C1452" s="32" t="s">
        <v>95</v>
      </c>
      <c r="D1452" s="32" t="s">
        <v>95</v>
      </c>
      <c r="E1452" s="32" t="s">
        <v>95</v>
      </c>
      <c r="F1452" s="32" t="s">
        <v>95</v>
      </c>
      <c r="G1452" s="32" t="s">
        <v>95</v>
      </c>
      <c r="H1452" s="32" t="s">
        <v>95</v>
      </c>
      <c r="I1452" s="32" t="s">
        <v>95</v>
      </c>
      <c r="J1452" s="32" t="s">
        <v>95</v>
      </c>
      <c r="K1452" s="32" t="s">
        <v>95</v>
      </c>
      <c r="L1452" s="32" t="s">
        <v>95</v>
      </c>
      <c r="M1452" s="48">
        <v>879</v>
      </c>
      <c r="N1452" s="48">
        <v>1</v>
      </c>
      <c r="O1452" s="48" t="s">
        <v>357</v>
      </c>
      <c r="P1452" s="58">
        <v>2007</v>
      </c>
      <c r="Q1452" s="50">
        <v>2008</v>
      </c>
      <c r="R1452" s="49">
        <v>285</v>
      </c>
      <c r="S1452" s="50">
        <v>10</v>
      </c>
      <c r="T1452" s="59">
        <v>1</v>
      </c>
      <c r="U1452" s="48">
        <f t="shared" si="58"/>
        <v>0</v>
      </c>
      <c r="V1452" s="50">
        <f t="shared" si="59"/>
        <v>3</v>
      </c>
      <c r="W1452" s="42">
        <v>1343</v>
      </c>
      <c r="X1452" s="42">
        <v>1339</v>
      </c>
      <c r="Y1452" s="51">
        <v>0</v>
      </c>
      <c r="Z1452" s="49" t="s">
        <v>821</v>
      </c>
      <c r="AA1452" s="60"/>
      <c r="AB1452" s="48"/>
      <c r="AC1452" s="48"/>
      <c r="AD1452" s="48"/>
      <c r="AE1452" s="48"/>
      <c r="AF1452" s="48"/>
    </row>
    <row r="1453" spans="1:32" s="36" customFormat="1" ht="14.4" x14ac:dyDescent="0.3">
      <c r="A1453" s="32" t="s">
        <v>95</v>
      </c>
      <c r="B1453" s="32" t="s">
        <v>95</v>
      </c>
      <c r="C1453" s="32" t="s">
        <v>95</v>
      </c>
      <c r="D1453" s="32" t="s">
        <v>95</v>
      </c>
      <c r="E1453" s="32" t="s">
        <v>95</v>
      </c>
      <c r="F1453" s="32" t="s">
        <v>95</v>
      </c>
      <c r="G1453" s="32" t="s">
        <v>95</v>
      </c>
      <c r="H1453" s="32" t="s">
        <v>95</v>
      </c>
      <c r="I1453" s="32" t="s">
        <v>95</v>
      </c>
      <c r="J1453" s="32" t="s">
        <v>95</v>
      </c>
      <c r="K1453" s="32" t="s">
        <v>95</v>
      </c>
      <c r="L1453" s="32" t="s">
        <v>95</v>
      </c>
      <c r="M1453" s="48">
        <v>882</v>
      </c>
      <c r="N1453" s="48">
        <v>1</v>
      </c>
      <c r="O1453" s="48" t="s">
        <v>360</v>
      </c>
      <c r="P1453" s="58">
        <v>2007</v>
      </c>
      <c r="Q1453" s="50">
        <v>2008</v>
      </c>
      <c r="R1453" s="49">
        <v>611.57000000000005</v>
      </c>
      <c r="S1453" s="50">
        <v>10</v>
      </c>
      <c r="T1453" s="59">
        <v>1</v>
      </c>
      <c r="U1453" s="48">
        <f t="shared" si="58"/>
        <v>0</v>
      </c>
      <c r="V1453" s="50">
        <f t="shared" si="59"/>
        <v>7</v>
      </c>
      <c r="W1453" s="42">
        <v>2381</v>
      </c>
      <c r="X1453" s="42">
        <v>1847</v>
      </c>
      <c r="Y1453" s="51">
        <v>0</v>
      </c>
      <c r="Z1453" s="49" t="s">
        <v>821</v>
      </c>
      <c r="AA1453" s="60"/>
      <c r="AB1453" s="48"/>
      <c r="AC1453" s="48"/>
      <c r="AD1453" s="48"/>
      <c r="AE1453" s="48"/>
      <c r="AF1453" s="48"/>
    </row>
    <row r="1454" spans="1:32" s="36" customFormat="1" ht="14.4" x14ac:dyDescent="0.3">
      <c r="A1454" s="32" t="s">
        <v>95</v>
      </c>
      <c r="B1454" s="32" t="s">
        <v>95</v>
      </c>
      <c r="C1454" s="32" t="s">
        <v>95</v>
      </c>
      <c r="D1454" s="32" t="s">
        <v>95</v>
      </c>
      <c r="E1454" s="32" t="s">
        <v>95</v>
      </c>
      <c r="F1454" s="32" t="s">
        <v>95</v>
      </c>
      <c r="G1454" s="32" t="s">
        <v>95</v>
      </c>
      <c r="H1454" s="32" t="s">
        <v>95</v>
      </c>
      <c r="I1454" s="32" t="s">
        <v>95</v>
      </c>
      <c r="J1454" s="32" t="s">
        <v>95</v>
      </c>
      <c r="K1454" s="32" t="s">
        <v>95</v>
      </c>
      <c r="L1454" s="32" t="s">
        <v>95</v>
      </c>
      <c r="M1454" s="48">
        <v>891</v>
      </c>
      <c r="N1454" s="48">
        <v>1</v>
      </c>
      <c r="O1454" s="48" t="s">
        <v>363</v>
      </c>
      <c r="P1454" s="58">
        <v>2007</v>
      </c>
      <c r="Q1454" s="50">
        <v>2008</v>
      </c>
      <c r="R1454" s="49">
        <v>200</v>
      </c>
      <c r="S1454" s="50">
        <v>10</v>
      </c>
      <c r="T1454" s="59">
        <v>1</v>
      </c>
      <c r="U1454" s="48">
        <f t="shared" si="58"/>
        <v>0</v>
      </c>
      <c r="V1454" s="50">
        <f t="shared" si="59"/>
        <v>3</v>
      </c>
      <c r="W1454" s="42">
        <v>362</v>
      </c>
      <c r="X1454" s="42">
        <v>205</v>
      </c>
      <c r="Y1454" s="51">
        <v>0</v>
      </c>
      <c r="Z1454" s="49" t="s">
        <v>821</v>
      </c>
      <c r="AA1454" s="60"/>
      <c r="AB1454" s="48"/>
      <c r="AC1454" s="48"/>
      <c r="AD1454" s="48"/>
      <c r="AE1454" s="48"/>
      <c r="AF1454" s="48"/>
    </row>
    <row r="1455" spans="1:32" s="36" customFormat="1" ht="14.4" x14ac:dyDescent="0.3">
      <c r="A1455" s="32" t="s">
        <v>95</v>
      </c>
      <c r="B1455" s="32" t="s">
        <v>95</v>
      </c>
      <c r="C1455" s="32" t="s">
        <v>95</v>
      </c>
      <c r="D1455" s="32" t="s">
        <v>95</v>
      </c>
      <c r="E1455" s="32" t="s">
        <v>95</v>
      </c>
      <c r="F1455" s="32" t="s">
        <v>95</v>
      </c>
      <c r="G1455" s="32" t="s">
        <v>95</v>
      </c>
      <c r="H1455" s="32" t="s">
        <v>95</v>
      </c>
      <c r="I1455" s="32" t="s">
        <v>95</v>
      </c>
      <c r="J1455" s="32" t="s">
        <v>95</v>
      </c>
      <c r="K1455" s="32" t="s">
        <v>95</v>
      </c>
      <c r="L1455" s="32" t="s">
        <v>95</v>
      </c>
      <c r="M1455" s="48">
        <v>912</v>
      </c>
      <c r="N1455" s="48">
        <v>1</v>
      </c>
      <c r="O1455" s="48" t="s">
        <v>403</v>
      </c>
      <c r="P1455" s="58">
        <v>2007</v>
      </c>
      <c r="Q1455" s="50">
        <v>2008</v>
      </c>
      <c r="R1455" s="49">
        <v>500</v>
      </c>
      <c r="S1455" s="50">
        <v>10</v>
      </c>
      <c r="T1455" s="59">
        <v>0</v>
      </c>
      <c r="U1455" s="48">
        <f t="shared" si="58"/>
        <v>0</v>
      </c>
      <c r="V1455" s="50">
        <f t="shared" si="59"/>
        <v>6</v>
      </c>
      <c r="W1455" s="42">
        <v>1000</v>
      </c>
      <c r="X1455" s="42">
        <v>1404</v>
      </c>
      <c r="Y1455" s="51">
        <v>0</v>
      </c>
      <c r="Z1455" s="32" t="s">
        <v>95</v>
      </c>
      <c r="AA1455" s="60"/>
      <c r="AB1455" s="48"/>
      <c r="AC1455" s="48"/>
      <c r="AD1455" s="48"/>
      <c r="AE1455" s="48"/>
      <c r="AF1455" s="48"/>
    </row>
    <row r="1456" spans="1:32" s="36" customFormat="1" ht="14.4" x14ac:dyDescent="0.3">
      <c r="A1456" s="32" t="s">
        <v>95</v>
      </c>
      <c r="B1456" s="32" t="s">
        <v>95</v>
      </c>
      <c r="C1456" s="32" t="s">
        <v>95</v>
      </c>
      <c r="D1456" s="32" t="s">
        <v>95</v>
      </c>
      <c r="E1456" s="32" t="s">
        <v>95</v>
      </c>
      <c r="F1456" s="32" t="s">
        <v>95</v>
      </c>
      <c r="G1456" s="32" t="s">
        <v>95</v>
      </c>
      <c r="H1456" s="32" t="s">
        <v>95</v>
      </c>
      <c r="I1456" s="32" t="s">
        <v>95</v>
      </c>
      <c r="J1456" s="32" t="s">
        <v>95</v>
      </c>
      <c r="K1456" s="32" t="s">
        <v>95</v>
      </c>
      <c r="L1456" s="32" t="s">
        <v>95</v>
      </c>
      <c r="M1456" s="48">
        <v>2125</v>
      </c>
      <c r="N1456" s="48">
        <v>1</v>
      </c>
      <c r="O1456" s="48" t="s">
        <v>364</v>
      </c>
      <c r="P1456" s="58">
        <v>2007</v>
      </c>
      <c r="Q1456" s="50">
        <v>2008</v>
      </c>
      <c r="R1456" s="49">
        <v>350</v>
      </c>
      <c r="S1456" s="50">
        <v>10</v>
      </c>
      <c r="T1456" s="59">
        <v>1</v>
      </c>
      <c r="U1456" s="48">
        <f t="shared" si="58"/>
        <v>0</v>
      </c>
      <c r="V1456" s="50">
        <f t="shared" si="59"/>
        <v>4</v>
      </c>
      <c r="W1456" s="42">
        <v>409</v>
      </c>
      <c r="X1456" s="42">
        <v>398</v>
      </c>
      <c r="Y1456" s="51">
        <v>0</v>
      </c>
      <c r="Z1456" s="32" t="s">
        <v>95</v>
      </c>
      <c r="AA1456" s="60"/>
      <c r="AB1456" s="48"/>
      <c r="AC1456" s="48"/>
      <c r="AD1456" s="48"/>
      <c r="AE1456" s="48"/>
      <c r="AF1456" s="48"/>
    </row>
    <row r="1457" spans="1:32" s="36" customFormat="1" ht="14.4" x14ac:dyDescent="0.3">
      <c r="A1457" s="32" t="s">
        <v>95</v>
      </c>
      <c r="B1457" s="32" t="s">
        <v>95</v>
      </c>
      <c r="C1457" s="32" t="s">
        <v>95</v>
      </c>
      <c r="D1457" s="32" t="s">
        <v>95</v>
      </c>
      <c r="E1457" s="32" t="s">
        <v>95</v>
      </c>
      <c r="F1457" s="32" t="s">
        <v>95</v>
      </c>
      <c r="G1457" s="32" t="s">
        <v>95</v>
      </c>
      <c r="H1457" s="32" t="s">
        <v>95</v>
      </c>
      <c r="I1457" s="32" t="s">
        <v>95</v>
      </c>
      <c r="J1457" s="32" t="s">
        <v>95</v>
      </c>
      <c r="K1457" s="32" t="s">
        <v>95</v>
      </c>
      <c r="L1457" s="32" t="s">
        <v>95</v>
      </c>
      <c r="M1457" s="48">
        <v>2134</v>
      </c>
      <c r="N1457" s="48">
        <v>1</v>
      </c>
      <c r="O1457" s="48" t="s">
        <v>404</v>
      </c>
      <c r="P1457" s="58">
        <v>2007</v>
      </c>
      <c r="Q1457" s="50">
        <v>2008</v>
      </c>
      <c r="R1457" s="49">
        <v>357.61</v>
      </c>
      <c r="S1457" s="50">
        <v>5</v>
      </c>
      <c r="T1457" s="59">
        <v>1</v>
      </c>
      <c r="U1457" s="48">
        <f t="shared" si="58"/>
        <v>0</v>
      </c>
      <c r="V1457" s="50">
        <f t="shared" si="59"/>
        <v>4</v>
      </c>
      <c r="W1457" s="42">
        <v>1339</v>
      </c>
      <c r="X1457" s="42">
        <v>718</v>
      </c>
      <c r="Y1457" s="51">
        <v>0</v>
      </c>
      <c r="Z1457" s="32" t="s">
        <v>95</v>
      </c>
      <c r="AA1457" s="60"/>
      <c r="AB1457" s="48"/>
      <c r="AC1457" s="48"/>
      <c r="AD1457" s="48"/>
      <c r="AE1457" s="48"/>
      <c r="AF1457" s="48"/>
    </row>
    <row r="1458" spans="1:32" s="36" customFormat="1" ht="14.4" x14ac:dyDescent="0.3">
      <c r="A1458" s="32" t="s">
        <v>95</v>
      </c>
      <c r="B1458" s="32" t="s">
        <v>95</v>
      </c>
      <c r="C1458" s="32" t="s">
        <v>95</v>
      </c>
      <c r="D1458" s="32" t="s">
        <v>95</v>
      </c>
      <c r="E1458" s="32" t="s">
        <v>95</v>
      </c>
      <c r="F1458" s="32" t="s">
        <v>95</v>
      </c>
      <c r="G1458" s="32" t="s">
        <v>95</v>
      </c>
      <c r="H1458" s="32" t="s">
        <v>95</v>
      </c>
      <c r="I1458" s="32" t="s">
        <v>95</v>
      </c>
      <c r="J1458" s="32" t="s">
        <v>95</v>
      </c>
      <c r="K1458" s="32" t="s">
        <v>95</v>
      </c>
      <c r="L1458" s="32" t="s">
        <v>95</v>
      </c>
      <c r="M1458" s="48">
        <v>2142</v>
      </c>
      <c r="N1458" s="48">
        <v>1</v>
      </c>
      <c r="O1458" s="48" t="s">
        <v>576</v>
      </c>
      <c r="P1458" s="58">
        <v>2007</v>
      </c>
      <c r="Q1458" s="59">
        <v>2008</v>
      </c>
      <c r="R1458" s="55">
        <v>500</v>
      </c>
      <c r="S1458" s="59">
        <v>10</v>
      </c>
      <c r="T1458" s="59">
        <v>0</v>
      </c>
      <c r="U1458" s="48">
        <f t="shared" si="58"/>
        <v>0</v>
      </c>
      <c r="V1458" s="50">
        <f t="shared" si="59"/>
        <v>6</v>
      </c>
      <c r="W1458" s="42">
        <v>1565</v>
      </c>
      <c r="X1458" s="42">
        <v>1967</v>
      </c>
      <c r="Y1458" s="51">
        <v>0</v>
      </c>
      <c r="Z1458" s="32" t="s">
        <v>95</v>
      </c>
      <c r="AA1458" s="60"/>
      <c r="AB1458" s="48"/>
      <c r="AC1458" s="48"/>
      <c r="AD1458" s="48"/>
      <c r="AE1458" s="48"/>
      <c r="AF1458" s="48"/>
    </row>
    <row r="1459" spans="1:32" s="36" customFormat="1" ht="14.4" x14ac:dyDescent="0.3">
      <c r="A1459" s="32" t="s">
        <v>95</v>
      </c>
      <c r="B1459" s="32" t="s">
        <v>95</v>
      </c>
      <c r="C1459" s="32" t="s">
        <v>95</v>
      </c>
      <c r="D1459" s="32" t="s">
        <v>95</v>
      </c>
      <c r="E1459" s="32" t="s">
        <v>95</v>
      </c>
      <c r="F1459" s="32" t="s">
        <v>95</v>
      </c>
      <c r="G1459" s="32" t="s">
        <v>95</v>
      </c>
      <c r="H1459" s="32" t="s">
        <v>95</v>
      </c>
      <c r="I1459" s="32" t="s">
        <v>95</v>
      </c>
      <c r="J1459" s="32" t="s">
        <v>95</v>
      </c>
      <c r="K1459" s="32" t="s">
        <v>95</v>
      </c>
      <c r="L1459" s="32" t="s">
        <v>95</v>
      </c>
      <c r="M1459" s="48">
        <v>2155</v>
      </c>
      <c r="N1459" s="48">
        <v>1</v>
      </c>
      <c r="O1459" s="48" t="s">
        <v>405</v>
      </c>
      <c r="P1459" s="58">
        <v>2007</v>
      </c>
      <c r="Q1459" s="59">
        <v>2008</v>
      </c>
      <c r="R1459" s="55">
        <v>598.83000000000004</v>
      </c>
      <c r="S1459" s="59">
        <v>10</v>
      </c>
      <c r="T1459" s="59">
        <v>0</v>
      </c>
      <c r="U1459" s="48">
        <f t="shared" si="58"/>
        <v>0</v>
      </c>
      <c r="V1459" s="50">
        <f t="shared" si="59"/>
        <v>6</v>
      </c>
      <c r="W1459" s="42">
        <v>671</v>
      </c>
      <c r="X1459" s="42">
        <v>1277</v>
      </c>
      <c r="Y1459" s="51">
        <v>0</v>
      </c>
      <c r="Z1459" s="32" t="s">
        <v>95</v>
      </c>
      <c r="AA1459" s="60"/>
      <c r="AB1459" s="48"/>
      <c r="AC1459" s="48"/>
      <c r="AD1459" s="48"/>
      <c r="AE1459" s="48"/>
      <c r="AF1459" s="48"/>
    </row>
    <row r="1460" spans="1:32" s="36" customFormat="1" ht="14.4" x14ac:dyDescent="0.3">
      <c r="A1460" s="32" t="s">
        <v>95</v>
      </c>
      <c r="B1460" s="32" t="s">
        <v>95</v>
      </c>
      <c r="C1460" s="32" t="s">
        <v>95</v>
      </c>
      <c r="D1460" s="32" t="s">
        <v>95</v>
      </c>
      <c r="E1460" s="32" t="s">
        <v>95</v>
      </c>
      <c r="F1460" s="32" t="s">
        <v>95</v>
      </c>
      <c r="G1460" s="32" t="s">
        <v>95</v>
      </c>
      <c r="H1460" s="32" t="s">
        <v>95</v>
      </c>
      <c r="I1460" s="32" t="s">
        <v>95</v>
      </c>
      <c r="J1460" s="32" t="s">
        <v>95</v>
      </c>
      <c r="K1460" s="32" t="s">
        <v>95</v>
      </c>
      <c r="L1460" s="32" t="s">
        <v>95</v>
      </c>
      <c r="M1460" s="48">
        <v>2164</v>
      </c>
      <c r="N1460" s="48">
        <v>1</v>
      </c>
      <c r="O1460" s="48" t="s">
        <v>479</v>
      </c>
      <c r="P1460" s="58">
        <v>2007</v>
      </c>
      <c r="Q1460" s="59">
        <v>2008</v>
      </c>
      <c r="R1460" s="55">
        <v>500</v>
      </c>
      <c r="S1460" s="59">
        <v>6</v>
      </c>
      <c r="T1460" s="59">
        <v>1</v>
      </c>
      <c r="U1460" s="48">
        <f t="shared" si="58"/>
        <v>0</v>
      </c>
      <c r="V1460" s="50">
        <f t="shared" si="59"/>
        <v>6</v>
      </c>
      <c r="W1460" s="42">
        <v>735</v>
      </c>
      <c r="X1460" s="42">
        <v>655</v>
      </c>
      <c r="Y1460" s="51">
        <v>0</v>
      </c>
      <c r="Z1460" s="49" t="s">
        <v>821</v>
      </c>
      <c r="AA1460" s="60"/>
      <c r="AB1460" s="48"/>
      <c r="AC1460" s="48"/>
      <c r="AD1460" s="48"/>
      <c r="AE1460" s="48"/>
      <c r="AF1460" s="48"/>
    </row>
    <row r="1461" spans="1:32" s="36" customFormat="1" ht="14.4" x14ac:dyDescent="0.3">
      <c r="A1461" s="32" t="s">
        <v>95</v>
      </c>
      <c r="B1461" s="32" t="s">
        <v>95</v>
      </c>
      <c r="C1461" s="32" t="s">
        <v>95</v>
      </c>
      <c r="D1461" s="32" t="s">
        <v>95</v>
      </c>
      <c r="E1461" s="32" t="s">
        <v>95</v>
      </c>
      <c r="F1461" s="32" t="s">
        <v>95</v>
      </c>
      <c r="G1461" s="32" t="s">
        <v>95</v>
      </c>
      <c r="H1461" s="32" t="s">
        <v>95</v>
      </c>
      <c r="I1461" s="32" t="s">
        <v>95</v>
      </c>
      <c r="J1461" s="32" t="s">
        <v>95</v>
      </c>
      <c r="K1461" s="32" t="s">
        <v>95</v>
      </c>
      <c r="L1461" s="32" t="s">
        <v>95</v>
      </c>
      <c r="M1461" s="48">
        <v>2172</v>
      </c>
      <c r="N1461" s="48">
        <v>1</v>
      </c>
      <c r="O1461" s="48" t="s">
        <v>461</v>
      </c>
      <c r="P1461" s="58">
        <v>2007</v>
      </c>
      <c r="Q1461" s="50">
        <v>2008</v>
      </c>
      <c r="R1461" s="49">
        <v>294.8</v>
      </c>
      <c r="S1461" s="50">
        <v>6</v>
      </c>
      <c r="T1461" s="59">
        <v>1</v>
      </c>
      <c r="U1461" s="48">
        <f t="shared" si="58"/>
        <v>0</v>
      </c>
      <c r="V1461" s="50">
        <f t="shared" si="59"/>
        <v>3</v>
      </c>
      <c r="W1461" s="42">
        <v>660</v>
      </c>
      <c r="X1461" s="42">
        <v>522</v>
      </c>
      <c r="Y1461" s="51">
        <v>0</v>
      </c>
      <c r="Z1461" s="32" t="s">
        <v>95</v>
      </c>
      <c r="AA1461" s="60"/>
      <c r="AB1461" s="48"/>
      <c r="AC1461" s="48"/>
      <c r="AD1461" s="48"/>
      <c r="AE1461" s="48"/>
      <c r="AF1461" s="48"/>
    </row>
    <row r="1462" spans="1:32" s="36" customFormat="1" ht="14.4" x14ac:dyDescent="0.3">
      <c r="A1462" s="32" t="s">
        <v>95</v>
      </c>
      <c r="B1462" s="32" t="s">
        <v>95</v>
      </c>
      <c r="C1462" s="32" t="s">
        <v>95</v>
      </c>
      <c r="D1462" s="32" t="s">
        <v>95</v>
      </c>
      <c r="E1462" s="32" t="s">
        <v>95</v>
      </c>
      <c r="F1462" s="32" t="s">
        <v>95</v>
      </c>
      <c r="G1462" s="32" t="s">
        <v>95</v>
      </c>
      <c r="H1462" s="32" t="s">
        <v>95</v>
      </c>
      <c r="I1462" s="32" t="s">
        <v>95</v>
      </c>
      <c r="J1462" s="32" t="s">
        <v>95</v>
      </c>
      <c r="K1462" s="32" t="s">
        <v>95</v>
      </c>
      <c r="L1462" s="32" t="s">
        <v>95</v>
      </c>
      <c r="M1462" s="48">
        <v>2180</v>
      </c>
      <c r="N1462" s="48">
        <v>1</v>
      </c>
      <c r="O1462" s="48" t="s">
        <v>662</v>
      </c>
      <c r="P1462" s="58">
        <v>2007</v>
      </c>
      <c r="Q1462" s="50">
        <v>2008</v>
      </c>
      <c r="R1462" s="49">
        <v>225</v>
      </c>
      <c r="S1462" s="50">
        <v>10</v>
      </c>
      <c r="T1462" s="59">
        <v>1</v>
      </c>
      <c r="U1462" s="48">
        <f t="shared" si="58"/>
        <v>0</v>
      </c>
      <c r="V1462" s="50">
        <f t="shared" si="59"/>
        <v>3</v>
      </c>
      <c r="W1462" s="42">
        <v>643</v>
      </c>
      <c r="X1462" s="42">
        <v>202</v>
      </c>
      <c r="Y1462" s="51">
        <v>0</v>
      </c>
      <c r="Z1462" s="32" t="s">
        <v>95</v>
      </c>
      <c r="AA1462" s="60"/>
      <c r="AB1462" s="48"/>
      <c r="AC1462" s="48"/>
      <c r="AD1462" s="48"/>
      <c r="AE1462" s="48"/>
      <c r="AF1462" s="48"/>
    </row>
    <row r="1463" spans="1:32" s="36" customFormat="1" ht="14.4" x14ac:dyDescent="0.3">
      <c r="A1463" s="32" t="s">
        <v>95</v>
      </c>
      <c r="B1463" s="32" t="s">
        <v>95</v>
      </c>
      <c r="C1463" s="32" t="s">
        <v>95</v>
      </c>
      <c r="D1463" s="32" t="s">
        <v>95</v>
      </c>
      <c r="E1463" s="32" t="s">
        <v>95</v>
      </c>
      <c r="F1463" s="32" t="s">
        <v>95</v>
      </c>
      <c r="G1463" s="32" t="s">
        <v>95</v>
      </c>
      <c r="H1463" s="32" t="s">
        <v>95</v>
      </c>
      <c r="I1463" s="32" t="s">
        <v>95</v>
      </c>
      <c r="J1463" s="32" t="s">
        <v>95</v>
      </c>
      <c r="K1463" s="32" t="s">
        <v>95</v>
      </c>
      <c r="L1463" s="32" t="s">
        <v>95</v>
      </c>
      <c r="M1463" s="48">
        <v>2180</v>
      </c>
      <c r="N1463" s="48">
        <v>1</v>
      </c>
      <c r="O1463" s="48" t="s">
        <v>662</v>
      </c>
      <c r="P1463" s="58">
        <v>2007</v>
      </c>
      <c r="Q1463" s="50">
        <v>2008</v>
      </c>
      <c r="R1463" s="49">
        <v>65</v>
      </c>
      <c r="S1463" s="50">
        <v>4</v>
      </c>
      <c r="T1463" s="59">
        <v>1</v>
      </c>
      <c r="U1463" s="48">
        <f t="shared" si="58"/>
        <v>0</v>
      </c>
      <c r="V1463" s="50">
        <f t="shared" si="59"/>
        <v>1</v>
      </c>
      <c r="W1463" s="42">
        <v>638</v>
      </c>
      <c r="X1463" s="42">
        <v>201</v>
      </c>
      <c r="Y1463" s="51">
        <v>0</v>
      </c>
      <c r="Z1463" s="49" t="s">
        <v>821</v>
      </c>
      <c r="AA1463" s="60"/>
      <c r="AB1463" s="48"/>
      <c r="AC1463" s="48"/>
      <c r="AD1463" s="48"/>
      <c r="AE1463" s="48"/>
      <c r="AF1463" s="48"/>
    </row>
    <row r="1464" spans="1:32" s="36" customFormat="1" ht="14.4" x14ac:dyDescent="0.3">
      <c r="A1464" s="32" t="s">
        <v>95</v>
      </c>
      <c r="B1464" s="32" t="s">
        <v>95</v>
      </c>
      <c r="C1464" s="32" t="s">
        <v>95</v>
      </c>
      <c r="D1464" s="32" t="s">
        <v>95</v>
      </c>
      <c r="E1464" s="32" t="s">
        <v>95</v>
      </c>
      <c r="F1464" s="32" t="s">
        <v>95</v>
      </c>
      <c r="G1464" s="32" t="s">
        <v>95</v>
      </c>
      <c r="H1464" s="32" t="s">
        <v>95</v>
      </c>
      <c r="I1464" s="32" t="s">
        <v>95</v>
      </c>
      <c r="J1464" s="32" t="s">
        <v>95</v>
      </c>
      <c r="K1464" s="32" t="s">
        <v>95</v>
      </c>
      <c r="L1464" s="32" t="s">
        <v>95</v>
      </c>
      <c r="M1464" s="48">
        <v>2215</v>
      </c>
      <c r="N1464" s="48">
        <v>1</v>
      </c>
      <c r="O1464" s="48" t="s">
        <v>583</v>
      </c>
      <c r="P1464" s="58">
        <v>2007</v>
      </c>
      <c r="Q1464" s="50">
        <v>2008</v>
      </c>
      <c r="R1464" s="49">
        <v>1006.83</v>
      </c>
      <c r="S1464" s="50">
        <v>10</v>
      </c>
      <c r="T1464" s="59">
        <v>1</v>
      </c>
      <c r="U1464" s="48">
        <f t="shared" si="58"/>
        <v>0</v>
      </c>
      <c r="V1464" s="50">
        <f t="shared" si="59"/>
        <v>10</v>
      </c>
      <c r="W1464" s="42">
        <v>670</v>
      </c>
      <c r="X1464" s="42">
        <v>202</v>
      </c>
      <c r="Y1464" s="51">
        <v>0</v>
      </c>
      <c r="Z1464" s="49" t="s">
        <v>821</v>
      </c>
      <c r="AA1464" s="60"/>
      <c r="AB1464" s="48"/>
      <c r="AC1464" s="48"/>
      <c r="AD1464" s="48"/>
      <c r="AE1464" s="48"/>
      <c r="AF1464" s="48"/>
    </row>
    <row r="1465" spans="1:32" s="36" customFormat="1" ht="14.4" x14ac:dyDescent="0.3">
      <c r="A1465" s="32" t="s">
        <v>95</v>
      </c>
      <c r="B1465" s="32" t="s">
        <v>95</v>
      </c>
      <c r="C1465" s="32" t="s">
        <v>95</v>
      </c>
      <c r="D1465" s="32" t="s">
        <v>95</v>
      </c>
      <c r="E1465" s="32" t="s">
        <v>95</v>
      </c>
      <c r="F1465" s="32" t="s">
        <v>95</v>
      </c>
      <c r="G1465" s="32" t="s">
        <v>95</v>
      </c>
      <c r="H1465" s="32" t="s">
        <v>95</v>
      </c>
      <c r="I1465" s="32" t="s">
        <v>95</v>
      </c>
      <c r="J1465" s="32" t="s">
        <v>95</v>
      </c>
      <c r="K1465" s="32" t="s">
        <v>95</v>
      </c>
      <c r="L1465" s="32" t="s">
        <v>95</v>
      </c>
      <c r="M1465" s="48">
        <v>2396</v>
      </c>
      <c r="N1465" s="48">
        <v>1</v>
      </c>
      <c r="O1465" s="48" t="s">
        <v>5</v>
      </c>
      <c r="P1465" s="58">
        <v>2007</v>
      </c>
      <c r="Q1465" s="50">
        <v>2008</v>
      </c>
      <c r="R1465" s="49">
        <v>790</v>
      </c>
      <c r="S1465" s="50">
        <v>7</v>
      </c>
      <c r="T1465" s="59">
        <v>0</v>
      </c>
      <c r="U1465" s="48">
        <f t="shared" si="58"/>
        <v>0</v>
      </c>
      <c r="V1465" s="50">
        <f t="shared" si="59"/>
        <v>8</v>
      </c>
      <c r="W1465" s="42">
        <v>943</v>
      </c>
      <c r="X1465" s="42">
        <v>1053</v>
      </c>
      <c r="Y1465" s="51">
        <v>0</v>
      </c>
      <c r="Z1465" s="32" t="s">
        <v>95</v>
      </c>
      <c r="AA1465" s="60"/>
      <c r="AB1465" s="48"/>
      <c r="AC1465" s="48"/>
      <c r="AD1465" s="48"/>
      <c r="AE1465" s="48"/>
      <c r="AF1465" s="48"/>
    </row>
    <row r="1466" spans="1:32" s="36" customFormat="1" ht="14.4" x14ac:dyDescent="0.3">
      <c r="A1466" s="32" t="s">
        <v>95</v>
      </c>
      <c r="B1466" s="32" t="s">
        <v>95</v>
      </c>
      <c r="C1466" s="32" t="s">
        <v>95</v>
      </c>
      <c r="D1466" s="32" t="s">
        <v>95</v>
      </c>
      <c r="E1466" s="32" t="s">
        <v>95</v>
      </c>
      <c r="F1466" s="32" t="s">
        <v>95</v>
      </c>
      <c r="G1466" s="32" t="s">
        <v>95</v>
      </c>
      <c r="H1466" s="32" t="s">
        <v>95</v>
      </c>
      <c r="I1466" s="32" t="s">
        <v>95</v>
      </c>
      <c r="J1466" s="32" t="s">
        <v>95</v>
      </c>
      <c r="K1466" s="32" t="s">
        <v>95</v>
      </c>
      <c r="L1466" s="32" t="s">
        <v>95</v>
      </c>
      <c r="M1466" s="48">
        <v>2396</v>
      </c>
      <c r="N1466" s="48">
        <v>1</v>
      </c>
      <c r="O1466" s="48" t="s">
        <v>5</v>
      </c>
      <c r="P1466" s="58">
        <v>2007</v>
      </c>
      <c r="Q1466" s="50">
        <v>2008</v>
      </c>
      <c r="R1466" s="49">
        <v>425</v>
      </c>
      <c r="S1466" s="50">
        <v>7</v>
      </c>
      <c r="T1466" s="59">
        <v>0</v>
      </c>
      <c r="U1466" s="48">
        <f t="shared" si="58"/>
        <v>0</v>
      </c>
      <c r="V1466" s="50">
        <f t="shared" si="59"/>
        <v>5</v>
      </c>
      <c r="W1466" s="42">
        <v>1036</v>
      </c>
      <c r="X1466" s="42">
        <v>1059</v>
      </c>
      <c r="Y1466" s="51">
        <v>0</v>
      </c>
      <c r="Z1466" s="49" t="s">
        <v>821</v>
      </c>
      <c r="AA1466" s="60"/>
      <c r="AB1466" s="48"/>
      <c r="AC1466" s="48"/>
      <c r="AD1466" s="48"/>
      <c r="AE1466" s="48"/>
      <c r="AF1466" s="48"/>
    </row>
    <row r="1467" spans="1:32" s="36" customFormat="1" ht="14.4" x14ac:dyDescent="0.3">
      <c r="A1467" s="32" t="s">
        <v>95</v>
      </c>
      <c r="B1467" s="32" t="s">
        <v>95</v>
      </c>
      <c r="C1467" s="32" t="s">
        <v>95</v>
      </c>
      <c r="D1467" s="32" t="s">
        <v>95</v>
      </c>
      <c r="E1467" s="32" t="s">
        <v>95</v>
      </c>
      <c r="F1467" s="32" t="s">
        <v>95</v>
      </c>
      <c r="G1467" s="32" t="s">
        <v>95</v>
      </c>
      <c r="H1467" s="32" t="s">
        <v>95</v>
      </c>
      <c r="I1467" s="32" t="s">
        <v>95</v>
      </c>
      <c r="J1467" s="32" t="s">
        <v>95</v>
      </c>
      <c r="K1467" s="32" t="s">
        <v>95</v>
      </c>
      <c r="L1467" s="32" t="s">
        <v>95</v>
      </c>
      <c r="M1467" s="48">
        <v>2536</v>
      </c>
      <c r="N1467" s="48">
        <v>1</v>
      </c>
      <c r="O1467" s="48" t="s">
        <v>407</v>
      </c>
      <c r="P1467" s="58">
        <v>2007</v>
      </c>
      <c r="Q1467" s="50">
        <v>2008</v>
      </c>
      <c r="R1467" s="49">
        <v>900</v>
      </c>
      <c r="S1467" s="50">
        <v>10</v>
      </c>
      <c r="T1467" s="59">
        <v>1</v>
      </c>
      <c r="U1467" s="48">
        <f t="shared" si="58"/>
        <v>0</v>
      </c>
      <c r="V1467" s="50">
        <f t="shared" si="59"/>
        <v>10</v>
      </c>
      <c r="W1467" s="42">
        <v>371</v>
      </c>
      <c r="X1467" s="42">
        <v>229</v>
      </c>
      <c r="Y1467" s="51">
        <v>0</v>
      </c>
      <c r="Z1467" s="32" t="s">
        <v>95</v>
      </c>
      <c r="AA1467" s="60"/>
      <c r="AB1467" s="48"/>
      <c r="AC1467" s="48"/>
      <c r="AD1467" s="48"/>
      <c r="AE1467" s="48"/>
      <c r="AF1467" s="48"/>
    </row>
    <row r="1468" spans="1:32" s="36" customFormat="1" ht="14.4" x14ac:dyDescent="0.3">
      <c r="A1468" s="32" t="s">
        <v>95</v>
      </c>
      <c r="B1468" s="32" t="s">
        <v>95</v>
      </c>
      <c r="C1468" s="32" t="s">
        <v>95</v>
      </c>
      <c r="D1468" s="32" t="s">
        <v>95</v>
      </c>
      <c r="E1468" s="32" t="s">
        <v>95</v>
      </c>
      <c r="F1468" s="32" t="s">
        <v>95</v>
      </c>
      <c r="G1468" s="32" t="s">
        <v>95</v>
      </c>
      <c r="H1468" s="32" t="s">
        <v>95</v>
      </c>
      <c r="I1468" s="32" t="s">
        <v>95</v>
      </c>
      <c r="J1468" s="32" t="s">
        <v>95</v>
      </c>
      <c r="K1468" s="32" t="s">
        <v>95</v>
      </c>
      <c r="L1468" s="32" t="s">
        <v>95</v>
      </c>
      <c r="M1468" s="48">
        <v>2687</v>
      </c>
      <c r="N1468" s="48">
        <v>1</v>
      </c>
      <c r="O1468" s="48" t="s">
        <v>621</v>
      </c>
      <c r="P1468" s="58">
        <v>2007</v>
      </c>
      <c r="Q1468" s="50">
        <v>2008</v>
      </c>
      <c r="R1468" s="49">
        <v>130</v>
      </c>
      <c r="S1468" s="50">
        <v>10</v>
      </c>
      <c r="T1468" s="59">
        <v>0</v>
      </c>
      <c r="U1468" s="48">
        <f t="shared" si="58"/>
        <v>0</v>
      </c>
      <c r="V1468" s="50">
        <f t="shared" si="59"/>
        <v>2</v>
      </c>
      <c r="W1468" s="42">
        <v>839</v>
      </c>
      <c r="X1468" s="42">
        <v>918</v>
      </c>
      <c r="Y1468" s="51">
        <v>0</v>
      </c>
      <c r="Z1468" s="32" t="s">
        <v>95</v>
      </c>
      <c r="AA1468" s="60"/>
      <c r="AB1468" s="48"/>
      <c r="AC1468" s="48"/>
      <c r="AD1468" s="48"/>
      <c r="AE1468" s="48"/>
      <c r="AF1468" s="48"/>
    </row>
    <row r="1469" spans="1:32" s="36" customFormat="1" ht="14.4" x14ac:dyDescent="0.3">
      <c r="A1469" s="32" t="s">
        <v>95</v>
      </c>
      <c r="B1469" s="32" t="s">
        <v>95</v>
      </c>
      <c r="C1469" s="32" t="s">
        <v>95</v>
      </c>
      <c r="D1469" s="32" t="s">
        <v>95</v>
      </c>
      <c r="E1469" s="32" t="s">
        <v>95</v>
      </c>
      <c r="F1469" s="32" t="s">
        <v>95</v>
      </c>
      <c r="G1469" s="32" t="s">
        <v>95</v>
      </c>
      <c r="H1469" s="32" t="s">
        <v>95</v>
      </c>
      <c r="I1469" s="32" t="s">
        <v>95</v>
      </c>
      <c r="J1469" s="32" t="s">
        <v>95</v>
      </c>
      <c r="K1469" s="32" t="s">
        <v>95</v>
      </c>
      <c r="L1469" s="32" t="s">
        <v>95</v>
      </c>
      <c r="M1469" s="48">
        <v>2687</v>
      </c>
      <c r="N1469" s="48">
        <v>1</v>
      </c>
      <c r="O1469" s="48" t="s">
        <v>621</v>
      </c>
      <c r="P1469" s="58">
        <v>2007</v>
      </c>
      <c r="Q1469" s="50">
        <v>2008</v>
      </c>
      <c r="R1469" s="49">
        <v>64</v>
      </c>
      <c r="S1469" s="50">
        <v>10</v>
      </c>
      <c r="T1469" s="59">
        <v>0</v>
      </c>
      <c r="U1469" s="48">
        <f t="shared" si="58"/>
        <v>0</v>
      </c>
      <c r="V1469" s="50">
        <f t="shared" si="59"/>
        <v>1</v>
      </c>
      <c r="W1469" s="42">
        <v>779</v>
      </c>
      <c r="X1469" s="42">
        <v>976</v>
      </c>
      <c r="Y1469" s="51">
        <v>0</v>
      </c>
      <c r="Z1469" s="49" t="s">
        <v>821</v>
      </c>
      <c r="AA1469" s="60"/>
      <c r="AB1469" s="48"/>
      <c r="AC1469" s="48"/>
      <c r="AD1469" s="48"/>
      <c r="AE1469" s="48"/>
      <c r="AF1469" s="48"/>
    </row>
    <row r="1470" spans="1:32" s="36" customFormat="1" ht="14.4" x14ac:dyDescent="0.3">
      <c r="A1470" s="32" t="s">
        <v>95</v>
      </c>
      <c r="B1470" s="32" t="s">
        <v>95</v>
      </c>
      <c r="C1470" s="32" t="s">
        <v>95</v>
      </c>
      <c r="D1470" s="32" t="s">
        <v>95</v>
      </c>
      <c r="E1470" s="32" t="s">
        <v>95</v>
      </c>
      <c r="F1470" s="32" t="s">
        <v>95</v>
      </c>
      <c r="G1470" s="32" t="s">
        <v>95</v>
      </c>
      <c r="H1470" s="32" t="s">
        <v>95</v>
      </c>
      <c r="I1470" s="32" t="s">
        <v>95</v>
      </c>
      <c r="J1470" s="32" t="s">
        <v>95</v>
      </c>
      <c r="K1470" s="32" t="s">
        <v>95</v>
      </c>
      <c r="L1470" s="32" t="s">
        <v>95</v>
      </c>
      <c r="M1470" s="48">
        <v>2689</v>
      </c>
      <c r="N1470" s="48">
        <v>1</v>
      </c>
      <c r="O1470" s="48" t="s">
        <v>531</v>
      </c>
      <c r="P1470" s="58">
        <v>2007</v>
      </c>
      <c r="Q1470" s="50">
        <v>2008</v>
      </c>
      <c r="R1470" s="49">
        <v>494.12</v>
      </c>
      <c r="S1470" s="50">
        <v>10</v>
      </c>
      <c r="T1470" s="59">
        <v>1</v>
      </c>
      <c r="U1470" s="48">
        <f t="shared" si="58"/>
        <v>0</v>
      </c>
      <c r="V1470" s="50">
        <f t="shared" si="59"/>
        <v>5</v>
      </c>
      <c r="W1470" s="42">
        <v>1758</v>
      </c>
      <c r="X1470" s="42">
        <v>664</v>
      </c>
      <c r="Y1470" s="51">
        <v>0</v>
      </c>
      <c r="Z1470" s="49" t="s">
        <v>821</v>
      </c>
      <c r="AA1470" s="60"/>
      <c r="AB1470" s="48"/>
      <c r="AC1470" s="48"/>
      <c r="AD1470" s="48"/>
      <c r="AE1470" s="48"/>
      <c r="AF1470" s="48"/>
    </row>
    <row r="1471" spans="1:32" s="36" customFormat="1" ht="14.4" x14ac:dyDescent="0.3">
      <c r="A1471" s="32" t="s">
        <v>95</v>
      </c>
      <c r="B1471" s="32" t="s">
        <v>95</v>
      </c>
      <c r="C1471" s="32" t="s">
        <v>95</v>
      </c>
      <c r="D1471" s="32" t="s">
        <v>95</v>
      </c>
      <c r="E1471" s="32" t="s">
        <v>95</v>
      </c>
      <c r="F1471" s="32" t="s">
        <v>95</v>
      </c>
      <c r="G1471" s="32" t="s">
        <v>95</v>
      </c>
      <c r="H1471" s="32" t="s">
        <v>95</v>
      </c>
      <c r="I1471" s="32" t="s">
        <v>95</v>
      </c>
      <c r="J1471" s="32" t="s">
        <v>95</v>
      </c>
      <c r="K1471" s="32" t="s">
        <v>95</v>
      </c>
      <c r="L1471" s="32" t="s">
        <v>95</v>
      </c>
      <c r="M1471" s="48">
        <v>2689</v>
      </c>
      <c r="N1471" s="48">
        <v>1</v>
      </c>
      <c r="O1471" s="48" t="s">
        <v>531</v>
      </c>
      <c r="P1471" s="58">
        <v>2007</v>
      </c>
      <c r="Q1471" s="50">
        <v>2008</v>
      </c>
      <c r="R1471" s="49">
        <v>175</v>
      </c>
      <c r="S1471" s="50">
        <v>10</v>
      </c>
      <c r="T1471" s="59">
        <v>1</v>
      </c>
      <c r="U1471" s="48">
        <f t="shared" si="58"/>
        <v>0</v>
      </c>
      <c r="V1471" s="50">
        <f t="shared" si="59"/>
        <v>2</v>
      </c>
      <c r="W1471" s="42">
        <v>1596</v>
      </c>
      <c r="X1471" s="42">
        <v>809</v>
      </c>
      <c r="Y1471" s="51">
        <v>0</v>
      </c>
      <c r="Z1471" s="32" t="s">
        <v>95</v>
      </c>
      <c r="AA1471" s="60"/>
      <c r="AB1471" s="48"/>
      <c r="AC1471" s="48"/>
      <c r="AD1471" s="48"/>
      <c r="AE1471" s="48"/>
      <c r="AF1471" s="48"/>
    </row>
    <row r="1472" spans="1:32" s="36" customFormat="1" ht="14.4" x14ac:dyDescent="0.3">
      <c r="A1472" s="32" t="s">
        <v>95</v>
      </c>
      <c r="B1472" s="32" t="s">
        <v>95</v>
      </c>
      <c r="C1472" s="32" t="s">
        <v>95</v>
      </c>
      <c r="D1472" s="32" t="s">
        <v>95</v>
      </c>
      <c r="E1472" s="32" t="s">
        <v>95</v>
      </c>
      <c r="F1472" s="32" t="s">
        <v>95</v>
      </c>
      <c r="G1472" s="32" t="s">
        <v>95</v>
      </c>
      <c r="H1472" s="32" t="s">
        <v>95</v>
      </c>
      <c r="I1472" s="32" t="s">
        <v>95</v>
      </c>
      <c r="J1472" s="32" t="s">
        <v>95</v>
      </c>
      <c r="K1472" s="32" t="s">
        <v>95</v>
      </c>
      <c r="L1472" s="32" t="s">
        <v>95</v>
      </c>
      <c r="M1472" s="48">
        <v>2753</v>
      </c>
      <c r="N1472" s="48">
        <v>1</v>
      </c>
      <c r="O1472" s="48" t="s">
        <v>663</v>
      </c>
      <c r="P1472" s="58">
        <v>2007</v>
      </c>
      <c r="Q1472" s="50">
        <v>2008</v>
      </c>
      <c r="R1472" s="49">
        <v>295</v>
      </c>
      <c r="S1472" s="50">
        <v>5</v>
      </c>
      <c r="T1472" s="59">
        <v>1</v>
      </c>
      <c r="U1472" s="48">
        <f t="shared" si="58"/>
        <v>0</v>
      </c>
      <c r="V1472" s="50">
        <f t="shared" si="59"/>
        <v>3</v>
      </c>
      <c r="W1472" s="42">
        <v>613</v>
      </c>
      <c r="X1472" s="42">
        <v>354</v>
      </c>
      <c r="Y1472" s="51">
        <v>0</v>
      </c>
      <c r="Z1472" s="32" t="s">
        <v>95</v>
      </c>
      <c r="AA1472" s="60"/>
      <c r="AB1472" s="48"/>
      <c r="AC1472" s="48"/>
      <c r="AD1472" s="48"/>
      <c r="AE1472" s="48"/>
      <c r="AF1472" s="48"/>
    </row>
    <row r="1473" spans="1:32" s="36" customFormat="1" ht="14.4" x14ac:dyDescent="0.3">
      <c r="A1473" s="32" t="s">
        <v>95</v>
      </c>
      <c r="B1473" s="32" t="s">
        <v>95</v>
      </c>
      <c r="C1473" s="32" t="s">
        <v>95</v>
      </c>
      <c r="D1473" s="32" t="s">
        <v>95</v>
      </c>
      <c r="E1473" s="32" t="s">
        <v>95</v>
      </c>
      <c r="F1473" s="32" t="s">
        <v>95</v>
      </c>
      <c r="G1473" s="32" t="s">
        <v>95</v>
      </c>
      <c r="H1473" s="32" t="s">
        <v>95</v>
      </c>
      <c r="I1473" s="32" t="s">
        <v>95</v>
      </c>
      <c r="J1473" s="32" t="s">
        <v>95</v>
      </c>
      <c r="K1473" s="32" t="s">
        <v>95</v>
      </c>
      <c r="L1473" s="32" t="s">
        <v>95</v>
      </c>
      <c r="M1473" s="48">
        <v>2754</v>
      </c>
      <c r="N1473" s="48">
        <v>1</v>
      </c>
      <c r="O1473" s="48" t="s">
        <v>588</v>
      </c>
      <c r="P1473" s="58">
        <v>2007</v>
      </c>
      <c r="Q1473" s="59">
        <v>2008</v>
      </c>
      <c r="R1473" s="55">
        <v>409.95</v>
      </c>
      <c r="S1473" s="59">
        <v>10</v>
      </c>
      <c r="T1473" s="59">
        <v>1</v>
      </c>
      <c r="U1473" s="48">
        <f t="shared" si="58"/>
        <v>0</v>
      </c>
      <c r="V1473" s="50">
        <f t="shared" si="59"/>
        <v>5</v>
      </c>
      <c r="W1473" s="42">
        <v>383</v>
      </c>
      <c r="X1473" s="42">
        <v>66</v>
      </c>
      <c r="Y1473" s="51">
        <v>0</v>
      </c>
      <c r="Z1473" s="32" t="s">
        <v>95</v>
      </c>
      <c r="AA1473" s="60"/>
      <c r="AB1473" s="48"/>
      <c r="AC1473" s="48"/>
      <c r="AD1473" s="48"/>
      <c r="AE1473" s="48"/>
      <c r="AF1473" s="48"/>
    </row>
    <row r="1474" spans="1:32" s="36" customFormat="1" ht="14.4" x14ac:dyDescent="0.3">
      <c r="A1474" s="32" t="s">
        <v>95</v>
      </c>
      <c r="B1474" s="32" t="s">
        <v>95</v>
      </c>
      <c r="C1474" s="32" t="s">
        <v>95</v>
      </c>
      <c r="D1474" s="32" t="s">
        <v>95</v>
      </c>
      <c r="E1474" s="32" t="s">
        <v>95</v>
      </c>
      <c r="F1474" s="32" t="s">
        <v>95</v>
      </c>
      <c r="G1474" s="32" t="s">
        <v>95</v>
      </c>
      <c r="H1474" s="32" t="s">
        <v>95</v>
      </c>
      <c r="I1474" s="32" t="s">
        <v>95</v>
      </c>
      <c r="J1474" s="32" t="s">
        <v>95</v>
      </c>
      <c r="K1474" s="32" t="s">
        <v>95</v>
      </c>
      <c r="L1474" s="32" t="s">
        <v>95</v>
      </c>
      <c r="M1474" s="48">
        <v>2859</v>
      </c>
      <c r="N1474" s="48">
        <v>1</v>
      </c>
      <c r="O1474" s="48" t="s">
        <v>591</v>
      </c>
      <c r="P1474" s="58">
        <v>2007</v>
      </c>
      <c r="Q1474" s="59">
        <v>2008</v>
      </c>
      <c r="R1474" s="55">
        <v>680.05</v>
      </c>
      <c r="S1474" s="59">
        <v>5</v>
      </c>
      <c r="T1474" s="59">
        <v>1</v>
      </c>
      <c r="U1474" s="48">
        <f t="shared" si="58"/>
        <v>0</v>
      </c>
      <c r="V1474" s="50">
        <f t="shared" si="59"/>
        <v>7</v>
      </c>
      <c r="W1474" s="42">
        <v>2380</v>
      </c>
      <c r="X1474" s="42">
        <v>1003</v>
      </c>
      <c r="Y1474" s="51">
        <v>0</v>
      </c>
      <c r="Z1474" s="32" t="s">
        <v>95</v>
      </c>
      <c r="AA1474" s="60"/>
      <c r="AB1474" s="48"/>
      <c r="AC1474" s="48"/>
      <c r="AD1474" s="48"/>
      <c r="AE1474" s="48"/>
      <c r="AF1474" s="48"/>
    </row>
    <row r="1475" spans="1:32" s="36" customFormat="1" ht="14.4" x14ac:dyDescent="0.3">
      <c r="A1475" s="32" t="s">
        <v>95</v>
      </c>
      <c r="B1475" s="32" t="s">
        <v>95</v>
      </c>
      <c r="C1475" s="32" t="s">
        <v>95</v>
      </c>
      <c r="D1475" s="32" t="s">
        <v>95</v>
      </c>
      <c r="E1475" s="32" t="s">
        <v>95</v>
      </c>
      <c r="F1475" s="32" t="s">
        <v>95</v>
      </c>
      <c r="G1475" s="32" t="s">
        <v>95</v>
      </c>
      <c r="H1475" s="32" t="s">
        <v>95</v>
      </c>
      <c r="I1475" s="32" t="s">
        <v>95</v>
      </c>
      <c r="J1475" s="32" t="s">
        <v>95</v>
      </c>
      <c r="K1475" s="32" t="s">
        <v>95</v>
      </c>
      <c r="L1475" s="32" t="s">
        <v>95</v>
      </c>
      <c r="M1475" s="48">
        <v>2887</v>
      </c>
      <c r="N1475" s="48">
        <v>1</v>
      </c>
      <c r="O1475" s="48" t="s">
        <v>664</v>
      </c>
      <c r="P1475" s="58">
        <v>2007</v>
      </c>
      <c r="Q1475" s="59">
        <v>2008</v>
      </c>
      <c r="R1475" s="55">
        <v>772.91</v>
      </c>
      <c r="S1475" s="59">
        <v>10</v>
      </c>
      <c r="T1475" s="59">
        <v>0</v>
      </c>
      <c r="U1475" s="48">
        <f t="shared" si="58"/>
        <v>0</v>
      </c>
      <c r="V1475" s="50">
        <f t="shared" si="59"/>
        <v>8</v>
      </c>
      <c r="W1475" s="42">
        <v>450</v>
      </c>
      <c r="X1475" s="42">
        <v>705</v>
      </c>
      <c r="Y1475" s="51">
        <v>0</v>
      </c>
      <c r="Z1475" s="49" t="s">
        <v>821</v>
      </c>
      <c r="AA1475" s="60"/>
      <c r="AB1475" s="48"/>
      <c r="AC1475" s="48"/>
      <c r="AD1475" s="48"/>
      <c r="AE1475" s="48"/>
      <c r="AF1475" s="48"/>
    </row>
    <row r="1476" spans="1:32" s="36" customFormat="1" ht="14.4" x14ac:dyDescent="0.3">
      <c r="A1476" s="32" t="s">
        <v>95</v>
      </c>
      <c r="B1476" s="32" t="s">
        <v>95</v>
      </c>
      <c r="C1476" s="32" t="s">
        <v>95</v>
      </c>
      <c r="D1476" s="32" t="s">
        <v>95</v>
      </c>
      <c r="E1476" s="32" t="s">
        <v>95</v>
      </c>
      <c r="F1476" s="32" t="s">
        <v>95</v>
      </c>
      <c r="G1476" s="32" t="s">
        <v>95</v>
      </c>
      <c r="H1476" s="32" t="s">
        <v>95</v>
      </c>
      <c r="I1476" s="32" t="s">
        <v>95</v>
      </c>
      <c r="J1476" s="32" t="s">
        <v>95</v>
      </c>
      <c r="K1476" s="32" t="s">
        <v>95</v>
      </c>
      <c r="L1476" s="32" t="s">
        <v>95</v>
      </c>
      <c r="M1476" s="48">
        <v>2895</v>
      </c>
      <c r="N1476" s="48">
        <v>1</v>
      </c>
      <c r="O1476" s="48" t="s">
        <v>594</v>
      </c>
      <c r="P1476" s="58">
        <v>2007</v>
      </c>
      <c r="Q1476" s="59">
        <v>2008</v>
      </c>
      <c r="R1476" s="55">
        <v>949.77</v>
      </c>
      <c r="S1476" s="59">
        <v>10</v>
      </c>
      <c r="T1476" s="59">
        <v>1</v>
      </c>
      <c r="U1476" s="48">
        <f t="shared" si="58"/>
        <v>0</v>
      </c>
      <c r="V1476" s="50">
        <f t="shared" si="59"/>
        <v>10</v>
      </c>
      <c r="W1476" s="42">
        <v>1890</v>
      </c>
      <c r="X1476" s="42">
        <v>1091</v>
      </c>
      <c r="Y1476" s="51">
        <v>0</v>
      </c>
      <c r="Z1476" s="49" t="s">
        <v>821</v>
      </c>
      <c r="AA1476" s="60"/>
      <c r="AB1476" s="48"/>
      <c r="AC1476" s="48"/>
      <c r="AD1476" s="48"/>
      <c r="AE1476" s="48"/>
      <c r="AF1476" s="48"/>
    </row>
    <row r="1477" spans="1:32" s="36" customFormat="1" ht="14.4" x14ac:dyDescent="0.3">
      <c r="A1477" s="32" t="s">
        <v>95</v>
      </c>
      <c r="B1477" s="32" t="s">
        <v>95</v>
      </c>
      <c r="C1477" s="32" t="s">
        <v>95</v>
      </c>
      <c r="D1477" s="32" t="s">
        <v>95</v>
      </c>
      <c r="E1477" s="32" t="s">
        <v>95</v>
      </c>
      <c r="F1477" s="32" t="s">
        <v>95</v>
      </c>
      <c r="G1477" s="32" t="s">
        <v>95</v>
      </c>
      <c r="H1477" s="32" t="s">
        <v>95</v>
      </c>
      <c r="I1477" s="32" t="s">
        <v>95</v>
      </c>
      <c r="J1477" s="32" t="s">
        <v>95</v>
      </c>
      <c r="K1477" s="32" t="s">
        <v>95</v>
      </c>
      <c r="L1477" s="32" t="s">
        <v>95</v>
      </c>
      <c r="M1477" s="48">
        <v>15</v>
      </c>
      <c r="N1477" s="48">
        <v>1</v>
      </c>
      <c r="O1477" s="48" t="s">
        <v>265</v>
      </c>
      <c r="P1477" s="58">
        <v>2007</v>
      </c>
      <c r="Q1477" s="50">
        <v>2009</v>
      </c>
      <c r="R1477" s="49">
        <v>451.25</v>
      </c>
      <c r="S1477" s="50">
        <v>7</v>
      </c>
      <c r="T1477" s="59">
        <v>0</v>
      </c>
      <c r="U1477" s="48">
        <f t="shared" si="58"/>
        <v>1</v>
      </c>
      <c r="V1477" s="50">
        <f t="shared" si="59"/>
        <v>5</v>
      </c>
      <c r="W1477" s="42">
        <v>2406</v>
      </c>
      <c r="X1477" s="42">
        <v>3410</v>
      </c>
      <c r="Y1477" s="51">
        <v>0</v>
      </c>
      <c r="Z1477" s="32" t="s">
        <v>95</v>
      </c>
      <c r="AA1477" s="60"/>
      <c r="AB1477" s="48"/>
      <c r="AC1477" s="48"/>
      <c r="AD1477" s="48"/>
      <c r="AE1477" s="48"/>
      <c r="AF1477" s="48"/>
    </row>
    <row r="1478" spans="1:32" s="36" customFormat="1" ht="14.4" x14ac:dyDescent="0.3">
      <c r="A1478" s="32" t="s">
        <v>95</v>
      </c>
      <c r="B1478" s="32" t="s">
        <v>95</v>
      </c>
      <c r="C1478" s="32" t="s">
        <v>95</v>
      </c>
      <c r="D1478" s="32" t="s">
        <v>95</v>
      </c>
      <c r="E1478" s="32" t="s">
        <v>95</v>
      </c>
      <c r="F1478" s="32" t="s">
        <v>95</v>
      </c>
      <c r="G1478" s="32" t="s">
        <v>95</v>
      </c>
      <c r="H1478" s="32" t="s">
        <v>95</v>
      </c>
      <c r="I1478" s="32" t="s">
        <v>95</v>
      </c>
      <c r="J1478" s="32" t="s">
        <v>95</v>
      </c>
      <c r="K1478" s="32" t="s">
        <v>95</v>
      </c>
      <c r="L1478" s="32" t="s">
        <v>95</v>
      </c>
      <c r="M1478" s="48">
        <v>15</v>
      </c>
      <c r="N1478" s="48">
        <v>1</v>
      </c>
      <c r="O1478" s="48" t="s">
        <v>265</v>
      </c>
      <c r="P1478" s="58">
        <v>2007</v>
      </c>
      <c r="Q1478" s="50">
        <v>2009</v>
      </c>
      <c r="R1478" s="49">
        <v>109.5</v>
      </c>
      <c r="S1478" s="50">
        <v>7</v>
      </c>
      <c r="T1478" s="59">
        <v>0</v>
      </c>
      <c r="U1478" s="48">
        <f t="shared" si="58"/>
        <v>1</v>
      </c>
      <c r="V1478" s="50">
        <f t="shared" si="59"/>
        <v>2</v>
      </c>
      <c r="W1478" s="42">
        <v>2522</v>
      </c>
      <c r="X1478" s="42">
        <v>3283</v>
      </c>
      <c r="Y1478" s="51">
        <v>0</v>
      </c>
      <c r="Z1478" s="32" t="s">
        <v>95</v>
      </c>
      <c r="AA1478" s="60"/>
      <c r="AB1478" s="48"/>
      <c r="AC1478" s="48"/>
      <c r="AD1478" s="48"/>
      <c r="AE1478" s="48"/>
      <c r="AF1478" s="48"/>
    </row>
    <row r="1479" spans="1:32" s="36" customFormat="1" ht="14.4" x14ac:dyDescent="0.3">
      <c r="A1479" s="32" t="s">
        <v>95</v>
      </c>
      <c r="B1479" s="32" t="s">
        <v>95</v>
      </c>
      <c r="C1479" s="32" t="s">
        <v>95</v>
      </c>
      <c r="D1479" s="32" t="s">
        <v>95</v>
      </c>
      <c r="E1479" s="32" t="s">
        <v>95</v>
      </c>
      <c r="F1479" s="32" t="s">
        <v>95</v>
      </c>
      <c r="G1479" s="32" t="s">
        <v>95</v>
      </c>
      <c r="H1479" s="32" t="s">
        <v>95</v>
      </c>
      <c r="I1479" s="32" t="s">
        <v>95</v>
      </c>
      <c r="J1479" s="32" t="s">
        <v>95</v>
      </c>
      <c r="K1479" s="32" t="s">
        <v>95</v>
      </c>
      <c r="L1479" s="32" t="s">
        <v>95</v>
      </c>
      <c r="M1479" s="48">
        <v>15</v>
      </c>
      <c r="N1479" s="48">
        <v>1</v>
      </c>
      <c r="O1479" s="48" t="s">
        <v>265</v>
      </c>
      <c r="P1479" s="58">
        <v>2007</v>
      </c>
      <c r="Q1479" s="50">
        <v>2009</v>
      </c>
      <c r="R1479" s="49">
        <v>24.25</v>
      </c>
      <c r="S1479" s="50">
        <v>7</v>
      </c>
      <c r="T1479" s="59">
        <v>0</v>
      </c>
      <c r="U1479" s="48">
        <f t="shared" si="58"/>
        <v>1</v>
      </c>
      <c r="V1479" s="50">
        <f t="shared" si="59"/>
        <v>1</v>
      </c>
      <c r="W1479" s="42">
        <v>2497</v>
      </c>
      <c r="X1479" s="42">
        <v>3298</v>
      </c>
      <c r="Y1479" s="51">
        <v>0</v>
      </c>
      <c r="Z1479" s="32" t="s">
        <v>95</v>
      </c>
      <c r="AA1479" s="60"/>
      <c r="AB1479" s="48"/>
      <c r="AC1479" s="48"/>
      <c r="AD1479" s="48"/>
      <c r="AE1479" s="48"/>
      <c r="AF1479" s="48"/>
    </row>
    <row r="1480" spans="1:32" s="36" customFormat="1" ht="14.4" x14ac:dyDescent="0.3">
      <c r="A1480" s="32" t="s">
        <v>95</v>
      </c>
      <c r="B1480" s="32" t="s">
        <v>95</v>
      </c>
      <c r="C1480" s="32" t="s">
        <v>95</v>
      </c>
      <c r="D1480" s="32" t="s">
        <v>95</v>
      </c>
      <c r="E1480" s="32" t="s">
        <v>95</v>
      </c>
      <c r="F1480" s="32" t="s">
        <v>95</v>
      </c>
      <c r="G1480" s="32" t="s">
        <v>95</v>
      </c>
      <c r="H1480" s="32" t="s">
        <v>95</v>
      </c>
      <c r="I1480" s="32" t="s">
        <v>95</v>
      </c>
      <c r="J1480" s="32" t="s">
        <v>95</v>
      </c>
      <c r="K1480" s="32" t="s">
        <v>95</v>
      </c>
      <c r="L1480" s="32" t="s">
        <v>95</v>
      </c>
      <c r="M1480" s="48">
        <v>31</v>
      </c>
      <c r="N1480" s="48">
        <v>1</v>
      </c>
      <c r="O1480" s="48" t="s">
        <v>468</v>
      </c>
      <c r="P1480" s="58">
        <v>2007</v>
      </c>
      <c r="Q1480" s="50">
        <v>2009</v>
      </c>
      <c r="R1480" s="49">
        <v>501</v>
      </c>
      <c r="S1480" s="50">
        <v>6</v>
      </c>
      <c r="T1480" s="59">
        <v>0</v>
      </c>
      <c r="U1480" s="48">
        <f t="shared" si="58"/>
        <v>1</v>
      </c>
      <c r="V1480" s="50">
        <f t="shared" si="59"/>
        <v>6</v>
      </c>
      <c r="W1480" s="42">
        <v>2074</v>
      </c>
      <c r="X1480" s="42">
        <v>2410</v>
      </c>
      <c r="Y1480" s="51">
        <v>0</v>
      </c>
      <c r="Z1480" s="32" t="s">
        <v>95</v>
      </c>
      <c r="AA1480" s="60"/>
      <c r="AB1480" s="48"/>
      <c r="AC1480" s="48"/>
      <c r="AD1480" s="48"/>
      <c r="AE1480" s="48"/>
      <c r="AF1480" s="48"/>
    </row>
    <row r="1481" spans="1:32" s="36" customFormat="1" ht="14.4" x14ac:dyDescent="0.3">
      <c r="A1481" s="32" t="s">
        <v>95</v>
      </c>
      <c r="B1481" s="32" t="s">
        <v>95</v>
      </c>
      <c r="C1481" s="32" t="s">
        <v>95</v>
      </c>
      <c r="D1481" s="32" t="s">
        <v>95</v>
      </c>
      <c r="E1481" s="32" t="s">
        <v>95</v>
      </c>
      <c r="F1481" s="32" t="s">
        <v>95</v>
      </c>
      <c r="G1481" s="32" t="s">
        <v>95</v>
      </c>
      <c r="H1481" s="32" t="s">
        <v>95</v>
      </c>
      <c r="I1481" s="32" t="s">
        <v>95</v>
      </c>
      <c r="J1481" s="32" t="s">
        <v>95</v>
      </c>
      <c r="K1481" s="32" t="s">
        <v>95</v>
      </c>
      <c r="L1481" s="32" t="s">
        <v>95</v>
      </c>
      <c r="M1481" s="48">
        <v>31</v>
      </c>
      <c r="N1481" s="48">
        <v>1</v>
      </c>
      <c r="O1481" s="48" t="s">
        <v>468</v>
      </c>
      <c r="P1481" s="58">
        <v>2007</v>
      </c>
      <c r="Q1481" s="50">
        <v>2009</v>
      </c>
      <c r="R1481" s="49">
        <v>199</v>
      </c>
      <c r="S1481" s="50">
        <v>6</v>
      </c>
      <c r="T1481" s="59">
        <v>0</v>
      </c>
      <c r="U1481" s="48">
        <f t="shared" ref="U1481:U1544" si="60">MAX(0,MIN(1,Q1481-P1481-1))</f>
        <v>1</v>
      </c>
      <c r="V1481" s="50">
        <f t="shared" ref="V1481:V1544" si="61">MAX(1,MIN(10,INT(R1481/100)+1))</f>
        <v>2</v>
      </c>
      <c r="W1481" s="42">
        <v>1384</v>
      </c>
      <c r="X1481" s="42">
        <v>3079</v>
      </c>
      <c r="Y1481" s="51">
        <v>0</v>
      </c>
      <c r="Z1481" s="32" t="s">
        <v>95</v>
      </c>
      <c r="AA1481" s="60"/>
      <c r="AB1481" s="48"/>
      <c r="AC1481" s="48"/>
      <c r="AD1481" s="48"/>
      <c r="AE1481" s="48"/>
      <c r="AF1481" s="48"/>
    </row>
    <row r="1482" spans="1:32" s="36" customFormat="1" ht="14.4" x14ac:dyDescent="0.3">
      <c r="A1482" s="32" t="s">
        <v>95</v>
      </c>
      <c r="B1482" s="32" t="s">
        <v>95</v>
      </c>
      <c r="C1482" s="32" t="s">
        <v>95</v>
      </c>
      <c r="D1482" s="32" t="s">
        <v>95</v>
      </c>
      <c r="E1482" s="32" t="s">
        <v>95</v>
      </c>
      <c r="F1482" s="32" t="s">
        <v>95</v>
      </c>
      <c r="G1482" s="32" t="s">
        <v>95</v>
      </c>
      <c r="H1482" s="32" t="s">
        <v>95</v>
      </c>
      <c r="I1482" s="32" t="s">
        <v>95</v>
      </c>
      <c r="J1482" s="32" t="s">
        <v>95</v>
      </c>
      <c r="K1482" s="32" t="s">
        <v>95</v>
      </c>
      <c r="L1482" s="32" t="s">
        <v>95</v>
      </c>
      <c r="M1482" s="48">
        <v>197</v>
      </c>
      <c r="N1482" s="48">
        <v>1</v>
      </c>
      <c r="O1482" s="48" t="s">
        <v>415</v>
      </c>
      <c r="P1482" s="58">
        <v>2007</v>
      </c>
      <c r="Q1482" s="50">
        <v>2009</v>
      </c>
      <c r="R1482" s="49">
        <v>307.89</v>
      </c>
      <c r="S1482" s="50">
        <v>9</v>
      </c>
      <c r="T1482" s="59">
        <v>0</v>
      </c>
      <c r="U1482" s="48">
        <f t="shared" si="60"/>
        <v>1</v>
      </c>
      <c r="V1482" s="50">
        <f t="shared" si="61"/>
        <v>4</v>
      </c>
      <c r="W1482" s="42">
        <v>4092</v>
      </c>
      <c r="X1482" s="42">
        <v>4150</v>
      </c>
      <c r="Y1482" s="51">
        <v>0</v>
      </c>
      <c r="Z1482" s="32" t="s">
        <v>95</v>
      </c>
      <c r="AA1482" s="60"/>
      <c r="AB1482" s="48"/>
      <c r="AC1482" s="48"/>
      <c r="AD1482" s="48"/>
      <c r="AE1482" s="48"/>
      <c r="AF1482" s="48"/>
    </row>
    <row r="1483" spans="1:32" s="36" customFormat="1" ht="14.4" x14ac:dyDescent="0.3">
      <c r="A1483" s="32" t="s">
        <v>95</v>
      </c>
      <c r="B1483" s="32" t="s">
        <v>95</v>
      </c>
      <c r="C1483" s="32" t="s">
        <v>95</v>
      </c>
      <c r="D1483" s="32" t="s">
        <v>95</v>
      </c>
      <c r="E1483" s="32" t="s">
        <v>95</v>
      </c>
      <c r="F1483" s="32" t="s">
        <v>95</v>
      </c>
      <c r="G1483" s="32" t="s">
        <v>95</v>
      </c>
      <c r="H1483" s="32" t="s">
        <v>95</v>
      </c>
      <c r="I1483" s="32" t="s">
        <v>95</v>
      </c>
      <c r="J1483" s="32" t="s">
        <v>95</v>
      </c>
      <c r="K1483" s="32" t="s">
        <v>95</v>
      </c>
      <c r="L1483" s="32" t="s">
        <v>95</v>
      </c>
      <c r="M1483" s="48">
        <v>203</v>
      </c>
      <c r="N1483" s="48">
        <v>1</v>
      </c>
      <c r="O1483" s="48" t="s">
        <v>247</v>
      </c>
      <c r="P1483" s="58">
        <v>2007</v>
      </c>
      <c r="Q1483" s="50">
        <v>2009</v>
      </c>
      <c r="R1483" s="49">
        <v>600</v>
      </c>
      <c r="S1483" s="50">
        <v>5</v>
      </c>
      <c r="T1483" s="59">
        <v>1</v>
      </c>
      <c r="U1483" s="48">
        <f t="shared" si="60"/>
        <v>1</v>
      </c>
      <c r="V1483" s="50">
        <f t="shared" si="61"/>
        <v>7</v>
      </c>
      <c r="W1483" s="42">
        <v>473</v>
      </c>
      <c r="X1483" s="42">
        <v>296</v>
      </c>
      <c r="Y1483" s="51">
        <v>0</v>
      </c>
      <c r="Z1483" s="49" t="s">
        <v>821</v>
      </c>
      <c r="AA1483" s="60"/>
      <c r="AB1483" s="48"/>
      <c r="AC1483" s="48"/>
      <c r="AD1483" s="48"/>
      <c r="AE1483" s="48"/>
      <c r="AF1483" s="48"/>
    </row>
    <row r="1484" spans="1:32" s="36" customFormat="1" ht="14.4" x14ac:dyDescent="0.3">
      <c r="A1484" s="32" t="s">
        <v>95</v>
      </c>
      <c r="B1484" s="32" t="s">
        <v>95</v>
      </c>
      <c r="C1484" s="32" t="s">
        <v>95</v>
      </c>
      <c r="D1484" s="32" t="s">
        <v>95</v>
      </c>
      <c r="E1484" s="32" t="s">
        <v>95</v>
      </c>
      <c r="F1484" s="32" t="s">
        <v>95</v>
      </c>
      <c r="G1484" s="32" t="s">
        <v>95</v>
      </c>
      <c r="H1484" s="32" t="s">
        <v>95</v>
      </c>
      <c r="I1484" s="32" t="s">
        <v>95</v>
      </c>
      <c r="J1484" s="32" t="s">
        <v>95</v>
      </c>
      <c r="K1484" s="32" t="s">
        <v>95</v>
      </c>
      <c r="L1484" s="32" t="s">
        <v>95</v>
      </c>
      <c r="M1484" s="48">
        <v>271</v>
      </c>
      <c r="N1484" s="48">
        <v>1</v>
      </c>
      <c r="O1484" s="48" t="s">
        <v>420</v>
      </c>
      <c r="P1484" s="58">
        <v>2007</v>
      </c>
      <c r="Q1484" s="50">
        <v>2009</v>
      </c>
      <c r="R1484" s="49">
        <v>511.71</v>
      </c>
      <c r="S1484" s="50">
        <v>10</v>
      </c>
      <c r="T1484" s="59">
        <v>1</v>
      </c>
      <c r="U1484" s="48">
        <f t="shared" si="60"/>
        <v>1</v>
      </c>
      <c r="V1484" s="50">
        <f t="shared" si="61"/>
        <v>6</v>
      </c>
      <c r="W1484" s="42">
        <v>8675</v>
      </c>
      <c r="X1484" s="42">
        <v>8402</v>
      </c>
      <c r="Y1484" s="51">
        <v>0</v>
      </c>
      <c r="Z1484" s="32" t="s">
        <v>95</v>
      </c>
      <c r="AA1484" s="60"/>
      <c r="AB1484" s="48"/>
      <c r="AC1484" s="48"/>
      <c r="AD1484" s="48"/>
      <c r="AE1484" s="48"/>
      <c r="AF1484" s="48"/>
    </row>
    <row r="1485" spans="1:32" s="36" customFormat="1" ht="14.4" x14ac:dyDescent="0.3">
      <c r="A1485" s="32" t="s">
        <v>95</v>
      </c>
      <c r="B1485" s="32" t="s">
        <v>95</v>
      </c>
      <c r="C1485" s="32" t="s">
        <v>95</v>
      </c>
      <c r="D1485" s="32" t="s">
        <v>95</v>
      </c>
      <c r="E1485" s="32" t="s">
        <v>95</v>
      </c>
      <c r="F1485" s="32" t="s">
        <v>95</v>
      </c>
      <c r="G1485" s="32" t="s">
        <v>95</v>
      </c>
      <c r="H1485" s="32" t="s">
        <v>95</v>
      </c>
      <c r="I1485" s="32" t="s">
        <v>95</v>
      </c>
      <c r="J1485" s="32" t="s">
        <v>95</v>
      </c>
      <c r="K1485" s="32" t="s">
        <v>95</v>
      </c>
      <c r="L1485" s="32" t="s">
        <v>95</v>
      </c>
      <c r="M1485" s="48">
        <v>2165</v>
      </c>
      <c r="N1485" s="48">
        <v>1</v>
      </c>
      <c r="O1485" s="48" t="s">
        <v>441</v>
      </c>
      <c r="P1485" s="58">
        <v>2007</v>
      </c>
      <c r="Q1485" s="59">
        <v>2009</v>
      </c>
      <c r="R1485" s="55">
        <v>300</v>
      </c>
      <c r="S1485" s="59">
        <v>7</v>
      </c>
      <c r="T1485" s="59">
        <v>1</v>
      </c>
      <c r="U1485" s="48">
        <f t="shared" si="60"/>
        <v>1</v>
      </c>
      <c r="V1485" s="50">
        <f t="shared" si="61"/>
        <v>4</v>
      </c>
      <c r="W1485" s="42">
        <v>365</v>
      </c>
      <c r="X1485" s="42">
        <v>314</v>
      </c>
      <c r="Y1485" s="51">
        <v>0</v>
      </c>
      <c r="Z1485" s="49" t="s">
        <v>821</v>
      </c>
      <c r="AA1485" s="50"/>
      <c r="AB1485" s="52"/>
      <c r="AC1485" s="48"/>
      <c r="AD1485" s="48"/>
      <c r="AE1485" s="48"/>
      <c r="AF1485" s="48"/>
    </row>
    <row r="1486" spans="1:32" s="36" customFormat="1" ht="14.4" x14ac:dyDescent="0.3">
      <c r="A1486" s="32" t="s">
        <v>95</v>
      </c>
      <c r="B1486" s="32" t="s">
        <v>95</v>
      </c>
      <c r="C1486" s="32" t="s">
        <v>95</v>
      </c>
      <c r="D1486" s="32" t="s">
        <v>95</v>
      </c>
      <c r="E1486" s="32" t="s">
        <v>95</v>
      </c>
      <c r="F1486" s="32" t="s">
        <v>95</v>
      </c>
      <c r="G1486" s="32" t="s">
        <v>95</v>
      </c>
      <c r="H1486" s="32" t="s">
        <v>95</v>
      </c>
      <c r="I1486" s="32" t="s">
        <v>95</v>
      </c>
      <c r="J1486" s="32" t="s">
        <v>95</v>
      </c>
      <c r="K1486" s="32" t="s">
        <v>95</v>
      </c>
      <c r="L1486" s="32" t="s">
        <v>95</v>
      </c>
      <c r="M1486" s="48">
        <v>1.2</v>
      </c>
      <c r="N1486" s="48">
        <v>1</v>
      </c>
      <c r="O1486" s="48" t="s">
        <v>446</v>
      </c>
      <c r="P1486" s="58">
        <v>2008</v>
      </c>
      <c r="Q1486" s="59">
        <v>2009</v>
      </c>
      <c r="R1486" s="55">
        <v>585.22</v>
      </c>
      <c r="S1486" s="59">
        <v>8</v>
      </c>
      <c r="T1486" s="42">
        <v>1</v>
      </c>
      <c r="U1486" s="48">
        <f t="shared" si="60"/>
        <v>0</v>
      </c>
      <c r="V1486" s="50">
        <f t="shared" si="61"/>
        <v>6</v>
      </c>
      <c r="W1486" s="42">
        <v>131390</v>
      </c>
      <c r="X1486" s="42">
        <v>53939</v>
      </c>
      <c r="Y1486" s="58">
        <v>0</v>
      </c>
      <c r="Z1486" s="32" t="s">
        <v>95</v>
      </c>
      <c r="AA1486" s="60"/>
      <c r="AB1486" s="48"/>
      <c r="AC1486" s="48"/>
      <c r="AD1486" s="48"/>
      <c r="AE1486" s="48"/>
      <c r="AF1486" s="48"/>
    </row>
    <row r="1487" spans="1:32" s="36" customFormat="1" ht="14.4" x14ac:dyDescent="0.3">
      <c r="A1487" s="32" t="s">
        <v>95</v>
      </c>
      <c r="B1487" s="32" t="s">
        <v>95</v>
      </c>
      <c r="C1487" s="32" t="s">
        <v>95</v>
      </c>
      <c r="D1487" s="32" t="s">
        <v>95</v>
      </c>
      <c r="E1487" s="32" t="s">
        <v>95</v>
      </c>
      <c r="F1487" s="32" t="s">
        <v>95</v>
      </c>
      <c r="G1487" s="32" t="s">
        <v>95</v>
      </c>
      <c r="H1487" s="32" t="s">
        <v>95</v>
      </c>
      <c r="I1487" s="32" t="s">
        <v>95</v>
      </c>
      <c r="J1487" s="32" t="s">
        <v>95</v>
      </c>
      <c r="K1487" s="32" t="s">
        <v>95</v>
      </c>
      <c r="L1487" s="32" t="s">
        <v>95</v>
      </c>
      <c r="M1487" s="48">
        <v>15</v>
      </c>
      <c r="N1487" s="48">
        <v>1</v>
      </c>
      <c r="O1487" s="48" t="s">
        <v>265</v>
      </c>
      <c r="P1487" s="58">
        <v>2008</v>
      </c>
      <c r="Q1487" s="59">
        <v>2009</v>
      </c>
      <c r="R1487" s="55">
        <v>671.65</v>
      </c>
      <c r="S1487" s="59">
        <v>7</v>
      </c>
      <c r="T1487" s="42">
        <v>0</v>
      </c>
      <c r="U1487" s="48">
        <f t="shared" si="60"/>
        <v>0</v>
      </c>
      <c r="V1487" s="50">
        <f t="shared" si="61"/>
        <v>7</v>
      </c>
      <c r="W1487" s="42">
        <v>7373</v>
      </c>
      <c r="X1487" s="42">
        <v>9027</v>
      </c>
      <c r="Y1487" s="58">
        <v>0</v>
      </c>
      <c r="Z1487" s="32" t="s">
        <v>95</v>
      </c>
      <c r="AA1487" s="60"/>
      <c r="AB1487" s="48"/>
      <c r="AC1487" s="48"/>
      <c r="AD1487" s="48"/>
      <c r="AE1487" s="48"/>
      <c r="AF1487" s="48"/>
    </row>
    <row r="1488" spans="1:32" s="36" customFormat="1" ht="14.4" x14ac:dyDescent="0.3">
      <c r="A1488" s="32" t="s">
        <v>95</v>
      </c>
      <c r="B1488" s="32" t="s">
        <v>95</v>
      </c>
      <c r="C1488" s="32" t="s">
        <v>95</v>
      </c>
      <c r="D1488" s="32" t="s">
        <v>95</v>
      </c>
      <c r="E1488" s="32" t="s">
        <v>95</v>
      </c>
      <c r="F1488" s="32" t="s">
        <v>95</v>
      </c>
      <c r="G1488" s="32" t="s">
        <v>95</v>
      </c>
      <c r="H1488" s="32" t="s">
        <v>95</v>
      </c>
      <c r="I1488" s="32" t="s">
        <v>95</v>
      </c>
      <c r="J1488" s="32" t="s">
        <v>95</v>
      </c>
      <c r="K1488" s="32" t="s">
        <v>95</v>
      </c>
      <c r="L1488" s="32" t="s">
        <v>95</v>
      </c>
      <c r="M1488" s="48">
        <v>31</v>
      </c>
      <c r="N1488" s="48">
        <v>1</v>
      </c>
      <c r="O1488" s="48" t="s">
        <v>468</v>
      </c>
      <c r="P1488" s="58">
        <v>2008</v>
      </c>
      <c r="Q1488" s="59">
        <v>2009</v>
      </c>
      <c r="R1488" s="55">
        <v>501</v>
      </c>
      <c r="S1488" s="59">
        <v>5</v>
      </c>
      <c r="T1488" s="42">
        <v>1</v>
      </c>
      <c r="U1488" s="48">
        <f t="shared" si="60"/>
        <v>0</v>
      </c>
      <c r="V1488" s="50">
        <f t="shared" si="61"/>
        <v>6</v>
      </c>
      <c r="W1488" s="42">
        <v>12821</v>
      </c>
      <c r="X1488" s="42">
        <v>5111</v>
      </c>
      <c r="Y1488" s="58">
        <v>0</v>
      </c>
      <c r="Z1488" s="32" t="s">
        <v>95</v>
      </c>
      <c r="AA1488" s="60"/>
      <c r="AB1488" s="48"/>
      <c r="AC1488" s="48"/>
      <c r="AD1488" s="48"/>
      <c r="AE1488" s="48"/>
      <c r="AF1488" s="48"/>
    </row>
    <row r="1489" spans="1:32" s="36" customFormat="1" ht="14.4" x14ac:dyDescent="0.3">
      <c r="A1489" s="32" t="s">
        <v>95</v>
      </c>
      <c r="B1489" s="32" t="s">
        <v>95</v>
      </c>
      <c r="C1489" s="32" t="s">
        <v>95</v>
      </c>
      <c r="D1489" s="32" t="s">
        <v>95</v>
      </c>
      <c r="E1489" s="32" t="s">
        <v>95</v>
      </c>
      <c r="F1489" s="32" t="s">
        <v>95</v>
      </c>
      <c r="G1489" s="32" t="s">
        <v>95</v>
      </c>
      <c r="H1489" s="32" t="s">
        <v>95</v>
      </c>
      <c r="I1489" s="32" t="s">
        <v>95</v>
      </c>
      <c r="J1489" s="32" t="s">
        <v>95</v>
      </c>
      <c r="K1489" s="32" t="s">
        <v>95</v>
      </c>
      <c r="L1489" s="32" t="s">
        <v>95</v>
      </c>
      <c r="M1489" s="48">
        <v>75</v>
      </c>
      <c r="N1489" s="48">
        <v>1</v>
      </c>
      <c r="O1489" s="48" t="s">
        <v>410</v>
      </c>
      <c r="P1489" s="58">
        <v>2008</v>
      </c>
      <c r="Q1489" s="59">
        <v>2009</v>
      </c>
      <c r="R1489" s="55">
        <v>550</v>
      </c>
      <c r="S1489" s="59">
        <v>5</v>
      </c>
      <c r="T1489" s="42">
        <v>1</v>
      </c>
      <c r="U1489" s="48">
        <f t="shared" si="60"/>
        <v>0</v>
      </c>
      <c r="V1489" s="50">
        <f t="shared" si="61"/>
        <v>6</v>
      </c>
      <c r="W1489" s="42">
        <v>806</v>
      </c>
      <c r="X1489" s="42">
        <v>716</v>
      </c>
      <c r="Y1489" s="58">
        <v>0</v>
      </c>
      <c r="Z1489" s="32" t="s">
        <v>95</v>
      </c>
      <c r="AA1489" s="60"/>
      <c r="AB1489" s="48"/>
      <c r="AC1489" s="48"/>
      <c r="AD1489" s="48"/>
      <c r="AE1489" s="48"/>
      <c r="AF1489" s="48"/>
    </row>
    <row r="1490" spans="1:32" s="36" customFormat="1" ht="14.4" x14ac:dyDescent="0.3">
      <c r="A1490" s="32" t="s">
        <v>95</v>
      </c>
      <c r="B1490" s="32" t="s">
        <v>95</v>
      </c>
      <c r="C1490" s="32" t="s">
        <v>95</v>
      </c>
      <c r="D1490" s="32" t="s">
        <v>95</v>
      </c>
      <c r="E1490" s="32" t="s">
        <v>95</v>
      </c>
      <c r="F1490" s="32" t="s">
        <v>95</v>
      </c>
      <c r="G1490" s="32" t="s">
        <v>95</v>
      </c>
      <c r="H1490" s="32" t="s">
        <v>95</v>
      </c>
      <c r="I1490" s="32" t="s">
        <v>95</v>
      </c>
      <c r="J1490" s="32" t="s">
        <v>95</v>
      </c>
      <c r="K1490" s="32" t="s">
        <v>95</v>
      </c>
      <c r="L1490" s="32" t="s">
        <v>95</v>
      </c>
      <c r="M1490" s="48">
        <v>108</v>
      </c>
      <c r="N1490" s="48">
        <v>1</v>
      </c>
      <c r="O1490" s="48" t="s">
        <v>597</v>
      </c>
      <c r="P1490" s="58">
        <v>2008</v>
      </c>
      <c r="Q1490" s="59">
        <v>2009</v>
      </c>
      <c r="R1490" s="55">
        <v>500</v>
      </c>
      <c r="S1490" s="59">
        <v>5</v>
      </c>
      <c r="T1490" s="42">
        <v>1</v>
      </c>
      <c r="U1490" s="48">
        <f t="shared" si="60"/>
        <v>0</v>
      </c>
      <c r="V1490" s="50">
        <f t="shared" si="61"/>
        <v>6</v>
      </c>
      <c r="W1490" s="42">
        <v>2266</v>
      </c>
      <c r="X1490" s="42">
        <v>1879</v>
      </c>
      <c r="Y1490" s="58">
        <v>0</v>
      </c>
      <c r="Z1490" s="32" t="s">
        <v>95</v>
      </c>
      <c r="AA1490" s="60"/>
      <c r="AB1490" s="48"/>
      <c r="AC1490" s="48"/>
      <c r="AD1490" s="48"/>
      <c r="AE1490" s="48"/>
      <c r="AF1490" s="48"/>
    </row>
    <row r="1491" spans="1:32" s="36" customFormat="1" ht="14.4" x14ac:dyDescent="0.3">
      <c r="A1491" s="32" t="s">
        <v>95</v>
      </c>
      <c r="B1491" s="32" t="s">
        <v>95</v>
      </c>
      <c r="C1491" s="32" t="s">
        <v>95</v>
      </c>
      <c r="D1491" s="32" t="s">
        <v>95</v>
      </c>
      <c r="E1491" s="32" t="s">
        <v>95</v>
      </c>
      <c r="F1491" s="32" t="s">
        <v>95</v>
      </c>
      <c r="G1491" s="32" t="s">
        <v>95</v>
      </c>
      <c r="H1491" s="32" t="s">
        <v>95</v>
      </c>
      <c r="I1491" s="32" t="s">
        <v>95</v>
      </c>
      <c r="J1491" s="32" t="s">
        <v>95</v>
      </c>
      <c r="K1491" s="32" t="s">
        <v>95</v>
      </c>
      <c r="L1491" s="32" t="s">
        <v>95</v>
      </c>
      <c r="M1491" s="48">
        <v>113</v>
      </c>
      <c r="N1491" s="48">
        <v>1</v>
      </c>
      <c r="O1491" s="48" t="s">
        <v>665</v>
      </c>
      <c r="P1491" s="58">
        <v>2008</v>
      </c>
      <c r="Q1491" s="59">
        <v>2009</v>
      </c>
      <c r="R1491" s="55">
        <v>550</v>
      </c>
      <c r="S1491" s="59">
        <v>8</v>
      </c>
      <c r="T1491" s="42">
        <v>0</v>
      </c>
      <c r="U1491" s="48">
        <f t="shared" si="60"/>
        <v>0</v>
      </c>
      <c r="V1491" s="50">
        <f t="shared" si="61"/>
        <v>6</v>
      </c>
      <c r="W1491" s="42">
        <v>1302</v>
      </c>
      <c r="X1491" s="42">
        <v>1462</v>
      </c>
      <c r="Y1491" s="58">
        <v>1</v>
      </c>
      <c r="Z1491" s="32" t="s">
        <v>95</v>
      </c>
      <c r="AA1491" s="60"/>
      <c r="AB1491" s="48"/>
      <c r="AC1491" s="48"/>
      <c r="AD1491" s="48"/>
      <c r="AE1491" s="48"/>
      <c r="AF1491" s="48"/>
    </row>
    <row r="1492" spans="1:32" s="36" customFormat="1" ht="14.4" x14ac:dyDescent="0.3">
      <c r="A1492" s="32" t="s">
        <v>95</v>
      </c>
      <c r="B1492" s="32" t="s">
        <v>95</v>
      </c>
      <c r="C1492" s="32" t="s">
        <v>95</v>
      </c>
      <c r="D1492" s="32" t="s">
        <v>95</v>
      </c>
      <c r="E1492" s="32" t="s">
        <v>95</v>
      </c>
      <c r="F1492" s="32" t="s">
        <v>95</v>
      </c>
      <c r="G1492" s="32" t="s">
        <v>95</v>
      </c>
      <c r="H1492" s="32" t="s">
        <v>95</v>
      </c>
      <c r="I1492" s="32" t="s">
        <v>95</v>
      </c>
      <c r="J1492" s="32" t="s">
        <v>95</v>
      </c>
      <c r="K1492" s="32" t="s">
        <v>95</v>
      </c>
      <c r="L1492" s="32" t="s">
        <v>95</v>
      </c>
      <c r="M1492" s="48">
        <v>182</v>
      </c>
      <c r="N1492" s="48">
        <v>1</v>
      </c>
      <c r="O1492" s="48" t="s">
        <v>500</v>
      </c>
      <c r="P1492" s="58">
        <v>2008</v>
      </c>
      <c r="Q1492" s="59">
        <v>2009</v>
      </c>
      <c r="R1492" s="55">
        <v>595</v>
      </c>
      <c r="S1492" s="59">
        <v>10</v>
      </c>
      <c r="T1492" s="42">
        <v>0</v>
      </c>
      <c r="U1492" s="48">
        <f t="shared" si="60"/>
        <v>0</v>
      </c>
      <c r="V1492" s="50">
        <f t="shared" si="61"/>
        <v>6</v>
      </c>
      <c r="W1492" s="42">
        <v>2459</v>
      </c>
      <c r="X1492" s="42">
        <v>3596</v>
      </c>
      <c r="Y1492" s="58">
        <v>0</v>
      </c>
      <c r="Z1492" s="49" t="s">
        <v>765</v>
      </c>
      <c r="AA1492" s="60"/>
      <c r="AB1492" s="48"/>
      <c r="AC1492" s="48"/>
      <c r="AD1492" s="48"/>
      <c r="AE1492" s="48"/>
      <c r="AF1492" s="48"/>
    </row>
    <row r="1493" spans="1:32" s="36" customFormat="1" ht="14.4" x14ac:dyDescent="0.3">
      <c r="A1493" s="32" t="s">
        <v>95</v>
      </c>
      <c r="B1493" s="32" t="s">
        <v>95</v>
      </c>
      <c r="C1493" s="32" t="s">
        <v>95</v>
      </c>
      <c r="D1493" s="32" t="s">
        <v>95</v>
      </c>
      <c r="E1493" s="32" t="s">
        <v>95</v>
      </c>
      <c r="F1493" s="32" t="s">
        <v>95</v>
      </c>
      <c r="G1493" s="32" t="s">
        <v>95</v>
      </c>
      <c r="H1493" s="32" t="s">
        <v>95</v>
      </c>
      <c r="I1493" s="32" t="s">
        <v>95</v>
      </c>
      <c r="J1493" s="32" t="s">
        <v>95</v>
      </c>
      <c r="K1493" s="32" t="s">
        <v>95</v>
      </c>
      <c r="L1493" s="32" t="s">
        <v>95</v>
      </c>
      <c r="M1493" s="48">
        <v>182</v>
      </c>
      <c r="N1493" s="48">
        <v>1</v>
      </c>
      <c r="O1493" s="48" t="s">
        <v>500</v>
      </c>
      <c r="P1493" s="58">
        <v>2008</v>
      </c>
      <c r="Q1493" s="59">
        <v>2009</v>
      </c>
      <c r="R1493" s="55">
        <v>100</v>
      </c>
      <c r="S1493" s="59">
        <v>10</v>
      </c>
      <c r="T1493" s="42">
        <v>0</v>
      </c>
      <c r="U1493" s="48">
        <f t="shared" si="60"/>
        <v>0</v>
      </c>
      <c r="V1493" s="50">
        <f t="shared" si="61"/>
        <v>2</v>
      </c>
      <c r="W1493" s="42">
        <v>2271</v>
      </c>
      <c r="X1493" s="42">
        <v>3748</v>
      </c>
      <c r="Y1493" s="58">
        <v>0</v>
      </c>
      <c r="Z1493" s="32" t="s">
        <v>95</v>
      </c>
      <c r="AA1493" s="60"/>
      <c r="AB1493" s="48"/>
      <c r="AC1493" s="48"/>
      <c r="AD1493" s="48"/>
      <c r="AE1493" s="48"/>
      <c r="AF1493" s="48"/>
    </row>
    <row r="1494" spans="1:32" s="36" customFormat="1" ht="14.4" x14ac:dyDescent="0.3">
      <c r="A1494" s="32" t="s">
        <v>95</v>
      </c>
      <c r="B1494" s="32" t="s">
        <v>95</v>
      </c>
      <c r="C1494" s="32" t="s">
        <v>95</v>
      </c>
      <c r="D1494" s="32" t="s">
        <v>95</v>
      </c>
      <c r="E1494" s="32" t="s">
        <v>95</v>
      </c>
      <c r="F1494" s="32" t="s">
        <v>95</v>
      </c>
      <c r="G1494" s="32" t="s">
        <v>95</v>
      </c>
      <c r="H1494" s="32" t="s">
        <v>95</v>
      </c>
      <c r="I1494" s="32" t="s">
        <v>95</v>
      </c>
      <c r="J1494" s="32" t="s">
        <v>95</v>
      </c>
      <c r="K1494" s="32" t="s">
        <v>95</v>
      </c>
      <c r="L1494" s="32" t="s">
        <v>95</v>
      </c>
      <c r="M1494" s="48">
        <v>199</v>
      </c>
      <c r="N1494" s="48">
        <v>1</v>
      </c>
      <c r="O1494" s="48" t="s">
        <v>320</v>
      </c>
      <c r="P1494" s="58">
        <v>2008</v>
      </c>
      <c r="Q1494" s="59">
        <v>2009</v>
      </c>
      <c r="R1494" s="55">
        <v>363.89</v>
      </c>
      <c r="S1494" s="59">
        <v>10</v>
      </c>
      <c r="T1494" s="42">
        <v>1</v>
      </c>
      <c r="U1494" s="48">
        <f t="shared" si="60"/>
        <v>0</v>
      </c>
      <c r="V1494" s="50">
        <f t="shared" si="61"/>
        <v>4</v>
      </c>
      <c r="W1494" s="42">
        <v>9067</v>
      </c>
      <c r="X1494" s="42">
        <v>5866</v>
      </c>
      <c r="Y1494" s="58">
        <v>0</v>
      </c>
      <c r="Z1494" s="32" t="s">
        <v>95</v>
      </c>
      <c r="AA1494" s="60"/>
      <c r="AB1494" s="48"/>
      <c r="AC1494" s="48"/>
      <c r="AD1494" s="48"/>
      <c r="AE1494" s="48"/>
      <c r="AF1494" s="48"/>
    </row>
    <row r="1495" spans="1:32" s="36" customFormat="1" ht="14.4" x14ac:dyDescent="0.3">
      <c r="A1495" s="32" t="s">
        <v>95</v>
      </c>
      <c r="B1495" s="32" t="s">
        <v>95</v>
      </c>
      <c r="C1495" s="32" t="s">
        <v>95</v>
      </c>
      <c r="D1495" s="32" t="s">
        <v>95</v>
      </c>
      <c r="E1495" s="32" t="s">
        <v>95</v>
      </c>
      <c r="F1495" s="32" t="s">
        <v>95</v>
      </c>
      <c r="G1495" s="32" t="s">
        <v>95</v>
      </c>
      <c r="H1495" s="32" t="s">
        <v>95</v>
      </c>
      <c r="I1495" s="32" t="s">
        <v>95</v>
      </c>
      <c r="J1495" s="32" t="s">
        <v>95</v>
      </c>
      <c r="K1495" s="32" t="s">
        <v>95</v>
      </c>
      <c r="L1495" s="32" t="s">
        <v>95</v>
      </c>
      <c r="M1495" s="48">
        <v>256</v>
      </c>
      <c r="N1495" s="48">
        <v>1</v>
      </c>
      <c r="O1495" s="48" t="s">
        <v>490</v>
      </c>
      <c r="P1495" s="58">
        <v>2008</v>
      </c>
      <c r="Q1495" s="59">
        <v>2009</v>
      </c>
      <c r="R1495" s="55">
        <v>936.41</v>
      </c>
      <c r="S1495" s="59">
        <v>5</v>
      </c>
      <c r="T1495" s="42">
        <v>1</v>
      </c>
      <c r="U1495" s="48">
        <f t="shared" si="60"/>
        <v>0</v>
      </c>
      <c r="V1495" s="50">
        <f t="shared" si="61"/>
        <v>10</v>
      </c>
      <c r="W1495" s="42">
        <v>3440</v>
      </c>
      <c r="X1495" s="42">
        <v>2024</v>
      </c>
      <c r="Y1495" s="58">
        <v>0</v>
      </c>
      <c r="Z1495" s="32" t="s">
        <v>95</v>
      </c>
      <c r="AA1495" s="60"/>
      <c r="AB1495" s="48"/>
      <c r="AC1495" s="48"/>
      <c r="AD1495" s="48"/>
      <c r="AE1495" s="48"/>
      <c r="AF1495" s="48"/>
    </row>
    <row r="1496" spans="1:32" s="36" customFormat="1" ht="14.4" x14ac:dyDescent="0.3">
      <c r="A1496" s="32" t="s">
        <v>95</v>
      </c>
      <c r="B1496" s="32" t="s">
        <v>95</v>
      </c>
      <c r="C1496" s="32" t="s">
        <v>95</v>
      </c>
      <c r="D1496" s="32" t="s">
        <v>95</v>
      </c>
      <c r="E1496" s="32" t="s">
        <v>95</v>
      </c>
      <c r="F1496" s="32" t="s">
        <v>95</v>
      </c>
      <c r="G1496" s="32" t="s">
        <v>95</v>
      </c>
      <c r="H1496" s="32" t="s">
        <v>95</v>
      </c>
      <c r="I1496" s="32" t="s">
        <v>95</v>
      </c>
      <c r="J1496" s="32" t="s">
        <v>95</v>
      </c>
      <c r="K1496" s="32" t="s">
        <v>95</v>
      </c>
      <c r="L1496" s="32" t="s">
        <v>95</v>
      </c>
      <c r="M1496" s="48">
        <v>256</v>
      </c>
      <c r="N1496" s="48">
        <v>1</v>
      </c>
      <c r="O1496" s="48" t="s">
        <v>490</v>
      </c>
      <c r="P1496" s="58">
        <v>2008</v>
      </c>
      <c r="Q1496" s="59">
        <v>2009</v>
      </c>
      <c r="R1496" s="55">
        <v>175</v>
      </c>
      <c r="S1496" s="59">
        <v>5</v>
      </c>
      <c r="T1496" s="42">
        <v>1</v>
      </c>
      <c r="U1496" s="48">
        <f t="shared" si="60"/>
        <v>0</v>
      </c>
      <c r="V1496" s="50">
        <f t="shared" si="61"/>
        <v>2</v>
      </c>
      <c r="W1496" s="42">
        <v>3036</v>
      </c>
      <c r="X1496" s="42">
        <v>2410</v>
      </c>
      <c r="Y1496" s="58">
        <v>0</v>
      </c>
      <c r="Z1496" s="32" t="s">
        <v>95</v>
      </c>
      <c r="AA1496" s="60"/>
      <c r="AB1496" s="48"/>
      <c r="AC1496" s="48"/>
      <c r="AD1496" s="48"/>
      <c r="AE1496" s="48"/>
      <c r="AF1496" s="48"/>
    </row>
    <row r="1497" spans="1:32" s="36" customFormat="1" ht="14.4" x14ac:dyDescent="0.3">
      <c r="A1497" s="32" t="s">
        <v>95</v>
      </c>
      <c r="B1497" s="32" t="s">
        <v>95</v>
      </c>
      <c r="C1497" s="32" t="s">
        <v>95</v>
      </c>
      <c r="D1497" s="32" t="s">
        <v>95</v>
      </c>
      <c r="E1497" s="32" t="s">
        <v>95</v>
      </c>
      <c r="F1497" s="32" t="s">
        <v>95</v>
      </c>
      <c r="G1497" s="32" t="s">
        <v>95</v>
      </c>
      <c r="H1497" s="32" t="s">
        <v>95</v>
      </c>
      <c r="I1497" s="32" t="s">
        <v>95</v>
      </c>
      <c r="J1497" s="32" t="s">
        <v>95</v>
      </c>
      <c r="K1497" s="32" t="s">
        <v>95</v>
      </c>
      <c r="L1497" s="32" t="s">
        <v>95</v>
      </c>
      <c r="M1497" s="48">
        <v>279</v>
      </c>
      <c r="N1497" s="48">
        <v>1</v>
      </c>
      <c r="O1497" s="48" t="s">
        <v>421</v>
      </c>
      <c r="P1497" s="58">
        <v>2008</v>
      </c>
      <c r="Q1497" s="59">
        <v>2009</v>
      </c>
      <c r="R1497" s="55">
        <v>336.31</v>
      </c>
      <c r="S1497" s="59">
        <v>10</v>
      </c>
      <c r="T1497" s="42">
        <v>0</v>
      </c>
      <c r="U1497" s="48">
        <f t="shared" si="60"/>
        <v>0</v>
      </c>
      <c r="V1497" s="50">
        <f t="shared" si="61"/>
        <v>4</v>
      </c>
      <c r="W1497" s="42">
        <v>32058</v>
      </c>
      <c r="X1497" s="42">
        <v>34978</v>
      </c>
      <c r="Y1497" s="58">
        <v>0</v>
      </c>
      <c r="Z1497" s="32" t="s">
        <v>95</v>
      </c>
      <c r="AA1497" s="60"/>
      <c r="AB1497" s="48"/>
      <c r="AC1497" s="48"/>
      <c r="AD1497" s="48"/>
      <c r="AE1497" s="48"/>
      <c r="AF1497" s="48"/>
    </row>
    <row r="1498" spans="1:32" s="36" customFormat="1" ht="14.4" x14ac:dyDescent="0.3">
      <c r="A1498" s="32" t="s">
        <v>95</v>
      </c>
      <c r="B1498" s="32" t="s">
        <v>95</v>
      </c>
      <c r="C1498" s="32" t="s">
        <v>95</v>
      </c>
      <c r="D1498" s="32" t="s">
        <v>95</v>
      </c>
      <c r="E1498" s="32" t="s">
        <v>95</v>
      </c>
      <c r="F1498" s="32" t="s">
        <v>95</v>
      </c>
      <c r="G1498" s="32" t="s">
        <v>95</v>
      </c>
      <c r="H1498" s="32" t="s">
        <v>95</v>
      </c>
      <c r="I1498" s="32" t="s">
        <v>95</v>
      </c>
      <c r="J1498" s="32" t="s">
        <v>95</v>
      </c>
      <c r="K1498" s="32" t="s">
        <v>95</v>
      </c>
      <c r="L1498" s="32" t="s">
        <v>95</v>
      </c>
      <c r="M1498" s="48">
        <v>281</v>
      </c>
      <c r="N1498" s="48">
        <v>1</v>
      </c>
      <c r="O1498" s="48" t="s">
        <v>546</v>
      </c>
      <c r="P1498" s="58">
        <v>2008</v>
      </c>
      <c r="Q1498" s="59">
        <v>2009</v>
      </c>
      <c r="R1498" s="55">
        <v>512.1</v>
      </c>
      <c r="S1498" s="59">
        <v>7</v>
      </c>
      <c r="T1498" s="42">
        <v>1</v>
      </c>
      <c r="U1498" s="48">
        <f t="shared" si="60"/>
        <v>0</v>
      </c>
      <c r="V1498" s="50">
        <f t="shared" si="61"/>
        <v>6</v>
      </c>
      <c r="W1498" s="42">
        <v>30083</v>
      </c>
      <c r="X1498" s="42">
        <v>24490</v>
      </c>
      <c r="Y1498" s="58">
        <v>0</v>
      </c>
      <c r="Z1498" s="32" t="s">
        <v>95</v>
      </c>
      <c r="AA1498" s="60"/>
      <c r="AB1498" s="48"/>
      <c r="AC1498" s="48"/>
      <c r="AD1498" s="48"/>
      <c r="AE1498" s="48"/>
      <c r="AF1498" s="48"/>
    </row>
    <row r="1499" spans="1:32" s="36" customFormat="1" ht="14.4" x14ac:dyDescent="0.3">
      <c r="A1499" s="32" t="s">
        <v>95</v>
      </c>
      <c r="B1499" s="32" t="s">
        <v>95</v>
      </c>
      <c r="C1499" s="32" t="s">
        <v>95</v>
      </c>
      <c r="D1499" s="32" t="s">
        <v>95</v>
      </c>
      <c r="E1499" s="32" t="s">
        <v>95</v>
      </c>
      <c r="F1499" s="32" t="s">
        <v>95</v>
      </c>
      <c r="G1499" s="32" t="s">
        <v>95</v>
      </c>
      <c r="H1499" s="32" t="s">
        <v>95</v>
      </c>
      <c r="I1499" s="32" t="s">
        <v>95</v>
      </c>
      <c r="J1499" s="32" t="s">
        <v>95</v>
      </c>
      <c r="K1499" s="32" t="s">
        <v>95</v>
      </c>
      <c r="L1499" s="32" t="s">
        <v>95</v>
      </c>
      <c r="M1499" s="48">
        <v>281</v>
      </c>
      <c r="N1499" s="48">
        <v>1</v>
      </c>
      <c r="O1499" s="48" t="s">
        <v>546</v>
      </c>
      <c r="P1499" s="58">
        <v>2008</v>
      </c>
      <c r="Q1499" s="59">
        <v>2009</v>
      </c>
      <c r="R1499" s="55">
        <v>119.46</v>
      </c>
      <c r="S1499" s="59">
        <v>7</v>
      </c>
      <c r="T1499" s="42">
        <v>1</v>
      </c>
      <c r="U1499" s="48">
        <f t="shared" si="60"/>
        <v>0</v>
      </c>
      <c r="V1499" s="50">
        <f t="shared" si="61"/>
        <v>2</v>
      </c>
      <c r="W1499" s="42">
        <v>28552</v>
      </c>
      <c r="X1499" s="42">
        <v>25913</v>
      </c>
      <c r="Y1499" s="58">
        <v>0</v>
      </c>
      <c r="Z1499" s="32" t="s">
        <v>95</v>
      </c>
      <c r="AA1499" s="60"/>
      <c r="AB1499" s="48"/>
      <c r="AC1499" s="48"/>
      <c r="AD1499" s="48"/>
      <c r="AE1499" s="48"/>
      <c r="AF1499" s="48"/>
    </row>
    <row r="1500" spans="1:32" s="36" customFormat="1" ht="14.4" x14ac:dyDescent="0.3">
      <c r="A1500" s="32" t="s">
        <v>95</v>
      </c>
      <c r="B1500" s="32" t="s">
        <v>95</v>
      </c>
      <c r="C1500" s="32" t="s">
        <v>95</v>
      </c>
      <c r="D1500" s="32" t="s">
        <v>95</v>
      </c>
      <c r="E1500" s="32" t="s">
        <v>95</v>
      </c>
      <c r="F1500" s="32" t="s">
        <v>95</v>
      </c>
      <c r="G1500" s="32" t="s">
        <v>95</v>
      </c>
      <c r="H1500" s="32" t="s">
        <v>95</v>
      </c>
      <c r="I1500" s="32" t="s">
        <v>95</v>
      </c>
      <c r="J1500" s="32" t="s">
        <v>95</v>
      </c>
      <c r="K1500" s="32" t="s">
        <v>95</v>
      </c>
      <c r="L1500" s="32" t="s">
        <v>95</v>
      </c>
      <c r="M1500" s="48">
        <v>283</v>
      </c>
      <c r="N1500" s="48">
        <v>1</v>
      </c>
      <c r="O1500" s="48" t="s">
        <v>547</v>
      </c>
      <c r="P1500" s="58">
        <v>2008</v>
      </c>
      <c r="Q1500" s="59">
        <v>2009</v>
      </c>
      <c r="R1500" s="55">
        <v>309.22000000000003</v>
      </c>
      <c r="S1500" s="59">
        <v>10</v>
      </c>
      <c r="T1500" s="42">
        <v>1</v>
      </c>
      <c r="U1500" s="48">
        <f t="shared" si="60"/>
        <v>0</v>
      </c>
      <c r="V1500" s="50">
        <f t="shared" si="61"/>
        <v>4</v>
      </c>
      <c r="W1500" s="42">
        <v>15872</v>
      </c>
      <c r="X1500" s="42">
        <v>9532</v>
      </c>
      <c r="Y1500" s="58">
        <v>0</v>
      </c>
      <c r="Z1500" s="48" t="s">
        <v>826</v>
      </c>
      <c r="AA1500" s="60"/>
      <c r="AB1500" s="48"/>
      <c r="AC1500" s="48"/>
      <c r="AD1500" s="48"/>
      <c r="AE1500" s="48"/>
      <c r="AF1500" s="48"/>
    </row>
    <row r="1501" spans="1:32" s="36" customFormat="1" ht="14.4" x14ac:dyDescent="0.3">
      <c r="A1501" s="32" t="s">
        <v>95</v>
      </c>
      <c r="B1501" s="32" t="s">
        <v>95</v>
      </c>
      <c r="C1501" s="32" t="s">
        <v>95</v>
      </c>
      <c r="D1501" s="32" t="s">
        <v>95</v>
      </c>
      <c r="E1501" s="32" t="s">
        <v>95</v>
      </c>
      <c r="F1501" s="32" t="s">
        <v>95</v>
      </c>
      <c r="G1501" s="32" t="s">
        <v>95</v>
      </c>
      <c r="H1501" s="32" t="s">
        <v>95</v>
      </c>
      <c r="I1501" s="32" t="s">
        <v>95</v>
      </c>
      <c r="J1501" s="32" t="s">
        <v>95</v>
      </c>
      <c r="K1501" s="32" t="s">
        <v>95</v>
      </c>
      <c r="L1501" s="32" t="s">
        <v>95</v>
      </c>
      <c r="M1501" s="48">
        <v>286</v>
      </c>
      <c r="N1501" s="48">
        <v>1</v>
      </c>
      <c r="O1501" s="48" t="s">
        <v>422</v>
      </c>
      <c r="P1501" s="58">
        <v>2008</v>
      </c>
      <c r="Q1501" s="59">
        <v>2009</v>
      </c>
      <c r="R1501" s="55">
        <v>200</v>
      </c>
      <c r="S1501" s="59">
        <v>10</v>
      </c>
      <c r="T1501" s="42">
        <v>0</v>
      </c>
      <c r="U1501" s="48">
        <f t="shared" si="60"/>
        <v>0</v>
      </c>
      <c r="V1501" s="50">
        <f t="shared" si="61"/>
        <v>3</v>
      </c>
      <c r="W1501" s="42">
        <v>504</v>
      </c>
      <c r="X1501" s="42">
        <v>684</v>
      </c>
      <c r="Y1501" s="58">
        <v>0</v>
      </c>
      <c r="Z1501" s="32" t="s">
        <v>95</v>
      </c>
      <c r="AA1501" s="60"/>
      <c r="AB1501" s="48"/>
      <c r="AC1501" s="48"/>
      <c r="AD1501" s="48"/>
      <c r="AE1501" s="48"/>
      <c r="AF1501" s="48"/>
    </row>
    <row r="1502" spans="1:32" s="36" customFormat="1" ht="14.4" x14ac:dyDescent="0.3">
      <c r="A1502" s="32" t="s">
        <v>95</v>
      </c>
      <c r="B1502" s="32" t="s">
        <v>95</v>
      </c>
      <c r="C1502" s="32" t="s">
        <v>95</v>
      </c>
      <c r="D1502" s="32" t="s">
        <v>95</v>
      </c>
      <c r="E1502" s="32" t="s">
        <v>95</v>
      </c>
      <c r="F1502" s="32" t="s">
        <v>95</v>
      </c>
      <c r="G1502" s="32" t="s">
        <v>95</v>
      </c>
      <c r="H1502" s="32" t="s">
        <v>95</v>
      </c>
      <c r="I1502" s="32" t="s">
        <v>95</v>
      </c>
      <c r="J1502" s="32" t="s">
        <v>95</v>
      </c>
      <c r="K1502" s="32" t="s">
        <v>95</v>
      </c>
      <c r="L1502" s="32" t="s">
        <v>95</v>
      </c>
      <c r="M1502" s="48">
        <v>316</v>
      </c>
      <c r="N1502" s="48">
        <v>1</v>
      </c>
      <c r="O1502" s="48" t="s">
        <v>471</v>
      </c>
      <c r="P1502" s="58">
        <v>2008</v>
      </c>
      <c r="Q1502" s="59">
        <v>2009</v>
      </c>
      <c r="R1502" s="55">
        <v>154.97999999999999</v>
      </c>
      <c r="S1502" s="59">
        <v>5</v>
      </c>
      <c r="T1502" s="42">
        <v>0</v>
      </c>
      <c r="U1502" s="48">
        <f t="shared" si="60"/>
        <v>0</v>
      </c>
      <c r="V1502" s="50">
        <f t="shared" si="61"/>
        <v>2</v>
      </c>
      <c r="W1502" s="42">
        <v>898</v>
      </c>
      <c r="X1502" s="42">
        <v>1170</v>
      </c>
      <c r="Y1502" s="58">
        <v>0</v>
      </c>
      <c r="Z1502" s="32" t="s">
        <v>95</v>
      </c>
      <c r="AA1502" s="60"/>
      <c r="AB1502" s="48"/>
      <c r="AC1502" s="48"/>
      <c r="AD1502" s="48"/>
      <c r="AE1502" s="48"/>
      <c r="AF1502" s="48"/>
    </row>
    <row r="1503" spans="1:32" s="36" customFormat="1" ht="14.4" x14ac:dyDescent="0.3">
      <c r="A1503" s="32" t="s">
        <v>95</v>
      </c>
      <c r="B1503" s="32" t="s">
        <v>95</v>
      </c>
      <c r="C1503" s="32" t="s">
        <v>95</v>
      </c>
      <c r="D1503" s="32" t="s">
        <v>95</v>
      </c>
      <c r="E1503" s="32" t="s">
        <v>95</v>
      </c>
      <c r="F1503" s="32" t="s">
        <v>95</v>
      </c>
      <c r="G1503" s="32" t="s">
        <v>95</v>
      </c>
      <c r="H1503" s="32" t="s">
        <v>95</v>
      </c>
      <c r="I1503" s="32" t="s">
        <v>95</v>
      </c>
      <c r="J1503" s="32" t="s">
        <v>95</v>
      </c>
      <c r="K1503" s="32" t="s">
        <v>95</v>
      </c>
      <c r="L1503" s="32" t="s">
        <v>95</v>
      </c>
      <c r="M1503" s="48">
        <v>319</v>
      </c>
      <c r="N1503" s="48">
        <v>1</v>
      </c>
      <c r="O1503" s="48" t="s">
        <v>491</v>
      </c>
      <c r="P1503" s="58">
        <v>2008</v>
      </c>
      <c r="Q1503" s="59">
        <v>2009</v>
      </c>
      <c r="R1503" s="55">
        <v>900</v>
      </c>
      <c r="S1503" s="50">
        <v>10</v>
      </c>
      <c r="T1503" s="42">
        <v>0</v>
      </c>
      <c r="U1503" s="48">
        <f t="shared" si="60"/>
        <v>0</v>
      </c>
      <c r="V1503" s="50">
        <f t="shared" si="61"/>
        <v>10</v>
      </c>
      <c r="W1503" s="42">
        <v>884</v>
      </c>
      <c r="X1503" s="42">
        <v>1350</v>
      </c>
      <c r="Y1503" s="58">
        <v>0</v>
      </c>
      <c r="Z1503" s="32" t="s">
        <v>95</v>
      </c>
      <c r="AA1503" s="60"/>
      <c r="AB1503" s="48"/>
      <c r="AC1503" s="48"/>
      <c r="AD1503" s="48"/>
      <c r="AE1503" s="48"/>
      <c r="AF1503" s="48"/>
    </row>
    <row r="1504" spans="1:32" s="36" customFormat="1" ht="14.4" x14ac:dyDescent="0.3">
      <c r="A1504" s="32" t="s">
        <v>95</v>
      </c>
      <c r="B1504" s="32" t="s">
        <v>95</v>
      </c>
      <c r="C1504" s="32" t="s">
        <v>95</v>
      </c>
      <c r="D1504" s="32" t="s">
        <v>95</v>
      </c>
      <c r="E1504" s="32" t="s">
        <v>95</v>
      </c>
      <c r="F1504" s="32" t="s">
        <v>95</v>
      </c>
      <c r="G1504" s="32" t="s">
        <v>95</v>
      </c>
      <c r="H1504" s="32" t="s">
        <v>95</v>
      </c>
      <c r="I1504" s="32" t="s">
        <v>95</v>
      </c>
      <c r="J1504" s="32" t="s">
        <v>95</v>
      </c>
      <c r="K1504" s="32" t="s">
        <v>95</v>
      </c>
      <c r="L1504" s="32" t="s">
        <v>95</v>
      </c>
      <c r="M1504" s="48">
        <v>333</v>
      </c>
      <c r="N1504" s="48">
        <v>1</v>
      </c>
      <c r="O1504" s="48" t="s">
        <v>278</v>
      </c>
      <c r="P1504" s="58">
        <v>2008</v>
      </c>
      <c r="Q1504" s="59">
        <v>2009</v>
      </c>
      <c r="R1504" s="55">
        <v>1195</v>
      </c>
      <c r="S1504" s="59">
        <v>5</v>
      </c>
      <c r="T1504" s="42">
        <v>0</v>
      </c>
      <c r="U1504" s="48">
        <f t="shared" si="60"/>
        <v>0</v>
      </c>
      <c r="V1504" s="50">
        <f t="shared" si="61"/>
        <v>10</v>
      </c>
      <c r="W1504" s="42">
        <v>800</v>
      </c>
      <c r="X1504" s="42">
        <v>1050</v>
      </c>
      <c r="Y1504" s="58">
        <v>0</v>
      </c>
      <c r="Z1504" s="32" t="s">
        <v>95</v>
      </c>
      <c r="AA1504" s="60"/>
      <c r="AB1504" s="48"/>
      <c r="AC1504" s="48"/>
      <c r="AD1504" s="48"/>
      <c r="AE1504" s="48"/>
      <c r="AF1504" s="48"/>
    </row>
    <row r="1505" spans="1:32" s="36" customFormat="1" ht="14.4" x14ac:dyDescent="0.3">
      <c r="A1505" s="32" t="s">
        <v>95</v>
      </c>
      <c r="B1505" s="32" t="s">
        <v>95</v>
      </c>
      <c r="C1505" s="32" t="s">
        <v>95</v>
      </c>
      <c r="D1505" s="32" t="s">
        <v>95</v>
      </c>
      <c r="E1505" s="32" t="s">
        <v>95</v>
      </c>
      <c r="F1505" s="32" t="s">
        <v>95</v>
      </c>
      <c r="G1505" s="32" t="s">
        <v>95</v>
      </c>
      <c r="H1505" s="32" t="s">
        <v>95</v>
      </c>
      <c r="I1505" s="32" t="s">
        <v>95</v>
      </c>
      <c r="J1505" s="32" t="s">
        <v>95</v>
      </c>
      <c r="K1505" s="32" t="s">
        <v>95</v>
      </c>
      <c r="L1505" s="32" t="s">
        <v>95</v>
      </c>
      <c r="M1505" s="48">
        <v>347</v>
      </c>
      <c r="N1505" s="48">
        <v>1</v>
      </c>
      <c r="O1505" s="48" t="s">
        <v>379</v>
      </c>
      <c r="P1505" s="58">
        <v>2008</v>
      </c>
      <c r="Q1505" s="59">
        <v>2009</v>
      </c>
      <c r="R1505" s="55">
        <v>374.36</v>
      </c>
      <c r="S1505" s="59">
        <v>10</v>
      </c>
      <c r="T1505" s="42">
        <v>0</v>
      </c>
      <c r="U1505" s="48">
        <f t="shared" si="60"/>
        <v>0</v>
      </c>
      <c r="V1505" s="50">
        <f t="shared" si="61"/>
        <v>4</v>
      </c>
      <c r="W1505" s="42">
        <v>5620</v>
      </c>
      <c r="X1505" s="42">
        <v>6036</v>
      </c>
      <c r="Y1505" s="58">
        <v>0</v>
      </c>
      <c r="Z1505" s="32" t="s">
        <v>95</v>
      </c>
      <c r="AA1505" s="60"/>
      <c r="AB1505" s="48"/>
      <c r="AC1505" s="48"/>
      <c r="AD1505" s="48"/>
      <c r="AE1505" s="48"/>
      <c r="AF1505" s="48"/>
    </row>
    <row r="1506" spans="1:32" s="36" customFormat="1" ht="14.4" x14ac:dyDescent="0.3">
      <c r="A1506" s="32" t="s">
        <v>95</v>
      </c>
      <c r="B1506" s="32" t="s">
        <v>95</v>
      </c>
      <c r="C1506" s="32" t="s">
        <v>95</v>
      </c>
      <c r="D1506" s="32" t="s">
        <v>95</v>
      </c>
      <c r="E1506" s="32" t="s">
        <v>95</v>
      </c>
      <c r="F1506" s="32" t="s">
        <v>95</v>
      </c>
      <c r="G1506" s="32" t="s">
        <v>95</v>
      </c>
      <c r="H1506" s="32" t="s">
        <v>95</v>
      </c>
      <c r="I1506" s="32" t="s">
        <v>95</v>
      </c>
      <c r="J1506" s="32" t="s">
        <v>95</v>
      </c>
      <c r="K1506" s="32" t="s">
        <v>95</v>
      </c>
      <c r="L1506" s="32" t="s">
        <v>95</v>
      </c>
      <c r="M1506" s="48">
        <v>347</v>
      </c>
      <c r="N1506" s="48">
        <v>1</v>
      </c>
      <c r="O1506" s="48" t="s">
        <v>379</v>
      </c>
      <c r="P1506" s="58">
        <v>2008</v>
      </c>
      <c r="Q1506" s="59">
        <v>2009</v>
      </c>
      <c r="R1506" s="55">
        <v>201.51</v>
      </c>
      <c r="S1506" s="50">
        <v>10</v>
      </c>
      <c r="T1506" s="42">
        <v>1</v>
      </c>
      <c r="U1506" s="48">
        <f t="shared" si="60"/>
        <v>0</v>
      </c>
      <c r="V1506" s="50">
        <f t="shared" si="61"/>
        <v>3</v>
      </c>
      <c r="W1506" s="42">
        <v>6696</v>
      </c>
      <c r="X1506" s="42">
        <v>5068</v>
      </c>
      <c r="Y1506" s="58">
        <v>0</v>
      </c>
      <c r="Z1506" s="32" t="s">
        <v>95</v>
      </c>
      <c r="AA1506" s="60"/>
      <c r="AB1506" s="48"/>
      <c r="AC1506" s="48"/>
      <c r="AD1506" s="48"/>
      <c r="AE1506" s="48"/>
      <c r="AF1506" s="48"/>
    </row>
    <row r="1507" spans="1:32" s="36" customFormat="1" ht="14.4" x14ac:dyDescent="0.3">
      <c r="A1507" s="32" t="s">
        <v>95</v>
      </c>
      <c r="B1507" s="32" t="s">
        <v>95</v>
      </c>
      <c r="C1507" s="32" t="s">
        <v>95</v>
      </c>
      <c r="D1507" s="32" t="s">
        <v>95</v>
      </c>
      <c r="E1507" s="32" t="s">
        <v>95</v>
      </c>
      <c r="F1507" s="32" t="s">
        <v>95</v>
      </c>
      <c r="G1507" s="32" t="s">
        <v>95</v>
      </c>
      <c r="H1507" s="32" t="s">
        <v>95</v>
      </c>
      <c r="I1507" s="32" t="s">
        <v>95</v>
      </c>
      <c r="J1507" s="32" t="s">
        <v>95</v>
      </c>
      <c r="K1507" s="32" t="s">
        <v>95</v>
      </c>
      <c r="L1507" s="32" t="s">
        <v>95</v>
      </c>
      <c r="M1507" s="48">
        <v>394</v>
      </c>
      <c r="N1507" s="48">
        <v>1</v>
      </c>
      <c r="O1507" s="48" t="s">
        <v>661</v>
      </c>
      <c r="P1507" s="58">
        <v>2008</v>
      </c>
      <c r="Q1507" s="59">
        <v>2009</v>
      </c>
      <c r="R1507" s="55">
        <v>313.13</v>
      </c>
      <c r="S1507" s="59">
        <v>5</v>
      </c>
      <c r="T1507" s="42">
        <v>1</v>
      </c>
      <c r="U1507" s="48">
        <f t="shared" si="60"/>
        <v>0</v>
      </c>
      <c r="V1507" s="50">
        <f t="shared" si="61"/>
        <v>4</v>
      </c>
      <c r="W1507" s="42">
        <v>2609</v>
      </c>
      <c r="X1507" s="42">
        <v>1772</v>
      </c>
      <c r="Y1507" s="58">
        <v>0</v>
      </c>
      <c r="Z1507" s="32" t="s">
        <v>95</v>
      </c>
      <c r="AA1507" s="60"/>
      <c r="AB1507" s="48"/>
      <c r="AC1507" s="48"/>
      <c r="AD1507" s="48"/>
      <c r="AE1507" s="48"/>
      <c r="AF1507" s="48"/>
    </row>
    <row r="1508" spans="1:32" s="36" customFormat="1" ht="14.4" x14ac:dyDescent="0.3">
      <c r="A1508" s="32" t="s">
        <v>95</v>
      </c>
      <c r="B1508" s="32" t="s">
        <v>95</v>
      </c>
      <c r="C1508" s="32" t="s">
        <v>95</v>
      </c>
      <c r="D1508" s="32" t="s">
        <v>95</v>
      </c>
      <c r="E1508" s="32" t="s">
        <v>95</v>
      </c>
      <c r="F1508" s="32" t="s">
        <v>95</v>
      </c>
      <c r="G1508" s="32" t="s">
        <v>95</v>
      </c>
      <c r="H1508" s="32" t="s">
        <v>95</v>
      </c>
      <c r="I1508" s="32" t="s">
        <v>95</v>
      </c>
      <c r="J1508" s="32" t="s">
        <v>95</v>
      </c>
      <c r="K1508" s="32" t="s">
        <v>95</v>
      </c>
      <c r="L1508" s="32" t="s">
        <v>95</v>
      </c>
      <c r="M1508" s="48">
        <v>394</v>
      </c>
      <c r="N1508" s="48">
        <v>1</v>
      </c>
      <c r="O1508" s="48" t="s">
        <v>661</v>
      </c>
      <c r="P1508" s="58">
        <v>2008</v>
      </c>
      <c r="Q1508" s="59">
        <v>2009</v>
      </c>
      <c r="R1508" s="55">
        <v>70.97</v>
      </c>
      <c r="S1508" s="59">
        <v>5</v>
      </c>
      <c r="T1508" s="42">
        <v>1</v>
      </c>
      <c r="U1508" s="48">
        <f t="shared" si="60"/>
        <v>0</v>
      </c>
      <c r="V1508" s="50">
        <f t="shared" si="61"/>
        <v>1</v>
      </c>
      <c r="W1508" s="42">
        <v>2343</v>
      </c>
      <c r="X1508" s="42">
        <v>2008</v>
      </c>
      <c r="Y1508" s="58">
        <v>0</v>
      </c>
      <c r="Z1508" s="32" t="s">
        <v>95</v>
      </c>
      <c r="AA1508" s="60"/>
      <c r="AB1508" s="48"/>
      <c r="AC1508" s="48"/>
      <c r="AD1508" s="48"/>
      <c r="AE1508" s="48"/>
      <c r="AF1508" s="48"/>
    </row>
    <row r="1509" spans="1:32" s="36" customFormat="1" ht="14.4" x14ac:dyDescent="0.3">
      <c r="A1509" s="32" t="s">
        <v>95</v>
      </c>
      <c r="B1509" s="32" t="s">
        <v>95</v>
      </c>
      <c r="C1509" s="32" t="s">
        <v>95</v>
      </c>
      <c r="D1509" s="32" t="s">
        <v>95</v>
      </c>
      <c r="E1509" s="32" t="s">
        <v>95</v>
      </c>
      <c r="F1509" s="32" t="s">
        <v>95</v>
      </c>
      <c r="G1509" s="32" t="s">
        <v>95</v>
      </c>
      <c r="H1509" s="32" t="s">
        <v>95</v>
      </c>
      <c r="I1509" s="32" t="s">
        <v>95</v>
      </c>
      <c r="J1509" s="32" t="s">
        <v>95</v>
      </c>
      <c r="K1509" s="32" t="s">
        <v>95</v>
      </c>
      <c r="L1509" s="32" t="s">
        <v>95</v>
      </c>
      <c r="M1509" s="48">
        <v>402</v>
      </c>
      <c r="N1509" s="48">
        <v>1</v>
      </c>
      <c r="O1509" s="48" t="s">
        <v>282</v>
      </c>
      <c r="P1509" s="58">
        <v>2008</v>
      </c>
      <c r="Q1509" s="59">
        <v>2009</v>
      </c>
      <c r="R1509" s="55">
        <v>643</v>
      </c>
      <c r="S1509" s="59">
        <v>10</v>
      </c>
      <c r="T1509" s="42">
        <v>0</v>
      </c>
      <c r="U1509" s="48">
        <f t="shared" si="60"/>
        <v>0</v>
      </c>
      <c r="V1509" s="50">
        <f t="shared" si="61"/>
        <v>7</v>
      </c>
      <c r="W1509" s="42">
        <v>143</v>
      </c>
      <c r="X1509" s="42">
        <v>201</v>
      </c>
      <c r="Y1509" s="58">
        <v>1</v>
      </c>
      <c r="Z1509" s="32" t="s">
        <v>95</v>
      </c>
      <c r="AA1509" s="60"/>
      <c r="AB1509" s="48"/>
      <c r="AC1509" s="48"/>
      <c r="AD1509" s="48"/>
      <c r="AE1509" s="48"/>
      <c r="AF1509" s="48"/>
    </row>
    <row r="1510" spans="1:32" s="36" customFormat="1" ht="14.4" x14ac:dyDescent="0.3">
      <c r="A1510" s="32" t="s">
        <v>95</v>
      </c>
      <c r="B1510" s="32" t="s">
        <v>95</v>
      </c>
      <c r="C1510" s="32" t="s">
        <v>95</v>
      </c>
      <c r="D1510" s="32" t="s">
        <v>95</v>
      </c>
      <c r="E1510" s="32" t="s">
        <v>95</v>
      </c>
      <c r="F1510" s="32" t="s">
        <v>95</v>
      </c>
      <c r="G1510" s="32" t="s">
        <v>95</v>
      </c>
      <c r="H1510" s="32" t="s">
        <v>95</v>
      </c>
      <c r="I1510" s="32" t="s">
        <v>95</v>
      </c>
      <c r="J1510" s="32" t="s">
        <v>95</v>
      </c>
      <c r="K1510" s="32" t="s">
        <v>95</v>
      </c>
      <c r="L1510" s="32" t="s">
        <v>95</v>
      </c>
      <c r="M1510" s="48">
        <v>415</v>
      </c>
      <c r="N1510" s="48">
        <v>1</v>
      </c>
      <c r="O1510" s="48" t="s">
        <v>326</v>
      </c>
      <c r="P1510" s="58">
        <v>2008</v>
      </c>
      <c r="Q1510" s="59">
        <v>2009</v>
      </c>
      <c r="R1510" s="55">
        <v>615</v>
      </c>
      <c r="S1510" s="59">
        <v>10</v>
      </c>
      <c r="T1510" s="42">
        <v>1</v>
      </c>
      <c r="U1510" s="48">
        <f t="shared" si="60"/>
        <v>0</v>
      </c>
      <c r="V1510" s="50">
        <f t="shared" si="61"/>
        <v>7</v>
      </c>
      <c r="W1510" s="42">
        <v>308</v>
      </c>
      <c r="X1510" s="42">
        <v>214</v>
      </c>
      <c r="Y1510" s="58">
        <v>0</v>
      </c>
      <c r="Z1510" s="49" t="s">
        <v>765</v>
      </c>
      <c r="AA1510" s="60"/>
      <c r="AB1510" s="48"/>
      <c r="AC1510" s="48"/>
      <c r="AD1510" s="48"/>
      <c r="AE1510" s="48"/>
      <c r="AF1510" s="48"/>
    </row>
    <row r="1511" spans="1:32" s="36" customFormat="1" ht="14.4" x14ac:dyDescent="0.3">
      <c r="A1511" s="32" t="s">
        <v>95</v>
      </c>
      <c r="B1511" s="32" t="s">
        <v>95</v>
      </c>
      <c r="C1511" s="32" t="s">
        <v>95</v>
      </c>
      <c r="D1511" s="32" t="s">
        <v>95</v>
      </c>
      <c r="E1511" s="32" t="s">
        <v>95</v>
      </c>
      <c r="F1511" s="32" t="s">
        <v>95</v>
      </c>
      <c r="G1511" s="32" t="s">
        <v>95</v>
      </c>
      <c r="H1511" s="32" t="s">
        <v>95</v>
      </c>
      <c r="I1511" s="32" t="s">
        <v>95</v>
      </c>
      <c r="J1511" s="32" t="s">
        <v>95</v>
      </c>
      <c r="K1511" s="32" t="s">
        <v>95</v>
      </c>
      <c r="L1511" s="32" t="s">
        <v>95</v>
      </c>
      <c r="M1511" s="48">
        <v>465</v>
      </c>
      <c r="N1511" s="48">
        <v>1</v>
      </c>
      <c r="O1511" s="48" t="s">
        <v>455</v>
      </c>
      <c r="P1511" s="58">
        <v>2008</v>
      </c>
      <c r="Q1511" s="59">
        <v>2009</v>
      </c>
      <c r="R1511" s="55">
        <v>298.49</v>
      </c>
      <c r="S1511" s="59">
        <v>10</v>
      </c>
      <c r="T1511" s="42">
        <v>0</v>
      </c>
      <c r="U1511" s="48">
        <f t="shared" si="60"/>
        <v>0</v>
      </c>
      <c r="V1511" s="50">
        <f t="shared" si="61"/>
        <v>3</v>
      </c>
      <c r="W1511" s="42">
        <v>2679</v>
      </c>
      <c r="X1511" s="42">
        <v>3389</v>
      </c>
      <c r="Y1511" s="58">
        <v>0</v>
      </c>
      <c r="Z1511" s="32" t="s">
        <v>95</v>
      </c>
      <c r="AA1511" s="60"/>
      <c r="AB1511" s="48"/>
      <c r="AC1511" s="48"/>
      <c r="AD1511" s="48"/>
      <c r="AE1511" s="48"/>
      <c r="AF1511" s="48"/>
    </row>
    <row r="1512" spans="1:32" s="36" customFormat="1" ht="14.4" x14ac:dyDescent="0.3">
      <c r="A1512" s="32" t="s">
        <v>95</v>
      </c>
      <c r="B1512" s="32" t="s">
        <v>95</v>
      </c>
      <c r="C1512" s="32" t="s">
        <v>95</v>
      </c>
      <c r="D1512" s="32" t="s">
        <v>95</v>
      </c>
      <c r="E1512" s="32" t="s">
        <v>95</v>
      </c>
      <c r="F1512" s="32" t="s">
        <v>95</v>
      </c>
      <c r="G1512" s="32" t="s">
        <v>95</v>
      </c>
      <c r="H1512" s="32" t="s">
        <v>95</v>
      </c>
      <c r="I1512" s="32" t="s">
        <v>95</v>
      </c>
      <c r="J1512" s="32" t="s">
        <v>95</v>
      </c>
      <c r="K1512" s="32" t="s">
        <v>95</v>
      </c>
      <c r="L1512" s="32" t="s">
        <v>95</v>
      </c>
      <c r="M1512" s="48">
        <v>495</v>
      </c>
      <c r="N1512" s="48">
        <v>1</v>
      </c>
      <c r="O1512" s="48" t="s">
        <v>522</v>
      </c>
      <c r="P1512" s="58">
        <v>2008</v>
      </c>
      <c r="Q1512" s="50">
        <v>2009</v>
      </c>
      <c r="R1512" s="55">
        <v>346.99</v>
      </c>
      <c r="S1512" s="50">
        <v>10</v>
      </c>
      <c r="T1512" s="42">
        <v>1</v>
      </c>
      <c r="U1512" s="48">
        <f t="shared" si="60"/>
        <v>0</v>
      </c>
      <c r="V1512" s="50">
        <f t="shared" si="61"/>
        <v>4</v>
      </c>
      <c r="W1512" s="42">
        <v>405</v>
      </c>
      <c r="X1512" s="42">
        <v>339</v>
      </c>
      <c r="Y1512" s="58">
        <v>0</v>
      </c>
      <c r="Z1512" s="32" t="s">
        <v>95</v>
      </c>
      <c r="AA1512" s="60"/>
      <c r="AB1512" s="48"/>
      <c r="AC1512" s="48"/>
      <c r="AD1512" s="48"/>
      <c r="AE1512" s="48"/>
      <c r="AF1512" s="48"/>
    </row>
    <row r="1513" spans="1:32" s="36" customFormat="1" ht="14.4" x14ac:dyDescent="0.3">
      <c r="A1513" s="32" t="s">
        <v>95</v>
      </c>
      <c r="B1513" s="32" t="s">
        <v>95</v>
      </c>
      <c r="C1513" s="32" t="s">
        <v>95</v>
      </c>
      <c r="D1513" s="32" t="s">
        <v>95</v>
      </c>
      <c r="E1513" s="32" t="s">
        <v>95</v>
      </c>
      <c r="F1513" s="32" t="s">
        <v>95</v>
      </c>
      <c r="G1513" s="32" t="s">
        <v>95</v>
      </c>
      <c r="H1513" s="32" t="s">
        <v>95</v>
      </c>
      <c r="I1513" s="32" t="s">
        <v>95</v>
      </c>
      <c r="J1513" s="32" t="s">
        <v>95</v>
      </c>
      <c r="K1513" s="32" t="s">
        <v>95</v>
      </c>
      <c r="L1513" s="32" t="s">
        <v>95</v>
      </c>
      <c r="M1513" s="48">
        <v>495</v>
      </c>
      <c r="N1513" s="48">
        <v>1</v>
      </c>
      <c r="O1513" s="48" t="s">
        <v>522</v>
      </c>
      <c r="P1513" s="58">
        <v>2008</v>
      </c>
      <c r="Q1513" s="50">
        <v>2009</v>
      </c>
      <c r="R1513" s="55">
        <v>240</v>
      </c>
      <c r="S1513" s="50">
        <v>10</v>
      </c>
      <c r="T1513" s="42">
        <v>0</v>
      </c>
      <c r="U1513" s="48">
        <f t="shared" si="60"/>
        <v>0</v>
      </c>
      <c r="V1513" s="50">
        <f t="shared" si="61"/>
        <v>3</v>
      </c>
      <c r="W1513" s="42">
        <v>337</v>
      </c>
      <c r="X1513" s="42">
        <v>408</v>
      </c>
      <c r="Y1513" s="58">
        <v>0</v>
      </c>
      <c r="Z1513" s="32" t="s">
        <v>95</v>
      </c>
      <c r="AA1513" s="60"/>
      <c r="AB1513" s="48"/>
      <c r="AC1513" s="48"/>
      <c r="AD1513" s="48"/>
      <c r="AE1513" s="48"/>
      <c r="AF1513" s="48"/>
    </row>
    <row r="1514" spans="1:32" s="36" customFormat="1" ht="14.4" x14ac:dyDescent="0.3">
      <c r="A1514" s="32" t="s">
        <v>95</v>
      </c>
      <c r="B1514" s="32" t="s">
        <v>95</v>
      </c>
      <c r="C1514" s="32" t="s">
        <v>95</v>
      </c>
      <c r="D1514" s="32" t="s">
        <v>95</v>
      </c>
      <c r="E1514" s="32" t="s">
        <v>95</v>
      </c>
      <c r="F1514" s="32" t="s">
        <v>95</v>
      </c>
      <c r="G1514" s="32" t="s">
        <v>95</v>
      </c>
      <c r="H1514" s="32" t="s">
        <v>95</v>
      </c>
      <c r="I1514" s="32" t="s">
        <v>95</v>
      </c>
      <c r="J1514" s="32" t="s">
        <v>95</v>
      </c>
      <c r="K1514" s="32" t="s">
        <v>95</v>
      </c>
      <c r="L1514" s="32" t="s">
        <v>95</v>
      </c>
      <c r="M1514" s="48">
        <v>514</v>
      </c>
      <c r="N1514" s="48">
        <v>1</v>
      </c>
      <c r="O1514" s="48" t="s">
        <v>426</v>
      </c>
      <c r="P1514" s="58">
        <v>2008</v>
      </c>
      <c r="Q1514" s="59">
        <v>2009</v>
      </c>
      <c r="R1514" s="55">
        <v>409</v>
      </c>
      <c r="S1514" s="59">
        <v>10</v>
      </c>
      <c r="T1514" s="42">
        <v>1</v>
      </c>
      <c r="U1514" s="48">
        <f t="shared" si="60"/>
        <v>0</v>
      </c>
      <c r="V1514" s="50">
        <f t="shared" si="61"/>
        <v>5</v>
      </c>
      <c r="W1514" s="42">
        <v>328</v>
      </c>
      <c r="X1514" s="42">
        <v>143</v>
      </c>
      <c r="Y1514" s="58">
        <v>0</v>
      </c>
      <c r="Z1514" s="32" t="s">
        <v>95</v>
      </c>
      <c r="AA1514" s="60"/>
      <c r="AB1514" s="48"/>
      <c r="AC1514" s="48"/>
      <c r="AD1514" s="48"/>
      <c r="AE1514" s="48"/>
      <c r="AF1514" s="48"/>
    </row>
    <row r="1515" spans="1:32" s="36" customFormat="1" ht="14.4" x14ac:dyDescent="0.3">
      <c r="A1515" s="32" t="s">
        <v>95</v>
      </c>
      <c r="B1515" s="32" t="s">
        <v>95</v>
      </c>
      <c r="C1515" s="32" t="s">
        <v>95</v>
      </c>
      <c r="D1515" s="32" t="s">
        <v>95</v>
      </c>
      <c r="E1515" s="32" t="s">
        <v>95</v>
      </c>
      <c r="F1515" s="32" t="s">
        <v>95</v>
      </c>
      <c r="G1515" s="32" t="s">
        <v>95</v>
      </c>
      <c r="H1515" s="32" t="s">
        <v>95</v>
      </c>
      <c r="I1515" s="32" t="s">
        <v>95</v>
      </c>
      <c r="J1515" s="32" t="s">
        <v>95</v>
      </c>
      <c r="K1515" s="32" t="s">
        <v>95</v>
      </c>
      <c r="L1515" s="32" t="s">
        <v>95</v>
      </c>
      <c r="M1515" s="48">
        <v>547</v>
      </c>
      <c r="N1515" s="48">
        <v>1</v>
      </c>
      <c r="O1515" s="48" t="s">
        <v>427</v>
      </c>
      <c r="P1515" s="58">
        <v>2008</v>
      </c>
      <c r="Q1515" s="59">
        <v>2009</v>
      </c>
      <c r="R1515" s="55">
        <v>797.85</v>
      </c>
      <c r="S1515" s="59">
        <v>10</v>
      </c>
      <c r="T1515" s="42">
        <v>1</v>
      </c>
      <c r="U1515" s="48">
        <f t="shared" si="60"/>
        <v>0</v>
      </c>
      <c r="V1515" s="50">
        <f t="shared" si="61"/>
        <v>8</v>
      </c>
      <c r="W1515" s="42">
        <v>948</v>
      </c>
      <c r="X1515" s="42">
        <v>799</v>
      </c>
      <c r="Y1515" s="58">
        <v>0</v>
      </c>
      <c r="Z1515" s="32" t="s">
        <v>95</v>
      </c>
      <c r="AA1515" s="60"/>
      <c r="AB1515" s="48"/>
      <c r="AC1515" s="48"/>
      <c r="AD1515" s="48"/>
      <c r="AE1515" s="48"/>
      <c r="AF1515" s="48"/>
    </row>
    <row r="1516" spans="1:32" s="36" customFormat="1" ht="14.4" x14ac:dyDescent="0.3">
      <c r="A1516" s="32" t="s">
        <v>95</v>
      </c>
      <c r="B1516" s="32" t="s">
        <v>95</v>
      </c>
      <c r="C1516" s="32" t="s">
        <v>95</v>
      </c>
      <c r="D1516" s="32" t="s">
        <v>95</v>
      </c>
      <c r="E1516" s="32" t="s">
        <v>95</v>
      </c>
      <c r="F1516" s="32" t="s">
        <v>95</v>
      </c>
      <c r="G1516" s="32" t="s">
        <v>95</v>
      </c>
      <c r="H1516" s="32" t="s">
        <v>95</v>
      </c>
      <c r="I1516" s="32" t="s">
        <v>95</v>
      </c>
      <c r="J1516" s="32" t="s">
        <v>95</v>
      </c>
      <c r="K1516" s="32" t="s">
        <v>95</v>
      </c>
      <c r="L1516" s="32" t="s">
        <v>95</v>
      </c>
      <c r="M1516" s="48">
        <v>548</v>
      </c>
      <c r="N1516" s="48">
        <v>1</v>
      </c>
      <c r="O1516" s="48" t="s">
        <v>666</v>
      </c>
      <c r="P1516" s="58">
        <v>2008</v>
      </c>
      <c r="Q1516" s="59">
        <v>2009</v>
      </c>
      <c r="R1516" s="55">
        <v>1100</v>
      </c>
      <c r="S1516" s="59">
        <v>10</v>
      </c>
      <c r="T1516" s="42">
        <v>0</v>
      </c>
      <c r="U1516" s="48">
        <f t="shared" si="60"/>
        <v>0</v>
      </c>
      <c r="V1516" s="50">
        <f t="shared" si="61"/>
        <v>10</v>
      </c>
      <c r="W1516" s="42">
        <v>1932</v>
      </c>
      <c r="X1516" s="42">
        <v>2076</v>
      </c>
      <c r="Y1516" s="58">
        <v>0</v>
      </c>
      <c r="Z1516" s="32" t="s">
        <v>95</v>
      </c>
      <c r="AA1516" s="60"/>
      <c r="AB1516" s="48"/>
      <c r="AC1516" s="48"/>
      <c r="AD1516" s="48"/>
      <c r="AE1516" s="48"/>
      <c r="AF1516" s="48"/>
    </row>
    <row r="1517" spans="1:32" s="36" customFormat="1" ht="14.4" x14ac:dyDescent="0.3">
      <c r="A1517" s="32" t="s">
        <v>95</v>
      </c>
      <c r="B1517" s="32" t="s">
        <v>95</v>
      </c>
      <c r="C1517" s="32" t="s">
        <v>95</v>
      </c>
      <c r="D1517" s="32" t="s">
        <v>95</v>
      </c>
      <c r="E1517" s="32" t="s">
        <v>95</v>
      </c>
      <c r="F1517" s="32" t="s">
        <v>95</v>
      </c>
      <c r="G1517" s="32" t="s">
        <v>95</v>
      </c>
      <c r="H1517" s="32" t="s">
        <v>95</v>
      </c>
      <c r="I1517" s="32" t="s">
        <v>95</v>
      </c>
      <c r="J1517" s="32" t="s">
        <v>95</v>
      </c>
      <c r="K1517" s="32" t="s">
        <v>95</v>
      </c>
      <c r="L1517" s="32" t="s">
        <v>95</v>
      </c>
      <c r="M1517" s="48">
        <v>549</v>
      </c>
      <c r="N1517" s="48">
        <v>1</v>
      </c>
      <c r="O1517" s="48" t="s">
        <v>524</v>
      </c>
      <c r="P1517" s="58">
        <v>2008</v>
      </c>
      <c r="Q1517" s="59">
        <v>2009</v>
      </c>
      <c r="R1517" s="55">
        <v>668.7</v>
      </c>
      <c r="S1517" s="59">
        <v>10</v>
      </c>
      <c r="T1517" s="42">
        <v>0</v>
      </c>
      <c r="U1517" s="48">
        <f t="shared" si="60"/>
        <v>0</v>
      </c>
      <c r="V1517" s="50">
        <f t="shared" si="61"/>
        <v>7</v>
      </c>
      <c r="W1517" s="42">
        <v>1911</v>
      </c>
      <c r="X1517" s="42">
        <v>4054</v>
      </c>
      <c r="Y1517" s="58">
        <v>0</v>
      </c>
      <c r="Z1517" s="32" t="s">
        <v>95</v>
      </c>
      <c r="AA1517" s="60"/>
      <c r="AB1517" s="48"/>
      <c r="AC1517" s="48"/>
      <c r="AD1517" s="48"/>
      <c r="AE1517" s="48"/>
      <c r="AF1517" s="48"/>
    </row>
    <row r="1518" spans="1:32" s="36" customFormat="1" ht="14.4" x14ac:dyDescent="0.3">
      <c r="A1518" s="32" t="s">
        <v>95</v>
      </c>
      <c r="B1518" s="32" t="s">
        <v>95</v>
      </c>
      <c r="C1518" s="32" t="s">
        <v>95</v>
      </c>
      <c r="D1518" s="32" t="s">
        <v>95</v>
      </c>
      <c r="E1518" s="32" t="s">
        <v>95</v>
      </c>
      <c r="F1518" s="32" t="s">
        <v>95</v>
      </c>
      <c r="G1518" s="32" t="s">
        <v>95</v>
      </c>
      <c r="H1518" s="32" t="s">
        <v>95</v>
      </c>
      <c r="I1518" s="32" t="s">
        <v>95</v>
      </c>
      <c r="J1518" s="32" t="s">
        <v>95</v>
      </c>
      <c r="K1518" s="32" t="s">
        <v>95</v>
      </c>
      <c r="L1518" s="32" t="s">
        <v>95</v>
      </c>
      <c r="M1518" s="48">
        <v>581</v>
      </c>
      <c r="N1518" s="48">
        <v>1</v>
      </c>
      <c r="O1518" s="48" t="s">
        <v>525</v>
      </c>
      <c r="P1518" s="58">
        <v>2008</v>
      </c>
      <c r="Q1518" s="59">
        <v>2009</v>
      </c>
      <c r="R1518" s="55">
        <v>386.46</v>
      </c>
      <c r="S1518" s="59">
        <v>10</v>
      </c>
      <c r="T1518" s="42">
        <v>0</v>
      </c>
      <c r="U1518" s="48">
        <f t="shared" si="60"/>
        <v>0</v>
      </c>
      <c r="V1518" s="50">
        <f t="shared" si="61"/>
        <v>4</v>
      </c>
      <c r="W1518" s="42">
        <v>592</v>
      </c>
      <c r="X1518" s="42">
        <v>770</v>
      </c>
      <c r="Y1518" s="58">
        <v>0</v>
      </c>
      <c r="Z1518" s="32" t="s">
        <v>95</v>
      </c>
      <c r="AA1518" s="60"/>
      <c r="AB1518" s="48"/>
      <c r="AC1518" s="48"/>
      <c r="AD1518" s="48"/>
      <c r="AE1518" s="48"/>
      <c r="AF1518" s="48"/>
    </row>
    <row r="1519" spans="1:32" s="36" customFormat="1" ht="14.4" x14ac:dyDescent="0.3">
      <c r="A1519" s="32" t="s">
        <v>95</v>
      </c>
      <c r="B1519" s="32" t="s">
        <v>95</v>
      </c>
      <c r="C1519" s="32" t="s">
        <v>95</v>
      </c>
      <c r="D1519" s="32" t="s">
        <v>95</v>
      </c>
      <c r="E1519" s="32" t="s">
        <v>95</v>
      </c>
      <c r="F1519" s="32" t="s">
        <v>95</v>
      </c>
      <c r="G1519" s="32" t="s">
        <v>95</v>
      </c>
      <c r="H1519" s="32" t="s">
        <v>95</v>
      </c>
      <c r="I1519" s="32" t="s">
        <v>95</v>
      </c>
      <c r="J1519" s="32" t="s">
        <v>95</v>
      </c>
      <c r="K1519" s="32" t="s">
        <v>95</v>
      </c>
      <c r="L1519" s="32" t="s">
        <v>95</v>
      </c>
      <c r="M1519" s="48">
        <v>581</v>
      </c>
      <c r="N1519" s="48">
        <v>1</v>
      </c>
      <c r="O1519" s="48" t="s">
        <v>525</v>
      </c>
      <c r="P1519" s="58">
        <v>2008</v>
      </c>
      <c r="Q1519" s="59">
        <v>2009</v>
      </c>
      <c r="R1519" s="55">
        <v>200</v>
      </c>
      <c r="S1519" s="59">
        <v>10</v>
      </c>
      <c r="T1519" s="42">
        <v>0</v>
      </c>
      <c r="U1519" s="48">
        <f t="shared" si="60"/>
        <v>0</v>
      </c>
      <c r="V1519" s="50">
        <f t="shared" si="61"/>
        <v>3</v>
      </c>
      <c r="W1519" s="42">
        <v>470</v>
      </c>
      <c r="X1519" s="42">
        <v>890</v>
      </c>
      <c r="Y1519" s="58">
        <v>0</v>
      </c>
      <c r="Z1519" s="32" t="s">
        <v>95</v>
      </c>
      <c r="AA1519" s="60"/>
      <c r="AB1519" s="48"/>
      <c r="AC1519" s="48"/>
      <c r="AD1519" s="48"/>
      <c r="AE1519" s="48"/>
      <c r="AF1519" s="48"/>
    </row>
    <row r="1520" spans="1:32" s="36" customFormat="1" ht="14.4" x14ac:dyDescent="0.3">
      <c r="A1520" s="32" t="s">
        <v>95</v>
      </c>
      <c r="B1520" s="32" t="s">
        <v>95</v>
      </c>
      <c r="C1520" s="32" t="s">
        <v>95</v>
      </c>
      <c r="D1520" s="32" t="s">
        <v>95</v>
      </c>
      <c r="E1520" s="32" t="s">
        <v>95</v>
      </c>
      <c r="F1520" s="32" t="s">
        <v>95</v>
      </c>
      <c r="G1520" s="32" t="s">
        <v>95</v>
      </c>
      <c r="H1520" s="32" t="s">
        <v>95</v>
      </c>
      <c r="I1520" s="32" t="s">
        <v>95</v>
      </c>
      <c r="J1520" s="32" t="s">
        <v>95</v>
      </c>
      <c r="K1520" s="32" t="s">
        <v>95</v>
      </c>
      <c r="L1520" s="32" t="s">
        <v>95</v>
      </c>
      <c r="M1520" s="48">
        <v>630</v>
      </c>
      <c r="N1520" s="48">
        <v>1</v>
      </c>
      <c r="O1520" s="48" t="s">
        <v>393</v>
      </c>
      <c r="P1520" s="58">
        <v>2008</v>
      </c>
      <c r="Q1520" s="59">
        <v>2009</v>
      </c>
      <c r="R1520" s="55">
        <v>1600</v>
      </c>
      <c r="S1520" s="59">
        <v>5</v>
      </c>
      <c r="T1520" s="42">
        <v>1</v>
      </c>
      <c r="U1520" s="48">
        <f t="shared" si="60"/>
        <v>0</v>
      </c>
      <c r="V1520" s="50">
        <f t="shared" si="61"/>
        <v>10</v>
      </c>
      <c r="W1520" s="42">
        <v>813</v>
      </c>
      <c r="X1520" s="42">
        <v>466</v>
      </c>
      <c r="Y1520" s="58">
        <v>0</v>
      </c>
      <c r="Z1520" s="32" t="s">
        <v>95</v>
      </c>
      <c r="AA1520" s="60"/>
      <c r="AB1520" s="48"/>
      <c r="AC1520" s="48"/>
      <c r="AD1520" s="48"/>
      <c r="AE1520" s="48"/>
      <c r="AF1520" s="48"/>
    </row>
    <row r="1521" spans="1:32" s="36" customFormat="1" ht="14.4" x14ac:dyDescent="0.3">
      <c r="A1521" s="32" t="s">
        <v>95</v>
      </c>
      <c r="B1521" s="32" t="s">
        <v>95</v>
      </c>
      <c r="C1521" s="32" t="s">
        <v>95</v>
      </c>
      <c r="D1521" s="32" t="s">
        <v>95</v>
      </c>
      <c r="E1521" s="32" t="s">
        <v>95</v>
      </c>
      <c r="F1521" s="32" t="s">
        <v>95</v>
      </c>
      <c r="G1521" s="32" t="s">
        <v>95</v>
      </c>
      <c r="H1521" s="32" t="s">
        <v>95</v>
      </c>
      <c r="I1521" s="32" t="s">
        <v>95</v>
      </c>
      <c r="J1521" s="32" t="s">
        <v>95</v>
      </c>
      <c r="K1521" s="32" t="s">
        <v>95</v>
      </c>
      <c r="L1521" s="32" t="s">
        <v>95</v>
      </c>
      <c r="M1521" s="48">
        <v>704</v>
      </c>
      <c r="N1521" s="48">
        <v>1</v>
      </c>
      <c r="O1521" s="48" t="s">
        <v>341</v>
      </c>
      <c r="P1521" s="58">
        <v>2008</v>
      </c>
      <c r="Q1521" s="59">
        <v>2009</v>
      </c>
      <c r="R1521" s="55">
        <v>400</v>
      </c>
      <c r="S1521" s="50">
        <v>10</v>
      </c>
      <c r="T1521" s="42">
        <v>0</v>
      </c>
      <c r="U1521" s="48">
        <f t="shared" si="60"/>
        <v>0</v>
      </c>
      <c r="V1521" s="50">
        <f t="shared" si="61"/>
        <v>5</v>
      </c>
      <c r="W1521" s="42">
        <v>3024</v>
      </c>
      <c r="X1521" s="42">
        <v>4220</v>
      </c>
      <c r="Y1521" s="58">
        <v>0</v>
      </c>
      <c r="Z1521" s="32" t="s">
        <v>95</v>
      </c>
      <c r="AA1521" s="60"/>
      <c r="AB1521" s="48"/>
      <c r="AC1521" s="48"/>
      <c r="AD1521" s="48"/>
      <c r="AE1521" s="48"/>
      <c r="AF1521" s="48"/>
    </row>
    <row r="1522" spans="1:32" s="36" customFormat="1" ht="14.4" x14ac:dyDescent="0.3">
      <c r="A1522" s="32" t="s">
        <v>95</v>
      </c>
      <c r="B1522" s="32" t="s">
        <v>95</v>
      </c>
      <c r="C1522" s="32" t="s">
        <v>95</v>
      </c>
      <c r="D1522" s="32" t="s">
        <v>95</v>
      </c>
      <c r="E1522" s="32" t="s">
        <v>95</v>
      </c>
      <c r="F1522" s="32" t="s">
        <v>95</v>
      </c>
      <c r="G1522" s="32" t="s">
        <v>95</v>
      </c>
      <c r="H1522" s="32" t="s">
        <v>95</v>
      </c>
      <c r="I1522" s="32" t="s">
        <v>95</v>
      </c>
      <c r="J1522" s="32" t="s">
        <v>95</v>
      </c>
      <c r="K1522" s="32" t="s">
        <v>95</v>
      </c>
      <c r="L1522" s="32" t="s">
        <v>95</v>
      </c>
      <c r="M1522" s="48">
        <v>709</v>
      </c>
      <c r="N1522" s="48">
        <v>1</v>
      </c>
      <c r="O1522" s="48" t="s">
        <v>344</v>
      </c>
      <c r="P1522" s="58">
        <v>2008</v>
      </c>
      <c r="Q1522" s="59">
        <v>2009</v>
      </c>
      <c r="R1522" s="55">
        <v>500</v>
      </c>
      <c r="S1522" s="59">
        <v>5</v>
      </c>
      <c r="T1522" s="42">
        <v>0</v>
      </c>
      <c r="U1522" s="48">
        <f t="shared" si="60"/>
        <v>0</v>
      </c>
      <c r="V1522" s="50">
        <f t="shared" si="61"/>
        <v>6</v>
      </c>
      <c r="W1522" s="42">
        <v>15875</v>
      </c>
      <c r="X1522" s="42">
        <v>35430</v>
      </c>
      <c r="Y1522" s="58">
        <v>0</v>
      </c>
      <c r="Z1522" s="32" t="s">
        <v>95</v>
      </c>
      <c r="AA1522" s="60"/>
      <c r="AB1522" s="48"/>
      <c r="AC1522" s="48"/>
      <c r="AD1522" s="48"/>
      <c r="AE1522" s="48"/>
      <c r="AF1522" s="48"/>
    </row>
    <row r="1523" spans="1:32" s="36" customFormat="1" ht="14.4" x14ac:dyDescent="0.3">
      <c r="A1523" s="32" t="s">
        <v>95</v>
      </c>
      <c r="B1523" s="32" t="s">
        <v>95</v>
      </c>
      <c r="C1523" s="32" t="s">
        <v>95</v>
      </c>
      <c r="D1523" s="32" t="s">
        <v>95</v>
      </c>
      <c r="E1523" s="32" t="s">
        <v>95</v>
      </c>
      <c r="F1523" s="32" t="s">
        <v>95</v>
      </c>
      <c r="G1523" s="32" t="s">
        <v>95</v>
      </c>
      <c r="H1523" s="32" t="s">
        <v>95</v>
      </c>
      <c r="I1523" s="32" t="s">
        <v>95</v>
      </c>
      <c r="J1523" s="32" t="s">
        <v>95</v>
      </c>
      <c r="K1523" s="32" t="s">
        <v>95</v>
      </c>
      <c r="L1523" s="32" t="s">
        <v>95</v>
      </c>
      <c r="M1523" s="48">
        <v>709</v>
      </c>
      <c r="N1523" s="48">
        <v>1</v>
      </c>
      <c r="O1523" s="48" t="s">
        <v>344</v>
      </c>
      <c r="P1523" s="58">
        <v>2008</v>
      </c>
      <c r="Q1523" s="59">
        <v>2009</v>
      </c>
      <c r="R1523" s="55">
        <v>365.6</v>
      </c>
      <c r="S1523" s="59">
        <v>5</v>
      </c>
      <c r="T1523" s="42">
        <v>1</v>
      </c>
      <c r="U1523" s="48">
        <f t="shared" si="60"/>
        <v>0</v>
      </c>
      <c r="V1523" s="50">
        <f t="shared" si="61"/>
        <v>4</v>
      </c>
      <c r="W1523" s="42">
        <v>35196</v>
      </c>
      <c r="X1523" s="42">
        <v>17326</v>
      </c>
      <c r="Y1523" s="58">
        <v>0</v>
      </c>
      <c r="Z1523" s="32" t="s">
        <v>95</v>
      </c>
      <c r="AA1523" s="60"/>
      <c r="AB1523" s="48"/>
      <c r="AC1523" s="48"/>
      <c r="AD1523" s="48"/>
      <c r="AE1523" s="48"/>
      <c r="AF1523" s="48"/>
    </row>
    <row r="1524" spans="1:32" s="36" customFormat="1" ht="14.4" x14ac:dyDescent="0.3">
      <c r="A1524" s="32" t="s">
        <v>95</v>
      </c>
      <c r="B1524" s="32" t="s">
        <v>95</v>
      </c>
      <c r="C1524" s="32" t="s">
        <v>95</v>
      </c>
      <c r="D1524" s="32" t="s">
        <v>95</v>
      </c>
      <c r="E1524" s="32" t="s">
        <v>95</v>
      </c>
      <c r="F1524" s="32" t="s">
        <v>95</v>
      </c>
      <c r="G1524" s="32" t="s">
        <v>95</v>
      </c>
      <c r="H1524" s="32" t="s">
        <v>95</v>
      </c>
      <c r="I1524" s="32" t="s">
        <v>95</v>
      </c>
      <c r="J1524" s="32" t="s">
        <v>95</v>
      </c>
      <c r="K1524" s="32" t="s">
        <v>95</v>
      </c>
      <c r="L1524" s="32" t="s">
        <v>95</v>
      </c>
      <c r="M1524" s="48">
        <v>709</v>
      </c>
      <c r="N1524" s="48">
        <v>1</v>
      </c>
      <c r="O1524" s="48" t="s">
        <v>344</v>
      </c>
      <c r="P1524" s="58">
        <v>2008</v>
      </c>
      <c r="Q1524" s="59">
        <v>2009</v>
      </c>
      <c r="R1524" s="55">
        <v>334.4</v>
      </c>
      <c r="S1524" s="59">
        <v>5</v>
      </c>
      <c r="T1524" s="42">
        <v>0</v>
      </c>
      <c r="U1524" s="48">
        <f t="shared" si="60"/>
        <v>0</v>
      </c>
      <c r="V1524" s="50">
        <f t="shared" si="61"/>
        <v>4</v>
      </c>
      <c r="W1524" s="42">
        <v>23760</v>
      </c>
      <c r="X1524" s="42">
        <v>28363</v>
      </c>
      <c r="Y1524" s="58">
        <v>0</v>
      </c>
      <c r="Z1524" s="49" t="s">
        <v>827</v>
      </c>
      <c r="AA1524" s="60"/>
      <c r="AB1524" s="48"/>
      <c r="AC1524" s="48"/>
      <c r="AD1524" s="48"/>
      <c r="AE1524" s="48"/>
      <c r="AF1524" s="48"/>
    </row>
    <row r="1525" spans="1:32" s="36" customFormat="1" ht="14.4" x14ac:dyDescent="0.3">
      <c r="A1525" s="32" t="s">
        <v>95</v>
      </c>
      <c r="B1525" s="32" t="s">
        <v>95</v>
      </c>
      <c r="C1525" s="32" t="s">
        <v>95</v>
      </c>
      <c r="D1525" s="32" t="s">
        <v>95</v>
      </c>
      <c r="E1525" s="32" t="s">
        <v>95</v>
      </c>
      <c r="F1525" s="32" t="s">
        <v>95</v>
      </c>
      <c r="G1525" s="32" t="s">
        <v>95</v>
      </c>
      <c r="H1525" s="32" t="s">
        <v>95</v>
      </c>
      <c r="I1525" s="32" t="s">
        <v>95</v>
      </c>
      <c r="J1525" s="32" t="s">
        <v>95</v>
      </c>
      <c r="K1525" s="32" t="s">
        <v>95</v>
      </c>
      <c r="L1525" s="32" t="s">
        <v>95</v>
      </c>
      <c r="M1525" s="48">
        <v>717</v>
      </c>
      <c r="N1525" s="48">
        <v>1</v>
      </c>
      <c r="O1525" s="48" t="s">
        <v>345</v>
      </c>
      <c r="P1525" s="58">
        <v>2008</v>
      </c>
      <c r="Q1525" s="59">
        <v>2009</v>
      </c>
      <c r="R1525" s="55">
        <v>425</v>
      </c>
      <c r="S1525" s="50">
        <v>10</v>
      </c>
      <c r="T1525" s="42">
        <v>0</v>
      </c>
      <c r="U1525" s="48">
        <f t="shared" si="60"/>
        <v>0</v>
      </c>
      <c r="V1525" s="50">
        <f t="shared" si="61"/>
        <v>5</v>
      </c>
      <c r="W1525" s="42">
        <v>1791</v>
      </c>
      <c r="X1525" s="42">
        <v>2687</v>
      </c>
      <c r="Y1525" s="58">
        <v>0</v>
      </c>
      <c r="Z1525" s="49" t="s">
        <v>828</v>
      </c>
      <c r="AA1525" s="60"/>
      <c r="AB1525" s="48"/>
      <c r="AC1525" s="48"/>
      <c r="AD1525" s="48"/>
      <c r="AE1525" s="48"/>
      <c r="AF1525" s="48"/>
    </row>
    <row r="1526" spans="1:32" s="36" customFormat="1" ht="14.4" x14ac:dyDescent="0.3">
      <c r="A1526" s="32" t="s">
        <v>95</v>
      </c>
      <c r="B1526" s="32" t="s">
        <v>95</v>
      </c>
      <c r="C1526" s="32" t="s">
        <v>95</v>
      </c>
      <c r="D1526" s="32" t="s">
        <v>95</v>
      </c>
      <c r="E1526" s="32" t="s">
        <v>95</v>
      </c>
      <c r="F1526" s="32" t="s">
        <v>95</v>
      </c>
      <c r="G1526" s="32" t="s">
        <v>95</v>
      </c>
      <c r="H1526" s="32" t="s">
        <v>95</v>
      </c>
      <c r="I1526" s="32" t="s">
        <v>95</v>
      </c>
      <c r="J1526" s="32" t="s">
        <v>95</v>
      </c>
      <c r="K1526" s="32" t="s">
        <v>95</v>
      </c>
      <c r="L1526" s="32" t="s">
        <v>95</v>
      </c>
      <c r="M1526" s="48">
        <v>719</v>
      </c>
      <c r="N1526" s="48">
        <v>1</v>
      </c>
      <c r="O1526" s="48" t="s">
        <v>231</v>
      </c>
      <c r="P1526" s="58">
        <v>2008</v>
      </c>
      <c r="Q1526" s="59">
        <v>2009</v>
      </c>
      <c r="R1526" s="55">
        <v>1051.22</v>
      </c>
      <c r="S1526" s="50">
        <v>10</v>
      </c>
      <c r="T1526" s="42">
        <v>1</v>
      </c>
      <c r="U1526" s="48">
        <f t="shared" si="60"/>
        <v>0</v>
      </c>
      <c r="V1526" s="50">
        <f t="shared" si="61"/>
        <v>10</v>
      </c>
      <c r="W1526" s="42">
        <v>11551</v>
      </c>
      <c r="X1526" s="42">
        <v>9396</v>
      </c>
      <c r="Y1526" s="58">
        <v>0</v>
      </c>
      <c r="Z1526" s="32" t="s">
        <v>95</v>
      </c>
      <c r="AA1526" s="60"/>
      <c r="AB1526" s="48"/>
      <c r="AC1526" s="48"/>
      <c r="AD1526" s="48"/>
      <c r="AE1526" s="48"/>
      <c r="AF1526" s="48"/>
    </row>
    <row r="1527" spans="1:32" s="36" customFormat="1" ht="14.4" x14ac:dyDescent="0.3">
      <c r="A1527" s="32" t="s">
        <v>95</v>
      </c>
      <c r="B1527" s="32" t="s">
        <v>95</v>
      </c>
      <c r="C1527" s="32" t="s">
        <v>95</v>
      </c>
      <c r="D1527" s="32" t="s">
        <v>95</v>
      </c>
      <c r="E1527" s="32" t="s">
        <v>95</v>
      </c>
      <c r="F1527" s="32" t="s">
        <v>95</v>
      </c>
      <c r="G1527" s="32" t="s">
        <v>95</v>
      </c>
      <c r="H1527" s="32" t="s">
        <v>95</v>
      </c>
      <c r="I1527" s="32" t="s">
        <v>95</v>
      </c>
      <c r="J1527" s="32" t="s">
        <v>95</v>
      </c>
      <c r="K1527" s="32" t="s">
        <v>95</v>
      </c>
      <c r="L1527" s="32" t="s">
        <v>95</v>
      </c>
      <c r="M1527" s="48">
        <v>719</v>
      </c>
      <c r="N1527" s="48">
        <v>1</v>
      </c>
      <c r="O1527" s="48" t="s">
        <v>231</v>
      </c>
      <c r="P1527" s="58">
        <v>2008</v>
      </c>
      <c r="Q1527" s="59">
        <v>2009</v>
      </c>
      <c r="R1527" s="55">
        <v>90</v>
      </c>
      <c r="S1527" s="50">
        <v>10</v>
      </c>
      <c r="T1527" s="42">
        <v>0</v>
      </c>
      <c r="U1527" s="48">
        <f t="shared" si="60"/>
        <v>0</v>
      </c>
      <c r="V1527" s="50">
        <f t="shared" si="61"/>
        <v>1</v>
      </c>
      <c r="W1527" s="42">
        <v>9926</v>
      </c>
      <c r="X1527" s="42">
        <v>10372</v>
      </c>
      <c r="Y1527" s="58">
        <v>0</v>
      </c>
      <c r="Z1527" s="32" t="s">
        <v>95</v>
      </c>
      <c r="AA1527" s="60"/>
      <c r="AB1527" s="48"/>
      <c r="AC1527" s="48"/>
      <c r="AD1527" s="48"/>
      <c r="AE1527" s="48"/>
      <c r="AF1527" s="48"/>
    </row>
    <row r="1528" spans="1:32" s="36" customFormat="1" ht="14.4" x14ac:dyDescent="0.3">
      <c r="A1528" s="32" t="s">
        <v>95</v>
      </c>
      <c r="B1528" s="32" t="s">
        <v>95</v>
      </c>
      <c r="C1528" s="32" t="s">
        <v>95</v>
      </c>
      <c r="D1528" s="32" t="s">
        <v>95</v>
      </c>
      <c r="E1528" s="32" t="s">
        <v>95</v>
      </c>
      <c r="F1528" s="32" t="s">
        <v>95</v>
      </c>
      <c r="G1528" s="32" t="s">
        <v>95</v>
      </c>
      <c r="H1528" s="32" t="s">
        <v>95</v>
      </c>
      <c r="I1528" s="32" t="s">
        <v>95</v>
      </c>
      <c r="J1528" s="32" t="s">
        <v>95</v>
      </c>
      <c r="K1528" s="32" t="s">
        <v>95</v>
      </c>
      <c r="L1528" s="32" t="s">
        <v>95</v>
      </c>
      <c r="M1528" s="48">
        <v>728</v>
      </c>
      <c r="N1528" s="48">
        <v>1</v>
      </c>
      <c r="O1528" s="48" t="s">
        <v>346</v>
      </c>
      <c r="P1528" s="58">
        <v>2008</v>
      </c>
      <c r="Q1528" s="59">
        <v>2009</v>
      </c>
      <c r="R1528" s="55">
        <v>115.9</v>
      </c>
      <c r="S1528" s="59">
        <v>10</v>
      </c>
      <c r="T1528" s="42">
        <v>1</v>
      </c>
      <c r="U1528" s="48">
        <f t="shared" si="60"/>
        <v>0</v>
      </c>
      <c r="V1528" s="50">
        <f t="shared" si="61"/>
        <v>2</v>
      </c>
      <c r="W1528" s="42">
        <v>18049</v>
      </c>
      <c r="X1528" s="42">
        <v>14795</v>
      </c>
      <c r="Y1528" s="58">
        <v>0</v>
      </c>
      <c r="Z1528" s="32" t="s">
        <v>95</v>
      </c>
      <c r="AA1528" s="60"/>
      <c r="AB1528" s="48"/>
      <c r="AC1528" s="48"/>
      <c r="AD1528" s="48"/>
      <c r="AE1528" s="48"/>
      <c r="AF1528" s="48"/>
    </row>
    <row r="1529" spans="1:32" s="36" customFormat="1" ht="14.4" x14ac:dyDescent="0.3">
      <c r="A1529" s="32" t="s">
        <v>95</v>
      </c>
      <c r="B1529" s="32" t="s">
        <v>95</v>
      </c>
      <c r="C1529" s="32" t="s">
        <v>95</v>
      </c>
      <c r="D1529" s="32" t="s">
        <v>95</v>
      </c>
      <c r="E1529" s="32" t="s">
        <v>95</v>
      </c>
      <c r="F1529" s="32" t="s">
        <v>95</v>
      </c>
      <c r="G1529" s="32" t="s">
        <v>95</v>
      </c>
      <c r="H1529" s="32" t="s">
        <v>95</v>
      </c>
      <c r="I1529" s="32" t="s">
        <v>95</v>
      </c>
      <c r="J1529" s="32" t="s">
        <v>95</v>
      </c>
      <c r="K1529" s="32" t="s">
        <v>95</v>
      </c>
      <c r="L1529" s="32" t="s">
        <v>95</v>
      </c>
      <c r="M1529" s="48">
        <v>740</v>
      </c>
      <c r="N1529" s="48">
        <v>1</v>
      </c>
      <c r="O1529" s="48" t="s">
        <v>401</v>
      </c>
      <c r="P1529" s="58">
        <v>2008</v>
      </c>
      <c r="Q1529" s="59">
        <v>2009</v>
      </c>
      <c r="R1529" s="55">
        <v>700</v>
      </c>
      <c r="S1529" s="59">
        <v>3</v>
      </c>
      <c r="T1529" s="42">
        <v>1</v>
      </c>
      <c r="U1529" s="48">
        <f t="shared" si="60"/>
        <v>0</v>
      </c>
      <c r="V1529" s="50">
        <f t="shared" si="61"/>
        <v>8</v>
      </c>
      <c r="W1529" s="42">
        <v>2364</v>
      </c>
      <c r="X1529" s="42">
        <v>1466</v>
      </c>
      <c r="Y1529" s="58">
        <v>0</v>
      </c>
      <c r="Z1529" s="32" t="s">
        <v>95</v>
      </c>
      <c r="AA1529" s="60"/>
      <c r="AB1529" s="48"/>
      <c r="AC1529" s="48"/>
      <c r="AD1529" s="48"/>
      <c r="AE1529" s="48"/>
      <c r="AF1529" s="48"/>
    </row>
    <row r="1530" spans="1:32" s="36" customFormat="1" ht="14.4" x14ac:dyDescent="0.3">
      <c r="A1530" s="32" t="s">
        <v>95</v>
      </c>
      <c r="B1530" s="32" t="s">
        <v>95</v>
      </c>
      <c r="C1530" s="32" t="s">
        <v>95</v>
      </c>
      <c r="D1530" s="32" t="s">
        <v>95</v>
      </c>
      <c r="E1530" s="32" t="s">
        <v>95</v>
      </c>
      <c r="F1530" s="32" t="s">
        <v>95</v>
      </c>
      <c r="G1530" s="32" t="s">
        <v>95</v>
      </c>
      <c r="H1530" s="32" t="s">
        <v>95</v>
      </c>
      <c r="I1530" s="32" t="s">
        <v>95</v>
      </c>
      <c r="J1530" s="32" t="s">
        <v>95</v>
      </c>
      <c r="K1530" s="32" t="s">
        <v>95</v>
      </c>
      <c r="L1530" s="32" t="s">
        <v>95</v>
      </c>
      <c r="M1530" s="48">
        <v>740</v>
      </c>
      <c r="N1530" s="48">
        <v>1</v>
      </c>
      <c r="O1530" s="48" t="s">
        <v>401</v>
      </c>
      <c r="P1530" s="58">
        <v>2008</v>
      </c>
      <c r="Q1530" s="59">
        <v>2009</v>
      </c>
      <c r="R1530" s="55">
        <v>200</v>
      </c>
      <c r="S1530" s="59">
        <v>3</v>
      </c>
      <c r="T1530" s="42">
        <v>0</v>
      </c>
      <c r="U1530" s="48">
        <f t="shared" si="60"/>
        <v>0</v>
      </c>
      <c r="V1530" s="50">
        <f t="shared" si="61"/>
        <v>3</v>
      </c>
      <c r="W1530" s="42">
        <v>1683</v>
      </c>
      <c r="X1530" s="42">
        <v>2109</v>
      </c>
      <c r="Y1530" s="58">
        <v>0</v>
      </c>
      <c r="Z1530" s="32" t="s">
        <v>95</v>
      </c>
      <c r="AA1530" s="60"/>
      <c r="AB1530" s="48"/>
      <c r="AC1530" s="48"/>
      <c r="AD1530" s="48"/>
      <c r="AE1530" s="48"/>
      <c r="AF1530" s="48"/>
    </row>
    <row r="1531" spans="1:32" s="36" customFormat="1" ht="14.4" x14ac:dyDescent="0.3">
      <c r="A1531" s="32" t="s">
        <v>95</v>
      </c>
      <c r="B1531" s="32" t="s">
        <v>95</v>
      </c>
      <c r="C1531" s="32" t="s">
        <v>95</v>
      </c>
      <c r="D1531" s="32" t="s">
        <v>95</v>
      </c>
      <c r="E1531" s="32" t="s">
        <v>95</v>
      </c>
      <c r="F1531" s="32" t="s">
        <v>95</v>
      </c>
      <c r="G1531" s="32" t="s">
        <v>95</v>
      </c>
      <c r="H1531" s="32" t="s">
        <v>95</v>
      </c>
      <c r="I1531" s="32" t="s">
        <v>95</v>
      </c>
      <c r="J1531" s="32" t="s">
        <v>95</v>
      </c>
      <c r="K1531" s="32" t="s">
        <v>95</v>
      </c>
      <c r="L1531" s="32" t="s">
        <v>95</v>
      </c>
      <c r="M1531" s="48">
        <v>742</v>
      </c>
      <c r="N1531" s="48">
        <v>1</v>
      </c>
      <c r="O1531" s="48" t="s">
        <v>348</v>
      </c>
      <c r="P1531" s="58">
        <v>2008</v>
      </c>
      <c r="Q1531" s="59">
        <v>2009</v>
      </c>
      <c r="R1531" s="55">
        <v>555</v>
      </c>
      <c r="S1531" s="59">
        <v>6</v>
      </c>
      <c r="T1531" s="42">
        <v>1</v>
      </c>
      <c r="U1531" s="48">
        <f t="shared" si="60"/>
        <v>0</v>
      </c>
      <c r="V1531" s="50">
        <f t="shared" si="61"/>
        <v>6</v>
      </c>
      <c r="W1531" s="42">
        <v>24295</v>
      </c>
      <c r="X1531" s="42">
        <v>22176</v>
      </c>
      <c r="Y1531" s="58">
        <v>0</v>
      </c>
      <c r="Z1531" s="32" t="s">
        <v>95</v>
      </c>
      <c r="AA1531" s="60"/>
      <c r="AB1531" s="48"/>
      <c r="AC1531" s="48"/>
      <c r="AD1531" s="48"/>
      <c r="AE1531" s="48"/>
      <c r="AF1531" s="48"/>
    </row>
    <row r="1532" spans="1:32" s="36" customFormat="1" ht="14.4" x14ac:dyDescent="0.3">
      <c r="A1532" s="32" t="s">
        <v>95</v>
      </c>
      <c r="B1532" s="32" t="s">
        <v>95</v>
      </c>
      <c r="C1532" s="32" t="s">
        <v>95</v>
      </c>
      <c r="D1532" s="32" t="s">
        <v>95</v>
      </c>
      <c r="E1532" s="32" t="s">
        <v>95</v>
      </c>
      <c r="F1532" s="32" t="s">
        <v>95</v>
      </c>
      <c r="G1532" s="32" t="s">
        <v>95</v>
      </c>
      <c r="H1532" s="32" t="s">
        <v>95</v>
      </c>
      <c r="I1532" s="32" t="s">
        <v>95</v>
      </c>
      <c r="J1532" s="32" t="s">
        <v>95</v>
      </c>
      <c r="K1532" s="32" t="s">
        <v>95</v>
      </c>
      <c r="L1532" s="32" t="s">
        <v>95</v>
      </c>
      <c r="M1532" s="48">
        <v>742</v>
      </c>
      <c r="N1532" s="48">
        <v>1</v>
      </c>
      <c r="O1532" s="48" t="s">
        <v>348</v>
      </c>
      <c r="P1532" s="58">
        <v>2008</v>
      </c>
      <c r="Q1532" s="59">
        <v>2009</v>
      </c>
      <c r="R1532" s="55">
        <v>255</v>
      </c>
      <c r="S1532" s="59">
        <v>6</v>
      </c>
      <c r="T1532" s="42">
        <v>0</v>
      </c>
      <c r="U1532" s="48">
        <f t="shared" si="60"/>
        <v>0</v>
      </c>
      <c r="V1532" s="50">
        <f t="shared" si="61"/>
        <v>3</v>
      </c>
      <c r="W1532" s="42">
        <v>19937</v>
      </c>
      <c r="X1532" s="42">
        <v>25661</v>
      </c>
      <c r="Y1532" s="58">
        <v>0</v>
      </c>
      <c r="Z1532" s="32" t="s">
        <v>95</v>
      </c>
      <c r="AA1532" s="60"/>
      <c r="AB1532" s="48"/>
      <c r="AC1532" s="48"/>
      <c r="AD1532" s="48"/>
      <c r="AE1532" s="48"/>
      <c r="AF1532" s="48"/>
    </row>
    <row r="1533" spans="1:32" s="36" customFormat="1" ht="14.4" x14ac:dyDescent="0.3">
      <c r="A1533" s="32" t="s">
        <v>95</v>
      </c>
      <c r="B1533" s="32" t="s">
        <v>95</v>
      </c>
      <c r="C1533" s="32" t="s">
        <v>95</v>
      </c>
      <c r="D1533" s="32" t="s">
        <v>95</v>
      </c>
      <c r="E1533" s="32" t="s">
        <v>95</v>
      </c>
      <c r="F1533" s="32" t="s">
        <v>95</v>
      </c>
      <c r="G1533" s="32" t="s">
        <v>95</v>
      </c>
      <c r="H1533" s="32" t="s">
        <v>95</v>
      </c>
      <c r="I1533" s="32" t="s">
        <v>95</v>
      </c>
      <c r="J1533" s="32" t="s">
        <v>95</v>
      </c>
      <c r="K1533" s="32" t="s">
        <v>95</v>
      </c>
      <c r="L1533" s="32" t="s">
        <v>95</v>
      </c>
      <c r="M1533" s="48">
        <v>742</v>
      </c>
      <c r="N1533" s="48">
        <v>1</v>
      </c>
      <c r="O1533" s="48" t="s">
        <v>348</v>
      </c>
      <c r="P1533" s="58">
        <v>2008</v>
      </c>
      <c r="Q1533" s="59">
        <v>2009</v>
      </c>
      <c r="R1533" s="55">
        <v>160</v>
      </c>
      <c r="S1533" s="59">
        <v>6</v>
      </c>
      <c r="T1533" s="42">
        <v>0</v>
      </c>
      <c r="U1533" s="48">
        <f t="shared" si="60"/>
        <v>0</v>
      </c>
      <c r="V1533" s="50">
        <f t="shared" si="61"/>
        <v>2</v>
      </c>
      <c r="W1533" s="42">
        <v>21852</v>
      </c>
      <c r="X1533" s="42">
        <v>24022</v>
      </c>
      <c r="Y1533" s="58">
        <v>0</v>
      </c>
      <c r="Z1533" s="48" t="s">
        <v>829</v>
      </c>
      <c r="AA1533" s="60"/>
      <c r="AB1533" s="48"/>
      <c r="AC1533" s="48"/>
      <c r="AD1533" s="48"/>
      <c r="AE1533" s="48"/>
      <c r="AF1533" s="48"/>
    </row>
    <row r="1534" spans="1:32" s="36" customFormat="1" ht="14.4" x14ac:dyDescent="0.3">
      <c r="A1534" s="32" t="s">
        <v>95</v>
      </c>
      <c r="B1534" s="32" t="s">
        <v>95</v>
      </c>
      <c r="C1534" s="32" t="s">
        <v>95</v>
      </c>
      <c r="D1534" s="32" t="s">
        <v>95</v>
      </c>
      <c r="E1534" s="32" t="s">
        <v>95</v>
      </c>
      <c r="F1534" s="32" t="s">
        <v>95</v>
      </c>
      <c r="G1534" s="32" t="s">
        <v>95</v>
      </c>
      <c r="H1534" s="32" t="s">
        <v>95</v>
      </c>
      <c r="I1534" s="32" t="s">
        <v>95</v>
      </c>
      <c r="J1534" s="32" t="s">
        <v>95</v>
      </c>
      <c r="K1534" s="32" t="s">
        <v>95</v>
      </c>
      <c r="L1534" s="32" t="s">
        <v>95</v>
      </c>
      <c r="M1534" s="48">
        <v>743</v>
      </c>
      <c r="N1534" s="48">
        <v>1</v>
      </c>
      <c r="O1534" s="48" t="s">
        <v>458</v>
      </c>
      <c r="P1534" s="58">
        <v>2008</v>
      </c>
      <c r="Q1534" s="50">
        <v>2009</v>
      </c>
      <c r="R1534" s="55">
        <v>350</v>
      </c>
      <c r="S1534" s="50">
        <v>6</v>
      </c>
      <c r="T1534" s="42">
        <v>1</v>
      </c>
      <c r="U1534" s="48">
        <f t="shared" si="60"/>
        <v>0</v>
      </c>
      <c r="V1534" s="50">
        <f t="shared" si="61"/>
        <v>4</v>
      </c>
      <c r="W1534" s="42">
        <v>1362</v>
      </c>
      <c r="X1534" s="42">
        <v>905</v>
      </c>
      <c r="Y1534" s="58">
        <v>0</v>
      </c>
      <c r="Z1534" s="48" t="s">
        <v>830</v>
      </c>
      <c r="AA1534" s="60"/>
      <c r="AB1534" s="48"/>
      <c r="AC1534" s="48"/>
      <c r="AD1534" s="48"/>
      <c r="AE1534" s="48"/>
      <c r="AF1534" s="48"/>
    </row>
    <row r="1535" spans="1:32" s="36" customFormat="1" ht="14.4" x14ac:dyDescent="0.3">
      <c r="A1535" s="32" t="s">
        <v>95</v>
      </c>
      <c r="B1535" s="32" t="s">
        <v>95</v>
      </c>
      <c r="C1535" s="32" t="s">
        <v>95</v>
      </c>
      <c r="D1535" s="32" t="s">
        <v>95</v>
      </c>
      <c r="E1535" s="32" t="s">
        <v>95</v>
      </c>
      <c r="F1535" s="32" t="s">
        <v>95</v>
      </c>
      <c r="G1535" s="32" t="s">
        <v>95</v>
      </c>
      <c r="H1535" s="32" t="s">
        <v>95</v>
      </c>
      <c r="I1535" s="32" t="s">
        <v>95</v>
      </c>
      <c r="J1535" s="32" t="s">
        <v>95</v>
      </c>
      <c r="K1535" s="32" t="s">
        <v>95</v>
      </c>
      <c r="L1535" s="32" t="s">
        <v>95</v>
      </c>
      <c r="M1535" s="48">
        <v>756</v>
      </c>
      <c r="N1535" s="48">
        <v>1</v>
      </c>
      <c r="O1535" s="48" t="s">
        <v>477</v>
      </c>
      <c r="P1535" s="58">
        <v>2008</v>
      </c>
      <c r="Q1535" s="59">
        <v>2009</v>
      </c>
      <c r="R1535" s="55">
        <v>349.55</v>
      </c>
      <c r="S1535" s="59">
        <v>7</v>
      </c>
      <c r="T1535" s="42">
        <v>0</v>
      </c>
      <c r="U1535" s="48">
        <f t="shared" si="60"/>
        <v>0</v>
      </c>
      <c r="V1535" s="50">
        <f t="shared" si="61"/>
        <v>4</v>
      </c>
      <c r="W1535" s="42">
        <v>806</v>
      </c>
      <c r="X1535" s="42">
        <v>1491</v>
      </c>
      <c r="Y1535" s="58">
        <v>0</v>
      </c>
      <c r="Z1535" s="32" t="s">
        <v>95</v>
      </c>
      <c r="AA1535" s="60"/>
      <c r="AB1535" s="48"/>
      <c r="AC1535" s="48"/>
      <c r="AD1535" s="48"/>
      <c r="AE1535" s="48"/>
      <c r="AF1535" s="48"/>
    </row>
    <row r="1536" spans="1:32" s="36" customFormat="1" ht="14.4" x14ac:dyDescent="0.3">
      <c r="A1536" s="32" t="s">
        <v>95</v>
      </c>
      <c r="B1536" s="32" t="s">
        <v>95</v>
      </c>
      <c r="C1536" s="32" t="s">
        <v>95</v>
      </c>
      <c r="D1536" s="32" t="s">
        <v>95</v>
      </c>
      <c r="E1536" s="32" t="s">
        <v>95</v>
      </c>
      <c r="F1536" s="32" t="s">
        <v>95</v>
      </c>
      <c r="G1536" s="32" t="s">
        <v>95</v>
      </c>
      <c r="H1536" s="32" t="s">
        <v>95</v>
      </c>
      <c r="I1536" s="32" t="s">
        <v>95</v>
      </c>
      <c r="J1536" s="32" t="s">
        <v>95</v>
      </c>
      <c r="K1536" s="32" t="s">
        <v>95</v>
      </c>
      <c r="L1536" s="32" t="s">
        <v>95</v>
      </c>
      <c r="M1536" s="48">
        <v>756</v>
      </c>
      <c r="N1536" s="48">
        <v>1</v>
      </c>
      <c r="O1536" s="48" t="s">
        <v>477</v>
      </c>
      <c r="P1536" s="58">
        <v>2008</v>
      </c>
      <c r="Q1536" s="59">
        <v>2009</v>
      </c>
      <c r="R1536" s="55">
        <v>200</v>
      </c>
      <c r="S1536" s="59">
        <v>3</v>
      </c>
      <c r="T1536" s="42">
        <v>0</v>
      </c>
      <c r="U1536" s="48">
        <f t="shared" si="60"/>
        <v>0</v>
      </c>
      <c r="V1536" s="50">
        <f t="shared" si="61"/>
        <v>3</v>
      </c>
      <c r="W1536" s="42">
        <v>658</v>
      </c>
      <c r="X1536" s="42">
        <v>1625</v>
      </c>
      <c r="Y1536" s="58">
        <v>0</v>
      </c>
      <c r="Z1536" s="32" t="s">
        <v>95</v>
      </c>
      <c r="AA1536" s="60"/>
      <c r="AB1536" s="48"/>
      <c r="AC1536" s="48"/>
      <c r="AD1536" s="48"/>
      <c r="AE1536" s="48"/>
      <c r="AF1536" s="48"/>
    </row>
    <row r="1537" spans="1:32" s="36" customFormat="1" ht="14.4" x14ac:dyDescent="0.3">
      <c r="A1537" s="32" t="s">
        <v>95</v>
      </c>
      <c r="B1537" s="32" t="s">
        <v>95</v>
      </c>
      <c r="C1537" s="32" t="s">
        <v>95</v>
      </c>
      <c r="D1537" s="32" t="s">
        <v>95</v>
      </c>
      <c r="E1537" s="32" t="s">
        <v>95</v>
      </c>
      <c r="F1537" s="32" t="s">
        <v>95</v>
      </c>
      <c r="G1537" s="32" t="s">
        <v>95</v>
      </c>
      <c r="H1537" s="32" t="s">
        <v>95</v>
      </c>
      <c r="I1537" s="32" t="s">
        <v>95</v>
      </c>
      <c r="J1537" s="32" t="s">
        <v>95</v>
      </c>
      <c r="K1537" s="32" t="s">
        <v>95</v>
      </c>
      <c r="L1537" s="32" t="s">
        <v>95</v>
      </c>
      <c r="M1537" s="48">
        <v>801</v>
      </c>
      <c r="N1537" s="48">
        <v>1</v>
      </c>
      <c r="O1537" s="48" t="s">
        <v>460</v>
      </c>
      <c r="P1537" s="58">
        <v>2008</v>
      </c>
      <c r="Q1537" s="59">
        <v>2009</v>
      </c>
      <c r="R1537" s="55">
        <v>1318.53</v>
      </c>
      <c r="S1537" s="59">
        <v>10</v>
      </c>
      <c r="T1537" s="42">
        <v>1</v>
      </c>
      <c r="U1537" s="48">
        <f t="shared" si="60"/>
        <v>0</v>
      </c>
      <c r="V1537" s="50">
        <f t="shared" si="61"/>
        <v>10</v>
      </c>
      <c r="W1537" s="42">
        <v>270</v>
      </c>
      <c r="X1537" s="42">
        <v>94</v>
      </c>
      <c r="Y1537" s="58">
        <v>0</v>
      </c>
      <c r="Z1537" s="32" t="s">
        <v>95</v>
      </c>
      <c r="AA1537" s="60"/>
      <c r="AB1537" s="48"/>
      <c r="AC1537" s="48"/>
      <c r="AD1537" s="48"/>
      <c r="AE1537" s="48"/>
      <c r="AF1537" s="48"/>
    </row>
    <row r="1538" spans="1:32" s="36" customFormat="1" ht="14.4" x14ac:dyDescent="0.3">
      <c r="A1538" s="32" t="s">
        <v>95</v>
      </c>
      <c r="B1538" s="32" t="s">
        <v>95</v>
      </c>
      <c r="C1538" s="32" t="s">
        <v>95</v>
      </c>
      <c r="D1538" s="32" t="s">
        <v>95</v>
      </c>
      <c r="E1538" s="32" t="s">
        <v>95</v>
      </c>
      <c r="F1538" s="32" t="s">
        <v>95</v>
      </c>
      <c r="G1538" s="32" t="s">
        <v>95</v>
      </c>
      <c r="H1538" s="32" t="s">
        <v>95</v>
      </c>
      <c r="I1538" s="32" t="s">
        <v>95</v>
      </c>
      <c r="J1538" s="32" t="s">
        <v>95</v>
      </c>
      <c r="K1538" s="32" t="s">
        <v>95</v>
      </c>
      <c r="L1538" s="32" t="s">
        <v>95</v>
      </c>
      <c r="M1538" s="48">
        <v>829</v>
      </c>
      <c r="N1538" s="48">
        <v>1</v>
      </c>
      <c r="O1538" s="48" t="s">
        <v>436</v>
      </c>
      <c r="P1538" s="58">
        <v>2008</v>
      </c>
      <c r="Q1538" s="59">
        <v>2009</v>
      </c>
      <c r="R1538" s="55">
        <v>540</v>
      </c>
      <c r="S1538" s="59">
        <v>5</v>
      </c>
      <c r="T1538" s="42">
        <v>0</v>
      </c>
      <c r="U1538" s="48">
        <f t="shared" si="60"/>
        <v>0</v>
      </c>
      <c r="V1538" s="50">
        <f t="shared" si="61"/>
        <v>6</v>
      </c>
      <c r="W1538" s="42">
        <v>2492</v>
      </c>
      <c r="X1538" s="42">
        <v>3605</v>
      </c>
      <c r="Y1538" s="58">
        <v>0</v>
      </c>
      <c r="Z1538" s="32" t="s">
        <v>95</v>
      </c>
      <c r="AA1538" s="60"/>
      <c r="AB1538" s="48"/>
      <c r="AC1538" s="48"/>
      <c r="AD1538" s="48"/>
      <c r="AE1538" s="48"/>
      <c r="AF1538" s="48"/>
    </row>
    <row r="1539" spans="1:32" s="36" customFormat="1" ht="14.4" x14ac:dyDescent="0.3">
      <c r="A1539" s="32" t="s">
        <v>95</v>
      </c>
      <c r="B1539" s="32" t="s">
        <v>95</v>
      </c>
      <c r="C1539" s="32" t="s">
        <v>95</v>
      </c>
      <c r="D1539" s="32" t="s">
        <v>95</v>
      </c>
      <c r="E1539" s="32" t="s">
        <v>95</v>
      </c>
      <c r="F1539" s="32" t="s">
        <v>95</v>
      </c>
      <c r="G1539" s="32" t="s">
        <v>95</v>
      </c>
      <c r="H1539" s="32" t="s">
        <v>95</v>
      </c>
      <c r="I1539" s="32" t="s">
        <v>95</v>
      </c>
      <c r="J1539" s="32" t="s">
        <v>95</v>
      </c>
      <c r="K1539" s="32" t="s">
        <v>95</v>
      </c>
      <c r="L1539" s="32" t="s">
        <v>95</v>
      </c>
      <c r="M1539" s="48">
        <v>829</v>
      </c>
      <c r="N1539" s="48">
        <v>1</v>
      </c>
      <c r="O1539" s="48" t="s">
        <v>436</v>
      </c>
      <c r="P1539" s="58">
        <v>2008</v>
      </c>
      <c r="Q1539" s="59">
        <v>2009</v>
      </c>
      <c r="R1539" s="55">
        <v>150</v>
      </c>
      <c r="S1539" s="59">
        <v>5</v>
      </c>
      <c r="T1539" s="42">
        <v>0</v>
      </c>
      <c r="U1539" s="48">
        <f t="shared" si="60"/>
        <v>0</v>
      </c>
      <c r="V1539" s="50">
        <f t="shared" si="61"/>
        <v>2</v>
      </c>
      <c r="W1539" s="42">
        <v>2177</v>
      </c>
      <c r="X1539" s="42">
        <v>3865</v>
      </c>
      <c r="Y1539" s="58">
        <v>0</v>
      </c>
      <c r="Z1539" s="32" t="s">
        <v>95</v>
      </c>
      <c r="AA1539" s="60"/>
      <c r="AB1539" s="48"/>
      <c r="AC1539" s="48"/>
      <c r="AD1539" s="48"/>
      <c r="AE1539" s="48"/>
      <c r="AF1539" s="48"/>
    </row>
    <row r="1540" spans="1:32" s="36" customFormat="1" ht="14.4" x14ac:dyDescent="0.3">
      <c r="A1540" s="32" t="s">
        <v>95</v>
      </c>
      <c r="B1540" s="32" t="s">
        <v>95</v>
      </c>
      <c r="C1540" s="32" t="s">
        <v>95</v>
      </c>
      <c r="D1540" s="32" t="s">
        <v>95</v>
      </c>
      <c r="E1540" s="32" t="s">
        <v>95</v>
      </c>
      <c r="F1540" s="32" t="s">
        <v>95</v>
      </c>
      <c r="G1540" s="32" t="s">
        <v>95</v>
      </c>
      <c r="H1540" s="32" t="s">
        <v>95</v>
      </c>
      <c r="I1540" s="32" t="s">
        <v>95</v>
      </c>
      <c r="J1540" s="32" t="s">
        <v>95</v>
      </c>
      <c r="K1540" s="32" t="s">
        <v>95</v>
      </c>
      <c r="L1540" s="32" t="s">
        <v>95</v>
      </c>
      <c r="M1540" s="48">
        <v>852</v>
      </c>
      <c r="N1540" s="48">
        <v>1</v>
      </c>
      <c r="O1540" s="48" t="s">
        <v>263</v>
      </c>
      <c r="P1540" s="58">
        <v>2008</v>
      </c>
      <c r="Q1540" s="59">
        <v>2009</v>
      </c>
      <c r="R1540" s="55">
        <v>1450</v>
      </c>
      <c r="S1540" s="59">
        <v>10</v>
      </c>
      <c r="T1540" s="42">
        <v>1</v>
      </c>
      <c r="U1540" s="48">
        <f t="shared" si="60"/>
        <v>0</v>
      </c>
      <c r="V1540" s="50">
        <f t="shared" si="61"/>
        <v>10</v>
      </c>
      <c r="W1540" s="42">
        <v>237</v>
      </c>
      <c r="X1540" s="42">
        <v>204</v>
      </c>
      <c r="Y1540" s="58">
        <v>0</v>
      </c>
      <c r="Z1540" s="48" t="s">
        <v>831</v>
      </c>
      <c r="AA1540" s="60"/>
      <c r="AB1540" s="48"/>
      <c r="AC1540" s="48"/>
      <c r="AD1540" s="48"/>
      <c r="AE1540" s="48"/>
      <c r="AF1540" s="48"/>
    </row>
    <row r="1541" spans="1:32" s="36" customFormat="1" ht="14.4" x14ac:dyDescent="0.3">
      <c r="A1541" s="32" t="s">
        <v>95</v>
      </c>
      <c r="B1541" s="32" t="s">
        <v>95</v>
      </c>
      <c r="C1541" s="32" t="s">
        <v>95</v>
      </c>
      <c r="D1541" s="32" t="s">
        <v>95</v>
      </c>
      <c r="E1541" s="32" t="s">
        <v>95</v>
      </c>
      <c r="F1541" s="32" t="s">
        <v>95</v>
      </c>
      <c r="G1541" s="32" t="s">
        <v>95</v>
      </c>
      <c r="H1541" s="32" t="s">
        <v>95</v>
      </c>
      <c r="I1541" s="32" t="s">
        <v>95</v>
      </c>
      <c r="J1541" s="32" t="s">
        <v>95</v>
      </c>
      <c r="K1541" s="32" t="s">
        <v>95</v>
      </c>
      <c r="L1541" s="32" t="s">
        <v>95</v>
      </c>
      <c r="M1541" s="48">
        <v>877</v>
      </c>
      <c r="N1541" s="48">
        <v>1</v>
      </c>
      <c r="O1541" s="48" t="s">
        <v>261</v>
      </c>
      <c r="P1541" s="58">
        <v>2008</v>
      </c>
      <c r="Q1541" s="59">
        <v>2009</v>
      </c>
      <c r="R1541" s="55">
        <v>339</v>
      </c>
      <c r="S1541" s="59">
        <v>10</v>
      </c>
      <c r="T1541" s="42">
        <v>0</v>
      </c>
      <c r="U1541" s="48">
        <f t="shared" si="60"/>
        <v>0</v>
      </c>
      <c r="V1541" s="50">
        <f t="shared" si="61"/>
        <v>4</v>
      </c>
      <c r="W1541" s="42">
        <v>8042</v>
      </c>
      <c r="X1541" s="42">
        <v>8754</v>
      </c>
      <c r="Y1541" s="58">
        <v>0</v>
      </c>
      <c r="Z1541" s="32" t="s">
        <v>95</v>
      </c>
      <c r="AA1541" s="60"/>
      <c r="AB1541" s="48"/>
      <c r="AC1541" s="48"/>
      <c r="AD1541" s="48"/>
      <c r="AE1541" s="48"/>
      <c r="AF1541" s="48"/>
    </row>
    <row r="1542" spans="1:32" s="36" customFormat="1" ht="14.4" x14ac:dyDescent="0.3">
      <c r="A1542" s="32" t="s">
        <v>95</v>
      </c>
      <c r="B1542" s="32" t="s">
        <v>95</v>
      </c>
      <c r="C1542" s="32" t="s">
        <v>95</v>
      </c>
      <c r="D1542" s="32" t="s">
        <v>95</v>
      </c>
      <c r="E1542" s="32" t="s">
        <v>95</v>
      </c>
      <c r="F1542" s="32" t="s">
        <v>95</v>
      </c>
      <c r="G1542" s="32" t="s">
        <v>95</v>
      </c>
      <c r="H1542" s="32" t="s">
        <v>95</v>
      </c>
      <c r="I1542" s="32" t="s">
        <v>95</v>
      </c>
      <c r="J1542" s="32" t="s">
        <v>95</v>
      </c>
      <c r="K1542" s="32" t="s">
        <v>95</v>
      </c>
      <c r="L1542" s="32" t="s">
        <v>95</v>
      </c>
      <c r="M1542" s="48">
        <v>883</v>
      </c>
      <c r="N1542" s="48">
        <v>1</v>
      </c>
      <c r="O1542" s="48" t="s">
        <v>361</v>
      </c>
      <c r="P1542" s="58">
        <v>2008</v>
      </c>
      <c r="Q1542" s="59">
        <v>2009</v>
      </c>
      <c r="R1542" s="55">
        <v>912</v>
      </c>
      <c r="S1542" s="59">
        <v>10</v>
      </c>
      <c r="T1542" s="42">
        <v>0</v>
      </c>
      <c r="U1542" s="48">
        <f t="shared" si="60"/>
        <v>0</v>
      </c>
      <c r="V1542" s="50">
        <f t="shared" si="61"/>
        <v>10</v>
      </c>
      <c r="W1542" s="42">
        <v>2114</v>
      </c>
      <c r="X1542" s="42">
        <v>3123</v>
      </c>
      <c r="Y1542" s="58">
        <v>0</v>
      </c>
      <c r="Z1542" s="32" t="s">
        <v>95</v>
      </c>
      <c r="AA1542" s="60"/>
      <c r="AB1542" s="48"/>
      <c r="AC1542" s="48"/>
      <c r="AD1542" s="48"/>
      <c r="AE1542" s="48"/>
      <c r="AF1542" s="48"/>
    </row>
    <row r="1543" spans="1:32" s="36" customFormat="1" ht="14.4" x14ac:dyDescent="0.3">
      <c r="A1543" s="32" t="s">
        <v>95</v>
      </c>
      <c r="B1543" s="32" t="s">
        <v>95</v>
      </c>
      <c r="C1543" s="32" t="s">
        <v>95</v>
      </c>
      <c r="D1543" s="32" t="s">
        <v>95</v>
      </c>
      <c r="E1543" s="32" t="s">
        <v>95</v>
      </c>
      <c r="F1543" s="32" t="s">
        <v>95</v>
      </c>
      <c r="G1543" s="32" t="s">
        <v>95</v>
      </c>
      <c r="H1543" s="32" t="s">
        <v>95</v>
      </c>
      <c r="I1543" s="32" t="s">
        <v>95</v>
      </c>
      <c r="J1543" s="32" t="s">
        <v>95</v>
      </c>
      <c r="K1543" s="32" t="s">
        <v>95</v>
      </c>
      <c r="L1543" s="32" t="s">
        <v>95</v>
      </c>
      <c r="M1543" s="48">
        <v>912</v>
      </c>
      <c r="N1543" s="48">
        <v>1</v>
      </c>
      <c r="O1543" s="48" t="s">
        <v>403</v>
      </c>
      <c r="P1543" s="58">
        <v>2008</v>
      </c>
      <c r="Q1543" s="59">
        <v>2009</v>
      </c>
      <c r="R1543" s="55">
        <v>350</v>
      </c>
      <c r="S1543" s="59">
        <v>10</v>
      </c>
      <c r="T1543" s="42">
        <v>0</v>
      </c>
      <c r="U1543" s="48">
        <f t="shared" si="60"/>
        <v>0</v>
      </c>
      <c r="V1543" s="50">
        <f t="shared" si="61"/>
        <v>4</v>
      </c>
      <c r="W1543" s="42">
        <v>2156</v>
      </c>
      <c r="X1543" s="42">
        <v>3668</v>
      </c>
      <c r="Y1543" s="58">
        <v>0</v>
      </c>
      <c r="Z1543" s="32" t="s">
        <v>95</v>
      </c>
      <c r="AA1543" s="60"/>
      <c r="AB1543" s="48"/>
      <c r="AC1543" s="48"/>
      <c r="AD1543" s="48"/>
      <c r="AE1543" s="48"/>
      <c r="AF1543" s="48"/>
    </row>
    <row r="1544" spans="1:32" s="36" customFormat="1" ht="14.4" x14ac:dyDescent="0.3">
      <c r="A1544" s="32" t="s">
        <v>95</v>
      </c>
      <c r="B1544" s="32" t="s">
        <v>95</v>
      </c>
      <c r="C1544" s="32" t="s">
        <v>95</v>
      </c>
      <c r="D1544" s="32" t="s">
        <v>95</v>
      </c>
      <c r="E1544" s="32" t="s">
        <v>95</v>
      </c>
      <c r="F1544" s="32" t="s">
        <v>95</v>
      </c>
      <c r="G1544" s="32" t="s">
        <v>95</v>
      </c>
      <c r="H1544" s="32" t="s">
        <v>95</v>
      </c>
      <c r="I1544" s="32" t="s">
        <v>95</v>
      </c>
      <c r="J1544" s="32" t="s">
        <v>95</v>
      </c>
      <c r="K1544" s="32" t="s">
        <v>95</v>
      </c>
      <c r="L1544" s="32" t="s">
        <v>95</v>
      </c>
      <c r="M1544" s="48">
        <v>2142</v>
      </c>
      <c r="N1544" s="48">
        <v>1</v>
      </c>
      <c r="O1544" s="48" t="s">
        <v>576</v>
      </c>
      <c r="P1544" s="58">
        <v>2008</v>
      </c>
      <c r="Q1544" s="59">
        <v>2009</v>
      </c>
      <c r="R1544" s="55">
        <v>300</v>
      </c>
      <c r="S1544" s="59">
        <v>5</v>
      </c>
      <c r="T1544" s="42">
        <v>0</v>
      </c>
      <c r="U1544" s="48">
        <f t="shared" si="60"/>
        <v>0</v>
      </c>
      <c r="V1544" s="50">
        <f t="shared" si="61"/>
        <v>4</v>
      </c>
      <c r="W1544" s="57">
        <v>4882</v>
      </c>
      <c r="X1544" s="57">
        <v>5856</v>
      </c>
      <c r="Y1544" s="58">
        <v>0</v>
      </c>
      <c r="Z1544" s="32" t="s">
        <v>95</v>
      </c>
      <c r="AA1544" s="60"/>
      <c r="AB1544" s="48"/>
      <c r="AC1544" s="48"/>
      <c r="AD1544" s="48"/>
      <c r="AE1544" s="48"/>
      <c r="AF1544" s="48"/>
    </row>
    <row r="1545" spans="1:32" s="36" customFormat="1" ht="14.4" x14ac:dyDescent="0.3">
      <c r="A1545" s="32" t="s">
        <v>95</v>
      </c>
      <c r="B1545" s="32" t="s">
        <v>95</v>
      </c>
      <c r="C1545" s="32" t="s">
        <v>95</v>
      </c>
      <c r="D1545" s="32" t="s">
        <v>95</v>
      </c>
      <c r="E1545" s="32" t="s">
        <v>95</v>
      </c>
      <c r="F1545" s="32" t="s">
        <v>95</v>
      </c>
      <c r="G1545" s="32" t="s">
        <v>95</v>
      </c>
      <c r="H1545" s="32" t="s">
        <v>95</v>
      </c>
      <c r="I1545" s="32" t="s">
        <v>95</v>
      </c>
      <c r="J1545" s="32" t="s">
        <v>95</v>
      </c>
      <c r="K1545" s="32" t="s">
        <v>95</v>
      </c>
      <c r="L1545" s="32" t="s">
        <v>95</v>
      </c>
      <c r="M1545" s="48">
        <v>2168</v>
      </c>
      <c r="N1545" s="48">
        <v>1</v>
      </c>
      <c r="O1545" s="48" t="s">
        <v>667</v>
      </c>
      <c r="P1545" s="58">
        <v>2008</v>
      </c>
      <c r="Q1545" s="59">
        <v>2009</v>
      </c>
      <c r="R1545" s="55">
        <v>450</v>
      </c>
      <c r="S1545" s="59">
        <v>10</v>
      </c>
      <c r="T1545" s="42">
        <v>0</v>
      </c>
      <c r="U1545" s="48">
        <f t="shared" ref="U1545:U1608" si="62">MAX(0,MIN(1,Q1545-P1545-1))</f>
        <v>0</v>
      </c>
      <c r="V1545" s="50">
        <f t="shared" ref="V1545:V1608" si="63">MAX(1,MIN(10,INT(R1545/100)+1))</f>
        <v>5</v>
      </c>
      <c r="W1545" s="42">
        <v>1174</v>
      </c>
      <c r="X1545" s="42">
        <v>1600</v>
      </c>
      <c r="Y1545" s="58">
        <v>0</v>
      </c>
      <c r="Z1545" s="32" t="s">
        <v>95</v>
      </c>
      <c r="AA1545" s="60"/>
      <c r="AB1545" s="48"/>
      <c r="AC1545" s="48"/>
      <c r="AD1545" s="48"/>
      <c r="AE1545" s="48"/>
      <c r="AF1545" s="48"/>
    </row>
    <row r="1546" spans="1:32" s="36" customFormat="1" ht="14.4" x14ac:dyDescent="0.3">
      <c r="A1546" s="32" t="s">
        <v>95</v>
      </c>
      <c r="B1546" s="32" t="s">
        <v>95</v>
      </c>
      <c r="C1546" s="32" t="s">
        <v>95</v>
      </c>
      <c r="D1546" s="32" t="s">
        <v>95</v>
      </c>
      <c r="E1546" s="32" t="s">
        <v>95</v>
      </c>
      <c r="F1546" s="32" t="s">
        <v>95</v>
      </c>
      <c r="G1546" s="32" t="s">
        <v>95</v>
      </c>
      <c r="H1546" s="32" t="s">
        <v>95</v>
      </c>
      <c r="I1546" s="32" t="s">
        <v>95</v>
      </c>
      <c r="J1546" s="32" t="s">
        <v>95</v>
      </c>
      <c r="K1546" s="32" t="s">
        <v>95</v>
      </c>
      <c r="L1546" s="32" t="s">
        <v>95</v>
      </c>
      <c r="M1546" s="48">
        <v>2180</v>
      </c>
      <c r="N1546" s="48">
        <v>1</v>
      </c>
      <c r="O1546" s="48" t="s">
        <v>662</v>
      </c>
      <c r="P1546" s="58">
        <v>2008</v>
      </c>
      <c r="Q1546" s="59">
        <v>2009</v>
      </c>
      <c r="R1546" s="55">
        <v>500</v>
      </c>
      <c r="S1546" s="59">
        <v>10</v>
      </c>
      <c r="T1546" s="42">
        <v>0</v>
      </c>
      <c r="U1546" s="48">
        <f t="shared" si="62"/>
        <v>0</v>
      </c>
      <c r="V1546" s="50">
        <f t="shared" si="63"/>
        <v>6</v>
      </c>
      <c r="W1546" s="42">
        <v>1101</v>
      </c>
      <c r="X1546" s="42">
        <v>1234</v>
      </c>
      <c r="Y1546" s="58">
        <v>0</v>
      </c>
      <c r="Z1546" s="32" t="s">
        <v>95</v>
      </c>
      <c r="AA1546" s="60"/>
      <c r="AB1546" s="48"/>
      <c r="AC1546" s="48"/>
      <c r="AD1546" s="48"/>
      <c r="AE1546" s="48"/>
      <c r="AF1546" s="48"/>
    </row>
    <row r="1547" spans="1:32" s="36" customFormat="1" ht="14.4" x14ac:dyDescent="0.3">
      <c r="A1547" s="32" t="s">
        <v>95</v>
      </c>
      <c r="B1547" s="32" t="s">
        <v>95</v>
      </c>
      <c r="C1547" s="32" t="s">
        <v>95</v>
      </c>
      <c r="D1547" s="32" t="s">
        <v>95</v>
      </c>
      <c r="E1547" s="32" t="s">
        <v>95</v>
      </c>
      <c r="F1547" s="32" t="s">
        <v>95</v>
      </c>
      <c r="G1547" s="32" t="s">
        <v>95</v>
      </c>
      <c r="H1547" s="32" t="s">
        <v>95</v>
      </c>
      <c r="I1547" s="32" t="s">
        <v>95</v>
      </c>
      <c r="J1547" s="32" t="s">
        <v>95</v>
      </c>
      <c r="K1547" s="32" t="s">
        <v>95</v>
      </c>
      <c r="L1547" s="32" t="s">
        <v>95</v>
      </c>
      <c r="M1547" s="48">
        <v>2364</v>
      </c>
      <c r="N1547" s="48">
        <v>1</v>
      </c>
      <c r="O1547" s="48" t="s">
        <v>482</v>
      </c>
      <c r="P1547" s="58">
        <v>2008</v>
      </c>
      <c r="Q1547" s="59">
        <v>2009</v>
      </c>
      <c r="R1547" s="55">
        <v>132</v>
      </c>
      <c r="S1547" s="59">
        <v>10</v>
      </c>
      <c r="T1547" s="42">
        <v>0</v>
      </c>
      <c r="U1547" s="48">
        <f t="shared" si="62"/>
        <v>0</v>
      </c>
      <c r="V1547" s="50">
        <f t="shared" si="63"/>
        <v>2</v>
      </c>
      <c r="W1547" s="42">
        <v>395</v>
      </c>
      <c r="X1547" s="42">
        <v>576</v>
      </c>
      <c r="Y1547" s="58">
        <v>0</v>
      </c>
      <c r="Z1547" s="32" t="s">
        <v>95</v>
      </c>
      <c r="AA1547" s="60"/>
      <c r="AB1547" s="48"/>
      <c r="AC1547" s="48"/>
      <c r="AD1547" s="48"/>
      <c r="AE1547" s="48"/>
      <c r="AF1547" s="48"/>
    </row>
    <row r="1548" spans="1:32" s="36" customFormat="1" ht="14.4" x14ac:dyDescent="0.3">
      <c r="A1548" s="32" t="s">
        <v>95</v>
      </c>
      <c r="B1548" s="32" t="s">
        <v>95</v>
      </c>
      <c r="C1548" s="32" t="s">
        <v>95</v>
      </c>
      <c r="D1548" s="32" t="s">
        <v>95</v>
      </c>
      <c r="E1548" s="32" t="s">
        <v>95</v>
      </c>
      <c r="F1548" s="32" t="s">
        <v>95</v>
      </c>
      <c r="G1548" s="32" t="s">
        <v>95</v>
      </c>
      <c r="H1548" s="32" t="s">
        <v>95</v>
      </c>
      <c r="I1548" s="32" t="s">
        <v>95</v>
      </c>
      <c r="J1548" s="32" t="s">
        <v>95</v>
      </c>
      <c r="K1548" s="32" t="s">
        <v>95</v>
      </c>
      <c r="L1548" s="32" t="s">
        <v>95</v>
      </c>
      <c r="M1548" s="48">
        <v>2396</v>
      </c>
      <c r="N1548" s="48">
        <v>1</v>
      </c>
      <c r="O1548" s="48" t="s">
        <v>5</v>
      </c>
      <c r="P1548" s="58">
        <v>2008</v>
      </c>
      <c r="Q1548" s="59">
        <v>2009</v>
      </c>
      <c r="R1548" s="55">
        <v>425</v>
      </c>
      <c r="S1548" s="59">
        <v>7</v>
      </c>
      <c r="T1548" s="42">
        <v>1</v>
      </c>
      <c r="U1548" s="48">
        <f t="shared" si="62"/>
        <v>0</v>
      </c>
      <c r="V1548" s="50">
        <f t="shared" si="63"/>
        <v>5</v>
      </c>
      <c r="W1548" s="42">
        <v>1136</v>
      </c>
      <c r="X1548" s="42">
        <v>1033</v>
      </c>
      <c r="Y1548" s="58">
        <v>0</v>
      </c>
      <c r="Z1548" s="32" t="s">
        <v>95</v>
      </c>
      <c r="AA1548" s="60"/>
      <c r="AB1548" s="48"/>
      <c r="AC1548" s="48"/>
      <c r="AD1548" s="48"/>
      <c r="AE1548" s="48"/>
      <c r="AF1548" s="48"/>
    </row>
    <row r="1549" spans="1:32" s="36" customFormat="1" ht="14.4" x14ac:dyDescent="0.3">
      <c r="A1549" s="32" t="s">
        <v>95</v>
      </c>
      <c r="B1549" s="32" t="s">
        <v>95</v>
      </c>
      <c r="C1549" s="32" t="s">
        <v>95</v>
      </c>
      <c r="D1549" s="32" t="s">
        <v>95</v>
      </c>
      <c r="E1549" s="32" t="s">
        <v>95</v>
      </c>
      <c r="F1549" s="32" t="s">
        <v>95</v>
      </c>
      <c r="G1549" s="32" t="s">
        <v>95</v>
      </c>
      <c r="H1549" s="32" t="s">
        <v>95</v>
      </c>
      <c r="I1549" s="32" t="s">
        <v>95</v>
      </c>
      <c r="J1549" s="32" t="s">
        <v>95</v>
      </c>
      <c r="K1549" s="32" t="s">
        <v>95</v>
      </c>
      <c r="L1549" s="32" t="s">
        <v>95</v>
      </c>
      <c r="M1549" s="48">
        <v>2397</v>
      </c>
      <c r="N1549" s="48">
        <v>1</v>
      </c>
      <c r="O1549" s="48" t="s">
        <v>497</v>
      </c>
      <c r="P1549" s="58">
        <v>2008</v>
      </c>
      <c r="Q1549" s="59">
        <v>2009</v>
      </c>
      <c r="R1549" s="55">
        <v>300</v>
      </c>
      <c r="S1549" s="59">
        <v>5</v>
      </c>
      <c r="T1549" s="42">
        <v>1</v>
      </c>
      <c r="U1549" s="48">
        <f t="shared" si="62"/>
        <v>0</v>
      </c>
      <c r="V1549" s="50">
        <f t="shared" si="63"/>
        <v>4</v>
      </c>
      <c r="W1549" s="42">
        <v>2130</v>
      </c>
      <c r="X1549" s="42">
        <v>1607</v>
      </c>
      <c r="Y1549" s="58">
        <v>0</v>
      </c>
      <c r="Z1549" s="32" t="s">
        <v>95</v>
      </c>
      <c r="AA1549" s="60"/>
      <c r="AB1549" s="48"/>
      <c r="AC1549" s="48"/>
      <c r="AD1549" s="48"/>
      <c r="AE1549" s="48"/>
      <c r="AF1549" s="48"/>
    </row>
    <row r="1550" spans="1:32" s="36" customFormat="1" ht="14.4" x14ac:dyDescent="0.3">
      <c r="A1550" s="32" t="s">
        <v>95</v>
      </c>
      <c r="B1550" s="32" t="s">
        <v>95</v>
      </c>
      <c r="C1550" s="32" t="s">
        <v>95</v>
      </c>
      <c r="D1550" s="32" t="s">
        <v>95</v>
      </c>
      <c r="E1550" s="32" t="s">
        <v>95</v>
      </c>
      <c r="F1550" s="32" t="s">
        <v>95</v>
      </c>
      <c r="G1550" s="32" t="s">
        <v>95</v>
      </c>
      <c r="H1550" s="32" t="s">
        <v>95</v>
      </c>
      <c r="I1550" s="32" t="s">
        <v>95</v>
      </c>
      <c r="J1550" s="32" t="s">
        <v>95</v>
      </c>
      <c r="K1550" s="32" t="s">
        <v>95</v>
      </c>
      <c r="L1550" s="32" t="s">
        <v>95</v>
      </c>
      <c r="M1550" s="48">
        <v>2687</v>
      </c>
      <c r="N1550" s="48">
        <v>1</v>
      </c>
      <c r="O1550" s="48" t="s">
        <v>621</v>
      </c>
      <c r="P1550" s="58">
        <v>2008</v>
      </c>
      <c r="Q1550" s="50">
        <v>2009</v>
      </c>
      <c r="R1550" s="55">
        <v>330</v>
      </c>
      <c r="S1550" s="50">
        <v>10</v>
      </c>
      <c r="T1550" s="42">
        <v>0</v>
      </c>
      <c r="U1550" s="48">
        <f t="shared" si="62"/>
        <v>0</v>
      </c>
      <c r="V1550" s="50">
        <f t="shared" si="63"/>
        <v>4</v>
      </c>
      <c r="W1550" s="42">
        <v>1068</v>
      </c>
      <c r="X1550" s="42">
        <v>1755</v>
      </c>
      <c r="Y1550" s="58">
        <v>0</v>
      </c>
      <c r="Z1550" s="32" t="s">
        <v>95</v>
      </c>
      <c r="AA1550" s="60"/>
      <c r="AB1550" s="48"/>
      <c r="AC1550" s="48"/>
      <c r="AD1550" s="48"/>
      <c r="AE1550" s="48"/>
      <c r="AF1550" s="48"/>
    </row>
    <row r="1551" spans="1:32" s="36" customFormat="1" ht="14.4" x14ac:dyDescent="0.3">
      <c r="A1551" s="32" t="s">
        <v>95</v>
      </c>
      <c r="B1551" s="32" t="s">
        <v>95</v>
      </c>
      <c r="C1551" s="32" t="s">
        <v>95</v>
      </c>
      <c r="D1551" s="32" t="s">
        <v>95</v>
      </c>
      <c r="E1551" s="32" t="s">
        <v>95</v>
      </c>
      <c r="F1551" s="32" t="s">
        <v>95</v>
      </c>
      <c r="G1551" s="32" t="s">
        <v>95</v>
      </c>
      <c r="H1551" s="32" t="s">
        <v>95</v>
      </c>
      <c r="I1551" s="32" t="s">
        <v>95</v>
      </c>
      <c r="J1551" s="32" t="s">
        <v>95</v>
      </c>
      <c r="K1551" s="32" t="s">
        <v>95</v>
      </c>
      <c r="L1551" s="32" t="s">
        <v>95</v>
      </c>
      <c r="M1551" s="48">
        <v>2887</v>
      </c>
      <c r="N1551" s="48">
        <v>1</v>
      </c>
      <c r="O1551" s="48" t="s">
        <v>592</v>
      </c>
      <c r="P1551" s="58">
        <v>2008</v>
      </c>
      <c r="Q1551" s="59">
        <v>2009</v>
      </c>
      <c r="R1551" s="55">
        <v>808.23</v>
      </c>
      <c r="S1551" s="59">
        <v>5</v>
      </c>
      <c r="T1551" s="42">
        <v>0</v>
      </c>
      <c r="U1551" s="48">
        <f t="shared" si="62"/>
        <v>0</v>
      </c>
      <c r="V1551" s="50">
        <f t="shared" si="63"/>
        <v>9</v>
      </c>
      <c r="W1551" s="42">
        <v>772</v>
      </c>
      <c r="X1551" s="42">
        <v>947</v>
      </c>
      <c r="Y1551" s="58">
        <v>0</v>
      </c>
      <c r="Z1551" s="32" t="s">
        <v>95</v>
      </c>
      <c r="AA1551" s="60"/>
      <c r="AB1551" s="48"/>
      <c r="AC1551" s="48"/>
      <c r="AD1551" s="48"/>
      <c r="AE1551" s="48"/>
      <c r="AF1551" s="48"/>
    </row>
    <row r="1552" spans="1:32" s="36" customFormat="1" ht="14.4" x14ac:dyDescent="0.3">
      <c r="A1552" s="32" t="s">
        <v>95</v>
      </c>
      <c r="B1552" s="32" t="s">
        <v>95</v>
      </c>
      <c r="C1552" s="32" t="s">
        <v>95</v>
      </c>
      <c r="D1552" s="32" t="s">
        <v>95</v>
      </c>
      <c r="E1552" s="32" t="s">
        <v>95</v>
      </c>
      <c r="F1552" s="32" t="s">
        <v>95</v>
      </c>
      <c r="G1552" s="32" t="s">
        <v>95</v>
      </c>
      <c r="H1552" s="32" t="s">
        <v>95</v>
      </c>
      <c r="I1552" s="32" t="s">
        <v>95</v>
      </c>
      <c r="J1552" s="32" t="s">
        <v>95</v>
      </c>
      <c r="K1552" s="32" t="s">
        <v>95</v>
      </c>
      <c r="L1552" s="32" t="s">
        <v>95</v>
      </c>
      <c r="M1552" s="48">
        <v>264</v>
      </c>
      <c r="N1552" s="48">
        <v>1</v>
      </c>
      <c r="O1552" s="48" t="s">
        <v>274</v>
      </c>
      <c r="P1552" s="58">
        <v>2008</v>
      </c>
      <c r="Q1552" s="59">
        <v>2010</v>
      </c>
      <c r="R1552" s="55">
        <v>927.24</v>
      </c>
      <c r="S1552" s="59">
        <v>10</v>
      </c>
      <c r="T1552" s="42">
        <v>1</v>
      </c>
      <c r="U1552" s="48">
        <f t="shared" si="62"/>
        <v>1</v>
      </c>
      <c r="V1552" s="50">
        <f t="shared" si="63"/>
        <v>10</v>
      </c>
      <c r="W1552" s="42">
        <v>389</v>
      </c>
      <c r="X1552" s="42">
        <v>188</v>
      </c>
      <c r="Y1552" s="58">
        <v>0</v>
      </c>
      <c r="Z1552" s="32" t="s">
        <v>95</v>
      </c>
      <c r="AA1552" s="60"/>
      <c r="AB1552" s="48"/>
      <c r="AC1552" s="48"/>
      <c r="AD1552" s="48"/>
      <c r="AE1552" s="48"/>
      <c r="AF1552" s="48"/>
    </row>
    <row r="1553" spans="1:32" s="36" customFormat="1" ht="14.4" x14ac:dyDescent="0.3">
      <c r="A1553" s="32" t="s">
        <v>95</v>
      </c>
      <c r="B1553" s="32" t="s">
        <v>95</v>
      </c>
      <c r="C1553" s="32" t="s">
        <v>95</v>
      </c>
      <c r="D1553" s="32" t="s">
        <v>95</v>
      </c>
      <c r="E1553" s="32" t="s">
        <v>95</v>
      </c>
      <c r="F1553" s="32" t="s">
        <v>95</v>
      </c>
      <c r="G1553" s="32" t="s">
        <v>95</v>
      </c>
      <c r="H1553" s="32" t="s">
        <v>95</v>
      </c>
      <c r="I1553" s="32" t="s">
        <v>95</v>
      </c>
      <c r="J1553" s="32" t="s">
        <v>95</v>
      </c>
      <c r="K1553" s="32" t="s">
        <v>95</v>
      </c>
      <c r="L1553" s="32" t="s">
        <v>95</v>
      </c>
      <c r="M1553" s="48">
        <v>345</v>
      </c>
      <c r="N1553" s="48">
        <v>1</v>
      </c>
      <c r="O1553" s="48" t="s">
        <v>423</v>
      </c>
      <c r="P1553" s="58">
        <v>2008</v>
      </c>
      <c r="Q1553" s="59">
        <v>2010</v>
      </c>
      <c r="R1553" s="55">
        <v>597</v>
      </c>
      <c r="S1553" s="59">
        <v>7</v>
      </c>
      <c r="T1553" s="42">
        <v>1</v>
      </c>
      <c r="U1553" s="48">
        <f t="shared" si="62"/>
        <v>1</v>
      </c>
      <c r="V1553" s="50">
        <f t="shared" si="63"/>
        <v>6</v>
      </c>
      <c r="W1553" s="42">
        <v>3262</v>
      </c>
      <c r="X1553" s="42">
        <v>2130</v>
      </c>
      <c r="Y1553" s="58">
        <v>0</v>
      </c>
      <c r="Z1553" s="61" t="s">
        <v>832</v>
      </c>
      <c r="AA1553" s="60"/>
      <c r="AB1553" s="48"/>
      <c r="AC1553" s="48"/>
      <c r="AD1553" s="48"/>
      <c r="AE1553" s="48"/>
      <c r="AF1553" s="48"/>
    </row>
    <row r="1554" spans="1:32" s="36" customFormat="1" ht="14.4" x14ac:dyDescent="0.3">
      <c r="A1554" s="32" t="s">
        <v>95</v>
      </c>
      <c r="B1554" s="32" t="s">
        <v>95</v>
      </c>
      <c r="C1554" s="32" t="s">
        <v>95</v>
      </c>
      <c r="D1554" s="32" t="s">
        <v>95</v>
      </c>
      <c r="E1554" s="32" t="s">
        <v>95</v>
      </c>
      <c r="F1554" s="32" t="s">
        <v>95</v>
      </c>
      <c r="G1554" s="32" t="s">
        <v>95</v>
      </c>
      <c r="H1554" s="32" t="s">
        <v>95</v>
      </c>
      <c r="I1554" s="32" t="s">
        <v>95</v>
      </c>
      <c r="J1554" s="32" t="s">
        <v>95</v>
      </c>
      <c r="K1554" s="32" t="s">
        <v>95</v>
      </c>
      <c r="L1554" s="32" t="s">
        <v>95</v>
      </c>
      <c r="M1554" s="36">
        <v>1</v>
      </c>
      <c r="N1554" s="36">
        <v>1</v>
      </c>
      <c r="O1554" s="36" t="s">
        <v>367</v>
      </c>
      <c r="P1554" s="40">
        <v>2009</v>
      </c>
      <c r="Q1554" s="40">
        <v>2010</v>
      </c>
      <c r="R1554" s="62">
        <v>0.06</v>
      </c>
      <c r="S1554" s="40">
        <v>10</v>
      </c>
      <c r="T1554" s="63">
        <v>1</v>
      </c>
      <c r="U1554" s="48">
        <f t="shared" si="62"/>
        <v>0</v>
      </c>
      <c r="V1554" s="50">
        <f t="shared" si="63"/>
        <v>1</v>
      </c>
      <c r="W1554" s="63">
        <v>860</v>
      </c>
      <c r="X1554" s="63">
        <v>163</v>
      </c>
      <c r="Y1554" s="36">
        <v>0</v>
      </c>
      <c r="Z1554" s="61" t="s">
        <v>833</v>
      </c>
      <c r="AA1554" s="60"/>
      <c r="AB1554" s="48"/>
      <c r="AC1554" s="48"/>
      <c r="AD1554" s="48"/>
      <c r="AE1554" s="48"/>
      <c r="AF1554" s="48"/>
    </row>
    <row r="1555" spans="1:32" s="36" customFormat="1" ht="14.4" x14ac:dyDescent="0.3">
      <c r="A1555" s="32" t="s">
        <v>95</v>
      </c>
      <c r="B1555" s="32" t="s">
        <v>95</v>
      </c>
      <c r="C1555" s="32" t="s">
        <v>95</v>
      </c>
      <c r="D1555" s="32" t="s">
        <v>95</v>
      </c>
      <c r="E1555" s="32" t="s">
        <v>95</v>
      </c>
      <c r="F1555" s="32" t="s">
        <v>95</v>
      </c>
      <c r="G1555" s="32" t="s">
        <v>95</v>
      </c>
      <c r="H1555" s="32" t="s">
        <v>95</v>
      </c>
      <c r="I1555" s="32" t="s">
        <v>95</v>
      </c>
      <c r="J1555" s="32" t="s">
        <v>95</v>
      </c>
      <c r="K1555" s="32" t="s">
        <v>95</v>
      </c>
      <c r="L1555" s="32" t="s">
        <v>95</v>
      </c>
      <c r="M1555" s="36">
        <v>6</v>
      </c>
      <c r="N1555" s="36">
        <v>3</v>
      </c>
      <c r="O1555" s="36" t="s">
        <v>596</v>
      </c>
      <c r="P1555" s="40">
        <v>2009</v>
      </c>
      <c r="Q1555" s="40">
        <v>2010</v>
      </c>
      <c r="R1555" s="62">
        <v>140</v>
      </c>
      <c r="S1555" s="40">
        <v>10</v>
      </c>
      <c r="T1555" s="63">
        <v>1</v>
      </c>
      <c r="U1555" s="48">
        <f t="shared" si="62"/>
        <v>0</v>
      </c>
      <c r="V1555" s="50">
        <f t="shared" si="63"/>
        <v>2</v>
      </c>
      <c r="W1555" s="63">
        <v>1627</v>
      </c>
      <c r="X1555" s="63">
        <v>1337</v>
      </c>
      <c r="Y1555" s="36">
        <v>0</v>
      </c>
      <c r="Z1555" s="32" t="s">
        <v>95</v>
      </c>
      <c r="AA1555" s="60"/>
      <c r="AB1555" s="48"/>
      <c r="AC1555" s="48"/>
      <c r="AD1555" s="48"/>
      <c r="AE1555" s="48"/>
      <c r="AF1555" s="48"/>
    </row>
    <row r="1556" spans="1:32" s="36" customFormat="1" ht="14.4" x14ac:dyDescent="0.3">
      <c r="A1556" s="32" t="s">
        <v>95</v>
      </c>
      <c r="B1556" s="32" t="s">
        <v>95</v>
      </c>
      <c r="C1556" s="32" t="s">
        <v>95</v>
      </c>
      <c r="D1556" s="32" t="s">
        <v>95</v>
      </c>
      <c r="E1556" s="32" t="s">
        <v>95</v>
      </c>
      <c r="F1556" s="32" t="s">
        <v>95</v>
      </c>
      <c r="G1556" s="32" t="s">
        <v>95</v>
      </c>
      <c r="H1556" s="32" t="s">
        <v>95</v>
      </c>
      <c r="I1556" s="32" t="s">
        <v>95</v>
      </c>
      <c r="J1556" s="32" t="s">
        <v>95</v>
      </c>
      <c r="K1556" s="32" t="s">
        <v>95</v>
      </c>
      <c r="L1556" s="32" t="s">
        <v>95</v>
      </c>
      <c r="M1556" s="36">
        <v>11</v>
      </c>
      <c r="N1556" s="36">
        <v>1</v>
      </c>
      <c r="O1556" s="36" t="s">
        <v>668</v>
      </c>
      <c r="P1556" s="40">
        <v>2009</v>
      </c>
      <c r="Q1556" s="40">
        <v>2010</v>
      </c>
      <c r="R1556" s="62">
        <v>165.62</v>
      </c>
      <c r="S1556" s="40">
        <v>8</v>
      </c>
      <c r="T1556" s="63">
        <v>1</v>
      </c>
      <c r="U1556" s="48">
        <f t="shared" si="62"/>
        <v>0</v>
      </c>
      <c r="V1556" s="50">
        <f t="shared" si="63"/>
        <v>2</v>
      </c>
      <c r="W1556" s="63">
        <v>17590</v>
      </c>
      <c r="X1556" s="63">
        <v>12389</v>
      </c>
      <c r="Y1556" s="36">
        <v>0</v>
      </c>
      <c r="Z1556" s="36" t="s">
        <v>28</v>
      </c>
      <c r="AA1556" s="60"/>
      <c r="AB1556" s="48"/>
      <c r="AC1556" s="48"/>
      <c r="AD1556" s="48"/>
      <c r="AE1556" s="48"/>
      <c r="AF1556" s="48"/>
    </row>
    <row r="1557" spans="1:32" s="36" customFormat="1" ht="14.4" x14ac:dyDescent="0.3">
      <c r="A1557" s="32" t="s">
        <v>95</v>
      </c>
      <c r="B1557" s="32" t="s">
        <v>95</v>
      </c>
      <c r="C1557" s="32" t="s">
        <v>95</v>
      </c>
      <c r="D1557" s="32" t="s">
        <v>95</v>
      </c>
      <c r="E1557" s="32" t="s">
        <v>95</v>
      </c>
      <c r="F1557" s="32" t="s">
        <v>95</v>
      </c>
      <c r="G1557" s="32" t="s">
        <v>95</v>
      </c>
      <c r="H1557" s="32" t="s">
        <v>95</v>
      </c>
      <c r="I1557" s="32" t="s">
        <v>95</v>
      </c>
      <c r="J1557" s="32" t="s">
        <v>95</v>
      </c>
      <c r="K1557" s="32" t="s">
        <v>95</v>
      </c>
      <c r="L1557" s="32" t="s">
        <v>95</v>
      </c>
      <c r="M1557" s="36">
        <v>12</v>
      </c>
      <c r="N1557" s="36">
        <v>1</v>
      </c>
      <c r="O1557" s="36" t="s">
        <v>485</v>
      </c>
      <c r="P1557" s="40">
        <v>2009</v>
      </c>
      <c r="Q1557" s="40">
        <v>2010</v>
      </c>
      <c r="R1557" s="62">
        <v>295</v>
      </c>
      <c r="S1557" s="40">
        <v>6</v>
      </c>
      <c r="T1557" s="63">
        <v>0</v>
      </c>
      <c r="U1557" s="48">
        <f t="shared" si="62"/>
        <v>0</v>
      </c>
      <c r="V1557" s="50">
        <f t="shared" si="63"/>
        <v>3</v>
      </c>
      <c r="W1557" s="63">
        <v>2906</v>
      </c>
      <c r="X1557" s="63">
        <v>4045</v>
      </c>
      <c r="Y1557" s="36">
        <v>0</v>
      </c>
      <c r="Z1557" s="32" t="s">
        <v>95</v>
      </c>
      <c r="AA1557" s="60"/>
      <c r="AB1557" s="48"/>
      <c r="AC1557" s="48"/>
      <c r="AD1557" s="48"/>
      <c r="AE1557" s="48"/>
      <c r="AF1557" s="48"/>
    </row>
    <row r="1558" spans="1:32" s="36" customFormat="1" ht="14.4" x14ac:dyDescent="0.3">
      <c r="A1558" s="32" t="s">
        <v>95</v>
      </c>
      <c r="B1558" s="32" t="s">
        <v>95</v>
      </c>
      <c r="C1558" s="32" t="s">
        <v>95</v>
      </c>
      <c r="D1558" s="32" t="s">
        <v>95</v>
      </c>
      <c r="E1558" s="32" t="s">
        <v>95</v>
      </c>
      <c r="F1558" s="32" t="s">
        <v>95</v>
      </c>
      <c r="G1558" s="32" t="s">
        <v>95</v>
      </c>
      <c r="H1558" s="32" t="s">
        <v>95</v>
      </c>
      <c r="I1558" s="32" t="s">
        <v>95</v>
      </c>
      <c r="J1558" s="32" t="s">
        <v>95</v>
      </c>
      <c r="K1558" s="32" t="s">
        <v>95</v>
      </c>
      <c r="L1558" s="32" t="s">
        <v>95</v>
      </c>
      <c r="M1558" s="36">
        <v>15</v>
      </c>
      <c r="N1558" s="36">
        <v>1</v>
      </c>
      <c r="O1558" s="36" t="s">
        <v>265</v>
      </c>
      <c r="P1558" s="40">
        <v>2009</v>
      </c>
      <c r="Q1558" s="40">
        <v>2010</v>
      </c>
      <c r="R1558" s="62">
        <v>290</v>
      </c>
      <c r="S1558" s="40">
        <v>5</v>
      </c>
      <c r="T1558" s="63">
        <v>1</v>
      </c>
      <c r="U1558" s="48">
        <f t="shared" si="62"/>
        <v>0</v>
      </c>
      <c r="V1558" s="50">
        <f t="shared" si="63"/>
        <v>3</v>
      </c>
      <c r="W1558" s="63">
        <v>3561</v>
      </c>
      <c r="X1558" s="63">
        <v>3121</v>
      </c>
      <c r="Y1558" s="36">
        <v>0</v>
      </c>
      <c r="Z1558" s="32" t="s">
        <v>95</v>
      </c>
      <c r="AA1558" s="60"/>
      <c r="AB1558" s="48"/>
      <c r="AC1558" s="48"/>
      <c r="AD1558" s="48"/>
      <c r="AE1558" s="48"/>
      <c r="AF1558" s="48"/>
    </row>
    <row r="1559" spans="1:32" s="36" customFormat="1" ht="14.4" x14ac:dyDescent="0.3">
      <c r="A1559" s="32" t="s">
        <v>95</v>
      </c>
      <c r="B1559" s="32" t="s">
        <v>95</v>
      </c>
      <c r="C1559" s="32" t="s">
        <v>95</v>
      </c>
      <c r="D1559" s="32" t="s">
        <v>95</v>
      </c>
      <c r="E1559" s="32" t="s">
        <v>95</v>
      </c>
      <c r="F1559" s="32" t="s">
        <v>95</v>
      </c>
      <c r="G1559" s="32" t="s">
        <v>95</v>
      </c>
      <c r="H1559" s="32" t="s">
        <v>95</v>
      </c>
      <c r="I1559" s="32" t="s">
        <v>95</v>
      </c>
      <c r="J1559" s="32" t="s">
        <v>95</v>
      </c>
      <c r="K1559" s="32" t="s">
        <v>95</v>
      </c>
      <c r="L1559" s="32" t="s">
        <v>95</v>
      </c>
      <c r="M1559" s="36">
        <v>15</v>
      </c>
      <c r="N1559" s="36">
        <v>1</v>
      </c>
      <c r="O1559" s="36" t="s">
        <v>265</v>
      </c>
      <c r="P1559" s="40">
        <v>2009</v>
      </c>
      <c r="Q1559" s="40">
        <v>2010</v>
      </c>
      <c r="R1559" s="62">
        <v>75</v>
      </c>
      <c r="S1559" s="40">
        <v>5</v>
      </c>
      <c r="T1559" s="63">
        <v>1</v>
      </c>
      <c r="U1559" s="48">
        <f t="shared" si="62"/>
        <v>0</v>
      </c>
      <c r="V1559" s="50">
        <f t="shared" si="63"/>
        <v>1</v>
      </c>
      <c r="W1559" s="63">
        <v>3378</v>
      </c>
      <c r="X1559" s="63">
        <v>3279</v>
      </c>
      <c r="Y1559" s="36">
        <v>0</v>
      </c>
      <c r="Z1559" s="32" t="s">
        <v>95</v>
      </c>
      <c r="AA1559" s="60"/>
      <c r="AB1559" s="48"/>
      <c r="AC1559" s="48"/>
      <c r="AD1559" s="48"/>
      <c r="AE1559" s="48"/>
      <c r="AF1559" s="48"/>
    </row>
    <row r="1560" spans="1:32" s="36" customFormat="1" ht="14.4" x14ac:dyDescent="0.3">
      <c r="A1560" s="32" t="s">
        <v>95</v>
      </c>
      <c r="B1560" s="32" t="s">
        <v>95</v>
      </c>
      <c r="C1560" s="32" t="s">
        <v>95</v>
      </c>
      <c r="D1560" s="32" t="s">
        <v>95</v>
      </c>
      <c r="E1560" s="32" t="s">
        <v>95</v>
      </c>
      <c r="F1560" s="32" t="s">
        <v>95</v>
      </c>
      <c r="G1560" s="32" t="s">
        <v>95</v>
      </c>
      <c r="H1560" s="32" t="s">
        <v>95</v>
      </c>
      <c r="I1560" s="32" t="s">
        <v>95</v>
      </c>
      <c r="J1560" s="32" t="s">
        <v>95</v>
      </c>
      <c r="K1560" s="32" t="s">
        <v>95</v>
      </c>
      <c r="L1560" s="32" t="s">
        <v>95</v>
      </c>
      <c r="M1560" s="36">
        <v>16</v>
      </c>
      <c r="N1560" s="36">
        <v>1</v>
      </c>
      <c r="O1560" s="36" t="s">
        <v>235</v>
      </c>
      <c r="P1560" s="40">
        <v>2009</v>
      </c>
      <c r="Q1560" s="40">
        <v>2010</v>
      </c>
      <c r="R1560" s="62">
        <v>330.67</v>
      </c>
      <c r="S1560" s="40">
        <v>10</v>
      </c>
      <c r="T1560" s="63">
        <v>1</v>
      </c>
      <c r="U1560" s="48">
        <f t="shared" si="62"/>
        <v>0</v>
      </c>
      <c r="V1560" s="50">
        <f t="shared" si="63"/>
        <v>4</v>
      </c>
      <c r="W1560" s="63">
        <v>2004</v>
      </c>
      <c r="X1560" s="63">
        <v>1410</v>
      </c>
      <c r="Y1560" s="36">
        <v>0</v>
      </c>
      <c r="Z1560" s="32" t="s">
        <v>95</v>
      </c>
      <c r="AA1560" s="60"/>
      <c r="AB1560" s="48"/>
      <c r="AC1560" s="48"/>
      <c r="AD1560" s="48"/>
      <c r="AE1560" s="48"/>
      <c r="AF1560" s="48"/>
    </row>
    <row r="1561" spans="1:32" s="36" customFormat="1" ht="14.4" x14ac:dyDescent="0.3">
      <c r="A1561" s="32" t="s">
        <v>95</v>
      </c>
      <c r="B1561" s="32" t="s">
        <v>95</v>
      </c>
      <c r="C1561" s="32" t="s">
        <v>95</v>
      </c>
      <c r="D1561" s="32" t="s">
        <v>95</v>
      </c>
      <c r="E1561" s="32" t="s">
        <v>95</v>
      </c>
      <c r="F1561" s="32" t="s">
        <v>95</v>
      </c>
      <c r="G1561" s="32" t="s">
        <v>95</v>
      </c>
      <c r="H1561" s="32" t="s">
        <v>95</v>
      </c>
      <c r="I1561" s="32" t="s">
        <v>95</v>
      </c>
      <c r="J1561" s="32" t="s">
        <v>95</v>
      </c>
      <c r="K1561" s="32" t="s">
        <v>95</v>
      </c>
      <c r="L1561" s="32" t="s">
        <v>95</v>
      </c>
      <c r="M1561" s="36">
        <v>16</v>
      </c>
      <c r="N1561" s="36">
        <v>1</v>
      </c>
      <c r="O1561" s="36" t="s">
        <v>235</v>
      </c>
      <c r="P1561" s="40">
        <v>2009</v>
      </c>
      <c r="Q1561" s="40">
        <v>2010</v>
      </c>
      <c r="R1561" s="62">
        <v>325</v>
      </c>
      <c r="S1561" s="40">
        <v>10</v>
      </c>
      <c r="T1561" s="63">
        <v>0</v>
      </c>
      <c r="U1561" s="48">
        <f t="shared" si="62"/>
        <v>0</v>
      </c>
      <c r="V1561" s="50">
        <f t="shared" si="63"/>
        <v>4</v>
      </c>
      <c r="W1561" s="63">
        <v>1434</v>
      </c>
      <c r="X1561" s="63">
        <v>1962</v>
      </c>
      <c r="Y1561" s="36">
        <v>0</v>
      </c>
      <c r="Z1561" s="32" t="s">
        <v>95</v>
      </c>
      <c r="AA1561" s="60"/>
      <c r="AB1561" s="48"/>
      <c r="AC1561" s="48"/>
      <c r="AD1561" s="48"/>
      <c r="AE1561" s="48"/>
      <c r="AF1561" s="48"/>
    </row>
    <row r="1562" spans="1:32" s="36" customFormat="1" ht="14.4" x14ac:dyDescent="0.3">
      <c r="A1562" s="32" t="s">
        <v>95</v>
      </c>
      <c r="B1562" s="32" t="s">
        <v>95</v>
      </c>
      <c r="C1562" s="32" t="s">
        <v>95</v>
      </c>
      <c r="D1562" s="32" t="s">
        <v>95</v>
      </c>
      <c r="E1562" s="32" t="s">
        <v>95</v>
      </c>
      <c r="F1562" s="32" t="s">
        <v>95</v>
      </c>
      <c r="G1562" s="32" t="s">
        <v>95</v>
      </c>
      <c r="H1562" s="32" t="s">
        <v>95</v>
      </c>
      <c r="I1562" s="32" t="s">
        <v>95</v>
      </c>
      <c r="J1562" s="32" t="s">
        <v>95</v>
      </c>
      <c r="K1562" s="32" t="s">
        <v>95</v>
      </c>
      <c r="L1562" s="32" t="s">
        <v>95</v>
      </c>
      <c r="M1562" s="36">
        <v>22</v>
      </c>
      <c r="N1562" s="36">
        <v>1</v>
      </c>
      <c r="O1562" s="36" t="s">
        <v>312</v>
      </c>
      <c r="P1562" s="40">
        <v>2009</v>
      </c>
      <c r="Q1562" s="40">
        <v>2010</v>
      </c>
      <c r="R1562" s="62">
        <v>138</v>
      </c>
      <c r="S1562" s="40">
        <v>10</v>
      </c>
      <c r="T1562" s="63">
        <v>1</v>
      </c>
      <c r="U1562" s="48">
        <f t="shared" si="62"/>
        <v>0</v>
      </c>
      <c r="V1562" s="50">
        <f t="shared" si="63"/>
        <v>2</v>
      </c>
      <c r="W1562" s="63">
        <v>1613</v>
      </c>
      <c r="X1562" s="63">
        <v>649</v>
      </c>
      <c r="Y1562" s="36">
        <v>0</v>
      </c>
      <c r="Z1562" s="32" t="s">
        <v>95</v>
      </c>
      <c r="AA1562" s="60"/>
      <c r="AB1562" s="48"/>
      <c r="AC1562" s="48"/>
      <c r="AD1562" s="48"/>
      <c r="AE1562" s="48"/>
      <c r="AF1562" s="48"/>
    </row>
    <row r="1563" spans="1:32" s="36" customFormat="1" ht="14.4" x14ac:dyDescent="0.3">
      <c r="A1563" s="32" t="s">
        <v>95</v>
      </c>
      <c r="B1563" s="32" t="s">
        <v>95</v>
      </c>
      <c r="C1563" s="32" t="s">
        <v>95</v>
      </c>
      <c r="D1563" s="32" t="s">
        <v>95</v>
      </c>
      <c r="E1563" s="32" t="s">
        <v>95</v>
      </c>
      <c r="F1563" s="32" t="s">
        <v>95</v>
      </c>
      <c r="G1563" s="32" t="s">
        <v>95</v>
      </c>
      <c r="H1563" s="32" t="s">
        <v>95</v>
      </c>
      <c r="I1563" s="32" t="s">
        <v>95</v>
      </c>
      <c r="J1563" s="32" t="s">
        <v>95</v>
      </c>
      <c r="K1563" s="32" t="s">
        <v>95</v>
      </c>
      <c r="L1563" s="32" t="s">
        <v>95</v>
      </c>
      <c r="M1563" s="36">
        <v>129</v>
      </c>
      <c r="N1563" s="36">
        <v>1</v>
      </c>
      <c r="O1563" s="36" t="s">
        <v>242</v>
      </c>
      <c r="P1563" s="40">
        <v>2009</v>
      </c>
      <c r="Q1563" s="40">
        <v>2010</v>
      </c>
      <c r="R1563" s="62">
        <v>469.65</v>
      </c>
      <c r="S1563" s="40">
        <v>10</v>
      </c>
      <c r="T1563" s="63">
        <v>0</v>
      </c>
      <c r="U1563" s="48">
        <f t="shared" si="62"/>
        <v>0</v>
      </c>
      <c r="V1563" s="50">
        <f t="shared" si="63"/>
        <v>5</v>
      </c>
      <c r="W1563" s="63">
        <v>807</v>
      </c>
      <c r="X1563" s="63">
        <v>913</v>
      </c>
      <c r="Y1563" s="36">
        <v>0</v>
      </c>
      <c r="Z1563" s="32" t="s">
        <v>95</v>
      </c>
      <c r="AA1563" s="60"/>
      <c r="AB1563" s="48"/>
      <c r="AC1563" s="48"/>
      <c r="AD1563" s="48"/>
      <c r="AE1563" s="48"/>
      <c r="AF1563" s="48"/>
    </row>
    <row r="1564" spans="1:32" s="36" customFormat="1" ht="14.4" x14ac:dyDescent="0.3">
      <c r="A1564" s="32" t="s">
        <v>95</v>
      </c>
      <c r="B1564" s="32" t="s">
        <v>95</v>
      </c>
      <c r="C1564" s="32" t="s">
        <v>95</v>
      </c>
      <c r="D1564" s="32" t="s">
        <v>95</v>
      </c>
      <c r="E1564" s="32" t="s">
        <v>95</v>
      </c>
      <c r="F1564" s="32" t="s">
        <v>95</v>
      </c>
      <c r="G1564" s="32" t="s">
        <v>95</v>
      </c>
      <c r="H1564" s="32" t="s">
        <v>95</v>
      </c>
      <c r="I1564" s="32" t="s">
        <v>95</v>
      </c>
      <c r="J1564" s="32" t="s">
        <v>95</v>
      </c>
      <c r="K1564" s="32" t="s">
        <v>95</v>
      </c>
      <c r="L1564" s="32" t="s">
        <v>95</v>
      </c>
      <c r="M1564" s="36">
        <v>138</v>
      </c>
      <c r="N1564" s="36">
        <v>1</v>
      </c>
      <c r="O1564" s="36" t="s">
        <v>243</v>
      </c>
      <c r="P1564" s="40">
        <v>2009</v>
      </c>
      <c r="Q1564" s="40">
        <v>2010</v>
      </c>
      <c r="R1564" s="62">
        <v>335</v>
      </c>
      <c r="S1564" s="40">
        <v>5</v>
      </c>
      <c r="T1564" s="63">
        <v>0</v>
      </c>
      <c r="U1564" s="48">
        <f t="shared" si="62"/>
        <v>0</v>
      </c>
      <c r="V1564" s="50">
        <f t="shared" si="63"/>
        <v>4</v>
      </c>
      <c r="W1564" s="63">
        <v>1582</v>
      </c>
      <c r="X1564" s="63">
        <v>3201</v>
      </c>
      <c r="Y1564" s="36">
        <v>0</v>
      </c>
      <c r="Z1564" s="32" t="s">
        <v>95</v>
      </c>
      <c r="AA1564" s="60"/>
      <c r="AB1564" s="48"/>
      <c r="AC1564" s="48"/>
      <c r="AD1564" s="48"/>
      <c r="AE1564" s="48"/>
      <c r="AF1564" s="48"/>
    </row>
    <row r="1565" spans="1:32" s="36" customFormat="1" ht="14.4" x14ac:dyDescent="0.3">
      <c r="A1565" s="32" t="s">
        <v>95</v>
      </c>
      <c r="B1565" s="32" t="s">
        <v>95</v>
      </c>
      <c r="C1565" s="32" t="s">
        <v>95</v>
      </c>
      <c r="D1565" s="32" t="s">
        <v>95</v>
      </c>
      <c r="E1565" s="32" t="s">
        <v>95</v>
      </c>
      <c r="F1565" s="32" t="s">
        <v>95</v>
      </c>
      <c r="G1565" s="32" t="s">
        <v>95</v>
      </c>
      <c r="H1565" s="32" t="s">
        <v>95</v>
      </c>
      <c r="I1565" s="32" t="s">
        <v>95</v>
      </c>
      <c r="J1565" s="32" t="s">
        <v>95</v>
      </c>
      <c r="K1565" s="32" t="s">
        <v>95</v>
      </c>
      <c r="L1565" s="32" t="s">
        <v>95</v>
      </c>
      <c r="M1565" s="36">
        <v>138</v>
      </c>
      <c r="N1565" s="36">
        <v>1</v>
      </c>
      <c r="O1565" s="36" t="s">
        <v>243</v>
      </c>
      <c r="P1565" s="40">
        <v>2009</v>
      </c>
      <c r="Q1565" s="40">
        <v>2010</v>
      </c>
      <c r="R1565" s="62">
        <v>140</v>
      </c>
      <c r="S1565" s="40">
        <v>5</v>
      </c>
      <c r="T1565" s="63">
        <v>0</v>
      </c>
      <c r="U1565" s="48">
        <f t="shared" si="62"/>
        <v>0</v>
      </c>
      <c r="V1565" s="50">
        <f t="shared" si="63"/>
        <v>2</v>
      </c>
      <c r="W1565" s="63">
        <v>1467</v>
      </c>
      <c r="X1565" s="63">
        <v>3318</v>
      </c>
      <c r="Y1565" s="36">
        <v>0</v>
      </c>
      <c r="Z1565" s="32" t="s">
        <v>95</v>
      </c>
      <c r="AA1565" s="60"/>
      <c r="AB1565" s="48"/>
      <c r="AC1565" s="48"/>
      <c r="AD1565" s="48"/>
      <c r="AE1565" s="48"/>
      <c r="AF1565" s="48"/>
    </row>
    <row r="1566" spans="1:32" s="36" customFormat="1" ht="14.4" x14ac:dyDescent="0.3">
      <c r="A1566" s="32" t="s">
        <v>95</v>
      </c>
      <c r="B1566" s="32" t="s">
        <v>95</v>
      </c>
      <c r="C1566" s="32" t="s">
        <v>95</v>
      </c>
      <c r="D1566" s="32" t="s">
        <v>95</v>
      </c>
      <c r="E1566" s="32" t="s">
        <v>95</v>
      </c>
      <c r="F1566" s="32" t="s">
        <v>95</v>
      </c>
      <c r="G1566" s="32" t="s">
        <v>95</v>
      </c>
      <c r="H1566" s="32" t="s">
        <v>95</v>
      </c>
      <c r="I1566" s="32" t="s">
        <v>95</v>
      </c>
      <c r="J1566" s="32" t="s">
        <v>95</v>
      </c>
      <c r="K1566" s="32" t="s">
        <v>95</v>
      </c>
      <c r="L1566" s="32" t="s">
        <v>95</v>
      </c>
      <c r="M1566" s="36">
        <v>152</v>
      </c>
      <c r="N1566" s="36">
        <v>1</v>
      </c>
      <c r="O1566" s="36" t="s">
        <v>486</v>
      </c>
      <c r="P1566" s="40">
        <v>2009</v>
      </c>
      <c r="Q1566" s="40">
        <v>2010</v>
      </c>
      <c r="R1566" s="62">
        <v>850</v>
      </c>
      <c r="S1566" s="40">
        <v>7</v>
      </c>
      <c r="T1566" s="63">
        <v>0</v>
      </c>
      <c r="U1566" s="48">
        <f t="shared" si="62"/>
        <v>0</v>
      </c>
      <c r="V1566" s="50">
        <f t="shared" si="63"/>
        <v>9</v>
      </c>
      <c r="W1566" s="63">
        <v>4078</v>
      </c>
      <c r="X1566" s="63">
        <v>4195</v>
      </c>
      <c r="Y1566" s="36">
        <v>0</v>
      </c>
      <c r="Z1566" s="32" t="s">
        <v>95</v>
      </c>
      <c r="AA1566" s="60"/>
      <c r="AB1566" s="48"/>
      <c r="AC1566" s="48"/>
      <c r="AD1566" s="48"/>
      <c r="AE1566" s="48"/>
      <c r="AF1566" s="48"/>
    </row>
    <row r="1567" spans="1:32" s="36" customFormat="1" ht="14.4" x14ac:dyDescent="0.3">
      <c r="A1567" s="32" t="s">
        <v>95</v>
      </c>
      <c r="B1567" s="32" t="s">
        <v>95</v>
      </c>
      <c r="C1567" s="32" t="s">
        <v>95</v>
      </c>
      <c r="D1567" s="32" t="s">
        <v>95</v>
      </c>
      <c r="E1567" s="32" t="s">
        <v>95</v>
      </c>
      <c r="F1567" s="32" t="s">
        <v>95</v>
      </c>
      <c r="G1567" s="32" t="s">
        <v>95</v>
      </c>
      <c r="H1567" s="32" t="s">
        <v>95</v>
      </c>
      <c r="I1567" s="32" t="s">
        <v>95</v>
      </c>
      <c r="J1567" s="32" t="s">
        <v>95</v>
      </c>
      <c r="K1567" s="32" t="s">
        <v>95</v>
      </c>
      <c r="L1567" s="32" t="s">
        <v>95</v>
      </c>
      <c r="M1567" s="36">
        <v>207</v>
      </c>
      <c r="N1567" s="36">
        <v>1</v>
      </c>
      <c r="O1567" s="36" t="s">
        <v>542</v>
      </c>
      <c r="P1567" s="40">
        <v>2009</v>
      </c>
      <c r="Q1567" s="40">
        <v>2010</v>
      </c>
      <c r="R1567" s="62">
        <v>500</v>
      </c>
      <c r="S1567" s="40">
        <v>6</v>
      </c>
      <c r="T1567" s="63">
        <v>1</v>
      </c>
      <c r="U1567" s="48">
        <f t="shared" si="62"/>
        <v>0</v>
      </c>
      <c r="V1567" s="50">
        <f t="shared" si="63"/>
        <v>6</v>
      </c>
      <c r="W1567" s="63">
        <v>238</v>
      </c>
      <c r="X1567" s="63">
        <v>95</v>
      </c>
      <c r="Y1567" s="36">
        <v>0</v>
      </c>
      <c r="Z1567" s="32" t="s">
        <v>95</v>
      </c>
      <c r="AA1567" s="60"/>
      <c r="AB1567" s="48"/>
      <c r="AC1567" s="48"/>
      <c r="AD1567" s="48"/>
      <c r="AE1567" s="48"/>
      <c r="AF1567" s="48"/>
    </row>
    <row r="1568" spans="1:32" s="36" customFormat="1" ht="14.4" x14ac:dyDescent="0.3">
      <c r="A1568" s="32" t="s">
        <v>95</v>
      </c>
      <c r="B1568" s="32" t="s">
        <v>95</v>
      </c>
      <c r="C1568" s="32" t="s">
        <v>95</v>
      </c>
      <c r="D1568" s="32" t="s">
        <v>95</v>
      </c>
      <c r="E1568" s="32" t="s">
        <v>95</v>
      </c>
      <c r="F1568" s="32" t="s">
        <v>95</v>
      </c>
      <c r="G1568" s="32" t="s">
        <v>95</v>
      </c>
      <c r="H1568" s="32" t="s">
        <v>95</v>
      </c>
      <c r="I1568" s="32" t="s">
        <v>95</v>
      </c>
      <c r="J1568" s="32" t="s">
        <v>95</v>
      </c>
      <c r="K1568" s="32" t="s">
        <v>95</v>
      </c>
      <c r="L1568" s="32" t="s">
        <v>95</v>
      </c>
      <c r="M1568" s="36">
        <v>207</v>
      </c>
      <c r="N1568" s="36">
        <v>1</v>
      </c>
      <c r="O1568" s="36" t="s">
        <v>542</v>
      </c>
      <c r="P1568" s="40">
        <v>2009</v>
      </c>
      <c r="Q1568" s="40">
        <v>2010</v>
      </c>
      <c r="R1568" s="62">
        <v>200</v>
      </c>
      <c r="S1568" s="40">
        <v>6</v>
      </c>
      <c r="T1568" s="63">
        <v>1</v>
      </c>
      <c r="U1568" s="48">
        <f t="shared" si="62"/>
        <v>0</v>
      </c>
      <c r="V1568" s="50">
        <f t="shared" si="63"/>
        <v>3</v>
      </c>
      <c r="W1568" s="63">
        <v>174</v>
      </c>
      <c r="X1568" s="63">
        <v>157</v>
      </c>
      <c r="Y1568" s="36">
        <v>0</v>
      </c>
      <c r="Z1568" s="32" t="s">
        <v>95</v>
      </c>
      <c r="AA1568" s="60"/>
      <c r="AB1568" s="48"/>
      <c r="AC1568" s="48"/>
      <c r="AD1568" s="48"/>
      <c r="AE1568" s="48"/>
      <c r="AF1568" s="48"/>
    </row>
    <row r="1569" spans="1:32" s="36" customFormat="1" ht="14.4" x14ac:dyDescent="0.3">
      <c r="A1569" s="32" t="s">
        <v>95</v>
      </c>
      <c r="B1569" s="32" t="s">
        <v>95</v>
      </c>
      <c r="C1569" s="32" t="s">
        <v>95</v>
      </c>
      <c r="D1569" s="32" t="s">
        <v>95</v>
      </c>
      <c r="E1569" s="32" t="s">
        <v>95</v>
      </c>
      <c r="F1569" s="32" t="s">
        <v>95</v>
      </c>
      <c r="G1569" s="32" t="s">
        <v>95</v>
      </c>
      <c r="H1569" s="32" t="s">
        <v>95</v>
      </c>
      <c r="I1569" s="32" t="s">
        <v>95</v>
      </c>
      <c r="J1569" s="32" t="s">
        <v>95</v>
      </c>
      <c r="K1569" s="32" t="s">
        <v>95</v>
      </c>
      <c r="L1569" s="32" t="s">
        <v>95</v>
      </c>
      <c r="M1569" s="36">
        <v>239</v>
      </c>
      <c r="N1569" s="36">
        <v>1</v>
      </c>
      <c r="O1569" s="36" t="s">
        <v>271</v>
      </c>
      <c r="P1569" s="40">
        <v>2009</v>
      </c>
      <c r="Q1569" s="40">
        <v>2010</v>
      </c>
      <c r="R1569" s="62">
        <v>100</v>
      </c>
      <c r="S1569" s="40">
        <v>10</v>
      </c>
      <c r="T1569" s="63">
        <v>1</v>
      </c>
      <c r="U1569" s="48">
        <f t="shared" si="62"/>
        <v>0</v>
      </c>
      <c r="V1569" s="50">
        <f t="shared" si="63"/>
        <v>2</v>
      </c>
      <c r="W1569" s="63">
        <v>623</v>
      </c>
      <c r="X1569" s="63">
        <v>102</v>
      </c>
      <c r="Y1569" s="36">
        <v>0</v>
      </c>
      <c r="Z1569" s="32" t="s">
        <v>95</v>
      </c>
      <c r="AA1569" s="60"/>
      <c r="AB1569" s="48"/>
      <c r="AC1569" s="48"/>
      <c r="AD1569" s="48"/>
      <c r="AE1569" s="48"/>
      <c r="AF1569" s="48"/>
    </row>
    <row r="1570" spans="1:32" s="36" customFormat="1" ht="14.4" x14ac:dyDescent="0.3">
      <c r="A1570" s="32" t="s">
        <v>95</v>
      </c>
      <c r="B1570" s="32" t="s">
        <v>95</v>
      </c>
      <c r="C1570" s="32" t="s">
        <v>95</v>
      </c>
      <c r="D1570" s="32" t="s">
        <v>95</v>
      </c>
      <c r="E1570" s="32" t="s">
        <v>95</v>
      </c>
      <c r="F1570" s="32" t="s">
        <v>95</v>
      </c>
      <c r="G1570" s="32" t="s">
        <v>95</v>
      </c>
      <c r="H1570" s="32" t="s">
        <v>95</v>
      </c>
      <c r="I1570" s="32" t="s">
        <v>95</v>
      </c>
      <c r="J1570" s="32" t="s">
        <v>95</v>
      </c>
      <c r="K1570" s="32" t="s">
        <v>95</v>
      </c>
      <c r="L1570" s="32" t="s">
        <v>95</v>
      </c>
      <c r="M1570" s="36">
        <v>261</v>
      </c>
      <c r="N1570" s="36">
        <v>1</v>
      </c>
      <c r="O1570" s="36" t="s">
        <v>669</v>
      </c>
      <c r="P1570" s="40">
        <v>2009</v>
      </c>
      <c r="Q1570" s="40">
        <v>2010</v>
      </c>
      <c r="R1570" s="62">
        <v>1400</v>
      </c>
      <c r="S1570" s="40">
        <v>5</v>
      </c>
      <c r="T1570" s="63">
        <v>1</v>
      </c>
      <c r="U1570" s="48">
        <f t="shared" si="62"/>
        <v>0</v>
      </c>
      <c r="V1570" s="50">
        <f t="shared" si="63"/>
        <v>10</v>
      </c>
      <c r="W1570" s="63">
        <v>309</v>
      </c>
      <c r="X1570" s="63">
        <v>307</v>
      </c>
      <c r="Y1570" s="36">
        <v>0</v>
      </c>
      <c r="Z1570" s="32" t="s">
        <v>95</v>
      </c>
      <c r="AA1570" s="60"/>
      <c r="AB1570" s="48"/>
      <c r="AC1570" s="48"/>
      <c r="AD1570" s="48"/>
      <c r="AE1570" s="48"/>
      <c r="AF1570" s="48"/>
    </row>
    <row r="1571" spans="1:32" s="36" customFormat="1" ht="14.4" x14ac:dyDescent="0.3">
      <c r="A1571" s="32" t="s">
        <v>95</v>
      </c>
      <c r="B1571" s="32" t="s">
        <v>95</v>
      </c>
      <c r="C1571" s="32" t="s">
        <v>95</v>
      </c>
      <c r="D1571" s="32" t="s">
        <v>95</v>
      </c>
      <c r="E1571" s="32" t="s">
        <v>95</v>
      </c>
      <c r="F1571" s="32" t="s">
        <v>95</v>
      </c>
      <c r="G1571" s="32" t="s">
        <v>95</v>
      </c>
      <c r="H1571" s="32" t="s">
        <v>95</v>
      </c>
      <c r="I1571" s="32" t="s">
        <v>95</v>
      </c>
      <c r="J1571" s="32" t="s">
        <v>95</v>
      </c>
      <c r="K1571" s="32" t="s">
        <v>95</v>
      </c>
      <c r="L1571" s="32" t="s">
        <v>95</v>
      </c>
      <c r="M1571" s="36">
        <v>284</v>
      </c>
      <c r="N1571" s="36">
        <v>1</v>
      </c>
      <c r="O1571" s="36" t="s">
        <v>376</v>
      </c>
      <c r="P1571" s="40">
        <v>2009</v>
      </c>
      <c r="Q1571" s="40">
        <v>2010</v>
      </c>
      <c r="R1571" s="62">
        <v>0</v>
      </c>
      <c r="S1571" s="40">
        <v>10</v>
      </c>
      <c r="T1571" s="63">
        <v>1</v>
      </c>
      <c r="U1571" s="48">
        <f t="shared" si="62"/>
        <v>0</v>
      </c>
      <c r="V1571" s="50">
        <f t="shared" si="63"/>
        <v>1</v>
      </c>
      <c r="W1571" s="63">
        <v>3200</v>
      </c>
      <c r="X1571" s="63">
        <v>2233</v>
      </c>
      <c r="Y1571" s="36">
        <v>0</v>
      </c>
      <c r="Z1571" s="32" t="s">
        <v>95</v>
      </c>
      <c r="AA1571" s="60"/>
      <c r="AB1571" s="48"/>
      <c r="AC1571" s="48"/>
      <c r="AD1571" s="48"/>
      <c r="AE1571" s="48"/>
      <c r="AF1571" s="48"/>
    </row>
    <row r="1572" spans="1:32" s="36" customFormat="1" ht="14.4" x14ac:dyDescent="0.3">
      <c r="A1572" s="32" t="s">
        <v>95</v>
      </c>
      <c r="B1572" s="32" t="s">
        <v>95</v>
      </c>
      <c r="C1572" s="32" t="s">
        <v>95</v>
      </c>
      <c r="D1572" s="32" t="s">
        <v>95</v>
      </c>
      <c r="E1572" s="32" t="s">
        <v>95</v>
      </c>
      <c r="F1572" s="32" t="s">
        <v>95</v>
      </c>
      <c r="G1572" s="32" t="s">
        <v>95</v>
      </c>
      <c r="H1572" s="32" t="s">
        <v>95</v>
      </c>
      <c r="I1572" s="32" t="s">
        <v>95</v>
      </c>
      <c r="J1572" s="32" t="s">
        <v>95</v>
      </c>
      <c r="K1572" s="32" t="s">
        <v>95</v>
      </c>
      <c r="L1572" s="32" t="s">
        <v>95</v>
      </c>
      <c r="M1572" s="36">
        <v>319</v>
      </c>
      <c r="N1572" s="36">
        <v>1</v>
      </c>
      <c r="O1572" s="36" t="s">
        <v>491</v>
      </c>
      <c r="P1572" s="40">
        <v>2009</v>
      </c>
      <c r="Q1572" s="40">
        <v>2010</v>
      </c>
      <c r="R1572" s="62">
        <v>700</v>
      </c>
      <c r="S1572" s="33">
        <v>5</v>
      </c>
      <c r="T1572" s="63">
        <v>1</v>
      </c>
      <c r="U1572" s="48">
        <f t="shared" si="62"/>
        <v>0</v>
      </c>
      <c r="V1572" s="50">
        <f t="shared" si="63"/>
        <v>8</v>
      </c>
      <c r="W1572" s="63">
        <v>881</v>
      </c>
      <c r="X1572" s="63">
        <v>616</v>
      </c>
      <c r="Y1572" s="36">
        <v>0</v>
      </c>
      <c r="Z1572" s="32" t="s">
        <v>95</v>
      </c>
      <c r="AA1572" s="60"/>
      <c r="AB1572" s="48"/>
      <c r="AC1572" s="48"/>
      <c r="AD1572" s="48"/>
      <c r="AE1572" s="48"/>
      <c r="AF1572" s="48"/>
    </row>
    <row r="1573" spans="1:32" s="36" customFormat="1" ht="14.4" x14ac:dyDescent="0.3">
      <c r="A1573" s="32" t="s">
        <v>95</v>
      </c>
      <c r="B1573" s="32" t="s">
        <v>95</v>
      </c>
      <c r="C1573" s="32" t="s">
        <v>95</v>
      </c>
      <c r="D1573" s="32" t="s">
        <v>95</v>
      </c>
      <c r="E1573" s="32" t="s">
        <v>95</v>
      </c>
      <c r="F1573" s="32" t="s">
        <v>95</v>
      </c>
      <c r="G1573" s="32" t="s">
        <v>95</v>
      </c>
      <c r="H1573" s="32" t="s">
        <v>95</v>
      </c>
      <c r="I1573" s="32" t="s">
        <v>95</v>
      </c>
      <c r="J1573" s="32" t="s">
        <v>95</v>
      </c>
      <c r="K1573" s="32" t="s">
        <v>95</v>
      </c>
      <c r="L1573" s="32" t="s">
        <v>95</v>
      </c>
      <c r="M1573" s="36">
        <v>319</v>
      </c>
      <c r="N1573" s="36">
        <v>1</v>
      </c>
      <c r="O1573" s="36" t="s">
        <v>491</v>
      </c>
      <c r="P1573" s="40">
        <v>2009</v>
      </c>
      <c r="Q1573" s="40">
        <v>2010</v>
      </c>
      <c r="R1573" s="62">
        <v>400</v>
      </c>
      <c r="S1573" s="40">
        <v>5</v>
      </c>
      <c r="T1573" s="63">
        <v>0</v>
      </c>
      <c r="U1573" s="48">
        <f t="shared" si="62"/>
        <v>0</v>
      </c>
      <c r="V1573" s="50">
        <f t="shared" si="63"/>
        <v>5</v>
      </c>
      <c r="W1573" s="63">
        <v>668</v>
      </c>
      <c r="X1573" s="63">
        <v>748</v>
      </c>
      <c r="Y1573" s="36">
        <v>0</v>
      </c>
      <c r="Z1573" s="32" t="s">
        <v>95</v>
      </c>
      <c r="AA1573" s="60"/>
      <c r="AB1573" s="48"/>
      <c r="AC1573" s="48"/>
      <c r="AD1573" s="48"/>
      <c r="AE1573" s="48"/>
      <c r="AF1573" s="48"/>
    </row>
    <row r="1574" spans="1:32" s="36" customFormat="1" ht="14.4" x14ac:dyDescent="0.3">
      <c r="A1574" s="32" t="s">
        <v>95</v>
      </c>
      <c r="B1574" s="32" t="s">
        <v>95</v>
      </c>
      <c r="C1574" s="32" t="s">
        <v>95</v>
      </c>
      <c r="D1574" s="32" t="s">
        <v>95</v>
      </c>
      <c r="E1574" s="32" t="s">
        <v>95</v>
      </c>
      <c r="F1574" s="32" t="s">
        <v>95</v>
      </c>
      <c r="G1574" s="32" t="s">
        <v>95</v>
      </c>
      <c r="H1574" s="32" t="s">
        <v>95</v>
      </c>
      <c r="I1574" s="32" t="s">
        <v>95</v>
      </c>
      <c r="J1574" s="32" t="s">
        <v>95</v>
      </c>
      <c r="K1574" s="32" t="s">
        <v>95</v>
      </c>
      <c r="L1574" s="32" t="s">
        <v>95</v>
      </c>
      <c r="M1574" s="36">
        <v>319</v>
      </c>
      <c r="N1574" s="36">
        <v>1</v>
      </c>
      <c r="O1574" s="36" t="s">
        <v>491</v>
      </c>
      <c r="P1574" s="40">
        <v>2009</v>
      </c>
      <c r="Q1574" s="40">
        <v>2010</v>
      </c>
      <c r="R1574" s="62">
        <v>200</v>
      </c>
      <c r="S1574" s="40">
        <v>5</v>
      </c>
      <c r="T1574" s="63">
        <v>0</v>
      </c>
      <c r="U1574" s="48">
        <f t="shared" si="62"/>
        <v>0</v>
      </c>
      <c r="V1574" s="50">
        <f t="shared" si="63"/>
        <v>3</v>
      </c>
      <c r="W1574" s="63">
        <v>674</v>
      </c>
      <c r="X1574" s="63">
        <v>758</v>
      </c>
      <c r="Y1574" s="36">
        <v>0</v>
      </c>
      <c r="Z1574" s="32" t="s">
        <v>95</v>
      </c>
      <c r="AA1574" s="60"/>
      <c r="AB1574" s="48"/>
      <c r="AC1574" s="48"/>
      <c r="AD1574" s="48"/>
      <c r="AE1574" s="48"/>
      <c r="AF1574" s="48"/>
    </row>
    <row r="1575" spans="1:32" s="36" customFormat="1" ht="14.4" x14ac:dyDescent="0.3">
      <c r="A1575" s="32" t="s">
        <v>95</v>
      </c>
      <c r="B1575" s="32" t="s">
        <v>95</v>
      </c>
      <c r="C1575" s="32" t="s">
        <v>95</v>
      </c>
      <c r="D1575" s="32" t="s">
        <v>95</v>
      </c>
      <c r="E1575" s="32" t="s">
        <v>95</v>
      </c>
      <c r="F1575" s="32" t="s">
        <v>95</v>
      </c>
      <c r="G1575" s="32" t="s">
        <v>95</v>
      </c>
      <c r="H1575" s="32" t="s">
        <v>95</v>
      </c>
      <c r="I1575" s="32" t="s">
        <v>95</v>
      </c>
      <c r="J1575" s="32" t="s">
        <v>95</v>
      </c>
      <c r="K1575" s="32" t="s">
        <v>95</v>
      </c>
      <c r="L1575" s="32" t="s">
        <v>95</v>
      </c>
      <c r="M1575" s="36">
        <v>330</v>
      </c>
      <c r="N1575" s="36">
        <v>1</v>
      </c>
      <c r="O1575" s="36" t="s">
        <v>551</v>
      </c>
      <c r="P1575" s="40">
        <v>2009</v>
      </c>
      <c r="Q1575" s="40">
        <v>2010</v>
      </c>
      <c r="R1575" s="62">
        <v>1000</v>
      </c>
      <c r="S1575" s="40">
        <v>10</v>
      </c>
      <c r="T1575" s="63">
        <v>1</v>
      </c>
      <c r="U1575" s="48">
        <f t="shared" si="62"/>
        <v>0</v>
      </c>
      <c r="V1575" s="50">
        <f t="shared" si="63"/>
        <v>10</v>
      </c>
      <c r="W1575" s="63">
        <v>226</v>
      </c>
      <c r="X1575" s="63">
        <v>220</v>
      </c>
      <c r="Y1575" s="36">
        <v>0</v>
      </c>
      <c r="Z1575" s="32" t="s">
        <v>95</v>
      </c>
      <c r="AA1575" s="60"/>
      <c r="AB1575" s="48"/>
      <c r="AC1575" s="48"/>
      <c r="AD1575" s="48"/>
      <c r="AE1575" s="48"/>
      <c r="AF1575" s="48"/>
    </row>
    <row r="1576" spans="1:32" s="36" customFormat="1" ht="14.4" x14ac:dyDescent="0.3">
      <c r="A1576" s="32" t="s">
        <v>95</v>
      </c>
      <c r="B1576" s="32" t="s">
        <v>95</v>
      </c>
      <c r="C1576" s="32" t="s">
        <v>95</v>
      </c>
      <c r="D1576" s="32" t="s">
        <v>95</v>
      </c>
      <c r="E1576" s="32" t="s">
        <v>95</v>
      </c>
      <c r="F1576" s="32" t="s">
        <v>95</v>
      </c>
      <c r="G1576" s="32" t="s">
        <v>95</v>
      </c>
      <c r="H1576" s="32" t="s">
        <v>95</v>
      </c>
      <c r="I1576" s="32" t="s">
        <v>95</v>
      </c>
      <c r="J1576" s="32" t="s">
        <v>95</v>
      </c>
      <c r="K1576" s="32" t="s">
        <v>95</v>
      </c>
      <c r="L1576" s="32" t="s">
        <v>95</v>
      </c>
      <c r="M1576" s="36">
        <v>332</v>
      </c>
      <c r="N1576" s="36">
        <v>1</v>
      </c>
      <c r="O1576" s="36" t="s">
        <v>502</v>
      </c>
      <c r="P1576" s="40">
        <v>2009</v>
      </c>
      <c r="Q1576" s="40">
        <v>2010</v>
      </c>
      <c r="R1576" s="62">
        <v>126.21</v>
      </c>
      <c r="S1576" s="33">
        <v>8</v>
      </c>
      <c r="T1576" s="63">
        <v>1</v>
      </c>
      <c r="U1576" s="48">
        <f t="shared" si="62"/>
        <v>0</v>
      </c>
      <c r="V1576" s="50">
        <f t="shared" si="63"/>
        <v>2</v>
      </c>
      <c r="W1576" s="63">
        <v>663</v>
      </c>
      <c r="X1576" s="63">
        <v>174</v>
      </c>
      <c r="Y1576" s="36">
        <v>0</v>
      </c>
      <c r="Z1576" s="32" t="s">
        <v>95</v>
      </c>
      <c r="AA1576" s="60"/>
      <c r="AB1576" s="48"/>
      <c r="AC1576" s="48"/>
      <c r="AD1576" s="48"/>
      <c r="AE1576" s="48"/>
      <c r="AF1576" s="48"/>
    </row>
    <row r="1577" spans="1:32" s="36" customFormat="1" ht="14.4" x14ac:dyDescent="0.3">
      <c r="A1577" s="32" t="s">
        <v>95</v>
      </c>
      <c r="B1577" s="32" t="s">
        <v>95</v>
      </c>
      <c r="C1577" s="32" t="s">
        <v>95</v>
      </c>
      <c r="D1577" s="32" t="s">
        <v>95</v>
      </c>
      <c r="E1577" s="32" t="s">
        <v>95</v>
      </c>
      <c r="F1577" s="32" t="s">
        <v>95</v>
      </c>
      <c r="G1577" s="32" t="s">
        <v>95</v>
      </c>
      <c r="H1577" s="32" t="s">
        <v>95</v>
      </c>
      <c r="I1577" s="32" t="s">
        <v>95</v>
      </c>
      <c r="J1577" s="32" t="s">
        <v>95</v>
      </c>
      <c r="K1577" s="32" t="s">
        <v>95</v>
      </c>
      <c r="L1577" s="32" t="s">
        <v>95</v>
      </c>
      <c r="M1577" s="36">
        <v>333</v>
      </c>
      <c r="N1577" s="36">
        <v>1</v>
      </c>
      <c r="O1577" s="36" t="s">
        <v>278</v>
      </c>
      <c r="P1577" s="40">
        <v>2009</v>
      </c>
      <c r="Q1577" s="40">
        <v>2010</v>
      </c>
      <c r="R1577" s="62">
        <v>900</v>
      </c>
      <c r="S1577" s="40">
        <v>5</v>
      </c>
      <c r="T1577" s="63">
        <v>0</v>
      </c>
      <c r="U1577" s="48">
        <f t="shared" si="62"/>
        <v>0</v>
      </c>
      <c r="V1577" s="50">
        <f t="shared" si="63"/>
        <v>10</v>
      </c>
      <c r="W1577" s="63">
        <v>348</v>
      </c>
      <c r="X1577" s="63">
        <v>468</v>
      </c>
      <c r="Y1577" s="36">
        <v>0</v>
      </c>
      <c r="Z1577" s="32" t="s">
        <v>95</v>
      </c>
      <c r="AA1577" s="60"/>
      <c r="AB1577" s="48"/>
      <c r="AC1577" s="48"/>
      <c r="AD1577" s="48"/>
      <c r="AE1577" s="48"/>
      <c r="AF1577" s="48"/>
    </row>
    <row r="1578" spans="1:32" s="36" customFormat="1" ht="14.4" x14ac:dyDescent="0.3">
      <c r="A1578" s="32" t="s">
        <v>95</v>
      </c>
      <c r="B1578" s="32" t="s">
        <v>95</v>
      </c>
      <c r="C1578" s="32" t="s">
        <v>95</v>
      </c>
      <c r="D1578" s="32" t="s">
        <v>95</v>
      </c>
      <c r="E1578" s="32" t="s">
        <v>95</v>
      </c>
      <c r="F1578" s="32" t="s">
        <v>95</v>
      </c>
      <c r="G1578" s="32" t="s">
        <v>95</v>
      </c>
      <c r="H1578" s="32" t="s">
        <v>95</v>
      </c>
      <c r="I1578" s="32" t="s">
        <v>95</v>
      </c>
      <c r="J1578" s="32" t="s">
        <v>95</v>
      </c>
      <c r="K1578" s="32" t="s">
        <v>95</v>
      </c>
      <c r="L1578" s="32" t="s">
        <v>95</v>
      </c>
      <c r="M1578" s="36">
        <v>361</v>
      </c>
      <c r="N1578" s="36">
        <v>1</v>
      </c>
      <c r="O1578" s="36" t="s">
        <v>612</v>
      </c>
      <c r="P1578" s="40">
        <v>2009</v>
      </c>
      <c r="Q1578" s="40">
        <v>2010</v>
      </c>
      <c r="R1578" s="62">
        <v>0</v>
      </c>
      <c r="S1578" s="40">
        <v>10</v>
      </c>
      <c r="T1578" s="63">
        <v>1</v>
      </c>
      <c r="U1578" s="48">
        <f t="shared" si="62"/>
        <v>0</v>
      </c>
      <c r="V1578" s="50">
        <f t="shared" si="63"/>
        <v>1</v>
      </c>
      <c r="W1578" s="63">
        <v>1096</v>
      </c>
      <c r="X1578" s="63">
        <v>410</v>
      </c>
      <c r="Y1578" s="36">
        <v>0</v>
      </c>
      <c r="Z1578" s="32" t="s">
        <v>95</v>
      </c>
      <c r="AA1578" s="60"/>
      <c r="AB1578" s="48"/>
      <c r="AC1578" s="48"/>
      <c r="AD1578" s="48"/>
      <c r="AE1578" s="48"/>
      <c r="AF1578" s="48"/>
    </row>
    <row r="1579" spans="1:32" s="36" customFormat="1" ht="14.4" x14ac:dyDescent="0.3">
      <c r="A1579" s="32" t="s">
        <v>95</v>
      </c>
      <c r="B1579" s="32" t="s">
        <v>95</v>
      </c>
      <c r="C1579" s="32" t="s">
        <v>95</v>
      </c>
      <c r="D1579" s="32" t="s">
        <v>95</v>
      </c>
      <c r="E1579" s="32" t="s">
        <v>95</v>
      </c>
      <c r="F1579" s="32" t="s">
        <v>95</v>
      </c>
      <c r="G1579" s="32" t="s">
        <v>95</v>
      </c>
      <c r="H1579" s="32" t="s">
        <v>95</v>
      </c>
      <c r="I1579" s="32" t="s">
        <v>95</v>
      </c>
      <c r="J1579" s="32" t="s">
        <v>95</v>
      </c>
      <c r="K1579" s="32" t="s">
        <v>95</v>
      </c>
      <c r="L1579" s="32" t="s">
        <v>95</v>
      </c>
      <c r="M1579" s="36">
        <v>361</v>
      </c>
      <c r="N1579" s="36">
        <v>1</v>
      </c>
      <c r="O1579" s="36" t="s">
        <v>612</v>
      </c>
      <c r="P1579" s="40">
        <v>2009</v>
      </c>
      <c r="Q1579" s="40">
        <v>2010</v>
      </c>
      <c r="R1579" s="62">
        <v>70</v>
      </c>
      <c r="S1579" s="40">
        <v>10</v>
      </c>
      <c r="T1579" s="63">
        <v>1</v>
      </c>
      <c r="U1579" s="48">
        <f t="shared" si="62"/>
        <v>0</v>
      </c>
      <c r="V1579" s="50">
        <f t="shared" si="63"/>
        <v>1</v>
      </c>
      <c r="W1579" s="63">
        <v>1002</v>
      </c>
      <c r="X1579" s="63">
        <v>510</v>
      </c>
      <c r="Y1579" s="36">
        <v>0</v>
      </c>
      <c r="Z1579" s="32" t="s">
        <v>95</v>
      </c>
      <c r="AA1579" s="60"/>
      <c r="AB1579" s="48"/>
      <c r="AC1579" s="48"/>
      <c r="AD1579" s="48"/>
      <c r="AE1579" s="48"/>
      <c r="AF1579" s="48"/>
    </row>
    <row r="1580" spans="1:32" s="36" customFormat="1" ht="14.4" x14ac:dyDescent="0.3">
      <c r="A1580" s="32" t="s">
        <v>95</v>
      </c>
      <c r="B1580" s="32" t="s">
        <v>95</v>
      </c>
      <c r="C1580" s="32" t="s">
        <v>95</v>
      </c>
      <c r="D1580" s="32" t="s">
        <v>95</v>
      </c>
      <c r="E1580" s="32" t="s">
        <v>95</v>
      </c>
      <c r="F1580" s="32" t="s">
        <v>95</v>
      </c>
      <c r="G1580" s="32" t="s">
        <v>95</v>
      </c>
      <c r="H1580" s="32" t="s">
        <v>95</v>
      </c>
      <c r="I1580" s="32" t="s">
        <v>95</v>
      </c>
      <c r="J1580" s="32" t="s">
        <v>95</v>
      </c>
      <c r="K1580" s="32" t="s">
        <v>95</v>
      </c>
      <c r="L1580" s="32" t="s">
        <v>95</v>
      </c>
      <c r="M1580" s="36">
        <v>392</v>
      </c>
      <c r="N1580" s="36">
        <v>1</v>
      </c>
      <c r="O1580" s="36" t="s">
        <v>670</v>
      </c>
      <c r="P1580" s="40">
        <v>2009</v>
      </c>
      <c r="Q1580" s="40">
        <v>2010</v>
      </c>
      <c r="R1580" s="62">
        <v>398.97</v>
      </c>
      <c r="S1580" s="40">
        <v>10</v>
      </c>
      <c r="T1580" s="63">
        <v>0</v>
      </c>
      <c r="U1580" s="48">
        <f t="shared" si="62"/>
        <v>0</v>
      </c>
      <c r="V1580" s="50">
        <f t="shared" si="63"/>
        <v>4</v>
      </c>
      <c r="W1580" s="63">
        <v>360</v>
      </c>
      <c r="X1580" s="63">
        <v>448</v>
      </c>
      <c r="Y1580" s="36">
        <v>0</v>
      </c>
      <c r="Z1580" s="32" t="s">
        <v>95</v>
      </c>
      <c r="AA1580" s="60"/>
      <c r="AB1580" s="48"/>
      <c r="AC1580" s="48"/>
      <c r="AD1580" s="48"/>
      <c r="AE1580" s="48"/>
      <c r="AF1580" s="48"/>
    </row>
    <row r="1581" spans="1:32" s="36" customFormat="1" ht="14.4" x14ac:dyDescent="0.3">
      <c r="A1581" s="32" t="s">
        <v>95</v>
      </c>
      <c r="B1581" s="32" t="s">
        <v>95</v>
      </c>
      <c r="C1581" s="32" t="s">
        <v>95</v>
      </c>
      <c r="D1581" s="32" t="s">
        <v>95</v>
      </c>
      <c r="E1581" s="32" t="s">
        <v>95</v>
      </c>
      <c r="F1581" s="32" t="s">
        <v>95</v>
      </c>
      <c r="G1581" s="32" t="s">
        <v>95</v>
      </c>
      <c r="H1581" s="32" t="s">
        <v>95</v>
      </c>
      <c r="I1581" s="32" t="s">
        <v>95</v>
      </c>
      <c r="J1581" s="32" t="s">
        <v>95</v>
      </c>
      <c r="K1581" s="32" t="s">
        <v>95</v>
      </c>
      <c r="L1581" s="32" t="s">
        <v>95</v>
      </c>
      <c r="M1581" s="36">
        <v>402</v>
      </c>
      <c r="N1581" s="36">
        <v>1</v>
      </c>
      <c r="O1581" s="36" t="s">
        <v>282</v>
      </c>
      <c r="P1581" s="40">
        <v>2009</v>
      </c>
      <c r="Q1581" s="40">
        <v>2010</v>
      </c>
      <c r="R1581" s="62">
        <v>549.94000000000005</v>
      </c>
      <c r="S1581" s="40">
        <v>7</v>
      </c>
      <c r="T1581" s="63">
        <v>1</v>
      </c>
      <c r="U1581" s="48">
        <f t="shared" si="62"/>
        <v>0</v>
      </c>
      <c r="V1581" s="50">
        <f t="shared" si="63"/>
        <v>6</v>
      </c>
      <c r="W1581" s="63">
        <v>276</v>
      </c>
      <c r="X1581" s="63">
        <v>113</v>
      </c>
      <c r="Y1581" s="36">
        <v>0</v>
      </c>
      <c r="Z1581" s="32" t="s">
        <v>95</v>
      </c>
      <c r="AA1581" s="60"/>
      <c r="AB1581" s="48"/>
      <c r="AC1581" s="48"/>
      <c r="AD1581" s="48"/>
      <c r="AE1581" s="48"/>
      <c r="AF1581" s="48"/>
    </row>
    <row r="1582" spans="1:32" s="36" customFormat="1" ht="14.4" x14ac:dyDescent="0.3">
      <c r="A1582" s="32" t="s">
        <v>95</v>
      </c>
      <c r="B1582" s="32" t="s">
        <v>95</v>
      </c>
      <c r="C1582" s="32" t="s">
        <v>95</v>
      </c>
      <c r="D1582" s="32" t="s">
        <v>95</v>
      </c>
      <c r="E1582" s="32" t="s">
        <v>95</v>
      </c>
      <c r="F1582" s="32" t="s">
        <v>95</v>
      </c>
      <c r="G1582" s="32" t="s">
        <v>95</v>
      </c>
      <c r="H1582" s="32" t="s">
        <v>95</v>
      </c>
      <c r="I1582" s="32" t="s">
        <v>95</v>
      </c>
      <c r="J1582" s="32" t="s">
        <v>95</v>
      </c>
      <c r="K1582" s="32" t="s">
        <v>95</v>
      </c>
      <c r="L1582" s="32" t="s">
        <v>95</v>
      </c>
      <c r="M1582" s="36">
        <v>463</v>
      </c>
      <c r="N1582" s="36">
        <v>1</v>
      </c>
      <c r="O1582" s="36" t="s">
        <v>382</v>
      </c>
      <c r="P1582" s="40">
        <v>2009</v>
      </c>
      <c r="Q1582" s="33">
        <v>2010</v>
      </c>
      <c r="R1582" s="62">
        <v>250</v>
      </c>
      <c r="S1582" s="33">
        <v>7</v>
      </c>
      <c r="T1582" s="63">
        <v>1</v>
      </c>
      <c r="U1582" s="48">
        <f t="shared" si="62"/>
        <v>0</v>
      </c>
      <c r="V1582" s="50">
        <f t="shared" si="63"/>
        <v>3</v>
      </c>
      <c r="W1582" s="63">
        <v>528</v>
      </c>
      <c r="X1582" s="63">
        <v>252</v>
      </c>
      <c r="Y1582" s="36">
        <v>0</v>
      </c>
      <c r="Z1582" s="32" t="s">
        <v>95</v>
      </c>
      <c r="AA1582" s="60"/>
      <c r="AB1582" s="48"/>
      <c r="AC1582" s="48"/>
      <c r="AD1582" s="48"/>
      <c r="AE1582" s="48"/>
      <c r="AF1582" s="48"/>
    </row>
    <row r="1583" spans="1:32" s="36" customFormat="1" ht="14.4" x14ac:dyDescent="0.3">
      <c r="A1583" s="32" t="s">
        <v>95</v>
      </c>
      <c r="B1583" s="32" t="s">
        <v>95</v>
      </c>
      <c r="C1583" s="32" t="s">
        <v>95</v>
      </c>
      <c r="D1583" s="32" t="s">
        <v>95</v>
      </c>
      <c r="E1583" s="32" t="s">
        <v>95</v>
      </c>
      <c r="F1583" s="32" t="s">
        <v>95</v>
      </c>
      <c r="G1583" s="32" t="s">
        <v>95</v>
      </c>
      <c r="H1583" s="32" t="s">
        <v>95</v>
      </c>
      <c r="I1583" s="32" t="s">
        <v>95</v>
      </c>
      <c r="J1583" s="32" t="s">
        <v>95</v>
      </c>
      <c r="K1583" s="32" t="s">
        <v>95</v>
      </c>
      <c r="L1583" s="32" t="s">
        <v>95</v>
      </c>
      <c r="M1583" s="36">
        <v>465</v>
      </c>
      <c r="N1583" s="36">
        <v>1</v>
      </c>
      <c r="O1583" s="36" t="s">
        <v>455</v>
      </c>
      <c r="P1583" s="40">
        <v>2009</v>
      </c>
      <c r="Q1583" s="40">
        <v>2010</v>
      </c>
      <c r="R1583" s="62">
        <v>298.49</v>
      </c>
      <c r="S1583" s="40">
        <v>7</v>
      </c>
      <c r="T1583" s="63">
        <v>1</v>
      </c>
      <c r="U1583" s="48">
        <f t="shared" si="62"/>
        <v>0</v>
      </c>
      <c r="V1583" s="50">
        <f t="shared" si="63"/>
        <v>3</v>
      </c>
      <c r="W1583" s="63">
        <v>2028</v>
      </c>
      <c r="X1583" s="63">
        <v>1174</v>
      </c>
      <c r="Y1583" s="36">
        <v>0</v>
      </c>
      <c r="Z1583" s="32" t="s">
        <v>95</v>
      </c>
      <c r="AA1583" s="60"/>
      <c r="AB1583" s="48"/>
      <c r="AC1583" s="48"/>
      <c r="AD1583" s="48"/>
      <c r="AE1583" s="48"/>
      <c r="AF1583" s="48"/>
    </row>
    <row r="1584" spans="1:32" s="36" customFormat="1" ht="14.4" x14ac:dyDescent="0.3">
      <c r="A1584" s="32" t="s">
        <v>95</v>
      </c>
      <c r="B1584" s="32" t="s">
        <v>95</v>
      </c>
      <c r="C1584" s="32" t="s">
        <v>95</v>
      </c>
      <c r="D1584" s="32" t="s">
        <v>95</v>
      </c>
      <c r="E1584" s="32" t="s">
        <v>95</v>
      </c>
      <c r="F1584" s="32" t="s">
        <v>95</v>
      </c>
      <c r="G1584" s="32" t="s">
        <v>95</v>
      </c>
      <c r="H1584" s="32" t="s">
        <v>95</v>
      </c>
      <c r="I1584" s="32" t="s">
        <v>95</v>
      </c>
      <c r="J1584" s="32" t="s">
        <v>95</v>
      </c>
      <c r="K1584" s="32" t="s">
        <v>95</v>
      </c>
      <c r="L1584" s="32" t="s">
        <v>95</v>
      </c>
      <c r="M1584" s="36">
        <v>492</v>
      </c>
      <c r="N1584" s="36">
        <v>1</v>
      </c>
      <c r="O1584" s="36" t="s">
        <v>385</v>
      </c>
      <c r="P1584" s="40">
        <v>2009</v>
      </c>
      <c r="Q1584" s="33">
        <v>2010</v>
      </c>
      <c r="R1584" s="62">
        <v>226.79</v>
      </c>
      <c r="S1584" s="33">
        <v>10</v>
      </c>
      <c r="T1584" s="63">
        <v>0</v>
      </c>
      <c r="U1584" s="48">
        <f t="shared" si="62"/>
        <v>0</v>
      </c>
      <c r="V1584" s="50">
        <f t="shared" si="63"/>
        <v>3</v>
      </c>
      <c r="W1584" s="63">
        <v>2077</v>
      </c>
      <c r="X1584" s="63">
        <v>2193</v>
      </c>
      <c r="Y1584" s="36">
        <v>0</v>
      </c>
      <c r="Z1584" s="32" t="s">
        <v>95</v>
      </c>
      <c r="AA1584" s="60"/>
      <c r="AB1584" s="48"/>
      <c r="AC1584" s="48"/>
      <c r="AD1584" s="48"/>
      <c r="AE1584" s="48"/>
      <c r="AF1584" s="48"/>
    </row>
    <row r="1585" spans="1:32" s="36" customFormat="1" ht="14.4" x14ac:dyDescent="0.3">
      <c r="A1585" s="32" t="s">
        <v>95</v>
      </c>
      <c r="B1585" s="32" t="s">
        <v>95</v>
      </c>
      <c r="C1585" s="32" t="s">
        <v>95</v>
      </c>
      <c r="D1585" s="32" t="s">
        <v>95</v>
      </c>
      <c r="E1585" s="32" t="s">
        <v>95</v>
      </c>
      <c r="F1585" s="32" t="s">
        <v>95</v>
      </c>
      <c r="G1585" s="32" t="s">
        <v>95</v>
      </c>
      <c r="H1585" s="32" t="s">
        <v>95</v>
      </c>
      <c r="I1585" s="32" t="s">
        <v>95</v>
      </c>
      <c r="J1585" s="32" t="s">
        <v>95</v>
      </c>
      <c r="K1585" s="32" t="s">
        <v>95</v>
      </c>
      <c r="L1585" s="32" t="s">
        <v>95</v>
      </c>
      <c r="M1585" s="36">
        <v>511</v>
      </c>
      <c r="N1585" s="36">
        <v>1</v>
      </c>
      <c r="O1585" s="36" t="s">
        <v>560</v>
      </c>
      <c r="P1585" s="40">
        <v>2009</v>
      </c>
      <c r="Q1585" s="40">
        <v>2010</v>
      </c>
      <c r="R1585" s="62">
        <v>799.08</v>
      </c>
      <c r="S1585" s="40">
        <v>10</v>
      </c>
      <c r="T1585" s="63">
        <v>1</v>
      </c>
      <c r="U1585" s="48">
        <f t="shared" si="62"/>
        <v>0</v>
      </c>
      <c r="V1585" s="50">
        <f t="shared" si="63"/>
        <v>8</v>
      </c>
      <c r="W1585" s="63">
        <v>308</v>
      </c>
      <c r="X1585" s="63">
        <v>249</v>
      </c>
      <c r="Y1585" s="36">
        <v>0</v>
      </c>
      <c r="Z1585" s="32" t="s">
        <v>95</v>
      </c>
      <c r="AA1585" s="60"/>
      <c r="AB1585" s="48"/>
      <c r="AC1585" s="48"/>
      <c r="AD1585" s="48"/>
      <c r="AE1585" s="48"/>
      <c r="AF1585" s="48"/>
    </row>
    <row r="1586" spans="1:32" s="36" customFormat="1" ht="14.4" x14ac:dyDescent="0.3">
      <c r="A1586" s="32" t="s">
        <v>95</v>
      </c>
      <c r="B1586" s="32" t="s">
        <v>95</v>
      </c>
      <c r="C1586" s="32" t="s">
        <v>95</v>
      </c>
      <c r="D1586" s="32" t="s">
        <v>95</v>
      </c>
      <c r="E1586" s="32" t="s">
        <v>95</v>
      </c>
      <c r="F1586" s="32" t="s">
        <v>95</v>
      </c>
      <c r="G1586" s="32" t="s">
        <v>95</v>
      </c>
      <c r="H1586" s="32" t="s">
        <v>95</v>
      </c>
      <c r="I1586" s="32" t="s">
        <v>95</v>
      </c>
      <c r="J1586" s="32" t="s">
        <v>95</v>
      </c>
      <c r="K1586" s="32" t="s">
        <v>95</v>
      </c>
      <c r="L1586" s="32" t="s">
        <v>95</v>
      </c>
      <c r="M1586" s="36">
        <v>531</v>
      </c>
      <c r="N1586" s="36">
        <v>1</v>
      </c>
      <c r="O1586" s="36" t="s">
        <v>387</v>
      </c>
      <c r="P1586" s="40">
        <v>2009</v>
      </c>
      <c r="Q1586" s="40">
        <v>2010</v>
      </c>
      <c r="R1586" s="62">
        <v>378.3</v>
      </c>
      <c r="S1586" s="40">
        <v>5</v>
      </c>
      <c r="T1586" s="63">
        <v>0</v>
      </c>
      <c r="U1586" s="48">
        <f t="shared" si="62"/>
        <v>0</v>
      </c>
      <c r="V1586" s="50">
        <f t="shared" si="63"/>
        <v>4</v>
      </c>
      <c r="W1586" s="63">
        <v>837</v>
      </c>
      <c r="X1586" s="63">
        <v>1200</v>
      </c>
      <c r="Y1586" s="36">
        <v>0</v>
      </c>
      <c r="Z1586" s="32" t="s">
        <v>95</v>
      </c>
      <c r="AA1586" s="60"/>
      <c r="AB1586" s="48"/>
      <c r="AC1586" s="48"/>
      <c r="AD1586" s="48"/>
      <c r="AE1586" s="48"/>
      <c r="AF1586" s="48"/>
    </row>
    <row r="1587" spans="1:32" s="36" customFormat="1" ht="14.4" x14ac:dyDescent="0.3">
      <c r="A1587" s="32" t="s">
        <v>95</v>
      </c>
      <c r="B1587" s="32" t="s">
        <v>95</v>
      </c>
      <c r="C1587" s="32" t="s">
        <v>95</v>
      </c>
      <c r="D1587" s="32" t="s">
        <v>95</v>
      </c>
      <c r="E1587" s="32" t="s">
        <v>95</v>
      </c>
      <c r="F1587" s="32" t="s">
        <v>95</v>
      </c>
      <c r="G1587" s="32" t="s">
        <v>95</v>
      </c>
      <c r="H1587" s="32" t="s">
        <v>95</v>
      </c>
      <c r="I1587" s="32" t="s">
        <v>95</v>
      </c>
      <c r="J1587" s="32" t="s">
        <v>95</v>
      </c>
      <c r="K1587" s="32" t="s">
        <v>95</v>
      </c>
      <c r="L1587" s="32" t="s">
        <v>95</v>
      </c>
      <c r="M1587" s="36">
        <v>548</v>
      </c>
      <c r="N1587" s="36">
        <v>1</v>
      </c>
      <c r="O1587" s="36" t="s">
        <v>666</v>
      </c>
      <c r="P1587" s="40">
        <v>2009</v>
      </c>
      <c r="Q1587" s="40">
        <v>2010</v>
      </c>
      <c r="R1587" s="62">
        <v>900</v>
      </c>
      <c r="S1587" s="40">
        <v>5</v>
      </c>
      <c r="T1587" s="63">
        <v>0</v>
      </c>
      <c r="U1587" s="48">
        <f t="shared" si="62"/>
        <v>0</v>
      </c>
      <c r="V1587" s="50">
        <f t="shared" si="63"/>
        <v>10</v>
      </c>
      <c r="W1587" s="63">
        <v>1111</v>
      </c>
      <c r="X1587" s="63">
        <v>1435</v>
      </c>
      <c r="Y1587" s="36">
        <v>0</v>
      </c>
      <c r="Z1587" s="32" t="s">
        <v>95</v>
      </c>
      <c r="AA1587" s="60"/>
      <c r="AB1587" s="48"/>
      <c r="AC1587" s="48"/>
      <c r="AD1587" s="48"/>
      <c r="AE1587" s="48"/>
      <c r="AF1587" s="48"/>
    </row>
    <row r="1588" spans="1:32" s="36" customFormat="1" ht="14.4" x14ac:dyDescent="0.3">
      <c r="A1588" s="32" t="s">
        <v>95</v>
      </c>
      <c r="B1588" s="32" t="s">
        <v>95</v>
      </c>
      <c r="C1588" s="32" t="s">
        <v>95</v>
      </c>
      <c r="D1588" s="32" t="s">
        <v>95</v>
      </c>
      <c r="E1588" s="32" t="s">
        <v>95</v>
      </c>
      <c r="F1588" s="32" t="s">
        <v>95</v>
      </c>
      <c r="G1588" s="32" t="s">
        <v>95</v>
      </c>
      <c r="H1588" s="32" t="s">
        <v>95</v>
      </c>
      <c r="I1588" s="32" t="s">
        <v>95</v>
      </c>
      <c r="J1588" s="32" t="s">
        <v>95</v>
      </c>
      <c r="K1588" s="32" t="s">
        <v>95</v>
      </c>
      <c r="L1588" s="32" t="s">
        <v>95</v>
      </c>
      <c r="M1588" s="36">
        <v>548</v>
      </c>
      <c r="N1588" s="36">
        <v>1</v>
      </c>
      <c r="O1588" s="36" t="s">
        <v>666</v>
      </c>
      <c r="P1588" s="40">
        <v>2009</v>
      </c>
      <c r="Q1588" s="40">
        <v>2010</v>
      </c>
      <c r="R1588" s="62">
        <v>200</v>
      </c>
      <c r="S1588" s="40">
        <v>5</v>
      </c>
      <c r="T1588" s="63">
        <v>0</v>
      </c>
      <c r="U1588" s="48">
        <f t="shared" si="62"/>
        <v>0</v>
      </c>
      <c r="V1588" s="50">
        <f t="shared" si="63"/>
        <v>3</v>
      </c>
      <c r="W1588" s="63">
        <v>1004</v>
      </c>
      <c r="X1588" s="63">
        <v>1515</v>
      </c>
      <c r="Y1588" s="36">
        <v>0</v>
      </c>
      <c r="Z1588" s="32" t="s">
        <v>95</v>
      </c>
      <c r="AA1588" s="60"/>
      <c r="AB1588" s="48"/>
      <c r="AC1588" s="48"/>
      <c r="AD1588" s="48"/>
      <c r="AE1588" s="48"/>
      <c r="AF1588" s="48"/>
    </row>
    <row r="1589" spans="1:32" s="36" customFormat="1" ht="14.4" x14ac:dyDescent="0.3">
      <c r="A1589" s="32" t="s">
        <v>95</v>
      </c>
      <c r="B1589" s="32" t="s">
        <v>95</v>
      </c>
      <c r="C1589" s="32" t="s">
        <v>95</v>
      </c>
      <c r="D1589" s="32" t="s">
        <v>95</v>
      </c>
      <c r="E1589" s="32" t="s">
        <v>95</v>
      </c>
      <c r="F1589" s="32" t="s">
        <v>95</v>
      </c>
      <c r="G1589" s="32" t="s">
        <v>95</v>
      </c>
      <c r="H1589" s="32" t="s">
        <v>95</v>
      </c>
      <c r="I1589" s="32" t="s">
        <v>95</v>
      </c>
      <c r="J1589" s="32" t="s">
        <v>95</v>
      </c>
      <c r="K1589" s="32" t="s">
        <v>95</v>
      </c>
      <c r="L1589" s="32" t="s">
        <v>95</v>
      </c>
      <c r="M1589" s="36">
        <v>549</v>
      </c>
      <c r="N1589" s="36">
        <v>1</v>
      </c>
      <c r="O1589" s="36" t="s">
        <v>524</v>
      </c>
      <c r="P1589" s="40">
        <v>2009</v>
      </c>
      <c r="Q1589" s="40">
        <v>2010</v>
      </c>
      <c r="R1589" s="62">
        <v>395</v>
      </c>
      <c r="S1589" s="40">
        <v>3</v>
      </c>
      <c r="T1589" s="63">
        <v>0</v>
      </c>
      <c r="U1589" s="48">
        <f t="shared" si="62"/>
        <v>0</v>
      </c>
      <c r="V1589" s="50">
        <f t="shared" si="63"/>
        <v>4</v>
      </c>
      <c r="W1589" s="63">
        <v>1622</v>
      </c>
      <c r="X1589" s="63">
        <v>1746</v>
      </c>
      <c r="Y1589" s="36">
        <v>0</v>
      </c>
      <c r="Z1589" s="32" t="s">
        <v>95</v>
      </c>
      <c r="AA1589" s="60"/>
      <c r="AB1589" s="48"/>
      <c r="AC1589" s="48"/>
      <c r="AD1589" s="48"/>
      <c r="AE1589" s="48"/>
      <c r="AF1589" s="48"/>
    </row>
    <row r="1590" spans="1:32" s="36" customFormat="1" ht="14.4" x14ac:dyDescent="0.3">
      <c r="A1590" s="32" t="s">
        <v>95</v>
      </c>
      <c r="B1590" s="32" t="s">
        <v>95</v>
      </c>
      <c r="C1590" s="32" t="s">
        <v>95</v>
      </c>
      <c r="D1590" s="32" t="s">
        <v>95</v>
      </c>
      <c r="E1590" s="32" t="s">
        <v>95</v>
      </c>
      <c r="F1590" s="32" t="s">
        <v>95</v>
      </c>
      <c r="G1590" s="32" t="s">
        <v>95</v>
      </c>
      <c r="H1590" s="32" t="s">
        <v>95</v>
      </c>
      <c r="I1590" s="32" t="s">
        <v>95</v>
      </c>
      <c r="J1590" s="32" t="s">
        <v>95</v>
      </c>
      <c r="K1590" s="32" t="s">
        <v>95</v>
      </c>
      <c r="L1590" s="32" t="s">
        <v>95</v>
      </c>
      <c r="M1590" s="36">
        <v>581</v>
      </c>
      <c r="N1590" s="36">
        <v>1</v>
      </c>
      <c r="O1590" s="36" t="s">
        <v>525</v>
      </c>
      <c r="P1590" s="40">
        <v>2009</v>
      </c>
      <c r="Q1590" s="40">
        <v>2010</v>
      </c>
      <c r="R1590" s="62">
        <v>586.46</v>
      </c>
      <c r="S1590" s="40">
        <v>10</v>
      </c>
      <c r="T1590" s="63">
        <v>1</v>
      </c>
      <c r="U1590" s="48">
        <f t="shared" si="62"/>
        <v>0</v>
      </c>
      <c r="V1590" s="50">
        <f t="shared" si="63"/>
        <v>6</v>
      </c>
      <c r="W1590" s="63">
        <v>613</v>
      </c>
      <c r="X1590" s="63">
        <v>147</v>
      </c>
      <c r="Y1590" s="36">
        <v>0</v>
      </c>
      <c r="Z1590" s="32" t="s">
        <v>95</v>
      </c>
      <c r="AA1590" s="60"/>
      <c r="AB1590" s="48"/>
      <c r="AC1590" s="48"/>
      <c r="AD1590" s="48"/>
      <c r="AE1590" s="48"/>
      <c r="AF1590" s="48"/>
    </row>
    <row r="1591" spans="1:32" s="36" customFormat="1" ht="14.4" x14ac:dyDescent="0.3">
      <c r="A1591" s="32" t="s">
        <v>95</v>
      </c>
      <c r="B1591" s="32" t="s">
        <v>95</v>
      </c>
      <c r="C1591" s="32" t="s">
        <v>95</v>
      </c>
      <c r="D1591" s="32" t="s">
        <v>95</v>
      </c>
      <c r="E1591" s="32" t="s">
        <v>95</v>
      </c>
      <c r="F1591" s="32" t="s">
        <v>95</v>
      </c>
      <c r="G1591" s="32" t="s">
        <v>95</v>
      </c>
      <c r="H1591" s="32" t="s">
        <v>95</v>
      </c>
      <c r="I1591" s="32" t="s">
        <v>95</v>
      </c>
      <c r="J1591" s="32" t="s">
        <v>95</v>
      </c>
      <c r="K1591" s="32" t="s">
        <v>95</v>
      </c>
      <c r="L1591" s="32" t="s">
        <v>95</v>
      </c>
      <c r="M1591" s="36">
        <v>611</v>
      </c>
      <c r="N1591" s="36">
        <v>1</v>
      </c>
      <c r="O1591" s="36" t="s">
        <v>332</v>
      </c>
      <c r="P1591" s="40">
        <v>2009</v>
      </c>
      <c r="Q1591" s="40">
        <v>2010</v>
      </c>
      <c r="R1591" s="62">
        <v>415.46</v>
      </c>
      <c r="S1591" s="40">
        <v>10</v>
      </c>
      <c r="T1591" s="63">
        <v>1</v>
      </c>
      <c r="U1591" s="48">
        <f t="shared" si="62"/>
        <v>0</v>
      </c>
      <c r="V1591" s="50">
        <f t="shared" si="63"/>
        <v>5</v>
      </c>
      <c r="W1591" s="63">
        <v>70</v>
      </c>
      <c r="X1591" s="63">
        <v>7</v>
      </c>
      <c r="Y1591" s="36">
        <v>0</v>
      </c>
      <c r="Z1591" s="32" t="s">
        <v>95</v>
      </c>
      <c r="AA1591" s="60"/>
      <c r="AB1591" s="48"/>
      <c r="AC1591" s="48"/>
      <c r="AD1591" s="48"/>
      <c r="AE1591" s="48"/>
      <c r="AF1591" s="48"/>
    </row>
    <row r="1592" spans="1:32" s="36" customFormat="1" ht="14.4" x14ac:dyDescent="0.3">
      <c r="A1592" s="32" t="s">
        <v>95</v>
      </c>
      <c r="B1592" s="32" t="s">
        <v>95</v>
      </c>
      <c r="C1592" s="32" t="s">
        <v>95</v>
      </c>
      <c r="D1592" s="32" t="s">
        <v>95</v>
      </c>
      <c r="E1592" s="32" t="s">
        <v>95</v>
      </c>
      <c r="F1592" s="32" t="s">
        <v>95</v>
      </c>
      <c r="G1592" s="32" t="s">
        <v>95</v>
      </c>
      <c r="H1592" s="32" t="s">
        <v>95</v>
      </c>
      <c r="I1592" s="32" t="s">
        <v>95</v>
      </c>
      <c r="J1592" s="32" t="s">
        <v>95</v>
      </c>
      <c r="K1592" s="32" t="s">
        <v>95</v>
      </c>
      <c r="L1592" s="32" t="s">
        <v>95</v>
      </c>
      <c r="M1592" s="36">
        <v>682</v>
      </c>
      <c r="N1592" s="36">
        <v>1</v>
      </c>
      <c r="O1592" s="36" t="s">
        <v>336</v>
      </c>
      <c r="P1592" s="40">
        <v>2009</v>
      </c>
      <c r="Q1592" s="40">
        <v>2010</v>
      </c>
      <c r="R1592" s="62">
        <v>200</v>
      </c>
      <c r="S1592" s="40">
        <v>10</v>
      </c>
      <c r="T1592" s="63">
        <v>0</v>
      </c>
      <c r="U1592" s="48">
        <f t="shared" si="62"/>
        <v>0</v>
      </c>
      <c r="V1592" s="50">
        <f t="shared" si="63"/>
        <v>3</v>
      </c>
      <c r="W1592" s="63">
        <v>351</v>
      </c>
      <c r="X1592" s="63">
        <v>456</v>
      </c>
      <c r="Y1592" s="36">
        <v>0</v>
      </c>
      <c r="Z1592" s="32" t="s">
        <v>95</v>
      </c>
      <c r="AA1592" s="60"/>
      <c r="AB1592" s="48"/>
      <c r="AC1592" s="48"/>
      <c r="AD1592" s="48"/>
      <c r="AE1592" s="48"/>
      <c r="AF1592" s="48"/>
    </row>
    <row r="1593" spans="1:32" s="36" customFormat="1" ht="14.4" x14ac:dyDescent="0.3">
      <c r="A1593" s="32" t="s">
        <v>95</v>
      </c>
      <c r="B1593" s="32" t="s">
        <v>95</v>
      </c>
      <c r="C1593" s="32" t="s">
        <v>95</v>
      </c>
      <c r="D1593" s="32" t="s">
        <v>95</v>
      </c>
      <c r="E1593" s="32" t="s">
        <v>95</v>
      </c>
      <c r="F1593" s="32" t="s">
        <v>95</v>
      </c>
      <c r="G1593" s="32" t="s">
        <v>95</v>
      </c>
      <c r="H1593" s="32" t="s">
        <v>95</v>
      </c>
      <c r="I1593" s="32" t="s">
        <v>95</v>
      </c>
      <c r="J1593" s="32" t="s">
        <v>95</v>
      </c>
      <c r="K1593" s="32" t="s">
        <v>95</v>
      </c>
      <c r="L1593" s="32" t="s">
        <v>95</v>
      </c>
      <c r="M1593" s="36">
        <v>717</v>
      </c>
      <c r="N1593" s="36">
        <v>1</v>
      </c>
      <c r="O1593" s="36" t="s">
        <v>345</v>
      </c>
      <c r="P1593" s="40">
        <v>2009</v>
      </c>
      <c r="Q1593" s="40">
        <v>2010</v>
      </c>
      <c r="R1593" s="62">
        <v>375</v>
      </c>
      <c r="S1593" s="40">
        <v>10</v>
      </c>
      <c r="T1593" s="63">
        <v>1</v>
      </c>
      <c r="U1593" s="48">
        <f t="shared" si="62"/>
        <v>0</v>
      </c>
      <c r="V1593" s="50">
        <f t="shared" si="63"/>
        <v>4</v>
      </c>
      <c r="W1593" s="63">
        <v>1104</v>
      </c>
      <c r="X1593" s="63">
        <v>829</v>
      </c>
      <c r="Y1593" s="36">
        <v>0</v>
      </c>
      <c r="Z1593" s="36" t="s">
        <v>29</v>
      </c>
      <c r="AA1593" s="60"/>
      <c r="AB1593" s="48"/>
      <c r="AC1593" s="48"/>
      <c r="AD1593" s="48"/>
      <c r="AE1593" s="48"/>
      <c r="AF1593" s="48"/>
    </row>
    <row r="1594" spans="1:32" s="36" customFormat="1" ht="14.4" x14ac:dyDescent="0.3">
      <c r="A1594" s="32" t="s">
        <v>95</v>
      </c>
      <c r="B1594" s="32" t="s">
        <v>95</v>
      </c>
      <c r="C1594" s="32" t="s">
        <v>95</v>
      </c>
      <c r="D1594" s="32" t="s">
        <v>95</v>
      </c>
      <c r="E1594" s="32" t="s">
        <v>95</v>
      </c>
      <c r="F1594" s="32" t="s">
        <v>95</v>
      </c>
      <c r="G1594" s="32" t="s">
        <v>95</v>
      </c>
      <c r="H1594" s="32" t="s">
        <v>95</v>
      </c>
      <c r="I1594" s="32" t="s">
        <v>95</v>
      </c>
      <c r="J1594" s="32" t="s">
        <v>95</v>
      </c>
      <c r="K1594" s="32" t="s">
        <v>95</v>
      </c>
      <c r="L1594" s="32" t="s">
        <v>95</v>
      </c>
      <c r="M1594" s="36">
        <v>717</v>
      </c>
      <c r="N1594" s="36">
        <v>1</v>
      </c>
      <c r="O1594" s="36" t="s">
        <v>345</v>
      </c>
      <c r="P1594" s="40">
        <v>2009</v>
      </c>
      <c r="Q1594" s="40">
        <v>2010</v>
      </c>
      <c r="R1594" s="62">
        <v>175</v>
      </c>
      <c r="S1594" s="40">
        <v>10</v>
      </c>
      <c r="T1594" s="63">
        <v>1</v>
      </c>
      <c r="U1594" s="48">
        <f t="shared" si="62"/>
        <v>0</v>
      </c>
      <c r="V1594" s="50">
        <f t="shared" si="63"/>
        <v>2</v>
      </c>
      <c r="W1594" s="63">
        <v>996</v>
      </c>
      <c r="X1594" s="63">
        <v>935</v>
      </c>
      <c r="Y1594" s="36">
        <v>0</v>
      </c>
      <c r="Z1594" s="32" t="s">
        <v>95</v>
      </c>
      <c r="AA1594" s="60"/>
      <c r="AB1594" s="48"/>
      <c r="AC1594" s="48"/>
      <c r="AD1594" s="48"/>
      <c r="AE1594" s="48"/>
      <c r="AF1594" s="48"/>
    </row>
    <row r="1595" spans="1:32" s="36" customFormat="1" ht="14.4" x14ac:dyDescent="0.3">
      <c r="A1595" s="32" t="s">
        <v>95</v>
      </c>
      <c r="B1595" s="32" t="s">
        <v>95</v>
      </c>
      <c r="C1595" s="32" t="s">
        <v>95</v>
      </c>
      <c r="D1595" s="32" t="s">
        <v>95</v>
      </c>
      <c r="E1595" s="32" t="s">
        <v>95</v>
      </c>
      <c r="F1595" s="32" t="s">
        <v>95</v>
      </c>
      <c r="G1595" s="32" t="s">
        <v>95</v>
      </c>
      <c r="H1595" s="32" t="s">
        <v>95</v>
      </c>
      <c r="I1595" s="32" t="s">
        <v>95</v>
      </c>
      <c r="J1595" s="32" t="s">
        <v>95</v>
      </c>
      <c r="K1595" s="32" t="s">
        <v>95</v>
      </c>
      <c r="L1595" s="32" t="s">
        <v>95</v>
      </c>
      <c r="M1595" s="36">
        <v>720</v>
      </c>
      <c r="N1595" s="36">
        <v>1</v>
      </c>
      <c r="O1595" s="36" t="s">
        <v>475</v>
      </c>
      <c r="P1595" s="40">
        <v>2009</v>
      </c>
      <c r="Q1595" s="40">
        <v>2010</v>
      </c>
      <c r="R1595" s="62">
        <v>529.75</v>
      </c>
      <c r="S1595" s="33">
        <v>8</v>
      </c>
      <c r="T1595" s="63">
        <v>1</v>
      </c>
      <c r="U1595" s="48">
        <f t="shared" si="62"/>
        <v>0</v>
      </c>
      <c r="V1595" s="50">
        <f t="shared" si="63"/>
        <v>6</v>
      </c>
      <c r="W1595" s="63">
        <v>3527</v>
      </c>
      <c r="X1595" s="63">
        <v>1352</v>
      </c>
      <c r="Y1595" s="36">
        <v>0</v>
      </c>
      <c r="Z1595" s="32" t="s">
        <v>95</v>
      </c>
      <c r="AA1595" s="60"/>
      <c r="AB1595" s="48"/>
      <c r="AC1595" s="48"/>
      <c r="AD1595" s="48"/>
      <c r="AE1595" s="48"/>
      <c r="AF1595" s="48"/>
    </row>
    <row r="1596" spans="1:32" s="36" customFormat="1" ht="14.4" x14ac:dyDescent="0.3">
      <c r="A1596" s="32" t="s">
        <v>95</v>
      </c>
      <c r="B1596" s="32" t="s">
        <v>95</v>
      </c>
      <c r="C1596" s="32" t="s">
        <v>95</v>
      </c>
      <c r="D1596" s="32" t="s">
        <v>95</v>
      </c>
      <c r="E1596" s="32" t="s">
        <v>95</v>
      </c>
      <c r="F1596" s="32" t="s">
        <v>95</v>
      </c>
      <c r="G1596" s="32" t="s">
        <v>95</v>
      </c>
      <c r="H1596" s="32" t="s">
        <v>95</v>
      </c>
      <c r="I1596" s="32" t="s">
        <v>95</v>
      </c>
      <c r="J1596" s="32" t="s">
        <v>95</v>
      </c>
      <c r="K1596" s="32" t="s">
        <v>95</v>
      </c>
      <c r="L1596" s="32" t="s">
        <v>95</v>
      </c>
      <c r="M1596" s="36">
        <v>726</v>
      </c>
      <c r="N1596" s="36">
        <v>1</v>
      </c>
      <c r="O1596" s="36" t="s">
        <v>506</v>
      </c>
      <c r="P1596" s="40">
        <v>2009</v>
      </c>
      <c r="Q1596" s="40">
        <v>2010</v>
      </c>
      <c r="R1596" s="62">
        <v>731.28</v>
      </c>
      <c r="S1596" s="33">
        <v>10</v>
      </c>
      <c r="T1596" s="63">
        <v>1</v>
      </c>
      <c r="U1596" s="48">
        <f t="shared" si="62"/>
        <v>0</v>
      </c>
      <c r="V1596" s="50">
        <f t="shared" si="63"/>
        <v>8</v>
      </c>
      <c r="W1596" s="63">
        <v>987</v>
      </c>
      <c r="X1596" s="63">
        <v>641</v>
      </c>
      <c r="Y1596" s="36">
        <v>0</v>
      </c>
      <c r="Z1596" s="32" t="s">
        <v>95</v>
      </c>
      <c r="AA1596" s="60"/>
      <c r="AB1596" s="48"/>
      <c r="AC1596" s="48"/>
      <c r="AD1596" s="48"/>
      <c r="AE1596" s="48"/>
      <c r="AF1596" s="48"/>
    </row>
    <row r="1597" spans="1:32" s="36" customFormat="1" ht="14.4" x14ac:dyDescent="0.3">
      <c r="A1597" s="32" t="s">
        <v>95</v>
      </c>
      <c r="B1597" s="32" t="s">
        <v>95</v>
      </c>
      <c r="C1597" s="32" t="s">
        <v>95</v>
      </c>
      <c r="D1597" s="32" t="s">
        <v>95</v>
      </c>
      <c r="E1597" s="32" t="s">
        <v>95</v>
      </c>
      <c r="F1597" s="32" t="s">
        <v>95</v>
      </c>
      <c r="G1597" s="32" t="s">
        <v>95</v>
      </c>
      <c r="H1597" s="32" t="s">
        <v>95</v>
      </c>
      <c r="I1597" s="32" t="s">
        <v>95</v>
      </c>
      <c r="J1597" s="32" t="s">
        <v>95</v>
      </c>
      <c r="K1597" s="32" t="s">
        <v>95</v>
      </c>
      <c r="L1597" s="32" t="s">
        <v>95</v>
      </c>
      <c r="M1597" s="36">
        <v>726</v>
      </c>
      <c r="N1597" s="36">
        <v>1</v>
      </c>
      <c r="O1597" s="36" t="s">
        <v>506</v>
      </c>
      <c r="P1597" s="40">
        <v>2009</v>
      </c>
      <c r="Q1597" s="40">
        <v>2010</v>
      </c>
      <c r="R1597" s="62">
        <v>200</v>
      </c>
      <c r="S1597" s="33">
        <v>10</v>
      </c>
      <c r="T1597" s="63">
        <v>0</v>
      </c>
      <c r="U1597" s="48">
        <f t="shared" si="62"/>
        <v>0</v>
      </c>
      <c r="V1597" s="50">
        <f t="shared" si="63"/>
        <v>3</v>
      </c>
      <c r="W1597" s="63">
        <v>724</v>
      </c>
      <c r="X1597" s="63">
        <v>896</v>
      </c>
      <c r="Y1597" s="36">
        <v>0</v>
      </c>
      <c r="Z1597" s="32" t="s">
        <v>95</v>
      </c>
      <c r="AA1597" s="60"/>
      <c r="AB1597" s="48"/>
      <c r="AC1597" s="48"/>
      <c r="AD1597" s="48"/>
      <c r="AE1597" s="48"/>
      <c r="AF1597" s="48"/>
    </row>
    <row r="1598" spans="1:32" s="36" customFormat="1" ht="14.4" x14ac:dyDescent="0.3">
      <c r="A1598" s="32" t="s">
        <v>95</v>
      </c>
      <c r="B1598" s="32" t="s">
        <v>95</v>
      </c>
      <c r="C1598" s="32" t="s">
        <v>95</v>
      </c>
      <c r="D1598" s="32" t="s">
        <v>95</v>
      </c>
      <c r="E1598" s="32" t="s">
        <v>95</v>
      </c>
      <c r="F1598" s="32" t="s">
        <v>95</v>
      </c>
      <c r="G1598" s="32" t="s">
        <v>95</v>
      </c>
      <c r="H1598" s="32" t="s">
        <v>95</v>
      </c>
      <c r="I1598" s="32" t="s">
        <v>95</v>
      </c>
      <c r="J1598" s="32" t="s">
        <v>95</v>
      </c>
      <c r="K1598" s="32" t="s">
        <v>95</v>
      </c>
      <c r="L1598" s="32" t="s">
        <v>95</v>
      </c>
      <c r="M1598" s="36">
        <v>727</v>
      </c>
      <c r="N1598" s="36">
        <v>1</v>
      </c>
      <c r="O1598" s="36" t="s">
        <v>260</v>
      </c>
      <c r="P1598" s="40">
        <v>2009</v>
      </c>
      <c r="Q1598" s="40">
        <v>2010</v>
      </c>
      <c r="R1598" s="62">
        <v>475</v>
      </c>
      <c r="S1598" s="40">
        <v>10</v>
      </c>
      <c r="T1598" s="63">
        <v>1</v>
      </c>
      <c r="U1598" s="48">
        <f t="shared" si="62"/>
        <v>0</v>
      </c>
      <c r="V1598" s="50">
        <f t="shared" si="63"/>
        <v>5</v>
      </c>
      <c r="W1598" s="63">
        <v>1613</v>
      </c>
      <c r="X1598" s="63">
        <v>1343</v>
      </c>
      <c r="Y1598" s="36">
        <v>0</v>
      </c>
      <c r="Z1598" s="32" t="s">
        <v>95</v>
      </c>
      <c r="AA1598" s="60"/>
      <c r="AB1598" s="48"/>
      <c r="AC1598" s="48"/>
      <c r="AD1598" s="48"/>
      <c r="AE1598" s="48"/>
      <c r="AF1598" s="48"/>
    </row>
    <row r="1599" spans="1:32" s="36" customFormat="1" ht="14.4" x14ac:dyDescent="0.3">
      <c r="A1599" s="32" t="s">
        <v>95</v>
      </c>
      <c r="B1599" s="32" t="s">
        <v>95</v>
      </c>
      <c r="C1599" s="32" t="s">
        <v>95</v>
      </c>
      <c r="D1599" s="32" t="s">
        <v>95</v>
      </c>
      <c r="E1599" s="32" t="s">
        <v>95</v>
      </c>
      <c r="F1599" s="32" t="s">
        <v>95</v>
      </c>
      <c r="G1599" s="32" t="s">
        <v>95</v>
      </c>
      <c r="H1599" s="32" t="s">
        <v>95</v>
      </c>
      <c r="I1599" s="32" t="s">
        <v>95</v>
      </c>
      <c r="J1599" s="32" t="s">
        <v>95</v>
      </c>
      <c r="K1599" s="32" t="s">
        <v>95</v>
      </c>
      <c r="L1599" s="32" t="s">
        <v>95</v>
      </c>
      <c r="M1599" s="36">
        <v>727</v>
      </c>
      <c r="N1599" s="36">
        <v>1</v>
      </c>
      <c r="O1599" s="36" t="s">
        <v>260</v>
      </c>
      <c r="P1599" s="40">
        <v>2009</v>
      </c>
      <c r="Q1599" s="40">
        <v>2010</v>
      </c>
      <c r="R1599" s="62">
        <v>145</v>
      </c>
      <c r="S1599" s="40">
        <v>10</v>
      </c>
      <c r="T1599" s="63">
        <v>0</v>
      </c>
      <c r="U1599" s="48">
        <f t="shared" si="62"/>
        <v>0</v>
      </c>
      <c r="V1599" s="50">
        <f t="shared" si="63"/>
        <v>2</v>
      </c>
      <c r="W1599" s="63">
        <v>1469</v>
      </c>
      <c r="X1599" s="63">
        <v>1486</v>
      </c>
      <c r="Y1599" s="36">
        <v>0</v>
      </c>
      <c r="Z1599" s="32" t="s">
        <v>95</v>
      </c>
      <c r="AA1599" s="60"/>
      <c r="AB1599" s="48"/>
      <c r="AC1599" s="48"/>
      <c r="AD1599" s="48"/>
      <c r="AE1599" s="48"/>
      <c r="AF1599" s="48"/>
    </row>
    <row r="1600" spans="1:32" s="36" customFormat="1" ht="14.4" x14ac:dyDescent="0.3">
      <c r="A1600" s="32" t="s">
        <v>95</v>
      </c>
      <c r="B1600" s="32" t="s">
        <v>95</v>
      </c>
      <c r="C1600" s="32" t="s">
        <v>95</v>
      </c>
      <c r="D1600" s="32" t="s">
        <v>95</v>
      </c>
      <c r="E1600" s="32" t="s">
        <v>95</v>
      </c>
      <c r="F1600" s="32" t="s">
        <v>95</v>
      </c>
      <c r="G1600" s="32" t="s">
        <v>95</v>
      </c>
      <c r="H1600" s="32" t="s">
        <v>95</v>
      </c>
      <c r="I1600" s="32" t="s">
        <v>95</v>
      </c>
      <c r="J1600" s="32" t="s">
        <v>95</v>
      </c>
      <c r="K1600" s="32" t="s">
        <v>95</v>
      </c>
      <c r="L1600" s="32" t="s">
        <v>95</v>
      </c>
      <c r="M1600" s="36">
        <v>739</v>
      </c>
      <c r="N1600" s="36">
        <v>1</v>
      </c>
      <c r="O1600" s="36" t="s">
        <v>400</v>
      </c>
      <c r="P1600" s="40">
        <v>2009</v>
      </c>
      <c r="Q1600" s="40">
        <v>2010</v>
      </c>
      <c r="R1600" s="62">
        <v>275</v>
      </c>
      <c r="S1600" s="40">
        <v>6</v>
      </c>
      <c r="T1600" s="63">
        <v>0</v>
      </c>
      <c r="U1600" s="48">
        <f t="shared" si="62"/>
        <v>0</v>
      </c>
      <c r="V1600" s="50">
        <f t="shared" si="63"/>
        <v>3</v>
      </c>
      <c r="W1600" s="63">
        <v>492</v>
      </c>
      <c r="X1600" s="63">
        <v>519</v>
      </c>
      <c r="Y1600" s="36">
        <v>0</v>
      </c>
      <c r="Z1600" s="32" t="s">
        <v>95</v>
      </c>
      <c r="AA1600" s="60"/>
      <c r="AB1600" s="48"/>
      <c r="AC1600" s="48"/>
      <c r="AD1600" s="48"/>
      <c r="AE1600" s="48"/>
      <c r="AF1600" s="48"/>
    </row>
    <row r="1601" spans="1:32" s="36" customFormat="1" ht="14.4" x14ac:dyDescent="0.3">
      <c r="A1601" s="32" t="s">
        <v>95</v>
      </c>
      <c r="B1601" s="32" t="s">
        <v>95</v>
      </c>
      <c r="C1601" s="32" t="s">
        <v>95</v>
      </c>
      <c r="D1601" s="32" t="s">
        <v>95</v>
      </c>
      <c r="E1601" s="32" t="s">
        <v>95</v>
      </c>
      <c r="F1601" s="32" t="s">
        <v>95</v>
      </c>
      <c r="G1601" s="32" t="s">
        <v>95</v>
      </c>
      <c r="H1601" s="32" t="s">
        <v>95</v>
      </c>
      <c r="I1601" s="32" t="s">
        <v>95</v>
      </c>
      <c r="J1601" s="32" t="s">
        <v>95</v>
      </c>
      <c r="K1601" s="32" t="s">
        <v>95</v>
      </c>
      <c r="L1601" s="32" t="s">
        <v>95</v>
      </c>
      <c r="M1601" s="36">
        <v>741</v>
      </c>
      <c r="N1601" s="36">
        <v>1</v>
      </c>
      <c r="O1601" s="36" t="s">
        <v>347</v>
      </c>
      <c r="P1601" s="40">
        <v>2009</v>
      </c>
      <c r="Q1601" s="40">
        <v>2010</v>
      </c>
      <c r="R1601" s="62">
        <v>200</v>
      </c>
      <c r="S1601" s="40">
        <v>10</v>
      </c>
      <c r="T1601" s="63">
        <v>0</v>
      </c>
      <c r="U1601" s="48">
        <f t="shared" si="62"/>
        <v>0</v>
      </c>
      <c r="V1601" s="50">
        <f t="shared" si="63"/>
        <v>3</v>
      </c>
      <c r="W1601" s="63">
        <v>558</v>
      </c>
      <c r="X1601" s="63">
        <v>719</v>
      </c>
      <c r="Y1601" s="36">
        <v>0</v>
      </c>
      <c r="Z1601" s="32" t="s">
        <v>95</v>
      </c>
      <c r="AA1601" s="60"/>
      <c r="AB1601" s="48"/>
      <c r="AC1601" s="48"/>
      <c r="AD1601" s="48"/>
      <c r="AE1601" s="48"/>
      <c r="AF1601" s="48"/>
    </row>
    <row r="1602" spans="1:32" s="36" customFormat="1" ht="14.4" x14ac:dyDescent="0.3">
      <c r="A1602" s="32" t="s">
        <v>95</v>
      </c>
      <c r="B1602" s="32" t="s">
        <v>95</v>
      </c>
      <c r="C1602" s="32" t="s">
        <v>95</v>
      </c>
      <c r="D1602" s="32" t="s">
        <v>95</v>
      </c>
      <c r="E1602" s="32" t="s">
        <v>95</v>
      </c>
      <c r="F1602" s="32" t="s">
        <v>95</v>
      </c>
      <c r="G1602" s="32" t="s">
        <v>95</v>
      </c>
      <c r="H1602" s="32" t="s">
        <v>95</v>
      </c>
      <c r="I1602" s="32" t="s">
        <v>95</v>
      </c>
      <c r="J1602" s="32" t="s">
        <v>95</v>
      </c>
      <c r="K1602" s="32" t="s">
        <v>95</v>
      </c>
      <c r="L1602" s="32" t="s">
        <v>95</v>
      </c>
      <c r="M1602" s="36">
        <v>756</v>
      </c>
      <c r="N1602" s="36">
        <v>1</v>
      </c>
      <c r="O1602" s="36" t="s">
        <v>477</v>
      </c>
      <c r="P1602" s="40">
        <v>2009</v>
      </c>
      <c r="Q1602" s="40">
        <v>2010</v>
      </c>
      <c r="R1602" s="62">
        <v>349.55</v>
      </c>
      <c r="S1602" s="40">
        <v>10</v>
      </c>
      <c r="T1602" s="63">
        <v>1</v>
      </c>
      <c r="U1602" s="48">
        <f t="shared" si="62"/>
        <v>0</v>
      </c>
      <c r="V1602" s="50">
        <f t="shared" si="63"/>
        <v>4</v>
      </c>
      <c r="W1602" s="63">
        <v>655</v>
      </c>
      <c r="X1602" s="63">
        <v>647</v>
      </c>
      <c r="Y1602" s="36">
        <v>0</v>
      </c>
      <c r="Z1602" s="64" t="s">
        <v>834</v>
      </c>
      <c r="AA1602" s="60"/>
      <c r="AB1602" s="48"/>
      <c r="AC1602" s="48"/>
      <c r="AD1602" s="48"/>
      <c r="AE1602" s="48"/>
      <c r="AF1602" s="48"/>
    </row>
    <row r="1603" spans="1:32" s="36" customFormat="1" ht="14.4" x14ac:dyDescent="0.3">
      <c r="A1603" s="32" t="s">
        <v>95</v>
      </c>
      <c r="B1603" s="32" t="s">
        <v>95</v>
      </c>
      <c r="C1603" s="32" t="s">
        <v>95</v>
      </c>
      <c r="D1603" s="32" t="s">
        <v>95</v>
      </c>
      <c r="E1603" s="32" t="s">
        <v>95</v>
      </c>
      <c r="F1603" s="32" t="s">
        <v>95</v>
      </c>
      <c r="G1603" s="32" t="s">
        <v>95</v>
      </c>
      <c r="H1603" s="32" t="s">
        <v>95</v>
      </c>
      <c r="I1603" s="32" t="s">
        <v>95</v>
      </c>
      <c r="J1603" s="32" t="s">
        <v>95</v>
      </c>
      <c r="K1603" s="32" t="s">
        <v>95</v>
      </c>
      <c r="L1603" s="32" t="s">
        <v>95</v>
      </c>
      <c r="M1603" s="36">
        <v>756</v>
      </c>
      <c r="N1603" s="36">
        <v>1</v>
      </c>
      <c r="O1603" s="36" t="s">
        <v>477</v>
      </c>
      <c r="P1603" s="40">
        <v>2009</v>
      </c>
      <c r="Q1603" s="33">
        <v>2010</v>
      </c>
      <c r="R1603" s="62">
        <v>200</v>
      </c>
      <c r="S1603" s="33">
        <v>3</v>
      </c>
      <c r="T1603" s="63">
        <v>0</v>
      </c>
      <c r="U1603" s="48">
        <f t="shared" si="62"/>
        <v>0</v>
      </c>
      <c r="V1603" s="50">
        <f t="shared" si="63"/>
        <v>3</v>
      </c>
      <c r="W1603" s="63">
        <v>499</v>
      </c>
      <c r="X1603" s="63">
        <v>789</v>
      </c>
      <c r="Y1603" s="36">
        <v>0</v>
      </c>
      <c r="Z1603" s="32" t="s">
        <v>95</v>
      </c>
      <c r="AA1603" s="60"/>
      <c r="AB1603" s="48"/>
      <c r="AC1603" s="48"/>
      <c r="AD1603" s="48"/>
      <c r="AE1603" s="48"/>
      <c r="AF1603" s="48"/>
    </row>
    <row r="1604" spans="1:32" s="36" customFormat="1" ht="14.4" x14ac:dyDescent="0.3">
      <c r="A1604" s="32" t="s">
        <v>95</v>
      </c>
      <c r="B1604" s="32" t="s">
        <v>95</v>
      </c>
      <c r="C1604" s="32" t="s">
        <v>95</v>
      </c>
      <c r="D1604" s="32" t="s">
        <v>95</v>
      </c>
      <c r="E1604" s="32" t="s">
        <v>95</v>
      </c>
      <c r="F1604" s="32" t="s">
        <v>95</v>
      </c>
      <c r="G1604" s="32" t="s">
        <v>95</v>
      </c>
      <c r="H1604" s="32" t="s">
        <v>95</v>
      </c>
      <c r="I1604" s="32" t="s">
        <v>95</v>
      </c>
      <c r="J1604" s="32" t="s">
        <v>95</v>
      </c>
      <c r="K1604" s="32" t="s">
        <v>95</v>
      </c>
      <c r="L1604" s="32" t="s">
        <v>95</v>
      </c>
      <c r="M1604" s="36">
        <v>829</v>
      </c>
      <c r="N1604" s="36">
        <v>1</v>
      </c>
      <c r="O1604" s="36" t="s">
        <v>436</v>
      </c>
      <c r="P1604" s="40">
        <v>2009</v>
      </c>
      <c r="Q1604" s="40">
        <v>2010</v>
      </c>
      <c r="R1604" s="62">
        <v>1300</v>
      </c>
      <c r="S1604" s="40">
        <v>6</v>
      </c>
      <c r="T1604" s="63">
        <v>0</v>
      </c>
      <c r="U1604" s="48">
        <f t="shared" si="62"/>
        <v>0</v>
      </c>
      <c r="V1604" s="50">
        <f t="shared" si="63"/>
        <v>10</v>
      </c>
      <c r="W1604" s="63">
        <v>1923</v>
      </c>
      <c r="X1604" s="63">
        <v>2273</v>
      </c>
      <c r="Y1604" s="36">
        <v>0</v>
      </c>
      <c r="Z1604" s="32" t="s">
        <v>95</v>
      </c>
      <c r="AA1604" s="60"/>
      <c r="AB1604" s="48"/>
      <c r="AC1604" s="48"/>
      <c r="AD1604" s="48"/>
      <c r="AE1604" s="48"/>
      <c r="AF1604" s="48"/>
    </row>
    <row r="1605" spans="1:32" s="36" customFormat="1" ht="14.4" x14ac:dyDescent="0.3">
      <c r="A1605" s="32" t="s">
        <v>95</v>
      </c>
      <c r="B1605" s="32" t="s">
        <v>95</v>
      </c>
      <c r="C1605" s="32" t="s">
        <v>95</v>
      </c>
      <c r="D1605" s="32" t="s">
        <v>95</v>
      </c>
      <c r="E1605" s="32" t="s">
        <v>95</v>
      </c>
      <c r="F1605" s="32" t="s">
        <v>95</v>
      </c>
      <c r="G1605" s="32" t="s">
        <v>95</v>
      </c>
      <c r="H1605" s="32" t="s">
        <v>95</v>
      </c>
      <c r="I1605" s="32" t="s">
        <v>95</v>
      </c>
      <c r="J1605" s="32" t="s">
        <v>95</v>
      </c>
      <c r="K1605" s="32" t="s">
        <v>95</v>
      </c>
      <c r="L1605" s="32" t="s">
        <v>95</v>
      </c>
      <c r="M1605" s="36">
        <v>883</v>
      </c>
      <c r="N1605" s="36">
        <v>1</v>
      </c>
      <c r="O1605" s="36" t="s">
        <v>361</v>
      </c>
      <c r="P1605" s="40">
        <v>2009</v>
      </c>
      <c r="Q1605" s="40">
        <v>2010</v>
      </c>
      <c r="R1605" s="62">
        <v>395</v>
      </c>
      <c r="S1605" s="40">
        <v>5</v>
      </c>
      <c r="T1605" s="63">
        <v>1</v>
      </c>
      <c r="U1605" s="48">
        <f t="shared" si="62"/>
        <v>0</v>
      </c>
      <c r="V1605" s="50">
        <f t="shared" si="63"/>
        <v>4</v>
      </c>
      <c r="W1605" s="63">
        <v>1070</v>
      </c>
      <c r="X1605" s="63">
        <v>680</v>
      </c>
      <c r="Y1605" s="36">
        <v>0</v>
      </c>
      <c r="Z1605" s="32" t="s">
        <v>95</v>
      </c>
      <c r="AA1605" s="60"/>
      <c r="AB1605" s="48"/>
      <c r="AC1605" s="48"/>
      <c r="AD1605" s="48"/>
      <c r="AE1605" s="48"/>
      <c r="AF1605" s="48"/>
    </row>
    <row r="1606" spans="1:32" s="36" customFormat="1" ht="14.4" x14ac:dyDescent="0.3">
      <c r="A1606" s="32" t="s">
        <v>95</v>
      </c>
      <c r="B1606" s="32" t="s">
        <v>95</v>
      </c>
      <c r="C1606" s="32" t="s">
        <v>95</v>
      </c>
      <c r="D1606" s="32" t="s">
        <v>95</v>
      </c>
      <c r="E1606" s="32" t="s">
        <v>95</v>
      </c>
      <c r="F1606" s="32" t="s">
        <v>95</v>
      </c>
      <c r="G1606" s="32" t="s">
        <v>95</v>
      </c>
      <c r="H1606" s="32" t="s">
        <v>95</v>
      </c>
      <c r="I1606" s="32" t="s">
        <v>95</v>
      </c>
      <c r="J1606" s="32" t="s">
        <v>95</v>
      </c>
      <c r="K1606" s="32" t="s">
        <v>95</v>
      </c>
      <c r="L1606" s="32" t="s">
        <v>95</v>
      </c>
      <c r="M1606" s="36">
        <v>911</v>
      </c>
      <c r="N1606" s="36">
        <v>1</v>
      </c>
      <c r="O1606" s="36" t="s">
        <v>511</v>
      </c>
      <c r="P1606" s="40">
        <v>2009</v>
      </c>
      <c r="Q1606" s="40">
        <v>2010</v>
      </c>
      <c r="R1606" s="62">
        <v>288.73</v>
      </c>
      <c r="S1606" s="40">
        <v>10</v>
      </c>
      <c r="T1606" s="63">
        <v>0</v>
      </c>
      <c r="U1606" s="48">
        <f t="shared" si="62"/>
        <v>0</v>
      </c>
      <c r="V1606" s="50">
        <f t="shared" si="63"/>
        <v>3</v>
      </c>
      <c r="W1606" s="63">
        <v>1811</v>
      </c>
      <c r="X1606" s="63">
        <v>2967</v>
      </c>
      <c r="Y1606" s="36">
        <v>0</v>
      </c>
      <c r="Z1606" s="32" t="s">
        <v>95</v>
      </c>
      <c r="AA1606" s="60"/>
      <c r="AB1606" s="48"/>
      <c r="AC1606" s="48"/>
      <c r="AD1606" s="48"/>
      <c r="AE1606" s="48"/>
      <c r="AF1606" s="48"/>
    </row>
    <row r="1607" spans="1:32" s="36" customFormat="1" ht="14.4" x14ac:dyDescent="0.3">
      <c r="A1607" s="32" t="s">
        <v>95</v>
      </c>
      <c r="B1607" s="32" t="s">
        <v>95</v>
      </c>
      <c r="C1607" s="32" t="s">
        <v>95</v>
      </c>
      <c r="D1607" s="32" t="s">
        <v>95</v>
      </c>
      <c r="E1607" s="32" t="s">
        <v>95</v>
      </c>
      <c r="F1607" s="32" t="s">
        <v>95</v>
      </c>
      <c r="G1607" s="32" t="s">
        <v>95</v>
      </c>
      <c r="H1607" s="32" t="s">
        <v>95</v>
      </c>
      <c r="I1607" s="32" t="s">
        <v>95</v>
      </c>
      <c r="J1607" s="32" t="s">
        <v>95</v>
      </c>
      <c r="K1607" s="32" t="s">
        <v>95</v>
      </c>
      <c r="L1607" s="32" t="s">
        <v>95</v>
      </c>
      <c r="M1607" s="36">
        <v>911</v>
      </c>
      <c r="N1607" s="36">
        <v>1</v>
      </c>
      <c r="O1607" s="36" t="s">
        <v>511</v>
      </c>
      <c r="P1607" s="40">
        <v>2009</v>
      </c>
      <c r="Q1607" s="40">
        <v>2010</v>
      </c>
      <c r="R1607" s="62">
        <v>319.88</v>
      </c>
      <c r="S1607" s="40">
        <v>10</v>
      </c>
      <c r="T1607" s="63">
        <v>0</v>
      </c>
      <c r="U1607" s="48">
        <f t="shared" si="62"/>
        <v>0</v>
      </c>
      <c r="V1607" s="50">
        <f t="shared" si="63"/>
        <v>4</v>
      </c>
      <c r="W1607" s="63">
        <v>1534</v>
      </c>
      <c r="X1607" s="63">
        <v>3239</v>
      </c>
      <c r="Y1607" s="36">
        <v>0</v>
      </c>
      <c r="Z1607" s="32" t="s">
        <v>95</v>
      </c>
      <c r="AA1607" s="60"/>
      <c r="AB1607" s="48"/>
      <c r="AC1607" s="48"/>
      <c r="AD1607" s="48"/>
      <c r="AE1607" s="48"/>
      <c r="AF1607" s="48"/>
    </row>
    <row r="1608" spans="1:32" s="36" customFormat="1" ht="14.4" x14ac:dyDescent="0.3">
      <c r="A1608" s="32" t="s">
        <v>95</v>
      </c>
      <c r="B1608" s="32" t="s">
        <v>95</v>
      </c>
      <c r="C1608" s="32" t="s">
        <v>95</v>
      </c>
      <c r="D1608" s="32" t="s">
        <v>95</v>
      </c>
      <c r="E1608" s="32" t="s">
        <v>95</v>
      </c>
      <c r="F1608" s="32" t="s">
        <v>95</v>
      </c>
      <c r="G1608" s="32" t="s">
        <v>95</v>
      </c>
      <c r="H1608" s="32" t="s">
        <v>95</v>
      </c>
      <c r="I1608" s="32" t="s">
        <v>95</v>
      </c>
      <c r="J1608" s="32" t="s">
        <v>95</v>
      </c>
      <c r="K1608" s="32" t="s">
        <v>95</v>
      </c>
      <c r="L1608" s="32" t="s">
        <v>95</v>
      </c>
      <c r="M1608" s="36">
        <v>912</v>
      </c>
      <c r="N1608" s="36">
        <v>1</v>
      </c>
      <c r="O1608" s="36" t="s">
        <v>403</v>
      </c>
      <c r="P1608" s="40">
        <v>2009</v>
      </c>
      <c r="Q1608" s="40">
        <v>2010</v>
      </c>
      <c r="R1608" s="62">
        <v>500</v>
      </c>
      <c r="S1608" s="40">
        <v>10</v>
      </c>
      <c r="T1608" s="63">
        <v>0</v>
      </c>
      <c r="U1608" s="48">
        <f t="shared" si="62"/>
        <v>0</v>
      </c>
      <c r="V1608" s="50">
        <f t="shared" si="63"/>
        <v>6</v>
      </c>
      <c r="W1608" s="63">
        <v>1161</v>
      </c>
      <c r="X1608" s="63">
        <v>1243</v>
      </c>
      <c r="Y1608" s="36">
        <v>0</v>
      </c>
      <c r="Z1608" s="32" t="s">
        <v>95</v>
      </c>
      <c r="AA1608" s="60"/>
      <c r="AB1608" s="48"/>
      <c r="AC1608" s="48"/>
      <c r="AD1608" s="48"/>
      <c r="AE1608" s="48"/>
      <c r="AF1608" s="48"/>
    </row>
    <row r="1609" spans="1:32" s="36" customFormat="1" ht="14.4" x14ac:dyDescent="0.3">
      <c r="A1609" s="32" t="s">
        <v>95</v>
      </c>
      <c r="B1609" s="32" t="s">
        <v>95</v>
      </c>
      <c r="C1609" s="32" t="s">
        <v>95</v>
      </c>
      <c r="D1609" s="32" t="s">
        <v>95</v>
      </c>
      <c r="E1609" s="32" t="s">
        <v>95</v>
      </c>
      <c r="F1609" s="32" t="s">
        <v>95</v>
      </c>
      <c r="G1609" s="32" t="s">
        <v>95</v>
      </c>
      <c r="H1609" s="32" t="s">
        <v>95</v>
      </c>
      <c r="I1609" s="32" t="s">
        <v>95</v>
      </c>
      <c r="J1609" s="32" t="s">
        <v>95</v>
      </c>
      <c r="K1609" s="32" t="s">
        <v>95</v>
      </c>
      <c r="L1609" s="32" t="s">
        <v>95</v>
      </c>
      <c r="M1609" s="36">
        <v>912</v>
      </c>
      <c r="N1609" s="36">
        <v>1</v>
      </c>
      <c r="O1609" s="36" t="s">
        <v>403</v>
      </c>
      <c r="P1609" s="40">
        <v>2009</v>
      </c>
      <c r="Q1609" s="40">
        <v>2010</v>
      </c>
      <c r="R1609" s="62">
        <v>200</v>
      </c>
      <c r="S1609" s="40">
        <v>10</v>
      </c>
      <c r="T1609" s="63">
        <v>0</v>
      </c>
      <c r="U1609" s="48">
        <f t="shared" ref="U1609:U1672" si="64">MAX(0,MIN(1,Q1609-P1609-1))</f>
        <v>0</v>
      </c>
      <c r="V1609" s="50">
        <f t="shared" ref="V1609:V1672" si="65">MAX(1,MIN(10,INT(R1609/100)+1))</f>
        <v>3</v>
      </c>
      <c r="W1609" s="63">
        <v>1059</v>
      </c>
      <c r="X1609" s="63">
        <v>1332</v>
      </c>
      <c r="Y1609" s="36">
        <v>0</v>
      </c>
      <c r="Z1609" s="32" t="s">
        <v>95</v>
      </c>
      <c r="AA1609" s="60"/>
      <c r="AB1609" s="48"/>
      <c r="AC1609" s="48"/>
      <c r="AD1609" s="48"/>
      <c r="AE1609" s="48"/>
      <c r="AF1609" s="48"/>
    </row>
    <row r="1610" spans="1:32" s="36" customFormat="1" ht="14.4" x14ac:dyDescent="0.3">
      <c r="A1610" s="32" t="s">
        <v>95</v>
      </c>
      <c r="B1610" s="32" t="s">
        <v>95</v>
      </c>
      <c r="C1610" s="32" t="s">
        <v>95</v>
      </c>
      <c r="D1610" s="32" t="s">
        <v>95</v>
      </c>
      <c r="E1610" s="32" t="s">
        <v>95</v>
      </c>
      <c r="F1610" s="32" t="s">
        <v>95</v>
      </c>
      <c r="G1610" s="32" t="s">
        <v>95</v>
      </c>
      <c r="H1610" s="32" t="s">
        <v>95</v>
      </c>
      <c r="I1610" s="32" t="s">
        <v>95</v>
      </c>
      <c r="J1610" s="32" t="s">
        <v>95</v>
      </c>
      <c r="K1610" s="32" t="s">
        <v>95</v>
      </c>
      <c r="L1610" s="32" t="s">
        <v>95</v>
      </c>
      <c r="M1610" s="36">
        <v>2135</v>
      </c>
      <c r="N1610" s="36">
        <v>1</v>
      </c>
      <c r="O1610" s="36" t="s">
        <v>618</v>
      </c>
      <c r="P1610" s="40">
        <v>2009</v>
      </c>
      <c r="Q1610" s="40">
        <v>2010</v>
      </c>
      <c r="R1610" s="62">
        <v>889.34</v>
      </c>
      <c r="S1610" s="40">
        <v>5</v>
      </c>
      <c r="T1610" s="63">
        <v>1</v>
      </c>
      <c r="U1610" s="48">
        <f t="shared" si="64"/>
        <v>0</v>
      </c>
      <c r="V1610" s="50">
        <f t="shared" si="65"/>
        <v>9</v>
      </c>
      <c r="W1610" s="63">
        <v>946</v>
      </c>
      <c r="X1610" s="63">
        <v>213</v>
      </c>
      <c r="Y1610" s="36">
        <v>0</v>
      </c>
      <c r="Z1610" s="32" t="s">
        <v>95</v>
      </c>
      <c r="AA1610" s="60"/>
      <c r="AB1610" s="48"/>
      <c r="AC1610" s="48"/>
      <c r="AD1610" s="48"/>
      <c r="AE1610" s="48"/>
      <c r="AF1610" s="48"/>
    </row>
    <row r="1611" spans="1:32" s="36" customFormat="1" ht="14.4" x14ac:dyDescent="0.3">
      <c r="A1611" s="32" t="s">
        <v>95</v>
      </c>
      <c r="B1611" s="32" t="s">
        <v>95</v>
      </c>
      <c r="C1611" s="32" t="s">
        <v>95</v>
      </c>
      <c r="D1611" s="32" t="s">
        <v>95</v>
      </c>
      <c r="E1611" s="32" t="s">
        <v>95</v>
      </c>
      <c r="F1611" s="32" t="s">
        <v>95</v>
      </c>
      <c r="G1611" s="32" t="s">
        <v>95</v>
      </c>
      <c r="H1611" s="32" t="s">
        <v>95</v>
      </c>
      <c r="I1611" s="32" t="s">
        <v>95</v>
      </c>
      <c r="J1611" s="32" t="s">
        <v>95</v>
      </c>
      <c r="K1611" s="32" t="s">
        <v>95</v>
      </c>
      <c r="L1611" s="32" t="s">
        <v>95</v>
      </c>
      <c r="M1611" s="36">
        <v>2143</v>
      </c>
      <c r="N1611" s="36">
        <v>1</v>
      </c>
      <c r="O1611" s="36" t="s">
        <v>439</v>
      </c>
      <c r="P1611" s="40">
        <v>2009</v>
      </c>
      <c r="Q1611" s="40">
        <v>2010</v>
      </c>
      <c r="R1611" s="62">
        <v>1200</v>
      </c>
      <c r="S1611" s="40">
        <v>6</v>
      </c>
      <c r="T1611" s="63">
        <v>1</v>
      </c>
      <c r="U1611" s="48">
        <f t="shared" si="64"/>
        <v>0</v>
      </c>
      <c r="V1611" s="50">
        <f t="shared" si="65"/>
        <v>10</v>
      </c>
      <c r="W1611" s="65">
        <v>988</v>
      </c>
      <c r="X1611" s="65">
        <v>814</v>
      </c>
      <c r="Y1611" s="36">
        <v>0</v>
      </c>
      <c r="Z1611" s="32" t="s">
        <v>95</v>
      </c>
      <c r="AA1611" s="60"/>
      <c r="AB1611" s="48"/>
      <c r="AC1611" s="48"/>
      <c r="AD1611" s="48"/>
      <c r="AE1611" s="48"/>
      <c r="AF1611" s="48"/>
    </row>
    <row r="1612" spans="1:32" s="36" customFormat="1" ht="14.4" x14ac:dyDescent="0.3">
      <c r="A1612" s="32" t="s">
        <v>95</v>
      </c>
      <c r="B1612" s="32" t="s">
        <v>95</v>
      </c>
      <c r="C1612" s="32" t="s">
        <v>95</v>
      </c>
      <c r="D1612" s="32" t="s">
        <v>95</v>
      </c>
      <c r="E1612" s="32" t="s">
        <v>95</v>
      </c>
      <c r="F1612" s="32" t="s">
        <v>95</v>
      </c>
      <c r="G1612" s="32" t="s">
        <v>95</v>
      </c>
      <c r="H1612" s="32" t="s">
        <v>95</v>
      </c>
      <c r="I1612" s="32" t="s">
        <v>95</v>
      </c>
      <c r="J1612" s="32" t="s">
        <v>95</v>
      </c>
      <c r="K1612" s="32" t="s">
        <v>95</v>
      </c>
      <c r="L1612" s="32" t="s">
        <v>95</v>
      </c>
      <c r="M1612" s="36">
        <v>2155</v>
      </c>
      <c r="N1612" s="36">
        <v>1</v>
      </c>
      <c r="O1612" s="36" t="s">
        <v>405</v>
      </c>
      <c r="P1612" s="40">
        <v>2009</v>
      </c>
      <c r="Q1612" s="40">
        <v>2010</v>
      </c>
      <c r="R1612" s="62">
        <v>548.83000000000004</v>
      </c>
      <c r="S1612" s="40">
        <v>10</v>
      </c>
      <c r="T1612" s="63">
        <v>1</v>
      </c>
      <c r="U1612" s="48">
        <f t="shared" si="64"/>
        <v>0</v>
      </c>
      <c r="V1612" s="50">
        <f t="shared" si="65"/>
        <v>6</v>
      </c>
      <c r="W1612" s="63">
        <v>1058</v>
      </c>
      <c r="X1612" s="63">
        <v>787</v>
      </c>
      <c r="Y1612" s="36">
        <v>0</v>
      </c>
      <c r="Z1612" s="32" t="s">
        <v>95</v>
      </c>
      <c r="AA1612" s="60"/>
      <c r="AB1612" s="48"/>
      <c r="AC1612" s="48"/>
      <c r="AD1612" s="48"/>
      <c r="AE1612" s="48"/>
      <c r="AF1612" s="48"/>
    </row>
    <row r="1613" spans="1:32" s="36" customFormat="1" ht="14.4" x14ac:dyDescent="0.3">
      <c r="A1613" s="32" t="s">
        <v>95</v>
      </c>
      <c r="B1613" s="32" t="s">
        <v>95</v>
      </c>
      <c r="C1613" s="32" t="s">
        <v>95</v>
      </c>
      <c r="D1613" s="32" t="s">
        <v>95</v>
      </c>
      <c r="E1613" s="32" t="s">
        <v>95</v>
      </c>
      <c r="F1613" s="32" t="s">
        <v>95</v>
      </c>
      <c r="G1613" s="32" t="s">
        <v>95</v>
      </c>
      <c r="H1613" s="32" t="s">
        <v>95</v>
      </c>
      <c r="I1613" s="32" t="s">
        <v>95</v>
      </c>
      <c r="J1613" s="32" t="s">
        <v>95</v>
      </c>
      <c r="K1613" s="32" t="s">
        <v>95</v>
      </c>
      <c r="L1613" s="32" t="s">
        <v>95</v>
      </c>
      <c r="M1613" s="36">
        <v>2155</v>
      </c>
      <c r="N1613" s="36">
        <v>1</v>
      </c>
      <c r="O1613" s="36" t="s">
        <v>405</v>
      </c>
      <c r="P1613" s="40">
        <v>2009</v>
      </c>
      <c r="Q1613" s="40">
        <v>2010</v>
      </c>
      <c r="R1613" s="62">
        <v>150</v>
      </c>
      <c r="S1613" s="40">
        <v>10</v>
      </c>
      <c r="T1613" s="63">
        <v>1</v>
      </c>
      <c r="U1613" s="48">
        <f t="shared" si="64"/>
        <v>0</v>
      </c>
      <c r="V1613" s="50">
        <f t="shared" si="65"/>
        <v>2</v>
      </c>
      <c r="W1613" s="63">
        <v>947</v>
      </c>
      <c r="X1613" s="63">
        <v>876</v>
      </c>
      <c r="Y1613" s="36">
        <v>0</v>
      </c>
      <c r="Z1613" s="32" t="s">
        <v>95</v>
      </c>
      <c r="AA1613" s="60"/>
      <c r="AB1613" s="48"/>
      <c r="AC1613" s="48"/>
      <c r="AD1613" s="48"/>
      <c r="AE1613" s="48"/>
      <c r="AF1613" s="48"/>
    </row>
    <row r="1614" spans="1:32" s="36" customFormat="1" ht="14.4" x14ac:dyDescent="0.3">
      <c r="A1614" s="32" t="s">
        <v>95</v>
      </c>
      <c r="B1614" s="32" t="s">
        <v>95</v>
      </c>
      <c r="C1614" s="32" t="s">
        <v>95</v>
      </c>
      <c r="D1614" s="32" t="s">
        <v>95</v>
      </c>
      <c r="E1614" s="32" t="s">
        <v>95</v>
      </c>
      <c r="F1614" s="32" t="s">
        <v>95</v>
      </c>
      <c r="G1614" s="32" t="s">
        <v>95</v>
      </c>
      <c r="H1614" s="32" t="s">
        <v>95</v>
      </c>
      <c r="I1614" s="32" t="s">
        <v>95</v>
      </c>
      <c r="J1614" s="32" t="s">
        <v>95</v>
      </c>
      <c r="K1614" s="32" t="s">
        <v>95</v>
      </c>
      <c r="L1614" s="32" t="s">
        <v>95</v>
      </c>
      <c r="M1614" s="36">
        <v>2168</v>
      </c>
      <c r="N1614" s="36">
        <v>1</v>
      </c>
      <c r="O1614" s="36" t="s">
        <v>27</v>
      </c>
      <c r="P1614" s="40">
        <v>2009</v>
      </c>
      <c r="Q1614" s="40">
        <v>2010</v>
      </c>
      <c r="R1614" s="62">
        <v>450</v>
      </c>
      <c r="S1614" s="40">
        <v>10</v>
      </c>
      <c r="T1614" s="63">
        <v>1</v>
      </c>
      <c r="U1614" s="48">
        <f t="shared" si="64"/>
        <v>0</v>
      </c>
      <c r="V1614" s="50">
        <f t="shared" si="65"/>
        <v>5</v>
      </c>
      <c r="W1614" s="63">
        <v>664</v>
      </c>
      <c r="X1614" s="63">
        <v>533</v>
      </c>
      <c r="Y1614" s="36">
        <v>0</v>
      </c>
      <c r="Z1614" s="32" t="s">
        <v>95</v>
      </c>
      <c r="AA1614" s="60"/>
      <c r="AB1614" s="48"/>
      <c r="AC1614" s="48"/>
      <c r="AD1614" s="48"/>
      <c r="AE1614" s="48"/>
      <c r="AF1614" s="48"/>
    </row>
    <row r="1615" spans="1:32" s="36" customFormat="1" ht="14.4" x14ac:dyDescent="0.3">
      <c r="A1615" s="32" t="s">
        <v>95</v>
      </c>
      <c r="B1615" s="32" t="s">
        <v>95</v>
      </c>
      <c r="C1615" s="32" t="s">
        <v>95</v>
      </c>
      <c r="D1615" s="32" t="s">
        <v>95</v>
      </c>
      <c r="E1615" s="32" t="s">
        <v>95</v>
      </c>
      <c r="F1615" s="32" t="s">
        <v>95</v>
      </c>
      <c r="G1615" s="32" t="s">
        <v>95</v>
      </c>
      <c r="H1615" s="32" t="s">
        <v>95</v>
      </c>
      <c r="I1615" s="32" t="s">
        <v>95</v>
      </c>
      <c r="J1615" s="32" t="s">
        <v>95</v>
      </c>
      <c r="K1615" s="32" t="s">
        <v>95</v>
      </c>
      <c r="L1615" s="32" t="s">
        <v>95</v>
      </c>
      <c r="M1615" s="36">
        <v>2180</v>
      </c>
      <c r="N1615" s="36">
        <v>1</v>
      </c>
      <c r="O1615" s="36" t="s">
        <v>3</v>
      </c>
      <c r="P1615" s="40">
        <v>2009</v>
      </c>
      <c r="Q1615" s="40">
        <v>2010</v>
      </c>
      <c r="R1615" s="62">
        <v>600</v>
      </c>
      <c r="S1615" s="40">
        <v>10</v>
      </c>
      <c r="T1615" s="63">
        <v>1</v>
      </c>
      <c r="U1615" s="48">
        <f t="shared" si="64"/>
        <v>0</v>
      </c>
      <c r="V1615" s="50">
        <f t="shared" si="65"/>
        <v>7</v>
      </c>
      <c r="W1615" s="63">
        <v>701</v>
      </c>
      <c r="X1615" s="63">
        <v>325</v>
      </c>
      <c r="Y1615" s="36">
        <v>0</v>
      </c>
      <c r="Z1615" s="32" t="s">
        <v>95</v>
      </c>
      <c r="AA1615" s="60"/>
      <c r="AB1615" s="48"/>
      <c r="AC1615" s="48"/>
      <c r="AD1615" s="48"/>
      <c r="AE1615" s="48"/>
      <c r="AF1615" s="48"/>
    </row>
    <row r="1616" spans="1:32" s="36" customFormat="1" ht="14.4" x14ac:dyDescent="0.3">
      <c r="A1616" s="32" t="s">
        <v>95</v>
      </c>
      <c r="B1616" s="32" t="s">
        <v>95</v>
      </c>
      <c r="C1616" s="32" t="s">
        <v>95</v>
      </c>
      <c r="D1616" s="32" t="s">
        <v>95</v>
      </c>
      <c r="E1616" s="32" t="s">
        <v>95</v>
      </c>
      <c r="F1616" s="32" t="s">
        <v>95</v>
      </c>
      <c r="G1616" s="32" t="s">
        <v>95</v>
      </c>
      <c r="H1616" s="32" t="s">
        <v>95</v>
      </c>
      <c r="I1616" s="32" t="s">
        <v>95</v>
      </c>
      <c r="J1616" s="32" t="s">
        <v>95</v>
      </c>
      <c r="K1616" s="32" t="s">
        <v>95</v>
      </c>
      <c r="L1616" s="32" t="s">
        <v>95</v>
      </c>
      <c r="M1616" s="36">
        <v>2342</v>
      </c>
      <c r="N1616" s="36">
        <v>1</v>
      </c>
      <c r="O1616" s="36" t="s">
        <v>443</v>
      </c>
      <c r="P1616" s="40">
        <v>2009</v>
      </c>
      <c r="Q1616" s="40">
        <v>2010</v>
      </c>
      <c r="R1616" s="62">
        <v>300</v>
      </c>
      <c r="S1616" s="40">
        <v>10</v>
      </c>
      <c r="T1616" s="63">
        <v>0</v>
      </c>
      <c r="U1616" s="48">
        <f t="shared" si="64"/>
        <v>0</v>
      </c>
      <c r="V1616" s="50">
        <f t="shared" si="65"/>
        <v>4</v>
      </c>
      <c r="W1616" s="63">
        <v>497</v>
      </c>
      <c r="X1616" s="63">
        <v>571</v>
      </c>
      <c r="Y1616" s="36">
        <v>0</v>
      </c>
      <c r="Z1616" s="32" t="s">
        <v>95</v>
      </c>
      <c r="AA1616" s="60"/>
      <c r="AB1616" s="48"/>
      <c r="AC1616" s="48"/>
      <c r="AD1616" s="48"/>
      <c r="AE1616" s="48"/>
      <c r="AF1616" s="48"/>
    </row>
    <row r="1617" spans="1:32" s="36" customFormat="1" ht="14.4" x14ac:dyDescent="0.3">
      <c r="A1617" s="32" t="s">
        <v>95</v>
      </c>
      <c r="B1617" s="32" t="s">
        <v>95</v>
      </c>
      <c r="C1617" s="32" t="s">
        <v>95</v>
      </c>
      <c r="D1617" s="32" t="s">
        <v>95</v>
      </c>
      <c r="E1617" s="32" t="s">
        <v>95</v>
      </c>
      <c r="F1617" s="32" t="s">
        <v>95</v>
      </c>
      <c r="G1617" s="32" t="s">
        <v>95</v>
      </c>
      <c r="H1617" s="32" t="s">
        <v>95</v>
      </c>
      <c r="I1617" s="32" t="s">
        <v>95</v>
      </c>
      <c r="J1617" s="32" t="s">
        <v>95</v>
      </c>
      <c r="K1617" s="32" t="s">
        <v>95</v>
      </c>
      <c r="L1617" s="32" t="s">
        <v>95</v>
      </c>
      <c r="M1617" s="36">
        <v>2687</v>
      </c>
      <c r="N1617" s="36">
        <v>1</v>
      </c>
      <c r="O1617" s="36" t="s">
        <v>621</v>
      </c>
      <c r="P1617" s="40">
        <v>2009</v>
      </c>
      <c r="Q1617" s="40">
        <v>2010</v>
      </c>
      <c r="R1617" s="62">
        <v>100</v>
      </c>
      <c r="S1617" s="40">
        <v>5</v>
      </c>
      <c r="T1617" s="63">
        <v>0</v>
      </c>
      <c r="U1617" s="48">
        <f t="shared" si="64"/>
        <v>0</v>
      </c>
      <c r="V1617" s="50">
        <f t="shared" si="65"/>
        <v>2</v>
      </c>
      <c r="W1617" s="63">
        <v>1048</v>
      </c>
      <c r="X1617" s="63">
        <v>1132</v>
      </c>
      <c r="Y1617" s="36">
        <v>0</v>
      </c>
      <c r="Z1617" s="32" t="s">
        <v>95</v>
      </c>
      <c r="AA1617" s="60"/>
      <c r="AB1617" s="48"/>
      <c r="AC1617" s="48"/>
      <c r="AD1617" s="48"/>
      <c r="AE1617" s="48"/>
      <c r="AF1617" s="48"/>
    </row>
    <row r="1618" spans="1:32" s="36" customFormat="1" ht="14.4" x14ac:dyDescent="0.3">
      <c r="A1618" s="32" t="s">
        <v>95</v>
      </c>
      <c r="B1618" s="32" t="s">
        <v>95</v>
      </c>
      <c r="C1618" s="32" t="s">
        <v>95</v>
      </c>
      <c r="D1618" s="32" t="s">
        <v>95</v>
      </c>
      <c r="E1618" s="32" t="s">
        <v>95</v>
      </c>
      <c r="F1618" s="32" t="s">
        <v>95</v>
      </c>
      <c r="G1618" s="32" t="s">
        <v>95</v>
      </c>
      <c r="H1618" s="32" t="s">
        <v>95</v>
      </c>
      <c r="I1618" s="32" t="s">
        <v>95</v>
      </c>
      <c r="J1618" s="32" t="s">
        <v>95</v>
      </c>
      <c r="K1618" s="32" t="s">
        <v>95</v>
      </c>
      <c r="L1618" s="32" t="s">
        <v>95</v>
      </c>
      <c r="M1618" s="36">
        <v>2759</v>
      </c>
      <c r="N1618" s="36">
        <v>1</v>
      </c>
      <c r="O1618" s="36" t="s">
        <v>498</v>
      </c>
      <c r="P1618" s="40">
        <v>2009</v>
      </c>
      <c r="Q1618" s="33">
        <v>2010</v>
      </c>
      <c r="R1618" s="62">
        <v>300</v>
      </c>
      <c r="S1618" s="33">
        <v>2</v>
      </c>
      <c r="T1618" s="63">
        <v>0</v>
      </c>
      <c r="U1618" s="48">
        <f t="shared" si="64"/>
        <v>0</v>
      </c>
      <c r="V1618" s="50">
        <f t="shared" si="65"/>
        <v>4</v>
      </c>
      <c r="W1618" s="63">
        <v>239</v>
      </c>
      <c r="X1618" s="63">
        <v>439</v>
      </c>
      <c r="Y1618" s="36">
        <v>0</v>
      </c>
      <c r="Z1618" s="32" t="s">
        <v>95</v>
      </c>
      <c r="AA1618" s="60"/>
      <c r="AB1618" s="48"/>
      <c r="AC1618" s="48"/>
      <c r="AD1618" s="48"/>
      <c r="AE1618" s="48"/>
      <c r="AF1618" s="48"/>
    </row>
    <row r="1619" spans="1:32" s="36" customFormat="1" ht="14.4" x14ac:dyDescent="0.3">
      <c r="A1619" s="32" t="s">
        <v>95</v>
      </c>
      <c r="B1619" s="32" t="s">
        <v>95</v>
      </c>
      <c r="C1619" s="32" t="s">
        <v>95</v>
      </c>
      <c r="D1619" s="32" t="s">
        <v>95</v>
      </c>
      <c r="E1619" s="32" t="s">
        <v>95</v>
      </c>
      <c r="F1619" s="32" t="s">
        <v>95</v>
      </c>
      <c r="G1619" s="32" t="s">
        <v>95</v>
      </c>
      <c r="H1619" s="32" t="s">
        <v>95</v>
      </c>
      <c r="I1619" s="32" t="s">
        <v>95</v>
      </c>
      <c r="J1619" s="32" t="s">
        <v>95</v>
      </c>
      <c r="K1619" s="32" t="s">
        <v>95</v>
      </c>
      <c r="L1619" s="32" t="s">
        <v>95</v>
      </c>
      <c r="M1619" s="36">
        <v>2805</v>
      </c>
      <c r="N1619" s="36">
        <v>1</v>
      </c>
      <c r="O1619" s="36" t="s">
        <v>589</v>
      </c>
      <c r="P1619" s="40">
        <v>2009</v>
      </c>
      <c r="Q1619" s="40">
        <v>2010</v>
      </c>
      <c r="R1619" s="62">
        <v>950</v>
      </c>
      <c r="S1619" s="40">
        <v>8</v>
      </c>
      <c r="T1619" s="63">
        <v>1</v>
      </c>
      <c r="U1619" s="48">
        <f t="shared" si="64"/>
        <v>0</v>
      </c>
      <c r="V1619" s="50">
        <f t="shared" si="65"/>
        <v>10</v>
      </c>
      <c r="W1619" s="63">
        <v>1100</v>
      </c>
      <c r="X1619" s="63">
        <v>567</v>
      </c>
      <c r="Y1619" s="36">
        <v>0</v>
      </c>
      <c r="Z1619" s="32" t="s">
        <v>95</v>
      </c>
      <c r="AA1619" s="60"/>
      <c r="AB1619" s="48"/>
      <c r="AC1619" s="48"/>
      <c r="AD1619" s="48"/>
      <c r="AE1619" s="48"/>
      <c r="AF1619" s="48"/>
    </row>
    <row r="1620" spans="1:32" s="36" customFormat="1" ht="14.4" x14ac:dyDescent="0.3">
      <c r="A1620" s="32" t="s">
        <v>95</v>
      </c>
      <c r="B1620" s="32" t="s">
        <v>95</v>
      </c>
      <c r="C1620" s="32" t="s">
        <v>95</v>
      </c>
      <c r="D1620" s="32" t="s">
        <v>95</v>
      </c>
      <c r="E1620" s="32" t="s">
        <v>95</v>
      </c>
      <c r="F1620" s="32" t="s">
        <v>95</v>
      </c>
      <c r="G1620" s="32" t="s">
        <v>95</v>
      </c>
      <c r="H1620" s="32" t="s">
        <v>95</v>
      </c>
      <c r="I1620" s="32" t="s">
        <v>95</v>
      </c>
      <c r="J1620" s="32" t="s">
        <v>95</v>
      </c>
      <c r="K1620" s="32" t="s">
        <v>95</v>
      </c>
      <c r="L1620" s="32" t="s">
        <v>95</v>
      </c>
      <c r="M1620" s="36">
        <v>2860</v>
      </c>
      <c r="N1620" s="36">
        <v>1</v>
      </c>
      <c r="O1620" s="36" t="s">
        <v>499</v>
      </c>
      <c r="P1620" s="40">
        <v>2009</v>
      </c>
      <c r="Q1620" s="33">
        <v>2010</v>
      </c>
      <c r="R1620" s="62">
        <v>650</v>
      </c>
      <c r="S1620" s="33">
        <v>5</v>
      </c>
      <c r="T1620" s="63">
        <v>1</v>
      </c>
      <c r="U1620" s="48">
        <f t="shared" si="64"/>
        <v>0</v>
      </c>
      <c r="V1620" s="50">
        <f t="shared" si="65"/>
        <v>7</v>
      </c>
      <c r="W1620" s="63">
        <v>1199</v>
      </c>
      <c r="X1620" s="63">
        <v>270</v>
      </c>
      <c r="Y1620" s="36">
        <v>0</v>
      </c>
      <c r="Z1620" s="32" t="s">
        <v>95</v>
      </c>
      <c r="AA1620" s="60"/>
      <c r="AB1620" s="48"/>
      <c r="AC1620" s="48"/>
      <c r="AD1620" s="48"/>
      <c r="AE1620" s="48"/>
      <c r="AF1620" s="48"/>
    </row>
    <row r="1621" spans="1:32" s="36" customFormat="1" ht="14.4" x14ac:dyDescent="0.3">
      <c r="A1621" s="32" t="s">
        <v>95</v>
      </c>
      <c r="B1621" s="32" t="s">
        <v>95</v>
      </c>
      <c r="C1621" s="32" t="s">
        <v>95</v>
      </c>
      <c r="D1621" s="32" t="s">
        <v>95</v>
      </c>
      <c r="E1621" s="32" t="s">
        <v>95</v>
      </c>
      <c r="F1621" s="32" t="s">
        <v>95</v>
      </c>
      <c r="G1621" s="32" t="s">
        <v>95</v>
      </c>
      <c r="H1621" s="32" t="s">
        <v>95</v>
      </c>
      <c r="I1621" s="32" t="s">
        <v>95</v>
      </c>
      <c r="J1621" s="32" t="s">
        <v>95</v>
      </c>
      <c r="K1621" s="32" t="s">
        <v>95</v>
      </c>
      <c r="L1621" s="32" t="s">
        <v>95</v>
      </c>
      <c r="M1621" s="36">
        <v>2889</v>
      </c>
      <c r="N1621" s="36">
        <v>1</v>
      </c>
      <c r="O1621" s="36" t="s">
        <v>532</v>
      </c>
      <c r="P1621" s="40">
        <v>2009</v>
      </c>
      <c r="Q1621" s="40">
        <v>2010</v>
      </c>
      <c r="R1621" s="62">
        <v>250</v>
      </c>
      <c r="S1621" s="40">
        <v>7</v>
      </c>
      <c r="T1621" s="63">
        <v>1</v>
      </c>
      <c r="U1621" s="48">
        <f t="shared" si="64"/>
        <v>0</v>
      </c>
      <c r="V1621" s="50">
        <f t="shared" si="65"/>
        <v>3</v>
      </c>
      <c r="W1621" s="63">
        <v>778</v>
      </c>
      <c r="X1621" s="63">
        <v>663</v>
      </c>
      <c r="Y1621" s="36">
        <v>0</v>
      </c>
      <c r="Z1621" s="32" t="s">
        <v>95</v>
      </c>
      <c r="AA1621" s="60"/>
      <c r="AB1621" s="48"/>
      <c r="AC1621" s="48"/>
      <c r="AD1621" s="48"/>
      <c r="AE1621" s="48"/>
      <c r="AF1621" s="48"/>
    </row>
    <row r="1622" spans="1:32" s="36" customFormat="1" ht="14.4" x14ac:dyDescent="0.3">
      <c r="A1622" s="32" t="s">
        <v>95</v>
      </c>
      <c r="B1622" s="32" t="s">
        <v>95</v>
      </c>
      <c r="C1622" s="32" t="s">
        <v>95</v>
      </c>
      <c r="D1622" s="32" t="s">
        <v>95</v>
      </c>
      <c r="E1622" s="32" t="s">
        <v>95</v>
      </c>
      <c r="F1622" s="32" t="s">
        <v>95</v>
      </c>
      <c r="G1622" s="32" t="s">
        <v>95</v>
      </c>
      <c r="H1622" s="32" t="s">
        <v>95</v>
      </c>
      <c r="I1622" s="32" t="s">
        <v>95</v>
      </c>
      <c r="J1622" s="32" t="s">
        <v>95</v>
      </c>
      <c r="K1622" s="32" t="s">
        <v>95</v>
      </c>
      <c r="L1622" s="32" t="s">
        <v>95</v>
      </c>
      <c r="M1622" s="36">
        <v>2890</v>
      </c>
      <c r="N1622" s="36">
        <v>1</v>
      </c>
      <c r="O1622" s="36" t="s">
        <v>671</v>
      </c>
      <c r="P1622" s="40">
        <v>2009</v>
      </c>
      <c r="Q1622" s="33">
        <v>2010</v>
      </c>
      <c r="R1622" s="62">
        <v>296.02999999999997</v>
      </c>
      <c r="S1622" s="33">
        <v>7</v>
      </c>
      <c r="T1622" s="63">
        <v>1</v>
      </c>
      <c r="U1622" s="48">
        <f t="shared" si="64"/>
        <v>0</v>
      </c>
      <c r="V1622" s="50">
        <f t="shared" si="65"/>
        <v>3</v>
      </c>
      <c r="W1622" s="63">
        <v>645</v>
      </c>
      <c r="X1622" s="63">
        <v>477</v>
      </c>
      <c r="Y1622" s="36">
        <v>0</v>
      </c>
      <c r="Z1622" s="32" t="s">
        <v>95</v>
      </c>
      <c r="AA1622" s="60"/>
      <c r="AB1622" s="48"/>
      <c r="AC1622" s="48"/>
      <c r="AD1622" s="48"/>
      <c r="AE1622" s="48"/>
      <c r="AF1622" s="48"/>
    </row>
    <row r="1623" spans="1:32" s="36" customFormat="1" ht="14.4" x14ac:dyDescent="0.3">
      <c r="A1623" s="32" t="s">
        <v>95</v>
      </c>
      <c r="B1623" s="32" t="s">
        <v>95</v>
      </c>
      <c r="C1623" s="32" t="s">
        <v>95</v>
      </c>
      <c r="D1623" s="32" t="s">
        <v>95</v>
      </c>
      <c r="E1623" s="32" t="s">
        <v>95</v>
      </c>
      <c r="F1623" s="32" t="s">
        <v>95</v>
      </c>
      <c r="G1623" s="32" t="s">
        <v>95</v>
      </c>
      <c r="H1623" s="32" t="s">
        <v>95</v>
      </c>
      <c r="I1623" s="32" t="s">
        <v>95</v>
      </c>
      <c r="J1623" s="32" t="s">
        <v>95</v>
      </c>
      <c r="K1623" s="32" t="s">
        <v>95</v>
      </c>
      <c r="L1623" s="32" t="s">
        <v>95</v>
      </c>
      <c r="M1623" s="36">
        <v>2890</v>
      </c>
      <c r="N1623" s="36">
        <v>1</v>
      </c>
      <c r="O1623" s="36" t="s">
        <v>671</v>
      </c>
      <c r="P1623" s="40">
        <v>2009</v>
      </c>
      <c r="Q1623" s="33">
        <v>2010</v>
      </c>
      <c r="R1623" s="62">
        <v>300</v>
      </c>
      <c r="S1623" s="33">
        <v>3</v>
      </c>
      <c r="T1623" s="63">
        <v>1</v>
      </c>
      <c r="U1623" s="48">
        <f t="shared" si="64"/>
        <v>0</v>
      </c>
      <c r="V1623" s="50">
        <f t="shared" si="65"/>
        <v>4</v>
      </c>
      <c r="W1623" s="63">
        <v>611</v>
      </c>
      <c r="X1623" s="63">
        <v>508</v>
      </c>
      <c r="Y1623" s="36">
        <v>0</v>
      </c>
      <c r="Z1623" s="32" t="s">
        <v>95</v>
      </c>
      <c r="AA1623" s="60"/>
      <c r="AB1623" s="48"/>
      <c r="AC1623" s="48"/>
      <c r="AD1623" s="48"/>
      <c r="AE1623" s="48"/>
      <c r="AF1623" s="48"/>
    </row>
    <row r="1624" spans="1:32" s="36" customFormat="1" ht="14.4" x14ac:dyDescent="0.3">
      <c r="A1624" s="32" t="s">
        <v>95</v>
      </c>
      <c r="B1624" s="32" t="s">
        <v>95</v>
      </c>
      <c r="C1624" s="32" t="s">
        <v>95</v>
      </c>
      <c r="D1624" s="32" t="s">
        <v>95</v>
      </c>
      <c r="E1624" s="32" t="s">
        <v>95</v>
      </c>
      <c r="F1624" s="32" t="s">
        <v>95</v>
      </c>
      <c r="G1624" s="32" t="s">
        <v>95</v>
      </c>
      <c r="H1624" s="32" t="s">
        <v>95</v>
      </c>
      <c r="I1624" s="32" t="s">
        <v>95</v>
      </c>
      <c r="J1624" s="32" t="s">
        <v>95</v>
      </c>
      <c r="K1624" s="32" t="s">
        <v>95</v>
      </c>
      <c r="L1624" s="32" t="s">
        <v>95</v>
      </c>
      <c r="M1624" s="36">
        <v>2898</v>
      </c>
      <c r="N1624" s="36">
        <v>1</v>
      </c>
      <c r="O1624" s="36" t="s">
        <v>672</v>
      </c>
      <c r="P1624" s="40">
        <v>2009</v>
      </c>
      <c r="Q1624" s="33">
        <v>2010</v>
      </c>
      <c r="R1624" s="62">
        <v>200</v>
      </c>
      <c r="S1624" s="33">
        <v>10</v>
      </c>
      <c r="T1624" s="63">
        <v>1</v>
      </c>
      <c r="U1624" s="48">
        <f t="shared" si="64"/>
        <v>0</v>
      </c>
      <c r="V1624" s="50">
        <f t="shared" si="65"/>
        <v>3</v>
      </c>
      <c r="W1624" s="63">
        <v>369</v>
      </c>
      <c r="X1624" s="63">
        <v>87</v>
      </c>
      <c r="Y1624" s="36">
        <v>0</v>
      </c>
      <c r="Z1624" s="32" t="s">
        <v>95</v>
      </c>
      <c r="AA1624" s="60"/>
      <c r="AB1624" s="48"/>
      <c r="AC1624" s="48"/>
      <c r="AD1624" s="48"/>
      <c r="AE1624" s="48"/>
      <c r="AF1624" s="48"/>
    </row>
    <row r="1625" spans="1:32" s="36" customFormat="1" ht="14.4" x14ac:dyDescent="0.3">
      <c r="A1625" s="32" t="s">
        <v>95</v>
      </c>
      <c r="B1625" s="32" t="s">
        <v>95</v>
      </c>
      <c r="C1625" s="32" t="s">
        <v>95</v>
      </c>
      <c r="D1625" s="32" t="s">
        <v>95</v>
      </c>
      <c r="E1625" s="32" t="s">
        <v>95</v>
      </c>
      <c r="F1625" s="32" t="s">
        <v>95</v>
      </c>
      <c r="G1625" s="32" t="s">
        <v>95</v>
      </c>
      <c r="H1625" s="32" t="s">
        <v>95</v>
      </c>
      <c r="I1625" s="32" t="s">
        <v>95</v>
      </c>
      <c r="J1625" s="32" t="s">
        <v>95</v>
      </c>
      <c r="K1625" s="32" t="s">
        <v>95</v>
      </c>
      <c r="L1625" s="32" t="s">
        <v>95</v>
      </c>
      <c r="M1625" s="36">
        <v>12</v>
      </c>
      <c r="N1625" s="36">
        <v>1</v>
      </c>
      <c r="O1625" s="36" t="s">
        <v>485</v>
      </c>
      <c r="P1625" s="40">
        <v>2009</v>
      </c>
      <c r="Q1625" s="40">
        <v>2011</v>
      </c>
      <c r="R1625" s="62">
        <v>689.17</v>
      </c>
      <c r="S1625" s="40">
        <v>5</v>
      </c>
      <c r="T1625" s="63">
        <v>1</v>
      </c>
      <c r="U1625" s="48">
        <f t="shared" si="64"/>
        <v>1</v>
      </c>
      <c r="V1625" s="50">
        <f t="shared" si="65"/>
        <v>7</v>
      </c>
      <c r="W1625" s="63">
        <v>3767</v>
      </c>
      <c r="X1625" s="63">
        <v>3193</v>
      </c>
      <c r="Y1625" s="36">
        <v>0</v>
      </c>
      <c r="Z1625" s="32" t="s">
        <v>95</v>
      </c>
      <c r="AA1625" s="60"/>
      <c r="AB1625" s="48"/>
      <c r="AC1625" s="48"/>
      <c r="AD1625" s="48"/>
      <c r="AE1625" s="48"/>
      <c r="AF1625" s="48"/>
    </row>
    <row r="1626" spans="1:32" s="36" customFormat="1" ht="14.4" x14ac:dyDescent="0.3">
      <c r="A1626" s="32" t="s">
        <v>95</v>
      </c>
      <c r="B1626" s="32" t="s">
        <v>95</v>
      </c>
      <c r="C1626" s="32" t="s">
        <v>95</v>
      </c>
      <c r="D1626" s="32" t="s">
        <v>95</v>
      </c>
      <c r="E1626" s="32" t="s">
        <v>95</v>
      </c>
      <c r="F1626" s="32" t="s">
        <v>95</v>
      </c>
      <c r="G1626" s="32" t="s">
        <v>95</v>
      </c>
      <c r="H1626" s="32" t="s">
        <v>95</v>
      </c>
      <c r="I1626" s="32" t="s">
        <v>95</v>
      </c>
      <c r="J1626" s="32" t="s">
        <v>95</v>
      </c>
      <c r="K1626" s="32" t="s">
        <v>95</v>
      </c>
      <c r="L1626" s="32" t="s">
        <v>95</v>
      </c>
      <c r="M1626" s="36">
        <v>611</v>
      </c>
      <c r="N1626" s="36">
        <v>1</v>
      </c>
      <c r="O1626" s="36" t="s">
        <v>332</v>
      </c>
      <c r="P1626" s="40">
        <v>2009</v>
      </c>
      <c r="Q1626" s="40">
        <v>2011</v>
      </c>
      <c r="R1626" s="62">
        <v>250</v>
      </c>
      <c r="S1626" s="33">
        <v>9</v>
      </c>
      <c r="T1626" s="63">
        <v>1</v>
      </c>
      <c r="U1626" s="48">
        <f t="shared" si="64"/>
        <v>1</v>
      </c>
      <c r="V1626" s="50">
        <f t="shared" si="65"/>
        <v>3</v>
      </c>
      <c r="W1626" s="63">
        <v>73</v>
      </c>
      <c r="X1626" s="63">
        <v>8</v>
      </c>
      <c r="Y1626" s="36">
        <v>0</v>
      </c>
      <c r="Z1626" s="32" t="s">
        <v>95</v>
      </c>
      <c r="AA1626" s="60"/>
      <c r="AB1626" s="48"/>
      <c r="AC1626" s="48"/>
      <c r="AD1626" s="48"/>
      <c r="AE1626" s="48"/>
      <c r="AF1626" s="48"/>
    </row>
    <row r="1627" spans="1:32" s="36" customFormat="1" ht="14.4" x14ac:dyDescent="0.3">
      <c r="A1627" s="32" t="s">
        <v>95</v>
      </c>
      <c r="B1627" s="32" t="s">
        <v>95</v>
      </c>
      <c r="C1627" s="32" t="s">
        <v>95</v>
      </c>
      <c r="D1627" s="32" t="s">
        <v>95</v>
      </c>
      <c r="E1627" s="32" t="s">
        <v>95</v>
      </c>
      <c r="F1627" s="32" t="s">
        <v>95</v>
      </c>
      <c r="G1627" s="32" t="s">
        <v>95</v>
      </c>
      <c r="H1627" s="32" t="s">
        <v>95</v>
      </c>
      <c r="I1627" s="32" t="s">
        <v>95</v>
      </c>
      <c r="J1627" s="32" t="s">
        <v>95</v>
      </c>
      <c r="K1627" s="32" t="s">
        <v>95</v>
      </c>
      <c r="L1627" s="32" t="s">
        <v>95</v>
      </c>
      <c r="M1627" s="36">
        <v>738</v>
      </c>
      <c r="N1627" s="36">
        <v>1</v>
      </c>
      <c r="O1627" s="36" t="s">
        <v>232</v>
      </c>
      <c r="P1627" s="40">
        <v>2009</v>
      </c>
      <c r="Q1627" s="40">
        <v>2011</v>
      </c>
      <c r="R1627" s="62">
        <v>500</v>
      </c>
      <c r="S1627" s="40">
        <v>5</v>
      </c>
      <c r="T1627" s="63">
        <v>1</v>
      </c>
      <c r="U1627" s="48">
        <f t="shared" si="64"/>
        <v>1</v>
      </c>
      <c r="V1627" s="50">
        <f t="shared" si="65"/>
        <v>6</v>
      </c>
      <c r="W1627" s="63">
        <v>399</v>
      </c>
      <c r="X1627" s="63">
        <v>287</v>
      </c>
      <c r="Y1627" s="36">
        <v>0</v>
      </c>
      <c r="Z1627" s="32" t="s">
        <v>95</v>
      </c>
      <c r="AA1627" s="60"/>
      <c r="AB1627" s="48"/>
      <c r="AC1627" s="48"/>
      <c r="AD1627" s="48"/>
      <c r="AE1627" s="48"/>
      <c r="AF1627" s="48"/>
    </row>
    <row r="1628" spans="1:32" s="36" customFormat="1" ht="14.4" x14ac:dyDescent="0.3">
      <c r="A1628" s="32" t="s">
        <v>95</v>
      </c>
      <c r="B1628" s="32" t="s">
        <v>95</v>
      </c>
      <c r="C1628" s="32" t="s">
        <v>95</v>
      </c>
      <c r="D1628" s="32" t="s">
        <v>95</v>
      </c>
      <c r="E1628" s="32" t="s">
        <v>95</v>
      </c>
      <c r="F1628" s="32" t="s">
        <v>95</v>
      </c>
      <c r="G1628" s="32" t="s">
        <v>95</v>
      </c>
      <c r="H1628" s="32" t="s">
        <v>95</v>
      </c>
      <c r="I1628" s="32" t="s">
        <v>95</v>
      </c>
      <c r="J1628" s="32" t="s">
        <v>95</v>
      </c>
      <c r="K1628" s="32" t="s">
        <v>95</v>
      </c>
      <c r="L1628" s="32" t="s">
        <v>95</v>
      </c>
      <c r="M1628" s="36">
        <v>877</v>
      </c>
      <c r="N1628" s="36">
        <v>1</v>
      </c>
      <c r="O1628" s="36" t="s">
        <v>261</v>
      </c>
      <c r="P1628" s="40">
        <v>2009</v>
      </c>
      <c r="Q1628" s="40">
        <v>2011</v>
      </c>
      <c r="R1628" s="62">
        <v>110.55</v>
      </c>
      <c r="S1628" s="40">
        <v>10</v>
      </c>
      <c r="T1628" s="63">
        <v>1</v>
      </c>
      <c r="U1628" s="48">
        <f t="shared" si="64"/>
        <v>1</v>
      </c>
      <c r="V1628" s="50">
        <f t="shared" si="65"/>
        <v>2</v>
      </c>
      <c r="W1628" s="63">
        <v>2207</v>
      </c>
      <c r="X1628" s="63">
        <v>1080</v>
      </c>
      <c r="Y1628" s="36">
        <v>0</v>
      </c>
      <c r="Z1628" s="32" t="s">
        <v>95</v>
      </c>
      <c r="AA1628" s="60"/>
      <c r="AB1628" s="48"/>
      <c r="AC1628" s="48"/>
      <c r="AD1628" s="48"/>
      <c r="AE1628" s="48"/>
      <c r="AF1628" s="48"/>
    </row>
    <row r="1629" spans="1:32" s="36" customFormat="1" ht="14.4" x14ac:dyDescent="0.3">
      <c r="A1629" s="32" t="s">
        <v>95</v>
      </c>
      <c r="B1629" s="32" t="s">
        <v>95</v>
      </c>
      <c r="C1629" s="32" t="s">
        <v>95</v>
      </c>
      <c r="D1629" s="32" t="s">
        <v>95</v>
      </c>
      <c r="E1629" s="32" t="s">
        <v>95</v>
      </c>
      <c r="F1629" s="32" t="s">
        <v>95</v>
      </c>
      <c r="G1629" s="32" t="s">
        <v>95</v>
      </c>
      <c r="H1629" s="32" t="s">
        <v>95</v>
      </c>
      <c r="I1629" s="32" t="s">
        <v>95</v>
      </c>
      <c r="J1629" s="32" t="s">
        <v>95</v>
      </c>
      <c r="K1629" s="32" t="s">
        <v>95</v>
      </c>
      <c r="L1629" s="32" t="s">
        <v>95</v>
      </c>
      <c r="M1629" s="36">
        <v>914</v>
      </c>
      <c r="N1629" s="36">
        <v>1</v>
      </c>
      <c r="O1629" s="36" t="s">
        <v>438</v>
      </c>
      <c r="P1629" s="40">
        <v>2009</v>
      </c>
      <c r="Q1629" s="40">
        <v>2011</v>
      </c>
      <c r="R1629" s="62">
        <v>1990</v>
      </c>
      <c r="S1629" s="40">
        <v>5</v>
      </c>
      <c r="T1629" s="63">
        <v>1</v>
      </c>
      <c r="U1629" s="48">
        <f t="shared" si="64"/>
        <v>1</v>
      </c>
      <c r="V1629" s="50">
        <f t="shared" si="65"/>
        <v>10</v>
      </c>
      <c r="W1629" s="63">
        <v>224</v>
      </c>
      <c r="X1629" s="63">
        <v>188</v>
      </c>
      <c r="Y1629" s="36">
        <v>0</v>
      </c>
      <c r="Z1629" s="32" t="s">
        <v>95</v>
      </c>
      <c r="AA1629" s="60"/>
      <c r="AB1629" s="48"/>
      <c r="AC1629" s="48"/>
      <c r="AD1629" s="48"/>
      <c r="AE1629" s="48"/>
      <c r="AF1629" s="48"/>
    </row>
    <row r="1630" spans="1:32" s="36" customFormat="1" ht="14.4" x14ac:dyDescent="0.3">
      <c r="A1630" s="32" t="s">
        <v>95</v>
      </c>
      <c r="B1630" s="32" t="s">
        <v>95</v>
      </c>
      <c r="C1630" s="32" t="s">
        <v>95</v>
      </c>
      <c r="D1630" s="32" t="s">
        <v>95</v>
      </c>
      <c r="E1630" s="32" t="s">
        <v>95</v>
      </c>
      <c r="F1630" s="32" t="s">
        <v>95</v>
      </c>
      <c r="G1630" s="32" t="s">
        <v>95</v>
      </c>
      <c r="H1630" s="32" t="s">
        <v>95</v>
      </c>
      <c r="I1630" s="32" t="s">
        <v>95</v>
      </c>
      <c r="J1630" s="32" t="s">
        <v>95</v>
      </c>
      <c r="K1630" s="32" t="s">
        <v>95</v>
      </c>
      <c r="L1630" s="32" t="s">
        <v>95</v>
      </c>
      <c r="M1630" s="36">
        <v>2687</v>
      </c>
      <c r="N1630" s="36">
        <v>1</v>
      </c>
      <c r="O1630" s="36" t="s">
        <v>621</v>
      </c>
      <c r="P1630" s="40">
        <v>2009</v>
      </c>
      <c r="Q1630" s="33">
        <v>2011</v>
      </c>
      <c r="R1630" s="62">
        <v>500</v>
      </c>
      <c r="S1630" s="33">
        <v>10</v>
      </c>
      <c r="T1630" s="63">
        <v>1</v>
      </c>
      <c r="U1630" s="48">
        <f t="shared" si="64"/>
        <v>1</v>
      </c>
      <c r="V1630" s="50">
        <f t="shared" si="65"/>
        <v>6</v>
      </c>
      <c r="W1630" s="63">
        <v>1399</v>
      </c>
      <c r="X1630" s="63">
        <v>801</v>
      </c>
      <c r="Y1630" s="36">
        <v>0</v>
      </c>
      <c r="Z1630" s="32" t="s">
        <v>95</v>
      </c>
      <c r="AA1630" s="60"/>
      <c r="AB1630" s="48"/>
      <c r="AC1630" s="48"/>
      <c r="AD1630" s="48"/>
      <c r="AE1630" s="48"/>
      <c r="AF1630" s="48"/>
    </row>
    <row r="1631" spans="1:32" s="36" customFormat="1" ht="14.4" x14ac:dyDescent="0.3">
      <c r="A1631" s="32" t="s">
        <v>95</v>
      </c>
      <c r="B1631" s="32" t="s">
        <v>95</v>
      </c>
      <c r="C1631" s="32" t="s">
        <v>95</v>
      </c>
      <c r="D1631" s="32" t="s">
        <v>95</v>
      </c>
      <c r="E1631" s="32" t="s">
        <v>95</v>
      </c>
      <c r="F1631" s="32" t="s">
        <v>95</v>
      </c>
      <c r="G1631" s="32" t="s">
        <v>95</v>
      </c>
      <c r="H1631" s="32" t="s">
        <v>95</v>
      </c>
      <c r="I1631" s="32" t="s">
        <v>95</v>
      </c>
      <c r="J1631" s="32" t="s">
        <v>95</v>
      </c>
      <c r="K1631" s="32" t="s">
        <v>95</v>
      </c>
      <c r="L1631" s="32" t="s">
        <v>95</v>
      </c>
      <c r="M1631" s="36">
        <v>2853</v>
      </c>
      <c r="N1631" s="36">
        <v>1</v>
      </c>
      <c r="O1631" s="36" t="s">
        <v>673</v>
      </c>
      <c r="P1631" s="40">
        <v>2009</v>
      </c>
      <c r="Q1631" s="33">
        <v>2011</v>
      </c>
      <c r="R1631" s="62">
        <v>1100</v>
      </c>
      <c r="S1631" s="33">
        <v>5</v>
      </c>
      <c r="T1631" s="63">
        <v>1</v>
      </c>
      <c r="U1631" s="48">
        <f t="shared" si="64"/>
        <v>1</v>
      </c>
      <c r="V1631" s="50">
        <f t="shared" si="65"/>
        <v>10</v>
      </c>
      <c r="W1631" s="63">
        <v>484</v>
      </c>
      <c r="X1631" s="63">
        <v>118</v>
      </c>
      <c r="Y1631" s="36">
        <v>0</v>
      </c>
      <c r="Z1631" s="36" t="s">
        <v>30</v>
      </c>
      <c r="AA1631" s="60"/>
      <c r="AB1631" s="48"/>
      <c r="AC1631" s="48"/>
      <c r="AD1631" s="48"/>
      <c r="AE1631" s="48"/>
      <c r="AF1631" s="48"/>
    </row>
    <row r="1632" spans="1:32" s="36" customFormat="1" ht="14.4" x14ac:dyDescent="0.3">
      <c r="A1632" s="32" t="s">
        <v>95</v>
      </c>
      <c r="B1632" s="32" t="s">
        <v>95</v>
      </c>
      <c r="C1632" s="32" t="s">
        <v>95</v>
      </c>
      <c r="D1632" s="32" t="s">
        <v>95</v>
      </c>
      <c r="E1632" s="32" t="s">
        <v>95</v>
      </c>
      <c r="F1632" s="32" t="s">
        <v>95</v>
      </c>
      <c r="G1632" s="32" t="s">
        <v>95</v>
      </c>
      <c r="H1632" s="32" t="s">
        <v>95</v>
      </c>
      <c r="I1632" s="32" t="s">
        <v>95</v>
      </c>
      <c r="J1632" s="32" t="s">
        <v>95</v>
      </c>
      <c r="K1632" s="32" t="s">
        <v>95</v>
      </c>
      <c r="L1632" s="32" t="s">
        <v>95</v>
      </c>
      <c r="M1632" s="7">
        <v>84</v>
      </c>
      <c r="N1632" s="7">
        <v>1</v>
      </c>
      <c r="O1632" s="7" t="s">
        <v>267</v>
      </c>
      <c r="P1632" s="7">
        <v>2010</v>
      </c>
      <c r="Q1632" s="10">
        <v>2011</v>
      </c>
      <c r="R1632" s="66">
        <v>1567.16</v>
      </c>
      <c r="S1632" s="10">
        <v>10</v>
      </c>
      <c r="T1632" s="67">
        <v>0</v>
      </c>
      <c r="U1632" s="48">
        <f t="shared" si="64"/>
        <v>0</v>
      </c>
      <c r="V1632" s="50">
        <f t="shared" si="65"/>
        <v>10</v>
      </c>
      <c r="W1632" s="67">
        <v>642</v>
      </c>
      <c r="X1632" s="67">
        <v>1526</v>
      </c>
      <c r="Y1632" s="67">
        <v>0</v>
      </c>
      <c r="Z1632" s="32" t="s">
        <v>95</v>
      </c>
      <c r="AA1632" s="60"/>
      <c r="AB1632" s="48"/>
      <c r="AC1632" s="48"/>
      <c r="AD1632" s="48"/>
      <c r="AE1632" s="48"/>
      <c r="AF1632" s="48"/>
    </row>
    <row r="1633" spans="1:34" s="36" customFormat="1" ht="14.4" x14ac:dyDescent="0.3">
      <c r="A1633" s="32" t="s">
        <v>95</v>
      </c>
      <c r="B1633" s="32" t="s">
        <v>95</v>
      </c>
      <c r="C1633" s="32" t="s">
        <v>95</v>
      </c>
      <c r="D1633" s="32" t="s">
        <v>95</v>
      </c>
      <c r="E1633" s="32" t="s">
        <v>95</v>
      </c>
      <c r="F1633" s="32" t="s">
        <v>95</v>
      </c>
      <c r="G1633" s="32" t="s">
        <v>95</v>
      </c>
      <c r="H1633" s="32" t="s">
        <v>95</v>
      </c>
      <c r="I1633" s="32" t="s">
        <v>95</v>
      </c>
      <c r="J1633" s="32" t="s">
        <v>95</v>
      </c>
      <c r="K1633" s="32" t="s">
        <v>95</v>
      </c>
      <c r="L1633" s="32" t="s">
        <v>95</v>
      </c>
      <c r="M1633" s="7">
        <v>88</v>
      </c>
      <c r="N1633" s="7">
        <v>1</v>
      </c>
      <c r="O1633" s="7" t="s">
        <v>238</v>
      </c>
      <c r="P1633" s="7">
        <v>2010</v>
      </c>
      <c r="Q1633" s="68">
        <v>2012</v>
      </c>
      <c r="R1633" s="66">
        <v>453.83</v>
      </c>
      <c r="S1633" s="68">
        <v>10</v>
      </c>
      <c r="T1633" s="67">
        <v>1</v>
      </c>
      <c r="U1633" s="48">
        <f t="shared" si="64"/>
        <v>1</v>
      </c>
      <c r="V1633" s="50">
        <f t="shared" si="65"/>
        <v>5</v>
      </c>
      <c r="W1633" s="67">
        <v>4406</v>
      </c>
      <c r="X1633" s="67">
        <v>3530</v>
      </c>
      <c r="Y1633" s="67">
        <v>0</v>
      </c>
      <c r="Z1633" s="32" t="s">
        <v>95</v>
      </c>
      <c r="AA1633" s="60"/>
      <c r="AB1633" s="48"/>
      <c r="AC1633" s="48"/>
      <c r="AD1633" s="48"/>
      <c r="AE1633" s="48"/>
      <c r="AF1633" s="48"/>
    </row>
    <row r="1634" spans="1:34" s="36" customFormat="1" ht="14.4" x14ac:dyDescent="0.3">
      <c r="A1634" s="32" t="s">
        <v>95</v>
      </c>
      <c r="B1634" s="32" t="s">
        <v>95</v>
      </c>
      <c r="C1634" s="32" t="s">
        <v>95</v>
      </c>
      <c r="D1634" s="32" t="s">
        <v>95</v>
      </c>
      <c r="E1634" s="32" t="s">
        <v>95</v>
      </c>
      <c r="F1634" s="32" t="s">
        <v>95</v>
      </c>
      <c r="G1634" s="32" t="s">
        <v>95</v>
      </c>
      <c r="H1634" s="32" t="s">
        <v>95</v>
      </c>
      <c r="I1634" s="32" t="s">
        <v>95</v>
      </c>
      <c r="J1634" s="32" t="s">
        <v>95</v>
      </c>
      <c r="K1634" s="32" t="s">
        <v>95</v>
      </c>
      <c r="L1634" s="32" t="s">
        <v>95</v>
      </c>
      <c r="M1634" s="7">
        <v>88</v>
      </c>
      <c r="N1634" s="7">
        <v>1</v>
      </c>
      <c r="O1634" s="7" t="s">
        <v>238</v>
      </c>
      <c r="P1634" s="7">
        <v>2010</v>
      </c>
      <c r="Q1634" s="68">
        <v>2011</v>
      </c>
      <c r="R1634" s="66">
        <v>595</v>
      </c>
      <c r="S1634" s="68">
        <v>10</v>
      </c>
      <c r="T1634" s="67">
        <v>0</v>
      </c>
      <c r="U1634" s="48">
        <f t="shared" si="64"/>
        <v>0</v>
      </c>
      <c r="V1634" s="50">
        <f t="shared" si="65"/>
        <v>6</v>
      </c>
      <c r="W1634" s="67">
        <v>2762</v>
      </c>
      <c r="X1634" s="67">
        <v>5014</v>
      </c>
      <c r="Y1634" s="67">
        <v>0</v>
      </c>
      <c r="Z1634" s="32" t="s">
        <v>95</v>
      </c>
      <c r="AA1634" s="60"/>
      <c r="AB1634" s="48"/>
      <c r="AC1634" s="48"/>
      <c r="AD1634" s="48"/>
      <c r="AE1634" s="48"/>
      <c r="AF1634" s="48"/>
    </row>
    <row r="1635" spans="1:34" s="36" customFormat="1" ht="14.4" x14ac:dyDescent="0.3">
      <c r="A1635" s="32" t="s">
        <v>95</v>
      </c>
      <c r="B1635" s="32" t="s">
        <v>95</v>
      </c>
      <c r="C1635" s="32" t="s">
        <v>95</v>
      </c>
      <c r="D1635" s="32" t="s">
        <v>95</v>
      </c>
      <c r="E1635" s="32" t="s">
        <v>95</v>
      </c>
      <c r="F1635" s="32" t="s">
        <v>95</v>
      </c>
      <c r="G1635" s="32" t="s">
        <v>95</v>
      </c>
      <c r="H1635" s="32" t="s">
        <v>95</v>
      </c>
      <c r="I1635" s="32" t="s">
        <v>95</v>
      </c>
      <c r="J1635" s="32" t="s">
        <v>95</v>
      </c>
      <c r="K1635" s="32" t="s">
        <v>95</v>
      </c>
      <c r="L1635" s="32" t="s">
        <v>95</v>
      </c>
      <c r="M1635" s="7">
        <v>88</v>
      </c>
      <c r="N1635" s="7">
        <v>1</v>
      </c>
      <c r="O1635" s="7" t="s">
        <v>238</v>
      </c>
      <c r="P1635" s="7">
        <v>2010</v>
      </c>
      <c r="Q1635" s="10">
        <v>2011</v>
      </c>
      <c r="R1635" s="66">
        <v>150</v>
      </c>
      <c r="S1635" s="10">
        <v>10</v>
      </c>
      <c r="T1635" s="67">
        <v>0</v>
      </c>
      <c r="U1635" s="48">
        <f t="shared" si="64"/>
        <v>0</v>
      </c>
      <c r="V1635" s="50">
        <f t="shared" si="65"/>
        <v>2</v>
      </c>
      <c r="W1635" s="67">
        <v>3016</v>
      </c>
      <c r="X1635" s="67">
        <v>4735</v>
      </c>
      <c r="Y1635" s="67">
        <v>0</v>
      </c>
      <c r="Z1635" s="32" t="s">
        <v>95</v>
      </c>
      <c r="AA1635" s="48"/>
      <c r="AB1635" s="48"/>
      <c r="AC1635" s="60"/>
      <c r="AD1635" s="48"/>
      <c r="AE1635" s="48"/>
      <c r="AF1635" s="48"/>
      <c r="AG1635" s="48"/>
      <c r="AH1635" s="48"/>
    </row>
    <row r="1636" spans="1:34" s="36" customFormat="1" ht="14.4" x14ac:dyDescent="0.3">
      <c r="A1636" s="32" t="s">
        <v>95</v>
      </c>
      <c r="B1636" s="32" t="s">
        <v>95</v>
      </c>
      <c r="C1636" s="32" t="s">
        <v>95</v>
      </c>
      <c r="D1636" s="32" t="s">
        <v>95</v>
      </c>
      <c r="E1636" s="32" t="s">
        <v>95</v>
      </c>
      <c r="F1636" s="32" t="s">
        <v>95</v>
      </c>
      <c r="G1636" s="32" t="s">
        <v>95</v>
      </c>
      <c r="H1636" s="32" t="s">
        <v>95</v>
      </c>
      <c r="I1636" s="32" t="s">
        <v>95</v>
      </c>
      <c r="J1636" s="32" t="s">
        <v>95</v>
      </c>
      <c r="K1636" s="32" t="s">
        <v>95</v>
      </c>
      <c r="L1636" s="32" t="s">
        <v>95</v>
      </c>
      <c r="M1636" s="7">
        <v>93</v>
      </c>
      <c r="N1636" s="7">
        <v>1</v>
      </c>
      <c r="O1636" s="7" t="s">
        <v>268</v>
      </c>
      <c r="P1636" s="7">
        <v>2010</v>
      </c>
      <c r="Q1636" s="10">
        <v>2011</v>
      </c>
      <c r="R1636" s="66">
        <v>1100</v>
      </c>
      <c r="S1636" s="10">
        <v>10</v>
      </c>
      <c r="T1636" s="67">
        <v>1</v>
      </c>
      <c r="U1636" s="48">
        <f t="shared" si="64"/>
        <v>0</v>
      </c>
      <c r="V1636" s="50">
        <f t="shared" si="65"/>
        <v>10</v>
      </c>
      <c r="W1636" s="67">
        <v>1240</v>
      </c>
      <c r="X1636" s="67">
        <v>850</v>
      </c>
      <c r="Y1636" s="67">
        <v>0</v>
      </c>
      <c r="Z1636" s="32" t="s">
        <v>95</v>
      </c>
      <c r="AA1636" s="48"/>
      <c r="AB1636" s="48"/>
      <c r="AC1636" s="60"/>
      <c r="AD1636" s="48"/>
      <c r="AE1636" s="48"/>
      <c r="AF1636" s="48"/>
      <c r="AG1636" s="48"/>
      <c r="AH1636" s="48"/>
    </row>
    <row r="1637" spans="1:34" s="36" customFormat="1" ht="14.4" x14ac:dyDescent="0.3">
      <c r="A1637" s="32" t="s">
        <v>95</v>
      </c>
      <c r="B1637" s="32" t="s">
        <v>95</v>
      </c>
      <c r="C1637" s="32" t="s">
        <v>95</v>
      </c>
      <c r="D1637" s="32" t="s">
        <v>95</v>
      </c>
      <c r="E1637" s="32" t="s">
        <v>95</v>
      </c>
      <c r="F1637" s="32" t="s">
        <v>95</v>
      </c>
      <c r="G1637" s="32" t="s">
        <v>95</v>
      </c>
      <c r="H1637" s="32" t="s">
        <v>95</v>
      </c>
      <c r="I1637" s="32" t="s">
        <v>95</v>
      </c>
      <c r="J1637" s="32" t="s">
        <v>95</v>
      </c>
      <c r="K1637" s="32" t="s">
        <v>95</v>
      </c>
      <c r="L1637" s="32" t="s">
        <v>95</v>
      </c>
      <c r="M1637" s="7">
        <v>93</v>
      </c>
      <c r="N1637" s="7">
        <v>1</v>
      </c>
      <c r="O1637" s="7" t="s">
        <v>268</v>
      </c>
      <c r="P1637" s="7">
        <v>2010</v>
      </c>
      <c r="Q1637" s="68">
        <v>2011</v>
      </c>
      <c r="R1637" s="66">
        <v>500</v>
      </c>
      <c r="S1637" s="68">
        <v>7</v>
      </c>
      <c r="T1637" s="67">
        <v>0</v>
      </c>
      <c r="U1637" s="48">
        <f t="shared" si="64"/>
        <v>0</v>
      </c>
      <c r="V1637" s="50">
        <f t="shared" si="65"/>
        <v>6</v>
      </c>
      <c r="W1637" s="67">
        <v>418</v>
      </c>
      <c r="X1637" s="67">
        <v>433</v>
      </c>
      <c r="Y1637" s="67">
        <v>0</v>
      </c>
      <c r="Z1637" s="32" t="s">
        <v>95</v>
      </c>
      <c r="AA1637" s="48"/>
      <c r="AB1637" s="48"/>
      <c r="AC1637" s="60"/>
      <c r="AD1637" s="48"/>
      <c r="AE1637" s="48"/>
      <c r="AF1637" s="48"/>
      <c r="AG1637" s="48"/>
      <c r="AH1637" s="48"/>
    </row>
    <row r="1638" spans="1:34" s="36" customFormat="1" ht="14.4" x14ac:dyDescent="0.3">
      <c r="A1638" s="32" t="s">
        <v>95</v>
      </c>
      <c r="B1638" s="32" t="s">
        <v>95</v>
      </c>
      <c r="C1638" s="32" t="s">
        <v>95</v>
      </c>
      <c r="D1638" s="32" t="s">
        <v>95</v>
      </c>
      <c r="E1638" s="32" t="s">
        <v>95</v>
      </c>
      <c r="F1638" s="32" t="s">
        <v>95</v>
      </c>
      <c r="G1638" s="32" t="s">
        <v>95</v>
      </c>
      <c r="H1638" s="32" t="s">
        <v>95</v>
      </c>
      <c r="I1638" s="32" t="s">
        <v>95</v>
      </c>
      <c r="J1638" s="32" t="s">
        <v>95</v>
      </c>
      <c r="K1638" s="32" t="s">
        <v>95</v>
      </c>
      <c r="L1638" s="32" t="s">
        <v>95</v>
      </c>
      <c r="M1638" s="7">
        <v>93</v>
      </c>
      <c r="N1638" s="7">
        <v>1</v>
      </c>
      <c r="O1638" s="7" t="s">
        <v>268</v>
      </c>
      <c r="P1638" s="7">
        <v>2010</v>
      </c>
      <c r="Q1638" s="68">
        <v>2011</v>
      </c>
      <c r="R1638" s="66">
        <v>350</v>
      </c>
      <c r="S1638" s="68">
        <v>7</v>
      </c>
      <c r="T1638" s="67">
        <v>0</v>
      </c>
      <c r="U1638" s="48">
        <f t="shared" si="64"/>
        <v>0</v>
      </c>
      <c r="V1638" s="50">
        <f t="shared" si="65"/>
        <v>4</v>
      </c>
      <c r="W1638" s="67">
        <v>0</v>
      </c>
      <c r="X1638" s="67">
        <v>1</v>
      </c>
      <c r="Y1638" s="67">
        <v>0</v>
      </c>
      <c r="Z1638" s="32" t="s">
        <v>95</v>
      </c>
      <c r="AA1638" s="48"/>
      <c r="AB1638" s="48"/>
      <c r="AC1638" s="60"/>
      <c r="AD1638" s="48"/>
      <c r="AE1638" s="48"/>
      <c r="AF1638" s="48"/>
      <c r="AG1638" s="48"/>
      <c r="AH1638" s="48"/>
    </row>
    <row r="1639" spans="1:34" s="36" customFormat="1" ht="14.4" x14ac:dyDescent="0.3">
      <c r="A1639" s="32" t="s">
        <v>95</v>
      </c>
      <c r="B1639" s="32" t="s">
        <v>95</v>
      </c>
      <c r="C1639" s="32" t="s">
        <v>95</v>
      </c>
      <c r="D1639" s="32" t="s">
        <v>95</v>
      </c>
      <c r="E1639" s="32" t="s">
        <v>95</v>
      </c>
      <c r="F1639" s="32" t="s">
        <v>95</v>
      </c>
      <c r="G1639" s="32" t="s">
        <v>95</v>
      </c>
      <c r="H1639" s="32" t="s">
        <v>95</v>
      </c>
      <c r="I1639" s="32" t="s">
        <v>95</v>
      </c>
      <c r="J1639" s="32" t="s">
        <v>95</v>
      </c>
      <c r="K1639" s="32" t="s">
        <v>95</v>
      </c>
      <c r="L1639" s="32" t="s">
        <v>95</v>
      </c>
      <c r="M1639" s="7">
        <v>97</v>
      </c>
      <c r="N1639" s="7">
        <v>1</v>
      </c>
      <c r="O1639" s="7" t="s">
        <v>411</v>
      </c>
      <c r="P1639" s="7">
        <v>2010</v>
      </c>
      <c r="Q1639" s="68">
        <v>2011</v>
      </c>
      <c r="R1639" s="66">
        <v>149.79</v>
      </c>
      <c r="S1639" s="68">
        <v>10</v>
      </c>
      <c r="T1639" s="67">
        <v>0</v>
      </c>
      <c r="U1639" s="48">
        <f t="shared" si="64"/>
        <v>0</v>
      </c>
      <c r="V1639" s="50">
        <f t="shared" si="65"/>
        <v>2</v>
      </c>
      <c r="W1639" s="67">
        <v>880</v>
      </c>
      <c r="X1639" s="67">
        <v>959</v>
      </c>
      <c r="Y1639" s="67">
        <v>0</v>
      </c>
      <c r="Z1639" s="7" t="s">
        <v>31</v>
      </c>
      <c r="AA1639" s="48"/>
      <c r="AB1639" s="48"/>
      <c r="AC1639" s="60"/>
      <c r="AD1639" s="48"/>
      <c r="AE1639" s="48"/>
      <c r="AF1639" s="48"/>
      <c r="AG1639" s="48"/>
      <c r="AH1639" s="48"/>
    </row>
    <row r="1640" spans="1:34" s="36" customFormat="1" ht="14.4" x14ac:dyDescent="0.3">
      <c r="A1640" s="32" t="s">
        <v>95</v>
      </c>
      <c r="B1640" s="32" t="s">
        <v>95</v>
      </c>
      <c r="C1640" s="32" t="s">
        <v>95</v>
      </c>
      <c r="D1640" s="32" t="s">
        <v>95</v>
      </c>
      <c r="E1640" s="32" t="s">
        <v>95</v>
      </c>
      <c r="F1640" s="32" t="s">
        <v>95</v>
      </c>
      <c r="G1640" s="32" t="s">
        <v>95</v>
      </c>
      <c r="H1640" s="32" t="s">
        <v>95</v>
      </c>
      <c r="I1640" s="32" t="s">
        <v>95</v>
      </c>
      <c r="J1640" s="32" t="s">
        <v>95</v>
      </c>
      <c r="K1640" s="32" t="s">
        <v>95</v>
      </c>
      <c r="L1640" s="32" t="s">
        <v>95</v>
      </c>
      <c r="M1640" s="7">
        <v>111</v>
      </c>
      <c r="N1640" s="7">
        <v>1</v>
      </c>
      <c r="O1640" s="7" t="s">
        <v>469</v>
      </c>
      <c r="P1640" s="7">
        <v>2010</v>
      </c>
      <c r="Q1640" s="68">
        <v>2011</v>
      </c>
      <c r="R1640" s="66">
        <v>337.81</v>
      </c>
      <c r="S1640" s="68">
        <v>10</v>
      </c>
      <c r="T1640" s="67">
        <v>0</v>
      </c>
      <c r="U1640" s="48">
        <f t="shared" si="64"/>
        <v>0</v>
      </c>
      <c r="V1640" s="50">
        <f t="shared" si="65"/>
        <v>4</v>
      </c>
      <c r="W1640" s="67">
        <v>1079</v>
      </c>
      <c r="X1640" s="67">
        <v>3058</v>
      </c>
      <c r="Y1640" s="67">
        <v>0</v>
      </c>
      <c r="Z1640" s="32" t="s">
        <v>95</v>
      </c>
      <c r="AA1640" s="48"/>
      <c r="AB1640" s="48"/>
      <c r="AC1640" s="60"/>
      <c r="AD1640" s="48"/>
      <c r="AE1640" s="48"/>
      <c r="AF1640" s="48"/>
      <c r="AG1640" s="48"/>
      <c r="AH1640" s="48"/>
    </row>
    <row r="1641" spans="1:34" s="36" customFormat="1" ht="14.4" x14ac:dyDescent="0.3">
      <c r="A1641" s="32" t="s">
        <v>95</v>
      </c>
      <c r="B1641" s="32" t="s">
        <v>95</v>
      </c>
      <c r="C1641" s="32" t="s">
        <v>95</v>
      </c>
      <c r="D1641" s="32" t="s">
        <v>95</v>
      </c>
      <c r="E1641" s="32" t="s">
        <v>95</v>
      </c>
      <c r="F1641" s="32" t="s">
        <v>95</v>
      </c>
      <c r="G1641" s="32" t="s">
        <v>95</v>
      </c>
      <c r="H1641" s="32" t="s">
        <v>95</v>
      </c>
      <c r="I1641" s="32" t="s">
        <v>95</v>
      </c>
      <c r="J1641" s="32" t="s">
        <v>95</v>
      </c>
      <c r="K1641" s="32" t="s">
        <v>95</v>
      </c>
      <c r="L1641" s="32" t="s">
        <v>95</v>
      </c>
      <c r="M1641" s="7">
        <v>113</v>
      </c>
      <c r="N1641" s="7">
        <v>1</v>
      </c>
      <c r="O1641" s="7" t="s">
        <v>665</v>
      </c>
      <c r="P1641" s="7">
        <v>2010</v>
      </c>
      <c r="Q1641" s="10">
        <v>2011</v>
      </c>
      <c r="R1641" s="66">
        <v>500</v>
      </c>
      <c r="S1641" s="10">
        <v>10</v>
      </c>
      <c r="T1641" s="67">
        <v>0</v>
      </c>
      <c r="U1641" s="48">
        <f t="shared" si="64"/>
        <v>0</v>
      </c>
      <c r="V1641" s="50">
        <f t="shared" si="65"/>
        <v>6</v>
      </c>
      <c r="W1641" s="67">
        <v>1615</v>
      </c>
      <c r="X1641" s="67">
        <v>2063</v>
      </c>
      <c r="Y1641" s="67">
        <v>0</v>
      </c>
      <c r="Z1641" s="32" t="s">
        <v>95</v>
      </c>
      <c r="AA1641" s="48"/>
      <c r="AB1641" s="48"/>
      <c r="AC1641" s="60"/>
      <c r="AD1641" s="48"/>
      <c r="AE1641" s="48"/>
      <c r="AF1641" s="48"/>
      <c r="AG1641" s="48"/>
      <c r="AH1641" s="48"/>
    </row>
    <row r="1642" spans="1:34" s="36" customFormat="1" ht="14.4" x14ac:dyDescent="0.3">
      <c r="A1642" s="32" t="s">
        <v>95</v>
      </c>
      <c r="B1642" s="32" t="s">
        <v>95</v>
      </c>
      <c r="C1642" s="32" t="s">
        <v>95</v>
      </c>
      <c r="D1642" s="32" t="s">
        <v>95</v>
      </c>
      <c r="E1642" s="32" t="s">
        <v>95</v>
      </c>
      <c r="F1642" s="32" t="s">
        <v>95</v>
      </c>
      <c r="G1642" s="32" t="s">
        <v>95</v>
      </c>
      <c r="H1642" s="32" t="s">
        <v>95</v>
      </c>
      <c r="I1642" s="32" t="s">
        <v>95</v>
      </c>
      <c r="J1642" s="32" t="s">
        <v>95</v>
      </c>
      <c r="K1642" s="32" t="s">
        <v>95</v>
      </c>
      <c r="L1642" s="32" t="s">
        <v>95</v>
      </c>
      <c r="M1642" s="7">
        <v>138</v>
      </c>
      <c r="N1642" s="7">
        <v>1</v>
      </c>
      <c r="O1642" s="7" t="s">
        <v>243</v>
      </c>
      <c r="P1642" s="7">
        <v>2010</v>
      </c>
      <c r="Q1642" s="68">
        <v>2011</v>
      </c>
      <c r="R1642" s="66">
        <v>350</v>
      </c>
      <c r="S1642" s="68">
        <v>10</v>
      </c>
      <c r="T1642" s="67">
        <v>0</v>
      </c>
      <c r="U1642" s="48">
        <f t="shared" si="64"/>
        <v>0</v>
      </c>
      <c r="V1642" s="50">
        <f t="shared" si="65"/>
        <v>4</v>
      </c>
      <c r="W1642" s="67">
        <v>3073</v>
      </c>
      <c r="X1642" s="67">
        <v>5215</v>
      </c>
      <c r="Y1642" s="67">
        <v>0</v>
      </c>
      <c r="Z1642" s="32" t="s">
        <v>95</v>
      </c>
      <c r="AA1642" s="48"/>
      <c r="AB1642" s="48"/>
      <c r="AC1642" s="60"/>
      <c r="AD1642" s="48"/>
      <c r="AE1642" s="48"/>
      <c r="AF1642" s="48"/>
      <c r="AG1642" s="48"/>
      <c r="AH1642" s="48"/>
    </row>
    <row r="1643" spans="1:34" s="36" customFormat="1" ht="14.4" x14ac:dyDescent="0.3">
      <c r="A1643" s="32" t="s">
        <v>95</v>
      </c>
      <c r="B1643" s="32" t="s">
        <v>95</v>
      </c>
      <c r="C1643" s="32" t="s">
        <v>95</v>
      </c>
      <c r="D1643" s="32" t="s">
        <v>95</v>
      </c>
      <c r="E1643" s="32" t="s">
        <v>95</v>
      </c>
      <c r="F1643" s="32" t="s">
        <v>95</v>
      </c>
      <c r="G1643" s="32" t="s">
        <v>95</v>
      </c>
      <c r="H1643" s="32" t="s">
        <v>95</v>
      </c>
      <c r="I1643" s="32" t="s">
        <v>95</v>
      </c>
      <c r="J1643" s="32" t="s">
        <v>95</v>
      </c>
      <c r="K1643" s="32" t="s">
        <v>95</v>
      </c>
      <c r="L1643" s="32" t="s">
        <v>95</v>
      </c>
      <c r="M1643" s="7">
        <v>138</v>
      </c>
      <c r="N1643" s="7">
        <v>1</v>
      </c>
      <c r="O1643" s="7" t="s">
        <v>243</v>
      </c>
      <c r="P1643" s="7">
        <v>2010</v>
      </c>
      <c r="Q1643" s="68">
        <v>2011</v>
      </c>
      <c r="R1643" s="66">
        <v>175</v>
      </c>
      <c r="S1643" s="68">
        <v>10</v>
      </c>
      <c r="T1643" s="67">
        <v>0</v>
      </c>
      <c r="U1643" s="48">
        <f t="shared" si="64"/>
        <v>0</v>
      </c>
      <c r="V1643" s="50">
        <f t="shared" si="65"/>
        <v>2</v>
      </c>
      <c r="W1643" s="67">
        <v>2811</v>
      </c>
      <c r="X1643" s="67">
        <v>5427</v>
      </c>
      <c r="Y1643" s="67">
        <v>0</v>
      </c>
      <c r="Z1643" s="32" t="s">
        <v>95</v>
      </c>
      <c r="AA1643" s="48"/>
      <c r="AB1643" s="48"/>
      <c r="AC1643" s="60"/>
      <c r="AD1643" s="48"/>
      <c r="AE1643" s="48"/>
      <c r="AF1643" s="48"/>
      <c r="AG1643" s="48"/>
      <c r="AH1643" s="48"/>
    </row>
    <row r="1644" spans="1:34" s="36" customFormat="1" ht="14.4" x14ac:dyDescent="0.3">
      <c r="A1644" s="32" t="s">
        <v>95</v>
      </c>
      <c r="B1644" s="32" t="s">
        <v>95</v>
      </c>
      <c r="C1644" s="32" t="s">
        <v>95</v>
      </c>
      <c r="D1644" s="32" t="s">
        <v>95</v>
      </c>
      <c r="E1644" s="32" t="s">
        <v>95</v>
      </c>
      <c r="F1644" s="32" t="s">
        <v>95</v>
      </c>
      <c r="G1644" s="32" t="s">
        <v>95</v>
      </c>
      <c r="H1644" s="32" t="s">
        <v>95</v>
      </c>
      <c r="I1644" s="32" t="s">
        <v>95</v>
      </c>
      <c r="J1644" s="32" t="s">
        <v>95</v>
      </c>
      <c r="K1644" s="32" t="s">
        <v>95</v>
      </c>
      <c r="L1644" s="32" t="s">
        <v>95</v>
      </c>
      <c r="M1644" s="7">
        <v>138</v>
      </c>
      <c r="N1644" s="7">
        <v>1</v>
      </c>
      <c r="O1644" s="7" t="s">
        <v>243</v>
      </c>
      <c r="P1644" s="7">
        <v>2010</v>
      </c>
      <c r="Q1644" s="68">
        <v>2011</v>
      </c>
      <c r="R1644" s="66">
        <v>175</v>
      </c>
      <c r="S1644" s="68">
        <v>10</v>
      </c>
      <c r="T1644" s="67">
        <v>0</v>
      </c>
      <c r="U1644" s="48">
        <f t="shared" si="64"/>
        <v>0</v>
      </c>
      <c r="V1644" s="50">
        <f t="shared" si="65"/>
        <v>2</v>
      </c>
      <c r="W1644" s="67">
        <v>2522</v>
      </c>
      <c r="X1644" s="67">
        <v>5425</v>
      </c>
      <c r="Y1644" s="67">
        <v>0</v>
      </c>
      <c r="Z1644" s="7" t="s">
        <v>32</v>
      </c>
      <c r="AA1644" s="48"/>
      <c r="AB1644" s="48"/>
      <c r="AC1644" s="60"/>
      <c r="AD1644" s="48"/>
      <c r="AE1644" s="48"/>
      <c r="AF1644" s="48"/>
      <c r="AG1644" s="48"/>
      <c r="AH1644" s="48"/>
    </row>
    <row r="1645" spans="1:34" s="36" customFormat="1" ht="14.4" x14ac:dyDescent="0.3">
      <c r="A1645" s="32" t="s">
        <v>95</v>
      </c>
      <c r="B1645" s="32" t="s">
        <v>95</v>
      </c>
      <c r="C1645" s="32" t="s">
        <v>95</v>
      </c>
      <c r="D1645" s="32" t="s">
        <v>95</v>
      </c>
      <c r="E1645" s="32" t="s">
        <v>95</v>
      </c>
      <c r="F1645" s="32" t="s">
        <v>95</v>
      </c>
      <c r="G1645" s="32" t="s">
        <v>95</v>
      </c>
      <c r="H1645" s="32" t="s">
        <v>95</v>
      </c>
      <c r="I1645" s="32" t="s">
        <v>95</v>
      </c>
      <c r="J1645" s="32" t="s">
        <v>95</v>
      </c>
      <c r="K1645" s="32" t="s">
        <v>95</v>
      </c>
      <c r="L1645" s="32" t="s">
        <v>95</v>
      </c>
      <c r="M1645" s="7">
        <v>139</v>
      </c>
      <c r="N1645" s="7">
        <v>1</v>
      </c>
      <c r="O1645" s="7" t="s">
        <v>674</v>
      </c>
      <c r="P1645" s="7">
        <v>2010</v>
      </c>
      <c r="Q1645" s="68">
        <v>2011</v>
      </c>
      <c r="R1645" s="66">
        <v>500</v>
      </c>
      <c r="S1645" s="68">
        <v>5</v>
      </c>
      <c r="T1645" s="67">
        <v>0</v>
      </c>
      <c r="U1645" s="48">
        <f t="shared" si="64"/>
        <v>0</v>
      </c>
      <c r="V1645" s="50">
        <f t="shared" si="65"/>
        <v>6</v>
      </c>
      <c r="W1645" s="67">
        <v>738</v>
      </c>
      <c r="X1645" s="67">
        <v>1513</v>
      </c>
      <c r="Y1645" s="67">
        <v>0</v>
      </c>
      <c r="Z1645" s="7" t="s">
        <v>32</v>
      </c>
      <c r="AA1645" s="48"/>
      <c r="AB1645" s="48"/>
      <c r="AC1645" s="60"/>
      <c r="AD1645" s="48"/>
      <c r="AE1645" s="48"/>
      <c r="AF1645" s="48"/>
      <c r="AG1645" s="48"/>
      <c r="AH1645" s="48"/>
    </row>
    <row r="1646" spans="1:34" s="36" customFormat="1" ht="14.4" x14ac:dyDescent="0.3">
      <c r="A1646" s="32" t="s">
        <v>95</v>
      </c>
      <c r="B1646" s="32" t="s">
        <v>95</v>
      </c>
      <c r="C1646" s="32" t="s">
        <v>95</v>
      </c>
      <c r="D1646" s="32" t="s">
        <v>95</v>
      </c>
      <c r="E1646" s="32" t="s">
        <v>95</v>
      </c>
      <c r="F1646" s="32" t="s">
        <v>95</v>
      </c>
      <c r="G1646" s="32" t="s">
        <v>95</v>
      </c>
      <c r="H1646" s="32" t="s">
        <v>95</v>
      </c>
      <c r="I1646" s="32" t="s">
        <v>95</v>
      </c>
      <c r="J1646" s="32" t="s">
        <v>95</v>
      </c>
      <c r="K1646" s="32" t="s">
        <v>95</v>
      </c>
      <c r="L1646" s="32" t="s">
        <v>95</v>
      </c>
      <c r="M1646" s="7">
        <v>152</v>
      </c>
      <c r="N1646" s="7">
        <v>1</v>
      </c>
      <c r="O1646" s="7" t="s">
        <v>486</v>
      </c>
      <c r="P1646" s="7">
        <v>2010</v>
      </c>
      <c r="Q1646" s="68">
        <v>2011</v>
      </c>
      <c r="R1646" s="66">
        <v>850</v>
      </c>
      <c r="S1646" s="68">
        <v>7</v>
      </c>
      <c r="T1646" s="67">
        <v>1</v>
      </c>
      <c r="U1646" s="48">
        <f t="shared" si="64"/>
        <v>0</v>
      </c>
      <c r="V1646" s="50">
        <f t="shared" si="65"/>
        <v>9</v>
      </c>
      <c r="W1646" s="67">
        <v>6950</v>
      </c>
      <c r="X1646" s="67">
        <v>6045</v>
      </c>
      <c r="Y1646" s="67">
        <v>0</v>
      </c>
      <c r="Z1646" s="32" t="s">
        <v>95</v>
      </c>
      <c r="AA1646" s="48"/>
      <c r="AB1646" s="48"/>
      <c r="AC1646" s="60"/>
      <c r="AD1646" s="48"/>
      <c r="AE1646" s="48"/>
      <c r="AF1646" s="48"/>
      <c r="AG1646" s="48"/>
      <c r="AH1646" s="48"/>
    </row>
    <row r="1647" spans="1:34" s="36" customFormat="1" ht="14.4" x14ac:dyDescent="0.3">
      <c r="A1647" s="32" t="s">
        <v>95</v>
      </c>
      <c r="B1647" s="32" t="s">
        <v>95</v>
      </c>
      <c r="C1647" s="32" t="s">
        <v>95</v>
      </c>
      <c r="D1647" s="32" t="s">
        <v>95</v>
      </c>
      <c r="E1647" s="32" t="s">
        <v>95</v>
      </c>
      <c r="F1647" s="32" t="s">
        <v>95</v>
      </c>
      <c r="G1647" s="32" t="s">
        <v>95</v>
      </c>
      <c r="H1647" s="32" t="s">
        <v>95</v>
      </c>
      <c r="I1647" s="32" t="s">
        <v>95</v>
      </c>
      <c r="J1647" s="32" t="s">
        <v>95</v>
      </c>
      <c r="K1647" s="32" t="s">
        <v>95</v>
      </c>
      <c r="L1647" s="32" t="s">
        <v>95</v>
      </c>
      <c r="M1647" s="7">
        <v>166</v>
      </c>
      <c r="N1647" s="7">
        <v>1</v>
      </c>
      <c r="O1647" s="7" t="s">
        <v>541</v>
      </c>
      <c r="P1647" s="7">
        <v>2010</v>
      </c>
      <c r="Q1647" s="68">
        <v>2011</v>
      </c>
      <c r="R1647" s="66">
        <v>650</v>
      </c>
      <c r="S1647" s="68">
        <v>5</v>
      </c>
      <c r="T1647" s="67">
        <v>1</v>
      </c>
      <c r="U1647" s="48">
        <f t="shared" si="64"/>
        <v>0</v>
      </c>
      <c r="V1647" s="50">
        <f t="shared" si="65"/>
        <v>7</v>
      </c>
      <c r="W1647" s="67">
        <v>1446</v>
      </c>
      <c r="X1647" s="67">
        <v>1301</v>
      </c>
      <c r="Y1647" s="67">
        <v>0</v>
      </c>
      <c r="Z1647" s="32" t="s">
        <v>95</v>
      </c>
      <c r="AA1647" s="48"/>
      <c r="AB1647" s="48"/>
      <c r="AC1647" s="60"/>
      <c r="AD1647" s="48"/>
      <c r="AE1647" s="48"/>
      <c r="AF1647" s="48"/>
      <c r="AG1647" s="48"/>
      <c r="AH1647" s="48"/>
    </row>
    <row r="1648" spans="1:34" s="36" customFormat="1" ht="14.4" x14ac:dyDescent="0.3">
      <c r="A1648" s="32" t="s">
        <v>95</v>
      </c>
      <c r="B1648" s="32" t="s">
        <v>95</v>
      </c>
      <c r="C1648" s="32" t="s">
        <v>95</v>
      </c>
      <c r="D1648" s="32" t="s">
        <v>95</v>
      </c>
      <c r="E1648" s="32" t="s">
        <v>95</v>
      </c>
      <c r="F1648" s="32" t="s">
        <v>95</v>
      </c>
      <c r="G1648" s="32" t="s">
        <v>95</v>
      </c>
      <c r="H1648" s="32" t="s">
        <v>95</v>
      </c>
      <c r="I1648" s="32" t="s">
        <v>95</v>
      </c>
      <c r="J1648" s="32" t="s">
        <v>95</v>
      </c>
      <c r="K1648" s="32" t="s">
        <v>95</v>
      </c>
      <c r="L1648" s="32" t="s">
        <v>95</v>
      </c>
      <c r="M1648" s="7">
        <v>194</v>
      </c>
      <c r="N1648" s="7">
        <v>1</v>
      </c>
      <c r="O1648" s="7" t="s">
        <v>319</v>
      </c>
      <c r="P1648" s="7">
        <v>2010</v>
      </c>
      <c r="Q1648" s="68">
        <v>2011</v>
      </c>
      <c r="R1648" s="66">
        <v>524</v>
      </c>
      <c r="S1648" s="68">
        <v>10</v>
      </c>
      <c r="T1648" s="67">
        <v>1</v>
      </c>
      <c r="U1648" s="48">
        <f t="shared" si="64"/>
        <v>0</v>
      </c>
      <c r="V1648" s="50">
        <f t="shared" si="65"/>
        <v>6</v>
      </c>
      <c r="W1648" s="67">
        <v>12890</v>
      </c>
      <c r="X1648" s="67">
        <v>8819</v>
      </c>
      <c r="Y1648" s="67">
        <v>0</v>
      </c>
      <c r="Z1648" s="32" t="s">
        <v>95</v>
      </c>
      <c r="AA1648" s="48"/>
      <c r="AB1648" s="48"/>
      <c r="AC1648" s="60"/>
      <c r="AD1648" s="48"/>
      <c r="AE1648" s="48"/>
      <c r="AF1648" s="48"/>
      <c r="AG1648" s="48"/>
      <c r="AH1648" s="48"/>
    </row>
    <row r="1649" spans="1:34" s="36" customFormat="1" ht="14.4" x14ac:dyDescent="0.3">
      <c r="A1649" s="32" t="s">
        <v>95</v>
      </c>
      <c r="B1649" s="32" t="s">
        <v>95</v>
      </c>
      <c r="C1649" s="32" t="s">
        <v>95</v>
      </c>
      <c r="D1649" s="32" t="s">
        <v>95</v>
      </c>
      <c r="E1649" s="32" t="s">
        <v>95</v>
      </c>
      <c r="F1649" s="32" t="s">
        <v>95</v>
      </c>
      <c r="G1649" s="32" t="s">
        <v>95</v>
      </c>
      <c r="H1649" s="32" t="s">
        <v>95</v>
      </c>
      <c r="I1649" s="32" t="s">
        <v>95</v>
      </c>
      <c r="J1649" s="32" t="s">
        <v>95</v>
      </c>
      <c r="K1649" s="32" t="s">
        <v>95</v>
      </c>
      <c r="L1649" s="32" t="s">
        <v>95</v>
      </c>
      <c r="M1649" s="7">
        <v>194</v>
      </c>
      <c r="N1649" s="7">
        <v>1</v>
      </c>
      <c r="O1649" s="7" t="s">
        <v>319</v>
      </c>
      <c r="P1649" s="7">
        <v>2010</v>
      </c>
      <c r="Q1649" s="68">
        <v>2011</v>
      </c>
      <c r="R1649" s="66">
        <v>236</v>
      </c>
      <c r="S1649" s="68">
        <v>10</v>
      </c>
      <c r="T1649" s="67">
        <v>0</v>
      </c>
      <c r="U1649" s="48">
        <f t="shared" si="64"/>
        <v>0</v>
      </c>
      <c r="V1649" s="50">
        <f t="shared" si="65"/>
        <v>3</v>
      </c>
      <c r="W1649" s="67">
        <v>9380</v>
      </c>
      <c r="X1649" s="67">
        <v>12203</v>
      </c>
      <c r="Y1649" s="67">
        <v>0</v>
      </c>
      <c r="Z1649" s="32" t="s">
        <v>95</v>
      </c>
      <c r="AA1649" s="48"/>
      <c r="AB1649" s="48"/>
      <c r="AC1649" s="60"/>
      <c r="AD1649" s="48"/>
      <c r="AE1649" s="48"/>
      <c r="AF1649" s="48"/>
      <c r="AG1649" s="48"/>
      <c r="AH1649" s="48"/>
    </row>
    <row r="1650" spans="1:34" s="36" customFormat="1" ht="14.4" x14ac:dyDescent="0.3">
      <c r="A1650" s="32" t="s">
        <v>95</v>
      </c>
      <c r="B1650" s="32" t="s">
        <v>95</v>
      </c>
      <c r="C1650" s="32" t="s">
        <v>95</v>
      </c>
      <c r="D1650" s="32" t="s">
        <v>95</v>
      </c>
      <c r="E1650" s="32" t="s">
        <v>95</v>
      </c>
      <c r="F1650" s="32" t="s">
        <v>95</v>
      </c>
      <c r="G1650" s="32" t="s">
        <v>95</v>
      </c>
      <c r="H1650" s="32" t="s">
        <v>95</v>
      </c>
      <c r="I1650" s="32" t="s">
        <v>95</v>
      </c>
      <c r="J1650" s="32" t="s">
        <v>95</v>
      </c>
      <c r="K1650" s="32" t="s">
        <v>95</v>
      </c>
      <c r="L1650" s="32" t="s">
        <v>95</v>
      </c>
      <c r="M1650" s="7">
        <v>196</v>
      </c>
      <c r="N1650" s="7">
        <v>1</v>
      </c>
      <c r="O1650" s="7" t="s">
        <v>414</v>
      </c>
      <c r="P1650" s="7">
        <v>2010</v>
      </c>
      <c r="Q1650" s="68">
        <v>2011</v>
      </c>
      <c r="R1650" s="66">
        <v>511.83</v>
      </c>
      <c r="S1650" s="68">
        <v>10</v>
      </c>
      <c r="T1650" s="67">
        <v>0</v>
      </c>
      <c r="U1650" s="48">
        <f t="shared" si="64"/>
        <v>0</v>
      </c>
      <c r="V1650" s="50">
        <f t="shared" si="65"/>
        <v>6</v>
      </c>
      <c r="W1650" s="67">
        <v>27338</v>
      </c>
      <c r="X1650" s="67">
        <v>32026</v>
      </c>
      <c r="Y1650" s="67">
        <v>0</v>
      </c>
      <c r="Z1650" s="32" t="s">
        <v>95</v>
      </c>
      <c r="AA1650" s="48"/>
      <c r="AB1650" s="48"/>
      <c r="AC1650" s="60"/>
      <c r="AD1650" s="48"/>
      <c r="AE1650" s="48"/>
      <c r="AF1650" s="48"/>
      <c r="AG1650" s="48"/>
      <c r="AH1650" s="48"/>
    </row>
    <row r="1651" spans="1:34" s="36" customFormat="1" ht="14.4" x14ac:dyDescent="0.3">
      <c r="A1651" s="32" t="s">
        <v>95</v>
      </c>
      <c r="B1651" s="32" t="s">
        <v>95</v>
      </c>
      <c r="C1651" s="32" t="s">
        <v>95</v>
      </c>
      <c r="D1651" s="32" t="s">
        <v>95</v>
      </c>
      <c r="E1651" s="32" t="s">
        <v>95</v>
      </c>
      <c r="F1651" s="32" t="s">
        <v>95</v>
      </c>
      <c r="G1651" s="32" t="s">
        <v>95</v>
      </c>
      <c r="H1651" s="32" t="s">
        <v>95</v>
      </c>
      <c r="I1651" s="32" t="s">
        <v>95</v>
      </c>
      <c r="J1651" s="32" t="s">
        <v>95</v>
      </c>
      <c r="K1651" s="32" t="s">
        <v>95</v>
      </c>
      <c r="L1651" s="32" t="s">
        <v>95</v>
      </c>
      <c r="M1651" s="7">
        <v>197</v>
      </c>
      <c r="N1651" s="7">
        <v>1</v>
      </c>
      <c r="O1651" s="7" t="s">
        <v>415</v>
      </c>
      <c r="P1651" s="7">
        <v>2010</v>
      </c>
      <c r="Q1651" s="68">
        <v>2011</v>
      </c>
      <c r="R1651" s="66">
        <v>347.29999999999995</v>
      </c>
      <c r="S1651" s="68">
        <v>10</v>
      </c>
      <c r="T1651" s="67">
        <v>0</v>
      </c>
      <c r="U1651" s="48">
        <f t="shared" si="64"/>
        <v>0</v>
      </c>
      <c r="V1651" s="50">
        <f t="shared" si="65"/>
        <v>4</v>
      </c>
      <c r="W1651" s="67">
        <v>8332</v>
      </c>
      <c r="X1651" s="67">
        <v>9535</v>
      </c>
      <c r="Y1651" s="67">
        <v>0</v>
      </c>
      <c r="Z1651" s="32" t="s">
        <v>95</v>
      </c>
      <c r="AA1651" s="48"/>
      <c r="AB1651" s="48"/>
      <c r="AC1651" s="60"/>
      <c r="AD1651" s="48"/>
      <c r="AE1651" s="48"/>
      <c r="AF1651" s="48"/>
      <c r="AG1651" s="48"/>
      <c r="AH1651" s="48"/>
    </row>
    <row r="1652" spans="1:34" s="36" customFormat="1" ht="14.4" x14ac:dyDescent="0.3">
      <c r="A1652" s="32" t="s">
        <v>95</v>
      </c>
      <c r="B1652" s="32" t="s">
        <v>95</v>
      </c>
      <c r="C1652" s="32" t="s">
        <v>95</v>
      </c>
      <c r="D1652" s="32" t="s">
        <v>95</v>
      </c>
      <c r="E1652" s="32" t="s">
        <v>95</v>
      </c>
      <c r="F1652" s="32" t="s">
        <v>95</v>
      </c>
      <c r="G1652" s="32" t="s">
        <v>95</v>
      </c>
      <c r="H1652" s="32" t="s">
        <v>95</v>
      </c>
      <c r="I1652" s="32" t="s">
        <v>95</v>
      </c>
      <c r="J1652" s="32" t="s">
        <v>95</v>
      </c>
      <c r="K1652" s="32" t="s">
        <v>95</v>
      </c>
      <c r="L1652" s="32" t="s">
        <v>95</v>
      </c>
      <c r="M1652" s="7">
        <v>227</v>
      </c>
      <c r="N1652" s="7">
        <v>1</v>
      </c>
      <c r="O1652" s="7" t="s">
        <v>416</v>
      </c>
      <c r="P1652" s="7">
        <v>2010</v>
      </c>
      <c r="Q1652" s="68">
        <v>2011</v>
      </c>
      <c r="R1652" s="66">
        <v>170</v>
      </c>
      <c r="S1652" s="68">
        <v>5</v>
      </c>
      <c r="T1652" s="67">
        <v>0</v>
      </c>
      <c r="U1652" s="48">
        <f t="shared" si="64"/>
        <v>0</v>
      </c>
      <c r="V1652" s="50">
        <f t="shared" si="65"/>
        <v>2</v>
      </c>
      <c r="W1652" s="67">
        <v>849</v>
      </c>
      <c r="X1652" s="67">
        <v>1102</v>
      </c>
      <c r="Y1652" s="67">
        <v>0</v>
      </c>
      <c r="Z1652" s="32" t="s">
        <v>95</v>
      </c>
      <c r="AA1652" s="48"/>
      <c r="AB1652" s="48"/>
      <c r="AC1652" s="60"/>
      <c r="AD1652" s="48"/>
      <c r="AE1652" s="48"/>
      <c r="AF1652" s="48"/>
      <c r="AG1652" s="48"/>
      <c r="AH1652" s="48"/>
    </row>
    <row r="1653" spans="1:34" s="36" customFormat="1" ht="14.4" x14ac:dyDescent="0.3">
      <c r="A1653" s="32" t="s">
        <v>95</v>
      </c>
      <c r="B1653" s="32" t="s">
        <v>95</v>
      </c>
      <c r="C1653" s="32" t="s">
        <v>95</v>
      </c>
      <c r="D1653" s="32" t="s">
        <v>95</v>
      </c>
      <c r="E1653" s="32" t="s">
        <v>95</v>
      </c>
      <c r="F1653" s="32" t="s">
        <v>95</v>
      </c>
      <c r="G1653" s="32" t="s">
        <v>95</v>
      </c>
      <c r="H1653" s="32" t="s">
        <v>95</v>
      </c>
      <c r="I1653" s="32" t="s">
        <v>95</v>
      </c>
      <c r="J1653" s="32" t="s">
        <v>95</v>
      </c>
      <c r="K1653" s="32" t="s">
        <v>95</v>
      </c>
      <c r="L1653" s="32" t="s">
        <v>95</v>
      </c>
      <c r="M1653" s="7">
        <v>252</v>
      </c>
      <c r="N1653" s="7">
        <v>1</v>
      </c>
      <c r="O1653" s="7" t="s">
        <v>273</v>
      </c>
      <c r="P1653" s="7">
        <v>2010</v>
      </c>
      <c r="Q1653" s="68">
        <v>2011</v>
      </c>
      <c r="R1653" s="66">
        <v>350</v>
      </c>
      <c r="S1653" s="68">
        <v>5</v>
      </c>
      <c r="T1653" s="67">
        <v>0</v>
      </c>
      <c r="U1653" s="48">
        <f t="shared" si="64"/>
        <v>0</v>
      </c>
      <c r="V1653" s="50">
        <f t="shared" si="65"/>
        <v>4</v>
      </c>
      <c r="W1653" s="67">
        <v>1467</v>
      </c>
      <c r="X1653" s="67">
        <v>2020</v>
      </c>
      <c r="Y1653" s="67">
        <v>0</v>
      </c>
      <c r="Z1653" s="32" t="s">
        <v>95</v>
      </c>
      <c r="AA1653" s="48"/>
      <c r="AB1653" s="48"/>
      <c r="AC1653" s="60"/>
      <c r="AD1653" s="48"/>
      <c r="AE1653" s="48"/>
      <c r="AF1653" s="48"/>
      <c r="AG1653" s="48"/>
      <c r="AH1653" s="48"/>
    </row>
    <row r="1654" spans="1:34" s="36" customFormat="1" ht="14.4" x14ac:dyDescent="0.3">
      <c r="A1654" s="32" t="s">
        <v>95</v>
      </c>
      <c r="B1654" s="32" t="s">
        <v>95</v>
      </c>
      <c r="C1654" s="32" t="s">
        <v>95</v>
      </c>
      <c r="D1654" s="32" t="s">
        <v>95</v>
      </c>
      <c r="E1654" s="32" t="s">
        <v>95</v>
      </c>
      <c r="F1654" s="32" t="s">
        <v>95</v>
      </c>
      <c r="G1654" s="32" t="s">
        <v>95</v>
      </c>
      <c r="H1654" s="32" t="s">
        <v>95</v>
      </c>
      <c r="I1654" s="32" t="s">
        <v>95</v>
      </c>
      <c r="J1654" s="32" t="s">
        <v>95</v>
      </c>
      <c r="K1654" s="32" t="s">
        <v>95</v>
      </c>
      <c r="L1654" s="32" t="s">
        <v>95</v>
      </c>
      <c r="M1654" s="7">
        <v>286</v>
      </c>
      <c r="N1654" s="7">
        <v>1</v>
      </c>
      <c r="O1654" s="7" t="s">
        <v>422</v>
      </c>
      <c r="P1654" s="7">
        <v>2010</v>
      </c>
      <c r="Q1654" s="68">
        <v>2011</v>
      </c>
      <c r="R1654" s="66">
        <v>252.86</v>
      </c>
      <c r="S1654" s="68">
        <v>10</v>
      </c>
      <c r="T1654" s="67">
        <v>0</v>
      </c>
      <c r="U1654" s="48">
        <f t="shared" si="64"/>
        <v>0</v>
      </c>
      <c r="V1654" s="50">
        <f t="shared" si="65"/>
        <v>3</v>
      </c>
      <c r="W1654" s="67">
        <v>1039</v>
      </c>
      <c r="X1654" s="67">
        <v>1228</v>
      </c>
      <c r="Y1654" s="67">
        <v>0</v>
      </c>
      <c r="Z1654" s="32" t="s">
        <v>95</v>
      </c>
      <c r="AA1654" s="48"/>
      <c r="AB1654" s="48"/>
      <c r="AC1654" s="60"/>
      <c r="AD1654" s="48"/>
      <c r="AE1654" s="48"/>
      <c r="AF1654" s="48"/>
      <c r="AG1654" s="48"/>
      <c r="AH1654" s="48"/>
    </row>
    <row r="1655" spans="1:34" s="36" customFormat="1" ht="14.4" x14ac:dyDescent="0.3">
      <c r="A1655" s="32" t="s">
        <v>95</v>
      </c>
      <c r="B1655" s="32" t="s">
        <v>95</v>
      </c>
      <c r="C1655" s="32" t="s">
        <v>95</v>
      </c>
      <c r="D1655" s="32" t="s">
        <v>95</v>
      </c>
      <c r="E1655" s="32" t="s">
        <v>95</v>
      </c>
      <c r="F1655" s="32" t="s">
        <v>95</v>
      </c>
      <c r="G1655" s="32" t="s">
        <v>95</v>
      </c>
      <c r="H1655" s="32" t="s">
        <v>95</v>
      </c>
      <c r="I1655" s="32" t="s">
        <v>95</v>
      </c>
      <c r="J1655" s="32" t="s">
        <v>95</v>
      </c>
      <c r="K1655" s="32" t="s">
        <v>95</v>
      </c>
      <c r="L1655" s="32" t="s">
        <v>95</v>
      </c>
      <c r="M1655" s="7">
        <v>286</v>
      </c>
      <c r="N1655" s="7">
        <v>1</v>
      </c>
      <c r="O1655" s="7" t="s">
        <v>422</v>
      </c>
      <c r="P1655" s="7">
        <v>2010</v>
      </c>
      <c r="Q1655" s="68">
        <v>2011</v>
      </c>
      <c r="R1655" s="66">
        <v>100</v>
      </c>
      <c r="S1655" s="68">
        <v>10</v>
      </c>
      <c r="T1655" s="67">
        <v>0</v>
      </c>
      <c r="U1655" s="48">
        <f t="shared" si="64"/>
        <v>0</v>
      </c>
      <c r="V1655" s="50">
        <f t="shared" si="65"/>
        <v>2</v>
      </c>
      <c r="W1655" s="67">
        <v>933</v>
      </c>
      <c r="X1655" s="67">
        <v>1316</v>
      </c>
      <c r="Y1655" s="67">
        <v>0</v>
      </c>
      <c r="Z1655" s="32" t="s">
        <v>95</v>
      </c>
      <c r="AA1655" s="48"/>
      <c r="AB1655" s="48"/>
      <c r="AC1655" s="60"/>
      <c r="AD1655" s="48"/>
      <c r="AE1655" s="48"/>
      <c r="AF1655" s="48"/>
      <c r="AG1655" s="48"/>
      <c r="AH1655" s="48"/>
    </row>
    <row r="1656" spans="1:34" s="36" customFormat="1" ht="14.4" x14ac:dyDescent="0.3">
      <c r="A1656" s="32" t="s">
        <v>95</v>
      </c>
      <c r="B1656" s="32" t="s">
        <v>95</v>
      </c>
      <c r="C1656" s="32" t="s">
        <v>95</v>
      </c>
      <c r="D1656" s="32" t="s">
        <v>95</v>
      </c>
      <c r="E1656" s="32" t="s">
        <v>95</v>
      </c>
      <c r="F1656" s="32" t="s">
        <v>95</v>
      </c>
      <c r="G1656" s="32" t="s">
        <v>95</v>
      </c>
      <c r="H1656" s="32" t="s">
        <v>95</v>
      </c>
      <c r="I1656" s="32" t="s">
        <v>95</v>
      </c>
      <c r="J1656" s="32" t="s">
        <v>95</v>
      </c>
      <c r="K1656" s="32" t="s">
        <v>95</v>
      </c>
      <c r="L1656" s="32" t="s">
        <v>95</v>
      </c>
      <c r="M1656" s="7">
        <v>300</v>
      </c>
      <c r="N1656" s="7">
        <v>1</v>
      </c>
      <c r="O1656" s="7" t="s">
        <v>252</v>
      </c>
      <c r="P1656" s="7">
        <v>2010</v>
      </c>
      <c r="Q1656" s="68">
        <v>2012</v>
      </c>
      <c r="R1656" s="66">
        <v>608.34</v>
      </c>
      <c r="S1656" s="68">
        <v>6</v>
      </c>
      <c r="T1656" s="67">
        <v>1</v>
      </c>
      <c r="U1656" s="48">
        <f t="shared" si="64"/>
        <v>1</v>
      </c>
      <c r="V1656" s="50">
        <f t="shared" si="65"/>
        <v>7</v>
      </c>
      <c r="W1656" s="67">
        <v>2153</v>
      </c>
      <c r="X1656" s="67">
        <v>1421</v>
      </c>
      <c r="Y1656" s="67">
        <v>0</v>
      </c>
      <c r="Z1656" s="32" t="s">
        <v>95</v>
      </c>
      <c r="AA1656" s="48"/>
      <c r="AB1656" s="48"/>
      <c r="AC1656" s="60"/>
      <c r="AD1656" s="48"/>
      <c r="AE1656" s="48"/>
      <c r="AF1656" s="48"/>
      <c r="AG1656" s="48"/>
      <c r="AH1656" s="48"/>
    </row>
    <row r="1657" spans="1:34" s="36" customFormat="1" ht="14.4" x14ac:dyDescent="0.3">
      <c r="A1657" s="32" t="s">
        <v>95</v>
      </c>
      <c r="B1657" s="32" t="s">
        <v>95</v>
      </c>
      <c r="C1657" s="32" t="s">
        <v>95</v>
      </c>
      <c r="D1657" s="32" t="s">
        <v>95</v>
      </c>
      <c r="E1657" s="32" t="s">
        <v>95</v>
      </c>
      <c r="F1657" s="32" t="s">
        <v>95</v>
      </c>
      <c r="G1657" s="32" t="s">
        <v>95</v>
      </c>
      <c r="H1657" s="32" t="s">
        <v>95</v>
      </c>
      <c r="I1657" s="32" t="s">
        <v>95</v>
      </c>
      <c r="J1657" s="32" t="s">
        <v>95</v>
      </c>
      <c r="K1657" s="32" t="s">
        <v>95</v>
      </c>
      <c r="L1657" s="32" t="s">
        <v>95</v>
      </c>
      <c r="M1657" s="7">
        <v>300</v>
      </c>
      <c r="N1657" s="7">
        <v>1</v>
      </c>
      <c r="O1657" s="7" t="s">
        <v>252</v>
      </c>
      <c r="P1657" s="7">
        <v>2010</v>
      </c>
      <c r="Q1657" s="10">
        <v>2011</v>
      </c>
      <c r="R1657" s="66">
        <v>375</v>
      </c>
      <c r="S1657" s="10">
        <v>7</v>
      </c>
      <c r="T1657" s="67">
        <v>0</v>
      </c>
      <c r="U1657" s="48">
        <f t="shared" si="64"/>
        <v>0</v>
      </c>
      <c r="V1657" s="50">
        <f t="shared" si="65"/>
        <v>4</v>
      </c>
      <c r="W1657" s="67">
        <v>1476</v>
      </c>
      <c r="X1657" s="67">
        <v>2047</v>
      </c>
      <c r="Y1657" s="67">
        <v>0</v>
      </c>
      <c r="Z1657" s="32" t="s">
        <v>95</v>
      </c>
      <c r="AA1657" s="48"/>
      <c r="AB1657" s="48"/>
      <c r="AC1657" s="60"/>
      <c r="AD1657" s="48"/>
      <c r="AE1657" s="48"/>
      <c r="AF1657" s="48"/>
      <c r="AG1657" s="48"/>
      <c r="AH1657" s="48"/>
    </row>
    <row r="1658" spans="1:34" s="36" customFormat="1" ht="14.4" x14ac:dyDescent="0.3">
      <c r="A1658" s="32" t="s">
        <v>95</v>
      </c>
      <c r="B1658" s="32" t="s">
        <v>95</v>
      </c>
      <c r="C1658" s="32" t="s">
        <v>95</v>
      </c>
      <c r="D1658" s="32" t="s">
        <v>95</v>
      </c>
      <c r="E1658" s="32" t="s">
        <v>95</v>
      </c>
      <c r="F1658" s="32" t="s">
        <v>95</v>
      </c>
      <c r="G1658" s="32" t="s">
        <v>95</v>
      </c>
      <c r="H1658" s="32" t="s">
        <v>95</v>
      </c>
      <c r="I1658" s="32" t="s">
        <v>95</v>
      </c>
      <c r="J1658" s="32" t="s">
        <v>95</v>
      </c>
      <c r="K1658" s="32" t="s">
        <v>95</v>
      </c>
      <c r="L1658" s="32" t="s">
        <v>95</v>
      </c>
      <c r="M1658" s="7">
        <v>308</v>
      </c>
      <c r="N1658" s="7">
        <v>1</v>
      </c>
      <c r="O1658" s="7" t="s">
        <v>549</v>
      </c>
      <c r="P1658" s="7">
        <v>2010</v>
      </c>
      <c r="Q1658" s="10">
        <v>2011</v>
      </c>
      <c r="R1658" s="66">
        <v>348.53</v>
      </c>
      <c r="S1658" s="10">
        <v>10</v>
      </c>
      <c r="T1658" s="67">
        <v>0</v>
      </c>
      <c r="U1658" s="48">
        <f t="shared" si="64"/>
        <v>0</v>
      </c>
      <c r="V1658" s="50">
        <f t="shared" si="65"/>
        <v>4</v>
      </c>
      <c r="W1658" s="67">
        <v>455</v>
      </c>
      <c r="X1658" s="67">
        <v>790</v>
      </c>
      <c r="Y1658" s="67">
        <v>0</v>
      </c>
      <c r="Z1658" s="7" t="s">
        <v>32</v>
      </c>
      <c r="AA1658" s="48"/>
      <c r="AB1658" s="48"/>
      <c r="AC1658" s="60"/>
      <c r="AD1658" s="48"/>
      <c r="AE1658" s="48"/>
      <c r="AF1658" s="48"/>
      <c r="AG1658" s="48"/>
      <c r="AH1658" s="48"/>
    </row>
    <row r="1659" spans="1:34" s="36" customFormat="1" ht="14.4" x14ac:dyDescent="0.3">
      <c r="A1659" s="32" t="s">
        <v>95</v>
      </c>
      <c r="B1659" s="32" t="s">
        <v>95</v>
      </c>
      <c r="C1659" s="32" t="s">
        <v>95</v>
      </c>
      <c r="D1659" s="32" t="s">
        <v>95</v>
      </c>
      <c r="E1659" s="32" t="s">
        <v>95</v>
      </c>
      <c r="F1659" s="32" t="s">
        <v>95</v>
      </c>
      <c r="G1659" s="32" t="s">
        <v>95</v>
      </c>
      <c r="H1659" s="32" t="s">
        <v>95</v>
      </c>
      <c r="I1659" s="32" t="s">
        <v>95</v>
      </c>
      <c r="J1659" s="32" t="s">
        <v>95</v>
      </c>
      <c r="K1659" s="32" t="s">
        <v>95</v>
      </c>
      <c r="L1659" s="32" t="s">
        <v>95</v>
      </c>
      <c r="M1659" s="7">
        <v>309</v>
      </c>
      <c r="N1659" s="7">
        <v>1</v>
      </c>
      <c r="O1659" s="7" t="s">
        <v>378</v>
      </c>
      <c r="P1659" s="7">
        <v>2010</v>
      </c>
      <c r="Q1659" s="68">
        <v>2012</v>
      </c>
      <c r="R1659" s="66">
        <v>600</v>
      </c>
      <c r="S1659" s="68">
        <v>5</v>
      </c>
      <c r="T1659" s="67">
        <v>1</v>
      </c>
      <c r="U1659" s="48">
        <f t="shared" si="64"/>
        <v>1</v>
      </c>
      <c r="V1659" s="50">
        <f t="shared" si="65"/>
        <v>7</v>
      </c>
      <c r="W1659" s="67">
        <v>2937</v>
      </c>
      <c r="X1659" s="67">
        <v>2464</v>
      </c>
      <c r="Y1659" s="67">
        <v>0</v>
      </c>
      <c r="Z1659" s="32" t="s">
        <v>95</v>
      </c>
      <c r="AA1659" s="48"/>
      <c r="AB1659" s="48"/>
      <c r="AC1659" s="60"/>
      <c r="AD1659" s="48"/>
      <c r="AE1659" s="48"/>
      <c r="AF1659" s="48"/>
      <c r="AG1659" s="48"/>
      <c r="AH1659" s="48"/>
    </row>
    <row r="1660" spans="1:34" s="36" customFormat="1" ht="14.4" x14ac:dyDescent="0.3">
      <c r="A1660" s="32" t="s">
        <v>95</v>
      </c>
      <c r="B1660" s="32" t="s">
        <v>95</v>
      </c>
      <c r="C1660" s="32" t="s">
        <v>95</v>
      </c>
      <c r="D1660" s="32" t="s">
        <v>95</v>
      </c>
      <c r="E1660" s="32" t="s">
        <v>95</v>
      </c>
      <c r="F1660" s="32" t="s">
        <v>95</v>
      </c>
      <c r="G1660" s="32" t="s">
        <v>95</v>
      </c>
      <c r="H1660" s="32" t="s">
        <v>95</v>
      </c>
      <c r="I1660" s="32" t="s">
        <v>95</v>
      </c>
      <c r="J1660" s="32" t="s">
        <v>95</v>
      </c>
      <c r="K1660" s="32" t="s">
        <v>95</v>
      </c>
      <c r="L1660" s="32" t="s">
        <v>95</v>
      </c>
      <c r="M1660" s="7">
        <v>323</v>
      </c>
      <c r="N1660" s="7">
        <v>2</v>
      </c>
      <c r="O1660" s="7" t="s">
        <v>550</v>
      </c>
      <c r="P1660" s="7">
        <v>2010</v>
      </c>
      <c r="Q1660" s="68">
        <v>2011</v>
      </c>
      <c r="R1660" s="66">
        <v>1700</v>
      </c>
      <c r="S1660" s="68">
        <v>5</v>
      </c>
      <c r="T1660" s="67">
        <v>1</v>
      </c>
      <c r="U1660" s="48">
        <f t="shared" si="64"/>
        <v>0</v>
      </c>
      <c r="V1660" s="50">
        <f t="shared" si="65"/>
        <v>10</v>
      </c>
      <c r="W1660" s="67">
        <v>88</v>
      </c>
      <c r="X1660" s="67">
        <v>56</v>
      </c>
      <c r="Y1660" s="67">
        <v>0</v>
      </c>
      <c r="Z1660" s="32" t="s">
        <v>95</v>
      </c>
      <c r="AA1660" s="48"/>
      <c r="AB1660" s="48"/>
      <c r="AC1660" s="60"/>
      <c r="AD1660" s="48"/>
      <c r="AE1660" s="48"/>
      <c r="AF1660" s="48"/>
      <c r="AG1660" s="48"/>
      <c r="AH1660" s="48"/>
    </row>
    <row r="1661" spans="1:34" s="36" customFormat="1" ht="14.4" x14ac:dyDescent="0.3">
      <c r="A1661" s="32" t="s">
        <v>95</v>
      </c>
      <c r="B1661" s="32" t="s">
        <v>95</v>
      </c>
      <c r="C1661" s="32" t="s">
        <v>95</v>
      </c>
      <c r="D1661" s="32" t="s">
        <v>95</v>
      </c>
      <c r="E1661" s="32" t="s">
        <v>95</v>
      </c>
      <c r="F1661" s="32" t="s">
        <v>95</v>
      </c>
      <c r="G1661" s="32" t="s">
        <v>95</v>
      </c>
      <c r="H1661" s="32" t="s">
        <v>95</v>
      </c>
      <c r="I1661" s="32" t="s">
        <v>95</v>
      </c>
      <c r="J1661" s="32" t="s">
        <v>95</v>
      </c>
      <c r="K1661" s="32" t="s">
        <v>95</v>
      </c>
      <c r="L1661" s="32" t="s">
        <v>95</v>
      </c>
      <c r="M1661" s="7">
        <v>333</v>
      </c>
      <c r="N1661" s="7">
        <v>1</v>
      </c>
      <c r="O1661" s="7" t="s">
        <v>278</v>
      </c>
      <c r="P1661" s="7">
        <v>2010</v>
      </c>
      <c r="Q1661" s="10">
        <v>2011</v>
      </c>
      <c r="R1661" s="66">
        <v>600</v>
      </c>
      <c r="S1661" s="10">
        <v>5</v>
      </c>
      <c r="T1661" s="67">
        <v>0</v>
      </c>
      <c r="U1661" s="48">
        <f t="shared" si="64"/>
        <v>0</v>
      </c>
      <c r="V1661" s="50">
        <f t="shared" si="65"/>
        <v>7</v>
      </c>
      <c r="W1661" s="67">
        <v>582</v>
      </c>
      <c r="X1661" s="67">
        <v>884</v>
      </c>
      <c r="Y1661" s="67">
        <v>0</v>
      </c>
      <c r="Z1661" s="32" t="s">
        <v>95</v>
      </c>
      <c r="AA1661" s="48"/>
      <c r="AB1661" s="48"/>
      <c r="AC1661" s="60"/>
      <c r="AD1661" s="48"/>
      <c r="AE1661" s="48"/>
      <c r="AF1661" s="48"/>
      <c r="AG1661" s="48"/>
      <c r="AH1661" s="48"/>
    </row>
    <row r="1662" spans="1:34" s="36" customFormat="1" ht="14.4" x14ac:dyDescent="0.3">
      <c r="A1662" s="32" t="s">
        <v>95</v>
      </c>
      <c r="B1662" s="32" t="s">
        <v>95</v>
      </c>
      <c r="C1662" s="32" t="s">
        <v>95</v>
      </c>
      <c r="D1662" s="32" t="s">
        <v>95</v>
      </c>
      <c r="E1662" s="32" t="s">
        <v>95</v>
      </c>
      <c r="F1662" s="32" t="s">
        <v>95</v>
      </c>
      <c r="G1662" s="32" t="s">
        <v>95</v>
      </c>
      <c r="H1662" s="32" t="s">
        <v>95</v>
      </c>
      <c r="I1662" s="32" t="s">
        <v>95</v>
      </c>
      <c r="J1662" s="32" t="s">
        <v>95</v>
      </c>
      <c r="K1662" s="32" t="s">
        <v>95</v>
      </c>
      <c r="L1662" s="32" t="s">
        <v>95</v>
      </c>
      <c r="M1662" s="7">
        <v>347</v>
      </c>
      <c r="N1662" s="7">
        <v>1</v>
      </c>
      <c r="O1662" s="7" t="s">
        <v>379</v>
      </c>
      <c r="P1662" s="7">
        <v>2010</v>
      </c>
      <c r="Q1662" s="68">
        <v>2011</v>
      </c>
      <c r="R1662" s="66">
        <v>400</v>
      </c>
      <c r="S1662" s="68">
        <v>10</v>
      </c>
      <c r="T1662" s="67">
        <v>0</v>
      </c>
      <c r="U1662" s="48">
        <f t="shared" si="64"/>
        <v>0</v>
      </c>
      <c r="V1662" s="50">
        <f t="shared" si="65"/>
        <v>5</v>
      </c>
      <c r="W1662" s="67">
        <v>4427</v>
      </c>
      <c r="X1662" s="67">
        <v>4669</v>
      </c>
      <c r="Y1662" s="67">
        <v>0</v>
      </c>
      <c r="Z1662" s="32" t="s">
        <v>95</v>
      </c>
      <c r="AA1662" s="48"/>
      <c r="AB1662" s="48"/>
      <c r="AC1662" s="60"/>
      <c r="AD1662" s="48"/>
      <c r="AE1662" s="48"/>
      <c r="AF1662" s="48"/>
      <c r="AG1662" s="48"/>
      <c r="AH1662" s="48"/>
    </row>
    <row r="1663" spans="1:34" s="36" customFormat="1" ht="14.4" x14ac:dyDescent="0.3">
      <c r="A1663" s="32" t="s">
        <v>95</v>
      </c>
      <c r="B1663" s="32" t="s">
        <v>95</v>
      </c>
      <c r="C1663" s="32" t="s">
        <v>95</v>
      </c>
      <c r="D1663" s="32" t="s">
        <v>95</v>
      </c>
      <c r="E1663" s="32" t="s">
        <v>95</v>
      </c>
      <c r="F1663" s="32" t="s">
        <v>95</v>
      </c>
      <c r="G1663" s="32" t="s">
        <v>95</v>
      </c>
      <c r="H1663" s="32" t="s">
        <v>95</v>
      </c>
      <c r="I1663" s="32" t="s">
        <v>95</v>
      </c>
      <c r="J1663" s="32" t="s">
        <v>95</v>
      </c>
      <c r="K1663" s="32" t="s">
        <v>95</v>
      </c>
      <c r="L1663" s="32" t="s">
        <v>95</v>
      </c>
      <c r="M1663" s="7">
        <v>356</v>
      </c>
      <c r="N1663" s="7">
        <v>1</v>
      </c>
      <c r="O1663" s="7" t="s">
        <v>601</v>
      </c>
      <c r="P1663" s="7">
        <v>2010</v>
      </c>
      <c r="Q1663" s="10">
        <v>2011</v>
      </c>
      <c r="R1663" s="66">
        <v>997.49</v>
      </c>
      <c r="S1663" s="10">
        <v>10</v>
      </c>
      <c r="T1663" s="67">
        <v>1</v>
      </c>
      <c r="U1663" s="48">
        <f t="shared" si="64"/>
        <v>0</v>
      </c>
      <c r="V1663" s="50">
        <f t="shared" si="65"/>
        <v>10</v>
      </c>
      <c r="W1663" s="67">
        <v>257</v>
      </c>
      <c r="X1663" s="67">
        <v>145</v>
      </c>
      <c r="Y1663" s="67">
        <v>0</v>
      </c>
      <c r="Z1663" s="69" t="s">
        <v>33</v>
      </c>
      <c r="AA1663" s="48"/>
      <c r="AB1663" s="48"/>
      <c r="AC1663" s="60"/>
      <c r="AD1663" s="48"/>
      <c r="AE1663" s="48"/>
      <c r="AF1663" s="48"/>
      <c r="AG1663" s="48"/>
      <c r="AH1663" s="48"/>
    </row>
    <row r="1664" spans="1:34" s="36" customFormat="1" ht="14.4" x14ac:dyDescent="0.3">
      <c r="A1664" s="32" t="s">
        <v>95</v>
      </c>
      <c r="B1664" s="32" t="s">
        <v>95</v>
      </c>
      <c r="C1664" s="32" t="s">
        <v>95</v>
      </c>
      <c r="D1664" s="32" t="s">
        <v>95</v>
      </c>
      <c r="E1664" s="32" t="s">
        <v>95</v>
      </c>
      <c r="F1664" s="32" t="s">
        <v>95</v>
      </c>
      <c r="G1664" s="32" t="s">
        <v>95</v>
      </c>
      <c r="H1664" s="32" t="s">
        <v>95</v>
      </c>
      <c r="I1664" s="32" t="s">
        <v>95</v>
      </c>
      <c r="J1664" s="32" t="s">
        <v>95</v>
      </c>
      <c r="K1664" s="32" t="s">
        <v>95</v>
      </c>
      <c r="L1664" s="32" t="s">
        <v>95</v>
      </c>
      <c r="M1664" s="7">
        <v>381</v>
      </c>
      <c r="N1664" s="7">
        <v>1</v>
      </c>
      <c r="O1664" s="7" t="s">
        <v>324</v>
      </c>
      <c r="P1664" s="7">
        <v>2010</v>
      </c>
      <c r="Q1664" s="68">
        <v>2011</v>
      </c>
      <c r="R1664" s="66">
        <v>550</v>
      </c>
      <c r="S1664" s="68">
        <v>10</v>
      </c>
      <c r="T1664" s="67">
        <v>0</v>
      </c>
      <c r="U1664" s="48">
        <f t="shared" si="64"/>
        <v>0</v>
      </c>
      <c r="V1664" s="50">
        <f t="shared" si="65"/>
        <v>6</v>
      </c>
      <c r="W1664" s="67">
        <v>1420</v>
      </c>
      <c r="X1664" s="67">
        <v>3551</v>
      </c>
      <c r="Y1664" s="67">
        <v>1</v>
      </c>
      <c r="Z1664" s="32" t="s">
        <v>95</v>
      </c>
      <c r="AA1664" s="48"/>
      <c r="AB1664" s="48"/>
      <c r="AC1664" s="60"/>
      <c r="AD1664" s="48"/>
      <c r="AE1664" s="48"/>
      <c r="AF1664" s="48"/>
      <c r="AG1664" s="48"/>
      <c r="AH1664" s="48"/>
    </row>
    <row r="1665" spans="1:34" s="36" customFormat="1" ht="14.4" x14ac:dyDescent="0.3">
      <c r="A1665" s="32" t="s">
        <v>95</v>
      </c>
      <c r="B1665" s="32" t="s">
        <v>95</v>
      </c>
      <c r="C1665" s="32" t="s">
        <v>95</v>
      </c>
      <c r="D1665" s="32" t="s">
        <v>95</v>
      </c>
      <c r="E1665" s="32" t="s">
        <v>95</v>
      </c>
      <c r="F1665" s="32" t="s">
        <v>95</v>
      </c>
      <c r="G1665" s="32" t="s">
        <v>95</v>
      </c>
      <c r="H1665" s="32" t="s">
        <v>95</v>
      </c>
      <c r="I1665" s="32" t="s">
        <v>95</v>
      </c>
      <c r="J1665" s="32" t="s">
        <v>95</v>
      </c>
      <c r="K1665" s="32" t="s">
        <v>95</v>
      </c>
      <c r="L1665" s="32" t="s">
        <v>95</v>
      </c>
      <c r="M1665" s="7">
        <v>381</v>
      </c>
      <c r="N1665" s="7">
        <v>1</v>
      </c>
      <c r="O1665" s="7" t="s">
        <v>324</v>
      </c>
      <c r="P1665" s="7">
        <v>2010</v>
      </c>
      <c r="Q1665" s="68">
        <v>2011</v>
      </c>
      <c r="R1665" s="66">
        <v>425</v>
      </c>
      <c r="S1665" s="68">
        <v>10</v>
      </c>
      <c r="T1665" s="67">
        <v>0</v>
      </c>
      <c r="U1665" s="48">
        <f t="shared" si="64"/>
        <v>0</v>
      </c>
      <c r="V1665" s="50">
        <f t="shared" si="65"/>
        <v>5</v>
      </c>
      <c r="W1665" s="67">
        <v>1676</v>
      </c>
      <c r="X1665" s="67">
        <v>3264</v>
      </c>
      <c r="Y1665" s="67">
        <v>1</v>
      </c>
      <c r="Z1665" s="32" t="s">
        <v>95</v>
      </c>
      <c r="AA1665" s="48"/>
      <c r="AB1665" s="48"/>
      <c r="AC1665" s="60"/>
      <c r="AD1665" s="48"/>
      <c r="AE1665" s="48"/>
      <c r="AF1665" s="48"/>
      <c r="AG1665" s="48"/>
      <c r="AH1665" s="48"/>
    </row>
    <row r="1666" spans="1:34" s="36" customFormat="1" ht="14.4" x14ac:dyDescent="0.3">
      <c r="A1666" s="32" t="s">
        <v>95</v>
      </c>
      <c r="B1666" s="32" t="s">
        <v>95</v>
      </c>
      <c r="C1666" s="32" t="s">
        <v>95</v>
      </c>
      <c r="D1666" s="32" t="s">
        <v>95</v>
      </c>
      <c r="E1666" s="32" t="s">
        <v>95</v>
      </c>
      <c r="F1666" s="32" t="s">
        <v>95</v>
      </c>
      <c r="G1666" s="32" t="s">
        <v>95</v>
      </c>
      <c r="H1666" s="32" t="s">
        <v>95</v>
      </c>
      <c r="I1666" s="32" t="s">
        <v>95</v>
      </c>
      <c r="J1666" s="32" t="s">
        <v>95</v>
      </c>
      <c r="K1666" s="32" t="s">
        <v>95</v>
      </c>
      <c r="L1666" s="32" t="s">
        <v>95</v>
      </c>
      <c r="M1666" s="7">
        <v>381</v>
      </c>
      <c r="N1666" s="7">
        <v>1</v>
      </c>
      <c r="O1666" s="7" t="s">
        <v>324</v>
      </c>
      <c r="P1666" s="7">
        <v>2010</v>
      </c>
      <c r="Q1666" s="68">
        <v>2011</v>
      </c>
      <c r="R1666" s="66">
        <v>300</v>
      </c>
      <c r="S1666" s="68">
        <v>10</v>
      </c>
      <c r="T1666" s="67">
        <v>0</v>
      </c>
      <c r="U1666" s="48">
        <f t="shared" si="64"/>
        <v>0</v>
      </c>
      <c r="V1666" s="50">
        <f t="shared" si="65"/>
        <v>4</v>
      </c>
      <c r="W1666" s="67">
        <v>1773</v>
      </c>
      <c r="X1666" s="67">
        <v>3164</v>
      </c>
      <c r="Y1666" s="67">
        <v>1</v>
      </c>
      <c r="Z1666" s="70" t="s">
        <v>34</v>
      </c>
      <c r="AA1666" s="48"/>
      <c r="AB1666" s="48"/>
      <c r="AC1666" s="60"/>
      <c r="AD1666" s="48"/>
      <c r="AE1666" s="48"/>
      <c r="AF1666" s="48"/>
      <c r="AG1666" s="48"/>
      <c r="AH1666" s="48"/>
    </row>
    <row r="1667" spans="1:34" s="36" customFormat="1" ht="14.4" x14ac:dyDescent="0.3">
      <c r="A1667" s="32" t="s">
        <v>95</v>
      </c>
      <c r="B1667" s="32" t="s">
        <v>95</v>
      </c>
      <c r="C1667" s="32" t="s">
        <v>95</v>
      </c>
      <c r="D1667" s="32" t="s">
        <v>95</v>
      </c>
      <c r="E1667" s="32" t="s">
        <v>95</v>
      </c>
      <c r="F1667" s="32" t="s">
        <v>95</v>
      </c>
      <c r="G1667" s="32" t="s">
        <v>95</v>
      </c>
      <c r="H1667" s="32" t="s">
        <v>95</v>
      </c>
      <c r="I1667" s="32" t="s">
        <v>95</v>
      </c>
      <c r="J1667" s="32" t="s">
        <v>95</v>
      </c>
      <c r="K1667" s="32" t="s">
        <v>95</v>
      </c>
      <c r="L1667" s="32" t="s">
        <v>95</v>
      </c>
      <c r="M1667" s="7">
        <v>392</v>
      </c>
      <c r="N1667" s="7">
        <v>1</v>
      </c>
      <c r="O1667" s="7" t="s">
        <v>670</v>
      </c>
      <c r="P1667" s="7">
        <v>2010</v>
      </c>
      <c r="Q1667" s="10">
        <v>2012</v>
      </c>
      <c r="R1667" s="66">
        <v>251.03</v>
      </c>
      <c r="S1667" s="10">
        <v>10</v>
      </c>
      <c r="T1667" s="67">
        <v>1</v>
      </c>
      <c r="U1667" s="48">
        <f t="shared" si="64"/>
        <v>1</v>
      </c>
      <c r="V1667" s="50">
        <f t="shared" si="65"/>
        <v>3</v>
      </c>
      <c r="W1667" s="67">
        <v>837</v>
      </c>
      <c r="X1667" s="67">
        <v>713</v>
      </c>
      <c r="Y1667" s="67">
        <v>0</v>
      </c>
      <c r="Z1667" s="70" t="s">
        <v>835</v>
      </c>
      <c r="AA1667" s="48"/>
      <c r="AB1667" s="48"/>
      <c r="AC1667" s="60"/>
      <c r="AD1667" s="48"/>
      <c r="AE1667" s="48"/>
      <c r="AF1667" s="48"/>
      <c r="AG1667" s="48"/>
      <c r="AH1667" s="48"/>
    </row>
    <row r="1668" spans="1:34" s="36" customFormat="1" ht="14.4" x14ac:dyDescent="0.3">
      <c r="A1668" s="32" t="s">
        <v>95</v>
      </c>
      <c r="B1668" s="32" t="s">
        <v>95</v>
      </c>
      <c r="C1668" s="32" t="s">
        <v>95</v>
      </c>
      <c r="D1668" s="32" t="s">
        <v>95</v>
      </c>
      <c r="E1668" s="32" t="s">
        <v>95</v>
      </c>
      <c r="F1668" s="32" t="s">
        <v>95</v>
      </c>
      <c r="G1668" s="32" t="s">
        <v>95</v>
      </c>
      <c r="H1668" s="32" t="s">
        <v>95</v>
      </c>
      <c r="I1668" s="32" t="s">
        <v>95</v>
      </c>
      <c r="J1668" s="32" t="s">
        <v>95</v>
      </c>
      <c r="K1668" s="32" t="s">
        <v>95</v>
      </c>
      <c r="L1668" s="32" t="s">
        <v>95</v>
      </c>
      <c r="M1668" s="7">
        <v>392</v>
      </c>
      <c r="N1668" s="7">
        <v>1</v>
      </c>
      <c r="O1668" s="7" t="s">
        <v>670</v>
      </c>
      <c r="P1668" s="7">
        <v>2010</v>
      </c>
      <c r="Q1668" s="10">
        <v>2011</v>
      </c>
      <c r="R1668" s="66">
        <v>500</v>
      </c>
      <c r="S1668" s="10">
        <v>10</v>
      </c>
      <c r="T1668" s="67">
        <v>0</v>
      </c>
      <c r="U1668" s="48">
        <f t="shared" si="64"/>
        <v>0</v>
      </c>
      <c r="V1668" s="50">
        <f t="shared" si="65"/>
        <v>6</v>
      </c>
      <c r="W1668" s="67">
        <v>674</v>
      </c>
      <c r="X1668" s="67">
        <v>855</v>
      </c>
      <c r="Y1668" s="67">
        <v>0</v>
      </c>
      <c r="Z1668" s="7" t="s">
        <v>35</v>
      </c>
      <c r="AA1668" s="48"/>
      <c r="AB1668" s="48"/>
      <c r="AC1668" s="60"/>
      <c r="AD1668" s="48"/>
      <c r="AE1668" s="48"/>
      <c r="AF1668" s="48"/>
      <c r="AG1668" s="48"/>
      <c r="AH1668" s="48"/>
    </row>
    <row r="1669" spans="1:34" s="36" customFormat="1" ht="14.4" x14ac:dyDescent="0.3">
      <c r="A1669" s="32" t="s">
        <v>95</v>
      </c>
      <c r="B1669" s="32" t="s">
        <v>95</v>
      </c>
      <c r="C1669" s="32" t="s">
        <v>95</v>
      </c>
      <c r="D1669" s="32" t="s">
        <v>95</v>
      </c>
      <c r="E1669" s="32" t="s">
        <v>95</v>
      </c>
      <c r="F1669" s="32" t="s">
        <v>95</v>
      </c>
      <c r="G1669" s="32" t="s">
        <v>95</v>
      </c>
      <c r="H1669" s="32" t="s">
        <v>95</v>
      </c>
      <c r="I1669" s="32" t="s">
        <v>95</v>
      </c>
      <c r="J1669" s="32" t="s">
        <v>95</v>
      </c>
      <c r="K1669" s="32" t="s">
        <v>95</v>
      </c>
      <c r="L1669" s="32" t="s">
        <v>95</v>
      </c>
      <c r="M1669" s="7">
        <v>414</v>
      </c>
      <c r="N1669" s="7">
        <v>1</v>
      </c>
      <c r="O1669" s="7" t="s">
        <v>453</v>
      </c>
      <c r="P1669" s="7">
        <v>2010</v>
      </c>
      <c r="Q1669" s="68">
        <v>2011</v>
      </c>
      <c r="R1669" s="66">
        <v>573.70000000000005</v>
      </c>
      <c r="S1669" s="68">
        <v>10</v>
      </c>
      <c r="T1669" s="67">
        <v>1</v>
      </c>
      <c r="U1669" s="48">
        <f t="shared" si="64"/>
        <v>0</v>
      </c>
      <c r="V1669" s="50">
        <f t="shared" si="65"/>
        <v>6</v>
      </c>
      <c r="W1669" s="67">
        <v>623</v>
      </c>
      <c r="X1669" s="67">
        <v>564</v>
      </c>
      <c r="Y1669" s="67">
        <v>0</v>
      </c>
      <c r="Z1669" s="7" t="s">
        <v>36</v>
      </c>
      <c r="AA1669" s="48"/>
      <c r="AB1669" s="48"/>
      <c r="AC1669" s="60"/>
      <c r="AD1669" s="48"/>
      <c r="AE1669" s="48"/>
      <c r="AF1669" s="48"/>
      <c r="AG1669" s="48"/>
      <c r="AH1669" s="48"/>
    </row>
    <row r="1670" spans="1:34" s="36" customFormat="1" ht="14.4" x14ac:dyDescent="0.3">
      <c r="A1670" s="32" t="s">
        <v>95</v>
      </c>
      <c r="B1670" s="32" t="s">
        <v>95</v>
      </c>
      <c r="C1670" s="32" t="s">
        <v>95</v>
      </c>
      <c r="D1670" s="32" t="s">
        <v>95</v>
      </c>
      <c r="E1670" s="32" t="s">
        <v>95</v>
      </c>
      <c r="F1670" s="32" t="s">
        <v>95</v>
      </c>
      <c r="G1670" s="32" t="s">
        <v>95</v>
      </c>
      <c r="H1670" s="32" t="s">
        <v>95</v>
      </c>
      <c r="I1670" s="32" t="s">
        <v>95</v>
      </c>
      <c r="J1670" s="32" t="s">
        <v>95</v>
      </c>
      <c r="K1670" s="32" t="s">
        <v>95</v>
      </c>
      <c r="L1670" s="32" t="s">
        <v>95</v>
      </c>
      <c r="M1670" s="7">
        <v>458</v>
      </c>
      <c r="N1670" s="7">
        <v>1</v>
      </c>
      <c r="O1670" s="7" t="s">
        <v>520</v>
      </c>
      <c r="P1670" s="7">
        <v>2010</v>
      </c>
      <c r="Q1670" s="68">
        <v>2011</v>
      </c>
      <c r="R1670" s="66">
        <v>517.04999999999995</v>
      </c>
      <c r="S1670" s="68">
        <v>10</v>
      </c>
      <c r="T1670" s="67">
        <v>1</v>
      </c>
      <c r="U1670" s="48">
        <f t="shared" si="64"/>
        <v>0</v>
      </c>
      <c r="V1670" s="50">
        <f t="shared" si="65"/>
        <v>6</v>
      </c>
      <c r="W1670" s="67">
        <v>660</v>
      </c>
      <c r="X1670" s="67">
        <v>369</v>
      </c>
      <c r="Y1670" s="67">
        <v>0</v>
      </c>
      <c r="Z1670" s="32" t="s">
        <v>95</v>
      </c>
      <c r="AA1670" s="48"/>
      <c r="AB1670" s="48"/>
      <c r="AC1670" s="60"/>
      <c r="AD1670" s="48"/>
      <c r="AE1670" s="48"/>
      <c r="AF1670" s="48"/>
      <c r="AG1670" s="48"/>
      <c r="AH1670" s="48"/>
    </row>
    <row r="1671" spans="1:34" s="36" customFormat="1" ht="14.4" x14ac:dyDescent="0.3">
      <c r="A1671" s="32" t="s">
        <v>95</v>
      </c>
      <c r="B1671" s="32" t="s">
        <v>95</v>
      </c>
      <c r="C1671" s="32" t="s">
        <v>95</v>
      </c>
      <c r="D1671" s="32" t="s">
        <v>95</v>
      </c>
      <c r="E1671" s="32" t="s">
        <v>95</v>
      </c>
      <c r="F1671" s="32" t="s">
        <v>95</v>
      </c>
      <c r="G1671" s="32" t="s">
        <v>95</v>
      </c>
      <c r="H1671" s="32" t="s">
        <v>95</v>
      </c>
      <c r="I1671" s="32" t="s">
        <v>95</v>
      </c>
      <c r="J1671" s="32" t="s">
        <v>95</v>
      </c>
      <c r="K1671" s="32" t="s">
        <v>95</v>
      </c>
      <c r="L1671" s="32" t="s">
        <v>95</v>
      </c>
      <c r="M1671" s="7">
        <v>486</v>
      </c>
      <c r="N1671" s="7">
        <v>1</v>
      </c>
      <c r="O1671" s="7" t="s">
        <v>288</v>
      </c>
      <c r="P1671" s="7">
        <v>2010</v>
      </c>
      <c r="Q1671" s="10">
        <v>2012</v>
      </c>
      <c r="R1671" s="66">
        <v>804.42</v>
      </c>
      <c r="S1671" s="10">
        <v>9</v>
      </c>
      <c r="T1671" s="67">
        <v>1</v>
      </c>
      <c r="U1671" s="48">
        <f t="shared" si="64"/>
        <v>1</v>
      </c>
      <c r="V1671" s="50">
        <f t="shared" si="65"/>
        <v>9</v>
      </c>
      <c r="W1671" s="67">
        <v>415</v>
      </c>
      <c r="X1671" s="67">
        <v>346</v>
      </c>
      <c r="Y1671" s="67">
        <v>0</v>
      </c>
      <c r="Z1671" s="32" t="s">
        <v>95</v>
      </c>
      <c r="AA1671" s="48"/>
      <c r="AB1671" s="48"/>
      <c r="AC1671" s="60"/>
      <c r="AD1671" s="48"/>
      <c r="AE1671" s="48"/>
      <c r="AF1671" s="48"/>
      <c r="AG1671" s="48"/>
      <c r="AH1671" s="48"/>
    </row>
    <row r="1672" spans="1:34" s="36" customFormat="1" ht="14.4" x14ac:dyDescent="0.3">
      <c r="A1672" s="32" t="s">
        <v>95</v>
      </c>
      <c r="B1672" s="32" t="s">
        <v>95</v>
      </c>
      <c r="C1672" s="32" t="s">
        <v>95</v>
      </c>
      <c r="D1672" s="32" t="s">
        <v>95</v>
      </c>
      <c r="E1672" s="32" t="s">
        <v>95</v>
      </c>
      <c r="F1672" s="32" t="s">
        <v>95</v>
      </c>
      <c r="G1672" s="32" t="s">
        <v>95</v>
      </c>
      <c r="H1672" s="32" t="s">
        <v>95</v>
      </c>
      <c r="I1672" s="32" t="s">
        <v>95</v>
      </c>
      <c r="J1672" s="32" t="s">
        <v>95</v>
      </c>
      <c r="K1672" s="32" t="s">
        <v>95</v>
      </c>
      <c r="L1672" s="32" t="s">
        <v>95</v>
      </c>
      <c r="M1672" s="7">
        <v>486</v>
      </c>
      <c r="N1672" s="7">
        <v>1</v>
      </c>
      <c r="O1672" s="7" t="s">
        <v>288</v>
      </c>
      <c r="P1672" s="7">
        <v>2010</v>
      </c>
      <c r="Q1672" s="10">
        <v>2011</v>
      </c>
      <c r="R1672" s="66">
        <v>300</v>
      </c>
      <c r="S1672" s="10">
        <v>10</v>
      </c>
      <c r="T1672" s="67">
        <v>0</v>
      </c>
      <c r="U1672" s="48">
        <f t="shared" si="64"/>
        <v>0</v>
      </c>
      <c r="V1672" s="50">
        <f t="shared" si="65"/>
        <v>4</v>
      </c>
      <c r="W1672" s="67">
        <v>277</v>
      </c>
      <c r="X1672" s="67">
        <v>484</v>
      </c>
      <c r="Y1672" s="67">
        <v>0</v>
      </c>
      <c r="Z1672" s="32" t="s">
        <v>95</v>
      </c>
      <c r="AC1672" s="35"/>
    </row>
    <row r="1673" spans="1:34" s="36" customFormat="1" ht="14.4" x14ac:dyDescent="0.3">
      <c r="A1673" s="32" t="s">
        <v>95</v>
      </c>
      <c r="B1673" s="32" t="s">
        <v>95</v>
      </c>
      <c r="C1673" s="32" t="s">
        <v>95</v>
      </c>
      <c r="D1673" s="32" t="s">
        <v>95</v>
      </c>
      <c r="E1673" s="32" t="s">
        <v>95</v>
      </c>
      <c r="F1673" s="32" t="s">
        <v>95</v>
      </c>
      <c r="G1673" s="32" t="s">
        <v>95</v>
      </c>
      <c r="H1673" s="32" t="s">
        <v>95</v>
      </c>
      <c r="I1673" s="32" t="s">
        <v>95</v>
      </c>
      <c r="J1673" s="32" t="s">
        <v>95</v>
      </c>
      <c r="K1673" s="32" t="s">
        <v>95</v>
      </c>
      <c r="L1673" s="32" t="s">
        <v>95</v>
      </c>
      <c r="M1673" s="7">
        <v>487</v>
      </c>
      <c r="N1673" s="7">
        <v>1</v>
      </c>
      <c r="O1673" s="7" t="s">
        <v>289</v>
      </c>
      <c r="P1673" s="7">
        <v>2010</v>
      </c>
      <c r="Q1673" s="68">
        <v>2011</v>
      </c>
      <c r="R1673" s="66">
        <v>295</v>
      </c>
      <c r="S1673" s="68">
        <v>5</v>
      </c>
      <c r="T1673" s="67">
        <v>0</v>
      </c>
      <c r="U1673" s="48">
        <f t="shared" ref="U1673:U1736" si="66">MAX(0,MIN(1,Q1673-P1673-1))</f>
        <v>0</v>
      </c>
      <c r="V1673" s="50">
        <f t="shared" ref="V1673:V1736" si="67">MAX(1,MIN(10,INT(R1673/100)+1))</f>
        <v>3</v>
      </c>
      <c r="W1673" s="67">
        <v>346</v>
      </c>
      <c r="X1673" s="67">
        <v>436</v>
      </c>
      <c r="Y1673" s="67">
        <v>0</v>
      </c>
      <c r="Z1673" s="32" t="s">
        <v>95</v>
      </c>
      <c r="AC1673" s="35"/>
    </row>
    <row r="1674" spans="1:34" s="36" customFormat="1" ht="14.4" x14ac:dyDescent="0.3">
      <c r="A1674" s="32" t="s">
        <v>95</v>
      </c>
      <c r="B1674" s="32" t="s">
        <v>95</v>
      </c>
      <c r="C1674" s="32" t="s">
        <v>95</v>
      </c>
      <c r="D1674" s="32" t="s">
        <v>95</v>
      </c>
      <c r="E1674" s="32" t="s">
        <v>95</v>
      </c>
      <c r="F1674" s="32" t="s">
        <v>95</v>
      </c>
      <c r="G1674" s="32" t="s">
        <v>95</v>
      </c>
      <c r="H1674" s="32" t="s">
        <v>95</v>
      </c>
      <c r="I1674" s="32" t="s">
        <v>95</v>
      </c>
      <c r="J1674" s="32" t="s">
        <v>95</v>
      </c>
      <c r="K1674" s="32" t="s">
        <v>95</v>
      </c>
      <c r="L1674" s="32" t="s">
        <v>95</v>
      </c>
      <c r="M1674" s="7">
        <v>492</v>
      </c>
      <c r="N1674" s="7">
        <v>1</v>
      </c>
      <c r="O1674" s="7" t="s">
        <v>385</v>
      </c>
      <c r="P1674" s="7">
        <v>2010</v>
      </c>
      <c r="Q1674" s="68">
        <v>2012</v>
      </c>
      <c r="R1674" s="66">
        <v>251.18</v>
      </c>
      <c r="S1674" s="68">
        <v>9</v>
      </c>
      <c r="T1674" s="67">
        <v>1</v>
      </c>
      <c r="U1674" s="48">
        <f t="shared" si="66"/>
        <v>1</v>
      </c>
      <c r="V1674" s="50">
        <f t="shared" si="67"/>
        <v>3</v>
      </c>
      <c r="W1674" s="67">
        <v>5736</v>
      </c>
      <c r="X1674" s="67">
        <v>2752</v>
      </c>
      <c r="Y1674" s="67">
        <v>0</v>
      </c>
      <c r="Z1674" s="32" t="s">
        <v>95</v>
      </c>
      <c r="AC1674" s="35"/>
    </row>
    <row r="1675" spans="1:34" s="36" customFormat="1" ht="14.4" x14ac:dyDescent="0.3">
      <c r="A1675" s="32" t="s">
        <v>95</v>
      </c>
      <c r="B1675" s="32" t="s">
        <v>95</v>
      </c>
      <c r="C1675" s="32" t="s">
        <v>95</v>
      </c>
      <c r="D1675" s="32" t="s">
        <v>95</v>
      </c>
      <c r="E1675" s="32" t="s">
        <v>95</v>
      </c>
      <c r="F1675" s="32" t="s">
        <v>95</v>
      </c>
      <c r="G1675" s="32" t="s">
        <v>95</v>
      </c>
      <c r="H1675" s="32" t="s">
        <v>95</v>
      </c>
      <c r="I1675" s="32" t="s">
        <v>95</v>
      </c>
      <c r="J1675" s="32" t="s">
        <v>95</v>
      </c>
      <c r="K1675" s="32" t="s">
        <v>95</v>
      </c>
      <c r="L1675" s="32" t="s">
        <v>95</v>
      </c>
      <c r="M1675" s="7">
        <v>492</v>
      </c>
      <c r="N1675" s="7">
        <v>1</v>
      </c>
      <c r="O1675" s="7" t="s">
        <v>385</v>
      </c>
      <c r="P1675" s="7">
        <v>2010</v>
      </c>
      <c r="Q1675" s="68">
        <v>2011</v>
      </c>
      <c r="R1675" s="66">
        <v>53.35</v>
      </c>
      <c r="S1675" s="68">
        <v>10</v>
      </c>
      <c r="T1675" s="67">
        <v>1</v>
      </c>
      <c r="U1675" s="48">
        <f t="shared" si="66"/>
        <v>0</v>
      </c>
      <c r="V1675" s="50">
        <f t="shared" si="67"/>
        <v>1</v>
      </c>
      <c r="W1675" s="67">
        <v>5736</v>
      </c>
      <c r="X1675" s="67">
        <v>2752</v>
      </c>
      <c r="Y1675" s="67">
        <v>0</v>
      </c>
      <c r="Z1675" s="7" t="s">
        <v>37</v>
      </c>
      <c r="AC1675" s="35"/>
    </row>
    <row r="1676" spans="1:34" s="36" customFormat="1" ht="14.4" x14ac:dyDescent="0.3">
      <c r="A1676" s="32" t="s">
        <v>95</v>
      </c>
      <c r="B1676" s="32" t="s">
        <v>95</v>
      </c>
      <c r="C1676" s="32" t="s">
        <v>95</v>
      </c>
      <c r="D1676" s="32" t="s">
        <v>95</v>
      </c>
      <c r="E1676" s="32" t="s">
        <v>95</v>
      </c>
      <c r="F1676" s="32" t="s">
        <v>95</v>
      </c>
      <c r="G1676" s="32" t="s">
        <v>95</v>
      </c>
      <c r="H1676" s="32" t="s">
        <v>95</v>
      </c>
      <c r="I1676" s="32" t="s">
        <v>95</v>
      </c>
      <c r="J1676" s="32" t="s">
        <v>95</v>
      </c>
      <c r="K1676" s="32" t="s">
        <v>95</v>
      </c>
      <c r="L1676" s="32" t="s">
        <v>95</v>
      </c>
      <c r="M1676" s="7">
        <v>507</v>
      </c>
      <c r="N1676" s="7">
        <v>1</v>
      </c>
      <c r="O1676" s="7" t="s">
        <v>331</v>
      </c>
      <c r="P1676" s="7">
        <v>2010</v>
      </c>
      <c r="Q1676" s="68">
        <v>2011</v>
      </c>
      <c r="R1676" s="66">
        <v>600</v>
      </c>
      <c r="S1676" s="68">
        <v>5</v>
      </c>
      <c r="T1676" s="67">
        <v>0</v>
      </c>
      <c r="U1676" s="48">
        <f t="shared" si="66"/>
        <v>0</v>
      </c>
      <c r="V1676" s="50">
        <f t="shared" si="67"/>
        <v>7</v>
      </c>
      <c r="W1676" s="67">
        <v>490</v>
      </c>
      <c r="X1676" s="67">
        <v>620</v>
      </c>
      <c r="Y1676" s="67">
        <v>0</v>
      </c>
      <c r="Z1676" s="7" t="s">
        <v>37</v>
      </c>
      <c r="AC1676" s="35"/>
    </row>
    <row r="1677" spans="1:34" s="36" customFormat="1" ht="14.4" x14ac:dyDescent="0.3">
      <c r="A1677" s="32" t="s">
        <v>95</v>
      </c>
      <c r="B1677" s="32" t="s">
        <v>95</v>
      </c>
      <c r="C1677" s="32" t="s">
        <v>95</v>
      </c>
      <c r="D1677" s="32" t="s">
        <v>95</v>
      </c>
      <c r="E1677" s="32" t="s">
        <v>95</v>
      </c>
      <c r="F1677" s="32" t="s">
        <v>95</v>
      </c>
      <c r="G1677" s="32" t="s">
        <v>95</v>
      </c>
      <c r="H1677" s="32" t="s">
        <v>95</v>
      </c>
      <c r="I1677" s="32" t="s">
        <v>95</v>
      </c>
      <c r="J1677" s="32" t="s">
        <v>95</v>
      </c>
      <c r="K1677" s="32" t="s">
        <v>95</v>
      </c>
      <c r="L1677" s="32" t="s">
        <v>95</v>
      </c>
      <c r="M1677" s="7">
        <v>514</v>
      </c>
      <c r="N1677" s="7">
        <v>1</v>
      </c>
      <c r="O1677" s="7" t="s">
        <v>426</v>
      </c>
      <c r="P1677" s="7">
        <v>2010</v>
      </c>
      <c r="Q1677" s="68">
        <v>2011</v>
      </c>
      <c r="R1677" s="66">
        <v>349.99999999999989</v>
      </c>
      <c r="S1677" s="68">
        <v>10</v>
      </c>
      <c r="T1677" s="67">
        <v>1</v>
      </c>
      <c r="U1677" s="48">
        <f t="shared" si="66"/>
        <v>0</v>
      </c>
      <c r="V1677" s="50">
        <f t="shared" si="67"/>
        <v>4</v>
      </c>
      <c r="W1677" s="71">
        <v>253</v>
      </c>
      <c r="X1677" s="71">
        <v>132</v>
      </c>
      <c r="Y1677" s="67">
        <v>0</v>
      </c>
      <c r="Z1677" s="32" t="s">
        <v>95</v>
      </c>
      <c r="AC1677" s="35"/>
    </row>
    <row r="1678" spans="1:34" s="36" customFormat="1" ht="14.4" x14ac:dyDescent="0.3">
      <c r="A1678" s="32" t="s">
        <v>95</v>
      </c>
      <c r="B1678" s="32" t="s">
        <v>95</v>
      </c>
      <c r="C1678" s="32" t="s">
        <v>95</v>
      </c>
      <c r="D1678" s="32" t="s">
        <v>95</v>
      </c>
      <c r="E1678" s="32" t="s">
        <v>95</v>
      </c>
      <c r="F1678" s="32" t="s">
        <v>95</v>
      </c>
      <c r="G1678" s="32" t="s">
        <v>95</v>
      </c>
      <c r="H1678" s="32" t="s">
        <v>95</v>
      </c>
      <c r="I1678" s="32" t="s">
        <v>95</v>
      </c>
      <c r="J1678" s="32" t="s">
        <v>95</v>
      </c>
      <c r="K1678" s="32" t="s">
        <v>95</v>
      </c>
      <c r="L1678" s="32" t="s">
        <v>95</v>
      </c>
      <c r="M1678" s="7">
        <v>531</v>
      </c>
      <c r="N1678" s="7">
        <v>1</v>
      </c>
      <c r="O1678" s="7" t="s">
        <v>387</v>
      </c>
      <c r="P1678" s="7">
        <v>2010</v>
      </c>
      <c r="Q1678" s="68">
        <v>2011</v>
      </c>
      <c r="R1678" s="66">
        <v>323.89999999999998</v>
      </c>
      <c r="S1678" s="68">
        <v>6</v>
      </c>
      <c r="T1678" s="67">
        <v>0</v>
      </c>
      <c r="U1678" s="48">
        <f t="shared" si="66"/>
        <v>0</v>
      </c>
      <c r="V1678" s="50">
        <f t="shared" si="67"/>
        <v>4</v>
      </c>
      <c r="W1678" s="67">
        <v>1516</v>
      </c>
      <c r="X1678" s="67">
        <v>1578</v>
      </c>
      <c r="Y1678" s="67">
        <v>0</v>
      </c>
      <c r="Z1678" s="32" t="s">
        <v>95</v>
      </c>
      <c r="AC1678" s="35"/>
    </row>
    <row r="1679" spans="1:34" s="36" customFormat="1" ht="14.4" x14ac:dyDescent="0.3">
      <c r="A1679" s="32" t="s">
        <v>95</v>
      </c>
      <c r="B1679" s="32" t="s">
        <v>95</v>
      </c>
      <c r="C1679" s="32" t="s">
        <v>95</v>
      </c>
      <c r="D1679" s="32" t="s">
        <v>95</v>
      </c>
      <c r="E1679" s="32" t="s">
        <v>95</v>
      </c>
      <c r="F1679" s="32" t="s">
        <v>95</v>
      </c>
      <c r="G1679" s="32" t="s">
        <v>95</v>
      </c>
      <c r="H1679" s="32" t="s">
        <v>95</v>
      </c>
      <c r="I1679" s="32" t="s">
        <v>95</v>
      </c>
      <c r="J1679" s="32" t="s">
        <v>95</v>
      </c>
      <c r="K1679" s="32" t="s">
        <v>95</v>
      </c>
      <c r="L1679" s="32" t="s">
        <v>95</v>
      </c>
      <c r="M1679" s="7">
        <v>534</v>
      </c>
      <c r="N1679" s="7">
        <v>1</v>
      </c>
      <c r="O1679" s="7" t="s">
        <v>290</v>
      </c>
      <c r="P1679" s="7">
        <v>2010</v>
      </c>
      <c r="Q1679" s="68">
        <v>2012</v>
      </c>
      <c r="R1679" s="66">
        <v>200.35</v>
      </c>
      <c r="S1679" s="10">
        <v>9</v>
      </c>
      <c r="T1679" s="67">
        <v>1</v>
      </c>
      <c r="U1679" s="48">
        <f t="shared" si="66"/>
        <v>1</v>
      </c>
      <c r="V1679" s="50">
        <f t="shared" si="67"/>
        <v>3</v>
      </c>
      <c r="W1679" s="67">
        <v>2201</v>
      </c>
      <c r="X1679" s="67">
        <v>1243</v>
      </c>
      <c r="Y1679" s="67">
        <v>0</v>
      </c>
      <c r="Z1679" s="32" t="s">
        <v>95</v>
      </c>
      <c r="AC1679" s="35"/>
    </row>
    <row r="1680" spans="1:34" s="36" customFormat="1" ht="14.4" x14ac:dyDescent="0.3">
      <c r="A1680" s="32" t="s">
        <v>95</v>
      </c>
      <c r="B1680" s="32" t="s">
        <v>95</v>
      </c>
      <c r="C1680" s="32" t="s">
        <v>95</v>
      </c>
      <c r="D1680" s="32" t="s">
        <v>95</v>
      </c>
      <c r="E1680" s="32" t="s">
        <v>95</v>
      </c>
      <c r="F1680" s="32" t="s">
        <v>95</v>
      </c>
      <c r="G1680" s="32" t="s">
        <v>95</v>
      </c>
      <c r="H1680" s="32" t="s">
        <v>95</v>
      </c>
      <c r="I1680" s="32" t="s">
        <v>95</v>
      </c>
      <c r="J1680" s="32" t="s">
        <v>95</v>
      </c>
      <c r="K1680" s="32" t="s">
        <v>95</v>
      </c>
      <c r="L1680" s="32" t="s">
        <v>95</v>
      </c>
      <c r="M1680" s="7">
        <v>534</v>
      </c>
      <c r="N1680" s="7">
        <v>1</v>
      </c>
      <c r="O1680" s="7" t="s">
        <v>290</v>
      </c>
      <c r="P1680" s="7">
        <v>2010</v>
      </c>
      <c r="Q1680" s="68">
        <v>2011</v>
      </c>
      <c r="R1680" s="66">
        <v>80</v>
      </c>
      <c r="S1680" s="68">
        <v>10</v>
      </c>
      <c r="T1680" s="67">
        <v>0</v>
      </c>
      <c r="U1680" s="48">
        <f t="shared" si="66"/>
        <v>0</v>
      </c>
      <c r="V1680" s="50">
        <f t="shared" si="67"/>
        <v>1</v>
      </c>
      <c r="W1680" s="67">
        <v>1602</v>
      </c>
      <c r="X1680" s="67">
        <v>1824</v>
      </c>
      <c r="Y1680" s="67">
        <v>0</v>
      </c>
      <c r="Z1680" s="32" t="s">
        <v>95</v>
      </c>
      <c r="AC1680" s="35"/>
    </row>
    <row r="1681" spans="1:29" s="36" customFormat="1" ht="14.4" x14ac:dyDescent="0.3">
      <c r="A1681" s="32" t="s">
        <v>95</v>
      </c>
      <c r="B1681" s="32" t="s">
        <v>95</v>
      </c>
      <c r="C1681" s="32" t="s">
        <v>95</v>
      </c>
      <c r="D1681" s="32" t="s">
        <v>95</v>
      </c>
      <c r="E1681" s="32" t="s">
        <v>95</v>
      </c>
      <c r="F1681" s="32" t="s">
        <v>95</v>
      </c>
      <c r="G1681" s="32" t="s">
        <v>95</v>
      </c>
      <c r="H1681" s="32" t="s">
        <v>95</v>
      </c>
      <c r="I1681" s="32" t="s">
        <v>95</v>
      </c>
      <c r="J1681" s="32" t="s">
        <v>95</v>
      </c>
      <c r="K1681" s="32" t="s">
        <v>95</v>
      </c>
      <c r="L1681" s="32" t="s">
        <v>95</v>
      </c>
      <c r="M1681" s="7">
        <v>535</v>
      </c>
      <c r="N1681" s="7">
        <v>1</v>
      </c>
      <c r="O1681" s="7" t="s">
        <v>523</v>
      </c>
      <c r="P1681" s="7">
        <v>2010</v>
      </c>
      <c r="Q1681" s="10">
        <v>2011</v>
      </c>
      <c r="R1681" s="66">
        <v>343</v>
      </c>
      <c r="S1681" s="10">
        <v>10</v>
      </c>
      <c r="T1681" s="67">
        <v>0</v>
      </c>
      <c r="U1681" s="48">
        <f t="shared" si="66"/>
        <v>0</v>
      </c>
      <c r="V1681" s="50">
        <f t="shared" si="67"/>
        <v>4</v>
      </c>
      <c r="W1681" s="67">
        <v>16650</v>
      </c>
      <c r="X1681" s="67">
        <v>26375</v>
      </c>
      <c r="Y1681" s="67">
        <v>0</v>
      </c>
      <c r="Z1681" s="7" t="s">
        <v>32</v>
      </c>
      <c r="AC1681" s="35"/>
    </row>
    <row r="1682" spans="1:29" s="36" customFormat="1" ht="14.4" x14ac:dyDescent="0.3">
      <c r="A1682" s="32" t="s">
        <v>95</v>
      </c>
      <c r="B1682" s="32" t="s">
        <v>95</v>
      </c>
      <c r="C1682" s="32" t="s">
        <v>95</v>
      </c>
      <c r="D1682" s="32" t="s">
        <v>95</v>
      </c>
      <c r="E1682" s="32" t="s">
        <v>95</v>
      </c>
      <c r="F1682" s="32" t="s">
        <v>95</v>
      </c>
      <c r="G1682" s="32" t="s">
        <v>95</v>
      </c>
      <c r="H1682" s="32" t="s">
        <v>95</v>
      </c>
      <c r="I1682" s="32" t="s">
        <v>95</v>
      </c>
      <c r="J1682" s="32" t="s">
        <v>95</v>
      </c>
      <c r="K1682" s="32" t="s">
        <v>95</v>
      </c>
      <c r="L1682" s="32" t="s">
        <v>95</v>
      </c>
      <c r="M1682" s="7">
        <v>535</v>
      </c>
      <c r="N1682" s="7">
        <v>1</v>
      </c>
      <c r="O1682" s="7" t="s">
        <v>523</v>
      </c>
      <c r="P1682" s="7">
        <v>2010</v>
      </c>
      <c r="Q1682" s="10">
        <v>2012</v>
      </c>
      <c r="R1682" s="66">
        <v>343</v>
      </c>
      <c r="S1682" s="10">
        <v>9</v>
      </c>
      <c r="T1682" s="67">
        <v>0</v>
      </c>
      <c r="U1682" s="48">
        <f t="shared" si="66"/>
        <v>1</v>
      </c>
      <c r="V1682" s="50">
        <f t="shared" si="67"/>
        <v>4</v>
      </c>
      <c r="W1682" s="67">
        <v>14412</v>
      </c>
      <c r="X1682" s="67">
        <v>28338</v>
      </c>
      <c r="Y1682" s="67">
        <v>0</v>
      </c>
      <c r="Z1682" s="32" t="s">
        <v>95</v>
      </c>
      <c r="AC1682" s="35"/>
    </row>
    <row r="1683" spans="1:29" s="36" customFormat="1" ht="14.4" x14ac:dyDescent="0.3">
      <c r="A1683" s="32" t="s">
        <v>95</v>
      </c>
      <c r="B1683" s="32" t="s">
        <v>95</v>
      </c>
      <c r="C1683" s="32" t="s">
        <v>95</v>
      </c>
      <c r="D1683" s="32" t="s">
        <v>95</v>
      </c>
      <c r="E1683" s="32" t="s">
        <v>95</v>
      </c>
      <c r="F1683" s="32" t="s">
        <v>95</v>
      </c>
      <c r="G1683" s="32" t="s">
        <v>95</v>
      </c>
      <c r="H1683" s="32" t="s">
        <v>95</v>
      </c>
      <c r="I1683" s="32" t="s">
        <v>95</v>
      </c>
      <c r="J1683" s="32" t="s">
        <v>95</v>
      </c>
      <c r="K1683" s="32" t="s">
        <v>95</v>
      </c>
      <c r="L1683" s="32" t="s">
        <v>95</v>
      </c>
      <c r="M1683" s="7">
        <v>544</v>
      </c>
      <c r="N1683" s="7">
        <v>1</v>
      </c>
      <c r="O1683" s="7" t="s">
        <v>456</v>
      </c>
      <c r="P1683" s="7">
        <v>2010</v>
      </c>
      <c r="Q1683" s="68">
        <v>2012</v>
      </c>
      <c r="R1683" s="66">
        <v>416.05</v>
      </c>
      <c r="S1683" s="68">
        <v>10</v>
      </c>
      <c r="T1683" s="67">
        <v>1</v>
      </c>
      <c r="U1683" s="48">
        <f t="shared" si="66"/>
        <v>1</v>
      </c>
      <c r="V1683" s="50">
        <f t="shared" si="67"/>
        <v>5</v>
      </c>
      <c r="W1683" s="67">
        <v>4988</v>
      </c>
      <c r="X1683" s="67">
        <v>2638</v>
      </c>
      <c r="Y1683" s="67">
        <v>0</v>
      </c>
      <c r="Z1683" s="70" t="s">
        <v>32</v>
      </c>
      <c r="AC1683" s="35"/>
    </row>
    <row r="1684" spans="1:29" s="36" customFormat="1" ht="14.4" x14ac:dyDescent="0.3">
      <c r="A1684" s="32" t="s">
        <v>95</v>
      </c>
      <c r="B1684" s="32" t="s">
        <v>95</v>
      </c>
      <c r="C1684" s="32" t="s">
        <v>95</v>
      </c>
      <c r="D1684" s="32" t="s">
        <v>95</v>
      </c>
      <c r="E1684" s="32" t="s">
        <v>95</v>
      </c>
      <c r="F1684" s="32" t="s">
        <v>95</v>
      </c>
      <c r="G1684" s="32" t="s">
        <v>95</v>
      </c>
      <c r="H1684" s="32" t="s">
        <v>95</v>
      </c>
      <c r="I1684" s="32" t="s">
        <v>95</v>
      </c>
      <c r="J1684" s="32" t="s">
        <v>95</v>
      </c>
      <c r="K1684" s="32" t="s">
        <v>95</v>
      </c>
      <c r="L1684" s="32" t="s">
        <v>95</v>
      </c>
      <c r="M1684" s="7">
        <v>548</v>
      </c>
      <c r="N1684" s="7">
        <v>1</v>
      </c>
      <c r="O1684" s="7" t="s">
        <v>666</v>
      </c>
      <c r="P1684" s="7">
        <v>2010</v>
      </c>
      <c r="Q1684" s="68">
        <v>2011</v>
      </c>
      <c r="R1684" s="66">
        <v>700</v>
      </c>
      <c r="S1684" s="68">
        <v>8</v>
      </c>
      <c r="T1684" s="67">
        <v>0</v>
      </c>
      <c r="U1684" s="48">
        <f t="shared" si="66"/>
        <v>0</v>
      </c>
      <c r="V1684" s="50">
        <f t="shared" si="67"/>
        <v>8</v>
      </c>
      <c r="W1684" s="67">
        <v>1449</v>
      </c>
      <c r="X1684" s="67">
        <v>1619</v>
      </c>
      <c r="Y1684" s="67">
        <v>0</v>
      </c>
      <c r="Z1684" s="32" t="s">
        <v>95</v>
      </c>
      <c r="AC1684" s="35"/>
    </row>
    <row r="1685" spans="1:29" s="36" customFormat="1" ht="14.4" x14ac:dyDescent="0.3">
      <c r="A1685" s="32" t="s">
        <v>95</v>
      </c>
      <c r="B1685" s="32" t="s">
        <v>95</v>
      </c>
      <c r="C1685" s="32" t="s">
        <v>95</v>
      </c>
      <c r="D1685" s="32" t="s">
        <v>95</v>
      </c>
      <c r="E1685" s="32" t="s">
        <v>95</v>
      </c>
      <c r="F1685" s="32" t="s">
        <v>95</v>
      </c>
      <c r="G1685" s="32" t="s">
        <v>95</v>
      </c>
      <c r="H1685" s="32" t="s">
        <v>95</v>
      </c>
      <c r="I1685" s="32" t="s">
        <v>95</v>
      </c>
      <c r="J1685" s="32" t="s">
        <v>95</v>
      </c>
      <c r="K1685" s="32" t="s">
        <v>95</v>
      </c>
      <c r="L1685" s="32" t="s">
        <v>95</v>
      </c>
      <c r="M1685" s="7">
        <v>549</v>
      </c>
      <c r="N1685" s="7">
        <v>1</v>
      </c>
      <c r="O1685" s="7" t="s">
        <v>524</v>
      </c>
      <c r="P1685" s="7">
        <v>2010</v>
      </c>
      <c r="Q1685" s="10">
        <v>2011</v>
      </c>
      <c r="R1685" s="66">
        <v>595</v>
      </c>
      <c r="S1685" s="10">
        <v>5</v>
      </c>
      <c r="T1685" s="67">
        <v>0</v>
      </c>
      <c r="U1685" s="48">
        <f t="shared" si="66"/>
        <v>0</v>
      </c>
      <c r="V1685" s="50">
        <f t="shared" si="67"/>
        <v>6</v>
      </c>
      <c r="W1685" s="67">
        <v>2300</v>
      </c>
      <c r="X1685" s="67">
        <v>2825</v>
      </c>
      <c r="Y1685" s="67">
        <v>0</v>
      </c>
      <c r="Z1685" s="32" t="s">
        <v>95</v>
      </c>
      <c r="AC1685" s="35"/>
    </row>
    <row r="1686" spans="1:29" s="36" customFormat="1" ht="14.4" x14ac:dyDescent="0.3">
      <c r="A1686" s="32" t="s">
        <v>95</v>
      </c>
      <c r="B1686" s="32" t="s">
        <v>95</v>
      </c>
      <c r="C1686" s="32" t="s">
        <v>95</v>
      </c>
      <c r="D1686" s="32" t="s">
        <v>95</v>
      </c>
      <c r="E1686" s="32" t="s">
        <v>95</v>
      </c>
      <c r="F1686" s="32" t="s">
        <v>95</v>
      </c>
      <c r="G1686" s="32" t="s">
        <v>95</v>
      </c>
      <c r="H1686" s="32" t="s">
        <v>95</v>
      </c>
      <c r="I1686" s="32" t="s">
        <v>95</v>
      </c>
      <c r="J1686" s="32" t="s">
        <v>95</v>
      </c>
      <c r="K1686" s="32" t="s">
        <v>95</v>
      </c>
      <c r="L1686" s="32" t="s">
        <v>95</v>
      </c>
      <c r="M1686" s="7">
        <v>549</v>
      </c>
      <c r="N1686" s="7">
        <v>1</v>
      </c>
      <c r="O1686" s="7" t="s">
        <v>524</v>
      </c>
      <c r="P1686" s="7">
        <v>2010</v>
      </c>
      <c r="Q1686" s="10">
        <v>2011</v>
      </c>
      <c r="R1686" s="66">
        <v>195</v>
      </c>
      <c r="S1686" s="10">
        <v>5</v>
      </c>
      <c r="T1686" s="67">
        <v>0</v>
      </c>
      <c r="U1686" s="48">
        <f t="shared" si="66"/>
        <v>0</v>
      </c>
      <c r="V1686" s="50">
        <f t="shared" si="67"/>
        <v>2</v>
      </c>
      <c r="W1686" s="67">
        <v>2039</v>
      </c>
      <c r="X1686" s="67">
        <v>3012</v>
      </c>
      <c r="Y1686" s="67">
        <v>0</v>
      </c>
      <c r="Z1686" s="32" t="s">
        <v>95</v>
      </c>
      <c r="AC1686" s="35"/>
    </row>
    <row r="1687" spans="1:29" s="36" customFormat="1" ht="14.4" x14ac:dyDescent="0.3">
      <c r="A1687" s="32" t="s">
        <v>95</v>
      </c>
      <c r="B1687" s="32" t="s">
        <v>95</v>
      </c>
      <c r="C1687" s="32" t="s">
        <v>95</v>
      </c>
      <c r="D1687" s="32" t="s">
        <v>95</v>
      </c>
      <c r="E1687" s="32" t="s">
        <v>95</v>
      </c>
      <c r="F1687" s="32" t="s">
        <v>95</v>
      </c>
      <c r="G1687" s="32" t="s">
        <v>95</v>
      </c>
      <c r="H1687" s="32" t="s">
        <v>95</v>
      </c>
      <c r="I1687" s="32" t="s">
        <v>95</v>
      </c>
      <c r="J1687" s="32" t="s">
        <v>95</v>
      </c>
      <c r="K1687" s="32" t="s">
        <v>95</v>
      </c>
      <c r="L1687" s="32" t="s">
        <v>95</v>
      </c>
      <c r="M1687" s="7">
        <v>549</v>
      </c>
      <c r="N1687" s="7">
        <v>1</v>
      </c>
      <c r="O1687" s="7" t="s">
        <v>524</v>
      </c>
      <c r="P1687" s="7">
        <v>2010</v>
      </c>
      <c r="Q1687" s="10">
        <v>2011</v>
      </c>
      <c r="R1687" s="66">
        <v>195</v>
      </c>
      <c r="S1687" s="10">
        <v>5</v>
      </c>
      <c r="T1687" s="67">
        <v>0</v>
      </c>
      <c r="U1687" s="48">
        <f t="shared" si="66"/>
        <v>0</v>
      </c>
      <c r="V1687" s="50">
        <f t="shared" si="67"/>
        <v>2</v>
      </c>
      <c r="W1687" s="67">
        <v>1932</v>
      </c>
      <c r="X1687" s="67">
        <v>3116</v>
      </c>
      <c r="Y1687" s="67">
        <v>0</v>
      </c>
      <c r="Z1687" s="70" t="s">
        <v>32</v>
      </c>
      <c r="AC1687" s="35"/>
    </row>
    <row r="1688" spans="1:29" s="36" customFormat="1" ht="14.4" x14ac:dyDescent="0.3">
      <c r="A1688" s="32" t="s">
        <v>95</v>
      </c>
      <c r="B1688" s="32" t="s">
        <v>95</v>
      </c>
      <c r="C1688" s="32" t="s">
        <v>95</v>
      </c>
      <c r="D1688" s="32" t="s">
        <v>95</v>
      </c>
      <c r="E1688" s="32" t="s">
        <v>95</v>
      </c>
      <c r="F1688" s="32" t="s">
        <v>95</v>
      </c>
      <c r="G1688" s="32" t="s">
        <v>95</v>
      </c>
      <c r="H1688" s="32" t="s">
        <v>95</v>
      </c>
      <c r="I1688" s="32" t="s">
        <v>95</v>
      </c>
      <c r="J1688" s="32" t="s">
        <v>95</v>
      </c>
      <c r="K1688" s="32" t="s">
        <v>95</v>
      </c>
      <c r="L1688" s="32" t="s">
        <v>95</v>
      </c>
      <c r="M1688" s="7">
        <v>553</v>
      </c>
      <c r="N1688" s="7">
        <v>1</v>
      </c>
      <c r="O1688" s="7" t="s">
        <v>428</v>
      </c>
      <c r="P1688" s="7">
        <v>2010</v>
      </c>
      <c r="Q1688" s="68">
        <v>2011</v>
      </c>
      <c r="R1688" s="66">
        <v>249.71</v>
      </c>
      <c r="S1688" s="68">
        <v>5</v>
      </c>
      <c r="T1688" s="67">
        <v>1</v>
      </c>
      <c r="U1688" s="48">
        <f t="shared" si="66"/>
        <v>0</v>
      </c>
      <c r="V1688" s="50">
        <f t="shared" si="67"/>
        <v>3</v>
      </c>
      <c r="W1688" s="67">
        <v>725</v>
      </c>
      <c r="X1688" s="67">
        <v>663</v>
      </c>
      <c r="Y1688" s="67">
        <v>0</v>
      </c>
      <c r="Z1688" s="70" t="s">
        <v>32</v>
      </c>
      <c r="AC1688" s="35"/>
    </row>
    <row r="1689" spans="1:29" s="36" customFormat="1" ht="14.4" x14ac:dyDescent="0.3">
      <c r="A1689" s="32" t="s">
        <v>95</v>
      </c>
      <c r="B1689" s="32" t="s">
        <v>95</v>
      </c>
      <c r="C1689" s="32" t="s">
        <v>95</v>
      </c>
      <c r="D1689" s="32" t="s">
        <v>95</v>
      </c>
      <c r="E1689" s="32" t="s">
        <v>95</v>
      </c>
      <c r="F1689" s="32" t="s">
        <v>95</v>
      </c>
      <c r="G1689" s="32" t="s">
        <v>95</v>
      </c>
      <c r="H1689" s="32" t="s">
        <v>95</v>
      </c>
      <c r="I1689" s="32" t="s">
        <v>95</v>
      </c>
      <c r="J1689" s="32" t="s">
        <v>95</v>
      </c>
      <c r="K1689" s="32" t="s">
        <v>95</v>
      </c>
      <c r="L1689" s="32" t="s">
        <v>95</v>
      </c>
      <c r="M1689" s="7">
        <v>553</v>
      </c>
      <c r="N1689" s="7">
        <v>1</v>
      </c>
      <c r="O1689" s="7" t="s">
        <v>428</v>
      </c>
      <c r="P1689" s="7">
        <v>2010</v>
      </c>
      <c r="Q1689" s="68">
        <v>2011</v>
      </c>
      <c r="R1689" s="66">
        <v>75</v>
      </c>
      <c r="S1689" s="68">
        <v>5</v>
      </c>
      <c r="T1689" s="67">
        <v>0</v>
      </c>
      <c r="U1689" s="48">
        <f t="shared" si="66"/>
        <v>0</v>
      </c>
      <c r="V1689" s="50">
        <f t="shared" si="67"/>
        <v>1</v>
      </c>
      <c r="W1689" s="67">
        <v>640</v>
      </c>
      <c r="X1689" s="67">
        <v>732</v>
      </c>
      <c r="Y1689" s="67">
        <v>0</v>
      </c>
      <c r="Z1689" s="32" t="s">
        <v>95</v>
      </c>
      <c r="AC1689" s="35"/>
    </row>
    <row r="1690" spans="1:29" s="36" customFormat="1" ht="14.4" x14ac:dyDescent="0.3">
      <c r="A1690" s="32" t="s">
        <v>95</v>
      </c>
      <c r="B1690" s="32" t="s">
        <v>95</v>
      </c>
      <c r="C1690" s="32" t="s">
        <v>95</v>
      </c>
      <c r="D1690" s="32" t="s">
        <v>95</v>
      </c>
      <c r="E1690" s="32" t="s">
        <v>95</v>
      </c>
      <c r="F1690" s="32" t="s">
        <v>95</v>
      </c>
      <c r="G1690" s="32" t="s">
        <v>95</v>
      </c>
      <c r="H1690" s="32" t="s">
        <v>95</v>
      </c>
      <c r="I1690" s="32" t="s">
        <v>95</v>
      </c>
      <c r="J1690" s="32" t="s">
        <v>95</v>
      </c>
      <c r="K1690" s="32" t="s">
        <v>95</v>
      </c>
      <c r="L1690" s="32" t="s">
        <v>95</v>
      </c>
      <c r="M1690" s="7">
        <v>561</v>
      </c>
      <c r="N1690" s="7">
        <v>1</v>
      </c>
      <c r="O1690" s="7" t="s">
        <v>389</v>
      </c>
      <c r="P1690" s="7">
        <v>2010</v>
      </c>
      <c r="Q1690" s="10">
        <v>2011</v>
      </c>
      <c r="R1690" s="66">
        <v>1750</v>
      </c>
      <c r="S1690" s="10">
        <v>7</v>
      </c>
      <c r="T1690" s="67">
        <v>1</v>
      </c>
      <c r="U1690" s="48">
        <f t="shared" si="66"/>
        <v>0</v>
      </c>
      <c r="V1690" s="50">
        <f t="shared" si="67"/>
        <v>10</v>
      </c>
      <c r="W1690" s="67">
        <v>235</v>
      </c>
      <c r="X1690" s="67">
        <v>82</v>
      </c>
      <c r="Y1690" s="67">
        <v>0</v>
      </c>
      <c r="Z1690" s="7" t="s">
        <v>32</v>
      </c>
      <c r="AC1690" s="35"/>
    </row>
    <row r="1691" spans="1:29" s="36" customFormat="1" ht="14.4" x14ac:dyDescent="0.3">
      <c r="A1691" s="32" t="s">
        <v>95</v>
      </c>
      <c r="B1691" s="32" t="s">
        <v>95</v>
      </c>
      <c r="C1691" s="32" t="s">
        <v>95</v>
      </c>
      <c r="D1691" s="32" t="s">
        <v>95</v>
      </c>
      <c r="E1691" s="32" t="s">
        <v>95</v>
      </c>
      <c r="F1691" s="32" t="s">
        <v>95</v>
      </c>
      <c r="G1691" s="32" t="s">
        <v>95</v>
      </c>
      <c r="H1691" s="32" t="s">
        <v>95</v>
      </c>
      <c r="I1691" s="32" t="s">
        <v>95</v>
      </c>
      <c r="J1691" s="32" t="s">
        <v>95</v>
      </c>
      <c r="K1691" s="32" t="s">
        <v>95</v>
      </c>
      <c r="L1691" s="32" t="s">
        <v>95</v>
      </c>
      <c r="M1691" s="7">
        <v>578</v>
      </c>
      <c r="N1691" s="7">
        <v>1</v>
      </c>
      <c r="O1691" s="7" t="s">
        <v>504</v>
      </c>
      <c r="P1691" s="7">
        <v>2010</v>
      </c>
      <c r="Q1691" s="68">
        <v>2012</v>
      </c>
      <c r="R1691" s="66">
        <v>838.64</v>
      </c>
      <c r="S1691" s="68">
        <v>10</v>
      </c>
      <c r="T1691" s="67">
        <v>1</v>
      </c>
      <c r="U1691" s="48">
        <f t="shared" si="66"/>
        <v>1</v>
      </c>
      <c r="V1691" s="50">
        <f t="shared" si="67"/>
        <v>9</v>
      </c>
      <c r="W1691" s="67">
        <v>2651</v>
      </c>
      <c r="X1691" s="67">
        <v>1619</v>
      </c>
      <c r="Y1691" s="67">
        <v>0</v>
      </c>
      <c r="Z1691" s="32" t="s">
        <v>95</v>
      </c>
      <c r="AC1691" s="35"/>
    </row>
    <row r="1692" spans="1:29" s="36" customFormat="1" ht="14.4" x14ac:dyDescent="0.3">
      <c r="A1692" s="32" t="s">
        <v>95</v>
      </c>
      <c r="B1692" s="32" t="s">
        <v>95</v>
      </c>
      <c r="C1692" s="32" t="s">
        <v>95</v>
      </c>
      <c r="D1692" s="32" t="s">
        <v>95</v>
      </c>
      <c r="E1692" s="32" t="s">
        <v>95</v>
      </c>
      <c r="F1692" s="32" t="s">
        <v>95</v>
      </c>
      <c r="G1692" s="32" t="s">
        <v>95</v>
      </c>
      <c r="H1692" s="32" t="s">
        <v>95</v>
      </c>
      <c r="I1692" s="32" t="s">
        <v>95</v>
      </c>
      <c r="J1692" s="32" t="s">
        <v>95</v>
      </c>
      <c r="K1692" s="32" t="s">
        <v>95</v>
      </c>
      <c r="L1692" s="32" t="s">
        <v>95</v>
      </c>
      <c r="M1692" s="7">
        <v>593</v>
      </c>
      <c r="N1692" s="7">
        <v>1</v>
      </c>
      <c r="O1692" s="7" t="s">
        <v>526</v>
      </c>
      <c r="P1692" s="7">
        <v>2010</v>
      </c>
      <c r="Q1692" s="68">
        <v>2011</v>
      </c>
      <c r="R1692" s="66">
        <v>730.8</v>
      </c>
      <c r="S1692" s="68">
        <v>10</v>
      </c>
      <c r="T1692" s="67">
        <v>0</v>
      </c>
      <c r="U1692" s="48">
        <f t="shared" si="66"/>
        <v>0</v>
      </c>
      <c r="V1692" s="50">
        <f t="shared" si="67"/>
        <v>8</v>
      </c>
      <c r="W1692" s="67">
        <v>1480</v>
      </c>
      <c r="X1692" s="67">
        <v>1580</v>
      </c>
      <c r="Y1692" s="67">
        <v>0</v>
      </c>
      <c r="Z1692" s="32" t="s">
        <v>95</v>
      </c>
      <c r="AC1692" s="35"/>
    </row>
    <row r="1693" spans="1:29" s="36" customFormat="1" ht="14.4" x14ac:dyDescent="0.3">
      <c r="A1693" s="32" t="s">
        <v>95</v>
      </c>
      <c r="B1693" s="32" t="s">
        <v>95</v>
      </c>
      <c r="C1693" s="32" t="s">
        <v>95</v>
      </c>
      <c r="D1693" s="32" t="s">
        <v>95</v>
      </c>
      <c r="E1693" s="32" t="s">
        <v>95</v>
      </c>
      <c r="F1693" s="32" t="s">
        <v>95</v>
      </c>
      <c r="G1693" s="32" t="s">
        <v>95</v>
      </c>
      <c r="H1693" s="32" t="s">
        <v>95</v>
      </c>
      <c r="I1693" s="32" t="s">
        <v>95</v>
      </c>
      <c r="J1693" s="32" t="s">
        <v>95</v>
      </c>
      <c r="K1693" s="32" t="s">
        <v>95</v>
      </c>
      <c r="L1693" s="32" t="s">
        <v>95</v>
      </c>
      <c r="M1693" s="7">
        <v>621</v>
      </c>
      <c r="N1693" s="7">
        <v>1</v>
      </c>
      <c r="O1693" s="7" t="s">
        <v>566</v>
      </c>
      <c r="P1693" s="7">
        <v>2010</v>
      </c>
      <c r="Q1693" s="68">
        <v>2012</v>
      </c>
      <c r="R1693" s="66">
        <v>532.54</v>
      </c>
      <c r="S1693" s="68">
        <v>8</v>
      </c>
      <c r="T1693" s="67">
        <v>1</v>
      </c>
      <c r="U1693" s="48">
        <f t="shared" si="66"/>
        <v>1</v>
      </c>
      <c r="V1693" s="50">
        <f t="shared" si="67"/>
        <v>6</v>
      </c>
      <c r="W1693" s="67">
        <v>20686</v>
      </c>
      <c r="X1693" s="67">
        <v>11820</v>
      </c>
      <c r="Y1693" s="67">
        <v>0</v>
      </c>
      <c r="Z1693" s="32" t="s">
        <v>95</v>
      </c>
      <c r="AC1693" s="35"/>
    </row>
    <row r="1694" spans="1:29" s="36" customFormat="1" ht="14.4" x14ac:dyDescent="0.3">
      <c r="A1694" s="32" t="s">
        <v>95</v>
      </c>
      <c r="B1694" s="32" t="s">
        <v>95</v>
      </c>
      <c r="C1694" s="32" t="s">
        <v>95</v>
      </c>
      <c r="D1694" s="32" t="s">
        <v>95</v>
      </c>
      <c r="E1694" s="32" t="s">
        <v>95</v>
      </c>
      <c r="F1694" s="32" t="s">
        <v>95</v>
      </c>
      <c r="G1694" s="32" t="s">
        <v>95</v>
      </c>
      <c r="H1694" s="32" t="s">
        <v>95</v>
      </c>
      <c r="I1694" s="32" t="s">
        <v>95</v>
      </c>
      <c r="J1694" s="32" t="s">
        <v>95</v>
      </c>
      <c r="K1694" s="32" t="s">
        <v>95</v>
      </c>
      <c r="L1694" s="32" t="s">
        <v>95</v>
      </c>
      <c r="M1694" s="7">
        <v>656</v>
      </c>
      <c r="N1694" s="7">
        <v>1</v>
      </c>
      <c r="O1694" s="7" t="s">
        <v>229</v>
      </c>
      <c r="P1694" s="7">
        <v>2010</v>
      </c>
      <c r="Q1694" s="68">
        <v>2011</v>
      </c>
      <c r="R1694" s="66">
        <v>385</v>
      </c>
      <c r="S1694" s="68">
        <v>5</v>
      </c>
      <c r="T1694" s="67">
        <v>1</v>
      </c>
      <c r="U1694" s="48">
        <f t="shared" si="66"/>
        <v>0</v>
      </c>
      <c r="V1694" s="50">
        <f t="shared" si="67"/>
        <v>4</v>
      </c>
      <c r="W1694" s="67">
        <v>5226</v>
      </c>
      <c r="X1694" s="67">
        <v>3424</v>
      </c>
      <c r="Y1694" s="67">
        <v>0</v>
      </c>
      <c r="Z1694" s="32" t="s">
        <v>95</v>
      </c>
      <c r="AC1694" s="35"/>
    </row>
    <row r="1695" spans="1:29" s="36" customFormat="1" ht="14.4" x14ac:dyDescent="0.3">
      <c r="A1695" s="32" t="s">
        <v>95</v>
      </c>
      <c r="B1695" s="32" t="s">
        <v>95</v>
      </c>
      <c r="C1695" s="32" t="s">
        <v>95</v>
      </c>
      <c r="D1695" s="32" t="s">
        <v>95</v>
      </c>
      <c r="E1695" s="32" t="s">
        <v>95</v>
      </c>
      <c r="F1695" s="32" t="s">
        <v>95</v>
      </c>
      <c r="G1695" s="32" t="s">
        <v>95</v>
      </c>
      <c r="H1695" s="32" t="s">
        <v>95</v>
      </c>
      <c r="I1695" s="32" t="s">
        <v>95</v>
      </c>
      <c r="J1695" s="32" t="s">
        <v>95</v>
      </c>
      <c r="K1695" s="32" t="s">
        <v>95</v>
      </c>
      <c r="L1695" s="32" t="s">
        <v>95</v>
      </c>
      <c r="M1695" s="7">
        <v>682</v>
      </c>
      <c r="N1695" s="7">
        <v>1</v>
      </c>
      <c r="O1695" s="7" t="s">
        <v>336</v>
      </c>
      <c r="P1695" s="7">
        <v>2010</v>
      </c>
      <c r="Q1695" s="10">
        <v>2011</v>
      </c>
      <c r="R1695" s="66">
        <v>200</v>
      </c>
      <c r="S1695" s="10">
        <v>10</v>
      </c>
      <c r="T1695" s="67">
        <v>0</v>
      </c>
      <c r="U1695" s="48">
        <f t="shared" si="66"/>
        <v>0</v>
      </c>
      <c r="V1695" s="50">
        <f t="shared" si="67"/>
        <v>3</v>
      </c>
      <c r="W1695" s="67">
        <v>1156</v>
      </c>
      <c r="X1695" s="67">
        <v>1757</v>
      </c>
      <c r="Y1695" s="67">
        <v>0</v>
      </c>
      <c r="Z1695" s="32" t="s">
        <v>95</v>
      </c>
      <c r="AC1695" s="35"/>
    </row>
    <row r="1696" spans="1:29" s="36" customFormat="1" ht="14.4" x14ac:dyDescent="0.3">
      <c r="A1696" s="32" t="s">
        <v>95</v>
      </c>
      <c r="B1696" s="32" t="s">
        <v>95</v>
      </c>
      <c r="C1696" s="32" t="s">
        <v>95</v>
      </c>
      <c r="D1696" s="32" t="s">
        <v>95</v>
      </c>
      <c r="E1696" s="32" t="s">
        <v>95</v>
      </c>
      <c r="F1696" s="32" t="s">
        <v>95</v>
      </c>
      <c r="G1696" s="32" t="s">
        <v>95</v>
      </c>
      <c r="H1696" s="32" t="s">
        <v>95</v>
      </c>
      <c r="I1696" s="32" t="s">
        <v>95</v>
      </c>
      <c r="J1696" s="32" t="s">
        <v>95</v>
      </c>
      <c r="K1696" s="32" t="s">
        <v>95</v>
      </c>
      <c r="L1696" s="32" t="s">
        <v>95</v>
      </c>
      <c r="M1696" s="7">
        <v>690</v>
      </c>
      <c r="N1696" s="7">
        <v>1</v>
      </c>
      <c r="O1696" s="7" t="s">
        <v>337</v>
      </c>
      <c r="P1696" s="7">
        <v>2010</v>
      </c>
      <c r="Q1696" s="68">
        <v>2011</v>
      </c>
      <c r="R1696" s="66">
        <v>199.99</v>
      </c>
      <c r="S1696" s="68">
        <v>10</v>
      </c>
      <c r="T1696" s="67">
        <v>0</v>
      </c>
      <c r="U1696" s="48">
        <f t="shared" si="66"/>
        <v>0</v>
      </c>
      <c r="V1696" s="50">
        <f t="shared" si="67"/>
        <v>2</v>
      </c>
      <c r="W1696" s="67">
        <v>700</v>
      </c>
      <c r="X1696" s="67">
        <v>1371</v>
      </c>
      <c r="Y1696" s="67">
        <v>0</v>
      </c>
      <c r="Z1696" s="32" t="s">
        <v>95</v>
      </c>
      <c r="AC1696" s="35"/>
    </row>
    <row r="1697" spans="1:29" s="36" customFormat="1" ht="14.4" x14ac:dyDescent="0.3">
      <c r="A1697" s="32" t="s">
        <v>95</v>
      </c>
      <c r="B1697" s="32" t="s">
        <v>95</v>
      </c>
      <c r="C1697" s="32" t="s">
        <v>95</v>
      </c>
      <c r="D1697" s="32" t="s">
        <v>95</v>
      </c>
      <c r="E1697" s="32" t="s">
        <v>95</v>
      </c>
      <c r="F1697" s="32" t="s">
        <v>95</v>
      </c>
      <c r="G1697" s="32" t="s">
        <v>95</v>
      </c>
      <c r="H1697" s="32" t="s">
        <v>95</v>
      </c>
      <c r="I1697" s="32" t="s">
        <v>95</v>
      </c>
      <c r="J1697" s="32" t="s">
        <v>95</v>
      </c>
      <c r="K1697" s="32" t="s">
        <v>95</v>
      </c>
      <c r="L1697" s="32" t="s">
        <v>95</v>
      </c>
      <c r="M1697" s="7">
        <v>712</v>
      </c>
      <c r="N1697" s="7">
        <v>1</v>
      </c>
      <c r="O1697" s="7" t="s">
        <v>258</v>
      </c>
      <c r="P1697" s="7">
        <v>2010</v>
      </c>
      <c r="Q1697" s="68">
        <v>2011</v>
      </c>
      <c r="R1697" s="66">
        <v>562.95000000000005</v>
      </c>
      <c r="S1697" s="68">
        <v>10</v>
      </c>
      <c r="T1697" s="67">
        <v>1</v>
      </c>
      <c r="U1697" s="48">
        <f t="shared" si="66"/>
        <v>0</v>
      </c>
      <c r="V1697" s="50">
        <f t="shared" si="67"/>
        <v>6</v>
      </c>
      <c r="W1697" s="67">
        <v>1229</v>
      </c>
      <c r="X1697" s="67">
        <v>912</v>
      </c>
      <c r="Y1697" s="67">
        <v>0</v>
      </c>
      <c r="Z1697" s="32" t="s">
        <v>95</v>
      </c>
      <c r="AC1697" s="35"/>
    </row>
    <row r="1698" spans="1:29" s="36" customFormat="1" ht="14.4" x14ac:dyDescent="0.3">
      <c r="A1698" s="32" t="s">
        <v>95</v>
      </c>
      <c r="B1698" s="32" t="s">
        <v>95</v>
      </c>
      <c r="C1698" s="32" t="s">
        <v>95</v>
      </c>
      <c r="D1698" s="32" t="s">
        <v>95</v>
      </c>
      <c r="E1698" s="32" t="s">
        <v>95</v>
      </c>
      <c r="F1698" s="32" t="s">
        <v>95</v>
      </c>
      <c r="G1698" s="32" t="s">
        <v>95</v>
      </c>
      <c r="H1698" s="32" t="s">
        <v>95</v>
      </c>
      <c r="I1698" s="32" t="s">
        <v>95</v>
      </c>
      <c r="J1698" s="32" t="s">
        <v>95</v>
      </c>
      <c r="K1698" s="32" t="s">
        <v>95</v>
      </c>
      <c r="L1698" s="32" t="s">
        <v>95</v>
      </c>
      <c r="M1698" s="7">
        <v>728</v>
      </c>
      <c r="N1698" s="7">
        <v>1</v>
      </c>
      <c r="O1698" s="7" t="s">
        <v>346</v>
      </c>
      <c r="P1698" s="7">
        <v>2010</v>
      </c>
      <c r="Q1698" s="68">
        <v>2011</v>
      </c>
      <c r="R1698" s="66">
        <v>195.91</v>
      </c>
      <c r="S1698" s="68">
        <v>10</v>
      </c>
      <c r="T1698" s="67">
        <v>1</v>
      </c>
      <c r="U1698" s="48">
        <f t="shared" si="66"/>
        <v>0</v>
      </c>
      <c r="V1698" s="50">
        <f t="shared" si="67"/>
        <v>2</v>
      </c>
      <c r="W1698" s="67">
        <v>12315</v>
      </c>
      <c r="X1698" s="67">
        <v>12256</v>
      </c>
      <c r="Y1698" s="67">
        <v>0</v>
      </c>
      <c r="Z1698" s="32" t="s">
        <v>95</v>
      </c>
      <c r="AC1698" s="35"/>
    </row>
    <row r="1699" spans="1:29" s="36" customFormat="1" ht="14.4" x14ac:dyDescent="0.3">
      <c r="A1699" s="32" t="s">
        <v>95</v>
      </c>
      <c r="B1699" s="32" t="s">
        <v>95</v>
      </c>
      <c r="C1699" s="32" t="s">
        <v>95</v>
      </c>
      <c r="D1699" s="32" t="s">
        <v>95</v>
      </c>
      <c r="E1699" s="32" t="s">
        <v>95</v>
      </c>
      <c r="F1699" s="32" t="s">
        <v>95</v>
      </c>
      <c r="G1699" s="32" t="s">
        <v>95</v>
      </c>
      <c r="H1699" s="32" t="s">
        <v>95</v>
      </c>
      <c r="I1699" s="32" t="s">
        <v>95</v>
      </c>
      <c r="J1699" s="32" t="s">
        <v>95</v>
      </c>
      <c r="K1699" s="32" t="s">
        <v>95</v>
      </c>
      <c r="L1699" s="32" t="s">
        <v>95</v>
      </c>
      <c r="M1699" s="7">
        <v>728</v>
      </c>
      <c r="N1699" s="7">
        <v>1</v>
      </c>
      <c r="O1699" s="7" t="s">
        <v>346</v>
      </c>
      <c r="P1699" s="7">
        <v>2010</v>
      </c>
      <c r="Q1699" s="68">
        <v>2011</v>
      </c>
      <c r="R1699" s="66">
        <v>200</v>
      </c>
      <c r="S1699" s="68">
        <v>10</v>
      </c>
      <c r="T1699" s="67">
        <v>0</v>
      </c>
      <c r="U1699" s="48">
        <f t="shared" si="66"/>
        <v>0</v>
      </c>
      <c r="V1699" s="50">
        <f t="shared" si="67"/>
        <v>3</v>
      </c>
      <c r="W1699" s="67">
        <v>8197</v>
      </c>
      <c r="X1699" s="67">
        <v>16279</v>
      </c>
      <c r="Y1699" s="67">
        <v>0</v>
      </c>
      <c r="Z1699" s="7" t="s">
        <v>35</v>
      </c>
      <c r="AC1699" s="35"/>
    </row>
    <row r="1700" spans="1:29" s="36" customFormat="1" ht="14.4" x14ac:dyDescent="0.3">
      <c r="A1700" s="32" t="s">
        <v>95</v>
      </c>
      <c r="B1700" s="32" t="s">
        <v>95</v>
      </c>
      <c r="C1700" s="32" t="s">
        <v>95</v>
      </c>
      <c r="D1700" s="32" t="s">
        <v>95</v>
      </c>
      <c r="E1700" s="32" t="s">
        <v>95</v>
      </c>
      <c r="F1700" s="32" t="s">
        <v>95</v>
      </c>
      <c r="G1700" s="32" t="s">
        <v>95</v>
      </c>
      <c r="H1700" s="32" t="s">
        <v>95</v>
      </c>
      <c r="I1700" s="32" t="s">
        <v>95</v>
      </c>
      <c r="J1700" s="32" t="s">
        <v>95</v>
      </c>
      <c r="K1700" s="32" t="s">
        <v>95</v>
      </c>
      <c r="L1700" s="32" t="s">
        <v>95</v>
      </c>
      <c r="M1700" s="7">
        <v>739</v>
      </c>
      <c r="N1700" s="7">
        <v>1</v>
      </c>
      <c r="O1700" s="7" t="s">
        <v>400</v>
      </c>
      <c r="P1700" s="7">
        <v>2010</v>
      </c>
      <c r="Q1700" s="10">
        <v>2011</v>
      </c>
      <c r="R1700" s="66">
        <v>425</v>
      </c>
      <c r="S1700" s="10">
        <v>6</v>
      </c>
      <c r="T1700" s="67">
        <v>1</v>
      </c>
      <c r="U1700" s="48">
        <f t="shared" si="66"/>
        <v>0</v>
      </c>
      <c r="V1700" s="50">
        <f t="shared" si="67"/>
        <v>5</v>
      </c>
      <c r="W1700" s="67">
        <v>1224</v>
      </c>
      <c r="X1700" s="67">
        <v>897</v>
      </c>
      <c r="Y1700" s="67">
        <v>0</v>
      </c>
      <c r="Z1700" s="7" t="s">
        <v>36</v>
      </c>
      <c r="AC1700" s="35"/>
    </row>
    <row r="1701" spans="1:29" s="36" customFormat="1" ht="14.4" x14ac:dyDescent="0.3">
      <c r="A1701" s="32" t="s">
        <v>95</v>
      </c>
      <c r="B1701" s="32" t="s">
        <v>95</v>
      </c>
      <c r="C1701" s="32" t="s">
        <v>95</v>
      </c>
      <c r="D1701" s="32" t="s">
        <v>95</v>
      </c>
      <c r="E1701" s="32" t="s">
        <v>95</v>
      </c>
      <c r="F1701" s="32" t="s">
        <v>95</v>
      </c>
      <c r="G1701" s="32" t="s">
        <v>95</v>
      </c>
      <c r="H1701" s="32" t="s">
        <v>95</v>
      </c>
      <c r="I1701" s="32" t="s">
        <v>95</v>
      </c>
      <c r="J1701" s="32" t="s">
        <v>95</v>
      </c>
      <c r="K1701" s="32" t="s">
        <v>95</v>
      </c>
      <c r="L1701" s="32" t="s">
        <v>95</v>
      </c>
      <c r="M1701" s="7">
        <v>739</v>
      </c>
      <c r="N1701" s="7">
        <v>1</v>
      </c>
      <c r="O1701" s="7" t="s">
        <v>400</v>
      </c>
      <c r="P1701" s="7">
        <v>2010</v>
      </c>
      <c r="Q1701" s="10">
        <v>2011</v>
      </c>
      <c r="R1701" s="66">
        <v>175</v>
      </c>
      <c r="S1701" s="10">
        <v>6</v>
      </c>
      <c r="T1701" s="67">
        <v>1</v>
      </c>
      <c r="U1701" s="48">
        <f t="shared" si="66"/>
        <v>0</v>
      </c>
      <c r="V1701" s="50">
        <f t="shared" si="67"/>
        <v>2</v>
      </c>
      <c r="W1701" s="67">
        <v>1115</v>
      </c>
      <c r="X1701" s="67">
        <v>998</v>
      </c>
      <c r="Y1701" s="67">
        <v>0</v>
      </c>
      <c r="Z1701" s="32" t="s">
        <v>95</v>
      </c>
      <c r="AC1701" s="35"/>
    </row>
    <row r="1702" spans="1:29" s="36" customFormat="1" ht="14.4" x14ac:dyDescent="0.3">
      <c r="A1702" s="32" t="s">
        <v>95</v>
      </c>
      <c r="B1702" s="32" t="s">
        <v>95</v>
      </c>
      <c r="C1702" s="32" t="s">
        <v>95</v>
      </c>
      <c r="D1702" s="32" t="s">
        <v>95</v>
      </c>
      <c r="E1702" s="32" t="s">
        <v>95</v>
      </c>
      <c r="F1702" s="32" t="s">
        <v>95</v>
      </c>
      <c r="G1702" s="32" t="s">
        <v>95</v>
      </c>
      <c r="H1702" s="32" t="s">
        <v>95</v>
      </c>
      <c r="I1702" s="32" t="s">
        <v>95</v>
      </c>
      <c r="J1702" s="32" t="s">
        <v>95</v>
      </c>
      <c r="K1702" s="32" t="s">
        <v>95</v>
      </c>
      <c r="L1702" s="32" t="s">
        <v>95</v>
      </c>
      <c r="M1702" s="7">
        <v>761</v>
      </c>
      <c r="N1702" s="7">
        <v>1</v>
      </c>
      <c r="O1702" s="7" t="s">
        <v>299</v>
      </c>
      <c r="P1702" s="7">
        <v>2010</v>
      </c>
      <c r="Q1702" s="10">
        <v>2011</v>
      </c>
      <c r="R1702" s="66">
        <v>0</v>
      </c>
      <c r="S1702" s="10">
        <v>5</v>
      </c>
      <c r="T1702" s="67">
        <v>1</v>
      </c>
      <c r="U1702" s="48">
        <f t="shared" si="66"/>
        <v>0</v>
      </c>
      <c r="V1702" s="50">
        <f t="shared" si="67"/>
        <v>1</v>
      </c>
      <c r="W1702" s="67">
        <v>6060</v>
      </c>
      <c r="X1702" s="67">
        <v>5578</v>
      </c>
      <c r="Y1702" s="67">
        <v>0</v>
      </c>
      <c r="Z1702" s="32" t="s">
        <v>95</v>
      </c>
      <c r="AC1702" s="35"/>
    </row>
    <row r="1703" spans="1:29" s="36" customFormat="1" ht="14.4" x14ac:dyDescent="0.3">
      <c r="A1703" s="32" t="s">
        <v>95</v>
      </c>
      <c r="B1703" s="32" t="s">
        <v>95</v>
      </c>
      <c r="C1703" s="32" t="s">
        <v>95</v>
      </c>
      <c r="D1703" s="32" t="s">
        <v>95</v>
      </c>
      <c r="E1703" s="32" t="s">
        <v>95</v>
      </c>
      <c r="F1703" s="32" t="s">
        <v>95</v>
      </c>
      <c r="G1703" s="32" t="s">
        <v>95</v>
      </c>
      <c r="H1703" s="32" t="s">
        <v>95</v>
      </c>
      <c r="I1703" s="32" t="s">
        <v>95</v>
      </c>
      <c r="J1703" s="32" t="s">
        <v>95</v>
      </c>
      <c r="K1703" s="32" t="s">
        <v>95</v>
      </c>
      <c r="L1703" s="32" t="s">
        <v>95</v>
      </c>
      <c r="M1703" s="7">
        <v>761</v>
      </c>
      <c r="N1703" s="7">
        <v>1</v>
      </c>
      <c r="O1703" s="7" t="s">
        <v>299</v>
      </c>
      <c r="P1703" s="7">
        <v>2010</v>
      </c>
      <c r="Q1703" s="68">
        <v>2011</v>
      </c>
      <c r="R1703" s="66">
        <v>175</v>
      </c>
      <c r="S1703" s="68">
        <v>5</v>
      </c>
      <c r="T1703" s="67">
        <v>0</v>
      </c>
      <c r="U1703" s="48">
        <f t="shared" si="66"/>
        <v>0</v>
      </c>
      <c r="V1703" s="50">
        <f t="shared" si="67"/>
        <v>2</v>
      </c>
      <c r="W1703" s="67">
        <v>5641</v>
      </c>
      <c r="X1703" s="67">
        <v>6042</v>
      </c>
      <c r="Y1703" s="67">
        <v>0</v>
      </c>
      <c r="Z1703" s="32" t="s">
        <v>95</v>
      </c>
      <c r="AC1703" s="35"/>
    </row>
    <row r="1704" spans="1:29" s="36" customFormat="1" ht="14.4" x14ac:dyDescent="0.3">
      <c r="A1704" s="32" t="s">
        <v>95</v>
      </c>
      <c r="B1704" s="32" t="s">
        <v>95</v>
      </c>
      <c r="C1704" s="32" t="s">
        <v>95</v>
      </c>
      <c r="D1704" s="32" t="s">
        <v>95</v>
      </c>
      <c r="E1704" s="32" t="s">
        <v>95</v>
      </c>
      <c r="F1704" s="32" t="s">
        <v>95</v>
      </c>
      <c r="G1704" s="32" t="s">
        <v>95</v>
      </c>
      <c r="H1704" s="32" t="s">
        <v>95</v>
      </c>
      <c r="I1704" s="32" t="s">
        <v>95</v>
      </c>
      <c r="J1704" s="32" t="s">
        <v>95</v>
      </c>
      <c r="K1704" s="32" t="s">
        <v>95</v>
      </c>
      <c r="L1704" s="32" t="s">
        <v>95</v>
      </c>
      <c r="M1704" s="7">
        <v>769</v>
      </c>
      <c r="N1704" s="7">
        <v>1</v>
      </c>
      <c r="O1704" s="7" t="s">
        <v>300</v>
      </c>
      <c r="P1704" s="7">
        <v>2010</v>
      </c>
      <c r="Q1704" s="68">
        <v>2011</v>
      </c>
      <c r="R1704" s="66">
        <v>500</v>
      </c>
      <c r="S1704" s="68">
        <v>10</v>
      </c>
      <c r="T1704" s="67">
        <v>1</v>
      </c>
      <c r="U1704" s="48">
        <f t="shared" si="66"/>
        <v>0</v>
      </c>
      <c r="V1704" s="50">
        <f t="shared" si="67"/>
        <v>6</v>
      </c>
      <c r="W1704" s="67">
        <v>1749</v>
      </c>
      <c r="X1704" s="67">
        <v>1193</v>
      </c>
      <c r="Y1704" s="67">
        <v>0</v>
      </c>
      <c r="Z1704" s="32" t="s">
        <v>95</v>
      </c>
      <c r="AC1704" s="35"/>
    </row>
    <row r="1705" spans="1:29" s="36" customFormat="1" ht="14.4" x14ac:dyDescent="0.3">
      <c r="A1705" s="32" t="s">
        <v>95</v>
      </c>
      <c r="B1705" s="32" t="s">
        <v>95</v>
      </c>
      <c r="C1705" s="32" t="s">
        <v>95</v>
      </c>
      <c r="D1705" s="32" t="s">
        <v>95</v>
      </c>
      <c r="E1705" s="32" t="s">
        <v>95</v>
      </c>
      <c r="F1705" s="32" t="s">
        <v>95</v>
      </c>
      <c r="G1705" s="32" t="s">
        <v>95</v>
      </c>
      <c r="H1705" s="32" t="s">
        <v>95</v>
      </c>
      <c r="I1705" s="32" t="s">
        <v>95</v>
      </c>
      <c r="J1705" s="32" t="s">
        <v>95</v>
      </c>
      <c r="K1705" s="32" t="s">
        <v>95</v>
      </c>
      <c r="L1705" s="32" t="s">
        <v>95</v>
      </c>
      <c r="M1705" s="7">
        <v>775</v>
      </c>
      <c r="N1705" s="7">
        <v>1</v>
      </c>
      <c r="O1705" s="7" t="s">
        <v>459</v>
      </c>
      <c r="P1705" s="7">
        <v>2010</v>
      </c>
      <c r="Q1705" s="68">
        <v>2011</v>
      </c>
      <c r="R1705" s="66">
        <v>200</v>
      </c>
      <c r="S1705" s="68">
        <v>10</v>
      </c>
      <c r="T1705" s="67">
        <v>1</v>
      </c>
      <c r="U1705" s="48">
        <f t="shared" si="66"/>
        <v>0</v>
      </c>
      <c r="V1705" s="50">
        <f t="shared" si="67"/>
        <v>3</v>
      </c>
      <c r="W1705" s="67">
        <v>606</v>
      </c>
      <c r="X1705" s="67">
        <v>503</v>
      </c>
      <c r="Y1705" s="67">
        <v>0</v>
      </c>
      <c r="Z1705" s="32" t="s">
        <v>95</v>
      </c>
      <c r="AC1705" s="35"/>
    </row>
    <row r="1706" spans="1:29" s="36" customFormat="1" ht="14.4" x14ac:dyDescent="0.3">
      <c r="A1706" s="32" t="s">
        <v>95</v>
      </c>
      <c r="B1706" s="32" t="s">
        <v>95</v>
      </c>
      <c r="C1706" s="32" t="s">
        <v>95</v>
      </c>
      <c r="D1706" s="32" t="s">
        <v>95</v>
      </c>
      <c r="E1706" s="32" t="s">
        <v>95</v>
      </c>
      <c r="F1706" s="32" t="s">
        <v>95</v>
      </c>
      <c r="G1706" s="32" t="s">
        <v>95</v>
      </c>
      <c r="H1706" s="32" t="s">
        <v>95</v>
      </c>
      <c r="I1706" s="32" t="s">
        <v>95</v>
      </c>
      <c r="J1706" s="32" t="s">
        <v>95</v>
      </c>
      <c r="K1706" s="32" t="s">
        <v>95</v>
      </c>
      <c r="L1706" s="32" t="s">
        <v>95</v>
      </c>
      <c r="M1706" s="7">
        <v>803</v>
      </c>
      <c r="N1706" s="7">
        <v>1</v>
      </c>
      <c r="O1706" s="7" t="s">
        <v>675</v>
      </c>
      <c r="P1706" s="7">
        <v>2010</v>
      </c>
      <c r="Q1706" s="10">
        <v>2011</v>
      </c>
      <c r="R1706" s="66">
        <v>730.66</v>
      </c>
      <c r="S1706" s="10">
        <v>10</v>
      </c>
      <c r="T1706" s="67">
        <v>0</v>
      </c>
      <c r="U1706" s="48">
        <f t="shared" si="66"/>
        <v>0</v>
      </c>
      <c r="V1706" s="50">
        <f t="shared" si="67"/>
        <v>8</v>
      </c>
      <c r="W1706" s="67">
        <v>561</v>
      </c>
      <c r="X1706" s="67">
        <v>564</v>
      </c>
      <c r="Y1706" s="67">
        <v>0</v>
      </c>
      <c r="Z1706" s="32" t="s">
        <v>95</v>
      </c>
      <c r="AC1706" s="35"/>
    </row>
    <row r="1707" spans="1:29" s="36" customFormat="1" ht="14.4" x14ac:dyDescent="0.3">
      <c r="A1707" s="32" t="s">
        <v>95</v>
      </c>
      <c r="B1707" s="32" t="s">
        <v>95</v>
      </c>
      <c r="C1707" s="32" t="s">
        <v>95</v>
      </c>
      <c r="D1707" s="32" t="s">
        <v>95</v>
      </c>
      <c r="E1707" s="32" t="s">
        <v>95</v>
      </c>
      <c r="F1707" s="32" t="s">
        <v>95</v>
      </c>
      <c r="G1707" s="32" t="s">
        <v>95</v>
      </c>
      <c r="H1707" s="32" t="s">
        <v>95</v>
      </c>
      <c r="I1707" s="32" t="s">
        <v>95</v>
      </c>
      <c r="J1707" s="32" t="s">
        <v>95</v>
      </c>
      <c r="K1707" s="32" t="s">
        <v>95</v>
      </c>
      <c r="L1707" s="32" t="s">
        <v>95</v>
      </c>
      <c r="M1707" s="7">
        <v>829</v>
      </c>
      <c r="N1707" s="7">
        <v>1</v>
      </c>
      <c r="O1707" s="7" t="s">
        <v>436</v>
      </c>
      <c r="P1707" s="7">
        <v>2010</v>
      </c>
      <c r="Q1707" s="68">
        <v>2011</v>
      </c>
      <c r="R1707" s="66">
        <v>847</v>
      </c>
      <c r="S1707" s="68">
        <v>6</v>
      </c>
      <c r="T1707" s="67">
        <v>0</v>
      </c>
      <c r="U1707" s="48">
        <f t="shared" si="66"/>
        <v>0</v>
      </c>
      <c r="V1707" s="50">
        <f t="shared" si="67"/>
        <v>9</v>
      </c>
      <c r="W1707" s="67">
        <v>2359</v>
      </c>
      <c r="X1707" s="67">
        <v>2579</v>
      </c>
      <c r="Y1707" s="67">
        <v>0</v>
      </c>
      <c r="Z1707" s="32" t="s">
        <v>95</v>
      </c>
      <c r="AC1707" s="35"/>
    </row>
    <row r="1708" spans="1:29" s="36" customFormat="1" ht="14.4" x14ac:dyDescent="0.3">
      <c r="A1708" s="32" t="s">
        <v>95</v>
      </c>
      <c r="B1708" s="32" t="s">
        <v>95</v>
      </c>
      <c r="C1708" s="32" t="s">
        <v>95</v>
      </c>
      <c r="D1708" s="32" t="s">
        <v>95</v>
      </c>
      <c r="E1708" s="32" t="s">
        <v>95</v>
      </c>
      <c r="F1708" s="32" t="s">
        <v>95</v>
      </c>
      <c r="G1708" s="32" t="s">
        <v>95</v>
      </c>
      <c r="H1708" s="32" t="s">
        <v>95</v>
      </c>
      <c r="I1708" s="32" t="s">
        <v>95</v>
      </c>
      <c r="J1708" s="32" t="s">
        <v>95</v>
      </c>
      <c r="K1708" s="32" t="s">
        <v>95</v>
      </c>
      <c r="L1708" s="32" t="s">
        <v>95</v>
      </c>
      <c r="M1708" s="7">
        <v>829</v>
      </c>
      <c r="N1708" s="7">
        <v>1</v>
      </c>
      <c r="O1708" s="7" t="s">
        <v>436</v>
      </c>
      <c r="P1708" s="7">
        <v>2010</v>
      </c>
      <c r="Q1708" s="68">
        <v>2011</v>
      </c>
      <c r="R1708" s="66">
        <v>150</v>
      </c>
      <c r="S1708" s="68">
        <v>6</v>
      </c>
      <c r="T1708" s="67">
        <v>0</v>
      </c>
      <c r="U1708" s="48">
        <f t="shared" si="66"/>
        <v>0</v>
      </c>
      <c r="V1708" s="50">
        <f t="shared" si="67"/>
        <v>2</v>
      </c>
      <c r="W1708" s="67">
        <v>1958</v>
      </c>
      <c r="X1708" s="67">
        <v>2855</v>
      </c>
      <c r="Y1708" s="67">
        <v>0</v>
      </c>
      <c r="Z1708" s="32" t="s">
        <v>95</v>
      </c>
      <c r="AC1708" s="35"/>
    </row>
    <row r="1709" spans="1:29" s="36" customFormat="1" ht="14.4" x14ac:dyDescent="0.3">
      <c r="A1709" s="32" t="s">
        <v>95</v>
      </c>
      <c r="B1709" s="32" t="s">
        <v>95</v>
      </c>
      <c r="C1709" s="32" t="s">
        <v>95</v>
      </c>
      <c r="D1709" s="32" t="s">
        <v>95</v>
      </c>
      <c r="E1709" s="32" t="s">
        <v>95</v>
      </c>
      <c r="F1709" s="32" t="s">
        <v>95</v>
      </c>
      <c r="G1709" s="32" t="s">
        <v>95</v>
      </c>
      <c r="H1709" s="32" t="s">
        <v>95</v>
      </c>
      <c r="I1709" s="32" t="s">
        <v>95</v>
      </c>
      <c r="J1709" s="32" t="s">
        <v>95</v>
      </c>
      <c r="K1709" s="32" t="s">
        <v>95</v>
      </c>
      <c r="L1709" s="32" t="s">
        <v>95</v>
      </c>
      <c r="M1709" s="7">
        <v>831</v>
      </c>
      <c r="N1709" s="7">
        <v>1</v>
      </c>
      <c r="O1709" s="7" t="s">
        <v>354</v>
      </c>
      <c r="P1709" s="7">
        <v>2010</v>
      </c>
      <c r="Q1709" s="68">
        <v>2011</v>
      </c>
      <c r="R1709" s="66">
        <v>470</v>
      </c>
      <c r="S1709" s="68">
        <v>10</v>
      </c>
      <c r="T1709" s="67">
        <v>0</v>
      </c>
      <c r="U1709" s="48">
        <f t="shared" si="66"/>
        <v>0</v>
      </c>
      <c r="V1709" s="50">
        <f t="shared" si="67"/>
        <v>5</v>
      </c>
      <c r="W1709" s="67">
        <v>7531</v>
      </c>
      <c r="X1709" s="67">
        <v>12560</v>
      </c>
      <c r="Y1709" s="67">
        <v>0</v>
      </c>
      <c r="Z1709" s="7" t="s">
        <v>32</v>
      </c>
      <c r="AC1709" s="35"/>
    </row>
    <row r="1710" spans="1:29" s="36" customFormat="1" ht="14.4" x14ac:dyDescent="0.3">
      <c r="A1710" s="32" t="s">
        <v>95</v>
      </c>
      <c r="B1710" s="32" t="s">
        <v>95</v>
      </c>
      <c r="C1710" s="32" t="s">
        <v>95</v>
      </c>
      <c r="D1710" s="32" t="s">
        <v>95</v>
      </c>
      <c r="E1710" s="32" t="s">
        <v>95</v>
      </c>
      <c r="F1710" s="32" t="s">
        <v>95</v>
      </c>
      <c r="G1710" s="32" t="s">
        <v>95</v>
      </c>
      <c r="H1710" s="32" t="s">
        <v>95</v>
      </c>
      <c r="I1710" s="32" t="s">
        <v>95</v>
      </c>
      <c r="J1710" s="32" t="s">
        <v>95</v>
      </c>
      <c r="K1710" s="32" t="s">
        <v>95</v>
      </c>
      <c r="L1710" s="32" t="s">
        <v>95</v>
      </c>
      <c r="M1710" s="7">
        <v>840</v>
      </c>
      <c r="N1710" s="7">
        <v>1</v>
      </c>
      <c r="O1710" s="7" t="s">
        <v>402</v>
      </c>
      <c r="P1710" s="7">
        <v>2010</v>
      </c>
      <c r="Q1710" s="10">
        <v>2012</v>
      </c>
      <c r="R1710" s="66">
        <v>569.20000000000005</v>
      </c>
      <c r="S1710" s="10">
        <v>10</v>
      </c>
      <c r="T1710" s="67">
        <v>1</v>
      </c>
      <c r="U1710" s="48">
        <f t="shared" si="66"/>
        <v>1</v>
      </c>
      <c r="V1710" s="50">
        <f t="shared" si="67"/>
        <v>6</v>
      </c>
      <c r="W1710" s="67">
        <v>1615</v>
      </c>
      <c r="X1710" s="67">
        <v>732</v>
      </c>
      <c r="Y1710" s="67">
        <v>0</v>
      </c>
      <c r="Z1710" s="32" t="s">
        <v>95</v>
      </c>
      <c r="AC1710" s="35"/>
    </row>
    <row r="1711" spans="1:29" s="36" customFormat="1" ht="14.4" x14ac:dyDescent="0.3">
      <c r="A1711" s="32" t="s">
        <v>95</v>
      </c>
      <c r="B1711" s="32" t="s">
        <v>95</v>
      </c>
      <c r="C1711" s="32" t="s">
        <v>95</v>
      </c>
      <c r="D1711" s="32" t="s">
        <v>95</v>
      </c>
      <c r="E1711" s="32" t="s">
        <v>95</v>
      </c>
      <c r="F1711" s="32" t="s">
        <v>95</v>
      </c>
      <c r="G1711" s="32" t="s">
        <v>95</v>
      </c>
      <c r="H1711" s="32" t="s">
        <v>95</v>
      </c>
      <c r="I1711" s="32" t="s">
        <v>95</v>
      </c>
      <c r="J1711" s="32" t="s">
        <v>95</v>
      </c>
      <c r="K1711" s="32" t="s">
        <v>95</v>
      </c>
      <c r="L1711" s="32" t="s">
        <v>95</v>
      </c>
      <c r="M1711" s="7">
        <v>840</v>
      </c>
      <c r="N1711" s="7">
        <v>1</v>
      </c>
      <c r="O1711" s="7" t="s">
        <v>402</v>
      </c>
      <c r="P1711" s="7">
        <v>2010</v>
      </c>
      <c r="Q1711" s="10">
        <v>2011</v>
      </c>
      <c r="R1711" s="66">
        <v>300</v>
      </c>
      <c r="S1711" s="10">
        <v>10</v>
      </c>
      <c r="T1711" s="67">
        <v>1</v>
      </c>
      <c r="U1711" s="48">
        <f t="shared" si="66"/>
        <v>0</v>
      </c>
      <c r="V1711" s="50">
        <f t="shared" si="67"/>
        <v>4</v>
      </c>
      <c r="W1711" s="67">
        <v>1228</v>
      </c>
      <c r="X1711" s="67">
        <v>1094</v>
      </c>
      <c r="Y1711" s="67">
        <v>0</v>
      </c>
      <c r="Z1711" s="32" t="s">
        <v>95</v>
      </c>
      <c r="AC1711" s="35"/>
    </row>
    <row r="1712" spans="1:29" s="36" customFormat="1" ht="14.4" x14ac:dyDescent="0.3">
      <c r="A1712" s="32" t="s">
        <v>95</v>
      </c>
      <c r="B1712" s="32" t="s">
        <v>95</v>
      </c>
      <c r="C1712" s="32" t="s">
        <v>95</v>
      </c>
      <c r="D1712" s="32" t="s">
        <v>95</v>
      </c>
      <c r="E1712" s="32" t="s">
        <v>95</v>
      </c>
      <c r="F1712" s="32" t="s">
        <v>95</v>
      </c>
      <c r="G1712" s="32" t="s">
        <v>95</v>
      </c>
      <c r="H1712" s="32" t="s">
        <v>95</v>
      </c>
      <c r="I1712" s="32" t="s">
        <v>95</v>
      </c>
      <c r="J1712" s="32" t="s">
        <v>95</v>
      </c>
      <c r="K1712" s="32" t="s">
        <v>95</v>
      </c>
      <c r="L1712" s="32" t="s">
        <v>95</v>
      </c>
      <c r="M1712" s="7">
        <v>861</v>
      </c>
      <c r="N1712" s="7">
        <v>1</v>
      </c>
      <c r="O1712" s="7" t="s">
        <v>510</v>
      </c>
      <c r="P1712" s="7">
        <v>2010</v>
      </c>
      <c r="Q1712" s="68">
        <v>2012</v>
      </c>
      <c r="R1712" s="66">
        <v>1550</v>
      </c>
      <c r="S1712" s="68">
        <v>6</v>
      </c>
      <c r="T1712" s="67">
        <v>1</v>
      </c>
      <c r="U1712" s="48">
        <f t="shared" si="66"/>
        <v>1</v>
      </c>
      <c r="V1712" s="50">
        <f t="shared" si="67"/>
        <v>10</v>
      </c>
      <c r="W1712" s="67">
        <v>7485</v>
      </c>
      <c r="X1712" s="67">
        <v>5115</v>
      </c>
      <c r="Y1712" s="67">
        <v>0</v>
      </c>
      <c r="Z1712" s="32" t="s">
        <v>95</v>
      </c>
      <c r="AC1712" s="35"/>
    </row>
    <row r="1713" spans="1:27" s="36" customFormat="1" ht="14.4" x14ac:dyDescent="0.3">
      <c r="A1713" s="32" t="s">
        <v>95</v>
      </c>
      <c r="B1713" s="32" t="s">
        <v>95</v>
      </c>
      <c r="C1713" s="32" t="s">
        <v>95</v>
      </c>
      <c r="D1713" s="32" t="s">
        <v>95</v>
      </c>
      <c r="E1713" s="32" t="s">
        <v>95</v>
      </c>
      <c r="F1713" s="32" t="s">
        <v>95</v>
      </c>
      <c r="G1713" s="32" t="s">
        <v>95</v>
      </c>
      <c r="H1713" s="32" t="s">
        <v>95</v>
      </c>
      <c r="I1713" s="32" t="s">
        <v>95</v>
      </c>
      <c r="J1713" s="32" t="s">
        <v>95</v>
      </c>
      <c r="K1713" s="32" t="s">
        <v>95</v>
      </c>
      <c r="L1713" s="32" t="s">
        <v>95</v>
      </c>
      <c r="M1713" s="7">
        <v>912</v>
      </c>
      <c r="N1713" s="7">
        <v>1</v>
      </c>
      <c r="O1713" s="7" t="s">
        <v>403</v>
      </c>
      <c r="P1713" s="7">
        <v>2010</v>
      </c>
      <c r="Q1713" s="10">
        <v>2011</v>
      </c>
      <c r="R1713" s="66">
        <v>500</v>
      </c>
      <c r="S1713" s="10">
        <v>10</v>
      </c>
      <c r="T1713" s="67">
        <v>0</v>
      </c>
      <c r="U1713" s="48">
        <f t="shared" si="66"/>
        <v>0</v>
      </c>
      <c r="V1713" s="50">
        <f t="shared" si="67"/>
        <v>6</v>
      </c>
      <c r="W1713" s="67">
        <v>1472</v>
      </c>
      <c r="X1713" s="67">
        <v>2933</v>
      </c>
      <c r="Y1713" s="67">
        <v>0</v>
      </c>
      <c r="Z1713" s="32" t="s">
        <v>95</v>
      </c>
      <c r="AA1713" s="35"/>
    </row>
    <row r="1714" spans="1:27" s="36" customFormat="1" ht="14.4" x14ac:dyDescent="0.3">
      <c r="A1714" s="32" t="s">
        <v>95</v>
      </c>
      <c r="B1714" s="32" t="s">
        <v>95</v>
      </c>
      <c r="C1714" s="32" t="s">
        <v>95</v>
      </c>
      <c r="D1714" s="32" t="s">
        <v>95</v>
      </c>
      <c r="E1714" s="32" t="s">
        <v>95</v>
      </c>
      <c r="F1714" s="32" t="s">
        <v>95</v>
      </c>
      <c r="G1714" s="32" t="s">
        <v>95</v>
      </c>
      <c r="H1714" s="32" t="s">
        <v>95</v>
      </c>
      <c r="I1714" s="32" t="s">
        <v>95</v>
      </c>
      <c r="J1714" s="32" t="s">
        <v>95</v>
      </c>
      <c r="K1714" s="32" t="s">
        <v>95</v>
      </c>
      <c r="L1714" s="32" t="s">
        <v>95</v>
      </c>
      <c r="M1714" s="7">
        <v>912</v>
      </c>
      <c r="N1714" s="7">
        <v>1</v>
      </c>
      <c r="O1714" s="7" t="s">
        <v>403</v>
      </c>
      <c r="P1714" s="7">
        <v>2010</v>
      </c>
      <c r="Q1714" s="68">
        <v>2011</v>
      </c>
      <c r="R1714" s="66">
        <v>200</v>
      </c>
      <c r="S1714" s="68">
        <v>10</v>
      </c>
      <c r="T1714" s="67">
        <v>0</v>
      </c>
      <c r="U1714" s="48">
        <f t="shared" si="66"/>
        <v>0</v>
      </c>
      <c r="V1714" s="50">
        <f t="shared" si="67"/>
        <v>3</v>
      </c>
      <c r="W1714" s="67">
        <v>1397</v>
      </c>
      <c r="X1714" s="67">
        <v>2997</v>
      </c>
      <c r="Y1714" s="67">
        <v>0</v>
      </c>
      <c r="Z1714" s="32" t="s">
        <v>95</v>
      </c>
      <c r="AA1714" s="35"/>
    </row>
    <row r="1715" spans="1:27" s="36" customFormat="1" ht="14.4" x14ac:dyDescent="0.3">
      <c r="A1715" s="32" t="s">
        <v>95</v>
      </c>
      <c r="B1715" s="32" t="s">
        <v>95</v>
      </c>
      <c r="C1715" s="32" t="s">
        <v>95</v>
      </c>
      <c r="D1715" s="32" t="s">
        <v>95</v>
      </c>
      <c r="E1715" s="32" t="s">
        <v>95</v>
      </c>
      <c r="F1715" s="32" t="s">
        <v>95</v>
      </c>
      <c r="G1715" s="32" t="s">
        <v>95</v>
      </c>
      <c r="H1715" s="32" t="s">
        <v>95</v>
      </c>
      <c r="I1715" s="32" t="s">
        <v>95</v>
      </c>
      <c r="J1715" s="32" t="s">
        <v>95</v>
      </c>
      <c r="K1715" s="32" t="s">
        <v>95</v>
      </c>
      <c r="L1715" s="32" t="s">
        <v>95</v>
      </c>
      <c r="M1715" s="7">
        <v>2134</v>
      </c>
      <c r="N1715" s="7">
        <v>1</v>
      </c>
      <c r="O1715" s="7" t="s">
        <v>404</v>
      </c>
      <c r="P1715" s="7">
        <v>2010</v>
      </c>
      <c r="Q1715" s="68">
        <v>2011</v>
      </c>
      <c r="R1715" s="66">
        <v>200</v>
      </c>
      <c r="S1715" s="68">
        <v>10</v>
      </c>
      <c r="T1715" s="67">
        <v>1</v>
      </c>
      <c r="U1715" s="48">
        <f t="shared" si="66"/>
        <v>0</v>
      </c>
      <c r="V1715" s="50">
        <f t="shared" si="67"/>
        <v>3</v>
      </c>
      <c r="W1715" s="67">
        <v>1469</v>
      </c>
      <c r="X1715" s="67">
        <v>1201</v>
      </c>
      <c r="Y1715" s="67">
        <v>0</v>
      </c>
      <c r="Z1715" s="7" t="s">
        <v>32</v>
      </c>
      <c r="AA1715" s="35"/>
    </row>
    <row r="1716" spans="1:27" s="36" customFormat="1" ht="14.4" x14ac:dyDescent="0.3">
      <c r="A1716" s="32" t="s">
        <v>95</v>
      </c>
      <c r="B1716" s="32" t="s">
        <v>95</v>
      </c>
      <c r="C1716" s="32" t="s">
        <v>95</v>
      </c>
      <c r="D1716" s="32" t="s">
        <v>95</v>
      </c>
      <c r="E1716" s="32" t="s">
        <v>95</v>
      </c>
      <c r="F1716" s="32" t="s">
        <v>95</v>
      </c>
      <c r="G1716" s="32" t="s">
        <v>95</v>
      </c>
      <c r="H1716" s="32" t="s">
        <v>95</v>
      </c>
      <c r="I1716" s="32" t="s">
        <v>95</v>
      </c>
      <c r="J1716" s="32" t="s">
        <v>95</v>
      </c>
      <c r="K1716" s="32" t="s">
        <v>95</v>
      </c>
      <c r="L1716" s="32" t="s">
        <v>95</v>
      </c>
      <c r="M1716" s="7">
        <v>2137</v>
      </c>
      <c r="N1716" s="7">
        <v>1</v>
      </c>
      <c r="O1716" s="7" t="s">
        <v>575</v>
      </c>
      <c r="P1716" s="7">
        <v>2010</v>
      </c>
      <c r="Q1716" s="10">
        <v>2011</v>
      </c>
      <c r="R1716" s="66">
        <v>399.17</v>
      </c>
      <c r="S1716" s="10">
        <v>9</v>
      </c>
      <c r="T1716" s="67">
        <v>1</v>
      </c>
      <c r="U1716" s="48">
        <f t="shared" si="66"/>
        <v>0</v>
      </c>
      <c r="V1716" s="50">
        <f t="shared" si="67"/>
        <v>4</v>
      </c>
      <c r="W1716" s="67">
        <v>1073</v>
      </c>
      <c r="X1716" s="67">
        <v>1015</v>
      </c>
      <c r="Y1716" s="67">
        <v>0</v>
      </c>
      <c r="Z1716" s="32" t="s">
        <v>95</v>
      </c>
      <c r="AA1716" s="35"/>
    </row>
    <row r="1717" spans="1:27" s="36" customFormat="1" ht="14.4" x14ac:dyDescent="0.3">
      <c r="A1717" s="32" t="s">
        <v>95</v>
      </c>
      <c r="B1717" s="32" t="s">
        <v>95</v>
      </c>
      <c r="C1717" s="32" t="s">
        <v>95</v>
      </c>
      <c r="D1717" s="32" t="s">
        <v>95</v>
      </c>
      <c r="E1717" s="32" t="s">
        <v>95</v>
      </c>
      <c r="F1717" s="32" t="s">
        <v>95</v>
      </c>
      <c r="G1717" s="32" t="s">
        <v>95</v>
      </c>
      <c r="H1717" s="32" t="s">
        <v>95</v>
      </c>
      <c r="I1717" s="32" t="s">
        <v>95</v>
      </c>
      <c r="J1717" s="32" t="s">
        <v>95</v>
      </c>
      <c r="K1717" s="32" t="s">
        <v>95</v>
      </c>
      <c r="L1717" s="32" t="s">
        <v>95</v>
      </c>
      <c r="M1717" s="7">
        <v>2144</v>
      </c>
      <c r="N1717" s="7">
        <v>1</v>
      </c>
      <c r="O1717" s="7" t="s">
        <v>577</v>
      </c>
      <c r="P1717" s="7">
        <v>2010</v>
      </c>
      <c r="Q1717" s="68">
        <v>2012</v>
      </c>
      <c r="R1717" s="66">
        <v>400.96</v>
      </c>
      <c r="S1717" s="68">
        <v>10</v>
      </c>
      <c r="T1717" s="67">
        <v>1</v>
      </c>
      <c r="U1717" s="48">
        <f t="shared" si="66"/>
        <v>1</v>
      </c>
      <c r="V1717" s="50">
        <f t="shared" si="67"/>
        <v>5</v>
      </c>
      <c r="W1717" s="67">
        <v>5094</v>
      </c>
      <c r="X1717" s="67">
        <v>4156</v>
      </c>
      <c r="Y1717" s="67">
        <v>0</v>
      </c>
      <c r="Z1717" s="32" t="s">
        <v>95</v>
      </c>
      <c r="AA1717" s="35"/>
    </row>
    <row r="1718" spans="1:27" s="36" customFormat="1" ht="14.4" x14ac:dyDescent="0.3">
      <c r="A1718" s="32" t="s">
        <v>95</v>
      </c>
      <c r="B1718" s="32" t="s">
        <v>95</v>
      </c>
      <c r="C1718" s="32" t="s">
        <v>95</v>
      </c>
      <c r="D1718" s="32" t="s">
        <v>95</v>
      </c>
      <c r="E1718" s="32" t="s">
        <v>95</v>
      </c>
      <c r="F1718" s="32" t="s">
        <v>95</v>
      </c>
      <c r="G1718" s="32" t="s">
        <v>95</v>
      </c>
      <c r="H1718" s="32" t="s">
        <v>95</v>
      </c>
      <c r="I1718" s="32" t="s">
        <v>95</v>
      </c>
      <c r="J1718" s="32" t="s">
        <v>95</v>
      </c>
      <c r="K1718" s="32" t="s">
        <v>95</v>
      </c>
      <c r="L1718" s="32" t="s">
        <v>95</v>
      </c>
      <c r="M1718" s="7">
        <v>2144</v>
      </c>
      <c r="N1718" s="7">
        <v>1</v>
      </c>
      <c r="O1718" s="7" t="s">
        <v>577</v>
      </c>
      <c r="P1718" s="7">
        <v>2010</v>
      </c>
      <c r="Q1718" s="68">
        <v>2011</v>
      </c>
      <c r="R1718" s="66">
        <v>290</v>
      </c>
      <c r="S1718" s="68">
        <v>10</v>
      </c>
      <c r="T1718" s="67">
        <v>0</v>
      </c>
      <c r="U1718" s="48">
        <f t="shared" si="66"/>
        <v>0</v>
      </c>
      <c r="V1718" s="50">
        <f t="shared" si="67"/>
        <v>3</v>
      </c>
      <c r="W1718" s="67">
        <v>3724</v>
      </c>
      <c r="X1718" s="67">
        <v>5484</v>
      </c>
      <c r="Y1718" s="67">
        <v>0</v>
      </c>
      <c r="Z1718" s="32" t="s">
        <v>95</v>
      </c>
      <c r="AA1718" s="35"/>
    </row>
    <row r="1719" spans="1:27" s="36" customFormat="1" ht="14.4" x14ac:dyDescent="0.3">
      <c r="A1719" s="32" t="s">
        <v>95</v>
      </c>
      <c r="B1719" s="32" t="s">
        <v>95</v>
      </c>
      <c r="C1719" s="32" t="s">
        <v>95</v>
      </c>
      <c r="D1719" s="32" t="s">
        <v>95</v>
      </c>
      <c r="E1719" s="32" t="s">
        <v>95</v>
      </c>
      <c r="F1719" s="32" t="s">
        <v>95</v>
      </c>
      <c r="G1719" s="32" t="s">
        <v>95</v>
      </c>
      <c r="H1719" s="32" t="s">
        <v>95</v>
      </c>
      <c r="I1719" s="32" t="s">
        <v>95</v>
      </c>
      <c r="J1719" s="32" t="s">
        <v>95</v>
      </c>
      <c r="K1719" s="32" t="s">
        <v>95</v>
      </c>
      <c r="L1719" s="32" t="s">
        <v>95</v>
      </c>
      <c r="M1719" s="7">
        <v>2167</v>
      </c>
      <c r="N1719" s="7">
        <v>1</v>
      </c>
      <c r="O1719" s="7" t="s">
        <v>578</v>
      </c>
      <c r="P1719" s="7">
        <v>2010</v>
      </c>
      <c r="Q1719" s="68">
        <v>2011</v>
      </c>
      <c r="R1719" s="66">
        <v>299.99</v>
      </c>
      <c r="S1719" s="68">
        <v>7</v>
      </c>
      <c r="T1719" s="67">
        <v>1</v>
      </c>
      <c r="U1719" s="48">
        <f t="shared" si="66"/>
        <v>0</v>
      </c>
      <c r="V1719" s="50">
        <f t="shared" si="67"/>
        <v>3</v>
      </c>
      <c r="W1719" s="67">
        <v>653</v>
      </c>
      <c r="X1719" s="67">
        <v>371</v>
      </c>
      <c r="Y1719" s="67">
        <v>0</v>
      </c>
      <c r="Z1719" s="7" t="s">
        <v>32</v>
      </c>
      <c r="AA1719" s="35"/>
    </row>
    <row r="1720" spans="1:27" s="36" customFormat="1" ht="14.4" x14ac:dyDescent="0.3">
      <c r="A1720" s="32" t="s">
        <v>95</v>
      </c>
      <c r="B1720" s="32" t="s">
        <v>95</v>
      </c>
      <c r="C1720" s="32" t="s">
        <v>95</v>
      </c>
      <c r="D1720" s="32" t="s">
        <v>95</v>
      </c>
      <c r="E1720" s="32" t="s">
        <v>95</v>
      </c>
      <c r="F1720" s="32" t="s">
        <v>95</v>
      </c>
      <c r="G1720" s="32" t="s">
        <v>95</v>
      </c>
      <c r="H1720" s="32" t="s">
        <v>95</v>
      </c>
      <c r="I1720" s="32" t="s">
        <v>95</v>
      </c>
      <c r="J1720" s="32" t="s">
        <v>95</v>
      </c>
      <c r="K1720" s="32" t="s">
        <v>95</v>
      </c>
      <c r="L1720" s="32" t="s">
        <v>95</v>
      </c>
      <c r="M1720" s="7">
        <v>2169</v>
      </c>
      <c r="N1720" s="7">
        <v>1</v>
      </c>
      <c r="O1720" s="7" t="s">
        <v>579</v>
      </c>
      <c r="P1720" s="7">
        <v>2010</v>
      </c>
      <c r="Q1720" s="68">
        <v>2011</v>
      </c>
      <c r="R1720" s="66">
        <v>0</v>
      </c>
      <c r="S1720" s="68">
        <v>10</v>
      </c>
      <c r="T1720" s="67">
        <v>1</v>
      </c>
      <c r="U1720" s="48">
        <f t="shared" si="66"/>
        <v>0</v>
      </c>
      <c r="V1720" s="50">
        <f t="shared" si="67"/>
        <v>1</v>
      </c>
      <c r="W1720" s="67">
        <v>1285</v>
      </c>
      <c r="X1720" s="67">
        <v>675</v>
      </c>
      <c r="Y1720" s="67">
        <v>0</v>
      </c>
      <c r="Z1720" s="32" t="s">
        <v>95</v>
      </c>
      <c r="AA1720" s="35"/>
    </row>
    <row r="1721" spans="1:27" s="36" customFormat="1" ht="14.4" x14ac:dyDescent="0.3">
      <c r="A1721" s="32" t="s">
        <v>95</v>
      </c>
      <c r="B1721" s="32" t="s">
        <v>95</v>
      </c>
      <c r="C1721" s="32" t="s">
        <v>95</v>
      </c>
      <c r="D1721" s="32" t="s">
        <v>95</v>
      </c>
      <c r="E1721" s="32" t="s">
        <v>95</v>
      </c>
      <c r="F1721" s="32" t="s">
        <v>95</v>
      </c>
      <c r="G1721" s="32" t="s">
        <v>95</v>
      </c>
      <c r="H1721" s="32" t="s">
        <v>95</v>
      </c>
      <c r="I1721" s="32" t="s">
        <v>95</v>
      </c>
      <c r="J1721" s="32" t="s">
        <v>95</v>
      </c>
      <c r="K1721" s="32" t="s">
        <v>95</v>
      </c>
      <c r="L1721" s="32" t="s">
        <v>95</v>
      </c>
      <c r="M1721" s="7">
        <v>2190</v>
      </c>
      <c r="N1721" s="7">
        <v>1</v>
      </c>
      <c r="O1721" s="7" t="s">
        <v>442</v>
      </c>
      <c r="P1721" s="7">
        <v>2010</v>
      </c>
      <c r="Q1721" s="68">
        <v>2012</v>
      </c>
      <c r="R1721" s="66">
        <v>401.19</v>
      </c>
      <c r="S1721" s="68">
        <v>10</v>
      </c>
      <c r="T1721" s="67">
        <v>1</v>
      </c>
      <c r="U1721" s="48">
        <f t="shared" si="66"/>
        <v>1</v>
      </c>
      <c r="V1721" s="50">
        <f t="shared" si="67"/>
        <v>5</v>
      </c>
      <c r="W1721" s="67">
        <v>1554</v>
      </c>
      <c r="X1721" s="67">
        <v>1092</v>
      </c>
      <c r="Y1721" s="67">
        <v>0</v>
      </c>
      <c r="Z1721" s="32" t="s">
        <v>95</v>
      </c>
      <c r="AA1721" s="35"/>
    </row>
    <row r="1722" spans="1:27" s="36" customFormat="1" ht="14.4" x14ac:dyDescent="0.3">
      <c r="A1722" s="32" t="s">
        <v>95</v>
      </c>
      <c r="B1722" s="32" t="s">
        <v>95</v>
      </c>
      <c r="C1722" s="32" t="s">
        <v>95</v>
      </c>
      <c r="D1722" s="32" t="s">
        <v>95</v>
      </c>
      <c r="E1722" s="32" t="s">
        <v>95</v>
      </c>
      <c r="F1722" s="32" t="s">
        <v>95</v>
      </c>
      <c r="G1722" s="32" t="s">
        <v>95</v>
      </c>
      <c r="H1722" s="32" t="s">
        <v>95</v>
      </c>
      <c r="I1722" s="32" t="s">
        <v>95</v>
      </c>
      <c r="J1722" s="32" t="s">
        <v>95</v>
      </c>
      <c r="K1722" s="32" t="s">
        <v>95</v>
      </c>
      <c r="L1722" s="32" t="s">
        <v>95</v>
      </c>
      <c r="M1722" s="7">
        <v>2198</v>
      </c>
      <c r="N1722" s="7">
        <v>1</v>
      </c>
      <c r="O1722" s="7" t="s">
        <v>462</v>
      </c>
      <c r="P1722" s="7">
        <v>2010</v>
      </c>
      <c r="Q1722" s="10">
        <v>2011</v>
      </c>
      <c r="R1722" s="66">
        <v>99.899999999999977</v>
      </c>
      <c r="S1722" s="10">
        <v>10</v>
      </c>
      <c r="T1722" s="67">
        <v>1</v>
      </c>
      <c r="U1722" s="48">
        <f t="shared" si="66"/>
        <v>0</v>
      </c>
      <c r="V1722" s="50">
        <f t="shared" si="67"/>
        <v>1</v>
      </c>
      <c r="W1722" s="67">
        <v>978</v>
      </c>
      <c r="X1722" s="67">
        <v>801</v>
      </c>
      <c r="Y1722" s="67">
        <v>0</v>
      </c>
      <c r="Z1722" s="32" t="s">
        <v>95</v>
      </c>
      <c r="AA1722" s="35"/>
    </row>
    <row r="1723" spans="1:27" s="36" customFormat="1" ht="14.4" x14ac:dyDescent="0.3">
      <c r="A1723" s="32" t="s">
        <v>95</v>
      </c>
      <c r="B1723" s="32" t="s">
        <v>95</v>
      </c>
      <c r="C1723" s="32" t="s">
        <v>95</v>
      </c>
      <c r="D1723" s="32" t="s">
        <v>95</v>
      </c>
      <c r="E1723" s="32" t="s">
        <v>95</v>
      </c>
      <c r="F1723" s="32" t="s">
        <v>95</v>
      </c>
      <c r="G1723" s="32" t="s">
        <v>95</v>
      </c>
      <c r="H1723" s="32" t="s">
        <v>95</v>
      </c>
      <c r="I1723" s="32" t="s">
        <v>95</v>
      </c>
      <c r="J1723" s="32" t="s">
        <v>95</v>
      </c>
      <c r="K1723" s="32" t="s">
        <v>95</v>
      </c>
      <c r="L1723" s="32" t="s">
        <v>95</v>
      </c>
      <c r="M1723" s="7">
        <v>2311</v>
      </c>
      <c r="N1723" s="7">
        <v>1</v>
      </c>
      <c r="O1723" s="7" t="s">
        <v>631</v>
      </c>
      <c r="P1723" s="7">
        <v>2010</v>
      </c>
      <c r="Q1723" s="10">
        <v>2011</v>
      </c>
      <c r="R1723" s="66">
        <v>300</v>
      </c>
      <c r="S1723" s="10">
        <v>10</v>
      </c>
      <c r="T1723" s="67">
        <v>0</v>
      </c>
      <c r="U1723" s="48">
        <f t="shared" si="66"/>
        <v>0</v>
      </c>
      <c r="V1723" s="50">
        <f t="shared" si="67"/>
        <v>4</v>
      </c>
      <c r="W1723" s="67">
        <v>417</v>
      </c>
      <c r="X1723" s="67">
        <v>755</v>
      </c>
      <c r="Y1723" s="67">
        <v>0</v>
      </c>
      <c r="Z1723" s="32" t="s">
        <v>95</v>
      </c>
      <c r="AA1723" s="35"/>
    </row>
    <row r="1724" spans="1:27" s="36" customFormat="1" ht="14.4" x14ac:dyDescent="0.3">
      <c r="A1724" s="32" t="s">
        <v>95</v>
      </c>
      <c r="B1724" s="32" t="s">
        <v>95</v>
      </c>
      <c r="C1724" s="32" t="s">
        <v>95</v>
      </c>
      <c r="D1724" s="32" t="s">
        <v>95</v>
      </c>
      <c r="E1724" s="32" t="s">
        <v>95</v>
      </c>
      <c r="F1724" s="32" t="s">
        <v>95</v>
      </c>
      <c r="G1724" s="32" t="s">
        <v>95</v>
      </c>
      <c r="H1724" s="32" t="s">
        <v>95</v>
      </c>
      <c r="I1724" s="32" t="s">
        <v>95</v>
      </c>
      <c r="J1724" s="32" t="s">
        <v>95</v>
      </c>
      <c r="K1724" s="32" t="s">
        <v>95</v>
      </c>
      <c r="L1724" s="32" t="s">
        <v>95</v>
      </c>
      <c r="M1724" s="7">
        <v>2342</v>
      </c>
      <c r="N1724" s="7">
        <v>1</v>
      </c>
      <c r="O1724" s="7" t="s">
        <v>443</v>
      </c>
      <c r="P1724" s="7">
        <v>2010</v>
      </c>
      <c r="Q1724" s="10">
        <v>2011</v>
      </c>
      <c r="R1724" s="66">
        <v>420</v>
      </c>
      <c r="S1724" s="10">
        <v>5</v>
      </c>
      <c r="T1724" s="67">
        <v>1</v>
      </c>
      <c r="U1724" s="48">
        <f t="shared" si="66"/>
        <v>0</v>
      </c>
      <c r="V1724" s="50">
        <f t="shared" si="67"/>
        <v>5</v>
      </c>
      <c r="W1724" s="67">
        <v>1266</v>
      </c>
      <c r="X1724" s="67">
        <v>1228</v>
      </c>
      <c r="Y1724" s="67">
        <v>0</v>
      </c>
      <c r="Z1724" s="32" t="s">
        <v>95</v>
      </c>
      <c r="AA1724" s="35"/>
    </row>
    <row r="1725" spans="1:27" s="36" customFormat="1" ht="14.4" x14ac:dyDescent="0.3">
      <c r="A1725" s="32" t="s">
        <v>95</v>
      </c>
      <c r="B1725" s="32" t="s">
        <v>95</v>
      </c>
      <c r="C1725" s="32" t="s">
        <v>95</v>
      </c>
      <c r="D1725" s="32" t="s">
        <v>95</v>
      </c>
      <c r="E1725" s="32" t="s">
        <v>95</v>
      </c>
      <c r="F1725" s="32" t="s">
        <v>95</v>
      </c>
      <c r="G1725" s="32" t="s">
        <v>95</v>
      </c>
      <c r="H1725" s="32" t="s">
        <v>95</v>
      </c>
      <c r="I1725" s="32" t="s">
        <v>95</v>
      </c>
      <c r="J1725" s="32" t="s">
        <v>95</v>
      </c>
      <c r="K1725" s="32" t="s">
        <v>95</v>
      </c>
      <c r="L1725" s="32" t="s">
        <v>95</v>
      </c>
      <c r="M1725" s="7">
        <v>2364</v>
      </c>
      <c r="N1725" s="7">
        <v>1</v>
      </c>
      <c r="O1725" s="7" t="s">
        <v>482</v>
      </c>
      <c r="P1725" s="7">
        <v>2010</v>
      </c>
      <c r="Q1725" s="68">
        <v>2011</v>
      </c>
      <c r="R1725" s="66">
        <v>0</v>
      </c>
      <c r="S1725" s="68">
        <v>10</v>
      </c>
      <c r="T1725" s="67">
        <v>1</v>
      </c>
      <c r="U1725" s="48">
        <f t="shared" si="66"/>
        <v>0</v>
      </c>
      <c r="V1725" s="50">
        <f t="shared" si="67"/>
        <v>1</v>
      </c>
      <c r="W1725" s="67">
        <v>717</v>
      </c>
      <c r="X1725" s="67">
        <v>599</v>
      </c>
      <c r="Y1725" s="67">
        <v>0</v>
      </c>
      <c r="Z1725" s="32" t="s">
        <v>95</v>
      </c>
      <c r="AA1725" s="35"/>
    </row>
    <row r="1726" spans="1:27" s="36" customFormat="1" ht="14.4" x14ac:dyDescent="0.3">
      <c r="A1726" s="32" t="s">
        <v>95</v>
      </c>
      <c r="B1726" s="32" t="s">
        <v>95</v>
      </c>
      <c r="C1726" s="32" t="s">
        <v>95</v>
      </c>
      <c r="D1726" s="32" t="s">
        <v>95</v>
      </c>
      <c r="E1726" s="32" t="s">
        <v>95</v>
      </c>
      <c r="F1726" s="32" t="s">
        <v>95</v>
      </c>
      <c r="G1726" s="32" t="s">
        <v>95</v>
      </c>
      <c r="H1726" s="32" t="s">
        <v>95</v>
      </c>
      <c r="I1726" s="32" t="s">
        <v>95</v>
      </c>
      <c r="J1726" s="32" t="s">
        <v>95</v>
      </c>
      <c r="K1726" s="32" t="s">
        <v>95</v>
      </c>
      <c r="L1726" s="32" t="s">
        <v>95</v>
      </c>
      <c r="M1726" s="7">
        <v>2365</v>
      </c>
      <c r="N1726" s="7">
        <v>1</v>
      </c>
      <c r="O1726" s="7" t="s">
        <v>4</v>
      </c>
      <c r="P1726" s="7">
        <v>2010</v>
      </c>
      <c r="Q1726" s="68">
        <v>2011</v>
      </c>
      <c r="R1726" s="66">
        <v>378.81</v>
      </c>
      <c r="S1726" s="68">
        <v>10</v>
      </c>
      <c r="T1726" s="67">
        <v>0</v>
      </c>
      <c r="U1726" s="48">
        <f t="shared" si="66"/>
        <v>0</v>
      </c>
      <c r="V1726" s="50">
        <f t="shared" si="67"/>
        <v>4</v>
      </c>
      <c r="W1726" s="67">
        <v>952</v>
      </c>
      <c r="X1726" s="67">
        <v>1420</v>
      </c>
      <c r="Y1726" s="67">
        <v>0</v>
      </c>
      <c r="Z1726" s="32" t="s">
        <v>95</v>
      </c>
      <c r="AA1726" s="35"/>
    </row>
    <row r="1727" spans="1:27" s="36" customFormat="1" ht="14.4" x14ac:dyDescent="0.3">
      <c r="A1727" s="32" t="s">
        <v>95</v>
      </c>
      <c r="B1727" s="32" t="s">
        <v>95</v>
      </c>
      <c r="C1727" s="32" t="s">
        <v>95</v>
      </c>
      <c r="D1727" s="32" t="s">
        <v>95</v>
      </c>
      <c r="E1727" s="32" t="s">
        <v>95</v>
      </c>
      <c r="F1727" s="32" t="s">
        <v>95</v>
      </c>
      <c r="G1727" s="32" t="s">
        <v>95</v>
      </c>
      <c r="H1727" s="32" t="s">
        <v>95</v>
      </c>
      <c r="I1727" s="32" t="s">
        <v>95</v>
      </c>
      <c r="J1727" s="32" t="s">
        <v>95</v>
      </c>
      <c r="K1727" s="32" t="s">
        <v>95</v>
      </c>
      <c r="L1727" s="32" t="s">
        <v>95</v>
      </c>
      <c r="M1727" s="7">
        <v>2397</v>
      </c>
      <c r="N1727" s="7">
        <v>1</v>
      </c>
      <c r="O1727" s="7" t="s">
        <v>497</v>
      </c>
      <c r="P1727" s="7">
        <v>2010</v>
      </c>
      <c r="Q1727" s="10">
        <v>2011</v>
      </c>
      <c r="R1727" s="66">
        <v>350</v>
      </c>
      <c r="S1727" s="10">
        <v>5</v>
      </c>
      <c r="T1727" s="67">
        <v>0</v>
      </c>
      <c r="U1727" s="48">
        <f t="shared" si="66"/>
        <v>0</v>
      </c>
      <c r="V1727" s="50">
        <f t="shared" si="67"/>
        <v>4</v>
      </c>
      <c r="W1727" s="67">
        <v>1526</v>
      </c>
      <c r="X1727" s="67">
        <v>1550</v>
      </c>
      <c r="Y1727" s="67">
        <v>0</v>
      </c>
      <c r="Z1727" s="32" t="s">
        <v>95</v>
      </c>
      <c r="AA1727" s="35"/>
    </row>
    <row r="1728" spans="1:27" s="36" customFormat="1" ht="14.4" x14ac:dyDescent="0.3">
      <c r="A1728" s="32" t="s">
        <v>95</v>
      </c>
      <c r="B1728" s="32" t="s">
        <v>95</v>
      </c>
      <c r="C1728" s="32" t="s">
        <v>95</v>
      </c>
      <c r="D1728" s="32" t="s">
        <v>95</v>
      </c>
      <c r="E1728" s="32" t="s">
        <v>95</v>
      </c>
      <c r="F1728" s="32" t="s">
        <v>95</v>
      </c>
      <c r="G1728" s="32" t="s">
        <v>95</v>
      </c>
      <c r="H1728" s="32" t="s">
        <v>95</v>
      </c>
      <c r="I1728" s="32" t="s">
        <v>95</v>
      </c>
      <c r="J1728" s="32" t="s">
        <v>95</v>
      </c>
      <c r="K1728" s="32" t="s">
        <v>95</v>
      </c>
      <c r="L1728" s="32" t="s">
        <v>95</v>
      </c>
      <c r="M1728" s="7">
        <v>2448</v>
      </c>
      <c r="N1728" s="7">
        <v>1</v>
      </c>
      <c r="O1728" s="7" t="s">
        <v>676</v>
      </c>
      <c r="P1728" s="7">
        <v>2010</v>
      </c>
      <c r="Q1728" s="68">
        <v>2011</v>
      </c>
      <c r="R1728" s="66">
        <v>700</v>
      </c>
      <c r="S1728" s="68">
        <v>10</v>
      </c>
      <c r="T1728" s="67">
        <v>1</v>
      </c>
      <c r="U1728" s="48">
        <f t="shared" si="66"/>
        <v>0</v>
      </c>
      <c r="V1728" s="50">
        <f t="shared" si="67"/>
        <v>8</v>
      </c>
      <c r="W1728" s="67">
        <v>1091</v>
      </c>
      <c r="X1728" s="67">
        <v>921</v>
      </c>
      <c r="Y1728" s="67">
        <v>0</v>
      </c>
      <c r="Z1728" s="32" t="s">
        <v>95</v>
      </c>
      <c r="AA1728" s="35"/>
    </row>
    <row r="1729" spans="1:27" s="36" customFormat="1" ht="14.4" x14ac:dyDescent="0.3">
      <c r="A1729" s="32" t="s">
        <v>95</v>
      </c>
      <c r="B1729" s="32" t="s">
        <v>95</v>
      </c>
      <c r="C1729" s="32" t="s">
        <v>95</v>
      </c>
      <c r="D1729" s="32" t="s">
        <v>95</v>
      </c>
      <c r="E1729" s="32" t="s">
        <v>95</v>
      </c>
      <c r="F1729" s="32" t="s">
        <v>95</v>
      </c>
      <c r="G1729" s="32" t="s">
        <v>95</v>
      </c>
      <c r="H1729" s="32" t="s">
        <v>95</v>
      </c>
      <c r="I1729" s="32" t="s">
        <v>95</v>
      </c>
      <c r="J1729" s="32" t="s">
        <v>95</v>
      </c>
      <c r="K1729" s="32" t="s">
        <v>95</v>
      </c>
      <c r="L1729" s="32" t="s">
        <v>95</v>
      </c>
      <c r="M1729" s="7">
        <v>2448</v>
      </c>
      <c r="N1729" s="7">
        <v>1</v>
      </c>
      <c r="O1729" s="7" t="s">
        <v>676</v>
      </c>
      <c r="P1729" s="7">
        <v>2010</v>
      </c>
      <c r="Q1729" s="68">
        <v>2011</v>
      </c>
      <c r="R1729" s="66">
        <v>140</v>
      </c>
      <c r="S1729" s="68">
        <v>5</v>
      </c>
      <c r="T1729" s="67">
        <v>1</v>
      </c>
      <c r="U1729" s="48">
        <f t="shared" si="66"/>
        <v>0</v>
      </c>
      <c r="V1729" s="50">
        <f t="shared" si="67"/>
        <v>2</v>
      </c>
      <c r="W1729" s="67">
        <v>1206</v>
      </c>
      <c r="X1729" s="67">
        <v>809</v>
      </c>
      <c r="Y1729" s="67">
        <v>0</v>
      </c>
      <c r="Z1729" s="32" t="s">
        <v>95</v>
      </c>
      <c r="AA1729" s="35"/>
    </row>
    <row r="1730" spans="1:27" s="36" customFormat="1" ht="14.4" x14ac:dyDescent="0.3">
      <c r="A1730" s="32" t="s">
        <v>95</v>
      </c>
      <c r="B1730" s="32" t="s">
        <v>95</v>
      </c>
      <c r="C1730" s="32" t="s">
        <v>95</v>
      </c>
      <c r="D1730" s="32" t="s">
        <v>95</v>
      </c>
      <c r="E1730" s="32" t="s">
        <v>95</v>
      </c>
      <c r="F1730" s="32" t="s">
        <v>95</v>
      </c>
      <c r="G1730" s="32" t="s">
        <v>95</v>
      </c>
      <c r="H1730" s="32" t="s">
        <v>95</v>
      </c>
      <c r="I1730" s="32" t="s">
        <v>95</v>
      </c>
      <c r="J1730" s="32" t="s">
        <v>95</v>
      </c>
      <c r="K1730" s="32" t="s">
        <v>95</v>
      </c>
      <c r="L1730" s="32" t="s">
        <v>95</v>
      </c>
      <c r="M1730" s="7">
        <v>2527</v>
      </c>
      <c r="N1730" s="7">
        <v>1</v>
      </c>
      <c r="O1730" s="7" t="s">
        <v>586</v>
      </c>
      <c r="P1730" s="7">
        <v>2010</v>
      </c>
      <c r="Q1730" s="10">
        <v>2012</v>
      </c>
      <c r="R1730" s="66">
        <v>700.18</v>
      </c>
      <c r="S1730" s="10">
        <v>10</v>
      </c>
      <c r="T1730" s="67">
        <v>1</v>
      </c>
      <c r="U1730" s="48">
        <f t="shared" si="66"/>
        <v>1</v>
      </c>
      <c r="V1730" s="50">
        <f t="shared" si="67"/>
        <v>8</v>
      </c>
      <c r="W1730" s="67">
        <v>372</v>
      </c>
      <c r="X1730" s="67">
        <v>104</v>
      </c>
      <c r="Y1730" s="67">
        <v>0</v>
      </c>
      <c r="Z1730" s="32" t="s">
        <v>95</v>
      </c>
      <c r="AA1730" s="35"/>
    </row>
    <row r="1731" spans="1:27" s="36" customFormat="1" ht="14.4" x14ac:dyDescent="0.3">
      <c r="A1731" s="32" t="s">
        <v>95</v>
      </c>
      <c r="B1731" s="32" t="s">
        <v>95</v>
      </c>
      <c r="C1731" s="32" t="s">
        <v>95</v>
      </c>
      <c r="D1731" s="32" t="s">
        <v>95</v>
      </c>
      <c r="E1731" s="32" t="s">
        <v>95</v>
      </c>
      <c r="F1731" s="32" t="s">
        <v>95</v>
      </c>
      <c r="G1731" s="32" t="s">
        <v>95</v>
      </c>
      <c r="H1731" s="32" t="s">
        <v>95</v>
      </c>
      <c r="I1731" s="32" t="s">
        <v>95</v>
      </c>
      <c r="J1731" s="32" t="s">
        <v>95</v>
      </c>
      <c r="K1731" s="32" t="s">
        <v>95</v>
      </c>
      <c r="L1731" s="32" t="s">
        <v>95</v>
      </c>
      <c r="M1731" s="7">
        <v>2536</v>
      </c>
      <c r="N1731" s="7">
        <v>1</v>
      </c>
      <c r="O1731" s="7" t="s">
        <v>407</v>
      </c>
      <c r="P1731" s="7">
        <v>2010</v>
      </c>
      <c r="Q1731" s="68">
        <v>2011</v>
      </c>
      <c r="R1731" s="66">
        <v>1000</v>
      </c>
      <c r="S1731" s="68">
        <v>10</v>
      </c>
      <c r="T1731" s="67">
        <v>0</v>
      </c>
      <c r="U1731" s="48">
        <f t="shared" si="66"/>
        <v>0</v>
      </c>
      <c r="V1731" s="50">
        <f t="shared" si="67"/>
        <v>10</v>
      </c>
      <c r="W1731" s="67">
        <v>202</v>
      </c>
      <c r="X1731" s="67">
        <v>313</v>
      </c>
      <c r="Y1731" s="67">
        <v>0</v>
      </c>
      <c r="Z1731" s="32" t="s">
        <v>95</v>
      </c>
      <c r="AA1731" s="35"/>
    </row>
    <row r="1732" spans="1:27" s="36" customFormat="1" ht="14.4" x14ac:dyDescent="0.3">
      <c r="A1732" s="32" t="s">
        <v>95</v>
      </c>
      <c r="B1732" s="32" t="s">
        <v>95</v>
      </c>
      <c r="C1732" s="32" t="s">
        <v>95</v>
      </c>
      <c r="D1732" s="32" t="s">
        <v>95</v>
      </c>
      <c r="E1732" s="32" t="s">
        <v>95</v>
      </c>
      <c r="F1732" s="32" t="s">
        <v>95</v>
      </c>
      <c r="G1732" s="32" t="s">
        <v>95</v>
      </c>
      <c r="H1732" s="32" t="s">
        <v>95</v>
      </c>
      <c r="I1732" s="32" t="s">
        <v>95</v>
      </c>
      <c r="J1732" s="32" t="s">
        <v>95</v>
      </c>
      <c r="K1732" s="32" t="s">
        <v>95</v>
      </c>
      <c r="L1732" s="32" t="s">
        <v>95</v>
      </c>
      <c r="M1732" s="7">
        <v>2683</v>
      </c>
      <c r="N1732" s="7">
        <v>1</v>
      </c>
      <c r="O1732" s="7" t="s">
        <v>587</v>
      </c>
      <c r="P1732" s="7">
        <v>2010</v>
      </c>
      <c r="Q1732" s="10">
        <v>2012</v>
      </c>
      <c r="R1732" s="66">
        <v>1400</v>
      </c>
      <c r="S1732" s="10">
        <v>10</v>
      </c>
      <c r="T1732" s="67">
        <v>0</v>
      </c>
      <c r="U1732" s="48">
        <f t="shared" si="66"/>
        <v>1</v>
      </c>
      <c r="V1732" s="50">
        <f t="shared" si="67"/>
        <v>10</v>
      </c>
      <c r="W1732" s="67">
        <v>410</v>
      </c>
      <c r="X1732" s="67">
        <v>854</v>
      </c>
      <c r="Y1732" s="67">
        <v>0</v>
      </c>
      <c r="Z1732" s="32" t="s">
        <v>95</v>
      </c>
      <c r="AA1732" s="35"/>
    </row>
    <row r="1733" spans="1:27" s="36" customFormat="1" ht="14.4" x14ac:dyDescent="0.3">
      <c r="A1733" s="32" t="s">
        <v>95</v>
      </c>
      <c r="B1733" s="32" t="s">
        <v>95</v>
      </c>
      <c r="C1733" s="32" t="s">
        <v>95</v>
      </c>
      <c r="D1733" s="32" t="s">
        <v>95</v>
      </c>
      <c r="E1733" s="32" t="s">
        <v>95</v>
      </c>
      <c r="F1733" s="32" t="s">
        <v>95</v>
      </c>
      <c r="G1733" s="32" t="s">
        <v>95</v>
      </c>
      <c r="H1733" s="32" t="s">
        <v>95</v>
      </c>
      <c r="I1733" s="32" t="s">
        <v>95</v>
      </c>
      <c r="J1733" s="32" t="s">
        <v>95</v>
      </c>
      <c r="K1733" s="32" t="s">
        <v>95</v>
      </c>
      <c r="L1733" s="32" t="s">
        <v>95</v>
      </c>
      <c r="M1733" s="7">
        <v>2753</v>
      </c>
      <c r="N1733" s="7">
        <v>1</v>
      </c>
      <c r="O1733" s="7" t="s">
        <v>465</v>
      </c>
      <c r="P1733" s="7">
        <v>2010</v>
      </c>
      <c r="Q1733" s="68">
        <v>2011</v>
      </c>
      <c r="R1733" s="66">
        <v>0</v>
      </c>
      <c r="S1733" s="68">
        <v>10</v>
      </c>
      <c r="T1733" s="67">
        <v>0</v>
      </c>
      <c r="U1733" s="48">
        <f t="shared" si="66"/>
        <v>0</v>
      </c>
      <c r="V1733" s="50">
        <f t="shared" si="67"/>
        <v>1</v>
      </c>
      <c r="W1733" s="67">
        <v>1350</v>
      </c>
      <c r="X1733" s="67">
        <v>1526</v>
      </c>
      <c r="Y1733" s="67">
        <v>0</v>
      </c>
      <c r="Z1733" s="32" t="s">
        <v>95</v>
      </c>
      <c r="AA1733" s="35"/>
    </row>
    <row r="1734" spans="1:27" s="36" customFormat="1" ht="14.4" x14ac:dyDescent="0.3">
      <c r="A1734" s="32" t="s">
        <v>95</v>
      </c>
      <c r="B1734" s="32" t="s">
        <v>95</v>
      </c>
      <c r="C1734" s="32" t="s">
        <v>95</v>
      </c>
      <c r="D1734" s="32" t="s">
        <v>95</v>
      </c>
      <c r="E1734" s="32" t="s">
        <v>95</v>
      </c>
      <c r="F1734" s="32" t="s">
        <v>95</v>
      </c>
      <c r="G1734" s="32" t="s">
        <v>95</v>
      </c>
      <c r="H1734" s="32" t="s">
        <v>95</v>
      </c>
      <c r="I1734" s="32" t="s">
        <v>95</v>
      </c>
      <c r="J1734" s="32" t="s">
        <v>95</v>
      </c>
      <c r="K1734" s="32" t="s">
        <v>95</v>
      </c>
      <c r="L1734" s="32" t="s">
        <v>95</v>
      </c>
      <c r="M1734" s="7">
        <v>2759</v>
      </c>
      <c r="N1734" s="7">
        <v>1</v>
      </c>
      <c r="O1734" s="7" t="s">
        <v>498</v>
      </c>
      <c r="P1734" s="7">
        <v>2010</v>
      </c>
      <c r="Q1734" s="10">
        <v>2011</v>
      </c>
      <c r="R1734" s="66">
        <v>349.99999999999989</v>
      </c>
      <c r="S1734" s="10">
        <v>10</v>
      </c>
      <c r="T1734" s="67">
        <v>0</v>
      </c>
      <c r="U1734" s="48">
        <f t="shared" si="66"/>
        <v>0</v>
      </c>
      <c r="V1734" s="50">
        <f t="shared" si="67"/>
        <v>4</v>
      </c>
      <c r="W1734" s="67">
        <v>509</v>
      </c>
      <c r="X1734" s="67">
        <v>647</v>
      </c>
      <c r="Y1734" s="67">
        <v>0</v>
      </c>
      <c r="Z1734" s="32" t="s">
        <v>95</v>
      </c>
      <c r="AA1734" s="35"/>
    </row>
    <row r="1735" spans="1:27" s="36" customFormat="1" ht="14.4" x14ac:dyDescent="0.3">
      <c r="A1735" s="32" t="s">
        <v>95</v>
      </c>
      <c r="B1735" s="32" t="s">
        <v>95</v>
      </c>
      <c r="C1735" s="32" t="s">
        <v>95</v>
      </c>
      <c r="D1735" s="32" t="s">
        <v>95</v>
      </c>
      <c r="E1735" s="32" t="s">
        <v>95</v>
      </c>
      <c r="F1735" s="32" t="s">
        <v>95</v>
      </c>
      <c r="G1735" s="32" t="s">
        <v>95</v>
      </c>
      <c r="H1735" s="32" t="s">
        <v>95</v>
      </c>
      <c r="I1735" s="32" t="s">
        <v>95</v>
      </c>
      <c r="J1735" s="32" t="s">
        <v>95</v>
      </c>
      <c r="K1735" s="32" t="s">
        <v>95</v>
      </c>
      <c r="L1735" s="32" t="s">
        <v>95</v>
      </c>
      <c r="M1735" s="7">
        <v>2835</v>
      </c>
      <c r="N1735" s="7">
        <v>1</v>
      </c>
      <c r="O1735" s="7" t="s">
        <v>146</v>
      </c>
      <c r="P1735" s="7">
        <v>2010</v>
      </c>
      <c r="Q1735" s="68">
        <v>2011</v>
      </c>
      <c r="R1735" s="66">
        <v>778.39</v>
      </c>
      <c r="S1735" s="68">
        <v>7</v>
      </c>
      <c r="T1735" s="67">
        <v>0</v>
      </c>
      <c r="U1735" s="48">
        <f t="shared" si="66"/>
        <v>0</v>
      </c>
      <c r="V1735" s="50">
        <f t="shared" si="67"/>
        <v>8</v>
      </c>
      <c r="W1735" s="67">
        <v>1052</v>
      </c>
      <c r="X1735" s="67">
        <v>1102</v>
      </c>
      <c r="Y1735" s="67">
        <v>0</v>
      </c>
      <c r="Z1735" s="32" t="s">
        <v>95</v>
      </c>
      <c r="AA1735" s="35"/>
    </row>
    <row r="1736" spans="1:27" s="36" customFormat="1" ht="14.4" x14ac:dyDescent="0.3">
      <c r="A1736" s="32" t="s">
        <v>95</v>
      </c>
      <c r="B1736" s="32" t="s">
        <v>95</v>
      </c>
      <c r="C1736" s="32" t="s">
        <v>95</v>
      </c>
      <c r="D1736" s="32" t="s">
        <v>95</v>
      </c>
      <c r="E1736" s="32" t="s">
        <v>95</v>
      </c>
      <c r="F1736" s="32" t="s">
        <v>95</v>
      </c>
      <c r="G1736" s="32" t="s">
        <v>95</v>
      </c>
      <c r="H1736" s="32" t="s">
        <v>95</v>
      </c>
      <c r="I1736" s="32" t="s">
        <v>95</v>
      </c>
      <c r="J1736" s="32" t="s">
        <v>95</v>
      </c>
      <c r="K1736" s="32" t="s">
        <v>95</v>
      </c>
      <c r="L1736" s="32" t="s">
        <v>95</v>
      </c>
      <c r="M1736" s="7">
        <v>2835</v>
      </c>
      <c r="N1736" s="7">
        <v>1</v>
      </c>
      <c r="O1736" s="7" t="s">
        <v>146</v>
      </c>
      <c r="P1736" s="7">
        <v>2010</v>
      </c>
      <c r="Q1736" s="68">
        <v>2011</v>
      </c>
      <c r="R1736" s="66">
        <v>0</v>
      </c>
      <c r="S1736" s="68">
        <v>7</v>
      </c>
      <c r="T1736" s="67">
        <v>0</v>
      </c>
      <c r="U1736" s="48">
        <f t="shared" si="66"/>
        <v>0</v>
      </c>
      <c r="V1736" s="50">
        <f t="shared" si="67"/>
        <v>1</v>
      </c>
      <c r="W1736" s="67">
        <v>869</v>
      </c>
      <c r="X1736" s="67">
        <v>1279</v>
      </c>
      <c r="Y1736" s="67">
        <v>0</v>
      </c>
      <c r="Z1736" s="7" t="s">
        <v>38</v>
      </c>
      <c r="AA1736" s="35"/>
    </row>
    <row r="1737" spans="1:27" s="36" customFormat="1" ht="14.4" x14ac:dyDescent="0.3">
      <c r="A1737" s="32" t="s">
        <v>95</v>
      </c>
      <c r="B1737" s="32" t="s">
        <v>95</v>
      </c>
      <c r="C1737" s="32" t="s">
        <v>95</v>
      </c>
      <c r="D1737" s="32" t="s">
        <v>95</v>
      </c>
      <c r="E1737" s="32" t="s">
        <v>95</v>
      </c>
      <c r="F1737" s="32" t="s">
        <v>95</v>
      </c>
      <c r="G1737" s="32" t="s">
        <v>95</v>
      </c>
      <c r="H1737" s="32" t="s">
        <v>95</v>
      </c>
      <c r="I1737" s="32" t="s">
        <v>95</v>
      </c>
      <c r="J1737" s="32" t="s">
        <v>95</v>
      </c>
      <c r="K1737" s="32" t="s">
        <v>95</v>
      </c>
      <c r="L1737" s="32" t="s">
        <v>95</v>
      </c>
      <c r="M1737" s="7">
        <v>2884</v>
      </c>
      <c r="N1737" s="7">
        <v>1</v>
      </c>
      <c r="O1737" s="7" t="s">
        <v>606</v>
      </c>
      <c r="P1737" s="7">
        <v>2010</v>
      </c>
      <c r="Q1737" s="10">
        <v>2011</v>
      </c>
      <c r="R1737" s="66">
        <v>500</v>
      </c>
      <c r="S1737" s="10">
        <v>10</v>
      </c>
      <c r="T1737" s="67">
        <v>1</v>
      </c>
      <c r="U1737" s="48">
        <f t="shared" ref="U1737:U1800" si="68">MAX(0,MIN(1,Q1737-P1737-1))</f>
        <v>0</v>
      </c>
      <c r="V1737" s="50">
        <f t="shared" ref="V1737:V1800" si="69">MAX(1,MIN(10,INT(R1737/100)+1))</f>
        <v>6</v>
      </c>
      <c r="W1737" s="67">
        <v>766</v>
      </c>
      <c r="X1737" s="67">
        <v>686</v>
      </c>
      <c r="Y1737" s="67">
        <v>0</v>
      </c>
      <c r="Z1737" s="72" t="s">
        <v>39</v>
      </c>
      <c r="AA1737" s="35"/>
    </row>
    <row r="1738" spans="1:27" s="36" customFormat="1" ht="14.4" x14ac:dyDescent="0.3">
      <c r="A1738" s="32" t="s">
        <v>95</v>
      </c>
      <c r="B1738" s="32" t="s">
        <v>95</v>
      </c>
      <c r="C1738" s="32" t="s">
        <v>95</v>
      </c>
      <c r="D1738" s="32" t="s">
        <v>95</v>
      </c>
      <c r="E1738" s="32" t="s">
        <v>95</v>
      </c>
      <c r="F1738" s="32" t="s">
        <v>95</v>
      </c>
      <c r="G1738" s="32" t="s">
        <v>95</v>
      </c>
      <c r="H1738" s="32" t="s">
        <v>95</v>
      </c>
      <c r="I1738" s="32" t="s">
        <v>95</v>
      </c>
      <c r="J1738" s="32" t="s">
        <v>95</v>
      </c>
      <c r="K1738" s="32" t="s">
        <v>95</v>
      </c>
      <c r="L1738" s="32" t="s">
        <v>95</v>
      </c>
      <c r="M1738" s="7">
        <v>2886</v>
      </c>
      <c r="N1738" s="7">
        <v>1</v>
      </c>
      <c r="O1738" s="7" t="s">
        <v>607</v>
      </c>
      <c r="P1738" s="7">
        <v>2010</v>
      </c>
      <c r="Q1738" s="10">
        <v>2011</v>
      </c>
      <c r="R1738" s="66">
        <v>448.5</v>
      </c>
      <c r="S1738" s="10">
        <v>10</v>
      </c>
      <c r="T1738" s="67">
        <v>1</v>
      </c>
      <c r="U1738" s="48">
        <f t="shared" si="68"/>
        <v>0</v>
      </c>
      <c r="V1738" s="50">
        <f t="shared" si="69"/>
        <v>5</v>
      </c>
      <c r="W1738" s="67">
        <v>720</v>
      </c>
      <c r="X1738" s="67">
        <v>438</v>
      </c>
      <c r="Y1738" s="67">
        <v>0</v>
      </c>
      <c r="Z1738" s="32" t="s">
        <v>95</v>
      </c>
      <c r="AA1738" s="35"/>
    </row>
    <row r="1739" spans="1:27" s="36" customFormat="1" ht="14.4" x14ac:dyDescent="0.3">
      <c r="A1739" s="32" t="s">
        <v>95</v>
      </c>
      <c r="B1739" s="32" t="s">
        <v>95</v>
      </c>
      <c r="C1739" s="32" t="s">
        <v>95</v>
      </c>
      <c r="D1739" s="32" t="s">
        <v>95</v>
      </c>
      <c r="E1739" s="32" t="s">
        <v>95</v>
      </c>
      <c r="F1739" s="32" t="s">
        <v>95</v>
      </c>
      <c r="G1739" s="32" t="s">
        <v>95</v>
      </c>
      <c r="H1739" s="32" t="s">
        <v>95</v>
      </c>
      <c r="I1739" s="32" t="s">
        <v>95</v>
      </c>
      <c r="J1739" s="32" t="s">
        <v>95</v>
      </c>
      <c r="K1739" s="32" t="s">
        <v>95</v>
      </c>
      <c r="L1739" s="32" t="s">
        <v>95</v>
      </c>
      <c r="M1739" s="7">
        <v>2886</v>
      </c>
      <c r="N1739" s="7">
        <v>1</v>
      </c>
      <c r="O1739" s="7" t="s">
        <v>607</v>
      </c>
      <c r="P1739" s="7">
        <v>2010</v>
      </c>
      <c r="Q1739" s="10">
        <v>2011</v>
      </c>
      <c r="R1739" s="66">
        <v>433.41</v>
      </c>
      <c r="S1739" s="10">
        <v>10</v>
      </c>
      <c r="T1739" s="67">
        <v>0</v>
      </c>
      <c r="U1739" s="48">
        <f t="shared" si="68"/>
        <v>0</v>
      </c>
      <c r="V1739" s="50">
        <f t="shared" si="69"/>
        <v>5</v>
      </c>
      <c r="W1739" s="67">
        <v>452</v>
      </c>
      <c r="X1739" s="67">
        <v>686</v>
      </c>
      <c r="Y1739" s="67">
        <v>0</v>
      </c>
      <c r="Z1739" s="32" t="s">
        <v>95</v>
      </c>
      <c r="AA1739" s="60"/>
    </row>
    <row r="1740" spans="1:27" s="36" customFormat="1" ht="14.4" x14ac:dyDescent="0.3">
      <c r="A1740" s="32" t="s">
        <v>95</v>
      </c>
      <c r="B1740" s="32" t="s">
        <v>95</v>
      </c>
      <c r="C1740" s="32" t="s">
        <v>95</v>
      </c>
      <c r="D1740" s="32" t="s">
        <v>95</v>
      </c>
      <c r="E1740" s="32" t="s">
        <v>95</v>
      </c>
      <c r="F1740" s="32" t="s">
        <v>95</v>
      </c>
      <c r="G1740" s="32" t="s">
        <v>95</v>
      </c>
      <c r="H1740" s="32" t="s">
        <v>95</v>
      </c>
      <c r="I1740" s="32" t="s">
        <v>95</v>
      </c>
      <c r="J1740" s="32" t="s">
        <v>95</v>
      </c>
      <c r="K1740" s="32" t="s">
        <v>95</v>
      </c>
      <c r="L1740" s="32" t="s">
        <v>95</v>
      </c>
      <c r="M1740" s="7">
        <v>11</v>
      </c>
      <c r="N1740" s="7">
        <v>1</v>
      </c>
      <c r="O1740" s="7" t="s">
        <v>311</v>
      </c>
      <c r="P1740" s="73">
        <v>2011</v>
      </c>
      <c r="Q1740" s="68">
        <v>2013</v>
      </c>
      <c r="R1740" s="66">
        <v>1044</v>
      </c>
      <c r="S1740" s="68">
        <v>10</v>
      </c>
      <c r="T1740" s="67">
        <v>1</v>
      </c>
      <c r="U1740" s="48">
        <f t="shared" si="68"/>
        <v>1</v>
      </c>
      <c r="V1740" s="50">
        <f t="shared" si="69"/>
        <v>10</v>
      </c>
      <c r="W1740" s="67">
        <v>20698</v>
      </c>
      <c r="X1740" s="67">
        <v>12139</v>
      </c>
      <c r="Y1740" s="10">
        <v>0</v>
      </c>
      <c r="Z1740" s="32" t="s">
        <v>95</v>
      </c>
      <c r="AA1740" s="35"/>
    </row>
    <row r="1741" spans="1:27" s="36" customFormat="1" ht="14.4" x14ac:dyDescent="0.3">
      <c r="A1741" s="32" t="s">
        <v>95</v>
      </c>
      <c r="B1741" s="32" t="s">
        <v>95</v>
      </c>
      <c r="C1741" s="32" t="s">
        <v>95</v>
      </c>
      <c r="D1741" s="32" t="s">
        <v>95</v>
      </c>
      <c r="E1741" s="32" t="s">
        <v>95</v>
      </c>
      <c r="F1741" s="32" t="s">
        <v>95</v>
      </c>
      <c r="G1741" s="32" t="s">
        <v>95</v>
      </c>
      <c r="H1741" s="32" t="s">
        <v>95</v>
      </c>
      <c r="I1741" s="32" t="s">
        <v>95</v>
      </c>
      <c r="J1741" s="32" t="s">
        <v>95</v>
      </c>
      <c r="K1741" s="32" t="s">
        <v>95</v>
      </c>
      <c r="L1741" s="32" t="s">
        <v>95</v>
      </c>
      <c r="M1741" s="7">
        <v>11</v>
      </c>
      <c r="N1741" s="7">
        <v>1</v>
      </c>
      <c r="O1741" s="7" t="s">
        <v>311</v>
      </c>
      <c r="P1741" s="73">
        <v>2011</v>
      </c>
      <c r="Q1741" s="68">
        <v>2013</v>
      </c>
      <c r="R1741" s="66">
        <v>260</v>
      </c>
      <c r="S1741" s="68">
        <v>10</v>
      </c>
      <c r="T1741" s="67">
        <v>0</v>
      </c>
      <c r="U1741" s="48">
        <f t="shared" si="68"/>
        <v>1</v>
      </c>
      <c r="V1741" s="50">
        <f t="shared" si="69"/>
        <v>3</v>
      </c>
      <c r="W1741" s="67">
        <v>14725</v>
      </c>
      <c r="X1741" s="67">
        <v>17990</v>
      </c>
      <c r="Y1741" s="10">
        <v>0</v>
      </c>
      <c r="Z1741" s="32" t="s">
        <v>95</v>
      </c>
      <c r="AA1741" s="35"/>
    </row>
    <row r="1742" spans="1:27" s="36" customFormat="1" ht="14.4" x14ac:dyDescent="0.3">
      <c r="A1742" s="32" t="s">
        <v>95</v>
      </c>
      <c r="B1742" s="32" t="s">
        <v>95</v>
      </c>
      <c r="C1742" s="32" t="s">
        <v>95</v>
      </c>
      <c r="D1742" s="32" t="s">
        <v>95</v>
      </c>
      <c r="E1742" s="32" t="s">
        <v>95</v>
      </c>
      <c r="F1742" s="32" t="s">
        <v>95</v>
      </c>
      <c r="G1742" s="32" t="s">
        <v>95</v>
      </c>
      <c r="H1742" s="32" t="s">
        <v>95</v>
      </c>
      <c r="I1742" s="32" t="s">
        <v>95</v>
      </c>
      <c r="J1742" s="32" t="s">
        <v>95</v>
      </c>
      <c r="K1742" s="32" t="s">
        <v>95</v>
      </c>
      <c r="L1742" s="32" t="s">
        <v>95</v>
      </c>
      <c r="M1742" s="7">
        <v>12</v>
      </c>
      <c r="N1742" s="7">
        <v>1</v>
      </c>
      <c r="O1742" s="7" t="s">
        <v>485</v>
      </c>
      <c r="P1742" s="73">
        <v>2011</v>
      </c>
      <c r="Q1742" s="68">
        <v>2012</v>
      </c>
      <c r="R1742" s="66">
        <v>275</v>
      </c>
      <c r="S1742" s="10">
        <v>4</v>
      </c>
      <c r="T1742" s="67">
        <v>1</v>
      </c>
      <c r="U1742" s="48">
        <f t="shared" si="68"/>
        <v>0</v>
      </c>
      <c r="V1742" s="50">
        <f t="shared" si="69"/>
        <v>3</v>
      </c>
      <c r="W1742" s="67">
        <v>3415</v>
      </c>
      <c r="X1742" s="67">
        <v>2951</v>
      </c>
      <c r="Y1742" s="10">
        <v>0</v>
      </c>
      <c r="Z1742" s="32" t="s">
        <v>95</v>
      </c>
      <c r="AA1742" s="35"/>
    </row>
    <row r="1743" spans="1:27" s="36" customFormat="1" ht="14.4" x14ac:dyDescent="0.3">
      <c r="A1743" s="32" t="s">
        <v>95</v>
      </c>
      <c r="B1743" s="32" t="s">
        <v>95</v>
      </c>
      <c r="C1743" s="32" t="s">
        <v>95</v>
      </c>
      <c r="D1743" s="32" t="s">
        <v>95</v>
      </c>
      <c r="E1743" s="32" t="s">
        <v>95</v>
      </c>
      <c r="F1743" s="32" t="s">
        <v>95</v>
      </c>
      <c r="G1743" s="32" t="s">
        <v>95</v>
      </c>
      <c r="H1743" s="32" t="s">
        <v>95</v>
      </c>
      <c r="I1743" s="32" t="s">
        <v>95</v>
      </c>
      <c r="J1743" s="32" t="s">
        <v>95</v>
      </c>
      <c r="K1743" s="32" t="s">
        <v>95</v>
      </c>
      <c r="L1743" s="32" t="s">
        <v>95</v>
      </c>
      <c r="M1743" s="7">
        <v>14</v>
      </c>
      <c r="N1743" s="7">
        <v>1</v>
      </c>
      <c r="O1743" s="7" t="s">
        <v>264</v>
      </c>
      <c r="P1743" s="73">
        <v>2011</v>
      </c>
      <c r="Q1743" s="68">
        <v>2012</v>
      </c>
      <c r="R1743" s="66">
        <v>412.52</v>
      </c>
      <c r="S1743" s="68">
        <v>10</v>
      </c>
      <c r="T1743" s="67">
        <v>1</v>
      </c>
      <c r="U1743" s="48">
        <f t="shared" si="68"/>
        <v>0</v>
      </c>
      <c r="V1743" s="50">
        <f t="shared" si="69"/>
        <v>5</v>
      </c>
      <c r="W1743" s="67">
        <v>1435</v>
      </c>
      <c r="X1743" s="67">
        <v>516</v>
      </c>
      <c r="Y1743" s="10">
        <v>0</v>
      </c>
      <c r="Z1743" s="32" t="s">
        <v>95</v>
      </c>
      <c r="AA1743" s="35"/>
    </row>
    <row r="1744" spans="1:27" s="36" customFormat="1" ht="14.4" x14ac:dyDescent="0.3">
      <c r="A1744" s="32" t="s">
        <v>95</v>
      </c>
      <c r="B1744" s="32" t="s">
        <v>95</v>
      </c>
      <c r="C1744" s="32" t="s">
        <v>95</v>
      </c>
      <c r="D1744" s="32" t="s">
        <v>95</v>
      </c>
      <c r="E1744" s="32" t="s">
        <v>95</v>
      </c>
      <c r="F1744" s="32" t="s">
        <v>95</v>
      </c>
      <c r="G1744" s="32" t="s">
        <v>95</v>
      </c>
      <c r="H1744" s="32" t="s">
        <v>95</v>
      </c>
      <c r="I1744" s="32" t="s">
        <v>95</v>
      </c>
      <c r="J1744" s="32" t="s">
        <v>95</v>
      </c>
      <c r="K1744" s="32" t="s">
        <v>95</v>
      </c>
      <c r="L1744" s="32" t="s">
        <v>95</v>
      </c>
      <c r="M1744" s="7">
        <v>16</v>
      </c>
      <c r="N1744" s="7">
        <v>1</v>
      </c>
      <c r="O1744" s="7" t="s">
        <v>235</v>
      </c>
      <c r="P1744" s="73">
        <v>2011</v>
      </c>
      <c r="Q1744" s="10">
        <v>2013</v>
      </c>
      <c r="R1744" s="66">
        <v>524.58000000000004</v>
      </c>
      <c r="S1744" s="10">
        <v>7</v>
      </c>
      <c r="T1744" s="67">
        <v>1</v>
      </c>
      <c r="U1744" s="48">
        <f t="shared" si="68"/>
        <v>1</v>
      </c>
      <c r="V1744" s="50">
        <f t="shared" si="69"/>
        <v>6</v>
      </c>
      <c r="W1744" s="67">
        <v>2320</v>
      </c>
      <c r="X1744" s="67">
        <v>1118</v>
      </c>
      <c r="Y1744" s="10">
        <v>0</v>
      </c>
      <c r="Z1744" s="32" t="s">
        <v>95</v>
      </c>
      <c r="AA1744" s="35"/>
    </row>
    <row r="1745" spans="1:27" s="36" customFormat="1" ht="14.4" x14ac:dyDescent="0.3">
      <c r="A1745" s="32" t="s">
        <v>95</v>
      </c>
      <c r="B1745" s="32" t="s">
        <v>95</v>
      </c>
      <c r="C1745" s="32" t="s">
        <v>95</v>
      </c>
      <c r="D1745" s="32" t="s">
        <v>95</v>
      </c>
      <c r="E1745" s="32" t="s">
        <v>95</v>
      </c>
      <c r="F1745" s="32" t="s">
        <v>95</v>
      </c>
      <c r="G1745" s="32" t="s">
        <v>95</v>
      </c>
      <c r="H1745" s="32" t="s">
        <v>95</v>
      </c>
      <c r="I1745" s="32" t="s">
        <v>95</v>
      </c>
      <c r="J1745" s="32" t="s">
        <v>95</v>
      </c>
      <c r="K1745" s="32" t="s">
        <v>95</v>
      </c>
      <c r="L1745" s="32" t="s">
        <v>95</v>
      </c>
      <c r="M1745" s="7">
        <v>38</v>
      </c>
      <c r="N1745" s="7">
        <v>1</v>
      </c>
      <c r="O1745" s="7" t="s">
        <v>314</v>
      </c>
      <c r="P1745" s="73">
        <v>2011</v>
      </c>
      <c r="Q1745" s="10">
        <v>2012</v>
      </c>
      <c r="R1745" s="66">
        <v>911.14</v>
      </c>
      <c r="S1745" s="10">
        <v>10</v>
      </c>
      <c r="T1745" s="67">
        <v>1</v>
      </c>
      <c r="U1745" s="48">
        <f t="shared" si="68"/>
        <v>0</v>
      </c>
      <c r="V1745" s="50">
        <f t="shared" si="69"/>
        <v>10</v>
      </c>
      <c r="W1745" s="67">
        <v>36</v>
      </c>
      <c r="X1745" s="67">
        <v>1</v>
      </c>
      <c r="Y1745" s="10">
        <v>1</v>
      </c>
      <c r="Z1745" s="32" t="s">
        <v>95</v>
      </c>
      <c r="AA1745" s="35"/>
    </row>
    <row r="1746" spans="1:27" s="36" customFormat="1" ht="14.4" x14ac:dyDescent="0.3">
      <c r="A1746" s="32" t="s">
        <v>95</v>
      </c>
      <c r="B1746" s="32" t="s">
        <v>95</v>
      </c>
      <c r="C1746" s="32" t="s">
        <v>95</v>
      </c>
      <c r="D1746" s="32" t="s">
        <v>95</v>
      </c>
      <c r="E1746" s="32" t="s">
        <v>95</v>
      </c>
      <c r="F1746" s="32" t="s">
        <v>95</v>
      </c>
      <c r="G1746" s="32" t="s">
        <v>95</v>
      </c>
      <c r="H1746" s="32" t="s">
        <v>95</v>
      </c>
      <c r="I1746" s="32" t="s">
        <v>95</v>
      </c>
      <c r="J1746" s="32" t="s">
        <v>95</v>
      </c>
      <c r="K1746" s="32" t="s">
        <v>95</v>
      </c>
      <c r="L1746" s="32" t="s">
        <v>95</v>
      </c>
      <c r="M1746" s="7">
        <v>47</v>
      </c>
      <c r="N1746" s="7">
        <v>1</v>
      </c>
      <c r="O1746" s="7" t="s">
        <v>236</v>
      </c>
      <c r="P1746" s="73">
        <v>2011</v>
      </c>
      <c r="Q1746" s="10">
        <v>2012</v>
      </c>
      <c r="R1746" s="66">
        <v>190</v>
      </c>
      <c r="S1746" s="10">
        <v>10</v>
      </c>
      <c r="T1746" s="67">
        <v>0</v>
      </c>
      <c r="U1746" s="48">
        <f t="shared" si="68"/>
        <v>0</v>
      </c>
      <c r="V1746" s="50">
        <f t="shared" si="69"/>
        <v>2</v>
      </c>
      <c r="W1746" s="67">
        <v>1996</v>
      </c>
      <c r="X1746" s="67">
        <v>2430</v>
      </c>
      <c r="Y1746" s="10">
        <v>0</v>
      </c>
      <c r="Z1746" s="7" t="s">
        <v>217</v>
      </c>
      <c r="AA1746" s="35"/>
    </row>
    <row r="1747" spans="1:27" s="36" customFormat="1" ht="14.4" x14ac:dyDescent="0.3">
      <c r="A1747" s="32" t="s">
        <v>95</v>
      </c>
      <c r="B1747" s="32" t="s">
        <v>95</v>
      </c>
      <c r="C1747" s="32" t="s">
        <v>95</v>
      </c>
      <c r="D1747" s="32" t="s">
        <v>95</v>
      </c>
      <c r="E1747" s="32" t="s">
        <v>95</v>
      </c>
      <c r="F1747" s="32" t="s">
        <v>95</v>
      </c>
      <c r="G1747" s="32" t="s">
        <v>95</v>
      </c>
      <c r="H1747" s="32" t="s">
        <v>95</v>
      </c>
      <c r="I1747" s="32" t="s">
        <v>95</v>
      </c>
      <c r="J1747" s="32" t="s">
        <v>95</v>
      </c>
      <c r="K1747" s="32" t="s">
        <v>95</v>
      </c>
      <c r="L1747" s="32" t="s">
        <v>95</v>
      </c>
      <c r="M1747" s="7">
        <v>47</v>
      </c>
      <c r="N1747" s="7">
        <v>1</v>
      </c>
      <c r="O1747" s="7" t="s">
        <v>236</v>
      </c>
      <c r="P1747" s="73">
        <v>2011</v>
      </c>
      <c r="Q1747" s="68">
        <v>2012</v>
      </c>
      <c r="R1747" s="66">
        <v>190</v>
      </c>
      <c r="S1747" s="68">
        <v>5</v>
      </c>
      <c r="T1747" s="67">
        <v>0</v>
      </c>
      <c r="U1747" s="48">
        <f t="shared" si="68"/>
        <v>0</v>
      </c>
      <c r="V1747" s="50">
        <f t="shared" si="69"/>
        <v>2</v>
      </c>
      <c r="W1747" s="67">
        <v>1881</v>
      </c>
      <c r="X1747" s="67">
        <v>2549</v>
      </c>
      <c r="Y1747" s="10">
        <v>0</v>
      </c>
      <c r="Z1747" s="32" t="s">
        <v>95</v>
      </c>
      <c r="AA1747" s="35"/>
    </row>
    <row r="1748" spans="1:27" s="36" customFormat="1" ht="14.4" x14ac:dyDescent="0.3">
      <c r="A1748" s="32" t="s">
        <v>95</v>
      </c>
      <c r="B1748" s="32" t="s">
        <v>95</v>
      </c>
      <c r="C1748" s="32" t="s">
        <v>95</v>
      </c>
      <c r="D1748" s="32" t="s">
        <v>95</v>
      </c>
      <c r="E1748" s="32" t="s">
        <v>95</v>
      </c>
      <c r="F1748" s="32" t="s">
        <v>95</v>
      </c>
      <c r="G1748" s="32" t="s">
        <v>95</v>
      </c>
      <c r="H1748" s="32" t="s">
        <v>95</v>
      </c>
      <c r="I1748" s="32" t="s">
        <v>95</v>
      </c>
      <c r="J1748" s="32" t="s">
        <v>95</v>
      </c>
      <c r="K1748" s="32" t="s">
        <v>95</v>
      </c>
      <c r="L1748" s="32" t="s">
        <v>95</v>
      </c>
      <c r="M1748" s="7">
        <v>51</v>
      </c>
      <c r="N1748" s="7">
        <v>1</v>
      </c>
      <c r="O1748" s="7" t="s">
        <v>409</v>
      </c>
      <c r="P1748" s="73">
        <v>2011</v>
      </c>
      <c r="Q1748" s="68">
        <v>2013</v>
      </c>
      <c r="R1748" s="66">
        <v>235</v>
      </c>
      <c r="S1748" s="68">
        <v>7</v>
      </c>
      <c r="T1748" s="67">
        <v>1</v>
      </c>
      <c r="U1748" s="48">
        <f t="shared" si="68"/>
        <v>1</v>
      </c>
      <c r="V1748" s="50">
        <f t="shared" si="69"/>
        <v>3</v>
      </c>
      <c r="W1748" s="67">
        <v>911</v>
      </c>
      <c r="X1748" s="67">
        <v>453</v>
      </c>
      <c r="Y1748" s="10">
        <v>0</v>
      </c>
      <c r="Z1748" s="32" t="s">
        <v>95</v>
      </c>
      <c r="AA1748" s="35"/>
    </row>
    <row r="1749" spans="1:27" s="36" customFormat="1" ht="14.4" x14ac:dyDescent="0.3">
      <c r="A1749" s="32" t="s">
        <v>95</v>
      </c>
      <c r="B1749" s="32" t="s">
        <v>95</v>
      </c>
      <c r="C1749" s="32" t="s">
        <v>95</v>
      </c>
      <c r="D1749" s="32" t="s">
        <v>95</v>
      </c>
      <c r="E1749" s="32" t="s">
        <v>95</v>
      </c>
      <c r="F1749" s="32" t="s">
        <v>95</v>
      </c>
      <c r="G1749" s="32" t="s">
        <v>95</v>
      </c>
      <c r="H1749" s="32" t="s">
        <v>95</v>
      </c>
      <c r="I1749" s="32" t="s">
        <v>95</v>
      </c>
      <c r="J1749" s="32" t="s">
        <v>95</v>
      </c>
      <c r="K1749" s="32" t="s">
        <v>95</v>
      </c>
      <c r="L1749" s="32" t="s">
        <v>95</v>
      </c>
      <c r="M1749" s="7">
        <v>51</v>
      </c>
      <c r="N1749" s="7">
        <v>1</v>
      </c>
      <c r="O1749" s="7" t="s">
        <v>409</v>
      </c>
      <c r="P1749" s="73">
        <v>2011</v>
      </c>
      <c r="Q1749" s="10">
        <v>2012</v>
      </c>
      <c r="R1749" s="66">
        <v>50</v>
      </c>
      <c r="S1749" s="10">
        <v>8</v>
      </c>
      <c r="T1749" s="67">
        <v>1</v>
      </c>
      <c r="U1749" s="48">
        <f t="shared" si="68"/>
        <v>0</v>
      </c>
      <c r="V1749" s="50">
        <f t="shared" si="69"/>
        <v>1</v>
      </c>
      <c r="W1749" s="67">
        <v>687</v>
      </c>
      <c r="X1749" s="67">
        <v>672</v>
      </c>
      <c r="Y1749" s="10">
        <v>0</v>
      </c>
      <c r="Z1749" s="32" t="s">
        <v>95</v>
      </c>
      <c r="AA1749" s="35"/>
    </row>
    <row r="1750" spans="1:27" s="36" customFormat="1" ht="14.4" x14ac:dyDescent="0.3">
      <c r="A1750" s="32" t="s">
        <v>95</v>
      </c>
      <c r="B1750" s="32" t="s">
        <v>95</v>
      </c>
      <c r="C1750" s="32" t="s">
        <v>95</v>
      </c>
      <c r="D1750" s="32" t="s">
        <v>95</v>
      </c>
      <c r="E1750" s="32" t="s">
        <v>95</v>
      </c>
      <c r="F1750" s="32" t="s">
        <v>95</v>
      </c>
      <c r="G1750" s="32" t="s">
        <v>95</v>
      </c>
      <c r="H1750" s="32" t="s">
        <v>95</v>
      </c>
      <c r="I1750" s="32" t="s">
        <v>95</v>
      </c>
      <c r="J1750" s="32" t="s">
        <v>95</v>
      </c>
      <c r="K1750" s="32" t="s">
        <v>95</v>
      </c>
      <c r="L1750" s="32" t="s">
        <v>95</v>
      </c>
      <c r="M1750" s="7">
        <v>51</v>
      </c>
      <c r="N1750" s="7">
        <v>1</v>
      </c>
      <c r="O1750" s="7" t="s">
        <v>409</v>
      </c>
      <c r="P1750" s="73">
        <v>2011</v>
      </c>
      <c r="Q1750" s="10">
        <v>2012</v>
      </c>
      <c r="R1750" s="66">
        <v>118</v>
      </c>
      <c r="S1750" s="10">
        <v>8</v>
      </c>
      <c r="T1750" s="67">
        <v>0</v>
      </c>
      <c r="U1750" s="48">
        <f t="shared" si="68"/>
        <v>0</v>
      </c>
      <c r="V1750" s="50">
        <f t="shared" si="69"/>
        <v>2</v>
      </c>
      <c r="W1750" s="67">
        <v>536</v>
      </c>
      <c r="X1750" s="67">
        <v>824</v>
      </c>
      <c r="Y1750" s="10">
        <v>0</v>
      </c>
      <c r="Z1750" s="32" t="s">
        <v>95</v>
      </c>
      <c r="AA1750" s="35"/>
    </row>
    <row r="1751" spans="1:27" s="36" customFormat="1" ht="14.4" x14ac:dyDescent="0.3">
      <c r="A1751" s="32" t="s">
        <v>95</v>
      </c>
      <c r="B1751" s="32" t="s">
        <v>95</v>
      </c>
      <c r="C1751" s="32" t="s">
        <v>95</v>
      </c>
      <c r="D1751" s="32" t="s">
        <v>95</v>
      </c>
      <c r="E1751" s="32" t="s">
        <v>95</v>
      </c>
      <c r="F1751" s="32" t="s">
        <v>95</v>
      </c>
      <c r="G1751" s="32" t="s">
        <v>95</v>
      </c>
      <c r="H1751" s="32" t="s">
        <v>95</v>
      </c>
      <c r="I1751" s="32" t="s">
        <v>95</v>
      </c>
      <c r="J1751" s="32" t="s">
        <v>95</v>
      </c>
      <c r="K1751" s="32" t="s">
        <v>95</v>
      </c>
      <c r="L1751" s="32" t="s">
        <v>95</v>
      </c>
      <c r="M1751" s="7">
        <v>84</v>
      </c>
      <c r="N1751" s="7">
        <v>1</v>
      </c>
      <c r="O1751" s="7" t="s">
        <v>267</v>
      </c>
      <c r="P1751" s="73">
        <v>2011</v>
      </c>
      <c r="Q1751" s="10">
        <v>2012</v>
      </c>
      <c r="R1751" s="66">
        <v>750</v>
      </c>
      <c r="S1751" s="10">
        <v>7</v>
      </c>
      <c r="T1751" s="67">
        <v>0</v>
      </c>
      <c r="U1751" s="48">
        <f t="shared" si="68"/>
        <v>0</v>
      </c>
      <c r="V1751" s="50">
        <f t="shared" si="69"/>
        <v>8</v>
      </c>
      <c r="W1751" s="67">
        <v>456</v>
      </c>
      <c r="X1751" s="67">
        <v>739</v>
      </c>
      <c r="Y1751" s="10">
        <v>0</v>
      </c>
      <c r="Z1751" s="32" t="s">
        <v>95</v>
      </c>
      <c r="AA1751" s="35"/>
    </row>
    <row r="1752" spans="1:27" s="36" customFormat="1" ht="14.4" x14ac:dyDescent="0.3">
      <c r="A1752" s="32" t="s">
        <v>95</v>
      </c>
      <c r="B1752" s="32" t="s">
        <v>95</v>
      </c>
      <c r="C1752" s="32" t="s">
        <v>95</v>
      </c>
      <c r="D1752" s="32" t="s">
        <v>95</v>
      </c>
      <c r="E1752" s="32" t="s">
        <v>95</v>
      </c>
      <c r="F1752" s="32" t="s">
        <v>95</v>
      </c>
      <c r="G1752" s="32" t="s">
        <v>95</v>
      </c>
      <c r="H1752" s="32" t="s">
        <v>95</v>
      </c>
      <c r="I1752" s="32" t="s">
        <v>95</v>
      </c>
      <c r="J1752" s="32" t="s">
        <v>95</v>
      </c>
      <c r="K1752" s="32" t="s">
        <v>95</v>
      </c>
      <c r="L1752" s="32" t="s">
        <v>95</v>
      </c>
      <c r="M1752" s="7">
        <v>84</v>
      </c>
      <c r="N1752" s="7">
        <v>1</v>
      </c>
      <c r="O1752" s="7" t="s">
        <v>267</v>
      </c>
      <c r="P1752" s="73">
        <v>2011</v>
      </c>
      <c r="Q1752" s="10">
        <v>2012</v>
      </c>
      <c r="R1752" s="66">
        <v>250</v>
      </c>
      <c r="S1752" s="10">
        <v>7</v>
      </c>
      <c r="T1752" s="67">
        <v>0</v>
      </c>
      <c r="U1752" s="48">
        <f t="shared" si="68"/>
        <v>0</v>
      </c>
      <c r="V1752" s="50">
        <f t="shared" si="69"/>
        <v>3</v>
      </c>
      <c r="W1752" s="67">
        <v>396</v>
      </c>
      <c r="X1752" s="67">
        <v>802</v>
      </c>
      <c r="Y1752" s="10">
        <v>0</v>
      </c>
      <c r="Z1752" s="32" t="s">
        <v>95</v>
      </c>
      <c r="AA1752" s="35"/>
    </row>
    <row r="1753" spans="1:27" s="36" customFormat="1" ht="14.4" x14ac:dyDescent="0.3">
      <c r="A1753" s="32" t="s">
        <v>95</v>
      </c>
      <c r="B1753" s="32" t="s">
        <v>95</v>
      </c>
      <c r="C1753" s="32" t="s">
        <v>95</v>
      </c>
      <c r="D1753" s="32" t="s">
        <v>95</v>
      </c>
      <c r="E1753" s="32" t="s">
        <v>95</v>
      </c>
      <c r="F1753" s="32" t="s">
        <v>95</v>
      </c>
      <c r="G1753" s="32" t="s">
        <v>95</v>
      </c>
      <c r="H1753" s="32" t="s">
        <v>95</v>
      </c>
      <c r="I1753" s="32" t="s">
        <v>95</v>
      </c>
      <c r="J1753" s="32" t="s">
        <v>95</v>
      </c>
      <c r="K1753" s="32" t="s">
        <v>95</v>
      </c>
      <c r="L1753" s="32" t="s">
        <v>95</v>
      </c>
      <c r="M1753" s="7">
        <v>88</v>
      </c>
      <c r="N1753" s="7">
        <v>1</v>
      </c>
      <c r="O1753" s="7" t="s">
        <v>238</v>
      </c>
      <c r="P1753" s="73">
        <v>2011</v>
      </c>
      <c r="Q1753" s="10">
        <v>2012</v>
      </c>
      <c r="R1753" s="66">
        <v>725</v>
      </c>
      <c r="S1753" s="10">
        <v>10</v>
      </c>
      <c r="T1753" s="67">
        <v>0</v>
      </c>
      <c r="U1753" s="48">
        <f t="shared" si="68"/>
        <v>0</v>
      </c>
      <c r="V1753" s="50">
        <f t="shared" si="69"/>
        <v>8</v>
      </c>
      <c r="W1753" s="67">
        <v>2184</v>
      </c>
      <c r="X1753" s="67">
        <v>2493</v>
      </c>
      <c r="Y1753" s="10">
        <v>0</v>
      </c>
      <c r="Z1753" s="32" t="s">
        <v>95</v>
      </c>
      <c r="AA1753" s="35"/>
    </row>
    <row r="1754" spans="1:27" s="36" customFormat="1" ht="14.4" x14ac:dyDescent="0.3">
      <c r="A1754" s="32" t="s">
        <v>95</v>
      </c>
      <c r="B1754" s="32" t="s">
        <v>95</v>
      </c>
      <c r="C1754" s="32" t="s">
        <v>95</v>
      </c>
      <c r="D1754" s="32" t="s">
        <v>95</v>
      </c>
      <c r="E1754" s="32" t="s">
        <v>95</v>
      </c>
      <c r="F1754" s="32" t="s">
        <v>95</v>
      </c>
      <c r="G1754" s="32" t="s">
        <v>95</v>
      </c>
      <c r="H1754" s="32" t="s">
        <v>95</v>
      </c>
      <c r="I1754" s="32" t="s">
        <v>95</v>
      </c>
      <c r="J1754" s="32" t="s">
        <v>95</v>
      </c>
      <c r="K1754" s="32" t="s">
        <v>95</v>
      </c>
      <c r="L1754" s="32" t="s">
        <v>95</v>
      </c>
      <c r="M1754" s="7">
        <v>91</v>
      </c>
      <c r="N1754" s="7">
        <v>1</v>
      </c>
      <c r="O1754" s="7" t="s">
        <v>239</v>
      </c>
      <c r="P1754" s="73">
        <v>2011</v>
      </c>
      <c r="Q1754" s="68">
        <v>2012</v>
      </c>
      <c r="R1754" s="66">
        <v>400</v>
      </c>
      <c r="S1754" s="68">
        <v>10</v>
      </c>
      <c r="T1754" s="67">
        <v>0</v>
      </c>
      <c r="U1754" s="48">
        <f t="shared" si="68"/>
        <v>0</v>
      </c>
      <c r="V1754" s="50">
        <f t="shared" si="69"/>
        <v>5</v>
      </c>
      <c r="W1754" s="67">
        <v>335</v>
      </c>
      <c r="X1754" s="67">
        <v>603</v>
      </c>
      <c r="Y1754" s="10">
        <v>0</v>
      </c>
      <c r="Z1754" s="32" t="s">
        <v>95</v>
      </c>
      <c r="AA1754" s="35"/>
    </row>
    <row r="1755" spans="1:27" s="36" customFormat="1" ht="14.4" x14ac:dyDescent="0.3">
      <c r="A1755" s="32" t="s">
        <v>95</v>
      </c>
      <c r="B1755" s="32" t="s">
        <v>95</v>
      </c>
      <c r="C1755" s="32" t="s">
        <v>95</v>
      </c>
      <c r="D1755" s="32" t="s">
        <v>95</v>
      </c>
      <c r="E1755" s="32" t="s">
        <v>95</v>
      </c>
      <c r="F1755" s="32" t="s">
        <v>95</v>
      </c>
      <c r="G1755" s="32" t="s">
        <v>95</v>
      </c>
      <c r="H1755" s="32" t="s">
        <v>95</v>
      </c>
      <c r="I1755" s="32" t="s">
        <v>95</v>
      </c>
      <c r="J1755" s="32" t="s">
        <v>95</v>
      </c>
      <c r="K1755" s="32" t="s">
        <v>95</v>
      </c>
      <c r="L1755" s="32" t="s">
        <v>95</v>
      </c>
      <c r="M1755" s="7">
        <v>94</v>
      </c>
      <c r="N1755" s="7">
        <v>1</v>
      </c>
      <c r="O1755" s="7" t="s">
        <v>368</v>
      </c>
      <c r="P1755" s="73">
        <v>2011</v>
      </c>
      <c r="Q1755" s="10">
        <v>2012</v>
      </c>
      <c r="R1755" s="66">
        <v>97.61</v>
      </c>
      <c r="S1755" s="10">
        <v>10</v>
      </c>
      <c r="T1755" s="67">
        <v>1</v>
      </c>
      <c r="U1755" s="48">
        <f t="shared" si="68"/>
        <v>0</v>
      </c>
      <c r="V1755" s="50">
        <f t="shared" si="69"/>
        <v>1</v>
      </c>
      <c r="W1755" s="67">
        <v>1419</v>
      </c>
      <c r="X1755" s="67">
        <v>730</v>
      </c>
      <c r="Y1755" s="10">
        <v>0</v>
      </c>
      <c r="Z1755" s="32" t="s">
        <v>95</v>
      </c>
      <c r="AA1755" s="35"/>
    </row>
    <row r="1756" spans="1:27" s="36" customFormat="1" ht="14.4" x14ac:dyDescent="0.3">
      <c r="A1756" s="32" t="s">
        <v>95</v>
      </c>
      <c r="B1756" s="32" t="s">
        <v>95</v>
      </c>
      <c r="C1756" s="32" t="s">
        <v>95</v>
      </c>
      <c r="D1756" s="32" t="s">
        <v>95</v>
      </c>
      <c r="E1756" s="32" t="s">
        <v>95</v>
      </c>
      <c r="F1756" s="32" t="s">
        <v>95</v>
      </c>
      <c r="G1756" s="32" t="s">
        <v>95</v>
      </c>
      <c r="H1756" s="32" t="s">
        <v>95</v>
      </c>
      <c r="I1756" s="32" t="s">
        <v>95</v>
      </c>
      <c r="J1756" s="32" t="s">
        <v>95</v>
      </c>
      <c r="K1756" s="32" t="s">
        <v>95</v>
      </c>
      <c r="L1756" s="32" t="s">
        <v>95</v>
      </c>
      <c r="M1756" s="7">
        <v>94</v>
      </c>
      <c r="N1756" s="7">
        <v>1</v>
      </c>
      <c r="O1756" s="7" t="s">
        <v>368</v>
      </c>
      <c r="P1756" s="73">
        <v>2011</v>
      </c>
      <c r="Q1756" s="10">
        <v>2012</v>
      </c>
      <c r="R1756" s="66">
        <v>275</v>
      </c>
      <c r="S1756" s="10">
        <v>10</v>
      </c>
      <c r="T1756" s="67">
        <v>0</v>
      </c>
      <c r="U1756" s="48">
        <f t="shared" si="68"/>
        <v>0</v>
      </c>
      <c r="V1756" s="50">
        <f t="shared" si="69"/>
        <v>3</v>
      </c>
      <c r="W1756" s="67">
        <v>1034</v>
      </c>
      <c r="X1756" s="67">
        <v>1120</v>
      </c>
      <c r="Y1756" s="10">
        <v>0</v>
      </c>
      <c r="Z1756" s="32" t="s">
        <v>95</v>
      </c>
      <c r="AA1756" s="35"/>
    </row>
    <row r="1757" spans="1:27" s="36" customFormat="1" ht="14.4" x14ac:dyDescent="0.3">
      <c r="A1757" s="32" t="s">
        <v>95</v>
      </c>
      <c r="B1757" s="32" t="s">
        <v>95</v>
      </c>
      <c r="C1757" s="32" t="s">
        <v>95</v>
      </c>
      <c r="D1757" s="32" t="s">
        <v>95</v>
      </c>
      <c r="E1757" s="32" t="s">
        <v>95</v>
      </c>
      <c r="F1757" s="32" t="s">
        <v>95</v>
      </c>
      <c r="G1757" s="32" t="s">
        <v>95</v>
      </c>
      <c r="H1757" s="32" t="s">
        <v>95</v>
      </c>
      <c r="I1757" s="32" t="s">
        <v>95</v>
      </c>
      <c r="J1757" s="32" t="s">
        <v>95</v>
      </c>
      <c r="K1757" s="32" t="s">
        <v>95</v>
      </c>
      <c r="L1757" s="32" t="s">
        <v>95</v>
      </c>
      <c r="M1757" s="7">
        <v>97</v>
      </c>
      <c r="N1757" s="7">
        <v>1</v>
      </c>
      <c r="O1757" s="7" t="s">
        <v>411</v>
      </c>
      <c r="P1757" s="73">
        <v>2011</v>
      </c>
      <c r="Q1757" s="10">
        <v>2012</v>
      </c>
      <c r="R1757" s="66">
        <v>450</v>
      </c>
      <c r="S1757" s="10">
        <v>10</v>
      </c>
      <c r="T1757" s="67">
        <v>1</v>
      </c>
      <c r="U1757" s="48">
        <f t="shared" si="68"/>
        <v>0</v>
      </c>
      <c r="V1757" s="50">
        <f t="shared" si="69"/>
        <v>5</v>
      </c>
      <c r="W1757" s="67">
        <v>662</v>
      </c>
      <c r="X1757" s="67">
        <v>426</v>
      </c>
      <c r="Y1757" s="10">
        <v>0</v>
      </c>
      <c r="Z1757" s="32" t="s">
        <v>95</v>
      </c>
      <c r="AA1757" s="35"/>
    </row>
    <row r="1758" spans="1:27" s="36" customFormat="1" ht="14.4" x14ac:dyDescent="0.3">
      <c r="A1758" s="32" t="s">
        <v>95</v>
      </c>
      <c r="B1758" s="32" t="s">
        <v>95</v>
      </c>
      <c r="C1758" s="32" t="s">
        <v>95</v>
      </c>
      <c r="D1758" s="32" t="s">
        <v>95</v>
      </c>
      <c r="E1758" s="32" t="s">
        <v>95</v>
      </c>
      <c r="F1758" s="32" t="s">
        <v>95</v>
      </c>
      <c r="G1758" s="32" t="s">
        <v>95</v>
      </c>
      <c r="H1758" s="32" t="s">
        <v>95</v>
      </c>
      <c r="I1758" s="32" t="s">
        <v>95</v>
      </c>
      <c r="J1758" s="32" t="s">
        <v>95</v>
      </c>
      <c r="K1758" s="32" t="s">
        <v>95</v>
      </c>
      <c r="L1758" s="32" t="s">
        <v>95</v>
      </c>
      <c r="M1758" s="7">
        <v>99</v>
      </c>
      <c r="N1758" s="7">
        <v>1</v>
      </c>
      <c r="O1758" s="7" t="s">
        <v>315</v>
      </c>
      <c r="P1758" s="73">
        <v>2011</v>
      </c>
      <c r="Q1758" s="68">
        <v>2012</v>
      </c>
      <c r="R1758" s="66">
        <v>341</v>
      </c>
      <c r="S1758" s="68">
        <v>9</v>
      </c>
      <c r="T1758" s="67">
        <v>0</v>
      </c>
      <c r="U1758" s="48">
        <f t="shared" si="68"/>
        <v>0</v>
      </c>
      <c r="V1758" s="50">
        <f t="shared" si="69"/>
        <v>4</v>
      </c>
      <c r="W1758" s="67">
        <v>533</v>
      </c>
      <c r="X1758" s="67">
        <v>727</v>
      </c>
      <c r="Y1758" s="10">
        <v>0</v>
      </c>
      <c r="Z1758" s="32" t="s">
        <v>95</v>
      </c>
      <c r="AA1758" s="35"/>
    </row>
    <row r="1759" spans="1:27" s="36" customFormat="1" ht="14.4" x14ac:dyDescent="0.3">
      <c r="A1759" s="32" t="s">
        <v>95</v>
      </c>
      <c r="B1759" s="32" t="s">
        <v>95</v>
      </c>
      <c r="C1759" s="32" t="s">
        <v>95</v>
      </c>
      <c r="D1759" s="32" t="s">
        <v>95</v>
      </c>
      <c r="E1759" s="32" t="s">
        <v>95</v>
      </c>
      <c r="F1759" s="32" t="s">
        <v>95</v>
      </c>
      <c r="G1759" s="32" t="s">
        <v>95</v>
      </c>
      <c r="H1759" s="32" t="s">
        <v>95</v>
      </c>
      <c r="I1759" s="32" t="s">
        <v>95</v>
      </c>
      <c r="J1759" s="32" t="s">
        <v>95</v>
      </c>
      <c r="K1759" s="32" t="s">
        <v>95</v>
      </c>
      <c r="L1759" s="32" t="s">
        <v>95</v>
      </c>
      <c r="M1759" s="7">
        <v>111</v>
      </c>
      <c r="N1759" s="7">
        <v>1</v>
      </c>
      <c r="O1759" s="7" t="s">
        <v>469</v>
      </c>
      <c r="P1759" s="73">
        <v>2011</v>
      </c>
      <c r="Q1759" s="68">
        <v>2012</v>
      </c>
      <c r="R1759" s="66">
        <v>500</v>
      </c>
      <c r="S1759" s="68">
        <v>10</v>
      </c>
      <c r="T1759" s="67">
        <v>1</v>
      </c>
      <c r="U1759" s="48">
        <f t="shared" si="68"/>
        <v>0</v>
      </c>
      <c r="V1759" s="50">
        <f t="shared" si="69"/>
        <v>6</v>
      </c>
      <c r="W1759" s="67">
        <v>1284</v>
      </c>
      <c r="X1759" s="67">
        <v>1267</v>
      </c>
      <c r="Y1759" s="10">
        <v>0</v>
      </c>
      <c r="Z1759" s="32" t="s">
        <v>95</v>
      </c>
      <c r="AA1759" s="35"/>
    </row>
    <row r="1760" spans="1:27" s="36" customFormat="1" ht="14.4" x14ac:dyDescent="0.3">
      <c r="A1760" s="32" t="s">
        <v>95</v>
      </c>
      <c r="B1760" s="32" t="s">
        <v>95</v>
      </c>
      <c r="C1760" s="32" t="s">
        <v>95</v>
      </c>
      <c r="D1760" s="32" t="s">
        <v>95</v>
      </c>
      <c r="E1760" s="32" t="s">
        <v>95</v>
      </c>
      <c r="F1760" s="32" t="s">
        <v>95</v>
      </c>
      <c r="G1760" s="32" t="s">
        <v>95</v>
      </c>
      <c r="H1760" s="32" t="s">
        <v>95</v>
      </c>
      <c r="I1760" s="32" t="s">
        <v>95</v>
      </c>
      <c r="J1760" s="32" t="s">
        <v>95</v>
      </c>
      <c r="K1760" s="32" t="s">
        <v>95</v>
      </c>
      <c r="L1760" s="32" t="s">
        <v>95</v>
      </c>
      <c r="M1760" s="7">
        <v>129</v>
      </c>
      <c r="N1760" s="7">
        <v>1</v>
      </c>
      <c r="O1760" s="7" t="s">
        <v>242</v>
      </c>
      <c r="P1760" s="73">
        <v>2011</v>
      </c>
      <c r="Q1760" s="10">
        <v>2012</v>
      </c>
      <c r="R1760" s="66">
        <v>194.64999999999998</v>
      </c>
      <c r="S1760" s="10">
        <v>10</v>
      </c>
      <c r="T1760" s="67">
        <v>1</v>
      </c>
      <c r="U1760" s="48">
        <f t="shared" si="68"/>
        <v>0</v>
      </c>
      <c r="V1760" s="50">
        <f t="shared" si="69"/>
        <v>2</v>
      </c>
      <c r="W1760" s="67">
        <v>1542</v>
      </c>
      <c r="X1760" s="67">
        <v>690</v>
      </c>
      <c r="Y1760" s="10">
        <v>0</v>
      </c>
      <c r="Z1760" s="32" t="s">
        <v>95</v>
      </c>
      <c r="AA1760" s="35"/>
    </row>
    <row r="1761" spans="1:27" s="36" customFormat="1" ht="14.4" x14ac:dyDescent="0.3">
      <c r="A1761" s="32" t="s">
        <v>95</v>
      </c>
      <c r="B1761" s="32" t="s">
        <v>95</v>
      </c>
      <c r="C1761" s="32" t="s">
        <v>95</v>
      </c>
      <c r="D1761" s="32" t="s">
        <v>95</v>
      </c>
      <c r="E1761" s="32" t="s">
        <v>95</v>
      </c>
      <c r="F1761" s="32" t="s">
        <v>95</v>
      </c>
      <c r="G1761" s="32" t="s">
        <v>95</v>
      </c>
      <c r="H1761" s="32" t="s">
        <v>95</v>
      </c>
      <c r="I1761" s="32" t="s">
        <v>95</v>
      </c>
      <c r="J1761" s="32" t="s">
        <v>95</v>
      </c>
      <c r="K1761" s="32" t="s">
        <v>95</v>
      </c>
      <c r="L1761" s="32" t="s">
        <v>95</v>
      </c>
      <c r="M1761" s="7">
        <v>129</v>
      </c>
      <c r="N1761" s="7">
        <v>1</v>
      </c>
      <c r="O1761" s="7" t="s">
        <v>242</v>
      </c>
      <c r="P1761" s="73">
        <v>2011</v>
      </c>
      <c r="Q1761" s="68">
        <v>2012</v>
      </c>
      <c r="R1761" s="66">
        <v>200</v>
      </c>
      <c r="S1761" s="68">
        <v>10</v>
      </c>
      <c r="T1761" s="67">
        <v>1</v>
      </c>
      <c r="U1761" s="48">
        <f t="shared" si="68"/>
        <v>0</v>
      </c>
      <c r="V1761" s="50">
        <f t="shared" si="69"/>
        <v>3</v>
      </c>
      <c r="W1761" s="67">
        <v>1396</v>
      </c>
      <c r="X1761" s="67">
        <v>826</v>
      </c>
      <c r="Y1761" s="10">
        <v>0</v>
      </c>
      <c r="Z1761" s="32" t="s">
        <v>95</v>
      </c>
      <c r="AA1761" s="35"/>
    </row>
    <row r="1762" spans="1:27" s="36" customFormat="1" ht="14.4" x14ac:dyDescent="0.3">
      <c r="A1762" s="32" t="s">
        <v>95</v>
      </c>
      <c r="B1762" s="32" t="s">
        <v>95</v>
      </c>
      <c r="C1762" s="32" t="s">
        <v>95</v>
      </c>
      <c r="D1762" s="32" t="s">
        <v>95</v>
      </c>
      <c r="E1762" s="32" t="s">
        <v>95</v>
      </c>
      <c r="F1762" s="32" t="s">
        <v>95</v>
      </c>
      <c r="G1762" s="32" t="s">
        <v>95</v>
      </c>
      <c r="H1762" s="32" t="s">
        <v>95</v>
      </c>
      <c r="I1762" s="32" t="s">
        <v>95</v>
      </c>
      <c r="J1762" s="32" t="s">
        <v>95</v>
      </c>
      <c r="K1762" s="32" t="s">
        <v>95</v>
      </c>
      <c r="L1762" s="32" t="s">
        <v>95</v>
      </c>
      <c r="M1762" s="7">
        <v>138</v>
      </c>
      <c r="N1762" s="7">
        <v>1</v>
      </c>
      <c r="O1762" s="7" t="s">
        <v>243</v>
      </c>
      <c r="P1762" s="73">
        <v>2011</v>
      </c>
      <c r="Q1762" s="68">
        <v>2012</v>
      </c>
      <c r="R1762" s="66">
        <v>350</v>
      </c>
      <c r="S1762" s="68">
        <v>3</v>
      </c>
      <c r="T1762" s="67">
        <v>0</v>
      </c>
      <c r="U1762" s="48">
        <f t="shared" si="68"/>
        <v>0</v>
      </c>
      <c r="V1762" s="50">
        <f t="shared" si="69"/>
        <v>4</v>
      </c>
      <c r="W1762" s="67">
        <v>1769</v>
      </c>
      <c r="X1762" s="67">
        <v>2156</v>
      </c>
      <c r="Y1762" s="10">
        <v>0</v>
      </c>
      <c r="Z1762" s="32" t="s">
        <v>95</v>
      </c>
      <c r="AA1762" s="35"/>
    </row>
    <row r="1763" spans="1:27" s="36" customFormat="1" ht="14.4" x14ac:dyDescent="0.3">
      <c r="A1763" s="32" t="s">
        <v>95</v>
      </c>
      <c r="B1763" s="32" t="s">
        <v>95</v>
      </c>
      <c r="C1763" s="32" t="s">
        <v>95</v>
      </c>
      <c r="D1763" s="32" t="s">
        <v>95</v>
      </c>
      <c r="E1763" s="32" t="s">
        <v>95</v>
      </c>
      <c r="F1763" s="32" t="s">
        <v>95</v>
      </c>
      <c r="G1763" s="32" t="s">
        <v>95</v>
      </c>
      <c r="H1763" s="32" t="s">
        <v>95</v>
      </c>
      <c r="I1763" s="32" t="s">
        <v>95</v>
      </c>
      <c r="J1763" s="32" t="s">
        <v>95</v>
      </c>
      <c r="K1763" s="32" t="s">
        <v>95</v>
      </c>
      <c r="L1763" s="32" t="s">
        <v>95</v>
      </c>
      <c r="M1763" s="7">
        <v>181</v>
      </c>
      <c r="N1763" s="7">
        <v>1</v>
      </c>
      <c r="O1763" s="7" t="s">
        <v>470</v>
      </c>
      <c r="P1763" s="73">
        <v>2011</v>
      </c>
      <c r="Q1763" s="10">
        <v>2012</v>
      </c>
      <c r="R1763" s="66">
        <v>199.24</v>
      </c>
      <c r="S1763" s="10">
        <v>10</v>
      </c>
      <c r="T1763" s="67">
        <v>1</v>
      </c>
      <c r="U1763" s="48">
        <f t="shared" si="68"/>
        <v>0</v>
      </c>
      <c r="V1763" s="50">
        <f t="shared" si="69"/>
        <v>2</v>
      </c>
      <c r="W1763" s="67">
        <v>7036</v>
      </c>
      <c r="X1763" s="67">
        <v>2934</v>
      </c>
      <c r="Y1763" s="10">
        <v>0</v>
      </c>
      <c r="Z1763" s="32" t="s">
        <v>95</v>
      </c>
      <c r="AA1763" s="35"/>
    </row>
    <row r="1764" spans="1:27" s="36" customFormat="1" ht="14.4" x14ac:dyDescent="0.3">
      <c r="A1764" s="32" t="s">
        <v>95</v>
      </c>
      <c r="B1764" s="32" t="s">
        <v>95</v>
      </c>
      <c r="C1764" s="32" t="s">
        <v>95</v>
      </c>
      <c r="D1764" s="32" t="s">
        <v>95</v>
      </c>
      <c r="E1764" s="32" t="s">
        <v>95</v>
      </c>
      <c r="F1764" s="32" t="s">
        <v>95</v>
      </c>
      <c r="G1764" s="32" t="s">
        <v>95</v>
      </c>
      <c r="H1764" s="32" t="s">
        <v>95</v>
      </c>
      <c r="I1764" s="32" t="s">
        <v>95</v>
      </c>
      <c r="J1764" s="32" t="s">
        <v>95</v>
      </c>
      <c r="K1764" s="32" t="s">
        <v>95</v>
      </c>
      <c r="L1764" s="32" t="s">
        <v>95</v>
      </c>
      <c r="M1764" s="7">
        <v>181</v>
      </c>
      <c r="N1764" s="7">
        <v>1</v>
      </c>
      <c r="O1764" s="7" t="s">
        <v>470</v>
      </c>
      <c r="P1764" s="73">
        <v>2011</v>
      </c>
      <c r="Q1764" s="10">
        <v>2012</v>
      </c>
      <c r="R1764" s="66">
        <v>200</v>
      </c>
      <c r="S1764" s="10">
        <v>5</v>
      </c>
      <c r="T1764" s="67">
        <v>1</v>
      </c>
      <c r="U1764" s="48">
        <f t="shared" si="68"/>
        <v>0</v>
      </c>
      <c r="V1764" s="50">
        <f t="shared" si="69"/>
        <v>3</v>
      </c>
      <c r="W1764" s="67">
        <v>5371</v>
      </c>
      <c r="X1764" s="67">
        <v>4589</v>
      </c>
      <c r="Y1764" s="10">
        <v>0</v>
      </c>
      <c r="Z1764" s="32" t="s">
        <v>95</v>
      </c>
      <c r="AA1764" s="35"/>
    </row>
    <row r="1765" spans="1:27" s="36" customFormat="1" ht="14.4" x14ac:dyDescent="0.3">
      <c r="A1765" s="32" t="s">
        <v>95</v>
      </c>
      <c r="B1765" s="32" t="s">
        <v>95</v>
      </c>
      <c r="C1765" s="32" t="s">
        <v>95</v>
      </c>
      <c r="D1765" s="32" t="s">
        <v>95</v>
      </c>
      <c r="E1765" s="32" t="s">
        <v>95</v>
      </c>
      <c r="F1765" s="32" t="s">
        <v>95</v>
      </c>
      <c r="G1765" s="32" t="s">
        <v>95</v>
      </c>
      <c r="H1765" s="32" t="s">
        <v>95</v>
      </c>
      <c r="I1765" s="32" t="s">
        <v>95</v>
      </c>
      <c r="J1765" s="32" t="s">
        <v>95</v>
      </c>
      <c r="K1765" s="32" t="s">
        <v>95</v>
      </c>
      <c r="L1765" s="32" t="s">
        <v>95</v>
      </c>
      <c r="M1765" s="7">
        <v>191</v>
      </c>
      <c r="N1765" s="7">
        <v>1</v>
      </c>
      <c r="O1765" s="7" t="s">
        <v>244</v>
      </c>
      <c r="P1765" s="73">
        <v>2011</v>
      </c>
      <c r="Q1765" s="10">
        <v>2013</v>
      </c>
      <c r="R1765" s="66">
        <v>845.68</v>
      </c>
      <c r="S1765" s="10">
        <v>10</v>
      </c>
      <c r="T1765" s="67">
        <v>1</v>
      </c>
      <c r="U1765" s="48">
        <f t="shared" si="68"/>
        <v>1</v>
      </c>
      <c r="V1765" s="50">
        <f t="shared" si="69"/>
        <v>9</v>
      </c>
      <c r="W1765" s="67">
        <v>4280</v>
      </c>
      <c r="X1765" s="67">
        <v>2046</v>
      </c>
      <c r="Y1765" s="10">
        <v>0</v>
      </c>
      <c r="Z1765" s="32" t="s">
        <v>95</v>
      </c>
      <c r="AA1765" s="35"/>
    </row>
    <row r="1766" spans="1:27" s="36" customFormat="1" ht="14.4" x14ac:dyDescent="0.3">
      <c r="A1766" s="32" t="s">
        <v>95</v>
      </c>
      <c r="B1766" s="32" t="s">
        <v>95</v>
      </c>
      <c r="C1766" s="32" t="s">
        <v>95</v>
      </c>
      <c r="D1766" s="32" t="s">
        <v>95</v>
      </c>
      <c r="E1766" s="32" t="s">
        <v>95</v>
      </c>
      <c r="F1766" s="32" t="s">
        <v>95</v>
      </c>
      <c r="G1766" s="32" t="s">
        <v>95</v>
      </c>
      <c r="H1766" s="32" t="s">
        <v>95</v>
      </c>
      <c r="I1766" s="32" t="s">
        <v>95</v>
      </c>
      <c r="J1766" s="32" t="s">
        <v>95</v>
      </c>
      <c r="K1766" s="32" t="s">
        <v>95</v>
      </c>
      <c r="L1766" s="32" t="s">
        <v>95</v>
      </c>
      <c r="M1766" s="7">
        <v>197</v>
      </c>
      <c r="N1766" s="7">
        <v>1</v>
      </c>
      <c r="O1766" s="7" t="s">
        <v>415</v>
      </c>
      <c r="P1766" s="73">
        <v>2011</v>
      </c>
      <c r="Q1766" s="68">
        <v>2012</v>
      </c>
      <c r="R1766" s="66">
        <v>738.79</v>
      </c>
      <c r="S1766" s="68">
        <v>10</v>
      </c>
      <c r="T1766" s="67">
        <v>1</v>
      </c>
      <c r="U1766" s="48">
        <f t="shared" si="68"/>
        <v>0</v>
      </c>
      <c r="V1766" s="50">
        <f t="shared" si="69"/>
        <v>8</v>
      </c>
      <c r="W1766" s="67">
        <v>4526</v>
      </c>
      <c r="X1766" s="67">
        <v>2750</v>
      </c>
      <c r="Y1766" s="10">
        <v>0</v>
      </c>
      <c r="Z1766" s="32" t="s">
        <v>95</v>
      </c>
      <c r="AA1766" s="35"/>
    </row>
    <row r="1767" spans="1:27" s="36" customFormat="1" ht="14.4" x14ac:dyDescent="0.3">
      <c r="A1767" s="32" t="s">
        <v>95</v>
      </c>
      <c r="B1767" s="32" t="s">
        <v>95</v>
      </c>
      <c r="C1767" s="32" t="s">
        <v>95</v>
      </c>
      <c r="D1767" s="32" t="s">
        <v>95</v>
      </c>
      <c r="E1767" s="32" t="s">
        <v>95</v>
      </c>
      <c r="F1767" s="32" t="s">
        <v>95</v>
      </c>
      <c r="G1767" s="32" t="s">
        <v>95</v>
      </c>
      <c r="H1767" s="32" t="s">
        <v>95</v>
      </c>
      <c r="I1767" s="32" t="s">
        <v>95</v>
      </c>
      <c r="J1767" s="32" t="s">
        <v>95</v>
      </c>
      <c r="K1767" s="32" t="s">
        <v>95</v>
      </c>
      <c r="L1767" s="32" t="s">
        <v>95</v>
      </c>
      <c r="M1767" s="7">
        <v>199</v>
      </c>
      <c r="N1767" s="7">
        <v>1</v>
      </c>
      <c r="O1767" s="7" t="s">
        <v>484</v>
      </c>
      <c r="P1767" s="73">
        <v>2011</v>
      </c>
      <c r="Q1767" s="68">
        <v>2013</v>
      </c>
      <c r="R1767" s="66">
        <v>480.19</v>
      </c>
      <c r="S1767" s="68">
        <v>10</v>
      </c>
      <c r="T1767" s="67">
        <v>1</v>
      </c>
      <c r="U1767" s="48">
        <f t="shared" si="68"/>
        <v>1</v>
      </c>
      <c r="V1767" s="50">
        <f t="shared" si="69"/>
        <v>5</v>
      </c>
      <c r="W1767" s="67">
        <v>2204</v>
      </c>
      <c r="X1767" s="67">
        <v>1460</v>
      </c>
      <c r="Y1767" s="10">
        <v>0</v>
      </c>
      <c r="Z1767" s="32" t="s">
        <v>95</v>
      </c>
      <c r="AA1767" s="35"/>
    </row>
    <row r="1768" spans="1:27" s="36" customFormat="1" ht="14.4" x14ac:dyDescent="0.3">
      <c r="A1768" s="32" t="s">
        <v>95</v>
      </c>
      <c r="B1768" s="32" t="s">
        <v>95</v>
      </c>
      <c r="C1768" s="32" t="s">
        <v>95</v>
      </c>
      <c r="D1768" s="32" t="s">
        <v>95</v>
      </c>
      <c r="E1768" s="32" t="s">
        <v>95</v>
      </c>
      <c r="F1768" s="32" t="s">
        <v>95</v>
      </c>
      <c r="G1768" s="32" t="s">
        <v>95</v>
      </c>
      <c r="H1768" s="32" t="s">
        <v>95</v>
      </c>
      <c r="I1768" s="32" t="s">
        <v>95</v>
      </c>
      <c r="J1768" s="32" t="s">
        <v>95</v>
      </c>
      <c r="K1768" s="32" t="s">
        <v>95</v>
      </c>
      <c r="L1768" s="32" t="s">
        <v>95</v>
      </c>
      <c r="M1768" s="7">
        <v>199</v>
      </c>
      <c r="N1768" s="7">
        <v>1</v>
      </c>
      <c r="O1768" s="7" t="s">
        <v>484</v>
      </c>
      <c r="P1768" s="73">
        <v>2011</v>
      </c>
      <c r="Q1768" s="10">
        <v>2012</v>
      </c>
      <c r="R1768" s="66">
        <v>372</v>
      </c>
      <c r="S1768" s="10">
        <v>10</v>
      </c>
      <c r="T1768" s="67">
        <v>0</v>
      </c>
      <c r="U1768" s="48">
        <f t="shared" si="68"/>
        <v>0</v>
      </c>
      <c r="V1768" s="50">
        <f t="shared" si="69"/>
        <v>4</v>
      </c>
      <c r="W1768" s="67">
        <v>1541</v>
      </c>
      <c r="X1768" s="67">
        <v>2124</v>
      </c>
      <c r="Y1768" s="10">
        <v>0</v>
      </c>
      <c r="Z1768" s="32" t="s">
        <v>95</v>
      </c>
      <c r="AA1768" s="35"/>
    </row>
    <row r="1769" spans="1:27" s="36" customFormat="1" ht="14.4" x14ac:dyDescent="0.3">
      <c r="A1769" s="32" t="s">
        <v>95</v>
      </c>
      <c r="B1769" s="32" t="s">
        <v>95</v>
      </c>
      <c r="C1769" s="32" t="s">
        <v>95</v>
      </c>
      <c r="D1769" s="32" t="s">
        <v>95</v>
      </c>
      <c r="E1769" s="32" t="s">
        <v>95</v>
      </c>
      <c r="F1769" s="32" t="s">
        <v>95</v>
      </c>
      <c r="G1769" s="32" t="s">
        <v>95</v>
      </c>
      <c r="H1769" s="32" t="s">
        <v>95</v>
      </c>
      <c r="I1769" s="32" t="s">
        <v>95</v>
      </c>
      <c r="J1769" s="32" t="s">
        <v>95</v>
      </c>
      <c r="K1769" s="32" t="s">
        <v>95</v>
      </c>
      <c r="L1769" s="32" t="s">
        <v>95</v>
      </c>
      <c r="M1769" s="7">
        <v>200</v>
      </c>
      <c r="N1769" s="7">
        <v>1</v>
      </c>
      <c r="O1769" s="7" t="s">
        <v>246</v>
      </c>
      <c r="P1769" s="73">
        <v>2011</v>
      </c>
      <c r="Q1769" s="68">
        <v>2012</v>
      </c>
      <c r="R1769" s="66">
        <v>690</v>
      </c>
      <c r="S1769" s="68">
        <v>8</v>
      </c>
      <c r="T1769" s="67">
        <v>1</v>
      </c>
      <c r="U1769" s="48">
        <f t="shared" si="68"/>
        <v>0</v>
      </c>
      <c r="V1769" s="50">
        <f t="shared" si="69"/>
        <v>7</v>
      </c>
      <c r="W1769" s="67">
        <v>3231</v>
      </c>
      <c r="X1769" s="67">
        <v>1952</v>
      </c>
      <c r="Y1769" s="10">
        <v>0</v>
      </c>
      <c r="Z1769" s="32" t="s">
        <v>95</v>
      </c>
      <c r="AA1769" s="35"/>
    </row>
    <row r="1770" spans="1:27" s="36" customFormat="1" ht="14.4" x14ac:dyDescent="0.3">
      <c r="A1770" s="32" t="s">
        <v>95</v>
      </c>
      <c r="B1770" s="32" t="s">
        <v>95</v>
      </c>
      <c r="C1770" s="32" t="s">
        <v>95</v>
      </c>
      <c r="D1770" s="32" t="s">
        <v>95</v>
      </c>
      <c r="E1770" s="32" t="s">
        <v>95</v>
      </c>
      <c r="F1770" s="32" t="s">
        <v>95</v>
      </c>
      <c r="G1770" s="32" t="s">
        <v>95</v>
      </c>
      <c r="H1770" s="32" t="s">
        <v>95</v>
      </c>
      <c r="I1770" s="32" t="s">
        <v>95</v>
      </c>
      <c r="J1770" s="32" t="s">
        <v>95</v>
      </c>
      <c r="K1770" s="32" t="s">
        <v>95</v>
      </c>
      <c r="L1770" s="32" t="s">
        <v>95</v>
      </c>
      <c r="M1770" s="7">
        <v>203</v>
      </c>
      <c r="N1770" s="7">
        <v>1</v>
      </c>
      <c r="O1770" s="7" t="s">
        <v>247</v>
      </c>
      <c r="P1770" s="73">
        <v>2011</v>
      </c>
      <c r="Q1770" s="10">
        <v>2012</v>
      </c>
      <c r="R1770" s="66">
        <v>300</v>
      </c>
      <c r="S1770" s="10">
        <v>5</v>
      </c>
      <c r="T1770" s="67">
        <v>1</v>
      </c>
      <c r="U1770" s="48">
        <f t="shared" si="68"/>
        <v>0</v>
      </c>
      <c r="V1770" s="50">
        <f t="shared" si="69"/>
        <v>4</v>
      </c>
      <c r="W1770" s="67">
        <v>485</v>
      </c>
      <c r="X1770" s="67">
        <v>346</v>
      </c>
      <c r="Y1770" s="10">
        <v>0</v>
      </c>
      <c r="Z1770" s="32" t="s">
        <v>95</v>
      </c>
      <c r="AA1770" s="35"/>
    </row>
    <row r="1771" spans="1:27" s="36" customFormat="1" ht="14.4" x14ac:dyDescent="0.3">
      <c r="A1771" s="32" t="s">
        <v>95</v>
      </c>
      <c r="B1771" s="32" t="s">
        <v>95</v>
      </c>
      <c r="C1771" s="32" t="s">
        <v>95</v>
      </c>
      <c r="D1771" s="32" t="s">
        <v>95</v>
      </c>
      <c r="E1771" s="32" t="s">
        <v>95</v>
      </c>
      <c r="F1771" s="32" t="s">
        <v>95</v>
      </c>
      <c r="G1771" s="32" t="s">
        <v>95</v>
      </c>
      <c r="H1771" s="32" t="s">
        <v>95</v>
      </c>
      <c r="I1771" s="32" t="s">
        <v>95</v>
      </c>
      <c r="J1771" s="32" t="s">
        <v>95</v>
      </c>
      <c r="K1771" s="32" t="s">
        <v>95</v>
      </c>
      <c r="L1771" s="32" t="s">
        <v>95</v>
      </c>
      <c r="M1771" s="7">
        <v>227</v>
      </c>
      <c r="N1771" s="7">
        <v>1</v>
      </c>
      <c r="O1771" s="7" t="s">
        <v>416</v>
      </c>
      <c r="P1771" s="73">
        <v>2011</v>
      </c>
      <c r="Q1771" s="68">
        <v>2012</v>
      </c>
      <c r="R1771" s="66">
        <v>350.77</v>
      </c>
      <c r="S1771" s="68">
        <v>10</v>
      </c>
      <c r="T1771" s="67">
        <v>1</v>
      </c>
      <c r="U1771" s="48">
        <f t="shared" si="68"/>
        <v>0</v>
      </c>
      <c r="V1771" s="50">
        <f t="shared" si="69"/>
        <v>4</v>
      </c>
      <c r="W1771" s="67">
        <v>867</v>
      </c>
      <c r="X1771" s="67">
        <v>411</v>
      </c>
      <c r="Y1771" s="10">
        <v>0</v>
      </c>
      <c r="Z1771" s="32" t="s">
        <v>95</v>
      </c>
      <c r="AA1771" s="35"/>
    </row>
    <row r="1772" spans="1:27" s="36" customFormat="1" ht="14.4" x14ac:dyDescent="0.3">
      <c r="A1772" s="32" t="s">
        <v>95</v>
      </c>
      <c r="B1772" s="32" t="s">
        <v>95</v>
      </c>
      <c r="C1772" s="32" t="s">
        <v>95</v>
      </c>
      <c r="D1772" s="32" t="s">
        <v>95</v>
      </c>
      <c r="E1772" s="32" t="s">
        <v>95</v>
      </c>
      <c r="F1772" s="32" t="s">
        <v>95</v>
      </c>
      <c r="G1772" s="32" t="s">
        <v>95</v>
      </c>
      <c r="H1772" s="32" t="s">
        <v>95</v>
      </c>
      <c r="I1772" s="32" t="s">
        <v>95</v>
      </c>
      <c r="J1772" s="32" t="s">
        <v>95</v>
      </c>
      <c r="K1772" s="32" t="s">
        <v>95</v>
      </c>
      <c r="L1772" s="32" t="s">
        <v>95</v>
      </c>
      <c r="M1772" s="7">
        <v>227</v>
      </c>
      <c r="N1772" s="7">
        <v>1</v>
      </c>
      <c r="O1772" s="7" t="s">
        <v>416</v>
      </c>
      <c r="P1772" s="73">
        <v>2011</v>
      </c>
      <c r="Q1772" s="68">
        <v>2012</v>
      </c>
      <c r="R1772" s="66">
        <v>250</v>
      </c>
      <c r="S1772" s="68">
        <v>10</v>
      </c>
      <c r="T1772" s="67">
        <v>1</v>
      </c>
      <c r="U1772" s="48">
        <f t="shared" si="68"/>
        <v>0</v>
      </c>
      <c r="V1772" s="50">
        <f t="shared" si="69"/>
        <v>3</v>
      </c>
      <c r="W1772" s="67">
        <v>649</v>
      </c>
      <c r="X1772" s="67">
        <v>630</v>
      </c>
      <c r="Y1772" s="10">
        <v>0</v>
      </c>
      <c r="Z1772" s="32" t="s">
        <v>95</v>
      </c>
      <c r="AA1772" s="35"/>
    </row>
    <row r="1773" spans="1:27" s="36" customFormat="1" ht="14.4" x14ac:dyDescent="0.3">
      <c r="A1773" s="32" t="s">
        <v>95</v>
      </c>
      <c r="B1773" s="32" t="s">
        <v>95</v>
      </c>
      <c r="C1773" s="32" t="s">
        <v>95</v>
      </c>
      <c r="D1773" s="32" t="s">
        <v>95</v>
      </c>
      <c r="E1773" s="32" t="s">
        <v>95</v>
      </c>
      <c r="F1773" s="32" t="s">
        <v>95</v>
      </c>
      <c r="G1773" s="32" t="s">
        <v>95</v>
      </c>
      <c r="H1773" s="32" t="s">
        <v>95</v>
      </c>
      <c r="I1773" s="32" t="s">
        <v>95</v>
      </c>
      <c r="J1773" s="32" t="s">
        <v>95</v>
      </c>
      <c r="K1773" s="32" t="s">
        <v>95</v>
      </c>
      <c r="L1773" s="32" t="s">
        <v>95</v>
      </c>
      <c r="M1773" s="7">
        <v>238</v>
      </c>
      <c r="N1773" s="7">
        <v>1</v>
      </c>
      <c r="O1773" s="7" t="s">
        <v>417</v>
      </c>
      <c r="P1773" s="73">
        <v>2011</v>
      </c>
      <c r="Q1773" s="68">
        <v>2012</v>
      </c>
      <c r="R1773" s="66">
        <v>1207.96</v>
      </c>
      <c r="S1773" s="68">
        <v>10</v>
      </c>
      <c r="T1773" s="67">
        <v>1</v>
      </c>
      <c r="U1773" s="48">
        <f t="shared" si="68"/>
        <v>0</v>
      </c>
      <c r="V1773" s="50">
        <f t="shared" si="69"/>
        <v>10</v>
      </c>
      <c r="W1773" s="67">
        <v>343</v>
      </c>
      <c r="X1773" s="67">
        <v>45</v>
      </c>
      <c r="Y1773" s="10">
        <v>0</v>
      </c>
      <c r="Z1773" s="32" t="s">
        <v>95</v>
      </c>
      <c r="AA1773" s="35"/>
    </row>
    <row r="1774" spans="1:27" s="36" customFormat="1" ht="14.4" x14ac:dyDescent="0.3">
      <c r="A1774" s="32" t="s">
        <v>95</v>
      </c>
      <c r="B1774" s="32" t="s">
        <v>95</v>
      </c>
      <c r="C1774" s="32" t="s">
        <v>95</v>
      </c>
      <c r="D1774" s="32" t="s">
        <v>95</v>
      </c>
      <c r="E1774" s="32" t="s">
        <v>95</v>
      </c>
      <c r="F1774" s="32" t="s">
        <v>95</v>
      </c>
      <c r="G1774" s="32" t="s">
        <v>95</v>
      </c>
      <c r="H1774" s="32" t="s">
        <v>95</v>
      </c>
      <c r="I1774" s="32" t="s">
        <v>95</v>
      </c>
      <c r="J1774" s="32" t="s">
        <v>95</v>
      </c>
      <c r="K1774" s="32" t="s">
        <v>95</v>
      </c>
      <c r="L1774" s="32" t="s">
        <v>95</v>
      </c>
      <c r="M1774" s="7">
        <v>252</v>
      </c>
      <c r="N1774" s="7">
        <v>1</v>
      </c>
      <c r="O1774" s="7" t="s">
        <v>273</v>
      </c>
      <c r="P1774" s="73">
        <v>2011</v>
      </c>
      <c r="Q1774" s="68">
        <v>2012</v>
      </c>
      <c r="R1774" s="66">
        <v>450</v>
      </c>
      <c r="S1774" s="68">
        <v>3</v>
      </c>
      <c r="T1774" s="67">
        <v>0</v>
      </c>
      <c r="U1774" s="48">
        <f t="shared" si="68"/>
        <v>0</v>
      </c>
      <c r="V1774" s="50">
        <f t="shared" si="69"/>
        <v>5</v>
      </c>
      <c r="W1774" s="67">
        <v>928</v>
      </c>
      <c r="X1774" s="67">
        <v>1099</v>
      </c>
      <c r="Y1774" s="10">
        <v>0</v>
      </c>
      <c r="Z1774" s="32" t="s">
        <v>95</v>
      </c>
      <c r="AA1774" s="35"/>
    </row>
    <row r="1775" spans="1:27" s="36" customFormat="1" ht="14.4" x14ac:dyDescent="0.3">
      <c r="A1775" s="32" t="s">
        <v>95</v>
      </c>
      <c r="B1775" s="32" t="s">
        <v>95</v>
      </c>
      <c r="C1775" s="32" t="s">
        <v>95</v>
      </c>
      <c r="D1775" s="32" t="s">
        <v>95</v>
      </c>
      <c r="E1775" s="32" t="s">
        <v>95</v>
      </c>
      <c r="F1775" s="32" t="s">
        <v>95</v>
      </c>
      <c r="G1775" s="32" t="s">
        <v>95</v>
      </c>
      <c r="H1775" s="32" t="s">
        <v>95</v>
      </c>
      <c r="I1775" s="32" t="s">
        <v>95</v>
      </c>
      <c r="J1775" s="32" t="s">
        <v>95</v>
      </c>
      <c r="K1775" s="32" t="s">
        <v>95</v>
      </c>
      <c r="L1775" s="32" t="s">
        <v>95</v>
      </c>
      <c r="M1775" s="7">
        <v>253</v>
      </c>
      <c r="N1775" s="7">
        <v>1</v>
      </c>
      <c r="O1775" s="7" t="s">
        <v>249</v>
      </c>
      <c r="P1775" s="73">
        <v>2011</v>
      </c>
      <c r="Q1775" s="10">
        <v>2012</v>
      </c>
      <c r="R1775" s="66">
        <v>500</v>
      </c>
      <c r="S1775" s="10">
        <v>10</v>
      </c>
      <c r="T1775" s="67">
        <v>1</v>
      </c>
      <c r="U1775" s="48">
        <f t="shared" si="68"/>
        <v>0</v>
      </c>
      <c r="V1775" s="50">
        <f t="shared" si="69"/>
        <v>6</v>
      </c>
      <c r="W1775" s="67">
        <v>360</v>
      </c>
      <c r="X1775" s="67">
        <v>165</v>
      </c>
      <c r="Y1775" s="10">
        <v>0</v>
      </c>
      <c r="Z1775" s="32" t="s">
        <v>95</v>
      </c>
      <c r="AA1775" s="35"/>
    </row>
    <row r="1776" spans="1:27" s="36" customFormat="1" ht="14.4" x14ac:dyDescent="0.3">
      <c r="A1776" s="32" t="s">
        <v>95</v>
      </c>
      <c r="B1776" s="32" t="s">
        <v>95</v>
      </c>
      <c r="C1776" s="32" t="s">
        <v>95</v>
      </c>
      <c r="D1776" s="32" t="s">
        <v>95</v>
      </c>
      <c r="E1776" s="32" t="s">
        <v>95</v>
      </c>
      <c r="F1776" s="32" t="s">
        <v>95</v>
      </c>
      <c r="G1776" s="32" t="s">
        <v>95</v>
      </c>
      <c r="H1776" s="32" t="s">
        <v>95</v>
      </c>
      <c r="I1776" s="32" t="s">
        <v>95</v>
      </c>
      <c r="J1776" s="32" t="s">
        <v>95</v>
      </c>
      <c r="K1776" s="32" t="s">
        <v>95</v>
      </c>
      <c r="L1776" s="32" t="s">
        <v>95</v>
      </c>
      <c r="M1776" s="7">
        <v>255</v>
      </c>
      <c r="N1776" s="7">
        <v>1</v>
      </c>
      <c r="O1776" s="7" t="s">
        <v>374</v>
      </c>
      <c r="P1776" s="73">
        <v>2011</v>
      </c>
      <c r="Q1776" s="10">
        <v>2012</v>
      </c>
      <c r="R1776" s="66">
        <v>0</v>
      </c>
      <c r="S1776" s="10">
        <v>10</v>
      </c>
      <c r="T1776" s="67">
        <v>1</v>
      </c>
      <c r="U1776" s="48">
        <f t="shared" si="68"/>
        <v>0</v>
      </c>
      <c r="V1776" s="50">
        <f t="shared" si="69"/>
        <v>1</v>
      </c>
      <c r="W1776" s="67">
        <v>963</v>
      </c>
      <c r="X1776" s="67">
        <v>429</v>
      </c>
      <c r="Y1776" s="10">
        <v>0</v>
      </c>
      <c r="Z1776" s="32" t="s">
        <v>95</v>
      </c>
      <c r="AA1776" s="35"/>
    </row>
    <row r="1777" spans="1:27" s="36" customFormat="1" ht="14.4" x14ac:dyDescent="0.3">
      <c r="A1777" s="32" t="s">
        <v>95</v>
      </c>
      <c r="B1777" s="32" t="s">
        <v>95</v>
      </c>
      <c r="C1777" s="32" t="s">
        <v>95</v>
      </c>
      <c r="D1777" s="32" t="s">
        <v>95</v>
      </c>
      <c r="E1777" s="32" t="s">
        <v>95</v>
      </c>
      <c r="F1777" s="32" t="s">
        <v>95</v>
      </c>
      <c r="G1777" s="32" t="s">
        <v>95</v>
      </c>
      <c r="H1777" s="32" t="s">
        <v>95</v>
      </c>
      <c r="I1777" s="32" t="s">
        <v>95</v>
      </c>
      <c r="J1777" s="32" t="s">
        <v>95</v>
      </c>
      <c r="K1777" s="32" t="s">
        <v>95</v>
      </c>
      <c r="L1777" s="32" t="s">
        <v>95</v>
      </c>
      <c r="M1777" s="7">
        <v>255</v>
      </c>
      <c r="N1777" s="7">
        <v>1</v>
      </c>
      <c r="O1777" s="7" t="s">
        <v>374</v>
      </c>
      <c r="P1777" s="73">
        <v>2011</v>
      </c>
      <c r="Q1777" s="68">
        <v>2012</v>
      </c>
      <c r="R1777" s="66">
        <v>200</v>
      </c>
      <c r="S1777" s="68">
        <v>10</v>
      </c>
      <c r="T1777" s="67">
        <v>1</v>
      </c>
      <c r="U1777" s="48">
        <f t="shared" si="68"/>
        <v>0</v>
      </c>
      <c r="V1777" s="50">
        <f t="shared" si="69"/>
        <v>3</v>
      </c>
      <c r="W1777" s="67">
        <v>791</v>
      </c>
      <c r="X1777" s="67">
        <v>597</v>
      </c>
      <c r="Y1777" s="10">
        <v>0</v>
      </c>
      <c r="Z1777" s="32" t="s">
        <v>95</v>
      </c>
      <c r="AA1777" s="35"/>
    </row>
    <row r="1778" spans="1:27" s="36" customFormat="1" ht="14.4" x14ac:dyDescent="0.3">
      <c r="A1778" s="32" t="s">
        <v>95</v>
      </c>
      <c r="B1778" s="32" t="s">
        <v>95</v>
      </c>
      <c r="C1778" s="32" t="s">
        <v>95</v>
      </c>
      <c r="D1778" s="32" t="s">
        <v>95</v>
      </c>
      <c r="E1778" s="32" t="s">
        <v>95</v>
      </c>
      <c r="F1778" s="32" t="s">
        <v>95</v>
      </c>
      <c r="G1778" s="32" t="s">
        <v>95</v>
      </c>
      <c r="H1778" s="32" t="s">
        <v>95</v>
      </c>
      <c r="I1778" s="32" t="s">
        <v>95</v>
      </c>
      <c r="J1778" s="32" t="s">
        <v>95</v>
      </c>
      <c r="K1778" s="32" t="s">
        <v>95</v>
      </c>
      <c r="L1778" s="32" t="s">
        <v>95</v>
      </c>
      <c r="M1778" s="7">
        <v>264</v>
      </c>
      <c r="N1778" s="7">
        <v>1</v>
      </c>
      <c r="O1778" s="7" t="s">
        <v>274</v>
      </c>
      <c r="P1778" s="73">
        <v>2011</v>
      </c>
      <c r="Q1778" s="68">
        <v>2012</v>
      </c>
      <c r="R1778" s="66">
        <v>1100</v>
      </c>
      <c r="S1778" s="68">
        <v>10</v>
      </c>
      <c r="T1778" s="67">
        <v>1</v>
      </c>
      <c r="U1778" s="48">
        <f t="shared" si="68"/>
        <v>0</v>
      </c>
      <c r="V1778" s="50">
        <f t="shared" si="69"/>
        <v>10</v>
      </c>
      <c r="W1778" s="67">
        <v>243</v>
      </c>
      <c r="X1778" s="67">
        <v>76</v>
      </c>
      <c r="Y1778" s="10">
        <v>0</v>
      </c>
      <c r="Z1778" s="32" t="s">
        <v>95</v>
      </c>
      <c r="AA1778" s="35"/>
    </row>
    <row r="1779" spans="1:27" s="36" customFormat="1" ht="14.4" x14ac:dyDescent="0.3">
      <c r="A1779" s="32" t="s">
        <v>95</v>
      </c>
      <c r="B1779" s="32" t="s">
        <v>95</v>
      </c>
      <c r="C1779" s="32" t="s">
        <v>95</v>
      </c>
      <c r="D1779" s="32" t="s">
        <v>95</v>
      </c>
      <c r="E1779" s="32" t="s">
        <v>95</v>
      </c>
      <c r="F1779" s="32" t="s">
        <v>95</v>
      </c>
      <c r="G1779" s="32" t="s">
        <v>95</v>
      </c>
      <c r="H1779" s="32" t="s">
        <v>95</v>
      </c>
      <c r="I1779" s="32" t="s">
        <v>95</v>
      </c>
      <c r="J1779" s="32" t="s">
        <v>95</v>
      </c>
      <c r="K1779" s="32" t="s">
        <v>95</v>
      </c>
      <c r="L1779" s="32" t="s">
        <v>95</v>
      </c>
      <c r="M1779" s="7">
        <v>273</v>
      </c>
      <c r="N1779" s="7">
        <v>1</v>
      </c>
      <c r="O1779" s="7" t="s">
        <v>321</v>
      </c>
      <c r="P1779" s="73">
        <v>2011</v>
      </c>
      <c r="Q1779" s="68">
        <v>2012</v>
      </c>
      <c r="R1779" s="66">
        <v>400.15</v>
      </c>
      <c r="S1779" s="68">
        <v>10</v>
      </c>
      <c r="T1779" s="67">
        <v>1</v>
      </c>
      <c r="U1779" s="48">
        <f t="shared" si="68"/>
        <v>0</v>
      </c>
      <c r="V1779" s="50">
        <f t="shared" si="69"/>
        <v>5</v>
      </c>
      <c r="W1779" s="67">
        <v>6424</v>
      </c>
      <c r="X1779" s="67">
        <v>1503</v>
      </c>
      <c r="Y1779" s="10">
        <v>0</v>
      </c>
      <c r="Z1779" s="32" t="s">
        <v>95</v>
      </c>
      <c r="AA1779" s="35"/>
    </row>
    <row r="1780" spans="1:27" s="36" customFormat="1" ht="14.4" x14ac:dyDescent="0.3">
      <c r="A1780" s="32" t="s">
        <v>95</v>
      </c>
      <c r="B1780" s="32" t="s">
        <v>95</v>
      </c>
      <c r="C1780" s="32" t="s">
        <v>95</v>
      </c>
      <c r="D1780" s="32" t="s">
        <v>95</v>
      </c>
      <c r="E1780" s="32" t="s">
        <v>95</v>
      </c>
      <c r="F1780" s="32" t="s">
        <v>95</v>
      </c>
      <c r="G1780" s="32" t="s">
        <v>95</v>
      </c>
      <c r="H1780" s="32" t="s">
        <v>95</v>
      </c>
      <c r="I1780" s="32" t="s">
        <v>95</v>
      </c>
      <c r="J1780" s="32" t="s">
        <v>95</v>
      </c>
      <c r="K1780" s="32" t="s">
        <v>95</v>
      </c>
      <c r="L1780" s="32" t="s">
        <v>95</v>
      </c>
      <c r="M1780" s="7">
        <v>277</v>
      </c>
      <c r="N1780" s="7">
        <v>1</v>
      </c>
      <c r="O1780" s="7" t="s">
        <v>375</v>
      </c>
      <c r="P1780" s="73">
        <v>2011</v>
      </c>
      <c r="Q1780" s="10">
        <v>2013</v>
      </c>
      <c r="R1780" s="66">
        <v>573.46</v>
      </c>
      <c r="S1780" s="10">
        <v>10</v>
      </c>
      <c r="T1780" s="67">
        <v>1</v>
      </c>
      <c r="U1780" s="48">
        <f t="shared" si="68"/>
        <v>1</v>
      </c>
      <c r="V1780" s="50">
        <f t="shared" si="69"/>
        <v>6</v>
      </c>
      <c r="W1780" s="67">
        <v>2617</v>
      </c>
      <c r="X1780" s="67">
        <v>1414</v>
      </c>
      <c r="Y1780" s="10">
        <v>0</v>
      </c>
      <c r="Z1780" s="32" t="s">
        <v>95</v>
      </c>
      <c r="AA1780" s="35"/>
    </row>
    <row r="1781" spans="1:27" s="36" customFormat="1" ht="14.4" x14ac:dyDescent="0.3">
      <c r="A1781" s="32" t="s">
        <v>95</v>
      </c>
      <c r="B1781" s="32" t="s">
        <v>95</v>
      </c>
      <c r="C1781" s="32" t="s">
        <v>95</v>
      </c>
      <c r="D1781" s="32" t="s">
        <v>95</v>
      </c>
      <c r="E1781" s="32" t="s">
        <v>95</v>
      </c>
      <c r="F1781" s="32" t="s">
        <v>95</v>
      </c>
      <c r="G1781" s="32" t="s">
        <v>95</v>
      </c>
      <c r="H1781" s="32" t="s">
        <v>95</v>
      </c>
      <c r="I1781" s="32" t="s">
        <v>95</v>
      </c>
      <c r="J1781" s="32" t="s">
        <v>95</v>
      </c>
      <c r="K1781" s="32" t="s">
        <v>95</v>
      </c>
      <c r="L1781" s="32" t="s">
        <v>95</v>
      </c>
      <c r="M1781" s="7">
        <v>280</v>
      </c>
      <c r="N1781" s="7">
        <v>1</v>
      </c>
      <c r="O1781" s="7" t="s">
        <v>545</v>
      </c>
      <c r="P1781" s="73">
        <v>2011</v>
      </c>
      <c r="Q1781" s="10">
        <v>2012</v>
      </c>
      <c r="R1781" s="66">
        <v>416</v>
      </c>
      <c r="S1781" s="10">
        <v>10</v>
      </c>
      <c r="T1781" s="67">
        <v>0</v>
      </c>
      <c r="U1781" s="48">
        <f t="shared" si="68"/>
        <v>0</v>
      </c>
      <c r="V1781" s="50">
        <f t="shared" si="69"/>
        <v>5</v>
      </c>
      <c r="W1781" s="67">
        <v>2105</v>
      </c>
      <c r="X1781" s="67">
        <v>2309</v>
      </c>
      <c r="Y1781" s="10">
        <v>0</v>
      </c>
      <c r="Z1781" s="32" t="s">
        <v>95</v>
      </c>
      <c r="AA1781" s="35"/>
    </row>
    <row r="1782" spans="1:27" s="36" customFormat="1" ht="14.4" x14ac:dyDescent="0.3">
      <c r="A1782" s="32" t="s">
        <v>95</v>
      </c>
      <c r="B1782" s="32" t="s">
        <v>95</v>
      </c>
      <c r="C1782" s="32" t="s">
        <v>95</v>
      </c>
      <c r="D1782" s="32" t="s">
        <v>95</v>
      </c>
      <c r="E1782" s="32" t="s">
        <v>95</v>
      </c>
      <c r="F1782" s="32" t="s">
        <v>95</v>
      </c>
      <c r="G1782" s="32" t="s">
        <v>95</v>
      </c>
      <c r="H1782" s="32" t="s">
        <v>95</v>
      </c>
      <c r="I1782" s="32" t="s">
        <v>95</v>
      </c>
      <c r="J1782" s="32" t="s">
        <v>95</v>
      </c>
      <c r="K1782" s="32" t="s">
        <v>95</v>
      </c>
      <c r="L1782" s="32" t="s">
        <v>95</v>
      </c>
      <c r="M1782" s="7">
        <v>286</v>
      </c>
      <c r="N1782" s="7">
        <v>1</v>
      </c>
      <c r="O1782" s="7" t="s">
        <v>422</v>
      </c>
      <c r="P1782" s="73">
        <v>2011</v>
      </c>
      <c r="Q1782" s="10">
        <v>2012</v>
      </c>
      <c r="R1782" s="66">
        <v>590</v>
      </c>
      <c r="S1782" s="10">
        <v>10</v>
      </c>
      <c r="T1782" s="67">
        <v>0</v>
      </c>
      <c r="U1782" s="48">
        <f t="shared" si="68"/>
        <v>0</v>
      </c>
      <c r="V1782" s="50">
        <f t="shared" si="69"/>
        <v>6</v>
      </c>
      <c r="W1782" s="67">
        <v>524</v>
      </c>
      <c r="X1782" s="67">
        <v>626</v>
      </c>
      <c r="Y1782" s="10">
        <v>1</v>
      </c>
      <c r="Z1782" s="32" t="s">
        <v>95</v>
      </c>
      <c r="AA1782" s="35"/>
    </row>
    <row r="1783" spans="1:27" s="36" customFormat="1" ht="14.4" x14ac:dyDescent="0.3">
      <c r="A1783" s="32" t="s">
        <v>95</v>
      </c>
      <c r="B1783" s="32" t="s">
        <v>95</v>
      </c>
      <c r="C1783" s="32" t="s">
        <v>95</v>
      </c>
      <c r="D1783" s="32" t="s">
        <v>95</v>
      </c>
      <c r="E1783" s="32" t="s">
        <v>95</v>
      </c>
      <c r="F1783" s="32" t="s">
        <v>95</v>
      </c>
      <c r="G1783" s="32" t="s">
        <v>95</v>
      </c>
      <c r="H1783" s="32" t="s">
        <v>95</v>
      </c>
      <c r="I1783" s="32" t="s">
        <v>95</v>
      </c>
      <c r="J1783" s="32" t="s">
        <v>95</v>
      </c>
      <c r="K1783" s="32" t="s">
        <v>95</v>
      </c>
      <c r="L1783" s="32" t="s">
        <v>95</v>
      </c>
      <c r="M1783" s="7">
        <v>286</v>
      </c>
      <c r="N1783" s="7">
        <v>1</v>
      </c>
      <c r="O1783" s="7" t="s">
        <v>422</v>
      </c>
      <c r="P1783" s="73">
        <v>2011</v>
      </c>
      <c r="Q1783" s="10">
        <v>2012</v>
      </c>
      <c r="R1783" s="66">
        <v>337.14</v>
      </c>
      <c r="S1783" s="10">
        <v>10</v>
      </c>
      <c r="T1783" s="67">
        <v>1</v>
      </c>
      <c r="U1783" s="48">
        <f t="shared" si="68"/>
        <v>0</v>
      </c>
      <c r="V1783" s="50">
        <f t="shared" si="69"/>
        <v>4</v>
      </c>
      <c r="W1783" s="67">
        <v>513</v>
      </c>
      <c r="X1783" s="67">
        <v>196</v>
      </c>
      <c r="Y1783" s="10">
        <v>0</v>
      </c>
      <c r="Z1783" s="7" t="s">
        <v>2</v>
      </c>
      <c r="AA1783" s="35"/>
    </row>
    <row r="1784" spans="1:27" s="36" customFormat="1" ht="14.4" x14ac:dyDescent="0.3">
      <c r="A1784" s="32" t="s">
        <v>95</v>
      </c>
      <c r="B1784" s="32" t="s">
        <v>95</v>
      </c>
      <c r="C1784" s="32" t="s">
        <v>95</v>
      </c>
      <c r="D1784" s="32" t="s">
        <v>95</v>
      </c>
      <c r="E1784" s="32" t="s">
        <v>95</v>
      </c>
      <c r="F1784" s="32" t="s">
        <v>95</v>
      </c>
      <c r="G1784" s="32" t="s">
        <v>95</v>
      </c>
      <c r="H1784" s="32" t="s">
        <v>95</v>
      </c>
      <c r="I1784" s="32" t="s">
        <v>95</v>
      </c>
      <c r="J1784" s="32" t="s">
        <v>95</v>
      </c>
      <c r="K1784" s="32" t="s">
        <v>95</v>
      </c>
      <c r="L1784" s="32" t="s">
        <v>95</v>
      </c>
      <c r="M1784" s="7">
        <v>299</v>
      </c>
      <c r="N1784" s="7">
        <v>1</v>
      </c>
      <c r="O1784" s="7" t="s">
        <v>377</v>
      </c>
      <c r="P1784" s="73">
        <v>2011</v>
      </c>
      <c r="Q1784" s="68">
        <v>2013</v>
      </c>
      <c r="R1784" s="66">
        <v>725.96</v>
      </c>
      <c r="S1784" s="68">
        <v>5</v>
      </c>
      <c r="T1784" s="67">
        <v>1</v>
      </c>
      <c r="U1784" s="48">
        <f t="shared" si="68"/>
        <v>1</v>
      </c>
      <c r="V1784" s="50">
        <f t="shared" si="69"/>
        <v>8</v>
      </c>
      <c r="W1784" s="67">
        <v>727</v>
      </c>
      <c r="X1784" s="67">
        <v>194</v>
      </c>
      <c r="Y1784" s="10">
        <v>0</v>
      </c>
      <c r="Z1784" s="32" t="s">
        <v>95</v>
      </c>
      <c r="AA1784" s="35"/>
    </row>
    <row r="1785" spans="1:27" s="36" customFormat="1" ht="14.4" x14ac:dyDescent="0.3">
      <c r="A1785" s="32" t="s">
        <v>95</v>
      </c>
      <c r="B1785" s="32" t="s">
        <v>95</v>
      </c>
      <c r="C1785" s="32" t="s">
        <v>95</v>
      </c>
      <c r="D1785" s="32" t="s">
        <v>95</v>
      </c>
      <c r="E1785" s="32" t="s">
        <v>95</v>
      </c>
      <c r="F1785" s="32" t="s">
        <v>95</v>
      </c>
      <c r="G1785" s="32" t="s">
        <v>95</v>
      </c>
      <c r="H1785" s="32" t="s">
        <v>95</v>
      </c>
      <c r="I1785" s="32" t="s">
        <v>95</v>
      </c>
      <c r="J1785" s="32" t="s">
        <v>95</v>
      </c>
      <c r="K1785" s="32" t="s">
        <v>95</v>
      </c>
      <c r="L1785" s="32" t="s">
        <v>95</v>
      </c>
      <c r="M1785" s="7">
        <v>308</v>
      </c>
      <c r="N1785" s="7">
        <v>1</v>
      </c>
      <c r="O1785" s="7" t="s">
        <v>549</v>
      </c>
      <c r="P1785" s="73">
        <v>2011</v>
      </c>
      <c r="Q1785" s="68">
        <v>2012</v>
      </c>
      <c r="R1785" s="66">
        <v>252</v>
      </c>
      <c r="S1785" s="68">
        <v>7</v>
      </c>
      <c r="T1785" s="67">
        <v>1</v>
      </c>
      <c r="U1785" s="48">
        <f t="shared" si="68"/>
        <v>0</v>
      </c>
      <c r="V1785" s="50">
        <f t="shared" si="69"/>
        <v>3</v>
      </c>
      <c r="W1785" s="67">
        <v>378</v>
      </c>
      <c r="X1785" s="67">
        <v>338</v>
      </c>
      <c r="Y1785" s="10">
        <v>0</v>
      </c>
      <c r="Z1785" s="32" t="s">
        <v>95</v>
      </c>
      <c r="AA1785" s="35"/>
    </row>
    <row r="1786" spans="1:27" s="36" customFormat="1" ht="14.4" x14ac:dyDescent="0.3">
      <c r="A1786" s="32" t="s">
        <v>95</v>
      </c>
      <c r="B1786" s="32" t="s">
        <v>95</v>
      </c>
      <c r="C1786" s="32" t="s">
        <v>95</v>
      </c>
      <c r="D1786" s="32" t="s">
        <v>95</v>
      </c>
      <c r="E1786" s="32" t="s">
        <v>95</v>
      </c>
      <c r="F1786" s="32" t="s">
        <v>95</v>
      </c>
      <c r="G1786" s="32" t="s">
        <v>95</v>
      </c>
      <c r="H1786" s="32" t="s">
        <v>95</v>
      </c>
      <c r="I1786" s="32" t="s">
        <v>95</v>
      </c>
      <c r="J1786" s="32" t="s">
        <v>95</v>
      </c>
      <c r="K1786" s="32" t="s">
        <v>95</v>
      </c>
      <c r="L1786" s="32" t="s">
        <v>95</v>
      </c>
      <c r="M1786" s="7">
        <v>308</v>
      </c>
      <c r="N1786" s="7">
        <v>1</v>
      </c>
      <c r="O1786" s="7" t="s">
        <v>549</v>
      </c>
      <c r="P1786" s="73">
        <v>2011</v>
      </c>
      <c r="Q1786" s="10">
        <v>2012</v>
      </c>
      <c r="R1786" s="66">
        <v>225</v>
      </c>
      <c r="S1786" s="10">
        <v>7</v>
      </c>
      <c r="T1786" s="67">
        <v>0</v>
      </c>
      <c r="U1786" s="48">
        <f t="shared" si="68"/>
        <v>0</v>
      </c>
      <c r="V1786" s="50">
        <f t="shared" si="69"/>
        <v>3</v>
      </c>
      <c r="W1786" s="71">
        <v>231</v>
      </c>
      <c r="X1786" s="71">
        <v>482</v>
      </c>
      <c r="Y1786" s="10">
        <v>0</v>
      </c>
      <c r="Z1786" s="32" t="s">
        <v>95</v>
      </c>
      <c r="AA1786" s="35"/>
    </row>
    <row r="1787" spans="1:27" s="36" customFormat="1" ht="14.4" x14ac:dyDescent="0.3">
      <c r="A1787" s="32" t="s">
        <v>95</v>
      </c>
      <c r="B1787" s="32" t="s">
        <v>95</v>
      </c>
      <c r="C1787" s="32" t="s">
        <v>95</v>
      </c>
      <c r="D1787" s="32" t="s">
        <v>95</v>
      </c>
      <c r="E1787" s="32" t="s">
        <v>95</v>
      </c>
      <c r="F1787" s="32" t="s">
        <v>95</v>
      </c>
      <c r="G1787" s="32" t="s">
        <v>95</v>
      </c>
      <c r="H1787" s="32" t="s">
        <v>95</v>
      </c>
      <c r="I1787" s="32" t="s">
        <v>95</v>
      </c>
      <c r="J1787" s="32" t="s">
        <v>95</v>
      </c>
      <c r="K1787" s="32" t="s">
        <v>95</v>
      </c>
      <c r="L1787" s="32" t="s">
        <v>95</v>
      </c>
      <c r="M1787" s="7">
        <v>317</v>
      </c>
      <c r="N1787" s="7">
        <v>1</v>
      </c>
      <c r="O1787" s="7" t="s">
        <v>452</v>
      </c>
      <c r="P1787" s="73">
        <v>2011</v>
      </c>
      <c r="Q1787" s="10">
        <v>2012</v>
      </c>
      <c r="R1787" s="66">
        <v>400</v>
      </c>
      <c r="S1787" s="10">
        <v>4</v>
      </c>
      <c r="T1787" s="67">
        <v>0</v>
      </c>
      <c r="U1787" s="48">
        <f t="shared" si="68"/>
        <v>0</v>
      </c>
      <c r="V1787" s="50">
        <f t="shared" si="69"/>
        <v>5</v>
      </c>
      <c r="W1787" s="67">
        <v>389</v>
      </c>
      <c r="X1787" s="67">
        <v>781</v>
      </c>
      <c r="Y1787" s="10">
        <v>0</v>
      </c>
      <c r="Z1787" s="32" t="s">
        <v>95</v>
      </c>
      <c r="AA1787" s="35"/>
    </row>
    <row r="1788" spans="1:27" s="36" customFormat="1" ht="14.4" x14ac:dyDescent="0.3">
      <c r="A1788" s="32" t="s">
        <v>95</v>
      </c>
      <c r="B1788" s="32" t="s">
        <v>95</v>
      </c>
      <c r="C1788" s="32" t="s">
        <v>95</v>
      </c>
      <c r="D1788" s="32" t="s">
        <v>95</v>
      </c>
      <c r="E1788" s="32" t="s">
        <v>95</v>
      </c>
      <c r="F1788" s="32" t="s">
        <v>95</v>
      </c>
      <c r="G1788" s="32" t="s">
        <v>95</v>
      </c>
      <c r="H1788" s="32" t="s">
        <v>95</v>
      </c>
      <c r="I1788" s="32" t="s">
        <v>95</v>
      </c>
      <c r="J1788" s="32" t="s">
        <v>95</v>
      </c>
      <c r="K1788" s="32" t="s">
        <v>95</v>
      </c>
      <c r="L1788" s="32" t="s">
        <v>95</v>
      </c>
      <c r="M1788" s="7">
        <v>347</v>
      </c>
      <c r="N1788" s="7">
        <v>1</v>
      </c>
      <c r="O1788" s="7" t="s">
        <v>379</v>
      </c>
      <c r="P1788" s="73">
        <v>2011</v>
      </c>
      <c r="Q1788" s="10">
        <v>2012</v>
      </c>
      <c r="R1788" s="66">
        <v>498.49</v>
      </c>
      <c r="S1788" s="10">
        <v>9</v>
      </c>
      <c r="T1788" s="67">
        <v>1</v>
      </c>
      <c r="U1788" s="48">
        <f t="shared" si="68"/>
        <v>0</v>
      </c>
      <c r="V1788" s="50">
        <f t="shared" si="69"/>
        <v>5</v>
      </c>
      <c r="W1788" s="67">
        <v>3944</v>
      </c>
      <c r="X1788" s="67">
        <v>1076</v>
      </c>
      <c r="Y1788" s="10">
        <v>0</v>
      </c>
      <c r="Z1788" s="32" t="s">
        <v>95</v>
      </c>
      <c r="AA1788" s="35"/>
    </row>
    <row r="1789" spans="1:27" s="36" customFormat="1" ht="14.4" x14ac:dyDescent="0.3">
      <c r="A1789" s="32" t="s">
        <v>95</v>
      </c>
      <c r="B1789" s="32" t="s">
        <v>95</v>
      </c>
      <c r="C1789" s="32" t="s">
        <v>95</v>
      </c>
      <c r="D1789" s="32" t="s">
        <v>95</v>
      </c>
      <c r="E1789" s="32" t="s">
        <v>95</v>
      </c>
      <c r="F1789" s="32" t="s">
        <v>95</v>
      </c>
      <c r="G1789" s="32" t="s">
        <v>95</v>
      </c>
      <c r="H1789" s="32" t="s">
        <v>95</v>
      </c>
      <c r="I1789" s="32" t="s">
        <v>95</v>
      </c>
      <c r="J1789" s="32" t="s">
        <v>95</v>
      </c>
      <c r="K1789" s="32" t="s">
        <v>95</v>
      </c>
      <c r="L1789" s="32" t="s">
        <v>95</v>
      </c>
      <c r="M1789" s="7">
        <v>378</v>
      </c>
      <c r="N1789" s="7">
        <v>1</v>
      </c>
      <c r="O1789" s="7" t="s">
        <v>472</v>
      </c>
      <c r="P1789" s="73">
        <v>2011</v>
      </c>
      <c r="Q1789" s="10">
        <v>2012</v>
      </c>
      <c r="R1789" s="66">
        <v>687.68000000000006</v>
      </c>
      <c r="S1789" s="10">
        <v>10</v>
      </c>
      <c r="T1789" s="67">
        <v>1</v>
      </c>
      <c r="U1789" s="48">
        <f t="shared" si="68"/>
        <v>0</v>
      </c>
      <c r="V1789" s="50">
        <f t="shared" si="69"/>
        <v>7</v>
      </c>
      <c r="W1789" s="67">
        <v>534</v>
      </c>
      <c r="X1789" s="67">
        <v>170</v>
      </c>
      <c r="Y1789" s="10">
        <v>0</v>
      </c>
      <c r="Z1789" s="32" t="s">
        <v>95</v>
      </c>
      <c r="AA1789" s="35"/>
    </row>
    <row r="1790" spans="1:27" s="36" customFormat="1" ht="14.4" x14ac:dyDescent="0.3">
      <c r="A1790" s="32" t="s">
        <v>95</v>
      </c>
      <c r="B1790" s="32" t="s">
        <v>95</v>
      </c>
      <c r="C1790" s="32" t="s">
        <v>95</v>
      </c>
      <c r="D1790" s="32" t="s">
        <v>95</v>
      </c>
      <c r="E1790" s="32" t="s">
        <v>95</v>
      </c>
      <c r="F1790" s="32" t="s">
        <v>95</v>
      </c>
      <c r="G1790" s="32" t="s">
        <v>95</v>
      </c>
      <c r="H1790" s="32" t="s">
        <v>95</v>
      </c>
      <c r="I1790" s="32" t="s">
        <v>95</v>
      </c>
      <c r="J1790" s="32" t="s">
        <v>95</v>
      </c>
      <c r="K1790" s="32" t="s">
        <v>95</v>
      </c>
      <c r="L1790" s="32" t="s">
        <v>95</v>
      </c>
      <c r="M1790" s="7">
        <v>391</v>
      </c>
      <c r="N1790" s="7">
        <v>1</v>
      </c>
      <c r="O1790" s="7" t="s">
        <v>325</v>
      </c>
      <c r="P1790" s="73">
        <v>2011</v>
      </c>
      <c r="Q1790" s="10">
        <v>2012</v>
      </c>
      <c r="R1790" s="66">
        <v>351.81</v>
      </c>
      <c r="S1790" s="10">
        <v>10</v>
      </c>
      <c r="T1790" s="67">
        <v>1</v>
      </c>
      <c r="U1790" s="48">
        <f t="shared" si="68"/>
        <v>0</v>
      </c>
      <c r="V1790" s="50">
        <f t="shared" si="69"/>
        <v>4</v>
      </c>
      <c r="W1790" s="67">
        <v>439</v>
      </c>
      <c r="X1790" s="67">
        <v>149</v>
      </c>
      <c r="Y1790" s="10">
        <v>0</v>
      </c>
      <c r="Z1790" s="32" t="s">
        <v>95</v>
      </c>
      <c r="AA1790" s="35"/>
    </row>
    <row r="1791" spans="1:27" s="36" customFormat="1" ht="14.4" x14ac:dyDescent="0.3">
      <c r="A1791" s="32" t="s">
        <v>95</v>
      </c>
      <c r="B1791" s="32" t="s">
        <v>95</v>
      </c>
      <c r="C1791" s="32" t="s">
        <v>95</v>
      </c>
      <c r="D1791" s="32" t="s">
        <v>95</v>
      </c>
      <c r="E1791" s="32" t="s">
        <v>95</v>
      </c>
      <c r="F1791" s="32" t="s">
        <v>95</v>
      </c>
      <c r="G1791" s="32" t="s">
        <v>95</v>
      </c>
      <c r="H1791" s="32" t="s">
        <v>95</v>
      </c>
      <c r="I1791" s="32" t="s">
        <v>95</v>
      </c>
      <c r="J1791" s="32" t="s">
        <v>95</v>
      </c>
      <c r="K1791" s="32" t="s">
        <v>95</v>
      </c>
      <c r="L1791" s="32" t="s">
        <v>95</v>
      </c>
      <c r="M1791" s="7">
        <v>391</v>
      </c>
      <c r="N1791" s="7">
        <v>1</v>
      </c>
      <c r="O1791" s="7" t="s">
        <v>325</v>
      </c>
      <c r="P1791" s="73">
        <v>2011</v>
      </c>
      <c r="Q1791" s="10">
        <v>2012</v>
      </c>
      <c r="R1791" s="66">
        <v>200</v>
      </c>
      <c r="S1791" s="10">
        <v>10</v>
      </c>
      <c r="T1791" s="67">
        <v>1</v>
      </c>
      <c r="U1791" s="48">
        <f t="shared" si="68"/>
        <v>0</v>
      </c>
      <c r="V1791" s="50">
        <f t="shared" si="69"/>
        <v>3</v>
      </c>
      <c r="W1791" s="67">
        <v>365</v>
      </c>
      <c r="X1791" s="67">
        <v>222</v>
      </c>
      <c r="Y1791" s="10">
        <v>0</v>
      </c>
      <c r="Z1791" s="32" t="s">
        <v>95</v>
      </c>
      <c r="AA1791" s="35"/>
    </row>
    <row r="1792" spans="1:27" s="36" customFormat="1" ht="14.4" x14ac:dyDescent="0.3">
      <c r="A1792" s="32" t="s">
        <v>95</v>
      </c>
      <c r="B1792" s="32" t="s">
        <v>95</v>
      </c>
      <c r="C1792" s="32" t="s">
        <v>95</v>
      </c>
      <c r="D1792" s="32" t="s">
        <v>95</v>
      </c>
      <c r="E1792" s="32" t="s">
        <v>95</v>
      </c>
      <c r="F1792" s="32" t="s">
        <v>95</v>
      </c>
      <c r="G1792" s="32" t="s">
        <v>95</v>
      </c>
      <c r="H1792" s="32" t="s">
        <v>95</v>
      </c>
      <c r="I1792" s="32" t="s">
        <v>95</v>
      </c>
      <c r="J1792" s="32" t="s">
        <v>95</v>
      </c>
      <c r="K1792" s="32" t="s">
        <v>95</v>
      </c>
      <c r="L1792" s="32" t="s">
        <v>95</v>
      </c>
      <c r="M1792" s="7">
        <v>413</v>
      </c>
      <c r="N1792" s="7">
        <v>1</v>
      </c>
      <c r="O1792" s="7" t="s">
        <v>253</v>
      </c>
      <c r="P1792" s="73">
        <v>2011</v>
      </c>
      <c r="Q1792" s="68">
        <v>2013</v>
      </c>
      <c r="R1792" s="66">
        <v>675</v>
      </c>
      <c r="S1792" s="68">
        <v>5</v>
      </c>
      <c r="T1792" s="67">
        <v>1</v>
      </c>
      <c r="U1792" s="48">
        <f t="shared" si="68"/>
        <v>1</v>
      </c>
      <c r="V1792" s="50">
        <f t="shared" si="69"/>
        <v>7</v>
      </c>
      <c r="W1792" s="67">
        <v>1634</v>
      </c>
      <c r="X1792" s="67">
        <v>715</v>
      </c>
      <c r="Y1792" s="10">
        <v>0</v>
      </c>
      <c r="Z1792" s="32" t="s">
        <v>95</v>
      </c>
      <c r="AA1792" s="35"/>
    </row>
    <row r="1793" spans="1:27" s="36" customFormat="1" ht="14.4" x14ac:dyDescent="0.3">
      <c r="A1793" s="32" t="s">
        <v>95</v>
      </c>
      <c r="B1793" s="32" t="s">
        <v>95</v>
      </c>
      <c r="C1793" s="32" t="s">
        <v>95</v>
      </c>
      <c r="D1793" s="32" t="s">
        <v>95</v>
      </c>
      <c r="E1793" s="32" t="s">
        <v>95</v>
      </c>
      <c r="F1793" s="32" t="s">
        <v>95</v>
      </c>
      <c r="G1793" s="32" t="s">
        <v>95</v>
      </c>
      <c r="H1793" s="32" t="s">
        <v>95</v>
      </c>
      <c r="I1793" s="32" t="s">
        <v>95</v>
      </c>
      <c r="J1793" s="32" t="s">
        <v>95</v>
      </c>
      <c r="K1793" s="32" t="s">
        <v>95</v>
      </c>
      <c r="L1793" s="32" t="s">
        <v>95</v>
      </c>
      <c r="M1793" s="7">
        <v>413</v>
      </c>
      <c r="N1793" s="7">
        <v>1</v>
      </c>
      <c r="O1793" s="7" t="s">
        <v>253</v>
      </c>
      <c r="P1793" s="73">
        <v>2011</v>
      </c>
      <c r="Q1793" s="68">
        <v>2012</v>
      </c>
      <c r="R1793" s="66">
        <v>150</v>
      </c>
      <c r="S1793" s="68">
        <v>6</v>
      </c>
      <c r="T1793" s="67">
        <v>0</v>
      </c>
      <c r="U1793" s="48">
        <f t="shared" si="68"/>
        <v>0</v>
      </c>
      <c r="V1793" s="50">
        <f t="shared" si="69"/>
        <v>2</v>
      </c>
      <c r="W1793" s="67">
        <v>1121</v>
      </c>
      <c r="X1793" s="67">
        <v>1225</v>
      </c>
      <c r="Y1793" s="10">
        <v>0</v>
      </c>
      <c r="Z1793" s="32" t="s">
        <v>95</v>
      </c>
      <c r="AA1793" s="35"/>
    </row>
    <row r="1794" spans="1:27" s="36" customFormat="1" ht="14.4" x14ac:dyDescent="0.3">
      <c r="A1794" s="32" t="s">
        <v>95</v>
      </c>
      <c r="B1794" s="32" t="s">
        <v>95</v>
      </c>
      <c r="C1794" s="32" t="s">
        <v>95</v>
      </c>
      <c r="D1794" s="32" t="s">
        <v>95</v>
      </c>
      <c r="E1794" s="32" t="s">
        <v>95</v>
      </c>
      <c r="F1794" s="32" t="s">
        <v>95</v>
      </c>
      <c r="G1794" s="32" t="s">
        <v>95</v>
      </c>
      <c r="H1794" s="32" t="s">
        <v>95</v>
      </c>
      <c r="I1794" s="32" t="s">
        <v>95</v>
      </c>
      <c r="J1794" s="32" t="s">
        <v>95</v>
      </c>
      <c r="K1794" s="32" t="s">
        <v>95</v>
      </c>
      <c r="L1794" s="32" t="s">
        <v>95</v>
      </c>
      <c r="M1794" s="7">
        <v>423</v>
      </c>
      <c r="N1794" s="7">
        <v>1</v>
      </c>
      <c r="O1794" s="7" t="s">
        <v>284</v>
      </c>
      <c r="P1794" s="73">
        <v>2011</v>
      </c>
      <c r="Q1794" s="68">
        <v>2012</v>
      </c>
      <c r="R1794" s="66">
        <v>127.19</v>
      </c>
      <c r="S1794" s="68">
        <v>10</v>
      </c>
      <c r="T1794" s="67">
        <v>1</v>
      </c>
      <c r="U1794" s="48">
        <f t="shared" si="68"/>
        <v>0</v>
      </c>
      <c r="V1794" s="50">
        <f t="shared" si="69"/>
        <v>2</v>
      </c>
      <c r="W1794" s="67">
        <v>1842</v>
      </c>
      <c r="X1794" s="67">
        <v>564</v>
      </c>
      <c r="Y1794" s="10">
        <v>0</v>
      </c>
      <c r="Z1794" s="32" t="s">
        <v>95</v>
      </c>
      <c r="AA1794" s="35"/>
    </row>
    <row r="1795" spans="1:27" s="36" customFormat="1" ht="14.4" x14ac:dyDescent="0.3">
      <c r="A1795" s="32" t="s">
        <v>95</v>
      </c>
      <c r="B1795" s="32" t="s">
        <v>95</v>
      </c>
      <c r="C1795" s="32" t="s">
        <v>95</v>
      </c>
      <c r="D1795" s="32" t="s">
        <v>95</v>
      </c>
      <c r="E1795" s="32" t="s">
        <v>95</v>
      </c>
      <c r="F1795" s="32" t="s">
        <v>95</v>
      </c>
      <c r="G1795" s="32" t="s">
        <v>95</v>
      </c>
      <c r="H1795" s="32" t="s">
        <v>95</v>
      </c>
      <c r="I1795" s="32" t="s">
        <v>95</v>
      </c>
      <c r="J1795" s="32" t="s">
        <v>95</v>
      </c>
      <c r="K1795" s="32" t="s">
        <v>95</v>
      </c>
      <c r="L1795" s="32" t="s">
        <v>95</v>
      </c>
      <c r="M1795" s="7">
        <v>441</v>
      </c>
      <c r="N1795" s="7">
        <v>1</v>
      </c>
      <c r="O1795" s="7" t="s">
        <v>255</v>
      </c>
      <c r="P1795" s="73">
        <v>2011</v>
      </c>
      <c r="Q1795" s="68">
        <v>2012</v>
      </c>
      <c r="R1795" s="66">
        <v>1000</v>
      </c>
      <c r="S1795" s="68">
        <v>10</v>
      </c>
      <c r="T1795" s="67">
        <v>1</v>
      </c>
      <c r="U1795" s="48">
        <f t="shared" si="68"/>
        <v>0</v>
      </c>
      <c r="V1795" s="50">
        <f t="shared" si="69"/>
        <v>10</v>
      </c>
      <c r="W1795" s="67">
        <v>329</v>
      </c>
      <c r="X1795" s="67">
        <v>313</v>
      </c>
      <c r="Y1795" s="10">
        <v>0</v>
      </c>
      <c r="Z1795" s="32" t="s">
        <v>95</v>
      </c>
      <c r="AA1795" s="35"/>
    </row>
    <row r="1796" spans="1:27" s="36" customFormat="1" ht="14.4" x14ac:dyDescent="0.3">
      <c r="A1796" s="32" t="s">
        <v>95</v>
      </c>
      <c r="B1796" s="32" t="s">
        <v>95</v>
      </c>
      <c r="C1796" s="32" t="s">
        <v>95</v>
      </c>
      <c r="D1796" s="32" t="s">
        <v>95</v>
      </c>
      <c r="E1796" s="32" t="s">
        <v>95</v>
      </c>
      <c r="F1796" s="32" t="s">
        <v>95</v>
      </c>
      <c r="G1796" s="32" t="s">
        <v>95</v>
      </c>
      <c r="H1796" s="32" t="s">
        <v>95</v>
      </c>
      <c r="I1796" s="32" t="s">
        <v>95</v>
      </c>
      <c r="J1796" s="32" t="s">
        <v>95</v>
      </c>
      <c r="K1796" s="32" t="s">
        <v>95</v>
      </c>
      <c r="L1796" s="32" t="s">
        <v>95</v>
      </c>
      <c r="M1796" s="7">
        <v>447</v>
      </c>
      <c r="N1796" s="7">
        <v>1</v>
      </c>
      <c r="O1796" s="7" t="s">
        <v>558</v>
      </c>
      <c r="P1796" s="73">
        <v>2011</v>
      </c>
      <c r="Q1796" s="68">
        <v>2012</v>
      </c>
      <c r="R1796" s="66">
        <v>1000</v>
      </c>
      <c r="S1796" s="68">
        <v>10</v>
      </c>
      <c r="T1796" s="67">
        <v>1</v>
      </c>
      <c r="U1796" s="48">
        <f t="shared" si="68"/>
        <v>0</v>
      </c>
      <c r="V1796" s="50">
        <f t="shared" si="69"/>
        <v>10</v>
      </c>
      <c r="W1796" s="67">
        <v>180</v>
      </c>
      <c r="X1796" s="67">
        <v>102</v>
      </c>
      <c r="Y1796" s="10">
        <v>0</v>
      </c>
      <c r="Z1796" s="32" t="s">
        <v>95</v>
      </c>
      <c r="AA1796" s="35"/>
    </row>
    <row r="1797" spans="1:27" s="36" customFormat="1" ht="14.4" x14ac:dyDescent="0.3">
      <c r="A1797" s="32" t="s">
        <v>95</v>
      </c>
      <c r="B1797" s="32" t="s">
        <v>95</v>
      </c>
      <c r="C1797" s="32" t="s">
        <v>95</v>
      </c>
      <c r="D1797" s="32" t="s">
        <v>95</v>
      </c>
      <c r="E1797" s="32" t="s">
        <v>95</v>
      </c>
      <c r="F1797" s="32" t="s">
        <v>95</v>
      </c>
      <c r="G1797" s="32" t="s">
        <v>95</v>
      </c>
      <c r="H1797" s="32" t="s">
        <v>95</v>
      </c>
      <c r="I1797" s="32" t="s">
        <v>95</v>
      </c>
      <c r="J1797" s="32" t="s">
        <v>95</v>
      </c>
      <c r="K1797" s="32" t="s">
        <v>95</v>
      </c>
      <c r="L1797" s="32" t="s">
        <v>95</v>
      </c>
      <c r="M1797" s="7">
        <v>458</v>
      </c>
      <c r="N1797" s="7">
        <v>1</v>
      </c>
      <c r="O1797" s="7" t="s">
        <v>520</v>
      </c>
      <c r="P1797" s="73">
        <v>2011</v>
      </c>
      <c r="Q1797" s="68">
        <v>2013</v>
      </c>
      <c r="R1797" s="66">
        <v>256.81</v>
      </c>
      <c r="S1797" s="68">
        <v>10</v>
      </c>
      <c r="T1797" s="67">
        <v>1</v>
      </c>
      <c r="U1797" s="48">
        <f t="shared" si="68"/>
        <v>1</v>
      </c>
      <c r="V1797" s="50">
        <f t="shared" si="69"/>
        <v>3</v>
      </c>
      <c r="W1797" s="67">
        <v>231</v>
      </c>
      <c r="X1797" s="67">
        <v>80</v>
      </c>
      <c r="Y1797" s="10">
        <v>0</v>
      </c>
      <c r="Z1797" s="32" t="s">
        <v>95</v>
      </c>
      <c r="AA1797" s="35"/>
    </row>
    <row r="1798" spans="1:27" s="36" customFormat="1" ht="14.4" x14ac:dyDescent="0.3">
      <c r="A1798" s="32" t="s">
        <v>95</v>
      </c>
      <c r="B1798" s="32" t="s">
        <v>95</v>
      </c>
      <c r="C1798" s="32" t="s">
        <v>95</v>
      </c>
      <c r="D1798" s="32" t="s">
        <v>95</v>
      </c>
      <c r="E1798" s="32" t="s">
        <v>95</v>
      </c>
      <c r="F1798" s="32" t="s">
        <v>95</v>
      </c>
      <c r="G1798" s="32" t="s">
        <v>95</v>
      </c>
      <c r="H1798" s="32" t="s">
        <v>95</v>
      </c>
      <c r="I1798" s="32" t="s">
        <v>95</v>
      </c>
      <c r="J1798" s="32" t="s">
        <v>95</v>
      </c>
      <c r="K1798" s="32" t="s">
        <v>95</v>
      </c>
      <c r="L1798" s="32" t="s">
        <v>95</v>
      </c>
      <c r="M1798" s="7">
        <v>477</v>
      </c>
      <c r="N1798" s="7">
        <v>1</v>
      </c>
      <c r="O1798" s="7" t="s">
        <v>424</v>
      </c>
      <c r="P1798" s="73">
        <v>2011</v>
      </c>
      <c r="Q1798" s="10">
        <v>2012</v>
      </c>
      <c r="R1798" s="66">
        <v>325</v>
      </c>
      <c r="S1798" s="10">
        <v>6</v>
      </c>
      <c r="T1798" s="67">
        <v>1</v>
      </c>
      <c r="U1798" s="48">
        <f t="shared" si="68"/>
        <v>0</v>
      </c>
      <c r="V1798" s="50">
        <f t="shared" si="69"/>
        <v>4</v>
      </c>
      <c r="W1798" s="67">
        <v>1680</v>
      </c>
      <c r="X1798" s="67">
        <v>826</v>
      </c>
      <c r="Y1798" s="10">
        <v>0</v>
      </c>
      <c r="Z1798" s="32" t="s">
        <v>95</v>
      </c>
      <c r="AA1798" s="35"/>
    </row>
    <row r="1799" spans="1:27" s="36" customFormat="1" ht="14.4" x14ac:dyDescent="0.3">
      <c r="A1799" s="32" t="s">
        <v>95</v>
      </c>
      <c r="B1799" s="32" t="s">
        <v>95</v>
      </c>
      <c r="C1799" s="32" t="s">
        <v>95</v>
      </c>
      <c r="D1799" s="32" t="s">
        <v>95</v>
      </c>
      <c r="E1799" s="32" t="s">
        <v>95</v>
      </c>
      <c r="F1799" s="32" t="s">
        <v>95</v>
      </c>
      <c r="G1799" s="32" t="s">
        <v>95</v>
      </c>
      <c r="H1799" s="32" t="s">
        <v>95</v>
      </c>
      <c r="I1799" s="32" t="s">
        <v>95</v>
      </c>
      <c r="J1799" s="32" t="s">
        <v>95</v>
      </c>
      <c r="K1799" s="32" t="s">
        <v>95</v>
      </c>
      <c r="L1799" s="32" t="s">
        <v>95</v>
      </c>
      <c r="M1799" s="7">
        <v>485</v>
      </c>
      <c r="N1799" s="7">
        <v>1</v>
      </c>
      <c r="O1799" s="7" t="s">
        <v>494</v>
      </c>
      <c r="P1799" s="73">
        <v>2011</v>
      </c>
      <c r="Q1799" s="68">
        <v>2012</v>
      </c>
      <c r="R1799" s="66">
        <v>700</v>
      </c>
      <c r="S1799" s="68">
        <v>6</v>
      </c>
      <c r="T1799" s="67">
        <v>0</v>
      </c>
      <c r="U1799" s="48">
        <f t="shared" si="68"/>
        <v>0</v>
      </c>
      <c r="V1799" s="50">
        <f t="shared" si="69"/>
        <v>8</v>
      </c>
      <c r="W1799" s="67">
        <v>402</v>
      </c>
      <c r="X1799" s="67">
        <v>605</v>
      </c>
      <c r="Y1799" s="10">
        <v>0</v>
      </c>
      <c r="Z1799" s="32" t="s">
        <v>95</v>
      </c>
      <c r="AA1799" s="35"/>
    </row>
    <row r="1800" spans="1:27" s="36" customFormat="1" ht="14.4" x14ac:dyDescent="0.3">
      <c r="A1800" s="32" t="s">
        <v>95</v>
      </c>
      <c r="B1800" s="32" t="s">
        <v>95</v>
      </c>
      <c r="C1800" s="32" t="s">
        <v>95</v>
      </c>
      <c r="D1800" s="32" t="s">
        <v>95</v>
      </c>
      <c r="E1800" s="32" t="s">
        <v>95</v>
      </c>
      <c r="F1800" s="32" t="s">
        <v>95</v>
      </c>
      <c r="G1800" s="32" t="s">
        <v>95</v>
      </c>
      <c r="H1800" s="32" t="s">
        <v>95</v>
      </c>
      <c r="I1800" s="32" t="s">
        <v>95</v>
      </c>
      <c r="J1800" s="32" t="s">
        <v>95</v>
      </c>
      <c r="K1800" s="32" t="s">
        <v>95</v>
      </c>
      <c r="L1800" s="32" t="s">
        <v>95</v>
      </c>
      <c r="M1800" s="7">
        <v>487</v>
      </c>
      <c r="N1800" s="7">
        <v>1</v>
      </c>
      <c r="O1800" s="7" t="s">
        <v>289</v>
      </c>
      <c r="P1800" s="73">
        <v>2011</v>
      </c>
      <c r="Q1800" s="68">
        <v>2012</v>
      </c>
      <c r="R1800" s="66">
        <v>450</v>
      </c>
      <c r="S1800" s="68">
        <v>6</v>
      </c>
      <c r="T1800" s="67">
        <v>1</v>
      </c>
      <c r="U1800" s="48">
        <f t="shared" si="68"/>
        <v>0</v>
      </c>
      <c r="V1800" s="50">
        <f t="shared" si="69"/>
        <v>5</v>
      </c>
      <c r="W1800" s="67">
        <v>316</v>
      </c>
      <c r="X1800" s="67">
        <v>287</v>
      </c>
      <c r="Y1800" s="10">
        <v>0</v>
      </c>
      <c r="Z1800" s="32" t="s">
        <v>95</v>
      </c>
      <c r="AA1800" s="35"/>
    </row>
    <row r="1801" spans="1:27" s="36" customFormat="1" ht="14.4" x14ac:dyDescent="0.3">
      <c r="A1801" s="32" t="s">
        <v>95</v>
      </c>
      <c r="B1801" s="32" t="s">
        <v>95</v>
      </c>
      <c r="C1801" s="32" t="s">
        <v>95</v>
      </c>
      <c r="D1801" s="32" t="s">
        <v>95</v>
      </c>
      <c r="E1801" s="32" t="s">
        <v>95</v>
      </c>
      <c r="F1801" s="32" t="s">
        <v>95</v>
      </c>
      <c r="G1801" s="32" t="s">
        <v>95</v>
      </c>
      <c r="H1801" s="32" t="s">
        <v>95</v>
      </c>
      <c r="I1801" s="32" t="s">
        <v>95</v>
      </c>
      <c r="J1801" s="32" t="s">
        <v>95</v>
      </c>
      <c r="K1801" s="32" t="s">
        <v>95</v>
      </c>
      <c r="L1801" s="32" t="s">
        <v>95</v>
      </c>
      <c r="M1801" s="7">
        <v>497</v>
      </c>
      <c r="N1801" s="7">
        <v>1</v>
      </c>
      <c r="O1801" s="7" t="s">
        <v>330</v>
      </c>
      <c r="P1801" s="73">
        <v>2011</v>
      </c>
      <c r="Q1801" s="68">
        <v>2012</v>
      </c>
      <c r="R1801" s="66">
        <v>840.01</v>
      </c>
      <c r="S1801" s="68">
        <v>10</v>
      </c>
      <c r="T1801" s="67">
        <v>1</v>
      </c>
      <c r="U1801" s="48">
        <f t="shared" ref="U1801:U1864" si="70">MAX(0,MIN(1,Q1801-P1801-1))</f>
        <v>0</v>
      </c>
      <c r="V1801" s="50">
        <f t="shared" ref="V1801:V1864" si="71">MAX(1,MIN(10,INT(R1801/100)+1))</f>
        <v>9</v>
      </c>
      <c r="W1801" s="67">
        <v>228</v>
      </c>
      <c r="X1801" s="67">
        <v>138</v>
      </c>
      <c r="Y1801" s="10">
        <v>0</v>
      </c>
      <c r="Z1801" s="32" t="s">
        <v>95</v>
      </c>
      <c r="AA1801" s="35"/>
    </row>
    <row r="1802" spans="1:27" s="36" customFormat="1" ht="14.4" x14ac:dyDescent="0.3">
      <c r="A1802" s="32" t="s">
        <v>95</v>
      </c>
      <c r="B1802" s="32" t="s">
        <v>95</v>
      </c>
      <c r="C1802" s="32" t="s">
        <v>95</v>
      </c>
      <c r="D1802" s="32" t="s">
        <v>95</v>
      </c>
      <c r="E1802" s="32" t="s">
        <v>95</v>
      </c>
      <c r="F1802" s="32" t="s">
        <v>95</v>
      </c>
      <c r="G1802" s="32" t="s">
        <v>95</v>
      </c>
      <c r="H1802" s="32" t="s">
        <v>95</v>
      </c>
      <c r="I1802" s="32" t="s">
        <v>95</v>
      </c>
      <c r="J1802" s="32" t="s">
        <v>95</v>
      </c>
      <c r="K1802" s="32" t="s">
        <v>95</v>
      </c>
      <c r="L1802" s="32" t="s">
        <v>95</v>
      </c>
      <c r="M1802" s="7">
        <v>507</v>
      </c>
      <c r="N1802" s="7">
        <v>1</v>
      </c>
      <c r="O1802" s="7" t="s">
        <v>331</v>
      </c>
      <c r="P1802" s="73">
        <v>2011</v>
      </c>
      <c r="Q1802" s="68">
        <v>2012</v>
      </c>
      <c r="R1802" s="66">
        <v>800</v>
      </c>
      <c r="S1802" s="68">
        <v>5</v>
      </c>
      <c r="T1802" s="67">
        <v>1</v>
      </c>
      <c r="U1802" s="48">
        <f t="shared" si="70"/>
        <v>0</v>
      </c>
      <c r="V1802" s="50">
        <f t="shared" si="71"/>
        <v>9</v>
      </c>
      <c r="W1802" s="67">
        <v>549</v>
      </c>
      <c r="X1802" s="67">
        <v>145</v>
      </c>
      <c r="Y1802" s="10">
        <v>0</v>
      </c>
      <c r="Z1802" s="32" t="s">
        <v>95</v>
      </c>
      <c r="AA1802" s="35"/>
    </row>
    <row r="1803" spans="1:27" s="36" customFormat="1" ht="14.4" x14ac:dyDescent="0.3">
      <c r="A1803" s="32" t="s">
        <v>95</v>
      </c>
      <c r="B1803" s="32" t="s">
        <v>95</v>
      </c>
      <c r="C1803" s="32" t="s">
        <v>95</v>
      </c>
      <c r="D1803" s="32" t="s">
        <v>95</v>
      </c>
      <c r="E1803" s="32" t="s">
        <v>95</v>
      </c>
      <c r="F1803" s="32" t="s">
        <v>95</v>
      </c>
      <c r="G1803" s="32" t="s">
        <v>95</v>
      </c>
      <c r="H1803" s="32" t="s">
        <v>95</v>
      </c>
      <c r="I1803" s="32" t="s">
        <v>95</v>
      </c>
      <c r="J1803" s="32" t="s">
        <v>95</v>
      </c>
      <c r="K1803" s="32" t="s">
        <v>95</v>
      </c>
      <c r="L1803" s="32" t="s">
        <v>95</v>
      </c>
      <c r="M1803" s="7">
        <v>507</v>
      </c>
      <c r="N1803" s="7">
        <v>1</v>
      </c>
      <c r="O1803" s="7" t="s">
        <v>331</v>
      </c>
      <c r="P1803" s="73">
        <v>2011</v>
      </c>
      <c r="Q1803" s="68">
        <v>2012</v>
      </c>
      <c r="R1803" s="66">
        <v>300</v>
      </c>
      <c r="S1803" s="68">
        <v>5</v>
      </c>
      <c r="T1803" s="67">
        <v>1</v>
      </c>
      <c r="U1803" s="48">
        <f t="shared" si="70"/>
        <v>0</v>
      </c>
      <c r="V1803" s="50">
        <f t="shared" si="71"/>
        <v>4</v>
      </c>
      <c r="W1803" s="67">
        <v>455</v>
      </c>
      <c r="X1803" s="67">
        <v>240</v>
      </c>
      <c r="Y1803" s="10">
        <v>0</v>
      </c>
      <c r="Z1803" s="32" t="s">
        <v>95</v>
      </c>
      <c r="AA1803" s="35"/>
    </row>
    <row r="1804" spans="1:27" s="36" customFormat="1" ht="14.4" x14ac:dyDescent="0.3">
      <c r="A1804" s="32" t="s">
        <v>95</v>
      </c>
      <c r="B1804" s="32" t="s">
        <v>95</v>
      </c>
      <c r="C1804" s="32" t="s">
        <v>95</v>
      </c>
      <c r="D1804" s="32" t="s">
        <v>95</v>
      </c>
      <c r="E1804" s="32" t="s">
        <v>95</v>
      </c>
      <c r="F1804" s="32" t="s">
        <v>95</v>
      </c>
      <c r="G1804" s="32" t="s">
        <v>95</v>
      </c>
      <c r="H1804" s="32" t="s">
        <v>95</v>
      </c>
      <c r="I1804" s="32" t="s">
        <v>95</v>
      </c>
      <c r="J1804" s="32" t="s">
        <v>95</v>
      </c>
      <c r="K1804" s="32" t="s">
        <v>95</v>
      </c>
      <c r="L1804" s="32" t="s">
        <v>95</v>
      </c>
      <c r="M1804" s="7">
        <v>508</v>
      </c>
      <c r="N1804" s="7">
        <v>1</v>
      </c>
      <c r="O1804" s="7" t="s">
        <v>474</v>
      </c>
      <c r="P1804" s="73">
        <v>2011</v>
      </c>
      <c r="Q1804" s="10">
        <v>2012</v>
      </c>
      <c r="R1804" s="66">
        <v>250.00000000000006</v>
      </c>
      <c r="S1804" s="10">
        <v>10</v>
      </c>
      <c r="T1804" s="67">
        <v>1</v>
      </c>
      <c r="U1804" s="48">
        <f t="shared" si="70"/>
        <v>0</v>
      </c>
      <c r="V1804" s="50">
        <f t="shared" si="71"/>
        <v>3</v>
      </c>
      <c r="W1804" s="67">
        <v>1290</v>
      </c>
      <c r="X1804" s="67">
        <v>859</v>
      </c>
      <c r="Y1804" s="10">
        <v>0</v>
      </c>
      <c r="Z1804" s="32" t="s">
        <v>95</v>
      </c>
      <c r="AA1804" s="35"/>
    </row>
    <row r="1805" spans="1:27" s="36" customFormat="1" ht="14.4" x14ac:dyDescent="0.3">
      <c r="A1805" s="32" t="s">
        <v>95</v>
      </c>
      <c r="B1805" s="32" t="s">
        <v>95</v>
      </c>
      <c r="C1805" s="32" t="s">
        <v>95</v>
      </c>
      <c r="D1805" s="32" t="s">
        <v>95</v>
      </c>
      <c r="E1805" s="32" t="s">
        <v>95</v>
      </c>
      <c r="F1805" s="32" t="s">
        <v>95</v>
      </c>
      <c r="G1805" s="32" t="s">
        <v>95</v>
      </c>
      <c r="H1805" s="32" t="s">
        <v>95</v>
      </c>
      <c r="I1805" s="32" t="s">
        <v>95</v>
      </c>
      <c r="J1805" s="32" t="s">
        <v>95</v>
      </c>
      <c r="K1805" s="32" t="s">
        <v>95</v>
      </c>
      <c r="L1805" s="32" t="s">
        <v>95</v>
      </c>
      <c r="M1805" s="7">
        <v>531</v>
      </c>
      <c r="N1805" s="7">
        <v>1</v>
      </c>
      <c r="O1805" s="7" t="s">
        <v>387</v>
      </c>
      <c r="P1805" s="73">
        <v>2011</v>
      </c>
      <c r="Q1805" s="10">
        <v>2012</v>
      </c>
      <c r="R1805" s="66">
        <v>290</v>
      </c>
      <c r="S1805" s="10">
        <v>6</v>
      </c>
      <c r="T1805" s="67">
        <v>1</v>
      </c>
      <c r="U1805" s="48">
        <f t="shared" si="70"/>
        <v>0</v>
      </c>
      <c r="V1805" s="50">
        <f t="shared" si="71"/>
        <v>3</v>
      </c>
      <c r="W1805" s="67">
        <v>1366</v>
      </c>
      <c r="X1805" s="67">
        <v>874</v>
      </c>
      <c r="Y1805" s="10">
        <v>0</v>
      </c>
      <c r="Z1805" s="32" t="s">
        <v>95</v>
      </c>
      <c r="AA1805" s="35"/>
    </row>
    <row r="1806" spans="1:27" s="36" customFormat="1" ht="14.4" x14ac:dyDescent="0.3">
      <c r="A1806" s="32" t="s">
        <v>95</v>
      </c>
      <c r="B1806" s="32" t="s">
        <v>95</v>
      </c>
      <c r="C1806" s="32" t="s">
        <v>95</v>
      </c>
      <c r="D1806" s="32" t="s">
        <v>95</v>
      </c>
      <c r="E1806" s="32" t="s">
        <v>95</v>
      </c>
      <c r="F1806" s="32" t="s">
        <v>95</v>
      </c>
      <c r="G1806" s="32" t="s">
        <v>95</v>
      </c>
      <c r="H1806" s="32" t="s">
        <v>95</v>
      </c>
      <c r="I1806" s="32" t="s">
        <v>95</v>
      </c>
      <c r="J1806" s="32" t="s">
        <v>95</v>
      </c>
      <c r="K1806" s="32" t="s">
        <v>95</v>
      </c>
      <c r="L1806" s="32" t="s">
        <v>95</v>
      </c>
      <c r="M1806" s="7">
        <v>533</v>
      </c>
      <c r="N1806" s="7">
        <v>1</v>
      </c>
      <c r="O1806" s="7" t="s">
        <v>565</v>
      </c>
      <c r="P1806" s="73">
        <v>2011</v>
      </c>
      <c r="Q1806" s="10">
        <v>2012</v>
      </c>
      <c r="R1806" s="66">
        <v>126.79</v>
      </c>
      <c r="S1806" s="10">
        <v>10</v>
      </c>
      <c r="T1806" s="67">
        <v>1</v>
      </c>
      <c r="U1806" s="48">
        <f t="shared" si="70"/>
        <v>0</v>
      </c>
      <c r="V1806" s="50">
        <f t="shared" si="71"/>
        <v>2</v>
      </c>
      <c r="W1806" s="67">
        <v>343</v>
      </c>
      <c r="X1806" s="67">
        <v>119</v>
      </c>
      <c r="Y1806" s="10">
        <v>0</v>
      </c>
      <c r="Z1806" s="32" t="s">
        <v>95</v>
      </c>
      <c r="AA1806" s="35"/>
    </row>
    <row r="1807" spans="1:27" s="36" customFormat="1" ht="14.4" x14ac:dyDescent="0.3">
      <c r="A1807" s="32" t="s">
        <v>95</v>
      </c>
      <c r="B1807" s="32" t="s">
        <v>95</v>
      </c>
      <c r="C1807" s="32" t="s">
        <v>95</v>
      </c>
      <c r="D1807" s="32" t="s">
        <v>95</v>
      </c>
      <c r="E1807" s="32" t="s">
        <v>95</v>
      </c>
      <c r="F1807" s="32" t="s">
        <v>95</v>
      </c>
      <c r="G1807" s="32" t="s">
        <v>95</v>
      </c>
      <c r="H1807" s="32" t="s">
        <v>95</v>
      </c>
      <c r="I1807" s="32" t="s">
        <v>95</v>
      </c>
      <c r="J1807" s="32" t="s">
        <v>95</v>
      </c>
      <c r="K1807" s="32" t="s">
        <v>95</v>
      </c>
      <c r="L1807" s="32" t="s">
        <v>95</v>
      </c>
      <c r="M1807" s="7">
        <v>542</v>
      </c>
      <c r="N1807" s="7">
        <v>1</v>
      </c>
      <c r="O1807" s="7" t="s">
        <v>291</v>
      </c>
      <c r="P1807" s="73">
        <v>2011</v>
      </c>
      <c r="Q1807" s="68">
        <v>2012</v>
      </c>
      <c r="R1807" s="66">
        <v>975</v>
      </c>
      <c r="S1807" s="68">
        <v>10</v>
      </c>
      <c r="T1807" s="67">
        <v>0</v>
      </c>
      <c r="U1807" s="48">
        <f t="shared" si="70"/>
        <v>0</v>
      </c>
      <c r="V1807" s="50">
        <f t="shared" si="71"/>
        <v>10</v>
      </c>
      <c r="W1807" s="67">
        <v>582</v>
      </c>
      <c r="X1807" s="67">
        <v>691</v>
      </c>
      <c r="Y1807" s="10">
        <v>0</v>
      </c>
      <c r="Z1807" s="32" t="s">
        <v>95</v>
      </c>
      <c r="AA1807" s="35"/>
    </row>
    <row r="1808" spans="1:27" s="36" customFormat="1" ht="14.4" x14ac:dyDescent="0.3">
      <c r="A1808" s="32" t="s">
        <v>95</v>
      </c>
      <c r="B1808" s="32" t="s">
        <v>95</v>
      </c>
      <c r="C1808" s="32" t="s">
        <v>95</v>
      </c>
      <c r="D1808" s="32" t="s">
        <v>95</v>
      </c>
      <c r="E1808" s="32" t="s">
        <v>95</v>
      </c>
      <c r="F1808" s="32" t="s">
        <v>95</v>
      </c>
      <c r="G1808" s="32" t="s">
        <v>95</v>
      </c>
      <c r="H1808" s="32" t="s">
        <v>95</v>
      </c>
      <c r="I1808" s="32" t="s">
        <v>95</v>
      </c>
      <c r="J1808" s="32" t="s">
        <v>95</v>
      </c>
      <c r="K1808" s="32" t="s">
        <v>95</v>
      </c>
      <c r="L1808" s="32" t="s">
        <v>95</v>
      </c>
      <c r="M1808" s="7">
        <v>545</v>
      </c>
      <c r="N1808" s="7">
        <v>1</v>
      </c>
      <c r="O1808" s="7" t="s">
        <v>292</v>
      </c>
      <c r="P1808" s="73">
        <v>2011</v>
      </c>
      <c r="Q1808" s="68">
        <v>2012</v>
      </c>
      <c r="R1808" s="66">
        <v>408.22</v>
      </c>
      <c r="S1808" s="68">
        <v>10</v>
      </c>
      <c r="T1808" s="67">
        <v>1</v>
      </c>
      <c r="U1808" s="48">
        <f t="shared" si="70"/>
        <v>0</v>
      </c>
      <c r="V1808" s="50">
        <f t="shared" si="71"/>
        <v>5</v>
      </c>
      <c r="W1808" s="67">
        <v>449</v>
      </c>
      <c r="X1808" s="67">
        <v>152</v>
      </c>
      <c r="Y1808" s="10">
        <v>0</v>
      </c>
      <c r="Z1808" s="32" t="s">
        <v>95</v>
      </c>
      <c r="AA1808" s="35"/>
    </row>
    <row r="1809" spans="1:27" s="36" customFormat="1" ht="14.4" x14ac:dyDescent="0.3">
      <c r="A1809" s="32" t="s">
        <v>95</v>
      </c>
      <c r="B1809" s="32" t="s">
        <v>95</v>
      </c>
      <c r="C1809" s="32" t="s">
        <v>95</v>
      </c>
      <c r="D1809" s="32" t="s">
        <v>95</v>
      </c>
      <c r="E1809" s="32" t="s">
        <v>95</v>
      </c>
      <c r="F1809" s="32" t="s">
        <v>95</v>
      </c>
      <c r="G1809" s="32" t="s">
        <v>95</v>
      </c>
      <c r="H1809" s="32" t="s">
        <v>95</v>
      </c>
      <c r="I1809" s="32" t="s">
        <v>95</v>
      </c>
      <c r="J1809" s="32" t="s">
        <v>95</v>
      </c>
      <c r="K1809" s="32" t="s">
        <v>95</v>
      </c>
      <c r="L1809" s="32" t="s">
        <v>95</v>
      </c>
      <c r="M1809" s="7">
        <v>548</v>
      </c>
      <c r="N1809" s="7">
        <v>1</v>
      </c>
      <c r="O1809" s="7" t="s">
        <v>666</v>
      </c>
      <c r="P1809" s="73">
        <v>2011</v>
      </c>
      <c r="Q1809" s="68">
        <v>2012</v>
      </c>
      <c r="R1809" s="66">
        <v>600</v>
      </c>
      <c r="S1809" s="68">
        <v>5</v>
      </c>
      <c r="T1809" s="67">
        <v>1</v>
      </c>
      <c r="U1809" s="48">
        <f t="shared" si="70"/>
        <v>0</v>
      </c>
      <c r="V1809" s="50">
        <f t="shared" si="71"/>
        <v>7</v>
      </c>
      <c r="W1809" s="67">
        <v>1359</v>
      </c>
      <c r="X1809" s="67">
        <v>1143</v>
      </c>
      <c r="Y1809" s="10">
        <v>0</v>
      </c>
      <c r="Z1809" s="32" t="s">
        <v>95</v>
      </c>
      <c r="AA1809" s="35"/>
    </row>
    <row r="1810" spans="1:27" s="36" customFormat="1" ht="14.4" x14ac:dyDescent="0.3">
      <c r="A1810" s="32" t="s">
        <v>95</v>
      </c>
      <c r="B1810" s="32" t="s">
        <v>95</v>
      </c>
      <c r="C1810" s="32" t="s">
        <v>95</v>
      </c>
      <c r="D1810" s="32" t="s">
        <v>95</v>
      </c>
      <c r="E1810" s="32" t="s">
        <v>95</v>
      </c>
      <c r="F1810" s="32" t="s">
        <v>95</v>
      </c>
      <c r="G1810" s="32" t="s">
        <v>95</v>
      </c>
      <c r="H1810" s="32" t="s">
        <v>95</v>
      </c>
      <c r="I1810" s="32" t="s">
        <v>95</v>
      </c>
      <c r="J1810" s="32" t="s">
        <v>95</v>
      </c>
      <c r="K1810" s="32" t="s">
        <v>95</v>
      </c>
      <c r="L1810" s="32" t="s">
        <v>95</v>
      </c>
      <c r="M1810" s="7">
        <v>549</v>
      </c>
      <c r="N1810" s="7">
        <v>1</v>
      </c>
      <c r="O1810" s="7" t="s">
        <v>524</v>
      </c>
      <c r="P1810" s="73">
        <v>2011</v>
      </c>
      <c r="Q1810" s="74">
        <v>2012</v>
      </c>
      <c r="R1810" s="66">
        <v>695</v>
      </c>
      <c r="S1810" s="68">
        <v>4</v>
      </c>
      <c r="T1810" s="67">
        <v>0</v>
      </c>
      <c r="U1810" s="48">
        <f t="shared" si="70"/>
        <v>0</v>
      </c>
      <c r="V1810" s="50">
        <f t="shared" si="71"/>
        <v>7</v>
      </c>
      <c r="W1810" s="67">
        <v>1520</v>
      </c>
      <c r="X1810" s="67">
        <v>2284</v>
      </c>
      <c r="Y1810" s="10">
        <v>0</v>
      </c>
      <c r="Z1810" s="32" t="s">
        <v>95</v>
      </c>
      <c r="AA1810" s="35"/>
    </row>
    <row r="1811" spans="1:27" s="36" customFormat="1" ht="14.4" x14ac:dyDescent="0.3">
      <c r="A1811" s="32" t="s">
        <v>95</v>
      </c>
      <c r="B1811" s="32" t="s">
        <v>95</v>
      </c>
      <c r="C1811" s="32" t="s">
        <v>95</v>
      </c>
      <c r="D1811" s="32" t="s">
        <v>95</v>
      </c>
      <c r="E1811" s="32" t="s">
        <v>95</v>
      </c>
      <c r="F1811" s="32" t="s">
        <v>95</v>
      </c>
      <c r="G1811" s="32" t="s">
        <v>95</v>
      </c>
      <c r="H1811" s="32" t="s">
        <v>95</v>
      </c>
      <c r="I1811" s="32" t="s">
        <v>95</v>
      </c>
      <c r="J1811" s="32" t="s">
        <v>95</v>
      </c>
      <c r="K1811" s="32" t="s">
        <v>95</v>
      </c>
      <c r="L1811" s="32" t="s">
        <v>95</v>
      </c>
      <c r="M1811" s="7">
        <v>553</v>
      </c>
      <c r="N1811" s="7">
        <v>1</v>
      </c>
      <c r="O1811" s="7" t="s">
        <v>428</v>
      </c>
      <c r="P1811" s="73">
        <v>2011</v>
      </c>
      <c r="Q1811" s="68">
        <v>2012</v>
      </c>
      <c r="R1811" s="66">
        <v>75</v>
      </c>
      <c r="S1811" s="68">
        <v>4</v>
      </c>
      <c r="T1811" s="67">
        <v>1</v>
      </c>
      <c r="U1811" s="48">
        <f t="shared" si="70"/>
        <v>0</v>
      </c>
      <c r="V1811" s="50">
        <f t="shared" si="71"/>
        <v>1</v>
      </c>
      <c r="W1811" s="67">
        <v>362</v>
      </c>
      <c r="X1811" s="67">
        <v>245</v>
      </c>
      <c r="Y1811" s="10">
        <v>0</v>
      </c>
      <c r="Z1811" s="32" t="s">
        <v>95</v>
      </c>
      <c r="AA1811" s="35"/>
    </row>
    <row r="1812" spans="1:27" s="36" customFormat="1" ht="14.4" x14ac:dyDescent="0.3">
      <c r="A1812" s="32" t="s">
        <v>95</v>
      </c>
      <c r="B1812" s="32" t="s">
        <v>95</v>
      </c>
      <c r="C1812" s="32" t="s">
        <v>95</v>
      </c>
      <c r="D1812" s="32" t="s">
        <v>95</v>
      </c>
      <c r="E1812" s="32" t="s">
        <v>95</v>
      </c>
      <c r="F1812" s="32" t="s">
        <v>95</v>
      </c>
      <c r="G1812" s="32" t="s">
        <v>95</v>
      </c>
      <c r="H1812" s="32" t="s">
        <v>95</v>
      </c>
      <c r="I1812" s="32" t="s">
        <v>95</v>
      </c>
      <c r="J1812" s="32" t="s">
        <v>95</v>
      </c>
      <c r="K1812" s="32" t="s">
        <v>95</v>
      </c>
      <c r="L1812" s="32" t="s">
        <v>95</v>
      </c>
      <c r="M1812" s="7">
        <v>564</v>
      </c>
      <c r="N1812" s="7">
        <v>1</v>
      </c>
      <c r="O1812" s="7" t="s">
        <v>429</v>
      </c>
      <c r="P1812" s="73">
        <v>2011</v>
      </c>
      <c r="Q1812" s="10">
        <v>2012</v>
      </c>
      <c r="R1812" s="66">
        <v>126.03999999999996</v>
      </c>
      <c r="S1812" s="10">
        <v>10</v>
      </c>
      <c r="T1812" s="67">
        <v>1</v>
      </c>
      <c r="U1812" s="48">
        <f t="shared" si="70"/>
        <v>0</v>
      </c>
      <c r="V1812" s="50">
        <f t="shared" si="71"/>
        <v>2</v>
      </c>
      <c r="W1812" s="67">
        <v>1698</v>
      </c>
      <c r="X1812" s="67">
        <v>887</v>
      </c>
      <c r="Y1812" s="10">
        <v>0</v>
      </c>
      <c r="Z1812" s="32" t="s">
        <v>95</v>
      </c>
      <c r="AA1812" s="35"/>
    </row>
    <row r="1813" spans="1:27" s="36" customFormat="1" ht="14.4" x14ac:dyDescent="0.3">
      <c r="A1813" s="32" t="s">
        <v>95</v>
      </c>
      <c r="B1813" s="32" t="s">
        <v>95</v>
      </c>
      <c r="C1813" s="32" t="s">
        <v>95</v>
      </c>
      <c r="D1813" s="32" t="s">
        <v>95</v>
      </c>
      <c r="E1813" s="32" t="s">
        <v>95</v>
      </c>
      <c r="F1813" s="32" t="s">
        <v>95</v>
      </c>
      <c r="G1813" s="32" t="s">
        <v>95</v>
      </c>
      <c r="H1813" s="32" t="s">
        <v>95</v>
      </c>
      <c r="I1813" s="32" t="s">
        <v>95</v>
      </c>
      <c r="J1813" s="32" t="s">
        <v>95</v>
      </c>
      <c r="K1813" s="32" t="s">
        <v>95</v>
      </c>
      <c r="L1813" s="32" t="s">
        <v>95</v>
      </c>
      <c r="M1813" s="7">
        <v>577</v>
      </c>
      <c r="N1813" s="7">
        <v>1</v>
      </c>
      <c r="O1813" s="7" t="s">
        <v>430</v>
      </c>
      <c r="P1813" s="73">
        <v>2011</v>
      </c>
      <c r="Q1813" s="68">
        <v>2012</v>
      </c>
      <c r="R1813" s="66">
        <v>126.32</v>
      </c>
      <c r="S1813" s="68">
        <v>10</v>
      </c>
      <c r="T1813" s="67">
        <v>1</v>
      </c>
      <c r="U1813" s="48">
        <f t="shared" si="70"/>
        <v>0</v>
      </c>
      <c r="V1813" s="50">
        <f t="shared" si="71"/>
        <v>2</v>
      </c>
      <c r="W1813" s="67">
        <v>172</v>
      </c>
      <c r="X1813" s="67">
        <v>79</v>
      </c>
      <c r="Y1813" s="10">
        <v>0</v>
      </c>
      <c r="Z1813" s="32" t="s">
        <v>95</v>
      </c>
      <c r="AA1813" s="35"/>
    </row>
    <row r="1814" spans="1:27" s="36" customFormat="1" ht="14.4" x14ac:dyDescent="0.3">
      <c r="A1814" s="32" t="s">
        <v>95</v>
      </c>
      <c r="B1814" s="32" t="s">
        <v>95</v>
      </c>
      <c r="C1814" s="32" t="s">
        <v>95</v>
      </c>
      <c r="D1814" s="32" t="s">
        <v>95</v>
      </c>
      <c r="E1814" s="32" t="s">
        <v>95</v>
      </c>
      <c r="F1814" s="32" t="s">
        <v>95</v>
      </c>
      <c r="G1814" s="32" t="s">
        <v>95</v>
      </c>
      <c r="H1814" s="32" t="s">
        <v>95</v>
      </c>
      <c r="I1814" s="32" t="s">
        <v>95</v>
      </c>
      <c r="J1814" s="32" t="s">
        <v>95</v>
      </c>
      <c r="K1814" s="32" t="s">
        <v>95</v>
      </c>
      <c r="L1814" s="32" t="s">
        <v>95</v>
      </c>
      <c r="M1814" s="7">
        <v>592</v>
      </c>
      <c r="N1814" s="7">
        <v>1</v>
      </c>
      <c r="O1814" s="7" t="s">
        <v>602</v>
      </c>
      <c r="P1814" s="73">
        <v>2011</v>
      </c>
      <c r="Q1814" s="68">
        <v>2013</v>
      </c>
      <c r="R1814" s="66">
        <v>1931</v>
      </c>
      <c r="S1814" s="68">
        <v>10</v>
      </c>
      <c r="T1814" s="67">
        <v>1</v>
      </c>
      <c r="U1814" s="48">
        <f t="shared" si="70"/>
        <v>1</v>
      </c>
      <c r="V1814" s="50">
        <f t="shared" si="71"/>
        <v>10</v>
      </c>
      <c r="W1814" s="67">
        <v>115</v>
      </c>
      <c r="X1814" s="67">
        <v>4</v>
      </c>
      <c r="Y1814" s="10">
        <v>0</v>
      </c>
      <c r="Z1814" s="32" t="s">
        <v>95</v>
      </c>
      <c r="AA1814" s="35"/>
    </row>
    <row r="1815" spans="1:27" s="36" customFormat="1" ht="14.4" x14ac:dyDescent="0.3">
      <c r="A1815" s="32" t="s">
        <v>95</v>
      </c>
      <c r="B1815" s="32" t="s">
        <v>95</v>
      </c>
      <c r="C1815" s="32" t="s">
        <v>95</v>
      </c>
      <c r="D1815" s="32" t="s">
        <v>95</v>
      </c>
      <c r="E1815" s="32" t="s">
        <v>95</v>
      </c>
      <c r="F1815" s="32" t="s">
        <v>95</v>
      </c>
      <c r="G1815" s="32" t="s">
        <v>95</v>
      </c>
      <c r="H1815" s="32" t="s">
        <v>95</v>
      </c>
      <c r="I1815" s="32" t="s">
        <v>95</v>
      </c>
      <c r="J1815" s="32" t="s">
        <v>95</v>
      </c>
      <c r="K1815" s="32" t="s">
        <v>95</v>
      </c>
      <c r="L1815" s="32" t="s">
        <v>95</v>
      </c>
      <c r="M1815" s="7">
        <v>593</v>
      </c>
      <c r="N1815" s="7">
        <v>1</v>
      </c>
      <c r="O1815" s="7" t="s">
        <v>526</v>
      </c>
      <c r="P1815" s="73">
        <v>2011</v>
      </c>
      <c r="Q1815" s="68">
        <v>2012</v>
      </c>
      <c r="R1815" s="66">
        <v>1000</v>
      </c>
      <c r="S1815" s="68">
        <v>10</v>
      </c>
      <c r="T1815" s="67">
        <v>1</v>
      </c>
      <c r="U1815" s="48">
        <f t="shared" si="70"/>
        <v>0</v>
      </c>
      <c r="V1815" s="50">
        <f t="shared" si="71"/>
        <v>10</v>
      </c>
      <c r="W1815" s="67">
        <v>1378</v>
      </c>
      <c r="X1815" s="67">
        <v>885</v>
      </c>
      <c r="Y1815" s="10">
        <v>0</v>
      </c>
      <c r="Z1815" s="32" t="s">
        <v>95</v>
      </c>
      <c r="AA1815" s="35"/>
    </row>
    <row r="1816" spans="1:27" s="36" customFormat="1" ht="14.4" x14ac:dyDescent="0.3">
      <c r="A1816" s="32" t="s">
        <v>95</v>
      </c>
      <c r="B1816" s="32" t="s">
        <v>95</v>
      </c>
      <c r="C1816" s="32" t="s">
        <v>95</v>
      </c>
      <c r="D1816" s="32" t="s">
        <v>95</v>
      </c>
      <c r="E1816" s="32" t="s">
        <v>95</v>
      </c>
      <c r="F1816" s="32" t="s">
        <v>95</v>
      </c>
      <c r="G1816" s="32" t="s">
        <v>95</v>
      </c>
      <c r="H1816" s="32" t="s">
        <v>95</v>
      </c>
      <c r="I1816" s="32" t="s">
        <v>95</v>
      </c>
      <c r="J1816" s="32" t="s">
        <v>95</v>
      </c>
      <c r="K1816" s="32" t="s">
        <v>95</v>
      </c>
      <c r="L1816" s="32" t="s">
        <v>95</v>
      </c>
      <c r="M1816" s="7">
        <v>593</v>
      </c>
      <c r="N1816" s="7">
        <v>1</v>
      </c>
      <c r="O1816" s="7" t="s">
        <v>526</v>
      </c>
      <c r="P1816" s="73">
        <v>2011</v>
      </c>
      <c r="Q1816" s="68">
        <v>2012</v>
      </c>
      <c r="R1816" s="66">
        <v>100</v>
      </c>
      <c r="S1816" s="68">
        <v>10</v>
      </c>
      <c r="T1816" s="67">
        <v>1</v>
      </c>
      <c r="U1816" s="48">
        <f t="shared" si="70"/>
        <v>0</v>
      </c>
      <c r="V1816" s="50">
        <f t="shared" si="71"/>
        <v>2</v>
      </c>
      <c r="W1816" s="67">
        <v>1471</v>
      </c>
      <c r="X1816" s="67">
        <v>794</v>
      </c>
      <c r="Y1816" s="10">
        <v>0</v>
      </c>
      <c r="Z1816" s="32" t="s">
        <v>95</v>
      </c>
      <c r="AA1816" s="35"/>
    </row>
    <row r="1817" spans="1:27" s="36" customFormat="1" ht="14.4" x14ac:dyDescent="0.3">
      <c r="A1817" s="32" t="s">
        <v>95</v>
      </c>
      <c r="B1817" s="32" t="s">
        <v>95</v>
      </c>
      <c r="C1817" s="32" t="s">
        <v>95</v>
      </c>
      <c r="D1817" s="32" t="s">
        <v>95</v>
      </c>
      <c r="E1817" s="32" t="s">
        <v>95</v>
      </c>
      <c r="F1817" s="32" t="s">
        <v>95</v>
      </c>
      <c r="G1817" s="32" t="s">
        <v>95</v>
      </c>
      <c r="H1817" s="32" t="s">
        <v>95</v>
      </c>
      <c r="I1817" s="32" t="s">
        <v>95</v>
      </c>
      <c r="J1817" s="32" t="s">
        <v>95</v>
      </c>
      <c r="K1817" s="32" t="s">
        <v>95</v>
      </c>
      <c r="L1817" s="32" t="s">
        <v>95</v>
      </c>
      <c r="M1817" s="7">
        <v>595</v>
      </c>
      <c r="N1817" s="7">
        <v>1</v>
      </c>
      <c r="O1817" s="7" t="s">
        <v>391</v>
      </c>
      <c r="P1817" s="73">
        <v>2011</v>
      </c>
      <c r="Q1817" s="68">
        <v>2012</v>
      </c>
      <c r="R1817" s="66">
        <v>126.17</v>
      </c>
      <c r="S1817" s="68">
        <v>10</v>
      </c>
      <c r="T1817" s="67">
        <v>1</v>
      </c>
      <c r="U1817" s="48">
        <f t="shared" si="70"/>
        <v>0</v>
      </c>
      <c r="V1817" s="50">
        <f t="shared" si="71"/>
        <v>2</v>
      </c>
      <c r="W1817" s="67">
        <v>559</v>
      </c>
      <c r="X1817" s="67">
        <v>423</v>
      </c>
      <c r="Y1817" s="10">
        <v>0</v>
      </c>
      <c r="Z1817" s="32" t="s">
        <v>95</v>
      </c>
      <c r="AA1817" s="35"/>
    </row>
    <row r="1818" spans="1:27" s="36" customFormat="1" ht="14.4" x14ac:dyDescent="0.3">
      <c r="A1818" s="32" t="s">
        <v>95</v>
      </c>
      <c r="B1818" s="32" t="s">
        <v>95</v>
      </c>
      <c r="C1818" s="32" t="s">
        <v>95</v>
      </c>
      <c r="D1818" s="32" t="s">
        <v>95</v>
      </c>
      <c r="E1818" s="32" t="s">
        <v>95</v>
      </c>
      <c r="F1818" s="32" t="s">
        <v>95</v>
      </c>
      <c r="G1818" s="32" t="s">
        <v>95</v>
      </c>
      <c r="H1818" s="32" t="s">
        <v>95</v>
      </c>
      <c r="I1818" s="32" t="s">
        <v>95</v>
      </c>
      <c r="J1818" s="32" t="s">
        <v>95</v>
      </c>
      <c r="K1818" s="32" t="s">
        <v>95</v>
      </c>
      <c r="L1818" s="32" t="s">
        <v>95</v>
      </c>
      <c r="M1818" s="7">
        <v>622</v>
      </c>
      <c r="N1818" s="7">
        <v>1</v>
      </c>
      <c r="O1818" s="7" t="s">
        <v>431</v>
      </c>
      <c r="P1818" s="73">
        <v>2011</v>
      </c>
      <c r="Q1818" s="68">
        <v>2013</v>
      </c>
      <c r="R1818" s="66">
        <v>833.02</v>
      </c>
      <c r="S1818" s="68">
        <v>10</v>
      </c>
      <c r="T1818" s="67">
        <v>1</v>
      </c>
      <c r="U1818" s="48">
        <f t="shared" si="70"/>
        <v>1</v>
      </c>
      <c r="V1818" s="50">
        <f t="shared" si="71"/>
        <v>9</v>
      </c>
      <c r="W1818" s="67">
        <v>7028</v>
      </c>
      <c r="X1818" s="67">
        <v>3361</v>
      </c>
      <c r="Y1818" s="10">
        <v>0</v>
      </c>
      <c r="Z1818" s="7" t="s">
        <v>41</v>
      </c>
      <c r="AA1818" s="35"/>
    </row>
    <row r="1819" spans="1:27" s="36" customFormat="1" ht="14.4" x14ac:dyDescent="0.3">
      <c r="A1819" s="32" t="s">
        <v>95</v>
      </c>
      <c r="B1819" s="32" t="s">
        <v>95</v>
      </c>
      <c r="C1819" s="32" t="s">
        <v>95</v>
      </c>
      <c r="D1819" s="32" t="s">
        <v>95</v>
      </c>
      <c r="E1819" s="32" t="s">
        <v>95</v>
      </c>
      <c r="F1819" s="32" t="s">
        <v>95</v>
      </c>
      <c r="G1819" s="32" t="s">
        <v>95</v>
      </c>
      <c r="H1819" s="32" t="s">
        <v>95</v>
      </c>
      <c r="I1819" s="32" t="s">
        <v>95</v>
      </c>
      <c r="J1819" s="32" t="s">
        <v>95</v>
      </c>
      <c r="K1819" s="32" t="s">
        <v>95</v>
      </c>
      <c r="L1819" s="32" t="s">
        <v>95</v>
      </c>
      <c r="M1819" s="7">
        <v>624</v>
      </c>
      <c r="N1819" s="7">
        <v>1</v>
      </c>
      <c r="O1819" s="7" t="s">
        <v>392</v>
      </c>
      <c r="P1819" s="73">
        <v>2011</v>
      </c>
      <c r="Q1819" s="10">
        <v>2013</v>
      </c>
      <c r="R1819" s="66">
        <v>1580.36</v>
      </c>
      <c r="S1819" s="10">
        <v>6</v>
      </c>
      <c r="T1819" s="67">
        <v>1</v>
      </c>
      <c r="U1819" s="48">
        <f t="shared" si="70"/>
        <v>1</v>
      </c>
      <c r="V1819" s="50">
        <f t="shared" si="71"/>
        <v>10</v>
      </c>
      <c r="W1819" s="67">
        <v>6928</v>
      </c>
      <c r="X1819" s="67">
        <v>2556</v>
      </c>
      <c r="Y1819" s="10">
        <v>0</v>
      </c>
      <c r="Z1819" s="32" t="s">
        <v>95</v>
      </c>
      <c r="AA1819" s="35"/>
    </row>
    <row r="1820" spans="1:27" s="36" customFormat="1" ht="14.4" x14ac:dyDescent="0.3">
      <c r="A1820" s="32" t="s">
        <v>95</v>
      </c>
      <c r="B1820" s="32" t="s">
        <v>95</v>
      </c>
      <c r="C1820" s="32" t="s">
        <v>95</v>
      </c>
      <c r="D1820" s="32" t="s">
        <v>95</v>
      </c>
      <c r="E1820" s="32" t="s">
        <v>95</v>
      </c>
      <c r="F1820" s="32" t="s">
        <v>95</v>
      </c>
      <c r="G1820" s="32" t="s">
        <v>95</v>
      </c>
      <c r="H1820" s="32" t="s">
        <v>95</v>
      </c>
      <c r="I1820" s="32" t="s">
        <v>95</v>
      </c>
      <c r="J1820" s="32" t="s">
        <v>95</v>
      </c>
      <c r="K1820" s="32" t="s">
        <v>95</v>
      </c>
      <c r="L1820" s="32" t="s">
        <v>95</v>
      </c>
      <c r="M1820" s="7">
        <v>635</v>
      </c>
      <c r="N1820" s="7">
        <v>1</v>
      </c>
      <c r="O1820" s="7" t="s">
        <v>295</v>
      </c>
      <c r="P1820" s="73">
        <v>2011</v>
      </c>
      <c r="Q1820" s="68">
        <v>2012</v>
      </c>
      <c r="R1820" s="66">
        <v>362.43000000000006</v>
      </c>
      <c r="S1820" s="68">
        <v>5</v>
      </c>
      <c r="T1820" s="67">
        <v>1</v>
      </c>
      <c r="U1820" s="48">
        <f t="shared" si="70"/>
        <v>0</v>
      </c>
      <c r="V1820" s="50">
        <f t="shared" si="71"/>
        <v>4</v>
      </c>
      <c r="W1820" s="67">
        <v>96</v>
      </c>
      <c r="X1820" s="67">
        <v>80</v>
      </c>
      <c r="Y1820" s="10">
        <v>0</v>
      </c>
      <c r="Z1820" s="32" t="s">
        <v>95</v>
      </c>
      <c r="AA1820" s="35"/>
    </row>
    <row r="1821" spans="1:27" s="36" customFormat="1" ht="14.4" x14ac:dyDescent="0.3">
      <c r="A1821" s="32" t="s">
        <v>95</v>
      </c>
      <c r="B1821" s="32" t="s">
        <v>95</v>
      </c>
      <c r="C1821" s="32" t="s">
        <v>95</v>
      </c>
      <c r="D1821" s="32" t="s">
        <v>95</v>
      </c>
      <c r="E1821" s="32" t="s">
        <v>95</v>
      </c>
      <c r="F1821" s="32" t="s">
        <v>95</v>
      </c>
      <c r="G1821" s="32" t="s">
        <v>95</v>
      </c>
      <c r="H1821" s="32" t="s">
        <v>95</v>
      </c>
      <c r="I1821" s="32" t="s">
        <v>95</v>
      </c>
      <c r="J1821" s="32" t="s">
        <v>95</v>
      </c>
      <c r="K1821" s="32" t="s">
        <v>95</v>
      </c>
      <c r="L1821" s="32" t="s">
        <v>95</v>
      </c>
      <c r="M1821" s="7">
        <v>659</v>
      </c>
      <c r="N1821" s="7">
        <v>1</v>
      </c>
      <c r="O1821" s="7" t="s">
        <v>334</v>
      </c>
      <c r="P1821" s="73">
        <v>2011</v>
      </c>
      <c r="Q1821" s="68">
        <v>2012</v>
      </c>
      <c r="R1821" s="66">
        <v>343.53</v>
      </c>
      <c r="S1821" s="68">
        <v>10</v>
      </c>
      <c r="T1821" s="67">
        <v>1</v>
      </c>
      <c r="U1821" s="48">
        <f t="shared" si="70"/>
        <v>0</v>
      </c>
      <c r="V1821" s="50">
        <f t="shared" si="71"/>
        <v>4</v>
      </c>
      <c r="W1821" s="67">
        <v>3497</v>
      </c>
      <c r="X1821" s="67">
        <v>2343</v>
      </c>
      <c r="Y1821" s="10">
        <v>0</v>
      </c>
      <c r="Z1821" s="32" t="s">
        <v>95</v>
      </c>
      <c r="AA1821" s="35"/>
    </row>
    <row r="1822" spans="1:27" s="36" customFormat="1" ht="14.4" x14ac:dyDescent="0.3">
      <c r="A1822" s="32" t="s">
        <v>95</v>
      </c>
      <c r="B1822" s="32" t="s">
        <v>95</v>
      </c>
      <c r="C1822" s="32" t="s">
        <v>95</v>
      </c>
      <c r="D1822" s="32" t="s">
        <v>95</v>
      </c>
      <c r="E1822" s="32" t="s">
        <v>95</v>
      </c>
      <c r="F1822" s="32" t="s">
        <v>95</v>
      </c>
      <c r="G1822" s="32" t="s">
        <v>95</v>
      </c>
      <c r="H1822" s="32" t="s">
        <v>95</v>
      </c>
      <c r="I1822" s="32" t="s">
        <v>95</v>
      </c>
      <c r="J1822" s="32" t="s">
        <v>95</v>
      </c>
      <c r="K1822" s="32" t="s">
        <v>95</v>
      </c>
      <c r="L1822" s="32" t="s">
        <v>95</v>
      </c>
      <c r="M1822" s="7">
        <v>676</v>
      </c>
      <c r="N1822" s="7">
        <v>1</v>
      </c>
      <c r="O1822" s="7" t="s">
        <v>230</v>
      </c>
      <c r="P1822" s="73">
        <v>2011</v>
      </c>
      <c r="Q1822" s="68">
        <v>2012</v>
      </c>
      <c r="R1822" s="66">
        <v>500</v>
      </c>
      <c r="S1822" s="68">
        <v>10</v>
      </c>
      <c r="T1822" s="67">
        <v>1</v>
      </c>
      <c r="U1822" s="48">
        <f t="shared" si="70"/>
        <v>0</v>
      </c>
      <c r="V1822" s="50">
        <f t="shared" si="71"/>
        <v>6</v>
      </c>
      <c r="W1822" s="67">
        <v>240</v>
      </c>
      <c r="X1822" s="67">
        <v>65</v>
      </c>
      <c r="Y1822" s="10">
        <v>0</v>
      </c>
      <c r="Z1822" s="32" t="s">
        <v>95</v>
      </c>
      <c r="AA1822" s="35"/>
    </row>
    <row r="1823" spans="1:27" s="36" customFormat="1" ht="14.4" x14ac:dyDescent="0.3">
      <c r="A1823" s="32" t="s">
        <v>95</v>
      </c>
      <c r="B1823" s="32" t="s">
        <v>95</v>
      </c>
      <c r="C1823" s="32" t="s">
        <v>95</v>
      </c>
      <c r="D1823" s="32" t="s">
        <v>95</v>
      </c>
      <c r="E1823" s="32" t="s">
        <v>95</v>
      </c>
      <c r="F1823" s="32" t="s">
        <v>95</v>
      </c>
      <c r="G1823" s="32" t="s">
        <v>95</v>
      </c>
      <c r="H1823" s="32" t="s">
        <v>95</v>
      </c>
      <c r="I1823" s="32" t="s">
        <v>95</v>
      </c>
      <c r="J1823" s="32" t="s">
        <v>95</v>
      </c>
      <c r="K1823" s="32" t="s">
        <v>95</v>
      </c>
      <c r="L1823" s="32" t="s">
        <v>95</v>
      </c>
      <c r="M1823" s="7">
        <v>682</v>
      </c>
      <c r="N1823" s="7">
        <v>1</v>
      </c>
      <c r="O1823" s="7" t="s">
        <v>336</v>
      </c>
      <c r="P1823" s="73">
        <v>2011</v>
      </c>
      <c r="Q1823" s="68">
        <v>2012</v>
      </c>
      <c r="R1823" s="66">
        <v>126.04</v>
      </c>
      <c r="S1823" s="68">
        <v>10</v>
      </c>
      <c r="T1823" s="67">
        <v>1</v>
      </c>
      <c r="U1823" s="48">
        <f t="shared" si="70"/>
        <v>0</v>
      </c>
      <c r="V1823" s="50">
        <f t="shared" si="71"/>
        <v>2</v>
      </c>
      <c r="W1823" s="67">
        <v>945</v>
      </c>
      <c r="X1823" s="67">
        <v>245</v>
      </c>
      <c r="Y1823" s="10">
        <v>0</v>
      </c>
      <c r="Z1823" s="32" t="s">
        <v>95</v>
      </c>
      <c r="AA1823" s="35"/>
    </row>
    <row r="1824" spans="1:27" s="36" customFormat="1" ht="14.4" x14ac:dyDescent="0.3">
      <c r="A1824" s="32" t="s">
        <v>95</v>
      </c>
      <c r="B1824" s="32" t="s">
        <v>95</v>
      </c>
      <c r="C1824" s="32" t="s">
        <v>95</v>
      </c>
      <c r="D1824" s="32" t="s">
        <v>95</v>
      </c>
      <c r="E1824" s="32" t="s">
        <v>95</v>
      </c>
      <c r="F1824" s="32" t="s">
        <v>95</v>
      </c>
      <c r="G1824" s="32" t="s">
        <v>95</v>
      </c>
      <c r="H1824" s="32" t="s">
        <v>95</v>
      </c>
      <c r="I1824" s="32" t="s">
        <v>95</v>
      </c>
      <c r="J1824" s="32" t="s">
        <v>95</v>
      </c>
      <c r="K1824" s="32" t="s">
        <v>95</v>
      </c>
      <c r="L1824" s="32" t="s">
        <v>95</v>
      </c>
      <c r="M1824" s="7">
        <v>682</v>
      </c>
      <c r="N1824" s="7">
        <v>1</v>
      </c>
      <c r="O1824" s="7" t="s">
        <v>336</v>
      </c>
      <c r="P1824" s="73">
        <v>2011</v>
      </c>
      <c r="Q1824" s="10">
        <v>2012</v>
      </c>
      <c r="R1824" s="66">
        <v>200</v>
      </c>
      <c r="S1824" s="10">
        <v>10</v>
      </c>
      <c r="T1824" s="67">
        <v>1</v>
      </c>
      <c r="U1824" s="48">
        <f t="shared" si="70"/>
        <v>0</v>
      </c>
      <c r="V1824" s="50">
        <f t="shared" si="71"/>
        <v>3</v>
      </c>
      <c r="W1824" s="67">
        <v>762</v>
      </c>
      <c r="X1824" s="67">
        <v>426</v>
      </c>
      <c r="Y1824" s="10">
        <v>0</v>
      </c>
      <c r="Z1824" s="32" t="s">
        <v>95</v>
      </c>
      <c r="AA1824" s="35"/>
    </row>
    <row r="1825" spans="1:27" s="36" customFormat="1" ht="14.4" x14ac:dyDescent="0.3">
      <c r="A1825" s="32" t="s">
        <v>95</v>
      </c>
      <c r="B1825" s="32" t="s">
        <v>95</v>
      </c>
      <c r="C1825" s="32" t="s">
        <v>95</v>
      </c>
      <c r="D1825" s="32" t="s">
        <v>95</v>
      </c>
      <c r="E1825" s="32" t="s">
        <v>95</v>
      </c>
      <c r="F1825" s="32" t="s">
        <v>95</v>
      </c>
      <c r="G1825" s="32" t="s">
        <v>95</v>
      </c>
      <c r="H1825" s="32" t="s">
        <v>95</v>
      </c>
      <c r="I1825" s="32" t="s">
        <v>95</v>
      </c>
      <c r="J1825" s="32" t="s">
        <v>95</v>
      </c>
      <c r="K1825" s="32" t="s">
        <v>95</v>
      </c>
      <c r="L1825" s="32" t="s">
        <v>95</v>
      </c>
      <c r="M1825" s="7">
        <v>690</v>
      </c>
      <c r="N1825" s="7">
        <v>1</v>
      </c>
      <c r="O1825" s="7" t="s">
        <v>337</v>
      </c>
      <c r="P1825" s="73">
        <v>2011</v>
      </c>
      <c r="Q1825" s="10">
        <v>2012</v>
      </c>
      <c r="R1825" s="66">
        <v>126.75</v>
      </c>
      <c r="S1825" s="10">
        <v>10</v>
      </c>
      <c r="T1825" s="67">
        <v>1</v>
      </c>
      <c r="U1825" s="48">
        <f t="shared" si="70"/>
        <v>0</v>
      </c>
      <c r="V1825" s="50">
        <f t="shared" si="71"/>
        <v>2</v>
      </c>
      <c r="W1825" s="67">
        <v>464</v>
      </c>
      <c r="X1825" s="67">
        <v>182</v>
      </c>
      <c r="Y1825" s="10">
        <v>0</v>
      </c>
      <c r="Z1825" s="32" t="s">
        <v>95</v>
      </c>
      <c r="AA1825" s="35"/>
    </row>
    <row r="1826" spans="1:27" s="36" customFormat="1" ht="14.4" x14ac:dyDescent="0.3">
      <c r="A1826" s="32" t="s">
        <v>95</v>
      </c>
      <c r="B1826" s="32" t="s">
        <v>95</v>
      </c>
      <c r="C1826" s="32" t="s">
        <v>95</v>
      </c>
      <c r="D1826" s="32" t="s">
        <v>95</v>
      </c>
      <c r="E1826" s="32" t="s">
        <v>95</v>
      </c>
      <c r="F1826" s="32" t="s">
        <v>95</v>
      </c>
      <c r="G1826" s="32" t="s">
        <v>95</v>
      </c>
      <c r="H1826" s="32" t="s">
        <v>95</v>
      </c>
      <c r="I1826" s="32" t="s">
        <v>95</v>
      </c>
      <c r="J1826" s="32" t="s">
        <v>95</v>
      </c>
      <c r="K1826" s="32" t="s">
        <v>95</v>
      </c>
      <c r="L1826" s="32" t="s">
        <v>95</v>
      </c>
      <c r="M1826" s="7">
        <v>700</v>
      </c>
      <c r="N1826" s="7">
        <v>1</v>
      </c>
      <c r="O1826" s="7" t="s">
        <v>396</v>
      </c>
      <c r="P1826" s="73">
        <v>2011</v>
      </c>
      <c r="Q1826" s="10">
        <v>2013</v>
      </c>
      <c r="R1826" s="66">
        <v>1</v>
      </c>
      <c r="S1826" s="10">
        <v>10</v>
      </c>
      <c r="T1826" s="67">
        <v>1</v>
      </c>
      <c r="U1826" s="48">
        <f t="shared" si="70"/>
        <v>1</v>
      </c>
      <c r="V1826" s="50">
        <f t="shared" si="71"/>
        <v>1</v>
      </c>
      <c r="W1826" s="67">
        <v>892</v>
      </c>
      <c r="X1826" s="67">
        <v>342</v>
      </c>
      <c r="Y1826" s="10">
        <v>0</v>
      </c>
      <c r="Z1826" s="32" t="s">
        <v>95</v>
      </c>
      <c r="AA1826" s="35"/>
    </row>
    <row r="1827" spans="1:27" s="36" customFormat="1" ht="14.4" x14ac:dyDescent="0.3">
      <c r="A1827" s="32" t="s">
        <v>95</v>
      </c>
      <c r="B1827" s="32" t="s">
        <v>95</v>
      </c>
      <c r="C1827" s="32" t="s">
        <v>95</v>
      </c>
      <c r="D1827" s="32" t="s">
        <v>95</v>
      </c>
      <c r="E1827" s="32" t="s">
        <v>95</v>
      </c>
      <c r="F1827" s="32" t="s">
        <v>95</v>
      </c>
      <c r="G1827" s="32" t="s">
        <v>95</v>
      </c>
      <c r="H1827" s="32" t="s">
        <v>95</v>
      </c>
      <c r="I1827" s="32" t="s">
        <v>95</v>
      </c>
      <c r="J1827" s="32" t="s">
        <v>95</v>
      </c>
      <c r="K1827" s="32" t="s">
        <v>95</v>
      </c>
      <c r="L1827" s="32" t="s">
        <v>95</v>
      </c>
      <c r="M1827" s="7">
        <v>704</v>
      </c>
      <c r="N1827" s="7">
        <v>1</v>
      </c>
      <c r="O1827" s="7" t="s">
        <v>341</v>
      </c>
      <c r="P1827" s="73">
        <v>2011</v>
      </c>
      <c r="Q1827" s="68">
        <v>2012</v>
      </c>
      <c r="R1827" s="66">
        <v>1</v>
      </c>
      <c r="S1827" s="68">
        <v>10</v>
      </c>
      <c r="T1827" s="67">
        <v>1</v>
      </c>
      <c r="U1827" s="48">
        <f t="shared" si="70"/>
        <v>0</v>
      </c>
      <c r="V1827" s="50">
        <f t="shared" si="71"/>
        <v>1</v>
      </c>
      <c r="W1827" s="67">
        <v>808</v>
      </c>
      <c r="X1827" s="67">
        <v>348</v>
      </c>
      <c r="Y1827" s="10">
        <v>0</v>
      </c>
      <c r="Z1827" s="32" t="s">
        <v>95</v>
      </c>
      <c r="AA1827" s="35"/>
    </row>
    <row r="1828" spans="1:27" s="36" customFormat="1" ht="14.4" x14ac:dyDescent="0.3">
      <c r="A1828" s="32" t="s">
        <v>95</v>
      </c>
      <c r="B1828" s="32" t="s">
        <v>95</v>
      </c>
      <c r="C1828" s="32" t="s">
        <v>95</v>
      </c>
      <c r="D1828" s="32" t="s">
        <v>95</v>
      </c>
      <c r="E1828" s="32" t="s">
        <v>95</v>
      </c>
      <c r="F1828" s="32" t="s">
        <v>95</v>
      </c>
      <c r="G1828" s="32" t="s">
        <v>95</v>
      </c>
      <c r="H1828" s="32" t="s">
        <v>95</v>
      </c>
      <c r="I1828" s="32" t="s">
        <v>95</v>
      </c>
      <c r="J1828" s="32" t="s">
        <v>95</v>
      </c>
      <c r="K1828" s="32" t="s">
        <v>95</v>
      </c>
      <c r="L1828" s="32" t="s">
        <v>95</v>
      </c>
      <c r="M1828" s="7">
        <v>706</v>
      </c>
      <c r="N1828" s="7">
        <v>1</v>
      </c>
      <c r="O1828" s="7" t="s">
        <v>342</v>
      </c>
      <c r="P1828" s="73">
        <v>2011</v>
      </c>
      <c r="Q1828" s="68">
        <v>2013</v>
      </c>
      <c r="R1828" s="66">
        <v>800</v>
      </c>
      <c r="S1828" s="68">
        <v>7</v>
      </c>
      <c r="T1828" s="67">
        <v>1</v>
      </c>
      <c r="U1828" s="48">
        <f t="shared" si="70"/>
        <v>1</v>
      </c>
      <c r="V1828" s="50">
        <f t="shared" si="71"/>
        <v>9</v>
      </c>
      <c r="W1828" s="67">
        <v>1630</v>
      </c>
      <c r="X1828" s="67">
        <v>1204</v>
      </c>
      <c r="Y1828" s="10">
        <v>0</v>
      </c>
      <c r="Z1828" s="32" t="s">
        <v>95</v>
      </c>
      <c r="AA1828" s="35"/>
    </row>
    <row r="1829" spans="1:27" s="36" customFormat="1" ht="14.4" x14ac:dyDescent="0.3">
      <c r="A1829" s="32" t="s">
        <v>95</v>
      </c>
      <c r="B1829" s="32" t="s">
        <v>95</v>
      </c>
      <c r="C1829" s="32" t="s">
        <v>95</v>
      </c>
      <c r="D1829" s="32" t="s">
        <v>95</v>
      </c>
      <c r="E1829" s="32" t="s">
        <v>95</v>
      </c>
      <c r="F1829" s="32" t="s">
        <v>95</v>
      </c>
      <c r="G1829" s="32" t="s">
        <v>95</v>
      </c>
      <c r="H1829" s="32" t="s">
        <v>95</v>
      </c>
      <c r="I1829" s="32" t="s">
        <v>95</v>
      </c>
      <c r="J1829" s="32" t="s">
        <v>95</v>
      </c>
      <c r="K1829" s="32" t="s">
        <v>95</v>
      </c>
      <c r="L1829" s="32" t="s">
        <v>95</v>
      </c>
      <c r="M1829" s="7">
        <v>707</v>
      </c>
      <c r="N1829" s="7">
        <v>1</v>
      </c>
      <c r="O1829" s="7" t="s">
        <v>343</v>
      </c>
      <c r="P1829" s="73">
        <v>2011</v>
      </c>
      <c r="Q1829" s="10">
        <v>2012</v>
      </c>
      <c r="R1829" s="66">
        <v>571.92999999999995</v>
      </c>
      <c r="S1829" s="10">
        <v>10</v>
      </c>
      <c r="T1829" s="67">
        <v>1</v>
      </c>
      <c r="U1829" s="48">
        <f t="shared" si="70"/>
        <v>0</v>
      </c>
      <c r="V1829" s="50">
        <f t="shared" si="71"/>
        <v>6</v>
      </c>
      <c r="W1829" s="67">
        <v>33</v>
      </c>
      <c r="X1829" s="67">
        <v>0</v>
      </c>
      <c r="Y1829" s="10">
        <v>1</v>
      </c>
      <c r="Z1829" s="32" t="s">
        <v>95</v>
      </c>
      <c r="AA1829" s="35"/>
    </row>
    <row r="1830" spans="1:27" s="36" customFormat="1" ht="14.4" x14ac:dyDescent="0.3">
      <c r="A1830" s="32" t="s">
        <v>95</v>
      </c>
      <c r="B1830" s="32" t="s">
        <v>95</v>
      </c>
      <c r="C1830" s="32" t="s">
        <v>95</v>
      </c>
      <c r="D1830" s="32" t="s">
        <v>95</v>
      </c>
      <c r="E1830" s="32" t="s">
        <v>95</v>
      </c>
      <c r="F1830" s="32" t="s">
        <v>95</v>
      </c>
      <c r="G1830" s="32" t="s">
        <v>95</v>
      </c>
      <c r="H1830" s="32" t="s">
        <v>95</v>
      </c>
      <c r="I1830" s="32" t="s">
        <v>95</v>
      </c>
      <c r="J1830" s="32" t="s">
        <v>95</v>
      </c>
      <c r="K1830" s="32" t="s">
        <v>95</v>
      </c>
      <c r="L1830" s="32" t="s">
        <v>95</v>
      </c>
      <c r="M1830" s="7">
        <v>709</v>
      </c>
      <c r="N1830" s="7">
        <v>1</v>
      </c>
      <c r="O1830" s="7" t="s">
        <v>344</v>
      </c>
      <c r="P1830" s="73">
        <v>2011</v>
      </c>
      <c r="Q1830" s="10">
        <v>2012</v>
      </c>
      <c r="R1830" s="66">
        <v>284.77</v>
      </c>
      <c r="S1830" s="10">
        <v>5</v>
      </c>
      <c r="T1830" s="67">
        <v>0</v>
      </c>
      <c r="U1830" s="48">
        <f t="shared" si="70"/>
        <v>0</v>
      </c>
      <c r="V1830" s="50">
        <f t="shared" si="71"/>
        <v>3</v>
      </c>
      <c r="W1830" s="67">
        <v>9865</v>
      </c>
      <c r="X1830" s="67">
        <v>12504</v>
      </c>
      <c r="Y1830" s="10">
        <v>0</v>
      </c>
      <c r="Z1830" s="7" t="s">
        <v>217</v>
      </c>
      <c r="AA1830" s="35"/>
    </row>
    <row r="1831" spans="1:27" s="36" customFormat="1" ht="14.4" x14ac:dyDescent="0.3">
      <c r="A1831" s="32" t="s">
        <v>95</v>
      </c>
      <c r="B1831" s="32" t="s">
        <v>95</v>
      </c>
      <c r="C1831" s="32" t="s">
        <v>95</v>
      </c>
      <c r="D1831" s="32" t="s">
        <v>95</v>
      </c>
      <c r="E1831" s="32" t="s">
        <v>95</v>
      </c>
      <c r="F1831" s="32" t="s">
        <v>95</v>
      </c>
      <c r="G1831" s="32" t="s">
        <v>95</v>
      </c>
      <c r="H1831" s="32" t="s">
        <v>95</v>
      </c>
      <c r="I1831" s="32" t="s">
        <v>95</v>
      </c>
      <c r="J1831" s="32" t="s">
        <v>95</v>
      </c>
      <c r="K1831" s="32" t="s">
        <v>95</v>
      </c>
      <c r="L1831" s="32" t="s">
        <v>95</v>
      </c>
      <c r="M1831" s="7">
        <v>709</v>
      </c>
      <c r="N1831" s="7">
        <v>1</v>
      </c>
      <c r="O1831" s="7" t="s">
        <v>344</v>
      </c>
      <c r="P1831" s="73">
        <v>2011</v>
      </c>
      <c r="Q1831" s="68">
        <v>2012</v>
      </c>
      <c r="R1831" s="66">
        <v>122.7</v>
      </c>
      <c r="S1831" s="68">
        <v>5</v>
      </c>
      <c r="T1831" s="67">
        <v>0</v>
      </c>
      <c r="U1831" s="48">
        <f t="shared" si="70"/>
        <v>0</v>
      </c>
      <c r="V1831" s="50">
        <f t="shared" si="71"/>
        <v>2</v>
      </c>
      <c r="W1831" s="67">
        <v>8323</v>
      </c>
      <c r="X1831" s="67">
        <v>13969</v>
      </c>
      <c r="Y1831" s="10">
        <v>0</v>
      </c>
      <c r="Z1831" s="32" t="s">
        <v>95</v>
      </c>
      <c r="AA1831" s="35"/>
    </row>
    <row r="1832" spans="1:27" s="36" customFormat="1" ht="14.4" x14ac:dyDescent="0.3">
      <c r="A1832" s="32" t="s">
        <v>95</v>
      </c>
      <c r="B1832" s="32" t="s">
        <v>95</v>
      </c>
      <c r="C1832" s="32" t="s">
        <v>95</v>
      </c>
      <c r="D1832" s="32" t="s">
        <v>95</v>
      </c>
      <c r="E1832" s="32" t="s">
        <v>95</v>
      </c>
      <c r="F1832" s="32" t="s">
        <v>95</v>
      </c>
      <c r="G1832" s="32" t="s">
        <v>95</v>
      </c>
      <c r="H1832" s="32" t="s">
        <v>95</v>
      </c>
      <c r="I1832" s="32" t="s">
        <v>95</v>
      </c>
      <c r="J1832" s="32" t="s">
        <v>95</v>
      </c>
      <c r="K1832" s="32" t="s">
        <v>95</v>
      </c>
      <c r="L1832" s="32" t="s">
        <v>95</v>
      </c>
      <c r="M1832" s="7">
        <v>709</v>
      </c>
      <c r="N1832" s="7">
        <v>1</v>
      </c>
      <c r="O1832" s="7" t="s">
        <v>344</v>
      </c>
      <c r="P1832" s="73">
        <v>2011</v>
      </c>
      <c r="Q1832" s="68">
        <v>2012</v>
      </c>
      <c r="R1832" s="66">
        <v>98.15</v>
      </c>
      <c r="S1832" s="68">
        <v>5</v>
      </c>
      <c r="T1832" s="67">
        <v>0</v>
      </c>
      <c r="U1832" s="48">
        <f t="shared" si="70"/>
        <v>0</v>
      </c>
      <c r="V1832" s="50">
        <f t="shared" si="71"/>
        <v>1</v>
      </c>
      <c r="W1832" s="67">
        <v>7574</v>
      </c>
      <c r="X1832" s="67">
        <v>14662</v>
      </c>
      <c r="Y1832" s="10">
        <v>0</v>
      </c>
      <c r="Z1832" s="32" t="s">
        <v>95</v>
      </c>
      <c r="AA1832" s="35"/>
    </row>
    <row r="1833" spans="1:27" s="36" customFormat="1" ht="14.4" x14ac:dyDescent="0.3">
      <c r="A1833" s="32" t="s">
        <v>95</v>
      </c>
      <c r="B1833" s="32" t="s">
        <v>95</v>
      </c>
      <c r="C1833" s="32" t="s">
        <v>95</v>
      </c>
      <c r="D1833" s="32" t="s">
        <v>95</v>
      </c>
      <c r="E1833" s="32" t="s">
        <v>95</v>
      </c>
      <c r="F1833" s="32" t="s">
        <v>95</v>
      </c>
      <c r="G1833" s="32" t="s">
        <v>95</v>
      </c>
      <c r="H1833" s="32" t="s">
        <v>95</v>
      </c>
      <c r="I1833" s="32" t="s">
        <v>95</v>
      </c>
      <c r="J1833" s="32" t="s">
        <v>95</v>
      </c>
      <c r="K1833" s="32" t="s">
        <v>95</v>
      </c>
      <c r="L1833" s="32" t="s">
        <v>95</v>
      </c>
      <c r="M1833" s="7">
        <v>721</v>
      </c>
      <c r="N1833" s="7">
        <v>1</v>
      </c>
      <c r="O1833" s="7" t="s">
        <v>433</v>
      </c>
      <c r="P1833" s="73">
        <v>2011</v>
      </c>
      <c r="Q1833" s="10">
        <v>2013</v>
      </c>
      <c r="R1833" s="66">
        <v>857</v>
      </c>
      <c r="S1833" s="10">
        <v>5</v>
      </c>
      <c r="T1833" s="67">
        <v>1</v>
      </c>
      <c r="U1833" s="48">
        <f t="shared" si="70"/>
        <v>1</v>
      </c>
      <c r="V1833" s="50">
        <f t="shared" si="71"/>
        <v>9</v>
      </c>
      <c r="W1833" s="67">
        <v>1829</v>
      </c>
      <c r="X1833" s="67">
        <v>1334</v>
      </c>
      <c r="Y1833" s="10">
        <v>0</v>
      </c>
      <c r="Z1833" s="32" t="s">
        <v>95</v>
      </c>
      <c r="AA1833" s="35"/>
    </row>
    <row r="1834" spans="1:27" s="36" customFormat="1" ht="14.4" x14ac:dyDescent="0.3">
      <c r="A1834" s="32" t="s">
        <v>95</v>
      </c>
      <c r="B1834" s="32" t="s">
        <v>95</v>
      </c>
      <c r="C1834" s="32" t="s">
        <v>95</v>
      </c>
      <c r="D1834" s="32" t="s">
        <v>95</v>
      </c>
      <c r="E1834" s="32" t="s">
        <v>95</v>
      </c>
      <c r="F1834" s="32" t="s">
        <v>95</v>
      </c>
      <c r="G1834" s="32" t="s">
        <v>95</v>
      </c>
      <c r="H1834" s="32" t="s">
        <v>95</v>
      </c>
      <c r="I1834" s="32" t="s">
        <v>95</v>
      </c>
      <c r="J1834" s="32" t="s">
        <v>95</v>
      </c>
      <c r="K1834" s="32" t="s">
        <v>95</v>
      </c>
      <c r="L1834" s="32" t="s">
        <v>95</v>
      </c>
      <c r="M1834" s="7">
        <v>740</v>
      </c>
      <c r="N1834" s="7">
        <v>1</v>
      </c>
      <c r="O1834" s="7" t="s">
        <v>401</v>
      </c>
      <c r="P1834" s="73">
        <v>2011</v>
      </c>
      <c r="Q1834" s="10">
        <v>2012</v>
      </c>
      <c r="R1834" s="66">
        <v>700</v>
      </c>
      <c r="S1834" s="10">
        <v>6</v>
      </c>
      <c r="T1834" s="67">
        <v>1</v>
      </c>
      <c r="U1834" s="48">
        <f t="shared" si="70"/>
        <v>0</v>
      </c>
      <c r="V1834" s="50">
        <f t="shared" si="71"/>
        <v>8</v>
      </c>
      <c r="W1834" s="67">
        <v>742</v>
      </c>
      <c r="X1834" s="67">
        <v>298</v>
      </c>
      <c r="Y1834" s="10">
        <v>0</v>
      </c>
      <c r="Z1834" s="32" t="s">
        <v>95</v>
      </c>
      <c r="AA1834" s="35"/>
    </row>
    <row r="1835" spans="1:27" s="36" customFormat="1" ht="14.4" x14ac:dyDescent="0.3">
      <c r="A1835" s="32" t="s">
        <v>95</v>
      </c>
      <c r="B1835" s="32" t="s">
        <v>95</v>
      </c>
      <c r="C1835" s="32" t="s">
        <v>95</v>
      </c>
      <c r="D1835" s="32" t="s">
        <v>95</v>
      </c>
      <c r="E1835" s="32" t="s">
        <v>95</v>
      </c>
      <c r="F1835" s="32" t="s">
        <v>95</v>
      </c>
      <c r="G1835" s="32" t="s">
        <v>95</v>
      </c>
      <c r="H1835" s="32" t="s">
        <v>95</v>
      </c>
      <c r="I1835" s="32" t="s">
        <v>95</v>
      </c>
      <c r="J1835" s="32" t="s">
        <v>95</v>
      </c>
      <c r="K1835" s="32" t="s">
        <v>95</v>
      </c>
      <c r="L1835" s="32" t="s">
        <v>95</v>
      </c>
      <c r="M1835" s="7">
        <v>745</v>
      </c>
      <c r="N1835" s="7">
        <v>1</v>
      </c>
      <c r="O1835" s="7" t="s">
        <v>476</v>
      </c>
      <c r="P1835" s="73">
        <v>2011</v>
      </c>
      <c r="Q1835" s="68">
        <v>2012</v>
      </c>
      <c r="R1835" s="66">
        <v>295</v>
      </c>
      <c r="S1835" s="68">
        <v>10</v>
      </c>
      <c r="T1835" s="67">
        <v>0</v>
      </c>
      <c r="U1835" s="48">
        <f t="shared" si="70"/>
        <v>0</v>
      </c>
      <c r="V1835" s="50">
        <f t="shared" si="71"/>
        <v>3</v>
      </c>
      <c r="W1835" s="67">
        <v>912</v>
      </c>
      <c r="X1835" s="67">
        <v>1026</v>
      </c>
      <c r="Y1835" s="10">
        <v>0</v>
      </c>
      <c r="Z1835" s="32" t="s">
        <v>95</v>
      </c>
      <c r="AA1835" s="35"/>
    </row>
    <row r="1836" spans="1:27" s="36" customFormat="1" ht="14.4" x14ac:dyDescent="0.3">
      <c r="A1836" s="32" t="s">
        <v>95</v>
      </c>
      <c r="B1836" s="32" t="s">
        <v>95</v>
      </c>
      <c r="C1836" s="32" t="s">
        <v>95</v>
      </c>
      <c r="D1836" s="32" t="s">
        <v>95</v>
      </c>
      <c r="E1836" s="32" t="s">
        <v>95</v>
      </c>
      <c r="F1836" s="32" t="s">
        <v>95</v>
      </c>
      <c r="G1836" s="32" t="s">
        <v>95</v>
      </c>
      <c r="H1836" s="32" t="s">
        <v>95</v>
      </c>
      <c r="I1836" s="32" t="s">
        <v>95</v>
      </c>
      <c r="J1836" s="32" t="s">
        <v>95</v>
      </c>
      <c r="K1836" s="32" t="s">
        <v>95</v>
      </c>
      <c r="L1836" s="32" t="s">
        <v>95</v>
      </c>
      <c r="M1836" s="7">
        <v>745</v>
      </c>
      <c r="N1836" s="7">
        <v>1</v>
      </c>
      <c r="O1836" s="7" t="s">
        <v>476</v>
      </c>
      <c r="P1836" s="73">
        <v>2011</v>
      </c>
      <c r="Q1836" s="68">
        <v>2012</v>
      </c>
      <c r="R1836" s="66">
        <v>150</v>
      </c>
      <c r="S1836" s="68">
        <v>10</v>
      </c>
      <c r="T1836" s="67">
        <v>0</v>
      </c>
      <c r="U1836" s="48">
        <f t="shared" si="70"/>
        <v>0</v>
      </c>
      <c r="V1836" s="50">
        <f t="shared" si="71"/>
        <v>2</v>
      </c>
      <c r="W1836" s="67">
        <v>820</v>
      </c>
      <c r="X1836" s="67">
        <v>1113</v>
      </c>
      <c r="Y1836" s="10">
        <v>0</v>
      </c>
      <c r="Z1836" s="32" t="s">
        <v>95</v>
      </c>
      <c r="AA1836" s="35"/>
    </row>
    <row r="1837" spans="1:27" s="36" customFormat="1" ht="14.4" x14ac:dyDescent="0.3">
      <c r="A1837" s="32" t="s">
        <v>95</v>
      </c>
      <c r="B1837" s="32" t="s">
        <v>95</v>
      </c>
      <c r="C1837" s="32" t="s">
        <v>95</v>
      </c>
      <c r="D1837" s="32" t="s">
        <v>95</v>
      </c>
      <c r="E1837" s="32" t="s">
        <v>95</v>
      </c>
      <c r="F1837" s="32" t="s">
        <v>95</v>
      </c>
      <c r="G1837" s="32" t="s">
        <v>95</v>
      </c>
      <c r="H1837" s="32" t="s">
        <v>95</v>
      </c>
      <c r="I1837" s="32" t="s">
        <v>95</v>
      </c>
      <c r="J1837" s="32" t="s">
        <v>95</v>
      </c>
      <c r="K1837" s="32" t="s">
        <v>95</v>
      </c>
      <c r="L1837" s="32" t="s">
        <v>95</v>
      </c>
      <c r="M1837" s="7">
        <v>748</v>
      </c>
      <c r="N1837" s="7">
        <v>1</v>
      </c>
      <c r="O1837" s="7" t="s">
        <v>434</v>
      </c>
      <c r="P1837" s="73">
        <v>2011</v>
      </c>
      <c r="Q1837" s="10">
        <v>2012</v>
      </c>
      <c r="R1837" s="66">
        <v>700</v>
      </c>
      <c r="S1837" s="10">
        <v>10</v>
      </c>
      <c r="T1837" s="67">
        <v>1</v>
      </c>
      <c r="U1837" s="48">
        <f t="shared" si="70"/>
        <v>0</v>
      </c>
      <c r="V1837" s="50">
        <f t="shared" si="71"/>
        <v>8</v>
      </c>
      <c r="W1837" s="67">
        <v>1818</v>
      </c>
      <c r="X1837" s="67">
        <v>1579</v>
      </c>
      <c r="Y1837" s="10">
        <v>0</v>
      </c>
      <c r="Z1837" s="32" t="s">
        <v>95</v>
      </c>
      <c r="AA1837" s="35"/>
    </row>
    <row r="1838" spans="1:27" s="36" customFormat="1" ht="14.4" x14ac:dyDescent="0.3">
      <c r="A1838" s="32" t="s">
        <v>95</v>
      </c>
      <c r="B1838" s="32" t="s">
        <v>95</v>
      </c>
      <c r="C1838" s="32" t="s">
        <v>95</v>
      </c>
      <c r="D1838" s="32" t="s">
        <v>95</v>
      </c>
      <c r="E1838" s="32" t="s">
        <v>95</v>
      </c>
      <c r="F1838" s="32" t="s">
        <v>95</v>
      </c>
      <c r="G1838" s="32" t="s">
        <v>95</v>
      </c>
      <c r="H1838" s="32" t="s">
        <v>95</v>
      </c>
      <c r="I1838" s="32" t="s">
        <v>95</v>
      </c>
      <c r="J1838" s="32" t="s">
        <v>95</v>
      </c>
      <c r="K1838" s="32" t="s">
        <v>95</v>
      </c>
      <c r="L1838" s="32" t="s">
        <v>95</v>
      </c>
      <c r="M1838" s="7">
        <v>750</v>
      </c>
      <c r="N1838" s="7">
        <v>1</v>
      </c>
      <c r="O1838" s="7" t="s">
        <v>349</v>
      </c>
      <c r="P1838" s="73">
        <v>2011</v>
      </c>
      <c r="Q1838" s="68">
        <v>2012</v>
      </c>
      <c r="R1838" s="66">
        <v>128.63</v>
      </c>
      <c r="S1838" s="68">
        <v>10</v>
      </c>
      <c r="T1838" s="67">
        <v>0</v>
      </c>
      <c r="U1838" s="48">
        <f t="shared" si="70"/>
        <v>0</v>
      </c>
      <c r="V1838" s="50">
        <f t="shared" si="71"/>
        <v>2</v>
      </c>
      <c r="W1838" s="67">
        <v>1140</v>
      </c>
      <c r="X1838" s="67">
        <v>1188</v>
      </c>
      <c r="Y1838" s="10">
        <v>0</v>
      </c>
      <c r="Z1838" s="32" t="s">
        <v>95</v>
      </c>
      <c r="AA1838" s="35"/>
    </row>
    <row r="1839" spans="1:27" s="36" customFormat="1" ht="14.4" x14ac:dyDescent="0.3">
      <c r="A1839" s="32" t="s">
        <v>95</v>
      </c>
      <c r="B1839" s="32" t="s">
        <v>95</v>
      </c>
      <c r="C1839" s="32" t="s">
        <v>95</v>
      </c>
      <c r="D1839" s="32" t="s">
        <v>95</v>
      </c>
      <c r="E1839" s="32" t="s">
        <v>95</v>
      </c>
      <c r="F1839" s="32" t="s">
        <v>95</v>
      </c>
      <c r="G1839" s="32" t="s">
        <v>95</v>
      </c>
      <c r="H1839" s="32" t="s">
        <v>95</v>
      </c>
      <c r="I1839" s="32" t="s">
        <v>95</v>
      </c>
      <c r="J1839" s="32" t="s">
        <v>95</v>
      </c>
      <c r="K1839" s="32" t="s">
        <v>95</v>
      </c>
      <c r="L1839" s="32" t="s">
        <v>95</v>
      </c>
      <c r="M1839" s="7">
        <v>750</v>
      </c>
      <c r="N1839" s="7">
        <v>1</v>
      </c>
      <c r="O1839" s="7" t="s">
        <v>349</v>
      </c>
      <c r="P1839" s="73">
        <v>2011</v>
      </c>
      <c r="Q1839" s="10">
        <v>2012</v>
      </c>
      <c r="R1839" s="66">
        <v>0</v>
      </c>
      <c r="S1839" s="10">
        <v>10</v>
      </c>
      <c r="T1839" s="67">
        <v>0</v>
      </c>
      <c r="U1839" s="48">
        <f t="shared" si="70"/>
        <v>0</v>
      </c>
      <c r="V1839" s="50">
        <f t="shared" si="71"/>
        <v>1</v>
      </c>
      <c r="W1839" s="67">
        <v>981</v>
      </c>
      <c r="X1839" s="67">
        <v>1342</v>
      </c>
      <c r="Y1839" s="10">
        <v>0</v>
      </c>
      <c r="Z1839" s="32" t="s">
        <v>95</v>
      </c>
      <c r="AA1839" s="35"/>
    </row>
    <row r="1840" spans="1:27" s="36" customFormat="1" ht="14.4" x14ac:dyDescent="0.3">
      <c r="A1840" s="32" t="s">
        <v>95</v>
      </c>
      <c r="B1840" s="32" t="s">
        <v>95</v>
      </c>
      <c r="C1840" s="32" t="s">
        <v>95</v>
      </c>
      <c r="D1840" s="32" t="s">
        <v>95</v>
      </c>
      <c r="E1840" s="32" t="s">
        <v>95</v>
      </c>
      <c r="F1840" s="32" t="s">
        <v>95</v>
      </c>
      <c r="G1840" s="32" t="s">
        <v>95</v>
      </c>
      <c r="H1840" s="32" t="s">
        <v>95</v>
      </c>
      <c r="I1840" s="32" t="s">
        <v>95</v>
      </c>
      <c r="J1840" s="32" t="s">
        <v>95</v>
      </c>
      <c r="K1840" s="32" t="s">
        <v>95</v>
      </c>
      <c r="L1840" s="32" t="s">
        <v>95</v>
      </c>
      <c r="M1840" s="7">
        <v>761</v>
      </c>
      <c r="N1840" s="7">
        <v>1</v>
      </c>
      <c r="O1840" s="7" t="s">
        <v>299</v>
      </c>
      <c r="P1840" s="73">
        <v>2011</v>
      </c>
      <c r="Q1840" s="68">
        <v>2012</v>
      </c>
      <c r="R1840" s="66">
        <v>75</v>
      </c>
      <c r="S1840" s="68">
        <v>10</v>
      </c>
      <c r="T1840" s="67">
        <v>0</v>
      </c>
      <c r="U1840" s="48">
        <f t="shared" si="70"/>
        <v>0</v>
      </c>
      <c r="V1840" s="50">
        <f t="shared" si="71"/>
        <v>1</v>
      </c>
      <c r="W1840" s="67">
        <v>3899</v>
      </c>
      <c r="X1840" s="67">
        <v>3910</v>
      </c>
      <c r="Y1840" s="10">
        <v>0</v>
      </c>
      <c r="Z1840" s="32" t="s">
        <v>95</v>
      </c>
      <c r="AA1840" s="35"/>
    </row>
    <row r="1841" spans="1:27" s="36" customFormat="1" ht="14.4" x14ac:dyDescent="0.3">
      <c r="A1841" s="32" t="s">
        <v>95</v>
      </c>
      <c r="B1841" s="32" t="s">
        <v>95</v>
      </c>
      <c r="C1841" s="32" t="s">
        <v>95</v>
      </c>
      <c r="D1841" s="32" t="s">
        <v>95</v>
      </c>
      <c r="E1841" s="32" t="s">
        <v>95</v>
      </c>
      <c r="F1841" s="32" t="s">
        <v>95</v>
      </c>
      <c r="G1841" s="32" t="s">
        <v>95</v>
      </c>
      <c r="H1841" s="32" t="s">
        <v>95</v>
      </c>
      <c r="I1841" s="32" t="s">
        <v>95</v>
      </c>
      <c r="J1841" s="32" t="s">
        <v>95</v>
      </c>
      <c r="K1841" s="32" t="s">
        <v>95</v>
      </c>
      <c r="L1841" s="32" t="s">
        <v>95</v>
      </c>
      <c r="M1841" s="7">
        <v>777</v>
      </c>
      <c r="N1841" s="7">
        <v>1</v>
      </c>
      <c r="O1841" s="7" t="s">
        <v>301</v>
      </c>
      <c r="P1841" s="73">
        <v>2011</v>
      </c>
      <c r="Q1841" s="68">
        <v>2012</v>
      </c>
      <c r="R1841" s="66">
        <v>650</v>
      </c>
      <c r="S1841" s="68">
        <v>4</v>
      </c>
      <c r="T1841" s="67">
        <v>1</v>
      </c>
      <c r="U1841" s="48">
        <f t="shared" si="70"/>
        <v>0</v>
      </c>
      <c r="V1841" s="50">
        <f t="shared" si="71"/>
        <v>7</v>
      </c>
      <c r="W1841" s="67">
        <v>849</v>
      </c>
      <c r="X1841" s="67">
        <v>244</v>
      </c>
      <c r="Y1841" s="10">
        <v>0</v>
      </c>
      <c r="Z1841" s="32" t="s">
        <v>95</v>
      </c>
      <c r="AA1841" s="35"/>
    </row>
    <row r="1842" spans="1:27" s="36" customFormat="1" ht="14.4" x14ac:dyDescent="0.3">
      <c r="A1842" s="32" t="s">
        <v>95</v>
      </c>
      <c r="B1842" s="32" t="s">
        <v>95</v>
      </c>
      <c r="C1842" s="32" t="s">
        <v>95</v>
      </c>
      <c r="D1842" s="32" t="s">
        <v>95</v>
      </c>
      <c r="E1842" s="32" t="s">
        <v>95</v>
      </c>
      <c r="F1842" s="32" t="s">
        <v>95</v>
      </c>
      <c r="G1842" s="32" t="s">
        <v>95</v>
      </c>
      <c r="H1842" s="32" t="s">
        <v>95</v>
      </c>
      <c r="I1842" s="32" t="s">
        <v>95</v>
      </c>
      <c r="J1842" s="32" t="s">
        <v>95</v>
      </c>
      <c r="K1842" s="32" t="s">
        <v>95</v>
      </c>
      <c r="L1842" s="32" t="s">
        <v>95</v>
      </c>
      <c r="M1842" s="7">
        <v>787</v>
      </c>
      <c r="N1842" s="7">
        <v>1</v>
      </c>
      <c r="O1842" s="7" t="s">
        <v>508</v>
      </c>
      <c r="P1842" s="73">
        <v>2011</v>
      </c>
      <c r="Q1842" s="10">
        <v>2012</v>
      </c>
      <c r="R1842" s="66">
        <v>126.18</v>
      </c>
      <c r="S1842" s="10">
        <v>10</v>
      </c>
      <c r="T1842" s="67">
        <v>1</v>
      </c>
      <c r="U1842" s="48">
        <f t="shared" si="70"/>
        <v>0</v>
      </c>
      <c r="V1842" s="50">
        <f t="shared" si="71"/>
        <v>2</v>
      </c>
      <c r="W1842" s="67">
        <v>228</v>
      </c>
      <c r="X1842" s="67">
        <v>33</v>
      </c>
      <c r="Y1842" s="10">
        <v>0</v>
      </c>
      <c r="Z1842" s="32" t="s">
        <v>95</v>
      </c>
      <c r="AA1842" s="35"/>
    </row>
    <row r="1843" spans="1:27" s="36" customFormat="1" ht="14.4" x14ac:dyDescent="0.3">
      <c r="A1843" s="32" t="s">
        <v>95</v>
      </c>
      <c r="B1843" s="32" t="s">
        <v>95</v>
      </c>
      <c r="C1843" s="32" t="s">
        <v>95</v>
      </c>
      <c r="D1843" s="32" t="s">
        <v>95</v>
      </c>
      <c r="E1843" s="32" t="s">
        <v>95</v>
      </c>
      <c r="F1843" s="32" t="s">
        <v>95</v>
      </c>
      <c r="G1843" s="32" t="s">
        <v>95</v>
      </c>
      <c r="H1843" s="32" t="s">
        <v>95</v>
      </c>
      <c r="I1843" s="32" t="s">
        <v>95</v>
      </c>
      <c r="J1843" s="32" t="s">
        <v>95</v>
      </c>
      <c r="K1843" s="32" t="s">
        <v>95</v>
      </c>
      <c r="L1843" s="32" t="s">
        <v>95</v>
      </c>
      <c r="M1843" s="7">
        <v>803</v>
      </c>
      <c r="N1843" s="7">
        <v>1</v>
      </c>
      <c r="O1843" s="7" t="s">
        <v>675</v>
      </c>
      <c r="P1843" s="73">
        <v>2011</v>
      </c>
      <c r="Q1843" s="10">
        <v>2012</v>
      </c>
      <c r="R1843" s="66">
        <v>547.66</v>
      </c>
      <c r="S1843" s="10">
        <v>10</v>
      </c>
      <c r="T1843" s="67">
        <v>1</v>
      </c>
      <c r="U1843" s="48">
        <f t="shared" si="70"/>
        <v>0</v>
      </c>
      <c r="V1843" s="50">
        <f t="shared" si="71"/>
        <v>6</v>
      </c>
      <c r="W1843" s="67">
        <v>502</v>
      </c>
      <c r="X1843" s="67">
        <v>284</v>
      </c>
      <c r="Y1843" s="10">
        <v>0</v>
      </c>
      <c r="Z1843" s="32" t="s">
        <v>95</v>
      </c>
      <c r="AA1843" s="35"/>
    </row>
    <row r="1844" spans="1:27" s="36" customFormat="1" ht="14.4" x14ac:dyDescent="0.3">
      <c r="A1844" s="32" t="s">
        <v>95</v>
      </c>
      <c r="B1844" s="32" t="s">
        <v>95</v>
      </c>
      <c r="C1844" s="32" t="s">
        <v>95</v>
      </c>
      <c r="D1844" s="32" t="s">
        <v>95</v>
      </c>
      <c r="E1844" s="32" t="s">
        <v>95</v>
      </c>
      <c r="F1844" s="32" t="s">
        <v>95</v>
      </c>
      <c r="G1844" s="32" t="s">
        <v>95</v>
      </c>
      <c r="H1844" s="32" t="s">
        <v>95</v>
      </c>
      <c r="I1844" s="32" t="s">
        <v>95</v>
      </c>
      <c r="J1844" s="32" t="s">
        <v>95</v>
      </c>
      <c r="K1844" s="32" t="s">
        <v>95</v>
      </c>
      <c r="L1844" s="32" t="s">
        <v>95</v>
      </c>
      <c r="M1844" s="7">
        <v>803</v>
      </c>
      <c r="N1844" s="7">
        <v>1</v>
      </c>
      <c r="O1844" s="7" t="s">
        <v>675</v>
      </c>
      <c r="P1844" s="73">
        <v>2011</v>
      </c>
      <c r="Q1844" s="10">
        <v>2012</v>
      </c>
      <c r="R1844" s="66">
        <v>128</v>
      </c>
      <c r="S1844" s="10">
        <v>10</v>
      </c>
      <c r="T1844" s="67">
        <v>1</v>
      </c>
      <c r="U1844" s="48">
        <f t="shared" si="70"/>
        <v>0</v>
      </c>
      <c r="V1844" s="50">
        <f t="shared" si="71"/>
        <v>2</v>
      </c>
      <c r="W1844" s="67">
        <v>486</v>
      </c>
      <c r="X1844" s="67">
        <v>299</v>
      </c>
      <c r="Y1844" s="10">
        <v>0</v>
      </c>
      <c r="Z1844" s="32" t="s">
        <v>95</v>
      </c>
      <c r="AA1844" s="35"/>
    </row>
    <row r="1845" spans="1:27" s="36" customFormat="1" ht="14.4" x14ac:dyDescent="0.3">
      <c r="A1845" s="32" t="s">
        <v>95</v>
      </c>
      <c r="B1845" s="32" t="s">
        <v>95</v>
      </c>
      <c r="C1845" s="32" t="s">
        <v>95</v>
      </c>
      <c r="D1845" s="32" t="s">
        <v>95</v>
      </c>
      <c r="E1845" s="32" t="s">
        <v>95</v>
      </c>
      <c r="F1845" s="32" t="s">
        <v>95</v>
      </c>
      <c r="G1845" s="32" t="s">
        <v>95</v>
      </c>
      <c r="H1845" s="32" t="s">
        <v>95</v>
      </c>
      <c r="I1845" s="32" t="s">
        <v>95</v>
      </c>
      <c r="J1845" s="32" t="s">
        <v>95</v>
      </c>
      <c r="K1845" s="32" t="s">
        <v>95</v>
      </c>
      <c r="L1845" s="32" t="s">
        <v>95</v>
      </c>
      <c r="M1845" s="7">
        <v>829</v>
      </c>
      <c r="N1845" s="7">
        <v>1</v>
      </c>
      <c r="O1845" s="7" t="s">
        <v>436</v>
      </c>
      <c r="P1845" s="73">
        <v>2011</v>
      </c>
      <c r="Q1845" s="10">
        <v>2012</v>
      </c>
      <c r="R1845" s="66">
        <v>700</v>
      </c>
      <c r="S1845" s="10">
        <v>6</v>
      </c>
      <c r="T1845" s="67">
        <v>1</v>
      </c>
      <c r="U1845" s="48">
        <f t="shared" si="70"/>
        <v>0</v>
      </c>
      <c r="V1845" s="50">
        <f t="shared" si="71"/>
        <v>8</v>
      </c>
      <c r="W1845" s="67">
        <v>2062</v>
      </c>
      <c r="X1845" s="67">
        <v>1292</v>
      </c>
      <c r="Y1845" s="10">
        <v>0</v>
      </c>
      <c r="Z1845" s="32" t="s">
        <v>95</v>
      </c>
      <c r="AA1845" s="35"/>
    </row>
    <row r="1846" spans="1:27" s="36" customFormat="1" ht="14.4" x14ac:dyDescent="0.3">
      <c r="A1846" s="32" t="s">
        <v>95</v>
      </c>
      <c r="B1846" s="32" t="s">
        <v>95</v>
      </c>
      <c r="C1846" s="32" t="s">
        <v>95</v>
      </c>
      <c r="D1846" s="32" t="s">
        <v>95</v>
      </c>
      <c r="E1846" s="32" t="s">
        <v>95</v>
      </c>
      <c r="F1846" s="32" t="s">
        <v>95</v>
      </c>
      <c r="G1846" s="32" t="s">
        <v>95</v>
      </c>
      <c r="H1846" s="32" t="s">
        <v>95</v>
      </c>
      <c r="I1846" s="32" t="s">
        <v>95</v>
      </c>
      <c r="J1846" s="32" t="s">
        <v>95</v>
      </c>
      <c r="K1846" s="32" t="s">
        <v>95</v>
      </c>
      <c r="L1846" s="32" t="s">
        <v>95</v>
      </c>
      <c r="M1846" s="7">
        <v>831</v>
      </c>
      <c r="N1846" s="7">
        <v>1</v>
      </c>
      <c r="O1846" s="7" t="s">
        <v>354</v>
      </c>
      <c r="P1846" s="73">
        <v>2011</v>
      </c>
      <c r="Q1846" s="68">
        <v>2012</v>
      </c>
      <c r="R1846" s="66">
        <v>725</v>
      </c>
      <c r="S1846" s="68">
        <v>8</v>
      </c>
      <c r="T1846" s="67">
        <v>1</v>
      </c>
      <c r="U1846" s="48">
        <f t="shared" si="70"/>
        <v>0</v>
      </c>
      <c r="V1846" s="50">
        <f t="shared" si="71"/>
        <v>8</v>
      </c>
      <c r="W1846" s="67">
        <v>4977</v>
      </c>
      <c r="X1846" s="67">
        <v>2955</v>
      </c>
      <c r="Y1846" s="10">
        <v>0</v>
      </c>
      <c r="Z1846" s="32" t="s">
        <v>95</v>
      </c>
      <c r="AA1846" s="35"/>
    </row>
    <row r="1847" spans="1:27" s="36" customFormat="1" ht="14.4" x14ac:dyDescent="0.3">
      <c r="A1847" s="32" t="s">
        <v>95</v>
      </c>
      <c r="B1847" s="32" t="s">
        <v>95</v>
      </c>
      <c r="C1847" s="32" t="s">
        <v>95</v>
      </c>
      <c r="D1847" s="32" t="s">
        <v>95</v>
      </c>
      <c r="E1847" s="32" t="s">
        <v>95</v>
      </c>
      <c r="F1847" s="32" t="s">
        <v>95</v>
      </c>
      <c r="G1847" s="32" t="s">
        <v>95</v>
      </c>
      <c r="H1847" s="32" t="s">
        <v>95</v>
      </c>
      <c r="I1847" s="32" t="s">
        <v>95</v>
      </c>
      <c r="J1847" s="32" t="s">
        <v>95</v>
      </c>
      <c r="K1847" s="32" t="s">
        <v>95</v>
      </c>
      <c r="L1847" s="32" t="s">
        <v>95</v>
      </c>
      <c r="M1847" s="7">
        <v>834</v>
      </c>
      <c r="N1847" s="7">
        <v>1</v>
      </c>
      <c r="O1847" s="7" t="s">
        <v>572</v>
      </c>
      <c r="P1847" s="73">
        <v>2011</v>
      </c>
      <c r="Q1847" s="68">
        <v>2012</v>
      </c>
      <c r="R1847" s="66">
        <v>468.42999999999995</v>
      </c>
      <c r="S1847" s="68">
        <v>7</v>
      </c>
      <c r="T1847" s="67">
        <v>0</v>
      </c>
      <c r="U1847" s="48">
        <f t="shared" si="70"/>
        <v>0</v>
      </c>
      <c r="V1847" s="50">
        <f t="shared" si="71"/>
        <v>5</v>
      </c>
      <c r="W1847" s="67">
        <v>6454</v>
      </c>
      <c r="X1847" s="67">
        <v>7030</v>
      </c>
      <c r="Y1847" s="10">
        <v>0</v>
      </c>
      <c r="Z1847" s="32" t="s">
        <v>95</v>
      </c>
      <c r="AA1847" s="35"/>
    </row>
    <row r="1848" spans="1:27" s="36" customFormat="1" ht="14.4" x14ac:dyDescent="0.3">
      <c r="A1848" s="32" t="s">
        <v>95</v>
      </c>
      <c r="B1848" s="32" t="s">
        <v>95</v>
      </c>
      <c r="C1848" s="32" t="s">
        <v>95</v>
      </c>
      <c r="D1848" s="32" t="s">
        <v>95</v>
      </c>
      <c r="E1848" s="32" t="s">
        <v>95</v>
      </c>
      <c r="F1848" s="32" t="s">
        <v>95</v>
      </c>
      <c r="G1848" s="32" t="s">
        <v>95</v>
      </c>
      <c r="H1848" s="32" t="s">
        <v>95</v>
      </c>
      <c r="I1848" s="32" t="s">
        <v>95</v>
      </c>
      <c r="J1848" s="32" t="s">
        <v>95</v>
      </c>
      <c r="K1848" s="32" t="s">
        <v>95</v>
      </c>
      <c r="L1848" s="32" t="s">
        <v>95</v>
      </c>
      <c r="M1848" s="7">
        <v>837</v>
      </c>
      <c r="N1848" s="7">
        <v>1</v>
      </c>
      <c r="O1848" s="7" t="s">
        <v>234</v>
      </c>
      <c r="P1848" s="73">
        <v>2011</v>
      </c>
      <c r="Q1848" s="10">
        <v>2012</v>
      </c>
      <c r="R1848" s="66">
        <v>500</v>
      </c>
      <c r="S1848" s="10">
        <v>10</v>
      </c>
      <c r="T1848" s="67">
        <v>0</v>
      </c>
      <c r="U1848" s="48">
        <f t="shared" si="70"/>
        <v>0</v>
      </c>
      <c r="V1848" s="50">
        <f t="shared" si="71"/>
        <v>6</v>
      </c>
      <c r="W1848" s="67">
        <v>337</v>
      </c>
      <c r="X1848" s="67">
        <v>376</v>
      </c>
      <c r="Y1848" s="10">
        <v>0</v>
      </c>
      <c r="Z1848" s="32" t="s">
        <v>95</v>
      </c>
      <c r="AA1848" s="35"/>
    </row>
    <row r="1849" spans="1:27" s="36" customFormat="1" ht="14.4" x14ac:dyDescent="0.3">
      <c r="A1849" s="32" t="s">
        <v>95</v>
      </c>
      <c r="B1849" s="32" t="s">
        <v>95</v>
      </c>
      <c r="C1849" s="32" t="s">
        <v>95</v>
      </c>
      <c r="D1849" s="32" t="s">
        <v>95</v>
      </c>
      <c r="E1849" s="32" t="s">
        <v>95</v>
      </c>
      <c r="F1849" s="32" t="s">
        <v>95</v>
      </c>
      <c r="G1849" s="32" t="s">
        <v>95</v>
      </c>
      <c r="H1849" s="32" t="s">
        <v>95</v>
      </c>
      <c r="I1849" s="32" t="s">
        <v>95</v>
      </c>
      <c r="J1849" s="32" t="s">
        <v>95</v>
      </c>
      <c r="K1849" s="32" t="s">
        <v>95</v>
      </c>
      <c r="L1849" s="32" t="s">
        <v>95</v>
      </c>
      <c r="M1849" s="7">
        <v>857</v>
      </c>
      <c r="N1849" s="7">
        <v>1</v>
      </c>
      <c r="O1849" s="7" t="s">
        <v>529</v>
      </c>
      <c r="P1849" s="73">
        <v>2011</v>
      </c>
      <c r="Q1849" s="10">
        <v>2012</v>
      </c>
      <c r="R1849" s="66">
        <v>501.65</v>
      </c>
      <c r="S1849" s="10">
        <v>10</v>
      </c>
      <c r="T1849" s="67">
        <v>1</v>
      </c>
      <c r="U1849" s="48">
        <f t="shared" si="70"/>
        <v>0</v>
      </c>
      <c r="V1849" s="50">
        <f t="shared" si="71"/>
        <v>6</v>
      </c>
      <c r="W1849" s="67">
        <v>366</v>
      </c>
      <c r="X1849" s="67">
        <v>88</v>
      </c>
      <c r="Y1849" s="10">
        <v>0</v>
      </c>
      <c r="Z1849" s="32" t="s">
        <v>95</v>
      </c>
      <c r="AA1849" s="35"/>
    </row>
    <row r="1850" spans="1:27" s="36" customFormat="1" ht="14.4" x14ac:dyDescent="0.3">
      <c r="A1850" s="32" t="s">
        <v>95</v>
      </c>
      <c r="B1850" s="32" t="s">
        <v>95</v>
      </c>
      <c r="C1850" s="32" t="s">
        <v>95</v>
      </c>
      <c r="D1850" s="32" t="s">
        <v>95</v>
      </c>
      <c r="E1850" s="32" t="s">
        <v>95</v>
      </c>
      <c r="F1850" s="32" t="s">
        <v>95</v>
      </c>
      <c r="G1850" s="32" t="s">
        <v>95</v>
      </c>
      <c r="H1850" s="32" t="s">
        <v>95</v>
      </c>
      <c r="I1850" s="32" t="s">
        <v>95</v>
      </c>
      <c r="J1850" s="32" t="s">
        <v>95</v>
      </c>
      <c r="K1850" s="32" t="s">
        <v>95</v>
      </c>
      <c r="L1850" s="32" t="s">
        <v>95</v>
      </c>
      <c r="M1850" s="7">
        <v>858</v>
      </c>
      <c r="N1850" s="7">
        <v>1</v>
      </c>
      <c r="O1850" s="7" t="s">
        <v>677</v>
      </c>
      <c r="P1850" s="73">
        <v>2011</v>
      </c>
      <c r="Q1850" s="10">
        <v>2012</v>
      </c>
      <c r="R1850" s="66">
        <v>300</v>
      </c>
      <c r="S1850" s="10">
        <v>9</v>
      </c>
      <c r="T1850" s="67">
        <v>1</v>
      </c>
      <c r="U1850" s="48">
        <f t="shared" si="70"/>
        <v>0</v>
      </c>
      <c r="V1850" s="50">
        <f t="shared" si="71"/>
        <v>4</v>
      </c>
      <c r="W1850" s="67">
        <v>677</v>
      </c>
      <c r="X1850" s="67">
        <v>411</v>
      </c>
      <c r="Y1850" s="10">
        <v>0</v>
      </c>
      <c r="Z1850" s="32" t="s">
        <v>95</v>
      </c>
      <c r="AA1850" s="35"/>
    </row>
    <row r="1851" spans="1:27" s="36" customFormat="1" ht="14.4" x14ac:dyDescent="0.3">
      <c r="A1851" s="32" t="s">
        <v>95</v>
      </c>
      <c r="B1851" s="32" t="s">
        <v>95</v>
      </c>
      <c r="C1851" s="32" t="s">
        <v>95</v>
      </c>
      <c r="D1851" s="32" t="s">
        <v>95</v>
      </c>
      <c r="E1851" s="32" t="s">
        <v>95</v>
      </c>
      <c r="F1851" s="32" t="s">
        <v>95</v>
      </c>
      <c r="G1851" s="32" t="s">
        <v>95</v>
      </c>
      <c r="H1851" s="32" t="s">
        <v>95</v>
      </c>
      <c r="I1851" s="32" t="s">
        <v>95</v>
      </c>
      <c r="J1851" s="32" t="s">
        <v>95</v>
      </c>
      <c r="K1851" s="32" t="s">
        <v>95</v>
      </c>
      <c r="L1851" s="32" t="s">
        <v>95</v>
      </c>
      <c r="M1851" s="7">
        <v>877</v>
      </c>
      <c r="N1851" s="7">
        <v>1</v>
      </c>
      <c r="O1851" s="7" t="s">
        <v>261</v>
      </c>
      <c r="P1851" s="73">
        <v>2011</v>
      </c>
      <c r="Q1851" s="10">
        <v>2013</v>
      </c>
      <c r="R1851" s="66">
        <v>379.44</v>
      </c>
      <c r="S1851" s="10">
        <v>10</v>
      </c>
      <c r="T1851" s="67">
        <v>1</v>
      </c>
      <c r="U1851" s="48">
        <f t="shared" si="70"/>
        <v>1</v>
      </c>
      <c r="V1851" s="50">
        <f t="shared" si="71"/>
        <v>4</v>
      </c>
      <c r="W1851" s="67">
        <v>2475</v>
      </c>
      <c r="X1851" s="67">
        <v>816</v>
      </c>
      <c r="Y1851" s="10">
        <v>0</v>
      </c>
      <c r="Z1851" s="32" t="s">
        <v>95</v>
      </c>
      <c r="AA1851" s="35"/>
    </row>
    <row r="1852" spans="1:27" s="36" customFormat="1" ht="14.4" x14ac:dyDescent="0.3">
      <c r="A1852" s="32" t="s">
        <v>95</v>
      </c>
      <c r="B1852" s="32" t="s">
        <v>95</v>
      </c>
      <c r="C1852" s="32" t="s">
        <v>95</v>
      </c>
      <c r="D1852" s="32" t="s">
        <v>95</v>
      </c>
      <c r="E1852" s="32" t="s">
        <v>95</v>
      </c>
      <c r="F1852" s="32" t="s">
        <v>95</v>
      </c>
      <c r="G1852" s="32" t="s">
        <v>95</v>
      </c>
      <c r="H1852" s="32" t="s">
        <v>95</v>
      </c>
      <c r="I1852" s="32" t="s">
        <v>95</v>
      </c>
      <c r="J1852" s="32" t="s">
        <v>95</v>
      </c>
      <c r="K1852" s="32" t="s">
        <v>95</v>
      </c>
      <c r="L1852" s="32" t="s">
        <v>95</v>
      </c>
      <c r="M1852" s="7">
        <v>879</v>
      </c>
      <c r="N1852" s="7">
        <v>1</v>
      </c>
      <c r="O1852" s="7" t="s">
        <v>357</v>
      </c>
      <c r="P1852" s="73">
        <v>2011</v>
      </c>
      <c r="Q1852" s="68">
        <v>2012</v>
      </c>
      <c r="R1852" s="66">
        <v>564</v>
      </c>
      <c r="S1852" s="68">
        <v>10</v>
      </c>
      <c r="T1852" s="67">
        <v>0</v>
      </c>
      <c r="U1852" s="48">
        <f t="shared" si="70"/>
        <v>0</v>
      </c>
      <c r="V1852" s="50">
        <f t="shared" si="71"/>
        <v>6</v>
      </c>
      <c r="W1852" s="67">
        <v>1291</v>
      </c>
      <c r="X1852" s="67">
        <v>1450</v>
      </c>
      <c r="Y1852" s="10">
        <v>0</v>
      </c>
      <c r="Z1852" s="32" t="s">
        <v>95</v>
      </c>
      <c r="AA1852" s="35"/>
    </row>
    <row r="1853" spans="1:27" s="36" customFormat="1" ht="14.4" x14ac:dyDescent="0.3">
      <c r="A1853" s="32" t="s">
        <v>95</v>
      </c>
      <c r="B1853" s="32" t="s">
        <v>95</v>
      </c>
      <c r="C1853" s="32" t="s">
        <v>95</v>
      </c>
      <c r="D1853" s="32" t="s">
        <v>95</v>
      </c>
      <c r="E1853" s="32" t="s">
        <v>95</v>
      </c>
      <c r="F1853" s="32" t="s">
        <v>95</v>
      </c>
      <c r="G1853" s="32" t="s">
        <v>95</v>
      </c>
      <c r="H1853" s="32" t="s">
        <v>95</v>
      </c>
      <c r="I1853" s="32" t="s">
        <v>95</v>
      </c>
      <c r="J1853" s="32" t="s">
        <v>95</v>
      </c>
      <c r="K1853" s="32" t="s">
        <v>95</v>
      </c>
      <c r="L1853" s="32" t="s">
        <v>95</v>
      </c>
      <c r="M1853" s="7">
        <v>885</v>
      </c>
      <c r="N1853" s="7">
        <v>1</v>
      </c>
      <c r="O1853" s="7" t="s">
        <v>362</v>
      </c>
      <c r="P1853" s="73">
        <v>2011</v>
      </c>
      <c r="Q1853" s="10">
        <v>2012</v>
      </c>
      <c r="R1853" s="66">
        <v>195</v>
      </c>
      <c r="S1853" s="10">
        <v>10</v>
      </c>
      <c r="T1853" s="67">
        <v>1</v>
      </c>
      <c r="U1853" s="48">
        <f t="shared" si="70"/>
        <v>0</v>
      </c>
      <c r="V1853" s="50">
        <f t="shared" si="71"/>
        <v>2</v>
      </c>
      <c r="W1853" s="67">
        <v>2099</v>
      </c>
      <c r="X1853" s="67">
        <v>1828</v>
      </c>
      <c r="Y1853" s="10">
        <v>0</v>
      </c>
      <c r="Z1853" s="32" t="s">
        <v>95</v>
      </c>
      <c r="AA1853" s="35"/>
    </row>
    <row r="1854" spans="1:27" s="36" customFormat="1" ht="14.4" x14ac:dyDescent="0.3">
      <c r="A1854" s="32" t="s">
        <v>95</v>
      </c>
      <c r="B1854" s="32" t="s">
        <v>95</v>
      </c>
      <c r="C1854" s="32" t="s">
        <v>95</v>
      </c>
      <c r="D1854" s="32" t="s">
        <v>95</v>
      </c>
      <c r="E1854" s="32" t="s">
        <v>95</v>
      </c>
      <c r="F1854" s="32" t="s">
        <v>95</v>
      </c>
      <c r="G1854" s="32" t="s">
        <v>95</v>
      </c>
      <c r="H1854" s="32" t="s">
        <v>95</v>
      </c>
      <c r="I1854" s="32" t="s">
        <v>95</v>
      </c>
      <c r="J1854" s="32" t="s">
        <v>95</v>
      </c>
      <c r="K1854" s="32" t="s">
        <v>95</v>
      </c>
      <c r="L1854" s="32" t="s">
        <v>95</v>
      </c>
      <c r="M1854" s="7">
        <v>912</v>
      </c>
      <c r="N1854" s="7">
        <v>1</v>
      </c>
      <c r="O1854" s="7" t="s">
        <v>403</v>
      </c>
      <c r="P1854" s="73">
        <v>2011</v>
      </c>
      <c r="Q1854" s="10">
        <v>2012</v>
      </c>
      <c r="R1854" s="66">
        <v>400</v>
      </c>
      <c r="S1854" s="10">
        <v>10</v>
      </c>
      <c r="T1854" s="67">
        <v>0</v>
      </c>
      <c r="U1854" s="48">
        <f t="shared" si="70"/>
        <v>0</v>
      </c>
      <c r="V1854" s="50">
        <f t="shared" si="71"/>
        <v>5</v>
      </c>
      <c r="W1854" s="67">
        <v>1105</v>
      </c>
      <c r="X1854" s="67">
        <v>1213</v>
      </c>
      <c r="Y1854" s="10">
        <v>0</v>
      </c>
      <c r="Z1854" s="32" t="s">
        <v>95</v>
      </c>
      <c r="AA1854" s="35"/>
    </row>
    <row r="1855" spans="1:27" s="36" customFormat="1" ht="14.4" x14ac:dyDescent="0.3">
      <c r="A1855" s="32" t="s">
        <v>95</v>
      </c>
      <c r="B1855" s="32" t="s">
        <v>95</v>
      </c>
      <c r="C1855" s="32" t="s">
        <v>95</v>
      </c>
      <c r="D1855" s="32" t="s">
        <v>95</v>
      </c>
      <c r="E1855" s="32" t="s">
        <v>95</v>
      </c>
      <c r="F1855" s="32" t="s">
        <v>95</v>
      </c>
      <c r="G1855" s="32" t="s">
        <v>95</v>
      </c>
      <c r="H1855" s="32" t="s">
        <v>95</v>
      </c>
      <c r="I1855" s="32" t="s">
        <v>95</v>
      </c>
      <c r="J1855" s="32" t="s">
        <v>95</v>
      </c>
      <c r="K1855" s="32" t="s">
        <v>95</v>
      </c>
      <c r="L1855" s="32" t="s">
        <v>95</v>
      </c>
      <c r="M1855" s="7">
        <v>912</v>
      </c>
      <c r="N1855" s="7">
        <v>1</v>
      </c>
      <c r="O1855" s="7" t="s">
        <v>403</v>
      </c>
      <c r="P1855" s="73">
        <v>2011</v>
      </c>
      <c r="Q1855" s="10">
        <v>2012</v>
      </c>
      <c r="R1855" s="66">
        <v>200</v>
      </c>
      <c r="S1855" s="10">
        <v>10</v>
      </c>
      <c r="T1855" s="67">
        <v>0</v>
      </c>
      <c r="U1855" s="48">
        <f t="shared" si="70"/>
        <v>0</v>
      </c>
      <c r="V1855" s="50">
        <f t="shared" si="71"/>
        <v>3</v>
      </c>
      <c r="W1855" s="67">
        <v>1013</v>
      </c>
      <c r="X1855" s="67">
        <v>1298</v>
      </c>
      <c r="Y1855" s="10">
        <v>0</v>
      </c>
      <c r="Z1855" s="32" t="s">
        <v>95</v>
      </c>
      <c r="AA1855" s="35"/>
    </row>
    <row r="1856" spans="1:27" s="36" customFormat="1" ht="14.4" x14ac:dyDescent="0.3">
      <c r="A1856" s="32" t="s">
        <v>95</v>
      </c>
      <c r="B1856" s="32" t="s">
        <v>95</v>
      </c>
      <c r="C1856" s="32" t="s">
        <v>95</v>
      </c>
      <c r="D1856" s="32" t="s">
        <v>95</v>
      </c>
      <c r="E1856" s="32" t="s">
        <v>95</v>
      </c>
      <c r="F1856" s="32" t="s">
        <v>95</v>
      </c>
      <c r="G1856" s="32" t="s">
        <v>95</v>
      </c>
      <c r="H1856" s="32" t="s">
        <v>95</v>
      </c>
      <c r="I1856" s="32" t="s">
        <v>95</v>
      </c>
      <c r="J1856" s="32" t="s">
        <v>95</v>
      </c>
      <c r="K1856" s="32" t="s">
        <v>95</v>
      </c>
      <c r="L1856" s="32" t="s">
        <v>95</v>
      </c>
      <c r="M1856" s="7">
        <v>2154</v>
      </c>
      <c r="N1856" s="7">
        <v>1</v>
      </c>
      <c r="O1856" s="7" t="s">
        <v>365</v>
      </c>
      <c r="P1856" s="73">
        <v>2011</v>
      </c>
      <c r="Q1856" s="10">
        <v>2012</v>
      </c>
      <c r="R1856" s="66">
        <v>335.95</v>
      </c>
      <c r="S1856" s="10">
        <v>10</v>
      </c>
      <c r="T1856" s="67">
        <v>1</v>
      </c>
      <c r="U1856" s="48">
        <f t="shared" si="70"/>
        <v>0</v>
      </c>
      <c r="V1856" s="50">
        <f t="shared" si="71"/>
        <v>4</v>
      </c>
      <c r="W1856" s="67">
        <v>1497</v>
      </c>
      <c r="X1856" s="67">
        <v>713</v>
      </c>
      <c r="Y1856" s="10">
        <v>0</v>
      </c>
      <c r="Z1856" s="32" t="s">
        <v>95</v>
      </c>
      <c r="AA1856" s="35"/>
    </row>
    <row r="1857" spans="1:27" s="36" customFormat="1" ht="14.4" x14ac:dyDescent="0.3">
      <c r="A1857" s="32" t="s">
        <v>95</v>
      </c>
      <c r="B1857" s="32" t="s">
        <v>95</v>
      </c>
      <c r="C1857" s="32" t="s">
        <v>95</v>
      </c>
      <c r="D1857" s="32" t="s">
        <v>95</v>
      </c>
      <c r="E1857" s="32" t="s">
        <v>95</v>
      </c>
      <c r="F1857" s="32" t="s">
        <v>95</v>
      </c>
      <c r="G1857" s="32" t="s">
        <v>95</v>
      </c>
      <c r="H1857" s="32" t="s">
        <v>95</v>
      </c>
      <c r="I1857" s="32" t="s">
        <v>95</v>
      </c>
      <c r="J1857" s="32" t="s">
        <v>95</v>
      </c>
      <c r="K1857" s="32" t="s">
        <v>95</v>
      </c>
      <c r="L1857" s="32" t="s">
        <v>95</v>
      </c>
      <c r="M1857" s="7">
        <v>2154</v>
      </c>
      <c r="N1857" s="7">
        <v>1</v>
      </c>
      <c r="O1857" s="7" t="s">
        <v>365</v>
      </c>
      <c r="P1857" s="73">
        <v>2011</v>
      </c>
      <c r="Q1857" s="10">
        <v>2012</v>
      </c>
      <c r="R1857" s="66">
        <v>364.05</v>
      </c>
      <c r="S1857" s="10">
        <v>10</v>
      </c>
      <c r="T1857" s="67">
        <v>1</v>
      </c>
      <c r="U1857" s="48">
        <f t="shared" si="70"/>
        <v>0</v>
      </c>
      <c r="V1857" s="50">
        <f t="shared" si="71"/>
        <v>4</v>
      </c>
      <c r="W1857" s="67">
        <v>1144</v>
      </c>
      <c r="X1857" s="67">
        <v>934</v>
      </c>
      <c r="Y1857" s="10">
        <v>0</v>
      </c>
      <c r="Z1857" s="32" t="s">
        <v>95</v>
      </c>
      <c r="AA1857" s="35"/>
    </row>
    <row r="1858" spans="1:27" s="36" customFormat="1" ht="14.4" x14ac:dyDescent="0.3">
      <c r="A1858" s="32" t="s">
        <v>95</v>
      </c>
      <c r="B1858" s="32" t="s">
        <v>95</v>
      </c>
      <c r="C1858" s="32" t="s">
        <v>95</v>
      </c>
      <c r="D1858" s="32" t="s">
        <v>95</v>
      </c>
      <c r="E1858" s="32" t="s">
        <v>95</v>
      </c>
      <c r="F1858" s="32" t="s">
        <v>95</v>
      </c>
      <c r="G1858" s="32" t="s">
        <v>95</v>
      </c>
      <c r="H1858" s="32" t="s">
        <v>95</v>
      </c>
      <c r="I1858" s="32" t="s">
        <v>95</v>
      </c>
      <c r="J1858" s="32" t="s">
        <v>95</v>
      </c>
      <c r="K1858" s="32" t="s">
        <v>95</v>
      </c>
      <c r="L1858" s="32" t="s">
        <v>95</v>
      </c>
      <c r="M1858" s="7">
        <v>2172</v>
      </c>
      <c r="N1858" s="7">
        <v>1</v>
      </c>
      <c r="O1858" s="7" t="s">
        <v>461</v>
      </c>
      <c r="P1858" s="73">
        <v>2011</v>
      </c>
      <c r="Q1858" s="68">
        <v>2012</v>
      </c>
      <c r="R1858" s="66">
        <v>126.24</v>
      </c>
      <c r="S1858" s="68">
        <v>10</v>
      </c>
      <c r="T1858" s="67">
        <v>1</v>
      </c>
      <c r="U1858" s="48">
        <f t="shared" si="70"/>
        <v>0</v>
      </c>
      <c r="V1858" s="50">
        <f t="shared" si="71"/>
        <v>2</v>
      </c>
      <c r="W1858" s="67">
        <v>618</v>
      </c>
      <c r="X1858" s="67">
        <v>333</v>
      </c>
      <c r="Y1858" s="10">
        <v>0</v>
      </c>
      <c r="Z1858" s="32" t="s">
        <v>95</v>
      </c>
      <c r="AA1858" s="35"/>
    </row>
    <row r="1859" spans="1:27" s="36" customFormat="1" ht="14.4" x14ac:dyDescent="0.3">
      <c r="A1859" s="32" t="s">
        <v>95</v>
      </c>
      <c r="B1859" s="32" t="s">
        <v>95</v>
      </c>
      <c r="C1859" s="32" t="s">
        <v>95</v>
      </c>
      <c r="D1859" s="32" t="s">
        <v>95</v>
      </c>
      <c r="E1859" s="32" t="s">
        <v>95</v>
      </c>
      <c r="F1859" s="32" t="s">
        <v>95</v>
      </c>
      <c r="G1859" s="32" t="s">
        <v>95</v>
      </c>
      <c r="H1859" s="32" t="s">
        <v>95</v>
      </c>
      <c r="I1859" s="32" t="s">
        <v>95</v>
      </c>
      <c r="J1859" s="32" t="s">
        <v>95</v>
      </c>
      <c r="K1859" s="32" t="s">
        <v>95</v>
      </c>
      <c r="L1859" s="32" t="s">
        <v>95</v>
      </c>
      <c r="M1859" s="7">
        <v>2172</v>
      </c>
      <c r="N1859" s="7">
        <v>1</v>
      </c>
      <c r="O1859" s="7" t="s">
        <v>461</v>
      </c>
      <c r="P1859" s="73">
        <v>2011</v>
      </c>
      <c r="Q1859" s="10">
        <v>2012</v>
      </c>
      <c r="R1859" s="66">
        <v>173.76</v>
      </c>
      <c r="S1859" s="10">
        <v>10</v>
      </c>
      <c r="T1859" s="67">
        <v>1</v>
      </c>
      <c r="U1859" s="48">
        <f t="shared" si="70"/>
        <v>0</v>
      </c>
      <c r="V1859" s="50">
        <f t="shared" si="71"/>
        <v>2</v>
      </c>
      <c r="W1859" s="67">
        <v>479</v>
      </c>
      <c r="X1859" s="67">
        <v>467</v>
      </c>
      <c r="Y1859" s="10">
        <v>0</v>
      </c>
      <c r="Z1859" s="32" t="s">
        <v>95</v>
      </c>
      <c r="AA1859" s="35"/>
    </row>
    <row r="1860" spans="1:27" s="36" customFormat="1" ht="14.4" x14ac:dyDescent="0.3">
      <c r="A1860" s="32" t="s">
        <v>95</v>
      </c>
      <c r="B1860" s="32" t="s">
        <v>95</v>
      </c>
      <c r="C1860" s="32" t="s">
        <v>95</v>
      </c>
      <c r="D1860" s="32" t="s">
        <v>95</v>
      </c>
      <c r="E1860" s="32" t="s">
        <v>95</v>
      </c>
      <c r="F1860" s="32" t="s">
        <v>95</v>
      </c>
      <c r="G1860" s="32" t="s">
        <v>95</v>
      </c>
      <c r="H1860" s="32" t="s">
        <v>95</v>
      </c>
      <c r="I1860" s="32" t="s">
        <v>95</v>
      </c>
      <c r="J1860" s="32" t="s">
        <v>95</v>
      </c>
      <c r="K1860" s="32" t="s">
        <v>95</v>
      </c>
      <c r="L1860" s="32" t="s">
        <v>95</v>
      </c>
      <c r="M1860" s="7">
        <v>2174</v>
      </c>
      <c r="N1860" s="7">
        <v>1</v>
      </c>
      <c r="O1860" s="7" t="s">
        <v>512</v>
      </c>
      <c r="P1860" s="73">
        <v>2011</v>
      </c>
      <c r="Q1860" s="10">
        <v>2013</v>
      </c>
      <c r="R1860" s="66">
        <v>1.02</v>
      </c>
      <c r="S1860" s="10">
        <v>10</v>
      </c>
      <c r="T1860" s="67">
        <v>1</v>
      </c>
      <c r="U1860" s="48">
        <f t="shared" si="70"/>
        <v>1</v>
      </c>
      <c r="V1860" s="50">
        <f t="shared" si="71"/>
        <v>1</v>
      </c>
      <c r="W1860" s="67">
        <v>744</v>
      </c>
      <c r="X1860" s="67">
        <v>249</v>
      </c>
      <c r="Y1860" s="10">
        <v>0</v>
      </c>
      <c r="Z1860" s="32" t="s">
        <v>95</v>
      </c>
      <c r="AA1860" s="35"/>
    </row>
    <row r="1861" spans="1:27" s="36" customFormat="1" ht="14.4" x14ac:dyDescent="0.3">
      <c r="A1861" s="32" t="s">
        <v>95</v>
      </c>
      <c r="B1861" s="32" t="s">
        <v>95</v>
      </c>
      <c r="C1861" s="32" t="s">
        <v>95</v>
      </c>
      <c r="D1861" s="32" t="s">
        <v>95</v>
      </c>
      <c r="E1861" s="32" t="s">
        <v>95</v>
      </c>
      <c r="F1861" s="32" t="s">
        <v>95</v>
      </c>
      <c r="G1861" s="32" t="s">
        <v>95</v>
      </c>
      <c r="H1861" s="32" t="s">
        <v>95</v>
      </c>
      <c r="I1861" s="32" t="s">
        <v>95</v>
      </c>
      <c r="J1861" s="32" t="s">
        <v>95</v>
      </c>
      <c r="K1861" s="32" t="s">
        <v>95</v>
      </c>
      <c r="L1861" s="32" t="s">
        <v>95</v>
      </c>
      <c r="M1861" s="7">
        <v>2184</v>
      </c>
      <c r="N1861" s="7">
        <v>1</v>
      </c>
      <c r="O1861" s="7" t="s">
        <v>582</v>
      </c>
      <c r="P1861" s="73">
        <v>2011</v>
      </c>
      <c r="Q1861" s="68">
        <v>2012</v>
      </c>
      <c r="R1861" s="66">
        <v>401.27</v>
      </c>
      <c r="S1861" s="68">
        <v>10</v>
      </c>
      <c r="T1861" s="67">
        <v>1</v>
      </c>
      <c r="U1861" s="48">
        <f t="shared" si="70"/>
        <v>0</v>
      </c>
      <c r="V1861" s="50">
        <f t="shared" si="71"/>
        <v>5</v>
      </c>
      <c r="W1861" s="67">
        <v>875</v>
      </c>
      <c r="X1861" s="67">
        <v>332</v>
      </c>
      <c r="Y1861" s="10">
        <v>0</v>
      </c>
      <c r="Z1861" s="32" t="s">
        <v>95</v>
      </c>
      <c r="AA1861" s="35"/>
    </row>
    <row r="1862" spans="1:27" s="36" customFormat="1" ht="14.4" x14ac:dyDescent="0.3">
      <c r="A1862" s="32" t="s">
        <v>95</v>
      </c>
      <c r="B1862" s="32" t="s">
        <v>95</v>
      </c>
      <c r="C1862" s="32" t="s">
        <v>95</v>
      </c>
      <c r="D1862" s="32" t="s">
        <v>95</v>
      </c>
      <c r="E1862" s="32" t="s">
        <v>95</v>
      </c>
      <c r="F1862" s="32" t="s">
        <v>95</v>
      </c>
      <c r="G1862" s="32" t="s">
        <v>95</v>
      </c>
      <c r="H1862" s="32" t="s">
        <v>95</v>
      </c>
      <c r="I1862" s="32" t="s">
        <v>95</v>
      </c>
      <c r="J1862" s="32" t="s">
        <v>95</v>
      </c>
      <c r="K1862" s="32" t="s">
        <v>95</v>
      </c>
      <c r="L1862" s="32" t="s">
        <v>95</v>
      </c>
      <c r="M1862" s="7">
        <v>2310</v>
      </c>
      <c r="N1862" s="7">
        <v>1</v>
      </c>
      <c r="O1862" s="7" t="s">
        <v>481</v>
      </c>
      <c r="P1862" s="73">
        <v>2011</v>
      </c>
      <c r="Q1862" s="10">
        <v>2013</v>
      </c>
      <c r="R1862" s="66">
        <v>600</v>
      </c>
      <c r="S1862" s="10">
        <v>7</v>
      </c>
      <c r="T1862" s="67">
        <v>1</v>
      </c>
      <c r="U1862" s="48">
        <f t="shared" si="70"/>
        <v>1</v>
      </c>
      <c r="V1862" s="50">
        <f t="shared" si="71"/>
        <v>7</v>
      </c>
      <c r="W1862" s="67">
        <v>852</v>
      </c>
      <c r="X1862" s="67">
        <v>332</v>
      </c>
      <c r="Y1862" s="10">
        <v>0</v>
      </c>
      <c r="Z1862" s="32" t="s">
        <v>95</v>
      </c>
      <c r="AA1862" s="35"/>
    </row>
    <row r="1863" spans="1:27" s="36" customFormat="1" ht="14.4" x14ac:dyDescent="0.3">
      <c r="A1863" s="32" t="s">
        <v>95</v>
      </c>
      <c r="B1863" s="32" t="s">
        <v>95</v>
      </c>
      <c r="C1863" s="32" t="s">
        <v>95</v>
      </c>
      <c r="D1863" s="32" t="s">
        <v>95</v>
      </c>
      <c r="E1863" s="32" t="s">
        <v>95</v>
      </c>
      <c r="F1863" s="32" t="s">
        <v>95</v>
      </c>
      <c r="G1863" s="32" t="s">
        <v>95</v>
      </c>
      <c r="H1863" s="32" t="s">
        <v>95</v>
      </c>
      <c r="I1863" s="32" t="s">
        <v>95</v>
      </c>
      <c r="J1863" s="32" t="s">
        <v>95</v>
      </c>
      <c r="K1863" s="32" t="s">
        <v>95</v>
      </c>
      <c r="L1863" s="32" t="s">
        <v>95</v>
      </c>
      <c r="M1863" s="7">
        <v>2311</v>
      </c>
      <c r="N1863" s="7">
        <v>1</v>
      </c>
      <c r="O1863" s="7" t="s">
        <v>631</v>
      </c>
      <c r="P1863" s="73">
        <v>2011</v>
      </c>
      <c r="Q1863" s="10">
        <v>2012</v>
      </c>
      <c r="R1863" s="66">
        <v>600</v>
      </c>
      <c r="S1863" s="10">
        <v>10</v>
      </c>
      <c r="T1863" s="67">
        <v>0</v>
      </c>
      <c r="U1863" s="48">
        <f t="shared" si="70"/>
        <v>0</v>
      </c>
      <c r="V1863" s="50">
        <f t="shared" si="71"/>
        <v>7</v>
      </c>
      <c r="W1863" s="67">
        <v>213</v>
      </c>
      <c r="X1863" s="67">
        <v>462</v>
      </c>
      <c r="Y1863" s="10">
        <v>0</v>
      </c>
      <c r="Z1863" s="32" t="s">
        <v>95</v>
      </c>
      <c r="AA1863" s="35"/>
    </row>
    <row r="1864" spans="1:27" s="36" customFormat="1" ht="14.4" x14ac:dyDescent="0.3">
      <c r="A1864" s="32" t="s">
        <v>95</v>
      </c>
      <c r="B1864" s="32" t="s">
        <v>95</v>
      </c>
      <c r="C1864" s="32" t="s">
        <v>95</v>
      </c>
      <c r="D1864" s="32" t="s">
        <v>95</v>
      </c>
      <c r="E1864" s="32" t="s">
        <v>95</v>
      </c>
      <c r="F1864" s="32" t="s">
        <v>95</v>
      </c>
      <c r="G1864" s="32" t="s">
        <v>95</v>
      </c>
      <c r="H1864" s="32" t="s">
        <v>95</v>
      </c>
      <c r="I1864" s="32" t="s">
        <v>95</v>
      </c>
      <c r="J1864" s="32" t="s">
        <v>95</v>
      </c>
      <c r="K1864" s="32" t="s">
        <v>95</v>
      </c>
      <c r="L1864" s="32" t="s">
        <v>95</v>
      </c>
      <c r="M1864" s="7">
        <v>2358</v>
      </c>
      <c r="N1864" s="7">
        <v>1</v>
      </c>
      <c r="O1864" s="7" t="s">
        <v>678</v>
      </c>
      <c r="P1864" s="73">
        <v>2011</v>
      </c>
      <c r="Q1864" s="68">
        <v>2012</v>
      </c>
      <c r="R1864" s="66">
        <v>450</v>
      </c>
      <c r="S1864" s="68">
        <v>5</v>
      </c>
      <c r="T1864" s="67">
        <v>1</v>
      </c>
      <c r="U1864" s="48">
        <f t="shared" si="70"/>
        <v>0</v>
      </c>
      <c r="V1864" s="50">
        <f t="shared" si="71"/>
        <v>5</v>
      </c>
      <c r="W1864" s="67">
        <v>215</v>
      </c>
      <c r="X1864" s="67">
        <v>145</v>
      </c>
      <c r="Y1864" s="10">
        <v>0</v>
      </c>
      <c r="Z1864" s="32" t="s">
        <v>95</v>
      </c>
      <c r="AA1864" s="35"/>
    </row>
    <row r="1865" spans="1:27" s="36" customFormat="1" ht="14.4" x14ac:dyDescent="0.3">
      <c r="A1865" s="32" t="s">
        <v>95</v>
      </c>
      <c r="B1865" s="32" t="s">
        <v>95</v>
      </c>
      <c r="C1865" s="32" t="s">
        <v>95</v>
      </c>
      <c r="D1865" s="32" t="s">
        <v>95</v>
      </c>
      <c r="E1865" s="32" t="s">
        <v>95</v>
      </c>
      <c r="F1865" s="32" t="s">
        <v>95</v>
      </c>
      <c r="G1865" s="32" t="s">
        <v>95</v>
      </c>
      <c r="H1865" s="32" t="s">
        <v>95</v>
      </c>
      <c r="I1865" s="32" t="s">
        <v>95</v>
      </c>
      <c r="J1865" s="32" t="s">
        <v>95</v>
      </c>
      <c r="K1865" s="32" t="s">
        <v>95</v>
      </c>
      <c r="L1865" s="32" t="s">
        <v>95</v>
      </c>
      <c r="M1865" s="7">
        <v>2365</v>
      </c>
      <c r="N1865" s="7">
        <v>1</v>
      </c>
      <c r="O1865" s="7" t="s">
        <v>4</v>
      </c>
      <c r="P1865" s="73">
        <v>2011</v>
      </c>
      <c r="Q1865" s="10">
        <v>2012</v>
      </c>
      <c r="R1865" s="66">
        <v>401.82</v>
      </c>
      <c r="S1865" s="10">
        <v>10</v>
      </c>
      <c r="T1865" s="67">
        <v>1</v>
      </c>
      <c r="U1865" s="48">
        <f t="shared" ref="U1865:U1928" si="72">MAX(0,MIN(1,Q1865-P1865-1))</f>
        <v>0</v>
      </c>
      <c r="V1865" s="50">
        <f t="shared" ref="V1865:V1928" si="73">MAX(1,MIN(10,INT(R1865/100)+1))</f>
        <v>5</v>
      </c>
      <c r="W1865" s="67">
        <v>898</v>
      </c>
      <c r="X1865" s="67">
        <v>512</v>
      </c>
      <c r="Y1865" s="10">
        <v>0</v>
      </c>
      <c r="Z1865" s="32" t="s">
        <v>95</v>
      </c>
      <c r="AA1865" s="35"/>
    </row>
    <row r="1866" spans="1:27" s="36" customFormat="1" ht="14.4" x14ac:dyDescent="0.3">
      <c r="A1866" s="32" t="s">
        <v>95</v>
      </c>
      <c r="B1866" s="32" t="s">
        <v>95</v>
      </c>
      <c r="C1866" s="32" t="s">
        <v>95</v>
      </c>
      <c r="D1866" s="32" t="s">
        <v>95</v>
      </c>
      <c r="E1866" s="32" t="s">
        <v>95</v>
      </c>
      <c r="F1866" s="32" t="s">
        <v>95</v>
      </c>
      <c r="G1866" s="32" t="s">
        <v>95</v>
      </c>
      <c r="H1866" s="32" t="s">
        <v>95</v>
      </c>
      <c r="I1866" s="32" t="s">
        <v>95</v>
      </c>
      <c r="J1866" s="32" t="s">
        <v>95</v>
      </c>
      <c r="K1866" s="32" t="s">
        <v>95</v>
      </c>
      <c r="L1866" s="32" t="s">
        <v>95</v>
      </c>
      <c r="M1866" s="7">
        <v>2397</v>
      </c>
      <c r="N1866" s="7">
        <v>1</v>
      </c>
      <c r="O1866" s="7" t="s">
        <v>497</v>
      </c>
      <c r="P1866" s="73">
        <v>2011</v>
      </c>
      <c r="Q1866" s="10">
        <v>2012</v>
      </c>
      <c r="R1866" s="66">
        <v>350</v>
      </c>
      <c r="S1866" s="10">
        <v>6</v>
      </c>
      <c r="T1866" s="67">
        <v>1</v>
      </c>
      <c r="U1866" s="48">
        <f t="shared" si="72"/>
        <v>0</v>
      </c>
      <c r="V1866" s="50">
        <f t="shared" si="73"/>
        <v>4</v>
      </c>
      <c r="W1866" s="67">
        <v>1453</v>
      </c>
      <c r="X1866" s="67">
        <v>852</v>
      </c>
      <c r="Y1866" s="10">
        <v>0</v>
      </c>
      <c r="Z1866" s="32" t="s">
        <v>95</v>
      </c>
      <c r="AA1866" s="35"/>
    </row>
    <row r="1867" spans="1:27" s="36" customFormat="1" ht="14.4" x14ac:dyDescent="0.3">
      <c r="A1867" s="32" t="s">
        <v>95</v>
      </c>
      <c r="B1867" s="32" t="s">
        <v>95</v>
      </c>
      <c r="C1867" s="32" t="s">
        <v>95</v>
      </c>
      <c r="D1867" s="32" t="s">
        <v>95</v>
      </c>
      <c r="E1867" s="32" t="s">
        <v>95</v>
      </c>
      <c r="F1867" s="32" t="s">
        <v>95</v>
      </c>
      <c r="G1867" s="32" t="s">
        <v>95</v>
      </c>
      <c r="H1867" s="32" t="s">
        <v>95</v>
      </c>
      <c r="I1867" s="32" t="s">
        <v>95</v>
      </c>
      <c r="J1867" s="32" t="s">
        <v>95</v>
      </c>
      <c r="K1867" s="32" t="s">
        <v>95</v>
      </c>
      <c r="L1867" s="32" t="s">
        <v>95</v>
      </c>
      <c r="M1867" s="7">
        <v>2397</v>
      </c>
      <c r="N1867" s="7">
        <v>1</v>
      </c>
      <c r="O1867" s="7" t="s">
        <v>497</v>
      </c>
      <c r="P1867" s="73">
        <v>2011</v>
      </c>
      <c r="Q1867" s="10">
        <v>2012</v>
      </c>
      <c r="R1867" s="66">
        <v>150</v>
      </c>
      <c r="S1867" s="10">
        <v>6</v>
      </c>
      <c r="T1867" s="67">
        <v>1</v>
      </c>
      <c r="U1867" s="48">
        <f t="shared" si="72"/>
        <v>0</v>
      </c>
      <c r="V1867" s="50">
        <f t="shared" si="73"/>
        <v>2</v>
      </c>
      <c r="W1867" s="67">
        <v>1260</v>
      </c>
      <c r="X1867" s="67">
        <v>1036</v>
      </c>
      <c r="Y1867" s="10">
        <v>0</v>
      </c>
      <c r="Z1867" s="32" t="s">
        <v>95</v>
      </c>
      <c r="AA1867" s="35"/>
    </row>
    <row r="1868" spans="1:27" s="36" customFormat="1" ht="14.4" x14ac:dyDescent="0.3">
      <c r="A1868" s="32" t="s">
        <v>95</v>
      </c>
      <c r="B1868" s="32" t="s">
        <v>95</v>
      </c>
      <c r="C1868" s="32" t="s">
        <v>95</v>
      </c>
      <c r="D1868" s="32" t="s">
        <v>95</v>
      </c>
      <c r="E1868" s="32" t="s">
        <v>95</v>
      </c>
      <c r="F1868" s="32" t="s">
        <v>95</v>
      </c>
      <c r="G1868" s="32" t="s">
        <v>95</v>
      </c>
      <c r="H1868" s="32" t="s">
        <v>95</v>
      </c>
      <c r="I1868" s="32" t="s">
        <v>95</v>
      </c>
      <c r="J1868" s="32" t="s">
        <v>95</v>
      </c>
      <c r="K1868" s="32" t="s">
        <v>95</v>
      </c>
      <c r="L1868" s="32" t="s">
        <v>95</v>
      </c>
      <c r="M1868" s="7">
        <v>2534</v>
      </c>
      <c r="N1868" s="7">
        <v>1</v>
      </c>
      <c r="O1868" s="7" t="s">
        <v>658</v>
      </c>
      <c r="P1868" s="73">
        <v>2011</v>
      </c>
      <c r="Q1868" s="10">
        <v>2012</v>
      </c>
      <c r="R1868" s="66">
        <v>700</v>
      </c>
      <c r="S1868" s="10">
        <v>6</v>
      </c>
      <c r="T1868" s="67">
        <v>1</v>
      </c>
      <c r="U1868" s="48">
        <f t="shared" si="72"/>
        <v>0</v>
      </c>
      <c r="V1868" s="50">
        <f t="shared" si="73"/>
        <v>8</v>
      </c>
      <c r="W1868" s="67">
        <v>607</v>
      </c>
      <c r="X1868" s="67">
        <v>104</v>
      </c>
      <c r="Y1868" s="10">
        <v>0</v>
      </c>
      <c r="Z1868" s="32" t="s">
        <v>95</v>
      </c>
      <c r="AA1868" s="35"/>
    </row>
    <row r="1869" spans="1:27" s="36" customFormat="1" ht="14.4" x14ac:dyDescent="0.3">
      <c r="A1869" s="32" t="s">
        <v>95</v>
      </c>
      <c r="B1869" s="32" t="s">
        <v>95</v>
      </c>
      <c r="C1869" s="32" t="s">
        <v>95</v>
      </c>
      <c r="D1869" s="32" t="s">
        <v>95</v>
      </c>
      <c r="E1869" s="32" t="s">
        <v>95</v>
      </c>
      <c r="F1869" s="32" t="s">
        <v>95</v>
      </c>
      <c r="G1869" s="32" t="s">
        <v>95</v>
      </c>
      <c r="H1869" s="32" t="s">
        <v>95</v>
      </c>
      <c r="I1869" s="32" t="s">
        <v>95</v>
      </c>
      <c r="J1869" s="32" t="s">
        <v>95</v>
      </c>
      <c r="K1869" s="32" t="s">
        <v>95</v>
      </c>
      <c r="L1869" s="32" t="s">
        <v>95</v>
      </c>
      <c r="M1869" s="7">
        <v>2536</v>
      </c>
      <c r="N1869" s="7">
        <v>1</v>
      </c>
      <c r="O1869" s="7" t="s">
        <v>407</v>
      </c>
      <c r="P1869" s="73">
        <v>2011</v>
      </c>
      <c r="Q1869" s="68">
        <v>2012</v>
      </c>
      <c r="R1869" s="66">
        <v>900</v>
      </c>
      <c r="S1869" s="68">
        <v>10</v>
      </c>
      <c r="T1869" s="67">
        <v>1</v>
      </c>
      <c r="U1869" s="48">
        <f t="shared" si="72"/>
        <v>0</v>
      </c>
      <c r="V1869" s="50">
        <f t="shared" si="73"/>
        <v>10</v>
      </c>
      <c r="W1869" s="67">
        <v>329</v>
      </c>
      <c r="X1869" s="67">
        <v>303</v>
      </c>
      <c r="Y1869" s="10">
        <v>0</v>
      </c>
      <c r="Z1869" s="32" t="s">
        <v>95</v>
      </c>
      <c r="AA1869" s="35"/>
    </row>
    <row r="1870" spans="1:27" s="36" customFormat="1" ht="14.4" x14ac:dyDescent="0.3">
      <c r="A1870" s="32" t="s">
        <v>95</v>
      </c>
      <c r="B1870" s="32" t="s">
        <v>95</v>
      </c>
      <c r="C1870" s="32" t="s">
        <v>95</v>
      </c>
      <c r="D1870" s="32" t="s">
        <v>95</v>
      </c>
      <c r="E1870" s="32" t="s">
        <v>95</v>
      </c>
      <c r="F1870" s="32" t="s">
        <v>95</v>
      </c>
      <c r="G1870" s="32" t="s">
        <v>95</v>
      </c>
      <c r="H1870" s="32" t="s">
        <v>95</v>
      </c>
      <c r="I1870" s="32" t="s">
        <v>95</v>
      </c>
      <c r="J1870" s="32" t="s">
        <v>95</v>
      </c>
      <c r="K1870" s="32" t="s">
        <v>95</v>
      </c>
      <c r="L1870" s="32" t="s">
        <v>95</v>
      </c>
      <c r="M1870" s="7">
        <v>2580</v>
      </c>
      <c r="N1870" s="7">
        <v>1</v>
      </c>
      <c r="O1870" s="7" t="s">
        <v>408</v>
      </c>
      <c r="P1870" s="73">
        <v>2011</v>
      </c>
      <c r="Q1870" s="10">
        <v>2012</v>
      </c>
      <c r="R1870" s="66">
        <v>120</v>
      </c>
      <c r="S1870" s="10">
        <v>6</v>
      </c>
      <c r="T1870" s="67">
        <v>1</v>
      </c>
      <c r="U1870" s="48">
        <f t="shared" si="72"/>
        <v>0</v>
      </c>
      <c r="V1870" s="50">
        <f t="shared" si="73"/>
        <v>2</v>
      </c>
      <c r="W1870" s="67">
        <v>340</v>
      </c>
      <c r="X1870" s="67">
        <v>256</v>
      </c>
      <c r="Y1870" s="10">
        <v>0</v>
      </c>
      <c r="Z1870" s="32" t="s">
        <v>95</v>
      </c>
      <c r="AA1870" s="35"/>
    </row>
    <row r="1871" spans="1:27" s="36" customFormat="1" ht="14.4" x14ac:dyDescent="0.3">
      <c r="A1871" s="32" t="s">
        <v>95</v>
      </c>
      <c r="B1871" s="32" t="s">
        <v>95</v>
      </c>
      <c r="C1871" s="32" t="s">
        <v>95</v>
      </c>
      <c r="D1871" s="32" t="s">
        <v>95</v>
      </c>
      <c r="E1871" s="32" t="s">
        <v>95</v>
      </c>
      <c r="F1871" s="32" t="s">
        <v>95</v>
      </c>
      <c r="G1871" s="32" t="s">
        <v>95</v>
      </c>
      <c r="H1871" s="32" t="s">
        <v>95</v>
      </c>
      <c r="I1871" s="32" t="s">
        <v>95</v>
      </c>
      <c r="J1871" s="32" t="s">
        <v>95</v>
      </c>
      <c r="K1871" s="32" t="s">
        <v>95</v>
      </c>
      <c r="L1871" s="32" t="s">
        <v>95</v>
      </c>
      <c r="M1871" s="7">
        <v>2580</v>
      </c>
      <c r="N1871" s="7">
        <v>1</v>
      </c>
      <c r="O1871" s="7" t="s">
        <v>408</v>
      </c>
      <c r="P1871" s="73">
        <v>2011</v>
      </c>
      <c r="Q1871" s="10">
        <v>2012</v>
      </c>
      <c r="R1871" s="66">
        <v>300</v>
      </c>
      <c r="S1871" s="10">
        <v>6</v>
      </c>
      <c r="T1871" s="67">
        <v>0</v>
      </c>
      <c r="U1871" s="48">
        <f t="shared" si="72"/>
        <v>0</v>
      </c>
      <c r="V1871" s="50">
        <f t="shared" si="73"/>
        <v>4</v>
      </c>
      <c r="W1871" s="67">
        <v>220</v>
      </c>
      <c r="X1871" s="67">
        <v>374</v>
      </c>
      <c r="Y1871" s="10">
        <v>0</v>
      </c>
      <c r="Z1871" s="32" t="s">
        <v>95</v>
      </c>
      <c r="AA1871" s="35"/>
    </row>
    <row r="1872" spans="1:27" s="36" customFormat="1" ht="14.4" x14ac:dyDescent="0.3">
      <c r="A1872" s="32" t="s">
        <v>95</v>
      </c>
      <c r="B1872" s="32" t="s">
        <v>95</v>
      </c>
      <c r="C1872" s="32" t="s">
        <v>95</v>
      </c>
      <c r="D1872" s="32" t="s">
        <v>95</v>
      </c>
      <c r="E1872" s="32" t="s">
        <v>95</v>
      </c>
      <c r="F1872" s="32" t="s">
        <v>95</v>
      </c>
      <c r="G1872" s="32" t="s">
        <v>95</v>
      </c>
      <c r="H1872" s="32" t="s">
        <v>95</v>
      </c>
      <c r="I1872" s="32" t="s">
        <v>95</v>
      </c>
      <c r="J1872" s="32" t="s">
        <v>95</v>
      </c>
      <c r="K1872" s="32" t="s">
        <v>95</v>
      </c>
      <c r="L1872" s="32" t="s">
        <v>95</v>
      </c>
      <c r="M1872" s="7">
        <v>2683</v>
      </c>
      <c r="N1872" s="7">
        <v>1</v>
      </c>
      <c r="O1872" s="7" t="s">
        <v>587</v>
      </c>
      <c r="P1872" s="73">
        <v>2011</v>
      </c>
      <c r="Q1872" s="10">
        <v>2012</v>
      </c>
      <c r="R1872" s="66">
        <v>1135</v>
      </c>
      <c r="S1872" s="10">
        <v>5</v>
      </c>
      <c r="T1872" s="67">
        <v>1</v>
      </c>
      <c r="U1872" s="48">
        <f t="shared" si="72"/>
        <v>0</v>
      </c>
      <c r="V1872" s="50">
        <f t="shared" si="73"/>
        <v>10</v>
      </c>
      <c r="W1872" s="67">
        <v>500</v>
      </c>
      <c r="X1872" s="67">
        <v>299</v>
      </c>
      <c r="Y1872" s="10">
        <v>0</v>
      </c>
      <c r="Z1872" s="32" t="s">
        <v>95</v>
      </c>
      <c r="AA1872" s="35"/>
    </row>
    <row r="1873" spans="1:27" s="36" customFormat="1" ht="14.4" x14ac:dyDescent="0.3">
      <c r="A1873" s="32" t="s">
        <v>95</v>
      </c>
      <c r="B1873" s="32" t="s">
        <v>95</v>
      </c>
      <c r="C1873" s="32" t="s">
        <v>95</v>
      </c>
      <c r="D1873" s="32" t="s">
        <v>95</v>
      </c>
      <c r="E1873" s="32" t="s">
        <v>95</v>
      </c>
      <c r="F1873" s="32" t="s">
        <v>95</v>
      </c>
      <c r="G1873" s="32" t="s">
        <v>95</v>
      </c>
      <c r="H1873" s="32" t="s">
        <v>95</v>
      </c>
      <c r="I1873" s="32" t="s">
        <v>95</v>
      </c>
      <c r="J1873" s="32" t="s">
        <v>95</v>
      </c>
      <c r="K1873" s="32" t="s">
        <v>95</v>
      </c>
      <c r="L1873" s="32" t="s">
        <v>95</v>
      </c>
      <c r="M1873" s="7">
        <v>2687</v>
      </c>
      <c r="N1873" s="7">
        <v>1</v>
      </c>
      <c r="O1873" s="7" t="s">
        <v>621</v>
      </c>
      <c r="P1873" s="73">
        <v>2011</v>
      </c>
      <c r="Q1873" s="10">
        <v>2013</v>
      </c>
      <c r="R1873" s="66">
        <v>50</v>
      </c>
      <c r="S1873" s="10">
        <v>10</v>
      </c>
      <c r="T1873" s="67">
        <v>1</v>
      </c>
      <c r="U1873" s="48">
        <f t="shared" si="72"/>
        <v>1</v>
      </c>
      <c r="V1873" s="50">
        <f t="shared" si="73"/>
        <v>1</v>
      </c>
      <c r="W1873" s="67">
        <v>701</v>
      </c>
      <c r="X1873" s="67">
        <v>341</v>
      </c>
      <c r="Y1873" s="10">
        <v>0</v>
      </c>
      <c r="Z1873" s="32" t="s">
        <v>95</v>
      </c>
      <c r="AA1873" s="35"/>
    </row>
    <row r="1874" spans="1:27" s="36" customFormat="1" ht="14.4" x14ac:dyDescent="0.3">
      <c r="A1874" s="32" t="s">
        <v>95</v>
      </c>
      <c r="B1874" s="32" t="s">
        <v>95</v>
      </c>
      <c r="C1874" s="32" t="s">
        <v>95</v>
      </c>
      <c r="D1874" s="32" t="s">
        <v>95</v>
      </c>
      <c r="E1874" s="32" t="s">
        <v>95</v>
      </c>
      <c r="F1874" s="32" t="s">
        <v>95</v>
      </c>
      <c r="G1874" s="32" t="s">
        <v>95</v>
      </c>
      <c r="H1874" s="32" t="s">
        <v>95</v>
      </c>
      <c r="I1874" s="32" t="s">
        <v>95</v>
      </c>
      <c r="J1874" s="32" t="s">
        <v>95</v>
      </c>
      <c r="K1874" s="32" t="s">
        <v>95</v>
      </c>
      <c r="L1874" s="32" t="s">
        <v>95</v>
      </c>
      <c r="M1874" s="7">
        <v>2711</v>
      </c>
      <c r="N1874" s="7">
        <v>1</v>
      </c>
      <c r="O1874" s="7" t="s">
        <v>366</v>
      </c>
      <c r="P1874" s="73">
        <v>2011</v>
      </c>
      <c r="Q1874" s="10">
        <v>2012</v>
      </c>
      <c r="R1874" s="66">
        <v>700</v>
      </c>
      <c r="S1874" s="10">
        <v>10</v>
      </c>
      <c r="T1874" s="67">
        <v>0</v>
      </c>
      <c r="U1874" s="48">
        <f t="shared" si="72"/>
        <v>0</v>
      </c>
      <c r="V1874" s="50">
        <f t="shared" si="73"/>
        <v>8</v>
      </c>
      <c r="W1874" s="67">
        <v>1011</v>
      </c>
      <c r="X1874" s="67">
        <v>1751</v>
      </c>
      <c r="Y1874" s="10">
        <v>0</v>
      </c>
      <c r="Z1874" s="32" t="s">
        <v>95</v>
      </c>
      <c r="AA1874" s="35"/>
    </row>
    <row r="1875" spans="1:27" s="36" customFormat="1" ht="14.4" x14ac:dyDescent="0.3">
      <c r="A1875" s="32" t="s">
        <v>95</v>
      </c>
      <c r="B1875" s="32" t="s">
        <v>95</v>
      </c>
      <c r="C1875" s="32" t="s">
        <v>95</v>
      </c>
      <c r="D1875" s="32" t="s">
        <v>95</v>
      </c>
      <c r="E1875" s="32" t="s">
        <v>95</v>
      </c>
      <c r="F1875" s="32" t="s">
        <v>95</v>
      </c>
      <c r="G1875" s="32" t="s">
        <v>95</v>
      </c>
      <c r="H1875" s="32" t="s">
        <v>95</v>
      </c>
      <c r="I1875" s="32" t="s">
        <v>95</v>
      </c>
      <c r="J1875" s="32" t="s">
        <v>95</v>
      </c>
      <c r="K1875" s="32" t="s">
        <v>95</v>
      </c>
      <c r="L1875" s="32" t="s">
        <v>95</v>
      </c>
      <c r="M1875" s="7">
        <v>2752</v>
      </c>
      <c r="N1875" s="7">
        <v>1</v>
      </c>
      <c r="O1875" s="7" t="s">
        <v>622</v>
      </c>
      <c r="P1875" s="73">
        <v>2011</v>
      </c>
      <c r="Q1875" s="10">
        <v>2012</v>
      </c>
      <c r="R1875" s="66">
        <v>750</v>
      </c>
      <c r="S1875" s="10">
        <v>10</v>
      </c>
      <c r="T1875" s="67">
        <v>0</v>
      </c>
      <c r="U1875" s="48">
        <f t="shared" si="72"/>
        <v>0</v>
      </c>
      <c r="V1875" s="50">
        <f t="shared" si="73"/>
        <v>8</v>
      </c>
      <c r="W1875" s="67">
        <v>999</v>
      </c>
      <c r="X1875" s="67">
        <v>2029</v>
      </c>
      <c r="Y1875" s="10">
        <v>0</v>
      </c>
      <c r="Z1875" s="32" t="s">
        <v>95</v>
      </c>
      <c r="AA1875" s="35"/>
    </row>
    <row r="1876" spans="1:27" s="36" customFormat="1" ht="14.4" x14ac:dyDescent="0.3">
      <c r="A1876" s="32" t="s">
        <v>95</v>
      </c>
      <c r="B1876" s="32" t="s">
        <v>95</v>
      </c>
      <c r="C1876" s="32" t="s">
        <v>95</v>
      </c>
      <c r="D1876" s="32" t="s">
        <v>95</v>
      </c>
      <c r="E1876" s="32" t="s">
        <v>95</v>
      </c>
      <c r="F1876" s="32" t="s">
        <v>95</v>
      </c>
      <c r="G1876" s="32" t="s">
        <v>95</v>
      </c>
      <c r="H1876" s="32" t="s">
        <v>95</v>
      </c>
      <c r="I1876" s="32" t="s">
        <v>95</v>
      </c>
      <c r="J1876" s="32" t="s">
        <v>95</v>
      </c>
      <c r="K1876" s="32" t="s">
        <v>95</v>
      </c>
      <c r="L1876" s="32" t="s">
        <v>95</v>
      </c>
      <c r="M1876" s="7">
        <v>2752</v>
      </c>
      <c r="N1876" s="7">
        <v>1</v>
      </c>
      <c r="O1876" s="7" t="s">
        <v>622</v>
      </c>
      <c r="P1876" s="73">
        <v>2011</v>
      </c>
      <c r="Q1876" s="10">
        <v>2012</v>
      </c>
      <c r="R1876" s="66">
        <v>150</v>
      </c>
      <c r="S1876" s="10">
        <v>10</v>
      </c>
      <c r="T1876" s="67">
        <v>0</v>
      </c>
      <c r="U1876" s="48">
        <f t="shared" si="72"/>
        <v>0</v>
      </c>
      <c r="V1876" s="50">
        <f t="shared" si="73"/>
        <v>2</v>
      </c>
      <c r="W1876" s="67">
        <v>988</v>
      </c>
      <c r="X1876" s="67">
        <v>2043</v>
      </c>
      <c r="Y1876" s="10">
        <v>0</v>
      </c>
      <c r="Z1876" s="32" t="s">
        <v>95</v>
      </c>
      <c r="AA1876" s="35"/>
    </row>
    <row r="1877" spans="1:27" s="36" customFormat="1" ht="14.4" x14ac:dyDescent="0.3">
      <c r="A1877" s="32" t="s">
        <v>95</v>
      </c>
      <c r="B1877" s="32" t="s">
        <v>95</v>
      </c>
      <c r="C1877" s="32" t="s">
        <v>95</v>
      </c>
      <c r="D1877" s="32" t="s">
        <v>95</v>
      </c>
      <c r="E1877" s="32" t="s">
        <v>95</v>
      </c>
      <c r="F1877" s="32" t="s">
        <v>95</v>
      </c>
      <c r="G1877" s="32" t="s">
        <v>95</v>
      </c>
      <c r="H1877" s="32" t="s">
        <v>95</v>
      </c>
      <c r="I1877" s="32" t="s">
        <v>95</v>
      </c>
      <c r="J1877" s="32" t="s">
        <v>95</v>
      </c>
      <c r="K1877" s="32" t="s">
        <v>95</v>
      </c>
      <c r="L1877" s="32" t="s">
        <v>95</v>
      </c>
      <c r="M1877" s="7">
        <v>2753</v>
      </c>
      <c r="N1877" s="7">
        <v>1</v>
      </c>
      <c r="O1877" s="7" t="s">
        <v>465</v>
      </c>
      <c r="P1877" s="73">
        <v>2011</v>
      </c>
      <c r="Q1877" s="10">
        <v>2013</v>
      </c>
      <c r="R1877" s="66">
        <v>700</v>
      </c>
      <c r="S1877" s="10">
        <v>10</v>
      </c>
      <c r="T1877" s="67">
        <v>1</v>
      </c>
      <c r="U1877" s="48">
        <f t="shared" si="72"/>
        <v>1</v>
      </c>
      <c r="V1877" s="50">
        <f t="shared" si="73"/>
        <v>8</v>
      </c>
      <c r="W1877" s="67">
        <v>695</v>
      </c>
      <c r="X1877" s="67">
        <v>220</v>
      </c>
      <c r="Y1877" s="10">
        <v>0</v>
      </c>
      <c r="Z1877" s="32" t="s">
        <v>95</v>
      </c>
      <c r="AA1877" s="35"/>
    </row>
    <row r="1878" spans="1:27" s="36" customFormat="1" ht="14.4" x14ac:dyDescent="0.3">
      <c r="A1878" s="32" t="s">
        <v>95</v>
      </c>
      <c r="B1878" s="32" t="s">
        <v>95</v>
      </c>
      <c r="C1878" s="32" t="s">
        <v>95</v>
      </c>
      <c r="D1878" s="32" t="s">
        <v>95</v>
      </c>
      <c r="E1878" s="32" t="s">
        <v>95</v>
      </c>
      <c r="F1878" s="32" t="s">
        <v>95</v>
      </c>
      <c r="G1878" s="32" t="s">
        <v>95</v>
      </c>
      <c r="H1878" s="32" t="s">
        <v>95</v>
      </c>
      <c r="I1878" s="32" t="s">
        <v>95</v>
      </c>
      <c r="J1878" s="32" t="s">
        <v>95</v>
      </c>
      <c r="K1878" s="32" t="s">
        <v>95</v>
      </c>
      <c r="L1878" s="32" t="s">
        <v>95</v>
      </c>
      <c r="M1878" s="7">
        <v>2754</v>
      </c>
      <c r="N1878" s="7">
        <v>1</v>
      </c>
      <c r="O1878" s="7" t="s">
        <v>588</v>
      </c>
      <c r="P1878" s="73">
        <v>2011</v>
      </c>
      <c r="Q1878" s="10">
        <v>2012</v>
      </c>
      <c r="R1878" s="66">
        <v>290.05</v>
      </c>
      <c r="S1878" s="10">
        <v>10</v>
      </c>
      <c r="T1878" s="67">
        <v>1</v>
      </c>
      <c r="U1878" s="48">
        <f t="shared" si="72"/>
        <v>0</v>
      </c>
      <c r="V1878" s="50">
        <f t="shared" si="73"/>
        <v>3</v>
      </c>
      <c r="W1878" s="67">
        <v>320</v>
      </c>
      <c r="X1878" s="67">
        <v>32</v>
      </c>
      <c r="Y1878" s="10">
        <v>0</v>
      </c>
      <c r="Z1878" s="32" t="s">
        <v>95</v>
      </c>
      <c r="AA1878" s="35"/>
    </row>
    <row r="1879" spans="1:27" s="36" customFormat="1" ht="14.4" x14ac:dyDescent="0.3">
      <c r="A1879" s="32" t="s">
        <v>95</v>
      </c>
      <c r="B1879" s="32" t="s">
        <v>95</v>
      </c>
      <c r="C1879" s="32" t="s">
        <v>95</v>
      </c>
      <c r="D1879" s="32" t="s">
        <v>95</v>
      </c>
      <c r="E1879" s="32" t="s">
        <v>95</v>
      </c>
      <c r="F1879" s="32" t="s">
        <v>95</v>
      </c>
      <c r="G1879" s="32" t="s">
        <v>95</v>
      </c>
      <c r="H1879" s="32" t="s">
        <v>95</v>
      </c>
      <c r="I1879" s="32" t="s">
        <v>95</v>
      </c>
      <c r="J1879" s="32" t="s">
        <v>95</v>
      </c>
      <c r="K1879" s="32" t="s">
        <v>95</v>
      </c>
      <c r="L1879" s="32" t="s">
        <v>95</v>
      </c>
      <c r="M1879" s="7">
        <v>2759</v>
      </c>
      <c r="N1879" s="7">
        <v>1</v>
      </c>
      <c r="O1879" s="7" t="s">
        <v>498</v>
      </c>
      <c r="P1879" s="73">
        <v>2011</v>
      </c>
      <c r="Q1879" s="10">
        <v>2012</v>
      </c>
      <c r="R1879" s="66">
        <v>307.08000000000004</v>
      </c>
      <c r="S1879" s="10">
        <v>10</v>
      </c>
      <c r="T1879" s="67">
        <v>1</v>
      </c>
      <c r="U1879" s="48">
        <f t="shared" si="72"/>
        <v>0</v>
      </c>
      <c r="V1879" s="50">
        <f t="shared" si="73"/>
        <v>4</v>
      </c>
      <c r="W1879" s="67">
        <v>430</v>
      </c>
      <c r="X1879" s="67">
        <v>191</v>
      </c>
      <c r="Y1879" s="10">
        <v>0</v>
      </c>
      <c r="Z1879" s="32" t="s">
        <v>95</v>
      </c>
      <c r="AA1879" s="35"/>
    </row>
    <row r="1880" spans="1:27" s="36" customFormat="1" ht="14.4" x14ac:dyDescent="0.3">
      <c r="A1880" s="32" t="s">
        <v>95</v>
      </c>
      <c r="B1880" s="32" t="s">
        <v>95</v>
      </c>
      <c r="C1880" s="32" t="s">
        <v>95</v>
      </c>
      <c r="D1880" s="32" t="s">
        <v>95</v>
      </c>
      <c r="E1880" s="32" t="s">
        <v>95</v>
      </c>
      <c r="F1880" s="32" t="s">
        <v>95</v>
      </c>
      <c r="G1880" s="32" t="s">
        <v>95</v>
      </c>
      <c r="H1880" s="32" t="s">
        <v>95</v>
      </c>
      <c r="I1880" s="32" t="s">
        <v>95</v>
      </c>
      <c r="J1880" s="32" t="s">
        <v>95</v>
      </c>
      <c r="K1880" s="32" t="s">
        <v>95</v>
      </c>
      <c r="L1880" s="32" t="s">
        <v>95</v>
      </c>
      <c r="M1880" s="7">
        <v>2835</v>
      </c>
      <c r="N1880" s="7">
        <v>1</v>
      </c>
      <c r="O1880" s="7" t="s">
        <v>146</v>
      </c>
      <c r="P1880" s="73">
        <v>2011</v>
      </c>
      <c r="Q1880" s="10">
        <v>2012</v>
      </c>
      <c r="R1880" s="66">
        <v>913.39</v>
      </c>
      <c r="S1880" s="10">
        <v>8</v>
      </c>
      <c r="T1880" s="67">
        <v>1</v>
      </c>
      <c r="U1880" s="48">
        <f t="shared" si="72"/>
        <v>0</v>
      </c>
      <c r="V1880" s="50">
        <f t="shared" si="73"/>
        <v>10</v>
      </c>
      <c r="W1880" s="67">
        <v>1010</v>
      </c>
      <c r="X1880" s="67">
        <v>812</v>
      </c>
      <c r="Y1880" s="10">
        <v>0</v>
      </c>
      <c r="Z1880" s="32" t="s">
        <v>95</v>
      </c>
      <c r="AA1880" s="35"/>
    </row>
    <row r="1881" spans="1:27" s="36" customFormat="1" ht="14.4" x14ac:dyDescent="0.3">
      <c r="A1881" s="32" t="s">
        <v>95</v>
      </c>
      <c r="B1881" s="32" t="s">
        <v>95</v>
      </c>
      <c r="C1881" s="32" t="s">
        <v>95</v>
      </c>
      <c r="D1881" s="32" t="s">
        <v>95</v>
      </c>
      <c r="E1881" s="32" t="s">
        <v>95</v>
      </c>
      <c r="F1881" s="32" t="s">
        <v>95</v>
      </c>
      <c r="G1881" s="32" t="s">
        <v>95</v>
      </c>
      <c r="H1881" s="32" t="s">
        <v>95</v>
      </c>
      <c r="I1881" s="32" t="s">
        <v>95</v>
      </c>
      <c r="J1881" s="32" t="s">
        <v>95</v>
      </c>
      <c r="K1881" s="32" t="s">
        <v>95</v>
      </c>
      <c r="L1881" s="32" t="s">
        <v>95</v>
      </c>
      <c r="M1881" s="7">
        <v>2854</v>
      </c>
      <c r="N1881" s="7">
        <v>1</v>
      </c>
      <c r="O1881" s="7" t="s">
        <v>590</v>
      </c>
      <c r="P1881" s="73">
        <v>2011</v>
      </c>
      <c r="Q1881" s="10">
        <v>2012</v>
      </c>
      <c r="R1881" s="66">
        <v>400.91</v>
      </c>
      <c r="S1881" s="10">
        <v>10</v>
      </c>
      <c r="T1881" s="67">
        <v>1</v>
      </c>
      <c r="U1881" s="48">
        <f t="shared" si="72"/>
        <v>0</v>
      </c>
      <c r="V1881" s="50">
        <f t="shared" si="73"/>
        <v>5</v>
      </c>
      <c r="W1881" s="67">
        <v>334</v>
      </c>
      <c r="X1881" s="67">
        <v>68</v>
      </c>
      <c r="Y1881" s="10">
        <v>0</v>
      </c>
      <c r="Z1881" s="32" t="s">
        <v>95</v>
      </c>
      <c r="AA1881" s="35"/>
    </row>
    <row r="1882" spans="1:27" s="36" customFormat="1" ht="14.4" x14ac:dyDescent="0.3">
      <c r="A1882" s="32" t="s">
        <v>95</v>
      </c>
      <c r="B1882" s="32" t="s">
        <v>95</v>
      </c>
      <c r="C1882" s="32" t="s">
        <v>95</v>
      </c>
      <c r="D1882" s="32" t="s">
        <v>95</v>
      </c>
      <c r="E1882" s="32" t="s">
        <v>95</v>
      </c>
      <c r="F1882" s="32" t="s">
        <v>95</v>
      </c>
      <c r="G1882" s="32" t="s">
        <v>95</v>
      </c>
      <c r="H1882" s="32" t="s">
        <v>95</v>
      </c>
      <c r="I1882" s="32" t="s">
        <v>95</v>
      </c>
      <c r="J1882" s="32" t="s">
        <v>95</v>
      </c>
      <c r="K1882" s="32" t="s">
        <v>95</v>
      </c>
      <c r="L1882" s="32" t="s">
        <v>95</v>
      </c>
      <c r="M1882" s="7">
        <v>2856</v>
      </c>
      <c r="N1882" s="7">
        <v>1</v>
      </c>
      <c r="O1882" s="7" t="s">
        <v>679</v>
      </c>
      <c r="P1882" s="73">
        <v>2011</v>
      </c>
      <c r="Q1882" s="10">
        <v>2012</v>
      </c>
      <c r="R1882" s="66">
        <v>1000</v>
      </c>
      <c r="S1882" s="10">
        <v>10</v>
      </c>
      <c r="T1882" s="67">
        <v>0</v>
      </c>
      <c r="U1882" s="48">
        <f t="shared" si="72"/>
        <v>0</v>
      </c>
      <c r="V1882" s="50">
        <f t="shared" si="73"/>
        <v>10</v>
      </c>
      <c r="W1882" s="67">
        <v>256</v>
      </c>
      <c r="X1882" s="67">
        <v>322</v>
      </c>
      <c r="Y1882" s="10">
        <v>0</v>
      </c>
      <c r="Z1882" s="32" t="s">
        <v>95</v>
      </c>
      <c r="AA1882" s="35"/>
    </row>
    <row r="1883" spans="1:27" s="36" customFormat="1" ht="14.4" x14ac:dyDescent="0.3">
      <c r="A1883" s="32" t="s">
        <v>95</v>
      </c>
      <c r="B1883" s="32" t="s">
        <v>95</v>
      </c>
      <c r="C1883" s="32" t="s">
        <v>95</v>
      </c>
      <c r="D1883" s="32" t="s">
        <v>95</v>
      </c>
      <c r="E1883" s="32" t="s">
        <v>95</v>
      </c>
      <c r="F1883" s="32" t="s">
        <v>95</v>
      </c>
      <c r="G1883" s="32" t="s">
        <v>95</v>
      </c>
      <c r="H1883" s="32" t="s">
        <v>95</v>
      </c>
      <c r="I1883" s="32" t="s">
        <v>95</v>
      </c>
      <c r="J1883" s="32" t="s">
        <v>95</v>
      </c>
      <c r="K1883" s="32" t="s">
        <v>95</v>
      </c>
      <c r="L1883" s="32" t="s">
        <v>95</v>
      </c>
      <c r="M1883" s="7">
        <v>2859</v>
      </c>
      <c r="N1883" s="7">
        <v>1</v>
      </c>
      <c r="O1883" s="7" t="s">
        <v>591</v>
      </c>
      <c r="P1883" s="73">
        <v>2011</v>
      </c>
      <c r="Q1883" s="10">
        <v>2013</v>
      </c>
      <c r="R1883" s="66">
        <v>727.36</v>
      </c>
      <c r="S1883" s="10">
        <v>7</v>
      </c>
      <c r="T1883" s="67">
        <v>1</v>
      </c>
      <c r="U1883" s="48">
        <f t="shared" si="72"/>
        <v>1</v>
      </c>
      <c r="V1883" s="50">
        <f t="shared" si="73"/>
        <v>8</v>
      </c>
      <c r="W1883" s="67">
        <v>2163</v>
      </c>
      <c r="X1883" s="67">
        <v>1212</v>
      </c>
      <c r="Y1883" s="10">
        <v>0</v>
      </c>
      <c r="Z1883" s="32" t="s">
        <v>95</v>
      </c>
      <c r="AA1883" s="35"/>
    </row>
    <row r="1884" spans="1:27" s="36" customFormat="1" ht="14.4" x14ac:dyDescent="0.3">
      <c r="A1884" s="32" t="s">
        <v>95</v>
      </c>
      <c r="B1884" s="32" t="s">
        <v>95</v>
      </c>
      <c r="C1884" s="32" t="s">
        <v>95</v>
      </c>
      <c r="D1884" s="32" t="s">
        <v>95</v>
      </c>
      <c r="E1884" s="32" t="s">
        <v>95</v>
      </c>
      <c r="F1884" s="32" t="s">
        <v>95</v>
      </c>
      <c r="G1884" s="32" t="s">
        <v>95</v>
      </c>
      <c r="H1884" s="32" t="s">
        <v>95</v>
      </c>
      <c r="I1884" s="32" t="s">
        <v>95</v>
      </c>
      <c r="J1884" s="32" t="s">
        <v>95</v>
      </c>
      <c r="K1884" s="32" t="s">
        <v>95</v>
      </c>
      <c r="L1884" s="32" t="s">
        <v>95</v>
      </c>
      <c r="M1884" s="7">
        <v>2897</v>
      </c>
      <c r="N1884" s="7">
        <v>1</v>
      </c>
      <c r="O1884" s="7" t="s">
        <v>680</v>
      </c>
      <c r="P1884" s="73">
        <v>2011</v>
      </c>
      <c r="Q1884" s="10">
        <v>2012</v>
      </c>
      <c r="R1884" s="66">
        <v>500</v>
      </c>
      <c r="S1884" s="10">
        <v>10</v>
      </c>
      <c r="T1884" s="67">
        <v>1</v>
      </c>
      <c r="U1884" s="48">
        <f t="shared" si="72"/>
        <v>0</v>
      </c>
      <c r="V1884" s="50">
        <f t="shared" si="73"/>
        <v>6</v>
      </c>
      <c r="W1884" s="67">
        <v>1422</v>
      </c>
      <c r="X1884" s="67">
        <v>181</v>
      </c>
      <c r="Y1884" s="10">
        <v>0</v>
      </c>
      <c r="Z1884" s="32" t="s">
        <v>95</v>
      </c>
      <c r="AA1884" s="35"/>
    </row>
    <row r="1885" spans="1:27" s="36" customFormat="1" ht="14.4" x14ac:dyDescent="0.3">
      <c r="A1885" s="32" t="s">
        <v>95</v>
      </c>
      <c r="B1885" s="32" t="s">
        <v>95</v>
      </c>
      <c r="C1885" s="32" t="s">
        <v>95</v>
      </c>
      <c r="D1885" s="32" t="s">
        <v>95</v>
      </c>
      <c r="E1885" s="32" t="s">
        <v>95</v>
      </c>
      <c r="F1885" s="32" t="s">
        <v>95</v>
      </c>
      <c r="G1885" s="32" t="s">
        <v>95</v>
      </c>
      <c r="H1885" s="32" t="s">
        <v>95</v>
      </c>
      <c r="I1885" s="32" t="s">
        <v>95</v>
      </c>
      <c r="J1885" s="32" t="s">
        <v>95</v>
      </c>
      <c r="K1885" s="32" t="s">
        <v>95</v>
      </c>
      <c r="L1885" s="32" t="s">
        <v>95</v>
      </c>
      <c r="M1885" s="7">
        <v>2897</v>
      </c>
      <c r="N1885" s="7">
        <v>1</v>
      </c>
      <c r="O1885" s="7" t="s">
        <v>680</v>
      </c>
      <c r="P1885" s="73">
        <v>2011</v>
      </c>
      <c r="Q1885" s="10">
        <v>2012</v>
      </c>
      <c r="R1885" s="66">
        <v>400</v>
      </c>
      <c r="S1885" s="10">
        <v>10</v>
      </c>
      <c r="T1885" s="67">
        <v>1</v>
      </c>
      <c r="U1885" s="48">
        <f t="shared" si="72"/>
        <v>0</v>
      </c>
      <c r="V1885" s="50">
        <f t="shared" si="73"/>
        <v>5</v>
      </c>
      <c r="W1885" s="67">
        <v>1199</v>
      </c>
      <c r="X1885" s="67">
        <v>402</v>
      </c>
      <c r="Y1885" s="10">
        <v>0</v>
      </c>
      <c r="Z1885" s="32" t="s">
        <v>95</v>
      </c>
      <c r="AA1885" s="35"/>
    </row>
    <row r="1886" spans="1:27" s="36" customFormat="1" ht="14.4" x14ac:dyDescent="0.3">
      <c r="A1886" s="32" t="s">
        <v>95</v>
      </c>
      <c r="B1886" s="32" t="s">
        <v>95</v>
      </c>
      <c r="C1886" s="32" t="s">
        <v>95</v>
      </c>
      <c r="D1886" s="32" t="s">
        <v>95</v>
      </c>
      <c r="E1886" s="32" t="s">
        <v>95</v>
      </c>
      <c r="F1886" s="32" t="s">
        <v>95</v>
      </c>
      <c r="G1886" s="32" t="s">
        <v>95</v>
      </c>
      <c r="H1886" s="32" t="s">
        <v>95</v>
      </c>
      <c r="I1886" s="32" t="s">
        <v>95</v>
      </c>
      <c r="J1886" s="32" t="s">
        <v>95</v>
      </c>
      <c r="K1886" s="32" t="s">
        <v>95</v>
      </c>
      <c r="L1886" s="32" t="s">
        <v>95</v>
      </c>
      <c r="M1886" s="7">
        <v>2899</v>
      </c>
      <c r="N1886" s="7">
        <v>1</v>
      </c>
      <c r="O1886" s="7" t="s">
        <v>681</v>
      </c>
      <c r="P1886" s="73">
        <v>2011</v>
      </c>
      <c r="Q1886" s="10">
        <v>2013</v>
      </c>
      <c r="R1886" s="66">
        <v>292.99</v>
      </c>
      <c r="S1886" s="10">
        <v>10</v>
      </c>
      <c r="T1886" s="67">
        <v>1</v>
      </c>
      <c r="U1886" s="48">
        <f t="shared" si="72"/>
        <v>1</v>
      </c>
      <c r="V1886" s="50">
        <f t="shared" si="73"/>
        <v>3</v>
      </c>
      <c r="W1886" s="67">
        <v>891</v>
      </c>
      <c r="X1886" s="67">
        <v>195</v>
      </c>
      <c r="Y1886" s="10">
        <v>0</v>
      </c>
      <c r="Z1886" s="32" t="s">
        <v>95</v>
      </c>
      <c r="AA1886" s="35"/>
    </row>
    <row r="1887" spans="1:27" s="36" customFormat="1" ht="14.4" x14ac:dyDescent="0.3">
      <c r="A1887" s="32" t="s">
        <v>95</v>
      </c>
      <c r="B1887" s="32" t="s">
        <v>95</v>
      </c>
      <c r="C1887" s="32" t="s">
        <v>95</v>
      </c>
      <c r="D1887" s="32" t="s">
        <v>95</v>
      </c>
      <c r="E1887" s="32" t="s">
        <v>95</v>
      </c>
      <c r="F1887" s="32" t="s">
        <v>95</v>
      </c>
      <c r="G1887" s="32" t="s">
        <v>95</v>
      </c>
      <c r="H1887" s="32" t="s">
        <v>95</v>
      </c>
      <c r="I1887" s="32" t="s">
        <v>95</v>
      </c>
      <c r="J1887" s="32" t="s">
        <v>95</v>
      </c>
      <c r="K1887" s="32" t="s">
        <v>95</v>
      </c>
      <c r="L1887" s="32" t="s">
        <v>95</v>
      </c>
      <c r="M1887" s="36">
        <v>4</v>
      </c>
      <c r="N1887" s="36">
        <v>1</v>
      </c>
      <c r="O1887" s="36" t="s">
        <v>536</v>
      </c>
      <c r="P1887" s="75">
        <v>2012</v>
      </c>
      <c r="Q1887" s="36">
        <v>2013</v>
      </c>
      <c r="R1887" s="76">
        <v>1</v>
      </c>
      <c r="S1887" s="36">
        <v>10</v>
      </c>
      <c r="T1887" s="36">
        <v>1</v>
      </c>
      <c r="U1887" s="48">
        <f t="shared" si="72"/>
        <v>0</v>
      </c>
      <c r="V1887" s="50">
        <f t="shared" si="73"/>
        <v>1</v>
      </c>
      <c r="W1887" s="63">
        <v>1187</v>
      </c>
      <c r="X1887" s="63">
        <v>914</v>
      </c>
      <c r="Y1887" s="36">
        <v>0</v>
      </c>
      <c r="Z1887" s="32" t="s">
        <v>95</v>
      </c>
      <c r="AA1887" s="35"/>
    </row>
    <row r="1888" spans="1:27" s="36" customFormat="1" ht="14.4" x14ac:dyDescent="0.3">
      <c r="A1888" s="32" t="s">
        <v>95</v>
      </c>
      <c r="B1888" s="32" t="s">
        <v>95</v>
      </c>
      <c r="C1888" s="32" t="s">
        <v>95</v>
      </c>
      <c r="D1888" s="32" t="s">
        <v>95</v>
      </c>
      <c r="E1888" s="32" t="s">
        <v>95</v>
      </c>
      <c r="F1888" s="32" t="s">
        <v>95</v>
      </c>
      <c r="G1888" s="32" t="s">
        <v>95</v>
      </c>
      <c r="H1888" s="32" t="s">
        <v>95</v>
      </c>
      <c r="I1888" s="32" t="s">
        <v>95</v>
      </c>
      <c r="J1888" s="32" t="s">
        <v>95</v>
      </c>
      <c r="K1888" s="32" t="s">
        <v>95</v>
      </c>
      <c r="L1888" s="32" t="s">
        <v>95</v>
      </c>
      <c r="M1888" s="36">
        <v>23</v>
      </c>
      <c r="N1888" s="36">
        <v>1</v>
      </c>
      <c r="O1888" s="36" t="s">
        <v>516</v>
      </c>
      <c r="P1888" s="75">
        <v>2012</v>
      </c>
      <c r="Q1888" s="36">
        <v>2013</v>
      </c>
      <c r="R1888" s="76">
        <v>700</v>
      </c>
      <c r="S1888" s="36">
        <v>5</v>
      </c>
      <c r="T1888" s="36">
        <v>1</v>
      </c>
      <c r="U1888" s="48">
        <f t="shared" si="72"/>
        <v>0</v>
      </c>
      <c r="V1888" s="50">
        <f t="shared" si="73"/>
        <v>8</v>
      </c>
      <c r="W1888" s="63">
        <v>1866</v>
      </c>
      <c r="X1888" s="63">
        <v>1555</v>
      </c>
      <c r="Y1888" s="36">
        <v>0</v>
      </c>
      <c r="Z1888" s="32" t="s">
        <v>95</v>
      </c>
      <c r="AA1888" s="35"/>
    </row>
    <row r="1889" spans="1:27" s="36" customFormat="1" ht="14.4" x14ac:dyDescent="0.3">
      <c r="A1889" s="32" t="s">
        <v>95</v>
      </c>
      <c r="B1889" s="32" t="s">
        <v>95</v>
      </c>
      <c r="C1889" s="32" t="s">
        <v>95</v>
      </c>
      <c r="D1889" s="32" t="s">
        <v>95</v>
      </c>
      <c r="E1889" s="32" t="s">
        <v>95</v>
      </c>
      <c r="F1889" s="32" t="s">
        <v>95</v>
      </c>
      <c r="G1889" s="32" t="s">
        <v>95</v>
      </c>
      <c r="H1889" s="32" t="s">
        <v>95</v>
      </c>
      <c r="I1889" s="32" t="s">
        <v>95</v>
      </c>
      <c r="J1889" s="32" t="s">
        <v>95</v>
      </c>
      <c r="K1889" s="32" t="s">
        <v>95</v>
      </c>
      <c r="L1889" s="32" t="s">
        <v>95</v>
      </c>
      <c r="M1889" s="36">
        <v>31</v>
      </c>
      <c r="N1889" s="36">
        <v>1</v>
      </c>
      <c r="O1889" s="36" t="s">
        <v>468</v>
      </c>
      <c r="P1889" s="75">
        <v>2012</v>
      </c>
      <c r="Q1889" s="36">
        <v>2014</v>
      </c>
      <c r="R1889" s="76">
        <v>501</v>
      </c>
      <c r="S1889" s="36">
        <v>7</v>
      </c>
      <c r="T1889" s="36">
        <v>1</v>
      </c>
      <c r="U1889" s="48">
        <f t="shared" si="72"/>
        <v>1</v>
      </c>
      <c r="V1889" s="50">
        <f t="shared" si="73"/>
        <v>6</v>
      </c>
      <c r="W1889" s="63">
        <v>11715</v>
      </c>
      <c r="X1889" s="63">
        <v>5900</v>
      </c>
      <c r="Y1889" s="36">
        <v>0</v>
      </c>
      <c r="Z1889" s="32" t="s">
        <v>95</v>
      </c>
      <c r="AA1889" s="35"/>
    </row>
    <row r="1890" spans="1:27" s="36" customFormat="1" ht="14.4" x14ac:dyDescent="0.3">
      <c r="A1890" s="32" t="s">
        <v>95</v>
      </c>
      <c r="B1890" s="32" t="s">
        <v>95</v>
      </c>
      <c r="C1890" s="32" t="s">
        <v>95</v>
      </c>
      <c r="D1890" s="32" t="s">
        <v>95</v>
      </c>
      <c r="E1890" s="32" t="s">
        <v>95</v>
      </c>
      <c r="F1890" s="32" t="s">
        <v>95</v>
      </c>
      <c r="G1890" s="32" t="s">
        <v>95</v>
      </c>
      <c r="H1890" s="32" t="s">
        <v>95</v>
      </c>
      <c r="I1890" s="32" t="s">
        <v>95</v>
      </c>
      <c r="J1890" s="32" t="s">
        <v>95</v>
      </c>
      <c r="K1890" s="32" t="s">
        <v>95</v>
      </c>
      <c r="L1890" s="32" t="s">
        <v>95</v>
      </c>
      <c r="M1890" s="36">
        <v>47</v>
      </c>
      <c r="N1890" s="36">
        <v>1</v>
      </c>
      <c r="O1890" s="36" t="s">
        <v>236</v>
      </c>
      <c r="P1890" s="75">
        <v>2012</v>
      </c>
      <c r="Q1890" s="36">
        <v>2013</v>
      </c>
      <c r="R1890" s="76">
        <v>380</v>
      </c>
      <c r="S1890" s="36">
        <v>6</v>
      </c>
      <c r="T1890" s="36">
        <v>1</v>
      </c>
      <c r="U1890" s="48">
        <f t="shared" si="72"/>
        <v>0</v>
      </c>
      <c r="V1890" s="50">
        <f t="shared" si="73"/>
        <v>4</v>
      </c>
      <c r="W1890" s="63">
        <v>6417</v>
      </c>
      <c r="X1890" s="63">
        <v>5274</v>
      </c>
      <c r="Y1890" s="36">
        <v>0</v>
      </c>
      <c r="Z1890" s="32" t="s">
        <v>95</v>
      </c>
      <c r="AA1890" s="35"/>
    </row>
    <row r="1891" spans="1:27" s="36" customFormat="1" ht="14.4" x14ac:dyDescent="0.3">
      <c r="A1891" s="32" t="s">
        <v>95</v>
      </c>
      <c r="B1891" s="32" t="s">
        <v>95</v>
      </c>
      <c r="C1891" s="32" t="s">
        <v>95</v>
      </c>
      <c r="D1891" s="32" t="s">
        <v>95</v>
      </c>
      <c r="E1891" s="32" t="s">
        <v>95</v>
      </c>
      <c r="F1891" s="32" t="s">
        <v>95</v>
      </c>
      <c r="G1891" s="32" t="s">
        <v>95</v>
      </c>
      <c r="H1891" s="32" t="s">
        <v>95</v>
      </c>
      <c r="I1891" s="32" t="s">
        <v>95</v>
      </c>
      <c r="J1891" s="32" t="s">
        <v>95</v>
      </c>
      <c r="K1891" s="32" t="s">
        <v>95</v>
      </c>
      <c r="L1891" s="32" t="s">
        <v>95</v>
      </c>
      <c r="M1891" s="36">
        <v>84</v>
      </c>
      <c r="N1891" s="36">
        <v>1</v>
      </c>
      <c r="O1891" s="36" t="s">
        <v>267</v>
      </c>
      <c r="P1891" s="75">
        <v>2012</v>
      </c>
      <c r="Q1891" s="36">
        <v>2013</v>
      </c>
      <c r="R1891" s="76">
        <v>500</v>
      </c>
      <c r="S1891" s="36">
        <v>5</v>
      </c>
      <c r="T1891" s="36">
        <v>0</v>
      </c>
      <c r="U1891" s="48">
        <f t="shared" si="72"/>
        <v>0</v>
      </c>
      <c r="V1891" s="50">
        <f t="shared" si="73"/>
        <v>6</v>
      </c>
      <c r="W1891" s="63">
        <v>1161</v>
      </c>
      <c r="X1891" s="63">
        <v>1486</v>
      </c>
      <c r="Y1891" s="36">
        <v>0</v>
      </c>
      <c r="Z1891" s="32" t="s">
        <v>95</v>
      </c>
      <c r="AA1891" s="35"/>
    </row>
    <row r="1892" spans="1:27" s="36" customFormat="1" ht="14.4" x14ac:dyDescent="0.3">
      <c r="A1892" s="32" t="s">
        <v>95</v>
      </c>
      <c r="B1892" s="32" t="s">
        <v>95</v>
      </c>
      <c r="C1892" s="32" t="s">
        <v>95</v>
      </c>
      <c r="D1892" s="32" t="s">
        <v>95</v>
      </c>
      <c r="E1892" s="32" t="s">
        <v>95</v>
      </c>
      <c r="F1892" s="32" t="s">
        <v>95</v>
      </c>
      <c r="G1892" s="32" t="s">
        <v>95</v>
      </c>
      <c r="H1892" s="32" t="s">
        <v>95</v>
      </c>
      <c r="I1892" s="32" t="s">
        <v>95</v>
      </c>
      <c r="J1892" s="32" t="s">
        <v>95</v>
      </c>
      <c r="K1892" s="32" t="s">
        <v>95</v>
      </c>
      <c r="L1892" s="32" t="s">
        <v>95</v>
      </c>
      <c r="M1892" s="36">
        <v>88</v>
      </c>
      <c r="N1892" s="36">
        <v>1</v>
      </c>
      <c r="O1892" s="36" t="s">
        <v>238</v>
      </c>
      <c r="P1892" s="75">
        <v>2012</v>
      </c>
      <c r="Q1892" s="36">
        <v>2013</v>
      </c>
      <c r="R1892" s="76">
        <v>575</v>
      </c>
      <c r="S1892" s="36">
        <v>10</v>
      </c>
      <c r="T1892" s="36">
        <v>1</v>
      </c>
      <c r="U1892" s="48">
        <f t="shared" si="72"/>
        <v>0</v>
      </c>
      <c r="V1892" s="50">
        <f t="shared" si="73"/>
        <v>6</v>
      </c>
      <c r="W1892" s="63">
        <v>5991</v>
      </c>
      <c r="X1892" s="63">
        <v>4658</v>
      </c>
      <c r="Y1892" s="36">
        <v>0</v>
      </c>
      <c r="Z1892" s="32" t="s">
        <v>95</v>
      </c>
      <c r="AA1892" s="35"/>
    </row>
    <row r="1893" spans="1:27" s="36" customFormat="1" ht="14.4" x14ac:dyDescent="0.3">
      <c r="A1893" s="32" t="s">
        <v>95</v>
      </c>
      <c r="B1893" s="32" t="s">
        <v>95</v>
      </c>
      <c r="C1893" s="32" t="s">
        <v>95</v>
      </c>
      <c r="D1893" s="32" t="s">
        <v>95</v>
      </c>
      <c r="E1893" s="32" t="s">
        <v>95</v>
      </c>
      <c r="F1893" s="32" t="s">
        <v>95</v>
      </c>
      <c r="G1893" s="32" t="s">
        <v>95</v>
      </c>
      <c r="H1893" s="32" t="s">
        <v>95</v>
      </c>
      <c r="I1893" s="32" t="s">
        <v>95</v>
      </c>
      <c r="J1893" s="32" t="s">
        <v>95</v>
      </c>
      <c r="K1893" s="32" t="s">
        <v>95</v>
      </c>
      <c r="L1893" s="32" t="s">
        <v>95</v>
      </c>
      <c r="M1893" s="36">
        <v>91</v>
      </c>
      <c r="N1893" s="36">
        <v>1</v>
      </c>
      <c r="O1893" s="36" t="s">
        <v>239</v>
      </c>
      <c r="P1893" s="75">
        <v>2012</v>
      </c>
      <c r="Q1893" s="36">
        <v>2013</v>
      </c>
      <c r="R1893" s="76">
        <v>1</v>
      </c>
      <c r="S1893" s="36">
        <v>5</v>
      </c>
      <c r="T1893" s="36">
        <v>1</v>
      </c>
      <c r="U1893" s="48">
        <f t="shared" si="72"/>
        <v>0</v>
      </c>
      <c r="V1893" s="50">
        <f t="shared" si="73"/>
        <v>1</v>
      </c>
      <c r="W1893" s="63">
        <v>1129</v>
      </c>
      <c r="X1893" s="63">
        <v>974</v>
      </c>
      <c r="Y1893" s="36">
        <v>0</v>
      </c>
      <c r="Z1893" s="32" t="s">
        <v>95</v>
      </c>
      <c r="AA1893" s="35"/>
    </row>
    <row r="1894" spans="1:27" s="36" customFormat="1" ht="14.4" x14ac:dyDescent="0.3">
      <c r="A1894" s="32" t="s">
        <v>95</v>
      </c>
      <c r="B1894" s="32" t="s">
        <v>95</v>
      </c>
      <c r="C1894" s="32" t="s">
        <v>95</v>
      </c>
      <c r="D1894" s="32" t="s">
        <v>95</v>
      </c>
      <c r="E1894" s="32" t="s">
        <v>95</v>
      </c>
      <c r="F1894" s="32" t="s">
        <v>95</v>
      </c>
      <c r="G1894" s="32" t="s">
        <v>95</v>
      </c>
      <c r="H1894" s="32" t="s">
        <v>95</v>
      </c>
      <c r="I1894" s="32" t="s">
        <v>95</v>
      </c>
      <c r="J1894" s="32" t="s">
        <v>95</v>
      </c>
      <c r="K1894" s="32" t="s">
        <v>95</v>
      </c>
      <c r="L1894" s="32" t="s">
        <v>95</v>
      </c>
      <c r="M1894" s="36">
        <v>99</v>
      </c>
      <c r="N1894" s="36">
        <v>1</v>
      </c>
      <c r="O1894" s="36" t="s">
        <v>315</v>
      </c>
      <c r="P1894" s="75">
        <v>2012</v>
      </c>
      <c r="Q1894" s="36">
        <v>2013</v>
      </c>
      <c r="R1894" s="76">
        <v>341</v>
      </c>
      <c r="S1894" s="36">
        <v>9</v>
      </c>
      <c r="T1894" s="36">
        <v>1</v>
      </c>
      <c r="U1894" s="48">
        <f t="shared" si="72"/>
        <v>0</v>
      </c>
      <c r="V1894" s="50">
        <f t="shared" si="73"/>
        <v>4</v>
      </c>
      <c r="W1894" s="63">
        <v>1896</v>
      </c>
      <c r="X1894" s="63">
        <v>1172</v>
      </c>
      <c r="Y1894" s="36">
        <v>0</v>
      </c>
      <c r="Z1894" s="32" t="s">
        <v>95</v>
      </c>
      <c r="AA1894" s="35"/>
    </row>
    <row r="1895" spans="1:27" s="36" customFormat="1" ht="14.4" x14ac:dyDescent="0.3">
      <c r="A1895" s="32" t="s">
        <v>95</v>
      </c>
      <c r="B1895" s="32" t="s">
        <v>95</v>
      </c>
      <c r="C1895" s="32" t="s">
        <v>95</v>
      </c>
      <c r="D1895" s="32" t="s">
        <v>95</v>
      </c>
      <c r="E1895" s="32" t="s">
        <v>95</v>
      </c>
      <c r="F1895" s="32" t="s">
        <v>95</v>
      </c>
      <c r="G1895" s="32" t="s">
        <v>95</v>
      </c>
      <c r="H1895" s="32" t="s">
        <v>95</v>
      </c>
      <c r="I1895" s="32" t="s">
        <v>95</v>
      </c>
      <c r="J1895" s="32" t="s">
        <v>95</v>
      </c>
      <c r="K1895" s="32" t="s">
        <v>95</v>
      </c>
      <c r="L1895" s="32" t="s">
        <v>95</v>
      </c>
      <c r="M1895" s="36">
        <v>100</v>
      </c>
      <c r="N1895" s="36">
        <v>1</v>
      </c>
      <c r="O1895" s="36" t="s">
        <v>316</v>
      </c>
      <c r="P1895" s="75">
        <v>2012</v>
      </c>
      <c r="Q1895" s="36">
        <v>2013</v>
      </c>
      <c r="R1895" s="76">
        <v>629</v>
      </c>
      <c r="S1895" s="36">
        <v>5</v>
      </c>
      <c r="T1895" s="36">
        <v>1</v>
      </c>
      <c r="U1895" s="48">
        <f t="shared" si="72"/>
        <v>0</v>
      </c>
      <c r="V1895" s="50">
        <f t="shared" si="73"/>
        <v>7</v>
      </c>
      <c r="W1895" s="63">
        <v>596</v>
      </c>
      <c r="X1895" s="63">
        <v>411</v>
      </c>
      <c r="Y1895" s="36">
        <v>0</v>
      </c>
      <c r="Z1895" s="32" t="s">
        <v>95</v>
      </c>
      <c r="AA1895" s="35"/>
    </row>
    <row r="1896" spans="1:27" s="36" customFormat="1" ht="14.4" x14ac:dyDescent="0.3">
      <c r="A1896" s="32" t="s">
        <v>95</v>
      </c>
      <c r="B1896" s="32" t="s">
        <v>95</v>
      </c>
      <c r="C1896" s="32" t="s">
        <v>95</v>
      </c>
      <c r="D1896" s="32" t="s">
        <v>95</v>
      </c>
      <c r="E1896" s="32" t="s">
        <v>95</v>
      </c>
      <c r="F1896" s="32" t="s">
        <v>95</v>
      </c>
      <c r="G1896" s="32" t="s">
        <v>95</v>
      </c>
      <c r="H1896" s="32" t="s">
        <v>95</v>
      </c>
      <c r="I1896" s="32" t="s">
        <v>95</v>
      </c>
      <c r="J1896" s="32" t="s">
        <v>95</v>
      </c>
      <c r="K1896" s="32" t="s">
        <v>95</v>
      </c>
      <c r="L1896" s="32" t="s">
        <v>95</v>
      </c>
      <c r="M1896" s="36">
        <v>100</v>
      </c>
      <c r="N1896" s="36">
        <v>1</v>
      </c>
      <c r="O1896" s="36" t="s">
        <v>316</v>
      </c>
      <c r="P1896" s="75">
        <v>2012</v>
      </c>
      <c r="Q1896" s="36">
        <v>2013</v>
      </c>
      <c r="R1896" s="76">
        <v>100</v>
      </c>
      <c r="S1896" s="36">
        <v>5</v>
      </c>
      <c r="T1896" s="36">
        <v>0</v>
      </c>
      <c r="U1896" s="48">
        <f t="shared" si="72"/>
        <v>0</v>
      </c>
      <c r="V1896" s="50">
        <f t="shared" si="73"/>
        <v>2</v>
      </c>
      <c r="W1896" s="63">
        <v>449</v>
      </c>
      <c r="X1896" s="63">
        <v>550</v>
      </c>
      <c r="Y1896" s="36">
        <v>0</v>
      </c>
      <c r="Z1896" s="32" t="s">
        <v>95</v>
      </c>
      <c r="AA1896" s="35"/>
    </row>
    <row r="1897" spans="1:27" s="36" customFormat="1" ht="14.4" x14ac:dyDescent="0.3">
      <c r="A1897" s="32" t="s">
        <v>95</v>
      </c>
      <c r="B1897" s="32" t="s">
        <v>95</v>
      </c>
      <c r="C1897" s="32" t="s">
        <v>95</v>
      </c>
      <c r="D1897" s="32" t="s">
        <v>95</v>
      </c>
      <c r="E1897" s="32" t="s">
        <v>95</v>
      </c>
      <c r="F1897" s="32" t="s">
        <v>95</v>
      </c>
      <c r="G1897" s="32" t="s">
        <v>95</v>
      </c>
      <c r="H1897" s="32" t="s">
        <v>95</v>
      </c>
      <c r="I1897" s="32" t="s">
        <v>95</v>
      </c>
      <c r="J1897" s="32" t="s">
        <v>95</v>
      </c>
      <c r="K1897" s="32" t="s">
        <v>95</v>
      </c>
      <c r="L1897" s="32" t="s">
        <v>95</v>
      </c>
      <c r="M1897" s="36">
        <v>118</v>
      </c>
      <c r="N1897" s="36">
        <v>1</v>
      </c>
      <c r="O1897" s="36" t="s">
        <v>413</v>
      </c>
      <c r="P1897" s="75">
        <v>2012</v>
      </c>
      <c r="Q1897" s="36">
        <v>2013</v>
      </c>
      <c r="R1897" s="76">
        <v>589.36</v>
      </c>
      <c r="S1897" s="36">
        <v>5</v>
      </c>
      <c r="T1897" s="36">
        <v>1</v>
      </c>
      <c r="U1897" s="48">
        <f t="shared" si="72"/>
        <v>0</v>
      </c>
      <c r="V1897" s="50">
        <f t="shared" si="73"/>
        <v>6</v>
      </c>
      <c r="W1897" s="63">
        <v>923</v>
      </c>
      <c r="X1897" s="63">
        <v>671</v>
      </c>
      <c r="Y1897" s="36">
        <v>0</v>
      </c>
      <c r="Z1897" s="32" t="s">
        <v>95</v>
      </c>
      <c r="AA1897" s="35"/>
    </row>
    <row r="1898" spans="1:27" s="36" customFormat="1" ht="14.4" x14ac:dyDescent="0.3">
      <c r="A1898" s="32" t="s">
        <v>95</v>
      </c>
      <c r="B1898" s="32" t="s">
        <v>95</v>
      </c>
      <c r="C1898" s="32" t="s">
        <v>95</v>
      </c>
      <c r="D1898" s="32" t="s">
        <v>95</v>
      </c>
      <c r="E1898" s="32" t="s">
        <v>95</v>
      </c>
      <c r="F1898" s="32" t="s">
        <v>95</v>
      </c>
      <c r="G1898" s="32" t="s">
        <v>95</v>
      </c>
      <c r="H1898" s="32" t="s">
        <v>95</v>
      </c>
      <c r="I1898" s="32" t="s">
        <v>95</v>
      </c>
      <c r="J1898" s="32" t="s">
        <v>95</v>
      </c>
      <c r="K1898" s="32" t="s">
        <v>95</v>
      </c>
      <c r="L1898" s="32" t="s">
        <v>95</v>
      </c>
      <c r="M1898" s="36">
        <v>118</v>
      </c>
      <c r="N1898" s="36">
        <v>1</v>
      </c>
      <c r="O1898" s="36" t="s">
        <v>413</v>
      </c>
      <c r="P1898" s="75">
        <v>2012</v>
      </c>
      <c r="Q1898" s="36">
        <v>2013</v>
      </c>
      <c r="R1898" s="76">
        <v>109.21</v>
      </c>
      <c r="S1898" s="36">
        <v>5</v>
      </c>
      <c r="T1898" s="36">
        <v>0</v>
      </c>
      <c r="U1898" s="48">
        <f t="shared" si="72"/>
        <v>0</v>
      </c>
      <c r="V1898" s="50">
        <f t="shared" si="73"/>
        <v>2</v>
      </c>
      <c r="W1898" s="63">
        <v>685</v>
      </c>
      <c r="X1898" s="63">
        <v>891</v>
      </c>
      <c r="Y1898" s="36">
        <v>0</v>
      </c>
      <c r="Z1898" s="32" t="s">
        <v>95</v>
      </c>
      <c r="AA1898" s="35"/>
    </row>
    <row r="1899" spans="1:27" s="36" customFormat="1" ht="14.4" x14ac:dyDescent="0.3">
      <c r="A1899" s="32" t="s">
        <v>95</v>
      </c>
      <c r="B1899" s="32" t="s">
        <v>95</v>
      </c>
      <c r="C1899" s="32" t="s">
        <v>95</v>
      </c>
      <c r="D1899" s="32" t="s">
        <v>95</v>
      </c>
      <c r="E1899" s="32" t="s">
        <v>95</v>
      </c>
      <c r="F1899" s="32" t="s">
        <v>95</v>
      </c>
      <c r="G1899" s="32" t="s">
        <v>95</v>
      </c>
      <c r="H1899" s="32" t="s">
        <v>95</v>
      </c>
      <c r="I1899" s="32" t="s">
        <v>95</v>
      </c>
      <c r="J1899" s="32" t="s">
        <v>95</v>
      </c>
      <c r="K1899" s="32" t="s">
        <v>95</v>
      </c>
      <c r="L1899" s="32" t="s">
        <v>95</v>
      </c>
      <c r="M1899" s="36">
        <v>186</v>
      </c>
      <c r="N1899" s="36">
        <v>1</v>
      </c>
      <c r="O1899" s="36" t="s">
        <v>600</v>
      </c>
      <c r="P1899" s="75">
        <v>2012</v>
      </c>
      <c r="Q1899" s="36">
        <v>2013</v>
      </c>
      <c r="R1899" s="76">
        <v>1.01</v>
      </c>
      <c r="S1899" s="36">
        <v>10</v>
      </c>
      <c r="T1899" s="36">
        <v>1</v>
      </c>
      <c r="U1899" s="48">
        <f t="shared" si="72"/>
        <v>0</v>
      </c>
      <c r="V1899" s="50">
        <f t="shared" si="73"/>
        <v>1</v>
      </c>
      <c r="W1899" s="63">
        <v>3505</v>
      </c>
      <c r="X1899" s="63">
        <v>2331</v>
      </c>
      <c r="Y1899" s="36">
        <v>0</v>
      </c>
      <c r="Z1899" s="32" t="s">
        <v>95</v>
      </c>
      <c r="AA1899" s="35"/>
    </row>
    <row r="1900" spans="1:27" s="36" customFormat="1" ht="14.4" x14ac:dyDescent="0.3">
      <c r="A1900" s="32" t="s">
        <v>95</v>
      </c>
      <c r="B1900" s="32" t="s">
        <v>95</v>
      </c>
      <c r="C1900" s="32" t="s">
        <v>95</v>
      </c>
      <c r="D1900" s="32" t="s">
        <v>95</v>
      </c>
      <c r="E1900" s="32" t="s">
        <v>95</v>
      </c>
      <c r="F1900" s="32" t="s">
        <v>95</v>
      </c>
      <c r="G1900" s="32" t="s">
        <v>95</v>
      </c>
      <c r="H1900" s="32" t="s">
        <v>95</v>
      </c>
      <c r="I1900" s="32" t="s">
        <v>95</v>
      </c>
      <c r="J1900" s="32" t="s">
        <v>95</v>
      </c>
      <c r="K1900" s="32" t="s">
        <v>95</v>
      </c>
      <c r="L1900" s="32" t="s">
        <v>95</v>
      </c>
      <c r="M1900" s="36">
        <v>256</v>
      </c>
      <c r="N1900" s="36">
        <v>1</v>
      </c>
      <c r="O1900" s="36" t="s">
        <v>490</v>
      </c>
      <c r="P1900" s="75">
        <v>2012</v>
      </c>
      <c r="Q1900" s="36">
        <v>2014</v>
      </c>
      <c r="R1900" s="76">
        <v>1111.4100000000001</v>
      </c>
      <c r="S1900" s="36">
        <v>5</v>
      </c>
      <c r="T1900" s="36">
        <v>1</v>
      </c>
      <c r="U1900" s="48">
        <f t="shared" si="72"/>
        <v>1</v>
      </c>
      <c r="V1900" s="50">
        <f t="shared" si="73"/>
        <v>10</v>
      </c>
      <c r="W1900" s="63">
        <v>5759</v>
      </c>
      <c r="X1900" s="63">
        <v>4503</v>
      </c>
      <c r="Y1900" s="36">
        <v>0</v>
      </c>
      <c r="Z1900" s="32" t="s">
        <v>95</v>
      </c>
      <c r="AA1900" s="35"/>
    </row>
    <row r="1901" spans="1:27" s="36" customFormat="1" ht="14.4" x14ac:dyDescent="0.3">
      <c r="A1901" s="32" t="s">
        <v>95</v>
      </c>
      <c r="B1901" s="32" t="s">
        <v>95</v>
      </c>
      <c r="C1901" s="32" t="s">
        <v>95</v>
      </c>
      <c r="D1901" s="32" t="s">
        <v>95</v>
      </c>
      <c r="E1901" s="32" t="s">
        <v>95</v>
      </c>
      <c r="F1901" s="32" t="s">
        <v>95</v>
      </c>
      <c r="G1901" s="32" t="s">
        <v>95</v>
      </c>
      <c r="H1901" s="32" t="s">
        <v>95</v>
      </c>
      <c r="I1901" s="32" t="s">
        <v>95</v>
      </c>
      <c r="J1901" s="32" t="s">
        <v>95</v>
      </c>
      <c r="K1901" s="32" t="s">
        <v>95</v>
      </c>
      <c r="L1901" s="32" t="s">
        <v>95</v>
      </c>
      <c r="M1901" s="36">
        <v>279</v>
      </c>
      <c r="N1901" s="36">
        <v>1</v>
      </c>
      <c r="O1901" s="36" t="s">
        <v>421</v>
      </c>
      <c r="P1901" s="75">
        <v>2012</v>
      </c>
      <c r="Q1901" s="36">
        <v>2013</v>
      </c>
      <c r="R1901" s="76">
        <v>385</v>
      </c>
      <c r="S1901" s="36">
        <v>5</v>
      </c>
      <c r="T1901" s="36">
        <v>0</v>
      </c>
      <c r="U1901" s="48">
        <f t="shared" si="72"/>
        <v>0</v>
      </c>
      <c r="V1901" s="50">
        <f t="shared" si="73"/>
        <v>4</v>
      </c>
      <c r="W1901" s="63">
        <v>33792</v>
      </c>
      <c r="X1901" s="63">
        <v>33908</v>
      </c>
      <c r="Y1901" s="36">
        <v>0</v>
      </c>
      <c r="Z1901" s="32" t="s">
        <v>95</v>
      </c>
      <c r="AA1901" s="35"/>
    </row>
    <row r="1902" spans="1:27" s="36" customFormat="1" ht="14.4" x14ac:dyDescent="0.3">
      <c r="A1902" s="32" t="s">
        <v>95</v>
      </c>
      <c r="B1902" s="32" t="s">
        <v>95</v>
      </c>
      <c r="C1902" s="32" t="s">
        <v>95</v>
      </c>
      <c r="D1902" s="32" t="s">
        <v>95</v>
      </c>
      <c r="E1902" s="32" t="s">
        <v>95</v>
      </c>
      <c r="F1902" s="32" t="s">
        <v>95</v>
      </c>
      <c r="G1902" s="32" t="s">
        <v>95</v>
      </c>
      <c r="H1902" s="32" t="s">
        <v>95</v>
      </c>
      <c r="I1902" s="32" t="s">
        <v>95</v>
      </c>
      <c r="J1902" s="32" t="s">
        <v>95</v>
      </c>
      <c r="K1902" s="32" t="s">
        <v>95</v>
      </c>
      <c r="L1902" s="32" t="s">
        <v>95</v>
      </c>
      <c r="M1902" s="36">
        <v>280</v>
      </c>
      <c r="N1902" s="36">
        <v>1</v>
      </c>
      <c r="O1902" s="36" t="s">
        <v>545</v>
      </c>
      <c r="P1902" s="75">
        <v>2012</v>
      </c>
      <c r="Q1902" s="36">
        <v>2013</v>
      </c>
      <c r="R1902" s="76">
        <v>301.39999999999998</v>
      </c>
      <c r="S1902" s="36">
        <v>10</v>
      </c>
      <c r="T1902" s="36">
        <v>1</v>
      </c>
      <c r="U1902" s="48">
        <f t="shared" si="72"/>
        <v>0</v>
      </c>
      <c r="V1902" s="50">
        <f t="shared" si="73"/>
        <v>4</v>
      </c>
      <c r="W1902" s="63">
        <v>14544</v>
      </c>
      <c r="X1902" s="63">
        <v>4965</v>
      </c>
      <c r="Y1902" s="36">
        <v>0</v>
      </c>
      <c r="Z1902" s="32" t="s">
        <v>95</v>
      </c>
      <c r="AA1902" s="35"/>
    </row>
    <row r="1903" spans="1:27" s="36" customFormat="1" ht="14.4" x14ac:dyDescent="0.3">
      <c r="A1903" s="32" t="s">
        <v>95</v>
      </c>
      <c r="B1903" s="32" t="s">
        <v>95</v>
      </c>
      <c r="C1903" s="32" t="s">
        <v>95</v>
      </c>
      <c r="D1903" s="32" t="s">
        <v>95</v>
      </c>
      <c r="E1903" s="32" t="s">
        <v>95</v>
      </c>
      <c r="F1903" s="32" t="s">
        <v>95</v>
      </c>
      <c r="G1903" s="32" t="s">
        <v>95</v>
      </c>
      <c r="H1903" s="32" t="s">
        <v>95</v>
      </c>
      <c r="I1903" s="32" t="s">
        <v>95</v>
      </c>
      <c r="J1903" s="32" t="s">
        <v>95</v>
      </c>
      <c r="K1903" s="32" t="s">
        <v>95</v>
      </c>
      <c r="L1903" s="32" t="s">
        <v>95</v>
      </c>
      <c r="M1903" s="36">
        <v>280</v>
      </c>
      <c r="N1903" s="36">
        <v>1</v>
      </c>
      <c r="O1903" s="36" t="s">
        <v>545</v>
      </c>
      <c r="P1903" s="75">
        <v>2012</v>
      </c>
      <c r="Q1903" s="36">
        <v>2013</v>
      </c>
      <c r="R1903" s="76">
        <v>60</v>
      </c>
      <c r="S1903" s="36">
        <v>10</v>
      </c>
      <c r="T1903" s="36">
        <v>1</v>
      </c>
      <c r="U1903" s="48">
        <f t="shared" si="72"/>
        <v>0</v>
      </c>
      <c r="V1903" s="50">
        <f t="shared" si="73"/>
        <v>1</v>
      </c>
      <c r="W1903" s="63">
        <v>12348</v>
      </c>
      <c r="X1903" s="63">
        <v>7092</v>
      </c>
      <c r="Y1903" s="36">
        <v>0</v>
      </c>
      <c r="Z1903" s="32" t="s">
        <v>95</v>
      </c>
      <c r="AA1903" s="35"/>
    </row>
    <row r="1904" spans="1:27" s="36" customFormat="1" ht="14.4" x14ac:dyDescent="0.3">
      <c r="A1904" s="32" t="s">
        <v>95</v>
      </c>
      <c r="B1904" s="32" t="s">
        <v>95</v>
      </c>
      <c r="C1904" s="32" t="s">
        <v>95</v>
      </c>
      <c r="D1904" s="32" t="s">
        <v>95</v>
      </c>
      <c r="E1904" s="32" t="s">
        <v>95</v>
      </c>
      <c r="F1904" s="32" t="s">
        <v>95</v>
      </c>
      <c r="G1904" s="32" t="s">
        <v>95</v>
      </c>
      <c r="H1904" s="32" t="s">
        <v>95</v>
      </c>
      <c r="I1904" s="32" t="s">
        <v>95</v>
      </c>
      <c r="J1904" s="32" t="s">
        <v>95</v>
      </c>
      <c r="K1904" s="32" t="s">
        <v>95</v>
      </c>
      <c r="L1904" s="32" t="s">
        <v>95</v>
      </c>
      <c r="M1904" s="36">
        <v>363</v>
      </c>
      <c r="N1904" s="36">
        <v>1</v>
      </c>
      <c r="O1904" s="36" t="s">
        <v>595</v>
      </c>
      <c r="P1904" s="75">
        <v>2012</v>
      </c>
      <c r="Q1904" s="36">
        <v>2013</v>
      </c>
      <c r="R1904" s="76">
        <v>700</v>
      </c>
      <c r="S1904" s="36">
        <v>10</v>
      </c>
      <c r="T1904" s="36">
        <v>0</v>
      </c>
      <c r="U1904" s="48">
        <f t="shared" si="72"/>
        <v>0</v>
      </c>
      <c r="V1904" s="50">
        <f t="shared" si="73"/>
        <v>8</v>
      </c>
      <c r="W1904" s="63">
        <v>223</v>
      </c>
      <c r="X1904" s="63">
        <v>415</v>
      </c>
      <c r="Y1904" s="36">
        <v>0</v>
      </c>
      <c r="Z1904" s="32" t="s">
        <v>95</v>
      </c>
      <c r="AA1904" s="35"/>
    </row>
    <row r="1905" spans="1:27" s="36" customFormat="1" ht="14.4" x14ac:dyDescent="0.3">
      <c r="A1905" s="32" t="s">
        <v>95</v>
      </c>
      <c r="B1905" s="32" t="s">
        <v>95</v>
      </c>
      <c r="C1905" s="32" t="s">
        <v>95</v>
      </c>
      <c r="D1905" s="32" t="s">
        <v>95</v>
      </c>
      <c r="E1905" s="32" t="s">
        <v>95</v>
      </c>
      <c r="F1905" s="32" t="s">
        <v>95</v>
      </c>
      <c r="G1905" s="32" t="s">
        <v>95</v>
      </c>
      <c r="H1905" s="32" t="s">
        <v>95</v>
      </c>
      <c r="I1905" s="32" t="s">
        <v>95</v>
      </c>
      <c r="J1905" s="32" t="s">
        <v>95</v>
      </c>
      <c r="K1905" s="32" t="s">
        <v>95</v>
      </c>
      <c r="L1905" s="32" t="s">
        <v>95</v>
      </c>
      <c r="M1905" s="36">
        <v>402</v>
      </c>
      <c r="N1905" s="36">
        <v>1</v>
      </c>
      <c r="O1905" s="36" t="s">
        <v>282</v>
      </c>
      <c r="P1905" s="75">
        <v>2012</v>
      </c>
      <c r="Q1905" s="36">
        <v>2013</v>
      </c>
      <c r="R1905" s="76">
        <v>568.55999999999995</v>
      </c>
      <c r="S1905" s="36">
        <v>10</v>
      </c>
      <c r="T1905" s="36">
        <v>1</v>
      </c>
      <c r="U1905" s="48">
        <f t="shared" si="72"/>
        <v>0</v>
      </c>
      <c r="V1905" s="50">
        <f t="shared" si="73"/>
        <v>6</v>
      </c>
      <c r="W1905" s="63">
        <v>287</v>
      </c>
      <c r="X1905" s="63">
        <v>267</v>
      </c>
      <c r="Y1905" s="36">
        <v>0</v>
      </c>
      <c r="Z1905" s="32" t="s">
        <v>95</v>
      </c>
      <c r="AA1905" s="35"/>
    </row>
    <row r="1906" spans="1:27" s="36" customFormat="1" ht="14.4" x14ac:dyDescent="0.3">
      <c r="A1906" s="32" t="s">
        <v>95</v>
      </c>
      <c r="B1906" s="32" t="s">
        <v>95</v>
      </c>
      <c r="C1906" s="32" t="s">
        <v>95</v>
      </c>
      <c r="D1906" s="32" t="s">
        <v>95</v>
      </c>
      <c r="E1906" s="32" t="s">
        <v>95</v>
      </c>
      <c r="F1906" s="32" t="s">
        <v>95</v>
      </c>
      <c r="G1906" s="32" t="s">
        <v>95</v>
      </c>
      <c r="H1906" s="32" t="s">
        <v>95</v>
      </c>
      <c r="I1906" s="32" t="s">
        <v>95</v>
      </c>
      <c r="J1906" s="32" t="s">
        <v>95</v>
      </c>
      <c r="K1906" s="32" t="s">
        <v>95</v>
      </c>
      <c r="L1906" s="32" t="s">
        <v>95</v>
      </c>
      <c r="M1906" s="36">
        <v>485</v>
      </c>
      <c r="N1906" s="36">
        <v>1</v>
      </c>
      <c r="O1906" s="36" t="s">
        <v>494</v>
      </c>
      <c r="P1906" s="75">
        <v>2012</v>
      </c>
      <c r="Q1906" s="36">
        <v>2013</v>
      </c>
      <c r="R1906" s="76">
        <v>350</v>
      </c>
      <c r="S1906" s="36">
        <v>4</v>
      </c>
      <c r="T1906" s="36">
        <v>0</v>
      </c>
      <c r="U1906" s="48">
        <f t="shared" si="72"/>
        <v>0</v>
      </c>
      <c r="V1906" s="50">
        <f t="shared" si="73"/>
        <v>4</v>
      </c>
      <c r="W1906" s="63">
        <v>877</v>
      </c>
      <c r="X1906" s="63">
        <v>1023</v>
      </c>
      <c r="Y1906" s="36">
        <v>0</v>
      </c>
      <c r="Z1906" s="32" t="s">
        <v>95</v>
      </c>
      <c r="AA1906" s="35"/>
    </row>
    <row r="1907" spans="1:27" s="36" customFormat="1" ht="14.4" x14ac:dyDescent="0.3">
      <c r="A1907" s="32" t="s">
        <v>95</v>
      </c>
      <c r="B1907" s="32" t="s">
        <v>95</v>
      </c>
      <c r="C1907" s="32" t="s">
        <v>95</v>
      </c>
      <c r="D1907" s="32" t="s">
        <v>95</v>
      </c>
      <c r="E1907" s="32" t="s">
        <v>95</v>
      </c>
      <c r="F1907" s="32" t="s">
        <v>95</v>
      </c>
      <c r="G1907" s="32" t="s">
        <v>95</v>
      </c>
      <c r="H1907" s="32" t="s">
        <v>95</v>
      </c>
      <c r="I1907" s="32" t="s">
        <v>95</v>
      </c>
      <c r="J1907" s="32" t="s">
        <v>95</v>
      </c>
      <c r="K1907" s="32" t="s">
        <v>95</v>
      </c>
      <c r="L1907" s="32" t="s">
        <v>95</v>
      </c>
      <c r="M1907" s="36">
        <v>542</v>
      </c>
      <c r="N1907" s="36">
        <v>1</v>
      </c>
      <c r="O1907" s="36" t="s">
        <v>291</v>
      </c>
      <c r="P1907" s="75">
        <v>2012</v>
      </c>
      <c r="Q1907" s="36">
        <v>2013</v>
      </c>
      <c r="R1907" s="76">
        <v>400</v>
      </c>
      <c r="S1907" s="36">
        <v>5</v>
      </c>
      <c r="T1907" s="36">
        <v>1</v>
      </c>
      <c r="U1907" s="48">
        <f t="shared" si="72"/>
        <v>0</v>
      </c>
      <c r="V1907" s="50">
        <f t="shared" si="73"/>
        <v>5</v>
      </c>
      <c r="W1907" s="63">
        <v>1462</v>
      </c>
      <c r="X1907" s="63">
        <v>1181</v>
      </c>
      <c r="Y1907" s="36">
        <v>0</v>
      </c>
      <c r="Z1907" s="32" t="s">
        <v>95</v>
      </c>
      <c r="AA1907" s="35"/>
    </row>
    <row r="1908" spans="1:27" s="36" customFormat="1" ht="14.4" x14ac:dyDescent="0.3">
      <c r="A1908" s="32" t="s">
        <v>95</v>
      </c>
      <c r="B1908" s="32" t="s">
        <v>95</v>
      </c>
      <c r="C1908" s="32" t="s">
        <v>95</v>
      </c>
      <c r="D1908" s="32" t="s">
        <v>95</v>
      </c>
      <c r="E1908" s="32" t="s">
        <v>95</v>
      </c>
      <c r="F1908" s="32" t="s">
        <v>95</v>
      </c>
      <c r="G1908" s="32" t="s">
        <v>95</v>
      </c>
      <c r="H1908" s="32" t="s">
        <v>95</v>
      </c>
      <c r="I1908" s="32" t="s">
        <v>95</v>
      </c>
      <c r="J1908" s="32" t="s">
        <v>95</v>
      </c>
      <c r="K1908" s="32" t="s">
        <v>95</v>
      </c>
      <c r="L1908" s="32" t="s">
        <v>95</v>
      </c>
      <c r="M1908" s="36">
        <v>542</v>
      </c>
      <c r="N1908" s="36">
        <v>1</v>
      </c>
      <c r="O1908" s="36" t="s">
        <v>291</v>
      </c>
      <c r="P1908" s="75">
        <v>2012</v>
      </c>
      <c r="Q1908" s="36">
        <v>2013</v>
      </c>
      <c r="R1908" s="76">
        <v>95</v>
      </c>
      <c r="S1908" s="36">
        <v>5</v>
      </c>
      <c r="T1908" s="36">
        <v>1</v>
      </c>
      <c r="U1908" s="48">
        <f t="shared" si="72"/>
        <v>0</v>
      </c>
      <c r="V1908" s="50">
        <f t="shared" si="73"/>
        <v>1</v>
      </c>
      <c r="W1908" s="63">
        <v>1388</v>
      </c>
      <c r="X1908" s="63">
        <v>1236</v>
      </c>
      <c r="Y1908" s="36">
        <v>0</v>
      </c>
      <c r="Z1908" s="32" t="s">
        <v>95</v>
      </c>
      <c r="AA1908" s="35"/>
    </row>
    <row r="1909" spans="1:27" s="36" customFormat="1" ht="14.4" x14ac:dyDescent="0.3">
      <c r="A1909" s="32" t="s">
        <v>95</v>
      </c>
      <c r="B1909" s="32" t="s">
        <v>95</v>
      </c>
      <c r="C1909" s="32" t="s">
        <v>95</v>
      </c>
      <c r="D1909" s="32" t="s">
        <v>95</v>
      </c>
      <c r="E1909" s="32" t="s">
        <v>95</v>
      </c>
      <c r="F1909" s="32" t="s">
        <v>95</v>
      </c>
      <c r="G1909" s="32" t="s">
        <v>95</v>
      </c>
      <c r="H1909" s="32" t="s">
        <v>95</v>
      </c>
      <c r="I1909" s="32" t="s">
        <v>95</v>
      </c>
      <c r="J1909" s="32" t="s">
        <v>95</v>
      </c>
      <c r="K1909" s="32" t="s">
        <v>95</v>
      </c>
      <c r="L1909" s="32" t="s">
        <v>95</v>
      </c>
      <c r="M1909" s="36">
        <v>599</v>
      </c>
      <c r="N1909" s="36">
        <v>1</v>
      </c>
      <c r="O1909" s="36" t="s">
        <v>527</v>
      </c>
      <c r="P1909" s="75">
        <v>2012</v>
      </c>
      <c r="Q1909" s="36">
        <v>2014</v>
      </c>
      <c r="R1909" s="76">
        <v>1200</v>
      </c>
      <c r="S1909" s="36">
        <v>10</v>
      </c>
      <c r="T1909" s="36">
        <v>1</v>
      </c>
      <c r="U1909" s="48">
        <f t="shared" si="72"/>
        <v>1</v>
      </c>
      <c r="V1909" s="50">
        <f t="shared" si="73"/>
        <v>10</v>
      </c>
      <c r="W1909" s="63">
        <v>970</v>
      </c>
      <c r="X1909" s="63">
        <v>429</v>
      </c>
      <c r="Y1909" s="36">
        <v>0</v>
      </c>
      <c r="Z1909" s="32" t="s">
        <v>95</v>
      </c>
      <c r="AA1909" s="35"/>
    </row>
    <row r="1910" spans="1:27" s="36" customFormat="1" ht="14.4" x14ac:dyDescent="0.3">
      <c r="A1910" s="32" t="s">
        <v>95</v>
      </c>
      <c r="B1910" s="32" t="s">
        <v>95</v>
      </c>
      <c r="C1910" s="32" t="s">
        <v>95</v>
      </c>
      <c r="D1910" s="32" t="s">
        <v>95</v>
      </c>
      <c r="E1910" s="32" t="s">
        <v>95</v>
      </c>
      <c r="F1910" s="32" t="s">
        <v>95</v>
      </c>
      <c r="G1910" s="32" t="s">
        <v>95</v>
      </c>
      <c r="H1910" s="32" t="s">
        <v>95</v>
      </c>
      <c r="I1910" s="32" t="s">
        <v>95</v>
      </c>
      <c r="J1910" s="32" t="s">
        <v>95</v>
      </c>
      <c r="K1910" s="32" t="s">
        <v>95</v>
      </c>
      <c r="L1910" s="32" t="s">
        <v>95</v>
      </c>
      <c r="M1910" s="36">
        <v>601</v>
      </c>
      <c r="N1910" s="36">
        <v>1</v>
      </c>
      <c r="O1910" s="36" t="s">
        <v>293</v>
      </c>
      <c r="P1910" s="75">
        <v>2012</v>
      </c>
      <c r="Q1910" s="36">
        <v>2013</v>
      </c>
      <c r="R1910" s="76">
        <v>600</v>
      </c>
      <c r="S1910" s="36">
        <v>10</v>
      </c>
      <c r="T1910" s="36">
        <v>0</v>
      </c>
      <c r="U1910" s="48">
        <f t="shared" si="72"/>
        <v>0</v>
      </c>
      <c r="V1910" s="50">
        <f t="shared" si="73"/>
        <v>7</v>
      </c>
      <c r="W1910" s="63">
        <v>719</v>
      </c>
      <c r="X1910" s="63">
        <v>931</v>
      </c>
      <c r="Y1910" s="36">
        <v>0</v>
      </c>
      <c r="Z1910" s="32" t="s">
        <v>95</v>
      </c>
      <c r="AA1910" s="35"/>
    </row>
    <row r="1911" spans="1:27" s="36" customFormat="1" ht="14.4" x14ac:dyDescent="0.3">
      <c r="A1911" s="32" t="s">
        <v>95</v>
      </c>
      <c r="B1911" s="32" t="s">
        <v>95</v>
      </c>
      <c r="C1911" s="32" t="s">
        <v>95</v>
      </c>
      <c r="D1911" s="32" t="s">
        <v>95</v>
      </c>
      <c r="E1911" s="32" t="s">
        <v>95</v>
      </c>
      <c r="F1911" s="32" t="s">
        <v>95</v>
      </c>
      <c r="G1911" s="32" t="s">
        <v>95</v>
      </c>
      <c r="H1911" s="32" t="s">
        <v>95</v>
      </c>
      <c r="I1911" s="32" t="s">
        <v>95</v>
      </c>
      <c r="J1911" s="32" t="s">
        <v>95</v>
      </c>
      <c r="K1911" s="32" t="s">
        <v>95</v>
      </c>
      <c r="L1911" s="32" t="s">
        <v>95</v>
      </c>
      <c r="M1911" s="36">
        <v>625</v>
      </c>
      <c r="N1911" s="36">
        <v>1</v>
      </c>
      <c r="O1911" s="36" t="s">
        <v>294</v>
      </c>
      <c r="P1911" s="75">
        <v>2012</v>
      </c>
      <c r="Q1911" s="36">
        <v>2013</v>
      </c>
      <c r="R1911" s="76">
        <v>821.55</v>
      </c>
      <c r="S1911" s="36">
        <v>8</v>
      </c>
      <c r="T1911" s="36">
        <v>1</v>
      </c>
      <c r="U1911" s="48">
        <f t="shared" si="72"/>
        <v>0</v>
      </c>
      <c r="V1911" s="50">
        <f t="shared" si="73"/>
        <v>9</v>
      </c>
      <c r="W1911" s="63">
        <v>78703</v>
      </c>
      <c r="X1911" s="63">
        <v>49306</v>
      </c>
      <c r="Y1911" s="36">
        <v>0</v>
      </c>
      <c r="Z1911" s="32" t="s">
        <v>95</v>
      </c>
      <c r="AA1911" s="35"/>
    </row>
    <row r="1912" spans="1:27" s="36" customFormat="1" ht="14.4" x14ac:dyDescent="0.3">
      <c r="A1912" s="32" t="s">
        <v>95</v>
      </c>
      <c r="B1912" s="32" t="s">
        <v>95</v>
      </c>
      <c r="C1912" s="32" t="s">
        <v>95</v>
      </c>
      <c r="D1912" s="32" t="s">
        <v>95</v>
      </c>
      <c r="E1912" s="32" t="s">
        <v>95</v>
      </c>
      <c r="F1912" s="32" t="s">
        <v>95</v>
      </c>
      <c r="G1912" s="32" t="s">
        <v>95</v>
      </c>
      <c r="H1912" s="32" t="s">
        <v>95</v>
      </c>
      <c r="I1912" s="32" t="s">
        <v>95</v>
      </c>
      <c r="J1912" s="32" t="s">
        <v>95</v>
      </c>
      <c r="K1912" s="32" t="s">
        <v>95</v>
      </c>
      <c r="L1912" s="32" t="s">
        <v>95</v>
      </c>
      <c r="M1912" s="36">
        <v>630</v>
      </c>
      <c r="N1912" s="36">
        <v>1</v>
      </c>
      <c r="O1912" s="36" t="s">
        <v>393</v>
      </c>
      <c r="P1912" s="75">
        <v>2012</v>
      </c>
      <c r="Q1912" s="36">
        <v>2014</v>
      </c>
      <c r="R1912" s="76">
        <v>1600</v>
      </c>
      <c r="S1912" s="36">
        <v>5</v>
      </c>
      <c r="T1912" s="36">
        <v>1</v>
      </c>
      <c r="U1912" s="48">
        <f t="shared" si="72"/>
        <v>1</v>
      </c>
      <c r="V1912" s="50">
        <f t="shared" si="73"/>
        <v>10</v>
      </c>
      <c r="W1912" s="63">
        <v>768</v>
      </c>
      <c r="X1912" s="63">
        <v>369</v>
      </c>
      <c r="Y1912" s="36">
        <v>0</v>
      </c>
      <c r="Z1912" s="32" t="s">
        <v>95</v>
      </c>
      <c r="AA1912" s="35"/>
    </row>
    <row r="1913" spans="1:27" s="36" customFormat="1" ht="14.4" x14ac:dyDescent="0.3">
      <c r="A1913" s="32" t="s">
        <v>95</v>
      </c>
      <c r="B1913" s="32" t="s">
        <v>95</v>
      </c>
      <c r="C1913" s="32" t="s">
        <v>95</v>
      </c>
      <c r="D1913" s="32" t="s">
        <v>95</v>
      </c>
      <c r="E1913" s="32" t="s">
        <v>95</v>
      </c>
      <c r="F1913" s="32" t="s">
        <v>95</v>
      </c>
      <c r="G1913" s="32" t="s">
        <v>95</v>
      </c>
      <c r="H1913" s="32" t="s">
        <v>95</v>
      </c>
      <c r="I1913" s="32" t="s">
        <v>95</v>
      </c>
      <c r="J1913" s="32" t="s">
        <v>95</v>
      </c>
      <c r="K1913" s="32" t="s">
        <v>95</v>
      </c>
      <c r="L1913" s="32" t="s">
        <v>95</v>
      </c>
      <c r="M1913" s="36">
        <v>656</v>
      </c>
      <c r="N1913" s="36">
        <v>1</v>
      </c>
      <c r="O1913" s="36" t="s">
        <v>229</v>
      </c>
      <c r="P1913" s="75">
        <v>2012</v>
      </c>
      <c r="Q1913" s="36">
        <v>2013</v>
      </c>
      <c r="R1913" s="76">
        <v>600</v>
      </c>
      <c r="S1913" s="36">
        <v>8</v>
      </c>
      <c r="T1913" s="36">
        <v>0</v>
      </c>
      <c r="U1913" s="48">
        <f t="shared" si="72"/>
        <v>0</v>
      </c>
      <c r="V1913" s="50">
        <f t="shared" si="73"/>
        <v>7</v>
      </c>
      <c r="W1913" s="63">
        <v>6421</v>
      </c>
      <c r="X1913" s="63">
        <v>6606</v>
      </c>
      <c r="Y1913" s="36">
        <v>0</v>
      </c>
      <c r="Z1913" s="32" t="s">
        <v>95</v>
      </c>
      <c r="AA1913" s="35"/>
    </row>
    <row r="1914" spans="1:27" s="36" customFormat="1" ht="14.4" x14ac:dyDescent="0.3">
      <c r="A1914" s="32" t="s">
        <v>95</v>
      </c>
      <c r="B1914" s="32" t="s">
        <v>95</v>
      </c>
      <c r="C1914" s="32" t="s">
        <v>95</v>
      </c>
      <c r="D1914" s="32" t="s">
        <v>95</v>
      </c>
      <c r="E1914" s="32" t="s">
        <v>95</v>
      </c>
      <c r="F1914" s="32" t="s">
        <v>95</v>
      </c>
      <c r="G1914" s="32" t="s">
        <v>95</v>
      </c>
      <c r="H1914" s="32" t="s">
        <v>95</v>
      </c>
      <c r="I1914" s="32" t="s">
        <v>95</v>
      </c>
      <c r="J1914" s="32" t="s">
        <v>95</v>
      </c>
      <c r="K1914" s="32" t="s">
        <v>95</v>
      </c>
      <c r="L1914" s="32" t="s">
        <v>95</v>
      </c>
      <c r="M1914" s="36">
        <v>690</v>
      </c>
      <c r="N1914" s="36">
        <v>1</v>
      </c>
      <c r="O1914" s="36" t="s">
        <v>337</v>
      </c>
      <c r="P1914" s="75">
        <v>2012</v>
      </c>
      <c r="Q1914" s="36">
        <v>2013</v>
      </c>
      <c r="R1914" s="76">
        <v>400</v>
      </c>
      <c r="S1914" s="36">
        <v>10</v>
      </c>
      <c r="T1914" s="36">
        <v>0</v>
      </c>
      <c r="U1914" s="48">
        <f t="shared" si="72"/>
        <v>0</v>
      </c>
      <c r="V1914" s="50">
        <f t="shared" si="73"/>
        <v>5</v>
      </c>
      <c r="W1914" s="63">
        <v>1045</v>
      </c>
      <c r="X1914" s="63">
        <v>1537</v>
      </c>
      <c r="Y1914" s="36">
        <v>0</v>
      </c>
      <c r="Z1914" s="32" t="s">
        <v>95</v>
      </c>
      <c r="AA1914" s="35"/>
    </row>
    <row r="1915" spans="1:27" s="36" customFormat="1" ht="14.4" x14ac:dyDescent="0.3">
      <c r="A1915" s="32" t="s">
        <v>95</v>
      </c>
      <c r="B1915" s="32" t="s">
        <v>95</v>
      </c>
      <c r="C1915" s="32" t="s">
        <v>95</v>
      </c>
      <c r="D1915" s="32" t="s">
        <v>95</v>
      </c>
      <c r="E1915" s="32" t="s">
        <v>95</v>
      </c>
      <c r="F1915" s="32" t="s">
        <v>95</v>
      </c>
      <c r="G1915" s="32" t="s">
        <v>95</v>
      </c>
      <c r="H1915" s="32" t="s">
        <v>95</v>
      </c>
      <c r="I1915" s="32" t="s">
        <v>95</v>
      </c>
      <c r="J1915" s="32" t="s">
        <v>95</v>
      </c>
      <c r="K1915" s="32" t="s">
        <v>95</v>
      </c>
      <c r="L1915" s="32" t="s">
        <v>95</v>
      </c>
      <c r="M1915" s="36">
        <v>695</v>
      </c>
      <c r="N1915" s="36">
        <v>1</v>
      </c>
      <c r="O1915" s="36" t="s">
        <v>338</v>
      </c>
      <c r="P1915" s="75">
        <v>2012</v>
      </c>
      <c r="Q1915" s="36">
        <v>2014</v>
      </c>
      <c r="R1915" s="76">
        <v>873.36</v>
      </c>
      <c r="S1915" s="36">
        <v>10</v>
      </c>
      <c r="T1915" s="36">
        <v>1</v>
      </c>
      <c r="U1915" s="48">
        <f t="shared" si="72"/>
        <v>1</v>
      </c>
      <c r="V1915" s="50">
        <f t="shared" si="73"/>
        <v>9</v>
      </c>
      <c r="W1915" s="63">
        <v>1800</v>
      </c>
      <c r="X1915" s="63">
        <v>1020</v>
      </c>
      <c r="Y1915" s="36">
        <v>0</v>
      </c>
      <c r="Z1915" s="32" t="s">
        <v>95</v>
      </c>
      <c r="AA1915" s="35"/>
    </row>
    <row r="1916" spans="1:27" s="36" customFormat="1" ht="14.4" x14ac:dyDescent="0.3">
      <c r="A1916" s="32" t="s">
        <v>95</v>
      </c>
      <c r="B1916" s="32" t="s">
        <v>95</v>
      </c>
      <c r="C1916" s="32" t="s">
        <v>95</v>
      </c>
      <c r="D1916" s="32" t="s">
        <v>95</v>
      </c>
      <c r="E1916" s="32" t="s">
        <v>95</v>
      </c>
      <c r="F1916" s="32" t="s">
        <v>95</v>
      </c>
      <c r="G1916" s="32" t="s">
        <v>95</v>
      </c>
      <c r="H1916" s="32" t="s">
        <v>95</v>
      </c>
      <c r="I1916" s="32" t="s">
        <v>95</v>
      </c>
      <c r="J1916" s="32" t="s">
        <v>95</v>
      </c>
      <c r="K1916" s="32" t="s">
        <v>95</v>
      </c>
      <c r="L1916" s="32" t="s">
        <v>95</v>
      </c>
      <c r="M1916" s="36">
        <v>726</v>
      </c>
      <c r="N1916" s="36">
        <v>1</v>
      </c>
      <c r="O1916" s="36" t="s">
        <v>506</v>
      </c>
      <c r="P1916" s="75">
        <v>2012</v>
      </c>
      <c r="Q1916" s="36">
        <v>2013</v>
      </c>
      <c r="R1916" s="76">
        <v>610</v>
      </c>
      <c r="S1916" s="36">
        <v>10</v>
      </c>
      <c r="T1916" s="36">
        <v>0</v>
      </c>
      <c r="U1916" s="48">
        <f t="shared" si="72"/>
        <v>0</v>
      </c>
      <c r="V1916" s="50">
        <f t="shared" si="73"/>
        <v>7</v>
      </c>
      <c r="W1916" s="63">
        <v>2639</v>
      </c>
      <c r="X1916" s="63">
        <v>2936</v>
      </c>
      <c r="Y1916" s="36">
        <v>0</v>
      </c>
      <c r="Z1916" s="32" t="s">
        <v>95</v>
      </c>
      <c r="AA1916" s="35"/>
    </row>
    <row r="1917" spans="1:27" s="36" customFormat="1" ht="14.4" x14ac:dyDescent="0.3">
      <c r="A1917" s="32" t="s">
        <v>95</v>
      </c>
      <c r="B1917" s="32" t="s">
        <v>95</v>
      </c>
      <c r="C1917" s="32" t="s">
        <v>95</v>
      </c>
      <c r="D1917" s="32" t="s">
        <v>95</v>
      </c>
      <c r="E1917" s="32" t="s">
        <v>95</v>
      </c>
      <c r="F1917" s="32" t="s">
        <v>95</v>
      </c>
      <c r="G1917" s="32" t="s">
        <v>95</v>
      </c>
      <c r="H1917" s="32" t="s">
        <v>95</v>
      </c>
      <c r="I1917" s="32" t="s">
        <v>95</v>
      </c>
      <c r="J1917" s="32" t="s">
        <v>95</v>
      </c>
      <c r="K1917" s="32" t="s">
        <v>95</v>
      </c>
      <c r="L1917" s="32" t="s">
        <v>95</v>
      </c>
      <c r="M1917" s="36">
        <v>726</v>
      </c>
      <c r="N1917" s="36">
        <v>1</v>
      </c>
      <c r="O1917" s="36" t="s">
        <v>506</v>
      </c>
      <c r="P1917" s="75">
        <v>2012</v>
      </c>
      <c r="Q1917" s="36">
        <v>2013</v>
      </c>
      <c r="R1917" s="76">
        <v>125</v>
      </c>
      <c r="S1917" s="36">
        <v>10</v>
      </c>
      <c r="T1917" s="36">
        <v>0</v>
      </c>
      <c r="U1917" s="48">
        <f t="shared" si="72"/>
        <v>0</v>
      </c>
      <c r="V1917" s="50">
        <f t="shared" si="73"/>
        <v>2</v>
      </c>
      <c r="W1917" s="63">
        <v>2219</v>
      </c>
      <c r="X1917" s="63">
        <v>3338</v>
      </c>
      <c r="Y1917" s="36">
        <v>0</v>
      </c>
      <c r="Z1917" s="32" t="s">
        <v>95</v>
      </c>
      <c r="AA1917" s="35"/>
    </row>
    <row r="1918" spans="1:27" s="36" customFormat="1" ht="14.4" x14ac:dyDescent="0.3">
      <c r="A1918" s="32" t="s">
        <v>95</v>
      </c>
      <c r="B1918" s="32" t="s">
        <v>95</v>
      </c>
      <c r="C1918" s="32" t="s">
        <v>95</v>
      </c>
      <c r="D1918" s="32" t="s">
        <v>95</v>
      </c>
      <c r="E1918" s="32" t="s">
        <v>95</v>
      </c>
      <c r="F1918" s="32" t="s">
        <v>95</v>
      </c>
      <c r="G1918" s="32" t="s">
        <v>95</v>
      </c>
      <c r="H1918" s="32" t="s">
        <v>95</v>
      </c>
      <c r="I1918" s="32" t="s">
        <v>95</v>
      </c>
      <c r="J1918" s="32" t="s">
        <v>95</v>
      </c>
      <c r="K1918" s="32" t="s">
        <v>95</v>
      </c>
      <c r="L1918" s="32" t="s">
        <v>95</v>
      </c>
      <c r="M1918" s="36">
        <v>728</v>
      </c>
      <c r="N1918" s="36">
        <v>1</v>
      </c>
      <c r="O1918" s="36" t="s">
        <v>346</v>
      </c>
      <c r="P1918" s="75">
        <v>2012</v>
      </c>
      <c r="Q1918" s="36">
        <v>2014</v>
      </c>
      <c r="R1918" s="76">
        <v>386</v>
      </c>
      <c r="S1918" s="36">
        <v>10</v>
      </c>
      <c r="T1918" s="36">
        <v>1</v>
      </c>
      <c r="U1918" s="48">
        <f t="shared" si="72"/>
        <v>1</v>
      </c>
      <c r="V1918" s="50">
        <f t="shared" si="73"/>
        <v>4</v>
      </c>
      <c r="W1918" s="63">
        <v>19870</v>
      </c>
      <c r="X1918" s="63">
        <v>14928</v>
      </c>
      <c r="Y1918" s="36">
        <v>0</v>
      </c>
      <c r="Z1918" s="32" t="s">
        <v>95</v>
      </c>
      <c r="AA1918" s="35"/>
    </row>
    <row r="1919" spans="1:27" s="36" customFormat="1" ht="14.4" x14ac:dyDescent="0.3">
      <c r="A1919" s="32" t="s">
        <v>95</v>
      </c>
      <c r="B1919" s="32" t="s">
        <v>95</v>
      </c>
      <c r="C1919" s="32" t="s">
        <v>95</v>
      </c>
      <c r="D1919" s="32" t="s">
        <v>95</v>
      </c>
      <c r="E1919" s="32" t="s">
        <v>95</v>
      </c>
      <c r="F1919" s="32" t="s">
        <v>95</v>
      </c>
      <c r="G1919" s="32" t="s">
        <v>95</v>
      </c>
      <c r="H1919" s="32" t="s">
        <v>95</v>
      </c>
      <c r="I1919" s="32" t="s">
        <v>95</v>
      </c>
      <c r="J1919" s="32" t="s">
        <v>95</v>
      </c>
      <c r="K1919" s="32" t="s">
        <v>95</v>
      </c>
      <c r="L1919" s="32" t="s">
        <v>95</v>
      </c>
      <c r="M1919" s="36">
        <v>728</v>
      </c>
      <c r="N1919" s="36">
        <v>1</v>
      </c>
      <c r="O1919" s="36" t="s">
        <v>346</v>
      </c>
      <c r="P1919" s="75">
        <v>2012</v>
      </c>
      <c r="Q1919" s="36">
        <v>2013</v>
      </c>
      <c r="R1919" s="76">
        <v>400</v>
      </c>
      <c r="S1919" s="36">
        <v>10</v>
      </c>
      <c r="T1919" s="36">
        <v>0</v>
      </c>
      <c r="U1919" s="48">
        <f t="shared" si="72"/>
        <v>0</v>
      </c>
      <c r="V1919" s="50">
        <f t="shared" si="73"/>
        <v>5</v>
      </c>
      <c r="W1919" s="63">
        <v>13961</v>
      </c>
      <c r="X1919" s="63">
        <v>20764</v>
      </c>
      <c r="Y1919" s="36">
        <v>0</v>
      </c>
      <c r="Z1919" s="32" t="s">
        <v>95</v>
      </c>
      <c r="AA1919" s="35"/>
    </row>
    <row r="1920" spans="1:27" s="36" customFormat="1" ht="14.4" x14ac:dyDescent="0.3">
      <c r="A1920" s="32" t="s">
        <v>95</v>
      </c>
      <c r="B1920" s="32" t="s">
        <v>95</v>
      </c>
      <c r="C1920" s="32" t="s">
        <v>95</v>
      </c>
      <c r="D1920" s="32" t="s">
        <v>95</v>
      </c>
      <c r="E1920" s="32" t="s">
        <v>95</v>
      </c>
      <c r="F1920" s="32" t="s">
        <v>95</v>
      </c>
      <c r="G1920" s="32" t="s">
        <v>95</v>
      </c>
      <c r="H1920" s="32" t="s">
        <v>95</v>
      </c>
      <c r="I1920" s="32" t="s">
        <v>95</v>
      </c>
      <c r="J1920" s="32" t="s">
        <v>95</v>
      </c>
      <c r="K1920" s="32" t="s">
        <v>95</v>
      </c>
      <c r="L1920" s="32" t="s">
        <v>95</v>
      </c>
      <c r="M1920" s="36">
        <v>741</v>
      </c>
      <c r="N1920" s="36">
        <v>1</v>
      </c>
      <c r="O1920" s="36" t="s">
        <v>347</v>
      </c>
      <c r="P1920" s="75">
        <v>2012</v>
      </c>
      <c r="Q1920" s="36">
        <v>2013</v>
      </c>
      <c r="R1920" s="76">
        <v>723</v>
      </c>
      <c r="S1920" s="36">
        <v>10</v>
      </c>
      <c r="T1920" s="36">
        <v>1</v>
      </c>
      <c r="U1920" s="48">
        <f t="shared" si="72"/>
        <v>0</v>
      </c>
      <c r="V1920" s="50">
        <f t="shared" si="73"/>
        <v>8</v>
      </c>
      <c r="W1920" s="63">
        <v>1946</v>
      </c>
      <c r="X1920" s="63">
        <v>1266</v>
      </c>
      <c r="Y1920" s="36">
        <v>0</v>
      </c>
      <c r="Z1920" s="32" t="s">
        <v>95</v>
      </c>
      <c r="AA1920" s="35"/>
    </row>
    <row r="1921" spans="1:27" s="36" customFormat="1" ht="14.4" x14ac:dyDescent="0.3">
      <c r="A1921" s="32" t="s">
        <v>95</v>
      </c>
      <c r="B1921" s="32" t="s">
        <v>95</v>
      </c>
      <c r="C1921" s="32" t="s">
        <v>95</v>
      </c>
      <c r="D1921" s="32" t="s">
        <v>95</v>
      </c>
      <c r="E1921" s="32" t="s">
        <v>95</v>
      </c>
      <c r="F1921" s="32" t="s">
        <v>95</v>
      </c>
      <c r="G1921" s="32" t="s">
        <v>95</v>
      </c>
      <c r="H1921" s="32" t="s">
        <v>95</v>
      </c>
      <c r="I1921" s="32" t="s">
        <v>95</v>
      </c>
      <c r="J1921" s="32" t="s">
        <v>95</v>
      </c>
      <c r="K1921" s="32" t="s">
        <v>95</v>
      </c>
      <c r="L1921" s="32" t="s">
        <v>95</v>
      </c>
      <c r="M1921" s="36">
        <v>750</v>
      </c>
      <c r="N1921" s="36">
        <v>1</v>
      </c>
      <c r="O1921" s="36" t="s">
        <v>349</v>
      </c>
      <c r="P1921" s="75">
        <v>2012</v>
      </c>
      <c r="Q1921" s="36">
        <v>2014</v>
      </c>
      <c r="R1921" s="76">
        <v>375.56</v>
      </c>
      <c r="S1921" s="36">
        <v>6</v>
      </c>
      <c r="T1921" s="36">
        <v>1</v>
      </c>
      <c r="U1921" s="48">
        <f t="shared" si="72"/>
        <v>1</v>
      </c>
      <c r="V1921" s="50">
        <f t="shared" si="73"/>
        <v>4</v>
      </c>
      <c r="W1921" s="63">
        <v>4091</v>
      </c>
      <c r="X1921" s="63">
        <v>2868</v>
      </c>
      <c r="Y1921" s="36">
        <v>0</v>
      </c>
      <c r="Z1921" s="32" t="s">
        <v>95</v>
      </c>
      <c r="AA1921" s="35"/>
    </row>
    <row r="1922" spans="1:27" s="36" customFormat="1" ht="14.4" x14ac:dyDescent="0.3">
      <c r="A1922" s="32" t="s">
        <v>95</v>
      </c>
      <c r="B1922" s="32" t="s">
        <v>95</v>
      </c>
      <c r="C1922" s="32" t="s">
        <v>95</v>
      </c>
      <c r="D1922" s="32" t="s">
        <v>95</v>
      </c>
      <c r="E1922" s="32" t="s">
        <v>95</v>
      </c>
      <c r="F1922" s="32" t="s">
        <v>95</v>
      </c>
      <c r="G1922" s="32" t="s">
        <v>95</v>
      </c>
      <c r="H1922" s="32" t="s">
        <v>95</v>
      </c>
      <c r="I1922" s="32" t="s">
        <v>95</v>
      </c>
      <c r="J1922" s="32" t="s">
        <v>95</v>
      </c>
      <c r="K1922" s="32" t="s">
        <v>95</v>
      </c>
      <c r="L1922" s="32" t="s">
        <v>95</v>
      </c>
      <c r="M1922" s="36">
        <v>768</v>
      </c>
      <c r="N1922" s="36">
        <v>1</v>
      </c>
      <c r="O1922" s="36" t="s">
        <v>604</v>
      </c>
      <c r="P1922" s="75">
        <v>2012</v>
      </c>
      <c r="Q1922" s="36">
        <v>2013</v>
      </c>
      <c r="R1922" s="76">
        <v>800.35</v>
      </c>
      <c r="S1922" s="36">
        <v>10</v>
      </c>
      <c r="T1922" s="36">
        <v>1</v>
      </c>
      <c r="U1922" s="48">
        <f t="shared" si="72"/>
        <v>0</v>
      </c>
      <c r="V1922" s="50">
        <f t="shared" si="73"/>
        <v>9</v>
      </c>
      <c r="W1922" s="63">
        <v>500</v>
      </c>
      <c r="X1922" s="63">
        <v>125</v>
      </c>
      <c r="Y1922" s="36">
        <v>0</v>
      </c>
      <c r="Z1922" s="32" t="s">
        <v>95</v>
      </c>
      <c r="AA1922" s="35"/>
    </row>
    <row r="1923" spans="1:27" s="36" customFormat="1" ht="14.4" x14ac:dyDescent="0.3">
      <c r="A1923" s="32" t="s">
        <v>95</v>
      </c>
      <c r="B1923" s="32" t="s">
        <v>95</v>
      </c>
      <c r="C1923" s="32" t="s">
        <v>95</v>
      </c>
      <c r="D1923" s="32" t="s">
        <v>95</v>
      </c>
      <c r="E1923" s="32" t="s">
        <v>95</v>
      </c>
      <c r="F1923" s="32" t="s">
        <v>95</v>
      </c>
      <c r="G1923" s="32" t="s">
        <v>95</v>
      </c>
      <c r="H1923" s="32" t="s">
        <v>95</v>
      </c>
      <c r="I1923" s="32" t="s">
        <v>95</v>
      </c>
      <c r="J1923" s="32" t="s">
        <v>95</v>
      </c>
      <c r="K1923" s="32" t="s">
        <v>95</v>
      </c>
      <c r="L1923" s="32" t="s">
        <v>95</v>
      </c>
      <c r="M1923" s="36">
        <v>837</v>
      </c>
      <c r="N1923" s="36">
        <v>1</v>
      </c>
      <c r="O1923" s="36" t="s">
        <v>234</v>
      </c>
      <c r="P1923" s="75">
        <v>2012</v>
      </c>
      <c r="Q1923" s="36">
        <v>2013</v>
      </c>
      <c r="R1923" s="76">
        <v>500</v>
      </c>
      <c r="S1923" s="36">
        <v>10</v>
      </c>
      <c r="T1923" s="36">
        <v>1</v>
      </c>
      <c r="U1923" s="48">
        <f t="shared" si="72"/>
        <v>0</v>
      </c>
      <c r="V1923" s="50">
        <f t="shared" si="73"/>
        <v>6</v>
      </c>
      <c r="W1923" s="63">
        <v>885</v>
      </c>
      <c r="X1923" s="63">
        <v>728</v>
      </c>
      <c r="Y1923" s="36">
        <v>0</v>
      </c>
      <c r="Z1923" s="32" t="s">
        <v>95</v>
      </c>
      <c r="AA1923" s="35"/>
    </row>
    <row r="1924" spans="1:27" s="36" customFormat="1" ht="14.4" x14ac:dyDescent="0.3">
      <c r="A1924" s="32" t="s">
        <v>95</v>
      </c>
      <c r="B1924" s="32" t="s">
        <v>95</v>
      </c>
      <c r="C1924" s="32" t="s">
        <v>95</v>
      </c>
      <c r="D1924" s="32" t="s">
        <v>95</v>
      </c>
      <c r="E1924" s="32" t="s">
        <v>95</v>
      </c>
      <c r="F1924" s="32" t="s">
        <v>95</v>
      </c>
      <c r="G1924" s="32" t="s">
        <v>95</v>
      </c>
      <c r="H1924" s="32" t="s">
        <v>95</v>
      </c>
      <c r="I1924" s="32" t="s">
        <v>95</v>
      </c>
      <c r="J1924" s="32" t="s">
        <v>95</v>
      </c>
      <c r="K1924" s="32" t="s">
        <v>95</v>
      </c>
      <c r="L1924" s="32" t="s">
        <v>95</v>
      </c>
      <c r="M1924" s="36">
        <v>852</v>
      </c>
      <c r="N1924" s="36">
        <v>1</v>
      </c>
      <c r="O1924" s="36" t="s">
        <v>263</v>
      </c>
      <c r="P1924" s="75">
        <v>2010</v>
      </c>
      <c r="Q1924" s="36">
        <v>2014</v>
      </c>
      <c r="R1924" s="76">
        <v>0</v>
      </c>
      <c r="S1924" s="36">
        <v>10</v>
      </c>
      <c r="T1924" s="36">
        <v>1</v>
      </c>
      <c r="U1924" s="48">
        <f t="shared" si="72"/>
        <v>1</v>
      </c>
      <c r="V1924" s="50">
        <f t="shared" si="73"/>
        <v>1</v>
      </c>
      <c r="W1924" s="63">
        <v>147</v>
      </c>
      <c r="X1924" s="63">
        <v>83</v>
      </c>
      <c r="Y1924" s="36">
        <v>1</v>
      </c>
      <c r="Z1924" s="32" t="s">
        <v>95</v>
      </c>
      <c r="AA1924" s="35"/>
    </row>
    <row r="1925" spans="1:27" s="36" customFormat="1" ht="14.4" x14ac:dyDescent="0.3">
      <c r="A1925" s="32" t="s">
        <v>95</v>
      </c>
      <c r="B1925" s="32" t="s">
        <v>95</v>
      </c>
      <c r="C1925" s="32" t="s">
        <v>95</v>
      </c>
      <c r="D1925" s="32" t="s">
        <v>95</v>
      </c>
      <c r="E1925" s="32" t="s">
        <v>95</v>
      </c>
      <c r="F1925" s="32" t="s">
        <v>95</v>
      </c>
      <c r="G1925" s="32" t="s">
        <v>95</v>
      </c>
      <c r="H1925" s="32" t="s">
        <v>95</v>
      </c>
      <c r="I1925" s="32" t="s">
        <v>95</v>
      </c>
      <c r="J1925" s="32" t="s">
        <v>95</v>
      </c>
      <c r="K1925" s="32" t="s">
        <v>95</v>
      </c>
      <c r="L1925" s="32" t="s">
        <v>95</v>
      </c>
      <c r="M1925" s="36">
        <v>879</v>
      </c>
      <c r="N1925" s="36">
        <v>1</v>
      </c>
      <c r="O1925" s="36" t="s">
        <v>357</v>
      </c>
      <c r="P1925" s="75">
        <v>2012</v>
      </c>
      <c r="Q1925" s="36">
        <v>2013</v>
      </c>
      <c r="R1925" s="76">
        <v>426.86</v>
      </c>
      <c r="S1925" s="36">
        <v>10</v>
      </c>
      <c r="T1925" s="36">
        <v>1</v>
      </c>
      <c r="U1925" s="48">
        <f t="shared" si="72"/>
        <v>0</v>
      </c>
      <c r="V1925" s="50">
        <f t="shared" si="73"/>
        <v>5</v>
      </c>
      <c r="W1925" s="63">
        <v>4769</v>
      </c>
      <c r="X1925" s="63">
        <v>1689</v>
      </c>
      <c r="Y1925" s="36">
        <v>0</v>
      </c>
      <c r="Z1925" s="32" t="s">
        <v>95</v>
      </c>
      <c r="AA1925" s="35"/>
    </row>
    <row r="1926" spans="1:27" s="36" customFormat="1" ht="14.4" x14ac:dyDescent="0.3">
      <c r="A1926" s="32" t="s">
        <v>95</v>
      </c>
      <c r="B1926" s="32" t="s">
        <v>95</v>
      </c>
      <c r="C1926" s="32" t="s">
        <v>95</v>
      </c>
      <c r="D1926" s="32" t="s">
        <v>95</v>
      </c>
      <c r="E1926" s="32" t="s">
        <v>95</v>
      </c>
      <c r="F1926" s="32" t="s">
        <v>95</v>
      </c>
      <c r="G1926" s="32" t="s">
        <v>95</v>
      </c>
      <c r="H1926" s="32" t="s">
        <v>95</v>
      </c>
      <c r="I1926" s="32" t="s">
        <v>95</v>
      </c>
      <c r="J1926" s="32" t="s">
        <v>95</v>
      </c>
      <c r="K1926" s="32" t="s">
        <v>95</v>
      </c>
      <c r="L1926" s="32" t="s">
        <v>95</v>
      </c>
      <c r="M1926" s="36">
        <v>879</v>
      </c>
      <c r="N1926" s="36">
        <v>1</v>
      </c>
      <c r="O1926" s="36" t="s">
        <v>357</v>
      </c>
      <c r="P1926" s="75">
        <v>2012</v>
      </c>
      <c r="Q1926" s="36">
        <v>2013</v>
      </c>
      <c r="R1926" s="76">
        <v>325</v>
      </c>
      <c r="S1926" s="36">
        <v>10</v>
      </c>
      <c r="T1926" s="36">
        <v>1</v>
      </c>
      <c r="U1926" s="48">
        <f t="shared" si="72"/>
        <v>0</v>
      </c>
      <c r="V1926" s="50">
        <f t="shared" si="73"/>
        <v>4</v>
      </c>
      <c r="W1926" s="63">
        <v>3628</v>
      </c>
      <c r="X1926" s="63">
        <v>2813</v>
      </c>
      <c r="Y1926" s="36">
        <v>0</v>
      </c>
      <c r="Z1926" s="32" t="s">
        <v>95</v>
      </c>
      <c r="AA1926" s="35"/>
    </row>
    <row r="1927" spans="1:27" s="36" customFormat="1" ht="14.4" x14ac:dyDescent="0.3">
      <c r="A1927" s="32" t="s">
        <v>95</v>
      </c>
      <c r="B1927" s="32" t="s">
        <v>95</v>
      </c>
      <c r="C1927" s="32" t="s">
        <v>95</v>
      </c>
      <c r="D1927" s="32" t="s">
        <v>95</v>
      </c>
      <c r="E1927" s="32" t="s">
        <v>95</v>
      </c>
      <c r="F1927" s="32" t="s">
        <v>95</v>
      </c>
      <c r="G1927" s="32" t="s">
        <v>95</v>
      </c>
      <c r="H1927" s="32" t="s">
        <v>95</v>
      </c>
      <c r="I1927" s="32" t="s">
        <v>95</v>
      </c>
      <c r="J1927" s="32" t="s">
        <v>95</v>
      </c>
      <c r="K1927" s="32" t="s">
        <v>95</v>
      </c>
      <c r="L1927" s="32" t="s">
        <v>95</v>
      </c>
      <c r="M1927" s="36">
        <v>912</v>
      </c>
      <c r="N1927" s="36">
        <v>1</v>
      </c>
      <c r="O1927" s="36" t="s">
        <v>403</v>
      </c>
      <c r="P1927" s="75">
        <v>2012</v>
      </c>
      <c r="Q1927" s="36">
        <v>2013</v>
      </c>
      <c r="R1927" s="76">
        <v>1.02</v>
      </c>
      <c r="S1927" s="36">
        <v>10</v>
      </c>
      <c r="T1927" s="36">
        <v>1</v>
      </c>
      <c r="U1927" s="48">
        <f t="shared" si="72"/>
        <v>0</v>
      </c>
      <c r="V1927" s="50">
        <f t="shared" si="73"/>
        <v>1</v>
      </c>
      <c r="W1927" s="63">
        <v>3381</v>
      </c>
      <c r="X1927" s="63">
        <v>2172</v>
      </c>
      <c r="Y1927" s="36">
        <v>0</v>
      </c>
      <c r="Z1927" s="32" t="s">
        <v>95</v>
      </c>
      <c r="AA1927" s="35"/>
    </row>
    <row r="1928" spans="1:27" s="36" customFormat="1" ht="14.4" x14ac:dyDescent="0.3">
      <c r="A1928" s="32" t="s">
        <v>95</v>
      </c>
      <c r="B1928" s="32" t="s">
        <v>95</v>
      </c>
      <c r="C1928" s="32" t="s">
        <v>95</v>
      </c>
      <c r="D1928" s="32" t="s">
        <v>95</v>
      </c>
      <c r="E1928" s="32" t="s">
        <v>95</v>
      </c>
      <c r="F1928" s="32" t="s">
        <v>95</v>
      </c>
      <c r="G1928" s="32" t="s">
        <v>95</v>
      </c>
      <c r="H1928" s="32" t="s">
        <v>95</v>
      </c>
      <c r="I1928" s="32" t="s">
        <v>95</v>
      </c>
      <c r="J1928" s="32" t="s">
        <v>95</v>
      </c>
      <c r="K1928" s="32" t="s">
        <v>95</v>
      </c>
      <c r="L1928" s="32" t="s">
        <v>95</v>
      </c>
      <c r="M1928" s="36">
        <v>2071</v>
      </c>
      <c r="N1928" s="36">
        <v>1</v>
      </c>
      <c r="O1928" s="36" t="s">
        <v>682</v>
      </c>
      <c r="P1928" s="75">
        <v>2012</v>
      </c>
      <c r="Q1928" s="36">
        <v>2013</v>
      </c>
      <c r="R1928" s="76">
        <v>316.11</v>
      </c>
      <c r="S1928" s="36">
        <v>10</v>
      </c>
      <c r="T1928" s="36">
        <v>1</v>
      </c>
      <c r="U1928" s="48">
        <f t="shared" si="72"/>
        <v>0</v>
      </c>
      <c r="V1928" s="50">
        <f t="shared" si="73"/>
        <v>4</v>
      </c>
      <c r="W1928" s="63">
        <v>2158</v>
      </c>
      <c r="X1928" s="63">
        <v>1154</v>
      </c>
      <c r="Y1928" s="36">
        <v>0</v>
      </c>
      <c r="Z1928" s="32" t="s">
        <v>95</v>
      </c>
      <c r="AA1928" s="35"/>
    </row>
    <row r="1929" spans="1:27" s="36" customFormat="1" ht="14.4" x14ac:dyDescent="0.3">
      <c r="A1929" s="32" t="s">
        <v>95</v>
      </c>
      <c r="B1929" s="32" t="s">
        <v>95</v>
      </c>
      <c r="C1929" s="32" t="s">
        <v>95</v>
      </c>
      <c r="D1929" s="32" t="s">
        <v>95</v>
      </c>
      <c r="E1929" s="32" t="s">
        <v>95</v>
      </c>
      <c r="F1929" s="32" t="s">
        <v>95</v>
      </c>
      <c r="G1929" s="32" t="s">
        <v>95</v>
      </c>
      <c r="H1929" s="32" t="s">
        <v>95</v>
      </c>
      <c r="I1929" s="32" t="s">
        <v>95</v>
      </c>
      <c r="J1929" s="32" t="s">
        <v>95</v>
      </c>
      <c r="K1929" s="32" t="s">
        <v>95</v>
      </c>
      <c r="L1929" s="32" t="s">
        <v>95</v>
      </c>
      <c r="M1929" s="36">
        <v>2159</v>
      </c>
      <c r="N1929" s="36">
        <v>1</v>
      </c>
      <c r="O1929" s="36" t="s">
        <v>619</v>
      </c>
      <c r="P1929" s="75">
        <v>2012</v>
      </c>
      <c r="Q1929" s="36">
        <v>2014</v>
      </c>
      <c r="R1929" s="76">
        <v>776.65</v>
      </c>
      <c r="S1929" s="36">
        <v>10</v>
      </c>
      <c r="T1929" s="36">
        <v>1</v>
      </c>
      <c r="U1929" s="48">
        <f t="shared" ref="U1929:U1992" si="74">MAX(0,MIN(1,Q1929-P1929-1))</f>
        <v>1</v>
      </c>
      <c r="V1929" s="50">
        <f t="shared" ref="V1929:V1992" si="75">MAX(1,MIN(10,INT(R1929/100)+1))</f>
        <v>8</v>
      </c>
      <c r="W1929" s="63">
        <v>1534</v>
      </c>
      <c r="X1929" s="63">
        <v>476</v>
      </c>
      <c r="Y1929" s="36">
        <v>0</v>
      </c>
      <c r="Z1929" s="32" t="s">
        <v>95</v>
      </c>
      <c r="AA1929" s="35"/>
    </row>
    <row r="1930" spans="1:27" s="36" customFormat="1" ht="14.4" x14ac:dyDescent="0.3">
      <c r="A1930" s="32" t="s">
        <v>95</v>
      </c>
      <c r="B1930" s="32" t="s">
        <v>95</v>
      </c>
      <c r="C1930" s="32" t="s">
        <v>95</v>
      </c>
      <c r="D1930" s="32" t="s">
        <v>95</v>
      </c>
      <c r="E1930" s="32" t="s">
        <v>95</v>
      </c>
      <c r="F1930" s="32" t="s">
        <v>95</v>
      </c>
      <c r="G1930" s="32" t="s">
        <v>95</v>
      </c>
      <c r="H1930" s="32" t="s">
        <v>95</v>
      </c>
      <c r="I1930" s="32" t="s">
        <v>95</v>
      </c>
      <c r="J1930" s="32" t="s">
        <v>95</v>
      </c>
      <c r="K1930" s="32" t="s">
        <v>95</v>
      </c>
      <c r="L1930" s="32" t="s">
        <v>95</v>
      </c>
      <c r="M1930" s="36">
        <v>2159</v>
      </c>
      <c r="N1930" s="36">
        <v>1</v>
      </c>
      <c r="O1930" s="36" t="s">
        <v>619</v>
      </c>
      <c r="P1930" s="75">
        <v>2012</v>
      </c>
      <c r="Q1930" s="36">
        <v>2014</v>
      </c>
      <c r="R1930" s="76">
        <v>250</v>
      </c>
      <c r="S1930" s="36">
        <v>10</v>
      </c>
      <c r="T1930" s="36">
        <v>1</v>
      </c>
      <c r="U1930" s="48">
        <f t="shared" si="74"/>
        <v>1</v>
      </c>
      <c r="V1930" s="50">
        <f t="shared" si="75"/>
        <v>3</v>
      </c>
      <c r="W1930" s="63">
        <v>1106</v>
      </c>
      <c r="X1930" s="63">
        <v>891</v>
      </c>
      <c r="Y1930" s="36">
        <v>0</v>
      </c>
      <c r="Z1930" s="32" t="s">
        <v>95</v>
      </c>
      <c r="AA1930" s="35"/>
    </row>
    <row r="1931" spans="1:27" s="36" customFormat="1" ht="14.4" x14ac:dyDescent="0.3">
      <c r="A1931" s="32" t="s">
        <v>95</v>
      </c>
      <c r="B1931" s="32" t="s">
        <v>95</v>
      </c>
      <c r="C1931" s="32" t="s">
        <v>95</v>
      </c>
      <c r="D1931" s="32" t="s">
        <v>95</v>
      </c>
      <c r="E1931" s="32" t="s">
        <v>95</v>
      </c>
      <c r="F1931" s="32" t="s">
        <v>95</v>
      </c>
      <c r="G1931" s="32" t="s">
        <v>95</v>
      </c>
      <c r="H1931" s="32" t="s">
        <v>95</v>
      </c>
      <c r="I1931" s="32" t="s">
        <v>95</v>
      </c>
      <c r="J1931" s="32" t="s">
        <v>95</v>
      </c>
      <c r="K1931" s="32" t="s">
        <v>95</v>
      </c>
      <c r="L1931" s="32" t="s">
        <v>95</v>
      </c>
      <c r="M1931" s="36">
        <v>2311</v>
      </c>
      <c r="N1931" s="36">
        <v>1</v>
      </c>
      <c r="O1931" s="36" t="s">
        <v>631</v>
      </c>
      <c r="P1931" s="75">
        <v>2012</v>
      </c>
      <c r="Q1931" s="36">
        <v>2013</v>
      </c>
      <c r="R1931" s="76">
        <v>1200</v>
      </c>
      <c r="S1931" s="36">
        <v>10</v>
      </c>
      <c r="T1931" s="36">
        <v>0</v>
      </c>
      <c r="U1931" s="48">
        <f t="shared" si="74"/>
        <v>0</v>
      </c>
      <c r="V1931" s="50">
        <f t="shared" si="75"/>
        <v>10</v>
      </c>
      <c r="W1931" s="63">
        <v>731</v>
      </c>
      <c r="X1931" s="63">
        <v>762</v>
      </c>
      <c r="Y1931" s="36">
        <v>0</v>
      </c>
      <c r="Z1931" s="32" t="s">
        <v>95</v>
      </c>
      <c r="AA1931" s="35"/>
    </row>
    <row r="1932" spans="1:27" s="36" customFormat="1" ht="14.4" x14ac:dyDescent="0.3">
      <c r="A1932" s="32" t="s">
        <v>95</v>
      </c>
      <c r="B1932" s="32" t="s">
        <v>95</v>
      </c>
      <c r="C1932" s="32" t="s">
        <v>95</v>
      </c>
      <c r="D1932" s="32" t="s">
        <v>95</v>
      </c>
      <c r="E1932" s="32" t="s">
        <v>95</v>
      </c>
      <c r="F1932" s="32" t="s">
        <v>95</v>
      </c>
      <c r="G1932" s="32" t="s">
        <v>95</v>
      </c>
      <c r="H1932" s="32" t="s">
        <v>95</v>
      </c>
      <c r="I1932" s="32" t="s">
        <v>95</v>
      </c>
      <c r="J1932" s="32" t="s">
        <v>95</v>
      </c>
      <c r="K1932" s="32" t="s">
        <v>95</v>
      </c>
      <c r="L1932" s="32" t="s">
        <v>95</v>
      </c>
      <c r="M1932" s="36">
        <v>2752</v>
      </c>
      <c r="N1932" s="36">
        <v>1</v>
      </c>
      <c r="O1932" s="36" t="s">
        <v>622</v>
      </c>
      <c r="P1932" s="75">
        <v>2012</v>
      </c>
      <c r="Q1932" s="36">
        <v>2013</v>
      </c>
      <c r="R1932" s="76">
        <v>450</v>
      </c>
      <c r="S1932" s="36">
        <v>5</v>
      </c>
      <c r="T1932" s="36">
        <v>1</v>
      </c>
      <c r="U1932" s="48">
        <f t="shared" si="74"/>
        <v>0</v>
      </c>
      <c r="V1932" s="50">
        <f t="shared" si="75"/>
        <v>5</v>
      </c>
      <c r="W1932" s="63">
        <v>4058</v>
      </c>
      <c r="X1932" s="63">
        <v>2411</v>
      </c>
      <c r="Y1932" s="36">
        <v>0</v>
      </c>
      <c r="Z1932" s="32" t="s">
        <v>95</v>
      </c>
      <c r="AA1932" s="35"/>
    </row>
    <row r="1933" spans="1:27" s="36" customFormat="1" ht="14.4" x14ac:dyDescent="0.3">
      <c r="A1933" s="32" t="s">
        <v>95</v>
      </c>
      <c r="B1933" s="32" t="s">
        <v>95</v>
      </c>
      <c r="C1933" s="32" t="s">
        <v>95</v>
      </c>
      <c r="D1933" s="32" t="s">
        <v>95</v>
      </c>
      <c r="E1933" s="32" t="s">
        <v>95</v>
      </c>
      <c r="F1933" s="32" t="s">
        <v>95</v>
      </c>
      <c r="G1933" s="32" t="s">
        <v>95</v>
      </c>
      <c r="H1933" s="32" t="s">
        <v>95</v>
      </c>
      <c r="I1933" s="32" t="s">
        <v>95</v>
      </c>
      <c r="J1933" s="32" t="s">
        <v>95</v>
      </c>
      <c r="K1933" s="32" t="s">
        <v>95</v>
      </c>
      <c r="L1933" s="32" t="s">
        <v>95</v>
      </c>
      <c r="M1933" s="36">
        <v>2805</v>
      </c>
      <c r="N1933" s="36">
        <v>1</v>
      </c>
      <c r="O1933" s="36" t="s">
        <v>589</v>
      </c>
      <c r="P1933" s="75">
        <v>2012</v>
      </c>
      <c r="Q1933" s="36">
        <v>2013</v>
      </c>
      <c r="R1933" s="76">
        <v>350</v>
      </c>
      <c r="S1933" s="36">
        <v>5</v>
      </c>
      <c r="T1933" s="36">
        <v>0</v>
      </c>
      <c r="U1933" s="48">
        <f t="shared" si="74"/>
        <v>0</v>
      </c>
      <c r="V1933" s="50">
        <f t="shared" si="75"/>
        <v>4</v>
      </c>
      <c r="W1933" s="63">
        <v>1734</v>
      </c>
      <c r="X1933" s="63">
        <v>1987</v>
      </c>
      <c r="Y1933" s="36">
        <v>0</v>
      </c>
      <c r="Z1933" s="32" t="s">
        <v>95</v>
      </c>
      <c r="AA1933" s="35"/>
    </row>
    <row r="1934" spans="1:27" s="36" customFormat="1" ht="14.4" x14ac:dyDescent="0.3">
      <c r="A1934" s="32" t="s">
        <v>95</v>
      </c>
      <c r="B1934" s="32" t="s">
        <v>95</v>
      </c>
      <c r="C1934" s="32" t="s">
        <v>95</v>
      </c>
      <c r="D1934" s="32" t="s">
        <v>95</v>
      </c>
      <c r="E1934" s="32" t="s">
        <v>95</v>
      </c>
      <c r="F1934" s="32" t="s">
        <v>95</v>
      </c>
      <c r="G1934" s="32" t="s">
        <v>95</v>
      </c>
      <c r="H1934" s="32" t="s">
        <v>95</v>
      </c>
      <c r="I1934" s="32" t="s">
        <v>95</v>
      </c>
      <c r="J1934" s="32" t="s">
        <v>95</v>
      </c>
      <c r="K1934" s="32" t="s">
        <v>95</v>
      </c>
      <c r="L1934" s="32" t="s">
        <v>95</v>
      </c>
      <c r="M1934" s="36">
        <v>2856</v>
      </c>
      <c r="N1934" s="36">
        <v>1</v>
      </c>
      <c r="O1934" s="36" t="s">
        <v>679</v>
      </c>
      <c r="P1934" s="75">
        <v>2012</v>
      </c>
      <c r="Q1934" s="36">
        <v>2013</v>
      </c>
      <c r="R1934" s="76">
        <v>1000</v>
      </c>
      <c r="S1934" s="36">
        <v>7</v>
      </c>
      <c r="T1934" s="36">
        <v>0</v>
      </c>
      <c r="U1934" s="48">
        <f t="shared" si="74"/>
        <v>0</v>
      </c>
      <c r="V1934" s="50">
        <f t="shared" si="75"/>
        <v>10</v>
      </c>
      <c r="W1934" s="63">
        <v>461</v>
      </c>
      <c r="X1934" s="63">
        <v>586</v>
      </c>
      <c r="Y1934" s="36">
        <v>0</v>
      </c>
      <c r="Z1934" s="32" t="s">
        <v>95</v>
      </c>
      <c r="AA1934" s="35"/>
    </row>
    <row r="1935" spans="1:27" s="36" customFormat="1" ht="14.4" x14ac:dyDescent="0.3">
      <c r="A1935" s="32" t="s">
        <v>95</v>
      </c>
      <c r="B1935" s="32" t="s">
        <v>95</v>
      </c>
      <c r="C1935" s="32" t="s">
        <v>95</v>
      </c>
      <c r="D1935" s="32" t="s">
        <v>95</v>
      </c>
      <c r="E1935" s="32" t="s">
        <v>95</v>
      </c>
      <c r="F1935" s="32" t="s">
        <v>95</v>
      </c>
      <c r="G1935" s="32" t="s">
        <v>95</v>
      </c>
      <c r="H1935" s="32" t="s">
        <v>95</v>
      </c>
      <c r="I1935" s="32" t="s">
        <v>95</v>
      </c>
      <c r="J1935" s="32" t="s">
        <v>95</v>
      </c>
      <c r="K1935" s="32" t="s">
        <v>95</v>
      </c>
      <c r="L1935" s="32" t="s">
        <v>95</v>
      </c>
      <c r="M1935" s="36">
        <v>2890</v>
      </c>
      <c r="N1935" s="36">
        <v>1</v>
      </c>
      <c r="O1935" s="36" t="s">
        <v>42</v>
      </c>
      <c r="P1935" s="75">
        <v>2012</v>
      </c>
      <c r="Q1935" s="36">
        <v>2013</v>
      </c>
      <c r="R1935" s="76">
        <v>300</v>
      </c>
      <c r="S1935" s="36">
        <v>3</v>
      </c>
      <c r="T1935" s="36">
        <v>1</v>
      </c>
      <c r="U1935" s="48">
        <f t="shared" si="74"/>
        <v>0</v>
      </c>
      <c r="V1935" s="50">
        <f t="shared" si="75"/>
        <v>4</v>
      </c>
      <c r="W1935" s="63">
        <v>1201</v>
      </c>
      <c r="X1935" s="63">
        <v>859</v>
      </c>
      <c r="Y1935" s="36">
        <v>0</v>
      </c>
      <c r="Z1935" s="32" t="s">
        <v>95</v>
      </c>
      <c r="AA1935" s="35"/>
    </row>
    <row r="1936" spans="1:27" s="36" customFormat="1" ht="14.4" x14ac:dyDescent="0.3">
      <c r="A1936" s="32" t="s">
        <v>95</v>
      </c>
      <c r="B1936" s="32" t="s">
        <v>95</v>
      </c>
      <c r="C1936" s="32" t="s">
        <v>95</v>
      </c>
      <c r="D1936" s="32" t="s">
        <v>95</v>
      </c>
      <c r="E1936" s="32" t="s">
        <v>95</v>
      </c>
      <c r="F1936" s="32" t="s">
        <v>95</v>
      </c>
      <c r="G1936" s="32" t="s">
        <v>95</v>
      </c>
      <c r="H1936" s="32" t="s">
        <v>95</v>
      </c>
      <c r="I1936" s="32" t="s">
        <v>95</v>
      </c>
      <c r="J1936" s="32" t="s">
        <v>95</v>
      </c>
      <c r="K1936" s="32" t="s">
        <v>95</v>
      </c>
      <c r="L1936" s="32" t="s">
        <v>95</v>
      </c>
      <c r="M1936" s="7">
        <v>75</v>
      </c>
      <c r="N1936" s="7">
        <v>1</v>
      </c>
      <c r="O1936" s="7" t="s">
        <v>410</v>
      </c>
      <c r="P1936" s="68">
        <v>2013</v>
      </c>
      <c r="Q1936" s="68">
        <v>2014</v>
      </c>
      <c r="R1936" s="66">
        <v>301.66000000000003</v>
      </c>
      <c r="S1936" s="77">
        <v>5</v>
      </c>
      <c r="T1936" s="7">
        <v>1</v>
      </c>
      <c r="U1936" s="48">
        <f t="shared" si="74"/>
        <v>0</v>
      </c>
      <c r="V1936" s="50">
        <f t="shared" si="75"/>
        <v>4</v>
      </c>
      <c r="W1936" s="67">
        <v>413</v>
      </c>
      <c r="X1936" s="67">
        <v>61</v>
      </c>
      <c r="Y1936" s="36">
        <v>0</v>
      </c>
      <c r="Z1936" s="32" t="s">
        <v>95</v>
      </c>
      <c r="AA1936" s="35"/>
    </row>
    <row r="1937" spans="1:27" s="36" customFormat="1" ht="14.4" x14ac:dyDescent="0.3">
      <c r="A1937" s="32" t="s">
        <v>95</v>
      </c>
      <c r="B1937" s="32" t="s">
        <v>95</v>
      </c>
      <c r="C1937" s="32" t="s">
        <v>95</v>
      </c>
      <c r="D1937" s="32" t="s">
        <v>95</v>
      </c>
      <c r="E1937" s="32" t="s">
        <v>95</v>
      </c>
      <c r="F1937" s="32" t="s">
        <v>95</v>
      </c>
      <c r="G1937" s="32" t="s">
        <v>95</v>
      </c>
      <c r="H1937" s="32" t="s">
        <v>95</v>
      </c>
      <c r="I1937" s="32" t="s">
        <v>95</v>
      </c>
      <c r="J1937" s="32" t="s">
        <v>95</v>
      </c>
      <c r="K1937" s="32" t="s">
        <v>95</v>
      </c>
      <c r="L1937" s="32" t="s">
        <v>95</v>
      </c>
      <c r="M1937" s="7">
        <v>85</v>
      </c>
      <c r="N1937" s="7">
        <v>1</v>
      </c>
      <c r="O1937" s="7" t="s">
        <v>608</v>
      </c>
      <c r="P1937" s="68">
        <v>2013</v>
      </c>
      <c r="Q1937" s="68">
        <v>2014</v>
      </c>
      <c r="R1937" s="66">
        <v>608.1</v>
      </c>
      <c r="S1937" s="77">
        <v>10</v>
      </c>
      <c r="T1937" s="7">
        <v>1</v>
      </c>
      <c r="U1937" s="48">
        <f t="shared" si="74"/>
        <v>0</v>
      </c>
      <c r="V1937" s="50">
        <f t="shared" si="75"/>
        <v>7</v>
      </c>
      <c r="W1937" s="67">
        <v>429</v>
      </c>
      <c r="X1937" s="67">
        <v>76</v>
      </c>
      <c r="Y1937" s="36">
        <v>0</v>
      </c>
      <c r="Z1937" s="32" t="s">
        <v>95</v>
      </c>
      <c r="AA1937" s="35"/>
    </row>
    <row r="1938" spans="1:27" s="36" customFormat="1" ht="14.4" x14ac:dyDescent="0.3">
      <c r="A1938" s="32" t="s">
        <v>95</v>
      </c>
      <c r="B1938" s="32" t="s">
        <v>95</v>
      </c>
      <c r="C1938" s="32" t="s">
        <v>95</v>
      </c>
      <c r="D1938" s="32" t="s">
        <v>95</v>
      </c>
      <c r="E1938" s="32" t="s">
        <v>95</v>
      </c>
      <c r="F1938" s="32" t="s">
        <v>95</v>
      </c>
      <c r="G1938" s="32" t="s">
        <v>95</v>
      </c>
      <c r="H1938" s="32" t="s">
        <v>95</v>
      </c>
      <c r="I1938" s="32" t="s">
        <v>95</v>
      </c>
      <c r="J1938" s="32" t="s">
        <v>95</v>
      </c>
      <c r="K1938" s="32" t="s">
        <v>95</v>
      </c>
      <c r="L1938" s="32" t="s">
        <v>95</v>
      </c>
      <c r="M1938" s="7">
        <v>85</v>
      </c>
      <c r="N1938" s="7">
        <v>1</v>
      </c>
      <c r="O1938" s="7" t="s">
        <v>608</v>
      </c>
      <c r="P1938" s="68">
        <v>2013</v>
      </c>
      <c r="Q1938" s="68">
        <v>2014</v>
      </c>
      <c r="R1938" s="66">
        <v>100</v>
      </c>
      <c r="S1938" s="77">
        <v>10</v>
      </c>
      <c r="T1938" s="7">
        <v>1</v>
      </c>
      <c r="U1938" s="48">
        <f t="shared" si="74"/>
        <v>0</v>
      </c>
      <c r="V1938" s="50">
        <f t="shared" si="75"/>
        <v>2</v>
      </c>
      <c r="W1938" s="67">
        <v>362</v>
      </c>
      <c r="X1938" s="67">
        <v>142</v>
      </c>
      <c r="Y1938" s="36">
        <v>0</v>
      </c>
      <c r="Z1938" s="32" t="s">
        <v>95</v>
      </c>
      <c r="AA1938" s="35"/>
    </row>
    <row r="1939" spans="1:27" s="36" customFormat="1" ht="14.4" x14ac:dyDescent="0.3">
      <c r="A1939" s="32" t="s">
        <v>95</v>
      </c>
      <c r="B1939" s="32" t="s">
        <v>95</v>
      </c>
      <c r="C1939" s="32" t="s">
        <v>95</v>
      </c>
      <c r="D1939" s="32" t="s">
        <v>95</v>
      </c>
      <c r="E1939" s="32" t="s">
        <v>95</v>
      </c>
      <c r="F1939" s="32" t="s">
        <v>95</v>
      </c>
      <c r="G1939" s="32" t="s">
        <v>95</v>
      </c>
      <c r="H1939" s="32" t="s">
        <v>95</v>
      </c>
      <c r="I1939" s="32" t="s">
        <v>95</v>
      </c>
      <c r="J1939" s="32" t="s">
        <v>95</v>
      </c>
      <c r="K1939" s="32" t="s">
        <v>95</v>
      </c>
      <c r="L1939" s="32" t="s">
        <v>95</v>
      </c>
      <c r="M1939" s="7">
        <v>112</v>
      </c>
      <c r="N1939" s="7">
        <v>1</v>
      </c>
      <c r="O1939" s="7" t="s">
        <v>412</v>
      </c>
      <c r="P1939" s="68">
        <v>2013</v>
      </c>
      <c r="Q1939" s="68">
        <v>2014</v>
      </c>
      <c r="R1939" s="66">
        <v>874.35</v>
      </c>
      <c r="S1939" s="77">
        <v>10</v>
      </c>
      <c r="T1939" s="7">
        <v>1</v>
      </c>
      <c r="U1939" s="48">
        <f t="shared" si="74"/>
        <v>0</v>
      </c>
      <c r="V1939" s="50">
        <f t="shared" si="75"/>
        <v>9</v>
      </c>
      <c r="W1939" s="67">
        <v>6126</v>
      </c>
      <c r="X1939" s="67">
        <v>1521</v>
      </c>
      <c r="Y1939" s="36">
        <v>0</v>
      </c>
      <c r="Z1939" s="32" t="s">
        <v>95</v>
      </c>
      <c r="AA1939" s="35"/>
    </row>
    <row r="1940" spans="1:27" s="36" customFormat="1" ht="14.4" x14ac:dyDescent="0.3">
      <c r="A1940" s="32" t="s">
        <v>95</v>
      </c>
      <c r="B1940" s="32" t="s">
        <v>95</v>
      </c>
      <c r="C1940" s="32" t="s">
        <v>95</v>
      </c>
      <c r="D1940" s="32" t="s">
        <v>95</v>
      </c>
      <c r="E1940" s="32" t="s">
        <v>95</v>
      </c>
      <c r="F1940" s="32" t="s">
        <v>95</v>
      </c>
      <c r="G1940" s="32" t="s">
        <v>95</v>
      </c>
      <c r="H1940" s="32" t="s">
        <v>95</v>
      </c>
      <c r="I1940" s="32" t="s">
        <v>95</v>
      </c>
      <c r="J1940" s="32" t="s">
        <v>95</v>
      </c>
      <c r="K1940" s="32" t="s">
        <v>95</v>
      </c>
      <c r="L1940" s="32" t="s">
        <v>95</v>
      </c>
      <c r="M1940" s="7">
        <v>182</v>
      </c>
      <c r="N1940" s="7">
        <v>1</v>
      </c>
      <c r="O1940" s="7" t="s">
        <v>500</v>
      </c>
      <c r="P1940" s="68">
        <v>2013</v>
      </c>
      <c r="Q1940" s="68">
        <v>2014</v>
      </c>
      <c r="R1940" s="66">
        <v>195.66</v>
      </c>
      <c r="S1940" s="77">
        <v>10</v>
      </c>
      <c r="T1940" s="7">
        <v>1</v>
      </c>
      <c r="U1940" s="48">
        <f t="shared" si="74"/>
        <v>0</v>
      </c>
      <c r="V1940" s="50">
        <f t="shared" si="75"/>
        <v>2</v>
      </c>
      <c r="W1940" s="67">
        <v>655</v>
      </c>
      <c r="X1940" s="67">
        <v>303</v>
      </c>
      <c r="Y1940" s="36">
        <v>0</v>
      </c>
      <c r="Z1940" s="32" t="s">
        <v>95</v>
      </c>
      <c r="AA1940" s="35"/>
    </row>
    <row r="1941" spans="1:27" s="36" customFormat="1" ht="14.4" x14ac:dyDescent="0.3">
      <c r="A1941" s="32" t="s">
        <v>95</v>
      </c>
      <c r="B1941" s="32" t="s">
        <v>95</v>
      </c>
      <c r="C1941" s="32" t="s">
        <v>95</v>
      </c>
      <c r="D1941" s="32" t="s">
        <v>95</v>
      </c>
      <c r="E1941" s="32" t="s">
        <v>95</v>
      </c>
      <c r="F1941" s="32" t="s">
        <v>95</v>
      </c>
      <c r="G1941" s="32" t="s">
        <v>95</v>
      </c>
      <c r="H1941" s="32" t="s">
        <v>95</v>
      </c>
      <c r="I1941" s="32" t="s">
        <v>95</v>
      </c>
      <c r="J1941" s="32" t="s">
        <v>95</v>
      </c>
      <c r="K1941" s="32" t="s">
        <v>95</v>
      </c>
      <c r="L1941" s="32" t="s">
        <v>95</v>
      </c>
      <c r="M1941" s="7">
        <v>194</v>
      </c>
      <c r="N1941" s="7">
        <v>1</v>
      </c>
      <c r="O1941" s="7" t="s">
        <v>319</v>
      </c>
      <c r="P1941" s="68">
        <v>2013</v>
      </c>
      <c r="Q1941" s="68">
        <v>2014</v>
      </c>
      <c r="R1941" s="66">
        <v>540</v>
      </c>
      <c r="S1941" s="77">
        <v>10</v>
      </c>
      <c r="T1941" s="7">
        <v>1</v>
      </c>
      <c r="U1941" s="48">
        <f t="shared" si="74"/>
        <v>0</v>
      </c>
      <c r="V1941" s="50">
        <f t="shared" si="75"/>
        <v>6</v>
      </c>
      <c r="W1941" s="67">
        <v>8309</v>
      </c>
      <c r="X1941" s="67">
        <v>3887</v>
      </c>
      <c r="Y1941" s="36">
        <v>0</v>
      </c>
      <c r="Z1941" s="32" t="s">
        <v>95</v>
      </c>
      <c r="AA1941" s="35"/>
    </row>
    <row r="1942" spans="1:27" s="36" customFormat="1" ht="14.4" x14ac:dyDescent="0.3">
      <c r="A1942" s="32" t="s">
        <v>95</v>
      </c>
      <c r="B1942" s="32" t="s">
        <v>95</v>
      </c>
      <c r="C1942" s="32" t="s">
        <v>95</v>
      </c>
      <c r="D1942" s="32" t="s">
        <v>95</v>
      </c>
      <c r="E1942" s="32" t="s">
        <v>95</v>
      </c>
      <c r="F1942" s="32" t="s">
        <v>95</v>
      </c>
      <c r="G1942" s="32" t="s">
        <v>95</v>
      </c>
      <c r="H1942" s="32" t="s">
        <v>95</v>
      </c>
      <c r="I1942" s="32" t="s">
        <v>95</v>
      </c>
      <c r="J1942" s="32" t="s">
        <v>95</v>
      </c>
      <c r="K1942" s="32" t="s">
        <v>95</v>
      </c>
      <c r="L1942" s="32" t="s">
        <v>95</v>
      </c>
      <c r="M1942" s="7">
        <v>196</v>
      </c>
      <c r="N1942" s="7">
        <v>1</v>
      </c>
      <c r="O1942" s="7" t="s">
        <v>414</v>
      </c>
      <c r="P1942" s="68">
        <v>2013</v>
      </c>
      <c r="Q1942" s="68">
        <v>2014</v>
      </c>
      <c r="R1942" s="66">
        <v>391.28</v>
      </c>
      <c r="S1942" s="77">
        <v>10</v>
      </c>
      <c r="T1942" s="7">
        <v>1</v>
      </c>
      <c r="U1942" s="48">
        <f t="shared" si="74"/>
        <v>0</v>
      </c>
      <c r="V1942" s="50">
        <f t="shared" si="75"/>
        <v>4</v>
      </c>
      <c r="W1942" s="67">
        <v>14217</v>
      </c>
      <c r="X1942" s="67">
        <v>7124</v>
      </c>
      <c r="Y1942" s="36">
        <v>0</v>
      </c>
      <c r="Z1942" s="32" t="s">
        <v>95</v>
      </c>
      <c r="AA1942" s="35"/>
    </row>
    <row r="1943" spans="1:27" s="36" customFormat="1" ht="14.4" x14ac:dyDescent="0.3">
      <c r="A1943" s="32" t="s">
        <v>95</v>
      </c>
      <c r="B1943" s="32" t="s">
        <v>95</v>
      </c>
      <c r="C1943" s="32" t="s">
        <v>95</v>
      </c>
      <c r="D1943" s="32" t="s">
        <v>95</v>
      </c>
      <c r="E1943" s="32" t="s">
        <v>95</v>
      </c>
      <c r="F1943" s="32" t="s">
        <v>95</v>
      </c>
      <c r="G1943" s="32" t="s">
        <v>95</v>
      </c>
      <c r="H1943" s="32" t="s">
        <v>95</v>
      </c>
      <c r="I1943" s="32" t="s">
        <v>95</v>
      </c>
      <c r="J1943" s="32" t="s">
        <v>95</v>
      </c>
      <c r="K1943" s="32" t="s">
        <v>95</v>
      </c>
      <c r="L1943" s="32" t="s">
        <v>95</v>
      </c>
      <c r="M1943" s="7">
        <v>200</v>
      </c>
      <c r="N1943" s="7">
        <v>1</v>
      </c>
      <c r="O1943" s="7" t="s">
        <v>246</v>
      </c>
      <c r="P1943" s="68">
        <v>2013</v>
      </c>
      <c r="Q1943" s="68">
        <v>2014</v>
      </c>
      <c r="R1943" s="66">
        <v>869.85</v>
      </c>
      <c r="S1943" s="77">
        <v>10</v>
      </c>
      <c r="T1943" s="7">
        <v>1</v>
      </c>
      <c r="U1943" s="48">
        <f t="shared" si="74"/>
        <v>0</v>
      </c>
      <c r="V1943" s="50">
        <f t="shared" si="75"/>
        <v>9</v>
      </c>
      <c r="W1943" s="67">
        <v>2622</v>
      </c>
      <c r="X1943" s="67">
        <v>1931</v>
      </c>
      <c r="Y1943" s="36">
        <v>0</v>
      </c>
      <c r="Z1943" s="32" t="s">
        <v>95</v>
      </c>
      <c r="AA1943" s="35"/>
    </row>
    <row r="1944" spans="1:27" s="36" customFormat="1" ht="14.4" x14ac:dyDescent="0.3">
      <c r="A1944" s="32" t="s">
        <v>95</v>
      </c>
      <c r="B1944" s="32" t="s">
        <v>95</v>
      </c>
      <c r="C1944" s="32" t="s">
        <v>95</v>
      </c>
      <c r="D1944" s="32" t="s">
        <v>95</v>
      </c>
      <c r="E1944" s="32" t="s">
        <v>95</v>
      </c>
      <c r="F1944" s="32" t="s">
        <v>95</v>
      </c>
      <c r="G1944" s="32" t="s">
        <v>95</v>
      </c>
      <c r="H1944" s="32" t="s">
        <v>95</v>
      </c>
      <c r="I1944" s="32" t="s">
        <v>95</v>
      </c>
      <c r="J1944" s="32" t="s">
        <v>95</v>
      </c>
      <c r="K1944" s="32" t="s">
        <v>95</v>
      </c>
      <c r="L1944" s="32" t="s">
        <v>95</v>
      </c>
      <c r="M1944" s="7">
        <v>242</v>
      </c>
      <c r="N1944" s="7">
        <v>1</v>
      </c>
      <c r="O1944" s="7" t="s">
        <v>626</v>
      </c>
      <c r="P1944" s="68">
        <v>2013</v>
      </c>
      <c r="Q1944" s="68">
        <v>2014</v>
      </c>
      <c r="R1944" s="66">
        <v>278.79999999999995</v>
      </c>
      <c r="S1944" s="77">
        <v>10</v>
      </c>
      <c r="T1944" s="7">
        <v>1</v>
      </c>
      <c r="U1944" s="48">
        <f t="shared" si="74"/>
        <v>0</v>
      </c>
      <c r="V1944" s="50">
        <f t="shared" si="75"/>
        <v>3</v>
      </c>
      <c r="W1944" s="67">
        <v>309</v>
      </c>
      <c r="X1944" s="67">
        <v>64</v>
      </c>
      <c r="Y1944" s="36">
        <v>0</v>
      </c>
      <c r="Z1944" s="32" t="s">
        <v>95</v>
      </c>
      <c r="AA1944" s="35"/>
    </row>
    <row r="1945" spans="1:27" s="36" customFormat="1" ht="14.4" x14ac:dyDescent="0.3">
      <c r="A1945" s="32" t="s">
        <v>95</v>
      </c>
      <c r="B1945" s="32" t="s">
        <v>95</v>
      </c>
      <c r="C1945" s="32" t="s">
        <v>95</v>
      </c>
      <c r="D1945" s="32" t="s">
        <v>95</v>
      </c>
      <c r="E1945" s="32" t="s">
        <v>95</v>
      </c>
      <c r="F1945" s="32" t="s">
        <v>95</v>
      </c>
      <c r="G1945" s="32" t="s">
        <v>95</v>
      </c>
      <c r="H1945" s="32" t="s">
        <v>95</v>
      </c>
      <c r="I1945" s="32" t="s">
        <v>95</v>
      </c>
      <c r="J1945" s="32" t="s">
        <v>95</v>
      </c>
      <c r="K1945" s="32" t="s">
        <v>95</v>
      </c>
      <c r="L1945" s="32" t="s">
        <v>95</v>
      </c>
      <c r="M1945" s="7">
        <v>270</v>
      </c>
      <c r="N1945" s="7">
        <v>1</v>
      </c>
      <c r="O1945" s="7" t="s">
        <v>419</v>
      </c>
      <c r="P1945" s="68">
        <v>2013</v>
      </c>
      <c r="Q1945" s="68">
        <v>2014</v>
      </c>
      <c r="R1945" s="66">
        <v>325.55999999999995</v>
      </c>
      <c r="S1945" s="77">
        <v>10</v>
      </c>
      <c r="T1945" s="7">
        <v>1</v>
      </c>
      <c r="U1945" s="48">
        <f t="shared" si="74"/>
        <v>0</v>
      </c>
      <c r="V1945" s="50">
        <f t="shared" si="75"/>
        <v>4</v>
      </c>
      <c r="W1945" s="67">
        <v>4750</v>
      </c>
      <c r="X1945" s="67">
        <v>3235</v>
      </c>
      <c r="Y1945" s="36">
        <v>0</v>
      </c>
      <c r="Z1945" s="32" t="s">
        <v>95</v>
      </c>
      <c r="AA1945" s="35"/>
    </row>
    <row r="1946" spans="1:27" s="36" customFormat="1" ht="14.4" x14ac:dyDescent="0.3">
      <c r="A1946" s="32" t="s">
        <v>95</v>
      </c>
      <c r="B1946" s="32" t="s">
        <v>95</v>
      </c>
      <c r="C1946" s="32" t="s">
        <v>95</v>
      </c>
      <c r="D1946" s="32" t="s">
        <v>95</v>
      </c>
      <c r="E1946" s="32" t="s">
        <v>95</v>
      </c>
      <c r="F1946" s="32" t="s">
        <v>95</v>
      </c>
      <c r="G1946" s="32" t="s">
        <v>95</v>
      </c>
      <c r="H1946" s="32" t="s">
        <v>95</v>
      </c>
      <c r="I1946" s="32" t="s">
        <v>95</v>
      </c>
      <c r="J1946" s="32" t="s">
        <v>95</v>
      </c>
      <c r="K1946" s="32" t="s">
        <v>95</v>
      </c>
      <c r="L1946" s="32" t="s">
        <v>95</v>
      </c>
      <c r="M1946" s="7">
        <v>272</v>
      </c>
      <c r="N1946" s="7">
        <v>1</v>
      </c>
      <c r="O1946" s="7" t="s">
        <v>501</v>
      </c>
      <c r="P1946" s="68">
        <v>2013</v>
      </c>
      <c r="Q1946" s="68">
        <v>2014</v>
      </c>
      <c r="R1946" s="66">
        <v>958.97</v>
      </c>
      <c r="S1946" s="77">
        <v>10</v>
      </c>
      <c r="T1946" s="7">
        <v>0</v>
      </c>
      <c r="U1946" s="48">
        <f t="shared" si="74"/>
        <v>0</v>
      </c>
      <c r="V1946" s="50">
        <f t="shared" si="75"/>
        <v>10</v>
      </c>
      <c r="W1946" s="67">
        <v>3470</v>
      </c>
      <c r="X1946" s="67">
        <v>4394</v>
      </c>
      <c r="Y1946" s="36">
        <v>0</v>
      </c>
      <c r="Z1946" s="32" t="s">
        <v>95</v>
      </c>
      <c r="AA1946" s="35"/>
    </row>
    <row r="1947" spans="1:27" s="36" customFormat="1" ht="14.4" x14ac:dyDescent="0.3">
      <c r="A1947" s="32" t="s">
        <v>95</v>
      </c>
      <c r="B1947" s="32" t="s">
        <v>95</v>
      </c>
      <c r="C1947" s="32" t="s">
        <v>95</v>
      </c>
      <c r="D1947" s="32" t="s">
        <v>95</v>
      </c>
      <c r="E1947" s="32" t="s">
        <v>95</v>
      </c>
      <c r="F1947" s="32" t="s">
        <v>95</v>
      </c>
      <c r="G1947" s="32" t="s">
        <v>95</v>
      </c>
      <c r="H1947" s="32" t="s">
        <v>95</v>
      </c>
      <c r="I1947" s="32" t="s">
        <v>95</v>
      </c>
      <c r="J1947" s="32" t="s">
        <v>95</v>
      </c>
      <c r="K1947" s="32" t="s">
        <v>95</v>
      </c>
      <c r="L1947" s="32" t="s">
        <v>95</v>
      </c>
      <c r="M1947" s="7">
        <v>278</v>
      </c>
      <c r="N1947" s="7">
        <v>1</v>
      </c>
      <c r="O1947" s="7" t="s">
        <v>517</v>
      </c>
      <c r="P1947" s="68">
        <v>2013</v>
      </c>
      <c r="Q1947" s="68">
        <v>2014</v>
      </c>
      <c r="R1947" s="66">
        <v>401.07000000000016</v>
      </c>
      <c r="S1947" s="77">
        <v>10</v>
      </c>
      <c r="T1947" s="7">
        <v>1</v>
      </c>
      <c r="U1947" s="48">
        <f t="shared" si="74"/>
        <v>0</v>
      </c>
      <c r="V1947" s="50">
        <f t="shared" si="75"/>
        <v>5</v>
      </c>
      <c r="W1947" s="67">
        <v>1179</v>
      </c>
      <c r="X1947" s="67">
        <v>984</v>
      </c>
      <c r="Y1947" s="36">
        <v>0</v>
      </c>
      <c r="Z1947" s="32" t="s">
        <v>95</v>
      </c>
      <c r="AA1947" s="35"/>
    </row>
    <row r="1948" spans="1:27" s="36" customFormat="1" ht="14.4" x14ac:dyDescent="0.3">
      <c r="A1948" s="32" t="s">
        <v>95</v>
      </c>
      <c r="B1948" s="32" t="s">
        <v>95</v>
      </c>
      <c r="C1948" s="32" t="s">
        <v>95</v>
      </c>
      <c r="D1948" s="32" t="s">
        <v>95</v>
      </c>
      <c r="E1948" s="32" t="s">
        <v>95</v>
      </c>
      <c r="F1948" s="32" t="s">
        <v>95</v>
      </c>
      <c r="G1948" s="32" t="s">
        <v>95</v>
      </c>
      <c r="H1948" s="32" t="s">
        <v>95</v>
      </c>
      <c r="I1948" s="32" t="s">
        <v>95</v>
      </c>
      <c r="J1948" s="32" t="s">
        <v>95</v>
      </c>
      <c r="K1948" s="32" t="s">
        <v>95</v>
      </c>
      <c r="L1948" s="32" t="s">
        <v>95</v>
      </c>
      <c r="M1948" s="7">
        <v>279</v>
      </c>
      <c r="N1948" s="7">
        <v>1</v>
      </c>
      <c r="O1948" s="7" t="s">
        <v>421</v>
      </c>
      <c r="P1948" s="68">
        <v>2013</v>
      </c>
      <c r="Q1948" s="68">
        <v>2014</v>
      </c>
      <c r="R1948" s="66">
        <v>453.70000000000005</v>
      </c>
      <c r="S1948" s="77">
        <v>10</v>
      </c>
      <c r="T1948" s="7">
        <v>1</v>
      </c>
      <c r="U1948" s="48">
        <f t="shared" si="74"/>
        <v>0</v>
      </c>
      <c r="V1948" s="50">
        <f t="shared" si="75"/>
        <v>5</v>
      </c>
      <c r="W1948" s="67">
        <v>9563</v>
      </c>
      <c r="X1948" s="67">
        <v>5547</v>
      </c>
      <c r="Y1948" s="36">
        <v>0</v>
      </c>
      <c r="Z1948" s="32" t="s">
        <v>95</v>
      </c>
      <c r="AA1948" s="35"/>
    </row>
    <row r="1949" spans="1:27" s="36" customFormat="1" ht="14.4" x14ac:dyDescent="0.3">
      <c r="A1949" s="32" t="s">
        <v>95</v>
      </c>
      <c r="B1949" s="32" t="s">
        <v>95</v>
      </c>
      <c r="C1949" s="32" t="s">
        <v>95</v>
      </c>
      <c r="D1949" s="32" t="s">
        <v>95</v>
      </c>
      <c r="E1949" s="32" t="s">
        <v>95</v>
      </c>
      <c r="F1949" s="32" t="s">
        <v>95</v>
      </c>
      <c r="G1949" s="32" t="s">
        <v>95</v>
      </c>
      <c r="H1949" s="32" t="s">
        <v>95</v>
      </c>
      <c r="I1949" s="32" t="s">
        <v>95</v>
      </c>
      <c r="J1949" s="32" t="s">
        <v>95</v>
      </c>
      <c r="K1949" s="32" t="s">
        <v>95</v>
      </c>
      <c r="L1949" s="32" t="s">
        <v>95</v>
      </c>
      <c r="M1949" s="7">
        <v>283</v>
      </c>
      <c r="N1949" s="7">
        <v>1</v>
      </c>
      <c r="O1949" s="7" t="s">
        <v>547</v>
      </c>
      <c r="P1949" s="68">
        <v>2013</v>
      </c>
      <c r="Q1949" s="68">
        <v>2014</v>
      </c>
      <c r="R1949" s="66">
        <v>245.81</v>
      </c>
      <c r="S1949" s="77">
        <v>10</v>
      </c>
      <c r="T1949" s="7">
        <v>1</v>
      </c>
      <c r="U1949" s="48">
        <f t="shared" si="74"/>
        <v>0</v>
      </c>
      <c r="V1949" s="50">
        <f t="shared" si="75"/>
        <v>3</v>
      </c>
      <c r="W1949" s="67">
        <v>4399</v>
      </c>
      <c r="X1949" s="67">
        <v>1434</v>
      </c>
      <c r="Y1949" s="36">
        <v>0</v>
      </c>
      <c r="Z1949" s="32" t="s">
        <v>95</v>
      </c>
      <c r="AA1949" s="35"/>
    </row>
    <row r="1950" spans="1:27" s="36" customFormat="1" ht="14.4" x14ac:dyDescent="0.3">
      <c r="A1950" s="32" t="s">
        <v>95</v>
      </c>
      <c r="B1950" s="32" t="s">
        <v>95</v>
      </c>
      <c r="C1950" s="32" t="s">
        <v>95</v>
      </c>
      <c r="D1950" s="32" t="s">
        <v>95</v>
      </c>
      <c r="E1950" s="32" t="s">
        <v>95</v>
      </c>
      <c r="F1950" s="32" t="s">
        <v>95</v>
      </c>
      <c r="G1950" s="32" t="s">
        <v>95</v>
      </c>
      <c r="H1950" s="32" t="s">
        <v>95</v>
      </c>
      <c r="I1950" s="32" t="s">
        <v>95</v>
      </c>
      <c r="J1950" s="32" t="s">
        <v>95</v>
      </c>
      <c r="K1950" s="32" t="s">
        <v>95</v>
      </c>
      <c r="L1950" s="32" t="s">
        <v>95</v>
      </c>
      <c r="M1950" s="7">
        <v>314</v>
      </c>
      <c r="N1950" s="7">
        <v>1</v>
      </c>
      <c r="O1950" s="7" t="s">
        <v>276</v>
      </c>
      <c r="P1950" s="68">
        <v>2013</v>
      </c>
      <c r="Q1950" s="68">
        <v>2014</v>
      </c>
      <c r="R1950" s="66">
        <v>275.32</v>
      </c>
      <c r="S1950" s="77">
        <v>5</v>
      </c>
      <c r="T1950" s="7">
        <v>1</v>
      </c>
      <c r="U1950" s="48">
        <f t="shared" si="74"/>
        <v>0</v>
      </c>
      <c r="V1950" s="50">
        <f t="shared" si="75"/>
        <v>3</v>
      </c>
      <c r="W1950" s="67">
        <v>433</v>
      </c>
      <c r="X1950" s="67">
        <v>93</v>
      </c>
      <c r="Y1950" s="36">
        <v>0</v>
      </c>
      <c r="Z1950" s="32" t="s">
        <v>95</v>
      </c>
      <c r="AA1950" s="35"/>
    </row>
    <row r="1951" spans="1:27" s="36" customFormat="1" ht="14.4" x14ac:dyDescent="0.3">
      <c r="A1951" s="32" t="s">
        <v>95</v>
      </c>
      <c r="B1951" s="32" t="s">
        <v>95</v>
      </c>
      <c r="C1951" s="32" t="s">
        <v>95</v>
      </c>
      <c r="D1951" s="32" t="s">
        <v>95</v>
      </c>
      <c r="E1951" s="32" t="s">
        <v>95</v>
      </c>
      <c r="F1951" s="32" t="s">
        <v>95</v>
      </c>
      <c r="G1951" s="32" t="s">
        <v>95</v>
      </c>
      <c r="H1951" s="32" t="s">
        <v>95</v>
      </c>
      <c r="I1951" s="32" t="s">
        <v>95</v>
      </c>
      <c r="J1951" s="32" t="s">
        <v>95</v>
      </c>
      <c r="K1951" s="32" t="s">
        <v>95</v>
      </c>
      <c r="L1951" s="32" t="s">
        <v>95</v>
      </c>
      <c r="M1951" s="7">
        <v>403</v>
      </c>
      <c r="N1951" s="7">
        <v>1</v>
      </c>
      <c r="O1951" s="7" t="s">
        <v>283</v>
      </c>
      <c r="P1951" s="68">
        <v>2013</v>
      </c>
      <c r="Q1951" s="68">
        <v>2014</v>
      </c>
      <c r="R1951" s="66">
        <v>471.92000000000007</v>
      </c>
      <c r="S1951" s="77">
        <v>10</v>
      </c>
      <c r="T1951" s="7">
        <v>1</v>
      </c>
      <c r="U1951" s="48">
        <f t="shared" si="74"/>
        <v>0</v>
      </c>
      <c r="V1951" s="50">
        <f t="shared" si="75"/>
        <v>5</v>
      </c>
      <c r="W1951" s="67">
        <v>256</v>
      </c>
      <c r="X1951" s="67">
        <v>209</v>
      </c>
      <c r="Y1951" s="36">
        <v>0</v>
      </c>
      <c r="Z1951" s="32" t="s">
        <v>95</v>
      </c>
      <c r="AA1951" s="35"/>
    </row>
    <row r="1952" spans="1:27" s="36" customFormat="1" ht="14.4" x14ac:dyDescent="0.3">
      <c r="A1952" s="32" t="s">
        <v>95</v>
      </c>
      <c r="B1952" s="32" t="s">
        <v>95</v>
      </c>
      <c r="C1952" s="32" t="s">
        <v>95</v>
      </c>
      <c r="D1952" s="32" t="s">
        <v>95</v>
      </c>
      <c r="E1952" s="32" t="s">
        <v>95</v>
      </c>
      <c r="F1952" s="32" t="s">
        <v>95</v>
      </c>
      <c r="G1952" s="32" t="s">
        <v>95</v>
      </c>
      <c r="H1952" s="32" t="s">
        <v>95</v>
      </c>
      <c r="I1952" s="32" t="s">
        <v>95</v>
      </c>
      <c r="J1952" s="32" t="s">
        <v>95</v>
      </c>
      <c r="K1952" s="32" t="s">
        <v>95</v>
      </c>
      <c r="L1952" s="32" t="s">
        <v>95</v>
      </c>
      <c r="M1952" s="7">
        <v>413</v>
      </c>
      <c r="N1952" s="7">
        <v>1</v>
      </c>
      <c r="O1952" s="7" t="s">
        <v>253</v>
      </c>
      <c r="P1952" s="68">
        <v>2013</v>
      </c>
      <c r="Q1952" s="68">
        <v>2014</v>
      </c>
      <c r="R1952" s="66">
        <v>150</v>
      </c>
      <c r="S1952" s="77">
        <v>4</v>
      </c>
      <c r="T1952" s="7">
        <v>0</v>
      </c>
      <c r="U1952" s="48">
        <f t="shared" si="74"/>
        <v>0</v>
      </c>
      <c r="V1952" s="50">
        <f t="shared" si="75"/>
        <v>2</v>
      </c>
      <c r="W1952" s="67">
        <v>814</v>
      </c>
      <c r="X1952" s="67">
        <v>836</v>
      </c>
      <c r="Y1952" s="36">
        <v>0</v>
      </c>
      <c r="Z1952" s="32" t="s">
        <v>95</v>
      </c>
      <c r="AA1952" s="35"/>
    </row>
    <row r="1953" spans="1:27" s="36" customFormat="1" ht="14.4" x14ac:dyDescent="0.3">
      <c r="A1953" s="32" t="s">
        <v>95</v>
      </c>
      <c r="B1953" s="32" t="s">
        <v>95</v>
      </c>
      <c r="C1953" s="32" t="s">
        <v>95</v>
      </c>
      <c r="D1953" s="32" t="s">
        <v>95</v>
      </c>
      <c r="E1953" s="32" t="s">
        <v>95</v>
      </c>
      <c r="F1953" s="32" t="s">
        <v>95</v>
      </c>
      <c r="G1953" s="32" t="s">
        <v>95</v>
      </c>
      <c r="H1953" s="32" t="s">
        <v>95</v>
      </c>
      <c r="I1953" s="32" t="s">
        <v>95</v>
      </c>
      <c r="J1953" s="32" t="s">
        <v>95</v>
      </c>
      <c r="K1953" s="32" t="s">
        <v>95</v>
      </c>
      <c r="L1953" s="32" t="s">
        <v>95</v>
      </c>
      <c r="M1953" s="7">
        <v>423</v>
      </c>
      <c r="N1953" s="7">
        <v>1</v>
      </c>
      <c r="O1953" s="7" t="s">
        <v>284</v>
      </c>
      <c r="P1953" s="68">
        <v>2013</v>
      </c>
      <c r="Q1953" s="68">
        <v>2014</v>
      </c>
      <c r="R1953" s="66">
        <v>720.59</v>
      </c>
      <c r="S1953" s="77">
        <v>10</v>
      </c>
      <c r="T1953" s="7">
        <v>1</v>
      </c>
      <c r="U1953" s="48">
        <f t="shared" si="74"/>
        <v>0</v>
      </c>
      <c r="V1953" s="50">
        <f t="shared" si="75"/>
        <v>8</v>
      </c>
      <c r="W1953" s="67">
        <v>1875</v>
      </c>
      <c r="X1953" s="67">
        <v>327</v>
      </c>
      <c r="Y1953" s="36">
        <v>0</v>
      </c>
      <c r="Z1953" s="32" t="s">
        <v>95</v>
      </c>
      <c r="AA1953" s="35"/>
    </row>
    <row r="1954" spans="1:27" s="36" customFormat="1" ht="14.4" x14ac:dyDescent="0.3">
      <c r="A1954" s="32" t="s">
        <v>95</v>
      </c>
      <c r="B1954" s="32" t="s">
        <v>95</v>
      </c>
      <c r="C1954" s="32" t="s">
        <v>95</v>
      </c>
      <c r="D1954" s="32" t="s">
        <v>95</v>
      </c>
      <c r="E1954" s="32" t="s">
        <v>95</v>
      </c>
      <c r="F1954" s="32" t="s">
        <v>95</v>
      </c>
      <c r="G1954" s="32" t="s">
        <v>95</v>
      </c>
      <c r="H1954" s="32" t="s">
        <v>95</v>
      </c>
      <c r="I1954" s="32" t="s">
        <v>95</v>
      </c>
      <c r="J1954" s="32" t="s">
        <v>95</v>
      </c>
      <c r="K1954" s="32" t="s">
        <v>95</v>
      </c>
      <c r="L1954" s="32" t="s">
        <v>95</v>
      </c>
      <c r="M1954" s="7">
        <v>423</v>
      </c>
      <c r="N1954" s="7">
        <v>1</v>
      </c>
      <c r="O1954" s="7" t="s">
        <v>284</v>
      </c>
      <c r="P1954" s="68">
        <v>2013</v>
      </c>
      <c r="Q1954" s="68">
        <v>2014</v>
      </c>
      <c r="R1954" s="66">
        <v>180</v>
      </c>
      <c r="S1954" s="77">
        <v>10</v>
      </c>
      <c r="T1954" s="7">
        <v>1</v>
      </c>
      <c r="U1954" s="48">
        <f t="shared" si="74"/>
        <v>0</v>
      </c>
      <c r="V1954" s="50">
        <f t="shared" si="75"/>
        <v>2</v>
      </c>
      <c r="W1954" s="67">
        <v>1730</v>
      </c>
      <c r="X1954" s="67">
        <v>466</v>
      </c>
      <c r="Y1954" s="36">
        <v>0</v>
      </c>
      <c r="Z1954" s="32" t="s">
        <v>95</v>
      </c>
      <c r="AA1954" s="35"/>
    </row>
    <row r="1955" spans="1:27" s="36" customFormat="1" ht="14.4" x14ac:dyDescent="0.3">
      <c r="A1955" s="32" t="s">
        <v>95</v>
      </c>
      <c r="B1955" s="32" t="s">
        <v>95</v>
      </c>
      <c r="C1955" s="32" t="s">
        <v>95</v>
      </c>
      <c r="D1955" s="32" t="s">
        <v>95</v>
      </c>
      <c r="E1955" s="32" t="s">
        <v>95</v>
      </c>
      <c r="F1955" s="32" t="s">
        <v>95</v>
      </c>
      <c r="G1955" s="32" t="s">
        <v>95</v>
      </c>
      <c r="H1955" s="32" t="s">
        <v>95</v>
      </c>
      <c r="I1955" s="32" t="s">
        <v>95</v>
      </c>
      <c r="J1955" s="32" t="s">
        <v>95</v>
      </c>
      <c r="K1955" s="32" t="s">
        <v>95</v>
      </c>
      <c r="L1955" s="32" t="s">
        <v>95</v>
      </c>
      <c r="M1955" s="7">
        <v>424</v>
      </c>
      <c r="N1955" s="7">
        <v>1</v>
      </c>
      <c r="O1955" s="7" t="s">
        <v>503</v>
      </c>
      <c r="P1955" s="68">
        <v>2013</v>
      </c>
      <c r="Q1955" s="68">
        <v>2014</v>
      </c>
      <c r="R1955" s="66">
        <v>351.76</v>
      </c>
      <c r="S1955" s="77">
        <v>10</v>
      </c>
      <c r="T1955" s="7">
        <v>1</v>
      </c>
      <c r="U1955" s="48">
        <f t="shared" si="74"/>
        <v>0</v>
      </c>
      <c r="V1955" s="50">
        <f t="shared" si="75"/>
        <v>4</v>
      </c>
      <c r="W1955" s="67">
        <v>205</v>
      </c>
      <c r="X1955" s="67">
        <v>114</v>
      </c>
      <c r="Y1955" s="36">
        <v>0</v>
      </c>
      <c r="Z1955" s="32" t="s">
        <v>95</v>
      </c>
      <c r="AA1955" s="35"/>
    </row>
    <row r="1956" spans="1:27" s="36" customFormat="1" ht="14.4" x14ac:dyDescent="0.3">
      <c r="A1956" s="32" t="s">
        <v>95</v>
      </c>
      <c r="B1956" s="32" t="s">
        <v>95</v>
      </c>
      <c r="C1956" s="32" t="s">
        <v>95</v>
      </c>
      <c r="D1956" s="32" t="s">
        <v>95</v>
      </c>
      <c r="E1956" s="32" t="s">
        <v>95</v>
      </c>
      <c r="F1956" s="32" t="s">
        <v>95</v>
      </c>
      <c r="G1956" s="32" t="s">
        <v>95</v>
      </c>
      <c r="H1956" s="32" t="s">
        <v>95</v>
      </c>
      <c r="I1956" s="32" t="s">
        <v>95</v>
      </c>
      <c r="J1956" s="32" t="s">
        <v>95</v>
      </c>
      <c r="K1956" s="32" t="s">
        <v>95</v>
      </c>
      <c r="L1956" s="32" t="s">
        <v>95</v>
      </c>
      <c r="M1956" s="7">
        <v>466</v>
      </c>
      <c r="N1956" s="7">
        <v>1</v>
      </c>
      <c r="O1956" s="7" t="s">
        <v>383</v>
      </c>
      <c r="P1956" s="68">
        <v>2013</v>
      </c>
      <c r="Q1956" s="68">
        <v>2014</v>
      </c>
      <c r="R1956" s="66">
        <v>438</v>
      </c>
      <c r="S1956" s="77">
        <v>10</v>
      </c>
      <c r="T1956" s="7">
        <v>0</v>
      </c>
      <c r="U1956" s="48">
        <f t="shared" si="74"/>
        <v>0</v>
      </c>
      <c r="V1956" s="50">
        <f t="shared" si="75"/>
        <v>5</v>
      </c>
      <c r="W1956" s="67">
        <v>337</v>
      </c>
      <c r="X1956" s="67">
        <v>1281</v>
      </c>
      <c r="Y1956" s="36">
        <v>0</v>
      </c>
      <c r="Z1956" s="32" t="s">
        <v>95</v>
      </c>
      <c r="AA1956" s="35"/>
    </row>
    <row r="1957" spans="1:27" s="36" customFormat="1" ht="14.4" x14ac:dyDescent="0.3">
      <c r="A1957" s="32" t="s">
        <v>95</v>
      </c>
      <c r="B1957" s="32" t="s">
        <v>95</v>
      </c>
      <c r="C1957" s="32" t="s">
        <v>95</v>
      </c>
      <c r="D1957" s="32" t="s">
        <v>95</v>
      </c>
      <c r="E1957" s="32" t="s">
        <v>95</v>
      </c>
      <c r="F1957" s="32" t="s">
        <v>95</v>
      </c>
      <c r="G1957" s="32" t="s">
        <v>95</v>
      </c>
      <c r="H1957" s="32" t="s">
        <v>95</v>
      </c>
      <c r="I1957" s="32" t="s">
        <v>95</v>
      </c>
      <c r="J1957" s="32" t="s">
        <v>95</v>
      </c>
      <c r="K1957" s="32" t="s">
        <v>95</v>
      </c>
      <c r="L1957" s="32" t="s">
        <v>95</v>
      </c>
      <c r="M1957" s="7">
        <v>473</v>
      </c>
      <c r="N1957" s="7">
        <v>1</v>
      </c>
      <c r="O1957" s="7" t="s">
        <v>683</v>
      </c>
      <c r="P1957" s="68">
        <v>2013</v>
      </c>
      <c r="Q1957" s="68">
        <v>2014</v>
      </c>
      <c r="R1957" s="66">
        <v>800</v>
      </c>
      <c r="S1957" s="77">
        <v>10</v>
      </c>
      <c r="T1957" s="7">
        <v>0</v>
      </c>
      <c r="U1957" s="48">
        <f t="shared" si="74"/>
        <v>0</v>
      </c>
      <c r="V1957" s="50">
        <f t="shared" si="75"/>
        <v>9</v>
      </c>
      <c r="W1957" s="67">
        <v>334</v>
      </c>
      <c r="X1957" s="67">
        <v>554</v>
      </c>
      <c r="Y1957" s="36">
        <v>0</v>
      </c>
      <c r="Z1957" s="32" t="s">
        <v>95</v>
      </c>
      <c r="AA1957" s="35"/>
    </row>
    <row r="1958" spans="1:27" s="36" customFormat="1" ht="14.4" x14ac:dyDescent="0.3">
      <c r="A1958" s="32" t="s">
        <v>95</v>
      </c>
      <c r="B1958" s="32" t="s">
        <v>95</v>
      </c>
      <c r="C1958" s="32" t="s">
        <v>95</v>
      </c>
      <c r="D1958" s="32" t="s">
        <v>95</v>
      </c>
      <c r="E1958" s="32" t="s">
        <v>95</v>
      </c>
      <c r="F1958" s="32" t="s">
        <v>95</v>
      </c>
      <c r="G1958" s="32" t="s">
        <v>95</v>
      </c>
      <c r="H1958" s="32" t="s">
        <v>95</v>
      </c>
      <c r="I1958" s="32" t="s">
        <v>95</v>
      </c>
      <c r="J1958" s="32" t="s">
        <v>95</v>
      </c>
      <c r="K1958" s="32" t="s">
        <v>95</v>
      </c>
      <c r="L1958" s="32" t="s">
        <v>95</v>
      </c>
      <c r="M1958" s="7">
        <v>492</v>
      </c>
      <c r="N1958" s="7">
        <v>1</v>
      </c>
      <c r="O1958" s="7" t="s">
        <v>385</v>
      </c>
      <c r="P1958" s="68">
        <v>2013</v>
      </c>
      <c r="Q1958" s="68">
        <v>2014</v>
      </c>
      <c r="R1958" s="66">
        <v>254.7</v>
      </c>
      <c r="S1958" s="77">
        <v>10</v>
      </c>
      <c r="T1958" s="7">
        <v>1</v>
      </c>
      <c r="U1958" s="48">
        <f t="shared" si="74"/>
        <v>0</v>
      </c>
      <c r="V1958" s="50">
        <f t="shared" si="75"/>
        <v>3</v>
      </c>
      <c r="W1958" s="67">
        <v>2316</v>
      </c>
      <c r="X1958" s="67">
        <v>571</v>
      </c>
      <c r="Y1958" s="36">
        <v>0</v>
      </c>
      <c r="Z1958" s="32" t="s">
        <v>95</v>
      </c>
      <c r="AA1958" s="35"/>
    </row>
    <row r="1959" spans="1:27" s="36" customFormat="1" ht="14.4" x14ac:dyDescent="0.3">
      <c r="A1959" s="32" t="s">
        <v>95</v>
      </c>
      <c r="B1959" s="32" t="s">
        <v>95</v>
      </c>
      <c r="C1959" s="32" t="s">
        <v>95</v>
      </c>
      <c r="D1959" s="32" t="s">
        <v>95</v>
      </c>
      <c r="E1959" s="32" t="s">
        <v>95</v>
      </c>
      <c r="F1959" s="32" t="s">
        <v>95</v>
      </c>
      <c r="G1959" s="32" t="s">
        <v>95</v>
      </c>
      <c r="H1959" s="32" t="s">
        <v>95</v>
      </c>
      <c r="I1959" s="32" t="s">
        <v>95</v>
      </c>
      <c r="J1959" s="32" t="s">
        <v>95</v>
      </c>
      <c r="K1959" s="32" t="s">
        <v>95</v>
      </c>
      <c r="L1959" s="32" t="s">
        <v>95</v>
      </c>
      <c r="M1959" s="7">
        <v>507</v>
      </c>
      <c r="N1959" s="7">
        <v>1</v>
      </c>
      <c r="O1959" s="7" t="s">
        <v>331</v>
      </c>
      <c r="P1959" s="68">
        <v>2013</v>
      </c>
      <c r="Q1959" s="68">
        <v>2014</v>
      </c>
      <c r="R1959" s="66">
        <v>450</v>
      </c>
      <c r="S1959" s="77">
        <v>3</v>
      </c>
      <c r="T1959" s="7">
        <v>1</v>
      </c>
      <c r="U1959" s="48">
        <f t="shared" si="74"/>
        <v>0</v>
      </c>
      <c r="V1959" s="50">
        <f t="shared" si="75"/>
        <v>5</v>
      </c>
      <c r="W1959" s="67">
        <v>339</v>
      </c>
      <c r="X1959" s="67">
        <v>185</v>
      </c>
      <c r="Y1959" s="36">
        <v>0</v>
      </c>
      <c r="Z1959" s="32" t="s">
        <v>95</v>
      </c>
      <c r="AA1959" s="35"/>
    </row>
    <row r="1960" spans="1:27" s="36" customFormat="1" ht="14.4" x14ac:dyDescent="0.3">
      <c r="A1960" s="32" t="s">
        <v>95</v>
      </c>
      <c r="B1960" s="32" t="s">
        <v>95</v>
      </c>
      <c r="C1960" s="32" t="s">
        <v>95</v>
      </c>
      <c r="D1960" s="32" t="s">
        <v>95</v>
      </c>
      <c r="E1960" s="32" t="s">
        <v>95</v>
      </c>
      <c r="F1960" s="32" t="s">
        <v>95</v>
      </c>
      <c r="G1960" s="32" t="s">
        <v>95</v>
      </c>
      <c r="H1960" s="32" t="s">
        <v>95</v>
      </c>
      <c r="I1960" s="32" t="s">
        <v>95</v>
      </c>
      <c r="J1960" s="32" t="s">
        <v>95</v>
      </c>
      <c r="K1960" s="32" t="s">
        <v>95</v>
      </c>
      <c r="L1960" s="32" t="s">
        <v>95</v>
      </c>
      <c r="M1960" s="7">
        <v>514</v>
      </c>
      <c r="N1960" s="7">
        <v>1</v>
      </c>
      <c r="O1960" s="7" t="s">
        <v>426</v>
      </c>
      <c r="P1960" s="68">
        <v>2013</v>
      </c>
      <c r="Q1960" s="68">
        <v>2014</v>
      </c>
      <c r="R1960" s="66">
        <v>686.81999999999994</v>
      </c>
      <c r="S1960" s="77">
        <v>10</v>
      </c>
      <c r="T1960" s="7">
        <v>1</v>
      </c>
      <c r="U1960" s="48">
        <f t="shared" si="74"/>
        <v>0</v>
      </c>
      <c r="V1960" s="50">
        <f t="shared" si="75"/>
        <v>7</v>
      </c>
      <c r="W1960" s="67">
        <v>214</v>
      </c>
      <c r="X1960" s="67">
        <v>63</v>
      </c>
      <c r="Y1960" s="36">
        <v>0</v>
      </c>
      <c r="Z1960" s="32" t="s">
        <v>95</v>
      </c>
      <c r="AA1960" s="35"/>
    </row>
    <row r="1961" spans="1:27" s="36" customFormat="1" ht="14.4" x14ac:dyDescent="0.3">
      <c r="A1961" s="32" t="s">
        <v>95</v>
      </c>
      <c r="B1961" s="32" t="s">
        <v>95</v>
      </c>
      <c r="C1961" s="32" t="s">
        <v>95</v>
      </c>
      <c r="D1961" s="32" t="s">
        <v>95</v>
      </c>
      <c r="E1961" s="32" t="s">
        <v>95</v>
      </c>
      <c r="F1961" s="32" t="s">
        <v>95</v>
      </c>
      <c r="G1961" s="32" t="s">
        <v>95</v>
      </c>
      <c r="H1961" s="32" t="s">
        <v>95</v>
      </c>
      <c r="I1961" s="32" t="s">
        <v>95</v>
      </c>
      <c r="J1961" s="32" t="s">
        <v>95</v>
      </c>
      <c r="K1961" s="32" t="s">
        <v>95</v>
      </c>
      <c r="L1961" s="32" t="s">
        <v>95</v>
      </c>
      <c r="M1961" s="7">
        <v>518</v>
      </c>
      <c r="N1961" s="7">
        <v>1</v>
      </c>
      <c r="O1961" s="7" t="s">
        <v>257</v>
      </c>
      <c r="P1961" s="68">
        <v>2013</v>
      </c>
      <c r="Q1961" s="68">
        <v>2014</v>
      </c>
      <c r="R1961" s="66">
        <v>-56.460000000000036</v>
      </c>
      <c r="S1961" s="77">
        <v>10</v>
      </c>
      <c r="T1961" s="7">
        <v>0</v>
      </c>
      <c r="U1961" s="48">
        <f t="shared" si="74"/>
        <v>0</v>
      </c>
      <c r="V1961" s="50">
        <f t="shared" si="75"/>
        <v>1</v>
      </c>
      <c r="W1961" s="67">
        <v>965</v>
      </c>
      <c r="X1961" s="67">
        <v>1758</v>
      </c>
      <c r="Y1961" s="36">
        <v>0</v>
      </c>
      <c r="Z1961" s="32" t="s">
        <v>95</v>
      </c>
      <c r="AA1961" s="35"/>
    </row>
    <row r="1962" spans="1:27" s="36" customFormat="1" ht="14.4" x14ac:dyDescent="0.3">
      <c r="A1962" s="32" t="s">
        <v>95</v>
      </c>
      <c r="B1962" s="32" t="s">
        <v>95</v>
      </c>
      <c r="C1962" s="32" t="s">
        <v>95</v>
      </c>
      <c r="D1962" s="32" t="s">
        <v>95</v>
      </c>
      <c r="E1962" s="32" t="s">
        <v>95</v>
      </c>
      <c r="F1962" s="32" t="s">
        <v>95</v>
      </c>
      <c r="G1962" s="32" t="s">
        <v>95</v>
      </c>
      <c r="H1962" s="32" t="s">
        <v>95</v>
      </c>
      <c r="I1962" s="32" t="s">
        <v>95</v>
      </c>
      <c r="J1962" s="32" t="s">
        <v>95</v>
      </c>
      <c r="K1962" s="32" t="s">
        <v>95</v>
      </c>
      <c r="L1962" s="32" t="s">
        <v>95</v>
      </c>
      <c r="M1962" s="7">
        <v>561</v>
      </c>
      <c r="N1962" s="7">
        <v>1</v>
      </c>
      <c r="O1962" s="7" t="s">
        <v>389</v>
      </c>
      <c r="P1962" s="68">
        <v>2013</v>
      </c>
      <c r="Q1962" s="68">
        <v>2014</v>
      </c>
      <c r="R1962" s="66">
        <v>550</v>
      </c>
      <c r="S1962" s="77">
        <v>4</v>
      </c>
      <c r="T1962" s="7">
        <v>1</v>
      </c>
      <c r="U1962" s="48">
        <f t="shared" si="74"/>
        <v>0</v>
      </c>
      <c r="V1962" s="50">
        <f t="shared" si="75"/>
        <v>6</v>
      </c>
      <c r="W1962" s="67">
        <v>120</v>
      </c>
      <c r="X1962" s="67">
        <v>25</v>
      </c>
      <c r="Y1962" s="36">
        <v>0</v>
      </c>
      <c r="Z1962" s="32" t="s">
        <v>95</v>
      </c>
      <c r="AA1962" s="35"/>
    </row>
    <row r="1963" spans="1:27" s="36" customFormat="1" ht="14.4" x14ac:dyDescent="0.3">
      <c r="A1963" s="32" t="s">
        <v>95</v>
      </c>
      <c r="B1963" s="32" t="s">
        <v>95</v>
      </c>
      <c r="C1963" s="32" t="s">
        <v>95</v>
      </c>
      <c r="D1963" s="32" t="s">
        <v>95</v>
      </c>
      <c r="E1963" s="32" t="s">
        <v>95</v>
      </c>
      <c r="F1963" s="32" t="s">
        <v>95</v>
      </c>
      <c r="G1963" s="32" t="s">
        <v>95</v>
      </c>
      <c r="H1963" s="32" t="s">
        <v>95</v>
      </c>
      <c r="I1963" s="32" t="s">
        <v>95</v>
      </c>
      <c r="J1963" s="32" t="s">
        <v>95</v>
      </c>
      <c r="K1963" s="32" t="s">
        <v>95</v>
      </c>
      <c r="L1963" s="32" t="s">
        <v>95</v>
      </c>
      <c r="M1963" s="7">
        <v>600</v>
      </c>
      <c r="N1963" s="7">
        <v>1</v>
      </c>
      <c r="O1963" s="7" t="s">
        <v>636</v>
      </c>
      <c r="P1963" s="68">
        <v>2013</v>
      </c>
      <c r="Q1963" s="68">
        <v>2014</v>
      </c>
      <c r="R1963" s="66">
        <v>118.16999999999996</v>
      </c>
      <c r="S1963" s="77">
        <v>10</v>
      </c>
      <c r="T1963" s="7">
        <v>1</v>
      </c>
      <c r="U1963" s="48">
        <f t="shared" si="74"/>
        <v>0</v>
      </c>
      <c r="V1963" s="50">
        <f t="shared" si="75"/>
        <v>2</v>
      </c>
      <c r="W1963" s="67">
        <v>81</v>
      </c>
      <c r="X1963" s="67">
        <v>42</v>
      </c>
      <c r="Y1963" s="36">
        <v>0</v>
      </c>
      <c r="Z1963" s="32" t="s">
        <v>95</v>
      </c>
      <c r="AA1963" s="35"/>
    </row>
    <row r="1964" spans="1:27" s="36" customFormat="1" ht="14.4" x14ac:dyDescent="0.3">
      <c r="A1964" s="32" t="s">
        <v>95</v>
      </c>
      <c r="B1964" s="32" t="s">
        <v>95</v>
      </c>
      <c r="C1964" s="32" t="s">
        <v>95</v>
      </c>
      <c r="D1964" s="32" t="s">
        <v>95</v>
      </c>
      <c r="E1964" s="32" t="s">
        <v>95</v>
      </c>
      <c r="F1964" s="32" t="s">
        <v>95</v>
      </c>
      <c r="G1964" s="32" t="s">
        <v>95</v>
      </c>
      <c r="H1964" s="32" t="s">
        <v>95</v>
      </c>
      <c r="I1964" s="32" t="s">
        <v>95</v>
      </c>
      <c r="J1964" s="32" t="s">
        <v>95</v>
      </c>
      <c r="K1964" s="32" t="s">
        <v>95</v>
      </c>
      <c r="L1964" s="32" t="s">
        <v>95</v>
      </c>
      <c r="M1964" s="7">
        <v>601</v>
      </c>
      <c r="N1964" s="7">
        <v>1</v>
      </c>
      <c r="O1964" s="7" t="s">
        <v>293</v>
      </c>
      <c r="P1964" s="68">
        <v>2013</v>
      </c>
      <c r="Q1964" s="68">
        <v>2014</v>
      </c>
      <c r="R1964" s="66">
        <v>466.55999999999995</v>
      </c>
      <c r="S1964" s="77">
        <v>10</v>
      </c>
      <c r="T1964" s="7">
        <v>1</v>
      </c>
      <c r="U1964" s="48">
        <f t="shared" si="74"/>
        <v>0</v>
      </c>
      <c r="V1964" s="50">
        <f t="shared" si="75"/>
        <v>5</v>
      </c>
      <c r="W1964" s="67">
        <v>630</v>
      </c>
      <c r="X1964" s="67">
        <v>260</v>
      </c>
      <c r="Y1964" s="36">
        <v>0</v>
      </c>
      <c r="Z1964" s="32" t="s">
        <v>95</v>
      </c>
      <c r="AA1964" s="35"/>
    </row>
    <row r="1965" spans="1:27" s="36" customFormat="1" ht="14.4" x14ac:dyDescent="0.3">
      <c r="A1965" s="32" t="s">
        <v>95</v>
      </c>
      <c r="B1965" s="32" t="s">
        <v>95</v>
      </c>
      <c r="C1965" s="32" t="s">
        <v>95</v>
      </c>
      <c r="D1965" s="32" t="s">
        <v>95</v>
      </c>
      <c r="E1965" s="32" t="s">
        <v>95</v>
      </c>
      <c r="F1965" s="32" t="s">
        <v>95</v>
      </c>
      <c r="G1965" s="32" t="s">
        <v>95</v>
      </c>
      <c r="H1965" s="32" t="s">
        <v>95</v>
      </c>
      <c r="I1965" s="32" t="s">
        <v>95</v>
      </c>
      <c r="J1965" s="32" t="s">
        <v>95</v>
      </c>
      <c r="K1965" s="32" t="s">
        <v>95</v>
      </c>
      <c r="L1965" s="32" t="s">
        <v>95</v>
      </c>
      <c r="M1965" s="7">
        <v>623</v>
      </c>
      <c r="N1965" s="7">
        <v>1</v>
      </c>
      <c r="O1965" s="7" t="s">
        <v>603</v>
      </c>
      <c r="P1965" s="68">
        <v>2013</v>
      </c>
      <c r="Q1965" s="68">
        <v>2014</v>
      </c>
      <c r="R1965" s="66">
        <v>1505</v>
      </c>
      <c r="S1965" s="77">
        <v>8</v>
      </c>
      <c r="T1965" s="7">
        <v>1</v>
      </c>
      <c r="U1965" s="48">
        <f t="shared" si="74"/>
        <v>0</v>
      </c>
      <c r="V1965" s="50">
        <f t="shared" si="75"/>
        <v>10</v>
      </c>
      <c r="W1965" s="67">
        <v>4113</v>
      </c>
      <c r="X1965" s="67">
        <v>1951</v>
      </c>
      <c r="Y1965" s="36">
        <v>0</v>
      </c>
      <c r="Z1965" s="32" t="s">
        <v>95</v>
      </c>
      <c r="AA1965" s="35"/>
    </row>
    <row r="1966" spans="1:27" s="36" customFormat="1" ht="14.4" x14ac:dyDescent="0.3">
      <c r="A1966" s="32" t="s">
        <v>95</v>
      </c>
      <c r="B1966" s="32" t="s">
        <v>95</v>
      </c>
      <c r="C1966" s="32" t="s">
        <v>95</v>
      </c>
      <c r="D1966" s="32" t="s">
        <v>95</v>
      </c>
      <c r="E1966" s="32" t="s">
        <v>95</v>
      </c>
      <c r="F1966" s="32" t="s">
        <v>95</v>
      </c>
      <c r="G1966" s="32" t="s">
        <v>95</v>
      </c>
      <c r="H1966" s="32" t="s">
        <v>95</v>
      </c>
      <c r="I1966" s="32" t="s">
        <v>95</v>
      </c>
      <c r="J1966" s="32" t="s">
        <v>95</v>
      </c>
      <c r="K1966" s="32" t="s">
        <v>95</v>
      </c>
      <c r="L1966" s="32" t="s">
        <v>95</v>
      </c>
      <c r="M1966" s="7">
        <v>640</v>
      </c>
      <c r="N1966" s="7">
        <v>1</v>
      </c>
      <c r="O1966" s="7" t="s">
        <v>614</v>
      </c>
      <c r="P1966" s="68">
        <v>2013</v>
      </c>
      <c r="Q1966" s="68">
        <v>2014</v>
      </c>
      <c r="R1966" s="66">
        <v>588.62999999999988</v>
      </c>
      <c r="S1966" s="77">
        <v>10</v>
      </c>
      <c r="T1966" s="7">
        <v>1</v>
      </c>
      <c r="U1966" s="48">
        <f t="shared" si="74"/>
        <v>0</v>
      </c>
      <c r="V1966" s="50">
        <f t="shared" si="75"/>
        <v>6</v>
      </c>
      <c r="W1966" s="67">
        <v>302</v>
      </c>
      <c r="X1966" s="67">
        <v>69</v>
      </c>
      <c r="Y1966" s="36">
        <v>0</v>
      </c>
      <c r="Z1966" s="32" t="s">
        <v>95</v>
      </c>
      <c r="AA1966" s="35"/>
    </row>
    <row r="1967" spans="1:27" s="36" customFormat="1" ht="14.4" x14ac:dyDescent="0.3">
      <c r="A1967" s="32" t="s">
        <v>95</v>
      </c>
      <c r="B1967" s="32" t="s">
        <v>95</v>
      </c>
      <c r="C1967" s="32" t="s">
        <v>95</v>
      </c>
      <c r="D1967" s="32" t="s">
        <v>95</v>
      </c>
      <c r="E1967" s="32" t="s">
        <v>95</v>
      </c>
      <c r="F1967" s="32" t="s">
        <v>95</v>
      </c>
      <c r="G1967" s="32" t="s">
        <v>95</v>
      </c>
      <c r="H1967" s="32" t="s">
        <v>95</v>
      </c>
      <c r="I1967" s="32" t="s">
        <v>95</v>
      </c>
      <c r="J1967" s="32" t="s">
        <v>95</v>
      </c>
      <c r="K1967" s="32" t="s">
        <v>95</v>
      </c>
      <c r="L1967" s="32" t="s">
        <v>95</v>
      </c>
      <c r="M1967" s="7">
        <v>656</v>
      </c>
      <c r="N1967" s="7">
        <v>1</v>
      </c>
      <c r="O1967" s="7" t="s">
        <v>229</v>
      </c>
      <c r="P1967" s="68">
        <v>2013</v>
      </c>
      <c r="Q1967" s="68">
        <v>2014</v>
      </c>
      <c r="R1967" s="66">
        <v>630.86999999999989</v>
      </c>
      <c r="S1967" s="77">
        <v>10</v>
      </c>
      <c r="T1967" s="7">
        <v>1</v>
      </c>
      <c r="U1967" s="48">
        <f t="shared" si="74"/>
        <v>0</v>
      </c>
      <c r="V1967" s="50">
        <f t="shared" si="75"/>
        <v>7</v>
      </c>
      <c r="W1967" s="67">
        <v>2799</v>
      </c>
      <c r="X1967" s="67">
        <v>2576</v>
      </c>
      <c r="Y1967" s="36">
        <v>0</v>
      </c>
      <c r="Z1967" s="32" t="s">
        <v>95</v>
      </c>
      <c r="AA1967" s="35"/>
    </row>
    <row r="1968" spans="1:27" s="36" customFormat="1" ht="14.4" x14ac:dyDescent="0.3">
      <c r="A1968" s="32" t="s">
        <v>95</v>
      </c>
      <c r="B1968" s="32" t="s">
        <v>95</v>
      </c>
      <c r="C1968" s="32" t="s">
        <v>95</v>
      </c>
      <c r="D1968" s="32" t="s">
        <v>95</v>
      </c>
      <c r="E1968" s="32" t="s">
        <v>95</v>
      </c>
      <c r="F1968" s="32" t="s">
        <v>95</v>
      </c>
      <c r="G1968" s="32" t="s">
        <v>95</v>
      </c>
      <c r="H1968" s="32" t="s">
        <v>95</v>
      </c>
      <c r="I1968" s="32" t="s">
        <v>95</v>
      </c>
      <c r="J1968" s="32" t="s">
        <v>95</v>
      </c>
      <c r="K1968" s="32" t="s">
        <v>95</v>
      </c>
      <c r="L1968" s="32" t="s">
        <v>95</v>
      </c>
      <c r="M1968" s="7">
        <v>690</v>
      </c>
      <c r="N1968" s="7">
        <v>1</v>
      </c>
      <c r="O1968" s="7" t="s">
        <v>337</v>
      </c>
      <c r="P1968" s="68">
        <v>2013</v>
      </c>
      <c r="Q1968" s="68">
        <v>2014</v>
      </c>
      <c r="R1968" s="66">
        <v>50.139999999999986</v>
      </c>
      <c r="S1968" s="77">
        <v>10</v>
      </c>
      <c r="T1968" s="7">
        <v>1</v>
      </c>
      <c r="U1968" s="48">
        <f t="shared" si="74"/>
        <v>0</v>
      </c>
      <c r="V1968" s="50">
        <f t="shared" si="75"/>
        <v>1</v>
      </c>
      <c r="W1968" s="67">
        <v>436</v>
      </c>
      <c r="X1968" s="67">
        <v>241</v>
      </c>
      <c r="Y1968" s="36">
        <v>0</v>
      </c>
      <c r="Z1968" s="32" t="s">
        <v>95</v>
      </c>
      <c r="AA1968" s="35"/>
    </row>
    <row r="1969" spans="1:27" s="36" customFormat="1" ht="14.4" x14ac:dyDescent="0.3">
      <c r="A1969" s="32" t="s">
        <v>95</v>
      </c>
      <c r="B1969" s="32" t="s">
        <v>95</v>
      </c>
      <c r="C1969" s="32" t="s">
        <v>95</v>
      </c>
      <c r="D1969" s="32" t="s">
        <v>95</v>
      </c>
      <c r="E1969" s="32" t="s">
        <v>95</v>
      </c>
      <c r="F1969" s="32" t="s">
        <v>95</v>
      </c>
      <c r="G1969" s="32" t="s">
        <v>95</v>
      </c>
      <c r="H1969" s="32" t="s">
        <v>95</v>
      </c>
      <c r="I1969" s="32" t="s">
        <v>95</v>
      </c>
      <c r="J1969" s="32" t="s">
        <v>95</v>
      </c>
      <c r="K1969" s="32" t="s">
        <v>95</v>
      </c>
      <c r="L1969" s="32" t="s">
        <v>95</v>
      </c>
      <c r="M1969" s="7">
        <v>701</v>
      </c>
      <c r="N1969" s="7">
        <v>1</v>
      </c>
      <c r="O1969" s="7" t="s">
        <v>340</v>
      </c>
      <c r="P1969" s="68">
        <v>2013</v>
      </c>
      <c r="Q1969" s="68">
        <v>2014</v>
      </c>
      <c r="R1969" s="66">
        <v>257.33999999999997</v>
      </c>
      <c r="S1969" s="77">
        <v>10</v>
      </c>
      <c r="T1969" s="7">
        <v>1</v>
      </c>
      <c r="U1969" s="48">
        <f t="shared" si="74"/>
        <v>0</v>
      </c>
      <c r="V1969" s="50">
        <f t="shared" si="75"/>
        <v>3</v>
      </c>
      <c r="W1969" s="67">
        <v>1629</v>
      </c>
      <c r="X1969" s="67">
        <v>484</v>
      </c>
      <c r="Y1969" s="36">
        <v>0</v>
      </c>
      <c r="Z1969" s="32" t="s">
        <v>95</v>
      </c>
      <c r="AA1969" s="35"/>
    </row>
    <row r="1970" spans="1:27" s="36" customFormat="1" ht="14.4" x14ac:dyDescent="0.3">
      <c r="A1970" s="32" t="s">
        <v>95</v>
      </c>
      <c r="B1970" s="32" t="s">
        <v>95</v>
      </c>
      <c r="C1970" s="32" t="s">
        <v>95</v>
      </c>
      <c r="D1970" s="32" t="s">
        <v>95</v>
      </c>
      <c r="E1970" s="32" t="s">
        <v>95</v>
      </c>
      <c r="F1970" s="32" t="s">
        <v>95</v>
      </c>
      <c r="G1970" s="32" t="s">
        <v>95</v>
      </c>
      <c r="H1970" s="32" t="s">
        <v>95</v>
      </c>
      <c r="I1970" s="32" t="s">
        <v>95</v>
      </c>
      <c r="J1970" s="32" t="s">
        <v>95</v>
      </c>
      <c r="K1970" s="32" t="s">
        <v>95</v>
      </c>
      <c r="L1970" s="32" t="s">
        <v>95</v>
      </c>
      <c r="M1970" s="7">
        <v>709</v>
      </c>
      <c r="N1970" s="7">
        <v>1</v>
      </c>
      <c r="O1970" s="7" t="s">
        <v>344</v>
      </c>
      <c r="P1970" s="68">
        <v>2013</v>
      </c>
      <c r="Q1970" s="68">
        <v>2014</v>
      </c>
      <c r="R1970" s="66">
        <v>595.78</v>
      </c>
      <c r="S1970" s="77">
        <v>5</v>
      </c>
      <c r="T1970" s="7">
        <v>1</v>
      </c>
      <c r="U1970" s="48">
        <f t="shared" si="74"/>
        <v>0</v>
      </c>
      <c r="V1970" s="50">
        <f t="shared" si="75"/>
        <v>6</v>
      </c>
      <c r="W1970" s="67">
        <v>12676</v>
      </c>
      <c r="X1970" s="67">
        <v>6627</v>
      </c>
      <c r="Y1970" s="36">
        <v>0</v>
      </c>
      <c r="Z1970" s="32" t="s">
        <v>95</v>
      </c>
      <c r="AA1970" s="35"/>
    </row>
    <row r="1971" spans="1:27" s="36" customFormat="1" ht="14.4" x14ac:dyDescent="0.3">
      <c r="A1971" s="32" t="s">
        <v>95</v>
      </c>
      <c r="B1971" s="32" t="s">
        <v>95</v>
      </c>
      <c r="C1971" s="32" t="s">
        <v>95</v>
      </c>
      <c r="D1971" s="32" t="s">
        <v>95</v>
      </c>
      <c r="E1971" s="32" t="s">
        <v>95</v>
      </c>
      <c r="F1971" s="32" t="s">
        <v>95</v>
      </c>
      <c r="G1971" s="32" t="s">
        <v>95</v>
      </c>
      <c r="H1971" s="32" t="s">
        <v>95</v>
      </c>
      <c r="I1971" s="32" t="s">
        <v>95</v>
      </c>
      <c r="J1971" s="32" t="s">
        <v>95</v>
      </c>
      <c r="K1971" s="32" t="s">
        <v>95</v>
      </c>
      <c r="L1971" s="32" t="s">
        <v>95</v>
      </c>
      <c r="M1971" s="7">
        <v>709</v>
      </c>
      <c r="N1971" s="7">
        <v>1</v>
      </c>
      <c r="O1971" s="7" t="s">
        <v>344</v>
      </c>
      <c r="P1971" s="68">
        <v>2013</v>
      </c>
      <c r="Q1971" s="68">
        <v>2014</v>
      </c>
      <c r="R1971" s="66">
        <v>200</v>
      </c>
      <c r="S1971" s="77">
        <v>5</v>
      </c>
      <c r="T1971" s="7">
        <v>1</v>
      </c>
      <c r="U1971" s="48">
        <f t="shared" si="74"/>
        <v>0</v>
      </c>
      <c r="V1971" s="50">
        <f t="shared" si="75"/>
        <v>3</v>
      </c>
      <c r="W1971" s="67">
        <v>9781</v>
      </c>
      <c r="X1971" s="67">
        <v>9445</v>
      </c>
      <c r="Y1971" s="36">
        <v>0</v>
      </c>
      <c r="Z1971" s="32" t="s">
        <v>95</v>
      </c>
      <c r="AA1971" s="35"/>
    </row>
    <row r="1972" spans="1:27" s="36" customFormat="1" ht="14.4" x14ac:dyDescent="0.3">
      <c r="A1972" s="32" t="s">
        <v>95</v>
      </c>
      <c r="B1972" s="32" t="s">
        <v>95</v>
      </c>
      <c r="C1972" s="32" t="s">
        <v>95</v>
      </c>
      <c r="D1972" s="32" t="s">
        <v>95</v>
      </c>
      <c r="E1972" s="32" t="s">
        <v>95</v>
      </c>
      <c r="F1972" s="32" t="s">
        <v>95</v>
      </c>
      <c r="G1972" s="32" t="s">
        <v>95</v>
      </c>
      <c r="H1972" s="32" t="s">
        <v>95</v>
      </c>
      <c r="I1972" s="32" t="s">
        <v>95</v>
      </c>
      <c r="J1972" s="32" t="s">
        <v>95</v>
      </c>
      <c r="K1972" s="32" t="s">
        <v>95</v>
      </c>
      <c r="L1972" s="32" t="s">
        <v>95</v>
      </c>
      <c r="M1972" s="7">
        <v>761</v>
      </c>
      <c r="N1972" s="7">
        <v>1</v>
      </c>
      <c r="O1972" s="7" t="s">
        <v>299</v>
      </c>
      <c r="P1972" s="68">
        <v>2013</v>
      </c>
      <c r="Q1972" s="68">
        <v>2014</v>
      </c>
      <c r="R1972" s="66">
        <v>127.01999999999998</v>
      </c>
      <c r="S1972" s="77">
        <v>7</v>
      </c>
      <c r="T1972" s="7">
        <v>1</v>
      </c>
      <c r="U1972" s="48">
        <f t="shared" si="74"/>
        <v>0</v>
      </c>
      <c r="V1972" s="50">
        <f t="shared" si="75"/>
        <v>2</v>
      </c>
      <c r="W1972" s="67">
        <v>4052</v>
      </c>
      <c r="X1972" s="67">
        <v>2890</v>
      </c>
      <c r="Y1972" s="36">
        <v>0</v>
      </c>
      <c r="Z1972" s="32" t="s">
        <v>95</v>
      </c>
      <c r="AA1972" s="35"/>
    </row>
    <row r="1973" spans="1:27" s="36" customFormat="1" ht="14.4" x14ac:dyDescent="0.3">
      <c r="A1973" s="32" t="s">
        <v>95</v>
      </c>
      <c r="B1973" s="32" t="s">
        <v>95</v>
      </c>
      <c r="C1973" s="32" t="s">
        <v>95</v>
      </c>
      <c r="D1973" s="32" t="s">
        <v>95</v>
      </c>
      <c r="E1973" s="32" t="s">
        <v>95</v>
      </c>
      <c r="F1973" s="32" t="s">
        <v>95</v>
      </c>
      <c r="G1973" s="32" t="s">
        <v>95</v>
      </c>
      <c r="H1973" s="32" t="s">
        <v>95</v>
      </c>
      <c r="I1973" s="32" t="s">
        <v>95</v>
      </c>
      <c r="J1973" s="32" t="s">
        <v>95</v>
      </c>
      <c r="K1973" s="32" t="s">
        <v>95</v>
      </c>
      <c r="L1973" s="32" t="s">
        <v>95</v>
      </c>
      <c r="M1973" s="7">
        <v>777</v>
      </c>
      <c r="N1973" s="7">
        <v>1</v>
      </c>
      <c r="O1973" s="7" t="s">
        <v>301</v>
      </c>
      <c r="P1973" s="68">
        <v>2013</v>
      </c>
      <c r="Q1973" s="68">
        <v>2014</v>
      </c>
      <c r="R1973" s="66">
        <v>471.55999999999995</v>
      </c>
      <c r="S1973" s="77">
        <v>4</v>
      </c>
      <c r="T1973" s="7">
        <v>1</v>
      </c>
      <c r="U1973" s="48">
        <f t="shared" si="74"/>
        <v>0</v>
      </c>
      <c r="V1973" s="50">
        <f t="shared" si="75"/>
        <v>5</v>
      </c>
      <c r="W1973" s="67">
        <v>653</v>
      </c>
      <c r="X1973" s="67">
        <v>520</v>
      </c>
      <c r="Y1973" s="36">
        <v>0</v>
      </c>
      <c r="Z1973" s="32" t="s">
        <v>95</v>
      </c>
      <c r="AA1973" s="35"/>
    </row>
    <row r="1974" spans="1:27" s="36" customFormat="1" ht="14.4" x14ac:dyDescent="0.3">
      <c r="A1974" s="32" t="s">
        <v>95</v>
      </c>
      <c r="B1974" s="32" t="s">
        <v>95</v>
      </c>
      <c r="C1974" s="32" t="s">
        <v>95</v>
      </c>
      <c r="D1974" s="32" t="s">
        <v>95</v>
      </c>
      <c r="E1974" s="32" t="s">
        <v>95</v>
      </c>
      <c r="F1974" s="32" t="s">
        <v>95</v>
      </c>
      <c r="G1974" s="32" t="s">
        <v>95</v>
      </c>
      <c r="H1974" s="32" t="s">
        <v>95</v>
      </c>
      <c r="I1974" s="32" t="s">
        <v>95</v>
      </c>
      <c r="J1974" s="32" t="s">
        <v>95</v>
      </c>
      <c r="K1974" s="32" t="s">
        <v>95</v>
      </c>
      <c r="L1974" s="32" t="s">
        <v>95</v>
      </c>
      <c r="M1974" s="7">
        <v>832</v>
      </c>
      <c r="N1974" s="7">
        <v>1</v>
      </c>
      <c r="O1974" s="7" t="s">
        <v>233</v>
      </c>
      <c r="P1974" s="68">
        <v>2013</v>
      </c>
      <c r="Q1974" s="68">
        <v>2014</v>
      </c>
      <c r="R1974" s="66">
        <v>364.76</v>
      </c>
      <c r="S1974" s="77">
        <v>10</v>
      </c>
      <c r="T1974" s="7">
        <v>0</v>
      </c>
      <c r="U1974" s="48">
        <f t="shared" si="74"/>
        <v>0</v>
      </c>
      <c r="V1974" s="50">
        <f t="shared" si="75"/>
        <v>4</v>
      </c>
      <c r="W1974" s="67">
        <v>1867</v>
      </c>
      <c r="X1974" s="67">
        <v>2354</v>
      </c>
      <c r="Y1974" s="36">
        <v>0</v>
      </c>
      <c r="Z1974" s="32" t="s">
        <v>95</v>
      </c>
      <c r="AA1974" s="35"/>
    </row>
    <row r="1975" spans="1:27" s="36" customFormat="1" ht="14.4" x14ac:dyDescent="0.3">
      <c r="A1975" s="32" t="s">
        <v>95</v>
      </c>
      <c r="B1975" s="32" t="s">
        <v>95</v>
      </c>
      <c r="C1975" s="32" t="s">
        <v>95</v>
      </c>
      <c r="D1975" s="32" t="s">
        <v>95</v>
      </c>
      <c r="E1975" s="32" t="s">
        <v>95</v>
      </c>
      <c r="F1975" s="32" t="s">
        <v>95</v>
      </c>
      <c r="G1975" s="32" t="s">
        <v>95</v>
      </c>
      <c r="H1975" s="32" t="s">
        <v>95</v>
      </c>
      <c r="I1975" s="32" t="s">
        <v>95</v>
      </c>
      <c r="J1975" s="32" t="s">
        <v>95</v>
      </c>
      <c r="K1975" s="32" t="s">
        <v>95</v>
      </c>
      <c r="L1975" s="32" t="s">
        <v>95</v>
      </c>
      <c r="M1975" s="7">
        <v>833</v>
      </c>
      <c r="N1975" s="7">
        <v>1</v>
      </c>
      <c r="O1975" s="7" t="s">
        <v>355</v>
      </c>
      <c r="P1975" s="68">
        <v>2013</v>
      </c>
      <c r="Q1975" s="68">
        <v>2014</v>
      </c>
      <c r="R1975" s="66">
        <v>180.35</v>
      </c>
      <c r="S1975" s="77">
        <v>10</v>
      </c>
      <c r="T1975" s="7">
        <v>1</v>
      </c>
      <c r="U1975" s="48">
        <f t="shared" si="74"/>
        <v>0</v>
      </c>
      <c r="V1975" s="50">
        <f t="shared" si="75"/>
        <v>2</v>
      </c>
      <c r="W1975" s="67">
        <v>6631</v>
      </c>
      <c r="X1975" s="67">
        <v>3516</v>
      </c>
      <c r="Y1975" s="36">
        <v>0</v>
      </c>
      <c r="Z1975" s="32" t="s">
        <v>95</v>
      </c>
      <c r="AA1975" s="35"/>
    </row>
    <row r="1976" spans="1:27" s="36" customFormat="1" ht="14.4" x14ac:dyDescent="0.3">
      <c r="A1976" s="32" t="s">
        <v>95</v>
      </c>
      <c r="B1976" s="32" t="s">
        <v>95</v>
      </c>
      <c r="C1976" s="32" t="s">
        <v>95</v>
      </c>
      <c r="D1976" s="32" t="s">
        <v>95</v>
      </c>
      <c r="E1976" s="32" t="s">
        <v>95</v>
      </c>
      <c r="F1976" s="32" t="s">
        <v>95</v>
      </c>
      <c r="G1976" s="32" t="s">
        <v>95</v>
      </c>
      <c r="H1976" s="32" t="s">
        <v>95</v>
      </c>
      <c r="I1976" s="32" t="s">
        <v>95</v>
      </c>
      <c r="J1976" s="32" t="s">
        <v>95</v>
      </c>
      <c r="K1976" s="32" t="s">
        <v>95</v>
      </c>
      <c r="L1976" s="32" t="s">
        <v>95</v>
      </c>
      <c r="M1976" s="7">
        <v>833</v>
      </c>
      <c r="N1976" s="7">
        <v>1</v>
      </c>
      <c r="O1976" s="7" t="s">
        <v>355</v>
      </c>
      <c r="P1976" s="68">
        <v>2013</v>
      </c>
      <c r="Q1976" s="68">
        <v>2014</v>
      </c>
      <c r="R1976" s="66">
        <v>337</v>
      </c>
      <c r="S1976" s="77">
        <v>9</v>
      </c>
      <c r="T1976" s="7">
        <v>1</v>
      </c>
      <c r="U1976" s="48">
        <f t="shared" si="74"/>
        <v>0</v>
      </c>
      <c r="V1976" s="50">
        <f t="shared" si="75"/>
        <v>4</v>
      </c>
      <c r="W1976" s="67">
        <v>5463</v>
      </c>
      <c r="X1976" s="67">
        <v>4663</v>
      </c>
      <c r="Y1976" s="36">
        <v>0</v>
      </c>
      <c r="Z1976" s="32" t="s">
        <v>95</v>
      </c>
      <c r="AA1976" s="35"/>
    </row>
    <row r="1977" spans="1:27" s="36" customFormat="1" ht="14.4" x14ac:dyDescent="0.3">
      <c r="A1977" s="32" t="s">
        <v>95</v>
      </c>
      <c r="B1977" s="32" t="s">
        <v>95</v>
      </c>
      <c r="C1977" s="32" t="s">
        <v>95</v>
      </c>
      <c r="D1977" s="32" t="s">
        <v>95</v>
      </c>
      <c r="E1977" s="32" t="s">
        <v>95</v>
      </c>
      <c r="F1977" s="32" t="s">
        <v>95</v>
      </c>
      <c r="G1977" s="32" t="s">
        <v>95</v>
      </c>
      <c r="H1977" s="32" t="s">
        <v>95</v>
      </c>
      <c r="I1977" s="32" t="s">
        <v>95</v>
      </c>
      <c r="J1977" s="32" t="s">
        <v>95</v>
      </c>
      <c r="K1977" s="32" t="s">
        <v>95</v>
      </c>
      <c r="L1977" s="32" t="s">
        <v>95</v>
      </c>
      <c r="M1977" s="7">
        <v>834</v>
      </c>
      <c r="N1977" s="7">
        <v>1</v>
      </c>
      <c r="O1977" s="7" t="s">
        <v>572</v>
      </c>
      <c r="P1977" s="68">
        <v>2013</v>
      </c>
      <c r="Q1977" s="68">
        <v>2014</v>
      </c>
      <c r="R1977" s="66">
        <v>1536.47</v>
      </c>
      <c r="S1977" s="77">
        <v>8</v>
      </c>
      <c r="T1977" s="7">
        <v>1</v>
      </c>
      <c r="U1977" s="48">
        <f t="shared" si="74"/>
        <v>0</v>
      </c>
      <c r="V1977" s="50">
        <f t="shared" si="75"/>
        <v>10</v>
      </c>
      <c r="W1977" s="67">
        <v>9111</v>
      </c>
      <c r="X1977" s="67">
        <v>5285</v>
      </c>
      <c r="Y1977" s="36">
        <v>0</v>
      </c>
      <c r="Z1977" s="32" t="s">
        <v>95</v>
      </c>
      <c r="AA1977" s="35"/>
    </row>
    <row r="1978" spans="1:27" s="36" customFormat="1" ht="14.4" x14ac:dyDescent="0.3">
      <c r="A1978" s="32" t="s">
        <v>95</v>
      </c>
      <c r="B1978" s="32" t="s">
        <v>95</v>
      </c>
      <c r="C1978" s="32" t="s">
        <v>95</v>
      </c>
      <c r="D1978" s="32" t="s">
        <v>95</v>
      </c>
      <c r="E1978" s="32" t="s">
        <v>95</v>
      </c>
      <c r="F1978" s="32" t="s">
        <v>95</v>
      </c>
      <c r="G1978" s="32" t="s">
        <v>95</v>
      </c>
      <c r="H1978" s="32" t="s">
        <v>95</v>
      </c>
      <c r="I1978" s="32" t="s">
        <v>95</v>
      </c>
      <c r="J1978" s="32" t="s">
        <v>95</v>
      </c>
      <c r="K1978" s="32" t="s">
        <v>95</v>
      </c>
      <c r="L1978" s="32" t="s">
        <v>95</v>
      </c>
      <c r="M1978" s="7">
        <v>836</v>
      </c>
      <c r="N1978" s="7">
        <v>1</v>
      </c>
      <c r="O1978" s="7" t="s">
        <v>307</v>
      </c>
      <c r="P1978" s="68">
        <v>2013</v>
      </c>
      <c r="Q1978" s="68">
        <v>2014</v>
      </c>
      <c r="R1978" s="66">
        <v>455</v>
      </c>
      <c r="S1978" s="77">
        <v>10</v>
      </c>
      <c r="T1978" s="7">
        <v>1</v>
      </c>
      <c r="U1978" s="48">
        <f t="shared" si="74"/>
        <v>0</v>
      </c>
      <c r="V1978" s="50">
        <f t="shared" si="75"/>
        <v>5</v>
      </c>
      <c r="W1978" s="67">
        <v>125</v>
      </c>
      <c r="X1978" s="67">
        <v>58</v>
      </c>
      <c r="Y1978" s="36">
        <v>0</v>
      </c>
      <c r="Z1978" s="32" t="s">
        <v>95</v>
      </c>
      <c r="AA1978" s="35"/>
    </row>
    <row r="1979" spans="1:27" s="36" customFormat="1" ht="14.4" x14ac:dyDescent="0.3">
      <c r="A1979" s="32" t="s">
        <v>95</v>
      </c>
      <c r="B1979" s="32" t="s">
        <v>95</v>
      </c>
      <c r="C1979" s="32" t="s">
        <v>95</v>
      </c>
      <c r="D1979" s="32" t="s">
        <v>95</v>
      </c>
      <c r="E1979" s="32" t="s">
        <v>95</v>
      </c>
      <c r="F1979" s="32" t="s">
        <v>95</v>
      </c>
      <c r="G1979" s="32" t="s">
        <v>95</v>
      </c>
      <c r="H1979" s="32" t="s">
        <v>95</v>
      </c>
      <c r="I1979" s="32" t="s">
        <v>95</v>
      </c>
      <c r="J1979" s="32" t="s">
        <v>95</v>
      </c>
      <c r="K1979" s="32" t="s">
        <v>95</v>
      </c>
      <c r="L1979" s="32" t="s">
        <v>95</v>
      </c>
      <c r="M1979" s="7">
        <v>846</v>
      </c>
      <c r="N1979" s="7">
        <v>1</v>
      </c>
      <c r="O1979" s="7" t="s">
        <v>657</v>
      </c>
      <c r="P1979" s="68">
        <v>2013</v>
      </c>
      <c r="Q1979" s="68">
        <v>2014</v>
      </c>
      <c r="R1979" s="66">
        <v>150</v>
      </c>
      <c r="S1979" s="77">
        <v>9</v>
      </c>
      <c r="T1979" s="7">
        <v>1</v>
      </c>
      <c r="U1979" s="48">
        <f t="shared" si="74"/>
        <v>0</v>
      </c>
      <c r="V1979" s="50">
        <f t="shared" si="75"/>
        <v>2</v>
      </c>
      <c r="W1979" s="67">
        <v>782</v>
      </c>
      <c r="X1979" s="67">
        <v>506</v>
      </c>
      <c r="Y1979" s="36">
        <v>1</v>
      </c>
      <c r="Z1979" s="32" t="s">
        <v>95</v>
      </c>
      <c r="AA1979" s="35"/>
    </row>
    <row r="1980" spans="1:27" s="36" customFormat="1" ht="14.4" x14ac:dyDescent="0.3">
      <c r="A1980" s="32" t="s">
        <v>95</v>
      </c>
      <c r="B1980" s="32" t="s">
        <v>95</v>
      </c>
      <c r="C1980" s="32" t="s">
        <v>95</v>
      </c>
      <c r="D1980" s="32" t="s">
        <v>95</v>
      </c>
      <c r="E1980" s="32" t="s">
        <v>95</v>
      </c>
      <c r="F1980" s="32" t="s">
        <v>95</v>
      </c>
      <c r="G1980" s="32" t="s">
        <v>95</v>
      </c>
      <c r="H1980" s="32" t="s">
        <v>95</v>
      </c>
      <c r="I1980" s="32" t="s">
        <v>95</v>
      </c>
      <c r="J1980" s="32" t="s">
        <v>95</v>
      </c>
      <c r="K1980" s="32" t="s">
        <v>95</v>
      </c>
      <c r="L1980" s="32" t="s">
        <v>95</v>
      </c>
      <c r="M1980" s="7">
        <v>846</v>
      </c>
      <c r="N1980" s="7">
        <v>1</v>
      </c>
      <c r="O1980" s="7" t="s">
        <v>657</v>
      </c>
      <c r="P1980" s="68">
        <v>2013</v>
      </c>
      <c r="Q1980" s="68">
        <v>2014</v>
      </c>
      <c r="R1980" s="66">
        <v>333</v>
      </c>
      <c r="S1980" s="77">
        <v>9</v>
      </c>
      <c r="T1980" s="7">
        <v>1</v>
      </c>
      <c r="U1980" s="48">
        <f t="shared" si="74"/>
        <v>0</v>
      </c>
      <c r="V1980" s="50">
        <f t="shared" si="75"/>
        <v>4</v>
      </c>
      <c r="W1980" s="67">
        <v>749</v>
      </c>
      <c r="X1980" s="67">
        <v>541</v>
      </c>
      <c r="Y1980" s="36">
        <v>1</v>
      </c>
      <c r="Z1980" s="36" t="s">
        <v>765</v>
      </c>
      <c r="AA1980" s="35"/>
    </row>
    <row r="1981" spans="1:27" s="36" customFormat="1" ht="14.4" x14ac:dyDescent="0.3">
      <c r="A1981" s="32" t="s">
        <v>95</v>
      </c>
      <c r="B1981" s="32" t="s">
        <v>95</v>
      </c>
      <c r="C1981" s="32" t="s">
        <v>95</v>
      </c>
      <c r="D1981" s="32" t="s">
        <v>95</v>
      </c>
      <c r="E1981" s="32" t="s">
        <v>95</v>
      </c>
      <c r="F1981" s="32" t="s">
        <v>95</v>
      </c>
      <c r="G1981" s="32" t="s">
        <v>95</v>
      </c>
      <c r="H1981" s="32" t="s">
        <v>95</v>
      </c>
      <c r="I1981" s="32" t="s">
        <v>95</v>
      </c>
      <c r="J1981" s="32" t="s">
        <v>95</v>
      </c>
      <c r="K1981" s="32" t="s">
        <v>95</v>
      </c>
      <c r="L1981" s="32" t="s">
        <v>95</v>
      </c>
      <c r="M1981" s="7">
        <v>876</v>
      </c>
      <c r="N1981" s="7">
        <v>1</v>
      </c>
      <c r="O1981" s="7" t="s">
        <v>356</v>
      </c>
      <c r="P1981" s="68">
        <v>2013</v>
      </c>
      <c r="Q1981" s="68">
        <v>2014</v>
      </c>
      <c r="R1981" s="66">
        <v>699.96</v>
      </c>
      <c r="S1981" s="77">
        <v>7</v>
      </c>
      <c r="T1981" s="7">
        <v>1</v>
      </c>
      <c r="U1981" s="48">
        <f t="shared" si="74"/>
        <v>0</v>
      </c>
      <c r="V1981" s="50">
        <f t="shared" si="75"/>
        <v>7</v>
      </c>
      <c r="W1981" s="67">
        <v>882</v>
      </c>
      <c r="X1981" s="67">
        <v>317</v>
      </c>
      <c r="Y1981" s="36">
        <v>0</v>
      </c>
      <c r="Z1981" s="36" t="s">
        <v>765</v>
      </c>
      <c r="AA1981" s="35"/>
    </row>
    <row r="1982" spans="1:27" s="36" customFormat="1" ht="14.4" x14ac:dyDescent="0.3">
      <c r="A1982" s="32" t="s">
        <v>95</v>
      </c>
      <c r="B1982" s="32" t="s">
        <v>95</v>
      </c>
      <c r="C1982" s="32" t="s">
        <v>95</v>
      </c>
      <c r="D1982" s="32" t="s">
        <v>95</v>
      </c>
      <c r="E1982" s="32" t="s">
        <v>95</v>
      </c>
      <c r="F1982" s="32" t="s">
        <v>95</v>
      </c>
      <c r="G1982" s="32" t="s">
        <v>95</v>
      </c>
      <c r="H1982" s="32" t="s">
        <v>95</v>
      </c>
      <c r="I1982" s="32" t="s">
        <v>95</v>
      </c>
      <c r="J1982" s="32" t="s">
        <v>95</v>
      </c>
      <c r="K1982" s="32" t="s">
        <v>95</v>
      </c>
      <c r="L1982" s="32" t="s">
        <v>95</v>
      </c>
      <c r="M1982" s="7">
        <v>2135</v>
      </c>
      <c r="N1982" s="7">
        <v>1</v>
      </c>
      <c r="O1982" s="7" t="s">
        <v>618</v>
      </c>
      <c r="P1982" s="68">
        <v>2013</v>
      </c>
      <c r="Q1982" s="68">
        <v>2014</v>
      </c>
      <c r="R1982" s="66">
        <v>107.99000000000001</v>
      </c>
      <c r="S1982" s="77">
        <v>10</v>
      </c>
      <c r="T1982" s="7">
        <v>1</v>
      </c>
      <c r="U1982" s="48">
        <f t="shared" si="74"/>
        <v>0</v>
      </c>
      <c r="V1982" s="50">
        <f t="shared" si="75"/>
        <v>2</v>
      </c>
      <c r="W1982" s="67">
        <v>548</v>
      </c>
      <c r="X1982" s="67">
        <v>120</v>
      </c>
      <c r="Y1982" s="36">
        <v>0</v>
      </c>
      <c r="Z1982" s="32" t="s">
        <v>95</v>
      </c>
      <c r="AA1982" s="35"/>
    </row>
    <row r="1983" spans="1:27" s="36" customFormat="1" ht="14.4" x14ac:dyDescent="0.3">
      <c r="A1983" s="32" t="s">
        <v>95</v>
      </c>
      <c r="B1983" s="32" t="s">
        <v>95</v>
      </c>
      <c r="C1983" s="32" t="s">
        <v>95</v>
      </c>
      <c r="D1983" s="32" t="s">
        <v>95</v>
      </c>
      <c r="E1983" s="32" t="s">
        <v>95</v>
      </c>
      <c r="F1983" s="32" t="s">
        <v>95</v>
      </c>
      <c r="G1983" s="32" t="s">
        <v>95</v>
      </c>
      <c r="H1983" s="32" t="s">
        <v>95</v>
      </c>
      <c r="I1983" s="32" t="s">
        <v>95</v>
      </c>
      <c r="J1983" s="32" t="s">
        <v>95</v>
      </c>
      <c r="K1983" s="32" t="s">
        <v>95</v>
      </c>
      <c r="L1983" s="32" t="s">
        <v>95</v>
      </c>
      <c r="M1983" s="7">
        <v>2144</v>
      </c>
      <c r="N1983" s="7">
        <v>1</v>
      </c>
      <c r="O1983" s="7" t="s">
        <v>577</v>
      </c>
      <c r="P1983" s="68">
        <v>2013</v>
      </c>
      <c r="Q1983" s="68">
        <v>2014</v>
      </c>
      <c r="R1983" s="66">
        <v>225</v>
      </c>
      <c r="S1983" s="77">
        <v>10</v>
      </c>
      <c r="T1983" s="7">
        <v>1</v>
      </c>
      <c r="U1983" s="48">
        <f t="shared" si="74"/>
        <v>0</v>
      </c>
      <c r="V1983" s="50">
        <f t="shared" si="75"/>
        <v>3</v>
      </c>
      <c r="W1983" s="67">
        <v>1599</v>
      </c>
      <c r="X1983" s="67">
        <v>1525</v>
      </c>
      <c r="Y1983" s="36">
        <v>0</v>
      </c>
      <c r="Z1983" s="32" t="s">
        <v>95</v>
      </c>
      <c r="AA1983" s="35"/>
    </row>
    <row r="1984" spans="1:27" s="36" customFormat="1" ht="14.4" x14ac:dyDescent="0.3">
      <c r="A1984" s="32" t="s">
        <v>95</v>
      </c>
      <c r="B1984" s="32" t="s">
        <v>95</v>
      </c>
      <c r="C1984" s="32" t="s">
        <v>95</v>
      </c>
      <c r="D1984" s="32" t="s">
        <v>95</v>
      </c>
      <c r="E1984" s="32" t="s">
        <v>95</v>
      </c>
      <c r="F1984" s="32" t="s">
        <v>95</v>
      </c>
      <c r="G1984" s="32" t="s">
        <v>95</v>
      </c>
      <c r="H1984" s="32" t="s">
        <v>95</v>
      </c>
      <c r="I1984" s="32" t="s">
        <v>95</v>
      </c>
      <c r="J1984" s="32" t="s">
        <v>95</v>
      </c>
      <c r="K1984" s="32" t="s">
        <v>95</v>
      </c>
      <c r="L1984" s="32" t="s">
        <v>95</v>
      </c>
      <c r="M1984" s="7">
        <v>2164</v>
      </c>
      <c r="N1984" s="7">
        <v>1</v>
      </c>
      <c r="O1984" s="7" t="s">
        <v>479</v>
      </c>
      <c r="P1984" s="68">
        <v>2013</v>
      </c>
      <c r="Q1984" s="68">
        <v>2014</v>
      </c>
      <c r="R1984" s="66">
        <v>133.37</v>
      </c>
      <c r="S1984" s="77">
        <v>10</v>
      </c>
      <c r="T1984" s="7">
        <v>1</v>
      </c>
      <c r="U1984" s="48">
        <f t="shared" si="74"/>
        <v>0</v>
      </c>
      <c r="V1984" s="50">
        <f t="shared" si="75"/>
        <v>2</v>
      </c>
      <c r="W1984" s="67">
        <v>471</v>
      </c>
      <c r="X1984" s="67">
        <v>177</v>
      </c>
      <c r="Y1984" s="36">
        <v>0</v>
      </c>
      <c r="Z1984" s="32" t="s">
        <v>95</v>
      </c>
      <c r="AA1984" s="35"/>
    </row>
    <row r="1985" spans="1:27" s="36" customFormat="1" ht="14.4" x14ac:dyDescent="0.3">
      <c r="A1985" s="32" t="s">
        <v>95</v>
      </c>
      <c r="B1985" s="32" t="s">
        <v>95</v>
      </c>
      <c r="C1985" s="32" t="s">
        <v>95</v>
      </c>
      <c r="D1985" s="32" t="s">
        <v>95</v>
      </c>
      <c r="E1985" s="32" t="s">
        <v>95</v>
      </c>
      <c r="F1985" s="32" t="s">
        <v>95</v>
      </c>
      <c r="G1985" s="32" t="s">
        <v>95</v>
      </c>
      <c r="H1985" s="32" t="s">
        <v>95</v>
      </c>
      <c r="I1985" s="32" t="s">
        <v>95</v>
      </c>
      <c r="J1985" s="32" t="s">
        <v>95</v>
      </c>
      <c r="K1985" s="32" t="s">
        <v>95</v>
      </c>
      <c r="L1985" s="32" t="s">
        <v>95</v>
      </c>
      <c r="M1985" s="7">
        <v>2164</v>
      </c>
      <c r="N1985" s="7">
        <v>1</v>
      </c>
      <c r="O1985" s="7" t="s">
        <v>479</v>
      </c>
      <c r="P1985" s="68">
        <v>2013</v>
      </c>
      <c r="Q1985" s="68">
        <v>2014</v>
      </c>
      <c r="R1985" s="66">
        <v>166.63</v>
      </c>
      <c r="S1985" s="77">
        <v>10</v>
      </c>
      <c r="T1985" s="7">
        <v>1</v>
      </c>
      <c r="U1985" s="48">
        <f t="shared" si="74"/>
        <v>0</v>
      </c>
      <c r="V1985" s="50">
        <f t="shared" si="75"/>
        <v>2</v>
      </c>
      <c r="W1985" s="67">
        <v>410</v>
      </c>
      <c r="X1985" s="67">
        <v>239</v>
      </c>
      <c r="Y1985" s="36">
        <v>0</v>
      </c>
      <c r="Z1985" s="32" t="s">
        <v>95</v>
      </c>
      <c r="AA1985" s="35"/>
    </row>
    <row r="1986" spans="1:27" s="36" customFormat="1" ht="14.4" x14ac:dyDescent="0.3">
      <c r="A1986" s="32" t="s">
        <v>95</v>
      </c>
      <c r="B1986" s="32" t="s">
        <v>95</v>
      </c>
      <c r="C1986" s="32" t="s">
        <v>95</v>
      </c>
      <c r="D1986" s="32" t="s">
        <v>95</v>
      </c>
      <c r="E1986" s="32" t="s">
        <v>95</v>
      </c>
      <c r="F1986" s="32" t="s">
        <v>95</v>
      </c>
      <c r="G1986" s="32" t="s">
        <v>95</v>
      </c>
      <c r="H1986" s="32" t="s">
        <v>95</v>
      </c>
      <c r="I1986" s="32" t="s">
        <v>95</v>
      </c>
      <c r="J1986" s="32" t="s">
        <v>95</v>
      </c>
      <c r="K1986" s="32" t="s">
        <v>95</v>
      </c>
      <c r="L1986" s="32" t="s">
        <v>95</v>
      </c>
      <c r="M1986" s="7">
        <v>2170</v>
      </c>
      <c r="N1986" s="7">
        <v>1</v>
      </c>
      <c r="O1986" s="7" t="s">
        <v>480</v>
      </c>
      <c r="P1986" s="68">
        <v>2013</v>
      </c>
      <c r="Q1986" s="68">
        <v>2014</v>
      </c>
      <c r="R1986" s="66">
        <v>285.25</v>
      </c>
      <c r="S1986" s="77">
        <v>10</v>
      </c>
      <c r="T1986" s="7">
        <v>1</v>
      </c>
      <c r="U1986" s="48">
        <f t="shared" si="74"/>
        <v>0</v>
      </c>
      <c r="V1986" s="50">
        <f t="shared" si="75"/>
        <v>3</v>
      </c>
      <c r="W1986" s="67">
        <v>872</v>
      </c>
      <c r="X1986" s="67">
        <v>390</v>
      </c>
      <c r="Y1986" s="36">
        <v>0</v>
      </c>
      <c r="Z1986" s="32" t="s">
        <v>95</v>
      </c>
      <c r="AA1986" s="35"/>
    </row>
    <row r="1987" spans="1:27" s="36" customFormat="1" ht="14.4" x14ac:dyDescent="0.3">
      <c r="A1987" s="32" t="s">
        <v>95</v>
      </c>
      <c r="B1987" s="32" t="s">
        <v>95</v>
      </c>
      <c r="C1987" s="32" t="s">
        <v>95</v>
      </c>
      <c r="D1987" s="32" t="s">
        <v>95</v>
      </c>
      <c r="E1987" s="32" t="s">
        <v>95</v>
      </c>
      <c r="F1987" s="32" t="s">
        <v>95</v>
      </c>
      <c r="G1987" s="32" t="s">
        <v>95</v>
      </c>
      <c r="H1987" s="32" t="s">
        <v>95</v>
      </c>
      <c r="I1987" s="32" t="s">
        <v>95</v>
      </c>
      <c r="J1987" s="32" t="s">
        <v>95</v>
      </c>
      <c r="K1987" s="32" t="s">
        <v>95</v>
      </c>
      <c r="L1987" s="32" t="s">
        <v>95</v>
      </c>
      <c r="M1987" s="7">
        <v>2170</v>
      </c>
      <c r="N1987" s="7">
        <v>1</v>
      </c>
      <c r="O1987" s="7" t="s">
        <v>480</v>
      </c>
      <c r="P1987" s="68">
        <v>2013</v>
      </c>
      <c r="Q1987" s="68">
        <v>2014</v>
      </c>
      <c r="R1987" s="66">
        <v>185</v>
      </c>
      <c r="S1987" s="77">
        <v>10</v>
      </c>
      <c r="T1987" s="7">
        <v>1</v>
      </c>
      <c r="U1987" s="48">
        <f t="shared" si="74"/>
        <v>0</v>
      </c>
      <c r="V1987" s="50">
        <f t="shared" si="75"/>
        <v>2</v>
      </c>
      <c r="W1987" s="67">
        <v>778</v>
      </c>
      <c r="X1987" s="67">
        <v>477</v>
      </c>
      <c r="Y1987" s="36">
        <v>0</v>
      </c>
      <c r="Z1987" s="32" t="s">
        <v>95</v>
      </c>
      <c r="AA1987" s="35"/>
    </row>
    <row r="1988" spans="1:27" s="36" customFormat="1" ht="14.4" x14ac:dyDescent="0.3">
      <c r="A1988" s="32" t="s">
        <v>95</v>
      </c>
      <c r="B1988" s="32" t="s">
        <v>95</v>
      </c>
      <c r="C1988" s="32" t="s">
        <v>95</v>
      </c>
      <c r="D1988" s="32" t="s">
        <v>95</v>
      </c>
      <c r="E1988" s="32" t="s">
        <v>95</v>
      </c>
      <c r="F1988" s="32" t="s">
        <v>95</v>
      </c>
      <c r="G1988" s="32" t="s">
        <v>95</v>
      </c>
      <c r="H1988" s="32" t="s">
        <v>95</v>
      </c>
      <c r="I1988" s="32" t="s">
        <v>95</v>
      </c>
      <c r="J1988" s="32" t="s">
        <v>95</v>
      </c>
      <c r="K1988" s="32" t="s">
        <v>95</v>
      </c>
      <c r="L1988" s="32" t="s">
        <v>95</v>
      </c>
      <c r="M1988" s="7">
        <v>2172</v>
      </c>
      <c r="N1988" s="7">
        <v>1</v>
      </c>
      <c r="O1988" s="7" t="s">
        <v>461</v>
      </c>
      <c r="P1988" s="68">
        <v>2013</v>
      </c>
      <c r="Q1988" s="68">
        <v>2014</v>
      </c>
      <c r="R1988" s="66">
        <v>682.58</v>
      </c>
      <c r="S1988" s="77">
        <v>8</v>
      </c>
      <c r="T1988" s="7">
        <v>1</v>
      </c>
      <c r="U1988" s="48">
        <f t="shared" si="74"/>
        <v>0</v>
      </c>
      <c r="V1988" s="50">
        <f t="shared" si="75"/>
        <v>7</v>
      </c>
      <c r="W1988" s="67">
        <v>633</v>
      </c>
      <c r="X1988" s="67">
        <v>205</v>
      </c>
      <c r="Y1988" s="36">
        <v>0</v>
      </c>
      <c r="Z1988" s="32" t="s">
        <v>95</v>
      </c>
      <c r="AA1988" s="35"/>
    </row>
    <row r="1989" spans="1:27" s="36" customFormat="1" ht="14.4" x14ac:dyDescent="0.3">
      <c r="A1989" s="32" t="s">
        <v>95</v>
      </c>
      <c r="B1989" s="32" t="s">
        <v>95</v>
      </c>
      <c r="C1989" s="32" t="s">
        <v>95</v>
      </c>
      <c r="D1989" s="32" t="s">
        <v>95</v>
      </c>
      <c r="E1989" s="32" t="s">
        <v>95</v>
      </c>
      <c r="F1989" s="32" t="s">
        <v>95</v>
      </c>
      <c r="G1989" s="32" t="s">
        <v>95</v>
      </c>
      <c r="H1989" s="32" t="s">
        <v>95</v>
      </c>
      <c r="I1989" s="32" t="s">
        <v>95</v>
      </c>
      <c r="J1989" s="32" t="s">
        <v>95</v>
      </c>
      <c r="K1989" s="32" t="s">
        <v>95</v>
      </c>
      <c r="L1989" s="32" t="s">
        <v>95</v>
      </c>
      <c r="M1989" s="7">
        <v>2176</v>
      </c>
      <c r="N1989" s="7">
        <v>1</v>
      </c>
      <c r="O1989" s="7" t="s">
        <v>630</v>
      </c>
      <c r="P1989" s="68">
        <v>2013</v>
      </c>
      <c r="Q1989" s="68">
        <v>2014</v>
      </c>
      <c r="R1989" s="66">
        <v>316.69000000000005</v>
      </c>
      <c r="S1989" s="77">
        <v>10</v>
      </c>
      <c r="T1989" s="7">
        <v>0</v>
      </c>
      <c r="U1989" s="48">
        <f t="shared" si="74"/>
        <v>0</v>
      </c>
      <c r="V1989" s="50">
        <f t="shared" si="75"/>
        <v>4</v>
      </c>
      <c r="W1989" s="67">
        <v>500</v>
      </c>
      <c r="X1989" s="67">
        <v>509</v>
      </c>
      <c r="Y1989" s="36">
        <v>0</v>
      </c>
      <c r="Z1989" s="32" t="s">
        <v>95</v>
      </c>
      <c r="AA1989" s="35"/>
    </row>
    <row r="1990" spans="1:27" s="36" customFormat="1" ht="14.4" x14ac:dyDescent="0.3">
      <c r="A1990" s="32" t="s">
        <v>95</v>
      </c>
      <c r="B1990" s="32" t="s">
        <v>95</v>
      </c>
      <c r="C1990" s="32" t="s">
        <v>95</v>
      </c>
      <c r="D1990" s="32" t="s">
        <v>95</v>
      </c>
      <c r="E1990" s="32" t="s">
        <v>95</v>
      </c>
      <c r="F1990" s="32" t="s">
        <v>95</v>
      </c>
      <c r="G1990" s="32" t="s">
        <v>95</v>
      </c>
      <c r="H1990" s="32" t="s">
        <v>95</v>
      </c>
      <c r="I1990" s="32" t="s">
        <v>95</v>
      </c>
      <c r="J1990" s="32" t="s">
        <v>95</v>
      </c>
      <c r="K1990" s="32" t="s">
        <v>95</v>
      </c>
      <c r="L1990" s="32" t="s">
        <v>95</v>
      </c>
      <c r="M1990" s="7">
        <v>2753</v>
      </c>
      <c r="N1990" s="7">
        <v>1</v>
      </c>
      <c r="O1990" s="7" t="s">
        <v>465</v>
      </c>
      <c r="P1990" s="68">
        <v>2013</v>
      </c>
      <c r="Q1990" s="68">
        <v>2014</v>
      </c>
      <c r="R1990" s="66">
        <v>100</v>
      </c>
      <c r="S1990" s="77">
        <v>9</v>
      </c>
      <c r="T1990" s="7">
        <v>1</v>
      </c>
      <c r="U1990" s="48">
        <f t="shared" si="74"/>
        <v>0</v>
      </c>
      <c r="V1990" s="50">
        <f t="shared" si="75"/>
        <v>2</v>
      </c>
      <c r="W1990" s="67">
        <v>289</v>
      </c>
      <c r="X1990" s="67">
        <v>207</v>
      </c>
      <c r="Y1990" s="36">
        <v>0</v>
      </c>
      <c r="Z1990" s="32" t="s">
        <v>95</v>
      </c>
      <c r="AA1990" s="35"/>
    </row>
    <row r="1991" spans="1:27" s="36" customFormat="1" ht="14.4" x14ac:dyDescent="0.3">
      <c r="A1991" s="32" t="s">
        <v>95</v>
      </c>
      <c r="B1991" s="32" t="s">
        <v>95</v>
      </c>
      <c r="C1991" s="32" t="s">
        <v>95</v>
      </c>
      <c r="D1991" s="32" t="s">
        <v>95</v>
      </c>
      <c r="E1991" s="32" t="s">
        <v>95</v>
      </c>
      <c r="F1991" s="32" t="s">
        <v>95</v>
      </c>
      <c r="G1991" s="32" t="s">
        <v>95</v>
      </c>
      <c r="H1991" s="32" t="s">
        <v>95</v>
      </c>
      <c r="I1991" s="32" t="s">
        <v>95</v>
      </c>
      <c r="J1991" s="32" t="s">
        <v>95</v>
      </c>
      <c r="K1991" s="32" t="s">
        <v>95</v>
      </c>
      <c r="L1991" s="32" t="s">
        <v>95</v>
      </c>
      <c r="M1991" s="7">
        <v>2805</v>
      </c>
      <c r="N1991" s="7">
        <v>1</v>
      </c>
      <c r="O1991" s="7" t="s">
        <v>589</v>
      </c>
      <c r="P1991" s="68">
        <v>2013</v>
      </c>
      <c r="Q1991" s="68">
        <v>2014</v>
      </c>
      <c r="R1991" s="66">
        <v>350</v>
      </c>
      <c r="S1991" s="77">
        <v>10</v>
      </c>
      <c r="T1991" s="7">
        <v>1</v>
      </c>
      <c r="U1991" s="48">
        <f t="shared" si="74"/>
        <v>0</v>
      </c>
      <c r="V1991" s="50">
        <f t="shared" si="75"/>
        <v>4</v>
      </c>
      <c r="W1991" s="67">
        <v>1069</v>
      </c>
      <c r="X1991" s="67">
        <v>522</v>
      </c>
      <c r="Y1991" s="36">
        <v>0</v>
      </c>
      <c r="Z1991" s="32" t="s">
        <v>95</v>
      </c>
      <c r="AA1991" s="35"/>
    </row>
    <row r="1992" spans="1:27" s="36" customFormat="1" ht="14.4" x14ac:dyDescent="0.3">
      <c r="A1992" s="32" t="s">
        <v>95</v>
      </c>
      <c r="B1992" s="32" t="s">
        <v>95</v>
      </c>
      <c r="C1992" s="32" t="s">
        <v>95</v>
      </c>
      <c r="D1992" s="32" t="s">
        <v>95</v>
      </c>
      <c r="E1992" s="32" t="s">
        <v>95</v>
      </c>
      <c r="F1992" s="32" t="s">
        <v>95</v>
      </c>
      <c r="G1992" s="32" t="s">
        <v>95</v>
      </c>
      <c r="H1992" s="32" t="s">
        <v>95</v>
      </c>
      <c r="I1992" s="32" t="s">
        <v>95</v>
      </c>
      <c r="J1992" s="32" t="s">
        <v>95</v>
      </c>
      <c r="K1992" s="32" t="s">
        <v>95</v>
      </c>
      <c r="L1992" s="32" t="s">
        <v>95</v>
      </c>
      <c r="M1992" s="7">
        <v>2856</v>
      </c>
      <c r="N1992" s="7">
        <v>1</v>
      </c>
      <c r="O1992" s="7" t="s">
        <v>679</v>
      </c>
      <c r="P1992" s="68">
        <v>2013</v>
      </c>
      <c r="Q1992" s="68">
        <v>2014</v>
      </c>
      <c r="R1992" s="66">
        <v>700.08999999999992</v>
      </c>
      <c r="S1992" s="77">
        <v>8</v>
      </c>
      <c r="T1992" s="7">
        <v>1</v>
      </c>
      <c r="U1992" s="48">
        <f t="shared" si="74"/>
        <v>0</v>
      </c>
      <c r="V1992" s="50">
        <f t="shared" si="75"/>
        <v>8</v>
      </c>
      <c r="W1992" s="67">
        <v>598</v>
      </c>
      <c r="X1992" s="67">
        <v>147</v>
      </c>
      <c r="Y1992" s="36">
        <v>0</v>
      </c>
      <c r="Z1992" s="32" t="s">
        <v>95</v>
      </c>
      <c r="AA1992" s="35"/>
    </row>
    <row r="1993" spans="1:27" s="36" customFormat="1" ht="14.4" x14ac:dyDescent="0.3">
      <c r="A1993" s="32" t="s">
        <v>95</v>
      </c>
      <c r="B1993" s="32" t="s">
        <v>95</v>
      </c>
      <c r="C1993" s="32" t="s">
        <v>95</v>
      </c>
      <c r="D1993" s="32" t="s">
        <v>95</v>
      </c>
      <c r="E1993" s="32" t="s">
        <v>95</v>
      </c>
      <c r="F1993" s="32" t="s">
        <v>95</v>
      </c>
      <c r="G1993" s="32" t="s">
        <v>95</v>
      </c>
      <c r="H1993" s="32" t="s">
        <v>95</v>
      </c>
      <c r="I1993" s="32" t="s">
        <v>95</v>
      </c>
      <c r="J1993" s="32" t="s">
        <v>95</v>
      </c>
      <c r="K1993" s="32" t="s">
        <v>95</v>
      </c>
      <c r="L1993" s="32" t="s">
        <v>95</v>
      </c>
      <c r="M1993" s="7">
        <v>150</v>
      </c>
      <c r="N1993" s="7">
        <v>1</v>
      </c>
      <c r="O1993" s="7" t="s">
        <v>317</v>
      </c>
      <c r="P1993" s="68">
        <v>2013</v>
      </c>
      <c r="Q1993" s="68">
        <v>2015</v>
      </c>
      <c r="R1993" s="66">
        <v>500</v>
      </c>
      <c r="S1993" s="77">
        <v>10</v>
      </c>
      <c r="T1993" s="7">
        <v>1</v>
      </c>
      <c r="U1993" s="48">
        <f t="shared" ref="U1993:U2056" si="76">MAX(0,MIN(1,Q1993-P1993-1))</f>
        <v>1</v>
      </c>
      <c r="V1993" s="50">
        <f t="shared" ref="V1993:V2056" si="77">MAX(1,MIN(10,INT(R1993/100)+1))</f>
        <v>6</v>
      </c>
      <c r="W1993" s="67">
        <v>729</v>
      </c>
      <c r="X1993" s="67">
        <v>81</v>
      </c>
      <c r="Y1993" s="36">
        <v>0</v>
      </c>
      <c r="Z1993" s="32" t="s">
        <v>95</v>
      </c>
      <c r="AA1993" s="35"/>
    </row>
    <row r="1994" spans="1:27" s="36" customFormat="1" ht="14.4" x14ac:dyDescent="0.3">
      <c r="A1994" s="32" t="s">
        <v>95</v>
      </c>
      <c r="B1994" s="32" t="s">
        <v>95</v>
      </c>
      <c r="C1994" s="32" t="s">
        <v>95</v>
      </c>
      <c r="D1994" s="32" t="s">
        <v>95</v>
      </c>
      <c r="E1994" s="32" t="s">
        <v>95</v>
      </c>
      <c r="F1994" s="32" t="s">
        <v>95</v>
      </c>
      <c r="G1994" s="32" t="s">
        <v>95</v>
      </c>
      <c r="H1994" s="32" t="s">
        <v>95</v>
      </c>
      <c r="I1994" s="32" t="s">
        <v>95</v>
      </c>
      <c r="J1994" s="32" t="s">
        <v>95</v>
      </c>
      <c r="K1994" s="32" t="s">
        <v>95</v>
      </c>
      <c r="L1994" s="32" t="s">
        <v>95</v>
      </c>
      <c r="M1994" s="7">
        <v>177</v>
      </c>
      <c r="N1994" s="7">
        <v>1</v>
      </c>
      <c r="O1994" s="7" t="s">
        <v>371</v>
      </c>
      <c r="P1994" s="68">
        <v>2013</v>
      </c>
      <c r="Q1994" s="68">
        <v>2015</v>
      </c>
      <c r="R1994" s="66">
        <v>1337.41</v>
      </c>
      <c r="S1994" s="77">
        <v>7</v>
      </c>
      <c r="T1994" s="7">
        <v>1</v>
      </c>
      <c r="U1994" s="48">
        <f t="shared" si="76"/>
        <v>1</v>
      </c>
      <c r="V1994" s="50">
        <f t="shared" si="77"/>
        <v>10</v>
      </c>
      <c r="W1994" s="67">
        <v>678</v>
      </c>
      <c r="X1994" s="67">
        <v>150</v>
      </c>
      <c r="Y1994" s="36">
        <v>0</v>
      </c>
      <c r="Z1994" s="32" t="s">
        <v>95</v>
      </c>
      <c r="AA1994" s="35"/>
    </row>
    <row r="1995" spans="1:27" s="36" customFormat="1" ht="14.4" x14ac:dyDescent="0.3">
      <c r="A1995" s="32" t="s">
        <v>95</v>
      </c>
      <c r="B1995" s="32" t="s">
        <v>95</v>
      </c>
      <c r="C1995" s="32" t="s">
        <v>95</v>
      </c>
      <c r="D1995" s="32" t="s">
        <v>95</v>
      </c>
      <c r="E1995" s="32" t="s">
        <v>95</v>
      </c>
      <c r="F1995" s="32" t="s">
        <v>95</v>
      </c>
      <c r="G1995" s="32" t="s">
        <v>95</v>
      </c>
      <c r="H1995" s="32" t="s">
        <v>95</v>
      </c>
      <c r="I1995" s="32" t="s">
        <v>95</v>
      </c>
      <c r="J1995" s="32" t="s">
        <v>95</v>
      </c>
      <c r="K1995" s="32" t="s">
        <v>95</v>
      </c>
      <c r="L1995" s="32" t="s">
        <v>95</v>
      </c>
      <c r="M1995" s="7">
        <v>241</v>
      </c>
      <c r="N1995" s="7">
        <v>1</v>
      </c>
      <c r="O1995" s="7" t="s">
        <v>272</v>
      </c>
      <c r="P1995" s="68">
        <v>2013</v>
      </c>
      <c r="Q1995" s="68">
        <v>2015</v>
      </c>
      <c r="R1995" s="66">
        <v>1165.74</v>
      </c>
      <c r="S1995" s="77">
        <v>7</v>
      </c>
      <c r="T1995" s="7">
        <v>1</v>
      </c>
      <c r="U1995" s="48">
        <f t="shared" si="76"/>
        <v>1</v>
      </c>
      <c r="V1995" s="50">
        <f t="shared" si="77"/>
        <v>10</v>
      </c>
      <c r="W1995" s="67">
        <v>1649</v>
      </c>
      <c r="X1995" s="67">
        <v>895</v>
      </c>
      <c r="Y1995" s="36">
        <v>0</v>
      </c>
      <c r="Z1995" s="32" t="s">
        <v>95</v>
      </c>
      <c r="AA1995" s="35"/>
    </row>
    <row r="1996" spans="1:27" s="36" customFormat="1" ht="14.4" x14ac:dyDescent="0.3">
      <c r="A1996" s="32" t="s">
        <v>95</v>
      </c>
      <c r="B1996" s="32" t="s">
        <v>95</v>
      </c>
      <c r="C1996" s="32" t="s">
        <v>95</v>
      </c>
      <c r="D1996" s="32" t="s">
        <v>95</v>
      </c>
      <c r="E1996" s="32" t="s">
        <v>95</v>
      </c>
      <c r="F1996" s="32" t="s">
        <v>95</v>
      </c>
      <c r="G1996" s="32" t="s">
        <v>95</v>
      </c>
      <c r="H1996" s="32" t="s">
        <v>95</v>
      </c>
      <c r="I1996" s="32" t="s">
        <v>95</v>
      </c>
      <c r="J1996" s="32" t="s">
        <v>95</v>
      </c>
      <c r="K1996" s="32" t="s">
        <v>95</v>
      </c>
      <c r="L1996" s="32" t="s">
        <v>95</v>
      </c>
      <c r="M1996" s="7">
        <v>482</v>
      </c>
      <c r="N1996" s="7">
        <v>1</v>
      </c>
      <c r="O1996" s="7" t="s">
        <v>384</v>
      </c>
      <c r="P1996" s="68">
        <v>2013</v>
      </c>
      <c r="Q1996" s="68">
        <v>2015</v>
      </c>
      <c r="R1996" s="66">
        <v>948.11</v>
      </c>
      <c r="S1996" s="77">
        <v>10</v>
      </c>
      <c r="T1996" s="7">
        <v>1</v>
      </c>
      <c r="U1996" s="48">
        <f t="shared" si="76"/>
        <v>1</v>
      </c>
      <c r="V1996" s="50">
        <f t="shared" si="77"/>
        <v>10</v>
      </c>
      <c r="W1996" s="67">
        <v>1246</v>
      </c>
      <c r="X1996" s="67">
        <v>505</v>
      </c>
      <c r="Y1996" s="36">
        <v>0</v>
      </c>
      <c r="Z1996" s="32" t="s">
        <v>95</v>
      </c>
      <c r="AA1996" s="35"/>
    </row>
    <row r="1997" spans="1:27" s="36" customFormat="1" ht="14.4" x14ac:dyDescent="0.3">
      <c r="A1997" s="32" t="s">
        <v>95</v>
      </c>
      <c r="B1997" s="32" t="s">
        <v>95</v>
      </c>
      <c r="C1997" s="32" t="s">
        <v>95</v>
      </c>
      <c r="D1997" s="32" t="s">
        <v>95</v>
      </c>
      <c r="E1997" s="32" t="s">
        <v>95</v>
      </c>
      <c r="F1997" s="32" t="s">
        <v>95</v>
      </c>
      <c r="G1997" s="32" t="s">
        <v>95</v>
      </c>
      <c r="H1997" s="32" t="s">
        <v>95</v>
      </c>
      <c r="I1997" s="32" t="s">
        <v>95</v>
      </c>
      <c r="J1997" s="32" t="s">
        <v>95</v>
      </c>
      <c r="K1997" s="32" t="s">
        <v>95</v>
      </c>
      <c r="L1997" s="32" t="s">
        <v>95</v>
      </c>
      <c r="M1997" s="7">
        <v>534</v>
      </c>
      <c r="N1997" s="7">
        <v>1</v>
      </c>
      <c r="O1997" s="7" t="s">
        <v>290</v>
      </c>
      <c r="P1997" s="68">
        <v>2013</v>
      </c>
      <c r="Q1997" s="68">
        <v>2015</v>
      </c>
      <c r="R1997" s="66">
        <v>558</v>
      </c>
      <c r="S1997" s="77">
        <v>10</v>
      </c>
      <c r="T1997" s="7">
        <v>1</v>
      </c>
      <c r="U1997" s="48">
        <f t="shared" si="76"/>
        <v>1</v>
      </c>
      <c r="V1997" s="50">
        <f t="shared" si="77"/>
        <v>6</v>
      </c>
      <c r="W1997" s="67">
        <v>971</v>
      </c>
      <c r="X1997" s="67">
        <v>207</v>
      </c>
      <c r="Y1997" s="36">
        <v>0</v>
      </c>
      <c r="Z1997" s="32" t="s">
        <v>95</v>
      </c>
      <c r="AA1997" s="35"/>
    </row>
    <row r="1998" spans="1:27" s="36" customFormat="1" ht="14.4" x14ac:dyDescent="0.3">
      <c r="A1998" s="32" t="s">
        <v>95</v>
      </c>
      <c r="B1998" s="32" t="s">
        <v>95</v>
      </c>
      <c r="C1998" s="32" t="s">
        <v>95</v>
      </c>
      <c r="D1998" s="32" t="s">
        <v>95</v>
      </c>
      <c r="E1998" s="32" t="s">
        <v>95</v>
      </c>
      <c r="F1998" s="32" t="s">
        <v>95</v>
      </c>
      <c r="G1998" s="32" t="s">
        <v>95</v>
      </c>
      <c r="H1998" s="32" t="s">
        <v>95</v>
      </c>
      <c r="I1998" s="32" t="s">
        <v>95</v>
      </c>
      <c r="J1998" s="32" t="s">
        <v>95</v>
      </c>
      <c r="K1998" s="32" t="s">
        <v>95</v>
      </c>
      <c r="L1998" s="32" t="s">
        <v>95</v>
      </c>
      <c r="M1998" s="7">
        <v>621</v>
      </c>
      <c r="N1998" s="7">
        <v>1</v>
      </c>
      <c r="O1998" s="7" t="s">
        <v>566</v>
      </c>
      <c r="P1998" s="68">
        <v>2013</v>
      </c>
      <c r="Q1998" s="68">
        <v>2015</v>
      </c>
      <c r="R1998" s="66">
        <v>1024.3499999999999</v>
      </c>
      <c r="S1998" s="77">
        <v>8</v>
      </c>
      <c r="T1998" s="7">
        <v>1</v>
      </c>
      <c r="U1998" s="48">
        <f t="shared" si="76"/>
        <v>1</v>
      </c>
      <c r="V1998" s="50">
        <f t="shared" si="77"/>
        <v>10</v>
      </c>
      <c r="W1998" s="67">
        <v>7642</v>
      </c>
      <c r="X1998" s="67">
        <v>2989</v>
      </c>
      <c r="Y1998" s="36">
        <v>0</v>
      </c>
      <c r="Z1998" s="32" t="s">
        <v>95</v>
      </c>
      <c r="AA1998" s="35"/>
    </row>
    <row r="1999" spans="1:27" s="36" customFormat="1" ht="14.4" x14ac:dyDescent="0.3">
      <c r="A1999" s="32" t="s">
        <v>95</v>
      </c>
      <c r="B1999" s="32" t="s">
        <v>95</v>
      </c>
      <c r="C1999" s="32" t="s">
        <v>95</v>
      </c>
      <c r="D1999" s="32" t="s">
        <v>95</v>
      </c>
      <c r="E1999" s="32" t="s">
        <v>95</v>
      </c>
      <c r="F1999" s="32" t="s">
        <v>95</v>
      </c>
      <c r="G1999" s="32" t="s">
        <v>95</v>
      </c>
      <c r="H1999" s="32" t="s">
        <v>95</v>
      </c>
      <c r="I1999" s="32" t="s">
        <v>95</v>
      </c>
      <c r="J1999" s="32" t="s">
        <v>95</v>
      </c>
      <c r="K1999" s="32" t="s">
        <v>95</v>
      </c>
      <c r="L1999" s="32" t="s">
        <v>95</v>
      </c>
      <c r="M1999" s="7">
        <v>743</v>
      </c>
      <c r="N1999" s="7">
        <v>1</v>
      </c>
      <c r="O1999" s="7" t="s">
        <v>458</v>
      </c>
      <c r="P1999" s="68">
        <v>2013</v>
      </c>
      <c r="Q1999" s="68">
        <v>2015</v>
      </c>
      <c r="R1999" s="66">
        <v>1310.76</v>
      </c>
      <c r="S1999" s="77">
        <v>6</v>
      </c>
      <c r="T1999" s="7">
        <v>1</v>
      </c>
      <c r="U1999" s="48">
        <f t="shared" si="76"/>
        <v>1</v>
      </c>
      <c r="V1999" s="50">
        <f t="shared" si="77"/>
        <v>10</v>
      </c>
      <c r="W1999" s="67">
        <v>615</v>
      </c>
      <c r="X1999" s="67">
        <v>241</v>
      </c>
      <c r="Y1999" s="36">
        <v>0</v>
      </c>
      <c r="Z1999" s="32" t="s">
        <v>95</v>
      </c>
      <c r="AA1999" s="35"/>
    </row>
    <row r="2000" spans="1:27" s="36" customFormat="1" ht="14.4" x14ac:dyDescent="0.3">
      <c r="A2000" s="32" t="s">
        <v>95</v>
      </c>
      <c r="B2000" s="32" t="s">
        <v>95</v>
      </c>
      <c r="C2000" s="32" t="s">
        <v>95</v>
      </c>
      <c r="D2000" s="32" t="s">
        <v>95</v>
      </c>
      <c r="E2000" s="32" t="s">
        <v>95</v>
      </c>
      <c r="F2000" s="32" t="s">
        <v>95</v>
      </c>
      <c r="G2000" s="32" t="s">
        <v>95</v>
      </c>
      <c r="H2000" s="32" t="s">
        <v>95</v>
      </c>
      <c r="I2000" s="32" t="s">
        <v>95</v>
      </c>
      <c r="J2000" s="32" t="s">
        <v>95</v>
      </c>
      <c r="K2000" s="32" t="s">
        <v>95</v>
      </c>
      <c r="L2000" s="32" t="s">
        <v>95</v>
      </c>
      <c r="M2000" s="7">
        <v>771</v>
      </c>
      <c r="N2000" s="7">
        <v>1</v>
      </c>
      <c r="O2000" s="7" t="s">
        <v>478</v>
      </c>
      <c r="P2000" s="68">
        <v>2013</v>
      </c>
      <c r="Q2000" s="68">
        <v>2015</v>
      </c>
      <c r="R2000" s="66">
        <v>2392.38</v>
      </c>
      <c r="S2000" s="77">
        <v>10</v>
      </c>
      <c r="T2000" s="7">
        <v>1</v>
      </c>
      <c r="U2000" s="48">
        <f t="shared" si="76"/>
        <v>1</v>
      </c>
      <c r="V2000" s="50">
        <f t="shared" si="77"/>
        <v>10</v>
      </c>
      <c r="W2000" s="67">
        <v>171</v>
      </c>
      <c r="X2000" s="67">
        <v>47</v>
      </c>
      <c r="Y2000" s="36">
        <v>0</v>
      </c>
      <c r="Z2000" s="32" t="s">
        <v>95</v>
      </c>
      <c r="AA2000" s="35"/>
    </row>
    <row r="2001" spans="1:27" s="36" customFormat="1" ht="14.4" x14ac:dyDescent="0.3">
      <c r="A2001" s="32" t="s">
        <v>95</v>
      </c>
      <c r="B2001" s="32" t="s">
        <v>95</v>
      </c>
      <c r="C2001" s="32" t="s">
        <v>95</v>
      </c>
      <c r="D2001" s="32" t="s">
        <v>95</v>
      </c>
      <c r="E2001" s="32" t="s">
        <v>95</v>
      </c>
      <c r="F2001" s="32" t="s">
        <v>95</v>
      </c>
      <c r="G2001" s="32" t="s">
        <v>95</v>
      </c>
      <c r="H2001" s="32" t="s">
        <v>95</v>
      </c>
      <c r="I2001" s="32" t="s">
        <v>95</v>
      </c>
      <c r="J2001" s="32" t="s">
        <v>95</v>
      </c>
      <c r="K2001" s="32" t="s">
        <v>95</v>
      </c>
      <c r="L2001" s="32" t="s">
        <v>95</v>
      </c>
      <c r="M2001" s="7">
        <v>771</v>
      </c>
      <c r="N2001" s="7">
        <v>1</v>
      </c>
      <c r="O2001" s="7" t="s">
        <v>478</v>
      </c>
      <c r="P2001" s="68">
        <v>2013</v>
      </c>
      <c r="Q2001" s="68">
        <v>2015</v>
      </c>
      <c r="R2001" s="66">
        <v>1025.31</v>
      </c>
      <c r="S2001" s="77">
        <v>10</v>
      </c>
      <c r="T2001" s="7">
        <v>1</v>
      </c>
      <c r="U2001" s="48">
        <f t="shared" si="76"/>
        <v>1</v>
      </c>
      <c r="V2001" s="50">
        <f t="shared" si="77"/>
        <v>10</v>
      </c>
      <c r="W2001" s="67">
        <v>167</v>
      </c>
      <c r="X2001" s="67">
        <v>53</v>
      </c>
      <c r="Y2001" s="36">
        <v>0</v>
      </c>
      <c r="Z2001" s="32" t="s">
        <v>95</v>
      </c>
      <c r="AA2001" s="35"/>
    </row>
    <row r="2002" spans="1:27" s="36" customFormat="1" ht="14.4" x14ac:dyDescent="0.3">
      <c r="A2002" s="32" t="s">
        <v>95</v>
      </c>
      <c r="B2002" s="32" t="s">
        <v>95</v>
      </c>
      <c r="C2002" s="32" t="s">
        <v>95</v>
      </c>
      <c r="D2002" s="32" t="s">
        <v>95</v>
      </c>
      <c r="E2002" s="32" t="s">
        <v>95</v>
      </c>
      <c r="F2002" s="32" t="s">
        <v>95</v>
      </c>
      <c r="G2002" s="32" t="s">
        <v>95</v>
      </c>
      <c r="H2002" s="32" t="s">
        <v>95</v>
      </c>
      <c r="I2002" s="32" t="s">
        <v>95</v>
      </c>
      <c r="J2002" s="32" t="s">
        <v>95</v>
      </c>
      <c r="K2002" s="32" t="s">
        <v>95</v>
      </c>
      <c r="L2002" s="32" t="s">
        <v>95</v>
      </c>
      <c r="M2002" s="7">
        <v>820</v>
      </c>
      <c r="N2002" s="7">
        <v>1</v>
      </c>
      <c r="O2002" s="7" t="s">
        <v>353</v>
      </c>
      <c r="P2002" s="68">
        <v>2013</v>
      </c>
      <c r="Q2002" s="68">
        <v>2015</v>
      </c>
      <c r="R2002" s="66">
        <v>856.67</v>
      </c>
      <c r="S2002" s="77">
        <v>10</v>
      </c>
      <c r="T2002" s="7">
        <v>1</v>
      </c>
      <c r="U2002" s="48">
        <f t="shared" si="76"/>
        <v>1</v>
      </c>
      <c r="V2002" s="50">
        <f t="shared" si="77"/>
        <v>9</v>
      </c>
      <c r="W2002" s="67">
        <v>201</v>
      </c>
      <c r="X2002" s="67">
        <v>38</v>
      </c>
      <c r="Y2002" s="36">
        <v>0</v>
      </c>
      <c r="Z2002" s="32" t="s">
        <v>95</v>
      </c>
      <c r="AA2002" s="35"/>
    </row>
    <row r="2003" spans="1:27" s="36" customFormat="1" ht="14.4" x14ac:dyDescent="0.3">
      <c r="A2003" s="32" t="s">
        <v>95</v>
      </c>
      <c r="B2003" s="32" t="s">
        <v>95</v>
      </c>
      <c r="C2003" s="32" t="s">
        <v>95</v>
      </c>
      <c r="D2003" s="32" t="s">
        <v>95</v>
      </c>
      <c r="E2003" s="32" t="s">
        <v>95</v>
      </c>
      <c r="F2003" s="32" t="s">
        <v>95</v>
      </c>
      <c r="G2003" s="32" t="s">
        <v>95</v>
      </c>
      <c r="H2003" s="32" t="s">
        <v>95</v>
      </c>
      <c r="I2003" s="32" t="s">
        <v>95</v>
      </c>
      <c r="J2003" s="32" t="s">
        <v>95</v>
      </c>
      <c r="K2003" s="32" t="s">
        <v>95</v>
      </c>
      <c r="L2003" s="32" t="s">
        <v>95</v>
      </c>
      <c r="M2003" s="7">
        <v>846</v>
      </c>
      <c r="N2003" s="7">
        <v>1</v>
      </c>
      <c r="O2003" s="7" t="s">
        <v>657</v>
      </c>
      <c r="P2003" s="68">
        <v>2013</v>
      </c>
      <c r="Q2003" s="68">
        <v>2015</v>
      </c>
      <c r="R2003" s="66">
        <v>760.62</v>
      </c>
      <c r="S2003" s="77">
        <v>8</v>
      </c>
      <c r="T2003" s="7">
        <v>1</v>
      </c>
      <c r="U2003" s="48">
        <f t="shared" si="76"/>
        <v>1</v>
      </c>
      <c r="V2003" s="50">
        <f t="shared" si="77"/>
        <v>8</v>
      </c>
      <c r="W2003" s="67">
        <v>1014</v>
      </c>
      <c r="X2003" s="67">
        <v>279</v>
      </c>
      <c r="Y2003" s="36">
        <v>1</v>
      </c>
      <c r="Z2003" s="32" t="s">
        <v>95</v>
      </c>
      <c r="AA2003" s="35"/>
    </row>
    <row r="2004" spans="1:27" s="36" customFormat="1" ht="14.4" x14ac:dyDescent="0.3">
      <c r="A2004" s="32" t="s">
        <v>95</v>
      </c>
      <c r="B2004" s="32" t="s">
        <v>95</v>
      </c>
      <c r="C2004" s="32" t="s">
        <v>95</v>
      </c>
      <c r="D2004" s="32" t="s">
        <v>95</v>
      </c>
      <c r="E2004" s="32" t="s">
        <v>95</v>
      </c>
      <c r="F2004" s="32" t="s">
        <v>95</v>
      </c>
      <c r="G2004" s="32" t="s">
        <v>95</v>
      </c>
      <c r="H2004" s="32" t="s">
        <v>95</v>
      </c>
      <c r="I2004" s="32" t="s">
        <v>95</v>
      </c>
      <c r="J2004" s="32" t="s">
        <v>95</v>
      </c>
      <c r="K2004" s="32" t="s">
        <v>95</v>
      </c>
      <c r="L2004" s="32" t="s">
        <v>95</v>
      </c>
      <c r="M2004" s="36">
        <v>2342</v>
      </c>
      <c r="N2004" s="36">
        <v>1</v>
      </c>
      <c r="O2004" s="36" t="s">
        <v>443</v>
      </c>
      <c r="P2004" s="75">
        <v>2013</v>
      </c>
      <c r="Q2004" s="36">
        <v>2015</v>
      </c>
      <c r="R2004" s="36">
        <v>0</v>
      </c>
      <c r="S2004" s="36">
        <v>10</v>
      </c>
      <c r="T2004" s="36">
        <v>0</v>
      </c>
      <c r="U2004" s="48">
        <f t="shared" si="76"/>
        <v>1</v>
      </c>
      <c r="V2004" s="50">
        <f t="shared" si="77"/>
        <v>1</v>
      </c>
      <c r="W2004" s="63">
        <v>810</v>
      </c>
      <c r="X2004" s="63">
        <v>1157</v>
      </c>
      <c r="Y2004" s="36">
        <v>0</v>
      </c>
      <c r="Z2004" s="36" t="s">
        <v>765</v>
      </c>
      <c r="AA2004" s="35"/>
    </row>
    <row r="2005" spans="1:27" s="36" customFormat="1" ht="14.4" x14ac:dyDescent="0.3">
      <c r="A2005" s="32" t="s">
        <v>95</v>
      </c>
      <c r="B2005" s="32" t="s">
        <v>95</v>
      </c>
      <c r="C2005" s="32" t="s">
        <v>95</v>
      </c>
      <c r="D2005" s="32" t="s">
        <v>95</v>
      </c>
      <c r="E2005" s="32" t="s">
        <v>95</v>
      </c>
      <c r="F2005" s="32" t="s">
        <v>95</v>
      </c>
      <c r="G2005" s="32" t="s">
        <v>95</v>
      </c>
      <c r="H2005" s="32" t="s">
        <v>95</v>
      </c>
      <c r="I2005" s="32" t="s">
        <v>95</v>
      </c>
      <c r="J2005" s="32" t="s">
        <v>95</v>
      </c>
      <c r="K2005" s="32" t="s">
        <v>95</v>
      </c>
      <c r="L2005" s="32" t="s">
        <v>95</v>
      </c>
      <c r="M2005" s="36">
        <v>12</v>
      </c>
      <c r="N2005" s="36">
        <v>1</v>
      </c>
      <c r="O2005" s="36" t="s">
        <v>485</v>
      </c>
      <c r="P2005" s="75">
        <v>2014</v>
      </c>
      <c r="Q2005" s="36">
        <v>2015</v>
      </c>
      <c r="R2005" s="36">
        <v>770.48</v>
      </c>
      <c r="S2005" s="36">
        <v>10</v>
      </c>
      <c r="T2005" s="36">
        <v>0</v>
      </c>
      <c r="U2005" s="48">
        <f t="shared" si="76"/>
        <v>0</v>
      </c>
      <c r="V2005" s="50">
        <f t="shared" si="77"/>
        <v>8</v>
      </c>
      <c r="W2005" s="63">
        <v>5586</v>
      </c>
      <c r="X2005" s="63">
        <v>6086</v>
      </c>
      <c r="Y2005" s="36">
        <v>0</v>
      </c>
      <c r="Z2005" s="32" t="s">
        <v>95</v>
      </c>
      <c r="AA2005" s="35"/>
    </row>
    <row r="2006" spans="1:27" s="36" customFormat="1" ht="14.4" x14ac:dyDescent="0.3">
      <c r="A2006" s="32" t="s">
        <v>95</v>
      </c>
      <c r="B2006" s="32" t="s">
        <v>95</v>
      </c>
      <c r="C2006" s="32" t="s">
        <v>95</v>
      </c>
      <c r="D2006" s="32" t="s">
        <v>95</v>
      </c>
      <c r="E2006" s="32" t="s">
        <v>95</v>
      </c>
      <c r="F2006" s="32" t="s">
        <v>95</v>
      </c>
      <c r="G2006" s="32" t="s">
        <v>95</v>
      </c>
      <c r="H2006" s="32" t="s">
        <v>95</v>
      </c>
      <c r="I2006" s="32" t="s">
        <v>95</v>
      </c>
      <c r="J2006" s="32" t="s">
        <v>95</v>
      </c>
      <c r="K2006" s="32" t="s">
        <v>95</v>
      </c>
      <c r="L2006" s="32" t="s">
        <v>95</v>
      </c>
      <c r="M2006" s="36">
        <v>13</v>
      </c>
      <c r="N2006" s="36">
        <v>1</v>
      </c>
      <c r="O2006" s="36" t="s">
        <v>466</v>
      </c>
      <c r="P2006" s="75">
        <v>2014</v>
      </c>
      <c r="Q2006" s="36">
        <v>2016</v>
      </c>
      <c r="R2006" s="36">
        <v>608.92999999999995</v>
      </c>
      <c r="S2006" s="36">
        <v>10</v>
      </c>
      <c r="T2006" s="36">
        <v>1</v>
      </c>
      <c r="U2006" s="48">
        <f t="shared" si="76"/>
        <v>1</v>
      </c>
      <c r="V2006" s="50">
        <f t="shared" si="77"/>
        <v>7</v>
      </c>
      <c r="W2006" s="63">
        <v>4222</v>
      </c>
      <c r="X2006" s="63">
        <v>2951</v>
      </c>
      <c r="Y2006" s="36">
        <v>0</v>
      </c>
      <c r="Z2006" s="36" t="s">
        <v>836</v>
      </c>
      <c r="AA2006" s="35"/>
    </row>
    <row r="2007" spans="1:27" s="36" customFormat="1" ht="14.4" x14ac:dyDescent="0.3">
      <c r="A2007" s="32" t="s">
        <v>95</v>
      </c>
      <c r="B2007" s="32" t="s">
        <v>95</v>
      </c>
      <c r="C2007" s="32" t="s">
        <v>95</v>
      </c>
      <c r="D2007" s="32" t="s">
        <v>95</v>
      </c>
      <c r="E2007" s="32" t="s">
        <v>95</v>
      </c>
      <c r="F2007" s="32" t="s">
        <v>95</v>
      </c>
      <c r="G2007" s="32" t="s">
        <v>95</v>
      </c>
      <c r="H2007" s="32" t="s">
        <v>95</v>
      </c>
      <c r="I2007" s="32" t="s">
        <v>95</v>
      </c>
      <c r="J2007" s="32" t="s">
        <v>95</v>
      </c>
      <c r="K2007" s="32" t="s">
        <v>95</v>
      </c>
      <c r="L2007" s="32" t="s">
        <v>95</v>
      </c>
      <c r="M2007" s="36">
        <v>31</v>
      </c>
      <c r="N2007" s="36">
        <v>1</v>
      </c>
      <c r="O2007" s="36" t="s">
        <v>468</v>
      </c>
      <c r="P2007" s="75">
        <v>2014</v>
      </c>
      <c r="Q2007" s="36">
        <v>2016</v>
      </c>
      <c r="R2007" s="36">
        <v>180</v>
      </c>
      <c r="S2007" s="36">
        <v>10</v>
      </c>
      <c r="T2007" s="36">
        <v>1</v>
      </c>
      <c r="U2007" s="48">
        <f t="shared" si="76"/>
        <v>1</v>
      </c>
      <c r="V2007" s="50">
        <f t="shared" si="77"/>
        <v>2</v>
      </c>
      <c r="W2007" s="63">
        <v>6814</v>
      </c>
      <c r="X2007" s="63">
        <v>6630</v>
      </c>
      <c r="Y2007" s="36">
        <v>0</v>
      </c>
      <c r="Z2007" s="36" t="s">
        <v>73</v>
      </c>
      <c r="AA2007" s="35"/>
    </row>
    <row r="2008" spans="1:27" s="36" customFormat="1" ht="14.4" x14ac:dyDescent="0.3">
      <c r="A2008" s="32" t="s">
        <v>95</v>
      </c>
      <c r="B2008" s="32" t="s">
        <v>95</v>
      </c>
      <c r="C2008" s="32" t="s">
        <v>95</v>
      </c>
      <c r="D2008" s="32" t="s">
        <v>95</v>
      </c>
      <c r="E2008" s="32" t="s">
        <v>95</v>
      </c>
      <c r="F2008" s="32" t="s">
        <v>95</v>
      </c>
      <c r="G2008" s="32" t="s">
        <v>95</v>
      </c>
      <c r="H2008" s="32" t="s">
        <v>95</v>
      </c>
      <c r="I2008" s="32" t="s">
        <v>95</v>
      </c>
      <c r="J2008" s="32" t="s">
        <v>95</v>
      </c>
      <c r="K2008" s="32" t="s">
        <v>95</v>
      </c>
      <c r="L2008" s="32" t="s">
        <v>95</v>
      </c>
      <c r="M2008" s="36">
        <v>146</v>
      </c>
      <c r="N2008" s="36">
        <v>1</v>
      </c>
      <c r="O2008" s="36" t="s">
        <v>369</v>
      </c>
      <c r="P2008" s="75">
        <v>2014</v>
      </c>
      <c r="Q2008" s="36">
        <v>2016</v>
      </c>
      <c r="R2008" s="36">
        <v>552.16999999999996</v>
      </c>
      <c r="S2008" s="36">
        <v>10</v>
      </c>
      <c r="T2008" s="36">
        <v>1</v>
      </c>
      <c r="U2008" s="48">
        <f t="shared" si="76"/>
        <v>1</v>
      </c>
      <c r="V2008" s="50">
        <f t="shared" si="77"/>
        <v>6</v>
      </c>
      <c r="W2008" s="63">
        <v>907</v>
      </c>
      <c r="X2008" s="63">
        <v>519</v>
      </c>
      <c r="Y2008" s="36">
        <v>0</v>
      </c>
      <c r="Z2008" s="36" t="s">
        <v>74</v>
      </c>
      <c r="AA2008" s="35"/>
    </row>
    <row r="2009" spans="1:27" s="36" customFormat="1" ht="14.4" x14ac:dyDescent="0.3">
      <c r="A2009" s="32" t="s">
        <v>95</v>
      </c>
      <c r="B2009" s="32" t="s">
        <v>95</v>
      </c>
      <c r="C2009" s="32" t="s">
        <v>95</v>
      </c>
      <c r="D2009" s="32" t="s">
        <v>95</v>
      </c>
      <c r="E2009" s="32" t="s">
        <v>95</v>
      </c>
      <c r="F2009" s="32" t="s">
        <v>95</v>
      </c>
      <c r="G2009" s="32" t="s">
        <v>95</v>
      </c>
      <c r="H2009" s="32" t="s">
        <v>95</v>
      </c>
      <c r="I2009" s="32" t="s">
        <v>95</v>
      </c>
      <c r="J2009" s="32" t="s">
        <v>95</v>
      </c>
      <c r="K2009" s="32" t="s">
        <v>95</v>
      </c>
      <c r="L2009" s="32" t="s">
        <v>95</v>
      </c>
      <c r="M2009" s="36">
        <v>261</v>
      </c>
      <c r="N2009" s="36">
        <v>1</v>
      </c>
      <c r="O2009" s="36" t="s">
        <v>669</v>
      </c>
      <c r="P2009" s="75">
        <v>2014</v>
      </c>
      <c r="Q2009" s="36">
        <v>2015</v>
      </c>
      <c r="R2009" s="36">
        <v>903.11</v>
      </c>
      <c r="S2009" s="36">
        <v>5</v>
      </c>
      <c r="T2009" s="36">
        <v>1</v>
      </c>
      <c r="U2009" s="48">
        <f t="shared" si="76"/>
        <v>0</v>
      </c>
      <c r="V2009" s="50">
        <f t="shared" si="77"/>
        <v>10</v>
      </c>
      <c r="W2009" s="63">
        <v>485</v>
      </c>
      <c r="X2009" s="63">
        <v>246</v>
      </c>
      <c r="Y2009" s="36">
        <v>0</v>
      </c>
      <c r="Z2009" s="36" t="s">
        <v>73</v>
      </c>
      <c r="AA2009" s="35"/>
    </row>
    <row r="2010" spans="1:27" s="36" customFormat="1" ht="14.4" x14ac:dyDescent="0.3">
      <c r="A2010" s="32" t="s">
        <v>95</v>
      </c>
      <c r="B2010" s="32" t="s">
        <v>95</v>
      </c>
      <c r="C2010" s="32" t="s">
        <v>95</v>
      </c>
      <c r="D2010" s="32" t="s">
        <v>95</v>
      </c>
      <c r="E2010" s="32" t="s">
        <v>95</v>
      </c>
      <c r="F2010" s="32" t="s">
        <v>95</v>
      </c>
      <c r="G2010" s="32" t="s">
        <v>95</v>
      </c>
      <c r="H2010" s="32" t="s">
        <v>95</v>
      </c>
      <c r="I2010" s="32" t="s">
        <v>95</v>
      </c>
      <c r="J2010" s="32" t="s">
        <v>95</v>
      </c>
      <c r="K2010" s="32" t="s">
        <v>95</v>
      </c>
      <c r="L2010" s="32" t="s">
        <v>95</v>
      </c>
      <c r="M2010" s="36">
        <v>264</v>
      </c>
      <c r="N2010" s="36">
        <v>1</v>
      </c>
      <c r="O2010" s="36" t="s">
        <v>274</v>
      </c>
      <c r="P2010" s="75">
        <v>2014</v>
      </c>
      <c r="Q2010" s="36">
        <v>2015</v>
      </c>
      <c r="R2010" s="36">
        <v>654.80999999999995</v>
      </c>
      <c r="S2010" s="36">
        <v>7</v>
      </c>
      <c r="T2010" s="36">
        <v>1</v>
      </c>
      <c r="U2010" s="48">
        <f t="shared" si="76"/>
        <v>0</v>
      </c>
      <c r="V2010" s="50">
        <f t="shared" si="77"/>
        <v>7</v>
      </c>
      <c r="W2010" s="63">
        <v>333</v>
      </c>
      <c r="X2010" s="63">
        <v>98</v>
      </c>
      <c r="Y2010" s="36">
        <v>0</v>
      </c>
      <c r="Z2010" s="36" t="s">
        <v>73</v>
      </c>
      <c r="AA2010" s="35"/>
    </row>
    <row r="2011" spans="1:27" s="36" customFormat="1" ht="14.4" x14ac:dyDescent="0.3">
      <c r="A2011" s="32" t="s">
        <v>95</v>
      </c>
      <c r="B2011" s="32" t="s">
        <v>95</v>
      </c>
      <c r="C2011" s="32" t="s">
        <v>95</v>
      </c>
      <c r="D2011" s="32" t="s">
        <v>95</v>
      </c>
      <c r="E2011" s="32" t="s">
        <v>95</v>
      </c>
      <c r="F2011" s="32" t="s">
        <v>95</v>
      </c>
      <c r="G2011" s="32" t="s">
        <v>95</v>
      </c>
      <c r="H2011" s="32" t="s">
        <v>95</v>
      </c>
      <c r="I2011" s="32" t="s">
        <v>95</v>
      </c>
      <c r="J2011" s="32" t="s">
        <v>95</v>
      </c>
      <c r="K2011" s="32" t="s">
        <v>95</v>
      </c>
      <c r="L2011" s="32" t="s">
        <v>95</v>
      </c>
      <c r="M2011" s="36">
        <v>272</v>
      </c>
      <c r="N2011" s="36">
        <v>1</v>
      </c>
      <c r="O2011" s="36" t="s">
        <v>501</v>
      </c>
      <c r="P2011" s="75">
        <v>2014</v>
      </c>
      <c r="Q2011" s="36">
        <v>2015</v>
      </c>
      <c r="R2011" s="36">
        <v>1289.33</v>
      </c>
      <c r="S2011" s="36">
        <v>10</v>
      </c>
      <c r="T2011" s="36">
        <v>1</v>
      </c>
      <c r="U2011" s="48">
        <f t="shared" si="76"/>
        <v>0</v>
      </c>
      <c r="V2011" s="50">
        <f t="shared" si="77"/>
        <v>10</v>
      </c>
      <c r="W2011" s="63">
        <v>15534</v>
      </c>
      <c r="X2011" s="63">
        <v>8912</v>
      </c>
      <c r="Y2011" s="36">
        <v>0</v>
      </c>
      <c r="Z2011" s="36" t="s">
        <v>73</v>
      </c>
      <c r="AA2011" s="35"/>
    </row>
    <row r="2012" spans="1:27" s="36" customFormat="1" ht="14.4" x14ac:dyDescent="0.3">
      <c r="A2012" s="32" t="s">
        <v>95</v>
      </c>
      <c r="B2012" s="32" t="s">
        <v>95</v>
      </c>
      <c r="C2012" s="32" t="s">
        <v>95</v>
      </c>
      <c r="D2012" s="32" t="s">
        <v>95</v>
      </c>
      <c r="E2012" s="32" t="s">
        <v>95</v>
      </c>
      <c r="F2012" s="32" t="s">
        <v>95</v>
      </c>
      <c r="G2012" s="32" t="s">
        <v>95</v>
      </c>
      <c r="H2012" s="32" t="s">
        <v>95</v>
      </c>
      <c r="I2012" s="32" t="s">
        <v>95</v>
      </c>
      <c r="J2012" s="32" t="s">
        <v>95</v>
      </c>
      <c r="K2012" s="32" t="s">
        <v>95</v>
      </c>
      <c r="L2012" s="32" t="s">
        <v>95</v>
      </c>
      <c r="M2012" s="36">
        <v>272</v>
      </c>
      <c r="N2012" s="36">
        <v>1</v>
      </c>
      <c r="O2012" s="36" t="s">
        <v>501</v>
      </c>
      <c r="P2012" s="75">
        <v>2014</v>
      </c>
      <c r="Q2012" s="36">
        <v>2015</v>
      </c>
      <c r="R2012" s="36">
        <v>150</v>
      </c>
      <c r="S2012" s="36">
        <v>10</v>
      </c>
      <c r="T2012" s="36">
        <v>1</v>
      </c>
      <c r="U2012" s="48">
        <f t="shared" si="76"/>
        <v>0</v>
      </c>
      <c r="V2012" s="50">
        <f t="shared" si="77"/>
        <v>2</v>
      </c>
      <c r="W2012" s="63">
        <v>13594</v>
      </c>
      <c r="X2012" s="63">
        <v>10810</v>
      </c>
      <c r="Y2012" s="36">
        <v>0</v>
      </c>
      <c r="Z2012" s="36" t="s">
        <v>837</v>
      </c>
      <c r="AA2012" s="35"/>
    </row>
    <row r="2013" spans="1:27" s="36" customFormat="1" ht="14.4" x14ac:dyDescent="0.3">
      <c r="A2013" s="32" t="s">
        <v>95</v>
      </c>
      <c r="B2013" s="32" t="s">
        <v>95</v>
      </c>
      <c r="C2013" s="32" t="s">
        <v>95</v>
      </c>
      <c r="D2013" s="32" t="s">
        <v>95</v>
      </c>
      <c r="E2013" s="32" t="s">
        <v>95</v>
      </c>
      <c r="F2013" s="32" t="s">
        <v>95</v>
      </c>
      <c r="G2013" s="32" t="s">
        <v>95</v>
      </c>
      <c r="H2013" s="32" t="s">
        <v>95</v>
      </c>
      <c r="I2013" s="32" t="s">
        <v>95</v>
      </c>
      <c r="J2013" s="32" t="s">
        <v>95</v>
      </c>
      <c r="K2013" s="32" t="s">
        <v>95</v>
      </c>
      <c r="L2013" s="32" t="s">
        <v>95</v>
      </c>
      <c r="M2013" s="36">
        <v>277</v>
      </c>
      <c r="N2013" s="36">
        <v>1</v>
      </c>
      <c r="O2013" s="36" t="s">
        <v>375</v>
      </c>
      <c r="P2013" s="75">
        <v>2014</v>
      </c>
      <c r="Q2013" s="36">
        <v>2016</v>
      </c>
      <c r="R2013" s="36">
        <v>674.44</v>
      </c>
      <c r="S2013" s="36">
        <v>10</v>
      </c>
      <c r="T2013" s="36">
        <v>1</v>
      </c>
      <c r="U2013" s="48">
        <f t="shared" si="76"/>
        <v>1</v>
      </c>
      <c r="V2013" s="50">
        <f t="shared" si="77"/>
        <v>7</v>
      </c>
      <c r="W2013" s="63">
        <v>4830</v>
      </c>
      <c r="X2013" s="63">
        <v>2878</v>
      </c>
      <c r="Y2013" s="36">
        <v>0</v>
      </c>
      <c r="Z2013" s="36" t="s">
        <v>75</v>
      </c>
      <c r="AA2013" s="35"/>
    </row>
    <row r="2014" spans="1:27" s="36" customFormat="1" ht="14.4" x14ac:dyDescent="0.3">
      <c r="A2014" s="32" t="s">
        <v>95</v>
      </c>
      <c r="B2014" s="32" t="s">
        <v>95</v>
      </c>
      <c r="C2014" s="32" t="s">
        <v>95</v>
      </c>
      <c r="D2014" s="32" t="s">
        <v>95</v>
      </c>
      <c r="E2014" s="32" t="s">
        <v>95</v>
      </c>
      <c r="F2014" s="32" t="s">
        <v>95</v>
      </c>
      <c r="G2014" s="32" t="s">
        <v>95</v>
      </c>
      <c r="H2014" s="32" t="s">
        <v>95</v>
      </c>
      <c r="I2014" s="32" t="s">
        <v>95</v>
      </c>
      <c r="J2014" s="32" t="s">
        <v>95</v>
      </c>
      <c r="K2014" s="32" t="s">
        <v>95</v>
      </c>
      <c r="L2014" s="32" t="s">
        <v>95</v>
      </c>
      <c r="M2014" s="36">
        <v>281</v>
      </c>
      <c r="N2014" s="36">
        <v>1</v>
      </c>
      <c r="O2014" s="36" t="s">
        <v>546</v>
      </c>
      <c r="P2014" s="75">
        <v>2014</v>
      </c>
      <c r="Q2014" s="36">
        <v>2016</v>
      </c>
      <c r="R2014" s="36">
        <v>1418.94</v>
      </c>
      <c r="S2014" s="36">
        <v>10</v>
      </c>
      <c r="T2014" s="36">
        <v>1</v>
      </c>
      <c r="U2014" s="48">
        <f t="shared" si="76"/>
        <v>1</v>
      </c>
      <c r="V2014" s="50">
        <f t="shared" si="77"/>
        <v>10</v>
      </c>
      <c r="W2014" s="63">
        <v>25052</v>
      </c>
      <c r="X2014" s="63">
        <v>11165</v>
      </c>
      <c r="Y2014" s="36">
        <v>0</v>
      </c>
      <c r="Z2014" s="36" t="s">
        <v>73</v>
      </c>
      <c r="AA2014" s="35"/>
    </row>
    <row r="2015" spans="1:27" s="36" customFormat="1" ht="14.4" x14ac:dyDescent="0.3">
      <c r="A2015" s="32" t="s">
        <v>95</v>
      </c>
      <c r="B2015" s="32" t="s">
        <v>95</v>
      </c>
      <c r="C2015" s="32" t="s">
        <v>95</v>
      </c>
      <c r="D2015" s="32" t="s">
        <v>95</v>
      </c>
      <c r="E2015" s="32" t="s">
        <v>95</v>
      </c>
      <c r="F2015" s="32" t="s">
        <v>95</v>
      </c>
      <c r="G2015" s="32" t="s">
        <v>95</v>
      </c>
      <c r="H2015" s="32" t="s">
        <v>95</v>
      </c>
      <c r="I2015" s="32" t="s">
        <v>95</v>
      </c>
      <c r="J2015" s="32" t="s">
        <v>95</v>
      </c>
      <c r="K2015" s="32" t="s">
        <v>95</v>
      </c>
      <c r="L2015" s="32" t="s">
        <v>95</v>
      </c>
      <c r="M2015" s="36">
        <v>282</v>
      </c>
      <c r="N2015" s="36">
        <v>1</v>
      </c>
      <c r="O2015" s="36" t="s">
        <v>610</v>
      </c>
      <c r="P2015" s="75">
        <v>2014</v>
      </c>
      <c r="Q2015" s="36">
        <v>2015</v>
      </c>
      <c r="R2015" s="36">
        <v>1068.3499999999999</v>
      </c>
      <c r="S2015" s="36">
        <v>10</v>
      </c>
      <c r="T2015" s="36">
        <v>1</v>
      </c>
      <c r="U2015" s="48">
        <f t="shared" si="76"/>
        <v>0</v>
      </c>
      <c r="V2015" s="50">
        <f t="shared" si="77"/>
        <v>10</v>
      </c>
      <c r="W2015" s="63">
        <v>2648</v>
      </c>
      <c r="X2015" s="63">
        <v>2053</v>
      </c>
      <c r="Y2015" s="36">
        <v>0</v>
      </c>
      <c r="Z2015" s="36" t="s">
        <v>73</v>
      </c>
      <c r="AA2015" s="35"/>
    </row>
    <row r="2016" spans="1:27" s="36" customFormat="1" ht="14.4" x14ac:dyDescent="0.3">
      <c r="A2016" s="32" t="s">
        <v>95</v>
      </c>
      <c r="B2016" s="32" t="s">
        <v>95</v>
      </c>
      <c r="C2016" s="32" t="s">
        <v>95</v>
      </c>
      <c r="D2016" s="32" t="s">
        <v>95</v>
      </c>
      <c r="E2016" s="32" t="s">
        <v>95</v>
      </c>
      <c r="F2016" s="32" t="s">
        <v>95</v>
      </c>
      <c r="G2016" s="32" t="s">
        <v>95</v>
      </c>
      <c r="H2016" s="32" t="s">
        <v>95</v>
      </c>
      <c r="I2016" s="32" t="s">
        <v>95</v>
      </c>
      <c r="J2016" s="32" t="s">
        <v>95</v>
      </c>
      <c r="K2016" s="32" t="s">
        <v>95</v>
      </c>
      <c r="L2016" s="32" t="s">
        <v>95</v>
      </c>
      <c r="M2016" s="36">
        <v>297</v>
      </c>
      <c r="N2016" s="36">
        <v>1</v>
      </c>
      <c r="O2016" s="36" t="s">
        <v>235</v>
      </c>
      <c r="P2016" s="75">
        <v>2014</v>
      </c>
      <c r="Q2016" s="36">
        <v>2015</v>
      </c>
      <c r="R2016" s="36">
        <v>1217.5</v>
      </c>
      <c r="S2016" s="36">
        <v>10</v>
      </c>
      <c r="T2016" s="36">
        <v>1</v>
      </c>
      <c r="U2016" s="48">
        <f t="shared" si="76"/>
        <v>0</v>
      </c>
      <c r="V2016" s="50">
        <f t="shared" si="77"/>
        <v>10</v>
      </c>
      <c r="W2016" s="63">
        <v>642</v>
      </c>
      <c r="X2016" s="63">
        <v>270</v>
      </c>
      <c r="Y2016" s="36">
        <v>0</v>
      </c>
      <c r="Z2016" s="36" t="s">
        <v>72</v>
      </c>
      <c r="AA2016" s="35"/>
    </row>
    <row r="2017" spans="1:27" s="36" customFormat="1" ht="14.4" x14ac:dyDescent="0.3">
      <c r="A2017" s="32" t="s">
        <v>95</v>
      </c>
      <c r="B2017" s="32" t="s">
        <v>95</v>
      </c>
      <c r="C2017" s="32" t="s">
        <v>95</v>
      </c>
      <c r="D2017" s="32" t="s">
        <v>95</v>
      </c>
      <c r="E2017" s="32" t="s">
        <v>95</v>
      </c>
      <c r="F2017" s="32" t="s">
        <v>95</v>
      </c>
      <c r="G2017" s="32" t="s">
        <v>95</v>
      </c>
      <c r="H2017" s="32" t="s">
        <v>95</v>
      </c>
      <c r="I2017" s="32" t="s">
        <v>95</v>
      </c>
      <c r="J2017" s="32" t="s">
        <v>95</v>
      </c>
      <c r="K2017" s="32" t="s">
        <v>95</v>
      </c>
      <c r="L2017" s="32" t="s">
        <v>95</v>
      </c>
      <c r="M2017" s="36">
        <v>356</v>
      </c>
      <c r="N2017" s="36">
        <v>1</v>
      </c>
      <c r="O2017" s="36" t="s">
        <v>601</v>
      </c>
      <c r="P2017" s="75">
        <v>2014</v>
      </c>
      <c r="Q2017" s="36">
        <v>2015</v>
      </c>
      <c r="R2017" s="36">
        <v>800</v>
      </c>
      <c r="S2017" s="36">
        <v>10</v>
      </c>
      <c r="T2017" s="36">
        <v>1</v>
      </c>
      <c r="U2017" s="48">
        <f t="shared" si="76"/>
        <v>0</v>
      </c>
      <c r="V2017" s="50">
        <f t="shared" si="77"/>
        <v>9</v>
      </c>
      <c r="W2017" s="63">
        <v>257</v>
      </c>
      <c r="X2017" s="63">
        <v>130</v>
      </c>
      <c r="Y2017" s="36">
        <v>0</v>
      </c>
      <c r="Z2017" s="36" t="s">
        <v>72</v>
      </c>
      <c r="AA2017" s="35"/>
    </row>
    <row r="2018" spans="1:27" s="36" customFormat="1" ht="14.4" x14ac:dyDescent="0.3">
      <c r="A2018" s="32" t="s">
        <v>95</v>
      </c>
      <c r="B2018" s="32" t="s">
        <v>95</v>
      </c>
      <c r="C2018" s="32" t="s">
        <v>95</v>
      </c>
      <c r="D2018" s="32" t="s">
        <v>95</v>
      </c>
      <c r="E2018" s="32" t="s">
        <v>95</v>
      </c>
      <c r="F2018" s="32" t="s">
        <v>95</v>
      </c>
      <c r="G2018" s="32" t="s">
        <v>95</v>
      </c>
      <c r="H2018" s="32" t="s">
        <v>95</v>
      </c>
      <c r="I2018" s="32" t="s">
        <v>95</v>
      </c>
      <c r="J2018" s="32" t="s">
        <v>95</v>
      </c>
      <c r="K2018" s="32" t="s">
        <v>95</v>
      </c>
      <c r="L2018" s="32" t="s">
        <v>95</v>
      </c>
      <c r="M2018" s="36">
        <v>415</v>
      </c>
      <c r="N2018" s="36">
        <v>1</v>
      </c>
      <c r="O2018" s="36" t="s">
        <v>326</v>
      </c>
      <c r="P2018" s="75">
        <v>2014</v>
      </c>
      <c r="Q2018" s="36">
        <v>2016</v>
      </c>
      <c r="R2018" s="36">
        <v>1615</v>
      </c>
      <c r="S2018" s="36">
        <v>10</v>
      </c>
      <c r="T2018" s="36">
        <v>0</v>
      </c>
      <c r="U2018" s="48">
        <f t="shared" si="76"/>
        <v>1</v>
      </c>
      <c r="V2018" s="50">
        <f t="shared" si="77"/>
        <v>10</v>
      </c>
      <c r="W2018" s="63">
        <v>130</v>
      </c>
      <c r="X2018" s="63">
        <v>240</v>
      </c>
      <c r="Y2018" s="36">
        <v>0</v>
      </c>
      <c r="Z2018" s="36" t="s">
        <v>75</v>
      </c>
      <c r="AA2018" s="35"/>
    </row>
    <row r="2019" spans="1:27" s="36" customFormat="1" ht="14.4" x14ac:dyDescent="0.3">
      <c r="A2019" s="32" t="s">
        <v>95</v>
      </c>
      <c r="B2019" s="32" t="s">
        <v>95</v>
      </c>
      <c r="C2019" s="32" t="s">
        <v>95</v>
      </c>
      <c r="D2019" s="32" t="s">
        <v>95</v>
      </c>
      <c r="E2019" s="32" t="s">
        <v>95</v>
      </c>
      <c r="F2019" s="32" t="s">
        <v>95</v>
      </c>
      <c r="G2019" s="32" t="s">
        <v>95</v>
      </c>
      <c r="H2019" s="32" t="s">
        <v>95</v>
      </c>
      <c r="I2019" s="32" t="s">
        <v>95</v>
      </c>
      <c r="J2019" s="32" t="s">
        <v>95</v>
      </c>
      <c r="K2019" s="32" t="s">
        <v>95</v>
      </c>
      <c r="L2019" s="32" t="s">
        <v>95</v>
      </c>
      <c r="M2019" s="36">
        <v>441</v>
      </c>
      <c r="N2019" s="36">
        <v>1</v>
      </c>
      <c r="O2019" s="36" t="s">
        <v>684</v>
      </c>
      <c r="P2019" s="75">
        <v>2014</v>
      </c>
      <c r="Q2019" s="36">
        <v>2015</v>
      </c>
      <c r="R2019" s="36">
        <v>529.83000000000004</v>
      </c>
      <c r="S2019" s="36">
        <v>10</v>
      </c>
      <c r="T2019" s="36">
        <v>1</v>
      </c>
      <c r="U2019" s="48">
        <f t="shared" si="76"/>
        <v>0</v>
      </c>
      <c r="V2019" s="50">
        <f t="shared" si="77"/>
        <v>6</v>
      </c>
      <c r="W2019" s="63">
        <v>478</v>
      </c>
      <c r="X2019" s="63">
        <v>215</v>
      </c>
      <c r="Y2019" s="36">
        <v>0</v>
      </c>
      <c r="Z2019" s="36" t="s">
        <v>73</v>
      </c>
      <c r="AA2019" s="35"/>
    </row>
    <row r="2020" spans="1:27" s="36" customFormat="1" ht="14.4" x14ac:dyDescent="0.3">
      <c r="A2020" s="32" t="s">
        <v>95</v>
      </c>
      <c r="B2020" s="32" t="s">
        <v>95</v>
      </c>
      <c r="C2020" s="32" t="s">
        <v>95</v>
      </c>
      <c r="D2020" s="32" t="s">
        <v>95</v>
      </c>
      <c r="E2020" s="32" t="s">
        <v>95</v>
      </c>
      <c r="F2020" s="32" t="s">
        <v>95</v>
      </c>
      <c r="G2020" s="32" t="s">
        <v>95</v>
      </c>
      <c r="H2020" s="32" t="s">
        <v>95</v>
      </c>
      <c r="I2020" s="32" t="s">
        <v>95</v>
      </c>
      <c r="J2020" s="32" t="s">
        <v>95</v>
      </c>
      <c r="K2020" s="32" t="s">
        <v>95</v>
      </c>
      <c r="L2020" s="32" t="s">
        <v>95</v>
      </c>
      <c r="M2020" s="36">
        <v>458</v>
      </c>
      <c r="N2020" s="36">
        <v>1</v>
      </c>
      <c r="O2020" s="36" t="s">
        <v>520</v>
      </c>
      <c r="P2020" s="75">
        <v>2014</v>
      </c>
      <c r="Q2020" s="36">
        <v>2015</v>
      </c>
      <c r="R2020" s="36">
        <v>454.17</v>
      </c>
      <c r="S2020" s="36">
        <v>10</v>
      </c>
      <c r="T2020" s="36">
        <v>0</v>
      </c>
      <c r="U2020" s="48">
        <f t="shared" si="76"/>
        <v>0</v>
      </c>
      <c r="V2020" s="50">
        <f t="shared" si="77"/>
        <v>5</v>
      </c>
      <c r="W2020" s="63">
        <v>447</v>
      </c>
      <c r="X2020" s="63">
        <v>451</v>
      </c>
      <c r="Y2020" s="36">
        <v>0</v>
      </c>
      <c r="Z2020" s="36" t="s">
        <v>73</v>
      </c>
      <c r="AA2020" s="35"/>
    </row>
    <row r="2021" spans="1:27" s="36" customFormat="1" ht="14.4" x14ac:dyDescent="0.3">
      <c r="A2021" s="32" t="s">
        <v>95</v>
      </c>
      <c r="B2021" s="32" t="s">
        <v>95</v>
      </c>
      <c r="C2021" s="32" t="s">
        <v>95</v>
      </c>
      <c r="D2021" s="32" t="s">
        <v>95</v>
      </c>
      <c r="E2021" s="32" t="s">
        <v>95</v>
      </c>
      <c r="F2021" s="32" t="s">
        <v>95</v>
      </c>
      <c r="G2021" s="32" t="s">
        <v>95</v>
      </c>
      <c r="H2021" s="32" t="s">
        <v>95</v>
      </c>
      <c r="I2021" s="32" t="s">
        <v>95</v>
      </c>
      <c r="J2021" s="32" t="s">
        <v>95</v>
      </c>
      <c r="K2021" s="32" t="s">
        <v>95</v>
      </c>
      <c r="L2021" s="32" t="s">
        <v>95</v>
      </c>
      <c r="M2021" s="36">
        <v>486</v>
      </c>
      <c r="N2021" s="36">
        <v>1</v>
      </c>
      <c r="O2021" s="36" t="s">
        <v>288</v>
      </c>
      <c r="P2021" s="75">
        <v>2014</v>
      </c>
      <c r="Q2021" s="36">
        <v>2015</v>
      </c>
      <c r="R2021" s="36">
        <v>361.57</v>
      </c>
      <c r="S2021" s="36">
        <v>10</v>
      </c>
      <c r="T2021" s="36">
        <v>0</v>
      </c>
      <c r="U2021" s="48">
        <f t="shared" si="76"/>
        <v>0</v>
      </c>
      <c r="V2021" s="50">
        <f t="shared" si="77"/>
        <v>4</v>
      </c>
      <c r="W2021" s="63">
        <v>349</v>
      </c>
      <c r="X2021" s="63">
        <v>384</v>
      </c>
      <c r="Y2021" s="36">
        <v>0</v>
      </c>
      <c r="Z2021" s="36" t="s">
        <v>75</v>
      </c>
      <c r="AA2021" s="35"/>
    </row>
    <row r="2022" spans="1:27" s="36" customFormat="1" ht="14.4" x14ac:dyDescent="0.3">
      <c r="A2022" s="32" t="s">
        <v>95</v>
      </c>
      <c r="B2022" s="32" t="s">
        <v>95</v>
      </c>
      <c r="C2022" s="32" t="s">
        <v>95</v>
      </c>
      <c r="D2022" s="32" t="s">
        <v>95</v>
      </c>
      <c r="E2022" s="32" t="s">
        <v>95</v>
      </c>
      <c r="F2022" s="32" t="s">
        <v>95</v>
      </c>
      <c r="G2022" s="32" t="s">
        <v>95</v>
      </c>
      <c r="H2022" s="32" t="s">
        <v>95</v>
      </c>
      <c r="I2022" s="32" t="s">
        <v>95</v>
      </c>
      <c r="J2022" s="32" t="s">
        <v>95</v>
      </c>
      <c r="K2022" s="32" t="s">
        <v>95</v>
      </c>
      <c r="L2022" s="32" t="s">
        <v>95</v>
      </c>
      <c r="M2022" s="36">
        <v>500</v>
      </c>
      <c r="N2022" s="36">
        <v>1</v>
      </c>
      <c r="O2022" s="36" t="s">
        <v>635</v>
      </c>
      <c r="P2022" s="75">
        <v>2014</v>
      </c>
      <c r="Q2022" s="36">
        <v>2015</v>
      </c>
      <c r="R2022" s="36">
        <v>1628.21</v>
      </c>
      <c r="S2022" s="36">
        <v>10</v>
      </c>
      <c r="T2022" s="36">
        <v>0</v>
      </c>
      <c r="U2022" s="48">
        <f t="shared" si="76"/>
        <v>0</v>
      </c>
      <c r="V2022" s="50">
        <f t="shared" si="77"/>
        <v>10</v>
      </c>
      <c r="W2022" s="63">
        <v>455</v>
      </c>
      <c r="X2022" s="63">
        <v>793</v>
      </c>
      <c r="Y2022" s="36">
        <v>0</v>
      </c>
      <c r="Z2022" s="36" t="s">
        <v>75</v>
      </c>
      <c r="AA2022" s="35"/>
    </row>
    <row r="2023" spans="1:27" s="36" customFormat="1" ht="14.4" x14ac:dyDescent="0.3">
      <c r="A2023" s="32" t="s">
        <v>95</v>
      </c>
      <c r="B2023" s="32" t="s">
        <v>95</v>
      </c>
      <c r="C2023" s="32" t="s">
        <v>95</v>
      </c>
      <c r="D2023" s="32" t="s">
        <v>95</v>
      </c>
      <c r="E2023" s="32" t="s">
        <v>95</v>
      </c>
      <c r="F2023" s="32" t="s">
        <v>95</v>
      </c>
      <c r="G2023" s="32" t="s">
        <v>95</v>
      </c>
      <c r="H2023" s="32" t="s">
        <v>95</v>
      </c>
      <c r="I2023" s="32" t="s">
        <v>95</v>
      </c>
      <c r="J2023" s="32" t="s">
        <v>95</v>
      </c>
      <c r="K2023" s="32" t="s">
        <v>95</v>
      </c>
      <c r="L2023" s="32" t="s">
        <v>95</v>
      </c>
      <c r="M2023" s="36">
        <v>518</v>
      </c>
      <c r="N2023" s="36">
        <v>1</v>
      </c>
      <c r="O2023" s="36" t="s">
        <v>257</v>
      </c>
      <c r="P2023" s="75">
        <v>2014</v>
      </c>
      <c r="Q2023" s="36">
        <v>2015</v>
      </c>
      <c r="R2023" s="36">
        <v>500</v>
      </c>
      <c r="S2023" s="36">
        <v>10</v>
      </c>
      <c r="T2023" s="36">
        <v>1</v>
      </c>
      <c r="U2023" s="48">
        <f t="shared" si="76"/>
        <v>0</v>
      </c>
      <c r="V2023" s="50">
        <f t="shared" si="77"/>
        <v>6</v>
      </c>
      <c r="W2023" s="63">
        <v>2375</v>
      </c>
      <c r="X2023" s="63">
        <v>1608</v>
      </c>
      <c r="Y2023" s="36">
        <v>0</v>
      </c>
      <c r="Z2023" s="36" t="s">
        <v>838</v>
      </c>
      <c r="AA2023" s="35"/>
    </row>
    <row r="2024" spans="1:27" s="36" customFormat="1" ht="14.4" x14ac:dyDescent="0.3">
      <c r="A2024" s="32" t="s">
        <v>95</v>
      </c>
      <c r="B2024" s="32" t="s">
        <v>95</v>
      </c>
      <c r="C2024" s="32" t="s">
        <v>95</v>
      </c>
      <c r="D2024" s="32" t="s">
        <v>95</v>
      </c>
      <c r="E2024" s="32" t="s">
        <v>95</v>
      </c>
      <c r="F2024" s="32" t="s">
        <v>95</v>
      </c>
      <c r="G2024" s="32" t="s">
        <v>95</v>
      </c>
      <c r="H2024" s="32" t="s">
        <v>95</v>
      </c>
      <c r="I2024" s="32" t="s">
        <v>95</v>
      </c>
      <c r="J2024" s="32" t="s">
        <v>95</v>
      </c>
      <c r="K2024" s="32" t="s">
        <v>95</v>
      </c>
      <c r="L2024" s="32" t="s">
        <v>95</v>
      </c>
      <c r="M2024" s="36">
        <v>727</v>
      </c>
      <c r="N2024" s="36">
        <v>1</v>
      </c>
      <c r="O2024" s="36" t="s">
        <v>260</v>
      </c>
      <c r="P2024" s="75">
        <v>2014</v>
      </c>
      <c r="Q2024" s="36">
        <v>2015</v>
      </c>
      <c r="R2024" s="36">
        <v>600</v>
      </c>
      <c r="S2024" s="36">
        <v>10</v>
      </c>
      <c r="T2024" s="36">
        <v>0</v>
      </c>
      <c r="U2024" s="48">
        <f t="shared" si="76"/>
        <v>0</v>
      </c>
      <c r="V2024" s="50">
        <f t="shared" si="77"/>
        <v>7</v>
      </c>
      <c r="W2024" s="63">
        <v>2631</v>
      </c>
      <c r="X2024" s="63">
        <v>3080</v>
      </c>
      <c r="Y2024" s="36">
        <v>0</v>
      </c>
      <c r="Z2024" s="36" t="s">
        <v>837</v>
      </c>
      <c r="AA2024" s="35"/>
    </row>
    <row r="2025" spans="1:27" s="36" customFormat="1" ht="14.4" x14ac:dyDescent="0.3">
      <c r="A2025" s="32" t="s">
        <v>95</v>
      </c>
      <c r="B2025" s="32" t="s">
        <v>95</v>
      </c>
      <c r="C2025" s="32" t="s">
        <v>95</v>
      </c>
      <c r="D2025" s="32" t="s">
        <v>95</v>
      </c>
      <c r="E2025" s="32" t="s">
        <v>95</v>
      </c>
      <c r="F2025" s="32" t="s">
        <v>95</v>
      </c>
      <c r="G2025" s="32" t="s">
        <v>95</v>
      </c>
      <c r="H2025" s="32" t="s">
        <v>95</v>
      </c>
      <c r="I2025" s="32" t="s">
        <v>95</v>
      </c>
      <c r="J2025" s="32" t="s">
        <v>95</v>
      </c>
      <c r="K2025" s="32" t="s">
        <v>95</v>
      </c>
      <c r="L2025" s="32" t="s">
        <v>95</v>
      </c>
      <c r="M2025" s="36">
        <v>727</v>
      </c>
      <c r="N2025" s="36">
        <v>1</v>
      </c>
      <c r="O2025" s="36" t="s">
        <v>260</v>
      </c>
      <c r="P2025" s="75">
        <v>2014</v>
      </c>
      <c r="Q2025" s="36">
        <v>2015</v>
      </c>
      <c r="R2025" s="36">
        <v>100</v>
      </c>
      <c r="S2025" s="36">
        <v>10</v>
      </c>
      <c r="T2025" s="36">
        <v>0</v>
      </c>
      <c r="U2025" s="48">
        <f t="shared" si="76"/>
        <v>0</v>
      </c>
      <c r="V2025" s="50">
        <f t="shared" si="77"/>
        <v>2</v>
      </c>
      <c r="W2025" s="63">
        <v>2463</v>
      </c>
      <c r="X2025" s="63">
        <v>2979</v>
      </c>
      <c r="Y2025" s="36">
        <v>0</v>
      </c>
      <c r="Z2025" s="36" t="s">
        <v>75</v>
      </c>
      <c r="AA2025" s="35"/>
    </row>
    <row r="2026" spans="1:27" s="36" customFormat="1" ht="14.4" x14ac:dyDescent="0.3">
      <c r="A2026" s="32" t="s">
        <v>95</v>
      </c>
      <c r="B2026" s="32" t="s">
        <v>95</v>
      </c>
      <c r="C2026" s="32" t="s">
        <v>95</v>
      </c>
      <c r="D2026" s="32" t="s">
        <v>95</v>
      </c>
      <c r="E2026" s="32" t="s">
        <v>95</v>
      </c>
      <c r="F2026" s="32" t="s">
        <v>95</v>
      </c>
      <c r="G2026" s="32" t="s">
        <v>95</v>
      </c>
      <c r="H2026" s="32" t="s">
        <v>95</v>
      </c>
      <c r="I2026" s="32" t="s">
        <v>95</v>
      </c>
      <c r="J2026" s="32" t="s">
        <v>95</v>
      </c>
      <c r="K2026" s="32" t="s">
        <v>95</v>
      </c>
      <c r="L2026" s="32" t="s">
        <v>95</v>
      </c>
      <c r="M2026" s="36">
        <v>728</v>
      </c>
      <c r="N2026" s="36">
        <v>1</v>
      </c>
      <c r="O2026" s="36" t="s">
        <v>346</v>
      </c>
      <c r="P2026" s="75">
        <v>2014</v>
      </c>
      <c r="Q2026" s="36">
        <v>2015</v>
      </c>
      <c r="R2026" s="36">
        <v>409.67</v>
      </c>
      <c r="S2026" s="36">
        <v>10</v>
      </c>
      <c r="T2026" s="36">
        <v>1</v>
      </c>
      <c r="U2026" s="48">
        <f t="shared" si="76"/>
        <v>0</v>
      </c>
      <c r="V2026" s="50">
        <f t="shared" si="77"/>
        <v>5</v>
      </c>
      <c r="W2026" s="63">
        <v>14212</v>
      </c>
      <c r="X2026" s="63">
        <v>10104</v>
      </c>
      <c r="Y2026" s="36">
        <v>0</v>
      </c>
      <c r="Z2026" s="36" t="s">
        <v>76</v>
      </c>
      <c r="AA2026" s="35"/>
    </row>
    <row r="2027" spans="1:27" s="36" customFormat="1" ht="14.4" x14ac:dyDescent="0.3">
      <c r="A2027" s="32" t="s">
        <v>95</v>
      </c>
      <c r="B2027" s="32" t="s">
        <v>95</v>
      </c>
      <c r="C2027" s="32" t="s">
        <v>95</v>
      </c>
      <c r="D2027" s="32" t="s">
        <v>95</v>
      </c>
      <c r="E2027" s="32" t="s">
        <v>95</v>
      </c>
      <c r="F2027" s="32" t="s">
        <v>95</v>
      </c>
      <c r="G2027" s="32" t="s">
        <v>95</v>
      </c>
      <c r="H2027" s="32" t="s">
        <v>95</v>
      </c>
      <c r="I2027" s="32" t="s">
        <v>95</v>
      </c>
      <c r="J2027" s="32" t="s">
        <v>95</v>
      </c>
      <c r="K2027" s="32" t="s">
        <v>95</v>
      </c>
      <c r="L2027" s="32" t="s">
        <v>95</v>
      </c>
      <c r="M2027" s="36">
        <v>811</v>
      </c>
      <c r="N2027" s="36">
        <v>1</v>
      </c>
      <c r="O2027" s="36" t="s">
        <v>569</v>
      </c>
      <c r="P2027" s="75">
        <v>2014</v>
      </c>
      <c r="Q2027" s="36">
        <v>2016</v>
      </c>
      <c r="R2027" s="36">
        <v>1137.3699999999999</v>
      </c>
      <c r="S2027" s="36">
        <v>10</v>
      </c>
      <c r="T2027" s="36">
        <v>1</v>
      </c>
      <c r="U2027" s="48">
        <f t="shared" si="76"/>
        <v>1</v>
      </c>
      <c r="V2027" s="50">
        <f t="shared" si="77"/>
        <v>10</v>
      </c>
      <c r="W2027" s="63">
        <v>1385</v>
      </c>
      <c r="X2027" s="63">
        <v>778</v>
      </c>
      <c r="Y2027" s="36">
        <v>0</v>
      </c>
      <c r="Z2027" s="36" t="s">
        <v>75</v>
      </c>
      <c r="AA2027" s="35"/>
    </row>
    <row r="2028" spans="1:27" s="36" customFormat="1" ht="14.4" x14ac:dyDescent="0.3">
      <c r="A2028" s="32" t="s">
        <v>95</v>
      </c>
      <c r="B2028" s="32" t="s">
        <v>95</v>
      </c>
      <c r="C2028" s="32" t="s">
        <v>95</v>
      </c>
      <c r="D2028" s="32" t="s">
        <v>95</v>
      </c>
      <c r="E2028" s="32" t="s">
        <v>95</v>
      </c>
      <c r="F2028" s="32" t="s">
        <v>95</v>
      </c>
      <c r="G2028" s="32" t="s">
        <v>95</v>
      </c>
      <c r="H2028" s="32" t="s">
        <v>95</v>
      </c>
      <c r="I2028" s="32" t="s">
        <v>95</v>
      </c>
      <c r="J2028" s="32" t="s">
        <v>95</v>
      </c>
      <c r="K2028" s="32" t="s">
        <v>95</v>
      </c>
      <c r="L2028" s="32" t="s">
        <v>95</v>
      </c>
      <c r="M2028" s="36">
        <v>813</v>
      </c>
      <c r="N2028" s="36">
        <v>1</v>
      </c>
      <c r="O2028" s="36" t="s">
        <v>352</v>
      </c>
      <c r="P2028" s="75">
        <v>2014</v>
      </c>
      <c r="Q2028" s="36">
        <v>2016</v>
      </c>
      <c r="R2028" s="36">
        <v>987.01</v>
      </c>
      <c r="S2028" s="36">
        <v>10</v>
      </c>
      <c r="T2028" s="36">
        <v>1</v>
      </c>
      <c r="U2028" s="48">
        <f t="shared" si="76"/>
        <v>1</v>
      </c>
      <c r="V2028" s="50">
        <f t="shared" si="77"/>
        <v>10</v>
      </c>
      <c r="W2028" s="63">
        <v>2240</v>
      </c>
      <c r="X2028" s="63">
        <v>1312</v>
      </c>
      <c r="Y2028" s="36">
        <v>0</v>
      </c>
      <c r="Z2028" s="36" t="s">
        <v>73</v>
      </c>
      <c r="AA2028" s="35"/>
    </row>
    <row r="2029" spans="1:27" s="36" customFormat="1" ht="14.4" x14ac:dyDescent="0.3">
      <c r="A2029" s="32" t="s">
        <v>95</v>
      </c>
      <c r="B2029" s="32" t="s">
        <v>95</v>
      </c>
      <c r="C2029" s="32" t="s">
        <v>95</v>
      </c>
      <c r="D2029" s="32" t="s">
        <v>95</v>
      </c>
      <c r="E2029" s="32" t="s">
        <v>95</v>
      </c>
      <c r="F2029" s="32" t="s">
        <v>95</v>
      </c>
      <c r="G2029" s="32" t="s">
        <v>95</v>
      </c>
      <c r="H2029" s="32" t="s">
        <v>95</v>
      </c>
      <c r="I2029" s="32" t="s">
        <v>95</v>
      </c>
      <c r="J2029" s="32" t="s">
        <v>95</v>
      </c>
      <c r="K2029" s="32" t="s">
        <v>95</v>
      </c>
      <c r="L2029" s="32" t="s">
        <v>95</v>
      </c>
      <c r="M2029" s="36">
        <v>813</v>
      </c>
      <c r="N2029" s="36">
        <v>1</v>
      </c>
      <c r="O2029" s="36" t="s">
        <v>352</v>
      </c>
      <c r="P2029" s="75">
        <v>2014</v>
      </c>
      <c r="Q2029" s="36">
        <v>2015</v>
      </c>
      <c r="R2029" s="36">
        <v>152.07</v>
      </c>
      <c r="S2029" s="36">
        <v>10</v>
      </c>
      <c r="T2029" s="36">
        <v>0</v>
      </c>
      <c r="U2029" s="48">
        <f t="shared" si="76"/>
        <v>0</v>
      </c>
      <c r="V2029" s="50">
        <f t="shared" si="77"/>
        <v>2</v>
      </c>
      <c r="W2029" s="63">
        <v>1702</v>
      </c>
      <c r="X2029" s="63">
        <v>1822</v>
      </c>
      <c r="Y2029" s="36">
        <v>0</v>
      </c>
      <c r="Z2029" s="36" t="s">
        <v>73</v>
      </c>
      <c r="AA2029" s="35"/>
    </row>
    <row r="2030" spans="1:27" s="36" customFormat="1" ht="14.4" x14ac:dyDescent="0.3">
      <c r="A2030" s="32" t="s">
        <v>95</v>
      </c>
      <c r="B2030" s="32" t="s">
        <v>95</v>
      </c>
      <c r="C2030" s="32" t="s">
        <v>95</v>
      </c>
      <c r="D2030" s="32" t="s">
        <v>95</v>
      </c>
      <c r="E2030" s="32" t="s">
        <v>95</v>
      </c>
      <c r="F2030" s="32" t="s">
        <v>95</v>
      </c>
      <c r="G2030" s="32" t="s">
        <v>95</v>
      </c>
      <c r="H2030" s="32" t="s">
        <v>95</v>
      </c>
      <c r="I2030" s="32" t="s">
        <v>95</v>
      </c>
      <c r="J2030" s="32" t="s">
        <v>95</v>
      </c>
      <c r="K2030" s="32" t="s">
        <v>95</v>
      </c>
      <c r="L2030" s="32" t="s">
        <v>95</v>
      </c>
      <c r="M2030" s="36">
        <v>832</v>
      </c>
      <c r="N2030" s="36">
        <v>1</v>
      </c>
      <c r="O2030" s="36" t="s">
        <v>233</v>
      </c>
      <c r="P2030" s="75">
        <v>2014</v>
      </c>
      <c r="Q2030" s="36">
        <v>2015</v>
      </c>
      <c r="R2030" s="36">
        <v>743.74</v>
      </c>
      <c r="S2030" s="36">
        <v>10</v>
      </c>
      <c r="T2030" s="36">
        <v>1</v>
      </c>
      <c r="U2030" s="48">
        <f t="shared" si="76"/>
        <v>0</v>
      </c>
      <c r="V2030" s="50">
        <f t="shared" si="77"/>
        <v>8</v>
      </c>
      <c r="W2030" s="63">
        <v>3755</v>
      </c>
      <c r="X2030" s="63">
        <v>3466</v>
      </c>
      <c r="Y2030" s="36">
        <v>0</v>
      </c>
      <c r="Z2030" s="36" t="s">
        <v>77</v>
      </c>
      <c r="AA2030" s="35"/>
    </row>
    <row r="2031" spans="1:27" s="36" customFormat="1" ht="14.4" x14ac:dyDescent="0.3">
      <c r="A2031" s="32" t="s">
        <v>95</v>
      </c>
      <c r="B2031" s="32" t="s">
        <v>95</v>
      </c>
      <c r="C2031" s="32" t="s">
        <v>95</v>
      </c>
      <c r="D2031" s="32" t="s">
        <v>95</v>
      </c>
      <c r="E2031" s="32" t="s">
        <v>95</v>
      </c>
      <c r="F2031" s="32" t="s">
        <v>95</v>
      </c>
      <c r="G2031" s="32" t="s">
        <v>95</v>
      </c>
      <c r="H2031" s="32" t="s">
        <v>95</v>
      </c>
      <c r="I2031" s="32" t="s">
        <v>95</v>
      </c>
      <c r="J2031" s="32" t="s">
        <v>95</v>
      </c>
      <c r="K2031" s="32" t="s">
        <v>95</v>
      </c>
      <c r="L2031" s="32" t="s">
        <v>95</v>
      </c>
      <c r="M2031" s="36">
        <v>857</v>
      </c>
      <c r="N2031" s="36">
        <v>1</v>
      </c>
      <c r="O2031" s="36" t="s">
        <v>529</v>
      </c>
      <c r="P2031" s="75">
        <v>2014</v>
      </c>
      <c r="Q2031" s="36">
        <v>2016</v>
      </c>
      <c r="R2031" s="36">
        <v>304.70999999999998</v>
      </c>
      <c r="S2031" s="36">
        <v>10</v>
      </c>
      <c r="T2031" s="36">
        <v>1</v>
      </c>
      <c r="U2031" s="48">
        <f t="shared" si="76"/>
        <v>1</v>
      </c>
      <c r="V2031" s="50">
        <f t="shared" si="77"/>
        <v>4</v>
      </c>
      <c r="W2031" s="63">
        <v>964</v>
      </c>
      <c r="X2031" s="63">
        <v>433</v>
      </c>
      <c r="Y2031" s="36">
        <v>0</v>
      </c>
      <c r="Z2031" s="36" t="s">
        <v>837</v>
      </c>
      <c r="AA2031" s="35"/>
    </row>
    <row r="2032" spans="1:27" s="36" customFormat="1" ht="14.4" x14ac:dyDescent="0.3">
      <c r="A2032" s="32" t="s">
        <v>95</v>
      </c>
      <c r="B2032" s="32" t="s">
        <v>95</v>
      </c>
      <c r="C2032" s="32" t="s">
        <v>95</v>
      </c>
      <c r="D2032" s="32" t="s">
        <v>95</v>
      </c>
      <c r="E2032" s="32" t="s">
        <v>95</v>
      </c>
      <c r="F2032" s="32" t="s">
        <v>95</v>
      </c>
      <c r="G2032" s="32" t="s">
        <v>95</v>
      </c>
      <c r="H2032" s="32" t="s">
        <v>95</v>
      </c>
      <c r="I2032" s="32" t="s">
        <v>95</v>
      </c>
      <c r="J2032" s="32" t="s">
        <v>95</v>
      </c>
      <c r="K2032" s="32" t="s">
        <v>95</v>
      </c>
      <c r="L2032" s="32" t="s">
        <v>95</v>
      </c>
      <c r="M2032" s="36">
        <v>2071</v>
      </c>
      <c r="N2032" s="36">
        <v>1</v>
      </c>
      <c r="O2032" s="36" t="s">
        <v>682</v>
      </c>
      <c r="P2032" s="75">
        <v>2014</v>
      </c>
      <c r="Q2032" s="36">
        <v>2016</v>
      </c>
      <c r="R2032" s="36">
        <v>80.55</v>
      </c>
      <c r="S2032" s="36">
        <v>7</v>
      </c>
      <c r="T2032" s="36">
        <v>1</v>
      </c>
      <c r="U2032" s="48">
        <f t="shared" si="76"/>
        <v>1</v>
      </c>
      <c r="V2032" s="50">
        <f t="shared" si="77"/>
        <v>1</v>
      </c>
      <c r="W2032" s="63">
        <v>1427</v>
      </c>
      <c r="X2032" s="63">
        <v>892</v>
      </c>
      <c r="Y2032" s="36">
        <v>0</v>
      </c>
      <c r="Z2032" s="36" t="s">
        <v>73</v>
      </c>
      <c r="AA2032" s="35"/>
    </row>
    <row r="2033" spans="1:27" s="36" customFormat="1" ht="14.4" x14ac:dyDescent="0.3">
      <c r="A2033" s="32" t="s">
        <v>95</v>
      </c>
      <c r="B2033" s="32" t="s">
        <v>95</v>
      </c>
      <c r="C2033" s="32" t="s">
        <v>95</v>
      </c>
      <c r="D2033" s="32" t="s">
        <v>95</v>
      </c>
      <c r="E2033" s="32" t="s">
        <v>95</v>
      </c>
      <c r="F2033" s="32" t="s">
        <v>95</v>
      </c>
      <c r="G2033" s="32" t="s">
        <v>95</v>
      </c>
      <c r="H2033" s="32" t="s">
        <v>95</v>
      </c>
      <c r="I2033" s="32" t="s">
        <v>95</v>
      </c>
      <c r="J2033" s="32" t="s">
        <v>95</v>
      </c>
      <c r="K2033" s="32" t="s">
        <v>95</v>
      </c>
      <c r="L2033" s="32" t="s">
        <v>95</v>
      </c>
      <c r="M2033" s="36">
        <v>2159</v>
      </c>
      <c r="N2033" s="36">
        <v>1</v>
      </c>
      <c r="O2033" s="36" t="s">
        <v>619</v>
      </c>
      <c r="P2033" s="75">
        <v>2014</v>
      </c>
      <c r="Q2033" s="36">
        <v>2015</v>
      </c>
      <c r="R2033" s="36">
        <v>180</v>
      </c>
      <c r="S2033" s="36">
        <v>10</v>
      </c>
      <c r="T2033" s="36">
        <v>1</v>
      </c>
      <c r="U2033" s="48">
        <f t="shared" si="76"/>
        <v>0</v>
      </c>
      <c r="V2033" s="50">
        <f t="shared" si="77"/>
        <v>2</v>
      </c>
      <c r="W2033" s="63">
        <v>785</v>
      </c>
      <c r="X2033" s="63">
        <v>613</v>
      </c>
      <c r="Y2033" s="36">
        <v>0</v>
      </c>
      <c r="Z2033" s="36" t="s">
        <v>73</v>
      </c>
      <c r="AA2033" s="35"/>
    </row>
    <row r="2034" spans="1:27" s="36" customFormat="1" ht="14.4" x14ac:dyDescent="0.3">
      <c r="A2034" s="32" t="s">
        <v>95</v>
      </c>
      <c r="B2034" s="32" t="s">
        <v>95</v>
      </c>
      <c r="C2034" s="32" t="s">
        <v>95</v>
      </c>
      <c r="D2034" s="32" t="s">
        <v>95</v>
      </c>
      <c r="E2034" s="32" t="s">
        <v>95</v>
      </c>
      <c r="F2034" s="32" t="s">
        <v>95</v>
      </c>
      <c r="G2034" s="32" t="s">
        <v>95</v>
      </c>
      <c r="H2034" s="32" t="s">
        <v>95</v>
      </c>
      <c r="I2034" s="32" t="s">
        <v>95</v>
      </c>
      <c r="J2034" s="32" t="s">
        <v>95</v>
      </c>
      <c r="K2034" s="32" t="s">
        <v>95</v>
      </c>
      <c r="L2034" s="32" t="s">
        <v>95</v>
      </c>
      <c r="M2034" s="36">
        <v>2171</v>
      </c>
      <c r="N2034" s="36">
        <v>1</v>
      </c>
      <c r="O2034" s="36" t="s">
        <v>638</v>
      </c>
      <c r="P2034" s="75">
        <v>2014</v>
      </c>
      <c r="Q2034" s="36">
        <v>2016</v>
      </c>
      <c r="R2034" s="36">
        <v>3846</v>
      </c>
      <c r="S2034" s="36">
        <v>10</v>
      </c>
      <c r="T2034" s="36">
        <v>1</v>
      </c>
      <c r="U2034" s="48">
        <f t="shared" si="76"/>
        <v>1</v>
      </c>
      <c r="V2034" s="50">
        <f t="shared" si="77"/>
        <v>10</v>
      </c>
      <c r="W2034" s="63">
        <v>488</v>
      </c>
      <c r="X2034" s="63">
        <v>413</v>
      </c>
      <c r="Y2034" s="36">
        <v>0</v>
      </c>
      <c r="Z2034" s="36" t="s">
        <v>75</v>
      </c>
      <c r="AA2034" s="35"/>
    </row>
    <row r="2035" spans="1:27" s="36" customFormat="1" ht="14.4" x14ac:dyDescent="0.3">
      <c r="A2035" s="32" t="s">
        <v>95</v>
      </c>
      <c r="B2035" s="32" t="s">
        <v>95</v>
      </c>
      <c r="C2035" s="32" t="s">
        <v>95</v>
      </c>
      <c r="D2035" s="32" t="s">
        <v>95</v>
      </c>
      <c r="E2035" s="32" t="s">
        <v>95</v>
      </c>
      <c r="F2035" s="32" t="s">
        <v>95</v>
      </c>
      <c r="G2035" s="32" t="s">
        <v>95</v>
      </c>
      <c r="H2035" s="32" t="s">
        <v>95</v>
      </c>
      <c r="I2035" s="32" t="s">
        <v>95</v>
      </c>
      <c r="J2035" s="32" t="s">
        <v>95</v>
      </c>
      <c r="K2035" s="32" t="s">
        <v>95</v>
      </c>
      <c r="L2035" s="32" t="s">
        <v>95</v>
      </c>
      <c r="M2035" s="36">
        <v>2176</v>
      </c>
      <c r="N2035" s="36">
        <v>1</v>
      </c>
      <c r="O2035" s="36" t="s">
        <v>630</v>
      </c>
      <c r="P2035" s="75">
        <v>2014</v>
      </c>
      <c r="Q2035" s="36">
        <v>2015</v>
      </c>
      <c r="R2035" s="36">
        <v>2200</v>
      </c>
      <c r="S2035" s="36">
        <v>10</v>
      </c>
      <c r="T2035" s="36">
        <v>1</v>
      </c>
      <c r="U2035" s="48">
        <f t="shared" si="76"/>
        <v>0</v>
      </c>
      <c r="V2035" s="50">
        <f t="shared" si="77"/>
        <v>10</v>
      </c>
      <c r="W2035" s="63">
        <v>825</v>
      </c>
      <c r="X2035" s="63">
        <v>618</v>
      </c>
      <c r="Y2035" s="36">
        <v>0</v>
      </c>
      <c r="Z2035" s="36" t="s">
        <v>837</v>
      </c>
      <c r="AA2035" s="35"/>
    </row>
    <row r="2036" spans="1:27" s="36" customFormat="1" ht="14.4" x14ac:dyDescent="0.3">
      <c r="A2036" s="32" t="s">
        <v>95</v>
      </c>
      <c r="B2036" s="32" t="s">
        <v>95</v>
      </c>
      <c r="C2036" s="32" t="s">
        <v>95</v>
      </c>
      <c r="D2036" s="32" t="s">
        <v>95</v>
      </c>
      <c r="E2036" s="32" t="s">
        <v>95</v>
      </c>
      <c r="F2036" s="32" t="s">
        <v>95</v>
      </c>
      <c r="G2036" s="32" t="s">
        <v>95</v>
      </c>
      <c r="H2036" s="32" t="s">
        <v>95</v>
      </c>
      <c r="I2036" s="32" t="s">
        <v>95</v>
      </c>
      <c r="J2036" s="32" t="s">
        <v>95</v>
      </c>
      <c r="K2036" s="32" t="s">
        <v>95</v>
      </c>
      <c r="L2036" s="32" t="s">
        <v>95</v>
      </c>
      <c r="M2036" s="36">
        <v>2190</v>
      </c>
      <c r="N2036" s="36">
        <v>1</v>
      </c>
      <c r="O2036" s="36" t="s">
        <v>442</v>
      </c>
      <c r="P2036" s="75">
        <v>2014</v>
      </c>
      <c r="Q2036" s="36">
        <v>2015</v>
      </c>
      <c r="R2036" s="36">
        <v>695</v>
      </c>
      <c r="S2036" s="36">
        <v>10</v>
      </c>
      <c r="T2036" s="36">
        <v>0</v>
      </c>
      <c r="U2036" s="48">
        <f t="shared" si="76"/>
        <v>0</v>
      </c>
      <c r="V2036" s="50">
        <f t="shared" si="77"/>
        <v>7</v>
      </c>
      <c r="W2036" s="63">
        <v>1097</v>
      </c>
      <c r="X2036" s="63">
        <v>1566</v>
      </c>
      <c r="Y2036" s="36">
        <v>0</v>
      </c>
      <c r="Z2036" s="36" t="s">
        <v>837</v>
      </c>
      <c r="AA2036" s="35"/>
    </row>
    <row r="2037" spans="1:27" s="36" customFormat="1" ht="14.4" x14ac:dyDescent="0.3">
      <c r="A2037" s="32" t="s">
        <v>95</v>
      </c>
      <c r="B2037" s="32" t="s">
        <v>95</v>
      </c>
      <c r="C2037" s="32" t="s">
        <v>95</v>
      </c>
      <c r="D2037" s="32" t="s">
        <v>95</v>
      </c>
      <c r="E2037" s="32" t="s">
        <v>95</v>
      </c>
      <c r="F2037" s="32" t="s">
        <v>95</v>
      </c>
      <c r="G2037" s="32" t="s">
        <v>95</v>
      </c>
      <c r="H2037" s="32" t="s">
        <v>95</v>
      </c>
      <c r="I2037" s="32" t="s">
        <v>95</v>
      </c>
      <c r="J2037" s="32" t="s">
        <v>95</v>
      </c>
      <c r="K2037" s="32" t="s">
        <v>95</v>
      </c>
      <c r="L2037" s="32" t="s">
        <v>95</v>
      </c>
      <c r="M2037" s="36">
        <v>2215</v>
      </c>
      <c r="N2037" s="36">
        <v>1</v>
      </c>
      <c r="O2037" s="36" t="s">
        <v>583</v>
      </c>
      <c r="P2037" s="75">
        <v>2014</v>
      </c>
      <c r="Q2037" s="36">
        <v>2015</v>
      </c>
      <c r="R2037" s="36">
        <v>1863.94</v>
      </c>
      <c r="S2037" s="36">
        <v>10</v>
      </c>
      <c r="T2037" s="36">
        <v>1</v>
      </c>
      <c r="U2037" s="48">
        <f t="shared" si="76"/>
        <v>0</v>
      </c>
      <c r="V2037" s="50">
        <f t="shared" si="77"/>
        <v>10</v>
      </c>
      <c r="W2037" s="63">
        <v>377</v>
      </c>
      <c r="X2037" s="63">
        <v>308</v>
      </c>
      <c r="Y2037" s="36">
        <v>0</v>
      </c>
      <c r="Z2037" s="36" t="s">
        <v>75</v>
      </c>
      <c r="AA2037" s="35"/>
    </row>
    <row r="2038" spans="1:27" s="36" customFormat="1" ht="14.4" x14ac:dyDescent="0.3">
      <c r="A2038" s="32" t="s">
        <v>95</v>
      </c>
      <c r="B2038" s="32" t="s">
        <v>95</v>
      </c>
      <c r="C2038" s="32" t="s">
        <v>95</v>
      </c>
      <c r="D2038" s="32" t="s">
        <v>95</v>
      </c>
      <c r="E2038" s="32" t="s">
        <v>95</v>
      </c>
      <c r="F2038" s="32" t="s">
        <v>95</v>
      </c>
      <c r="G2038" s="32" t="s">
        <v>95</v>
      </c>
      <c r="H2038" s="32" t="s">
        <v>95</v>
      </c>
      <c r="I2038" s="32" t="s">
        <v>95</v>
      </c>
      <c r="J2038" s="32" t="s">
        <v>95</v>
      </c>
      <c r="K2038" s="32" t="s">
        <v>95</v>
      </c>
      <c r="L2038" s="32" t="s">
        <v>95</v>
      </c>
      <c r="M2038" s="36">
        <v>2311</v>
      </c>
      <c r="N2038" s="36">
        <v>1</v>
      </c>
      <c r="O2038" s="36" t="s">
        <v>631</v>
      </c>
      <c r="P2038" s="75">
        <v>2014</v>
      </c>
      <c r="Q2038" s="36">
        <v>2016</v>
      </c>
      <c r="R2038" s="36">
        <v>549.78</v>
      </c>
      <c r="S2038" s="36">
        <v>10</v>
      </c>
      <c r="T2038" s="36">
        <v>1</v>
      </c>
      <c r="U2038" s="48">
        <f t="shared" si="76"/>
        <v>1</v>
      </c>
      <c r="V2038" s="50">
        <f t="shared" si="77"/>
        <v>6</v>
      </c>
      <c r="W2038" s="63">
        <v>562</v>
      </c>
      <c r="X2038" s="63">
        <v>374</v>
      </c>
      <c r="Y2038" s="36">
        <v>1</v>
      </c>
      <c r="Z2038" s="36" t="s">
        <v>839</v>
      </c>
      <c r="AA2038" s="35"/>
    </row>
    <row r="2039" spans="1:27" s="36" customFormat="1" ht="14.4" x14ac:dyDescent="0.3">
      <c r="A2039" s="32" t="s">
        <v>95</v>
      </c>
      <c r="B2039" s="32" t="s">
        <v>95</v>
      </c>
      <c r="C2039" s="32" t="s">
        <v>95</v>
      </c>
      <c r="D2039" s="32" t="s">
        <v>95</v>
      </c>
      <c r="E2039" s="32" t="s">
        <v>95</v>
      </c>
      <c r="F2039" s="32" t="s">
        <v>95</v>
      </c>
      <c r="G2039" s="32" t="s">
        <v>95</v>
      </c>
      <c r="H2039" s="32" t="s">
        <v>95</v>
      </c>
      <c r="I2039" s="32" t="s">
        <v>95</v>
      </c>
      <c r="J2039" s="32" t="s">
        <v>95</v>
      </c>
      <c r="K2039" s="32" t="s">
        <v>95</v>
      </c>
      <c r="L2039" s="32" t="s">
        <v>95</v>
      </c>
      <c r="M2039" s="36">
        <v>2342</v>
      </c>
      <c r="N2039" s="36">
        <v>1</v>
      </c>
      <c r="O2039" s="36" t="s">
        <v>443</v>
      </c>
      <c r="P2039" s="75">
        <v>2014</v>
      </c>
      <c r="Q2039" s="36">
        <v>2015</v>
      </c>
      <c r="R2039" s="36">
        <v>1851</v>
      </c>
      <c r="S2039" s="36">
        <v>5</v>
      </c>
      <c r="T2039" s="36">
        <v>1</v>
      </c>
      <c r="U2039" s="48">
        <f t="shared" si="76"/>
        <v>0</v>
      </c>
      <c r="V2039" s="50">
        <f t="shared" si="77"/>
        <v>10</v>
      </c>
      <c r="W2039" s="63">
        <v>1256</v>
      </c>
      <c r="X2039" s="63">
        <v>1165</v>
      </c>
      <c r="Y2039" s="36">
        <v>0</v>
      </c>
      <c r="Z2039" s="36" t="s">
        <v>837</v>
      </c>
      <c r="AA2039" s="35"/>
    </row>
    <row r="2040" spans="1:27" s="36" customFormat="1" ht="14.4" x14ac:dyDescent="0.3">
      <c r="A2040" s="32" t="s">
        <v>95</v>
      </c>
      <c r="B2040" s="32" t="s">
        <v>95</v>
      </c>
      <c r="C2040" s="32" t="s">
        <v>95</v>
      </c>
      <c r="D2040" s="32" t="s">
        <v>95</v>
      </c>
      <c r="E2040" s="32" t="s">
        <v>95</v>
      </c>
      <c r="F2040" s="32" t="s">
        <v>95</v>
      </c>
      <c r="G2040" s="32" t="s">
        <v>95</v>
      </c>
      <c r="H2040" s="32" t="s">
        <v>95</v>
      </c>
      <c r="I2040" s="32" t="s">
        <v>95</v>
      </c>
      <c r="J2040" s="32" t="s">
        <v>95</v>
      </c>
      <c r="K2040" s="32" t="s">
        <v>95</v>
      </c>
      <c r="L2040" s="32" t="s">
        <v>95</v>
      </c>
      <c r="M2040" s="36">
        <v>2396</v>
      </c>
      <c r="N2040" s="36">
        <v>1</v>
      </c>
      <c r="O2040" s="36" t="s">
        <v>8</v>
      </c>
      <c r="P2040" s="75">
        <v>2014</v>
      </c>
      <c r="Q2040" s="36">
        <v>2016</v>
      </c>
      <c r="R2040" s="36">
        <v>804.65</v>
      </c>
      <c r="S2040" s="36">
        <v>10</v>
      </c>
      <c r="T2040" s="36">
        <v>1</v>
      </c>
      <c r="U2040" s="48">
        <f t="shared" si="76"/>
        <v>1</v>
      </c>
      <c r="V2040" s="50">
        <f t="shared" si="77"/>
        <v>9</v>
      </c>
      <c r="W2040" s="63">
        <v>1264</v>
      </c>
      <c r="X2040" s="63">
        <v>991</v>
      </c>
      <c r="Y2040" s="36">
        <v>0</v>
      </c>
      <c r="Z2040" s="36" t="s">
        <v>838</v>
      </c>
      <c r="AA2040" s="35"/>
    </row>
    <row r="2041" spans="1:27" s="36" customFormat="1" ht="14.4" x14ac:dyDescent="0.3">
      <c r="A2041" s="32" t="s">
        <v>95</v>
      </c>
      <c r="B2041" s="32" t="s">
        <v>95</v>
      </c>
      <c r="C2041" s="32" t="s">
        <v>95</v>
      </c>
      <c r="D2041" s="32" t="s">
        <v>95</v>
      </c>
      <c r="E2041" s="32" t="s">
        <v>95</v>
      </c>
      <c r="F2041" s="32" t="s">
        <v>95</v>
      </c>
      <c r="G2041" s="32" t="s">
        <v>95</v>
      </c>
      <c r="H2041" s="32" t="s">
        <v>95</v>
      </c>
      <c r="I2041" s="32" t="s">
        <v>95</v>
      </c>
      <c r="J2041" s="32" t="s">
        <v>95</v>
      </c>
      <c r="K2041" s="32" t="s">
        <v>95</v>
      </c>
      <c r="L2041" s="32" t="s">
        <v>95</v>
      </c>
      <c r="M2041" s="36">
        <v>2527</v>
      </c>
      <c r="N2041" s="36">
        <v>1</v>
      </c>
      <c r="O2041" s="36" t="s">
        <v>632</v>
      </c>
      <c r="P2041" s="75">
        <v>2014</v>
      </c>
      <c r="Q2041" s="36">
        <v>2016</v>
      </c>
      <c r="R2041" s="36">
        <v>951.86</v>
      </c>
      <c r="S2041" s="36">
        <v>10</v>
      </c>
      <c r="T2041" s="36">
        <v>1</v>
      </c>
      <c r="U2041" s="48">
        <f t="shared" si="76"/>
        <v>1</v>
      </c>
      <c r="V2041" s="50">
        <f t="shared" si="77"/>
        <v>10</v>
      </c>
      <c r="W2041" s="63">
        <v>357</v>
      </c>
      <c r="X2041" s="63">
        <v>123</v>
      </c>
      <c r="Y2041" s="36">
        <v>0</v>
      </c>
      <c r="Z2041" s="36" t="s">
        <v>73</v>
      </c>
      <c r="AA2041" s="35"/>
    </row>
    <row r="2042" spans="1:27" s="36" customFormat="1" ht="14.4" x14ac:dyDescent="0.3">
      <c r="A2042" s="32" t="s">
        <v>95</v>
      </c>
      <c r="B2042" s="32" t="s">
        <v>95</v>
      </c>
      <c r="C2042" s="32" t="s">
        <v>95</v>
      </c>
      <c r="D2042" s="32" t="s">
        <v>95</v>
      </c>
      <c r="E2042" s="32" t="s">
        <v>95</v>
      </c>
      <c r="F2042" s="32" t="s">
        <v>95</v>
      </c>
      <c r="G2042" s="32" t="s">
        <v>95</v>
      </c>
      <c r="H2042" s="32" t="s">
        <v>95</v>
      </c>
      <c r="I2042" s="32" t="s">
        <v>95</v>
      </c>
      <c r="J2042" s="32" t="s">
        <v>95</v>
      </c>
      <c r="K2042" s="32" t="s">
        <v>95</v>
      </c>
      <c r="L2042" s="32" t="s">
        <v>95</v>
      </c>
      <c r="M2042" s="36">
        <v>2689</v>
      </c>
      <c r="N2042" s="36">
        <v>1</v>
      </c>
      <c r="O2042" s="36" t="s">
        <v>531</v>
      </c>
      <c r="P2042" s="75">
        <v>2014</v>
      </c>
      <c r="Q2042" s="36">
        <v>2015</v>
      </c>
      <c r="R2042" s="36">
        <v>1845</v>
      </c>
      <c r="S2042" s="36">
        <v>10</v>
      </c>
      <c r="T2042" s="36">
        <v>0</v>
      </c>
      <c r="U2042" s="48">
        <f t="shared" si="76"/>
        <v>0</v>
      </c>
      <c r="V2042" s="50">
        <f t="shared" si="77"/>
        <v>10</v>
      </c>
      <c r="W2042" s="63">
        <v>837</v>
      </c>
      <c r="X2042" s="63">
        <v>1870</v>
      </c>
      <c r="Y2042" s="36">
        <v>0</v>
      </c>
      <c r="Z2042" s="36" t="s">
        <v>840</v>
      </c>
      <c r="AA2042" s="35"/>
    </row>
    <row r="2043" spans="1:27" s="36" customFormat="1" ht="14.4" x14ac:dyDescent="0.3">
      <c r="A2043" s="32" t="s">
        <v>95</v>
      </c>
      <c r="B2043" s="32" t="s">
        <v>95</v>
      </c>
      <c r="C2043" s="32" t="s">
        <v>95</v>
      </c>
      <c r="D2043" s="32" t="s">
        <v>95</v>
      </c>
      <c r="E2043" s="32" t="s">
        <v>95</v>
      </c>
      <c r="F2043" s="32" t="s">
        <v>95</v>
      </c>
      <c r="G2043" s="32" t="s">
        <v>95</v>
      </c>
      <c r="H2043" s="32" t="s">
        <v>95</v>
      </c>
      <c r="I2043" s="32" t="s">
        <v>95</v>
      </c>
      <c r="J2043" s="32" t="s">
        <v>95</v>
      </c>
      <c r="K2043" s="32" t="s">
        <v>95</v>
      </c>
      <c r="L2043" s="32" t="s">
        <v>95</v>
      </c>
      <c r="M2043" s="36">
        <v>2853</v>
      </c>
      <c r="N2043" s="36">
        <v>1</v>
      </c>
      <c r="O2043" s="36" t="s">
        <v>673</v>
      </c>
      <c r="P2043" s="75">
        <v>2014</v>
      </c>
      <c r="Q2043" s="36">
        <v>2016</v>
      </c>
      <c r="R2043" s="36">
        <v>866</v>
      </c>
      <c r="S2043" s="36">
        <v>10</v>
      </c>
      <c r="T2043" s="36">
        <v>1</v>
      </c>
      <c r="U2043" s="48">
        <f t="shared" si="76"/>
        <v>1</v>
      </c>
      <c r="V2043" s="50">
        <f t="shared" si="77"/>
        <v>9</v>
      </c>
      <c r="W2043" s="63">
        <v>1751</v>
      </c>
      <c r="X2043" s="63">
        <v>859</v>
      </c>
      <c r="Y2043" s="36">
        <v>0</v>
      </c>
      <c r="Z2043" s="36" t="s">
        <v>838</v>
      </c>
      <c r="AA2043" s="35"/>
    </row>
    <row r="2044" spans="1:27" s="36" customFormat="1" ht="14.4" x14ac:dyDescent="0.3">
      <c r="A2044" s="32" t="s">
        <v>95</v>
      </c>
      <c r="B2044" s="32" t="s">
        <v>95</v>
      </c>
      <c r="C2044" s="32" t="s">
        <v>95</v>
      </c>
      <c r="D2044" s="32" t="s">
        <v>95</v>
      </c>
      <c r="E2044" s="32" t="s">
        <v>95</v>
      </c>
      <c r="F2044" s="32" t="s">
        <v>95</v>
      </c>
      <c r="G2044" s="32" t="s">
        <v>95</v>
      </c>
      <c r="H2044" s="32" t="s">
        <v>95</v>
      </c>
      <c r="I2044" s="32" t="s">
        <v>95</v>
      </c>
      <c r="J2044" s="32" t="s">
        <v>95</v>
      </c>
      <c r="K2044" s="32" t="s">
        <v>95</v>
      </c>
      <c r="L2044" s="32" t="s">
        <v>95</v>
      </c>
      <c r="M2044" s="36">
        <v>2888</v>
      </c>
      <c r="N2044" s="36">
        <v>1</v>
      </c>
      <c r="O2044" s="36" t="s">
        <v>593</v>
      </c>
      <c r="P2044" s="75">
        <v>2014</v>
      </c>
      <c r="Q2044" s="36">
        <v>2015</v>
      </c>
      <c r="R2044" s="36">
        <v>673.11</v>
      </c>
      <c r="S2044" s="36">
        <v>10</v>
      </c>
      <c r="T2044" s="36">
        <v>1</v>
      </c>
      <c r="U2044" s="48">
        <f t="shared" si="76"/>
        <v>0</v>
      </c>
      <c r="V2044" s="50">
        <f t="shared" si="77"/>
        <v>7</v>
      </c>
      <c r="W2044" s="63">
        <v>728</v>
      </c>
      <c r="X2044" s="63">
        <v>269</v>
      </c>
      <c r="Y2044" s="36">
        <v>0</v>
      </c>
      <c r="Z2044" s="36" t="s">
        <v>73</v>
      </c>
      <c r="AA2044" s="35"/>
    </row>
    <row r="2045" spans="1:27" s="36" customFormat="1" ht="14.4" x14ac:dyDescent="0.3">
      <c r="A2045" s="32" t="s">
        <v>95</v>
      </c>
      <c r="B2045" s="32" t="s">
        <v>95</v>
      </c>
      <c r="C2045" s="32" t="s">
        <v>95</v>
      </c>
      <c r="D2045" s="32" t="s">
        <v>95</v>
      </c>
      <c r="E2045" s="32" t="s">
        <v>95</v>
      </c>
      <c r="F2045" s="32" t="s">
        <v>95</v>
      </c>
      <c r="G2045" s="32" t="s">
        <v>95</v>
      </c>
      <c r="H2045" s="32" t="s">
        <v>95</v>
      </c>
      <c r="I2045" s="32" t="s">
        <v>95</v>
      </c>
      <c r="J2045" s="32" t="s">
        <v>95</v>
      </c>
      <c r="K2045" s="32" t="s">
        <v>95</v>
      </c>
      <c r="L2045" s="32" t="s">
        <v>95</v>
      </c>
      <c r="M2045" s="36">
        <v>2906</v>
      </c>
      <c r="N2045" s="36">
        <v>1</v>
      </c>
      <c r="O2045" s="36" t="s">
        <v>685</v>
      </c>
      <c r="P2045" s="75">
        <v>2014</v>
      </c>
      <c r="Q2045" s="36">
        <v>2016</v>
      </c>
      <c r="R2045" s="36">
        <v>1084.55</v>
      </c>
      <c r="S2045" s="36">
        <v>10</v>
      </c>
      <c r="T2045" s="36">
        <v>1</v>
      </c>
      <c r="U2045" s="48">
        <f t="shared" si="76"/>
        <v>1</v>
      </c>
      <c r="V2045" s="50">
        <f t="shared" si="77"/>
        <v>10</v>
      </c>
      <c r="W2045" s="63">
        <v>538</v>
      </c>
      <c r="X2045" s="63">
        <v>145</v>
      </c>
      <c r="Y2045" s="36">
        <v>0</v>
      </c>
      <c r="Z2045" s="36" t="s">
        <v>73</v>
      </c>
      <c r="AA2045" s="35"/>
    </row>
    <row r="2046" spans="1:27" s="36" customFormat="1" ht="14.4" x14ac:dyDescent="0.3">
      <c r="A2046" s="32" t="s">
        <v>95</v>
      </c>
      <c r="B2046" s="32" t="s">
        <v>95</v>
      </c>
      <c r="C2046" s="32" t="s">
        <v>95</v>
      </c>
      <c r="D2046" s="32" t="s">
        <v>95</v>
      </c>
      <c r="E2046" s="32" t="s">
        <v>95</v>
      </c>
      <c r="F2046" s="32" t="s">
        <v>95</v>
      </c>
      <c r="G2046" s="32" t="s">
        <v>95</v>
      </c>
      <c r="H2046" s="32" t="s">
        <v>95</v>
      </c>
      <c r="I2046" s="32" t="s">
        <v>95</v>
      </c>
      <c r="J2046" s="32" t="s">
        <v>95</v>
      </c>
      <c r="K2046" s="32" t="s">
        <v>95</v>
      </c>
      <c r="L2046" s="32" t="s">
        <v>95</v>
      </c>
      <c r="M2046" s="7">
        <v>2907</v>
      </c>
      <c r="N2046" s="7">
        <v>1</v>
      </c>
      <c r="O2046" s="7" t="s">
        <v>686</v>
      </c>
      <c r="P2046" s="68">
        <v>2014</v>
      </c>
      <c r="Q2046" s="68">
        <v>2015</v>
      </c>
      <c r="R2046" s="66">
        <v>1547.52</v>
      </c>
      <c r="S2046" s="77">
        <v>10</v>
      </c>
      <c r="T2046" s="7">
        <v>0</v>
      </c>
      <c r="U2046" s="48">
        <f t="shared" si="76"/>
        <v>0</v>
      </c>
      <c r="V2046" s="50">
        <f t="shared" si="77"/>
        <v>10</v>
      </c>
      <c r="W2046" s="67">
        <v>244</v>
      </c>
      <c r="X2046" s="67">
        <v>334</v>
      </c>
      <c r="Y2046" s="36">
        <v>0</v>
      </c>
      <c r="Z2046" s="36" t="s">
        <v>73</v>
      </c>
      <c r="AA2046" s="35"/>
    </row>
    <row r="2047" spans="1:27" s="36" customFormat="1" ht="14.4" x14ac:dyDescent="0.3">
      <c r="A2047" s="32" t="s">
        <v>95</v>
      </c>
      <c r="B2047" s="32" t="s">
        <v>95</v>
      </c>
      <c r="C2047" s="32" t="s">
        <v>95</v>
      </c>
      <c r="D2047" s="32" t="s">
        <v>95</v>
      </c>
      <c r="E2047" s="32" t="s">
        <v>95</v>
      </c>
      <c r="F2047" s="32" t="s">
        <v>95</v>
      </c>
      <c r="G2047" s="32" t="s">
        <v>95</v>
      </c>
      <c r="H2047" s="32" t="s">
        <v>95</v>
      </c>
      <c r="I2047" s="32" t="s">
        <v>95</v>
      </c>
      <c r="J2047" s="32" t="s">
        <v>95</v>
      </c>
      <c r="K2047" s="32" t="s">
        <v>95</v>
      </c>
      <c r="L2047" s="32" t="s">
        <v>95</v>
      </c>
      <c r="M2047" s="7">
        <v>12</v>
      </c>
      <c r="N2047" s="7">
        <v>1</v>
      </c>
      <c r="O2047" s="7" t="s">
        <v>485</v>
      </c>
      <c r="P2047" s="7">
        <v>2015</v>
      </c>
      <c r="Q2047" s="7">
        <v>2016</v>
      </c>
      <c r="R2047" s="70">
        <v>164.19</v>
      </c>
      <c r="S2047" s="7">
        <v>10</v>
      </c>
      <c r="T2047" s="7">
        <v>1</v>
      </c>
      <c r="U2047" s="48">
        <f t="shared" si="76"/>
        <v>0</v>
      </c>
      <c r="V2047" s="50">
        <f t="shared" si="77"/>
        <v>2</v>
      </c>
      <c r="W2047" s="67">
        <v>3524</v>
      </c>
      <c r="X2047" s="67">
        <v>2298</v>
      </c>
      <c r="Y2047" s="36">
        <v>0</v>
      </c>
      <c r="Z2047" s="36" t="s">
        <v>840</v>
      </c>
      <c r="AA2047" s="35"/>
    </row>
    <row r="2048" spans="1:27" s="36" customFormat="1" ht="14.4" x14ac:dyDescent="0.3">
      <c r="A2048" s="32" t="s">
        <v>95</v>
      </c>
      <c r="B2048" s="32" t="s">
        <v>95</v>
      </c>
      <c r="C2048" s="32" t="s">
        <v>95</v>
      </c>
      <c r="D2048" s="32" t="s">
        <v>95</v>
      </c>
      <c r="E2048" s="32" t="s">
        <v>95</v>
      </c>
      <c r="F2048" s="32" t="s">
        <v>95</v>
      </c>
      <c r="G2048" s="32" t="s">
        <v>95</v>
      </c>
      <c r="H2048" s="32" t="s">
        <v>95</v>
      </c>
      <c r="I2048" s="32" t="s">
        <v>95</v>
      </c>
      <c r="J2048" s="32" t="s">
        <v>95</v>
      </c>
      <c r="K2048" s="32" t="s">
        <v>95</v>
      </c>
      <c r="L2048" s="32" t="s">
        <v>95</v>
      </c>
      <c r="M2048" s="7">
        <v>12</v>
      </c>
      <c r="N2048" s="7">
        <v>1</v>
      </c>
      <c r="O2048" s="7" t="s">
        <v>485</v>
      </c>
      <c r="P2048" s="7">
        <v>2015</v>
      </c>
      <c r="Q2048" s="7">
        <v>2016</v>
      </c>
      <c r="R2048" s="70">
        <v>549</v>
      </c>
      <c r="S2048" s="7">
        <v>10</v>
      </c>
      <c r="T2048" s="7">
        <v>0</v>
      </c>
      <c r="U2048" s="48">
        <f t="shared" si="76"/>
        <v>0</v>
      </c>
      <c r="V2048" s="50">
        <f t="shared" si="77"/>
        <v>6</v>
      </c>
      <c r="W2048" s="67">
        <v>2411</v>
      </c>
      <c r="X2048" s="67">
        <v>3391</v>
      </c>
      <c r="Y2048" s="36">
        <v>0</v>
      </c>
      <c r="Z2048" s="78" t="s">
        <v>841</v>
      </c>
      <c r="AA2048" s="35"/>
    </row>
    <row r="2049" spans="1:27" s="36" customFormat="1" ht="14.4" x14ac:dyDescent="0.3">
      <c r="A2049" s="32" t="s">
        <v>95</v>
      </c>
      <c r="B2049" s="32" t="s">
        <v>95</v>
      </c>
      <c r="C2049" s="32" t="s">
        <v>95</v>
      </c>
      <c r="D2049" s="32" t="s">
        <v>95</v>
      </c>
      <c r="E2049" s="32" t="s">
        <v>95</v>
      </c>
      <c r="F2049" s="32" t="s">
        <v>95</v>
      </c>
      <c r="G2049" s="32" t="s">
        <v>95</v>
      </c>
      <c r="H2049" s="32" t="s">
        <v>95</v>
      </c>
      <c r="I2049" s="32" t="s">
        <v>95</v>
      </c>
      <c r="J2049" s="32" t="s">
        <v>95</v>
      </c>
      <c r="K2049" s="32" t="s">
        <v>95</v>
      </c>
      <c r="L2049" s="32" t="s">
        <v>95</v>
      </c>
      <c r="M2049" s="7">
        <v>14</v>
      </c>
      <c r="N2049" s="7">
        <v>1</v>
      </c>
      <c r="O2049" s="7" t="s">
        <v>264</v>
      </c>
      <c r="P2049" s="7">
        <v>2015</v>
      </c>
      <c r="Q2049" s="7">
        <v>2016</v>
      </c>
      <c r="R2049" s="70">
        <v>152.53</v>
      </c>
      <c r="S2049" s="7">
        <v>10</v>
      </c>
      <c r="T2049" s="7">
        <v>1</v>
      </c>
      <c r="U2049" s="48">
        <f t="shared" si="76"/>
        <v>0</v>
      </c>
      <c r="V2049" s="50">
        <f t="shared" si="77"/>
        <v>2</v>
      </c>
      <c r="W2049" s="77">
        <v>1213</v>
      </c>
      <c r="X2049" s="77">
        <v>340</v>
      </c>
      <c r="Y2049" s="36">
        <v>0</v>
      </c>
      <c r="Z2049" s="78" t="s">
        <v>78</v>
      </c>
      <c r="AA2049" s="35"/>
    </row>
    <row r="2050" spans="1:27" s="36" customFormat="1" ht="14.4" x14ac:dyDescent="0.3">
      <c r="A2050" s="32" t="s">
        <v>95</v>
      </c>
      <c r="B2050" s="32" t="s">
        <v>95</v>
      </c>
      <c r="C2050" s="32" t="s">
        <v>95</v>
      </c>
      <c r="D2050" s="32" t="s">
        <v>95</v>
      </c>
      <c r="E2050" s="32" t="s">
        <v>95</v>
      </c>
      <c r="F2050" s="32" t="s">
        <v>95</v>
      </c>
      <c r="G2050" s="32" t="s">
        <v>95</v>
      </c>
      <c r="H2050" s="32" t="s">
        <v>95</v>
      </c>
      <c r="I2050" s="32" t="s">
        <v>95</v>
      </c>
      <c r="J2050" s="32" t="s">
        <v>95</v>
      </c>
      <c r="K2050" s="32" t="s">
        <v>95</v>
      </c>
      <c r="L2050" s="32" t="s">
        <v>95</v>
      </c>
      <c r="M2050" s="7">
        <v>81</v>
      </c>
      <c r="N2050" s="7">
        <v>1</v>
      </c>
      <c r="O2050" s="7" t="s">
        <v>515</v>
      </c>
      <c r="P2050" s="68">
        <v>2015</v>
      </c>
      <c r="Q2050" s="73">
        <v>2016</v>
      </c>
      <c r="R2050" s="66">
        <v>624.12</v>
      </c>
      <c r="S2050" s="7">
        <v>10</v>
      </c>
      <c r="T2050" s="67">
        <v>1</v>
      </c>
      <c r="U2050" s="48">
        <f t="shared" si="76"/>
        <v>0</v>
      </c>
      <c r="V2050" s="50">
        <f t="shared" si="77"/>
        <v>7</v>
      </c>
      <c r="W2050" s="67">
        <v>183</v>
      </c>
      <c r="X2050" s="77">
        <v>14</v>
      </c>
      <c r="Y2050" s="36">
        <v>0</v>
      </c>
      <c r="Z2050" s="78" t="s">
        <v>842</v>
      </c>
      <c r="AA2050" s="35"/>
    </row>
    <row r="2051" spans="1:27" s="36" customFormat="1" ht="14.4" x14ac:dyDescent="0.3">
      <c r="A2051" s="32" t="s">
        <v>95</v>
      </c>
      <c r="B2051" s="32" t="s">
        <v>95</v>
      </c>
      <c r="C2051" s="32" t="s">
        <v>95</v>
      </c>
      <c r="D2051" s="32" t="s">
        <v>95</v>
      </c>
      <c r="E2051" s="32" t="s">
        <v>95</v>
      </c>
      <c r="F2051" s="32" t="s">
        <v>95</v>
      </c>
      <c r="G2051" s="32" t="s">
        <v>95</v>
      </c>
      <c r="H2051" s="32" t="s">
        <v>95</v>
      </c>
      <c r="I2051" s="32" t="s">
        <v>95</v>
      </c>
      <c r="J2051" s="32" t="s">
        <v>95</v>
      </c>
      <c r="K2051" s="32" t="s">
        <v>95</v>
      </c>
      <c r="L2051" s="32" t="s">
        <v>95</v>
      </c>
      <c r="M2051" s="7">
        <v>112</v>
      </c>
      <c r="N2051" s="7">
        <v>1</v>
      </c>
      <c r="O2051" s="7" t="s">
        <v>412</v>
      </c>
      <c r="P2051" s="68">
        <v>2015</v>
      </c>
      <c r="Q2051" s="68">
        <v>2016</v>
      </c>
      <c r="R2051" s="66">
        <v>829.19</v>
      </c>
      <c r="S2051" s="77">
        <v>10</v>
      </c>
      <c r="T2051" s="7">
        <v>1</v>
      </c>
      <c r="U2051" s="48">
        <f t="shared" si="76"/>
        <v>0</v>
      </c>
      <c r="V2051" s="50">
        <f t="shared" si="77"/>
        <v>9</v>
      </c>
      <c r="W2051" s="67">
        <v>5638</v>
      </c>
      <c r="X2051" s="67">
        <v>2475</v>
      </c>
      <c r="Y2051" s="36">
        <v>0</v>
      </c>
      <c r="Z2051" s="78" t="s">
        <v>843</v>
      </c>
      <c r="AA2051" s="35"/>
    </row>
    <row r="2052" spans="1:27" s="36" customFormat="1" ht="14.4" x14ac:dyDescent="0.3">
      <c r="A2052" s="32" t="s">
        <v>95</v>
      </c>
      <c r="B2052" s="32" t="s">
        <v>95</v>
      </c>
      <c r="C2052" s="32" t="s">
        <v>95</v>
      </c>
      <c r="D2052" s="32" t="s">
        <v>95</v>
      </c>
      <c r="E2052" s="32" t="s">
        <v>95</v>
      </c>
      <c r="F2052" s="32" t="s">
        <v>95</v>
      </c>
      <c r="G2052" s="32" t="s">
        <v>95</v>
      </c>
      <c r="H2052" s="32" t="s">
        <v>95</v>
      </c>
      <c r="I2052" s="32" t="s">
        <v>95</v>
      </c>
      <c r="J2052" s="32" t="s">
        <v>95</v>
      </c>
      <c r="K2052" s="32" t="s">
        <v>95</v>
      </c>
      <c r="L2052" s="32" t="s">
        <v>95</v>
      </c>
      <c r="M2052" s="7">
        <v>166</v>
      </c>
      <c r="N2052" s="7">
        <v>1</v>
      </c>
      <c r="O2052" s="7" t="s">
        <v>541</v>
      </c>
      <c r="P2052" s="7">
        <v>2015</v>
      </c>
      <c r="Q2052" s="68">
        <v>2016</v>
      </c>
      <c r="R2052" s="66">
        <v>1276</v>
      </c>
      <c r="S2052" s="68">
        <v>5</v>
      </c>
      <c r="T2052" s="67">
        <v>0</v>
      </c>
      <c r="U2052" s="48">
        <f t="shared" si="76"/>
        <v>0</v>
      </c>
      <c r="V2052" s="50">
        <f t="shared" si="77"/>
        <v>10</v>
      </c>
      <c r="W2052" s="67">
        <v>1039</v>
      </c>
      <c r="X2052" s="67">
        <v>1140</v>
      </c>
      <c r="Y2052" s="36">
        <v>0</v>
      </c>
      <c r="Z2052" s="78" t="s">
        <v>844</v>
      </c>
      <c r="AA2052" s="35"/>
    </row>
    <row r="2053" spans="1:27" s="36" customFormat="1" ht="14.4" x14ac:dyDescent="0.3">
      <c r="A2053" s="32" t="s">
        <v>95</v>
      </c>
      <c r="B2053" s="32" t="s">
        <v>95</v>
      </c>
      <c r="C2053" s="32" t="s">
        <v>95</v>
      </c>
      <c r="D2053" s="32" t="s">
        <v>95</v>
      </c>
      <c r="E2053" s="32" t="s">
        <v>95</v>
      </c>
      <c r="F2053" s="32" t="s">
        <v>95</v>
      </c>
      <c r="G2053" s="32" t="s">
        <v>95</v>
      </c>
      <c r="H2053" s="32" t="s">
        <v>95</v>
      </c>
      <c r="I2053" s="32" t="s">
        <v>95</v>
      </c>
      <c r="J2053" s="32" t="s">
        <v>95</v>
      </c>
      <c r="K2053" s="32" t="s">
        <v>95</v>
      </c>
      <c r="L2053" s="32" t="s">
        <v>95</v>
      </c>
      <c r="M2053" s="7">
        <v>173</v>
      </c>
      <c r="N2053" s="7">
        <v>1</v>
      </c>
      <c r="O2053" s="7" t="s">
        <v>370</v>
      </c>
      <c r="P2053" s="68">
        <v>2015</v>
      </c>
      <c r="Q2053" s="73">
        <v>2017</v>
      </c>
      <c r="R2053" s="66">
        <v>1699.21</v>
      </c>
      <c r="S2053" s="7">
        <v>10</v>
      </c>
      <c r="T2053" s="67">
        <v>1</v>
      </c>
      <c r="U2053" s="48">
        <f t="shared" si="76"/>
        <v>1</v>
      </c>
      <c r="V2053" s="50">
        <f t="shared" si="77"/>
        <v>10</v>
      </c>
      <c r="W2053" s="67">
        <v>350</v>
      </c>
      <c r="X2053" s="77">
        <v>67</v>
      </c>
      <c r="Y2053" s="36">
        <v>0</v>
      </c>
      <c r="Z2053" s="78" t="s">
        <v>845</v>
      </c>
      <c r="AA2053" s="35"/>
    </row>
    <row r="2054" spans="1:27" s="36" customFormat="1" ht="14.4" x14ac:dyDescent="0.3">
      <c r="A2054" s="32" t="s">
        <v>95</v>
      </c>
      <c r="B2054" s="32" t="s">
        <v>95</v>
      </c>
      <c r="C2054" s="32" t="s">
        <v>95</v>
      </c>
      <c r="D2054" s="32" t="s">
        <v>95</v>
      </c>
      <c r="E2054" s="32" t="s">
        <v>95</v>
      </c>
      <c r="F2054" s="32" t="s">
        <v>95</v>
      </c>
      <c r="G2054" s="32" t="s">
        <v>95</v>
      </c>
      <c r="H2054" s="32" t="s">
        <v>95</v>
      </c>
      <c r="I2054" s="32" t="s">
        <v>95</v>
      </c>
      <c r="J2054" s="32" t="s">
        <v>95</v>
      </c>
      <c r="K2054" s="32" t="s">
        <v>95</v>
      </c>
      <c r="L2054" s="32" t="s">
        <v>95</v>
      </c>
      <c r="M2054" s="7">
        <v>192</v>
      </c>
      <c r="N2054" s="7">
        <v>1</v>
      </c>
      <c r="O2054" s="7" t="s">
        <v>318</v>
      </c>
      <c r="P2054" s="68">
        <v>2015</v>
      </c>
      <c r="Q2054" s="73">
        <v>2016</v>
      </c>
      <c r="R2054" s="66">
        <v>759.93</v>
      </c>
      <c r="S2054" s="7">
        <v>10</v>
      </c>
      <c r="T2054" s="67">
        <v>1</v>
      </c>
      <c r="U2054" s="48">
        <f t="shared" si="76"/>
        <v>0</v>
      </c>
      <c r="V2054" s="50">
        <f t="shared" si="77"/>
        <v>8</v>
      </c>
      <c r="W2054" s="67">
        <v>2334</v>
      </c>
      <c r="X2054" s="77">
        <v>1776</v>
      </c>
      <c r="Y2054" s="36">
        <v>0</v>
      </c>
      <c r="Z2054" s="78" t="s">
        <v>79</v>
      </c>
      <c r="AA2054" s="35"/>
    </row>
    <row r="2055" spans="1:27" s="36" customFormat="1" ht="14.4" x14ac:dyDescent="0.3">
      <c r="A2055" s="32" t="s">
        <v>95</v>
      </c>
      <c r="B2055" s="32" t="s">
        <v>95</v>
      </c>
      <c r="C2055" s="32" t="s">
        <v>95</v>
      </c>
      <c r="D2055" s="32" t="s">
        <v>95</v>
      </c>
      <c r="E2055" s="32" t="s">
        <v>95</v>
      </c>
      <c r="F2055" s="32" t="s">
        <v>95</v>
      </c>
      <c r="G2055" s="32" t="s">
        <v>95</v>
      </c>
      <c r="H2055" s="32" t="s">
        <v>95</v>
      </c>
      <c r="I2055" s="32" t="s">
        <v>95</v>
      </c>
      <c r="J2055" s="32" t="s">
        <v>95</v>
      </c>
      <c r="K2055" s="32" t="s">
        <v>95</v>
      </c>
      <c r="L2055" s="32" t="s">
        <v>95</v>
      </c>
      <c r="M2055" s="7">
        <v>194</v>
      </c>
      <c r="N2055" s="7">
        <v>1</v>
      </c>
      <c r="O2055" s="7" t="s">
        <v>319</v>
      </c>
      <c r="P2055" s="68">
        <v>2015</v>
      </c>
      <c r="Q2055" s="68">
        <v>2016</v>
      </c>
      <c r="R2055" s="66">
        <v>100</v>
      </c>
      <c r="S2055" s="77">
        <v>10</v>
      </c>
      <c r="T2055" s="7">
        <v>1</v>
      </c>
      <c r="U2055" s="48">
        <f t="shared" si="76"/>
        <v>0</v>
      </c>
      <c r="V2055" s="50">
        <f t="shared" si="77"/>
        <v>2</v>
      </c>
      <c r="W2055" s="67">
        <v>5012</v>
      </c>
      <c r="X2055" s="67">
        <v>3545</v>
      </c>
      <c r="Y2055" s="36">
        <v>0</v>
      </c>
      <c r="Z2055" s="78" t="s">
        <v>80</v>
      </c>
      <c r="AA2055" s="35"/>
    </row>
    <row r="2056" spans="1:27" s="36" customFormat="1" ht="14.4" x14ac:dyDescent="0.3">
      <c r="A2056" s="32" t="s">
        <v>95</v>
      </c>
      <c r="B2056" s="32" t="s">
        <v>95</v>
      </c>
      <c r="C2056" s="32" t="s">
        <v>95</v>
      </c>
      <c r="D2056" s="32" t="s">
        <v>95</v>
      </c>
      <c r="E2056" s="32" t="s">
        <v>95</v>
      </c>
      <c r="F2056" s="32" t="s">
        <v>95</v>
      </c>
      <c r="G2056" s="32" t="s">
        <v>95</v>
      </c>
      <c r="H2056" s="32" t="s">
        <v>95</v>
      </c>
      <c r="I2056" s="32" t="s">
        <v>95</v>
      </c>
      <c r="J2056" s="32" t="s">
        <v>95</v>
      </c>
      <c r="K2056" s="32" t="s">
        <v>95</v>
      </c>
      <c r="L2056" s="32" t="s">
        <v>95</v>
      </c>
      <c r="M2056" s="7">
        <v>203</v>
      </c>
      <c r="N2056" s="7">
        <v>1</v>
      </c>
      <c r="O2056" s="7" t="s">
        <v>247</v>
      </c>
      <c r="P2056" s="7">
        <v>2015</v>
      </c>
      <c r="Q2056" s="7">
        <v>2017</v>
      </c>
      <c r="R2056" s="70">
        <v>851.78</v>
      </c>
      <c r="S2056" s="7">
        <v>5</v>
      </c>
      <c r="T2056" s="7">
        <v>1</v>
      </c>
      <c r="U2056" s="48">
        <f t="shared" si="76"/>
        <v>1</v>
      </c>
      <c r="V2056" s="50">
        <f t="shared" si="77"/>
        <v>9</v>
      </c>
      <c r="W2056" s="77">
        <v>389</v>
      </c>
      <c r="X2056" s="77">
        <v>297</v>
      </c>
      <c r="Y2056" s="36">
        <v>0</v>
      </c>
      <c r="Z2056" s="78" t="s">
        <v>81</v>
      </c>
      <c r="AA2056" s="35"/>
    </row>
    <row r="2057" spans="1:27" s="36" customFormat="1" ht="14.4" x14ac:dyDescent="0.3">
      <c r="A2057" s="32" t="s">
        <v>95</v>
      </c>
      <c r="B2057" s="32" t="s">
        <v>95</v>
      </c>
      <c r="C2057" s="32" t="s">
        <v>95</v>
      </c>
      <c r="D2057" s="32" t="s">
        <v>95</v>
      </c>
      <c r="E2057" s="32" t="s">
        <v>95</v>
      </c>
      <c r="F2057" s="32" t="s">
        <v>95</v>
      </c>
      <c r="G2057" s="32" t="s">
        <v>95</v>
      </c>
      <c r="H2057" s="32" t="s">
        <v>95</v>
      </c>
      <c r="I2057" s="32" t="s">
        <v>95</v>
      </c>
      <c r="J2057" s="32" t="s">
        <v>95</v>
      </c>
      <c r="K2057" s="32" t="s">
        <v>95</v>
      </c>
      <c r="L2057" s="32" t="s">
        <v>95</v>
      </c>
      <c r="M2057" s="7">
        <v>227</v>
      </c>
      <c r="N2057" s="7">
        <v>1</v>
      </c>
      <c r="O2057" s="7" t="s">
        <v>416</v>
      </c>
      <c r="P2057" s="7">
        <v>2015</v>
      </c>
      <c r="Q2057" s="7">
        <v>2016</v>
      </c>
      <c r="R2057" s="70">
        <v>476</v>
      </c>
      <c r="S2057" s="7">
        <v>6</v>
      </c>
      <c r="T2057" s="7">
        <v>1</v>
      </c>
      <c r="U2057" s="48">
        <f t="shared" ref="U2057:U2109" si="78">MAX(0,MIN(1,Q2057-P2057-1))</f>
        <v>0</v>
      </c>
      <c r="V2057" s="50">
        <f t="shared" ref="V2057:V2120" si="79">MAX(1,MIN(10,INT(R2057/100)+1))</f>
        <v>5</v>
      </c>
      <c r="W2057" s="77">
        <v>789</v>
      </c>
      <c r="X2057" s="77">
        <v>692</v>
      </c>
      <c r="Y2057" s="36">
        <v>0</v>
      </c>
      <c r="Z2057" s="78" t="s">
        <v>82</v>
      </c>
      <c r="AA2057" s="35"/>
    </row>
    <row r="2058" spans="1:27" s="36" customFormat="1" ht="14.4" x14ac:dyDescent="0.3">
      <c r="A2058" s="32" t="s">
        <v>95</v>
      </c>
      <c r="B2058" s="32" t="s">
        <v>95</v>
      </c>
      <c r="C2058" s="32" t="s">
        <v>95</v>
      </c>
      <c r="D2058" s="32" t="s">
        <v>95</v>
      </c>
      <c r="E2058" s="32" t="s">
        <v>95</v>
      </c>
      <c r="F2058" s="32" t="s">
        <v>95</v>
      </c>
      <c r="G2058" s="32" t="s">
        <v>95</v>
      </c>
      <c r="H2058" s="32" t="s">
        <v>95</v>
      </c>
      <c r="I2058" s="32" t="s">
        <v>95</v>
      </c>
      <c r="J2058" s="32" t="s">
        <v>95</v>
      </c>
      <c r="K2058" s="32" t="s">
        <v>95</v>
      </c>
      <c r="L2058" s="32" t="s">
        <v>95</v>
      </c>
      <c r="M2058" s="7">
        <v>252</v>
      </c>
      <c r="N2058" s="7">
        <v>1</v>
      </c>
      <c r="O2058" s="7" t="s">
        <v>273</v>
      </c>
      <c r="P2058" s="7">
        <v>2015</v>
      </c>
      <c r="Q2058" s="7">
        <v>2016</v>
      </c>
      <c r="R2058" s="70">
        <v>500</v>
      </c>
      <c r="S2058" s="7">
        <v>10</v>
      </c>
      <c r="T2058" s="7">
        <v>1</v>
      </c>
      <c r="U2058" s="48">
        <f t="shared" si="78"/>
        <v>0</v>
      </c>
      <c r="V2058" s="50">
        <f t="shared" si="79"/>
        <v>6</v>
      </c>
      <c r="W2058" s="77">
        <v>960</v>
      </c>
      <c r="X2058" s="77">
        <v>514</v>
      </c>
      <c r="Y2058" s="36">
        <v>0</v>
      </c>
      <c r="Z2058" s="78" t="s">
        <v>81</v>
      </c>
      <c r="AA2058" s="35"/>
    </row>
    <row r="2059" spans="1:27" s="36" customFormat="1" ht="14.4" x14ac:dyDescent="0.3">
      <c r="A2059" s="32" t="s">
        <v>95</v>
      </c>
      <c r="B2059" s="32" t="s">
        <v>95</v>
      </c>
      <c r="C2059" s="32" t="s">
        <v>95</v>
      </c>
      <c r="D2059" s="32" t="s">
        <v>95</v>
      </c>
      <c r="E2059" s="32" t="s">
        <v>95</v>
      </c>
      <c r="F2059" s="32" t="s">
        <v>95</v>
      </c>
      <c r="G2059" s="32" t="s">
        <v>95</v>
      </c>
      <c r="H2059" s="32" t="s">
        <v>95</v>
      </c>
      <c r="I2059" s="32" t="s">
        <v>95</v>
      </c>
      <c r="J2059" s="32" t="s">
        <v>95</v>
      </c>
      <c r="K2059" s="32" t="s">
        <v>95</v>
      </c>
      <c r="L2059" s="32" t="s">
        <v>95</v>
      </c>
      <c r="M2059" s="7">
        <v>276</v>
      </c>
      <c r="N2059" s="7">
        <v>1</v>
      </c>
      <c r="O2059" s="7" t="s">
        <v>544</v>
      </c>
      <c r="P2059" s="68">
        <v>2015</v>
      </c>
      <c r="Q2059" s="73">
        <v>2016</v>
      </c>
      <c r="R2059" s="66">
        <v>1590.04</v>
      </c>
      <c r="S2059" s="7">
        <v>3</v>
      </c>
      <c r="T2059" s="79">
        <v>1</v>
      </c>
      <c r="U2059" s="48">
        <f t="shared" si="78"/>
        <v>0</v>
      </c>
      <c r="V2059" s="50">
        <f t="shared" si="79"/>
        <v>10</v>
      </c>
      <c r="W2059" s="79">
        <v>4685</v>
      </c>
      <c r="X2059" s="80">
        <v>1860</v>
      </c>
      <c r="Y2059" s="36">
        <v>0</v>
      </c>
      <c r="Z2059" s="78" t="s">
        <v>81</v>
      </c>
      <c r="AA2059" s="35"/>
    </row>
    <row r="2060" spans="1:27" s="36" customFormat="1" ht="14.4" x14ac:dyDescent="0.3">
      <c r="A2060" s="32" t="s">
        <v>95</v>
      </c>
      <c r="B2060" s="32" t="s">
        <v>95</v>
      </c>
      <c r="C2060" s="32" t="s">
        <v>95</v>
      </c>
      <c r="D2060" s="32" t="s">
        <v>95</v>
      </c>
      <c r="E2060" s="32" t="s">
        <v>95</v>
      </c>
      <c r="F2060" s="32" t="s">
        <v>95</v>
      </c>
      <c r="G2060" s="32" t="s">
        <v>95</v>
      </c>
      <c r="H2060" s="32" t="s">
        <v>95</v>
      </c>
      <c r="I2060" s="32" t="s">
        <v>95</v>
      </c>
      <c r="J2060" s="32" t="s">
        <v>95</v>
      </c>
      <c r="K2060" s="32" t="s">
        <v>95</v>
      </c>
      <c r="L2060" s="32" t="s">
        <v>95</v>
      </c>
      <c r="M2060" s="7">
        <v>276</v>
      </c>
      <c r="N2060" s="7">
        <v>1</v>
      </c>
      <c r="O2060" s="7" t="s">
        <v>544</v>
      </c>
      <c r="P2060" s="68">
        <v>2015</v>
      </c>
      <c r="Q2060" s="73">
        <v>2019</v>
      </c>
      <c r="R2060" s="66">
        <v>1930.04</v>
      </c>
      <c r="S2060" s="7">
        <v>7</v>
      </c>
      <c r="T2060" s="79">
        <v>1</v>
      </c>
      <c r="U2060" s="48">
        <f t="shared" si="78"/>
        <v>1</v>
      </c>
      <c r="V2060" s="50">
        <f t="shared" si="79"/>
        <v>10</v>
      </c>
      <c r="W2060" s="79">
        <v>4685</v>
      </c>
      <c r="X2060" s="80">
        <v>1860</v>
      </c>
      <c r="Y2060" s="36">
        <v>0</v>
      </c>
      <c r="Z2060" s="81" t="s">
        <v>83</v>
      </c>
      <c r="AA2060" s="35"/>
    </row>
    <row r="2061" spans="1:27" s="36" customFormat="1" ht="14.4" x14ac:dyDescent="0.3">
      <c r="A2061" s="32" t="s">
        <v>95</v>
      </c>
      <c r="B2061" s="32" t="s">
        <v>95</v>
      </c>
      <c r="C2061" s="32" t="s">
        <v>95</v>
      </c>
      <c r="D2061" s="32" t="s">
        <v>95</v>
      </c>
      <c r="E2061" s="32" t="s">
        <v>95</v>
      </c>
      <c r="F2061" s="32" t="s">
        <v>95</v>
      </c>
      <c r="G2061" s="32" t="s">
        <v>95</v>
      </c>
      <c r="H2061" s="32" t="s">
        <v>95</v>
      </c>
      <c r="I2061" s="32" t="s">
        <v>95</v>
      </c>
      <c r="J2061" s="32" t="s">
        <v>95</v>
      </c>
      <c r="K2061" s="32" t="s">
        <v>95</v>
      </c>
      <c r="L2061" s="32" t="s">
        <v>95</v>
      </c>
      <c r="M2061" s="7">
        <v>280</v>
      </c>
      <c r="N2061" s="7">
        <v>1</v>
      </c>
      <c r="O2061" s="7" t="s">
        <v>545</v>
      </c>
      <c r="P2061" s="7">
        <v>2015</v>
      </c>
      <c r="Q2061" s="7">
        <v>2016</v>
      </c>
      <c r="R2061" s="70">
        <v>933.66</v>
      </c>
      <c r="S2061" s="7">
        <v>10</v>
      </c>
      <c r="T2061" s="7">
        <v>1</v>
      </c>
      <c r="U2061" s="48">
        <f t="shared" si="78"/>
        <v>0</v>
      </c>
      <c r="V2061" s="50">
        <f t="shared" si="79"/>
        <v>10</v>
      </c>
      <c r="W2061" s="67">
        <v>3377</v>
      </c>
      <c r="X2061" s="67">
        <v>629</v>
      </c>
      <c r="Y2061" s="36">
        <v>0</v>
      </c>
      <c r="Z2061" s="81" t="s">
        <v>846</v>
      </c>
      <c r="AA2061" s="35"/>
    </row>
    <row r="2062" spans="1:27" s="36" customFormat="1" ht="14.4" x14ac:dyDescent="0.3">
      <c r="A2062" s="32" t="s">
        <v>95</v>
      </c>
      <c r="B2062" s="32" t="s">
        <v>95</v>
      </c>
      <c r="C2062" s="32" t="s">
        <v>95</v>
      </c>
      <c r="D2062" s="32" t="s">
        <v>95</v>
      </c>
      <c r="E2062" s="32" t="s">
        <v>95</v>
      </c>
      <c r="F2062" s="32" t="s">
        <v>95</v>
      </c>
      <c r="G2062" s="32" t="s">
        <v>95</v>
      </c>
      <c r="H2062" s="32" t="s">
        <v>95</v>
      </c>
      <c r="I2062" s="32" t="s">
        <v>95</v>
      </c>
      <c r="J2062" s="32" t="s">
        <v>95</v>
      </c>
      <c r="K2062" s="32" t="s">
        <v>95</v>
      </c>
      <c r="L2062" s="32" t="s">
        <v>95</v>
      </c>
      <c r="M2062" s="7">
        <v>323</v>
      </c>
      <c r="N2062" s="7">
        <v>2</v>
      </c>
      <c r="O2062" s="7" t="s">
        <v>550</v>
      </c>
      <c r="P2062" s="7">
        <v>2015</v>
      </c>
      <c r="Q2062" s="68">
        <v>2016</v>
      </c>
      <c r="R2062" s="66">
        <v>1607.12</v>
      </c>
      <c r="S2062" s="68">
        <v>10</v>
      </c>
      <c r="T2062" s="67">
        <v>1</v>
      </c>
      <c r="U2062" s="48">
        <f t="shared" si="78"/>
        <v>0</v>
      </c>
      <c r="V2062" s="50">
        <f t="shared" si="79"/>
        <v>10</v>
      </c>
      <c r="W2062" s="67">
        <v>36</v>
      </c>
      <c r="X2062" s="67">
        <v>21</v>
      </c>
      <c r="Y2062" s="36">
        <v>0</v>
      </c>
      <c r="Z2062" s="81" t="s">
        <v>847</v>
      </c>
      <c r="AA2062" s="35"/>
    </row>
    <row r="2063" spans="1:27" s="36" customFormat="1" ht="14.4" x14ac:dyDescent="0.3">
      <c r="A2063" s="32" t="s">
        <v>95</v>
      </c>
      <c r="B2063" s="32" t="s">
        <v>95</v>
      </c>
      <c r="C2063" s="32" t="s">
        <v>95</v>
      </c>
      <c r="D2063" s="32" t="s">
        <v>95</v>
      </c>
      <c r="E2063" s="32" t="s">
        <v>95</v>
      </c>
      <c r="F2063" s="32" t="s">
        <v>95</v>
      </c>
      <c r="G2063" s="32" t="s">
        <v>95</v>
      </c>
      <c r="H2063" s="32" t="s">
        <v>95</v>
      </c>
      <c r="I2063" s="32" t="s">
        <v>95</v>
      </c>
      <c r="J2063" s="32" t="s">
        <v>95</v>
      </c>
      <c r="K2063" s="32" t="s">
        <v>95</v>
      </c>
      <c r="L2063" s="32" t="s">
        <v>95</v>
      </c>
      <c r="M2063" s="7">
        <v>391</v>
      </c>
      <c r="N2063" s="7">
        <v>1</v>
      </c>
      <c r="O2063" s="7" t="s">
        <v>325</v>
      </c>
      <c r="P2063" s="7">
        <v>2015</v>
      </c>
      <c r="Q2063" s="7">
        <v>2016</v>
      </c>
      <c r="R2063" s="70">
        <v>512.4</v>
      </c>
      <c r="S2063" s="7">
        <v>10</v>
      </c>
      <c r="T2063" s="7">
        <v>1</v>
      </c>
      <c r="U2063" s="48">
        <f t="shared" si="78"/>
        <v>0</v>
      </c>
      <c r="V2063" s="50">
        <f t="shared" si="79"/>
        <v>6</v>
      </c>
      <c r="W2063" s="77">
        <v>360</v>
      </c>
      <c r="X2063" s="77">
        <v>257</v>
      </c>
      <c r="Y2063" s="36">
        <v>0</v>
      </c>
      <c r="Z2063" s="78" t="s">
        <v>848</v>
      </c>
      <c r="AA2063" s="35"/>
    </row>
    <row r="2064" spans="1:27" s="36" customFormat="1" ht="14.4" x14ac:dyDescent="0.3">
      <c r="A2064" s="32" t="s">
        <v>95</v>
      </c>
      <c r="B2064" s="32" t="s">
        <v>95</v>
      </c>
      <c r="C2064" s="32" t="s">
        <v>95</v>
      </c>
      <c r="D2064" s="32" t="s">
        <v>95</v>
      </c>
      <c r="E2064" s="32" t="s">
        <v>95</v>
      </c>
      <c r="F2064" s="32" t="s">
        <v>95</v>
      </c>
      <c r="G2064" s="32" t="s">
        <v>95</v>
      </c>
      <c r="H2064" s="32" t="s">
        <v>95</v>
      </c>
      <c r="I2064" s="32" t="s">
        <v>95</v>
      </c>
      <c r="J2064" s="32" t="s">
        <v>95</v>
      </c>
      <c r="K2064" s="32" t="s">
        <v>95</v>
      </c>
      <c r="L2064" s="32" t="s">
        <v>95</v>
      </c>
      <c r="M2064" s="7">
        <v>404</v>
      </c>
      <c r="N2064" s="7">
        <v>1</v>
      </c>
      <c r="O2064" s="7" t="s">
        <v>519</v>
      </c>
      <c r="P2064" s="7">
        <v>2015</v>
      </c>
      <c r="Q2064" s="10">
        <v>2017</v>
      </c>
      <c r="R2064" s="70">
        <v>1850.54</v>
      </c>
      <c r="S2064" s="10">
        <v>10</v>
      </c>
      <c r="T2064" s="7">
        <v>1</v>
      </c>
      <c r="U2064" s="48">
        <f t="shared" si="78"/>
        <v>1</v>
      </c>
      <c r="V2064" s="50">
        <f t="shared" si="79"/>
        <v>10</v>
      </c>
      <c r="W2064" s="67">
        <v>130</v>
      </c>
      <c r="X2064" s="67">
        <v>25</v>
      </c>
      <c r="Y2064" s="36">
        <v>0</v>
      </c>
      <c r="Z2064" s="78" t="s">
        <v>84</v>
      </c>
      <c r="AA2064" s="35"/>
    </row>
    <row r="2065" spans="1:27" s="36" customFormat="1" ht="14.4" x14ac:dyDescent="0.3">
      <c r="A2065" s="32" t="s">
        <v>95</v>
      </c>
      <c r="B2065" s="32" t="s">
        <v>95</v>
      </c>
      <c r="C2065" s="32" t="s">
        <v>95</v>
      </c>
      <c r="D2065" s="32" t="s">
        <v>95</v>
      </c>
      <c r="E2065" s="32" t="s">
        <v>95</v>
      </c>
      <c r="F2065" s="32" t="s">
        <v>95</v>
      </c>
      <c r="G2065" s="32" t="s">
        <v>95</v>
      </c>
      <c r="H2065" s="32" t="s">
        <v>95</v>
      </c>
      <c r="I2065" s="32" t="s">
        <v>95</v>
      </c>
      <c r="J2065" s="32" t="s">
        <v>95</v>
      </c>
      <c r="K2065" s="32" t="s">
        <v>95</v>
      </c>
      <c r="L2065" s="32" t="s">
        <v>95</v>
      </c>
      <c r="M2065" s="7">
        <v>415</v>
      </c>
      <c r="N2065" s="7">
        <v>1</v>
      </c>
      <c r="O2065" s="7" t="s">
        <v>326</v>
      </c>
      <c r="P2065" s="7">
        <v>2015</v>
      </c>
      <c r="Q2065" s="7">
        <v>2016</v>
      </c>
      <c r="R2065" s="70">
        <v>1047.3499999999999</v>
      </c>
      <c r="S2065" s="7">
        <v>10</v>
      </c>
      <c r="T2065" s="7">
        <v>1</v>
      </c>
      <c r="U2065" s="48">
        <f t="shared" si="78"/>
        <v>0</v>
      </c>
      <c r="V2065" s="50">
        <f t="shared" si="79"/>
        <v>10</v>
      </c>
      <c r="W2065" s="67">
        <v>79</v>
      </c>
      <c r="X2065" s="67">
        <v>34</v>
      </c>
      <c r="Y2065" s="36">
        <v>0</v>
      </c>
      <c r="Z2065" s="78" t="s">
        <v>85</v>
      </c>
      <c r="AA2065" s="35"/>
    </row>
    <row r="2066" spans="1:27" s="36" customFormat="1" ht="14.4" x14ac:dyDescent="0.3">
      <c r="A2066" s="32" t="s">
        <v>95</v>
      </c>
      <c r="B2066" s="32" t="s">
        <v>95</v>
      </c>
      <c r="C2066" s="32" t="s">
        <v>95</v>
      </c>
      <c r="D2066" s="32" t="s">
        <v>95</v>
      </c>
      <c r="E2066" s="32" t="s">
        <v>95</v>
      </c>
      <c r="F2066" s="32" t="s">
        <v>95</v>
      </c>
      <c r="G2066" s="32" t="s">
        <v>95</v>
      </c>
      <c r="H2066" s="32" t="s">
        <v>95</v>
      </c>
      <c r="I2066" s="32" t="s">
        <v>95</v>
      </c>
      <c r="J2066" s="32" t="s">
        <v>95</v>
      </c>
      <c r="K2066" s="32" t="s">
        <v>95</v>
      </c>
      <c r="L2066" s="32" t="s">
        <v>95</v>
      </c>
      <c r="M2066" s="7">
        <v>424</v>
      </c>
      <c r="N2066" s="7">
        <v>1</v>
      </c>
      <c r="O2066" s="7" t="s">
        <v>503</v>
      </c>
      <c r="P2066" s="68">
        <v>2015</v>
      </c>
      <c r="Q2066" s="68">
        <v>2016</v>
      </c>
      <c r="R2066" s="66">
        <v>375</v>
      </c>
      <c r="S2066" s="77">
        <v>10</v>
      </c>
      <c r="T2066" s="7">
        <v>1</v>
      </c>
      <c r="U2066" s="48">
        <f t="shared" si="78"/>
        <v>0</v>
      </c>
      <c r="V2066" s="50">
        <f t="shared" si="79"/>
        <v>4</v>
      </c>
      <c r="W2066" s="67">
        <v>210</v>
      </c>
      <c r="X2066" s="67">
        <v>150</v>
      </c>
      <c r="Y2066" s="36">
        <v>0</v>
      </c>
      <c r="Z2066" s="78" t="s">
        <v>73</v>
      </c>
      <c r="AA2066" s="35"/>
    </row>
    <row r="2067" spans="1:27" s="36" customFormat="1" ht="14.4" x14ac:dyDescent="0.3">
      <c r="A2067" s="32" t="s">
        <v>95</v>
      </c>
      <c r="B2067" s="32" t="s">
        <v>95</v>
      </c>
      <c r="C2067" s="32" t="s">
        <v>95</v>
      </c>
      <c r="D2067" s="32" t="s">
        <v>95</v>
      </c>
      <c r="E2067" s="32" t="s">
        <v>95</v>
      </c>
      <c r="F2067" s="32" t="s">
        <v>95</v>
      </c>
      <c r="G2067" s="32" t="s">
        <v>95</v>
      </c>
      <c r="H2067" s="32" t="s">
        <v>95</v>
      </c>
      <c r="I2067" s="32" t="s">
        <v>95</v>
      </c>
      <c r="J2067" s="32" t="s">
        <v>95</v>
      </c>
      <c r="K2067" s="32" t="s">
        <v>95</v>
      </c>
      <c r="L2067" s="32" t="s">
        <v>95</v>
      </c>
      <c r="M2067" s="7">
        <v>424</v>
      </c>
      <c r="N2067" s="7">
        <v>1</v>
      </c>
      <c r="O2067" s="7" t="s">
        <v>503</v>
      </c>
      <c r="P2067" s="68">
        <v>2015</v>
      </c>
      <c r="Q2067" s="68">
        <v>2017</v>
      </c>
      <c r="R2067" s="66">
        <v>493.36</v>
      </c>
      <c r="S2067" s="77">
        <v>9</v>
      </c>
      <c r="T2067" s="7">
        <v>1</v>
      </c>
      <c r="U2067" s="48">
        <f t="shared" si="78"/>
        <v>1</v>
      </c>
      <c r="V2067" s="50">
        <f t="shared" si="79"/>
        <v>5</v>
      </c>
      <c r="W2067" s="67">
        <v>252</v>
      </c>
      <c r="X2067" s="67">
        <v>110</v>
      </c>
      <c r="Y2067" s="36">
        <v>0</v>
      </c>
      <c r="Z2067" s="78" t="s">
        <v>85</v>
      </c>
      <c r="AA2067" s="35"/>
    </row>
    <row r="2068" spans="1:27" s="36" customFormat="1" ht="14.4" x14ac:dyDescent="0.3">
      <c r="A2068" s="32" t="s">
        <v>95</v>
      </c>
      <c r="B2068" s="32" t="s">
        <v>95</v>
      </c>
      <c r="C2068" s="32" t="s">
        <v>95</v>
      </c>
      <c r="D2068" s="32" t="s">
        <v>95</v>
      </c>
      <c r="E2068" s="32" t="s">
        <v>95</v>
      </c>
      <c r="F2068" s="32" t="s">
        <v>95</v>
      </c>
      <c r="G2068" s="32" t="s">
        <v>95</v>
      </c>
      <c r="H2068" s="32" t="s">
        <v>95</v>
      </c>
      <c r="I2068" s="32" t="s">
        <v>95</v>
      </c>
      <c r="J2068" s="32" t="s">
        <v>95</v>
      </c>
      <c r="K2068" s="32" t="s">
        <v>95</v>
      </c>
      <c r="L2068" s="32" t="s">
        <v>95</v>
      </c>
      <c r="M2068" s="7">
        <v>458</v>
      </c>
      <c r="N2068" s="7">
        <v>1</v>
      </c>
      <c r="O2068" s="7" t="s">
        <v>520</v>
      </c>
      <c r="P2068" s="7">
        <v>2015</v>
      </c>
      <c r="Q2068" s="7">
        <v>2016</v>
      </c>
      <c r="R2068" s="70">
        <v>498.66</v>
      </c>
      <c r="S2068" s="7">
        <v>10</v>
      </c>
      <c r="T2068" s="7">
        <v>1</v>
      </c>
      <c r="U2068" s="48">
        <f t="shared" si="78"/>
        <v>0</v>
      </c>
      <c r="V2068" s="50">
        <f t="shared" si="79"/>
        <v>5</v>
      </c>
      <c r="W2068" s="67">
        <v>398</v>
      </c>
      <c r="X2068" s="67">
        <v>143</v>
      </c>
      <c r="Y2068" s="36">
        <v>0</v>
      </c>
      <c r="Z2068" s="78" t="s">
        <v>81</v>
      </c>
      <c r="AA2068" s="35"/>
    </row>
    <row r="2069" spans="1:27" s="36" customFormat="1" ht="14.4" x14ac:dyDescent="0.3">
      <c r="A2069" s="32" t="s">
        <v>95</v>
      </c>
      <c r="B2069" s="32" t="s">
        <v>95</v>
      </c>
      <c r="C2069" s="32" t="s">
        <v>95</v>
      </c>
      <c r="D2069" s="32" t="s">
        <v>95</v>
      </c>
      <c r="E2069" s="32" t="s">
        <v>95</v>
      </c>
      <c r="F2069" s="32" t="s">
        <v>95</v>
      </c>
      <c r="G2069" s="32" t="s">
        <v>95</v>
      </c>
      <c r="H2069" s="32" t="s">
        <v>95</v>
      </c>
      <c r="I2069" s="32" t="s">
        <v>95</v>
      </c>
      <c r="J2069" s="32" t="s">
        <v>95</v>
      </c>
      <c r="K2069" s="32" t="s">
        <v>95</v>
      </c>
      <c r="L2069" s="32" t="s">
        <v>95</v>
      </c>
      <c r="M2069" s="7">
        <v>463</v>
      </c>
      <c r="N2069" s="7">
        <v>1</v>
      </c>
      <c r="O2069" s="7" t="s">
        <v>382</v>
      </c>
      <c r="P2069" s="68">
        <v>2015</v>
      </c>
      <c r="Q2069" s="10">
        <v>2017</v>
      </c>
      <c r="R2069" s="66">
        <v>307.8</v>
      </c>
      <c r="S2069" s="10">
        <v>10</v>
      </c>
      <c r="T2069" s="67">
        <v>1</v>
      </c>
      <c r="U2069" s="48">
        <f t="shared" si="78"/>
        <v>1</v>
      </c>
      <c r="V2069" s="50">
        <f t="shared" si="79"/>
        <v>4</v>
      </c>
      <c r="W2069" s="67">
        <v>302</v>
      </c>
      <c r="X2069" s="67">
        <v>64</v>
      </c>
      <c r="Y2069" s="36">
        <v>0</v>
      </c>
      <c r="Z2069" s="78" t="s">
        <v>81</v>
      </c>
      <c r="AA2069" s="35"/>
    </row>
    <row r="2070" spans="1:27" s="36" customFormat="1" ht="14.4" x14ac:dyDescent="0.3">
      <c r="A2070" s="32" t="s">
        <v>95</v>
      </c>
      <c r="B2070" s="32" t="s">
        <v>95</v>
      </c>
      <c r="C2070" s="32" t="s">
        <v>95</v>
      </c>
      <c r="D2070" s="32" t="s">
        <v>95</v>
      </c>
      <c r="E2070" s="32" t="s">
        <v>95</v>
      </c>
      <c r="F2070" s="32" t="s">
        <v>95</v>
      </c>
      <c r="G2070" s="32" t="s">
        <v>95</v>
      </c>
      <c r="H2070" s="32" t="s">
        <v>95</v>
      </c>
      <c r="I2070" s="32" t="s">
        <v>95</v>
      </c>
      <c r="J2070" s="32" t="s">
        <v>95</v>
      </c>
      <c r="K2070" s="32" t="s">
        <v>95</v>
      </c>
      <c r="L2070" s="32" t="s">
        <v>95</v>
      </c>
      <c r="M2070" s="7">
        <v>486</v>
      </c>
      <c r="N2070" s="7">
        <v>1</v>
      </c>
      <c r="O2070" s="7" t="s">
        <v>288</v>
      </c>
      <c r="P2070" s="7">
        <v>2015</v>
      </c>
      <c r="Q2070" s="7">
        <v>2016</v>
      </c>
      <c r="R2070" s="70">
        <v>374.66</v>
      </c>
      <c r="S2070" s="7">
        <v>10</v>
      </c>
      <c r="T2070" s="7">
        <v>1</v>
      </c>
      <c r="U2070" s="48">
        <f t="shared" si="78"/>
        <v>0</v>
      </c>
      <c r="V2070" s="50">
        <f t="shared" si="79"/>
        <v>4</v>
      </c>
      <c r="W2070" s="67">
        <v>484</v>
      </c>
      <c r="X2070" s="67">
        <v>124</v>
      </c>
      <c r="Y2070" s="36">
        <v>0</v>
      </c>
      <c r="Z2070" s="81" t="s">
        <v>86</v>
      </c>
      <c r="AA2070" s="35"/>
    </row>
    <row r="2071" spans="1:27" s="36" customFormat="1" ht="14.4" x14ac:dyDescent="0.3">
      <c r="A2071" s="32" t="s">
        <v>95</v>
      </c>
      <c r="B2071" s="32" t="s">
        <v>95</v>
      </c>
      <c r="C2071" s="32" t="s">
        <v>95</v>
      </c>
      <c r="D2071" s="32" t="s">
        <v>95</v>
      </c>
      <c r="E2071" s="32" t="s">
        <v>95</v>
      </c>
      <c r="F2071" s="32" t="s">
        <v>95</v>
      </c>
      <c r="G2071" s="32" t="s">
        <v>95</v>
      </c>
      <c r="H2071" s="32" t="s">
        <v>95</v>
      </c>
      <c r="I2071" s="32" t="s">
        <v>95</v>
      </c>
      <c r="J2071" s="32" t="s">
        <v>95</v>
      </c>
      <c r="K2071" s="32" t="s">
        <v>95</v>
      </c>
      <c r="L2071" s="32" t="s">
        <v>95</v>
      </c>
      <c r="M2071" s="7">
        <v>499</v>
      </c>
      <c r="N2071" s="7">
        <v>1</v>
      </c>
      <c r="O2071" s="7" t="s">
        <v>473</v>
      </c>
      <c r="P2071" s="68">
        <v>2015</v>
      </c>
      <c r="Q2071" s="73">
        <v>2016</v>
      </c>
      <c r="R2071" s="66">
        <v>1578.63</v>
      </c>
      <c r="S2071" s="7">
        <v>10</v>
      </c>
      <c r="T2071" s="67">
        <v>1</v>
      </c>
      <c r="U2071" s="48">
        <f t="shared" si="78"/>
        <v>0</v>
      </c>
      <c r="V2071" s="50">
        <f t="shared" si="79"/>
        <v>10</v>
      </c>
      <c r="W2071" s="67">
        <v>258</v>
      </c>
      <c r="X2071" s="77">
        <v>32</v>
      </c>
      <c r="Y2071" s="36">
        <v>0</v>
      </c>
      <c r="Z2071" s="78" t="s">
        <v>81</v>
      </c>
      <c r="AA2071" s="35"/>
    </row>
    <row r="2072" spans="1:27" s="36" customFormat="1" ht="14.4" x14ac:dyDescent="0.3">
      <c r="A2072" s="32" t="s">
        <v>95</v>
      </c>
      <c r="B2072" s="32" t="s">
        <v>95</v>
      </c>
      <c r="C2072" s="32" t="s">
        <v>95</v>
      </c>
      <c r="D2072" s="32" t="s">
        <v>95</v>
      </c>
      <c r="E2072" s="32" t="s">
        <v>95</v>
      </c>
      <c r="F2072" s="32" t="s">
        <v>95</v>
      </c>
      <c r="G2072" s="32" t="s">
        <v>95</v>
      </c>
      <c r="H2072" s="32" t="s">
        <v>95</v>
      </c>
      <c r="I2072" s="32" t="s">
        <v>95</v>
      </c>
      <c r="J2072" s="32" t="s">
        <v>95</v>
      </c>
      <c r="K2072" s="32" t="s">
        <v>95</v>
      </c>
      <c r="L2072" s="32" t="s">
        <v>95</v>
      </c>
      <c r="M2072" s="7">
        <v>500</v>
      </c>
      <c r="N2072" s="7">
        <v>1</v>
      </c>
      <c r="O2072" s="7" t="s">
        <v>635</v>
      </c>
      <c r="P2072" s="7">
        <v>2015</v>
      </c>
      <c r="Q2072" s="7">
        <v>2016</v>
      </c>
      <c r="R2072" s="70">
        <v>1550</v>
      </c>
      <c r="S2072" s="7">
        <v>10</v>
      </c>
      <c r="T2072" s="7">
        <v>1</v>
      </c>
      <c r="U2072" s="48">
        <f t="shared" si="78"/>
        <v>0</v>
      </c>
      <c r="V2072" s="50">
        <f t="shared" si="79"/>
        <v>10</v>
      </c>
      <c r="W2072" s="67">
        <v>710</v>
      </c>
      <c r="X2072" s="67">
        <v>311</v>
      </c>
      <c r="Y2072" s="36">
        <v>0</v>
      </c>
      <c r="Z2072" s="78" t="s">
        <v>87</v>
      </c>
      <c r="AA2072" s="35"/>
    </row>
    <row r="2073" spans="1:27" s="36" customFormat="1" ht="14.4" x14ac:dyDescent="0.3">
      <c r="A2073" s="32" t="s">
        <v>95</v>
      </c>
      <c r="B2073" s="32" t="s">
        <v>95</v>
      </c>
      <c r="C2073" s="32" t="s">
        <v>95</v>
      </c>
      <c r="D2073" s="32" t="s">
        <v>95</v>
      </c>
      <c r="E2073" s="32" t="s">
        <v>95</v>
      </c>
      <c r="F2073" s="32" t="s">
        <v>95</v>
      </c>
      <c r="G2073" s="32" t="s">
        <v>95</v>
      </c>
      <c r="H2073" s="32" t="s">
        <v>95</v>
      </c>
      <c r="I2073" s="32" t="s">
        <v>95</v>
      </c>
      <c r="J2073" s="32" t="s">
        <v>95</v>
      </c>
      <c r="K2073" s="32" t="s">
        <v>95</v>
      </c>
      <c r="L2073" s="32" t="s">
        <v>95</v>
      </c>
      <c r="M2073" s="7">
        <v>505</v>
      </c>
      <c r="N2073" s="7">
        <v>1</v>
      </c>
      <c r="O2073" s="7" t="s">
        <v>559</v>
      </c>
      <c r="P2073" s="7">
        <v>2015</v>
      </c>
      <c r="Q2073" s="7">
        <v>2016</v>
      </c>
      <c r="R2073" s="70">
        <v>2300</v>
      </c>
      <c r="S2073" s="7">
        <v>10</v>
      </c>
      <c r="T2073" s="7">
        <v>1</v>
      </c>
      <c r="U2073" s="48">
        <f t="shared" si="78"/>
        <v>0</v>
      </c>
      <c r="V2073" s="50">
        <f t="shared" si="79"/>
        <v>10</v>
      </c>
      <c r="W2073" s="77">
        <v>495</v>
      </c>
      <c r="X2073" s="77">
        <v>400</v>
      </c>
      <c r="Y2073" s="36">
        <v>1</v>
      </c>
      <c r="Z2073" s="78" t="s">
        <v>80</v>
      </c>
      <c r="AA2073" s="35"/>
    </row>
    <row r="2074" spans="1:27" s="36" customFormat="1" ht="14.4" x14ac:dyDescent="0.3">
      <c r="A2074" s="32" t="s">
        <v>95</v>
      </c>
      <c r="B2074" s="32" t="s">
        <v>95</v>
      </c>
      <c r="C2074" s="32" t="s">
        <v>95</v>
      </c>
      <c r="D2074" s="32" t="s">
        <v>95</v>
      </c>
      <c r="E2074" s="32" t="s">
        <v>95</v>
      </c>
      <c r="F2074" s="32" t="s">
        <v>95</v>
      </c>
      <c r="G2074" s="32" t="s">
        <v>95</v>
      </c>
      <c r="H2074" s="32" t="s">
        <v>95</v>
      </c>
      <c r="I2074" s="32" t="s">
        <v>95</v>
      </c>
      <c r="J2074" s="32" t="s">
        <v>95</v>
      </c>
      <c r="K2074" s="32" t="s">
        <v>95</v>
      </c>
      <c r="L2074" s="32" t="s">
        <v>95</v>
      </c>
      <c r="M2074" s="7">
        <v>535</v>
      </c>
      <c r="N2074" s="7">
        <v>1</v>
      </c>
      <c r="O2074" s="7" t="s">
        <v>523</v>
      </c>
      <c r="P2074" s="7">
        <v>2015</v>
      </c>
      <c r="Q2074" s="10">
        <v>2016</v>
      </c>
      <c r="R2074" s="66">
        <v>836.82</v>
      </c>
      <c r="S2074" s="10">
        <v>10</v>
      </c>
      <c r="T2074" s="67">
        <v>1</v>
      </c>
      <c r="U2074" s="48">
        <f t="shared" si="78"/>
        <v>0</v>
      </c>
      <c r="V2074" s="50">
        <f t="shared" si="79"/>
        <v>9</v>
      </c>
      <c r="W2074" s="67">
        <v>10306</v>
      </c>
      <c r="X2074" s="67">
        <v>10059</v>
      </c>
      <c r="Y2074" s="36">
        <v>0</v>
      </c>
      <c r="Z2074" s="81" t="s">
        <v>88</v>
      </c>
      <c r="AA2074" s="35"/>
    </row>
    <row r="2075" spans="1:27" s="36" customFormat="1" ht="14.4" x14ac:dyDescent="0.3">
      <c r="A2075" s="32" t="s">
        <v>95</v>
      </c>
      <c r="B2075" s="32" t="s">
        <v>95</v>
      </c>
      <c r="C2075" s="32" t="s">
        <v>95</v>
      </c>
      <c r="D2075" s="32" t="s">
        <v>95</v>
      </c>
      <c r="E2075" s="32" t="s">
        <v>95</v>
      </c>
      <c r="F2075" s="32" t="s">
        <v>95</v>
      </c>
      <c r="G2075" s="32" t="s">
        <v>95</v>
      </c>
      <c r="H2075" s="32" t="s">
        <v>95</v>
      </c>
      <c r="I2075" s="32" t="s">
        <v>95</v>
      </c>
      <c r="J2075" s="32" t="s">
        <v>95</v>
      </c>
      <c r="K2075" s="32" t="s">
        <v>95</v>
      </c>
      <c r="L2075" s="32" t="s">
        <v>95</v>
      </c>
      <c r="M2075" s="7">
        <v>622</v>
      </c>
      <c r="N2075" s="7">
        <v>1</v>
      </c>
      <c r="O2075" s="7" t="s">
        <v>431</v>
      </c>
      <c r="P2075" s="7">
        <v>2015</v>
      </c>
      <c r="Q2075" s="7">
        <v>2016</v>
      </c>
      <c r="R2075" s="70">
        <v>1389.86</v>
      </c>
      <c r="S2075" s="7">
        <v>10</v>
      </c>
      <c r="T2075" s="7">
        <v>0</v>
      </c>
      <c r="U2075" s="48">
        <f t="shared" si="78"/>
        <v>0</v>
      </c>
      <c r="V2075" s="50">
        <f t="shared" si="79"/>
        <v>10</v>
      </c>
      <c r="W2075" s="77">
        <v>4415</v>
      </c>
      <c r="X2075" s="77">
        <v>6421</v>
      </c>
      <c r="Y2075" s="36">
        <v>0</v>
      </c>
      <c r="Z2075" s="78" t="s">
        <v>849</v>
      </c>
      <c r="AA2075" s="35"/>
    </row>
    <row r="2076" spans="1:27" s="36" customFormat="1" ht="14.4" x14ac:dyDescent="0.3">
      <c r="A2076" s="32" t="s">
        <v>95</v>
      </c>
      <c r="B2076" s="32" t="s">
        <v>95</v>
      </c>
      <c r="C2076" s="32" t="s">
        <v>95</v>
      </c>
      <c r="D2076" s="32" t="s">
        <v>95</v>
      </c>
      <c r="E2076" s="32" t="s">
        <v>95</v>
      </c>
      <c r="F2076" s="32" t="s">
        <v>95</v>
      </c>
      <c r="G2076" s="32" t="s">
        <v>95</v>
      </c>
      <c r="H2076" s="32" t="s">
        <v>95</v>
      </c>
      <c r="I2076" s="32" t="s">
        <v>95</v>
      </c>
      <c r="J2076" s="32" t="s">
        <v>95</v>
      </c>
      <c r="K2076" s="32" t="s">
        <v>95</v>
      </c>
      <c r="L2076" s="32" t="s">
        <v>95</v>
      </c>
      <c r="M2076" s="7">
        <v>630</v>
      </c>
      <c r="N2076" s="7">
        <v>1</v>
      </c>
      <c r="O2076" s="7" t="s">
        <v>393</v>
      </c>
      <c r="P2076" s="7">
        <v>2015</v>
      </c>
      <c r="Q2076" s="7">
        <v>2016</v>
      </c>
      <c r="R2076" s="70">
        <v>2000</v>
      </c>
      <c r="S2076" s="7">
        <v>5</v>
      </c>
      <c r="T2076" s="7">
        <v>1</v>
      </c>
      <c r="U2076" s="48">
        <f t="shared" si="78"/>
        <v>0</v>
      </c>
      <c r="V2076" s="50">
        <f t="shared" si="79"/>
        <v>10</v>
      </c>
      <c r="W2076" s="67">
        <v>273</v>
      </c>
      <c r="X2076" s="67">
        <v>206</v>
      </c>
      <c r="Y2076" s="36">
        <v>0</v>
      </c>
      <c r="Z2076" s="78" t="s">
        <v>849</v>
      </c>
      <c r="AA2076" s="35"/>
    </row>
    <row r="2077" spans="1:27" s="36" customFormat="1" ht="14.4" x14ac:dyDescent="0.3">
      <c r="A2077" s="32" t="s">
        <v>95</v>
      </c>
      <c r="B2077" s="32" t="s">
        <v>95</v>
      </c>
      <c r="C2077" s="32" t="s">
        <v>95</v>
      </c>
      <c r="D2077" s="32" t="s">
        <v>95</v>
      </c>
      <c r="E2077" s="32" t="s">
        <v>95</v>
      </c>
      <c r="F2077" s="32" t="s">
        <v>95</v>
      </c>
      <c r="G2077" s="32" t="s">
        <v>95</v>
      </c>
      <c r="H2077" s="32" t="s">
        <v>95</v>
      </c>
      <c r="I2077" s="32" t="s">
        <v>95</v>
      </c>
      <c r="J2077" s="32" t="s">
        <v>95</v>
      </c>
      <c r="K2077" s="32" t="s">
        <v>95</v>
      </c>
      <c r="L2077" s="32" t="s">
        <v>95</v>
      </c>
      <c r="M2077" s="7">
        <v>635</v>
      </c>
      <c r="N2077" s="7">
        <v>1</v>
      </c>
      <c r="O2077" s="7" t="s">
        <v>295</v>
      </c>
      <c r="P2077" s="7">
        <v>2015</v>
      </c>
      <c r="Q2077" s="7">
        <v>2017</v>
      </c>
      <c r="R2077" s="70">
        <v>3466.88</v>
      </c>
      <c r="S2077" s="7">
        <v>10</v>
      </c>
      <c r="T2077" s="7">
        <v>1</v>
      </c>
      <c r="U2077" s="48">
        <f t="shared" si="78"/>
        <v>1</v>
      </c>
      <c r="V2077" s="50">
        <f t="shared" si="79"/>
        <v>10</v>
      </c>
      <c r="W2077" s="77">
        <v>84</v>
      </c>
      <c r="X2077" s="77">
        <v>18</v>
      </c>
      <c r="Y2077" s="36">
        <v>0</v>
      </c>
      <c r="Z2077" s="78" t="s">
        <v>80</v>
      </c>
      <c r="AA2077" s="35"/>
    </row>
    <row r="2078" spans="1:27" s="36" customFormat="1" ht="14.4" x14ac:dyDescent="0.3">
      <c r="A2078" s="32" t="s">
        <v>95</v>
      </c>
      <c r="B2078" s="32" t="s">
        <v>95</v>
      </c>
      <c r="C2078" s="32" t="s">
        <v>95</v>
      </c>
      <c r="D2078" s="32" t="s">
        <v>95</v>
      </c>
      <c r="E2078" s="32" t="s">
        <v>95</v>
      </c>
      <c r="F2078" s="32" t="s">
        <v>95</v>
      </c>
      <c r="G2078" s="32" t="s">
        <v>95</v>
      </c>
      <c r="H2078" s="32" t="s">
        <v>95</v>
      </c>
      <c r="I2078" s="32" t="s">
        <v>95</v>
      </c>
      <c r="J2078" s="32" t="s">
        <v>95</v>
      </c>
      <c r="K2078" s="32" t="s">
        <v>95</v>
      </c>
      <c r="L2078" s="32" t="s">
        <v>95</v>
      </c>
      <c r="M2078" s="7">
        <v>682</v>
      </c>
      <c r="N2078" s="7">
        <v>1</v>
      </c>
      <c r="O2078" s="7" t="s">
        <v>336</v>
      </c>
      <c r="P2078" s="7">
        <v>2015</v>
      </c>
      <c r="Q2078" s="7">
        <v>2016</v>
      </c>
      <c r="R2078" s="70">
        <v>26.84</v>
      </c>
      <c r="S2078" s="7">
        <v>10</v>
      </c>
      <c r="T2078" s="7">
        <v>1</v>
      </c>
      <c r="U2078" s="48">
        <f t="shared" si="78"/>
        <v>0</v>
      </c>
      <c r="V2078" s="50">
        <f t="shared" si="79"/>
        <v>1</v>
      </c>
      <c r="W2078" s="77">
        <v>615</v>
      </c>
      <c r="X2078" s="77">
        <v>103</v>
      </c>
      <c r="Y2078" s="36">
        <v>0</v>
      </c>
      <c r="Z2078" s="78" t="s">
        <v>73</v>
      </c>
      <c r="AA2078" s="35"/>
    </row>
    <row r="2079" spans="1:27" s="36" customFormat="1" ht="14.4" x14ac:dyDescent="0.3">
      <c r="A2079" s="32" t="s">
        <v>95</v>
      </c>
      <c r="B2079" s="32" t="s">
        <v>95</v>
      </c>
      <c r="C2079" s="32" t="s">
        <v>95</v>
      </c>
      <c r="D2079" s="32" t="s">
        <v>95</v>
      </c>
      <c r="E2079" s="32" t="s">
        <v>95</v>
      </c>
      <c r="F2079" s="32" t="s">
        <v>95</v>
      </c>
      <c r="G2079" s="32" t="s">
        <v>95</v>
      </c>
      <c r="H2079" s="32" t="s">
        <v>95</v>
      </c>
      <c r="I2079" s="32" t="s">
        <v>95</v>
      </c>
      <c r="J2079" s="32" t="s">
        <v>95</v>
      </c>
      <c r="K2079" s="32" t="s">
        <v>95</v>
      </c>
      <c r="L2079" s="32" t="s">
        <v>95</v>
      </c>
      <c r="M2079" s="7">
        <v>682</v>
      </c>
      <c r="N2079" s="7">
        <v>1</v>
      </c>
      <c r="O2079" s="7" t="s">
        <v>336</v>
      </c>
      <c r="P2079" s="7">
        <v>2015</v>
      </c>
      <c r="Q2079" s="7">
        <v>2016</v>
      </c>
      <c r="R2079" s="70">
        <v>200</v>
      </c>
      <c r="S2079" s="7">
        <v>10</v>
      </c>
      <c r="T2079" s="7">
        <v>1</v>
      </c>
      <c r="U2079" s="48">
        <f t="shared" si="78"/>
        <v>0</v>
      </c>
      <c r="V2079" s="50">
        <f t="shared" si="79"/>
        <v>3</v>
      </c>
      <c r="W2079" s="77">
        <v>503</v>
      </c>
      <c r="X2079" s="77">
        <v>213</v>
      </c>
      <c r="Y2079" s="36">
        <v>0</v>
      </c>
      <c r="Z2079" s="78" t="s">
        <v>850</v>
      </c>
      <c r="AA2079" s="35"/>
    </row>
    <row r="2080" spans="1:27" s="36" customFormat="1" ht="14.4" x14ac:dyDescent="0.3">
      <c r="A2080" s="32" t="s">
        <v>95</v>
      </c>
      <c r="B2080" s="32" t="s">
        <v>95</v>
      </c>
      <c r="C2080" s="32" t="s">
        <v>95</v>
      </c>
      <c r="D2080" s="32" t="s">
        <v>95</v>
      </c>
      <c r="E2080" s="32" t="s">
        <v>95</v>
      </c>
      <c r="F2080" s="32" t="s">
        <v>95</v>
      </c>
      <c r="G2080" s="32" t="s">
        <v>95</v>
      </c>
      <c r="H2080" s="32" t="s">
        <v>95</v>
      </c>
      <c r="I2080" s="32" t="s">
        <v>95</v>
      </c>
      <c r="J2080" s="32" t="s">
        <v>95</v>
      </c>
      <c r="K2080" s="32" t="s">
        <v>95</v>
      </c>
      <c r="L2080" s="32" t="s">
        <v>95</v>
      </c>
      <c r="M2080" s="7">
        <v>726</v>
      </c>
      <c r="N2080" s="7">
        <v>1</v>
      </c>
      <c r="O2080" s="7" t="s">
        <v>506</v>
      </c>
      <c r="P2080" s="7">
        <v>2015</v>
      </c>
      <c r="Q2080" s="7">
        <v>2016</v>
      </c>
      <c r="R2080" s="70">
        <v>460</v>
      </c>
      <c r="S2080" s="7">
        <v>10</v>
      </c>
      <c r="T2080" s="7">
        <v>1</v>
      </c>
      <c r="U2080" s="48">
        <f t="shared" si="78"/>
        <v>0</v>
      </c>
      <c r="V2080" s="50">
        <f t="shared" si="79"/>
        <v>5</v>
      </c>
      <c r="W2080" s="67">
        <v>1197</v>
      </c>
      <c r="X2080" s="67">
        <v>732</v>
      </c>
      <c r="Y2080" s="36">
        <v>0</v>
      </c>
      <c r="Z2080" s="78" t="s">
        <v>81</v>
      </c>
      <c r="AA2080" s="35"/>
    </row>
    <row r="2081" spans="1:27" s="36" customFormat="1" ht="14.4" x14ac:dyDescent="0.3">
      <c r="A2081" s="32" t="s">
        <v>95</v>
      </c>
      <c r="B2081" s="32" t="s">
        <v>95</v>
      </c>
      <c r="C2081" s="32" t="s">
        <v>95</v>
      </c>
      <c r="D2081" s="32" t="s">
        <v>95</v>
      </c>
      <c r="E2081" s="32" t="s">
        <v>95</v>
      </c>
      <c r="F2081" s="32" t="s">
        <v>95</v>
      </c>
      <c r="G2081" s="32" t="s">
        <v>95</v>
      </c>
      <c r="H2081" s="32" t="s">
        <v>95</v>
      </c>
      <c r="I2081" s="32" t="s">
        <v>95</v>
      </c>
      <c r="J2081" s="32" t="s">
        <v>95</v>
      </c>
      <c r="K2081" s="32" t="s">
        <v>95</v>
      </c>
      <c r="L2081" s="32" t="s">
        <v>95</v>
      </c>
      <c r="M2081" s="7">
        <v>726</v>
      </c>
      <c r="N2081" s="7">
        <v>1</v>
      </c>
      <c r="O2081" s="7" t="s">
        <v>506</v>
      </c>
      <c r="P2081" s="7">
        <v>2015</v>
      </c>
      <c r="Q2081" s="7">
        <v>2016</v>
      </c>
      <c r="R2081" s="70">
        <v>80</v>
      </c>
      <c r="S2081" s="7">
        <v>10</v>
      </c>
      <c r="T2081" s="7">
        <v>1</v>
      </c>
      <c r="U2081" s="48">
        <f t="shared" si="78"/>
        <v>0</v>
      </c>
      <c r="V2081" s="50">
        <f t="shared" si="79"/>
        <v>1</v>
      </c>
      <c r="W2081" s="67">
        <v>1080</v>
      </c>
      <c r="X2081" s="67">
        <v>847</v>
      </c>
      <c r="Y2081" s="36">
        <v>0</v>
      </c>
      <c r="Z2081" s="78" t="s">
        <v>81</v>
      </c>
      <c r="AA2081" s="35"/>
    </row>
    <row r="2082" spans="1:27" s="36" customFormat="1" ht="14.4" x14ac:dyDescent="0.3">
      <c r="A2082" s="32" t="s">
        <v>95</v>
      </c>
      <c r="B2082" s="32" t="s">
        <v>95</v>
      </c>
      <c r="C2082" s="32" t="s">
        <v>95</v>
      </c>
      <c r="D2082" s="32" t="s">
        <v>95</v>
      </c>
      <c r="E2082" s="32" t="s">
        <v>95</v>
      </c>
      <c r="F2082" s="32" t="s">
        <v>95</v>
      </c>
      <c r="G2082" s="32" t="s">
        <v>95</v>
      </c>
      <c r="H2082" s="32" t="s">
        <v>95</v>
      </c>
      <c r="I2082" s="32" t="s">
        <v>95</v>
      </c>
      <c r="J2082" s="32" t="s">
        <v>95</v>
      </c>
      <c r="K2082" s="32" t="s">
        <v>95</v>
      </c>
      <c r="L2082" s="32" t="s">
        <v>95</v>
      </c>
      <c r="M2082" s="7">
        <v>727</v>
      </c>
      <c r="N2082" s="7">
        <v>1</v>
      </c>
      <c r="O2082" s="7" t="s">
        <v>260</v>
      </c>
      <c r="P2082" s="7">
        <v>2015</v>
      </c>
      <c r="Q2082" s="7">
        <v>2016</v>
      </c>
      <c r="R2082" s="70">
        <v>653.96</v>
      </c>
      <c r="S2082" s="7">
        <v>10</v>
      </c>
      <c r="T2082" s="7">
        <v>1</v>
      </c>
      <c r="U2082" s="48">
        <f t="shared" si="78"/>
        <v>0</v>
      </c>
      <c r="V2082" s="50">
        <f t="shared" si="79"/>
        <v>7</v>
      </c>
      <c r="W2082" s="67">
        <v>1853</v>
      </c>
      <c r="X2082" s="67">
        <v>771</v>
      </c>
      <c r="Y2082" s="36">
        <v>0</v>
      </c>
      <c r="Z2082" s="78" t="s">
        <v>81</v>
      </c>
      <c r="AA2082" s="35"/>
    </row>
    <row r="2083" spans="1:27" s="36" customFormat="1" ht="14.4" x14ac:dyDescent="0.3">
      <c r="A2083" s="32" t="s">
        <v>95</v>
      </c>
      <c r="B2083" s="32" t="s">
        <v>95</v>
      </c>
      <c r="C2083" s="32" t="s">
        <v>95</v>
      </c>
      <c r="D2083" s="32" t="s">
        <v>95</v>
      </c>
      <c r="E2083" s="32" t="s">
        <v>95</v>
      </c>
      <c r="F2083" s="32" t="s">
        <v>95</v>
      </c>
      <c r="G2083" s="32" t="s">
        <v>95</v>
      </c>
      <c r="H2083" s="32" t="s">
        <v>95</v>
      </c>
      <c r="I2083" s="32" t="s">
        <v>95</v>
      </c>
      <c r="J2083" s="32" t="s">
        <v>95</v>
      </c>
      <c r="K2083" s="32" t="s">
        <v>95</v>
      </c>
      <c r="L2083" s="32" t="s">
        <v>95</v>
      </c>
      <c r="M2083" s="7">
        <v>739</v>
      </c>
      <c r="N2083" s="7">
        <v>1</v>
      </c>
      <c r="O2083" s="7" t="s">
        <v>400</v>
      </c>
      <c r="P2083" s="7">
        <v>2015</v>
      </c>
      <c r="Q2083" s="10">
        <v>2016</v>
      </c>
      <c r="R2083" s="66">
        <v>760</v>
      </c>
      <c r="S2083" s="10">
        <v>10</v>
      </c>
      <c r="T2083" s="67">
        <v>1</v>
      </c>
      <c r="U2083" s="48">
        <f t="shared" si="78"/>
        <v>0</v>
      </c>
      <c r="V2083" s="50">
        <f t="shared" si="79"/>
        <v>8</v>
      </c>
      <c r="W2083" s="67">
        <v>494</v>
      </c>
      <c r="X2083" s="67">
        <v>416</v>
      </c>
      <c r="Y2083" s="36">
        <v>0</v>
      </c>
      <c r="Z2083" s="78" t="s">
        <v>80</v>
      </c>
      <c r="AA2083" s="35"/>
    </row>
    <row r="2084" spans="1:27" s="36" customFormat="1" ht="14.4" x14ac:dyDescent="0.3">
      <c r="A2084" s="32" t="s">
        <v>95</v>
      </c>
      <c r="B2084" s="32" t="s">
        <v>95</v>
      </c>
      <c r="C2084" s="32" t="s">
        <v>95</v>
      </c>
      <c r="D2084" s="32" t="s">
        <v>95</v>
      </c>
      <c r="E2084" s="32" t="s">
        <v>95</v>
      </c>
      <c r="F2084" s="32" t="s">
        <v>95</v>
      </c>
      <c r="G2084" s="32" t="s">
        <v>95</v>
      </c>
      <c r="H2084" s="32" t="s">
        <v>95</v>
      </c>
      <c r="I2084" s="32" t="s">
        <v>95</v>
      </c>
      <c r="J2084" s="32" t="s">
        <v>95</v>
      </c>
      <c r="K2084" s="32" t="s">
        <v>95</v>
      </c>
      <c r="L2084" s="32" t="s">
        <v>95</v>
      </c>
      <c r="M2084" s="7">
        <v>786</v>
      </c>
      <c r="N2084" s="7">
        <v>1</v>
      </c>
      <c r="O2084" s="7" t="s">
        <v>303</v>
      </c>
      <c r="P2084" s="7">
        <v>2015</v>
      </c>
      <c r="Q2084" s="10">
        <v>2016</v>
      </c>
      <c r="R2084" s="70">
        <v>760</v>
      </c>
      <c r="S2084" s="10">
        <v>10</v>
      </c>
      <c r="T2084" s="7">
        <v>1</v>
      </c>
      <c r="U2084" s="48">
        <f t="shared" si="78"/>
        <v>0</v>
      </c>
      <c r="V2084" s="50">
        <f t="shared" si="79"/>
        <v>8</v>
      </c>
      <c r="W2084" s="67">
        <v>190</v>
      </c>
      <c r="X2084" s="71">
        <v>150</v>
      </c>
      <c r="Y2084" s="36">
        <v>0</v>
      </c>
      <c r="Z2084" s="78" t="s">
        <v>80</v>
      </c>
      <c r="AA2084" s="35"/>
    </row>
    <row r="2085" spans="1:27" s="36" customFormat="1" ht="14.4" x14ac:dyDescent="0.3">
      <c r="A2085" s="32" t="s">
        <v>95</v>
      </c>
      <c r="B2085" s="32" t="s">
        <v>95</v>
      </c>
      <c r="C2085" s="32" t="s">
        <v>95</v>
      </c>
      <c r="D2085" s="32" t="s">
        <v>95</v>
      </c>
      <c r="E2085" s="32" t="s">
        <v>95</v>
      </c>
      <c r="F2085" s="32" t="s">
        <v>95</v>
      </c>
      <c r="G2085" s="32" t="s">
        <v>95</v>
      </c>
      <c r="H2085" s="32" t="s">
        <v>95</v>
      </c>
      <c r="I2085" s="32" t="s">
        <v>95</v>
      </c>
      <c r="J2085" s="32" t="s">
        <v>95</v>
      </c>
      <c r="K2085" s="32" t="s">
        <v>95</v>
      </c>
      <c r="L2085" s="32" t="s">
        <v>95</v>
      </c>
      <c r="M2085" s="7">
        <v>833</v>
      </c>
      <c r="N2085" s="7">
        <v>1</v>
      </c>
      <c r="O2085" s="7" t="s">
        <v>355</v>
      </c>
      <c r="P2085" s="68">
        <v>2015</v>
      </c>
      <c r="Q2085" s="68">
        <v>2016</v>
      </c>
      <c r="R2085" s="66">
        <v>525</v>
      </c>
      <c r="S2085" s="77">
        <v>10</v>
      </c>
      <c r="T2085" s="7">
        <v>1</v>
      </c>
      <c r="U2085" s="48">
        <f t="shared" si="78"/>
        <v>0</v>
      </c>
      <c r="V2085" s="50">
        <f t="shared" si="79"/>
        <v>6</v>
      </c>
      <c r="W2085" s="67">
        <v>7694</v>
      </c>
      <c r="X2085" s="67">
        <v>5988</v>
      </c>
      <c r="Y2085" s="36">
        <v>0</v>
      </c>
      <c r="Z2085" s="78" t="s">
        <v>80</v>
      </c>
      <c r="AA2085" s="35"/>
    </row>
    <row r="2086" spans="1:27" s="36" customFormat="1" ht="14.4" x14ac:dyDescent="0.3">
      <c r="A2086" s="32" t="s">
        <v>95</v>
      </c>
      <c r="B2086" s="32" t="s">
        <v>95</v>
      </c>
      <c r="C2086" s="32" t="s">
        <v>95</v>
      </c>
      <c r="D2086" s="32" t="s">
        <v>95</v>
      </c>
      <c r="E2086" s="32" t="s">
        <v>95</v>
      </c>
      <c r="F2086" s="32" t="s">
        <v>95</v>
      </c>
      <c r="G2086" s="32" t="s">
        <v>95</v>
      </c>
      <c r="H2086" s="32" t="s">
        <v>95</v>
      </c>
      <c r="I2086" s="32" t="s">
        <v>95</v>
      </c>
      <c r="J2086" s="32" t="s">
        <v>95</v>
      </c>
      <c r="K2086" s="32" t="s">
        <v>95</v>
      </c>
      <c r="L2086" s="32" t="s">
        <v>95</v>
      </c>
      <c r="M2086" s="7">
        <v>837</v>
      </c>
      <c r="N2086" s="7">
        <v>1</v>
      </c>
      <c r="O2086" s="7" t="s">
        <v>234</v>
      </c>
      <c r="P2086" s="7">
        <v>2015</v>
      </c>
      <c r="Q2086" s="7">
        <v>2016</v>
      </c>
      <c r="R2086" s="70">
        <v>727.69</v>
      </c>
      <c r="S2086" s="7">
        <v>10</v>
      </c>
      <c r="T2086" s="7">
        <v>1</v>
      </c>
      <c r="U2086" s="48">
        <f t="shared" si="78"/>
        <v>0</v>
      </c>
      <c r="V2086" s="50">
        <f t="shared" si="79"/>
        <v>8</v>
      </c>
      <c r="W2086" s="67">
        <v>472</v>
      </c>
      <c r="X2086" s="67">
        <v>75</v>
      </c>
      <c r="Y2086" s="36">
        <v>0</v>
      </c>
      <c r="Z2086" s="78" t="s">
        <v>81</v>
      </c>
      <c r="AA2086" s="35"/>
    </row>
    <row r="2087" spans="1:27" s="36" customFormat="1" ht="14.4" x14ac:dyDescent="0.3">
      <c r="A2087" s="32" t="s">
        <v>95</v>
      </c>
      <c r="B2087" s="32" t="s">
        <v>95</v>
      </c>
      <c r="C2087" s="32" t="s">
        <v>95</v>
      </c>
      <c r="D2087" s="32" t="s">
        <v>95</v>
      </c>
      <c r="E2087" s="32" t="s">
        <v>95</v>
      </c>
      <c r="F2087" s="32" t="s">
        <v>95</v>
      </c>
      <c r="G2087" s="32" t="s">
        <v>95</v>
      </c>
      <c r="H2087" s="32" t="s">
        <v>95</v>
      </c>
      <c r="I2087" s="32" t="s">
        <v>95</v>
      </c>
      <c r="J2087" s="32" t="s">
        <v>95</v>
      </c>
      <c r="K2087" s="32" t="s">
        <v>95</v>
      </c>
      <c r="L2087" s="32" t="s">
        <v>95</v>
      </c>
      <c r="M2087" s="7">
        <v>837</v>
      </c>
      <c r="N2087" s="7">
        <v>1</v>
      </c>
      <c r="O2087" s="7" t="s">
        <v>234</v>
      </c>
      <c r="P2087" s="7">
        <v>2015</v>
      </c>
      <c r="Q2087" s="7">
        <v>2016</v>
      </c>
      <c r="R2087" s="70">
        <v>165.31</v>
      </c>
      <c r="S2087" s="7">
        <v>10</v>
      </c>
      <c r="T2087" s="7">
        <v>1</v>
      </c>
      <c r="U2087" s="48">
        <f t="shared" si="78"/>
        <v>0</v>
      </c>
      <c r="V2087" s="50">
        <f t="shared" si="79"/>
        <v>2</v>
      </c>
      <c r="W2087" s="67">
        <v>448</v>
      </c>
      <c r="X2087" s="67">
        <v>96</v>
      </c>
      <c r="Y2087" s="36">
        <v>0</v>
      </c>
      <c r="Z2087" s="78" t="s">
        <v>73</v>
      </c>
      <c r="AA2087" s="35"/>
    </row>
    <row r="2088" spans="1:27" s="36" customFormat="1" ht="14.4" x14ac:dyDescent="0.3">
      <c r="A2088" s="32" t="s">
        <v>95</v>
      </c>
      <c r="B2088" s="32" t="s">
        <v>95</v>
      </c>
      <c r="C2088" s="32" t="s">
        <v>95</v>
      </c>
      <c r="D2088" s="32" t="s">
        <v>95</v>
      </c>
      <c r="E2088" s="32" t="s">
        <v>95</v>
      </c>
      <c r="F2088" s="32" t="s">
        <v>95</v>
      </c>
      <c r="G2088" s="32" t="s">
        <v>95</v>
      </c>
      <c r="H2088" s="32" t="s">
        <v>95</v>
      </c>
      <c r="I2088" s="32" t="s">
        <v>95</v>
      </c>
      <c r="J2088" s="32" t="s">
        <v>95</v>
      </c>
      <c r="K2088" s="32" t="s">
        <v>95</v>
      </c>
      <c r="L2088" s="32" t="s">
        <v>95</v>
      </c>
      <c r="M2088" s="7">
        <v>840</v>
      </c>
      <c r="N2088" s="7">
        <v>1</v>
      </c>
      <c r="O2088" s="7" t="s">
        <v>402</v>
      </c>
      <c r="P2088" s="7">
        <v>2015</v>
      </c>
      <c r="Q2088" s="10">
        <v>2016</v>
      </c>
      <c r="R2088" s="66">
        <v>250</v>
      </c>
      <c r="S2088" s="10">
        <v>10</v>
      </c>
      <c r="T2088" s="67">
        <v>1</v>
      </c>
      <c r="U2088" s="48">
        <f t="shared" si="78"/>
        <v>0</v>
      </c>
      <c r="V2088" s="50">
        <f t="shared" si="79"/>
        <v>3</v>
      </c>
      <c r="W2088" s="67">
        <v>1643</v>
      </c>
      <c r="X2088" s="67">
        <v>733</v>
      </c>
      <c r="Y2088" s="36">
        <v>0</v>
      </c>
      <c r="Z2088" s="78" t="s">
        <v>81</v>
      </c>
      <c r="AA2088" s="35"/>
    </row>
    <row r="2089" spans="1:27" s="36" customFormat="1" ht="14.4" x14ac:dyDescent="0.3">
      <c r="A2089" s="32" t="s">
        <v>95</v>
      </c>
      <c r="B2089" s="32" t="s">
        <v>95</v>
      </c>
      <c r="C2089" s="32" t="s">
        <v>95</v>
      </c>
      <c r="D2089" s="32" t="s">
        <v>95</v>
      </c>
      <c r="E2089" s="32" t="s">
        <v>95</v>
      </c>
      <c r="F2089" s="32" t="s">
        <v>95</v>
      </c>
      <c r="G2089" s="32" t="s">
        <v>95</v>
      </c>
      <c r="H2089" s="32" t="s">
        <v>95</v>
      </c>
      <c r="I2089" s="32" t="s">
        <v>95</v>
      </c>
      <c r="J2089" s="32" t="s">
        <v>95</v>
      </c>
      <c r="K2089" s="32" t="s">
        <v>95</v>
      </c>
      <c r="L2089" s="32" t="s">
        <v>95</v>
      </c>
      <c r="M2089" s="7">
        <v>881</v>
      </c>
      <c r="N2089" s="7">
        <v>1</v>
      </c>
      <c r="O2089" s="7" t="s">
        <v>359</v>
      </c>
      <c r="P2089" s="7">
        <v>2015</v>
      </c>
      <c r="Q2089" s="10">
        <v>2016</v>
      </c>
      <c r="R2089" s="70">
        <v>529.6</v>
      </c>
      <c r="S2089" s="10">
        <v>10</v>
      </c>
      <c r="T2089" s="7">
        <v>0</v>
      </c>
      <c r="U2089" s="48">
        <f t="shared" si="78"/>
        <v>0</v>
      </c>
      <c r="V2089" s="50">
        <f t="shared" si="79"/>
        <v>6</v>
      </c>
      <c r="W2089" s="67">
        <v>244</v>
      </c>
      <c r="X2089" s="67">
        <v>394</v>
      </c>
      <c r="Y2089" s="36">
        <v>0</v>
      </c>
      <c r="Z2089" s="78" t="s">
        <v>81</v>
      </c>
      <c r="AA2089" s="35"/>
    </row>
    <row r="2090" spans="1:27" s="36" customFormat="1" ht="14.4" x14ac:dyDescent="0.3">
      <c r="A2090" s="32" t="s">
        <v>95</v>
      </c>
      <c r="B2090" s="32" t="s">
        <v>95</v>
      </c>
      <c r="C2090" s="32" t="s">
        <v>95</v>
      </c>
      <c r="D2090" s="32" t="s">
        <v>95</v>
      </c>
      <c r="E2090" s="32" t="s">
        <v>95</v>
      </c>
      <c r="F2090" s="32" t="s">
        <v>95</v>
      </c>
      <c r="G2090" s="32" t="s">
        <v>95</v>
      </c>
      <c r="H2090" s="32" t="s">
        <v>95</v>
      </c>
      <c r="I2090" s="32" t="s">
        <v>95</v>
      </c>
      <c r="J2090" s="32" t="s">
        <v>95</v>
      </c>
      <c r="K2090" s="32" t="s">
        <v>95</v>
      </c>
      <c r="L2090" s="32" t="s">
        <v>95</v>
      </c>
      <c r="M2090" s="7">
        <v>882</v>
      </c>
      <c r="N2090" s="7">
        <v>1</v>
      </c>
      <c r="O2090" s="7" t="s">
        <v>360</v>
      </c>
      <c r="P2090" s="68">
        <v>2015</v>
      </c>
      <c r="Q2090" s="73">
        <v>2017</v>
      </c>
      <c r="R2090" s="66">
        <v>775</v>
      </c>
      <c r="S2090" s="7">
        <v>10</v>
      </c>
      <c r="T2090" s="67">
        <v>1</v>
      </c>
      <c r="U2090" s="48">
        <f t="shared" si="78"/>
        <v>1</v>
      </c>
      <c r="V2090" s="50">
        <f t="shared" si="79"/>
        <v>8</v>
      </c>
      <c r="W2090" s="67">
        <v>1681</v>
      </c>
      <c r="X2090" s="77">
        <v>758</v>
      </c>
      <c r="Y2090" s="36">
        <v>0</v>
      </c>
      <c r="Z2090" s="78" t="s">
        <v>81</v>
      </c>
      <c r="AA2090" s="35"/>
    </row>
    <row r="2091" spans="1:27" s="36" customFormat="1" ht="14.4" x14ac:dyDescent="0.3">
      <c r="A2091" s="32" t="s">
        <v>95</v>
      </c>
      <c r="B2091" s="32" t="s">
        <v>95</v>
      </c>
      <c r="C2091" s="32" t="s">
        <v>95</v>
      </c>
      <c r="D2091" s="32" t="s">
        <v>95</v>
      </c>
      <c r="E2091" s="32" t="s">
        <v>95</v>
      </c>
      <c r="F2091" s="32" t="s">
        <v>95</v>
      </c>
      <c r="G2091" s="32" t="s">
        <v>95</v>
      </c>
      <c r="H2091" s="32" t="s">
        <v>95</v>
      </c>
      <c r="I2091" s="32" t="s">
        <v>95</v>
      </c>
      <c r="J2091" s="32" t="s">
        <v>95</v>
      </c>
      <c r="K2091" s="32" t="s">
        <v>95</v>
      </c>
      <c r="L2091" s="32" t="s">
        <v>95</v>
      </c>
      <c r="M2091" s="7">
        <v>891</v>
      </c>
      <c r="N2091" s="7">
        <v>1</v>
      </c>
      <c r="O2091" s="7" t="s">
        <v>363</v>
      </c>
      <c r="P2091" s="68">
        <v>2015</v>
      </c>
      <c r="Q2091" s="73">
        <v>2016</v>
      </c>
      <c r="R2091" s="66">
        <v>976</v>
      </c>
      <c r="S2091" s="7">
        <v>10</v>
      </c>
      <c r="T2091" s="67">
        <v>1</v>
      </c>
      <c r="U2091" s="48">
        <f t="shared" si="78"/>
        <v>0</v>
      </c>
      <c r="V2091" s="50">
        <f t="shared" si="79"/>
        <v>10</v>
      </c>
      <c r="W2091" s="67">
        <v>348</v>
      </c>
      <c r="X2091" s="77">
        <v>301</v>
      </c>
      <c r="Y2091" s="36">
        <v>0</v>
      </c>
      <c r="Z2091" s="78" t="s">
        <v>80</v>
      </c>
      <c r="AA2091" s="35"/>
    </row>
    <row r="2092" spans="1:27" s="36" customFormat="1" ht="14.4" x14ac:dyDescent="0.3">
      <c r="A2092" s="32" t="s">
        <v>95</v>
      </c>
      <c r="B2092" s="32" t="s">
        <v>95</v>
      </c>
      <c r="C2092" s="32" t="s">
        <v>95</v>
      </c>
      <c r="D2092" s="32" t="s">
        <v>95</v>
      </c>
      <c r="E2092" s="32" t="s">
        <v>95</v>
      </c>
      <c r="F2092" s="32" t="s">
        <v>95</v>
      </c>
      <c r="G2092" s="32" t="s">
        <v>95</v>
      </c>
      <c r="H2092" s="32" t="s">
        <v>95</v>
      </c>
      <c r="I2092" s="32" t="s">
        <v>95</v>
      </c>
      <c r="J2092" s="32" t="s">
        <v>95</v>
      </c>
      <c r="K2092" s="32" t="s">
        <v>95</v>
      </c>
      <c r="L2092" s="32" t="s">
        <v>95</v>
      </c>
      <c r="M2092" s="7">
        <v>914</v>
      </c>
      <c r="N2092" s="7">
        <v>1</v>
      </c>
      <c r="O2092" s="7" t="s">
        <v>438</v>
      </c>
      <c r="P2092" s="68">
        <v>2015</v>
      </c>
      <c r="Q2092" s="68">
        <v>2016</v>
      </c>
      <c r="R2092" s="66">
        <v>1762.77</v>
      </c>
      <c r="S2092" s="68">
        <v>5</v>
      </c>
      <c r="T2092" s="67">
        <v>1</v>
      </c>
      <c r="U2092" s="48">
        <f t="shared" si="78"/>
        <v>0</v>
      </c>
      <c r="V2092" s="50">
        <f t="shared" si="79"/>
        <v>10</v>
      </c>
      <c r="W2092" s="67">
        <v>163</v>
      </c>
      <c r="X2092" s="67">
        <v>169</v>
      </c>
      <c r="Y2092" s="36">
        <v>0</v>
      </c>
      <c r="Z2092" s="78" t="s">
        <v>80</v>
      </c>
      <c r="AA2092" s="35"/>
    </row>
    <row r="2093" spans="1:27" s="36" customFormat="1" ht="14.4" x14ac:dyDescent="0.3">
      <c r="A2093" s="32" t="s">
        <v>95</v>
      </c>
      <c r="B2093" s="32" t="s">
        <v>95</v>
      </c>
      <c r="C2093" s="32" t="s">
        <v>95</v>
      </c>
      <c r="D2093" s="32" t="s">
        <v>95</v>
      </c>
      <c r="E2093" s="32" t="s">
        <v>95</v>
      </c>
      <c r="F2093" s="32" t="s">
        <v>95</v>
      </c>
      <c r="G2093" s="32" t="s">
        <v>95</v>
      </c>
      <c r="H2093" s="32" t="s">
        <v>95</v>
      </c>
      <c r="I2093" s="32" t="s">
        <v>95</v>
      </c>
      <c r="J2093" s="32" t="s">
        <v>95</v>
      </c>
      <c r="K2093" s="32" t="s">
        <v>95</v>
      </c>
      <c r="L2093" s="32" t="s">
        <v>95</v>
      </c>
      <c r="M2093" s="7">
        <v>2143</v>
      </c>
      <c r="N2093" s="7">
        <v>1</v>
      </c>
      <c r="O2093" s="7" t="s">
        <v>439</v>
      </c>
      <c r="P2093" s="68">
        <v>2015</v>
      </c>
      <c r="Q2093" s="68">
        <v>2016</v>
      </c>
      <c r="R2093" s="66">
        <v>676.03</v>
      </c>
      <c r="S2093" s="68">
        <v>10</v>
      </c>
      <c r="T2093" s="67">
        <v>1</v>
      </c>
      <c r="U2093" s="48">
        <f t="shared" si="78"/>
        <v>0</v>
      </c>
      <c r="V2093" s="50">
        <f t="shared" si="79"/>
        <v>7</v>
      </c>
      <c r="W2093" s="71">
        <v>1063</v>
      </c>
      <c r="X2093" s="71">
        <v>374</v>
      </c>
      <c r="Y2093" s="36">
        <v>0</v>
      </c>
      <c r="Z2093" s="78" t="s">
        <v>73</v>
      </c>
      <c r="AA2093" s="35"/>
    </row>
    <row r="2094" spans="1:27" s="36" customFormat="1" ht="14.4" x14ac:dyDescent="0.3">
      <c r="A2094" s="32" t="s">
        <v>95</v>
      </c>
      <c r="B2094" s="32" t="s">
        <v>95</v>
      </c>
      <c r="C2094" s="32" t="s">
        <v>95</v>
      </c>
      <c r="D2094" s="32" t="s">
        <v>95</v>
      </c>
      <c r="E2094" s="32" t="s">
        <v>95</v>
      </c>
      <c r="F2094" s="32" t="s">
        <v>95</v>
      </c>
      <c r="G2094" s="32" t="s">
        <v>95</v>
      </c>
      <c r="H2094" s="32" t="s">
        <v>95</v>
      </c>
      <c r="I2094" s="32" t="s">
        <v>95</v>
      </c>
      <c r="J2094" s="32" t="s">
        <v>95</v>
      </c>
      <c r="K2094" s="32" t="s">
        <v>95</v>
      </c>
      <c r="L2094" s="32" t="s">
        <v>95</v>
      </c>
      <c r="M2094" s="7">
        <v>2143</v>
      </c>
      <c r="N2094" s="7">
        <v>1</v>
      </c>
      <c r="O2094" s="7" t="s">
        <v>439</v>
      </c>
      <c r="P2094" s="68">
        <v>2015</v>
      </c>
      <c r="Q2094" s="68">
        <v>2016</v>
      </c>
      <c r="R2094" s="66">
        <v>450</v>
      </c>
      <c r="S2094" s="68">
        <v>10</v>
      </c>
      <c r="T2094" s="67">
        <v>1</v>
      </c>
      <c r="U2094" s="48">
        <f t="shared" si="78"/>
        <v>0</v>
      </c>
      <c r="V2094" s="50">
        <f t="shared" si="79"/>
        <v>5</v>
      </c>
      <c r="W2094" s="71">
        <v>768</v>
      </c>
      <c r="X2094" s="71">
        <v>666</v>
      </c>
      <c r="Y2094" s="36">
        <v>0</v>
      </c>
      <c r="Z2094" s="78" t="s">
        <v>851</v>
      </c>
      <c r="AA2094" s="35"/>
    </row>
    <row r="2095" spans="1:27" s="36" customFormat="1" ht="14.4" x14ac:dyDescent="0.3">
      <c r="A2095" s="32" t="s">
        <v>95</v>
      </c>
      <c r="B2095" s="32" t="s">
        <v>95</v>
      </c>
      <c r="C2095" s="32" t="s">
        <v>95</v>
      </c>
      <c r="D2095" s="32" t="s">
        <v>95</v>
      </c>
      <c r="E2095" s="32" t="s">
        <v>95</v>
      </c>
      <c r="F2095" s="32" t="s">
        <v>95</v>
      </c>
      <c r="G2095" s="32" t="s">
        <v>95</v>
      </c>
      <c r="H2095" s="32" t="s">
        <v>95</v>
      </c>
      <c r="I2095" s="32" t="s">
        <v>95</v>
      </c>
      <c r="J2095" s="32" t="s">
        <v>95</v>
      </c>
      <c r="K2095" s="32" t="s">
        <v>95</v>
      </c>
      <c r="L2095" s="32" t="s">
        <v>95</v>
      </c>
      <c r="M2095" s="7">
        <v>2184</v>
      </c>
      <c r="N2095" s="7">
        <v>1</v>
      </c>
      <c r="O2095" s="7" t="s">
        <v>582</v>
      </c>
      <c r="P2095" s="7">
        <v>2015</v>
      </c>
      <c r="Q2095" s="7">
        <v>2016</v>
      </c>
      <c r="R2095" s="70">
        <v>763.34</v>
      </c>
      <c r="S2095" s="7">
        <v>10</v>
      </c>
      <c r="T2095" s="7">
        <v>1</v>
      </c>
      <c r="U2095" s="48">
        <f t="shared" si="78"/>
        <v>0</v>
      </c>
      <c r="V2095" s="50">
        <f t="shared" si="79"/>
        <v>8</v>
      </c>
      <c r="W2095" s="77">
        <v>498</v>
      </c>
      <c r="X2095" s="77">
        <v>93</v>
      </c>
      <c r="Y2095" s="36">
        <v>0</v>
      </c>
      <c r="Z2095" s="78" t="s">
        <v>81</v>
      </c>
      <c r="AA2095" s="35"/>
    </row>
    <row r="2096" spans="1:27" s="36" customFormat="1" ht="14.4" x14ac:dyDescent="0.3">
      <c r="A2096" s="32" t="s">
        <v>95</v>
      </c>
      <c r="B2096" s="32" t="s">
        <v>95</v>
      </c>
      <c r="C2096" s="32" t="s">
        <v>95</v>
      </c>
      <c r="D2096" s="32" t="s">
        <v>95</v>
      </c>
      <c r="E2096" s="32" t="s">
        <v>95</v>
      </c>
      <c r="F2096" s="32" t="s">
        <v>95</v>
      </c>
      <c r="G2096" s="32" t="s">
        <v>95</v>
      </c>
      <c r="H2096" s="32" t="s">
        <v>95</v>
      </c>
      <c r="I2096" s="32" t="s">
        <v>95</v>
      </c>
      <c r="J2096" s="32" t="s">
        <v>95</v>
      </c>
      <c r="K2096" s="32" t="s">
        <v>95</v>
      </c>
      <c r="L2096" s="32" t="s">
        <v>95</v>
      </c>
      <c r="M2096" s="7">
        <v>2190</v>
      </c>
      <c r="N2096" s="7">
        <v>1</v>
      </c>
      <c r="O2096" s="7" t="s">
        <v>442</v>
      </c>
      <c r="P2096" s="7">
        <v>2015</v>
      </c>
      <c r="Q2096" s="7">
        <v>2016</v>
      </c>
      <c r="R2096" s="70">
        <v>1168.76</v>
      </c>
      <c r="S2096" s="7">
        <v>10</v>
      </c>
      <c r="T2096" s="7">
        <v>1</v>
      </c>
      <c r="U2096" s="48">
        <f t="shared" si="78"/>
        <v>0</v>
      </c>
      <c r="V2096" s="50">
        <f t="shared" si="79"/>
        <v>10</v>
      </c>
      <c r="W2096" s="67">
        <v>1289</v>
      </c>
      <c r="X2096" s="67">
        <v>696</v>
      </c>
      <c r="Y2096" s="36">
        <v>0</v>
      </c>
      <c r="Z2096" s="78" t="s">
        <v>73</v>
      </c>
      <c r="AA2096" s="35"/>
    </row>
    <row r="2097" spans="1:27" s="36" customFormat="1" ht="14.4" x14ac:dyDescent="0.3">
      <c r="A2097" s="32" t="s">
        <v>95</v>
      </c>
      <c r="B2097" s="32" t="s">
        <v>95</v>
      </c>
      <c r="C2097" s="32" t="s">
        <v>95</v>
      </c>
      <c r="D2097" s="32" t="s">
        <v>95</v>
      </c>
      <c r="E2097" s="32" t="s">
        <v>95</v>
      </c>
      <c r="F2097" s="32" t="s">
        <v>95</v>
      </c>
      <c r="G2097" s="32" t="s">
        <v>95</v>
      </c>
      <c r="H2097" s="32" t="s">
        <v>95</v>
      </c>
      <c r="I2097" s="32" t="s">
        <v>95</v>
      </c>
      <c r="J2097" s="32" t="s">
        <v>95</v>
      </c>
      <c r="K2097" s="32" t="s">
        <v>95</v>
      </c>
      <c r="L2097" s="32" t="s">
        <v>95</v>
      </c>
      <c r="M2097" s="7">
        <v>2358</v>
      </c>
      <c r="N2097" s="7">
        <v>1</v>
      </c>
      <c r="O2097" s="7" t="s">
        <v>620</v>
      </c>
      <c r="P2097" s="7">
        <v>2015</v>
      </c>
      <c r="Q2097" s="7">
        <v>2016</v>
      </c>
      <c r="R2097" s="70">
        <v>2776</v>
      </c>
      <c r="S2097" s="7">
        <v>5</v>
      </c>
      <c r="T2097" s="7">
        <v>1</v>
      </c>
      <c r="U2097" s="48">
        <f t="shared" si="78"/>
        <v>0</v>
      </c>
      <c r="V2097" s="50">
        <f t="shared" si="79"/>
        <v>10</v>
      </c>
      <c r="W2097" s="77">
        <v>310</v>
      </c>
      <c r="X2097" s="77">
        <v>252</v>
      </c>
      <c r="Y2097" s="36">
        <v>0</v>
      </c>
      <c r="Z2097" s="78" t="s">
        <v>80</v>
      </c>
      <c r="AA2097" s="35"/>
    </row>
    <row r="2098" spans="1:27" s="36" customFormat="1" ht="14.4" x14ac:dyDescent="0.3">
      <c r="A2098" s="32" t="s">
        <v>95</v>
      </c>
      <c r="B2098" s="32" t="s">
        <v>95</v>
      </c>
      <c r="C2098" s="32" t="s">
        <v>95</v>
      </c>
      <c r="D2098" s="32" t="s">
        <v>95</v>
      </c>
      <c r="E2098" s="32" t="s">
        <v>95</v>
      </c>
      <c r="F2098" s="32" t="s">
        <v>95</v>
      </c>
      <c r="G2098" s="32" t="s">
        <v>95</v>
      </c>
      <c r="H2098" s="32" t="s">
        <v>95</v>
      </c>
      <c r="I2098" s="32" t="s">
        <v>95</v>
      </c>
      <c r="J2098" s="32" t="s">
        <v>95</v>
      </c>
      <c r="K2098" s="32" t="s">
        <v>95</v>
      </c>
      <c r="L2098" s="32" t="s">
        <v>95</v>
      </c>
      <c r="M2098" s="7">
        <v>2448</v>
      </c>
      <c r="N2098" s="7">
        <v>1</v>
      </c>
      <c r="O2098" s="7" t="s">
        <v>676</v>
      </c>
      <c r="P2098" s="7">
        <v>2015</v>
      </c>
      <c r="Q2098" s="68">
        <v>2016</v>
      </c>
      <c r="R2098" s="66">
        <v>799.18</v>
      </c>
      <c r="S2098" s="68">
        <v>10</v>
      </c>
      <c r="T2098" s="67">
        <v>1</v>
      </c>
      <c r="U2098" s="48">
        <f t="shared" si="78"/>
        <v>0</v>
      </c>
      <c r="V2098" s="50">
        <f t="shared" si="79"/>
        <v>8</v>
      </c>
      <c r="W2098" s="67">
        <v>303</v>
      </c>
      <c r="X2098" s="67">
        <v>73</v>
      </c>
      <c r="Y2098" s="36">
        <v>0</v>
      </c>
      <c r="Z2098" s="78" t="s">
        <v>80</v>
      </c>
      <c r="AA2098" s="35"/>
    </row>
    <row r="2099" spans="1:27" s="36" customFormat="1" ht="14.4" x14ac:dyDescent="0.3">
      <c r="A2099" s="32" t="s">
        <v>95</v>
      </c>
      <c r="B2099" s="32" t="s">
        <v>95</v>
      </c>
      <c r="C2099" s="32" t="s">
        <v>95</v>
      </c>
      <c r="D2099" s="32" t="s">
        <v>95</v>
      </c>
      <c r="E2099" s="32" t="s">
        <v>95</v>
      </c>
      <c r="F2099" s="32" t="s">
        <v>95</v>
      </c>
      <c r="G2099" s="32" t="s">
        <v>95</v>
      </c>
      <c r="H2099" s="32" t="s">
        <v>95</v>
      </c>
      <c r="I2099" s="32" t="s">
        <v>95</v>
      </c>
      <c r="J2099" s="32" t="s">
        <v>95</v>
      </c>
      <c r="K2099" s="32" t="s">
        <v>95</v>
      </c>
      <c r="L2099" s="32" t="s">
        <v>95</v>
      </c>
      <c r="M2099" s="7">
        <v>2536</v>
      </c>
      <c r="N2099" s="7">
        <v>1</v>
      </c>
      <c r="O2099" s="7" t="s">
        <v>407</v>
      </c>
      <c r="P2099" s="7">
        <v>2015</v>
      </c>
      <c r="Q2099" s="7">
        <v>2017</v>
      </c>
      <c r="R2099" s="70">
        <v>3208.8</v>
      </c>
      <c r="S2099" s="7">
        <v>10</v>
      </c>
      <c r="T2099" s="7">
        <v>1</v>
      </c>
      <c r="U2099" s="48">
        <f t="shared" si="78"/>
        <v>1</v>
      </c>
      <c r="V2099" s="50">
        <f t="shared" si="79"/>
        <v>10</v>
      </c>
      <c r="W2099" s="77">
        <v>364</v>
      </c>
      <c r="X2099" s="77">
        <v>206</v>
      </c>
      <c r="Y2099" s="36">
        <v>0</v>
      </c>
      <c r="Z2099" s="78" t="s">
        <v>73</v>
      </c>
      <c r="AA2099" s="35"/>
    </row>
    <row r="2100" spans="1:27" s="36" customFormat="1" ht="14.4" x14ac:dyDescent="0.3">
      <c r="A2100" s="32" t="s">
        <v>95</v>
      </c>
      <c r="B2100" s="32" t="s">
        <v>95</v>
      </c>
      <c r="C2100" s="32" t="s">
        <v>95</v>
      </c>
      <c r="D2100" s="32" t="s">
        <v>95</v>
      </c>
      <c r="E2100" s="32" t="s">
        <v>95</v>
      </c>
      <c r="F2100" s="32" t="s">
        <v>95</v>
      </c>
      <c r="G2100" s="32" t="s">
        <v>95</v>
      </c>
      <c r="H2100" s="32" t="s">
        <v>95</v>
      </c>
      <c r="I2100" s="32" t="s">
        <v>95</v>
      </c>
      <c r="J2100" s="32" t="s">
        <v>95</v>
      </c>
      <c r="K2100" s="32" t="s">
        <v>95</v>
      </c>
      <c r="L2100" s="32" t="s">
        <v>95</v>
      </c>
      <c r="M2100" s="7">
        <v>2609</v>
      </c>
      <c r="N2100" s="7">
        <v>1</v>
      </c>
      <c r="O2100" s="7" t="s">
        <v>483</v>
      </c>
      <c r="P2100" s="7">
        <v>2015</v>
      </c>
      <c r="Q2100" s="10">
        <v>2017</v>
      </c>
      <c r="R2100" s="70">
        <v>678.8</v>
      </c>
      <c r="S2100" s="10">
        <v>10</v>
      </c>
      <c r="T2100" s="7">
        <v>1</v>
      </c>
      <c r="U2100" s="48">
        <f t="shared" si="78"/>
        <v>1</v>
      </c>
      <c r="V2100" s="50">
        <f t="shared" si="79"/>
        <v>7</v>
      </c>
      <c r="W2100" s="67">
        <v>252</v>
      </c>
      <c r="X2100" s="67">
        <v>79</v>
      </c>
      <c r="Y2100" s="36">
        <v>0</v>
      </c>
      <c r="Z2100" s="78" t="s">
        <v>89</v>
      </c>
      <c r="AA2100" s="35"/>
    </row>
    <row r="2101" spans="1:27" s="36" customFormat="1" ht="14.4" x14ac:dyDescent="0.3">
      <c r="A2101" s="32" t="s">
        <v>95</v>
      </c>
      <c r="B2101" s="32" t="s">
        <v>95</v>
      </c>
      <c r="C2101" s="32" t="s">
        <v>95</v>
      </c>
      <c r="D2101" s="32" t="s">
        <v>95</v>
      </c>
      <c r="E2101" s="32" t="s">
        <v>95</v>
      </c>
      <c r="F2101" s="32" t="s">
        <v>95</v>
      </c>
      <c r="G2101" s="32" t="s">
        <v>95</v>
      </c>
      <c r="H2101" s="32" t="s">
        <v>95</v>
      </c>
      <c r="I2101" s="32" t="s">
        <v>95</v>
      </c>
      <c r="J2101" s="32" t="s">
        <v>95</v>
      </c>
      <c r="K2101" s="32" t="s">
        <v>95</v>
      </c>
      <c r="L2101" s="32" t="s">
        <v>95</v>
      </c>
      <c r="M2101" s="7">
        <v>2609</v>
      </c>
      <c r="N2101" s="7">
        <v>1</v>
      </c>
      <c r="O2101" s="7" t="s">
        <v>483</v>
      </c>
      <c r="P2101" s="7">
        <v>2015</v>
      </c>
      <c r="Q2101" s="10">
        <v>2017</v>
      </c>
      <c r="R2101" s="70">
        <v>81.2</v>
      </c>
      <c r="S2101" s="10">
        <v>10</v>
      </c>
      <c r="T2101" s="7">
        <v>1</v>
      </c>
      <c r="U2101" s="48">
        <f t="shared" si="78"/>
        <v>1</v>
      </c>
      <c r="V2101" s="50">
        <f t="shared" si="79"/>
        <v>1</v>
      </c>
      <c r="W2101" s="67">
        <v>242</v>
      </c>
      <c r="X2101" s="67">
        <v>90</v>
      </c>
      <c r="Y2101" s="36">
        <v>0</v>
      </c>
      <c r="Z2101" s="78" t="s">
        <v>90</v>
      </c>
      <c r="AA2101" s="35"/>
    </row>
    <row r="2102" spans="1:27" s="36" customFormat="1" ht="14.4" x14ac:dyDescent="0.3">
      <c r="A2102" s="32" t="s">
        <v>95</v>
      </c>
      <c r="B2102" s="32" t="s">
        <v>95</v>
      </c>
      <c r="C2102" s="32" t="s">
        <v>95</v>
      </c>
      <c r="D2102" s="32" t="s">
        <v>95</v>
      </c>
      <c r="E2102" s="32" t="s">
        <v>95</v>
      </c>
      <c r="F2102" s="32" t="s">
        <v>95</v>
      </c>
      <c r="G2102" s="32" t="s">
        <v>95</v>
      </c>
      <c r="H2102" s="32" t="s">
        <v>95</v>
      </c>
      <c r="I2102" s="32" t="s">
        <v>95</v>
      </c>
      <c r="J2102" s="32" t="s">
        <v>95</v>
      </c>
      <c r="K2102" s="32" t="s">
        <v>95</v>
      </c>
      <c r="L2102" s="32" t="s">
        <v>95</v>
      </c>
      <c r="M2102" s="7">
        <v>2683</v>
      </c>
      <c r="N2102" s="7">
        <v>1</v>
      </c>
      <c r="O2102" s="7" t="s">
        <v>587</v>
      </c>
      <c r="P2102" s="7">
        <v>2015</v>
      </c>
      <c r="Q2102" s="7">
        <v>2017</v>
      </c>
      <c r="R2102" s="70">
        <v>806.05</v>
      </c>
      <c r="S2102" s="7">
        <v>5</v>
      </c>
      <c r="T2102" s="7">
        <v>1</v>
      </c>
      <c r="U2102" s="48">
        <f t="shared" si="78"/>
        <v>1</v>
      </c>
      <c r="V2102" s="50">
        <f t="shared" si="79"/>
        <v>9</v>
      </c>
      <c r="W2102" s="77">
        <v>810</v>
      </c>
      <c r="X2102" s="77">
        <v>738</v>
      </c>
      <c r="Y2102" s="36">
        <v>0</v>
      </c>
      <c r="Z2102" s="78" t="s">
        <v>91</v>
      </c>
      <c r="AA2102" s="35"/>
    </row>
    <row r="2103" spans="1:27" s="36" customFormat="1" ht="14.4" x14ac:dyDescent="0.3">
      <c r="A2103" s="32" t="s">
        <v>95</v>
      </c>
      <c r="B2103" s="32" t="s">
        <v>95</v>
      </c>
      <c r="C2103" s="32" t="s">
        <v>95</v>
      </c>
      <c r="D2103" s="32" t="s">
        <v>95</v>
      </c>
      <c r="E2103" s="32" t="s">
        <v>95</v>
      </c>
      <c r="F2103" s="32" t="s">
        <v>95</v>
      </c>
      <c r="G2103" s="32" t="s">
        <v>95</v>
      </c>
      <c r="H2103" s="32" t="s">
        <v>95</v>
      </c>
      <c r="I2103" s="32" t="s">
        <v>95</v>
      </c>
      <c r="J2103" s="32" t="s">
        <v>95</v>
      </c>
      <c r="K2103" s="32" t="s">
        <v>95</v>
      </c>
      <c r="L2103" s="32" t="s">
        <v>95</v>
      </c>
      <c r="M2103" s="7">
        <v>2689</v>
      </c>
      <c r="N2103" s="7">
        <v>1</v>
      </c>
      <c r="O2103" s="7" t="s">
        <v>531</v>
      </c>
      <c r="P2103" s="7">
        <v>2015</v>
      </c>
      <c r="Q2103" s="7">
        <v>2016</v>
      </c>
      <c r="R2103" s="70">
        <v>1475</v>
      </c>
      <c r="S2103" s="7">
        <v>10</v>
      </c>
      <c r="T2103" s="7">
        <v>0</v>
      </c>
      <c r="U2103" s="48">
        <f t="shared" si="78"/>
        <v>0</v>
      </c>
      <c r="V2103" s="50">
        <f t="shared" si="79"/>
        <v>10</v>
      </c>
      <c r="W2103" s="67">
        <v>889</v>
      </c>
      <c r="X2103" s="67">
        <v>984</v>
      </c>
      <c r="Y2103" s="36">
        <v>0</v>
      </c>
      <c r="Z2103" s="78" t="s">
        <v>90</v>
      </c>
      <c r="AA2103" s="35"/>
    </row>
    <row r="2104" spans="1:27" s="36" customFormat="1" ht="14.4" x14ac:dyDescent="0.3">
      <c r="A2104" s="32" t="s">
        <v>95</v>
      </c>
      <c r="B2104" s="32" t="s">
        <v>95</v>
      </c>
      <c r="C2104" s="32" t="s">
        <v>95</v>
      </c>
      <c r="D2104" s="32" t="s">
        <v>95</v>
      </c>
      <c r="E2104" s="32" t="s">
        <v>95</v>
      </c>
      <c r="F2104" s="32" t="s">
        <v>95</v>
      </c>
      <c r="G2104" s="32" t="s">
        <v>95</v>
      </c>
      <c r="H2104" s="32" t="s">
        <v>95</v>
      </c>
      <c r="I2104" s="32" t="s">
        <v>95</v>
      </c>
      <c r="J2104" s="32" t="s">
        <v>95</v>
      </c>
      <c r="K2104" s="32" t="s">
        <v>95</v>
      </c>
      <c r="L2104" s="32" t="s">
        <v>95</v>
      </c>
      <c r="M2104" s="7">
        <v>2753</v>
      </c>
      <c r="N2104" s="7">
        <v>1</v>
      </c>
      <c r="O2104" s="7" t="s">
        <v>465</v>
      </c>
      <c r="P2104" s="68">
        <v>2015</v>
      </c>
      <c r="Q2104" s="68">
        <v>2017</v>
      </c>
      <c r="R2104" s="66">
        <v>209.24</v>
      </c>
      <c r="S2104" s="77">
        <v>10</v>
      </c>
      <c r="T2104" s="7">
        <v>1</v>
      </c>
      <c r="U2104" s="48">
        <f t="shared" si="78"/>
        <v>1</v>
      </c>
      <c r="V2104" s="50">
        <f t="shared" si="79"/>
        <v>3</v>
      </c>
      <c r="W2104" s="67">
        <v>420</v>
      </c>
      <c r="X2104" s="67">
        <v>399</v>
      </c>
      <c r="Y2104" s="36">
        <v>0</v>
      </c>
      <c r="Z2104" s="78" t="s">
        <v>80</v>
      </c>
      <c r="AA2104" s="35"/>
    </row>
    <row r="2105" spans="1:27" s="36" customFormat="1" ht="14.4" x14ac:dyDescent="0.3">
      <c r="A2105" s="32" t="s">
        <v>95</v>
      </c>
      <c r="B2105" s="32" t="s">
        <v>95</v>
      </c>
      <c r="C2105" s="32" t="s">
        <v>95</v>
      </c>
      <c r="D2105" s="32" t="s">
        <v>95</v>
      </c>
      <c r="E2105" s="32" t="s">
        <v>95</v>
      </c>
      <c r="F2105" s="32" t="s">
        <v>95</v>
      </c>
      <c r="G2105" s="32" t="s">
        <v>95</v>
      </c>
      <c r="H2105" s="32" t="s">
        <v>95</v>
      </c>
      <c r="I2105" s="32" t="s">
        <v>95</v>
      </c>
      <c r="J2105" s="32" t="s">
        <v>95</v>
      </c>
      <c r="K2105" s="32" t="s">
        <v>95</v>
      </c>
      <c r="L2105" s="32" t="s">
        <v>95</v>
      </c>
      <c r="M2105" s="7">
        <v>2886</v>
      </c>
      <c r="N2105" s="7">
        <v>1</v>
      </c>
      <c r="O2105" s="7" t="s">
        <v>607</v>
      </c>
      <c r="P2105" s="7">
        <v>2015</v>
      </c>
      <c r="Q2105" s="10">
        <v>2017</v>
      </c>
      <c r="R2105" s="66">
        <v>1439</v>
      </c>
      <c r="S2105" s="10">
        <v>5</v>
      </c>
      <c r="T2105" s="67">
        <v>1</v>
      </c>
      <c r="U2105" s="48">
        <f t="shared" si="78"/>
        <v>1</v>
      </c>
      <c r="V2105" s="50">
        <f t="shared" si="79"/>
        <v>10</v>
      </c>
      <c r="W2105" s="67">
        <v>315</v>
      </c>
      <c r="X2105" s="67">
        <v>221</v>
      </c>
      <c r="Y2105" s="36">
        <v>0</v>
      </c>
      <c r="Z2105" s="78" t="s">
        <v>92</v>
      </c>
      <c r="AA2105" s="35"/>
    </row>
    <row r="2106" spans="1:27" s="36" customFormat="1" ht="14.4" x14ac:dyDescent="0.3">
      <c r="A2106" s="32" t="s">
        <v>95</v>
      </c>
      <c r="B2106" s="32" t="s">
        <v>95</v>
      </c>
      <c r="C2106" s="32" t="s">
        <v>95</v>
      </c>
      <c r="D2106" s="32" t="s">
        <v>95</v>
      </c>
      <c r="E2106" s="32" t="s">
        <v>95</v>
      </c>
      <c r="F2106" s="32" t="s">
        <v>95</v>
      </c>
      <c r="G2106" s="32" t="s">
        <v>95</v>
      </c>
      <c r="H2106" s="32" t="s">
        <v>95</v>
      </c>
      <c r="I2106" s="32" t="s">
        <v>95</v>
      </c>
      <c r="J2106" s="32" t="s">
        <v>95</v>
      </c>
      <c r="K2106" s="32" t="s">
        <v>95</v>
      </c>
      <c r="L2106" s="32" t="s">
        <v>95</v>
      </c>
      <c r="M2106" s="7">
        <v>2898</v>
      </c>
      <c r="N2106" s="7">
        <v>1</v>
      </c>
      <c r="O2106" s="7" t="s">
        <v>672</v>
      </c>
      <c r="P2106" s="68">
        <v>2015</v>
      </c>
      <c r="Q2106" s="10">
        <v>2016</v>
      </c>
      <c r="R2106" s="66">
        <v>760</v>
      </c>
      <c r="S2106" s="10">
        <v>10</v>
      </c>
      <c r="T2106" s="67">
        <v>1</v>
      </c>
      <c r="U2106" s="48">
        <f t="shared" si="78"/>
        <v>0</v>
      </c>
      <c r="V2106" s="50">
        <f t="shared" si="79"/>
        <v>8</v>
      </c>
      <c r="W2106" s="67">
        <v>339</v>
      </c>
      <c r="X2106" s="67">
        <v>36</v>
      </c>
      <c r="Y2106" s="36">
        <v>0</v>
      </c>
      <c r="Z2106" s="81" t="s">
        <v>93</v>
      </c>
      <c r="AA2106" s="35"/>
    </row>
    <row r="2107" spans="1:27" s="36" customFormat="1" ht="14.4" x14ac:dyDescent="0.3">
      <c r="A2107" s="32" t="s">
        <v>95</v>
      </c>
      <c r="B2107" s="32" t="s">
        <v>95</v>
      </c>
      <c r="C2107" s="32" t="s">
        <v>95</v>
      </c>
      <c r="D2107" s="32" t="s">
        <v>95</v>
      </c>
      <c r="E2107" s="32" t="s">
        <v>95</v>
      </c>
      <c r="F2107" s="32" t="s">
        <v>95</v>
      </c>
      <c r="G2107" s="32" t="s">
        <v>95</v>
      </c>
      <c r="H2107" s="32" t="s">
        <v>95</v>
      </c>
      <c r="I2107" s="32" t="s">
        <v>95</v>
      </c>
      <c r="J2107" s="32" t="s">
        <v>95</v>
      </c>
      <c r="K2107" s="32" t="s">
        <v>95</v>
      </c>
      <c r="L2107" s="32" t="s">
        <v>95</v>
      </c>
      <c r="M2107" s="7">
        <v>2903</v>
      </c>
      <c r="N2107" s="7">
        <v>1</v>
      </c>
      <c r="O2107" s="7" t="s">
        <v>219</v>
      </c>
      <c r="P2107" s="7">
        <v>2015</v>
      </c>
      <c r="Q2107" s="7">
        <v>2016</v>
      </c>
      <c r="R2107" s="70">
        <v>1124.1500000000001</v>
      </c>
      <c r="S2107" s="7">
        <v>10</v>
      </c>
      <c r="T2107" s="7">
        <v>0</v>
      </c>
      <c r="U2107" s="48">
        <f t="shared" si="78"/>
        <v>0</v>
      </c>
      <c r="V2107" s="50">
        <f t="shared" si="79"/>
        <v>10</v>
      </c>
      <c r="W2107" s="77">
        <v>252</v>
      </c>
      <c r="X2107" s="77">
        <v>261</v>
      </c>
      <c r="Y2107" s="36">
        <v>0</v>
      </c>
      <c r="Z2107" s="78" t="s">
        <v>80</v>
      </c>
      <c r="AA2107" s="35"/>
    </row>
    <row r="2108" spans="1:27" s="36" customFormat="1" ht="14.4" x14ac:dyDescent="0.3">
      <c r="A2108" s="32" t="s">
        <v>95</v>
      </c>
      <c r="B2108" s="32" t="s">
        <v>95</v>
      </c>
      <c r="C2108" s="32" t="s">
        <v>95</v>
      </c>
      <c r="D2108" s="32" t="s">
        <v>95</v>
      </c>
      <c r="E2108" s="32" t="s">
        <v>95</v>
      </c>
      <c r="F2108" s="32" t="s">
        <v>95</v>
      </c>
      <c r="G2108" s="32" t="s">
        <v>95</v>
      </c>
      <c r="H2108" s="32" t="s">
        <v>95</v>
      </c>
      <c r="I2108" s="32" t="s">
        <v>95</v>
      </c>
      <c r="J2108" s="32" t="s">
        <v>95</v>
      </c>
      <c r="K2108" s="32" t="s">
        <v>95</v>
      </c>
      <c r="L2108" s="32" t="s">
        <v>95</v>
      </c>
      <c r="M2108" s="7">
        <v>2907</v>
      </c>
      <c r="N2108" s="7">
        <v>1</v>
      </c>
      <c r="O2108" s="7" t="s">
        <v>686</v>
      </c>
      <c r="P2108" s="7">
        <v>2015</v>
      </c>
      <c r="Q2108" s="7">
        <v>2016</v>
      </c>
      <c r="R2108" s="70">
        <v>764.76</v>
      </c>
      <c r="S2108" s="7">
        <v>10</v>
      </c>
      <c r="T2108" s="7">
        <v>1</v>
      </c>
      <c r="U2108" s="48">
        <f t="shared" si="78"/>
        <v>0</v>
      </c>
      <c r="V2108" s="50">
        <f t="shared" si="79"/>
        <v>8</v>
      </c>
      <c r="W2108" s="67">
        <v>242</v>
      </c>
      <c r="X2108" s="67">
        <v>17</v>
      </c>
      <c r="Y2108" s="36">
        <v>0</v>
      </c>
      <c r="Z2108" s="78" t="s">
        <v>80</v>
      </c>
      <c r="AA2108" s="35"/>
    </row>
    <row r="2109" spans="1:27" s="36" customFormat="1" ht="14.4" x14ac:dyDescent="0.3">
      <c r="A2109" s="32" t="s">
        <v>95</v>
      </c>
      <c r="B2109" s="32" t="s">
        <v>95</v>
      </c>
      <c r="C2109" s="32" t="s">
        <v>95</v>
      </c>
      <c r="D2109" s="32" t="s">
        <v>95</v>
      </c>
      <c r="E2109" s="32" t="s">
        <v>95</v>
      </c>
      <c r="F2109" s="32" t="s">
        <v>95</v>
      </c>
      <c r="G2109" s="32" t="s">
        <v>95</v>
      </c>
      <c r="H2109" s="32" t="s">
        <v>95</v>
      </c>
      <c r="I2109" s="32" t="s">
        <v>95</v>
      </c>
      <c r="J2109" s="32" t="s">
        <v>95</v>
      </c>
      <c r="K2109" s="32" t="s">
        <v>95</v>
      </c>
      <c r="L2109" s="32" t="s">
        <v>95</v>
      </c>
      <c r="M2109" s="7">
        <v>2908</v>
      </c>
      <c r="N2109" s="7">
        <v>1</v>
      </c>
      <c r="O2109" s="7" t="s">
        <v>687</v>
      </c>
      <c r="P2109" s="7">
        <v>2015</v>
      </c>
      <c r="Q2109" s="7">
        <v>2016</v>
      </c>
      <c r="R2109" s="70">
        <v>605.13</v>
      </c>
      <c r="S2109" s="7">
        <v>10</v>
      </c>
      <c r="T2109" s="7">
        <v>1</v>
      </c>
      <c r="U2109" s="48">
        <f t="shared" si="78"/>
        <v>0</v>
      </c>
      <c r="V2109" s="50">
        <f t="shared" si="79"/>
        <v>7</v>
      </c>
      <c r="W2109" s="67">
        <v>218</v>
      </c>
      <c r="X2109" s="67">
        <v>52</v>
      </c>
      <c r="Y2109" s="36">
        <v>0</v>
      </c>
      <c r="Z2109" s="78" t="s">
        <v>842</v>
      </c>
      <c r="AA2109" s="35"/>
    </row>
    <row r="2110" spans="1:27" s="36" customFormat="1" ht="14.4" x14ac:dyDescent="0.3">
      <c r="A2110" s="32" t="s">
        <v>95</v>
      </c>
      <c r="B2110" s="32" t="s">
        <v>95</v>
      </c>
      <c r="C2110" s="32" t="s">
        <v>95</v>
      </c>
      <c r="D2110" s="32" t="s">
        <v>95</v>
      </c>
      <c r="E2110" s="32" t="s">
        <v>95</v>
      </c>
      <c r="F2110" s="32" t="s">
        <v>95</v>
      </c>
      <c r="G2110" s="32" t="s">
        <v>95</v>
      </c>
      <c r="H2110" s="32" t="s">
        <v>95</v>
      </c>
      <c r="I2110" s="32" t="s">
        <v>95</v>
      </c>
      <c r="J2110" s="32" t="s">
        <v>95</v>
      </c>
      <c r="K2110" s="32" t="s">
        <v>95</v>
      </c>
      <c r="L2110" s="32" t="s">
        <v>95</v>
      </c>
      <c r="M2110" s="82">
        <v>1.2</v>
      </c>
      <c r="N2110" s="82">
        <v>3</v>
      </c>
      <c r="O2110" s="82" t="s">
        <v>688</v>
      </c>
      <c r="P2110" s="75">
        <v>2016</v>
      </c>
      <c r="Q2110" s="82">
        <v>2017</v>
      </c>
      <c r="R2110" s="66">
        <v>1604.31</v>
      </c>
      <c r="S2110" s="36">
        <v>9</v>
      </c>
      <c r="T2110" s="36">
        <v>1</v>
      </c>
      <c r="U2110" s="36">
        <v>0</v>
      </c>
      <c r="V2110" s="50">
        <f t="shared" si="79"/>
        <v>10</v>
      </c>
      <c r="W2110" s="63">
        <v>165912</v>
      </c>
      <c r="X2110" s="63">
        <v>32948</v>
      </c>
      <c r="Y2110" s="36">
        <v>0</v>
      </c>
      <c r="Z2110" s="78" t="s">
        <v>852</v>
      </c>
      <c r="AA2110" s="35"/>
    </row>
    <row r="2111" spans="1:27" s="36" customFormat="1" ht="14.4" x14ac:dyDescent="0.3">
      <c r="A2111" s="32" t="s">
        <v>95</v>
      </c>
      <c r="B2111" s="32" t="s">
        <v>95</v>
      </c>
      <c r="C2111" s="32" t="s">
        <v>95</v>
      </c>
      <c r="D2111" s="32" t="s">
        <v>95</v>
      </c>
      <c r="E2111" s="32" t="s">
        <v>95</v>
      </c>
      <c r="F2111" s="32" t="s">
        <v>95</v>
      </c>
      <c r="G2111" s="32" t="s">
        <v>95</v>
      </c>
      <c r="H2111" s="32" t="s">
        <v>95</v>
      </c>
      <c r="I2111" s="32" t="s">
        <v>95</v>
      </c>
      <c r="J2111" s="32" t="s">
        <v>95</v>
      </c>
      <c r="K2111" s="32" t="s">
        <v>95</v>
      </c>
      <c r="L2111" s="32" t="s">
        <v>95</v>
      </c>
      <c r="M2111" s="82">
        <v>93</v>
      </c>
      <c r="N2111" s="82">
        <v>1</v>
      </c>
      <c r="O2111" s="82" t="s">
        <v>268</v>
      </c>
      <c r="P2111" s="75">
        <v>2016</v>
      </c>
      <c r="Q2111" s="82">
        <v>2018</v>
      </c>
      <c r="R2111" s="66">
        <v>1112.92</v>
      </c>
      <c r="S2111" s="36">
        <v>7</v>
      </c>
      <c r="T2111" s="36">
        <v>1</v>
      </c>
      <c r="U2111" s="36">
        <v>1</v>
      </c>
      <c r="V2111" s="50">
        <f t="shared" si="79"/>
        <v>10</v>
      </c>
      <c r="W2111" s="63">
        <v>1398</v>
      </c>
      <c r="X2111" s="63">
        <v>816</v>
      </c>
      <c r="Y2111" s="36">
        <v>0</v>
      </c>
      <c r="Z2111" s="36" t="s">
        <v>73</v>
      </c>
      <c r="AA2111" s="35"/>
    </row>
    <row r="2112" spans="1:27" s="36" customFormat="1" ht="14.4" x14ac:dyDescent="0.3">
      <c r="A2112" s="32" t="s">
        <v>95</v>
      </c>
      <c r="B2112" s="32" t="s">
        <v>95</v>
      </c>
      <c r="C2112" s="32" t="s">
        <v>95</v>
      </c>
      <c r="D2112" s="32" t="s">
        <v>95</v>
      </c>
      <c r="E2112" s="32" t="s">
        <v>95</v>
      </c>
      <c r="F2112" s="32" t="s">
        <v>95</v>
      </c>
      <c r="G2112" s="32" t="s">
        <v>95</v>
      </c>
      <c r="H2112" s="32" t="s">
        <v>95</v>
      </c>
      <c r="I2112" s="32" t="s">
        <v>95</v>
      </c>
      <c r="J2112" s="32" t="s">
        <v>95</v>
      </c>
      <c r="K2112" s="32" t="s">
        <v>95</v>
      </c>
      <c r="L2112" s="32" t="s">
        <v>95</v>
      </c>
      <c r="M2112" s="82">
        <v>139</v>
      </c>
      <c r="N2112" s="82">
        <v>1</v>
      </c>
      <c r="O2112" s="82" t="s">
        <v>689</v>
      </c>
      <c r="P2112" s="75">
        <v>2016</v>
      </c>
      <c r="Q2112" s="82">
        <v>2017</v>
      </c>
      <c r="R2112" s="83">
        <v>700</v>
      </c>
      <c r="S2112" s="36">
        <v>7</v>
      </c>
      <c r="T2112" s="36">
        <v>0</v>
      </c>
      <c r="U2112" s="36">
        <v>0</v>
      </c>
      <c r="V2112" s="50">
        <f t="shared" si="79"/>
        <v>8</v>
      </c>
      <c r="W2112" s="63">
        <v>1249</v>
      </c>
      <c r="X2112" s="63">
        <v>1713</v>
      </c>
      <c r="Y2112" s="36">
        <v>0</v>
      </c>
      <c r="Z2112" s="36" t="s">
        <v>97</v>
      </c>
      <c r="AA2112" s="35"/>
    </row>
    <row r="2113" spans="1:27" s="36" customFormat="1" ht="14.4" x14ac:dyDescent="0.3">
      <c r="A2113" s="32" t="s">
        <v>95</v>
      </c>
      <c r="B2113" s="32" t="s">
        <v>95</v>
      </c>
      <c r="C2113" s="32" t="s">
        <v>95</v>
      </c>
      <c r="D2113" s="32" t="s">
        <v>95</v>
      </c>
      <c r="E2113" s="32" t="s">
        <v>95</v>
      </c>
      <c r="F2113" s="32" t="s">
        <v>95</v>
      </c>
      <c r="G2113" s="32" t="s">
        <v>95</v>
      </c>
      <c r="H2113" s="32" t="s">
        <v>95</v>
      </c>
      <c r="I2113" s="32" t="s">
        <v>95</v>
      </c>
      <c r="J2113" s="32" t="s">
        <v>95</v>
      </c>
      <c r="K2113" s="32" t="s">
        <v>95</v>
      </c>
      <c r="L2113" s="32" t="s">
        <v>95</v>
      </c>
      <c r="M2113" s="82">
        <v>152</v>
      </c>
      <c r="N2113" s="82">
        <v>1</v>
      </c>
      <c r="O2113" s="82" t="s">
        <v>690</v>
      </c>
      <c r="P2113" s="75">
        <v>2016</v>
      </c>
      <c r="Q2113" s="82">
        <v>2018</v>
      </c>
      <c r="R2113" s="83">
        <v>223.66</v>
      </c>
      <c r="S2113" s="36">
        <v>10</v>
      </c>
      <c r="T2113" s="36">
        <v>1</v>
      </c>
      <c r="U2113" s="36">
        <v>1</v>
      </c>
      <c r="V2113" s="50">
        <f t="shared" si="79"/>
        <v>3</v>
      </c>
      <c r="W2113" s="63">
        <v>12276</v>
      </c>
      <c r="X2113" s="63">
        <v>6857</v>
      </c>
      <c r="Y2113" s="36">
        <v>0</v>
      </c>
      <c r="Z2113" s="36" t="s">
        <v>98</v>
      </c>
      <c r="AA2113" s="35"/>
    </row>
    <row r="2114" spans="1:27" s="36" customFormat="1" ht="14.4" x14ac:dyDescent="0.3">
      <c r="A2114" s="32" t="s">
        <v>95</v>
      </c>
      <c r="B2114" s="32" t="s">
        <v>95</v>
      </c>
      <c r="C2114" s="32" t="s">
        <v>95</v>
      </c>
      <c r="D2114" s="32" t="s">
        <v>95</v>
      </c>
      <c r="E2114" s="32" t="s">
        <v>95</v>
      </c>
      <c r="F2114" s="32" t="s">
        <v>95</v>
      </c>
      <c r="G2114" s="32" t="s">
        <v>95</v>
      </c>
      <c r="H2114" s="32" t="s">
        <v>95</v>
      </c>
      <c r="I2114" s="32" t="s">
        <v>95</v>
      </c>
      <c r="J2114" s="32" t="s">
        <v>95</v>
      </c>
      <c r="K2114" s="32" t="s">
        <v>95</v>
      </c>
      <c r="L2114" s="32" t="s">
        <v>95</v>
      </c>
      <c r="M2114" s="82">
        <v>166</v>
      </c>
      <c r="N2114" s="7">
        <v>1</v>
      </c>
      <c r="O2114" s="7" t="s">
        <v>541</v>
      </c>
      <c r="P2114" s="75">
        <v>2016</v>
      </c>
      <c r="Q2114" s="7">
        <v>2017</v>
      </c>
      <c r="R2114" s="66">
        <v>800</v>
      </c>
      <c r="S2114" s="36">
        <v>6</v>
      </c>
      <c r="T2114" s="36">
        <v>1</v>
      </c>
      <c r="U2114" s="36">
        <v>0</v>
      </c>
      <c r="V2114" s="50">
        <f t="shared" si="79"/>
        <v>9</v>
      </c>
      <c r="W2114" s="63">
        <v>1945</v>
      </c>
      <c r="X2114" s="63">
        <v>1392</v>
      </c>
      <c r="Y2114" s="36">
        <v>0</v>
      </c>
      <c r="Z2114" s="36" t="s">
        <v>97</v>
      </c>
      <c r="AA2114" s="35"/>
    </row>
    <row r="2115" spans="1:27" s="36" customFormat="1" ht="14.4" x14ac:dyDescent="0.3">
      <c r="A2115" s="32" t="s">
        <v>95</v>
      </c>
      <c r="B2115" s="32" t="s">
        <v>95</v>
      </c>
      <c r="C2115" s="32" t="s">
        <v>95</v>
      </c>
      <c r="D2115" s="32" t="s">
        <v>95</v>
      </c>
      <c r="E2115" s="32" t="s">
        <v>95</v>
      </c>
      <c r="F2115" s="32" t="s">
        <v>95</v>
      </c>
      <c r="G2115" s="32" t="s">
        <v>95</v>
      </c>
      <c r="H2115" s="32" t="s">
        <v>95</v>
      </c>
      <c r="I2115" s="32" t="s">
        <v>95</v>
      </c>
      <c r="J2115" s="32" t="s">
        <v>95</v>
      </c>
      <c r="K2115" s="32" t="s">
        <v>95</v>
      </c>
      <c r="L2115" s="32" t="s">
        <v>95</v>
      </c>
      <c r="M2115" s="82">
        <v>197</v>
      </c>
      <c r="N2115" s="82">
        <v>1</v>
      </c>
      <c r="O2115" s="82" t="s">
        <v>691</v>
      </c>
      <c r="P2115" s="75">
        <v>2016</v>
      </c>
      <c r="Q2115" s="7">
        <v>2018</v>
      </c>
      <c r="R2115" s="66">
        <v>964.82</v>
      </c>
      <c r="S2115" s="36">
        <v>10</v>
      </c>
      <c r="T2115" s="36">
        <v>1</v>
      </c>
      <c r="U2115" s="36">
        <v>1</v>
      </c>
      <c r="V2115" s="50">
        <f t="shared" si="79"/>
        <v>10</v>
      </c>
      <c r="W2115" s="63">
        <v>15170</v>
      </c>
      <c r="X2115" s="63">
        <v>8272</v>
      </c>
      <c r="Y2115" s="36">
        <v>0</v>
      </c>
      <c r="Z2115" s="36" t="s">
        <v>98</v>
      </c>
      <c r="AA2115" s="35"/>
    </row>
    <row r="2116" spans="1:27" s="36" customFormat="1" ht="14.4" x14ac:dyDescent="0.3">
      <c r="A2116" s="32" t="s">
        <v>95</v>
      </c>
      <c r="B2116" s="32" t="s">
        <v>95</v>
      </c>
      <c r="C2116" s="32" t="s">
        <v>95</v>
      </c>
      <c r="D2116" s="32" t="s">
        <v>95</v>
      </c>
      <c r="E2116" s="32" t="s">
        <v>95</v>
      </c>
      <c r="F2116" s="32" t="s">
        <v>95</v>
      </c>
      <c r="G2116" s="32" t="s">
        <v>95</v>
      </c>
      <c r="H2116" s="32" t="s">
        <v>95</v>
      </c>
      <c r="I2116" s="32" t="s">
        <v>95</v>
      </c>
      <c r="J2116" s="32" t="s">
        <v>95</v>
      </c>
      <c r="K2116" s="32" t="s">
        <v>95</v>
      </c>
      <c r="L2116" s="32" t="s">
        <v>95</v>
      </c>
      <c r="M2116" s="82">
        <v>238</v>
      </c>
      <c r="N2116" s="82">
        <v>1</v>
      </c>
      <c r="O2116" s="82" t="s">
        <v>692</v>
      </c>
      <c r="P2116" s="75">
        <v>2016</v>
      </c>
      <c r="Q2116" s="82">
        <v>2017</v>
      </c>
      <c r="R2116" s="66">
        <v>409.6</v>
      </c>
      <c r="S2116" s="36">
        <v>10</v>
      </c>
      <c r="T2116" s="36">
        <v>1</v>
      </c>
      <c r="U2116" s="36">
        <v>0</v>
      </c>
      <c r="V2116" s="50">
        <f t="shared" si="79"/>
        <v>5</v>
      </c>
      <c r="W2116" s="63">
        <v>546</v>
      </c>
      <c r="X2116" s="63">
        <v>372</v>
      </c>
      <c r="Y2116" s="36">
        <v>0</v>
      </c>
      <c r="Z2116" s="36" t="s">
        <v>97</v>
      </c>
      <c r="AA2116" s="35"/>
    </row>
    <row r="2117" spans="1:27" s="36" customFormat="1" ht="14.4" x14ac:dyDescent="0.3">
      <c r="A2117" s="32" t="s">
        <v>95</v>
      </c>
      <c r="B2117" s="32" t="s">
        <v>95</v>
      </c>
      <c r="C2117" s="32" t="s">
        <v>95</v>
      </c>
      <c r="D2117" s="32" t="s">
        <v>95</v>
      </c>
      <c r="E2117" s="32" t="s">
        <v>95</v>
      </c>
      <c r="F2117" s="32" t="s">
        <v>95</v>
      </c>
      <c r="G2117" s="32" t="s">
        <v>95</v>
      </c>
      <c r="H2117" s="32" t="s">
        <v>95</v>
      </c>
      <c r="I2117" s="32" t="s">
        <v>95</v>
      </c>
      <c r="J2117" s="32" t="s">
        <v>95</v>
      </c>
      <c r="K2117" s="32" t="s">
        <v>95</v>
      </c>
      <c r="L2117" s="32" t="s">
        <v>95</v>
      </c>
      <c r="M2117" s="82">
        <v>278</v>
      </c>
      <c r="N2117" s="82">
        <v>1</v>
      </c>
      <c r="O2117" s="82" t="s">
        <v>693</v>
      </c>
      <c r="P2117" s="75">
        <v>2016</v>
      </c>
      <c r="Q2117" s="82">
        <v>2017</v>
      </c>
      <c r="R2117" s="83">
        <v>1975</v>
      </c>
      <c r="S2117" s="36">
        <v>10</v>
      </c>
      <c r="T2117" s="36">
        <v>1</v>
      </c>
      <c r="U2117" s="36">
        <v>0</v>
      </c>
      <c r="V2117" s="50">
        <f t="shared" si="79"/>
        <v>10</v>
      </c>
      <c r="W2117" s="63">
        <v>4213</v>
      </c>
      <c r="X2117" s="63">
        <v>3501</v>
      </c>
      <c r="Y2117" s="36">
        <v>0</v>
      </c>
      <c r="Z2117" s="36" t="s">
        <v>98</v>
      </c>
      <c r="AA2117" s="35"/>
    </row>
    <row r="2118" spans="1:27" s="36" customFormat="1" ht="14.4" x14ac:dyDescent="0.3">
      <c r="A2118" s="32" t="s">
        <v>95</v>
      </c>
      <c r="B2118" s="32" t="s">
        <v>95</v>
      </c>
      <c r="C2118" s="32" t="s">
        <v>95</v>
      </c>
      <c r="D2118" s="32" t="s">
        <v>95</v>
      </c>
      <c r="E2118" s="32" t="s">
        <v>95</v>
      </c>
      <c r="F2118" s="32" t="s">
        <v>95</v>
      </c>
      <c r="G2118" s="32" t="s">
        <v>95</v>
      </c>
      <c r="H2118" s="32" t="s">
        <v>95</v>
      </c>
      <c r="I2118" s="32" t="s">
        <v>95</v>
      </c>
      <c r="J2118" s="32" t="s">
        <v>95</v>
      </c>
      <c r="K2118" s="32" t="s">
        <v>95</v>
      </c>
      <c r="L2118" s="32" t="s">
        <v>95</v>
      </c>
      <c r="M2118" s="82">
        <v>300</v>
      </c>
      <c r="N2118" s="82">
        <v>1</v>
      </c>
      <c r="O2118" s="82" t="s">
        <v>611</v>
      </c>
      <c r="P2118" s="75">
        <v>2016</v>
      </c>
      <c r="Q2118" s="82">
        <v>2017</v>
      </c>
      <c r="R2118" s="66">
        <v>626.72</v>
      </c>
      <c r="S2118" s="36">
        <v>5</v>
      </c>
      <c r="T2118" s="36">
        <v>0</v>
      </c>
      <c r="U2118" s="36">
        <v>0</v>
      </c>
      <c r="V2118" s="50">
        <f t="shared" si="79"/>
        <v>7</v>
      </c>
      <c r="W2118" s="63">
        <v>2173</v>
      </c>
      <c r="X2118" s="63">
        <v>2476</v>
      </c>
      <c r="Y2118" s="36">
        <v>0</v>
      </c>
      <c r="Z2118" s="36" t="s">
        <v>83</v>
      </c>
      <c r="AA2118" s="35"/>
    </row>
    <row r="2119" spans="1:27" s="36" customFormat="1" ht="14.4" x14ac:dyDescent="0.3">
      <c r="A2119" s="32" t="s">
        <v>95</v>
      </c>
      <c r="B2119" s="32" t="s">
        <v>95</v>
      </c>
      <c r="C2119" s="32" t="s">
        <v>95</v>
      </c>
      <c r="D2119" s="32" t="s">
        <v>95</v>
      </c>
      <c r="E2119" s="32" t="s">
        <v>95</v>
      </c>
      <c r="F2119" s="32" t="s">
        <v>95</v>
      </c>
      <c r="G2119" s="32" t="s">
        <v>95</v>
      </c>
      <c r="H2119" s="32" t="s">
        <v>95</v>
      </c>
      <c r="I2119" s="32" t="s">
        <v>95</v>
      </c>
      <c r="J2119" s="32" t="s">
        <v>95</v>
      </c>
      <c r="K2119" s="32" t="s">
        <v>95</v>
      </c>
      <c r="L2119" s="32" t="s">
        <v>95</v>
      </c>
      <c r="M2119" s="82">
        <v>356</v>
      </c>
      <c r="N2119" s="82">
        <v>1</v>
      </c>
      <c r="O2119" s="82" t="s">
        <v>601</v>
      </c>
      <c r="P2119" s="75">
        <v>2016</v>
      </c>
      <c r="Q2119" s="82">
        <v>2017</v>
      </c>
      <c r="R2119" s="83">
        <v>1725.06</v>
      </c>
      <c r="S2119" s="36">
        <v>10</v>
      </c>
      <c r="T2119" s="36">
        <v>1</v>
      </c>
      <c r="U2119" s="36">
        <v>0</v>
      </c>
      <c r="V2119" s="50">
        <f t="shared" si="79"/>
        <v>10</v>
      </c>
      <c r="W2119" s="63">
        <v>295</v>
      </c>
      <c r="X2119" s="63">
        <v>162</v>
      </c>
      <c r="Y2119" s="36">
        <v>0</v>
      </c>
      <c r="Z2119" s="36" t="s">
        <v>83</v>
      </c>
      <c r="AA2119" s="35"/>
    </row>
    <row r="2120" spans="1:27" s="36" customFormat="1" ht="14.4" x14ac:dyDescent="0.3">
      <c r="A2120" s="32" t="s">
        <v>95</v>
      </c>
      <c r="B2120" s="32" t="s">
        <v>95</v>
      </c>
      <c r="C2120" s="32" t="s">
        <v>95</v>
      </c>
      <c r="D2120" s="32" t="s">
        <v>95</v>
      </c>
      <c r="E2120" s="32" t="s">
        <v>95</v>
      </c>
      <c r="F2120" s="32" t="s">
        <v>95</v>
      </c>
      <c r="G2120" s="32" t="s">
        <v>95</v>
      </c>
      <c r="H2120" s="32" t="s">
        <v>95</v>
      </c>
      <c r="I2120" s="32" t="s">
        <v>95</v>
      </c>
      <c r="J2120" s="32" t="s">
        <v>95</v>
      </c>
      <c r="K2120" s="32" t="s">
        <v>95</v>
      </c>
      <c r="L2120" s="32" t="s">
        <v>95</v>
      </c>
      <c r="M2120" s="82">
        <v>390</v>
      </c>
      <c r="N2120" s="82">
        <v>1</v>
      </c>
      <c r="O2120" s="82" t="s">
        <v>557</v>
      </c>
      <c r="P2120" s="75">
        <v>2016</v>
      </c>
      <c r="Q2120" s="82">
        <v>2018</v>
      </c>
      <c r="R2120" s="83">
        <v>324.24</v>
      </c>
      <c r="S2120" s="36">
        <v>10</v>
      </c>
      <c r="T2120" s="36">
        <v>1</v>
      </c>
      <c r="U2120" s="36">
        <v>1</v>
      </c>
      <c r="V2120" s="50">
        <f t="shared" si="79"/>
        <v>4</v>
      </c>
      <c r="W2120" s="63">
        <v>1209</v>
      </c>
      <c r="X2120" s="63">
        <v>651</v>
      </c>
      <c r="Y2120" s="36">
        <v>0</v>
      </c>
      <c r="Z2120" s="36" t="s">
        <v>83</v>
      </c>
      <c r="AA2120" s="35"/>
    </row>
    <row r="2121" spans="1:27" s="36" customFormat="1" ht="14.4" x14ac:dyDescent="0.3">
      <c r="A2121" s="32" t="s">
        <v>95</v>
      </c>
      <c r="B2121" s="32" t="s">
        <v>95</v>
      </c>
      <c r="C2121" s="32" t="s">
        <v>95</v>
      </c>
      <c r="D2121" s="32" t="s">
        <v>95</v>
      </c>
      <c r="E2121" s="32" t="s">
        <v>95</v>
      </c>
      <c r="F2121" s="32" t="s">
        <v>95</v>
      </c>
      <c r="G2121" s="32" t="s">
        <v>95</v>
      </c>
      <c r="H2121" s="32" t="s">
        <v>95</v>
      </c>
      <c r="I2121" s="32" t="s">
        <v>95</v>
      </c>
      <c r="J2121" s="32" t="s">
        <v>95</v>
      </c>
      <c r="K2121" s="32" t="s">
        <v>95</v>
      </c>
      <c r="L2121" s="32" t="s">
        <v>95</v>
      </c>
      <c r="M2121" s="82">
        <v>465</v>
      </c>
      <c r="N2121" s="82">
        <v>1</v>
      </c>
      <c r="O2121" s="82" t="s">
        <v>694</v>
      </c>
      <c r="P2121" s="75">
        <v>2016</v>
      </c>
      <c r="Q2121" s="82">
        <v>2017</v>
      </c>
      <c r="R2121" s="83">
        <v>600</v>
      </c>
      <c r="S2121" s="36">
        <v>10</v>
      </c>
      <c r="T2121" s="36">
        <v>0</v>
      </c>
      <c r="U2121" s="36">
        <v>0</v>
      </c>
      <c r="V2121" s="50">
        <f t="shared" ref="V2121:V2183" si="80">MAX(1,MIN(10,INT(R2121/100)+1))</f>
        <v>7</v>
      </c>
      <c r="W2121" s="63">
        <v>2311</v>
      </c>
      <c r="X2121" s="63">
        <v>3666</v>
      </c>
      <c r="Y2121" s="36">
        <v>0</v>
      </c>
      <c r="Z2121" s="36" t="s">
        <v>97</v>
      </c>
      <c r="AA2121" s="35"/>
    </row>
    <row r="2122" spans="1:27" s="36" customFormat="1" ht="14.4" x14ac:dyDescent="0.3">
      <c r="A2122" s="32" t="s">
        <v>95</v>
      </c>
      <c r="B2122" s="32" t="s">
        <v>95</v>
      </c>
      <c r="C2122" s="32" t="s">
        <v>95</v>
      </c>
      <c r="D2122" s="32" t="s">
        <v>95</v>
      </c>
      <c r="E2122" s="32" t="s">
        <v>95</v>
      </c>
      <c r="F2122" s="32" t="s">
        <v>95</v>
      </c>
      <c r="G2122" s="32" t="s">
        <v>95</v>
      </c>
      <c r="H2122" s="32" t="s">
        <v>95</v>
      </c>
      <c r="I2122" s="32" t="s">
        <v>95</v>
      </c>
      <c r="J2122" s="32" t="s">
        <v>95</v>
      </c>
      <c r="K2122" s="32" t="s">
        <v>95</v>
      </c>
      <c r="L2122" s="32" t="s">
        <v>95</v>
      </c>
      <c r="M2122" s="82">
        <v>473</v>
      </c>
      <c r="N2122" s="82">
        <v>1</v>
      </c>
      <c r="O2122" s="82" t="s">
        <v>695</v>
      </c>
      <c r="P2122" s="75">
        <v>2016</v>
      </c>
      <c r="Q2122" s="7">
        <v>2017</v>
      </c>
      <c r="R2122" s="66">
        <v>521.03</v>
      </c>
      <c r="S2122" s="36">
        <v>10</v>
      </c>
      <c r="T2122" s="36">
        <v>1</v>
      </c>
      <c r="U2122" s="36">
        <v>0</v>
      </c>
      <c r="V2122" s="50">
        <f t="shared" si="80"/>
        <v>6</v>
      </c>
      <c r="W2122" s="63">
        <v>1069</v>
      </c>
      <c r="X2122" s="63">
        <v>752</v>
      </c>
      <c r="Y2122" s="36">
        <v>0</v>
      </c>
      <c r="Z2122" s="36" t="s">
        <v>98</v>
      </c>
      <c r="AA2122" s="35"/>
    </row>
    <row r="2123" spans="1:27" s="36" customFormat="1" ht="14.4" x14ac:dyDescent="0.3">
      <c r="A2123" s="32" t="s">
        <v>95</v>
      </c>
      <c r="B2123" s="32" t="s">
        <v>95</v>
      </c>
      <c r="C2123" s="32" t="s">
        <v>95</v>
      </c>
      <c r="D2123" s="32" t="s">
        <v>95</v>
      </c>
      <c r="E2123" s="32" t="s">
        <v>95</v>
      </c>
      <c r="F2123" s="32" t="s">
        <v>95</v>
      </c>
      <c r="G2123" s="32" t="s">
        <v>95</v>
      </c>
      <c r="H2123" s="32" t="s">
        <v>95</v>
      </c>
      <c r="I2123" s="32" t="s">
        <v>95</v>
      </c>
      <c r="J2123" s="32" t="s">
        <v>95</v>
      </c>
      <c r="K2123" s="32" t="s">
        <v>95</v>
      </c>
      <c r="L2123" s="32" t="s">
        <v>95</v>
      </c>
      <c r="M2123" s="82">
        <v>507</v>
      </c>
      <c r="N2123" s="82">
        <v>1</v>
      </c>
      <c r="O2123" s="82" t="s">
        <v>696</v>
      </c>
      <c r="P2123" s="75">
        <v>2016</v>
      </c>
      <c r="Q2123" s="7">
        <v>2017</v>
      </c>
      <c r="R2123" s="66">
        <v>1118.1099999999999</v>
      </c>
      <c r="S2123" s="36">
        <v>5</v>
      </c>
      <c r="T2123" s="36">
        <v>1</v>
      </c>
      <c r="U2123" s="36">
        <v>0</v>
      </c>
      <c r="V2123" s="50">
        <f t="shared" si="80"/>
        <v>10</v>
      </c>
      <c r="W2123" s="63">
        <v>912</v>
      </c>
      <c r="X2123" s="63">
        <v>460</v>
      </c>
      <c r="Y2123" s="36">
        <v>0</v>
      </c>
      <c r="Z2123" s="36" t="s">
        <v>98</v>
      </c>
      <c r="AA2123" s="35"/>
    </row>
    <row r="2124" spans="1:27" s="36" customFormat="1" ht="14.4" x14ac:dyDescent="0.3">
      <c r="A2124" s="32" t="s">
        <v>95</v>
      </c>
      <c r="B2124" s="32" t="s">
        <v>95</v>
      </c>
      <c r="C2124" s="32" t="s">
        <v>95</v>
      </c>
      <c r="D2124" s="32" t="s">
        <v>95</v>
      </c>
      <c r="E2124" s="32" t="s">
        <v>95</v>
      </c>
      <c r="F2124" s="32" t="s">
        <v>95</v>
      </c>
      <c r="G2124" s="32" t="s">
        <v>95</v>
      </c>
      <c r="H2124" s="32" t="s">
        <v>95</v>
      </c>
      <c r="I2124" s="32" t="s">
        <v>95</v>
      </c>
      <c r="J2124" s="32" t="s">
        <v>95</v>
      </c>
      <c r="K2124" s="32" t="s">
        <v>95</v>
      </c>
      <c r="L2124" s="32" t="s">
        <v>95</v>
      </c>
      <c r="M2124" s="82">
        <v>542</v>
      </c>
      <c r="N2124" s="82">
        <v>1</v>
      </c>
      <c r="O2124" s="82" t="s">
        <v>291</v>
      </c>
      <c r="P2124" s="75">
        <v>2016</v>
      </c>
      <c r="Q2124" s="7">
        <v>2018</v>
      </c>
      <c r="R2124" s="66">
        <v>400</v>
      </c>
      <c r="S2124" s="36">
        <v>10</v>
      </c>
      <c r="T2124" s="36">
        <v>1</v>
      </c>
      <c r="U2124" s="36">
        <v>1</v>
      </c>
      <c r="V2124" s="50">
        <f t="shared" si="80"/>
        <v>5</v>
      </c>
      <c r="W2124" s="63">
        <v>1277</v>
      </c>
      <c r="X2124" s="63">
        <v>1268</v>
      </c>
      <c r="Y2124" s="36">
        <v>0</v>
      </c>
      <c r="Z2124" s="36" t="s">
        <v>73</v>
      </c>
      <c r="AA2124" s="35"/>
    </row>
    <row r="2125" spans="1:27" s="36" customFormat="1" ht="14.4" x14ac:dyDescent="0.3">
      <c r="A2125" s="32" t="s">
        <v>95</v>
      </c>
      <c r="B2125" s="32" t="s">
        <v>95</v>
      </c>
      <c r="C2125" s="32" t="s">
        <v>95</v>
      </c>
      <c r="D2125" s="32" t="s">
        <v>95</v>
      </c>
      <c r="E2125" s="32" t="s">
        <v>95</v>
      </c>
      <c r="F2125" s="32" t="s">
        <v>95</v>
      </c>
      <c r="G2125" s="32" t="s">
        <v>95</v>
      </c>
      <c r="H2125" s="32" t="s">
        <v>95</v>
      </c>
      <c r="I2125" s="32" t="s">
        <v>95</v>
      </c>
      <c r="J2125" s="32" t="s">
        <v>95</v>
      </c>
      <c r="K2125" s="32" t="s">
        <v>95</v>
      </c>
      <c r="L2125" s="32" t="s">
        <v>95</v>
      </c>
      <c r="M2125" s="82">
        <v>622</v>
      </c>
      <c r="N2125" s="7">
        <v>1</v>
      </c>
      <c r="O2125" s="7" t="s">
        <v>697</v>
      </c>
      <c r="P2125" s="75">
        <v>2016</v>
      </c>
      <c r="Q2125" s="7">
        <v>2017</v>
      </c>
      <c r="R2125" s="66">
        <v>630</v>
      </c>
      <c r="S2125" s="36">
        <v>10</v>
      </c>
      <c r="T2125" s="36">
        <v>1</v>
      </c>
      <c r="U2125" s="36">
        <v>0</v>
      </c>
      <c r="V2125" s="50">
        <f t="shared" si="80"/>
        <v>7</v>
      </c>
      <c r="W2125" s="63">
        <v>22182</v>
      </c>
      <c r="X2125" s="63">
        <v>18519</v>
      </c>
      <c r="Y2125" s="36">
        <v>0</v>
      </c>
      <c r="Z2125" s="36" t="s">
        <v>99</v>
      </c>
      <c r="AA2125" s="35"/>
    </row>
    <row r="2126" spans="1:27" s="36" customFormat="1" ht="14.4" x14ac:dyDescent="0.3">
      <c r="A2126" s="32" t="s">
        <v>95</v>
      </c>
      <c r="B2126" s="32" t="s">
        <v>95</v>
      </c>
      <c r="C2126" s="32" t="s">
        <v>95</v>
      </c>
      <c r="D2126" s="32" t="s">
        <v>95</v>
      </c>
      <c r="E2126" s="32" t="s">
        <v>95</v>
      </c>
      <c r="F2126" s="32" t="s">
        <v>95</v>
      </c>
      <c r="G2126" s="32" t="s">
        <v>95</v>
      </c>
      <c r="H2126" s="32" t="s">
        <v>95</v>
      </c>
      <c r="I2126" s="32" t="s">
        <v>95</v>
      </c>
      <c r="J2126" s="32" t="s">
        <v>95</v>
      </c>
      <c r="K2126" s="32" t="s">
        <v>95</v>
      </c>
      <c r="L2126" s="32" t="s">
        <v>95</v>
      </c>
      <c r="M2126" s="82">
        <v>696</v>
      </c>
      <c r="N2126" s="82">
        <v>1</v>
      </c>
      <c r="O2126" s="82" t="s">
        <v>698</v>
      </c>
      <c r="P2126" s="75">
        <v>2016</v>
      </c>
      <c r="Q2126" s="82">
        <v>2017</v>
      </c>
      <c r="R2126" s="83">
        <v>254.42</v>
      </c>
      <c r="S2126" s="36">
        <v>10</v>
      </c>
      <c r="T2126" s="36">
        <v>1</v>
      </c>
      <c r="U2126" s="36">
        <v>0</v>
      </c>
      <c r="V2126" s="50">
        <f t="shared" si="80"/>
        <v>3</v>
      </c>
      <c r="W2126" s="63">
        <v>1286</v>
      </c>
      <c r="X2126" s="63">
        <v>630</v>
      </c>
      <c r="Y2126" s="36">
        <v>0</v>
      </c>
      <c r="Z2126" s="36" t="s">
        <v>100</v>
      </c>
      <c r="AA2126" s="35"/>
    </row>
    <row r="2127" spans="1:27" s="36" customFormat="1" ht="14.4" x14ac:dyDescent="0.3">
      <c r="A2127" s="32" t="s">
        <v>95</v>
      </c>
      <c r="B2127" s="32" t="s">
        <v>95</v>
      </c>
      <c r="C2127" s="32" t="s">
        <v>95</v>
      </c>
      <c r="D2127" s="32" t="s">
        <v>95</v>
      </c>
      <c r="E2127" s="32" t="s">
        <v>95</v>
      </c>
      <c r="F2127" s="32" t="s">
        <v>95</v>
      </c>
      <c r="G2127" s="32" t="s">
        <v>95</v>
      </c>
      <c r="H2127" s="32" t="s">
        <v>95</v>
      </c>
      <c r="I2127" s="32" t="s">
        <v>95</v>
      </c>
      <c r="J2127" s="32" t="s">
        <v>95</v>
      </c>
      <c r="K2127" s="32" t="s">
        <v>95</v>
      </c>
      <c r="L2127" s="32" t="s">
        <v>95</v>
      </c>
      <c r="M2127" s="82">
        <v>815</v>
      </c>
      <c r="N2127" s="82">
        <v>2</v>
      </c>
      <c r="O2127" s="82" t="s">
        <v>699</v>
      </c>
      <c r="P2127" s="75">
        <v>2016</v>
      </c>
      <c r="Q2127" s="7">
        <v>2017</v>
      </c>
      <c r="R2127" s="66"/>
      <c r="S2127" s="36">
        <v>4</v>
      </c>
      <c r="T2127" s="36">
        <v>1</v>
      </c>
      <c r="U2127" s="36">
        <v>0</v>
      </c>
      <c r="V2127" s="50">
        <f t="shared" si="80"/>
        <v>1</v>
      </c>
      <c r="W2127" s="63">
        <v>428</v>
      </c>
      <c r="X2127" s="63">
        <v>74</v>
      </c>
      <c r="Y2127" s="36">
        <v>0</v>
      </c>
      <c r="Z2127" s="36" t="s">
        <v>73</v>
      </c>
      <c r="AA2127" s="35"/>
    </row>
    <row r="2128" spans="1:27" s="36" customFormat="1" ht="14.4" x14ac:dyDescent="0.3">
      <c r="A2128" s="32" t="s">
        <v>95</v>
      </c>
      <c r="B2128" s="32" t="s">
        <v>95</v>
      </c>
      <c r="C2128" s="32" t="s">
        <v>95</v>
      </c>
      <c r="D2128" s="32" t="s">
        <v>95</v>
      </c>
      <c r="E2128" s="32" t="s">
        <v>95</v>
      </c>
      <c r="F2128" s="32" t="s">
        <v>95</v>
      </c>
      <c r="G2128" s="32" t="s">
        <v>95</v>
      </c>
      <c r="H2128" s="32" t="s">
        <v>95</v>
      </c>
      <c r="I2128" s="32" t="s">
        <v>95</v>
      </c>
      <c r="J2128" s="32" t="s">
        <v>95</v>
      </c>
      <c r="K2128" s="32" t="s">
        <v>95</v>
      </c>
      <c r="L2128" s="32" t="s">
        <v>95</v>
      </c>
      <c r="M2128" s="82">
        <v>850</v>
      </c>
      <c r="N2128" s="82">
        <v>1</v>
      </c>
      <c r="O2128" s="82" t="s">
        <v>437</v>
      </c>
      <c r="P2128" s="75">
        <v>2016</v>
      </c>
      <c r="Q2128" s="7">
        <v>2017</v>
      </c>
      <c r="R2128" s="66">
        <v>560.11</v>
      </c>
      <c r="S2128" s="36">
        <v>10</v>
      </c>
      <c r="T2128" s="36">
        <v>1</v>
      </c>
      <c r="U2128" s="36">
        <v>0</v>
      </c>
      <c r="V2128" s="50">
        <f t="shared" si="80"/>
        <v>6</v>
      </c>
      <c r="W2128" s="63">
        <v>388</v>
      </c>
      <c r="X2128" s="63">
        <v>201</v>
      </c>
      <c r="Y2128" s="36">
        <v>0</v>
      </c>
      <c r="Z2128" s="36" t="s">
        <v>101</v>
      </c>
      <c r="AA2128" s="35"/>
    </row>
    <row r="2129" spans="1:27" s="36" customFormat="1" ht="14.4" x14ac:dyDescent="0.3">
      <c r="A2129" s="32" t="s">
        <v>95</v>
      </c>
      <c r="B2129" s="32" t="s">
        <v>95</v>
      </c>
      <c r="C2129" s="32" t="s">
        <v>95</v>
      </c>
      <c r="D2129" s="32" t="s">
        <v>95</v>
      </c>
      <c r="E2129" s="32" t="s">
        <v>95</v>
      </c>
      <c r="F2129" s="32" t="s">
        <v>95</v>
      </c>
      <c r="G2129" s="32" t="s">
        <v>95</v>
      </c>
      <c r="H2129" s="32" t="s">
        <v>95</v>
      </c>
      <c r="I2129" s="32" t="s">
        <v>95</v>
      </c>
      <c r="J2129" s="32" t="s">
        <v>95</v>
      </c>
      <c r="K2129" s="32" t="s">
        <v>95</v>
      </c>
      <c r="L2129" s="32" t="s">
        <v>95</v>
      </c>
      <c r="M2129" s="82">
        <v>861</v>
      </c>
      <c r="N2129" s="82">
        <v>1</v>
      </c>
      <c r="O2129" s="82" t="s">
        <v>700</v>
      </c>
      <c r="P2129" s="75">
        <v>2016</v>
      </c>
      <c r="Q2129" s="7">
        <v>2018</v>
      </c>
      <c r="R2129" s="66">
        <v>1527.67</v>
      </c>
      <c r="S2129" s="36">
        <v>10</v>
      </c>
      <c r="T2129" s="36">
        <v>1</v>
      </c>
      <c r="U2129" s="36">
        <v>1</v>
      </c>
      <c r="V2129" s="50">
        <f t="shared" si="80"/>
        <v>10</v>
      </c>
      <c r="W2129" s="63">
        <v>12942</v>
      </c>
      <c r="X2129" s="63">
        <v>6187</v>
      </c>
      <c r="Y2129" s="36">
        <v>0</v>
      </c>
      <c r="Z2129" s="36" t="s">
        <v>73</v>
      </c>
      <c r="AA2129" s="35"/>
    </row>
    <row r="2130" spans="1:27" s="36" customFormat="1" ht="14.4" x14ac:dyDescent="0.3">
      <c r="A2130" s="32" t="s">
        <v>95</v>
      </c>
      <c r="B2130" s="32" t="s">
        <v>95</v>
      </c>
      <c r="C2130" s="32" t="s">
        <v>95</v>
      </c>
      <c r="D2130" s="32" t="s">
        <v>95</v>
      </c>
      <c r="E2130" s="32" t="s">
        <v>95</v>
      </c>
      <c r="F2130" s="32" t="s">
        <v>95</v>
      </c>
      <c r="G2130" s="32" t="s">
        <v>95</v>
      </c>
      <c r="H2130" s="32" t="s">
        <v>95</v>
      </c>
      <c r="I2130" s="32" t="s">
        <v>95</v>
      </c>
      <c r="J2130" s="32" t="s">
        <v>95</v>
      </c>
      <c r="K2130" s="32" t="s">
        <v>95</v>
      </c>
      <c r="L2130" s="32" t="s">
        <v>95</v>
      </c>
      <c r="M2130" s="82">
        <v>881</v>
      </c>
      <c r="N2130" s="82">
        <v>1</v>
      </c>
      <c r="O2130" s="82" t="s">
        <v>359</v>
      </c>
      <c r="P2130" s="75">
        <v>2016</v>
      </c>
      <c r="Q2130" s="7">
        <v>2017</v>
      </c>
      <c r="R2130" s="66">
        <v>584.17999999999995</v>
      </c>
      <c r="S2130" s="36">
        <v>10</v>
      </c>
      <c r="T2130" s="36">
        <v>0</v>
      </c>
      <c r="U2130" s="36">
        <v>0</v>
      </c>
      <c r="V2130" s="50">
        <f t="shared" si="80"/>
        <v>6</v>
      </c>
      <c r="W2130" s="63">
        <v>1247</v>
      </c>
      <c r="X2130" s="63">
        <v>1511</v>
      </c>
      <c r="Y2130" s="36">
        <v>0</v>
      </c>
      <c r="Z2130" s="36" t="s">
        <v>97</v>
      </c>
      <c r="AA2130" s="35"/>
    </row>
    <row r="2131" spans="1:27" s="36" customFormat="1" ht="14.4" x14ac:dyDescent="0.3">
      <c r="A2131" s="32" t="s">
        <v>95</v>
      </c>
      <c r="B2131" s="32" t="s">
        <v>95</v>
      </c>
      <c r="C2131" s="32" t="s">
        <v>95</v>
      </c>
      <c r="D2131" s="32" t="s">
        <v>95</v>
      </c>
      <c r="E2131" s="32" t="s">
        <v>95</v>
      </c>
      <c r="F2131" s="32" t="s">
        <v>95</v>
      </c>
      <c r="G2131" s="32" t="s">
        <v>95</v>
      </c>
      <c r="H2131" s="32" t="s">
        <v>95</v>
      </c>
      <c r="I2131" s="32" t="s">
        <v>95</v>
      </c>
      <c r="J2131" s="32" t="s">
        <v>95</v>
      </c>
      <c r="K2131" s="32" t="s">
        <v>95</v>
      </c>
      <c r="L2131" s="32" t="s">
        <v>95</v>
      </c>
      <c r="M2131" s="82">
        <v>883</v>
      </c>
      <c r="N2131" s="82">
        <v>1</v>
      </c>
      <c r="O2131" s="82" t="s">
        <v>701</v>
      </c>
      <c r="P2131" s="75">
        <v>2016</v>
      </c>
      <c r="Q2131" s="82">
        <v>2017</v>
      </c>
      <c r="R2131" s="66">
        <v>1142</v>
      </c>
      <c r="S2131" s="36">
        <v>9</v>
      </c>
      <c r="T2131" s="36">
        <v>0</v>
      </c>
      <c r="U2131" s="36">
        <v>0</v>
      </c>
      <c r="V2131" s="50">
        <f t="shared" si="80"/>
        <v>10</v>
      </c>
      <c r="W2131" s="63">
        <v>2046</v>
      </c>
      <c r="X2131" s="63">
        <v>3048</v>
      </c>
      <c r="Y2131" s="36">
        <v>0</v>
      </c>
      <c r="Z2131" s="36" t="s">
        <v>100</v>
      </c>
      <c r="AA2131" s="35"/>
    </row>
    <row r="2132" spans="1:27" s="36" customFormat="1" ht="14.4" x14ac:dyDescent="0.3">
      <c r="A2132" s="32" t="s">
        <v>95</v>
      </c>
      <c r="B2132" s="32" t="s">
        <v>95</v>
      </c>
      <c r="C2132" s="32" t="s">
        <v>95</v>
      </c>
      <c r="D2132" s="32" t="s">
        <v>95</v>
      </c>
      <c r="E2132" s="32" t="s">
        <v>95</v>
      </c>
      <c r="F2132" s="32" t="s">
        <v>95</v>
      </c>
      <c r="G2132" s="32" t="s">
        <v>95</v>
      </c>
      <c r="H2132" s="32" t="s">
        <v>95</v>
      </c>
      <c r="I2132" s="32" t="s">
        <v>95</v>
      </c>
      <c r="J2132" s="32" t="s">
        <v>95</v>
      </c>
      <c r="K2132" s="32" t="s">
        <v>95</v>
      </c>
      <c r="L2132" s="32" t="s">
        <v>95</v>
      </c>
      <c r="M2132" s="82">
        <v>2125</v>
      </c>
      <c r="N2132" s="82">
        <v>1</v>
      </c>
      <c r="O2132" s="82" t="s">
        <v>364</v>
      </c>
      <c r="P2132" s="75">
        <v>2016</v>
      </c>
      <c r="Q2132" s="7">
        <v>2017</v>
      </c>
      <c r="R2132" s="66">
        <v>750</v>
      </c>
      <c r="S2132" s="36">
        <v>10</v>
      </c>
      <c r="T2132" s="36">
        <v>0</v>
      </c>
      <c r="U2132" s="36">
        <v>0</v>
      </c>
      <c r="V2132" s="50">
        <f t="shared" si="80"/>
        <v>8</v>
      </c>
      <c r="W2132" s="63">
        <v>1149</v>
      </c>
      <c r="X2132" s="63">
        <v>2086</v>
      </c>
      <c r="Y2132" s="36">
        <v>0</v>
      </c>
      <c r="Z2132" s="36" t="s">
        <v>98</v>
      </c>
      <c r="AA2132" s="35"/>
    </row>
    <row r="2133" spans="1:27" s="36" customFormat="1" ht="14.4" x14ac:dyDescent="0.3">
      <c r="A2133" s="32" t="s">
        <v>95</v>
      </c>
      <c r="B2133" s="32" t="s">
        <v>95</v>
      </c>
      <c r="C2133" s="32" t="s">
        <v>95</v>
      </c>
      <c r="D2133" s="32" t="s">
        <v>95</v>
      </c>
      <c r="E2133" s="32" t="s">
        <v>95</v>
      </c>
      <c r="F2133" s="32" t="s">
        <v>95</v>
      </c>
      <c r="G2133" s="32" t="s">
        <v>95</v>
      </c>
      <c r="H2133" s="32" t="s">
        <v>95</v>
      </c>
      <c r="I2133" s="32" t="s">
        <v>95</v>
      </c>
      <c r="J2133" s="32" t="s">
        <v>95</v>
      </c>
      <c r="K2133" s="32" t="s">
        <v>95</v>
      </c>
      <c r="L2133" s="32" t="s">
        <v>95</v>
      </c>
      <c r="M2133" s="82">
        <v>2137</v>
      </c>
      <c r="N2133" s="82">
        <v>1</v>
      </c>
      <c r="O2133" s="82" t="s">
        <v>575</v>
      </c>
      <c r="P2133" s="75">
        <v>2016</v>
      </c>
      <c r="Q2133" s="82">
        <v>2017</v>
      </c>
      <c r="R2133" s="66">
        <v>760</v>
      </c>
      <c r="S2133" s="36">
        <v>10</v>
      </c>
      <c r="T2133" s="36">
        <v>0</v>
      </c>
      <c r="U2133" s="36">
        <v>0</v>
      </c>
      <c r="V2133" s="50">
        <f t="shared" si="80"/>
        <v>8</v>
      </c>
      <c r="W2133" s="63">
        <v>1013</v>
      </c>
      <c r="X2133" s="63">
        <v>1722</v>
      </c>
      <c r="Y2133" s="36">
        <v>0</v>
      </c>
      <c r="Z2133" s="36" t="s">
        <v>98</v>
      </c>
      <c r="AA2133" s="35"/>
    </row>
    <row r="2134" spans="1:27" s="36" customFormat="1" ht="14.4" x14ac:dyDescent="0.3">
      <c r="A2134" s="32" t="s">
        <v>95</v>
      </c>
      <c r="B2134" s="32" t="s">
        <v>95</v>
      </c>
      <c r="C2134" s="32" t="s">
        <v>95</v>
      </c>
      <c r="D2134" s="32" t="s">
        <v>95</v>
      </c>
      <c r="E2134" s="32" t="s">
        <v>95</v>
      </c>
      <c r="F2134" s="32" t="s">
        <v>95</v>
      </c>
      <c r="G2134" s="32" t="s">
        <v>95</v>
      </c>
      <c r="H2134" s="32" t="s">
        <v>95</v>
      </c>
      <c r="I2134" s="32" t="s">
        <v>95</v>
      </c>
      <c r="J2134" s="32" t="s">
        <v>95</v>
      </c>
      <c r="K2134" s="32" t="s">
        <v>95</v>
      </c>
      <c r="L2134" s="32" t="s">
        <v>95</v>
      </c>
      <c r="M2134" s="82">
        <v>2149</v>
      </c>
      <c r="N2134" s="82">
        <v>1</v>
      </c>
      <c r="O2134" s="82" t="s">
        <v>702</v>
      </c>
      <c r="P2134" s="75">
        <v>2016</v>
      </c>
      <c r="Q2134" s="7">
        <v>2017</v>
      </c>
      <c r="R2134" s="66">
        <v>213</v>
      </c>
      <c r="S2134" s="36">
        <v>10</v>
      </c>
      <c r="T2134" s="36">
        <v>1</v>
      </c>
      <c r="U2134" s="36">
        <v>0</v>
      </c>
      <c r="V2134" s="50">
        <f t="shared" si="80"/>
        <v>3</v>
      </c>
      <c r="W2134" s="63">
        <v>2848</v>
      </c>
      <c r="X2134" s="63">
        <v>2324</v>
      </c>
      <c r="Y2134" s="36">
        <v>0</v>
      </c>
      <c r="Z2134" s="36" t="s">
        <v>83</v>
      </c>
      <c r="AA2134" s="35"/>
    </row>
    <row r="2135" spans="1:27" s="36" customFormat="1" ht="14.4" x14ac:dyDescent="0.3">
      <c r="A2135" s="32" t="s">
        <v>95</v>
      </c>
      <c r="B2135" s="32" t="s">
        <v>95</v>
      </c>
      <c r="C2135" s="32" t="s">
        <v>95</v>
      </c>
      <c r="D2135" s="32" t="s">
        <v>95</v>
      </c>
      <c r="E2135" s="32" t="s">
        <v>95</v>
      </c>
      <c r="F2135" s="32" t="s">
        <v>95</v>
      </c>
      <c r="G2135" s="32" t="s">
        <v>95</v>
      </c>
      <c r="H2135" s="32" t="s">
        <v>95</v>
      </c>
      <c r="I2135" s="32" t="s">
        <v>95</v>
      </c>
      <c r="J2135" s="32" t="s">
        <v>95</v>
      </c>
      <c r="K2135" s="32" t="s">
        <v>95</v>
      </c>
      <c r="L2135" s="32" t="s">
        <v>95</v>
      </c>
      <c r="M2135" s="82">
        <v>2683</v>
      </c>
      <c r="N2135" s="82">
        <v>1</v>
      </c>
      <c r="O2135" s="82" t="s">
        <v>587</v>
      </c>
      <c r="P2135" s="75">
        <v>2016</v>
      </c>
      <c r="Q2135" s="82">
        <v>2017</v>
      </c>
      <c r="R2135" s="83">
        <v>2320</v>
      </c>
      <c r="S2135" s="36">
        <v>5</v>
      </c>
      <c r="T2135" s="36">
        <v>0</v>
      </c>
      <c r="U2135" s="36">
        <v>0</v>
      </c>
      <c r="V2135" s="50">
        <f t="shared" si="80"/>
        <v>10</v>
      </c>
      <c r="W2135" s="63">
        <v>481</v>
      </c>
      <c r="X2135" s="63">
        <v>961</v>
      </c>
      <c r="Y2135" s="36">
        <v>0</v>
      </c>
      <c r="Z2135" s="36" t="s">
        <v>73</v>
      </c>
      <c r="AA2135" s="35"/>
    </row>
    <row r="2136" spans="1:27" s="36" customFormat="1" ht="14.4" x14ac:dyDescent="0.3">
      <c r="A2136" s="32" t="s">
        <v>95</v>
      </c>
      <c r="B2136" s="32" t="s">
        <v>95</v>
      </c>
      <c r="C2136" s="32" t="s">
        <v>95</v>
      </c>
      <c r="D2136" s="32" t="s">
        <v>95</v>
      </c>
      <c r="E2136" s="32" t="s">
        <v>95</v>
      </c>
      <c r="F2136" s="32" t="s">
        <v>95</v>
      </c>
      <c r="G2136" s="32" t="s">
        <v>95</v>
      </c>
      <c r="H2136" s="32" t="s">
        <v>95</v>
      </c>
      <c r="I2136" s="32" t="s">
        <v>95</v>
      </c>
      <c r="J2136" s="32" t="s">
        <v>95</v>
      </c>
      <c r="K2136" s="32" t="s">
        <v>95</v>
      </c>
      <c r="L2136" s="32" t="s">
        <v>95</v>
      </c>
      <c r="M2136" s="82">
        <v>2752</v>
      </c>
      <c r="N2136" s="82">
        <v>1</v>
      </c>
      <c r="O2136" s="82" t="s">
        <v>622</v>
      </c>
      <c r="P2136" s="75">
        <v>2016</v>
      </c>
      <c r="Q2136" s="82">
        <v>2018</v>
      </c>
      <c r="R2136" s="66">
        <v>601.04999999999995</v>
      </c>
      <c r="S2136" s="36">
        <v>10</v>
      </c>
      <c r="T2136" s="36">
        <v>1</v>
      </c>
      <c r="U2136" s="36">
        <v>1</v>
      </c>
      <c r="V2136" s="50">
        <f t="shared" si="80"/>
        <v>7</v>
      </c>
      <c r="W2136" s="63">
        <v>3819</v>
      </c>
      <c r="X2136" s="63">
        <v>2083</v>
      </c>
      <c r="Y2136" s="36">
        <v>0</v>
      </c>
      <c r="Z2136" s="36" t="s">
        <v>83</v>
      </c>
      <c r="AA2136" s="35"/>
    </row>
    <row r="2137" spans="1:27" s="36" customFormat="1" ht="14.4" x14ac:dyDescent="0.3">
      <c r="A2137" s="32" t="s">
        <v>95</v>
      </c>
      <c r="B2137" s="32" t="s">
        <v>95</v>
      </c>
      <c r="C2137" s="32" t="s">
        <v>95</v>
      </c>
      <c r="D2137" s="32" t="s">
        <v>95</v>
      </c>
      <c r="E2137" s="32" t="s">
        <v>95</v>
      </c>
      <c r="F2137" s="32" t="s">
        <v>95</v>
      </c>
      <c r="G2137" s="32" t="s">
        <v>95</v>
      </c>
      <c r="H2137" s="32" t="s">
        <v>95</v>
      </c>
      <c r="I2137" s="32" t="s">
        <v>95</v>
      </c>
      <c r="J2137" s="32" t="s">
        <v>95</v>
      </c>
      <c r="K2137" s="32" t="s">
        <v>95</v>
      </c>
      <c r="L2137" s="32" t="s">
        <v>95</v>
      </c>
      <c r="M2137" s="82">
        <v>2854</v>
      </c>
      <c r="N2137" s="82">
        <v>1</v>
      </c>
      <c r="O2137" s="82" t="s">
        <v>703</v>
      </c>
      <c r="P2137" s="75">
        <v>2016</v>
      </c>
      <c r="Q2137" s="7">
        <v>2017</v>
      </c>
      <c r="R2137" s="66">
        <v>460</v>
      </c>
      <c r="S2137" s="36">
        <v>10</v>
      </c>
      <c r="T2137" s="36">
        <v>0</v>
      </c>
      <c r="U2137" s="36">
        <v>0</v>
      </c>
      <c r="V2137" s="50">
        <f t="shared" si="80"/>
        <v>5</v>
      </c>
      <c r="W2137" s="63">
        <v>515</v>
      </c>
      <c r="X2137" s="63">
        <v>774</v>
      </c>
      <c r="Y2137" s="36">
        <v>0</v>
      </c>
      <c r="Z2137" s="36" t="s">
        <v>97</v>
      </c>
      <c r="AA2137" s="35"/>
    </row>
    <row r="2138" spans="1:27" s="36" customFormat="1" ht="14.4" x14ac:dyDescent="0.3">
      <c r="A2138" s="32" t="s">
        <v>95</v>
      </c>
      <c r="B2138" s="32" t="s">
        <v>95</v>
      </c>
      <c r="C2138" s="32" t="s">
        <v>95</v>
      </c>
      <c r="D2138" s="32" t="s">
        <v>95</v>
      </c>
      <c r="E2138" s="32" t="s">
        <v>95</v>
      </c>
      <c r="F2138" s="32" t="s">
        <v>95</v>
      </c>
      <c r="G2138" s="32" t="s">
        <v>95</v>
      </c>
      <c r="H2138" s="32" t="s">
        <v>95</v>
      </c>
      <c r="I2138" s="32" t="s">
        <v>95</v>
      </c>
      <c r="J2138" s="32" t="s">
        <v>95</v>
      </c>
      <c r="K2138" s="32" t="s">
        <v>95</v>
      </c>
      <c r="L2138" s="32" t="s">
        <v>95</v>
      </c>
      <c r="M2138" s="82">
        <v>2889</v>
      </c>
      <c r="N2138" s="82">
        <v>1</v>
      </c>
      <c r="O2138" s="82" t="s">
        <v>704</v>
      </c>
      <c r="P2138" s="75">
        <v>2016</v>
      </c>
      <c r="Q2138" s="82">
        <v>2017</v>
      </c>
      <c r="R2138" s="66">
        <v>194.58</v>
      </c>
      <c r="S2138" s="36">
        <v>7</v>
      </c>
      <c r="T2138" s="36">
        <v>1</v>
      </c>
      <c r="U2138" s="36">
        <v>0</v>
      </c>
      <c r="V2138" s="50">
        <f t="shared" si="80"/>
        <v>2</v>
      </c>
      <c r="W2138" s="63">
        <v>1486</v>
      </c>
      <c r="X2138" s="63">
        <v>1146</v>
      </c>
      <c r="Y2138" s="36">
        <v>0</v>
      </c>
      <c r="Z2138" s="36" t="s">
        <v>98</v>
      </c>
      <c r="AA2138" s="35"/>
    </row>
    <row r="2139" spans="1:27" s="36" customFormat="1" ht="14.4" x14ac:dyDescent="0.3">
      <c r="A2139" s="32" t="s">
        <v>95</v>
      </c>
      <c r="B2139" s="32" t="s">
        <v>95</v>
      </c>
      <c r="C2139" s="32" t="s">
        <v>95</v>
      </c>
      <c r="D2139" s="32" t="s">
        <v>95</v>
      </c>
      <c r="E2139" s="32" t="s">
        <v>95</v>
      </c>
      <c r="F2139" s="32" t="s">
        <v>95</v>
      </c>
      <c r="G2139" s="32" t="s">
        <v>95</v>
      </c>
      <c r="H2139" s="32" t="s">
        <v>95</v>
      </c>
      <c r="I2139" s="32" t="s">
        <v>95</v>
      </c>
      <c r="J2139" s="32" t="s">
        <v>95</v>
      </c>
      <c r="K2139" s="32" t="s">
        <v>95</v>
      </c>
      <c r="L2139" s="32" t="s">
        <v>95</v>
      </c>
      <c r="M2139" s="82">
        <v>2890</v>
      </c>
      <c r="N2139" s="82">
        <v>1</v>
      </c>
      <c r="O2139" s="82" t="s">
        <v>533</v>
      </c>
      <c r="P2139" s="75">
        <v>2016</v>
      </c>
      <c r="Q2139" s="7">
        <v>2017</v>
      </c>
      <c r="R2139" s="66">
        <v>1557.92</v>
      </c>
      <c r="S2139" s="36">
        <v>10</v>
      </c>
      <c r="T2139" s="36">
        <v>1</v>
      </c>
      <c r="U2139" s="36">
        <v>0</v>
      </c>
      <c r="V2139" s="50">
        <f t="shared" si="80"/>
        <v>10</v>
      </c>
      <c r="W2139" s="63">
        <v>1194</v>
      </c>
      <c r="X2139" s="63">
        <v>887</v>
      </c>
      <c r="Y2139" s="36">
        <v>0</v>
      </c>
      <c r="Z2139" s="36" t="s">
        <v>73</v>
      </c>
      <c r="AA2139" s="35"/>
    </row>
    <row r="2140" spans="1:27" s="36" customFormat="1" ht="14.4" x14ac:dyDescent="0.3">
      <c r="A2140" s="32" t="s">
        <v>95</v>
      </c>
      <c r="B2140" s="32" t="s">
        <v>95</v>
      </c>
      <c r="C2140" s="32" t="s">
        <v>95</v>
      </c>
      <c r="D2140" s="32" t="s">
        <v>95</v>
      </c>
      <c r="E2140" s="32" t="s">
        <v>95</v>
      </c>
      <c r="F2140" s="32" t="s">
        <v>95</v>
      </c>
      <c r="G2140" s="32" t="s">
        <v>95</v>
      </c>
      <c r="H2140" s="32" t="s">
        <v>95</v>
      </c>
      <c r="I2140" s="32" t="s">
        <v>95</v>
      </c>
      <c r="J2140" s="32" t="s">
        <v>95</v>
      </c>
      <c r="K2140" s="32" t="s">
        <v>95</v>
      </c>
      <c r="L2140" s="32" t="s">
        <v>95</v>
      </c>
      <c r="M2140" s="82">
        <v>2895</v>
      </c>
      <c r="N2140" s="82">
        <v>1</v>
      </c>
      <c r="O2140" s="82" t="s">
        <v>705</v>
      </c>
      <c r="P2140" s="75">
        <v>2016</v>
      </c>
      <c r="Q2140" s="82">
        <v>2018</v>
      </c>
      <c r="R2140" s="66">
        <v>284.87</v>
      </c>
      <c r="S2140" s="36">
        <v>10</v>
      </c>
      <c r="T2140" s="36">
        <v>1</v>
      </c>
      <c r="U2140" s="36">
        <v>1</v>
      </c>
      <c r="V2140" s="50">
        <f t="shared" si="80"/>
        <v>3</v>
      </c>
      <c r="W2140" s="63">
        <v>2683</v>
      </c>
      <c r="X2140" s="63">
        <v>1281</v>
      </c>
      <c r="Y2140" s="36">
        <v>0</v>
      </c>
      <c r="Z2140" s="36" t="s">
        <v>73</v>
      </c>
      <c r="AA2140" s="35"/>
    </row>
    <row r="2141" spans="1:27" s="36" customFormat="1" ht="14.4" x14ac:dyDescent="0.3">
      <c r="A2141" s="32" t="s">
        <v>95</v>
      </c>
      <c r="B2141" s="32" t="s">
        <v>95</v>
      </c>
      <c r="C2141" s="32" t="s">
        <v>95</v>
      </c>
      <c r="D2141" s="32" t="s">
        <v>95</v>
      </c>
      <c r="E2141" s="32" t="s">
        <v>95</v>
      </c>
      <c r="F2141" s="32" t="s">
        <v>95</v>
      </c>
      <c r="G2141" s="32" t="s">
        <v>95</v>
      </c>
      <c r="H2141" s="32" t="s">
        <v>95</v>
      </c>
      <c r="I2141" s="32" t="s">
        <v>95</v>
      </c>
      <c r="J2141" s="32" t="s">
        <v>95</v>
      </c>
      <c r="K2141" s="32" t="s">
        <v>95</v>
      </c>
      <c r="L2141" s="32" t="s">
        <v>95</v>
      </c>
      <c r="M2141" s="82">
        <v>2895</v>
      </c>
      <c r="N2141" s="82">
        <v>1</v>
      </c>
      <c r="O2141" s="82" t="s">
        <v>706</v>
      </c>
      <c r="P2141" s="75">
        <v>2016</v>
      </c>
      <c r="Q2141" s="82">
        <v>2018</v>
      </c>
      <c r="R2141" s="66">
        <v>175.13</v>
      </c>
      <c r="S2141" s="36">
        <v>10</v>
      </c>
      <c r="T2141" s="36">
        <v>1</v>
      </c>
      <c r="U2141" s="36">
        <v>1</v>
      </c>
      <c r="V2141" s="50">
        <f t="shared" si="80"/>
        <v>2</v>
      </c>
      <c r="W2141" s="63">
        <v>2016</v>
      </c>
      <c r="X2141" s="63">
        <v>1956</v>
      </c>
      <c r="Y2141" s="36">
        <v>0</v>
      </c>
      <c r="Z2141" s="36" t="s">
        <v>97</v>
      </c>
      <c r="AA2141" s="35"/>
    </row>
    <row r="2142" spans="1:27" s="36" customFormat="1" ht="14.4" x14ac:dyDescent="0.3">
      <c r="A2142" s="32" t="s">
        <v>95</v>
      </c>
      <c r="B2142" s="32" t="s">
        <v>95</v>
      </c>
      <c r="C2142" s="32" t="s">
        <v>95</v>
      </c>
      <c r="D2142" s="32" t="s">
        <v>95</v>
      </c>
      <c r="E2142" s="32" t="s">
        <v>95</v>
      </c>
      <c r="F2142" s="32" t="s">
        <v>95</v>
      </c>
      <c r="G2142" s="32" t="s">
        <v>95</v>
      </c>
      <c r="H2142" s="32" t="s">
        <v>95</v>
      </c>
      <c r="I2142" s="32" t="s">
        <v>95</v>
      </c>
      <c r="J2142" s="32" t="s">
        <v>95</v>
      </c>
      <c r="K2142" s="32" t="s">
        <v>95</v>
      </c>
      <c r="L2142" s="32" t="s">
        <v>95</v>
      </c>
      <c r="M2142" s="82">
        <v>2903</v>
      </c>
      <c r="N2142" s="82">
        <v>1</v>
      </c>
      <c r="O2142" s="82" t="s">
        <v>707</v>
      </c>
      <c r="P2142" s="75">
        <v>2016</v>
      </c>
      <c r="Q2142" s="82">
        <v>2017</v>
      </c>
      <c r="R2142" s="66">
        <v>1293.4100000000001</v>
      </c>
      <c r="S2142" s="36">
        <v>10</v>
      </c>
      <c r="T2142" s="36">
        <v>0</v>
      </c>
      <c r="U2142" s="36">
        <v>0</v>
      </c>
      <c r="V2142" s="50">
        <f t="shared" si="80"/>
        <v>10</v>
      </c>
      <c r="W2142" s="63">
        <v>757</v>
      </c>
      <c r="X2142" s="63">
        <v>1091</v>
      </c>
      <c r="Y2142" s="36">
        <v>0</v>
      </c>
      <c r="Z2142" s="36" t="s">
        <v>99</v>
      </c>
      <c r="AA2142" s="35"/>
    </row>
    <row r="2143" spans="1:27" s="36" customFormat="1" ht="14.4" x14ac:dyDescent="0.3">
      <c r="A2143" s="32" t="s">
        <v>95</v>
      </c>
      <c r="B2143" s="32" t="s">
        <v>95</v>
      </c>
      <c r="C2143" s="32" t="s">
        <v>95</v>
      </c>
      <c r="D2143" s="32" t="s">
        <v>95</v>
      </c>
      <c r="E2143" s="32" t="s">
        <v>95</v>
      </c>
      <c r="F2143" s="32" t="s">
        <v>95</v>
      </c>
      <c r="G2143" s="32" t="s">
        <v>95</v>
      </c>
      <c r="H2143" s="32" t="s">
        <v>95</v>
      </c>
      <c r="I2143" s="32" t="s">
        <v>95</v>
      </c>
      <c r="J2143" s="32" t="s">
        <v>95</v>
      </c>
      <c r="K2143" s="32" t="s">
        <v>95</v>
      </c>
      <c r="L2143" s="32" t="s">
        <v>95</v>
      </c>
      <c r="M2143" s="82">
        <v>2904</v>
      </c>
      <c r="N2143" s="82">
        <v>1</v>
      </c>
      <c r="O2143" s="82" t="s">
        <v>708</v>
      </c>
      <c r="P2143" s="75">
        <v>2016</v>
      </c>
      <c r="Q2143" s="82">
        <v>2018</v>
      </c>
      <c r="R2143" s="66">
        <v>760</v>
      </c>
      <c r="S2143" s="36">
        <v>10</v>
      </c>
      <c r="T2143" s="36">
        <v>1</v>
      </c>
      <c r="U2143" s="36">
        <v>1</v>
      </c>
      <c r="V2143" s="50">
        <f t="shared" si="80"/>
        <v>8</v>
      </c>
      <c r="W2143" s="63">
        <v>1257</v>
      </c>
      <c r="X2143" s="63">
        <v>1222</v>
      </c>
      <c r="Y2143" s="36">
        <v>0</v>
      </c>
      <c r="Z2143" s="36" t="s">
        <v>102</v>
      </c>
      <c r="AA2143" s="35"/>
    </row>
    <row r="2144" spans="1:27" s="36" customFormat="1" ht="14.4" x14ac:dyDescent="0.3">
      <c r="A2144" s="32" t="s">
        <v>95</v>
      </c>
      <c r="B2144" s="32" t="s">
        <v>95</v>
      </c>
      <c r="C2144" s="32" t="s">
        <v>95</v>
      </c>
      <c r="D2144" s="32" t="s">
        <v>95</v>
      </c>
      <c r="E2144" s="32" t="s">
        <v>95</v>
      </c>
      <c r="F2144" s="32" t="s">
        <v>95</v>
      </c>
      <c r="G2144" s="32" t="s">
        <v>95</v>
      </c>
      <c r="H2144" s="32" t="s">
        <v>95</v>
      </c>
      <c r="I2144" s="32" t="s">
        <v>95</v>
      </c>
      <c r="J2144" s="32" t="s">
        <v>95</v>
      </c>
      <c r="K2144" s="32" t="s">
        <v>95</v>
      </c>
      <c r="L2144" s="32" t="s">
        <v>95</v>
      </c>
      <c r="M2144" s="36">
        <v>6</v>
      </c>
      <c r="N2144" s="36">
        <v>3</v>
      </c>
      <c r="O2144" s="36" t="s">
        <v>709</v>
      </c>
      <c r="P2144" s="75">
        <v>2017</v>
      </c>
      <c r="Q2144" s="36">
        <v>2018</v>
      </c>
      <c r="R2144" s="36">
        <v>921.1</v>
      </c>
      <c r="S2144" s="36">
        <v>10</v>
      </c>
      <c r="T2144" s="36">
        <v>1</v>
      </c>
      <c r="U2144" s="36">
        <f>IF(Q2144=2018,0,1)</f>
        <v>0</v>
      </c>
      <c r="V2144" s="50">
        <f t="shared" si="80"/>
        <v>10</v>
      </c>
      <c r="W2144" s="36">
        <v>1842</v>
      </c>
      <c r="X2144" s="36">
        <v>939</v>
      </c>
      <c r="Y2144" s="36">
        <v>0</v>
      </c>
      <c r="Z2144" s="36" t="s">
        <v>103</v>
      </c>
      <c r="AA2144" s="35"/>
    </row>
    <row r="2145" spans="1:27" s="36" customFormat="1" ht="14.4" x14ac:dyDescent="0.3">
      <c r="A2145" s="32" t="s">
        <v>95</v>
      </c>
      <c r="B2145" s="32" t="s">
        <v>95</v>
      </c>
      <c r="C2145" s="32" t="s">
        <v>95</v>
      </c>
      <c r="D2145" s="32" t="s">
        <v>95</v>
      </c>
      <c r="E2145" s="32" t="s">
        <v>95</v>
      </c>
      <c r="F2145" s="32" t="s">
        <v>95</v>
      </c>
      <c r="G2145" s="32" t="s">
        <v>95</v>
      </c>
      <c r="H2145" s="32" t="s">
        <v>95</v>
      </c>
      <c r="I2145" s="32" t="s">
        <v>95</v>
      </c>
      <c r="J2145" s="32" t="s">
        <v>95</v>
      </c>
      <c r="K2145" s="32" t="s">
        <v>95</v>
      </c>
      <c r="L2145" s="32" t="s">
        <v>95</v>
      </c>
      <c r="M2145" s="36">
        <v>11</v>
      </c>
      <c r="N2145" s="36">
        <v>1</v>
      </c>
      <c r="O2145" s="36" t="s">
        <v>710</v>
      </c>
      <c r="P2145" s="75">
        <v>2017</v>
      </c>
      <c r="Q2145" s="36">
        <v>2018</v>
      </c>
      <c r="R2145" s="36">
        <v>226.2</v>
      </c>
      <c r="S2145" s="36">
        <v>10</v>
      </c>
      <c r="T2145" s="36">
        <v>1</v>
      </c>
      <c r="U2145" s="36">
        <f t="shared" ref="U2145:U2205" si="81">IF(Q2145=2018,0,1)</f>
        <v>0</v>
      </c>
      <c r="V2145" s="50">
        <f t="shared" si="80"/>
        <v>3</v>
      </c>
      <c r="W2145" s="36">
        <v>16681</v>
      </c>
      <c r="X2145" s="36">
        <v>8586</v>
      </c>
      <c r="Y2145" s="36">
        <v>0</v>
      </c>
      <c r="Z2145" s="36" t="s">
        <v>83</v>
      </c>
      <c r="AA2145" s="35"/>
    </row>
    <row r="2146" spans="1:27" s="36" customFormat="1" ht="14.4" x14ac:dyDescent="0.3">
      <c r="A2146" s="32" t="s">
        <v>95</v>
      </c>
      <c r="B2146" s="32" t="s">
        <v>95</v>
      </c>
      <c r="C2146" s="32" t="s">
        <v>95</v>
      </c>
      <c r="D2146" s="32" t="s">
        <v>95</v>
      </c>
      <c r="E2146" s="32" t="s">
        <v>95</v>
      </c>
      <c r="F2146" s="32" t="s">
        <v>95</v>
      </c>
      <c r="G2146" s="32" t="s">
        <v>95</v>
      </c>
      <c r="H2146" s="32" t="s">
        <v>95</v>
      </c>
      <c r="I2146" s="32" t="s">
        <v>95</v>
      </c>
      <c r="J2146" s="32" t="s">
        <v>95</v>
      </c>
      <c r="K2146" s="32" t="s">
        <v>95</v>
      </c>
      <c r="L2146" s="32" t="s">
        <v>95</v>
      </c>
      <c r="M2146" s="36">
        <v>77</v>
      </c>
      <c r="N2146" s="36">
        <v>1</v>
      </c>
      <c r="O2146" s="36" t="s">
        <v>711</v>
      </c>
      <c r="P2146" s="75">
        <v>2017</v>
      </c>
      <c r="Q2146" s="36">
        <v>2018</v>
      </c>
      <c r="R2146" s="36">
        <v>724.61</v>
      </c>
      <c r="S2146" s="36">
        <v>10</v>
      </c>
      <c r="T2146" s="36">
        <v>1</v>
      </c>
      <c r="U2146" s="36">
        <f t="shared" si="81"/>
        <v>0</v>
      </c>
      <c r="V2146" s="50">
        <f t="shared" si="80"/>
        <v>8</v>
      </c>
      <c r="W2146" s="36">
        <v>2878</v>
      </c>
      <c r="X2146" s="36">
        <v>2849</v>
      </c>
      <c r="Y2146" s="36">
        <v>0</v>
      </c>
      <c r="Z2146" s="36" t="s">
        <v>98</v>
      </c>
      <c r="AA2146" s="35"/>
    </row>
    <row r="2147" spans="1:27" s="36" customFormat="1" ht="14.4" x14ac:dyDescent="0.3">
      <c r="A2147" s="32" t="s">
        <v>95</v>
      </c>
      <c r="B2147" s="32" t="s">
        <v>95</v>
      </c>
      <c r="C2147" s="32" t="s">
        <v>95</v>
      </c>
      <c r="D2147" s="32" t="s">
        <v>95</v>
      </c>
      <c r="E2147" s="32" t="s">
        <v>95</v>
      </c>
      <c r="F2147" s="32" t="s">
        <v>95</v>
      </c>
      <c r="G2147" s="32" t="s">
        <v>95</v>
      </c>
      <c r="H2147" s="32" t="s">
        <v>95</v>
      </c>
      <c r="I2147" s="32" t="s">
        <v>95</v>
      </c>
      <c r="J2147" s="32" t="s">
        <v>95</v>
      </c>
      <c r="K2147" s="32" t="s">
        <v>95</v>
      </c>
      <c r="L2147" s="32" t="s">
        <v>95</v>
      </c>
      <c r="M2147" s="36">
        <v>81</v>
      </c>
      <c r="N2147" s="36">
        <v>1</v>
      </c>
      <c r="O2147" s="36" t="s">
        <v>712</v>
      </c>
      <c r="P2147" s="75">
        <v>2017</v>
      </c>
      <c r="Q2147" s="36">
        <v>2018</v>
      </c>
      <c r="R2147" s="36">
        <v>731.68</v>
      </c>
      <c r="S2147" s="36">
        <v>10</v>
      </c>
      <c r="T2147" s="36">
        <v>1</v>
      </c>
      <c r="U2147" s="36">
        <f t="shared" si="81"/>
        <v>0</v>
      </c>
      <c r="V2147" s="50">
        <f t="shared" si="80"/>
        <v>8</v>
      </c>
      <c r="W2147" s="36">
        <v>116</v>
      </c>
      <c r="X2147" s="36">
        <v>8</v>
      </c>
      <c r="Y2147" s="36">
        <v>0</v>
      </c>
      <c r="Z2147" s="36" t="s">
        <v>104</v>
      </c>
      <c r="AA2147" s="35"/>
    </row>
    <row r="2148" spans="1:27" s="36" customFormat="1" ht="14.4" x14ac:dyDescent="0.3">
      <c r="A2148" s="32" t="s">
        <v>95</v>
      </c>
      <c r="B2148" s="32" t="s">
        <v>95</v>
      </c>
      <c r="C2148" s="32" t="s">
        <v>95</v>
      </c>
      <c r="D2148" s="32" t="s">
        <v>95</v>
      </c>
      <c r="E2148" s="32" t="s">
        <v>95</v>
      </c>
      <c r="F2148" s="32" t="s">
        <v>95</v>
      </c>
      <c r="G2148" s="32" t="s">
        <v>95</v>
      </c>
      <c r="H2148" s="32" t="s">
        <v>95</v>
      </c>
      <c r="I2148" s="32" t="s">
        <v>95</v>
      </c>
      <c r="J2148" s="32" t="s">
        <v>95</v>
      </c>
      <c r="K2148" s="32" t="s">
        <v>95</v>
      </c>
      <c r="L2148" s="32" t="s">
        <v>95</v>
      </c>
      <c r="M2148" s="36">
        <v>139</v>
      </c>
      <c r="N2148" s="36">
        <v>1</v>
      </c>
      <c r="O2148" s="36" t="s">
        <v>119</v>
      </c>
      <c r="P2148" s="75">
        <v>2017</v>
      </c>
      <c r="Q2148" s="36">
        <v>2018</v>
      </c>
      <c r="R2148" s="36">
        <v>600</v>
      </c>
      <c r="S2148" s="36">
        <v>8</v>
      </c>
      <c r="T2148" s="36">
        <v>0</v>
      </c>
      <c r="U2148" s="36">
        <f t="shared" si="81"/>
        <v>0</v>
      </c>
      <c r="V2148" s="50">
        <f t="shared" si="80"/>
        <v>7</v>
      </c>
      <c r="W2148" s="36">
        <v>445</v>
      </c>
      <c r="X2148" s="36">
        <v>538</v>
      </c>
      <c r="Y2148" s="36">
        <v>0</v>
      </c>
      <c r="Z2148" s="36" t="s">
        <v>105</v>
      </c>
      <c r="AA2148" s="35"/>
    </row>
    <row r="2149" spans="1:27" s="36" customFormat="1" ht="14.4" x14ac:dyDescent="0.3">
      <c r="A2149" s="32" t="s">
        <v>95</v>
      </c>
      <c r="B2149" s="32" t="s">
        <v>95</v>
      </c>
      <c r="C2149" s="32" t="s">
        <v>95</v>
      </c>
      <c r="D2149" s="32" t="s">
        <v>95</v>
      </c>
      <c r="E2149" s="32" t="s">
        <v>95</v>
      </c>
      <c r="F2149" s="32" t="s">
        <v>95</v>
      </c>
      <c r="G2149" s="32" t="s">
        <v>95</v>
      </c>
      <c r="H2149" s="32" t="s">
        <v>95</v>
      </c>
      <c r="I2149" s="32" t="s">
        <v>95</v>
      </c>
      <c r="J2149" s="32" t="s">
        <v>95</v>
      </c>
      <c r="K2149" s="32" t="s">
        <v>95</v>
      </c>
      <c r="L2149" s="32" t="s">
        <v>95</v>
      </c>
      <c r="M2149" s="36">
        <v>191</v>
      </c>
      <c r="N2149" s="36">
        <v>1</v>
      </c>
      <c r="O2149" s="36" t="s">
        <v>713</v>
      </c>
      <c r="P2149" s="75">
        <v>2017</v>
      </c>
      <c r="Q2149" s="36">
        <v>2018</v>
      </c>
      <c r="R2149" s="36">
        <v>757.19</v>
      </c>
      <c r="S2149" s="36">
        <v>10</v>
      </c>
      <c r="T2149" s="36">
        <v>1</v>
      </c>
      <c r="U2149" s="36">
        <f t="shared" si="81"/>
        <v>0</v>
      </c>
      <c r="V2149" s="50">
        <f t="shared" si="80"/>
        <v>8</v>
      </c>
      <c r="W2149" s="36">
        <v>4924</v>
      </c>
      <c r="X2149" s="36">
        <v>1630</v>
      </c>
      <c r="Y2149" s="36">
        <v>0</v>
      </c>
      <c r="Z2149" s="36" t="s">
        <v>98</v>
      </c>
      <c r="AA2149" s="35"/>
    </row>
    <row r="2150" spans="1:27" s="36" customFormat="1" ht="14.4" x14ac:dyDescent="0.3">
      <c r="A2150" s="32" t="s">
        <v>95</v>
      </c>
      <c r="B2150" s="32" t="s">
        <v>95</v>
      </c>
      <c r="C2150" s="32" t="s">
        <v>95</v>
      </c>
      <c r="D2150" s="32" t="s">
        <v>95</v>
      </c>
      <c r="E2150" s="32" t="s">
        <v>95</v>
      </c>
      <c r="F2150" s="32" t="s">
        <v>95</v>
      </c>
      <c r="G2150" s="32" t="s">
        <v>95</v>
      </c>
      <c r="H2150" s="32" t="s">
        <v>95</v>
      </c>
      <c r="I2150" s="32" t="s">
        <v>95</v>
      </c>
      <c r="J2150" s="32" t="s">
        <v>95</v>
      </c>
      <c r="K2150" s="32" t="s">
        <v>95</v>
      </c>
      <c r="L2150" s="32" t="s">
        <v>95</v>
      </c>
      <c r="M2150" s="36">
        <v>191</v>
      </c>
      <c r="N2150" s="36">
        <v>1</v>
      </c>
      <c r="O2150" s="36" t="s">
        <v>714</v>
      </c>
      <c r="P2150" s="75">
        <v>2017</v>
      </c>
      <c r="Q2150" s="36">
        <v>2018</v>
      </c>
      <c r="R2150" s="36">
        <v>415</v>
      </c>
      <c r="S2150" s="36">
        <v>10</v>
      </c>
      <c r="T2150" s="36">
        <v>1</v>
      </c>
      <c r="U2150" s="36">
        <f t="shared" si="81"/>
        <v>0</v>
      </c>
      <c r="V2150" s="50">
        <f t="shared" si="80"/>
        <v>5</v>
      </c>
      <c r="W2150" s="36">
        <v>4144</v>
      </c>
      <c r="X2150" s="36">
        <v>2392</v>
      </c>
      <c r="Y2150" s="36">
        <v>0</v>
      </c>
      <c r="Z2150" s="36" t="s">
        <v>853</v>
      </c>
      <c r="AA2150" s="35"/>
    </row>
    <row r="2151" spans="1:27" s="36" customFormat="1" ht="14.4" x14ac:dyDescent="0.3">
      <c r="A2151" s="32" t="s">
        <v>95</v>
      </c>
      <c r="B2151" s="32" t="s">
        <v>95</v>
      </c>
      <c r="C2151" s="32" t="s">
        <v>95</v>
      </c>
      <c r="D2151" s="32" t="s">
        <v>95</v>
      </c>
      <c r="E2151" s="32" t="s">
        <v>95</v>
      </c>
      <c r="F2151" s="32" t="s">
        <v>95</v>
      </c>
      <c r="G2151" s="32" t="s">
        <v>95</v>
      </c>
      <c r="H2151" s="32" t="s">
        <v>95</v>
      </c>
      <c r="I2151" s="32" t="s">
        <v>95</v>
      </c>
      <c r="J2151" s="32" t="s">
        <v>95</v>
      </c>
      <c r="K2151" s="32" t="s">
        <v>95</v>
      </c>
      <c r="L2151" s="32" t="s">
        <v>95</v>
      </c>
      <c r="M2151" s="36">
        <v>194</v>
      </c>
      <c r="N2151" s="36">
        <v>1</v>
      </c>
      <c r="O2151" s="36" t="s">
        <v>715</v>
      </c>
      <c r="P2151" s="75">
        <v>2017</v>
      </c>
      <c r="Q2151" s="36">
        <v>2018</v>
      </c>
      <c r="R2151" s="36">
        <v>692.75</v>
      </c>
      <c r="S2151" s="36">
        <v>10</v>
      </c>
      <c r="T2151" s="36">
        <v>1</v>
      </c>
      <c r="U2151" s="36">
        <f t="shared" si="81"/>
        <v>0</v>
      </c>
      <c r="V2151" s="50">
        <f t="shared" si="80"/>
        <v>7</v>
      </c>
      <c r="W2151" s="36">
        <v>4623</v>
      </c>
      <c r="X2151" s="36">
        <v>1568</v>
      </c>
      <c r="Y2151" s="36">
        <v>0</v>
      </c>
      <c r="Z2151" s="36" t="s">
        <v>854</v>
      </c>
      <c r="AA2151" s="35"/>
    </row>
    <row r="2152" spans="1:27" s="36" customFormat="1" ht="14.4" x14ac:dyDescent="0.3">
      <c r="A2152" s="32" t="s">
        <v>95</v>
      </c>
      <c r="B2152" s="32" t="s">
        <v>95</v>
      </c>
      <c r="C2152" s="32" t="s">
        <v>95</v>
      </c>
      <c r="D2152" s="32" t="s">
        <v>95</v>
      </c>
      <c r="E2152" s="32" t="s">
        <v>95</v>
      </c>
      <c r="F2152" s="32" t="s">
        <v>95</v>
      </c>
      <c r="G2152" s="32" t="s">
        <v>95</v>
      </c>
      <c r="H2152" s="32" t="s">
        <v>95</v>
      </c>
      <c r="I2152" s="32" t="s">
        <v>95</v>
      </c>
      <c r="J2152" s="32" t="s">
        <v>95</v>
      </c>
      <c r="K2152" s="32" t="s">
        <v>95</v>
      </c>
      <c r="L2152" s="32" t="s">
        <v>95</v>
      </c>
      <c r="M2152" s="36">
        <v>199</v>
      </c>
      <c r="N2152" s="36">
        <v>1</v>
      </c>
      <c r="O2152" s="36" t="s">
        <v>716</v>
      </c>
      <c r="P2152" s="75">
        <v>2017</v>
      </c>
      <c r="Q2152" s="36">
        <v>2018</v>
      </c>
      <c r="R2152" s="36">
        <v>819</v>
      </c>
      <c r="S2152" s="36">
        <v>10</v>
      </c>
      <c r="T2152" s="36">
        <v>1</v>
      </c>
      <c r="U2152" s="36">
        <f t="shared" si="81"/>
        <v>0</v>
      </c>
      <c r="V2152" s="50">
        <f t="shared" si="80"/>
        <v>9</v>
      </c>
      <c r="W2152" s="36">
        <v>2003</v>
      </c>
      <c r="X2152" s="36">
        <v>1415</v>
      </c>
      <c r="Y2152" s="36">
        <v>0</v>
      </c>
      <c r="Z2152" s="36" t="s">
        <v>105</v>
      </c>
      <c r="AA2152" s="35"/>
    </row>
    <row r="2153" spans="1:27" s="36" customFormat="1" ht="14.4" x14ac:dyDescent="0.3">
      <c r="A2153" s="32" t="s">
        <v>95</v>
      </c>
      <c r="B2153" s="32" t="s">
        <v>95</v>
      </c>
      <c r="C2153" s="32" t="s">
        <v>95</v>
      </c>
      <c r="D2153" s="32" t="s">
        <v>95</v>
      </c>
      <c r="E2153" s="32" t="s">
        <v>95</v>
      </c>
      <c r="F2153" s="32" t="s">
        <v>95</v>
      </c>
      <c r="G2153" s="32" t="s">
        <v>95</v>
      </c>
      <c r="H2153" s="32" t="s">
        <v>95</v>
      </c>
      <c r="I2153" s="32" t="s">
        <v>95</v>
      </c>
      <c r="J2153" s="32" t="s">
        <v>95</v>
      </c>
      <c r="K2153" s="32" t="s">
        <v>95</v>
      </c>
      <c r="L2153" s="32" t="s">
        <v>95</v>
      </c>
      <c r="M2153" s="36">
        <v>200</v>
      </c>
      <c r="N2153" s="36">
        <v>1</v>
      </c>
      <c r="O2153" s="36" t="s">
        <v>717</v>
      </c>
      <c r="P2153" s="75">
        <v>2017</v>
      </c>
      <c r="Q2153" s="36">
        <v>2018</v>
      </c>
      <c r="R2153" s="36">
        <v>773.31</v>
      </c>
      <c r="S2153" s="36">
        <v>10</v>
      </c>
      <c r="T2153" s="36">
        <v>1</v>
      </c>
      <c r="U2153" s="36">
        <f t="shared" si="81"/>
        <v>0</v>
      </c>
      <c r="V2153" s="50">
        <f t="shared" si="80"/>
        <v>8</v>
      </c>
      <c r="W2153" s="36">
        <v>2071</v>
      </c>
      <c r="X2153" s="36">
        <v>1667</v>
      </c>
      <c r="Y2153" s="36">
        <v>0</v>
      </c>
      <c r="Z2153" s="36" t="s">
        <v>83</v>
      </c>
      <c r="AA2153" s="35"/>
    </row>
    <row r="2154" spans="1:27" s="36" customFormat="1" ht="14.4" x14ac:dyDescent="0.3">
      <c r="A2154" s="32" t="s">
        <v>95</v>
      </c>
      <c r="B2154" s="32" t="s">
        <v>95</v>
      </c>
      <c r="C2154" s="32" t="s">
        <v>95</v>
      </c>
      <c r="D2154" s="32" t="s">
        <v>95</v>
      </c>
      <c r="E2154" s="32" t="s">
        <v>95</v>
      </c>
      <c r="F2154" s="32" t="s">
        <v>95</v>
      </c>
      <c r="G2154" s="32" t="s">
        <v>95</v>
      </c>
      <c r="H2154" s="32" t="s">
        <v>95</v>
      </c>
      <c r="I2154" s="32" t="s">
        <v>95</v>
      </c>
      <c r="J2154" s="32" t="s">
        <v>95</v>
      </c>
      <c r="K2154" s="32" t="s">
        <v>95</v>
      </c>
      <c r="L2154" s="32" t="s">
        <v>95</v>
      </c>
      <c r="M2154" s="36">
        <v>256</v>
      </c>
      <c r="N2154" s="36">
        <v>1</v>
      </c>
      <c r="O2154" s="36" t="s">
        <v>718</v>
      </c>
      <c r="P2154" s="75">
        <v>2017</v>
      </c>
      <c r="Q2154" s="36">
        <v>2018</v>
      </c>
      <c r="R2154" s="36">
        <v>1235.6400000000001</v>
      </c>
      <c r="S2154" s="36">
        <v>10</v>
      </c>
      <c r="T2154" s="36">
        <v>0</v>
      </c>
      <c r="U2154" s="36">
        <f t="shared" si="81"/>
        <v>0</v>
      </c>
      <c r="V2154" s="50">
        <f t="shared" si="80"/>
        <v>10</v>
      </c>
      <c r="W2154" s="36">
        <v>1463</v>
      </c>
      <c r="X2154" s="36">
        <v>1630</v>
      </c>
      <c r="Y2154" s="36">
        <v>0</v>
      </c>
      <c r="Z2154" s="36" t="s">
        <v>83</v>
      </c>
      <c r="AA2154" s="35"/>
    </row>
    <row r="2155" spans="1:27" s="36" customFormat="1" ht="14.4" x14ac:dyDescent="0.3">
      <c r="A2155" s="32" t="s">
        <v>95</v>
      </c>
      <c r="B2155" s="32" t="s">
        <v>95</v>
      </c>
      <c r="C2155" s="32" t="s">
        <v>95</v>
      </c>
      <c r="D2155" s="32" t="s">
        <v>95</v>
      </c>
      <c r="E2155" s="32" t="s">
        <v>95</v>
      </c>
      <c r="F2155" s="32" t="s">
        <v>95</v>
      </c>
      <c r="G2155" s="32" t="s">
        <v>95</v>
      </c>
      <c r="H2155" s="32" t="s">
        <v>95</v>
      </c>
      <c r="I2155" s="32" t="s">
        <v>95</v>
      </c>
      <c r="J2155" s="32" t="s">
        <v>95</v>
      </c>
      <c r="K2155" s="32" t="s">
        <v>95</v>
      </c>
      <c r="L2155" s="32" t="s">
        <v>95</v>
      </c>
      <c r="M2155" s="36">
        <v>256</v>
      </c>
      <c r="N2155" s="36">
        <v>1</v>
      </c>
      <c r="O2155" s="36" t="s">
        <v>719</v>
      </c>
      <c r="P2155" s="75">
        <v>2017</v>
      </c>
      <c r="Q2155" s="36">
        <v>2018</v>
      </c>
      <c r="R2155" s="36">
        <v>500</v>
      </c>
      <c r="S2155" s="36">
        <v>10</v>
      </c>
      <c r="T2155" s="36">
        <v>0</v>
      </c>
      <c r="U2155" s="36">
        <f t="shared" si="81"/>
        <v>0</v>
      </c>
      <c r="V2155" s="50">
        <f t="shared" si="80"/>
        <v>6</v>
      </c>
      <c r="W2155" s="36">
        <v>1293</v>
      </c>
      <c r="X2155" s="36">
        <v>1797</v>
      </c>
      <c r="Y2155" s="36">
        <v>0</v>
      </c>
      <c r="Z2155" s="36" t="s">
        <v>855</v>
      </c>
      <c r="AA2155" s="35"/>
    </row>
    <row r="2156" spans="1:27" s="36" customFormat="1" ht="14.4" x14ac:dyDescent="0.3">
      <c r="A2156" s="32" t="s">
        <v>95</v>
      </c>
      <c r="B2156" s="32" t="s">
        <v>95</v>
      </c>
      <c r="C2156" s="32" t="s">
        <v>95</v>
      </c>
      <c r="D2156" s="32" t="s">
        <v>95</v>
      </c>
      <c r="E2156" s="32" t="s">
        <v>95</v>
      </c>
      <c r="F2156" s="32" t="s">
        <v>95</v>
      </c>
      <c r="G2156" s="32" t="s">
        <v>95</v>
      </c>
      <c r="H2156" s="32" t="s">
        <v>95</v>
      </c>
      <c r="I2156" s="32" t="s">
        <v>95</v>
      </c>
      <c r="J2156" s="32" t="s">
        <v>95</v>
      </c>
      <c r="K2156" s="32" t="s">
        <v>95</v>
      </c>
      <c r="L2156" s="32" t="s">
        <v>95</v>
      </c>
      <c r="M2156" s="36">
        <v>264</v>
      </c>
      <c r="N2156" s="36">
        <v>1</v>
      </c>
      <c r="O2156" s="36" t="s">
        <v>274</v>
      </c>
      <c r="P2156" s="75">
        <v>2017</v>
      </c>
      <c r="Q2156" s="36">
        <v>2019</v>
      </c>
      <c r="R2156" s="36">
        <v>1375.08</v>
      </c>
      <c r="S2156" s="36">
        <v>10</v>
      </c>
      <c r="T2156" s="36">
        <v>1</v>
      </c>
      <c r="U2156" s="36">
        <f t="shared" si="81"/>
        <v>1</v>
      </c>
      <c r="V2156" s="50">
        <f t="shared" si="80"/>
        <v>10</v>
      </c>
      <c r="W2156" s="36">
        <v>123</v>
      </c>
      <c r="X2156" s="36">
        <v>15</v>
      </c>
      <c r="Y2156" s="36">
        <v>0</v>
      </c>
      <c r="Z2156" s="36" t="s">
        <v>856</v>
      </c>
      <c r="AA2156" s="35"/>
    </row>
    <row r="2157" spans="1:27" s="36" customFormat="1" ht="14.4" x14ac:dyDescent="0.3">
      <c r="A2157" s="32" t="s">
        <v>95</v>
      </c>
      <c r="B2157" s="32" t="s">
        <v>95</v>
      </c>
      <c r="C2157" s="32" t="s">
        <v>95</v>
      </c>
      <c r="D2157" s="32" t="s">
        <v>95</v>
      </c>
      <c r="E2157" s="32" t="s">
        <v>95</v>
      </c>
      <c r="F2157" s="32" t="s">
        <v>95</v>
      </c>
      <c r="G2157" s="32" t="s">
        <v>95</v>
      </c>
      <c r="H2157" s="32" t="s">
        <v>95</v>
      </c>
      <c r="I2157" s="32" t="s">
        <v>95</v>
      </c>
      <c r="J2157" s="32" t="s">
        <v>95</v>
      </c>
      <c r="K2157" s="32" t="s">
        <v>95</v>
      </c>
      <c r="L2157" s="32" t="s">
        <v>95</v>
      </c>
      <c r="M2157" s="36">
        <v>270</v>
      </c>
      <c r="N2157" s="36">
        <v>1</v>
      </c>
      <c r="O2157" s="36" t="s">
        <v>720</v>
      </c>
      <c r="P2157" s="75">
        <v>2017</v>
      </c>
      <c r="Q2157" s="36">
        <v>2018</v>
      </c>
      <c r="R2157" s="36">
        <v>2075</v>
      </c>
      <c r="S2157" s="36">
        <v>10</v>
      </c>
      <c r="T2157" s="36">
        <v>1</v>
      </c>
      <c r="U2157" s="36">
        <f t="shared" si="81"/>
        <v>0</v>
      </c>
      <c r="V2157" s="50">
        <f t="shared" si="80"/>
        <v>10</v>
      </c>
      <c r="W2157" s="36">
        <v>7055</v>
      </c>
      <c r="X2157" s="36">
        <v>2090</v>
      </c>
      <c r="Y2157" s="36">
        <v>0</v>
      </c>
      <c r="Z2157" s="36" t="s">
        <v>106</v>
      </c>
      <c r="AA2157" s="35"/>
    </row>
    <row r="2158" spans="1:27" s="36" customFormat="1" ht="14.4" x14ac:dyDescent="0.3">
      <c r="A2158" s="32" t="s">
        <v>95</v>
      </c>
      <c r="B2158" s="32" t="s">
        <v>95</v>
      </c>
      <c r="C2158" s="32" t="s">
        <v>95</v>
      </c>
      <c r="D2158" s="32" t="s">
        <v>95</v>
      </c>
      <c r="E2158" s="32" t="s">
        <v>95</v>
      </c>
      <c r="F2158" s="32" t="s">
        <v>95</v>
      </c>
      <c r="G2158" s="32" t="s">
        <v>95</v>
      </c>
      <c r="H2158" s="32" t="s">
        <v>95</v>
      </c>
      <c r="I2158" s="32" t="s">
        <v>95</v>
      </c>
      <c r="J2158" s="32" t="s">
        <v>95</v>
      </c>
      <c r="K2158" s="32" t="s">
        <v>95</v>
      </c>
      <c r="L2158" s="32" t="s">
        <v>95</v>
      </c>
      <c r="M2158" s="36">
        <v>271</v>
      </c>
      <c r="N2158" s="36">
        <v>1</v>
      </c>
      <c r="O2158" s="36" t="s">
        <v>721</v>
      </c>
      <c r="P2158" s="75">
        <v>2017</v>
      </c>
      <c r="Q2158" s="36">
        <v>2018</v>
      </c>
      <c r="R2158" s="36">
        <v>1995</v>
      </c>
      <c r="S2158" s="36">
        <v>10</v>
      </c>
      <c r="T2158" s="36">
        <v>1</v>
      </c>
      <c r="U2158" s="36">
        <f t="shared" si="81"/>
        <v>0</v>
      </c>
      <c r="V2158" s="50">
        <f t="shared" si="80"/>
        <v>10</v>
      </c>
      <c r="W2158" s="36">
        <v>9503</v>
      </c>
      <c r="X2158" s="36">
        <v>4205</v>
      </c>
      <c r="Y2158" s="36">
        <v>0</v>
      </c>
      <c r="Z2158" s="36" t="s">
        <v>83</v>
      </c>
      <c r="AA2158" s="35"/>
    </row>
    <row r="2159" spans="1:27" s="36" customFormat="1" ht="14.4" x14ac:dyDescent="0.3">
      <c r="A2159" s="32" t="s">
        <v>95</v>
      </c>
      <c r="B2159" s="32" t="s">
        <v>95</v>
      </c>
      <c r="C2159" s="32" t="s">
        <v>95</v>
      </c>
      <c r="D2159" s="32" t="s">
        <v>95</v>
      </c>
      <c r="E2159" s="32" t="s">
        <v>95</v>
      </c>
      <c r="F2159" s="32" t="s">
        <v>95</v>
      </c>
      <c r="G2159" s="32" t="s">
        <v>95</v>
      </c>
      <c r="H2159" s="32" t="s">
        <v>95</v>
      </c>
      <c r="I2159" s="32" t="s">
        <v>95</v>
      </c>
      <c r="J2159" s="32" t="s">
        <v>95</v>
      </c>
      <c r="K2159" s="32" t="s">
        <v>95</v>
      </c>
      <c r="L2159" s="32" t="s">
        <v>95</v>
      </c>
      <c r="M2159" s="36">
        <v>273</v>
      </c>
      <c r="N2159" s="36">
        <v>1</v>
      </c>
      <c r="O2159" s="36" t="s">
        <v>722</v>
      </c>
      <c r="P2159" s="75">
        <v>2017</v>
      </c>
      <c r="Q2159" s="36">
        <v>2018</v>
      </c>
      <c r="R2159" s="36">
        <v>1857.46</v>
      </c>
      <c r="S2159" s="36">
        <v>2</v>
      </c>
      <c r="T2159" s="36">
        <v>1</v>
      </c>
      <c r="U2159" s="36">
        <f t="shared" si="81"/>
        <v>0</v>
      </c>
      <c r="V2159" s="50">
        <f t="shared" si="80"/>
        <v>10</v>
      </c>
      <c r="W2159" s="36">
        <v>7935</v>
      </c>
      <c r="X2159" s="36">
        <v>3319</v>
      </c>
      <c r="Y2159" s="36">
        <v>0</v>
      </c>
      <c r="Z2159" s="36" t="s">
        <v>83</v>
      </c>
      <c r="AA2159" s="35"/>
    </row>
    <row r="2160" spans="1:27" s="36" customFormat="1" ht="14.4" x14ac:dyDescent="0.3">
      <c r="A2160" s="32" t="s">
        <v>95</v>
      </c>
      <c r="B2160" s="32" t="s">
        <v>95</v>
      </c>
      <c r="C2160" s="32" t="s">
        <v>95</v>
      </c>
      <c r="D2160" s="32" t="s">
        <v>95</v>
      </c>
      <c r="E2160" s="32" t="s">
        <v>95</v>
      </c>
      <c r="F2160" s="32" t="s">
        <v>95</v>
      </c>
      <c r="G2160" s="32" t="s">
        <v>95</v>
      </c>
      <c r="H2160" s="32" t="s">
        <v>95</v>
      </c>
      <c r="I2160" s="32" t="s">
        <v>95</v>
      </c>
      <c r="J2160" s="32" t="s">
        <v>95</v>
      </c>
      <c r="K2160" s="32" t="s">
        <v>95</v>
      </c>
      <c r="L2160" s="32" t="s">
        <v>95</v>
      </c>
      <c r="M2160" s="36">
        <v>277</v>
      </c>
      <c r="N2160" s="36">
        <v>1</v>
      </c>
      <c r="O2160" s="36" t="s">
        <v>723</v>
      </c>
      <c r="P2160" s="75">
        <v>2017</v>
      </c>
      <c r="Q2160" s="36">
        <v>2018</v>
      </c>
      <c r="R2160" s="36">
        <v>453.54</v>
      </c>
      <c r="S2160" s="36">
        <v>10</v>
      </c>
      <c r="T2160" s="36">
        <v>1</v>
      </c>
      <c r="U2160" s="36">
        <f t="shared" si="81"/>
        <v>0</v>
      </c>
      <c r="V2160" s="50">
        <f t="shared" si="80"/>
        <v>5</v>
      </c>
      <c r="W2160" s="36">
        <v>1147</v>
      </c>
      <c r="X2160" s="36">
        <v>336</v>
      </c>
      <c r="Y2160" s="36">
        <v>0</v>
      </c>
      <c r="Z2160" s="36" t="s">
        <v>105</v>
      </c>
      <c r="AA2160" s="35"/>
    </row>
    <row r="2161" spans="1:27" s="36" customFormat="1" ht="14.4" x14ac:dyDescent="0.3">
      <c r="A2161" s="32" t="s">
        <v>95</v>
      </c>
      <c r="B2161" s="32" t="s">
        <v>95</v>
      </c>
      <c r="C2161" s="32" t="s">
        <v>95</v>
      </c>
      <c r="D2161" s="32" t="s">
        <v>95</v>
      </c>
      <c r="E2161" s="32" t="s">
        <v>95</v>
      </c>
      <c r="F2161" s="32" t="s">
        <v>95</v>
      </c>
      <c r="G2161" s="32" t="s">
        <v>95</v>
      </c>
      <c r="H2161" s="32" t="s">
        <v>95</v>
      </c>
      <c r="I2161" s="32" t="s">
        <v>95</v>
      </c>
      <c r="J2161" s="32" t="s">
        <v>95</v>
      </c>
      <c r="K2161" s="32" t="s">
        <v>95</v>
      </c>
      <c r="L2161" s="32" t="s">
        <v>95</v>
      </c>
      <c r="M2161" s="36">
        <v>280</v>
      </c>
      <c r="N2161" s="36">
        <v>1</v>
      </c>
      <c r="O2161" s="36" t="s">
        <v>724</v>
      </c>
      <c r="P2161" s="75">
        <v>2017</v>
      </c>
      <c r="Q2161" s="36">
        <v>2018</v>
      </c>
      <c r="R2161" s="36">
        <v>1414.6</v>
      </c>
      <c r="S2161" s="36">
        <v>10</v>
      </c>
      <c r="T2161" s="36">
        <v>1</v>
      </c>
      <c r="U2161" s="36">
        <f t="shared" si="81"/>
        <v>0</v>
      </c>
      <c r="V2161" s="50">
        <f t="shared" si="80"/>
        <v>10</v>
      </c>
      <c r="W2161" s="36">
        <v>3756</v>
      </c>
      <c r="X2161" s="36">
        <v>1250</v>
      </c>
      <c r="Y2161" s="36">
        <v>0</v>
      </c>
      <c r="Z2161" s="36" t="s">
        <v>83</v>
      </c>
      <c r="AA2161" s="35"/>
    </row>
    <row r="2162" spans="1:27" s="36" customFormat="1" ht="14.4" x14ac:dyDescent="0.3">
      <c r="A2162" s="32" t="s">
        <v>95</v>
      </c>
      <c r="B2162" s="32" t="s">
        <v>95</v>
      </c>
      <c r="C2162" s="32" t="s">
        <v>95</v>
      </c>
      <c r="D2162" s="32" t="s">
        <v>95</v>
      </c>
      <c r="E2162" s="32" t="s">
        <v>95</v>
      </c>
      <c r="F2162" s="32" t="s">
        <v>95</v>
      </c>
      <c r="G2162" s="32" t="s">
        <v>95</v>
      </c>
      <c r="H2162" s="32" t="s">
        <v>95</v>
      </c>
      <c r="I2162" s="32" t="s">
        <v>95</v>
      </c>
      <c r="J2162" s="32" t="s">
        <v>95</v>
      </c>
      <c r="K2162" s="32" t="s">
        <v>95</v>
      </c>
      <c r="L2162" s="32" t="s">
        <v>95</v>
      </c>
      <c r="M2162" s="36">
        <v>283</v>
      </c>
      <c r="N2162" s="36">
        <v>1</v>
      </c>
      <c r="O2162" s="36" t="s">
        <v>725</v>
      </c>
      <c r="P2162" s="75">
        <v>2017</v>
      </c>
      <c r="Q2162" s="36">
        <v>2019</v>
      </c>
      <c r="R2162" s="36">
        <v>2079.9899999999998</v>
      </c>
      <c r="S2162" s="36">
        <v>10</v>
      </c>
      <c r="T2162" s="36">
        <v>1</v>
      </c>
      <c r="U2162" s="36">
        <f t="shared" si="81"/>
        <v>1</v>
      </c>
      <c r="V2162" s="50">
        <f t="shared" si="80"/>
        <v>10</v>
      </c>
      <c r="W2162" s="36">
        <v>6609</v>
      </c>
      <c r="X2162" s="36">
        <v>1166</v>
      </c>
      <c r="Y2162" s="36">
        <v>0</v>
      </c>
      <c r="Z2162" s="36" t="s">
        <v>106</v>
      </c>
      <c r="AA2162" s="35"/>
    </row>
    <row r="2163" spans="1:27" s="36" customFormat="1" ht="14.4" x14ac:dyDescent="0.3">
      <c r="A2163" s="32" t="s">
        <v>95</v>
      </c>
      <c r="B2163" s="32" t="s">
        <v>95</v>
      </c>
      <c r="C2163" s="32" t="s">
        <v>95</v>
      </c>
      <c r="D2163" s="32" t="s">
        <v>95</v>
      </c>
      <c r="E2163" s="32" t="s">
        <v>95</v>
      </c>
      <c r="F2163" s="32" t="s">
        <v>95</v>
      </c>
      <c r="G2163" s="32" t="s">
        <v>95</v>
      </c>
      <c r="H2163" s="32" t="s">
        <v>95</v>
      </c>
      <c r="I2163" s="32" t="s">
        <v>95</v>
      </c>
      <c r="J2163" s="32" t="s">
        <v>95</v>
      </c>
      <c r="K2163" s="32" t="s">
        <v>95</v>
      </c>
      <c r="L2163" s="32" t="s">
        <v>95</v>
      </c>
      <c r="M2163" s="36">
        <v>284</v>
      </c>
      <c r="N2163" s="36">
        <v>1</v>
      </c>
      <c r="O2163" s="36" t="s">
        <v>726</v>
      </c>
      <c r="P2163" s="75">
        <v>2017</v>
      </c>
      <c r="Q2163" s="36">
        <v>2018</v>
      </c>
      <c r="R2163" s="36">
        <v>2000</v>
      </c>
      <c r="S2163" s="36">
        <v>10</v>
      </c>
      <c r="T2163" s="36">
        <v>1</v>
      </c>
      <c r="U2163" s="36">
        <f t="shared" si="81"/>
        <v>0</v>
      </c>
      <c r="V2163" s="50">
        <f t="shared" si="80"/>
        <v>10</v>
      </c>
      <c r="W2163" s="36">
        <v>4974</v>
      </c>
      <c r="X2163" s="36">
        <v>1495</v>
      </c>
      <c r="Y2163" s="36">
        <v>0</v>
      </c>
      <c r="Z2163" s="36" t="s">
        <v>83</v>
      </c>
      <c r="AA2163" s="35"/>
    </row>
    <row r="2164" spans="1:27" s="36" customFormat="1" ht="14.4" x14ac:dyDescent="0.3">
      <c r="A2164" s="32" t="s">
        <v>95</v>
      </c>
      <c r="B2164" s="32" t="s">
        <v>95</v>
      </c>
      <c r="C2164" s="32" t="s">
        <v>95</v>
      </c>
      <c r="D2164" s="32" t="s">
        <v>95</v>
      </c>
      <c r="E2164" s="32" t="s">
        <v>95</v>
      </c>
      <c r="F2164" s="32" t="s">
        <v>95</v>
      </c>
      <c r="G2164" s="32" t="s">
        <v>95</v>
      </c>
      <c r="H2164" s="32" t="s">
        <v>95</v>
      </c>
      <c r="I2164" s="32" t="s">
        <v>95</v>
      </c>
      <c r="J2164" s="32" t="s">
        <v>95</v>
      </c>
      <c r="K2164" s="32" t="s">
        <v>95</v>
      </c>
      <c r="L2164" s="32" t="s">
        <v>95</v>
      </c>
      <c r="M2164" s="36">
        <v>286</v>
      </c>
      <c r="N2164" s="36">
        <v>1</v>
      </c>
      <c r="O2164" s="36" t="s">
        <v>727</v>
      </c>
      <c r="P2164" s="75">
        <v>2017</v>
      </c>
      <c r="Q2164" s="36">
        <v>2018</v>
      </c>
      <c r="R2164" s="36">
        <v>210</v>
      </c>
      <c r="S2164" s="36">
        <v>10</v>
      </c>
      <c r="T2164" s="36">
        <v>1</v>
      </c>
      <c r="U2164" s="36">
        <f t="shared" si="81"/>
        <v>0</v>
      </c>
      <c r="V2164" s="50">
        <f t="shared" si="80"/>
        <v>3</v>
      </c>
      <c r="W2164" s="36">
        <v>280</v>
      </c>
      <c r="X2164" s="36">
        <v>233</v>
      </c>
      <c r="Y2164" s="36">
        <v>0</v>
      </c>
      <c r="Z2164" s="36" t="s">
        <v>98</v>
      </c>
      <c r="AA2164" s="35"/>
    </row>
    <row r="2165" spans="1:27" s="36" customFormat="1" ht="14.4" x14ac:dyDescent="0.3">
      <c r="A2165" s="32" t="s">
        <v>95</v>
      </c>
      <c r="B2165" s="32" t="s">
        <v>95</v>
      </c>
      <c r="C2165" s="32" t="s">
        <v>95</v>
      </c>
      <c r="D2165" s="32" t="s">
        <v>95</v>
      </c>
      <c r="E2165" s="32" t="s">
        <v>95</v>
      </c>
      <c r="F2165" s="32" t="s">
        <v>95</v>
      </c>
      <c r="G2165" s="32" t="s">
        <v>95</v>
      </c>
      <c r="H2165" s="32" t="s">
        <v>95</v>
      </c>
      <c r="I2165" s="32" t="s">
        <v>95</v>
      </c>
      <c r="J2165" s="32" t="s">
        <v>95</v>
      </c>
      <c r="K2165" s="32" t="s">
        <v>95</v>
      </c>
      <c r="L2165" s="32" t="s">
        <v>95</v>
      </c>
      <c r="M2165" s="36">
        <v>299</v>
      </c>
      <c r="N2165" s="36">
        <v>1</v>
      </c>
      <c r="O2165" s="36" t="s">
        <v>728</v>
      </c>
      <c r="P2165" s="75">
        <v>2017</v>
      </c>
      <c r="Q2165" s="36">
        <v>2018</v>
      </c>
      <c r="R2165" s="36">
        <v>460</v>
      </c>
      <c r="S2165" s="36">
        <v>5</v>
      </c>
      <c r="T2165" s="36">
        <v>1</v>
      </c>
      <c r="U2165" s="36">
        <f t="shared" si="81"/>
        <v>0</v>
      </c>
      <c r="V2165" s="50">
        <f t="shared" si="80"/>
        <v>5</v>
      </c>
      <c r="W2165" s="36">
        <v>645</v>
      </c>
      <c r="X2165" s="36">
        <v>210</v>
      </c>
      <c r="Y2165" s="36">
        <v>0</v>
      </c>
      <c r="Z2165" s="36" t="s">
        <v>104</v>
      </c>
      <c r="AA2165" s="35"/>
    </row>
    <row r="2166" spans="1:27" s="36" customFormat="1" ht="14.4" x14ac:dyDescent="0.3">
      <c r="A2166" s="32" t="s">
        <v>95</v>
      </c>
      <c r="B2166" s="32" t="s">
        <v>95</v>
      </c>
      <c r="C2166" s="32" t="s">
        <v>95</v>
      </c>
      <c r="D2166" s="32" t="s">
        <v>95</v>
      </c>
      <c r="E2166" s="32" t="s">
        <v>95</v>
      </c>
      <c r="F2166" s="32" t="s">
        <v>95</v>
      </c>
      <c r="G2166" s="32" t="s">
        <v>95</v>
      </c>
      <c r="H2166" s="32" t="s">
        <v>95</v>
      </c>
      <c r="I2166" s="32" t="s">
        <v>95</v>
      </c>
      <c r="J2166" s="32" t="s">
        <v>95</v>
      </c>
      <c r="K2166" s="32" t="s">
        <v>95</v>
      </c>
      <c r="L2166" s="32" t="s">
        <v>95</v>
      </c>
      <c r="M2166" s="36">
        <v>300</v>
      </c>
      <c r="N2166" s="36">
        <v>1</v>
      </c>
      <c r="O2166" s="36" t="s">
        <v>729</v>
      </c>
      <c r="P2166" s="75">
        <v>2017</v>
      </c>
      <c r="Q2166" s="36">
        <v>2018</v>
      </c>
      <c r="R2166" s="36">
        <v>850</v>
      </c>
      <c r="S2166" s="36">
        <v>10</v>
      </c>
      <c r="T2166" s="36">
        <v>1</v>
      </c>
      <c r="U2166" s="36">
        <f t="shared" si="81"/>
        <v>0</v>
      </c>
      <c r="V2166" s="50">
        <f t="shared" si="80"/>
        <v>9</v>
      </c>
      <c r="W2166" s="36">
        <v>1797</v>
      </c>
      <c r="X2166" s="36">
        <v>854</v>
      </c>
      <c r="Y2166" s="36">
        <v>0</v>
      </c>
      <c r="Z2166" s="36" t="s">
        <v>104</v>
      </c>
      <c r="AA2166" s="35"/>
    </row>
    <row r="2167" spans="1:27" s="36" customFormat="1" ht="14.4" x14ac:dyDescent="0.3">
      <c r="A2167" s="32" t="s">
        <v>95</v>
      </c>
      <c r="B2167" s="32" t="s">
        <v>95</v>
      </c>
      <c r="C2167" s="32" t="s">
        <v>95</v>
      </c>
      <c r="D2167" s="32" t="s">
        <v>95</v>
      </c>
      <c r="E2167" s="32" t="s">
        <v>95</v>
      </c>
      <c r="F2167" s="32" t="s">
        <v>95</v>
      </c>
      <c r="G2167" s="32" t="s">
        <v>95</v>
      </c>
      <c r="H2167" s="32" t="s">
        <v>95</v>
      </c>
      <c r="I2167" s="32" t="s">
        <v>95</v>
      </c>
      <c r="J2167" s="32" t="s">
        <v>95</v>
      </c>
      <c r="K2167" s="32" t="s">
        <v>95</v>
      </c>
      <c r="L2167" s="32" t="s">
        <v>95</v>
      </c>
      <c r="M2167" s="36">
        <v>361</v>
      </c>
      <c r="N2167" s="36">
        <v>1</v>
      </c>
      <c r="O2167" s="36" t="s">
        <v>612</v>
      </c>
      <c r="P2167" s="75">
        <v>2017</v>
      </c>
      <c r="Q2167" s="36">
        <v>2018</v>
      </c>
      <c r="R2167" s="36">
        <v>834</v>
      </c>
      <c r="S2167" s="36">
        <v>10</v>
      </c>
      <c r="T2167" s="36">
        <v>1</v>
      </c>
      <c r="U2167" s="36">
        <f t="shared" si="81"/>
        <v>0</v>
      </c>
      <c r="V2167" s="50">
        <f t="shared" si="80"/>
        <v>9</v>
      </c>
      <c r="W2167" s="36">
        <v>1052</v>
      </c>
      <c r="X2167" s="36">
        <v>579</v>
      </c>
      <c r="Y2167" s="36">
        <v>0</v>
      </c>
      <c r="Z2167" s="36" t="s">
        <v>83</v>
      </c>
      <c r="AA2167" s="35"/>
    </row>
    <row r="2168" spans="1:27" s="36" customFormat="1" ht="14.4" x14ac:dyDescent="0.3">
      <c r="A2168" s="32" t="s">
        <v>95</v>
      </c>
      <c r="B2168" s="32" t="s">
        <v>95</v>
      </c>
      <c r="C2168" s="32" t="s">
        <v>95</v>
      </c>
      <c r="D2168" s="32" t="s">
        <v>95</v>
      </c>
      <c r="E2168" s="32" t="s">
        <v>95</v>
      </c>
      <c r="F2168" s="32" t="s">
        <v>95</v>
      </c>
      <c r="G2168" s="32" t="s">
        <v>95</v>
      </c>
      <c r="H2168" s="32" t="s">
        <v>95</v>
      </c>
      <c r="I2168" s="32" t="s">
        <v>95</v>
      </c>
      <c r="J2168" s="32" t="s">
        <v>95</v>
      </c>
      <c r="K2168" s="32" t="s">
        <v>95</v>
      </c>
      <c r="L2168" s="32" t="s">
        <v>95</v>
      </c>
      <c r="M2168" s="36">
        <v>458</v>
      </c>
      <c r="N2168" s="36">
        <v>1</v>
      </c>
      <c r="O2168" s="36" t="s">
        <v>730</v>
      </c>
      <c r="P2168" s="75">
        <v>2017</v>
      </c>
      <c r="Q2168" s="36">
        <v>2018</v>
      </c>
      <c r="R2168" s="36">
        <v>1158.31</v>
      </c>
      <c r="S2168" s="36">
        <v>10</v>
      </c>
      <c r="T2168" s="36">
        <v>1</v>
      </c>
      <c r="U2168" s="36">
        <f t="shared" si="81"/>
        <v>0</v>
      </c>
      <c r="V2168" s="50">
        <f t="shared" si="80"/>
        <v>10</v>
      </c>
      <c r="W2168" s="36">
        <v>268</v>
      </c>
      <c r="X2168" s="36">
        <v>54</v>
      </c>
      <c r="Y2168" s="36">
        <v>0</v>
      </c>
      <c r="Z2168" s="36" t="s">
        <v>98</v>
      </c>
      <c r="AA2168" s="35"/>
    </row>
    <row r="2169" spans="1:27" s="36" customFormat="1" ht="14.4" x14ac:dyDescent="0.3">
      <c r="A2169" s="32" t="s">
        <v>95</v>
      </c>
      <c r="B2169" s="32" t="s">
        <v>95</v>
      </c>
      <c r="C2169" s="32" t="s">
        <v>95</v>
      </c>
      <c r="D2169" s="32" t="s">
        <v>95</v>
      </c>
      <c r="E2169" s="32" t="s">
        <v>95</v>
      </c>
      <c r="F2169" s="32" t="s">
        <v>95</v>
      </c>
      <c r="G2169" s="32" t="s">
        <v>95</v>
      </c>
      <c r="H2169" s="32" t="s">
        <v>95</v>
      </c>
      <c r="I2169" s="32" t="s">
        <v>95</v>
      </c>
      <c r="J2169" s="32" t="s">
        <v>95</v>
      </c>
      <c r="K2169" s="32" t="s">
        <v>95</v>
      </c>
      <c r="L2169" s="32" t="s">
        <v>95</v>
      </c>
      <c r="M2169" s="36">
        <v>480</v>
      </c>
      <c r="N2169" s="36">
        <v>1</v>
      </c>
      <c r="O2169" s="36" t="s">
        <v>731</v>
      </c>
      <c r="P2169" s="75">
        <v>2017</v>
      </c>
      <c r="Q2169" s="36">
        <v>2018</v>
      </c>
      <c r="R2169" s="36">
        <v>426</v>
      </c>
      <c r="S2169" s="36">
        <v>10</v>
      </c>
      <c r="T2169" s="36">
        <v>0</v>
      </c>
      <c r="U2169" s="36">
        <f t="shared" si="81"/>
        <v>0</v>
      </c>
      <c r="V2169" s="50">
        <f t="shared" si="80"/>
        <v>5</v>
      </c>
      <c r="W2169" s="36">
        <v>297</v>
      </c>
      <c r="X2169" s="36">
        <v>519</v>
      </c>
      <c r="Y2169" s="36">
        <v>0</v>
      </c>
      <c r="Z2169" s="36" t="s">
        <v>104</v>
      </c>
      <c r="AA2169" s="35"/>
    </row>
    <row r="2170" spans="1:27" s="36" customFormat="1" ht="14.4" x14ac:dyDescent="0.3">
      <c r="A2170" s="32" t="s">
        <v>95</v>
      </c>
      <c r="B2170" s="32" t="s">
        <v>95</v>
      </c>
      <c r="C2170" s="32" t="s">
        <v>95</v>
      </c>
      <c r="D2170" s="32" t="s">
        <v>95</v>
      </c>
      <c r="E2170" s="32" t="s">
        <v>95</v>
      </c>
      <c r="F2170" s="32" t="s">
        <v>95</v>
      </c>
      <c r="G2170" s="32" t="s">
        <v>95</v>
      </c>
      <c r="H2170" s="32" t="s">
        <v>95</v>
      </c>
      <c r="I2170" s="32" t="s">
        <v>95</v>
      </c>
      <c r="J2170" s="32" t="s">
        <v>95</v>
      </c>
      <c r="K2170" s="32" t="s">
        <v>95</v>
      </c>
      <c r="L2170" s="32" t="s">
        <v>95</v>
      </c>
      <c r="M2170" s="36">
        <v>487</v>
      </c>
      <c r="N2170" s="36">
        <v>1</v>
      </c>
      <c r="O2170" s="36" t="s">
        <v>732</v>
      </c>
      <c r="P2170" s="75">
        <v>2017</v>
      </c>
      <c r="Q2170" s="36">
        <v>2018</v>
      </c>
      <c r="R2170" s="36">
        <v>206.54</v>
      </c>
      <c r="S2170" s="36">
        <v>10</v>
      </c>
      <c r="T2170" s="36">
        <v>1</v>
      </c>
      <c r="U2170" s="36">
        <f t="shared" si="81"/>
        <v>0</v>
      </c>
      <c r="V2170" s="50">
        <f t="shared" si="80"/>
        <v>3</v>
      </c>
      <c r="W2170" s="36">
        <v>178</v>
      </c>
      <c r="X2170" s="36">
        <v>52</v>
      </c>
      <c r="Y2170" s="36">
        <v>0</v>
      </c>
      <c r="Z2170" s="36" t="s">
        <v>105</v>
      </c>
      <c r="AA2170" s="35"/>
    </row>
    <row r="2171" spans="1:27" s="36" customFormat="1" ht="14.4" x14ac:dyDescent="0.3">
      <c r="A2171" s="32" t="s">
        <v>95</v>
      </c>
      <c r="B2171" s="32" t="s">
        <v>95</v>
      </c>
      <c r="C2171" s="32" t="s">
        <v>95</v>
      </c>
      <c r="D2171" s="32" t="s">
        <v>95</v>
      </c>
      <c r="E2171" s="32" t="s">
        <v>95</v>
      </c>
      <c r="F2171" s="32" t="s">
        <v>95</v>
      </c>
      <c r="G2171" s="32" t="s">
        <v>95</v>
      </c>
      <c r="H2171" s="32" t="s">
        <v>95</v>
      </c>
      <c r="I2171" s="32" t="s">
        <v>95</v>
      </c>
      <c r="J2171" s="32" t="s">
        <v>95</v>
      </c>
      <c r="K2171" s="32" t="s">
        <v>95</v>
      </c>
      <c r="L2171" s="32" t="s">
        <v>95</v>
      </c>
      <c r="M2171" s="36">
        <v>495</v>
      </c>
      <c r="N2171" s="36">
        <v>1</v>
      </c>
      <c r="O2171" s="36" t="s">
        <v>733</v>
      </c>
      <c r="P2171" s="75">
        <v>2017</v>
      </c>
      <c r="Q2171" s="36">
        <v>2019</v>
      </c>
      <c r="R2171" s="36">
        <v>899.24</v>
      </c>
      <c r="S2171" s="36">
        <v>10</v>
      </c>
      <c r="T2171" s="36">
        <v>1</v>
      </c>
      <c r="U2171" s="36">
        <f t="shared" si="81"/>
        <v>1</v>
      </c>
      <c r="V2171" s="50">
        <f t="shared" si="80"/>
        <v>9</v>
      </c>
      <c r="W2171" s="36">
        <v>195</v>
      </c>
      <c r="X2171" s="36">
        <v>37</v>
      </c>
      <c r="Y2171" s="36">
        <v>0</v>
      </c>
      <c r="Z2171" s="36" t="s">
        <v>105</v>
      </c>
      <c r="AA2171" s="35"/>
    </row>
    <row r="2172" spans="1:27" s="36" customFormat="1" ht="14.4" x14ac:dyDescent="0.3">
      <c r="A2172" s="32" t="s">
        <v>95</v>
      </c>
      <c r="B2172" s="32" t="s">
        <v>95</v>
      </c>
      <c r="C2172" s="32" t="s">
        <v>95</v>
      </c>
      <c r="D2172" s="32" t="s">
        <v>95</v>
      </c>
      <c r="E2172" s="32" t="s">
        <v>95</v>
      </c>
      <c r="F2172" s="32" t="s">
        <v>95</v>
      </c>
      <c r="G2172" s="32" t="s">
        <v>95</v>
      </c>
      <c r="H2172" s="32" t="s">
        <v>95</v>
      </c>
      <c r="I2172" s="32" t="s">
        <v>95</v>
      </c>
      <c r="J2172" s="32" t="s">
        <v>95</v>
      </c>
      <c r="K2172" s="32" t="s">
        <v>95</v>
      </c>
      <c r="L2172" s="32" t="s">
        <v>95</v>
      </c>
      <c r="M2172" s="36">
        <v>561</v>
      </c>
      <c r="N2172" s="36">
        <v>1</v>
      </c>
      <c r="O2172" s="36" t="s">
        <v>734</v>
      </c>
      <c r="P2172" s="75">
        <v>2017</v>
      </c>
      <c r="Q2172" s="36">
        <v>2018</v>
      </c>
      <c r="R2172" s="36">
        <v>1927.43</v>
      </c>
      <c r="S2172" s="36">
        <v>7</v>
      </c>
      <c r="T2172" s="36">
        <v>1</v>
      </c>
      <c r="U2172" s="36">
        <f t="shared" si="81"/>
        <v>0</v>
      </c>
      <c r="V2172" s="50">
        <f t="shared" si="80"/>
        <v>10</v>
      </c>
      <c r="W2172" s="36">
        <v>76</v>
      </c>
      <c r="X2172" s="36">
        <v>10</v>
      </c>
      <c r="Y2172" s="36">
        <v>0</v>
      </c>
      <c r="Z2172" s="36" t="s">
        <v>105</v>
      </c>
      <c r="AA2172" s="35"/>
    </row>
    <row r="2173" spans="1:27" s="36" customFormat="1" ht="14.4" x14ac:dyDescent="0.3">
      <c r="A2173" s="32" t="s">
        <v>95</v>
      </c>
      <c r="B2173" s="32" t="s">
        <v>95</v>
      </c>
      <c r="C2173" s="32" t="s">
        <v>95</v>
      </c>
      <c r="D2173" s="32" t="s">
        <v>95</v>
      </c>
      <c r="E2173" s="32" t="s">
        <v>95</v>
      </c>
      <c r="F2173" s="32" t="s">
        <v>95</v>
      </c>
      <c r="G2173" s="32" t="s">
        <v>95</v>
      </c>
      <c r="H2173" s="32" t="s">
        <v>95</v>
      </c>
      <c r="I2173" s="32" t="s">
        <v>95</v>
      </c>
      <c r="J2173" s="32" t="s">
        <v>95</v>
      </c>
      <c r="K2173" s="32" t="s">
        <v>95</v>
      </c>
      <c r="L2173" s="32" t="s">
        <v>95</v>
      </c>
      <c r="M2173" s="36">
        <v>624</v>
      </c>
      <c r="N2173" s="36">
        <v>1</v>
      </c>
      <c r="O2173" s="36" t="s">
        <v>735</v>
      </c>
      <c r="P2173" s="75">
        <v>2017</v>
      </c>
      <c r="Q2173" s="36">
        <v>2019</v>
      </c>
      <c r="R2173" s="36">
        <v>1538.31</v>
      </c>
      <c r="S2173" s="36">
        <v>10</v>
      </c>
      <c r="T2173" s="36">
        <v>1</v>
      </c>
      <c r="U2173" s="36">
        <f t="shared" si="81"/>
        <v>1</v>
      </c>
      <c r="V2173" s="50">
        <f t="shared" si="80"/>
        <v>10</v>
      </c>
      <c r="W2173" s="36">
        <v>5574</v>
      </c>
      <c r="X2173" s="36">
        <v>1392</v>
      </c>
      <c r="Y2173" s="36">
        <v>0</v>
      </c>
      <c r="Z2173" s="36" t="s">
        <v>105</v>
      </c>
      <c r="AA2173" s="35"/>
    </row>
    <row r="2174" spans="1:27" s="36" customFormat="1" ht="14.4" x14ac:dyDescent="0.3">
      <c r="A2174" s="32" t="s">
        <v>95</v>
      </c>
      <c r="B2174" s="32" t="s">
        <v>95</v>
      </c>
      <c r="C2174" s="32" t="s">
        <v>95</v>
      </c>
      <c r="D2174" s="32" t="s">
        <v>95</v>
      </c>
      <c r="E2174" s="32" t="s">
        <v>95</v>
      </c>
      <c r="F2174" s="32" t="s">
        <v>95</v>
      </c>
      <c r="G2174" s="32" t="s">
        <v>95</v>
      </c>
      <c r="H2174" s="32" t="s">
        <v>95</v>
      </c>
      <c r="I2174" s="32" t="s">
        <v>95</v>
      </c>
      <c r="J2174" s="32" t="s">
        <v>95</v>
      </c>
      <c r="K2174" s="32" t="s">
        <v>95</v>
      </c>
      <c r="L2174" s="32" t="s">
        <v>95</v>
      </c>
      <c r="M2174" s="36">
        <v>656</v>
      </c>
      <c r="N2174" s="36">
        <v>1</v>
      </c>
      <c r="O2174" s="36" t="s">
        <v>736</v>
      </c>
      <c r="P2174" s="75">
        <v>2017</v>
      </c>
      <c r="Q2174" s="36">
        <v>2018</v>
      </c>
      <c r="R2174" s="36">
        <v>1040</v>
      </c>
      <c r="S2174" s="36">
        <v>10</v>
      </c>
      <c r="T2174" s="36">
        <v>0</v>
      </c>
      <c r="U2174" s="36">
        <f t="shared" si="81"/>
        <v>0</v>
      </c>
      <c r="V2174" s="50">
        <f t="shared" si="80"/>
        <v>10</v>
      </c>
      <c r="W2174" s="36">
        <v>1483</v>
      </c>
      <c r="X2174" s="36">
        <v>3997</v>
      </c>
      <c r="Y2174" s="36">
        <v>0</v>
      </c>
      <c r="Z2174" s="36" t="s">
        <v>83</v>
      </c>
      <c r="AA2174" s="35"/>
    </row>
    <row r="2175" spans="1:27" s="36" customFormat="1" ht="14.4" x14ac:dyDescent="0.3">
      <c r="A2175" s="32" t="s">
        <v>95</v>
      </c>
      <c r="B2175" s="32" t="s">
        <v>95</v>
      </c>
      <c r="C2175" s="32" t="s">
        <v>95</v>
      </c>
      <c r="D2175" s="32" t="s">
        <v>95</v>
      </c>
      <c r="E2175" s="32" t="s">
        <v>95</v>
      </c>
      <c r="F2175" s="32" t="s">
        <v>95</v>
      </c>
      <c r="G2175" s="32" t="s">
        <v>95</v>
      </c>
      <c r="H2175" s="32" t="s">
        <v>95</v>
      </c>
      <c r="I2175" s="32" t="s">
        <v>95</v>
      </c>
      <c r="J2175" s="32" t="s">
        <v>95</v>
      </c>
      <c r="K2175" s="32" t="s">
        <v>95</v>
      </c>
      <c r="L2175" s="32" t="s">
        <v>95</v>
      </c>
      <c r="M2175" s="36">
        <v>659</v>
      </c>
      <c r="N2175" s="36">
        <v>1</v>
      </c>
      <c r="O2175" s="36" t="s">
        <v>737</v>
      </c>
      <c r="P2175" s="75">
        <v>2017</v>
      </c>
      <c r="Q2175" s="36">
        <v>2018</v>
      </c>
      <c r="R2175" s="36">
        <v>1967.32</v>
      </c>
      <c r="S2175" s="36">
        <v>10</v>
      </c>
      <c r="T2175" s="36">
        <v>1</v>
      </c>
      <c r="U2175" s="36">
        <f t="shared" si="81"/>
        <v>0</v>
      </c>
      <c r="V2175" s="50">
        <f t="shared" si="80"/>
        <v>10</v>
      </c>
      <c r="W2175" s="36">
        <v>4085</v>
      </c>
      <c r="X2175" s="36">
        <v>3831</v>
      </c>
      <c r="Y2175" s="36">
        <v>0</v>
      </c>
      <c r="Z2175" s="36" t="s">
        <v>83</v>
      </c>
      <c r="AA2175" s="35"/>
    </row>
    <row r="2176" spans="1:27" s="36" customFormat="1" ht="14.4" x14ac:dyDescent="0.3">
      <c r="A2176" s="32" t="s">
        <v>95</v>
      </c>
      <c r="B2176" s="32" t="s">
        <v>95</v>
      </c>
      <c r="C2176" s="32" t="s">
        <v>95</v>
      </c>
      <c r="D2176" s="32" t="s">
        <v>95</v>
      </c>
      <c r="E2176" s="32" t="s">
        <v>95</v>
      </c>
      <c r="F2176" s="32" t="s">
        <v>95</v>
      </c>
      <c r="G2176" s="32" t="s">
        <v>95</v>
      </c>
      <c r="H2176" s="32" t="s">
        <v>95</v>
      </c>
      <c r="I2176" s="32" t="s">
        <v>95</v>
      </c>
      <c r="J2176" s="32" t="s">
        <v>95</v>
      </c>
      <c r="K2176" s="32" t="s">
        <v>95</v>
      </c>
      <c r="L2176" s="32" t="s">
        <v>95</v>
      </c>
      <c r="M2176" s="36">
        <v>707</v>
      </c>
      <c r="N2176" s="36">
        <v>1</v>
      </c>
      <c r="O2176" s="36" t="s">
        <v>738</v>
      </c>
      <c r="P2176" s="75">
        <v>2017</v>
      </c>
      <c r="Q2176" s="36">
        <v>2018</v>
      </c>
      <c r="R2176" s="36">
        <v>1547</v>
      </c>
      <c r="S2176" s="36">
        <v>10</v>
      </c>
      <c r="T2176" s="36">
        <v>1</v>
      </c>
      <c r="U2176" s="36">
        <f t="shared" si="81"/>
        <v>0</v>
      </c>
      <c r="V2176" s="50">
        <f t="shared" si="80"/>
        <v>10</v>
      </c>
      <c r="W2176" s="36">
        <v>14</v>
      </c>
      <c r="X2176" s="36">
        <v>3</v>
      </c>
      <c r="Y2176" s="36">
        <v>0</v>
      </c>
      <c r="Z2176" s="36" t="s">
        <v>83</v>
      </c>
      <c r="AA2176" s="35"/>
    </row>
    <row r="2177" spans="1:27" s="36" customFormat="1" ht="14.4" x14ac:dyDescent="0.3">
      <c r="A2177" s="32" t="s">
        <v>95</v>
      </c>
      <c r="B2177" s="32" t="s">
        <v>95</v>
      </c>
      <c r="C2177" s="32" t="s">
        <v>95</v>
      </c>
      <c r="D2177" s="32" t="s">
        <v>95</v>
      </c>
      <c r="E2177" s="32" t="s">
        <v>95</v>
      </c>
      <c r="F2177" s="32" t="s">
        <v>95</v>
      </c>
      <c r="G2177" s="32" t="s">
        <v>95</v>
      </c>
      <c r="H2177" s="32" t="s">
        <v>95</v>
      </c>
      <c r="I2177" s="32" t="s">
        <v>95</v>
      </c>
      <c r="J2177" s="32" t="s">
        <v>95</v>
      </c>
      <c r="K2177" s="32" t="s">
        <v>95</v>
      </c>
      <c r="L2177" s="32" t="s">
        <v>95</v>
      </c>
      <c r="M2177" s="36">
        <v>719</v>
      </c>
      <c r="N2177" s="36">
        <v>1</v>
      </c>
      <c r="O2177" s="36" t="s">
        <v>739</v>
      </c>
      <c r="P2177" s="75">
        <v>2017</v>
      </c>
      <c r="Q2177" s="36">
        <v>2018</v>
      </c>
      <c r="R2177" s="36">
        <v>923.97</v>
      </c>
      <c r="S2177" s="36">
        <v>10</v>
      </c>
      <c r="T2177" s="36">
        <v>1</v>
      </c>
      <c r="U2177" s="36">
        <f t="shared" si="81"/>
        <v>0</v>
      </c>
      <c r="V2177" s="50">
        <f t="shared" si="80"/>
        <v>10</v>
      </c>
      <c r="W2177" s="36">
        <v>7259</v>
      </c>
      <c r="X2177" s="36">
        <v>4370</v>
      </c>
      <c r="Y2177" s="36">
        <v>0</v>
      </c>
      <c r="Z2177" s="36" t="s">
        <v>83</v>
      </c>
      <c r="AA2177" s="35"/>
    </row>
    <row r="2178" spans="1:27" s="36" customFormat="1" ht="14.4" x14ac:dyDescent="0.3">
      <c r="A2178" s="32" t="s">
        <v>95</v>
      </c>
      <c r="B2178" s="32" t="s">
        <v>95</v>
      </c>
      <c r="C2178" s="32" t="s">
        <v>95</v>
      </c>
      <c r="D2178" s="32" t="s">
        <v>95</v>
      </c>
      <c r="E2178" s="32" t="s">
        <v>95</v>
      </c>
      <c r="F2178" s="32" t="s">
        <v>95</v>
      </c>
      <c r="G2178" s="32" t="s">
        <v>95</v>
      </c>
      <c r="H2178" s="32" t="s">
        <v>95</v>
      </c>
      <c r="I2178" s="32" t="s">
        <v>95</v>
      </c>
      <c r="J2178" s="32" t="s">
        <v>95</v>
      </c>
      <c r="K2178" s="32" t="s">
        <v>95</v>
      </c>
      <c r="L2178" s="32" t="s">
        <v>95</v>
      </c>
      <c r="M2178" s="36">
        <v>721</v>
      </c>
      <c r="N2178" s="36">
        <v>1</v>
      </c>
      <c r="O2178" s="36" t="s">
        <v>615</v>
      </c>
      <c r="P2178" s="75">
        <v>2017</v>
      </c>
      <c r="Q2178" s="36">
        <v>2018</v>
      </c>
      <c r="R2178" s="36">
        <v>246.7</v>
      </c>
      <c r="S2178" s="36">
        <v>6</v>
      </c>
      <c r="T2178" s="36">
        <v>1</v>
      </c>
      <c r="U2178" s="36">
        <f t="shared" si="81"/>
        <v>0</v>
      </c>
      <c r="V2178" s="50">
        <f t="shared" si="80"/>
        <v>3</v>
      </c>
      <c r="W2178" s="36">
        <v>1685</v>
      </c>
      <c r="X2178" s="36">
        <v>1168</v>
      </c>
      <c r="Y2178" s="36">
        <v>0</v>
      </c>
      <c r="Z2178" s="36" t="s">
        <v>104</v>
      </c>
      <c r="AA2178" s="35"/>
    </row>
    <row r="2179" spans="1:27" s="36" customFormat="1" ht="14.4" x14ac:dyDescent="0.3">
      <c r="A2179" s="32" t="s">
        <v>95</v>
      </c>
      <c r="B2179" s="32" t="s">
        <v>95</v>
      </c>
      <c r="C2179" s="32" t="s">
        <v>95</v>
      </c>
      <c r="D2179" s="32" t="s">
        <v>95</v>
      </c>
      <c r="E2179" s="32" t="s">
        <v>95</v>
      </c>
      <c r="F2179" s="32" t="s">
        <v>95</v>
      </c>
      <c r="G2179" s="32" t="s">
        <v>95</v>
      </c>
      <c r="H2179" s="32" t="s">
        <v>95</v>
      </c>
      <c r="I2179" s="32" t="s">
        <v>95</v>
      </c>
      <c r="J2179" s="32" t="s">
        <v>95</v>
      </c>
      <c r="K2179" s="32" t="s">
        <v>95</v>
      </c>
      <c r="L2179" s="32" t="s">
        <v>95</v>
      </c>
      <c r="M2179" s="36">
        <v>738</v>
      </c>
      <c r="N2179" s="36">
        <v>1</v>
      </c>
      <c r="O2179" s="36" t="s">
        <v>134</v>
      </c>
      <c r="P2179" s="75">
        <v>2017</v>
      </c>
      <c r="Q2179" s="36">
        <v>2018</v>
      </c>
      <c r="R2179" s="36">
        <v>200</v>
      </c>
      <c r="S2179" s="36">
        <v>10</v>
      </c>
      <c r="T2179" s="36">
        <v>0</v>
      </c>
      <c r="U2179" s="36">
        <f t="shared" si="81"/>
        <v>0</v>
      </c>
      <c r="V2179" s="50">
        <f t="shared" si="80"/>
        <v>3</v>
      </c>
      <c r="W2179" s="36">
        <v>574</v>
      </c>
      <c r="X2179" s="36">
        <v>649</v>
      </c>
      <c r="Y2179" s="36">
        <v>0</v>
      </c>
      <c r="Z2179" s="36" t="s">
        <v>98</v>
      </c>
      <c r="AA2179" s="35"/>
    </row>
    <row r="2180" spans="1:27" s="36" customFormat="1" ht="14.4" x14ac:dyDescent="0.3">
      <c r="A2180" s="32" t="s">
        <v>95</v>
      </c>
      <c r="B2180" s="32" t="s">
        <v>95</v>
      </c>
      <c r="C2180" s="32" t="s">
        <v>95</v>
      </c>
      <c r="D2180" s="32" t="s">
        <v>95</v>
      </c>
      <c r="E2180" s="32" t="s">
        <v>95</v>
      </c>
      <c r="F2180" s="32" t="s">
        <v>95</v>
      </c>
      <c r="G2180" s="32" t="s">
        <v>95</v>
      </c>
      <c r="H2180" s="32" t="s">
        <v>95</v>
      </c>
      <c r="I2180" s="32" t="s">
        <v>95</v>
      </c>
      <c r="J2180" s="32" t="s">
        <v>95</v>
      </c>
      <c r="K2180" s="32" t="s">
        <v>95</v>
      </c>
      <c r="L2180" s="32" t="s">
        <v>95</v>
      </c>
      <c r="M2180" s="36">
        <v>740</v>
      </c>
      <c r="N2180" s="36">
        <v>1</v>
      </c>
      <c r="O2180" s="36" t="s">
        <v>740</v>
      </c>
      <c r="P2180" s="75">
        <v>2017</v>
      </c>
      <c r="Q2180" s="36">
        <v>2018</v>
      </c>
      <c r="R2180" s="36">
        <v>200</v>
      </c>
      <c r="S2180" s="36">
        <v>6</v>
      </c>
      <c r="T2180" s="36">
        <v>1</v>
      </c>
      <c r="U2180" s="36">
        <f t="shared" si="81"/>
        <v>0</v>
      </c>
      <c r="V2180" s="50">
        <f t="shared" si="80"/>
        <v>3</v>
      </c>
      <c r="W2180" s="36">
        <v>620</v>
      </c>
      <c r="X2180" s="36">
        <v>570</v>
      </c>
      <c r="Y2180" s="36">
        <v>0</v>
      </c>
      <c r="Z2180" s="36" t="s">
        <v>104</v>
      </c>
      <c r="AA2180" s="35"/>
    </row>
    <row r="2181" spans="1:27" s="36" customFormat="1" ht="14.4" x14ac:dyDescent="0.3">
      <c r="A2181" s="32" t="s">
        <v>95</v>
      </c>
      <c r="B2181" s="32" t="s">
        <v>95</v>
      </c>
      <c r="C2181" s="32" t="s">
        <v>95</v>
      </c>
      <c r="D2181" s="32" t="s">
        <v>95</v>
      </c>
      <c r="E2181" s="32" t="s">
        <v>95</v>
      </c>
      <c r="F2181" s="32" t="s">
        <v>95</v>
      </c>
      <c r="G2181" s="32" t="s">
        <v>95</v>
      </c>
      <c r="H2181" s="32" t="s">
        <v>95</v>
      </c>
      <c r="I2181" s="32" t="s">
        <v>95</v>
      </c>
      <c r="J2181" s="32" t="s">
        <v>95</v>
      </c>
      <c r="K2181" s="32" t="s">
        <v>95</v>
      </c>
      <c r="L2181" s="32" t="s">
        <v>95</v>
      </c>
      <c r="M2181" s="36">
        <v>756</v>
      </c>
      <c r="N2181" s="36">
        <v>1</v>
      </c>
      <c r="O2181" s="36" t="s">
        <v>741</v>
      </c>
      <c r="P2181" s="75">
        <v>2017</v>
      </c>
      <c r="Q2181" s="36">
        <v>2019</v>
      </c>
      <c r="R2181" s="36">
        <v>436</v>
      </c>
      <c r="S2181" s="36">
        <v>10</v>
      </c>
      <c r="T2181" s="36">
        <v>1</v>
      </c>
      <c r="U2181" s="36">
        <f t="shared" si="81"/>
        <v>1</v>
      </c>
      <c r="V2181" s="50">
        <f t="shared" si="80"/>
        <v>5</v>
      </c>
      <c r="W2181" s="36">
        <v>393</v>
      </c>
      <c r="X2181" s="36">
        <v>206</v>
      </c>
      <c r="Y2181" s="36">
        <v>0</v>
      </c>
      <c r="Z2181" s="36" t="s">
        <v>857</v>
      </c>
      <c r="AA2181" s="35"/>
    </row>
    <row r="2182" spans="1:27" s="36" customFormat="1" ht="14.4" x14ac:dyDescent="0.3">
      <c r="A2182" s="32" t="s">
        <v>95</v>
      </c>
      <c r="B2182" s="32" t="s">
        <v>95</v>
      </c>
      <c r="C2182" s="32" t="s">
        <v>95</v>
      </c>
      <c r="D2182" s="32" t="s">
        <v>95</v>
      </c>
      <c r="E2182" s="32" t="s">
        <v>95</v>
      </c>
      <c r="F2182" s="32" t="s">
        <v>95</v>
      </c>
      <c r="G2182" s="32" t="s">
        <v>95</v>
      </c>
      <c r="H2182" s="32" t="s">
        <v>95</v>
      </c>
      <c r="I2182" s="32" t="s">
        <v>95</v>
      </c>
      <c r="J2182" s="32" t="s">
        <v>95</v>
      </c>
      <c r="K2182" s="32" t="s">
        <v>95</v>
      </c>
      <c r="L2182" s="32" t="s">
        <v>95</v>
      </c>
      <c r="M2182" s="36">
        <v>756</v>
      </c>
      <c r="N2182" s="36">
        <v>1</v>
      </c>
      <c r="O2182" s="36" t="s">
        <v>742</v>
      </c>
      <c r="P2182" s="75">
        <v>2017</v>
      </c>
      <c r="Q2182" s="36">
        <v>2019</v>
      </c>
      <c r="R2182" s="36">
        <v>100</v>
      </c>
      <c r="S2182" s="36">
        <v>10</v>
      </c>
      <c r="T2182" s="36">
        <v>1</v>
      </c>
      <c r="U2182" s="36">
        <f t="shared" si="81"/>
        <v>1</v>
      </c>
      <c r="V2182" s="50">
        <f t="shared" si="80"/>
        <v>2</v>
      </c>
      <c r="W2182" s="36">
        <v>364</v>
      </c>
      <c r="X2182" s="36">
        <v>234</v>
      </c>
      <c r="Y2182" s="36">
        <v>0</v>
      </c>
      <c r="Z2182" s="36" t="s">
        <v>856</v>
      </c>
      <c r="AA2182" s="35"/>
    </row>
    <row r="2183" spans="1:27" s="36" customFormat="1" ht="14.4" x14ac:dyDescent="0.3">
      <c r="A2183" s="32" t="s">
        <v>95</v>
      </c>
      <c r="B2183" s="32" t="s">
        <v>95</v>
      </c>
      <c r="C2183" s="32" t="s">
        <v>95</v>
      </c>
      <c r="D2183" s="32" t="s">
        <v>95</v>
      </c>
      <c r="E2183" s="32" t="s">
        <v>95</v>
      </c>
      <c r="F2183" s="32" t="s">
        <v>95</v>
      </c>
      <c r="G2183" s="32" t="s">
        <v>95</v>
      </c>
      <c r="H2183" s="32" t="s">
        <v>95</v>
      </c>
      <c r="I2183" s="32" t="s">
        <v>95</v>
      </c>
      <c r="J2183" s="32" t="s">
        <v>95</v>
      </c>
      <c r="K2183" s="32" t="s">
        <v>95</v>
      </c>
      <c r="L2183" s="32" t="s">
        <v>95</v>
      </c>
      <c r="M2183" s="36">
        <v>756</v>
      </c>
      <c r="N2183" s="36">
        <v>1</v>
      </c>
      <c r="O2183" s="36" t="s">
        <v>743</v>
      </c>
      <c r="P2183" s="75">
        <v>2017</v>
      </c>
      <c r="Q2183" s="36">
        <v>2019</v>
      </c>
      <c r="R2183" s="36">
        <v>60</v>
      </c>
      <c r="S2183" s="36">
        <v>10</v>
      </c>
      <c r="T2183" s="36">
        <v>1</v>
      </c>
      <c r="U2183" s="36">
        <f t="shared" si="81"/>
        <v>1</v>
      </c>
      <c r="V2183" s="50">
        <f t="shared" si="80"/>
        <v>1</v>
      </c>
      <c r="W2183" s="36">
        <v>363</v>
      </c>
      <c r="X2183" s="36">
        <v>234</v>
      </c>
      <c r="Y2183" s="36">
        <v>0</v>
      </c>
      <c r="Z2183" s="36" t="s">
        <v>858</v>
      </c>
      <c r="AA2183" s="35"/>
    </row>
    <row r="2184" spans="1:27" s="36" customFormat="1" ht="14.4" x14ac:dyDescent="0.3">
      <c r="A2184" s="32" t="s">
        <v>95</v>
      </c>
      <c r="B2184" s="32" t="s">
        <v>95</v>
      </c>
      <c r="C2184" s="32" t="s">
        <v>95</v>
      </c>
      <c r="D2184" s="32" t="s">
        <v>95</v>
      </c>
      <c r="E2184" s="32" t="s">
        <v>95</v>
      </c>
      <c r="F2184" s="32" t="s">
        <v>95</v>
      </c>
      <c r="G2184" s="32" t="s">
        <v>95</v>
      </c>
      <c r="H2184" s="32" t="s">
        <v>95</v>
      </c>
      <c r="I2184" s="32" t="s">
        <v>95</v>
      </c>
      <c r="J2184" s="32" t="s">
        <v>95</v>
      </c>
      <c r="K2184" s="32" t="s">
        <v>95</v>
      </c>
      <c r="L2184" s="32" t="s">
        <v>95</v>
      </c>
      <c r="M2184" s="36">
        <v>777</v>
      </c>
      <c r="N2184" s="36">
        <v>1</v>
      </c>
      <c r="O2184" s="36" t="s">
        <v>744</v>
      </c>
      <c r="P2184" s="75">
        <v>2017</v>
      </c>
      <c r="Q2184" s="36">
        <v>2018</v>
      </c>
      <c r="R2184" s="36">
        <v>530.36</v>
      </c>
      <c r="S2184" s="36">
        <v>6</v>
      </c>
      <c r="T2184" s="36">
        <v>1</v>
      </c>
      <c r="U2184" s="36">
        <f t="shared" si="81"/>
        <v>0</v>
      </c>
      <c r="V2184" s="50">
        <f t="shared" ref="V2184:V2246" si="82">MAX(1,MIN(10,INT(R2184/100)+1))</f>
        <v>6</v>
      </c>
      <c r="W2184" s="36">
        <v>827</v>
      </c>
      <c r="X2184" s="36">
        <v>150</v>
      </c>
      <c r="Y2184" s="36">
        <v>0</v>
      </c>
      <c r="Z2184" s="36" t="s">
        <v>105</v>
      </c>
      <c r="AA2184" s="35"/>
    </row>
    <row r="2185" spans="1:27" s="36" customFormat="1" ht="14.4" x14ac:dyDescent="0.3">
      <c r="A2185" s="32" t="s">
        <v>95</v>
      </c>
      <c r="B2185" s="32" t="s">
        <v>95</v>
      </c>
      <c r="C2185" s="32" t="s">
        <v>95</v>
      </c>
      <c r="D2185" s="32" t="s">
        <v>95</v>
      </c>
      <c r="E2185" s="32" t="s">
        <v>95</v>
      </c>
      <c r="F2185" s="32" t="s">
        <v>95</v>
      </c>
      <c r="G2185" s="32" t="s">
        <v>95</v>
      </c>
      <c r="H2185" s="32" t="s">
        <v>95</v>
      </c>
      <c r="I2185" s="32" t="s">
        <v>95</v>
      </c>
      <c r="J2185" s="32" t="s">
        <v>95</v>
      </c>
      <c r="K2185" s="32" t="s">
        <v>95</v>
      </c>
      <c r="L2185" s="32" t="s">
        <v>95</v>
      </c>
      <c r="M2185" s="36">
        <v>801</v>
      </c>
      <c r="N2185" s="36">
        <v>1</v>
      </c>
      <c r="O2185" s="36" t="s">
        <v>745</v>
      </c>
      <c r="P2185" s="75">
        <v>2017</v>
      </c>
      <c r="Q2185" s="36">
        <v>2019</v>
      </c>
      <c r="R2185" s="36">
        <v>1035.44</v>
      </c>
      <c r="S2185" s="36">
        <v>10</v>
      </c>
      <c r="T2185" s="36">
        <v>1</v>
      </c>
      <c r="U2185" s="36">
        <f t="shared" si="81"/>
        <v>1</v>
      </c>
      <c r="V2185" s="50">
        <f t="shared" si="82"/>
        <v>10</v>
      </c>
      <c r="W2185" s="36">
        <v>82</v>
      </c>
      <c r="X2185" s="36">
        <v>28</v>
      </c>
      <c r="Y2185" s="36">
        <v>0</v>
      </c>
      <c r="Z2185" s="36" t="s">
        <v>106</v>
      </c>
      <c r="AA2185" s="35"/>
    </row>
    <row r="2186" spans="1:27" s="36" customFormat="1" ht="14.4" x14ac:dyDescent="0.3">
      <c r="A2186" s="32" t="s">
        <v>95</v>
      </c>
      <c r="B2186" s="32" t="s">
        <v>95</v>
      </c>
      <c r="C2186" s="32" t="s">
        <v>95</v>
      </c>
      <c r="D2186" s="32" t="s">
        <v>95</v>
      </c>
      <c r="E2186" s="32" t="s">
        <v>95</v>
      </c>
      <c r="F2186" s="32" t="s">
        <v>95</v>
      </c>
      <c r="G2186" s="32" t="s">
        <v>95</v>
      </c>
      <c r="H2186" s="32" t="s">
        <v>95</v>
      </c>
      <c r="I2186" s="32" t="s">
        <v>95</v>
      </c>
      <c r="J2186" s="32" t="s">
        <v>95</v>
      </c>
      <c r="K2186" s="32" t="s">
        <v>95</v>
      </c>
      <c r="L2186" s="32" t="s">
        <v>95</v>
      </c>
      <c r="M2186" s="36">
        <v>831</v>
      </c>
      <c r="N2186" s="36">
        <v>1</v>
      </c>
      <c r="O2186" s="36" t="s">
        <v>136</v>
      </c>
      <c r="P2186" s="75">
        <v>2017</v>
      </c>
      <c r="Q2186" s="36">
        <v>2018</v>
      </c>
      <c r="R2186" s="36">
        <v>1211.67</v>
      </c>
      <c r="S2186" s="36">
        <v>8</v>
      </c>
      <c r="T2186" s="36">
        <v>0</v>
      </c>
      <c r="U2186" s="36">
        <f t="shared" si="81"/>
        <v>0</v>
      </c>
      <c r="V2186" s="50">
        <f t="shared" si="82"/>
        <v>10</v>
      </c>
      <c r="W2186" s="36">
        <v>4179</v>
      </c>
      <c r="X2186" s="36">
        <v>5648</v>
      </c>
      <c r="Y2186" s="36">
        <v>0</v>
      </c>
      <c r="Z2186" s="36" t="s">
        <v>83</v>
      </c>
      <c r="AA2186" s="35"/>
    </row>
    <row r="2187" spans="1:27" s="36" customFormat="1" ht="14.4" x14ac:dyDescent="0.3">
      <c r="A2187" s="32" t="s">
        <v>95</v>
      </c>
      <c r="B2187" s="32" t="s">
        <v>95</v>
      </c>
      <c r="C2187" s="32" t="s">
        <v>95</v>
      </c>
      <c r="D2187" s="32" t="s">
        <v>95</v>
      </c>
      <c r="E2187" s="32" t="s">
        <v>95</v>
      </c>
      <c r="F2187" s="32" t="s">
        <v>95</v>
      </c>
      <c r="G2187" s="32" t="s">
        <v>95</v>
      </c>
      <c r="H2187" s="32" t="s">
        <v>95</v>
      </c>
      <c r="I2187" s="32" t="s">
        <v>95</v>
      </c>
      <c r="J2187" s="32" t="s">
        <v>95</v>
      </c>
      <c r="K2187" s="32" t="s">
        <v>95</v>
      </c>
      <c r="L2187" s="32" t="s">
        <v>95</v>
      </c>
      <c r="M2187" s="36">
        <v>833</v>
      </c>
      <c r="N2187" s="36">
        <v>1</v>
      </c>
      <c r="O2187" s="36" t="s">
        <v>746</v>
      </c>
      <c r="P2187" s="75">
        <v>2017</v>
      </c>
      <c r="Q2187" s="36">
        <v>2018</v>
      </c>
      <c r="R2187" s="36">
        <v>780.72</v>
      </c>
      <c r="S2187" s="36">
        <v>10</v>
      </c>
      <c r="T2187" s="36">
        <v>1</v>
      </c>
      <c r="U2187" s="36">
        <f t="shared" si="81"/>
        <v>0</v>
      </c>
      <c r="V2187" s="50">
        <f t="shared" si="82"/>
        <v>8</v>
      </c>
      <c r="W2187" s="36">
        <v>8793</v>
      </c>
      <c r="X2187" s="36">
        <v>4123</v>
      </c>
      <c r="Y2187" s="36">
        <v>0</v>
      </c>
      <c r="Z2187" s="36" t="s">
        <v>853</v>
      </c>
      <c r="AA2187" s="35"/>
    </row>
    <row r="2188" spans="1:27" s="36" customFormat="1" ht="14.4" x14ac:dyDescent="0.3">
      <c r="A2188" s="32" t="s">
        <v>95</v>
      </c>
      <c r="B2188" s="32" t="s">
        <v>95</v>
      </c>
      <c r="C2188" s="32" t="s">
        <v>95</v>
      </c>
      <c r="D2188" s="32" t="s">
        <v>95</v>
      </c>
      <c r="E2188" s="32" t="s">
        <v>95</v>
      </c>
      <c r="F2188" s="32" t="s">
        <v>95</v>
      </c>
      <c r="G2188" s="32" t="s">
        <v>95</v>
      </c>
      <c r="H2188" s="32" t="s">
        <v>95</v>
      </c>
      <c r="I2188" s="32" t="s">
        <v>95</v>
      </c>
      <c r="J2188" s="32" t="s">
        <v>95</v>
      </c>
      <c r="K2188" s="32" t="s">
        <v>95</v>
      </c>
      <c r="L2188" s="32" t="s">
        <v>95</v>
      </c>
      <c r="M2188" s="36">
        <v>833</v>
      </c>
      <c r="N2188" s="36">
        <v>1</v>
      </c>
      <c r="O2188" s="36" t="s">
        <v>747</v>
      </c>
      <c r="P2188" s="75">
        <v>2017</v>
      </c>
      <c r="Q2188" s="36">
        <v>2018</v>
      </c>
      <c r="R2188" s="36">
        <v>375</v>
      </c>
      <c r="S2188" s="36">
        <v>10</v>
      </c>
      <c r="T2188" s="36">
        <v>1</v>
      </c>
      <c r="U2188" s="36">
        <f t="shared" si="81"/>
        <v>0</v>
      </c>
      <c r="V2188" s="50">
        <f t="shared" si="82"/>
        <v>4</v>
      </c>
      <c r="W2188" s="36">
        <v>6705</v>
      </c>
      <c r="X2188" s="36">
        <v>6199</v>
      </c>
      <c r="Y2188" s="36">
        <v>0</v>
      </c>
      <c r="Z2188" s="36" t="s">
        <v>856</v>
      </c>
      <c r="AA2188" s="35"/>
    </row>
    <row r="2189" spans="1:27" s="36" customFormat="1" ht="14.4" x14ac:dyDescent="0.3">
      <c r="A2189" s="32" t="s">
        <v>95</v>
      </c>
      <c r="B2189" s="32" t="s">
        <v>95</v>
      </c>
      <c r="C2189" s="32" t="s">
        <v>95</v>
      </c>
      <c r="D2189" s="32" t="s">
        <v>95</v>
      </c>
      <c r="E2189" s="32" t="s">
        <v>95</v>
      </c>
      <c r="F2189" s="32" t="s">
        <v>95</v>
      </c>
      <c r="G2189" s="32" t="s">
        <v>95</v>
      </c>
      <c r="H2189" s="32" t="s">
        <v>95</v>
      </c>
      <c r="I2189" s="32" t="s">
        <v>95</v>
      </c>
      <c r="J2189" s="32" t="s">
        <v>95</v>
      </c>
      <c r="K2189" s="32" t="s">
        <v>95</v>
      </c>
      <c r="L2189" s="32" t="s">
        <v>95</v>
      </c>
      <c r="M2189" s="36">
        <v>852</v>
      </c>
      <c r="N2189" s="36">
        <v>1</v>
      </c>
      <c r="O2189" s="36" t="s">
        <v>748</v>
      </c>
      <c r="P2189" s="75">
        <v>2017</v>
      </c>
      <c r="Q2189" s="36">
        <v>2019</v>
      </c>
      <c r="R2189" s="36">
        <v>1283.17</v>
      </c>
      <c r="S2189" s="36">
        <v>10</v>
      </c>
      <c r="T2189" s="36">
        <v>1</v>
      </c>
      <c r="U2189" s="36">
        <f t="shared" si="81"/>
        <v>1</v>
      </c>
      <c r="V2189" s="50">
        <f t="shared" si="82"/>
        <v>10</v>
      </c>
      <c r="W2189" s="36">
        <v>88</v>
      </c>
      <c r="X2189" s="36">
        <v>11</v>
      </c>
      <c r="Y2189" s="36">
        <v>0</v>
      </c>
      <c r="Z2189" s="36" t="s">
        <v>97</v>
      </c>
      <c r="AA2189" s="35"/>
    </row>
    <row r="2190" spans="1:27" s="36" customFormat="1" ht="14.4" x14ac:dyDescent="0.3">
      <c r="A2190" s="32" t="s">
        <v>95</v>
      </c>
      <c r="B2190" s="32" t="s">
        <v>95</v>
      </c>
      <c r="C2190" s="32" t="s">
        <v>95</v>
      </c>
      <c r="D2190" s="32" t="s">
        <v>95</v>
      </c>
      <c r="E2190" s="32" t="s">
        <v>95</v>
      </c>
      <c r="F2190" s="32" t="s">
        <v>95</v>
      </c>
      <c r="G2190" s="32" t="s">
        <v>95</v>
      </c>
      <c r="H2190" s="32" t="s">
        <v>95</v>
      </c>
      <c r="I2190" s="32" t="s">
        <v>95</v>
      </c>
      <c r="J2190" s="32" t="s">
        <v>95</v>
      </c>
      <c r="K2190" s="32" t="s">
        <v>95</v>
      </c>
      <c r="L2190" s="32" t="s">
        <v>95</v>
      </c>
      <c r="M2190" s="36">
        <v>881</v>
      </c>
      <c r="N2190" s="36">
        <v>1</v>
      </c>
      <c r="O2190" s="36" t="s">
        <v>749</v>
      </c>
      <c r="P2190" s="75">
        <v>2017</v>
      </c>
      <c r="Q2190" s="36">
        <v>2018</v>
      </c>
      <c r="R2190" s="36">
        <v>600</v>
      </c>
      <c r="S2190" s="36">
        <v>10</v>
      </c>
      <c r="T2190" s="36">
        <v>1</v>
      </c>
      <c r="U2190" s="36">
        <f t="shared" si="81"/>
        <v>0</v>
      </c>
      <c r="V2190" s="50">
        <f t="shared" si="82"/>
        <v>7</v>
      </c>
      <c r="W2190" s="36">
        <v>506</v>
      </c>
      <c r="X2190" s="36">
        <v>380</v>
      </c>
      <c r="Y2190" s="36">
        <v>0</v>
      </c>
      <c r="Z2190" s="36" t="s">
        <v>859</v>
      </c>
      <c r="AA2190" s="35"/>
    </row>
    <row r="2191" spans="1:27" s="36" customFormat="1" ht="14.4" x14ac:dyDescent="0.3">
      <c r="A2191" s="32" t="s">
        <v>95</v>
      </c>
      <c r="B2191" s="32" t="s">
        <v>95</v>
      </c>
      <c r="C2191" s="32" t="s">
        <v>95</v>
      </c>
      <c r="D2191" s="32" t="s">
        <v>95</v>
      </c>
      <c r="E2191" s="32" t="s">
        <v>95</v>
      </c>
      <c r="F2191" s="32" t="s">
        <v>95</v>
      </c>
      <c r="G2191" s="32" t="s">
        <v>95</v>
      </c>
      <c r="H2191" s="32" t="s">
        <v>95</v>
      </c>
      <c r="I2191" s="32" t="s">
        <v>95</v>
      </c>
      <c r="J2191" s="32" t="s">
        <v>95</v>
      </c>
      <c r="K2191" s="32" t="s">
        <v>95</v>
      </c>
      <c r="L2191" s="32" t="s">
        <v>95</v>
      </c>
      <c r="M2191" s="36">
        <v>883</v>
      </c>
      <c r="N2191" s="36">
        <v>1</v>
      </c>
      <c r="O2191" s="36" t="s">
        <v>701</v>
      </c>
      <c r="P2191" s="75">
        <v>2017</v>
      </c>
      <c r="Q2191" s="36">
        <v>2018</v>
      </c>
      <c r="R2191" s="36">
        <v>1142</v>
      </c>
      <c r="S2191" s="36">
        <v>10</v>
      </c>
      <c r="T2191" s="36">
        <v>0</v>
      </c>
      <c r="U2191" s="36">
        <f t="shared" si="81"/>
        <v>0</v>
      </c>
      <c r="V2191" s="50">
        <f t="shared" si="82"/>
        <v>10</v>
      </c>
      <c r="W2191" s="36">
        <v>1031</v>
      </c>
      <c r="X2191" s="36">
        <v>1309</v>
      </c>
      <c r="Y2191" s="36">
        <v>0</v>
      </c>
      <c r="Z2191" s="36" t="s">
        <v>98</v>
      </c>
      <c r="AA2191" s="35"/>
    </row>
    <row r="2192" spans="1:27" s="36" customFormat="1" ht="14.4" x14ac:dyDescent="0.3">
      <c r="A2192" s="32" t="s">
        <v>95</v>
      </c>
      <c r="B2192" s="32" t="s">
        <v>95</v>
      </c>
      <c r="C2192" s="32" t="s">
        <v>95</v>
      </c>
      <c r="D2192" s="32" t="s">
        <v>95</v>
      </c>
      <c r="E2192" s="32" t="s">
        <v>95</v>
      </c>
      <c r="F2192" s="32" t="s">
        <v>95</v>
      </c>
      <c r="G2192" s="32" t="s">
        <v>95</v>
      </c>
      <c r="H2192" s="32" t="s">
        <v>95</v>
      </c>
      <c r="I2192" s="32" t="s">
        <v>95</v>
      </c>
      <c r="J2192" s="32" t="s">
        <v>95</v>
      </c>
      <c r="K2192" s="32" t="s">
        <v>95</v>
      </c>
      <c r="L2192" s="32" t="s">
        <v>95</v>
      </c>
      <c r="M2192" s="36">
        <v>2125</v>
      </c>
      <c r="N2192" s="36">
        <v>1</v>
      </c>
      <c r="O2192" s="36" t="s">
        <v>750</v>
      </c>
      <c r="P2192" s="75">
        <v>2017</v>
      </c>
      <c r="Q2192" s="36">
        <v>2018</v>
      </c>
      <c r="R2192" s="36">
        <v>750</v>
      </c>
      <c r="S2192" s="36">
        <v>10</v>
      </c>
      <c r="T2192" s="36">
        <v>0</v>
      </c>
      <c r="U2192" s="36">
        <f t="shared" si="81"/>
        <v>0</v>
      </c>
      <c r="V2192" s="50">
        <f t="shared" si="82"/>
        <v>8</v>
      </c>
      <c r="W2192" s="36">
        <v>455</v>
      </c>
      <c r="X2192" s="36">
        <v>479</v>
      </c>
      <c r="Y2192" s="36">
        <v>0</v>
      </c>
      <c r="Z2192" s="36" t="s">
        <v>98</v>
      </c>
      <c r="AA2192" s="35"/>
    </row>
    <row r="2193" spans="1:27" s="36" customFormat="1" ht="14.4" x14ac:dyDescent="0.3">
      <c r="A2193" s="32" t="s">
        <v>95</v>
      </c>
      <c r="B2193" s="32" t="s">
        <v>95</v>
      </c>
      <c r="C2193" s="32" t="s">
        <v>95</v>
      </c>
      <c r="D2193" s="32" t="s">
        <v>95</v>
      </c>
      <c r="E2193" s="32" t="s">
        <v>95</v>
      </c>
      <c r="F2193" s="32" t="s">
        <v>95</v>
      </c>
      <c r="G2193" s="32" t="s">
        <v>95</v>
      </c>
      <c r="H2193" s="32" t="s">
        <v>95</v>
      </c>
      <c r="I2193" s="32" t="s">
        <v>95</v>
      </c>
      <c r="J2193" s="32" t="s">
        <v>95</v>
      </c>
      <c r="K2193" s="32" t="s">
        <v>95</v>
      </c>
      <c r="L2193" s="32" t="s">
        <v>95</v>
      </c>
      <c r="M2193" s="36">
        <v>2155</v>
      </c>
      <c r="N2193" s="36">
        <v>1</v>
      </c>
      <c r="O2193" s="36" t="s">
        <v>751</v>
      </c>
      <c r="P2193" s="75">
        <v>2017</v>
      </c>
      <c r="Q2193" s="36">
        <v>2018</v>
      </c>
      <c r="R2193" s="36">
        <v>863.29</v>
      </c>
      <c r="S2193" s="36">
        <v>6</v>
      </c>
      <c r="T2193" s="36">
        <v>1</v>
      </c>
      <c r="U2193" s="36">
        <f t="shared" si="81"/>
        <v>0</v>
      </c>
      <c r="V2193" s="50">
        <f t="shared" si="82"/>
        <v>9</v>
      </c>
      <c r="W2193" s="36">
        <v>612</v>
      </c>
      <c r="X2193" s="36">
        <v>393</v>
      </c>
      <c r="Y2193" s="36">
        <v>0</v>
      </c>
      <c r="Z2193" s="36" t="s">
        <v>83</v>
      </c>
      <c r="AA2193" s="35"/>
    </row>
    <row r="2194" spans="1:27" s="36" customFormat="1" ht="14.4" x14ac:dyDescent="0.3">
      <c r="A2194" s="32" t="s">
        <v>95</v>
      </c>
      <c r="B2194" s="32" t="s">
        <v>95</v>
      </c>
      <c r="C2194" s="32" t="s">
        <v>95</v>
      </c>
      <c r="D2194" s="32" t="s">
        <v>95</v>
      </c>
      <c r="E2194" s="32" t="s">
        <v>95</v>
      </c>
      <c r="F2194" s="32" t="s">
        <v>95</v>
      </c>
      <c r="G2194" s="32" t="s">
        <v>95</v>
      </c>
      <c r="H2194" s="32" t="s">
        <v>95</v>
      </c>
      <c r="I2194" s="32" t="s">
        <v>95</v>
      </c>
      <c r="J2194" s="32" t="s">
        <v>95</v>
      </c>
      <c r="K2194" s="32" t="s">
        <v>95</v>
      </c>
      <c r="L2194" s="32" t="s">
        <v>95</v>
      </c>
      <c r="M2194" s="36">
        <v>2180</v>
      </c>
      <c r="N2194" s="36">
        <v>1</v>
      </c>
      <c r="O2194" s="36" t="s">
        <v>752</v>
      </c>
      <c r="P2194" s="75">
        <v>2017</v>
      </c>
      <c r="Q2194" s="36">
        <v>2018</v>
      </c>
      <c r="R2194" s="36">
        <v>342.36</v>
      </c>
      <c r="S2194" s="36">
        <v>10</v>
      </c>
      <c r="T2194" s="36">
        <v>1</v>
      </c>
      <c r="U2194" s="36">
        <f t="shared" si="81"/>
        <v>0</v>
      </c>
      <c r="V2194" s="50">
        <f t="shared" si="82"/>
        <v>4</v>
      </c>
      <c r="W2194" s="36">
        <v>506</v>
      </c>
      <c r="X2194" s="36">
        <v>57</v>
      </c>
      <c r="Y2194" s="36">
        <v>0</v>
      </c>
      <c r="Z2194" s="36" t="s">
        <v>105</v>
      </c>
      <c r="AA2194" s="35"/>
    </row>
    <row r="2195" spans="1:27" s="36" customFormat="1" ht="14.4" x14ac:dyDescent="0.3">
      <c r="A2195" s="32" t="s">
        <v>95</v>
      </c>
      <c r="B2195" s="32" t="s">
        <v>95</v>
      </c>
      <c r="C2195" s="32" t="s">
        <v>95</v>
      </c>
      <c r="D2195" s="32" t="s">
        <v>95</v>
      </c>
      <c r="E2195" s="32" t="s">
        <v>95</v>
      </c>
      <c r="F2195" s="32" t="s">
        <v>95</v>
      </c>
      <c r="G2195" s="32" t="s">
        <v>95</v>
      </c>
      <c r="H2195" s="32" t="s">
        <v>95</v>
      </c>
      <c r="I2195" s="32" t="s">
        <v>95</v>
      </c>
      <c r="J2195" s="32" t="s">
        <v>95</v>
      </c>
      <c r="K2195" s="32" t="s">
        <v>95</v>
      </c>
      <c r="L2195" s="32" t="s">
        <v>95</v>
      </c>
      <c r="M2195" s="36">
        <v>2397</v>
      </c>
      <c r="N2195" s="36">
        <v>1</v>
      </c>
      <c r="O2195" s="36" t="s">
        <v>753</v>
      </c>
      <c r="P2195" s="75">
        <v>2017</v>
      </c>
      <c r="Q2195" s="36">
        <v>2018</v>
      </c>
      <c r="R2195" s="36">
        <v>190.09</v>
      </c>
      <c r="S2195" s="36">
        <v>10</v>
      </c>
      <c r="T2195" s="36">
        <v>1</v>
      </c>
      <c r="U2195" s="36">
        <f t="shared" si="81"/>
        <v>0</v>
      </c>
      <c r="V2195" s="50">
        <f t="shared" si="82"/>
        <v>2</v>
      </c>
      <c r="W2195" s="36">
        <v>842</v>
      </c>
      <c r="X2195" s="36">
        <v>330</v>
      </c>
      <c r="Y2195" s="36">
        <v>0</v>
      </c>
      <c r="Z2195" s="36" t="s">
        <v>853</v>
      </c>
      <c r="AA2195" s="35"/>
    </row>
    <row r="2196" spans="1:27" s="36" customFormat="1" ht="14.4" x14ac:dyDescent="0.3">
      <c r="A2196" s="32" t="s">
        <v>95</v>
      </c>
      <c r="B2196" s="32" t="s">
        <v>95</v>
      </c>
      <c r="C2196" s="32" t="s">
        <v>95</v>
      </c>
      <c r="D2196" s="32" t="s">
        <v>95</v>
      </c>
      <c r="E2196" s="32" t="s">
        <v>95</v>
      </c>
      <c r="F2196" s="32" t="s">
        <v>95</v>
      </c>
      <c r="G2196" s="32" t="s">
        <v>95</v>
      </c>
      <c r="H2196" s="32" t="s">
        <v>95</v>
      </c>
      <c r="I2196" s="32" t="s">
        <v>95</v>
      </c>
      <c r="J2196" s="32" t="s">
        <v>95</v>
      </c>
      <c r="K2196" s="32" t="s">
        <v>95</v>
      </c>
      <c r="L2196" s="32" t="s">
        <v>95</v>
      </c>
      <c r="M2196" s="36">
        <v>2397</v>
      </c>
      <c r="N2196" s="36">
        <v>1</v>
      </c>
      <c r="O2196" s="36" t="s">
        <v>754</v>
      </c>
      <c r="P2196" s="75">
        <v>2017</v>
      </c>
      <c r="Q2196" s="36">
        <v>2018</v>
      </c>
      <c r="R2196" s="36">
        <v>100</v>
      </c>
      <c r="S2196" s="36">
        <v>10</v>
      </c>
      <c r="T2196" s="36">
        <v>1</v>
      </c>
      <c r="U2196" s="36">
        <f t="shared" si="81"/>
        <v>0</v>
      </c>
      <c r="V2196" s="50">
        <f t="shared" si="82"/>
        <v>2</v>
      </c>
      <c r="W2196" s="36">
        <v>680</v>
      </c>
      <c r="X2196" s="36">
        <v>492</v>
      </c>
      <c r="Y2196" s="36">
        <v>0</v>
      </c>
      <c r="Z2196" s="36" t="s">
        <v>856</v>
      </c>
      <c r="AA2196" s="35"/>
    </row>
    <row r="2197" spans="1:27" s="36" customFormat="1" ht="14.4" x14ac:dyDescent="0.3">
      <c r="A2197" s="32" t="s">
        <v>95</v>
      </c>
      <c r="B2197" s="32" t="s">
        <v>95</v>
      </c>
      <c r="C2197" s="32" t="s">
        <v>95</v>
      </c>
      <c r="D2197" s="32" t="s">
        <v>95</v>
      </c>
      <c r="E2197" s="32" t="s">
        <v>95</v>
      </c>
      <c r="F2197" s="32" t="s">
        <v>95</v>
      </c>
      <c r="G2197" s="32" t="s">
        <v>95</v>
      </c>
      <c r="H2197" s="32" t="s">
        <v>95</v>
      </c>
      <c r="I2197" s="32" t="s">
        <v>95</v>
      </c>
      <c r="J2197" s="32" t="s">
        <v>95</v>
      </c>
      <c r="K2197" s="32" t="s">
        <v>95</v>
      </c>
      <c r="L2197" s="32" t="s">
        <v>95</v>
      </c>
      <c r="M2197" s="36">
        <v>2683</v>
      </c>
      <c r="N2197" s="36">
        <v>1</v>
      </c>
      <c r="O2197" s="36" t="s">
        <v>755</v>
      </c>
      <c r="P2197" s="75">
        <v>2017</v>
      </c>
      <c r="Q2197" s="36">
        <v>2018</v>
      </c>
      <c r="R2197" s="36">
        <v>1825</v>
      </c>
      <c r="S2197" s="36">
        <v>10</v>
      </c>
      <c r="T2197" s="36">
        <v>0</v>
      </c>
      <c r="U2197" s="36">
        <f t="shared" si="81"/>
        <v>0</v>
      </c>
      <c r="V2197" s="50">
        <f t="shared" si="82"/>
        <v>10</v>
      </c>
      <c r="W2197" s="36">
        <v>289</v>
      </c>
      <c r="X2197" s="36">
        <v>722</v>
      </c>
      <c r="Y2197" s="36">
        <v>0</v>
      </c>
      <c r="Z2197" s="36" t="s">
        <v>83</v>
      </c>
      <c r="AA2197" s="35"/>
    </row>
    <row r="2198" spans="1:27" s="36" customFormat="1" ht="14.4" x14ac:dyDescent="0.3">
      <c r="A2198" s="32" t="s">
        <v>95</v>
      </c>
      <c r="B2198" s="32" t="s">
        <v>95</v>
      </c>
      <c r="C2198" s="32" t="s">
        <v>95</v>
      </c>
      <c r="D2198" s="32" t="s">
        <v>95</v>
      </c>
      <c r="E2198" s="32" t="s">
        <v>95</v>
      </c>
      <c r="F2198" s="32" t="s">
        <v>95</v>
      </c>
      <c r="G2198" s="32" t="s">
        <v>95</v>
      </c>
      <c r="H2198" s="32" t="s">
        <v>95</v>
      </c>
      <c r="I2198" s="32" t="s">
        <v>95</v>
      </c>
      <c r="J2198" s="32" t="s">
        <v>95</v>
      </c>
      <c r="K2198" s="32" t="s">
        <v>95</v>
      </c>
      <c r="L2198" s="32" t="s">
        <v>95</v>
      </c>
      <c r="M2198" s="36">
        <v>2689</v>
      </c>
      <c r="N2198" s="36">
        <v>1</v>
      </c>
      <c r="O2198" s="36" t="s">
        <v>756</v>
      </c>
      <c r="P2198" s="75">
        <v>2017</v>
      </c>
      <c r="Q2198" s="36">
        <v>2018</v>
      </c>
      <c r="R2198" s="36">
        <v>474.26</v>
      </c>
      <c r="S2198" s="36">
        <v>10</v>
      </c>
      <c r="T2198" s="36">
        <v>1</v>
      </c>
      <c r="U2198" s="36">
        <f t="shared" si="81"/>
        <v>0</v>
      </c>
      <c r="V2198" s="50">
        <f t="shared" si="82"/>
        <v>5</v>
      </c>
      <c r="W2198" s="36">
        <v>1045</v>
      </c>
      <c r="X2198" s="36">
        <v>382</v>
      </c>
      <c r="Y2198" s="36">
        <v>0</v>
      </c>
      <c r="Z2198" s="36" t="s">
        <v>853</v>
      </c>
      <c r="AA2198" s="35"/>
    </row>
    <row r="2199" spans="1:27" s="36" customFormat="1" ht="14.4" x14ac:dyDescent="0.3">
      <c r="A2199" s="32" t="s">
        <v>95</v>
      </c>
      <c r="B2199" s="32" t="s">
        <v>95</v>
      </c>
      <c r="C2199" s="32" t="s">
        <v>95</v>
      </c>
      <c r="D2199" s="32" t="s">
        <v>95</v>
      </c>
      <c r="E2199" s="32" t="s">
        <v>95</v>
      </c>
      <c r="F2199" s="32" t="s">
        <v>95</v>
      </c>
      <c r="G2199" s="32" t="s">
        <v>95</v>
      </c>
      <c r="H2199" s="32" t="s">
        <v>95</v>
      </c>
      <c r="I2199" s="32" t="s">
        <v>95</v>
      </c>
      <c r="J2199" s="32" t="s">
        <v>95</v>
      </c>
      <c r="K2199" s="32" t="s">
        <v>95</v>
      </c>
      <c r="L2199" s="32" t="s">
        <v>95</v>
      </c>
      <c r="M2199" s="36">
        <v>2689</v>
      </c>
      <c r="N2199" s="36">
        <v>1</v>
      </c>
      <c r="O2199" s="36" t="s">
        <v>757</v>
      </c>
      <c r="P2199" s="75">
        <v>2017</v>
      </c>
      <c r="Q2199" s="36">
        <v>2018</v>
      </c>
      <c r="R2199" s="36">
        <v>250</v>
      </c>
      <c r="S2199" s="36">
        <v>10</v>
      </c>
      <c r="T2199" s="36">
        <v>0</v>
      </c>
      <c r="U2199" s="36">
        <f t="shared" si="81"/>
        <v>0</v>
      </c>
      <c r="V2199" s="50">
        <f t="shared" si="82"/>
        <v>3</v>
      </c>
      <c r="W2199" s="36">
        <v>711</v>
      </c>
      <c r="X2199" s="36">
        <v>712</v>
      </c>
      <c r="Y2199" s="36">
        <v>0</v>
      </c>
      <c r="Z2199" s="36" t="s">
        <v>856</v>
      </c>
      <c r="AA2199" s="35"/>
    </row>
    <row r="2200" spans="1:27" s="36" customFormat="1" ht="14.4" x14ac:dyDescent="0.3">
      <c r="A2200" s="32" t="s">
        <v>95</v>
      </c>
      <c r="B2200" s="32" t="s">
        <v>95</v>
      </c>
      <c r="C2200" s="32" t="s">
        <v>95</v>
      </c>
      <c r="D2200" s="32" t="s">
        <v>95</v>
      </c>
      <c r="E2200" s="32" t="s">
        <v>95</v>
      </c>
      <c r="F2200" s="32" t="s">
        <v>95</v>
      </c>
      <c r="G2200" s="32" t="s">
        <v>95</v>
      </c>
      <c r="H2200" s="32" t="s">
        <v>95</v>
      </c>
      <c r="I2200" s="32" t="s">
        <v>95</v>
      </c>
      <c r="J2200" s="32" t="s">
        <v>95</v>
      </c>
      <c r="K2200" s="32" t="s">
        <v>95</v>
      </c>
      <c r="L2200" s="32" t="s">
        <v>95</v>
      </c>
      <c r="M2200" s="36">
        <v>2805</v>
      </c>
      <c r="N2200" s="36">
        <v>1</v>
      </c>
      <c r="O2200" s="36" t="s">
        <v>758</v>
      </c>
      <c r="P2200" s="75">
        <v>2017</v>
      </c>
      <c r="Q2200" s="36">
        <v>2018</v>
      </c>
      <c r="R2200" s="36">
        <v>936.37</v>
      </c>
      <c r="S2200" s="36">
        <v>10</v>
      </c>
      <c r="T2200" s="36">
        <v>1</v>
      </c>
      <c r="U2200" s="36">
        <f t="shared" si="81"/>
        <v>0</v>
      </c>
      <c r="V2200" s="50">
        <f t="shared" si="82"/>
        <v>10</v>
      </c>
      <c r="W2200" s="36">
        <v>987</v>
      </c>
      <c r="X2200" s="36">
        <v>281</v>
      </c>
      <c r="Y2200" s="36">
        <v>0</v>
      </c>
      <c r="Z2200" s="36" t="s">
        <v>853</v>
      </c>
      <c r="AA2200" s="35"/>
    </row>
    <row r="2201" spans="1:27" s="36" customFormat="1" ht="14.4" x14ac:dyDescent="0.3">
      <c r="A2201" s="32" t="s">
        <v>95</v>
      </c>
      <c r="B2201" s="32" t="s">
        <v>95</v>
      </c>
      <c r="C2201" s="32" t="s">
        <v>95</v>
      </c>
      <c r="D2201" s="32" t="s">
        <v>95</v>
      </c>
      <c r="E2201" s="32" t="s">
        <v>95</v>
      </c>
      <c r="F2201" s="32" t="s">
        <v>95</v>
      </c>
      <c r="G2201" s="32" t="s">
        <v>95</v>
      </c>
      <c r="H2201" s="32" t="s">
        <v>95</v>
      </c>
      <c r="I2201" s="32" t="s">
        <v>95</v>
      </c>
      <c r="J2201" s="32" t="s">
        <v>95</v>
      </c>
      <c r="K2201" s="32" t="s">
        <v>95</v>
      </c>
      <c r="L2201" s="32" t="s">
        <v>95</v>
      </c>
      <c r="M2201" s="36">
        <v>2805</v>
      </c>
      <c r="N2201" s="36">
        <v>1</v>
      </c>
      <c r="O2201" s="36" t="s">
        <v>759</v>
      </c>
      <c r="P2201" s="75">
        <v>2017</v>
      </c>
      <c r="Q2201" s="36">
        <v>2018</v>
      </c>
      <c r="R2201" s="36">
        <v>313.63</v>
      </c>
      <c r="S2201" s="36">
        <v>10</v>
      </c>
      <c r="T2201" s="36">
        <v>1</v>
      </c>
      <c r="U2201" s="36">
        <f t="shared" si="81"/>
        <v>0</v>
      </c>
      <c r="V2201" s="50">
        <f t="shared" si="82"/>
        <v>4</v>
      </c>
      <c r="W2201" s="36">
        <v>842</v>
      </c>
      <c r="X2201" s="36">
        <v>419</v>
      </c>
      <c r="Y2201" s="36">
        <v>0</v>
      </c>
      <c r="Z2201" s="36" t="s">
        <v>854</v>
      </c>
      <c r="AA2201" s="35"/>
    </row>
    <row r="2202" spans="1:27" s="36" customFormat="1" ht="14.4" x14ac:dyDescent="0.3">
      <c r="A2202" s="32" t="s">
        <v>95</v>
      </c>
      <c r="B2202" s="32" t="s">
        <v>95</v>
      </c>
      <c r="C2202" s="32" t="s">
        <v>95</v>
      </c>
      <c r="D2202" s="32" t="s">
        <v>95</v>
      </c>
      <c r="E2202" s="32" t="s">
        <v>95</v>
      </c>
      <c r="F2202" s="32" t="s">
        <v>95</v>
      </c>
      <c r="G2202" s="32" t="s">
        <v>95</v>
      </c>
      <c r="H2202" s="32" t="s">
        <v>95</v>
      </c>
      <c r="I2202" s="32" t="s">
        <v>95</v>
      </c>
      <c r="J2202" s="32" t="s">
        <v>95</v>
      </c>
      <c r="K2202" s="32" t="s">
        <v>95</v>
      </c>
      <c r="L2202" s="32" t="s">
        <v>95</v>
      </c>
      <c r="M2202" s="36">
        <v>2888</v>
      </c>
      <c r="N2202" s="36">
        <v>1</v>
      </c>
      <c r="O2202" s="36" t="s">
        <v>593</v>
      </c>
      <c r="P2202" s="75">
        <v>2017</v>
      </c>
      <c r="Q2202" s="36">
        <v>2018</v>
      </c>
      <c r="R2202" s="36">
        <v>500</v>
      </c>
      <c r="S2202" s="36">
        <v>10</v>
      </c>
      <c r="T2202" s="36">
        <v>1</v>
      </c>
      <c r="U2202" s="36">
        <f t="shared" si="81"/>
        <v>0</v>
      </c>
      <c r="V2202" s="50">
        <f t="shared" si="82"/>
        <v>6</v>
      </c>
      <c r="W2202" s="36">
        <v>303</v>
      </c>
      <c r="X2202" s="36">
        <v>137</v>
      </c>
      <c r="Y2202" s="36">
        <v>0</v>
      </c>
      <c r="Z2202" s="36" t="s">
        <v>98</v>
      </c>
      <c r="AA2202" s="35"/>
    </row>
    <row r="2203" spans="1:27" s="36" customFormat="1" ht="14.4" x14ac:dyDescent="0.3">
      <c r="A2203" s="32" t="s">
        <v>95</v>
      </c>
      <c r="B2203" s="32" t="s">
        <v>95</v>
      </c>
      <c r="C2203" s="32" t="s">
        <v>95</v>
      </c>
      <c r="D2203" s="32" t="s">
        <v>95</v>
      </c>
      <c r="E2203" s="32" t="s">
        <v>95</v>
      </c>
      <c r="F2203" s="32" t="s">
        <v>95</v>
      </c>
      <c r="G2203" s="32" t="s">
        <v>95</v>
      </c>
      <c r="H2203" s="32" t="s">
        <v>95</v>
      </c>
      <c r="I2203" s="32" t="s">
        <v>95</v>
      </c>
      <c r="J2203" s="32" t="s">
        <v>95</v>
      </c>
      <c r="K2203" s="32" t="s">
        <v>95</v>
      </c>
      <c r="L2203" s="32" t="s">
        <v>95</v>
      </c>
      <c r="M2203" s="36">
        <v>2898</v>
      </c>
      <c r="N2203" s="36">
        <v>1</v>
      </c>
      <c r="O2203" s="36" t="s">
        <v>639</v>
      </c>
      <c r="P2203" s="75">
        <v>2017</v>
      </c>
      <c r="Q2203" s="36">
        <v>2018</v>
      </c>
      <c r="R2203" s="36">
        <v>1750</v>
      </c>
      <c r="S2203" s="36">
        <v>10</v>
      </c>
      <c r="T2203" s="36">
        <v>1</v>
      </c>
      <c r="U2203" s="36">
        <f t="shared" si="81"/>
        <v>0</v>
      </c>
      <c r="V2203" s="50">
        <f t="shared" si="82"/>
        <v>10</v>
      </c>
      <c r="W2203" s="36">
        <v>379</v>
      </c>
      <c r="X2203" s="36">
        <v>131</v>
      </c>
      <c r="Y2203" s="36">
        <v>0</v>
      </c>
      <c r="Z2203" s="36" t="s">
        <v>83</v>
      </c>
      <c r="AA2203" s="35"/>
    </row>
    <row r="2204" spans="1:27" s="36" customFormat="1" ht="14.4" x14ac:dyDescent="0.3">
      <c r="A2204" s="32" t="s">
        <v>95</v>
      </c>
      <c r="B2204" s="32" t="s">
        <v>95</v>
      </c>
      <c r="C2204" s="32" t="s">
        <v>95</v>
      </c>
      <c r="D2204" s="32" t="s">
        <v>95</v>
      </c>
      <c r="E2204" s="32" t="s">
        <v>95</v>
      </c>
      <c r="F2204" s="32" t="s">
        <v>95</v>
      </c>
      <c r="G2204" s="32" t="s">
        <v>95</v>
      </c>
      <c r="H2204" s="32" t="s">
        <v>95</v>
      </c>
      <c r="I2204" s="32" t="s">
        <v>95</v>
      </c>
      <c r="J2204" s="32" t="s">
        <v>95</v>
      </c>
      <c r="K2204" s="32" t="s">
        <v>95</v>
      </c>
      <c r="L2204" s="32" t="s">
        <v>95</v>
      </c>
      <c r="M2204" s="36">
        <v>2903</v>
      </c>
      <c r="N2204" s="36">
        <v>1</v>
      </c>
      <c r="O2204" s="36" t="s">
        <v>760</v>
      </c>
      <c r="P2204" s="75">
        <v>2017</v>
      </c>
      <c r="Q2204" s="36">
        <v>2018</v>
      </c>
      <c r="R2204" s="36">
        <v>302</v>
      </c>
      <c r="S2204" s="36">
        <v>10</v>
      </c>
      <c r="T2204" s="36">
        <v>1</v>
      </c>
      <c r="U2204" s="36">
        <f t="shared" si="81"/>
        <v>0</v>
      </c>
      <c r="V2204" s="50">
        <f t="shared" si="82"/>
        <v>4</v>
      </c>
      <c r="W2204" s="36">
        <v>496</v>
      </c>
      <c r="X2204" s="36">
        <v>302</v>
      </c>
      <c r="Y2204" s="36">
        <v>0</v>
      </c>
      <c r="Z2204" s="36" t="s">
        <v>860</v>
      </c>
      <c r="AA2204" s="35"/>
    </row>
    <row r="2205" spans="1:27" s="36" customFormat="1" ht="14.4" x14ac:dyDescent="0.3">
      <c r="A2205" s="32" t="s">
        <v>95</v>
      </c>
      <c r="B2205" s="32" t="s">
        <v>95</v>
      </c>
      <c r="C2205" s="32" t="s">
        <v>95</v>
      </c>
      <c r="D2205" s="32" t="s">
        <v>95</v>
      </c>
      <c r="E2205" s="32" t="s">
        <v>95</v>
      </c>
      <c r="F2205" s="32" t="s">
        <v>95</v>
      </c>
      <c r="G2205" s="32" t="s">
        <v>95</v>
      </c>
      <c r="H2205" s="32" t="s">
        <v>95</v>
      </c>
      <c r="I2205" s="32" t="s">
        <v>95</v>
      </c>
      <c r="J2205" s="32" t="s">
        <v>95</v>
      </c>
      <c r="K2205" s="32" t="s">
        <v>95</v>
      </c>
      <c r="L2205" s="32" t="s">
        <v>95</v>
      </c>
      <c r="M2205" s="36">
        <v>2903</v>
      </c>
      <c r="N2205" s="36">
        <v>1</v>
      </c>
      <c r="O2205" s="36" t="s">
        <v>761</v>
      </c>
      <c r="P2205" s="75">
        <v>2017</v>
      </c>
      <c r="Q2205" s="36">
        <v>2018</v>
      </c>
      <c r="R2205" s="36">
        <v>158</v>
      </c>
      <c r="S2205" s="36">
        <v>10</v>
      </c>
      <c r="T2205" s="36">
        <v>1</v>
      </c>
      <c r="U2205" s="36">
        <f t="shared" si="81"/>
        <v>0</v>
      </c>
      <c r="V2205" s="50">
        <f t="shared" si="82"/>
        <v>2</v>
      </c>
      <c r="W2205" s="36">
        <v>510</v>
      </c>
      <c r="X2205" s="36">
        <v>290</v>
      </c>
      <c r="Y2205" s="36">
        <v>0</v>
      </c>
      <c r="Z2205" s="36" t="s">
        <v>858</v>
      </c>
      <c r="AA2205" s="35"/>
    </row>
    <row r="2206" spans="1:27" s="36" customFormat="1" ht="14.4" x14ac:dyDescent="0.3">
      <c r="A2206" s="32" t="s">
        <v>95</v>
      </c>
      <c r="B2206" s="32" t="s">
        <v>95</v>
      </c>
      <c r="C2206" s="32" t="s">
        <v>95</v>
      </c>
      <c r="D2206" s="32" t="s">
        <v>95</v>
      </c>
      <c r="E2206" s="32" t="s">
        <v>95</v>
      </c>
      <c r="F2206" s="32" t="s">
        <v>95</v>
      </c>
      <c r="G2206" s="32" t="s">
        <v>95</v>
      </c>
      <c r="H2206" s="32" t="s">
        <v>95</v>
      </c>
      <c r="I2206" s="32" t="s">
        <v>95</v>
      </c>
      <c r="J2206" s="32" t="s">
        <v>95</v>
      </c>
      <c r="K2206" s="32" t="s">
        <v>95</v>
      </c>
      <c r="L2206" s="32" t="s">
        <v>95</v>
      </c>
      <c r="M2206" s="36">
        <v>1</v>
      </c>
      <c r="N2206" s="36">
        <v>3</v>
      </c>
      <c r="O2206" s="36" t="s">
        <v>446</v>
      </c>
      <c r="P2206" s="75">
        <v>2018</v>
      </c>
      <c r="Q2206" s="36">
        <v>2019</v>
      </c>
      <c r="R2206" s="36">
        <v>490</v>
      </c>
      <c r="S2206" s="82">
        <v>7</v>
      </c>
      <c r="T2206" s="36">
        <v>1</v>
      </c>
      <c r="U2206" s="36">
        <v>0</v>
      </c>
      <c r="V2206" s="50">
        <f t="shared" si="82"/>
        <v>5</v>
      </c>
      <c r="W2206" s="36">
        <v>148475</v>
      </c>
      <c r="X2206" s="36">
        <v>42412</v>
      </c>
      <c r="Y2206" s="36">
        <v>0</v>
      </c>
      <c r="Z2206" s="36" t="s">
        <v>861</v>
      </c>
      <c r="AA2206" s="35"/>
    </row>
    <row r="2207" spans="1:27" s="36" customFormat="1" ht="14.4" x14ac:dyDescent="0.3">
      <c r="A2207" s="32" t="s">
        <v>95</v>
      </c>
      <c r="B2207" s="32" t="s">
        <v>95</v>
      </c>
      <c r="C2207" s="32" t="s">
        <v>95</v>
      </c>
      <c r="D2207" s="32" t="s">
        <v>95</v>
      </c>
      <c r="E2207" s="32" t="s">
        <v>95</v>
      </c>
      <c r="F2207" s="32" t="s">
        <v>95</v>
      </c>
      <c r="G2207" s="32" t="s">
        <v>95</v>
      </c>
      <c r="H2207" s="32" t="s">
        <v>95</v>
      </c>
      <c r="I2207" s="32" t="s">
        <v>95</v>
      </c>
      <c r="J2207" s="32" t="s">
        <v>95</v>
      </c>
      <c r="K2207" s="32" t="s">
        <v>95</v>
      </c>
      <c r="L2207" s="32" t="s">
        <v>95</v>
      </c>
      <c r="M2207" s="36">
        <v>12</v>
      </c>
      <c r="N2207" s="36">
        <v>1</v>
      </c>
      <c r="O2207" s="36" t="s">
        <v>117</v>
      </c>
      <c r="P2207" s="75">
        <v>2018</v>
      </c>
      <c r="Q2207" s="36">
        <v>2019</v>
      </c>
      <c r="R2207" s="36">
        <v>650</v>
      </c>
      <c r="S2207" s="82">
        <v>10</v>
      </c>
      <c r="T2207" s="36">
        <v>1</v>
      </c>
      <c r="U2207" s="36">
        <v>0</v>
      </c>
      <c r="V2207" s="50">
        <f t="shared" si="82"/>
        <v>7</v>
      </c>
      <c r="W2207" s="36">
        <v>9739</v>
      </c>
      <c r="X2207" s="36">
        <v>6638</v>
      </c>
      <c r="Y2207" s="36">
        <v>0</v>
      </c>
      <c r="Z2207" s="36" t="s">
        <v>861</v>
      </c>
      <c r="AA2207" s="35"/>
    </row>
    <row r="2208" spans="1:27" s="36" customFormat="1" ht="14.4" x14ac:dyDescent="0.3">
      <c r="A2208" s="32" t="s">
        <v>95</v>
      </c>
      <c r="B2208" s="32" t="s">
        <v>95</v>
      </c>
      <c r="C2208" s="32" t="s">
        <v>95</v>
      </c>
      <c r="D2208" s="32" t="s">
        <v>95</v>
      </c>
      <c r="E2208" s="32" t="s">
        <v>95</v>
      </c>
      <c r="F2208" s="32" t="s">
        <v>95</v>
      </c>
      <c r="G2208" s="32" t="s">
        <v>95</v>
      </c>
      <c r="H2208" s="32" t="s">
        <v>95</v>
      </c>
      <c r="I2208" s="32" t="s">
        <v>95</v>
      </c>
      <c r="J2208" s="32" t="s">
        <v>95</v>
      </c>
      <c r="K2208" s="32" t="s">
        <v>95</v>
      </c>
      <c r="L2208" s="32" t="s">
        <v>95</v>
      </c>
      <c r="M2208" s="36">
        <v>110</v>
      </c>
      <c r="N2208" s="36">
        <v>1</v>
      </c>
      <c r="O2208" s="36" t="s">
        <v>118</v>
      </c>
      <c r="P2208" s="75">
        <v>2018</v>
      </c>
      <c r="Q2208" s="36">
        <v>2019</v>
      </c>
      <c r="R2208" s="36">
        <v>525</v>
      </c>
      <c r="S2208" s="82">
        <v>10</v>
      </c>
      <c r="T2208" s="36">
        <v>1</v>
      </c>
      <c r="U2208" s="36">
        <v>0</v>
      </c>
      <c r="V2208" s="50">
        <f t="shared" si="82"/>
        <v>6</v>
      </c>
      <c r="W2208" s="36">
        <v>5954</v>
      </c>
      <c r="X2208" s="36">
        <v>4263</v>
      </c>
      <c r="Y2208" s="36">
        <v>0</v>
      </c>
      <c r="Z2208" s="36" t="s">
        <v>150</v>
      </c>
      <c r="AA2208" s="35"/>
    </row>
    <row r="2209" spans="1:27" s="36" customFormat="1" ht="14.4" x14ac:dyDescent="0.3">
      <c r="A2209" s="32" t="s">
        <v>95</v>
      </c>
      <c r="B2209" s="32" t="s">
        <v>95</v>
      </c>
      <c r="C2209" s="32" t="s">
        <v>95</v>
      </c>
      <c r="D2209" s="32" t="s">
        <v>95</v>
      </c>
      <c r="E2209" s="32" t="s">
        <v>95</v>
      </c>
      <c r="F2209" s="32" t="s">
        <v>95</v>
      </c>
      <c r="G2209" s="32" t="s">
        <v>95</v>
      </c>
      <c r="H2209" s="32" t="s">
        <v>95</v>
      </c>
      <c r="I2209" s="32" t="s">
        <v>95</v>
      </c>
      <c r="J2209" s="32" t="s">
        <v>95</v>
      </c>
      <c r="K2209" s="32" t="s">
        <v>95</v>
      </c>
      <c r="L2209" s="32" t="s">
        <v>95</v>
      </c>
      <c r="M2209" s="36">
        <v>139</v>
      </c>
      <c r="N2209" s="36">
        <v>1</v>
      </c>
      <c r="O2209" s="36" t="s">
        <v>119</v>
      </c>
      <c r="P2209" s="75">
        <v>2018</v>
      </c>
      <c r="Q2209" s="36">
        <v>2019</v>
      </c>
      <c r="R2209" s="36">
        <v>900</v>
      </c>
      <c r="S2209" s="82">
        <v>7</v>
      </c>
      <c r="T2209" s="36">
        <v>1</v>
      </c>
      <c r="U2209" s="36">
        <v>0</v>
      </c>
      <c r="V2209" s="50">
        <f t="shared" si="82"/>
        <v>10</v>
      </c>
      <c r="W2209" s="36">
        <v>1346</v>
      </c>
      <c r="X2209" s="36">
        <v>1249</v>
      </c>
      <c r="Y2209" s="36">
        <v>0</v>
      </c>
      <c r="Z2209" s="36" t="s">
        <v>98</v>
      </c>
      <c r="AA2209" s="35"/>
    </row>
    <row r="2210" spans="1:27" s="36" customFormat="1" ht="14.4" x14ac:dyDescent="0.3">
      <c r="A2210" s="32" t="s">
        <v>95</v>
      </c>
      <c r="B2210" s="32" t="s">
        <v>95</v>
      </c>
      <c r="C2210" s="32" t="s">
        <v>95</v>
      </c>
      <c r="D2210" s="32" t="s">
        <v>95</v>
      </c>
      <c r="E2210" s="32" t="s">
        <v>95</v>
      </c>
      <c r="F2210" s="32" t="s">
        <v>95</v>
      </c>
      <c r="G2210" s="32" t="s">
        <v>95</v>
      </c>
      <c r="H2210" s="32" t="s">
        <v>95</v>
      </c>
      <c r="I2210" s="32" t="s">
        <v>95</v>
      </c>
      <c r="J2210" s="32" t="s">
        <v>95</v>
      </c>
      <c r="K2210" s="32" t="s">
        <v>95</v>
      </c>
      <c r="L2210" s="32" t="s">
        <v>95</v>
      </c>
      <c r="M2210" s="36">
        <v>239</v>
      </c>
      <c r="N2210" s="36">
        <v>1</v>
      </c>
      <c r="O2210" s="36" t="s">
        <v>120</v>
      </c>
      <c r="P2210" s="75">
        <v>2018</v>
      </c>
      <c r="Q2210" s="36">
        <v>2020</v>
      </c>
      <c r="R2210" s="36">
        <v>440.64</v>
      </c>
      <c r="S2210" s="82">
        <v>10</v>
      </c>
      <c r="T2210" s="36">
        <v>1</v>
      </c>
      <c r="U2210" s="36">
        <v>1</v>
      </c>
      <c r="V2210" s="50">
        <f t="shared" si="82"/>
        <v>5</v>
      </c>
      <c r="W2210" s="36">
        <v>958</v>
      </c>
      <c r="X2210" s="36">
        <v>820</v>
      </c>
      <c r="Y2210" s="36">
        <v>0</v>
      </c>
      <c r="Z2210" s="36" t="s">
        <v>862</v>
      </c>
      <c r="AA2210" s="35"/>
    </row>
    <row r="2211" spans="1:27" s="36" customFormat="1" ht="14.4" x14ac:dyDescent="0.3">
      <c r="A2211" s="32" t="s">
        <v>95</v>
      </c>
      <c r="B2211" s="32" t="s">
        <v>95</v>
      </c>
      <c r="C2211" s="32" t="s">
        <v>95</v>
      </c>
      <c r="D2211" s="32" t="s">
        <v>95</v>
      </c>
      <c r="E2211" s="32" t="s">
        <v>95</v>
      </c>
      <c r="F2211" s="32" t="s">
        <v>95</v>
      </c>
      <c r="G2211" s="32" t="s">
        <v>95</v>
      </c>
      <c r="H2211" s="32" t="s">
        <v>95</v>
      </c>
      <c r="I2211" s="32" t="s">
        <v>95</v>
      </c>
      <c r="J2211" s="32" t="s">
        <v>95</v>
      </c>
      <c r="K2211" s="32" t="s">
        <v>95</v>
      </c>
      <c r="L2211" s="32" t="s">
        <v>95</v>
      </c>
      <c r="M2211" s="36">
        <v>239</v>
      </c>
      <c r="N2211" s="36">
        <v>1</v>
      </c>
      <c r="O2211" s="36" t="s">
        <v>120</v>
      </c>
      <c r="P2211" s="75">
        <v>2018</v>
      </c>
      <c r="Q2211" s="36">
        <v>2020</v>
      </c>
      <c r="R2211" s="36">
        <v>100</v>
      </c>
      <c r="S2211" s="82">
        <v>10</v>
      </c>
      <c r="T2211" s="36">
        <v>0</v>
      </c>
      <c r="U2211" s="36">
        <v>1</v>
      </c>
      <c r="V2211" s="50">
        <f t="shared" si="82"/>
        <v>2</v>
      </c>
      <c r="W2211" s="36">
        <v>709</v>
      </c>
      <c r="X2211" s="36">
        <v>1071</v>
      </c>
      <c r="Y2211" s="36">
        <v>0</v>
      </c>
      <c r="Z2211" s="36" t="s">
        <v>863</v>
      </c>
      <c r="AA2211" s="35"/>
    </row>
    <row r="2212" spans="1:27" s="36" customFormat="1" ht="14.4" x14ac:dyDescent="0.3">
      <c r="A2212" s="32" t="s">
        <v>95</v>
      </c>
      <c r="B2212" s="32" t="s">
        <v>95</v>
      </c>
      <c r="C2212" s="32" t="s">
        <v>95</v>
      </c>
      <c r="D2212" s="32" t="s">
        <v>95</v>
      </c>
      <c r="E2212" s="32" t="s">
        <v>95</v>
      </c>
      <c r="F2212" s="32" t="s">
        <v>95</v>
      </c>
      <c r="G2212" s="32" t="s">
        <v>95</v>
      </c>
      <c r="H2212" s="32" t="s">
        <v>95</v>
      </c>
      <c r="I2212" s="32" t="s">
        <v>95</v>
      </c>
      <c r="J2212" s="32" t="s">
        <v>95</v>
      </c>
      <c r="K2212" s="32" t="s">
        <v>95</v>
      </c>
      <c r="L2212" s="32" t="s">
        <v>95</v>
      </c>
      <c r="M2212" s="36">
        <v>256</v>
      </c>
      <c r="N2212" s="36">
        <v>1</v>
      </c>
      <c r="O2212" s="36" t="s">
        <v>121</v>
      </c>
      <c r="P2212" s="75">
        <v>2018</v>
      </c>
      <c r="Q2212" s="36">
        <v>2019</v>
      </c>
      <c r="R2212" s="36">
        <v>1200</v>
      </c>
      <c r="S2212" s="82">
        <v>5</v>
      </c>
      <c r="T2212" s="36">
        <v>1</v>
      </c>
      <c r="U2212" s="36">
        <v>0</v>
      </c>
      <c r="V2212" s="50">
        <f t="shared" si="82"/>
        <v>10</v>
      </c>
      <c r="W2212" s="36">
        <v>5478</v>
      </c>
      <c r="X2212" s="36">
        <v>3601</v>
      </c>
      <c r="Y2212" s="36">
        <v>0</v>
      </c>
      <c r="Z2212" s="36" t="s">
        <v>864</v>
      </c>
      <c r="AA2212" s="35"/>
    </row>
    <row r="2213" spans="1:27" s="36" customFormat="1" ht="14.4" x14ac:dyDescent="0.3">
      <c r="A2213" s="32" t="s">
        <v>95</v>
      </c>
      <c r="B2213" s="32" t="s">
        <v>95</v>
      </c>
      <c r="C2213" s="32" t="s">
        <v>95</v>
      </c>
      <c r="D2213" s="32" t="s">
        <v>95</v>
      </c>
      <c r="E2213" s="32" t="s">
        <v>95</v>
      </c>
      <c r="F2213" s="32" t="s">
        <v>95</v>
      </c>
      <c r="G2213" s="32" t="s">
        <v>95</v>
      </c>
      <c r="H2213" s="32" t="s">
        <v>95</v>
      </c>
      <c r="I2213" s="32" t="s">
        <v>95</v>
      </c>
      <c r="J2213" s="32" t="s">
        <v>95</v>
      </c>
      <c r="K2213" s="32" t="s">
        <v>95</v>
      </c>
      <c r="L2213" s="32" t="s">
        <v>95</v>
      </c>
      <c r="M2213" s="36">
        <v>256</v>
      </c>
      <c r="N2213" s="36">
        <v>1</v>
      </c>
      <c r="O2213" s="36" t="s">
        <v>121</v>
      </c>
      <c r="P2213" s="75">
        <v>2018</v>
      </c>
      <c r="Q2213" s="36">
        <v>2019</v>
      </c>
      <c r="R2213" s="36">
        <v>450</v>
      </c>
      <c r="S2213" s="82">
        <v>5</v>
      </c>
      <c r="T2213" s="36">
        <v>1</v>
      </c>
      <c r="U2213" s="36">
        <v>0</v>
      </c>
      <c r="V2213" s="50">
        <f t="shared" si="82"/>
        <v>5</v>
      </c>
      <c r="W2213" s="36">
        <v>5134</v>
      </c>
      <c r="X2213" s="36">
        <v>3944</v>
      </c>
      <c r="Y2213" s="36">
        <v>0</v>
      </c>
      <c r="Z2213" s="36" t="s">
        <v>856</v>
      </c>
      <c r="AA2213" s="35"/>
    </row>
    <row r="2214" spans="1:27" s="36" customFormat="1" ht="14.4" x14ac:dyDescent="0.3">
      <c r="A2214" s="32" t="s">
        <v>95</v>
      </c>
      <c r="B2214" s="32" t="s">
        <v>95</v>
      </c>
      <c r="C2214" s="32" t="s">
        <v>95</v>
      </c>
      <c r="D2214" s="32" t="s">
        <v>95</v>
      </c>
      <c r="E2214" s="32" t="s">
        <v>95</v>
      </c>
      <c r="F2214" s="32" t="s">
        <v>95</v>
      </c>
      <c r="G2214" s="32" t="s">
        <v>95</v>
      </c>
      <c r="H2214" s="32" t="s">
        <v>95</v>
      </c>
      <c r="I2214" s="32" t="s">
        <v>95</v>
      </c>
      <c r="J2214" s="32" t="s">
        <v>95</v>
      </c>
      <c r="K2214" s="32" t="s">
        <v>95</v>
      </c>
      <c r="L2214" s="32" t="s">
        <v>95</v>
      </c>
      <c r="M2214" s="36">
        <v>281</v>
      </c>
      <c r="N2214" s="36">
        <v>1</v>
      </c>
      <c r="O2214" s="36" t="s">
        <v>122</v>
      </c>
      <c r="P2214" s="75">
        <v>2018</v>
      </c>
      <c r="Q2214" s="36">
        <v>2019</v>
      </c>
      <c r="R2214" s="36">
        <v>515</v>
      </c>
      <c r="S2214" s="82">
        <v>10</v>
      </c>
      <c r="T2214" s="36">
        <v>1</v>
      </c>
      <c r="U2214" s="36">
        <v>0</v>
      </c>
      <c r="V2214" s="50">
        <f t="shared" si="82"/>
        <v>6</v>
      </c>
      <c r="W2214" s="36">
        <v>29166</v>
      </c>
      <c r="X2214" s="36">
        <v>18242</v>
      </c>
      <c r="Y2214" s="36">
        <v>0</v>
      </c>
      <c r="Z2214" s="36" t="s">
        <v>150</v>
      </c>
      <c r="AA2214" s="35"/>
    </row>
    <row r="2215" spans="1:27" s="36" customFormat="1" ht="14.4" x14ac:dyDescent="0.3">
      <c r="A2215" s="32" t="s">
        <v>95</v>
      </c>
      <c r="B2215" s="32" t="s">
        <v>95</v>
      </c>
      <c r="C2215" s="32" t="s">
        <v>95</v>
      </c>
      <c r="D2215" s="32" t="s">
        <v>95</v>
      </c>
      <c r="E2215" s="32" t="s">
        <v>95</v>
      </c>
      <c r="F2215" s="32" t="s">
        <v>95</v>
      </c>
      <c r="G2215" s="32" t="s">
        <v>95</v>
      </c>
      <c r="H2215" s="32" t="s">
        <v>95</v>
      </c>
      <c r="I2215" s="32" t="s">
        <v>95</v>
      </c>
      <c r="J2215" s="32" t="s">
        <v>95</v>
      </c>
      <c r="K2215" s="32" t="s">
        <v>95</v>
      </c>
      <c r="L2215" s="32" t="s">
        <v>95</v>
      </c>
      <c r="M2215" s="36">
        <v>314</v>
      </c>
      <c r="N2215" s="36">
        <v>1</v>
      </c>
      <c r="O2215" s="36" t="s">
        <v>123</v>
      </c>
      <c r="P2215" s="75">
        <v>2018</v>
      </c>
      <c r="Q2215" s="36">
        <v>2019</v>
      </c>
      <c r="R2215" s="36">
        <v>460</v>
      </c>
      <c r="S2215" s="82">
        <v>10</v>
      </c>
      <c r="T2215" s="36">
        <v>1</v>
      </c>
      <c r="U2215" s="36">
        <v>0</v>
      </c>
      <c r="V2215" s="50">
        <f t="shared" si="82"/>
        <v>5</v>
      </c>
      <c r="W2215" s="36">
        <v>1285</v>
      </c>
      <c r="X2215" s="36">
        <v>1185</v>
      </c>
      <c r="Y2215" s="36">
        <v>0</v>
      </c>
      <c r="Z2215" s="36" t="s">
        <v>98</v>
      </c>
      <c r="AA2215" s="35"/>
    </row>
    <row r="2216" spans="1:27" s="36" customFormat="1" ht="14.4" x14ac:dyDescent="0.3">
      <c r="A2216" s="32" t="s">
        <v>95</v>
      </c>
      <c r="B2216" s="32" t="s">
        <v>95</v>
      </c>
      <c r="C2216" s="32" t="s">
        <v>95</v>
      </c>
      <c r="D2216" s="32" t="s">
        <v>95</v>
      </c>
      <c r="E2216" s="32" t="s">
        <v>95</v>
      </c>
      <c r="F2216" s="32" t="s">
        <v>95</v>
      </c>
      <c r="G2216" s="32" t="s">
        <v>95</v>
      </c>
      <c r="H2216" s="32" t="s">
        <v>95</v>
      </c>
      <c r="I2216" s="32" t="s">
        <v>95</v>
      </c>
      <c r="J2216" s="32" t="s">
        <v>95</v>
      </c>
      <c r="K2216" s="32" t="s">
        <v>95</v>
      </c>
      <c r="L2216" s="32" t="s">
        <v>95</v>
      </c>
      <c r="M2216" s="36">
        <v>330</v>
      </c>
      <c r="N2216" s="36">
        <v>1</v>
      </c>
      <c r="O2216" s="36" t="s">
        <v>124</v>
      </c>
      <c r="P2216" s="75">
        <v>2018</v>
      </c>
      <c r="Q2216" s="36">
        <v>2020</v>
      </c>
      <c r="R2216" s="36">
        <v>1603</v>
      </c>
      <c r="S2216" s="82">
        <v>10</v>
      </c>
      <c r="T2216" s="36">
        <v>1</v>
      </c>
      <c r="U2216" s="36">
        <v>1</v>
      </c>
      <c r="V2216" s="50">
        <f t="shared" si="82"/>
        <v>10</v>
      </c>
      <c r="W2216" s="36">
        <v>435</v>
      </c>
      <c r="X2216" s="36">
        <v>167</v>
      </c>
      <c r="Y2216" s="36">
        <v>0</v>
      </c>
      <c r="Z2216" s="36" t="s">
        <v>90</v>
      </c>
      <c r="AA2216" s="35"/>
    </row>
    <row r="2217" spans="1:27" s="36" customFormat="1" ht="14.4" x14ac:dyDescent="0.3">
      <c r="A2217" s="32" t="s">
        <v>95</v>
      </c>
      <c r="B2217" s="32" t="s">
        <v>95</v>
      </c>
      <c r="C2217" s="32" t="s">
        <v>95</v>
      </c>
      <c r="D2217" s="32" t="s">
        <v>95</v>
      </c>
      <c r="E2217" s="32" t="s">
        <v>95</v>
      </c>
      <c r="F2217" s="32" t="s">
        <v>95</v>
      </c>
      <c r="G2217" s="32" t="s">
        <v>95</v>
      </c>
      <c r="H2217" s="32" t="s">
        <v>95</v>
      </c>
      <c r="I2217" s="32" t="s">
        <v>95</v>
      </c>
      <c r="J2217" s="32" t="s">
        <v>95</v>
      </c>
      <c r="K2217" s="32" t="s">
        <v>95</v>
      </c>
      <c r="L2217" s="32" t="s">
        <v>95</v>
      </c>
      <c r="M2217" s="36">
        <v>347</v>
      </c>
      <c r="N2217" s="36">
        <v>1</v>
      </c>
      <c r="O2217" s="36" t="s">
        <v>125</v>
      </c>
      <c r="P2217" s="75">
        <v>2018</v>
      </c>
      <c r="Q2217" s="36">
        <v>2019</v>
      </c>
      <c r="R2217" s="36">
        <v>45.1</v>
      </c>
      <c r="S2217" s="82">
        <v>10</v>
      </c>
      <c r="T2217" s="36">
        <v>1</v>
      </c>
      <c r="U2217" s="36">
        <v>0</v>
      </c>
      <c r="V2217" s="50">
        <f t="shared" si="82"/>
        <v>1</v>
      </c>
      <c r="W2217" s="36">
        <v>6047</v>
      </c>
      <c r="X2217" s="36">
        <v>3649</v>
      </c>
      <c r="Y2217" s="36">
        <v>0</v>
      </c>
      <c r="Z2217" s="36" t="s">
        <v>105</v>
      </c>
      <c r="AA2217" s="35"/>
    </row>
    <row r="2218" spans="1:27" s="36" customFormat="1" ht="14.4" x14ac:dyDescent="0.3">
      <c r="A2218" s="32" t="s">
        <v>95</v>
      </c>
      <c r="B2218" s="32" t="s">
        <v>95</v>
      </c>
      <c r="C2218" s="32" t="s">
        <v>95</v>
      </c>
      <c r="D2218" s="32" t="s">
        <v>95</v>
      </c>
      <c r="E2218" s="32" t="s">
        <v>95</v>
      </c>
      <c r="F2218" s="32" t="s">
        <v>95</v>
      </c>
      <c r="G2218" s="32" t="s">
        <v>95</v>
      </c>
      <c r="H2218" s="32" t="s">
        <v>95</v>
      </c>
      <c r="I2218" s="32" t="s">
        <v>95</v>
      </c>
      <c r="J2218" s="32" t="s">
        <v>95</v>
      </c>
      <c r="K2218" s="32" t="s">
        <v>95</v>
      </c>
      <c r="L2218" s="32" t="s">
        <v>95</v>
      </c>
      <c r="M2218" s="36">
        <v>466</v>
      </c>
      <c r="N2218" s="36">
        <v>1</v>
      </c>
      <c r="O2218" s="36" t="s">
        <v>126</v>
      </c>
      <c r="P2218" s="75">
        <v>2018</v>
      </c>
      <c r="Q2218" s="36">
        <v>2019</v>
      </c>
      <c r="R2218" s="36">
        <v>650</v>
      </c>
      <c r="S2218" s="82">
        <v>10</v>
      </c>
      <c r="T2218" s="36">
        <v>1</v>
      </c>
      <c r="U2218" s="36">
        <v>0</v>
      </c>
      <c r="V2218" s="50">
        <f t="shared" si="82"/>
        <v>7</v>
      </c>
      <c r="W2218" s="36">
        <v>2581</v>
      </c>
      <c r="X2218" s="36">
        <v>2300</v>
      </c>
      <c r="Y2218" s="36">
        <v>0</v>
      </c>
      <c r="Z2218" s="36" t="s">
        <v>861</v>
      </c>
      <c r="AA2218" s="35"/>
    </row>
    <row r="2219" spans="1:27" s="36" customFormat="1" ht="14.4" x14ac:dyDescent="0.3">
      <c r="A2219" s="32" t="s">
        <v>95</v>
      </c>
      <c r="B2219" s="32" t="s">
        <v>95</v>
      </c>
      <c r="C2219" s="32" t="s">
        <v>95</v>
      </c>
      <c r="D2219" s="32" t="s">
        <v>95</v>
      </c>
      <c r="E2219" s="32" t="s">
        <v>95</v>
      </c>
      <c r="F2219" s="32" t="s">
        <v>95</v>
      </c>
      <c r="G2219" s="32" t="s">
        <v>95</v>
      </c>
      <c r="H2219" s="32" t="s">
        <v>95</v>
      </c>
      <c r="I2219" s="32" t="s">
        <v>95</v>
      </c>
      <c r="J2219" s="32" t="s">
        <v>95</v>
      </c>
      <c r="K2219" s="32" t="s">
        <v>95</v>
      </c>
      <c r="L2219" s="32" t="s">
        <v>95</v>
      </c>
      <c r="M2219" s="36">
        <v>499</v>
      </c>
      <c r="N2219" s="36">
        <v>1</v>
      </c>
      <c r="O2219" s="36" t="s">
        <v>762</v>
      </c>
      <c r="P2219" s="75">
        <v>2018</v>
      </c>
      <c r="Q2219" s="36">
        <v>2019</v>
      </c>
      <c r="R2219" s="36">
        <v>495</v>
      </c>
      <c r="S2219" s="82">
        <v>10</v>
      </c>
      <c r="T2219" s="36">
        <v>1</v>
      </c>
      <c r="U2219" s="36">
        <v>0</v>
      </c>
      <c r="V2219" s="50">
        <f t="shared" si="82"/>
        <v>5</v>
      </c>
      <c r="W2219" s="36">
        <v>460</v>
      </c>
      <c r="X2219" s="36">
        <v>458</v>
      </c>
      <c r="Y2219" s="36">
        <v>0</v>
      </c>
      <c r="Z2219" s="36" t="s">
        <v>150</v>
      </c>
      <c r="AA2219" s="35"/>
    </row>
    <row r="2220" spans="1:27" s="36" customFormat="1" ht="14.4" x14ac:dyDescent="0.3">
      <c r="A2220" s="32" t="s">
        <v>95</v>
      </c>
      <c r="B2220" s="32" t="s">
        <v>95</v>
      </c>
      <c r="C2220" s="32" t="s">
        <v>95</v>
      </c>
      <c r="D2220" s="32" t="s">
        <v>95</v>
      </c>
      <c r="E2220" s="32" t="s">
        <v>95</v>
      </c>
      <c r="F2220" s="32" t="s">
        <v>95</v>
      </c>
      <c r="G2220" s="32" t="s">
        <v>95</v>
      </c>
      <c r="H2220" s="32" t="s">
        <v>95</v>
      </c>
      <c r="I2220" s="32" t="s">
        <v>95</v>
      </c>
      <c r="J2220" s="32" t="s">
        <v>95</v>
      </c>
      <c r="K2220" s="32" t="s">
        <v>95</v>
      </c>
      <c r="L2220" s="32" t="s">
        <v>95</v>
      </c>
      <c r="M2220" s="36">
        <v>511</v>
      </c>
      <c r="N2220" s="36">
        <v>1</v>
      </c>
      <c r="O2220" s="36" t="s">
        <v>127</v>
      </c>
      <c r="P2220" s="75">
        <v>2018</v>
      </c>
      <c r="Q2220" s="36">
        <v>2019</v>
      </c>
      <c r="R2220" s="36">
        <v>1200</v>
      </c>
      <c r="S2220" s="82">
        <v>10</v>
      </c>
      <c r="T2220" s="36">
        <v>0</v>
      </c>
      <c r="U2220" s="36">
        <v>0</v>
      </c>
      <c r="V2220" s="50">
        <f t="shared" si="82"/>
        <v>10</v>
      </c>
      <c r="W2220" s="36">
        <v>341</v>
      </c>
      <c r="X2220" s="36">
        <v>518</v>
      </c>
      <c r="Y2220" s="36">
        <v>0</v>
      </c>
      <c r="Z2220" s="36" t="s">
        <v>83</v>
      </c>
      <c r="AA2220" s="35"/>
    </row>
    <row r="2221" spans="1:27" s="36" customFormat="1" ht="14.4" x14ac:dyDescent="0.3">
      <c r="A2221" s="32" t="s">
        <v>95</v>
      </c>
      <c r="B2221" s="32" t="s">
        <v>95</v>
      </c>
      <c r="C2221" s="32" t="s">
        <v>95</v>
      </c>
      <c r="D2221" s="32" t="s">
        <v>95</v>
      </c>
      <c r="E2221" s="32" t="s">
        <v>95</v>
      </c>
      <c r="F2221" s="32" t="s">
        <v>95</v>
      </c>
      <c r="G2221" s="32" t="s">
        <v>95</v>
      </c>
      <c r="H2221" s="32" t="s">
        <v>95</v>
      </c>
      <c r="I2221" s="32" t="s">
        <v>95</v>
      </c>
      <c r="J2221" s="32" t="s">
        <v>95</v>
      </c>
      <c r="K2221" s="32" t="s">
        <v>95</v>
      </c>
      <c r="L2221" s="32" t="s">
        <v>95</v>
      </c>
      <c r="M2221" s="36">
        <v>547</v>
      </c>
      <c r="N2221" s="36">
        <v>1</v>
      </c>
      <c r="O2221" s="36" t="s">
        <v>128</v>
      </c>
      <c r="P2221" s="75">
        <v>2018</v>
      </c>
      <c r="Q2221" s="36">
        <v>2019</v>
      </c>
      <c r="R2221" s="36">
        <v>660.75</v>
      </c>
      <c r="S2221" s="82">
        <v>10</v>
      </c>
      <c r="T2221" s="36">
        <v>1</v>
      </c>
      <c r="U2221" s="36">
        <v>0</v>
      </c>
      <c r="V2221" s="50">
        <f t="shared" si="82"/>
        <v>7</v>
      </c>
      <c r="W2221" s="36">
        <v>813</v>
      </c>
      <c r="X2221" s="36">
        <v>409</v>
      </c>
      <c r="Y2221" s="36">
        <v>0</v>
      </c>
      <c r="Z2221" s="36" t="s">
        <v>105</v>
      </c>
      <c r="AA2221" s="35"/>
    </row>
    <row r="2222" spans="1:27" s="36" customFormat="1" ht="14.4" x14ac:dyDescent="0.3">
      <c r="A2222" s="32" t="s">
        <v>95</v>
      </c>
      <c r="B2222" s="32" t="s">
        <v>95</v>
      </c>
      <c r="C2222" s="32" t="s">
        <v>95</v>
      </c>
      <c r="D2222" s="32" t="s">
        <v>95</v>
      </c>
      <c r="E2222" s="32" t="s">
        <v>95</v>
      </c>
      <c r="F2222" s="32" t="s">
        <v>95</v>
      </c>
      <c r="G2222" s="32" t="s">
        <v>95</v>
      </c>
      <c r="H2222" s="32" t="s">
        <v>95</v>
      </c>
      <c r="I2222" s="32" t="s">
        <v>95</v>
      </c>
      <c r="J2222" s="32" t="s">
        <v>95</v>
      </c>
      <c r="K2222" s="32" t="s">
        <v>95</v>
      </c>
      <c r="L2222" s="32" t="s">
        <v>95</v>
      </c>
      <c r="M2222" s="36">
        <v>581</v>
      </c>
      <c r="N2222" s="36">
        <v>1</v>
      </c>
      <c r="O2222" s="36" t="s">
        <v>129</v>
      </c>
      <c r="P2222" s="75">
        <v>2018</v>
      </c>
      <c r="Q2222" s="36">
        <v>2020</v>
      </c>
      <c r="R2222" s="36">
        <v>641.67999999999995</v>
      </c>
      <c r="S2222" s="82">
        <v>10</v>
      </c>
      <c r="T2222" s="36">
        <v>1</v>
      </c>
      <c r="U2222" s="36">
        <v>1</v>
      </c>
      <c r="V2222" s="50">
        <f t="shared" si="82"/>
        <v>7</v>
      </c>
      <c r="W2222" s="36">
        <v>814</v>
      </c>
      <c r="X2222" s="36">
        <v>192</v>
      </c>
      <c r="Y2222" s="36">
        <v>0</v>
      </c>
      <c r="Z2222" s="36" t="s">
        <v>151</v>
      </c>
      <c r="AA2222" s="35"/>
    </row>
    <row r="2223" spans="1:27" s="36" customFormat="1" ht="14.4" x14ac:dyDescent="0.3">
      <c r="A2223" s="32" t="s">
        <v>95</v>
      </c>
      <c r="B2223" s="32" t="s">
        <v>95</v>
      </c>
      <c r="C2223" s="32" t="s">
        <v>95</v>
      </c>
      <c r="D2223" s="32" t="s">
        <v>95</v>
      </c>
      <c r="E2223" s="32" t="s">
        <v>95</v>
      </c>
      <c r="F2223" s="32" t="s">
        <v>95</v>
      </c>
      <c r="G2223" s="32" t="s">
        <v>95</v>
      </c>
      <c r="H2223" s="32" t="s">
        <v>95</v>
      </c>
      <c r="I2223" s="32" t="s">
        <v>95</v>
      </c>
      <c r="J2223" s="32" t="s">
        <v>95</v>
      </c>
      <c r="K2223" s="32" t="s">
        <v>95</v>
      </c>
      <c r="L2223" s="32" t="s">
        <v>95</v>
      </c>
      <c r="M2223" s="36">
        <v>625</v>
      </c>
      <c r="N2223" s="36">
        <v>1</v>
      </c>
      <c r="O2223" s="36" t="s">
        <v>130</v>
      </c>
      <c r="P2223" s="75">
        <v>2018</v>
      </c>
      <c r="Q2223" s="36">
        <v>2019</v>
      </c>
      <c r="R2223" s="36">
        <v>1179.52</v>
      </c>
      <c r="S2223" s="82">
        <v>10</v>
      </c>
      <c r="T2223" s="36">
        <v>1</v>
      </c>
      <c r="U2223" s="36">
        <v>0</v>
      </c>
      <c r="V2223" s="50">
        <f t="shared" si="82"/>
        <v>10</v>
      </c>
      <c r="W2223" s="36">
        <v>76072</v>
      </c>
      <c r="X2223" s="36">
        <v>40025</v>
      </c>
      <c r="Y2223" s="36">
        <v>0</v>
      </c>
      <c r="Z2223" s="36" t="s">
        <v>83</v>
      </c>
      <c r="AA2223" s="35"/>
    </row>
    <row r="2224" spans="1:27" s="36" customFormat="1" ht="14.4" x14ac:dyDescent="0.3">
      <c r="A2224" s="32" t="s">
        <v>95</v>
      </c>
      <c r="B2224" s="32" t="s">
        <v>95</v>
      </c>
      <c r="C2224" s="32" t="s">
        <v>95</v>
      </c>
      <c r="D2224" s="32" t="s">
        <v>95</v>
      </c>
      <c r="E2224" s="32" t="s">
        <v>95</v>
      </c>
      <c r="F2224" s="32" t="s">
        <v>95</v>
      </c>
      <c r="G2224" s="32" t="s">
        <v>95</v>
      </c>
      <c r="H2224" s="32" t="s">
        <v>95</v>
      </c>
      <c r="I2224" s="32" t="s">
        <v>95</v>
      </c>
      <c r="J2224" s="32" t="s">
        <v>95</v>
      </c>
      <c r="K2224" s="32" t="s">
        <v>95</v>
      </c>
      <c r="L2224" s="32" t="s">
        <v>95</v>
      </c>
      <c r="M2224" s="36">
        <v>698</v>
      </c>
      <c r="N2224" s="36">
        <v>1</v>
      </c>
      <c r="O2224" s="36" t="s">
        <v>131</v>
      </c>
      <c r="P2224" s="75">
        <v>2018</v>
      </c>
      <c r="Q2224" s="36">
        <v>2019</v>
      </c>
      <c r="R2224" s="36">
        <v>1815</v>
      </c>
      <c r="S2224" s="82">
        <v>10</v>
      </c>
      <c r="T2224" s="36">
        <v>0</v>
      </c>
      <c r="U2224" s="36">
        <v>0</v>
      </c>
      <c r="V2224" s="50">
        <f t="shared" si="82"/>
        <v>10</v>
      </c>
      <c r="W2224" s="36">
        <v>316</v>
      </c>
      <c r="X2224" s="36">
        <v>378</v>
      </c>
      <c r="Y2224" s="36">
        <v>0</v>
      </c>
      <c r="Z2224" s="36" t="s">
        <v>150</v>
      </c>
      <c r="AA2224" s="35"/>
    </row>
    <row r="2225" spans="1:27" s="36" customFormat="1" ht="14.4" x14ac:dyDescent="0.3">
      <c r="A2225" s="32" t="s">
        <v>95</v>
      </c>
      <c r="B2225" s="32" t="s">
        <v>95</v>
      </c>
      <c r="C2225" s="32" t="s">
        <v>95</v>
      </c>
      <c r="D2225" s="32" t="s">
        <v>95</v>
      </c>
      <c r="E2225" s="32" t="s">
        <v>95</v>
      </c>
      <c r="F2225" s="32" t="s">
        <v>95</v>
      </c>
      <c r="G2225" s="32" t="s">
        <v>95</v>
      </c>
      <c r="H2225" s="32" t="s">
        <v>95</v>
      </c>
      <c r="I2225" s="32" t="s">
        <v>95</v>
      </c>
      <c r="J2225" s="32" t="s">
        <v>95</v>
      </c>
      <c r="K2225" s="32" t="s">
        <v>95</v>
      </c>
      <c r="L2225" s="32" t="s">
        <v>95</v>
      </c>
      <c r="M2225" s="36">
        <v>706</v>
      </c>
      <c r="N2225" s="36">
        <v>1</v>
      </c>
      <c r="O2225" s="36" t="s">
        <v>132</v>
      </c>
      <c r="P2225" s="75">
        <v>2018</v>
      </c>
      <c r="Q2225" s="36">
        <v>2020</v>
      </c>
      <c r="R2225" s="36">
        <v>555</v>
      </c>
      <c r="S2225" s="82">
        <v>7</v>
      </c>
      <c r="T2225" s="36">
        <v>1</v>
      </c>
      <c r="U2225" s="36">
        <v>1</v>
      </c>
      <c r="V2225" s="50">
        <f t="shared" si="82"/>
        <v>6</v>
      </c>
      <c r="W2225" s="36">
        <v>2690</v>
      </c>
      <c r="X2225" s="36">
        <v>1790</v>
      </c>
      <c r="Y2225" s="36">
        <v>0</v>
      </c>
      <c r="Z2225" s="36" t="s">
        <v>150</v>
      </c>
      <c r="AA2225" s="35"/>
    </row>
    <row r="2226" spans="1:27" s="36" customFormat="1" ht="14.4" x14ac:dyDescent="0.3">
      <c r="A2226" s="32" t="s">
        <v>95</v>
      </c>
      <c r="B2226" s="32" t="s">
        <v>95</v>
      </c>
      <c r="C2226" s="32" t="s">
        <v>95</v>
      </c>
      <c r="D2226" s="32" t="s">
        <v>95</v>
      </c>
      <c r="E2226" s="32" t="s">
        <v>95</v>
      </c>
      <c r="F2226" s="32" t="s">
        <v>95</v>
      </c>
      <c r="G2226" s="32" t="s">
        <v>95</v>
      </c>
      <c r="H2226" s="32" t="s">
        <v>95</v>
      </c>
      <c r="I2226" s="32" t="s">
        <v>95</v>
      </c>
      <c r="J2226" s="32" t="s">
        <v>95</v>
      </c>
      <c r="K2226" s="32" t="s">
        <v>95</v>
      </c>
      <c r="L2226" s="32" t="s">
        <v>95</v>
      </c>
      <c r="M2226" s="36">
        <v>709</v>
      </c>
      <c r="N2226" s="36">
        <v>1</v>
      </c>
      <c r="O2226" s="36" t="s">
        <v>133</v>
      </c>
      <c r="P2226" s="75">
        <v>2018</v>
      </c>
      <c r="Q2226" s="36">
        <v>2019</v>
      </c>
      <c r="R2226" s="36">
        <v>371.78</v>
      </c>
      <c r="S2226" s="82">
        <v>10</v>
      </c>
      <c r="T2226" s="36">
        <v>1</v>
      </c>
      <c r="U2226" s="36">
        <v>0</v>
      </c>
      <c r="V2226" s="50">
        <f t="shared" si="82"/>
        <v>4</v>
      </c>
      <c r="W2226" s="36">
        <v>32248</v>
      </c>
      <c r="X2226" s="36">
        <v>12314</v>
      </c>
      <c r="Y2226" s="36">
        <v>0</v>
      </c>
      <c r="Z2226" s="36" t="s">
        <v>853</v>
      </c>
      <c r="AA2226" s="35"/>
    </row>
    <row r="2227" spans="1:27" s="36" customFormat="1" ht="14.4" x14ac:dyDescent="0.3">
      <c r="A2227" s="32" t="s">
        <v>95</v>
      </c>
      <c r="B2227" s="32" t="s">
        <v>95</v>
      </c>
      <c r="C2227" s="32" t="s">
        <v>95</v>
      </c>
      <c r="D2227" s="32" t="s">
        <v>95</v>
      </c>
      <c r="E2227" s="32" t="s">
        <v>95</v>
      </c>
      <c r="F2227" s="32" t="s">
        <v>95</v>
      </c>
      <c r="G2227" s="32" t="s">
        <v>95</v>
      </c>
      <c r="H2227" s="32" t="s">
        <v>95</v>
      </c>
      <c r="I2227" s="32" t="s">
        <v>95</v>
      </c>
      <c r="J2227" s="32" t="s">
        <v>95</v>
      </c>
      <c r="K2227" s="32" t="s">
        <v>95</v>
      </c>
      <c r="L2227" s="32" t="s">
        <v>95</v>
      </c>
      <c r="M2227" s="36">
        <v>709</v>
      </c>
      <c r="N2227" s="36">
        <v>1</v>
      </c>
      <c r="O2227" s="36" t="s">
        <v>133</v>
      </c>
      <c r="P2227" s="75">
        <v>2018</v>
      </c>
      <c r="Q2227" s="36">
        <v>2019</v>
      </c>
      <c r="R2227" s="36">
        <v>575</v>
      </c>
      <c r="S2227" s="82">
        <v>10</v>
      </c>
      <c r="T2227" s="36">
        <v>1</v>
      </c>
      <c r="U2227" s="36">
        <v>0</v>
      </c>
      <c r="V2227" s="50">
        <f t="shared" si="82"/>
        <v>6</v>
      </c>
      <c r="W2227" s="36">
        <v>23805</v>
      </c>
      <c r="X2227" s="36">
        <v>20346</v>
      </c>
      <c r="Y2227" s="36">
        <v>0</v>
      </c>
      <c r="Z2227" s="36" t="s">
        <v>865</v>
      </c>
      <c r="AA2227" s="35"/>
    </row>
    <row r="2228" spans="1:27" s="36" customFormat="1" ht="14.4" x14ac:dyDescent="0.3">
      <c r="A2228" s="32" t="s">
        <v>95</v>
      </c>
      <c r="B2228" s="32" t="s">
        <v>95</v>
      </c>
      <c r="C2228" s="32" t="s">
        <v>95</v>
      </c>
      <c r="D2228" s="32" t="s">
        <v>95</v>
      </c>
      <c r="E2228" s="32" t="s">
        <v>95</v>
      </c>
      <c r="F2228" s="32" t="s">
        <v>95</v>
      </c>
      <c r="G2228" s="32" t="s">
        <v>95</v>
      </c>
      <c r="H2228" s="32" t="s">
        <v>95</v>
      </c>
      <c r="I2228" s="32" t="s">
        <v>95</v>
      </c>
      <c r="J2228" s="32" t="s">
        <v>95</v>
      </c>
      <c r="K2228" s="32" t="s">
        <v>95</v>
      </c>
      <c r="L2228" s="32" t="s">
        <v>95</v>
      </c>
      <c r="M2228" s="36">
        <v>709</v>
      </c>
      <c r="N2228" s="36">
        <v>1</v>
      </c>
      <c r="O2228" s="36" t="s">
        <v>133</v>
      </c>
      <c r="P2228" s="75">
        <v>2018</v>
      </c>
      <c r="Q2228" s="36">
        <v>2019</v>
      </c>
      <c r="R2228" s="36">
        <v>335</v>
      </c>
      <c r="S2228" s="82">
        <v>10</v>
      </c>
      <c r="T2228" s="36">
        <v>0</v>
      </c>
      <c r="U2228" s="36">
        <v>0</v>
      </c>
      <c r="V2228" s="50">
        <f t="shared" si="82"/>
        <v>4</v>
      </c>
      <c r="W2228" s="36">
        <v>21387</v>
      </c>
      <c r="X2228" s="36">
        <v>22575</v>
      </c>
      <c r="Y2228" s="36">
        <v>0</v>
      </c>
      <c r="Z2228" s="36" t="s">
        <v>866</v>
      </c>
      <c r="AA2228" s="35"/>
    </row>
    <row r="2229" spans="1:27" s="36" customFormat="1" ht="14.4" x14ac:dyDescent="0.3">
      <c r="A2229" s="32" t="s">
        <v>95</v>
      </c>
      <c r="B2229" s="32" t="s">
        <v>95</v>
      </c>
      <c r="C2229" s="32" t="s">
        <v>95</v>
      </c>
      <c r="D2229" s="32" t="s">
        <v>95</v>
      </c>
      <c r="E2229" s="32" t="s">
        <v>95</v>
      </c>
      <c r="F2229" s="32" t="s">
        <v>95</v>
      </c>
      <c r="G2229" s="32" t="s">
        <v>95</v>
      </c>
      <c r="H2229" s="32" t="s">
        <v>95</v>
      </c>
      <c r="I2229" s="32" t="s">
        <v>95</v>
      </c>
      <c r="J2229" s="32" t="s">
        <v>95</v>
      </c>
      <c r="K2229" s="32" t="s">
        <v>95</v>
      </c>
      <c r="L2229" s="32" t="s">
        <v>95</v>
      </c>
      <c r="M2229" s="36">
        <v>738</v>
      </c>
      <c r="N2229" s="36">
        <v>1</v>
      </c>
      <c r="O2229" s="36" t="s">
        <v>134</v>
      </c>
      <c r="P2229" s="75">
        <v>2018</v>
      </c>
      <c r="Q2229" s="36">
        <v>2019</v>
      </c>
      <c r="R2229" s="36">
        <v>200</v>
      </c>
      <c r="S2229" s="82">
        <v>10</v>
      </c>
      <c r="T2229" s="36">
        <v>1</v>
      </c>
      <c r="U2229" s="36">
        <v>0</v>
      </c>
      <c r="V2229" s="50">
        <f t="shared" si="82"/>
        <v>3</v>
      </c>
      <c r="W2229" s="36">
        <v>1235</v>
      </c>
      <c r="X2229" s="36">
        <v>1216</v>
      </c>
      <c r="Y2229" s="36">
        <v>0</v>
      </c>
      <c r="Z2229" s="36" t="s">
        <v>856</v>
      </c>
      <c r="AA2229" s="35"/>
    </row>
    <row r="2230" spans="1:27" s="36" customFormat="1" ht="14.4" x14ac:dyDescent="0.3">
      <c r="A2230" s="32" t="s">
        <v>95</v>
      </c>
      <c r="B2230" s="32" t="s">
        <v>95</v>
      </c>
      <c r="C2230" s="32" t="s">
        <v>95</v>
      </c>
      <c r="D2230" s="32" t="s">
        <v>95</v>
      </c>
      <c r="E2230" s="32" t="s">
        <v>95</v>
      </c>
      <c r="F2230" s="32" t="s">
        <v>95</v>
      </c>
      <c r="G2230" s="32" t="s">
        <v>95</v>
      </c>
      <c r="H2230" s="32" t="s">
        <v>95</v>
      </c>
      <c r="I2230" s="32" t="s">
        <v>95</v>
      </c>
      <c r="J2230" s="32" t="s">
        <v>95</v>
      </c>
      <c r="K2230" s="32" t="s">
        <v>95</v>
      </c>
      <c r="L2230" s="32" t="s">
        <v>95</v>
      </c>
      <c r="M2230" s="36">
        <v>748</v>
      </c>
      <c r="N2230" s="36">
        <v>1</v>
      </c>
      <c r="O2230" s="36" t="s">
        <v>135</v>
      </c>
      <c r="P2230" s="75">
        <v>2018</v>
      </c>
      <c r="Q2230" s="36">
        <v>2019</v>
      </c>
      <c r="R2230" s="36">
        <v>760</v>
      </c>
      <c r="S2230" s="82">
        <v>10</v>
      </c>
      <c r="T2230" s="36">
        <v>0</v>
      </c>
      <c r="U2230" s="36">
        <v>0</v>
      </c>
      <c r="V2230" s="50">
        <f t="shared" si="82"/>
        <v>8</v>
      </c>
      <c r="W2230" s="36">
        <v>3230</v>
      </c>
      <c r="X2230" s="36">
        <v>4924</v>
      </c>
      <c r="Y2230" s="36">
        <v>0</v>
      </c>
      <c r="Z2230" s="36" t="s">
        <v>83</v>
      </c>
      <c r="AA2230" s="35"/>
    </row>
    <row r="2231" spans="1:27" s="36" customFormat="1" ht="14.4" x14ac:dyDescent="0.3">
      <c r="A2231" s="32" t="s">
        <v>95</v>
      </c>
      <c r="B2231" s="32" t="s">
        <v>95</v>
      </c>
      <c r="C2231" s="32" t="s">
        <v>95</v>
      </c>
      <c r="D2231" s="32" t="s">
        <v>95</v>
      </c>
      <c r="E2231" s="32" t="s">
        <v>95</v>
      </c>
      <c r="F2231" s="32" t="s">
        <v>95</v>
      </c>
      <c r="G2231" s="32" t="s">
        <v>95</v>
      </c>
      <c r="H2231" s="32" t="s">
        <v>95</v>
      </c>
      <c r="I2231" s="32" t="s">
        <v>95</v>
      </c>
      <c r="J2231" s="32" t="s">
        <v>95</v>
      </c>
      <c r="K2231" s="32" t="s">
        <v>95</v>
      </c>
      <c r="L2231" s="32" t="s">
        <v>95</v>
      </c>
      <c r="M2231" s="36">
        <v>831</v>
      </c>
      <c r="N2231" s="36">
        <v>1</v>
      </c>
      <c r="O2231" s="36" t="s">
        <v>136</v>
      </c>
      <c r="P2231" s="75">
        <v>2018</v>
      </c>
      <c r="Q2231" s="36">
        <v>2019</v>
      </c>
      <c r="R2231" s="36">
        <v>1286.67</v>
      </c>
      <c r="S2231" s="82">
        <v>8</v>
      </c>
      <c r="T2231" s="36">
        <v>1</v>
      </c>
      <c r="U2231" s="36">
        <v>0</v>
      </c>
      <c r="V2231" s="50">
        <f t="shared" si="82"/>
        <v>10</v>
      </c>
      <c r="W2231" s="36">
        <v>12525</v>
      </c>
      <c r="X2231" s="36">
        <v>10963</v>
      </c>
      <c r="Y2231" s="36">
        <v>0</v>
      </c>
      <c r="Z2231" s="36" t="s">
        <v>83</v>
      </c>
      <c r="AA2231" s="35"/>
    </row>
    <row r="2232" spans="1:27" s="36" customFormat="1" ht="14.4" x14ac:dyDescent="0.3">
      <c r="A2232" s="32" t="s">
        <v>95</v>
      </c>
      <c r="B2232" s="32" t="s">
        <v>95</v>
      </c>
      <c r="C2232" s="32" t="s">
        <v>95</v>
      </c>
      <c r="D2232" s="32" t="s">
        <v>95</v>
      </c>
      <c r="E2232" s="32" t="s">
        <v>95</v>
      </c>
      <c r="F2232" s="32" t="s">
        <v>95</v>
      </c>
      <c r="G2232" s="32" t="s">
        <v>95</v>
      </c>
      <c r="H2232" s="32" t="s">
        <v>95</v>
      </c>
      <c r="I2232" s="32" t="s">
        <v>95</v>
      </c>
      <c r="J2232" s="32" t="s">
        <v>95</v>
      </c>
      <c r="K2232" s="32" t="s">
        <v>95</v>
      </c>
      <c r="L2232" s="32" t="s">
        <v>95</v>
      </c>
      <c r="M2232" s="36">
        <v>832</v>
      </c>
      <c r="N2232" s="36">
        <v>1</v>
      </c>
      <c r="O2232" s="36" t="s">
        <v>137</v>
      </c>
      <c r="P2232" s="75">
        <v>2018</v>
      </c>
      <c r="Q2232" s="36">
        <v>2019</v>
      </c>
      <c r="R2232" s="36">
        <v>1020</v>
      </c>
      <c r="S2232" s="82">
        <v>10</v>
      </c>
      <c r="T2232" s="36">
        <v>1</v>
      </c>
      <c r="U2232" s="36">
        <v>0</v>
      </c>
      <c r="V2232" s="50">
        <f t="shared" si="82"/>
        <v>10</v>
      </c>
      <c r="W2232" s="36">
        <v>4315</v>
      </c>
      <c r="X2232" s="36">
        <v>3516</v>
      </c>
      <c r="Y2232" s="36">
        <v>0</v>
      </c>
      <c r="Z2232" s="36" t="s">
        <v>867</v>
      </c>
      <c r="AA2232" s="35"/>
    </row>
    <row r="2233" spans="1:27" s="36" customFormat="1" ht="14.4" x14ac:dyDescent="0.3">
      <c r="A2233" s="32" t="s">
        <v>95</v>
      </c>
      <c r="B2233" s="32" t="s">
        <v>95</v>
      </c>
      <c r="C2233" s="32" t="s">
        <v>95</v>
      </c>
      <c r="D2233" s="32" t="s">
        <v>95</v>
      </c>
      <c r="E2233" s="32" t="s">
        <v>95</v>
      </c>
      <c r="F2233" s="32" t="s">
        <v>95</v>
      </c>
      <c r="G2233" s="32" t="s">
        <v>95</v>
      </c>
      <c r="H2233" s="32" t="s">
        <v>95</v>
      </c>
      <c r="I2233" s="32" t="s">
        <v>95</v>
      </c>
      <c r="J2233" s="32" t="s">
        <v>95</v>
      </c>
      <c r="K2233" s="32" t="s">
        <v>95</v>
      </c>
      <c r="L2233" s="32" t="s">
        <v>95</v>
      </c>
      <c r="M2233" s="36">
        <v>877</v>
      </c>
      <c r="N2233" s="36">
        <v>1</v>
      </c>
      <c r="O2233" s="36" t="s">
        <v>138</v>
      </c>
      <c r="P2233" s="75">
        <v>2018</v>
      </c>
      <c r="Q2233" s="36">
        <v>2019</v>
      </c>
      <c r="R2233" s="36">
        <v>1069.8699999999999</v>
      </c>
      <c r="S2233" s="82">
        <v>10</v>
      </c>
      <c r="T2233" s="36">
        <v>0</v>
      </c>
      <c r="U2233" s="36">
        <v>0</v>
      </c>
      <c r="V2233" s="50">
        <f t="shared" si="82"/>
        <v>10</v>
      </c>
      <c r="W2233" s="36">
        <v>5011</v>
      </c>
      <c r="X2233" s="36">
        <v>9476</v>
      </c>
      <c r="Y2233" s="36">
        <v>0</v>
      </c>
      <c r="Z2233" s="36" t="s">
        <v>83</v>
      </c>
      <c r="AA2233" s="35"/>
    </row>
    <row r="2234" spans="1:27" s="36" customFormat="1" ht="14.4" x14ac:dyDescent="0.3">
      <c r="A2234" s="32" t="s">
        <v>95</v>
      </c>
      <c r="B2234" s="32" t="s">
        <v>95</v>
      </c>
      <c r="C2234" s="32" t="s">
        <v>95</v>
      </c>
      <c r="D2234" s="32" t="s">
        <v>95</v>
      </c>
      <c r="E2234" s="32" t="s">
        <v>95</v>
      </c>
      <c r="F2234" s="32" t="s">
        <v>95</v>
      </c>
      <c r="G2234" s="32" t="s">
        <v>95</v>
      </c>
      <c r="H2234" s="32" t="s">
        <v>95</v>
      </c>
      <c r="I2234" s="32" t="s">
        <v>95</v>
      </c>
      <c r="J2234" s="32" t="s">
        <v>95</v>
      </c>
      <c r="K2234" s="32" t="s">
        <v>95</v>
      </c>
      <c r="L2234" s="32" t="s">
        <v>95</v>
      </c>
      <c r="M2234" s="36">
        <v>883</v>
      </c>
      <c r="N2234" s="36">
        <v>1</v>
      </c>
      <c r="O2234" s="36" t="s">
        <v>139</v>
      </c>
      <c r="P2234" s="75">
        <v>2018</v>
      </c>
      <c r="Q2234" s="36">
        <v>2019</v>
      </c>
      <c r="R2234" s="36">
        <v>750</v>
      </c>
      <c r="S2234" s="82">
        <v>7</v>
      </c>
      <c r="T2234" s="36">
        <v>1</v>
      </c>
      <c r="U2234" s="36">
        <v>0</v>
      </c>
      <c r="V2234" s="50">
        <f t="shared" si="82"/>
        <v>8</v>
      </c>
      <c r="W2234" s="36">
        <v>2481</v>
      </c>
      <c r="X2234" s="36">
        <v>2271</v>
      </c>
      <c r="Y2234" s="36">
        <v>0</v>
      </c>
      <c r="Z2234" s="36" t="s">
        <v>861</v>
      </c>
      <c r="AA2234" s="35"/>
    </row>
    <row r="2235" spans="1:27" s="36" customFormat="1" ht="14.4" x14ac:dyDescent="0.3">
      <c r="A2235" s="32" t="s">
        <v>95</v>
      </c>
      <c r="B2235" s="32" t="s">
        <v>95</v>
      </c>
      <c r="C2235" s="32" t="s">
        <v>95</v>
      </c>
      <c r="D2235" s="32" t="s">
        <v>95</v>
      </c>
      <c r="E2235" s="32" t="s">
        <v>95</v>
      </c>
      <c r="F2235" s="32" t="s">
        <v>95</v>
      </c>
      <c r="G2235" s="32" t="s">
        <v>95</v>
      </c>
      <c r="H2235" s="32" t="s">
        <v>95</v>
      </c>
      <c r="I2235" s="32" t="s">
        <v>95</v>
      </c>
      <c r="J2235" s="32" t="s">
        <v>95</v>
      </c>
      <c r="K2235" s="32" t="s">
        <v>95</v>
      </c>
      <c r="L2235" s="32" t="s">
        <v>95</v>
      </c>
      <c r="M2235" s="36">
        <v>912</v>
      </c>
      <c r="N2235" s="36">
        <v>1</v>
      </c>
      <c r="O2235" s="36" t="s">
        <v>140</v>
      </c>
      <c r="P2235" s="75">
        <v>2018</v>
      </c>
      <c r="Q2235" s="36">
        <v>2019</v>
      </c>
      <c r="R2235" s="36">
        <v>415</v>
      </c>
      <c r="S2235" s="82">
        <v>10</v>
      </c>
      <c r="T2235" s="36">
        <v>0</v>
      </c>
      <c r="U2235" s="36">
        <v>0</v>
      </c>
      <c r="V2235" s="50">
        <f t="shared" si="82"/>
        <v>5</v>
      </c>
      <c r="W2235" s="36">
        <v>1840</v>
      </c>
      <c r="X2235" s="36">
        <v>2922</v>
      </c>
      <c r="Y2235" s="36">
        <v>0</v>
      </c>
      <c r="Z2235" s="36" t="s">
        <v>860</v>
      </c>
      <c r="AA2235" s="35"/>
    </row>
    <row r="2236" spans="1:27" s="36" customFormat="1" ht="14.4" x14ac:dyDescent="0.3">
      <c r="A2236" s="32" t="s">
        <v>95</v>
      </c>
      <c r="B2236" s="32" t="s">
        <v>95</v>
      </c>
      <c r="C2236" s="32" t="s">
        <v>95</v>
      </c>
      <c r="D2236" s="32" t="s">
        <v>95</v>
      </c>
      <c r="E2236" s="32" t="s">
        <v>95</v>
      </c>
      <c r="F2236" s="32" t="s">
        <v>95</v>
      </c>
      <c r="G2236" s="32" t="s">
        <v>95</v>
      </c>
      <c r="H2236" s="32" t="s">
        <v>95</v>
      </c>
      <c r="I2236" s="32" t="s">
        <v>95</v>
      </c>
      <c r="J2236" s="32" t="s">
        <v>95</v>
      </c>
      <c r="K2236" s="32" t="s">
        <v>95</v>
      </c>
      <c r="L2236" s="32" t="s">
        <v>95</v>
      </c>
      <c r="M2236" s="36">
        <v>2125</v>
      </c>
      <c r="N2236" s="36">
        <v>1</v>
      </c>
      <c r="O2236" s="36" t="s">
        <v>141</v>
      </c>
      <c r="P2236" s="75">
        <v>2018</v>
      </c>
      <c r="Q2236" s="36">
        <v>2019</v>
      </c>
      <c r="R2236" s="36">
        <v>500</v>
      </c>
      <c r="S2236" s="82">
        <v>10</v>
      </c>
      <c r="T2236" s="36">
        <v>0</v>
      </c>
      <c r="U2236" s="36">
        <v>0</v>
      </c>
      <c r="V2236" s="50">
        <f t="shared" si="82"/>
        <v>6</v>
      </c>
      <c r="W2236" s="36">
        <v>1291</v>
      </c>
      <c r="X2236" s="36">
        <v>1514</v>
      </c>
      <c r="Y2236" s="36">
        <v>0</v>
      </c>
      <c r="Z2236" s="36" t="s">
        <v>860</v>
      </c>
      <c r="AA2236" s="35"/>
    </row>
    <row r="2237" spans="1:27" s="36" customFormat="1" ht="14.4" x14ac:dyDescent="0.3">
      <c r="A2237" s="32" t="s">
        <v>95</v>
      </c>
      <c r="B2237" s="32" t="s">
        <v>95</v>
      </c>
      <c r="C2237" s="32" t="s">
        <v>95</v>
      </c>
      <c r="D2237" s="32" t="s">
        <v>95</v>
      </c>
      <c r="E2237" s="32" t="s">
        <v>95</v>
      </c>
      <c r="F2237" s="32" t="s">
        <v>95</v>
      </c>
      <c r="G2237" s="32" t="s">
        <v>95</v>
      </c>
      <c r="H2237" s="32" t="s">
        <v>95</v>
      </c>
      <c r="I2237" s="32" t="s">
        <v>95</v>
      </c>
      <c r="J2237" s="32" t="s">
        <v>95</v>
      </c>
      <c r="K2237" s="32" t="s">
        <v>95</v>
      </c>
      <c r="L2237" s="32" t="s">
        <v>95</v>
      </c>
      <c r="M2237" s="36">
        <v>2125</v>
      </c>
      <c r="N2237" s="36">
        <v>1</v>
      </c>
      <c r="O2237" s="36" t="s">
        <v>141</v>
      </c>
      <c r="P2237" s="75">
        <v>2018</v>
      </c>
      <c r="Q2237" s="36">
        <v>2019</v>
      </c>
      <c r="R2237" s="36">
        <v>150</v>
      </c>
      <c r="S2237" s="82">
        <v>10</v>
      </c>
      <c r="T2237" s="36">
        <v>0</v>
      </c>
      <c r="U2237" s="36">
        <v>0</v>
      </c>
      <c r="V2237" s="50">
        <f t="shared" si="82"/>
        <v>2</v>
      </c>
      <c r="W2237" s="36">
        <v>1267</v>
      </c>
      <c r="X2237" s="36">
        <v>1516</v>
      </c>
      <c r="Y2237" s="36">
        <v>0</v>
      </c>
      <c r="Z2237" s="36" t="s">
        <v>856</v>
      </c>
      <c r="AA2237" s="35"/>
    </row>
    <row r="2238" spans="1:27" s="36" customFormat="1" ht="14.4" x14ac:dyDescent="0.3">
      <c r="A2238" s="32" t="s">
        <v>95</v>
      </c>
      <c r="B2238" s="32" t="s">
        <v>95</v>
      </c>
      <c r="C2238" s="32" t="s">
        <v>95</v>
      </c>
      <c r="D2238" s="32" t="s">
        <v>95</v>
      </c>
      <c r="E2238" s="32" t="s">
        <v>95</v>
      </c>
      <c r="F2238" s="32" t="s">
        <v>95</v>
      </c>
      <c r="G2238" s="32" t="s">
        <v>95</v>
      </c>
      <c r="H2238" s="32" t="s">
        <v>95</v>
      </c>
      <c r="I2238" s="32" t="s">
        <v>95</v>
      </c>
      <c r="J2238" s="32" t="s">
        <v>95</v>
      </c>
      <c r="K2238" s="32" t="s">
        <v>95</v>
      </c>
      <c r="L2238" s="32" t="s">
        <v>95</v>
      </c>
      <c r="M2238" s="36">
        <v>2125</v>
      </c>
      <c r="N2238" s="36">
        <v>1</v>
      </c>
      <c r="O2238" s="36" t="s">
        <v>141</v>
      </c>
      <c r="P2238" s="75">
        <v>2018</v>
      </c>
      <c r="Q2238" s="36">
        <v>2019</v>
      </c>
      <c r="R2238" s="36">
        <v>100</v>
      </c>
      <c r="S2238" s="82">
        <v>10</v>
      </c>
      <c r="T2238" s="36">
        <v>0</v>
      </c>
      <c r="U2238" s="36">
        <v>0</v>
      </c>
      <c r="V2238" s="50">
        <f t="shared" si="82"/>
        <v>2</v>
      </c>
      <c r="W2238" s="36">
        <v>1207</v>
      </c>
      <c r="X2238" s="36">
        <v>1583</v>
      </c>
      <c r="Y2238" s="36">
        <v>0</v>
      </c>
      <c r="Z2238" s="36" t="s">
        <v>858</v>
      </c>
      <c r="AA2238" s="35"/>
    </row>
    <row r="2239" spans="1:27" s="36" customFormat="1" ht="14.4" x14ac:dyDescent="0.3">
      <c r="A2239" s="32" t="s">
        <v>95</v>
      </c>
      <c r="B2239" s="32" t="s">
        <v>95</v>
      </c>
      <c r="C2239" s="32" t="s">
        <v>95</v>
      </c>
      <c r="D2239" s="32" t="s">
        <v>95</v>
      </c>
      <c r="E2239" s="32" t="s">
        <v>95</v>
      </c>
      <c r="F2239" s="32" t="s">
        <v>95</v>
      </c>
      <c r="G2239" s="32" t="s">
        <v>95</v>
      </c>
      <c r="H2239" s="32" t="s">
        <v>95</v>
      </c>
      <c r="I2239" s="32" t="s">
        <v>95</v>
      </c>
      <c r="J2239" s="32" t="s">
        <v>95</v>
      </c>
      <c r="K2239" s="32" t="s">
        <v>95</v>
      </c>
      <c r="L2239" s="32" t="s">
        <v>95</v>
      </c>
      <c r="M2239" s="36">
        <v>2137</v>
      </c>
      <c r="N2239" s="36">
        <v>1</v>
      </c>
      <c r="O2239" s="36" t="s">
        <v>142</v>
      </c>
      <c r="P2239" s="75">
        <v>2018</v>
      </c>
      <c r="Q2239" s="36">
        <v>2019</v>
      </c>
      <c r="R2239" s="36">
        <v>1042</v>
      </c>
      <c r="S2239" s="82">
        <v>10</v>
      </c>
      <c r="T2239" s="36">
        <v>0</v>
      </c>
      <c r="U2239" s="36">
        <v>0</v>
      </c>
      <c r="V2239" s="50">
        <f t="shared" si="82"/>
        <v>10</v>
      </c>
      <c r="W2239" s="36">
        <v>1020</v>
      </c>
      <c r="X2239" s="36">
        <v>1341</v>
      </c>
      <c r="Y2239" s="36">
        <v>0</v>
      </c>
      <c r="Z2239" s="36" t="s">
        <v>83</v>
      </c>
      <c r="AA2239" s="35"/>
    </row>
    <row r="2240" spans="1:27" s="36" customFormat="1" ht="14.4" x14ac:dyDescent="0.3">
      <c r="A2240" s="32" t="s">
        <v>95</v>
      </c>
      <c r="B2240" s="32" t="s">
        <v>95</v>
      </c>
      <c r="C2240" s="32" t="s">
        <v>95</v>
      </c>
      <c r="D2240" s="32" t="s">
        <v>95</v>
      </c>
      <c r="E2240" s="32" t="s">
        <v>95</v>
      </c>
      <c r="F2240" s="32" t="s">
        <v>95</v>
      </c>
      <c r="G2240" s="32" t="s">
        <v>95</v>
      </c>
      <c r="H2240" s="32" t="s">
        <v>95</v>
      </c>
      <c r="I2240" s="32" t="s">
        <v>95</v>
      </c>
      <c r="J2240" s="32" t="s">
        <v>95</v>
      </c>
      <c r="K2240" s="32" t="s">
        <v>95</v>
      </c>
      <c r="L2240" s="32" t="s">
        <v>95</v>
      </c>
      <c r="M2240" s="36">
        <v>2342</v>
      </c>
      <c r="N2240" s="36">
        <v>1</v>
      </c>
      <c r="O2240" s="36" t="s">
        <v>143</v>
      </c>
      <c r="P2240" s="75">
        <v>2018</v>
      </c>
      <c r="Q2240" s="36">
        <v>2020</v>
      </c>
      <c r="R2240" s="36">
        <v>1851</v>
      </c>
      <c r="S2240" s="82">
        <v>5</v>
      </c>
      <c r="T2240" s="36">
        <v>1</v>
      </c>
      <c r="U2240" s="36">
        <v>1</v>
      </c>
      <c r="V2240" s="50">
        <f t="shared" si="82"/>
        <v>10</v>
      </c>
      <c r="W2240" s="36">
        <v>1821</v>
      </c>
      <c r="X2240" s="36">
        <v>762</v>
      </c>
      <c r="Y2240" s="36">
        <v>0</v>
      </c>
      <c r="Z2240" s="36" t="s">
        <v>152</v>
      </c>
      <c r="AA2240" s="35"/>
    </row>
    <row r="2241" spans="1:27" s="36" customFormat="1" ht="14.4" x14ac:dyDescent="0.3">
      <c r="A2241" s="32" t="s">
        <v>95</v>
      </c>
      <c r="B2241" s="32" t="s">
        <v>95</v>
      </c>
      <c r="C2241" s="32" t="s">
        <v>95</v>
      </c>
      <c r="D2241" s="32" t="s">
        <v>95</v>
      </c>
      <c r="E2241" s="32" t="s">
        <v>95</v>
      </c>
      <c r="F2241" s="32" t="s">
        <v>95</v>
      </c>
      <c r="G2241" s="32" t="s">
        <v>95</v>
      </c>
      <c r="H2241" s="32" t="s">
        <v>95</v>
      </c>
      <c r="I2241" s="32" t="s">
        <v>95</v>
      </c>
      <c r="J2241" s="32" t="s">
        <v>95</v>
      </c>
      <c r="K2241" s="32" t="s">
        <v>95</v>
      </c>
      <c r="L2241" s="32" t="s">
        <v>95</v>
      </c>
      <c r="M2241" s="36">
        <v>2364</v>
      </c>
      <c r="N2241" s="36">
        <v>1</v>
      </c>
      <c r="O2241" s="36" t="s">
        <v>144</v>
      </c>
      <c r="P2241" s="75">
        <v>2018</v>
      </c>
      <c r="Q2241" s="36">
        <v>2019</v>
      </c>
      <c r="R2241" s="36">
        <v>1076</v>
      </c>
      <c r="S2241" s="82">
        <v>10</v>
      </c>
      <c r="T2241" s="36">
        <v>0</v>
      </c>
      <c r="U2241" s="36">
        <v>0</v>
      </c>
      <c r="V2241" s="50">
        <f t="shared" si="82"/>
        <v>10</v>
      </c>
      <c r="W2241" s="36">
        <v>736</v>
      </c>
      <c r="X2241" s="36">
        <v>790</v>
      </c>
      <c r="Y2241" s="36">
        <v>0</v>
      </c>
      <c r="Z2241" s="36" t="s">
        <v>83</v>
      </c>
      <c r="AA2241" s="35"/>
    </row>
    <row r="2242" spans="1:27" s="36" customFormat="1" ht="14.4" x14ac:dyDescent="0.3">
      <c r="A2242" s="32" t="s">
        <v>95</v>
      </c>
      <c r="B2242" s="32" t="s">
        <v>95</v>
      </c>
      <c r="C2242" s="32" t="s">
        <v>95</v>
      </c>
      <c r="D2242" s="32" t="s">
        <v>95</v>
      </c>
      <c r="E2242" s="32" t="s">
        <v>95</v>
      </c>
      <c r="F2242" s="32" t="s">
        <v>95</v>
      </c>
      <c r="G2242" s="32" t="s">
        <v>95</v>
      </c>
      <c r="H2242" s="32" t="s">
        <v>95</v>
      </c>
      <c r="I2242" s="32" t="s">
        <v>95</v>
      </c>
      <c r="J2242" s="32" t="s">
        <v>95</v>
      </c>
      <c r="K2242" s="32" t="s">
        <v>95</v>
      </c>
      <c r="L2242" s="32" t="s">
        <v>95</v>
      </c>
      <c r="M2242" s="36">
        <v>2754</v>
      </c>
      <c r="N2242" s="36">
        <v>1</v>
      </c>
      <c r="O2242" s="36" t="s">
        <v>145</v>
      </c>
      <c r="P2242" s="75">
        <v>2018</v>
      </c>
      <c r="Q2242" s="36">
        <v>2019</v>
      </c>
      <c r="R2242" s="36">
        <v>790</v>
      </c>
      <c r="S2242" s="82">
        <v>10</v>
      </c>
      <c r="T2242" s="36">
        <v>1</v>
      </c>
      <c r="U2242" s="36">
        <v>0</v>
      </c>
      <c r="V2242" s="50">
        <f t="shared" si="82"/>
        <v>8</v>
      </c>
      <c r="W2242" s="36">
        <v>499</v>
      </c>
      <c r="X2242" s="36">
        <v>435</v>
      </c>
      <c r="Y2242" s="36">
        <v>0</v>
      </c>
      <c r="Z2242" s="36" t="s">
        <v>150</v>
      </c>
      <c r="AA2242" s="35"/>
    </row>
    <row r="2243" spans="1:27" s="36" customFormat="1" ht="14.4" x14ac:dyDescent="0.3">
      <c r="A2243" s="32" t="s">
        <v>95</v>
      </c>
      <c r="B2243" s="32" t="s">
        <v>95</v>
      </c>
      <c r="C2243" s="32" t="s">
        <v>95</v>
      </c>
      <c r="D2243" s="32" t="s">
        <v>95</v>
      </c>
      <c r="E2243" s="32" t="s">
        <v>95</v>
      </c>
      <c r="F2243" s="32" t="s">
        <v>95</v>
      </c>
      <c r="G2243" s="32" t="s">
        <v>95</v>
      </c>
      <c r="H2243" s="32" t="s">
        <v>95</v>
      </c>
      <c r="I2243" s="32" t="s">
        <v>95</v>
      </c>
      <c r="J2243" s="32" t="s">
        <v>95</v>
      </c>
      <c r="K2243" s="32" t="s">
        <v>95</v>
      </c>
      <c r="L2243" s="32" t="s">
        <v>95</v>
      </c>
      <c r="M2243" s="36">
        <v>2835</v>
      </c>
      <c r="N2243" s="36">
        <v>1</v>
      </c>
      <c r="O2243" s="36" t="s">
        <v>146</v>
      </c>
      <c r="P2243" s="75">
        <v>2018</v>
      </c>
      <c r="Q2243" s="36">
        <v>2020</v>
      </c>
      <c r="R2243" s="36">
        <v>1610.82</v>
      </c>
      <c r="S2243" s="82">
        <v>10</v>
      </c>
      <c r="T2243" s="36">
        <v>1</v>
      </c>
      <c r="U2243" s="36">
        <v>1</v>
      </c>
      <c r="V2243" s="50">
        <f t="shared" si="82"/>
        <v>10</v>
      </c>
      <c r="W2243" s="36">
        <v>1418</v>
      </c>
      <c r="X2243" s="36">
        <v>756</v>
      </c>
      <c r="Y2243" s="36">
        <v>0</v>
      </c>
      <c r="Z2243" s="36" t="s">
        <v>152</v>
      </c>
      <c r="AA2243" s="35"/>
    </row>
    <row r="2244" spans="1:27" s="36" customFormat="1" ht="14.4" x14ac:dyDescent="0.3">
      <c r="A2244" s="32" t="s">
        <v>95</v>
      </c>
      <c r="B2244" s="32" t="s">
        <v>95</v>
      </c>
      <c r="C2244" s="32" t="s">
        <v>95</v>
      </c>
      <c r="D2244" s="32" t="s">
        <v>95</v>
      </c>
      <c r="E2244" s="32" t="s">
        <v>95</v>
      </c>
      <c r="F2244" s="32" t="s">
        <v>95</v>
      </c>
      <c r="G2244" s="32" t="s">
        <v>95</v>
      </c>
      <c r="H2244" s="32" t="s">
        <v>95</v>
      </c>
      <c r="I2244" s="32" t="s">
        <v>95</v>
      </c>
      <c r="J2244" s="32" t="s">
        <v>95</v>
      </c>
      <c r="K2244" s="32" t="s">
        <v>95</v>
      </c>
      <c r="L2244" s="32" t="s">
        <v>95</v>
      </c>
      <c r="M2244" s="36">
        <v>2859</v>
      </c>
      <c r="N2244" s="36">
        <v>1</v>
      </c>
      <c r="O2244" s="36" t="s">
        <v>147</v>
      </c>
      <c r="P2244" s="75">
        <v>2018</v>
      </c>
      <c r="Q2244" s="36">
        <v>2020</v>
      </c>
      <c r="R2244" s="36">
        <v>460</v>
      </c>
      <c r="S2244" s="82">
        <v>10</v>
      </c>
      <c r="T2244" s="36">
        <v>0</v>
      </c>
      <c r="U2244" s="36">
        <v>1</v>
      </c>
      <c r="V2244" s="50">
        <f t="shared" si="82"/>
        <v>5</v>
      </c>
      <c r="W2244" s="36">
        <v>2190</v>
      </c>
      <c r="X2244" s="36">
        <v>2850</v>
      </c>
      <c r="Y2244" s="36">
        <v>0</v>
      </c>
      <c r="Z2244" s="36" t="s">
        <v>153</v>
      </c>
      <c r="AA2244" s="35"/>
    </row>
    <row r="2245" spans="1:27" s="36" customFormat="1" ht="14.4" x14ac:dyDescent="0.3">
      <c r="A2245" s="32" t="s">
        <v>95</v>
      </c>
      <c r="B2245" s="32" t="s">
        <v>95</v>
      </c>
      <c r="C2245" s="32" t="s">
        <v>95</v>
      </c>
      <c r="D2245" s="32" t="s">
        <v>95</v>
      </c>
      <c r="E2245" s="32" t="s">
        <v>95</v>
      </c>
      <c r="F2245" s="32" t="s">
        <v>95</v>
      </c>
      <c r="G2245" s="32" t="s">
        <v>95</v>
      </c>
      <c r="H2245" s="32" t="s">
        <v>95</v>
      </c>
      <c r="I2245" s="32" t="s">
        <v>95</v>
      </c>
      <c r="J2245" s="32" t="s">
        <v>95</v>
      </c>
      <c r="K2245" s="32" t="s">
        <v>95</v>
      </c>
      <c r="L2245" s="32" t="s">
        <v>95</v>
      </c>
      <c r="M2245" s="36">
        <v>2884</v>
      </c>
      <c r="N2245" s="36">
        <v>1</v>
      </c>
      <c r="O2245" s="36" t="s">
        <v>148</v>
      </c>
      <c r="P2245" s="75">
        <v>2018</v>
      </c>
      <c r="Q2245" s="36">
        <v>2019</v>
      </c>
      <c r="R2245" s="36">
        <v>1517.08</v>
      </c>
      <c r="S2245" s="82">
        <v>10</v>
      </c>
      <c r="T2245" s="36">
        <v>0</v>
      </c>
      <c r="U2245" s="36">
        <v>0</v>
      </c>
      <c r="V2245" s="50">
        <f t="shared" si="82"/>
        <v>10</v>
      </c>
      <c r="W2245" s="36">
        <v>657</v>
      </c>
      <c r="X2245" s="36">
        <v>866</v>
      </c>
      <c r="Y2245" s="36">
        <v>0</v>
      </c>
      <c r="Z2245" s="36" t="s">
        <v>83</v>
      </c>
      <c r="AA2245" s="35"/>
    </row>
    <row r="2246" spans="1:27" s="36" customFormat="1" ht="14.4" x14ac:dyDescent="0.3">
      <c r="A2246" s="36" t="s">
        <v>94</v>
      </c>
      <c r="M2246" s="36">
        <v>2886</v>
      </c>
      <c r="N2246" s="36">
        <v>1</v>
      </c>
      <c r="O2246" s="36" t="s">
        <v>149</v>
      </c>
      <c r="P2246" s="75">
        <v>2018</v>
      </c>
      <c r="Q2246" s="36">
        <v>2019</v>
      </c>
      <c r="R2246" s="36">
        <v>358</v>
      </c>
      <c r="S2246" s="82">
        <v>10</v>
      </c>
      <c r="T2246" s="36">
        <v>0</v>
      </c>
      <c r="U2246" s="36">
        <v>0</v>
      </c>
      <c r="V2246" s="50">
        <f t="shared" si="82"/>
        <v>4</v>
      </c>
      <c r="W2246" s="36">
        <v>534</v>
      </c>
      <c r="X2246" s="36">
        <v>686</v>
      </c>
      <c r="Y2246" s="36">
        <v>0</v>
      </c>
      <c r="Z2246" s="36" t="s">
        <v>150</v>
      </c>
      <c r="AA2246" s="35"/>
    </row>
    <row r="2247" spans="1:27" ht="14.4" hidden="1" x14ac:dyDescent="0.3">
      <c r="M2247" s="36"/>
      <c r="N2247" s="36"/>
      <c r="O2247" s="36"/>
      <c r="P2247" s="75"/>
      <c r="Q2247" s="36"/>
      <c r="R2247" s="36"/>
      <c r="S2247" s="36"/>
      <c r="T2247" s="36"/>
      <c r="U2247" s="36"/>
      <c r="V2247" s="36"/>
      <c r="W2247" s="36"/>
      <c r="X2247" s="36"/>
      <c r="Y2247" s="36"/>
      <c r="Z2247" s="36"/>
    </row>
  </sheetData>
  <phoneticPr fontId="3" type="noConversion"/>
  <dataValidations count="1">
    <dataValidation allowBlank="1" showInputMessage="1" showErrorMessage="1" prompt="Amount Requested. Ballot question_x000a_" sqref="R6"/>
  </dataValidations>
  <pageMargins left="0.75" right="0.75" top="1" bottom="1" header="0.5" footer="0.5"/>
  <pageSetup scale="10" orientation="landscape"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527"/>
  <sheetViews>
    <sheetView zoomScale="70" workbookViewId="0"/>
  </sheetViews>
  <sheetFormatPr defaultColWidth="0" defaultRowHeight="13.8" zeroHeight="1" x14ac:dyDescent="0.3"/>
  <cols>
    <col min="1" max="1" width="12" style="29" customWidth="1"/>
    <col min="2" max="2" width="17.33203125" style="29" customWidth="1"/>
    <col min="3" max="3" width="6.6640625" style="29" customWidth="1"/>
    <col min="4" max="4" width="2.6640625" style="29" customWidth="1"/>
    <col min="5" max="5" width="12.6640625" style="29" customWidth="1"/>
    <col min="6" max="6" width="11.6640625" style="29" customWidth="1"/>
    <col min="7" max="7" width="9.6640625" style="29" customWidth="1"/>
    <col min="8" max="8" width="12.6640625" style="29" customWidth="1"/>
    <col min="9" max="9" width="8.6640625" style="29" customWidth="1"/>
    <col min="10" max="10" width="10" style="29" customWidth="1"/>
    <col min="11" max="12" width="8.6640625" style="29" customWidth="1"/>
    <col min="13" max="14" width="10.6640625" style="29" customWidth="1"/>
    <col min="15" max="15" width="9.33203125" style="29" bestFit="1" customWidth="1"/>
    <col min="16" max="16" width="9.5546875" style="29" bestFit="1" customWidth="1"/>
    <col min="17" max="19" width="9.33203125" style="29" bestFit="1" customWidth="1"/>
    <col min="20" max="20" width="0" style="29" hidden="1" customWidth="1"/>
    <col min="21" max="16384" width="9.109375" style="29" hidden="1"/>
  </cols>
  <sheetData>
    <row r="1" spans="1:19" ht="25.8" x14ac:dyDescent="0.5">
      <c r="A1" s="92">
        <v>16</v>
      </c>
      <c r="B1" s="93" t="s">
        <v>23</v>
      </c>
      <c r="C1" s="89" t="s">
        <v>920</v>
      </c>
      <c r="Q1" s="90" t="s">
        <v>70</v>
      </c>
      <c r="R1" s="91"/>
      <c r="S1" s="91">
        <f>COUNTIF(B46:B2191,A1)</f>
        <v>11</v>
      </c>
    </row>
    <row r="2" spans="1:19" ht="25.8" x14ac:dyDescent="0.5">
      <c r="A2" s="28" t="s">
        <v>95</v>
      </c>
      <c r="C2" s="89" t="str">
        <f>IF(S1=0,"NO RESULTS","Highlighted District: "&amp;+VLOOKUP($A$1,Names,3)&amp;" #"&amp;FIXED($A$1,0,TRUE))</f>
        <v>Highlighted District: Spring Lake Park #16</v>
      </c>
      <c r="Q2" s="90" t="s">
        <v>71</v>
      </c>
      <c r="R2" s="91"/>
      <c r="S2" s="91">
        <f>SUMIF($B$46:$B$2191,A1,I46:I2191)</f>
        <v>7</v>
      </c>
    </row>
    <row r="3" spans="1:19" x14ac:dyDescent="0.3">
      <c r="A3" s="28" t="s">
        <v>95</v>
      </c>
    </row>
    <row r="4" spans="1:19" x14ac:dyDescent="0.3">
      <c r="A4" s="28" t="s">
        <v>95</v>
      </c>
      <c r="B4" s="29" t="s">
        <v>919</v>
      </c>
    </row>
    <row r="5" spans="1:19" x14ac:dyDescent="0.3">
      <c r="A5" s="28" t="s">
        <v>95</v>
      </c>
    </row>
    <row r="6" spans="1:19" x14ac:dyDescent="0.3">
      <c r="A6" s="28" t="s">
        <v>95</v>
      </c>
    </row>
    <row r="7" spans="1:19" x14ac:dyDescent="0.3">
      <c r="A7" s="28" t="s">
        <v>95</v>
      </c>
    </row>
    <row r="8" spans="1:19" x14ac:dyDescent="0.3">
      <c r="A8" s="28" t="s">
        <v>95</v>
      </c>
    </row>
    <row r="9" spans="1:19" x14ac:dyDescent="0.3">
      <c r="A9" s="28" t="s">
        <v>95</v>
      </c>
    </row>
    <row r="10" spans="1:19" x14ac:dyDescent="0.3">
      <c r="A10" s="28" t="s">
        <v>95</v>
      </c>
    </row>
    <row r="11" spans="1:19" x14ac:dyDescent="0.3">
      <c r="A11" s="28" t="s">
        <v>95</v>
      </c>
    </row>
    <row r="12" spans="1:19" x14ac:dyDescent="0.3">
      <c r="A12" s="28" t="s">
        <v>95</v>
      </c>
    </row>
    <row r="13" spans="1:19" x14ac:dyDescent="0.3">
      <c r="A13" s="28" t="s">
        <v>95</v>
      </c>
    </row>
    <row r="14" spans="1:19" x14ac:dyDescent="0.3">
      <c r="A14" s="28" t="s">
        <v>95</v>
      </c>
    </row>
    <row r="15" spans="1:19" x14ac:dyDescent="0.3">
      <c r="A15" s="28" t="s">
        <v>95</v>
      </c>
    </row>
    <row r="16" spans="1:19" x14ac:dyDescent="0.3">
      <c r="A16" s="28" t="s">
        <v>95</v>
      </c>
    </row>
    <row r="17" spans="1:1" x14ac:dyDescent="0.3">
      <c r="A17" s="28" t="s">
        <v>95</v>
      </c>
    </row>
    <row r="18" spans="1:1" x14ac:dyDescent="0.3">
      <c r="A18" s="28" t="s">
        <v>95</v>
      </c>
    </row>
    <row r="19" spans="1:1" x14ac:dyDescent="0.3">
      <c r="A19" s="28" t="s">
        <v>95</v>
      </c>
    </row>
    <row r="20" spans="1:1" x14ac:dyDescent="0.3">
      <c r="A20" s="28" t="s">
        <v>95</v>
      </c>
    </row>
    <row r="21" spans="1:1" x14ac:dyDescent="0.3">
      <c r="A21" s="28" t="s">
        <v>95</v>
      </c>
    </row>
    <row r="22" spans="1:1" x14ac:dyDescent="0.3">
      <c r="A22" s="28" t="s">
        <v>95</v>
      </c>
    </row>
    <row r="23" spans="1:1" x14ac:dyDescent="0.3">
      <c r="A23" s="28" t="s">
        <v>95</v>
      </c>
    </row>
    <row r="24" spans="1:1" x14ac:dyDescent="0.3">
      <c r="A24" s="28" t="s">
        <v>95</v>
      </c>
    </row>
    <row r="25" spans="1:1" x14ac:dyDescent="0.3">
      <c r="A25" s="28" t="s">
        <v>95</v>
      </c>
    </row>
    <row r="26" spans="1:1" x14ac:dyDescent="0.3">
      <c r="A26" s="28" t="s">
        <v>95</v>
      </c>
    </row>
    <row r="27" spans="1:1" x14ac:dyDescent="0.3">
      <c r="A27" s="28" t="s">
        <v>95</v>
      </c>
    </row>
    <row r="28" spans="1:1" x14ac:dyDescent="0.3">
      <c r="A28" s="28" t="s">
        <v>95</v>
      </c>
    </row>
    <row r="29" spans="1:1" x14ac:dyDescent="0.3">
      <c r="A29" s="28" t="s">
        <v>95</v>
      </c>
    </row>
    <row r="30" spans="1:1" x14ac:dyDescent="0.3">
      <c r="A30" s="28" t="s">
        <v>95</v>
      </c>
    </row>
    <row r="31" spans="1:1" x14ac:dyDescent="0.3">
      <c r="A31" s="28" t="s">
        <v>95</v>
      </c>
    </row>
    <row r="32" spans="1:1" x14ac:dyDescent="0.3">
      <c r="A32" s="28" t="s">
        <v>95</v>
      </c>
    </row>
    <row r="33" spans="1:19" x14ac:dyDescent="0.3">
      <c r="A33" s="28" t="s">
        <v>95</v>
      </c>
    </row>
    <row r="34" spans="1:19" x14ac:dyDescent="0.3">
      <c r="A34" s="28" t="s">
        <v>95</v>
      </c>
    </row>
    <row r="35" spans="1:19" x14ac:dyDescent="0.3">
      <c r="A35" s="28" t="s">
        <v>95</v>
      </c>
    </row>
    <row r="36" spans="1:19" x14ac:dyDescent="0.3">
      <c r="A36" s="28" t="s">
        <v>95</v>
      </c>
    </row>
    <row r="37" spans="1:19" x14ac:dyDescent="0.3">
      <c r="A37" s="28" t="s">
        <v>95</v>
      </c>
    </row>
    <row r="38" spans="1:19" x14ac:dyDescent="0.3">
      <c r="A38" s="28" t="s">
        <v>95</v>
      </c>
    </row>
    <row r="39" spans="1:19" x14ac:dyDescent="0.3">
      <c r="A39" s="28" t="s">
        <v>95</v>
      </c>
    </row>
    <row r="40" spans="1:19" x14ac:dyDescent="0.3">
      <c r="A40" s="28" t="s">
        <v>95</v>
      </c>
    </row>
    <row r="41" spans="1:19" x14ac:dyDescent="0.3">
      <c r="A41" s="28" t="s">
        <v>95</v>
      </c>
    </row>
    <row r="42" spans="1:19" x14ac:dyDescent="0.3">
      <c r="A42" s="28" t="s">
        <v>95</v>
      </c>
    </row>
    <row r="43" spans="1:19" x14ac:dyDescent="0.3">
      <c r="A43" s="28" t="s">
        <v>95</v>
      </c>
    </row>
    <row r="44" spans="1:19" s="36" customFormat="1" ht="18" x14ac:dyDescent="0.35">
      <c r="A44" s="32" t="s">
        <v>95</v>
      </c>
      <c r="B44" s="107" t="s">
        <v>918</v>
      </c>
      <c r="G44" s="32" t="s">
        <v>95</v>
      </c>
      <c r="H44" s="32" t="s">
        <v>95</v>
      </c>
      <c r="I44" s="32" t="s">
        <v>95</v>
      </c>
      <c r="J44" s="32" t="s">
        <v>95</v>
      </c>
      <c r="K44" s="32" t="s">
        <v>95</v>
      </c>
      <c r="L44" s="32" t="s">
        <v>95</v>
      </c>
      <c r="M44" s="32" t="s">
        <v>95</v>
      </c>
      <c r="N44" s="32" t="s">
        <v>95</v>
      </c>
      <c r="O44" s="32" t="s">
        <v>95</v>
      </c>
      <c r="P44" s="32" t="s">
        <v>95</v>
      </c>
      <c r="Q44" s="32" t="s">
        <v>95</v>
      </c>
      <c r="R44" s="32" t="s">
        <v>95</v>
      </c>
      <c r="S44" s="32" t="s">
        <v>95</v>
      </c>
    </row>
    <row r="45" spans="1:19" s="36" customFormat="1" ht="51.75" customHeight="1" x14ac:dyDescent="0.3">
      <c r="A45" s="32" t="s">
        <v>95</v>
      </c>
      <c r="B45" s="32" t="s">
        <v>112</v>
      </c>
      <c r="C45" s="32" t="s">
        <v>113</v>
      </c>
      <c r="D45" s="32" t="s">
        <v>114</v>
      </c>
      <c r="E45" s="104" t="s">
        <v>906</v>
      </c>
      <c r="F45" s="104" t="s">
        <v>907</v>
      </c>
      <c r="G45" s="104" t="s">
        <v>0</v>
      </c>
      <c r="H45" s="104" t="s">
        <v>908</v>
      </c>
      <c r="I45" s="104" t="s">
        <v>909</v>
      </c>
      <c r="J45" s="104" t="s">
        <v>910</v>
      </c>
      <c r="K45" s="104" t="s">
        <v>167</v>
      </c>
      <c r="L45" s="104" t="s">
        <v>911</v>
      </c>
      <c r="M45" s="104" t="s">
        <v>912</v>
      </c>
      <c r="N45" s="105" t="s">
        <v>913</v>
      </c>
      <c r="O45" s="105" t="s">
        <v>914</v>
      </c>
      <c r="P45" s="106" t="s">
        <v>40</v>
      </c>
      <c r="Q45" s="105" t="s">
        <v>915</v>
      </c>
      <c r="R45" s="105" t="s">
        <v>916</v>
      </c>
      <c r="S45" s="105" t="s">
        <v>917</v>
      </c>
    </row>
    <row r="46" spans="1:19" s="36" customFormat="1" ht="14.4" x14ac:dyDescent="0.3">
      <c r="A46" s="32" t="s">
        <v>95</v>
      </c>
      <c r="B46" s="36">
        <v>1</v>
      </c>
      <c r="C46" s="36">
        <v>1</v>
      </c>
      <c r="D46" s="36" t="s">
        <v>367</v>
      </c>
      <c r="E46" s="36">
        <v>1994</v>
      </c>
      <c r="F46" s="36">
        <v>1995</v>
      </c>
      <c r="G46" s="76">
        <v>146.86000000000001</v>
      </c>
      <c r="H46" s="36">
        <v>10</v>
      </c>
      <c r="I46" s="36">
        <v>0</v>
      </c>
      <c r="J46" s="36">
        <v>1</v>
      </c>
      <c r="K46" s="36">
        <v>2</v>
      </c>
      <c r="L46" s="94">
        <v>1997</v>
      </c>
      <c r="M46" s="94">
        <v>2193</v>
      </c>
      <c r="N46" s="95">
        <f t="shared" ref="N46:N109" si="0">L46/(L46+M46)</f>
        <v>0.47661097852028639</v>
      </c>
      <c r="O46" s="36">
        <v>19950001</v>
      </c>
      <c r="P46" s="63">
        <v>1406.3</v>
      </c>
      <c r="Q46" s="76">
        <f t="shared" ref="Q46:Q109" si="1">(L46+M46)/P46</f>
        <v>2.9794496195690821</v>
      </c>
      <c r="R46" s="95">
        <f t="shared" ref="R46:R109" si="2">N46</f>
        <v>0.47661097852028639</v>
      </c>
      <c r="S46" s="95">
        <f t="shared" ref="S46:S109" si="3">IF(B46=$A$1,R46,-1)</f>
        <v>-1</v>
      </c>
    </row>
    <row r="47" spans="1:19" s="36" customFormat="1" ht="14.4" x14ac:dyDescent="0.3">
      <c r="A47" s="32" t="s">
        <v>95</v>
      </c>
      <c r="B47" s="36">
        <v>1</v>
      </c>
      <c r="C47" s="36">
        <v>1</v>
      </c>
      <c r="D47" s="36" t="s">
        <v>367</v>
      </c>
      <c r="E47" s="36">
        <v>1999</v>
      </c>
      <c r="F47" s="36">
        <v>2000</v>
      </c>
      <c r="G47" s="76">
        <v>380.56</v>
      </c>
      <c r="H47" s="36">
        <v>10</v>
      </c>
      <c r="I47" s="36">
        <v>1</v>
      </c>
      <c r="J47" s="36">
        <v>1</v>
      </c>
      <c r="K47" s="36">
        <v>4</v>
      </c>
      <c r="L47" s="94">
        <v>1385</v>
      </c>
      <c r="M47" s="94">
        <v>942</v>
      </c>
      <c r="N47" s="95">
        <f t="shared" si="0"/>
        <v>0.59518693596905892</v>
      </c>
      <c r="O47" s="36">
        <v>20000001</v>
      </c>
      <c r="P47" s="63">
        <v>1339.24</v>
      </c>
      <c r="Q47" s="76">
        <f t="shared" si="1"/>
        <v>1.7375526417968399</v>
      </c>
      <c r="R47" s="95">
        <f t="shared" si="2"/>
        <v>0.59518693596905892</v>
      </c>
      <c r="S47" s="95">
        <f t="shared" si="3"/>
        <v>-1</v>
      </c>
    </row>
    <row r="48" spans="1:19" s="36" customFormat="1" ht="14.4" x14ac:dyDescent="0.3">
      <c r="A48" s="32" t="s">
        <v>95</v>
      </c>
      <c r="B48" s="36">
        <v>1</v>
      </c>
      <c r="C48" s="36">
        <v>1</v>
      </c>
      <c r="D48" s="36" t="s">
        <v>367</v>
      </c>
      <c r="E48" s="36">
        <v>2006</v>
      </c>
      <c r="F48" s="33">
        <v>2007</v>
      </c>
      <c r="G48" s="76">
        <v>445</v>
      </c>
      <c r="H48" s="33">
        <v>10</v>
      </c>
      <c r="I48" s="36">
        <v>0</v>
      </c>
      <c r="J48" s="36">
        <v>1</v>
      </c>
      <c r="K48" s="36">
        <v>5</v>
      </c>
      <c r="L48" s="63">
        <v>2461</v>
      </c>
      <c r="M48" s="63">
        <v>2498</v>
      </c>
      <c r="N48" s="95">
        <f t="shared" si="0"/>
        <v>0.49626940915507156</v>
      </c>
      <c r="O48" s="36">
        <v>20070001</v>
      </c>
      <c r="P48" s="63">
        <v>1275</v>
      </c>
      <c r="Q48" s="76">
        <f t="shared" si="1"/>
        <v>3.8894117647058826</v>
      </c>
      <c r="R48" s="95">
        <f t="shared" si="2"/>
        <v>0.49626940915507156</v>
      </c>
      <c r="S48" s="95">
        <f t="shared" si="3"/>
        <v>-1</v>
      </c>
    </row>
    <row r="49" spans="1:19" s="36" customFormat="1" ht="14.4" x14ac:dyDescent="0.3">
      <c r="A49" s="32" t="s">
        <v>95</v>
      </c>
      <c r="B49" s="36">
        <v>1</v>
      </c>
      <c r="C49" s="36">
        <v>1</v>
      </c>
      <c r="D49" s="36" t="s">
        <v>367</v>
      </c>
      <c r="E49" s="40">
        <v>2009</v>
      </c>
      <c r="F49" s="40">
        <v>2010</v>
      </c>
      <c r="G49" s="62">
        <v>0.06</v>
      </c>
      <c r="H49" s="40">
        <v>10</v>
      </c>
      <c r="I49" s="63">
        <v>1</v>
      </c>
      <c r="J49" s="48">
        <f>MAX(0,MIN(1,F49-E49-1))</f>
        <v>0</v>
      </c>
      <c r="K49" s="50">
        <f>MAX(1,MIN(10,INT(G49/100)+1))</f>
        <v>1</v>
      </c>
      <c r="L49" s="63">
        <v>860</v>
      </c>
      <c r="M49" s="63">
        <v>163</v>
      </c>
      <c r="N49" s="95">
        <f t="shared" si="0"/>
        <v>0.8406647116324536</v>
      </c>
      <c r="O49" s="36">
        <v>20090001</v>
      </c>
      <c r="P49" s="63">
        <v>1261.54</v>
      </c>
      <c r="Q49" s="76">
        <f t="shared" si="1"/>
        <v>0.81091364522726195</v>
      </c>
      <c r="R49" s="95">
        <f t="shared" si="2"/>
        <v>0.8406647116324536</v>
      </c>
      <c r="S49" s="95">
        <f t="shared" si="3"/>
        <v>-1</v>
      </c>
    </row>
    <row r="50" spans="1:19" s="36" customFormat="1" ht="14.4" x14ac:dyDescent="0.3">
      <c r="A50" s="32" t="s">
        <v>95</v>
      </c>
      <c r="B50" s="36">
        <v>1</v>
      </c>
      <c r="C50" s="36">
        <v>1</v>
      </c>
      <c r="D50" s="36" t="s">
        <v>367</v>
      </c>
      <c r="E50" s="40">
        <v>2009</v>
      </c>
      <c r="F50" s="40">
        <v>2010</v>
      </c>
      <c r="G50" s="62">
        <v>0.06</v>
      </c>
      <c r="H50" s="40">
        <v>10</v>
      </c>
      <c r="I50" s="63">
        <v>1</v>
      </c>
      <c r="J50" s="48">
        <f>MAX(0,MIN(1,F50-E50-1))</f>
        <v>0</v>
      </c>
      <c r="K50" s="50">
        <f>MAX(1,MIN(10,INT(G50/100)+1))</f>
        <v>1</v>
      </c>
      <c r="L50" s="63">
        <v>860</v>
      </c>
      <c r="M50" s="63">
        <v>163</v>
      </c>
      <c r="N50" s="95">
        <f t="shared" si="0"/>
        <v>0.8406647116324536</v>
      </c>
      <c r="O50" s="36">
        <f>10000*F50+B50</f>
        <v>20100001</v>
      </c>
      <c r="P50" s="63">
        <v>1261.54</v>
      </c>
      <c r="Q50" s="76">
        <f t="shared" si="1"/>
        <v>0.81091364522726195</v>
      </c>
      <c r="R50" s="95">
        <f t="shared" si="2"/>
        <v>0.8406647116324536</v>
      </c>
      <c r="S50" s="95">
        <f t="shared" si="3"/>
        <v>-1</v>
      </c>
    </row>
    <row r="51" spans="1:19" s="36" customFormat="1" ht="14.4" x14ac:dyDescent="0.3">
      <c r="A51" s="32" t="s">
        <v>95</v>
      </c>
      <c r="B51" s="36">
        <v>1.2</v>
      </c>
      <c r="C51" s="36">
        <v>3</v>
      </c>
      <c r="D51" s="36" t="s">
        <v>446</v>
      </c>
      <c r="E51" s="36">
        <v>1996</v>
      </c>
      <c r="F51" s="36">
        <v>1997</v>
      </c>
      <c r="G51" s="76">
        <v>585</v>
      </c>
      <c r="H51" s="36">
        <v>5</v>
      </c>
      <c r="I51" s="36">
        <v>1</v>
      </c>
      <c r="J51" s="36">
        <v>1</v>
      </c>
      <c r="K51" s="36">
        <v>6</v>
      </c>
      <c r="L51" s="94">
        <v>105991</v>
      </c>
      <c r="M51" s="94">
        <v>44738</v>
      </c>
      <c r="N51" s="95">
        <f t="shared" si="0"/>
        <v>0.70318916731352299</v>
      </c>
      <c r="O51" s="36">
        <v>19970001.199999999</v>
      </c>
      <c r="P51" s="63">
        <v>48362.46</v>
      </c>
      <c r="Q51" s="76">
        <f t="shared" si="1"/>
        <v>3.1166528749778237</v>
      </c>
      <c r="R51" s="95">
        <f t="shared" si="2"/>
        <v>0.70318916731352299</v>
      </c>
      <c r="S51" s="95">
        <f t="shared" si="3"/>
        <v>-1</v>
      </c>
    </row>
    <row r="52" spans="1:19" s="36" customFormat="1" ht="14.4" x14ac:dyDescent="0.3">
      <c r="A52" s="32" t="s">
        <v>95</v>
      </c>
      <c r="B52" s="36">
        <v>1.2</v>
      </c>
      <c r="C52" s="36">
        <v>3</v>
      </c>
      <c r="D52" s="36" t="s">
        <v>446</v>
      </c>
      <c r="E52" s="36">
        <v>2000</v>
      </c>
      <c r="F52" s="36">
        <v>2002</v>
      </c>
      <c r="G52" s="76">
        <v>735</v>
      </c>
      <c r="H52" s="36">
        <v>8</v>
      </c>
      <c r="I52" s="36">
        <v>1</v>
      </c>
      <c r="J52" s="36">
        <v>0</v>
      </c>
      <c r="K52" s="36">
        <v>8</v>
      </c>
      <c r="L52" s="94">
        <v>110513</v>
      </c>
      <c r="M52" s="94">
        <v>41918</v>
      </c>
      <c r="N52" s="95">
        <f t="shared" si="0"/>
        <v>0.72500344418130169</v>
      </c>
      <c r="O52" s="36">
        <v>20010001.199999999</v>
      </c>
      <c r="P52" s="63">
        <v>52950.3</v>
      </c>
      <c r="Q52" s="76">
        <f t="shared" si="1"/>
        <v>2.8787561165847975</v>
      </c>
      <c r="R52" s="95">
        <f t="shared" si="2"/>
        <v>0.72500344418130169</v>
      </c>
      <c r="S52" s="95">
        <f t="shared" si="3"/>
        <v>-1</v>
      </c>
    </row>
    <row r="53" spans="1:19" s="36" customFormat="1" ht="14.4" x14ac:dyDescent="0.3">
      <c r="A53" s="32" t="s">
        <v>95</v>
      </c>
      <c r="B53" s="48">
        <v>1.2</v>
      </c>
      <c r="C53" s="48">
        <v>3</v>
      </c>
      <c r="D53" s="48" t="s">
        <v>446</v>
      </c>
      <c r="E53" s="58">
        <v>2008</v>
      </c>
      <c r="F53" s="59">
        <v>2009</v>
      </c>
      <c r="G53" s="55">
        <v>585.22</v>
      </c>
      <c r="H53" s="59">
        <v>8</v>
      </c>
      <c r="I53" s="42">
        <v>1</v>
      </c>
      <c r="J53" s="48">
        <f>MAX(0,MIN(1,F53-E53-1))</f>
        <v>0</v>
      </c>
      <c r="K53" s="50">
        <f>MAX(1,MIN(10,INT(G53/100)+1))</f>
        <v>6</v>
      </c>
      <c r="L53" s="42">
        <v>131390</v>
      </c>
      <c r="M53" s="42">
        <v>53939</v>
      </c>
      <c r="N53" s="95">
        <f t="shared" si="0"/>
        <v>0.70895542521677668</v>
      </c>
      <c r="O53" s="36">
        <v>20080001.199999999</v>
      </c>
      <c r="P53" s="63">
        <v>34135.199999999997</v>
      </c>
      <c r="Q53" s="76">
        <f t="shared" si="1"/>
        <v>5.4292636340200149</v>
      </c>
      <c r="R53" s="95">
        <f t="shared" si="2"/>
        <v>0.70895542521677668</v>
      </c>
      <c r="S53" s="95">
        <f t="shared" si="3"/>
        <v>-1</v>
      </c>
    </row>
    <row r="54" spans="1:19" s="36" customFormat="1" ht="14.4" x14ac:dyDescent="0.3">
      <c r="A54" s="32" t="s">
        <v>95</v>
      </c>
      <c r="B54" s="7">
        <v>1.2</v>
      </c>
      <c r="C54" s="7">
        <v>3</v>
      </c>
      <c r="D54" s="7" t="s">
        <v>688</v>
      </c>
      <c r="E54" s="7">
        <v>2016</v>
      </c>
      <c r="F54" s="7">
        <v>2017</v>
      </c>
      <c r="G54" s="70">
        <v>1604.31</v>
      </c>
      <c r="H54" s="7">
        <v>9</v>
      </c>
      <c r="I54" s="7">
        <v>1</v>
      </c>
      <c r="J54" s="48">
        <v>0</v>
      </c>
      <c r="K54" s="50">
        <v>10</v>
      </c>
      <c r="L54" s="67">
        <v>165912</v>
      </c>
      <c r="M54" s="67">
        <v>32948</v>
      </c>
      <c r="N54" s="95">
        <f t="shared" si="0"/>
        <v>0.83431559891380869</v>
      </c>
      <c r="O54" s="36">
        <f>10000*E54+B54</f>
        <v>20160001.199999999</v>
      </c>
      <c r="P54" s="63">
        <v>35449</v>
      </c>
      <c r="Q54" s="76">
        <f t="shared" si="1"/>
        <v>5.6097492171852519</v>
      </c>
      <c r="R54" s="95">
        <f t="shared" si="2"/>
        <v>0.83431559891380869</v>
      </c>
      <c r="S54" s="95">
        <f t="shared" si="3"/>
        <v>-1</v>
      </c>
    </row>
    <row r="55" spans="1:19" s="36" customFormat="1" ht="14.4" x14ac:dyDescent="0.3">
      <c r="A55" s="32" t="s">
        <v>95</v>
      </c>
      <c r="B55" s="7">
        <v>1.2</v>
      </c>
      <c r="C55" s="7">
        <v>3</v>
      </c>
      <c r="D55" s="7" t="s">
        <v>446</v>
      </c>
      <c r="E55" s="7">
        <v>2018</v>
      </c>
      <c r="F55" s="7">
        <v>2019</v>
      </c>
      <c r="G55" s="70">
        <v>490</v>
      </c>
      <c r="H55" s="7">
        <v>7</v>
      </c>
      <c r="I55" s="7">
        <v>1</v>
      </c>
      <c r="J55" s="48">
        <v>0</v>
      </c>
      <c r="K55" s="50">
        <v>5</v>
      </c>
      <c r="L55" s="67">
        <v>148475</v>
      </c>
      <c r="M55" s="67">
        <v>42412</v>
      </c>
      <c r="N55" s="95">
        <f t="shared" si="0"/>
        <v>0.77781619492160281</v>
      </c>
      <c r="O55" s="36">
        <f>10000*E55+B55</f>
        <v>20180001.199999999</v>
      </c>
      <c r="P55" s="63">
        <v>35419.329999999994</v>
      </c>
      <c r="Q55" s="76">
        <f t="shared" si="1"/>
        <v>5.3893453094680233</v>
      </c>
      <c r="R55" s="95">
        <f t="shared" si="2"/>
        <v>0.77781619492160281</v>
      </c>
      <c r="S55" s="95">
        <f t="shared" si="3"/>
        <v>-1</v>
      </c>
    </row>
    <row r="56" spans="1:19" s="36" customFormat="1" ht="14.4" x14ac:dyDescent="0.3">
      <c r="A56" s="32" t="s">
        <v>95</v>
      </c>
      <c r="B56" s="36">
        <v>4</v>
      </c>
      <c r="C56" s="36">
        <v>1</v>
      </c>
      <c r="D56" s="36" t="s">
        <v>536</v>
      </c>
      <c r="E56" s="36">
        <v>1997</v>
      </c>
      <c r="F56" s="36">
        <v>1998</v>
      </c>
      <c r="G56" s="76">
        <v>315</v>
      </c>
      <c r="H56" s="36">
        <v>7</v>
      </c>
      <c r="I56" s="36">
        <v>1</v>
      </c>
      <c r="J56" s="36">
        <v>1</v>
      </c>
      <c r="K56" s="36">
        <v>4</v>
      </c>
      <c r="L56" s="94">
        <v>825</v>
      </c>
      <c r="M56" s="94">
        <v>320</v>
      </c>
      <c r="N56" s="95">
        <f t="shared" si="0"/>
        <v>0.72052401746724892</v>
      </c>
      <c r="O56" s="36">
        <v>19980004</v>
      </c>
      <c r="P56" s="63">
        <v>622.95000000000005</v>
      </c>
      <c r="Q56" s="76">
        <f t="shared" si="1"/>
        <v>1.8380287342483344</v>
      </c>
      <c r="R56" s="95">
        <f t="shared" si="2"/>
        <v>0.72052401746724892</v>
      </c>
      <c r="S56" s="95">
        <f t="shared" si="3"/>
        <v>-1</v>
      </c>
    </row>
    <row r="57" spans="1:19" s="36" customFormat="1" ht="14.4" x14ac:dyDescent="0.3">
      <c r="A57" s="32" t="s">
        <v>95</v>
      </c>
      <c r="B57" s="36">
        <v>4</v>
      </c>
      <c r="C57" s="36">
        <v>1</v>
      </c>
      <c r="D57" s="36" t="s">
        <v>536</v>
      </c>
      <c r="E57" s="36">
        <v>2001</v>
      </c>
      <c r="F57" s="36">
        <v>2002</v>
      </c>
      <c r="G57" s="76">
        <v>1</v>
      </c>
      <c r="H57" s="36">
        <v>10</v>
      </c>
      <c r="I57" s="36">
        <v>1</v>
      </c>
      <c r="J57" s="36">
        <v>1</v>
      </c>
      <c r="K57" s="36">
        <v>1</v>
      </c>
      <c r="L57" s="94">
        <v>279</v>
      </c>
      <c r="M57" s="94">
        <v>73</v>
      </c>
      <c r="N57" s="95">
        <f t="shared" si="0"/>
        <v>0.79261363636363635</v>
      </c>
      <c r="O57" s="36">
        <v>20020004</v>
      </c>
      <c r="P57" s="63">
        <v>623.37</v>
      </c>
      <c r="Q57" s="76">
        <f t="shared" si="1"/>
        <v>0.56467266631374624</v>
      </c>
      <c r="R57" s="95">
        <f t="shared" si="2"/>
        <v>0.79261363636363635</v>
      </c>
      <c r="S57" s="95">
        <f t="shared" si="3"/>
        <v>-1</v>
      </c>
    </row>
    <row r="58" spans="1:19" s="36" customFormat="1" ht="14.4" x14ac:dyDescent="0.3">
      <c r="A58" s="32" t="s">
        <v>95</v>
      </c>
      <c r="B58" s="36">
        <v>4</v>
      </c>
      <c r="C58" s="36">
        <v>1</v>
      </c>
      <c r="D58" s="36" t="s">
        <v>536</v>
      </c>
      <c r="E58" s="75">
        <v>2012</v>
      </c>
      <c r="F58" s="36">
        <v>2013</v>
      </c>
      <c r="G58" s="76">
        <v>1</v>
      </c>
      <c r="H58" s="36">
        <v>10</v>
      </c>
      <c r="I58" s="36">
        <v>1</v>
      </c>
      <c r="J58" s="36">
        <v>0</v>
      </c>
      <c r="K58" s="50">
        <f>MAX(1,MIN(10,INT(G58/100)+1))</f>
        <v>1</v>
      </c>
      <c r="L58" s="63">
        <v>1187</v>
      </c>
      <c r="M58" s="63">
        <v>914</v>
      </c>
      <c r="N58" s="95">
        <f t="shared" si="0"/>
        <v>0.56496906235126132</v>
      </c>
      <c r="O58" s="36">
        <f>10000*E58+B58</f>
        <v>20120004</v>
      </c>
      <c r="P58" s="63">
        <v>384.02000000000004</v>
      </c>
      <c r="Q58" s="76">
        <f t="shared" si="1"/>
        <v>5.471069215145044</v>
      </c>
      <c r="R58" s="95">
        <f t="shared" si="2"/>
        <v>0.56496906235126132</v>
      </c>
      <c r="S58" s="95">
        <f t="shared" si="3"/>
        <v>-1</v>
      </c>
    </row>
    <row r="59" spans="1:19" s="36" customFormat="1" ht="14.4" x14ac:dyDescent="0.3">
      <c r="A59" s="32" t="s">
        <v>95</v>
      </c>
      <c r="B59" s="36">
        <v>6</v>
      </c>
      <c r="C59" s="36">
        <v>3</v>
      </c>
      <c r="D59" s="36" t="s">
        <v>596</v>
      </c>
      <c r="E59" s="36">
        <v>2002</v>
      </c>
      <c r="F59" s="36">
        <v>2003</v>
      </c>
      <c r="G59" s="76">
        <v>205.37</v>
      </c>
      <c r="H59" s="36">
        <v>10</v>
      </c>
      <c r="I59" s="36">
        <v>0</v>
      </c>
      <c r="J59" s="36">
        <v>1</v>
      </c>
      <c r="K59" s="36">
        <v>3</v>
      </c>
      <c r="L59" s="94">
        <v>3675</v>
      </c>
      <c r="M59" s="94">
        <v>4612</v>
      </c>
      <c r="N59" s="95">
        <f t="shared" si="0"/>
        <v>0.44346566912030894</v>
      </c>
      <c r="O59" s="36">
        <v>20030006</v>
      </c>
      <c r="P59" s="63">
        <v>2989.2</v>
      </c>
      <c r="Q59" s="76">
        <f t="shared" si="1"/>
        <v>2.7723136625183997</v>
      </c>
      <c r="R59" s="95">
        <f t="shared" si="2"/>
        <v>0.44346566912030894</v>
      </c>
      <c r="S59" s="95">
        <f t="shared" si="3"/>
        <v>-1</v>
      </c>
    </row>
    <row r="60" spans="1:19" s="36" customFormat="1" ht="14.4" x14ac:dyDescent="0.3">
      <c r="A60" s="32" t="s">
        <v>95</v>
      </c>
      <c r="B60" s="36">
        <v>6</v>
      </c>
      <c r="C60" s="36">
        <v>3</v>
      </c>
      <c r="D60" s="36" t="s">
        <v>596</v>
      </c>
      <c r="E60" s="36">
        <v>2002</v>
      </c>
      <c r="F60" s="36">
        <v>2003</v>
      </c>
      <c r="G60" s="76">
        <v>632.01</v>
      </c>
      <c r="H60" s="36">
        <v>10</v>
      </c>
      <c r="I60" s="36">
        <v>0</v>
      </c>
      <c r="J60" s="36">
        <v>1</v>
      </c>
      <c r="K60" s="36">
        <v>7</v>
      </c>
      <c r="L60" s="94">
        <v>4018</v>
      </c>
      <c r="M60" s="94">
        <v>4296</v>
      </c>
      <c r="N60" s="95">
        <f t="shared" si="0"/>
        <v>0.4832812124127977</v>
      </c>
      <c r="O60" s="36">
        <v>20030006</v>
      </c>
      <c r="P60" s="63">
        <v>2989.2</v>
      </c>
      <c r="Q60" s="76">
        <f t="shared" si="1"/>
        <v>2.7813461795798209</v>
      </c>
      <c r="R60" s="95">
        <f t="shared" si="2"/>
        <v>0.4832812124127977</v>
      </c>
      <c r="S60" s="95">
        <f t="shared" si="3"/>
        <v>-1</v>
      </c>
    </row>
    <row r="61" spans="1:19" s="36" customFormat="1" ht="14.4" x14ac:dyDescent="0.3">
      <c r="A61" s="32" t="s">
        <v>95</v>
      </c>
      <c r="B61" s="36">
        <v>6</v>
      </c>
      <c r="C61" s="36">
        <v>3</v>
      </c>
      <c r="D61" s="36" t="s">
        <v>596</v>
      </c>
      <c r="E61" s="36">
        <v>2003</v>
      </c>
      <c r="F61" s="36">
        <v>2004</v>
      </c>
      <c r="G61" s="76">
        <v>869.57</v>
      </c>
      <c r="H61" s="36">
        <v>10</v>
      </c>
      <c r="I61" s="36">
        <v>1</v>
      </c>
      <c r="J61" s="36">
        <v>1</v>
      </c>
      <c r="K61" s="36">
        <v>9</v>
      </c>
      <c r="L61" s="94">
        <v>3260</v>
      </c>
      <c r="M61" s="94">
        <v>2322</v>
      </c>
      <c r="N61" s="95">
        <f t="shared" si="0"/>
        <v>0.58402006449301325</v>
      </c>
      <c r="O61" s="36">
        <v>20040006</v>
      </c>
      <c r="P61" s="63">
        <v>2985.69</v>
      </c>
      <c r="Q61" s="76">
        <f t="shared" si="1"/>
        <v>1.8695845851377739</v>
      </c>
      <c r="R61" s="95">
        <f t="shared" si="2"/>
        <v>0.58402006449301325</v>
      </c>
      <c r="S61" s="95">
        <f t="shared" si="3"/>
        <v>-1</v>
      </c>
    </row>
    <row r="62" spans="1:19" s="36" customFormat="1" ht="14.4" x14ac:dyDescent="0.3">
      <c r="A62" s="32" t="s">
        <v>95</v>
      </c>
      <c r="B62" s="36">
        <v>6</v>
      </c>
      <c r="C62" s="36">
        <v>3</v>
      </c>
      <c r="D62" s="36" t="s">
        <v>596</v>
      </c>
      <c r="E62" s="40">
        <v>2009</v>
      </c>
      <c r="F62" s="40">
        <v>2010</v>
      </c>
      <c r="G62" s="62">
        <v>140</v>
      </c>
      <c r="H62" s="40">
        <v>10</v>
      </c>
      <c r="I62" s="63">
        <v>1</v>
      </c>
      <c r="J62" s="48">
        <f>MAX(0,MIN(1,F62-E62-1))</f>
        <v>0</v>
      </c>
      <c r="K62" s="50">
        <f>MAX(1,MIN(10,INT(G62/100)+1))</f>
        <v>2</v>
      </c>
      <c r="L62" s="63">
        <v>1627</v>
      </c>
      <c r="M62" s="63">
        <v>1337</v>
      </c>
      <c r="N62" s="95">
        <f t="shared" si="0"/>
        <v>0.54892037786774628</v>
      </c>
      <c r="O62" s="36">
        <v>20090006</v>
      </c>
      <c r="P62" s="63">
        <v>3334.93</v>
      </c>
      <c r="Q62" s="76">
        <f t="shared" si="1"/>
        <v>0.888774277121259</v>
      </c>
      <c r="R62" s="95">
        <f t="shared" si="2"/>
        <v>0.54892037786774628</v>
      </c>
      <c r="S62" s="95">
        <f t="shared" si="3"/>
        <v>-1</v>
      </c>
    </row>
    <row r="63" spans="1:19" s="36" customFormat="1" ht="14.4" x14ac:dyDescent="0.3">
      <c r="A63" s="32"/>
      <c r="B63" s="36">
        <v>6</v>
      </c>
      <c r="C63" s="36">
        <v>3</v>
      </c>
      <c r="D63" s="36" t="s">
        <v>596</v>
      </c>
      <c r="E63" s="40">
        <v>2009</v>
      </c>
      <c r="F63" s="40">
        <v>2010</v>
      </c>
      <c r="G63" s="62">
        <v>140</v>
      </c>
      <c r="H63" s="40">
        <v>10</v>
      </c>
      <c r="I63" s="63">
        <v>1</v>
      </c>
      <c r="J63" s="48">
        <f>MAX(0,MIN(1,F63-E63-1))</f>
        <v>0</v>
      </c>
      <c r="K63" s="50">
        <f>MAX(1,MIN(10,INT(G63/100)+1))</f>
        <v>2</v>
      </c>
      <c r="L63" s="63">
        <v>1627</v>
      </c>
      <c r="M63" s="63">
        <v>1337</v>
      </c>
      <c r="N63" s="95">
        <f t="shared" si="0"/>
        <v>0.54892037786774628</v>
      </c>
      <c r="O63" s="36">
        <f>10000*F63+B63</f>
        <v>20100006</v>
      </c>
      <c r="P63" s="63">
        <v>3334.93</v>
      </c>
      <c r="Q63" s="76">
        <f t="shared" si="1"/>
        <v>0.888774277121259</v>
      </c>
      <c r="R63" s="95">
        <f t="shared" si="2"/>
        <v>0.54892037786774628</v>
      </c>
      <c r="S63" s="95">
        <f t="shared" si="3"/>
        <v>-1</v>
      </c>
    </row>
    <row r="64" spans="1:19" s="36" customFormat="1" ht="14.4" x14ac:dyDescent="0.3">
      <c r="A64" s="32" t="s">
        <v>95</v>
      </c>
      <c r="B64" s="36">
        <v>6</v>
      </c>
      <c r="C64" s="36">
        <v>3</v>
      </c>
      <c r="D64" s="36" t="s">
        <v>596</v>
      </c>
      <c r="E64" s="40">
        <v>2017</v>
      </c>
      <c r="F64" s="40">
        <v>2018</v>
      </c>
      <c r="G64" s="62">
        <v>921.1</v>
      </c>
      <c r="H64" s="40">
        <v>10</v>
      </c>
      <c r="I64" s="63">
        <v>1</v>
      </c>
      <c r="J64" s="48">
        <v>0</v>
      </c>
      <c r="K64" s="50">
        <f>MAX(1,MIN(10,INT(G64/100)+1))</f>
        <v>10</v>
      </c>
      <c r="L64" s="63">
        <v>1842</v>
      </c>
      <c r="M64" s="63">
        <v>939</v>
      </c>
      <c r="N64" s="95">
        <f t="shared" si="0"/>
        <v>0.6623516720604099</v>
      </c>
      <c r="O64" s="36">
        <f>10000*F64+B64</f>
        <v>20180006</v>
      </c>
      <c r="P64" s="63">
        <v>3525.19</v>
      </c>
      <c r="Q64" s="76">
        <f t="shared" si="1"/>
        <v>0.78889364828562436</v>
      </c>
      <c r="R64" s="95">
        <f t="shared" si="2"/>
        <v>0.6623516720604099</v>
      </c>
      <c r="S64" s="95">
        <f t="shared" si="3"/>
        <v>-1</v>
      </c>
    </row>
    <row r="65" spans="1:19" s="36" customFormat="1" ht="14.4" x14ac:dyDescent="0.3">
      <c r="A65" s="32" t="s">
        <v>95</v>
      </c>
      <c r="B65" s="36">
        <v>11</v>
      </c>
      <c r="C65" s="36">
        <v>1</v>
      </c>
      <c r="D65" s="36" t="s">
        <v>311</v>
      </c>
      <c r="E65" s="36">
        <v>1994</v>
      </c>
      <c r="F65" s="36">
        <v>1995</v>
      </c>
      <c r="G65" s="76">
        <v>100.45</v>
      </c>
      <c r="H65" s="36">
        <v>10</v>
      </c>
      <c r="I65" s="36">
        <v>0</v>
      </c>
      <c r="J65" s="36">
        <v>1</v>
      </c>
      <c r="K65" s="36">
        <v>2</v>
      </c>
      <c r="L65" s="94">
        <v>28663</v>
      </c>
      <c r="M65" s="94">
        <v>32818</v>
      </c>
      <c r="N65" s="95">
        <f t="shared" si="0"/>
        <v>0.46620907272165385</v>
      </c>
      <c r="O65" s="36">
        <v>19950011</v>
      </c>
      <c r="P65" s="63">
        <v>38250.86</v>
      </c>
      <c r="Q65" s="76">
        <f t="shared" si="1"/>
        <v>1.60731026701099</v>
      </c>
      <c r="R65" s="95">
        <f t="shared" si="2"/>
        <v>0.46620907272165385</v>
      </c>
      <c r="S65" s="95">
        <f t="shared" si="3"/>
        <v>-1</v>
      </c>
    </row>
    <row r="66" spans="1:19" s="36" customFormat="1" ht="14.4" x14ac:dyDescent="0.3">
      <c r="A66" s="32" t="s">
        <v>95</v>
      </c>
      <c r="B66" s="36">
        <v>11</v>
      </c>
      <c r="C66" s="36">
        <v>1</v>
      </c>
      <c r="D66" s="36" t="s">
        <v>311</v>
      </c>
      <c r="E66" s="36">
        <v>1995</v>
      </c>
      <c r="F66" s="36">
        <v>1996</v>
      </c>
      <c r="G66" s="76">
        <v>95.98</v>
      </c>
      <c r="H66" s="36">
        <v>10</v>
      </c>
      <c r="I66" s="36">
        <v>1</v>
      </c>
      <c r="J66" s="36">
        <v>1</v>
      </c>
      <c r="K66" s="36">
        <v>1</v>
      </c>
      <c r="L66" s="94">
        <v>17082</v>
      </c>
      <c r="M66" s="94">
        <v>9658</v>
      </c>
      <c r="N66" s="95">
        <f t="shared" si="0"/>
        <v>0.63881824981301416</v>
      </c>
      <c r="O66" s="36">
        <v>19960011</v>
      </c>
      <c r="P66" s="63">
        <v>39178.639999999999</v>
      </c>
      <c r="Q66" s="76">
        <f t="shared" si="1"/>
        <v>0.68251475804162676</v>
      </c>
      <c r="R66" s="95">
        <f t="shared" si="2"/>
        <v>0.63881824981301416</v>
      </c>
      <c r="S66" s="95">
        <f t="shared" si="3"/>
        <v>-1</v>
      </c>
    </row>
    <row r="67" spans="1:19" s="36" customFormat="1" ht="14.4" x14ac:dyDescent="0.3">
      <c r="A67" s="32" t="s">
        <v>95</v>
      </c>
      <c r="B67" s="36">
        <v>11</v>
      </c>
      <c r="C67" s="36">
        <v>1</v>
      </c>
      <c r="D67" s="36" t="s">
        <v>311</v>
      </c>
      <c r="E67" s="36">
        <v>1999</v>
      </c>
      <c r="F67" s="36">
        <v>2000</v>
      </c>
      <c r="G67" s="76">
        <v>131</v>
      </c>
      <c r="H67" s="36">
        <v>10</v>
      </c>
      <c r="I67" s="36">
        <v>1</v>
      </c>
      <c r="J67" s="36">
        <v>1</v>
      </c>
      <c r="K67" s="36">
        <v>2</v>
      </c>
      <c r="L67" s="94">
        <v>13196</v>
      </c>
      <c r="M67" s="94">
        <v>10912</v>
      </c>
      <c r="N67" s="95">
        <f t="shared" si="0"/>
        <v>0.54737016757922685</v>
      </c>
      <c r="O67" s="36">
        <v>20000011</v>
      </c>
      <c r="P67" s="63">
        <v>41705.71</v>
      </c>
      <c r="Q67" s="76">
        <f t="shared" si="1"/>
        <v>0.57805034370593378</v>
      </c>
      <c r="R67" s="95">
        <f t="shared" si="2"/>
        <v>0.54737016757922685</v>
      </c>
      <c r="S67" s="95">
        <f t="shared" si="3"/>
        <v>-1</v>
      </c>
    </row>
    <row r="68" spans="1:19" s="36" customFormat="1" ht="14.4" x14ac:dyDescent="0.3">
      <c r="A68" s="32" t="s">
        <v>95</v>
      </c>
      <c r="B68" s="36">
        <v>11</v>
      </c>
      <c r="C68" s="36">
        <v>1</v>
      </c>
      <c r="D68" s="36" t="s">
        <v>311</v>
      </c>
      <c r="E68" s="36">
        <v>2001</v>
      </c>
      <c r="F68" s="36">
        <v>2002</v>
      </c>
      <c r="G68" s="76">
        <v>590</v>
      </c>
      <c r="H68" s="36">
        <v>8</v>
      </c>
      <c r="I68" s="36">
        <v>0</v>
      </c>
      <c r="J68" s="36">
        <v>1</v>
      </c>
      <c r="K68" s="36">
        <v>6</v>
      </c>
      <c r="L68" s="94">
        <v>17855</v>
      </c>
      <c r="M68" s="94">
        <v>19327</v>
      </c>
      <c r="N68" s="95">
        <f t="shared" si="0"/>
        <v>0.48020547576784467</v>
      </c>
      <c r="O68" s="36">
        <v>20020011</v>
      </c>
      <c r="P68" s="63">
        <v>42425.36</v>
      </c>
      <c r="Q68" s="76">
        <f t="shared" si="1"/>
        <v>0.87640977000548725</v>
      </c>
      <c r="R68" s="95">
        <f t="shared" si="2"/>
        <v>0.48020547576784467</v>
      </c>
      <c r="S68" s="95">
        <f t="shared" si="3"/>
        <v>-1</v>
      </c>
    </row>
    <row r="69" spans="1:19" s="36" customFormat="1" ht="14.4" x14ac:dyDescent="0.3">
      <c r="A69" s="32" t="s">
        <v>95</v>
      </c>
      <c r="B69" s="36">
        <v>11</v>
      </c>
      <c r="C69" s="36">
        <v>1</v>
      </c>
      <c r="D69" s="36" t="s">
        <v>311</v>
      </c>
      <c r="E69" s="36">
        <v>2002</v>
      </c>
      <c r="F69" s="36">
        <v>2003</v>
      </c>
      <c r="G69" s="76">
        <v>40</v>
      </c>
      <c r="H69" s="36">
        <v>5</v>
      </c>
      <c r="I69" s="36">
        <v>0</v>
      </c>
      <c r="J69" s="36">
        <v>1</v>
      </c>
      <c r="K69" s="36">
        <v>1</v>
      </c>
      <c r="L69" s="94">
        <v>40955</v>
      </c>
      <c r="M69" s="94">
        <v>48649</v>
      </c>
      <c r="N69" s="95">
        <f t="shared" si="0"/>
        <v>0.45706664881032094</v>
      </c>
      <c r="O69" s="36">
        <v>20030011</v>
      </c>
      <c r="P69" s="63">
        <v>42086.3</v>
      </c>
      <c r="Q69" s="76">
        <f t="shared" si="1"/>
        <v>2.1290538726378889</v>
      </c>
      <c r="R69" s="95">
        <f t="shared" si="2"/>
        <v>0.45706664881032094</v>
      </c>
      <c r="S69" s="95">
        <f t="shared" si="3"/>
        <v>-1</v>
      </c>
    </row>
    <row r="70" spans="1:19" s="36" customFormat="1" ht="14.4" x14ac:dyDescent="0.3">
      <c r="A70" s="32" t="s">
        <v>95</v>
      </c>
      <c r="B70" s="36">
        <v>11</v>
      </c>
      <c r="C70" s="36">
        <v>1</v>
      </c>
      <c r="D70" s="36" t="s">
        <v>311</v>
      </c>
      <c r="E70" s="36">
        <v>2002</v>
      </c>
      <c r="F70" s="36">
        <v>2003</v>
      </c>
      <c r="G70" s="76">
        <v>70</v>
      </c>
      <c r="H70" s="36">
        <v>5</v>
      </c>
      <c r="I70" s="36">
        <v>0</v>
      </c>
      <c r="J70" s="36">
        <v>1</v>
      </c>
      <c r="K70" s="36">
        <v>1</v>
      </c>
      <c r="L70" s="94">
        <v>45157</v>
      </c>
      <c r="M70" s="94">
        <v>48092</v>
      </c>
      <c r="N70" s="95">
        <f t="shared" si="0"/>
        <v>0.48426256581840021</v>
      </c>
      <c r="O70" s="36">
        <v>20030011</v>
      </c>
      <c r="P70" s="63">
        <v>42086.3</v>
      </c>
      <c r="Q70" s="76">
        <f t="shared" si="1"/>
        <v>2.2156616286059831</v>
      </c>
      <c r="R70" s="95">
        <f t="shared" si="2"/>
        <v>0.48426256581840021</v>
      </c>
      <c r="S70" s="95">
        <f t="shared" si="3"/>
        <v>-1</v>
      </c>
    </row>
    <row r="71" spans="1:19" s="36" customFormat="1" ht="14.4" x14ac:dyDescent="0.3">
      <c r="A71" s="32" t="s">
        <v>95</v>
      </c>
      <c r="B71" s="36">
        <v>11</v>
      </c>
      <c r="C71" s="36">
        <v>1</v>
      </c>
      <c r="D71" s="36" t="s">
        <v>311</v>
      </c>
      <c r="E71" s="36">
        <v>2002</v>
      </c>
      <c r="F71" s="36">
        <v>2003</v>
      </c>
      <c r="G71" s="76">
        <v>88</v>
      </c>
      <c r="H71" s="36">
        <v>5</v>
      </c>
      <c r="I71" s="36">
        <v>1</v>
      </c>
      <c r="J71" s="36">
        <v>1</v>
      </c>
      <c r="K71" s="36">
        <v>1</v>
      </c>
      <c r="L71" s="94">
        <v>49958</v>
      </c>
      <c r="M71" s="94">
        <v>43343</v>
      </c>
      <c r="N71" s="95">
        <f t="shared" si="0"/>
        <v>0.53544978081692585</v>
      </c>
      <c r="O71" s="36">
        <v>20030011</v>
      </c>
      <c r="P71" s="63">
        <v>42086.3</v>
      </c>
      <c r="Q71" s="76">
        <f t="shared" si="1"/>
        <v>2.2168971850697257</v>
      </c>
      <c r="R71" s="95">
        <f t="shared" si="2"/>
        <v>0.53544978081692585</v>
      </c>
      <c r="S71" s="95">
        <f t="shared" si="3"/>
        <v>-1</v>
      </c>
    </row>
    <row r="72" spans="1:19" s="36" customFormat="1" ht="14.4" x14ac:dyDescent="0.3">
      <c r="A72" s="32" t="s">
        <v>95</v>
      </c>
      <c r="B72" s="36">
        <v>11</v>
      </c>
      <c r="C72" s="36">
        <v>1</v>
      </c>
      <c r="D72" s="36" t="s">
        <v>311</v>
      </c>
      <c r="E72" s="36">
        <v>2002</v>
      </c>
      <c r="F72" s="36">
        <v>2003</v>
      </c>
      <c r="G72" s="76">
        <v>465</v>
      </c>
      <c r="H72" s="36">
        <v>5</v>
      </c>
      <c r="I72" s="36">
        <v>1</v>
      </c>
      <c r="J72" s="36">
        <v>1</v>
      </c>
      <c r="K72" s="36">
        <v>5</v>
      </c>
      <c r="L72" s="94">
        <v>51260</v>
      </c>
      <c r="M72" s="94">
        <v>42744</v>
      </c>
      <c r="N72" s="95">
        <f t="shared" si="0"/>
        <v>0.54529594485341049</v>
      </c>
      <c r="O72" s="36">
        <v>20030011</v>
      </c>
      <c r="P72" s="63">
        <v>42086.3</v>
      </c>
      <c r="Q72" s="76">
        <f t="shared" si="1"/>
        <v>2.2336009580314733</v>
      </c>
      <c r="R72" s="95">
        <f t="shared" si="2"/>
        <v>0.54529594485341049</v>
      </c>
      <c r="S72" s="95">
        <f t="shared" si="3"/>
        <v>-1</v>
      </c>
    </row>
    <row r="73" spans="1:19" s="36" customFormat="1" ht="14.4" x14ac:dyDescent="0.3">
      <c r="A73" s="32" t="s">
        <v>95</v>
      </c>
      <c r="B73" s="36">
        <v>11</v>
      </c>
      <c r="C73" s="36">
        <v>1</v>
      </c>
      <c r="D73" s="96" t="s">
        <v>311</v>
      </c>
      <c r="E73" s="33">
        <v>2007</v>
      </c>
      <c r="F73" s="33">
        <v>2008</v>
      </c>
      <c r="G73" s="33">
        <v>645.80999999999995</v>
      </c>
      <c r="H73" s="33">
        <v>5</v>
      </c>
      <c r="I73" s="36">
        <v>1</v>
      </c>
      <c r="J73" s="36">
        <v>0</v>
      </c>
      <c r="K73" s="33">
        <v>7</v>
      </c>
      <c r="L73" s="63">
        <v>29772</v>
      </c>
      <c r="M73" s="63">
        <v>18417</v>
      </c>
      <c r="N73" s="95">
        <f t="shared" si="0"/>
        <v>0.61781734420718426</v>
      </c>
      <c r="O73" s="36">
        <v>20062897</v>
      </c>
      <c r="P73" s="63">
        <v>41677</v>
      </c>
      <c r="Q73" s="76">
        <f t="shared" si="1"/>
        <v>1.1562492501859538</v>
      </c>
      <c r="R73" s="95">
        <f t="shared" si="2"/>
        <v>0.61781734420718426</v>
      </c>
      <c r="S73" s="95">
        <f t="shared" si="3"/>
        <v>-1</v>
      </c>
    </row>
    <row r="74" spans="1:19" s="36" customFormat="1" ht="14.4" x14ac:dyDescent="0.3">
      <c r="A74" s="32" t="s">
        <v>95</v>
      </c>
      <c r="B74" s="33">
        <v>11</v>
      </c>
      <c r="C74" s="33">
        <v>1</v>
      </c>
      <c r="D74" s="96" t="s">
        <v>311</v>
      </c>
      <c r="E74" s="33">
        <v>2007</v>
      </c>
      <c r="F74" s="33">
        <v>2008</v>
      </c>
      <c r="G74" s="33">
        <v>338.3</v>
      </c>
      <c r="H74" s="33">
        <v>5</v>
      </c>
      <c r="I74" s="36">
        <v>1</v>
      </c>
      <c r="J74" s="36">
        <v>0</v>
      </c>
      <c r="K74" s="33">
        <v>4</v>
      </c>
      <c r="L74" s="63">
        <v>27179</v>
      </c>
      <c r="M74" s="63">
        <v>20987</v>
      </c>
      <c r="N74" s="95">
        <f t="shared" si="0"/>
        <v>0.56427770626583063</v>
      </c>
      <c r="O74" s="36">
        <v>20062897</v>
      </c>
      <c r="P74" s="63">
        <v>41677</v>
      </c>
      <c r="Q74" s="76">
        <f t="shared" si="1"/>
        <v>1.1556973870480121</v>
      </c>
      <c r="R74" s="95">
        <f t="shared" si="2"/>
        <v>0.56427770626583063</v>
      </c>
      <c r="S74" s="95">
        <f t="shared" si="3"/>
        <v>-1</v>
      </c>
    </row>
    <row r="75" spans="1:19" s="36" customFormat="1" ht="14.4" x14ac:dyDescent="0.3">
      <c r="A75" s="32" t="s">
        <v>95</v>
      </c>
      <c r="B75" s="36">
        <v>11</v>
      </c>
      <c r="C75" s="36">
        <v>1</v>
      </c>
      <c r="D75" s="35" t="s">
        <v>311</v>
      </c>
      <c r="E75" s="33">
        <v>2007</v>
      </c>
      <c r="F75" s="36">
        <v>2008</v>
      </c>
      <c r="G75" s="33">
        <v>128.86000000000001</v>
      </c>
      <c r="H75" s="36">
        <v>5</v>
      </c>
      <c r="I75" s="36">
        <v>0</v>
      </c>
      <c r="J75" s="36">
        <v>0</v>
      </c>
      <c r="K75" s="33">
        <v>2</v>
      </c>
      <c r="L75" s="63">
        <v>23831</v>
      </c>
      <c r="M75" s="63">
        <v>24193</v>
      </c>
      <c r="N75" s="95">
        <f t="shared" si="0"/>
        <v>0.49623105114109611</v>
      </c>
      <c r="O75" s="36">
        <v>20062897</v>
      </c>
      <c r="P75" s="63">
        <v>41677</v>
      </c>
      <c r="Q75" s="76">
        <f t="shared" si="1"/>
        <v>1.1522902320224584</v>
      </c>
      <c r="R75" s="95">
        <f t="shared" si="2"/>
        <v>0.49623105114109611</v>
      </c>
      <c r="S75" s="95">
        <f t="shared" si="3"/>
        <v>-1</v>
      </c>
    </row>
    <row r="76" spans="1:19" s="36" customFormat="1" ht="14.4" x14ac:dyDescent="0.3">
      <c r="A76" s="32" t="s">
        <v>95</v>
      </c>
      <c r="B76" s="36">
        <v>11</v>
      </c>
      <c r="C76" s="36">
        <v>1</v>
      </c>
      <c r="D76" s="36" t="s">
        <v>668</v>
      </c>
      <c r="E76" s="40">
        <v>2009</v>
      </c>
      <c r="F76" s="40">
        <v>2010</v>
      </c>
      <c r="G76" s="62">
        <v>165.62</v>
      </c>
      <c r="H76" s="40">
        <v>8</v>
      </c>
      <c r="I76" s="63">
        <v>1</v>
      </c>
      <c r="J76" s="48">
        <f>MAX(0,MIN(1,F76-E76-1))</f>
        <v>0</v>
      </c>
      <c r="K76" s="50">
        <f>MAX(1,MIN(10,INT(G76/100)+1))</f>
        <v>2</v>
      </c>
      <c r="L76" s="63">
        <v>17590</v>
      </c>
      <c r="M76" s="63">
        <v>12389</v>
      </c>
      <c r="N76" s="95">
        <f t="shared" si="0"/>
        <v>0.58674405417125319</v>
      </c>
      <c r="O76" s="36">
        <v>20090011</v>
      </c>
      <c r="P76" s="63">
        <v>39229.040000000001</v>
      </c>
      <c r="Q76" s="76">
        <f t="shared" si="1"/>
        <v>0.76420427316090322</v>
      </c>
      <c r="R76" s="95">
        <f t="shared" si="2"/>
        <v>0.58674405417125319</v>
      </c>
      <c r="S76" s="95">
        <f t="shared" si="3"/>
        <v>-1</v>
      </c>
    </row>
    <row r="77" spans="1:19" s="36" customFormat="1" ht="14.4" x14ac:dyDescent="0.3">
      <c r="A77" s="32" t="s">
        <v>95</v>
      </c>
      <c r="B77" s="36">
        <v>11</v>
      </c>
      <c r="C77" s="36">
        <v>1</v>
      </c>
      <c r="D77" s="36" t="s">
        <v>668</v>
      </c>
      <c r="E77" s="40">
        <v>2009</v>
      </c>
      <c r="F77" s="40">
        <v>2010</v>
      </c>
      <c r="G77" s="62">
        <v>165.62</v>
      </c>
      <c r="H77" s="40">
        <v>8</v>
      </c>
      <c r="I77" s="63">
        <v>1</v>
      </c>
      <c r="J77" s="48">
        <f>MAX(0,MIN(1,F77-E77-1))</f>
        <v>0</v>
      </c>
      <c r="K77" s="50">
        <f>MAX(1,MIN(10,INT(G77/100)+1))</f>
        <v>2</v>
      </c>
      <c r="L77" s="63">
        <v>17590</v>
      </c>
      <c r="M77" s="63">
        <v>12389</v>
      </c>
      <c r="N77" s="95">
        <f t="shared" si="0"/>
        <v>0.58674405417125319</v>
      </c>
      <c r="O77" s="36">
        <f>10000*F77+B77</f>
        <v>20100011</v>
      </c>
      <c r="P77" s="63">
        <v>39229.040000000001</v>
      </c>
      <c r="Q77" s="76">
        <f t="shared" si="1"/>
        <v>0.76420427316090322</v>
      </c>
      <c r="R77" s="95">
        <f t="shared" si="2"/>
        <v>0.58674405417125319</v>
      </c>
      <c r="S77" s="95">
        <f t="shared" si="3"/>
        <v>-1</v>
      </c>
    </row>
    <row r="78" spans="1:19" s="36" customFormat="1" ht="14.4" x14ac:dyDescent="0.3">
      <c r="A78" s="32" t="s">
        <v>95</v>
      </c>
      <c r="B78" s="7">
        <v>11</v>
      </c>
      <c r="C78" s="7">
        <v>1</v>
      </c>
      <c r="D78" s="7" t="s">
        <v>311</v>
      </c>
      <c r="E78" s="7">
        <v>2011</v>
      </c>
      <c r="F78" s="10">
        <v>2013</v>
      </c>
      <c r="G78" s="66">
        <v>1044</v>
      </c>
      <c r="H78" s="10">
        <v>10</v>
      </c>
      <c r="I78" s="67">
        <v>1</v>
      </c>
      <c r="J78" s="10">
        <v>1</v>
      </c>
      <c r="K78" s="50">
        <v>10</v>
      </c>
      <c r="L78" s="67">
        <v>20698</v>
      </c>
      <c r="M78" s="67">
        <v>12139</v>
      </c>
      <c r="N78" s="95">
        <f t="shared" si="0"/>
        <v>0.63032554740079783</v>
      </c>
      <c r="O78" s="36">
        <f>10000*E78+B78</f>
        <v>20110011</v>
      </c>
      <c r="P78" s="63">
        <v>38195</v>
      </c>
      <c r="Q78" s="76">
        <f t="shared" si="1"/>
        <v>0.85971985862023825</v>
      </c>
      <c r="R78" s="95">
        <f t="shared" si="2"/>
        <v>0.63032554740079783</v>
      </c>
      <c r="S78" s="95">
        <f t="shared" si="3"/>
        <v>-1</v>
      </c>
    </row>
    <row r="79" spans="1:19" s="36" customFormat="1" ht="14.4" x14ac:dyDescent="0.3">
      <c r="A79" s="32"/>
      <c r="B79" s="7">
        <v>11</v>
      </c>
      <c r="C79" s="7">
        <v>1</v>
      </c>
      <c r="D79" s="7" t="s">
        <v>311</v>
      </c>
      <c r="E79" s="7">
        <v>2011</v>
      </c>
      <c r="F79" s="10">
        <v>2013</v>
      </c>
      <c r="G79" s="66">
        <v>260</v>
      </c>
      <c r="H79" s="10">
        <v>10</v>
      </c>
      <c r="I79" s="67">
        <v>0</v>
      </c>
      <c r="J79" s="10">
        <v>1</v>
      </c>
      <c r="K79" s="50">
        <v>3</v>
      </c>
      <c r="L79" s="67">
        <v>14725</v>
      </c>
      <c r="M79" s="67">
        <v>17990</v>
      </c>
      <c r="N79" s="95">
        <f t="shared" si="0"/>
        <v>0.45009934280910896</v>
      </c>
      <c r="O79" s="36">
        <f>10000*E79+B79</f>
        <v>20110011</v>
      </c>
      <c r="P79" s="63">
        <v>38195</v>
      </c>
      <c r="Q79" s="76">
        <f t="shared" si="1"/>
        <v>0.85652572326220711</v>
      </c>
      <c r="R79" s="95">
        <f t="shared" si="2"/>
        <v>0.45009934280910896</v>
      </c>
      <c r="S79" s="95">
        <f t="shared" si="3"/>
        <v>-1</v>
      </c>
    </row>
    <row r="80" spans="1:19" s="36" customFormat="1" ht="14.4" x14ac:dyDescent="0.3">
      <c r="A80" s="32" t="s">
        <v>95</v>
      </c>
      <c r="B80" s="7">
        <v>11</v>
      </c>
      <c r="C80" s="7">
        <v>1</v>
      </c>
      <c r="D80" s="7" t="s">
        <v>311</v>
      </c>
      <c r="E80" s="7">
        <v>2017</v>
      </c>
      <c r="F80" s="10">
        <v>2018</v>
      </c>
      <c r="G80" s="66">
        <v>226.2</v>
      </c>
      <c r="H80" s="10">
        <v>10</v>
      </c>
      <c r="I80" s="67">
        <v>1</v>
      </c>
      <c r="J80" s="10">
        <v>0</v>
      </c>
      <c r="K80" s="50">
        <f>MAX(1,MIN(10,INT(G80/100)+1))</f>
        <v>3</v>
      </c>
      <c r="L80" s="67">
        <v>16681</v>
      </c>
      <c r="M80" s="67">
        <v>8586</v>
      </c>
      <c r="N80" s="95">
        <f t="shared" si="0"/>
        <v>0.66018917956227485</v>
      </c>
      <c r="O80" s="36">
        <f>10000*E80+B80</f>
        <v>20170011</v>
      </c>
      <c r="P80" s="63">
        <v>38182</v>
      </c>
      <c r="Q80" s="76">
        <f t="shared" si="1"/>
        <v>0.6617516107066157</v>
      </c>
      <c r="R80" s="95">
        <f t="shared" si="2"/>
        <v>0.66018917956227485</v>
      </c>
      <c r="S80" s="95">
        <f t="shared" si="3"/>
        <v>-1</v>
      </c>
    </row>
    <row r="81" spans="1:19" s="36" customFormat="1" ht="14.4" x14ac:dyDescent="0.3">
      <c r="A81" s="32" t="s">
        <v>95</v>
      </c>
      <c r="B81" s="36">
        <v>12</v>
      </c>
      <c r="C81" s="36">
        <v>1</v>
      </c>
      <c r="D81" s="36" t="s">
        <v>485</v>
      </c>
      <c r="E81" s="36">
        <v>1998</v>
      </c>
      <c r="F81" s="36">
        <v>1999</v>
      </c>
      <c r="G81" s="76">
        <v>141</v>
      </c>
      <c r="H81" s="36">
        <v>9</v>
      </c>
      <c r="I81" s="36">
        <v>1</v>
      </c>
      <c r="J81" s="36">
        <v>1</v>
      </c>
      <c r="K81" s="36">
        <v>2</v>
      </c>
      <c r="L81" s="94">
        <v>6106</v>
      </c>
      <c r="M81" s="94">
        <v>5565</v>
      </c>
      <c r="N81" s="95">
        <f t="shared" si="0"/>
        <v>0.52317710564647413</v>
      </c>
      <c r="O81" s="36">
        <v>19990012</v>
      </c>
      <c r="P81" s="63">
        <v>6386.17</v>
      </c>
      <c r="Q81" s="76">
        <f t="shared" si="1"/>
        <v>1.8275429561067118</v>
      </c>
      <c r="R81" s="95">
        <f t="shared" si="2"/>
        <v>0.52317710564647413</v>
      </c>
      <c r="S81" s="95">
        <f t="shared" si="3"/>
        <v>-1</v>
      </c>
    </row>
    <row r="82" spans="1:19" s="36" customFormat="1" ht="14.4" x14ac:dyDescent="0.3">
      <c r="A82" s="32" t="s">
        <v>95</v>
      </c>
      <c r="B82" s="36">
        <v>12</v>
      </c>
      <c r="C82" s="36">
        <v>1</v>
      </c>
      <c r="D82" s="36" t="s">
        <v>485</v>
      </c>
      <c r="E82" s="36">
        <v>2000</v>
      </c>
      <c r="F82" s="36">
        <v>2001</v>
      </c>
      <c r="G82" s="76">
        <v>80</v>
      </c>
      <c r="H82" s="36">
        <v>10</v>
      </c>
      <c r="I82" s="36">
        <v>1</v>
      </c>
      <c r="J82" s="36">
        <v>1</v>
      </c>
      <c r="K82" s="36">
        <v>1</v>
      </c>
      <c r="L82" s="94">
        <v>6686</v>
      </c>
      <c r="M82" s="94">
        <v>6346</v>
      </c>
      <c r="N82" s="95">
        <f t="shared" si="0"/>
        <v>0.51304481276856972</v>
      </c>
      <c r="O82" s="36">
        <v>20010012</v>
      </c>
      <c r="P82" s="63">
        <v>6723.53</v>
      </c>
      <c r="Q82" s="76">
        <f t="shared" si="1"/>
        <v>1.93826754695822</v>
      </c>
      <c r="R82" s="95">
        <f t="shared" si="2"/>
        <v>0.51304481276856972</v>
      </c>
      <c r="S82" s="95">
        <f t="shared" si="3"/>
        <v>-1</v>
      </c>
    </row>
    <row r="83" spans="1:19" s="36" customFormat="1" ht="14.4" x14ac:dyDescent="0.3">
      <c r="A83" s="32" t="s">
        <v>95</v>
      </c>
      <c r="B83" s="36">
        <v>12</v>
      </c>
      <c r="C83" s="36">
        <v>1</v>
      </c>
      <c r="D83" s="36" t="s">
        <v>485</v>
      </c>
      <c r="E83" s="36">
        <v>2002</v>
      </c>
      <c r="F83" s="36">
        <v>2003</v>
      </c>
      <c r="G83" s="76">
        <v>426.03</v>
      </c>
      <c r="H83" s="36">
        <v>10</v>
      </c>
      <c r="I83" s="36">
        <v>0</v>
      </c>
      <c r="J83" s="36">
        <v>1</v>
      </c>
      <c r="K83" s="36">
        <v>5</v>
      </c>
      <c r="L83" s="94">
        <v>5177</v>
      </c>
      <c r="M83" s="94">
        <v>8031</v>
      </c>
      <c r="N83" s="95">
        <f t="shared" si="0"/>
        <v>0.39195941853422167</v>
      </c>
      <c r="O83" s="36">
        <v>20030012</v>
      </c>
      <c r="P83" s="63">
        <v>6752.67</v>
      </c>
      <c r="Q83" s="76">
        <f t="shared" si="1"/>
        <v>1.9559670471087733</v>
      </c>
      <c r="R83" s="95">
        <f t="shared" si="2"/>
        <v>0.39195941853422167</v>
      </c>
      <c r="S83" s="95">
        <f t="shared" si="3"/>
        <v>-1</v>
      </c>
    </row>
    <row r="84" spans="1:19" s="36" customFormat="1" ht="14.4" x14ac:dyDescent="0.3">
      <c r="A84" s="32" t="s">
        <v>95</v>
      </c>
      <c r="B84" s="36">
        <v>12</v>
      </c>
      <c r="C84" s="36">
        <v>1</v>
      </c>
      <c r="D84" s="36" t="s">
        <v>485</v>
      </c>
      <c r="E84" s="36">
        <v>2003</v>
      </c>
      <c r="F84" s="36">
        <v>2004</v>
      </c>
      <c r="G84" s="76">
        <v>361</v>
      </c>
      <c r="H84" s="36">
        <v>5</v>
      </c>
      <c r="I84" s="36">
        <v>0</v>
      </c>
      <c r="J84" s="36">
        <v>1</v>
      </c>
      <c r="K84" s="36">
        <v>4</v>
      </c>
      <c r="L84" s="94">
        <v>3497</v>
      </c>
      <c r="M84" s="94">
        <v>3631</v>
      </c>
      <c r="N84" s="95">
        <f t="shared" si="0"/>
        <v>0.49060044893378224</v>
      </c>
      <c r="O84" s="36">
        <v>20040012</v>
      </c>
      <c r="P84" s="63">
        <v>6769.77</v>
      </c>
      <c r="Q84" s="76">
        <f t="shared" si="1"/>
        <v>1.0529161256586264</v>
      </c>
      <c r="R84" s="95">
        <f t="shared" si="2"/>
        <v>0.49060044893378224</v>
      </c>
      <c r="S84" s="95">
        <f t="shared" si="3"/>
        <v>-1</v>
      </c>
    </row>
    <row r="85" spans="1:19" s="36" customFormat="1" ht="14.4" x14ac:dyDescent="0.3">
      <c r="A85" s="32" t="s">
        <v>95</v>
      </c>
      <c r="B85" s="36">
        <v>12</v>
      </c>
      <c r="C85" s="36">
        <v>1</v>
      </c>
      <c r="D85" s="36" t="s">
        <v>485</v>
      </c>
      <c r="E85" s="36">
        <v>2003</v>
      </c>
      <c r="F85" s="36">
        <v>2005</v>
      </c>
      <c r="G85" s="76">
        <v>68</v>
      </c>
      <c r="H85" s="36">
        <v>4</v>
      </c>
      <c r="I85" s="36">
        <v>0</v>
      </c>
      <c r="J85" s="36">
        <v>0</v>
      </c>
      <c r="K85" s="36">
        <v>1</v>
      </c>
      <c r="L85" s="94">
        <v>2080</v>
      </c>
      <c r="M85" s="94">
        <v>4938</v>
      </c>
      <c r="N85" s="95">
        <f t="shared" si="0"/>
        <v>0.29638073525220859</v>
      </c>
      <c r="O85" s="36">
        <v>20040012</v>
      </c>
      <c r="P85" s="63">
        <v>6769.77</v>
      </c>
      <c r="Q85" s="76">
        <f t="shared" si="1"/>
        <v>1.0366674200157464</v>
      </c>
      <c r="R85" s="95">
        <f t="shared" si="2"/>
        <v>0.29638073525220859</v>
      </c>
      <c r="S85" s="95">
        <f t="shared" si="3"/>
        <v>-1</v>
      </c>
    </row>
    <row r="86" spans="1:19" s="36" customFormat="1" ht="14.4" x14ac:dyDescent="0.3">
      <c r="A86" s="32" t="s">
        <v>95</v>
      </c>
      <c r="B86" s="36">
        <v>12</v>
      </c>
      <c r="C86" s="36">
        <v>1</v>
      </c>
      <c r="D86" s="36" t="s">
        <v>485</v>
      </c>
      <c r="E86" s="36">
        <v>2003</v>
      </c>
      <c r="F86" s="36">
        <v>2005</v>
      </c>
      <c r="G86" s="76">
        <v>100</v>
      </c>
      <c r="H86" s="36">
        <v>4</v>
      </c>
      <c r="I86" s="36">
        <v>0</v>
      </c>
      <c r="J86" s="36">
        <v>0</v>
      </c>
      <c r="K86" s="36">
        <v>2</v>
      </c>
      <c r="L86" s="94">
        <v>3116</v>
      </c>
      <c r="M86" s="94">
        <v>3959</v>
      </c>
      <c r="N86" s="95">
        <f t="shared" si="0"/>
        <v>0.44042402826855126</v>
      </c>
      <c r="O86" s="36">
        <v>20040012</v>
      </c>
      <c r="P86" s="63">
        <v>6769.77</v>
      </c>
      <c r="Q86" s="76">
        <f t="shared" si="1"/>
        <v>1.0450872038488752</v>
      </c>
      <c r="R86" s="95">
        <f t="shared" si="2"/>
        <v>0.44042402826855126</v>
      </c>
      <c r="S86" s="95">
        <f t="shared" si="3"/>
        <v>-1</v>
      </c>
    </row>
    <row r="87" spans="1:19" s="36" customFormat="1" ht="14.4" x14ac:dyDescent="0.3">
      <c r="A87" s="32" t="s">
        <v>95</v>
      </c>
      <c r="B87" s="36">
        <v>12</v>
      </c>
      <c r="C87" s="36">
        <v>1</v>
      </c>
      <c r="D87" s="36" t="s">
        <v>485</v>
      </c>
      <c r="E87" s="36">
        <v>2003</v>
      </c>
      <c r="F87" s="36">
        <v>2005</v>
      </c>
      <c r="G87" s="76">
        <v>130</v>
      </c>
      <c r="H87" s="36">
        <v>4</v>
      </c>
      <c r="I87" s="36">
        <v>0</v>
      </c>
      <c r="J87" s="36">
        <v>0</v>
      </c>
      <c r="K87" s="36">
        <v>2</v>
      </c>
      <c r="L87" s="94">
        <v>2350</v>
      </c>
      <c r="M87" s="94">
        <v>4685</v>
      </c>
      <c r="N87" s="95">
        <f t="shared" si="0"/>
        <v>0.33404406538734899</v>
      </c>
      <c r="O87" s="36">
        <v>20040012</v>
      </c>
      <c r="P87" s="63">
        <v>6769.77</v>
      </c>
      <c r="Q87" s="76">
        <f t="shared" si="1"/>
        <v>1.0391785836151006</v>
      </c>
      <c r="R87" s="95">
        <f t="shared" si="2"/>
        <v>0.33404406538734899</v>
      </c>
      <c r="S87" s="95">
        <f t="shared" si="3"/>
        <v>-1</v>
      </c>
    </row>
    <row r="88" spans="1:19" s="36" customFormat="1" ht="14.4" x14ac:dyDescent="0.3">
      <c r="A88" s="32" t="s">
        <v>95</v>
      </c>
      <c r="B88" s="36">
        <v>12</v>
      </c>
      <c r="C88" s="36">
        <v>1</v>
      </c>
      <c r="D88" s="36" t="s">
        <v>485</v>
      </c>
      <c r="E88" s="36">
        <v>2004</v>
      </c>
      <c r="F88" s="36">
        <v>2005</v>
      </c>
      <c r="G88" s="76">
        <v>511</v>
      </c>
      <c r="H88" s="36">
        <v>5</v>
      </c>
      <c r="I88" s="36">
        <v>0</v>
      </c>
      <c r="J88" s="36">
        <v>1</v>
      </c>
      <c r="K88" s="36">
        <v>6</v>
      </c>
      <c r="L88" s="94">
        <v>8055</v>
      </c>
      <c r="M88" s="94">
        <v>8226</v>
      </c>
      <c r="N88" s="95">
        <f t="shared" si="0"/>
        <v>0.49474847982310671</v>
      </c>
      <c r="O88" s="36">
        <v>20050012</v>
      </c>
      <c r="P88" s="63">
        <v>6681.24</v>
      </c>
      <c r="Q88" s="76">
        <f t="shared" si="1"/>
        <v>2.4368231046931408</v>
      </c>
      <c r="R88" s="95">
        <f t="shared" si="2"/>
        <v>0.49474847982310671</v>
      </c>
      <c r="S88" s="95">
        <f t="shared" si="3"/>
        <v>-1</v>
      </c>
    </row>
    <row r="89" spans="1:19" s="36" customFormat="1" ht="14.4" x14ac:dyDescent="0.3">
      <c r="A89" s="32" t="s">
        <v>95</v>
      </c>
      <c r="B89" s="33">
        <v>12</v>
      </c>
      <c r="C89" s="33">
        <v>1</v>
      </c>
      <c r="D89" s="96" t="s">
        <v>485</v>
      </c>
      <c r="E89" s="36">
        <v>2005</v>
      </c>
      <c r="F89" s="33">
        <v>2006</v>
      </c>
      <c r="G89" s="62">
        <v>650</v>
      </c>
      <c r="H89" s="33">
        <v>5</v>
      </c>
      <c r="I89" s="33">
        <v>1</v>
      </c>
      <c r="J89" s="36">
        <v>1</v>
      </c>
      <c r="K89" s="36">
        <v>7</v>
      </c>
      <c r="L89" s="36">
        <v>4965</v>
      </c>
      <c r="M89" s="36">
        <v>3664</v>
      </c>
      <c r="N89" s="95">
        <f t="shared" si="0"/>
        <v>0.57538532854328428</v>
      </c>
      <c r="O89" s="36">
        <v>20060012</v>
      </c>
      <c r="P89" s="63">
        <v>6696.19</v>
      </c>
      <c r="Q89" s="76">
        <f t="shared" si="1"/>
        <v>1.2886432433966182</v>
      </c>
      <c r="R89" s="95">
        <f t="shared" si="2"/>
        <v>0.57538532854328428</v>
      </c>
      <c r="S89" s="95">
        <f t="shared" si="3"/>
        <v>-1</v>
      </c>
    </row>
    <row r="90" spans="1:19" s="36" customFormat="1" ht="14.4" x14ac:dyDescent="0.3">
      <c r="A90" s="32" t="s">
        <v>95</v>
      </c>
      <c r="B90" s="36">
        <v>12</v>
      </c>
      <c r="C90" s="36">
        <v>1</v>
      </c>
      <c r="D90" s="36" t="s">
        <v>485</v>
      </c>
      <c r="E90" s="40">
        <v>2009</v>
      </c>
      <c r="F90" s="40">
        <v>2010</v>
      </c>
      <c r="G90" s="62">
        <v>295</v>
      </c>
      <c r="H90" s="40">
        <v>6</v>
      </c>
      <c r="I90" s="63">
        <v>0</v>
      </c>
      <c r="J90" s="48">
        <f>MAX(0,MIN(1,F90-E90-1))</f>
        <v>0</v>
      </c>
      <c r="K90" s="50">
        <f>MAX(1,MIN(10,INT(G90/100)+1))</f>
        <v>3</v>
      </c>
      <c r="L90" s="63">
        <v>2906</v>
      </c>
      <c r="M90" s="63">
        <v>4045</v>
      </c>
      <c r="N90" s="95">
        <f t="shared" si="0"/>
        <v>0.41806934254064165</v>
      </c>
      <c r="O90" s="36">
        <v>20090012</v>
      </c>
      <c r="P90" s="63">
        <v>6758.58</v>
      </c>
      <c r="Q90" s="76">
        <f t="shared" si="1"/>
        <v>1.0284704775263442</v>
      </c>
      <c r="R90" s="95">
        <f t="shared" si="2"/>
        <v>0.41806934254064165</v>
      </c>
      <c r="S90" s="95">
        <f t="shared" si="3"/>
        <v>-1</v>
      </c>
    </row>
    <row r="91" spans="1:19" s="36" customFormat="1" ht="14.4" x14ac:dyDescent="0.3">
      <c r="A91" s="32" t="s">
        <v>95</v>
      </c>
      <c r="B91" s="36">
        <v>12</v>
      </c>
      <c r="C91" s="36">
        <v>1</v>
      </c>
      <c r="D91" s="36" t="s">
        <v>485</v>
      </c>
      <c r="E91" s="40">
        <v>2009</v>
      </c>
      <c r="F91" s="40">
        <v>2011</v>
      </c>
      <c r="G91" s="62">
        <v>689.17</v>
      </c>
      <c r="H91" s="40">
        <v>5</v>
      </c>
      <c r="I91" s="63">
        <v>1</v>
      </c>
      <c r="J91" s="48">
        <f>MAX(0,MIN(1,F91-E91-1))</f>
        <v>1</v>
      </c>
      <c r="K91" s="50">
        <f>MAX(1,MIN(10,INT(G91/100)+1))</f>
        <v>7</v>
      </c>
      <c r="L91" s="63">
        <v>3767</v>
      </c>
      <c r="M91" s="63">
        <v>3193</v>
      </c>
      <c r="N91" s="95">
        <f t="shared" si="0"/>
        <v>0.54123563218390802</v>
      </c>
      <c r="O91" s="36">
        <v>20090012</v>
      </c>
      <c r="P91" s="63">
        <v>6758.58</v>
      </c>
      <c r="Q91" s="76">
        <f t="shared" si="1"/>
        <v>1.0298021181964259</v>
      </c>
      <c r="R91" s="95">
        <f t="shared" si="2"/>
        <v>0.54123563218390802</v>
      </c>
      <c r="S91" s="95">
        <f t="shared" si="3"/>
        <v>-1</v>
      </c>
    </row>
    <row r="92" spans="1:19" s="36" customFormat="1" ht="14.4" x14ac:dyDescent="0.3">
      <c r="A92" s="32" t="s">
        <v>95</v>
      </c>
      <c r="B92" s="36">
        <v>12</v>
      </c>
      <c r="C92" s="36">
        <v>1</v>
      </c>
      <c r="D92" s="36" t="s">
        <v>485</v>
      </c>
      <c r="E92" s="40">
        <v>2009</v>
      </c>
      <c r="F92" s="40">
        <v>2010</v>
      </c>
      <c r="G92" s="62">
        <v>295</v>
      </c>
      <c r="H92" s="40">
        <v>6</v>
      </c>
      <c r="I92" s="63">
        <v>0</v>
      </c>
      <c r="J92" s="48">
        <f>MAX(0,MIN(1,F92-E92-1))</f>
        <v>0</v>
      </c>
      <c r="K92" s="50">
        <f>MAX(1,MIN(10,INT(G92/100)+1))</f>
        <v>3</v>
      </c>
      <c r="L92" s="63">
        <v>2906</v>
      </c>
      <c r="M92" s="63">
        <v>4045</v>
      </c>
      <c r="N92" s="95">
        <f t="shared" si="0"/>
        <v>0.41806934254064165</v>
      </c>
      <c r="O92" s="36">
        <f>10000*F92+B92</f>
        <v>20100012</v>
      </c>
      <c r="P92" s="63">
        <v>6758.58</v>
      </c>
      <c r="Q92" s="76">
        <f t="shared" si="1"/>
        <v>1.0284704775263442</v>
      </c>
      <c r="R92" s="95">
        <f t="shared" si="2"/>
        <v>0.41806934254064165</v>
      </c>
      <c r="S92" s="95">
        <f t="shared" si="3"/>
        <v>-1</v>
      </c>
    </row>
    <row r="93" spans="1:19" s="36" customFormat="1" ht="14.4" x14ac:dyDescent="0.3">
      <c r="A93" s="32" t="s">
        <v>95</v>
      </c>
      <c r="B93" s="36">
        <v>12</v>
      </c>
      <c r="C93" s="36">
        <v>1</v>
      </c>
      <c r="D93" s="36" t="s">
        <v>485</v>
      </c>
      <c r="E93" s="40">
        <v>2009</v>
      </c>
      <c r="F93" s="40">
        <v>2011</v>
      </c>
      <c r="G93" s="62">
        <v>689.17</v>
      </c>
      <c r="H93" s="40">
        <v>5</v>
      </c>
      <c r="I93" s="63">
        <v>1</v>
      </c>
      <c r="J93" s="48">
        <f>MAX(0,MIN(1,F93-E93-1))</f>
        <v>1</v>
      </c>
      <c r="K93" s="50">
        <f>MAX(1,MIN(10,INT(G93/100)+1))</f>
        <v>7</v>
      </c>
      <c r="L93" s="63">
        <v>3767</v>
      </c>
      <c r="M93" s="63">
        <v>3193</v>
      </c>
      <c r="N93" s="95">
        <f t="shared" si="0"/>
        <v>0.54123563218390802</v>
      </c>
      <c r="O93" s="36">
        <f>10000*2010+B93</f>
        <v>20100012</v>
      </c>
      <c r="P93" s="63">
        <v>6758.58</v>
      </c>
      <c r="Q93" s="76">
        <f t="shared" si="1"/>
        <v>1.0298021181964259</v>
      </c>
      <c r="R93" s="95">
        <f t="shared" si="2"/>
        <v>0.54123563218390802</v>
      </c>
      <c r="S93" s="95">
        <f t="shared" si="3"/>
        <v>-1</v>
      </c>
    </row>
    <row r="94" spans="1:19" s="36" customFormat="1" ht="14.4" x14ac:dyDescent="0.3">
      <c r="A94" s="32" t="s">
        <v>95</v>
      </c>
      <c r="B94" s="7">
        <v>12</v>
      </c>
      <c r="C94" s="7">
        <v>1</v>
      </c>
      <c r="D94" s="7" t="s">
        <v>485</v>
      </c>
      <c r="E94" s="7">
        <v>2011</v>
      </c>
      <c r="F94" s="10">
        <v>2012</v>
      </c>
      <c r="G94" s="66">
        <v>275</v>
      </c>
      <c r="H94" s="10">
        <v>4</v>
      </c>
      <c r="I94" s="67">
        <v>1</v>
      </c>
      <c r="J94" s="10">
        <v>0</v>
      </c>
      <c r="K94" s="50">
        <v>3</v>
      </c>
      <c r="L94" s="67">
        <v>3415</v>
      </c>
      <c r="M94" s="67">
        <v>2951</v>
      </c>
      <c r="N94" s="95">
        <f t="shared" si="0"/>
        <v>0.53644360666038327</v>
      </c>
      <c r="O94" s="36">
        <f>10000*E94+B94</f>
        <v>20110012</v>
      </c>
      <c r="P94" s="63">
        <v>6641</v>
      </c>
      <c r="Q94" s="76">
        <f t="shared" si="1"/>
        <v>0.95859057370877876</v>
      </c>
      <c r="R94" s="95">
        <f t="shared" si="2"/>
        <v>0.53644360666038327</v>
      </c>
      <c r="S94" s="95">
        <f t="shared" si="3"/>
        <v>-1</v>
      </c>
    </row>
    <row r="95" spans="1:19" s="36" customFormat="1" ht="14.4" x14ac:dyDescent="0.3">
      <c r="A95" s="32" t="s">
        <v>95</v>
      </c>
      <c r="B95" s="36">
        <v>12</v>
      </c>
      <c r="C95" s="36">
        <v>1</v>
      </c>
      <c r="D95" s="36" t="s">
        <v>485</v>
      </c>
      <c r="E95" s="40">
        <v>2014</v>
      </c>
      <c r="F95" s="33">
        <v>2015</v>
      </c>
      <c r="G95" s="62">
        <v>770.48</v>
      </c>
      <c r="H95" s="33">
        <v>10</v>
      </c>
      <c r="I95" s="63">
        <v>0</v>
      </c>
      <c r="J95" s="48">
        <v>0</v>
      </c>
      <c r="K95" s="50">
        <v>8</v>
      </c>
      <c r="L95" s="63">
        <v>5586</v>
      </c>
      <c r="M95" s="63">
        <v>6086</v>
      </c>
      <c r="N95" s="95">
        <f t="shared" si="0"/>
        <v>0.47858122001370801</v>
      </c>
      <c r="O95" s="36">
        <f>10000*E95+B95</f>
        <v>20140012</v>
      </c>
      <c r="P95" s="63">
        <v>6361.38</v>
      </c>
      <c r="Q95" s="76">
        <f t="shared" si="1"/>
        <v>1.8348220040305721</v>
      </c>
      <c r="R95" s="95">
        <f t="shared" si="2"/>
        <v>0.47858122001370801</v>
      </c>
      <c r="S95" s="95">
        <f t="shared" si="3"/>
        <v>-1</v>
      </c>
    </row>
    <row r="96" spans="1:19" s="36" customFormat="1" ht="14.4" x14ac:dyDescent="0.3">
      <c r="A96" s="32" t="s">
        <v>95</v>
      </c>
      <c r="B96" s="7">
        <v>12</v>
      </c>
      <c r="C96" s="7">
        <v>1</v>
      </c>
      <c r="D96" s="7" t="s">
        <v>485</v>
      </c>
      <c r="E96" s="7">
        <v>2015</v>
      </c>
      <c r="F96" s="7">
        <v>2016</v>
      </c>
      <c r="G96" s="70">
        <v>164.19</v>
      </c>
      <c r="H96" s="7">
        <v>10</v>
      </c>
      <c r="I96" s="7">
        <v>1</v>
      </c>
      <c r="J96" s="48">
        <f>MAX(0,MIN(1,F96-E96-1))</f>
        <v>0</v>
      </c>
      <c r="K96" s="50">
        <f>MAX(1,MIN(10,INT(G96/100)+1))</f>
        <v>2</v>
      </c>
      <c r="L96" s="67">
        <v>3524</v>
      </c>
      <c r="M96" s="67">
        <v>2298</v>
      </c>
      <c r="N96" s="95">
        <f t="shared" si="0"/>
        <v>0.60529027825489523</v>
      </c>
      <c r="O96" s="36">
        <f>10000*E96+B96</f>
        <v>20150012</v>
      </c>
      <c r="P96" s="63">
        <v>6393.57</v>
      </c>
      <c r="Q96" s="76">
        <f t="shared" si="1"/>
        <v>0.91060237081943274</v>
      </c>
      <c r="R96" s="95">
        <f t="shared" si="2"/>
        <v>0.60529027825489523</v>
      </c>
      <c r="S96" s="95">
        <f t="shared" si="3"/>
        <v>-1</v>
      </c>
    </row>
    <row r="97" spans="1:19" s="36" customFormat="1" ht="14.4" x14ac:dyDescent="0.3">
      <c r="A97" s="32" t="s">
        <v>95</v>
      </c>
      <c r="B97" s="7">
        <v>12</v>
      </c>
      <c r="C97" s="7">
        <v>1</v>
      </c>
      <c r="D97" s="7" t="s">
        <v>485</v>
      </c>
      <c r="E97" s="7">
        <v>2015</v>
      </c>
      <c r="F97" s="7">
        <v>2016</v>
      </c>
      <c r="G97" s="70">
        <v>549</v>
      </c>
      <c r="H97" s="7">
        <v>10</v>
      </c>
      <c r="I97" s="7">
        <v>0</v>
      </c>
      <c r="J97" s="48">
        <f>MAX(0,MIN(1,F97-E97-1))</f>
        <v>0</v>
      </c>
      <c r="K97" s="50">
        <f>MAX(1,MIN(10,INT(G97/100)+1))</f>
        <v>6</v>
      </c>
      <c r="L97" s="67">
        <v>2411</v>
      </c>
      <c r="M97" s="67">
        <v>3391</v>
      </c>
      <c r="N97" s="95">
        <f t="shared" si="0"/>
        <v>0.41554636332299205</v>
      </c>
      <c r="O97" s="36">
        <f>10000*E97+B97</f>
        <v>20150012</v>
      </c>
      <c r="P97" s="63">
        <v>6393.57</v>
      </c>
      <c r="Q97" s="76">
        <f t="shared" si="1"/>
        <v>0.90747422801345734</v>
      </c>
      <c r="R97" s="95">
        <f t="shared" si="2"/>
        <v>0.41554636332299205</v>
      </c>
      <c r="S97" s="95">
        <f t="shared" si="3"/>
        <v>-1</v>
      </c>
    </row>
    <row r="98" spans="1:19" s="36" customFormat="1" ht="14.4" x14ac:dyDescent="0.3">
      <c r="A98" s="32" t="s">
        <v>95</v>
      </c>
      <c r="B98" s="7">
        <v>12</v>
      </c>
      <c r="C98" s="7">
        <v>1</v>
      </c>
      <c r="D98" s="7" t="s">
        <v>117</v>
      </c>
      <c r="E98" s="7">
        <v>2018</v>
      </c>
      <c r="F98" s="7">
        <v>2019</v>
      </c>
      <c r="G98" s="70">
        <v>650</v>
      </c>
      <c r="H98" s="7">
        <v>10</v>
      </c>
      <c r="I98" s="7">
        <v>1</v>
      </c>
      <c r="J98" s="48">
        <v>0</v>
      </c>
      <c r="K98" s="50">
        <v>7</v>
      </c>
      <c r="L98" s="67">
        <v>9739</v>
      </c>
      <c r="M98" s="67">
        <v>6638</v>
      </c>
      <c r="N98" s="95">
        <f t="shared" si="0"/>
        <v>0.59467545948586431</v>
      </c>
      <c r="O98" s="36">
        <f>10000*E98+B98</f>
        <v>20180012</v>
      </c>
      <c r="P98" s="63">
        <v>6499.4700000000012</v>
      </c>
      <c r="Q98" s="76">
        <f t="shared" si="1"/>
        <v>2.5197439175809717</v>
      </c>
      <c r="R98" s="95">
        <f t="shared" si="2"/>
        <v>0.59467545948586431</v>
      </c>
      <c r="S98" s="95">
        <f t="shared" si="3"/>
        <v>-1</v>
      </c>
    </row>
    <row r="99" spans="1:19" s="36" customFormat="1" ht="14.4" x14ac:dyDescent="0.3">
      <c r="A99" s="32" t="s">
        <v>95</v>
      </c>
      <c r="B99" s="36">
        <v>13</v>
      </c>
      <c r="C99" s="36">
        <v>1</v>
      </c>
      <c r="D99" s="36" t="s">
        <v>466</v>
      </c>
      <c r="E99" s="36">
        <v>1996</v>
      </c>
      <c r="F99" s="36">
        <v>1998</v>
      </c>
      <c r="G99" s="76">
        <v>257.2</v>
      </c>
      <c r="H99" s="36">
        <v>10</v>
      </c>
      <c r="I99" s="36">
        <v>1</v>
      </c>
      <c r="J99" s="36">
        <v>0</v>
      </c>
      <c r="K99" s="36">
        <v>3</v>
      </c>
      <c r="L99" s="94">
        <v>1270</v>
      </c>
      <c r="M99" s="94">
        <v>1084</v>
      </c>
      <c r="N99" s="95">
        <f t="shared" si="0"/>
        <v>0.53950722175021237</v>
      </c>
      <c r="O99" s="36">
        <v>19970013</v>
      </c>
      <c r="P99" s="63">
        <v>3113.2</v>
      </c>
      <c r="Q99" s="76">
        <f t="shared" si="1"/>
        <v>0.75613516638828215</v>
      </c>
      <c r="R99" s="95">
        <f t="shared" si="2"/>
        <v>0.53950722175021237</v>
      </c>
      <c r="S99" s="95">
        <f t="shared" si="3"/>
        <v>-1</v>
      </c>
    </row>
    <row r="100" spans="1:19" s="36" customFormat="1" ht="14.4" x14ac:dyDescent="0.3">
      <c r="A100" s="32" t="s">
        <v>95</v>
      </c>
      <c r="B100" s="36">
        <v>13</v>
      </c>
      <c r="C100" s="36">
        <v>1</v>
      </c>
      <c r="D100" s="36" t="s">
        <v>466</v>
      </c>
      <c r="E100" s="36">
        <v>2004</v>
      </c>
      <c r="F100" s="36">
        <v>2005</v>
      </c>
      <c r="G100" s="76">
        <v>852</v>
      </c>
      <c r="H100" s="36">
        <v>10</v>
      </c>
      <c r="I100" s="36">
        <v>0</v>
      </c>
      <c r="J100" s="36">
        <v>1</v>
      </c>
      <c r="K100" s="36">
        <v>9</v>
      </c>
      <c r="L100" s="94">
        <v>5533</v>
      </c>
      <c r="M100" s="94">
        <v>5875</v>
      </c>
      <c r="N100" s="95">
        <f t="shared" si="0"/>
        <v>0.48501051893408137</v>
      </c>
      <c r="O100" s="36">
        <v>20050013</v>
      </c>
      <c r="P100" s="63">
        <v>3239.47</v>
      </c>
      <c r="Q100" s="76">
        <f t="shared" si="1"/>
        <v>3.5215637125826142</v>
      </c>
      <c r="R100" s="95">
        <f t="shared" si="2"/>
        <v>0.48501051893408137</v>
      </c>
      <c r="S100" s="95">
        <f t="shared" si="3"/>
        <v>-1</v>
      </c>
    </row>
    <row r="101" spans="1:19" s="36" customFormat="1" ht="14.4" x14ac:dyDescent="0.3">
      <c r="A101" s="32" t="s">
        <v>95</v>
      </c>
      <c r="B101" s="36">
        <v>13</v>
      </c>
      <c r="C101" s="36">
        <v>1</v>
      </c>
      <c r="D101" s="36" t="s">
        <v>466</v>
      </c>
      <c r="E101" s="36">
        <v>2005</v>
      </c>
      <c r="F101" s="36">
        <v>2006</v>
      </c>
      <c r="G101" s="76">
        <v>879</v>
      </c>
      <c r="H101" s="36">
        <v>10</v>
      </c>
      <c r="I101" s="33">
        <v>1</v>
      </c>
      <c r="J101" s="36">
        <v>1</v>
      </c>
      <c r="K101" s="36">
        <v>9</v>
      </c>
      <c r="L101" s="36">
        <v>2485</v>
      </c>
      <c r="M101" s="36">
        <v>1803</v>
      </c>
      <c r="N101" s="95">
        <f t="shared" si="0"/>
        <v>0.57952425373134331</v>
      </c>
      <c r="O101" s="36">
        <v>20060013</v>
      </c>
      <c r="P101" s="63">
        <v>3249.82</v>
      </c>
      <c r="Q101" s="76">
        <f t="shared" si="1"/>
        <v>1.3194576930414608</v>
      </c>
      <c r="R101" s="95">
        <f t="shared" si="2"/>
        <v>0.57952425373134331</v>
      </c>
      <c r="S101" s="95">
        <f t="shared" si="3"/>
        <v>-1</v>
      </c>
    </row>
    <row r="102" spans="1:19" s="36" customFormat="1" ht="14.4" x14ac:dyDescent="0.3">
      <c r="A102" s="32" t="s">
        <v>95</v>
      </c>
      <c r="B102" s="36">
        <v>13</v>
      </c>
      <c r="C102" s="36">
        <v>1</v>
      </c>
      <c r="D102" s="36" t="s">
        <v>466</v>
      </c>
      <c r="E102" s="40">
        <v>2014</v>
      </c>
      <c r="F102" s="33">
        <v>2016</v>
      </c>
      <c r="G102" s="62">
        <v>608.92999999999995</v>
      </c>
      <c r="H102" s="33">
        <v>10</v>
      </c>
      <c r="I102" s="63">
        <v>1</v>
      </c>
      <c r="J102" s="48">
        <v>1</v>
      </c>
      <c r="K102" s="50">
        <v>7</v>
      </c>
      <c r="L102" s="63">
        <v>4222</v>
      </c>
      <c r="M102" s="63">
        <v>2951</v>
      </c>
      <c r="N102" s="95">
        <f t="shared" si="0"/>
        <v>0.58859612435522102</v>
      </c>
      <c r="O102" s="36">
        <f>10000*E102+B102</f>
        <v>20140013</v>
      </c>
      <c r="P102" s="63">
        <v>3264.5299999999997</v>
      </c>
      <c r="Q102" s="76">
        <f t="shared" si="1"/>
        <v>2.1972535096935855</v>
      </c>
      <c r="R102" s="95">
        <f t="shared" si="2"/>
        <v>0.58859612435522102</v>
      </c>
      <c r="S102" s="95">
        <f t="shared" si="3"/>
        <v>-1</v>
      </c>
    </row>
    <row r="103" spans="1:19" s="36" customFormat="1" ht="14.4" x14ac:dyDescent="0.3">
      <c r="A103" s="32" t="s">
        <v>95</v>
      </c>
      <c r="B103" s="36">
        <v>14</v>
      </c>
      <c r="C103" s="36">
        <v>1</v>
      </c>
      <c r="D103" s="36" t="s">
        <v>264</v>
      </c>
      <c r="E103" s="36">
        <v>1997</v>
      </c>
      <c r="F103" s="36">
        <v>1998</v>
      </c>
      <c r="G103" s="76">
        <v>68.52</v>
      </c>
      <c r="H103" s="36">
        <v>10</v>
      </c>
      <c r="I103" s="36">
        <v>1</v>
      </c>
      <c r="J103" s="36">
        <v>1</v>
      </c>
      <c r="K103" s="36">
        <v>1</v>
      </c>
      <c r="L103" s="94">
        <v>1432</v>
      </c>
      <c r="M103" s="94">
        <v>452</v>
      </c>
      <c r="N103" s="95">
        <f t="shared" si="0"/>
        <v>0.76008492569002128</v>
      </c>
      <c r="O103" s="36">
        <v>19980014</v>
      </c>
      <c r="P103" s="63">
        <v>2418.9299999999998</v>
      </c>
      <c r="Q103" s="76">
        <f t="shared" si="1"/>
        <v>0.77885676724832886</v>
      </c>
      <c r="R103" s="95">
        <f t="shared" si="2"/>
        <v>0.76008492569002128</v>
      </c>
      <c r="S103" s="95">
        <f t="shared" si="3"/>
        <v>-1</v>
      </c>
    </row>
    <row r="104" spans="1:19" s="36" customFormat="1" ht="14.4" x14ac:dyDescent="0.3">
      <c r="A104" s="32" t="s">
        <v>95</v>
      </c>
      <c r="B104" s="36">
        <v>14</v>
      </c>
      <c r="C104" s="36">
        <v>1</v>
      </c>
      <c r="D104" s="36" t="s">
        <v>264</v>
      </c>
      <c r="E104" s="36">
        <v>2001</v>
      </c>
      <c r="F104" s="36">
        <v>2002</v>
      </c>
      <c r="G104" s="76">
        <v>395</v>
      </c>
      <c r="H104" s="36">
        <v>10</v>
      </c>
      <c r="I104" s="36">
        <v>0</v>
      </c>
      <c r="J104" s="36">
        <v>1</v>
      </c>
      <c r="K104" s="36">
        <v>4</v>
      </c>
      <c r="L104" s="94">
        <v>1186</v>
      </c>
      <c r="M104" s="94">
        <v>1235</v>
      </c>
      <c r="N104" s="95">
        <f t="shared" si="0"/>
        <v>0.489880214787278</v>
      </c>
      <c r="O104" s="36">
        <v>20020014</v>
      </c>
      <c r="P104" s="63">
        <v>2299.85</v>
      </c>
      <c r="Q104" s="76">
        <f t="shared" si="1"/>
        <v>1.0526773485227299</v>
      </c>
      <c r="R104" s="95">
        <f t="shared" si="2"/>
        <v>0.489880214787278</v>
      </c>
      <c r="S104" s="95">
        <f t="shared" si="3"/>
        <v>-1</v>
      </c>
    </row>
    <row r="105" spans="1:19" s="36" customFormat="1" ht="14.4" x14ac:dyDescent="0.3">
      <c r="A105" s="32" t="s">
        <v>95</v>
      </c>
      <c r="B105" s="36">
        <v>14</v>
      </c>
      <c r="C105" s="36">
        <v>1</v>
      </c>
      <c r="D105" s="36" t="s">
        <v>264</v>
      </c>
      <c r="E105" s="36">
        <v>2002</v>
      </c>
      <c r="F105" s="36">
        <v>2003</v>
      </c>
      <c r="G105" s="76">
        <v>406.18</v>
      </c>
      <c r="H105" s="36">
        <v>9</v>
      </c>
      <c r="I105" s="36">
        <v>1</v>
      </c>
      <c r="J105" s="36">
        <v>1</v>
      </c>
      <c r="K105" s="36">
        <v>5</v>
      </c>
      <c r="L105" s="94">
        <v>4198</v>
      </c>
      <c r="M105" s="94">
        <v>2935</v>
      </c>
      <c r="N105" s="95">
        <f t="shared" si="0"/>
        <v>0.58853217440067296</v>
      </c>
      <c r="O105" s="36">
        <v>20030014</v>
      </c>
      <c r="P105" s="63">
        <v>2229.14</v>
      </c>
      <c r="Q105" s="76">
        <f t="shared" si="1"/>
        <v>3.1998887463326664</v>
      </c>
      <c r="R105" s="95">
        <f t="shared" si="2"/>
        <v>0.58853217440067296</v>
      </c>
      <c r="S105" s="95">
        <f t="shared" si="3"/>
        <v>-1</v>
      </c>
    </row>
    <row r="106" spans="1:19" s="36" customFormat="1" ht="14.4" x14ac:dyDescent="0.3">
      <c r="A106" s="32" t="s">
        <v>95</v>
      </c>
      <c r="B106" s="36">
        <v>14</v>
      </c>
      <c r="C106" s="36">
        <v>1</v>
      </c>
      <c r="D106" s="36" t="s">
        <v>264</v>
      </c>
      <c r="E106" s="36">
        <v>2005</v>
      </c>
      <c r="F106" s="36">
        <v>2006</v>
      </c>
      <c r="G106" s="76">
        <v>150</v>
      </c>
      <c r="H106" s="36">
        <v>10</v>
      </c>
      <c r="I106" s="33">
        <v>1</v>
      </c>
      <c r="J106" s="36">
        <v>1</v>
      </c>
      <c r="K106" s="36">
        <v>2</v>
      </c>
      <c r="L106" s="36">
        <v>1531</v>
      </c>
      <c r="M106" s="36">
        <v>1405</v>
      </c>
      <c r="N106" s="95">
        <f t="shared" si="0"/>
        <v>0.52145776566757496</v>
      </c>
      <c r="O106" s="36">
        <v>20060014</v>
      </c>
      <c r="P106" s="63">
        <v>2153.36</v>
      </c>
      <c r="Q106" s="76">
        <f t="shared" si="1"/>
        <v>1.3634506074228183</v>
      </c>
      <c r="R106" s="95">
        <f t="shared" si="2"/>
        <v>0.52145776566757496</v>
      </c>
      <c r="S106" s="95">
        <f t="shared" si="3"/>
        <v>-1</v>
      </c>
    </row>
    <row r="107" spans="1:19" s="36" customFormat="1" ht="14.4" x14ac:dyDescent="0.3">
      <c r="A107" s="32" t="s">
        <v>95</v>
      </c>
      <c r="B107" s="36">
        <v>14</v>
      </c>
      <c r="C107" s="36">
        <v>1</v>
      </c>
      <c r="D107" s="36" t="s">
        <v>264</v>
      </c>
      <c r="E107" s="36">
        <v>2005</v>
      </c>
      <c r="F107" s="36">
        <v>2006</v>
      </c>
      <c r="G107" s="76">
        <v>434.55</v>
      </c>
      <c r="H107" s="36">
        <v>10</v>
      </c>
      <c r="I107" s="33">
        <v>1</v>
      </c>
      <c r="J107" s="36">
        <v>1</v>
      </c>
      <c r="K107" s="36">
        <v>5</v>
      </c>
      <c r="L107" s="36">
        <v>1768</v>
      </c>
      <c r="M107" s="36">
        <v>1162</v>
      </c>
      <c r="N107" s="95">
        <f t="shared" si="0"/>
        <v>0.60341296928327648</v>
      </c>
      <c r="O107" s="36">
        <v>20060014</v>
      </c>
      <c r="P107" s="63">
        <v>2153.36</v>
      </c>
      <c r="Q107" s="76">
        <f t="shared" si="1"/>
        <v>1.360664264219638</v>
      </c>
      <c r="R107" s="95">
        <f t="shared" si="2"/>
        <v>0.60341296928327648</v>
      </c>
      <c r="S107" s="95">
        <f t="shared" si="3"/>
        <v>-1</v>
      </c>
    </row>
    <row r="108" spans="1:19" s="36" customFormat="1" ht="14.4" x14ac:dyDescent="0.3">
      <c r="A108" s="32" t="s">
        <v>95</v>
      </c>
      <c r="B108" s="7">
        <v>14</v>
      </c>
      <c r="C108" s="7">
        <v>1</v>
      </c>
      <c r="D108" s="7" t="s">
        <v>264</v>
      </c>
      <c r="E108" s="7">
        <v>2011</v>
      </c>
      <c r="F108" s="10">
        <v>2012</v>
      </c>
      <c r="G108" s="66">
        <v>412.52</v>
      </c>
      <c r="H108" s="10">
        <v>10</v>
      </c>
      <c r="I108" s="67">
        <v>1</v>
      </c>
      <c r="J108" s="10">
        <v>0</v>
      </c>
      <c r="K108" s="50">
        <v>5</v>
      </c>
      <c r="L108" s="67">
        <v>1435</v>
      </c>
      <c r="M108" s="67">
        <v>516</v>
      </c>
      <c r="N108" s="95">
        <f t="shared" si="0"/>
        <v>0.73552024602767807</v>
      </c>
      <c r="O108" s="36">
        <f>10000*E108+B108</f>
        <v>20110014</v>
      </c>
      <c r="P108" s="63">
        <v>2900</v>
      </c>
      <c r="Q108" s="76">
        <f t="shared" si="1"/>
        <v>0.6727586206896552</v>
      </c>
      <c r="R108" s="95">
        <f t="shared" si="2"/>
        <v>0.73552024602767807</v>
      </c>
      <c r="S108" s="95">
        <f t="shared" si="3"/>
        <v>-1</v>
      </c>
    </row>
    <row r="109" spans="1:19" s="36" customFormat="1" ht="14.4" x14ac:dyDescent="0.3">
      <c r="A109" s="32" t="s">
        <v>95</v>
      </c>
      <c r="B109" s="7">
        <v>14</v>
      </c>
      <c r="C109" s="7">
        <v>1</v>
      </c>
      <c r="D109" s="7" t="s">
        <v>264</v>
      </c>
      <c r="E109" s="7">
        <v>2015</v>
      </c>
      <c r="F109" s="7">
        <v>2016</v>
      </c>
      <c r="G109" s="70">
        <v>152.53</v>
      </c>
      <c r="H109" s="7">
        <v>10</v>
      </c>
      <c r="I109" s="7">
        <v>1</v>
      </c>
      <c r="J109" s="48">
        <f>MAX(0,MIN(1,F109-E109-1))</f>
        <v>0</v>
      </c>
      <c r="K109" s="50">
        <f>MAX(1,MIN(10,INT(G109/100)+1))</f>
        <v>2</v>
      </c>
      <c r="L109" s="77">
        <v>1213</v>
      </c>
      <c r="M109" s="77">
        <v>340</v>
      </c>
      <c r="N109" s="95">
        <f t="shared" si="0"/>
        <v>0.78106889890534448</v>
      </c>
      <c r="O109" s="36">
        <f>10000*E109+B109</f>
        <v>20150014</v>
      </c>
      <c r="P109" s="63">
        <v>2966.2299999999996</v>
      </c>
      <c r="Q109" s="76">
        <f t="shared" si="1"/>
        <v>0.52356020942408388</v>
      </c>
      <c r="R109" s="95">
        <f t="shared" si="2"/>
        <v>0.78106889890534448</v>
      </c>
      <c r="S109" s="95">
        <f t="shared" si="3"/>
        <v>-1</v>
      </c>
    </row>
    <row r="110" spans="1:19" s="36" customFormat="1" ht="14.4" x14ac:dyDescent="0.3">
      <c r="A110" s="32" t="s">
        <v>95</v>
      </c>
      <c r="B110" s="36">
        <v>15</v>
      </c>
      <c r="C110" s="36">
        <v>1</v>
      </c>
      <c r="D110" s="36" t="s">
        <v>265</v>
      </c>
      <c r="E110" s="36">
        <v>1997</v>
      </c>
      <c r="F110" s="36">
        <v>1999</v>
      </c>
      <c r="G110" s="76">
        <v>204</v>
      </c>
      <c r="H110" s="36">
        <v>5</v>
      </c>
      <c r="I110" s="36">
        <v>1</v>
      </c>
      <c r="J110" s="36">
        <v>0</v>
      </c>
      <c r="K110" s="36">
        <v>3</v>
      </c>
      <c r="L110" s="94">
        <v>1265</v>
      </c>
      <c r="M110" s="94">
        <v>637</v>
      </c>
      <c r="N110" s="95">
        <f t="shared" ref="N110:N173" si="4">L110/(L110+M110)</f>
        <v>0.66508937960042058</v>
      </c>
      <c r="O110" s="36">
        <v>19980015</v>
      </c>
      <c r="P110" s="63">
        <v>5725.02</v>
      </c>
      <c r="Q110" s="76">
        <f t="shared" ref="Q110:Q173" si="5">(L110+M110)/P110</f>
        <v>0.33222591362126241</v>
      </c>
      <c r="R110" s="95">
        <f t="shared" ref="R110:R173" si="6">N110</f>
        <v>0.66508937960042058</v>
      </c>
      <c r="S110" s="95">
        <f t="shared" ref="S110:S173" si="7">IF(B110=$A$1,R110,-1)</f>
        <v>-1</v>
      </c>
    </row>
    <row r="111" spans="1:19" s="36" customFormat="1" ht="14.4" x14ac:dyDescent="0.3">
      <c r="A111" s="32" t="s">
        <v>95</v>
      </c>
      <c r="B111" s="36">
        <v>15</v>
      </c>
      <c r="C111" s="36">
        <v>1</v>
      </c>
      <c r="D111" s="36" t="s">
        <v>265</v>
      </c>
      <c r="E111" s="36">
        <v>1999</v>
      </c>
      <c r="F111" s="36">
        <v>2000</v>
      </c>
      <c r="G111" s="76">
        <v>211</v>
      </c>
      <c r="H111" s="36">
        <v>10</v>
      </c>
      <c r="I111" s="36">
        <v>1</v>
      </c>
      <c r="J111" s="36">
        <v>1</v>
      </c>
      <c r="K111" s="36">
        <v>3</v>
      </c>
      <c r="L111" s="94">
        <v>1953</v>
      </c>
      <c r="M111" s="94">
        <v>1859</v>
      </c>
      <c r="N111" s="95">
        <f t="shared" si="4"/>
        <v>0.51232948583420779</v>
      </c>
      <c r="O111" s="36">
        <v>20000015</v>
      </c>
      <c r="P111" s="63">
        <v>5918.06</v>
      </c>
      <c r="Q111" s="76">
        <f t="shared" si="5"/>
        <v>0.6441300020614863</v>
      </c>
      <c r="R111" s="95">
        <f t="shared" si="6"/>
        <v>0.51232948583420779</v>
      </c>
      <c r="S111" s="95">
        <f t="shared" si="7"/>
        <v>-1</v>
      </c>
    </row>
    <row r="112" spans="1:19" s="36" customFormat="1" ht="14.4" x14ac:dyDescent="0.3">
      <c r="A112" s="32" t="s">
        <v>95</v>
      </c>
      <c r="B112" s="36">
        <v>15</v>
      </c>
      <c r="C112" s="36">
        <v>1</v>
      </c>
      <c r="D112" s="36" t="s">
        <v>265</v>
      </c>
      <c r="E112" s="36">
        <v>2001</v>
      </c>
      <c r="F112" s="36">
        <v>2002</v>
      </c>
      <c r="G112" s="76">
        <v>214</v>
      </c>
      <c r="H112" s="36">
        <v>10</v>
      </c>
      <c r="I112" s="36">
        <v>0</v>
      </c>
      <c r="J112" s="36">
        <v>1</v>
      </c>
      <c r="K112" s="36">
        <v>3</v>
      </c>
      <c r="L112" s="94">
        <v>1598</v>
      </c>
      <c r="M112" s="94">
        <v>2359</v>
      </c>
      <c r="N112" s="95">
        <f t="shared" si="4"/>
        <v>0.40384129390952744</v>
      </c>
      <c r="O112" s="36">
        <v>20020015</v>
      </c>
      <c r="P112" s="63">
        <v>5966.3</v>
      </c>
      <c r="Q112" s="76">
        <f t="shared" si="5"/>
        <v>0.66322511439250453</v>
      </c>
      <c r="R112" s="95">
        <f t="shared" si="6"/>
        <v>0.40384129390952744</v>
      </c>
      <c r="S112" s="95">
        <f t="shared" si="7"/>
        <v>-1</v>
      </c>
    </row>
    <row r="113" spans="1:19" s="36" customFormat="1" ht="14.4" x14ac:dyDescent="0.3">
      <c r="A113" s="32" t="s">
        <v>95</v>
      </c>
      <c r="B113" s="36">
        <v>15</v>
      </c>
      <c r="C113" s="36">
        <v>1</v>
      </c>
      <c r="D113" s="36" t="s">
        <v>265</v>
      </c>
      <c r="E113" s="36">
        <v>2002</v>
      </c>
      <c r="F113" s="36">
        <v>2003</v>
      </c>
      <c r="G113" s="76">
        <v>500</v>
      </c>
      <c r="H113" s="36">
        <v>10</v>
      </c>
      <c r="I113" s="36">
        <v>0</v>
      </c>
      <c r="J113" s="36">
        <v>1</v>
      </c>
      <c r="K113" s="36">
        <v>6</v>
      </c>
      <c r="L113" s="94">
        <v>2837</v>
      </c>
      <c r="M113" s="94">
        <v>3404</v>
      </c>
      <c r="N113" s="95">
        <f t="shared" si="4"/>
        <v>0.45457458740586443</v>
      </c>
      <c r="O113" s="36">
        <v>20030015</v>
      </c>
      <c r="P113" s="63">
        <v>5986.68</v>
      </c>
      <c r="Q113" s="76">
        <f t="shared" si="5"/>
        <v>1.0424809744299011</v>
      </c>
      <c r="R113" s="95">
        <f t="shared" si="6"/>
        <v>0.45457458740586443</v>
      </c>
      <c r="S113" s="95">
        <f t="shared" si="7"/>
        <v>-1</v>
      </c>
    </row>
    <row r="114" spans="1:19" s="36" customFormat="1" ht="14.4" x14ac:dyDescent="0.3">
      <c r="A114" s="32" t="s">
        <v>95</v>
      </c>
      <c r="B114" s="36">
        <v>15</v>
      </c>
      <c r="C114" s="36">
        <v>1</v>
      </c>
      <c r="D114" s="36" t="s">
        <v>265</v>
      </c>
      <c r="E114" s="36">
        <v>2003</v>
      </c>
      <c r="F114" s="36">
        <v>2004</v>
      </c>
      <c r="G114" s="76">
        <v>24.25</v>
      </c>
      <c r="H114" s="36">
        <v>5</v>
      </c>
      <c r="I114" s="36">
        <v>1</v>
      </c>
      <c r="J114" s="36">
        <v>1</v>
      </c>
      <c r="K114" s="36">
        <v>1</v>
      </c>
      <c r="L114" s="94">
        <v>2509</v>
      </c>
      <c r="M114" s="94">
        <v>2179</v>
      </c>
      <c r="N114" s="95">
        <f t="shared" si="4"/>
        <v>0.53519624573378843</v>
      </c>
      <c r="O114" s="36">
        <v>20040015</v>
      </c>
      <c r="P114" s="63">
        <v>5957.18</v>
      </c>
      <c r="Q114" s="76">
        <f t="shared" si="5"/>
        <v>0.78694952981108512</v>
      </c>
      <c r="R114" s="95">
        <f t="shared" si="6"/>
        <v>0.53519624573378843</v>
      </c>
      <c r="S114" s="95">
        <f t="shared" si="7"/>
        <v>-1</v>
      </c>
    </row>
    <row r="115" spans="1:19" s="36" customFormat="1" ht="14.4" x14ac:dyDescent="0.3">
      <c r="A115" s="32" t="s">
        <v>95</v>
      </c>
      <c r="B115" s="36">
        <v>15</v>
      </c>
      <c r="C115" s="36">
        <v>1</v>
      </c>
      <c r="D115" s="36" t="s">
        <v>265</v>
      </c>
      <c r="E115" s="36">
        <v>2003</v>
      </c>
      <c r="F115" s="36">
        <v>2004</v>
      </c>
      <c r="G115" s="76">
        <v>109.5</v>
      </c>
      <c r="H115" s="36">
        <v>5</v>
      </c>
      <c r="I115" s="36">
        <v>1</v>
      </c>
      <c r="J115" s="36">
        <v>1</v>
      </c>
      <c r="K115" s="36">
        <v>2</v>
      </c>
      <c r="L115" s="94">
        <v>2598</v>
      </c>
      <c r="M115" s="94">
        <v>2117</v>
      </c>
      <c r="N115" s="95">
        <f t="shared" si="4"/>
        <v>0.55100742311770945</v>
      </c>
      <c r="O115" s="36">
        <v>20040015</v>
      </c>
      <c r="P115" s="63">
        <v>5957.18</v>
      </c>
      <c r="Q115" s="76">
        <f t="shared" si="5"/>
        <v>0.79148187565257389</v>
      </c>
      <c r="R115" s="95">
        <f t="shared" si="6"/>
        <v>0.55100742311770945</v>
      </c>
      <c r="S115" s="95">
        <f t="shared" si="7"/>
        <v>-1</v>
      </c>
    </row>
    <row r="116" spans="1:19" s="36" customFormat="1" ht="14.4" x14ac:dyDescent="0.3">
      <c r="A116" s="32" t="s">
        <v>95</v>
      </c>
      <c r="B116" s="36">
        <v>15</v>
      </c>
      <c r="C116" s="36">
        <v>1</v>
      </c>
      <c r="D116" s="36" t="s">
        <v>265</v>
      </c>
      <c r="E116" s="36">
        <v>2003</v>
      </c>
      <c r="F116" s="36">
        <v>2004</v>
      </c>
      <c r="G116" s="76">
        <v>250</v>
      </c>
      <c r="H116" s="36">
        <v>5</v>
      </c>
      <c r="I116" s="36">
        <v>1</v>
      </c>
      <c r="J116" s="36">
        <v>1</v>
      </c>
      <c r="K116" s="36">
        <v>3</v>
      </c>
      <c r="L116" s="94">
        <v>2708</v>
      </c>
      <c r="M116" s="94">
        <v>2016</v>
      </c>
      <c r="N116" s="95">
        <f t="shared" si="4"/>
        <v>0.57324301439458092</v>
      </c>
      <c r="O116" s="36">
        <v>20040015</v>
      </c>
      <c r="P116" s="63">
        <v>5957.18</v>
      </c>
      <c r="Q116" s="76">
        <f t="shared" si="5"/>
        <v>0.79299265759973669</v>
      </c>
      <c r="R116" s="95">
        <f t="shared" si="6"/>
        <v>0.57324301439458092</v>
      </c>
      <c r="S116" s="95">
        <f t="shared" si="7"/>
        <v>-1</v>
      </c>
    </row>
    <row r="117" spans="1:19" s="36" customFormat="1" ht="14.4" x14ac:dyDescent="0.3">
      <c r="A117" s="32" t="s">
        <v>95</v>
      </c>
      <c r="B117" s="36">
        <v>15</v>
      </c>
      <c r="C117" s="36">
        <v>1</v>
      </c>
      <c r="D117" s="35" t="s">
        <v>265</v>
      </c>
      <c r="E117" s="33">
        <v>2007</v>
      </c>
      <c r="F117" s="36">
        <v>2009</v>
      </c>
      <c r="G117" s="36">
        <v>451.25</v>
      </c>
      <c r="H117" s="36">
        <v>7</v>
      </c>
      <c r="I117" s="36">
        <v>0</v>
      </c>
      <c r="J117" s="36">
        <v>1</v>
      </c>
      <c r="K117" s="33">
        <v>5</v>
      </c>
      <c r="L117" s="63">
        <v>2406</v>
      </c>
      <c r="M117" s="63">
        <v>3410</v>
      </c>
      <c r="N117" s="95">
        <f t="shared" si="4"/>
        <v>0.4136863823933975</v>
      </c>
      <c r="O117" s="36">
        <v>20062897</v>
      </c>
      <c r="P117" s="63">
        <v>6138</v>
      </c>
      <c r="Q117" s="76">
        <f t="shared" si="5"/>
        <v>0.94753991528185078</v>
      </c>
      <c r="R117" s="95">
        <f t="shared" si="6"/>
        <v>0.4136863823933975</v>
      </c>
      <c r="S117" s="95">
        <f t="shared" si="7"/>
        <v>-1</v>
      </c>
    </row>
    <row r="118" spans="1:19" s="36" customFormat="1" ht="14.4" x14ac:dyDescent="0.3">
      <c r="A118" s="32" t="s">
        <v>95</v>
      </c>
      <c r="B118" s="36">
        <v>15</v>
      </c>
      <c r="C118" s="36">
        <v>1</v>
      </c>
      <c r="D118" s="35" t="s">
        <v>265</v>
      </c>
      <c r="E118" s="33">
        <v>2007</v>
      </c>
      <c r="F118" s="36">
        <v>2009</v>
      </c>
      <c r="G118" s="36">
        <v>109.5</v>
      </c>
      <c r="H118" s="36">
        <v>7</v>
      </c>
      <c r="I118" s="36">
        <v>0</v>
      </c>
      <c r="J118" s="36">
        <v>1</v>
      </c>
      <c r="K118" s="33">
        <v>2</v>
      </c>
      <c r="L118" s="63">
        <v>2522</v>
      </c>
      <c r="M118" s="63">
        <v>3283</v>
      </c>
      <c r="N118" s="95">
        <f t="shared" si="4"/>
        <v>0.43445305770887166</v>
      </c>
      <c r="O118" s="36">
        <v>20062897</v>
      </c>
      <c r="P118" s="63">
        <v>6138</v>
      </c>
      <c r="Q118" s="76">
        <f t="shared" si="5"/>
        <v>0.94574780058651031</v>
      </c>
      <c r="R118" s="95">
        <f t="shared" si="6"/>
        <v>0.43445305770887166</v>
      </c>
      <c r="S118" s="95">
        <f t="shared" si="7"/>
        <v>-1</v>
      </c>
    </row>
    <row r="119" spans="1:19" s="36" customFormat="1" ht="14.4" x14ac:dyDescent="0.3">
      <c r="A119" s="32" t="s">
        <v>95</v>
      </c>
      <c r="B119" s="36">
        <v>15</v>
      </c>
      <c r="C119" s="36">
        <v>1</v>
      </c>
      <c r="D119" s="35" t="s">
        <v>265</v>
      </c>
      <c r="E119" s="33">
        <v>2007</v>
      </c>
      <c r="F119" s="36">
        <v>2009</v>
      </c>
      <c r="G119" s="36">
        <v>24.25</v>
      </c>
      <c r="H119" s="36">
        <v>7</v>
      </c>
      <c r="I119" s="36">
        <v>0</v>
      </c>
      <c r="J119" s="36">
        <v>1</v>
      </c>
      <c r="K119" s="33">
        <v>1</v>
      </c>
      <c r="L119" s="63">
        <v>2497</v>
      </c>
      <c r="M119" s="63">
        <v>3298</v>
      </c>
      <c r="N119" s="95">
        <f t="shared" si="4"/>
        <v>0.43088869715271788</v>
      </c>
      <c r="O119" s="36">
        <v>20062897</v>
      </c>
      <c r="P119" s="63">
        <v>6138</v>
      </c>
      <c r="Q119" s="76">
        <f t="shared" si="5"/>
        <v>0.944118605408928</v>
      </c>
      <c r="R119" s="95">
        <f t="shared" si="6"/>
        <v>0.43088869715271788</v>
      </c>
      <c r="S119" s="95">
        <f t="shared" si="7"/>
        <v>-1</v>
      </c>
    </row>
    <row r="120" spans="1:19" s="36" customFormat="1" ht="14.4" x14ac:dyDescent="0.3">
      <c r="A120" s="32" t="s">
        <v>95</v>
      </c>
      <c r="B120" s="48">
        <v>15</v>
      </c>
      <c r="C120" s="48">
        <v>1</v>
      </c>
      <c r="D120" s="48" t="s">
        <v>265</v>
      </c>
      <c r="E120" s="58">
        <v>2008</v>
      </c>
      <c r="F120" s="59">
        <v>2009</v>
      </c>
      <c r="G120" s="55">
        <v>671.65</v>
      </c>
      <c r="H120" s="59">
        <v>7</v>
      </c>
      <c r="I120" s="42">
        <v>0</v>
      </c>
      <c r="J120" s="48">
        <f>MAX(0,MIN(1,F120-E120-1))</f>
        <v>0</v>
      </c>
      <c r="K120" s="50">
        <f>MAX(1,MIN(10,INT(G120/100)+1))</f>
        <v>7</v>
      </c>
      <c r="L120" s="42">
        <v>7373</v>
      </c>
      <c r="M120" s="42">
        <v>9027</v>
      </c>
      <c r="N120" s="95">
        <f t="shared" si="4"/>
        <v>0.44957317073170733</v>
      </c>
      <c r="O120" s="36">
        <v>20080015</v>
      </c>
      <c r="P120" s="63">
        <v>5645.6</v>
      </c>
      <c r="Q120" s="76">
        <f t="shared" si="5"/>
        <v>2.9049171035850927</v>
      </c>
      <c r="R120" s="95">
        <f t="shared" si="6"/>
        <v>0.44957317073170733</v>
      </c>
      <c r="S120" s="95">
        <f t="shared" si="7"/>
        <v>-1</v>
      </c>
    </row>
    <row r="121" spans="1:19" s="36" customFormat="1" ht="14.4" x14ac:dyDescent="0.3">
      <c r="A121" s="32" t="s">
        <v>95</v>
      </c>
      <c r="B121" s="36">
        <v>15</v>
      </c>
      <c r="C121" s="36">
        <v>1</v>
      </c>
      <c r="D121" s="36" t="s">
        <v>265</v>
      </c>
      <c r="E121" s="40">
        <v>2009</v>
      </c>
      <c r="F121" s="40">
        <v>2010</v>
      </c>
      <c r="G121" s="62">
        <v>290</v>
      </c>
      <c r="H121" s="40">
        <v>5</v>
      </c>
      <c r="I121" s="63">
        <v>1</v>
      </c>
      <c r="J121" s="48">
        <f>MAX(0,MIN(1,F121-E121-1))</f>
        <v>0</v>
      </c>
      <c r="K121" s="50">
        <f>MAX(1,MIN(10,INT(G121/100)+1))</f>
        <v>3</v>
      </c>
      <c r="L121" s="63">
        <v>3561</v>
      </c>
      <c r="M121" s="63">
        <v>3121</v>
      </c>
      <c r="N121" s="95">
        <f t="shared" si="4"/>
        <v>0.53292427416941035</v>
      </c>
      <c r="O121" s="36">
        <v>20090015</v>
      </c>
      <c r="P121" s="63">
        <v>5479.95</v>
      </c>
      <c r="Q121" s="76">
        <f t="shared" si="5"/>
        <v>1.2193541911878758</v>
      </c>
      <c r="R121" s="95">
        <f t="shared" si="6"/>
        <v>0.53292427416941035</v>
      </c>
      <c r="S121" s="95">
        <f t="shared" si="7"/>
        <v>-1</v>
      </c>
    </row>
    <row r="122" spans="1:19" s="36" customFormat="1" ht="14.4" x14ac:dyDescent="0.3">
      <c r="A122" s="32" t="s">
        <v>95</v>
      </c>
      <c r="B122" s="36">
        <v>15</v>
      </c>
      <c r="C122" s="36">
        <v>1</v>
      </c>
      <c r="D122" s="36" t="s">
        <v>265</v>
      </c>
      <c r="E122" s="40">
        <v>2009</v>
      </c>
      <c r="F122" s="40">
        <v>2010</v>
      </c>
      <c r="G122" s="62">
        <v>75</v>
      </c>
      <c r="H122" s="40">
        <v>5</v>
      </c>
      <c r="I122" s="63">
        <v>1</v>
      </c>
      <c r="J122" s="48">
        <f>MAX(0,MIN(1,F122-E122-1))</f>
        <v>0</v>
      </c>
      <c r="K122" s="50">
        <f>MAX(1,MIN(10,INT(G122/100)+1))</f>
        <v>1</v>
      </c>
      <c r="L122" s="63">
        <v>3378</v>
      </c>
      <c r="M122" s="63">
        <v>3279</v>
      </c>
      <c r="N122" s="95">
        <f t="shared" si="4"/>
        <v>0.5074357818837314</v>
      </c>
      <c r="O122" s="36">
        <v>20090015</v>
      </c>
      <c r="P122" s="63">
        <v>5479.95</v>
      </c>
      <c r="Q122" s="76">
        <f t="shared" si="5"/>
        <v>1.2147921057673885</v>
      </c>
      <c r="R122" s="95">
        <f t="shared" si="6"/>
        <v>0.5074357818837314</v>
      </c>
      <c r="S122" s="95">
        <f t="shared" si="7"/>
        <v>-1</v>
      </c>
    </row>
    <row r="123" spans="1:19" s="36" customFormat="1" ht="14.4" x14ac:dyDescent="0.3">
      <c r="A123" s="32" t="s">
        <v>95</v>
      </c>
      <c r="B123" s="36">
        <v>15</v>
      </c>
      <c r="C123" s="36">
        <v>1</v>
      </c>
      <c r="D123" s="36" t="s">
        <v>265</v>
      </c>
      <c r="E123" s="40">
        <v>2009</v>
      </c>
      <c r="F123" s="40">
        <v>2010</v>
      </c>
      <c r="G123" s="62">
        <v>290</v>
      </c>
      <c r="H123" s="40">
        <v>5</v>
      </c>
      <c r="I123" s="63">
        <v>1</v>
      </c>
      <c r="J123" s="48">
        <f>MAX(0,MIN(1,F123-E123-1))</f>
        <v>0</v>
      </c>
      <c r="K123" s="50">
        <f>MAX(1,MIN(10,INT(G123/100)+1))</f>
        <v>3</v>
      </c>
      <c r="L123" s="63">
        <v>3561</v>
      </c>
      <c r="M123" s="63">
        <v>3121</v>
      </c>
      <c r="N123" s="95">
        <f t="shared" si="4"/>
        <v>0.53292427416941035</v>
      </c>
      <c r="O123" s="36">
        <f>10000*F123+B123</f>
        <v>20100015</v>
      </c>
      <c r="P123" s="63">
        <v>5479.95</v>
      </c>
      <c r="Q123" s="76">
        <f t="shared" si="5"/>
        <v>1.2193541911878758</v>
      </c>
      <c r="R123" s="95">
        <f t="shared" si="6"/>
        <v>0.53292427416941035</v>
      </c>
      <c r="S123" s="95">
        <f t="shared" si="7"/>
        <v>-1</v>
      </c>
    </row>
    <row r="124" spans="1:19" s="36" customFormat="1" ht="14.4" x14ac:dyDescent="0.3">
      <c r="A124" s="32" t="s">
        <v>95</v>
      </c>
      <c r="B124" s="36">
        <v>15</v>
      </c>
      <c r="C124" s="36">
        <v>1</v>
      </c>
      <c r="D124" s="36" t="s">
        <v>265</v>
      </c>
      <c r="E124" s="40">
        <v>2009</v>
      </c>
      <c r="F124" s="40">
        <v>2010</v>
      </c>
      <c r="G124" s="62">
        <v>75</v>
      </c>
      <c r="H124" s="40">
        <v>5</v>
      </c>
      <c r="I124" s="63">
        <v>1</v>
      </c>
      <c r="J124" s="48">
        <f>MAX(0,MIN(1,F124-E124-1))</f>
        <v>0</v>
      </c>
      <c r="K124" s="50">
        <f>MAX(1,MIN(10,INT(G124/100)+1))</f>
        <v>1</v>
      </c>
      <c r="L124" s="63">
        <v>3378</v>
      </c>
      <c r="M124" s="63">
        <v>3279</v>
      </c>
      <c r="N124" s="95">
        <f t="shared" si="4"/>
        <v>0.5074357818837314</v>
      </c>
      <c r="O124" s="36">
        <f>10000*F124+B124</f>
        <v>20100015</v>
      </c>
      <c r="P124" s="63">
        <v>5479.95</v>
      </c>
      <c r="Q124" s="76">
        <f t="shared" si="5"/>
        <v>1.2147921057673885</v>
      </c>
      <c r="R124" s="95">
        <f t="shared" si="6"/>
        <v>0.5074357818837314</v>
      </c>
      <c r="S124" s="95">
        <f t="shared" si="7"/>
        <v>-1</v>
      </c>
    </row>
    <row r="125" spans="1:19" s="36" customFormat="1" ht="14.4" x14ac:dyDescent="0.3">
      <c r="A125" s="32" t="s">
        <v>95</v>
      </c>
      <c r="B125" s="36">
        <v>16</v>
      </c>
      <c r="C125" s="36">
        <v>1</v>
      </c>
      <c r="D125" s="36" t="s">
        <v>235</v>
      </c>
      <c r="E125" s="36">
        <v>1998</v>
      </c>
      <c r="F125" s="36">
        <v>1999</v>
      </c>
      <c r="G125" s="76">
        <v>350</v>
      </c>
      <c r="H125" s="36">
        <v>10</v>
      </c>
      <c r="I125" s="36">
        <v>0</v>
      </c>
      <c r="J125" s="36">
        <v>1</v>
      </c>
      <c r="K125" s="36">
        <v>4</v>
      </c>
      <c r="L125" s="94">
        <v>4439</v>
      </c>
      <c r="M125" s="94">
        <v>5183</v>
      </c>
      <c r="N125" s="95">
        <f t="shared" si="4"/>
        <v>0.46133859904385782</v>
      </c>
      <c r="O125" s="36">
        <v>19990016</v>
      </c>
      <c r="P125" s="63">
        <v>3966.28</v>
      </c>
      <c r="Q125" s="76">
        <f t="shared" si="5"/>
        <v>2.4259507649485159</v>
      </c>
      <c r="R125" s="95">
        <f t="shared" si="6"/>
        <v>0.46133859904385782</v>
      </c>
      <c r="S125" s="95">
        <f t="shared" si="7"/>
        <v>0.46133859904385782</v>
      </c>
    </row>
    <row r="126" spans="1:19" s="36" customFormat="1" ht="14.4" x14ac:dyDescent="0.3">
      <c r="A126" s="32" t="s">
        <v>95</v>
      </c>
      <c r="B126" s="36">
        <v>16</v>
      </c>
      <c r="C126" s="36">
        <v>1</v>
      </c>
      <c r="D126" s="36" t="s">
        <v>235</v>
      </c>
      <c r="E126" s="36">
        <v>1999</v>
      </c>
      <c r="F126" s="36">
        <v>2000</v>
      </c>
      <c r="G126" s="76">
        <v>100</v>
      </c>
      <c r="H126" s="36">
        <v>10</v>
      </c>
      <c r="I126" s="36">
        <v>1</v>
      </c>
      <c r="J126" s="36">
        <v>1</v>
      </c>
      <c r="K126" s="36">
        <v>2</v>
      </c>
      <c r="L126" s="94">
        <v>1875</v>
      </c>
      <c r="M126" s="94">
        <v>1394</v>
      </c>
      <c r="N126" s="95">
        <f t="shared" si="4"/>
        <v>0.57356989905169775</v>
      </c>
      <c r="O126" s="36">
        <v>20000016</v>
      </c>
      <c r="P126" s="63">
        <v>4012.05</v>
      </c>
      <c r="Q126" s="76">
        <f t="shared" si="5"/>
        <v>0.81479542877082789</v>
      </c>
      <c r="R126" s="95">
        <f t="shared" si="6"/>
        <v>0.57356989905169775</v>
      </c>
      <c r="S126" s="95">
        <f t="shared" si="7"/>
        <v>0.57356989905169775</v>
      </c>
    </row>
    <row r="127" spans="1:19" s="36" customFormat="1" ht="14.4" x14ac:dyDescent="0.3">
      <c r="A127" s="32" t="s">
        <v>95</v>
      </c>
      <c r="B127" s="36">
        <v>16</v>
      </c>
      <c r="C127" s="36">
        <v>1</v>
      </c>
      <c r="D127" s="36" t="s">
        <v>235</v>
      </c>
      <c r="E127" s="36">
        <v>1999</v>
      </c>
      <c r="F127" s="36">
        <v>2000</v>
      </c>
      <c r="G127" s="76">
        <v>250</v>
      </c>
      <c r="H127" s="36">
        <v>10</v>
      </c>
      <c r="I127" s="36">
        <v>1</v>
      </c>
      <c r="J127" s="36">
        <v>1</v>
      </c>
      <c r="K127" s="36">
        <v>3</v>
      </c>
      <c r="L127" s="94">
        <v>1930</v>
      </c>
      <c r="M127" s="94">
        <v>1342</v>
      </c>
      <c r="N127" s="95">
        <f t="shared" si="4"/>
        <v>0.58985330073349629</v>
      </c>
      <c r="O127" s="36">
        <v>20000016</v>
      </c>
      <c r="P127" s="63">
        <v>4012.05</v>
      </c>
      <c r="Q127" s="76">
        <f t="shared" si="5"/>
        <v>0.81554317618175243</v>
      </c>
      <c r="R127" s="95">
        <f t="shared" si="6"/>
        <v>0.58985330073349629</v>
      </c>
      <c r="S127" s="95">
        <f t="shared" si="7"/>
        <v>0.58985330073349629</v>
      </c>
    </row>
    <row r="128" spans="1:19" s="36" customFormat="1" ht="14.4" x14ac:dyDescent="0.3">
      <c r="A128" s="32" t="s">
        <v>95</v>
      </c>
      <c r="B128" s="36">
        <v>16</v>
      </c>
      <c r="C128" s="36">
        <v>1</v>
      </c>
      <c r="D128" s="36" t="s">
        <v>235</v>
      </c>
      <c r="E128" s="36">
        <v>2001</v>
      </c>
      <c r="F128" s="36">
        <v>2002</v>
      </c>
      <c r="G128" s="76">
        <v>415</v>
      </c>
      <c r="H128" s="36">
        <v>10</v>
      </c>
      <c r="I128" s="36">
        <v>0</v>
      </c>
      <c r="J128" s="36">
        <v>1</v>
      </c>
      <c r="K128" s="36">
        <v>5</v>
      </c>
      <c r="L128" s="94">
        <v>1917</v>
      </c>
      <c r="M128" s="94">
        <v>2057</v>
      </c>
      <c r="N128" s="95">
        <f t="shared" si="4"/>
        <v>0.48238550578761952</v>
      </c>
      <c r="O128" s="36">
        <v>20020016</v>
      </c>
      <c r="P128" s="63">
        <v>4139.33</v>
      </c>
      <c r="Q128" s="76">
        <f t="shared" si="5"/>
        <v>0.96005875346976444</v>
      </c>
      <c r="R128" s="95">
        <f t="shared" si="6"/>
        <v>0.48238550578761952</v>
      </c>
      <c r="S128" s="95">
        <f t="shared" si="7"/>
        <v>0.48238550578761952</v>
      </c>
    </row>
    <row r="129" spans="1:19" s="36" customFormat="1" ht="14.4" x14ac:dyDescent="0.3">
      <c r="A129" s="32" t="s">
        <v>95</v>
      </c>
      <c r="B129" s="36">
        <v>16</v>
      </c>
      <c r="C129" s="36">
        <v>1</v>
      </c>
      <c r="D129" s="36" t="s">
        <v>235</v>
      </c>
      <c r="E129" s="36">
        <v>2002</v>
      </c>
      <c r="F129" s="36">
        <v>2003</v>
      </c>
      <c r="G129" s="76">
        <v>90</v>
      </c>
      <c r="H129" s="36">
        <v>10</v>
      </c>
      <c r="I129" s="36">
        <v>1</v>
      </c>
      <c r="J129" s="36">
        <v>1</v>
      </c>
      <c r="K129" s="36">
        <v>1</v>
      </c>
      <c r="L129" s="94">
        <v>2987</v>
      </c>
      <c r="M129" s="94">
        <v>2168</v>
      </c>
      <c r="N129" s="95">
        <f t="shared" si="4"/>
        <v>0.57943743937924341</v>
      </c>
      <c r="O129" s="36">
        <v>20030016</v>
      </c>
      <c r="P129" s="63">
        <v>4102.1099999999997</v>
      </c>
      <c r="Q129" s="76">
        <f t="shared" si="5"/>
        <v>1.256670347699111</v>
      </c>
      <c r="R129" s="95">
        <f t="shared" si="6"/>
        <v>0.57943743937924341</v>
      </c>
      <c r="S129" s="95">
        <f t="shared" si="7"/>
        <v>0.57943743937924341</v>
      </c>
    </row>
    <row r="130" spans="1:19" s="36" customFormat="1" ht="14.4" x14ac:dyDescent="0.3">
      <c r="A130" s="32" t="s">
        <v>95</v>
      </c>
      <c r="B130" s="36">
        <v>16</v>
      </c>
      <c r="C130" s="36">
        <v>1</v>
      </c>
      <c r="D130" s="36" t="s">
        <v>235</v>
      </c>
      <c r="E130" s="36">
        <v>2002</v>
      </c>
      <c r="F130" s="36">
        <v>2003</v>
      </c>
      <c r="G130" s="76">
        <v>420</v>
      </c>
      <c r="H130" s="36">
        <v>10</v>
      </c>
      <c r="I130" s="36">
        <v>1</v>
      </c>
      <c r="J130" s="36">
        <v>1</v>
      </c>
      <c r="K130" s="36">
        <v>5</v>
      </c>
      <c r="L130" s="94">
        <v>3149</v>
      </c>
      <c r="M130" s="94">
        <v>2063</v>
      </c>
      <c r="N130" s="95">
        <f t="shared" si="4"/>
        <v>0.60418265541059091</v>
      </c>
      <c r="O130" s="36">
        <v>20030016</v>
      </c>
      <c r="P130" s="63">
        <v>4102.1099999999997</v>
      </c>
      <c r="Q130" s="76">
        <f t="shared" si="5"/>
        <v>1.2705656357338053</v>
      </c>
      <c r="R130" s="95">
        <f t="shared" si="6"/>
        <v>0.60418265541059091</v>
      </c>
      <c r="S130" s="95">
        <f t="shared" si="7"/>
        <v>0.60418265541059091</v>
      </c>
    </row>
    <row r="131" spans="1:19" s="36" customFormat="1" ht="14.4" x14ac:dyDescent="0.3">
      <c r="A131" s="32" t="s">
        <v>95</v>
      </c>
      <c r="B131" s="36">
        <v>16</v>
      </c>
      <c r="C131" s="36">
        <v>1</v>
      </c>
      <c r="D131" s="36" t="s">
        <v>235</v>
      </c>
      <c r="E131" s="40">
        <v>2009</v>
      </c>
      <c r="F131" s="40">
        <v>2010</v>
      </c>
      <c r="G131" s="62">
        <v>330.67</v>
      </c>
      <c r="H131" s="40">
        <v>10</v>
      </c>
      <c r="I131" s="63">
        <v>1</v>
      </c>
      <c r="J131" s="48">
        <f>MAX(0,MIN(1,F131-E131-1))</f>
        <v>0</v>
      </c>
      <c r="K131" s="50">
        <f>MAX(1,MIN(10,INT(G131/100)+1))</f>
        <v>4</v>
      </c>
      <c r="L131" s="63">
        <v>2004</v>
      </c>
      <c r="M131" s="63">
        <v>1410</v>
      </c>
      <c r="N131" s="95">
        <f t="shared" si="4"/>
        <v>0.58699472759226712</v>
      </c>
      <c r="O131" s="36">
        <v>20090016</v>
      </c>
      <c r="P131" s="63">
        <v>4570.1099999999997</v>
      </c>
      <c r="Q131" s="76">
        <f t="shared" si="5"/>
        <v>0.74702797088035089</v>
      </c>
      <c r="R131" s="95">
        <f t="shared" si="6"/>
        <v>0.58699472759226712</v>
      </c>
      <c r="S131" s="95">
        <f t="shared" si="7"/>
        <v>0.58699472759226712</v>
      </c>
    </row>
    <row r="132" spans="1:19" s="36" customFormat="1" ht="14.4" x14ac:dyDescent="0.3">
      <c r="A132" s="32" t="s">
        <v>95</v>
      </c>
      <c r="B132" s="36">
        <v>16</v>
      </c>
      <c r="C132" s="36">
        <v>1</v>
      </c>
      <c r="D132" s="36" t="s">
        <v>235</v>
      </c>
      <c r="E132" s="40">
        <v>2009</v>
      </c>
      <c r="F132" s="40">
        <v>2010</v>
      </c>
      <c r="G132" s="62">
        <v>325</v>
      </c>
      <c r="H132" s="40">
        <v>10</v>
      </c>
      <c r="I132" s="63">
        <v>0</v>
      </c>
      <c r="J132" s="48">
        <f>MAX(0,MIN(1,F132-E132-1))</f>
        <v>0</v>
      </c>
      <c r="K132" s="50">
        <f>MAX(1,MIN(10,INT(G132/100)+1))</f>
        <v>4</v>
      </c>
      <c r="L132" s="63">
        <v>1434</v>
      </c>
      <c r="M132" s="63">
        <v>1962</v>
      </c>
      <c r="N132" s="95">
        <f t="shared" si="4"/>
        <v>0.42226148409893993</v>
      </c>
      <c r="O132" s="36">
        <v>20090016</v>
      </c>
      <c r="P132" s="63">
        <v>4570.1099999999997</v>
      </c>
      <c r="Q132" s="76">
        <f t="shared" si="5"/>
        <v>0.74308933483001505</v>
      </c>
      <c r="R132" s="95">
        <f t="shared" si="6"/>
        <v>0.42226148409893993</v>
      </c>
      <c r="S132" s="95">
        <f t="shared" si="7"/>
        <v>0.42226148409893993</v>
      </c>
    </row>
    <row r="133" spans="1:19" s="36" customFormat="1" ht="14.4" x14ac:dyDescent="0.3">
      <c r="A133" s="32" t="s">
        <v>95</v>
      </c>
      <c r="B133" s="36">
        <v>16</v>
      </c>
      <c r="C133" s="36">
        <v>1</v>
      </c>
      <c r="D133" s="36" t="s">
        <v>235</v>
      </c>
      <c r="E133" s="40">
        <v>2009</v>
      </c>
      <c r="F133" s="40">
        <v>2010</v>
      </c>
      <c r="G133" s="62">
        <v>330.67</v>
      </c>
      <c r="H133" s="40">
        <v>10</v>
      </c>
      <c r="I133" s="63">
        <v>1</v>
      </c>
      <c r="J133" s="48">
        <f>MAX(0,MIN(1,F133-E133-1))</f>
        <v>0</v>
      </c>
      <c r="K133" s="50">
        <f>MAX(1,MIN(10,INT(G133/100)+1))</f>
        <v>4</v>
      </c>
      <c r="L133" s="63">
        <v>2004</v>
      </c>
      <c r="M133" s="63">
        <v>1410</v>
      </c>
      <c r="N133" s="95">
        <f t="shared" si="4"/>
        <v>0.58699472759226712</v>
      </c>
      <c r="O133" s="36">
        <f>10000*F133+B133</f>
        <v>20100016</v>
      </c>
      <c r="P133" s="63">
        <v>4570.1099999999997</v>
      </c>
      <c r="Q133" s="76">
        <f t="shared" si="5"/>
        <v>0.74702797088035089</v>
      </c>
      <c r="R133" s="95">
        <f t="shared" si="6"/>
        <v>0.58699472759226712</v>
      </c>
      <c r="S133" s="95">
        <f t="shared" si="7"/>
        <v>0.58699472759226712</v>
      </c>
    </row>
    <row r="134" spans="1:19" s="36" customFormat="1" ht="14.4" x14ac:dyDescent="0.3">
      <c r="A134" s="32" t="s">
        <v>95</v>
      </c>
      <c r="B134" s="36">
        <v>16</v>
      </c>
      <c r="C134" s="36">
        <v>1</v>
      </c>
      <c r="D134" s="36" t="s">
        <v>235</v>
      </c>
      <c r="E134" s="40">
        <v>2009</v>
      </c>
      <c r="F134" s="40">
        <v>2010</v>
      </c>
      <c r="G134" s="62">
        <v>325</v>
      </c>
      <c r="H134" s="40">
        <v>10</v>
      </c>
      <c r="I134" s="63">
        <v>0</v>
      </c>
      <c r="J134" s="48">
        <f>MAX(0,MIN(1,F134-E134-1))</f>
        <v>0</v>
      </c>
      <c r="K134" s="50">
        <f>MAX(1,MIN(10,INT(G134/100)+1))</f>
        <v>4</v>
      </c>
      <c r="L134" s="63">
        <v>1434</v>
      </c>
      <c r="M134" s="63">
        <v>1962</v>
      </c>
      <c r="N134" s="95">
        <f t="shared" si="4"/>
        <v>0.42226148409893993</v>
      </c>
      <c r="O134" s="36">
        <f>10000*F134+B134</f>
        <v>20100016</v>
      </c>
      <c r="P134" s="63">
        <v>4570.1099999999997</v>
      </c>
      <c r="Q134" s="76">
        <f t="shared" si="5"/>
        <v>0.74308933483001505</v>
      </c>
      <c r="R134" s="95">
        <f t="shared" si="6"/>
        <v>0.42226148409893993</v>
      </c>
      <c r="S134" s="95">
        <f t="shared" si="7"/>
        <v>0.42226148409893993</v>
      </c>
    </row>
    <row r="135" spans="1:19" s="36" customFormat="1" ht="14.4" x14ac:dyDescent="0.3">
      <c r="A135" s="32" t="s">
        <v>95</v>
      </c>
      <c r="B135" s="7">
        <v>16</v>
      </c>
      <c r="C135" s="7">
        <v>1</v>
      </c>
      <c r="D135" s="7" t="s">
        <v>235</v>
      </c>
      <c r="E135" s="7">
        <v>2011</v>
      </c>
      <c r="F135" s="10">
        <v>2013</v>
      </c>
      <c r="G135" s="66">
        <v>524.58000000000004</v>
      </c>
      <c r="H135" s="10">
        <v>7</v>
      </c>
      <c r="I135" s="67">
        <v>1</v>
      </c>
      <c r="J135" s="10">
        <v>1</v>
      </c>
      <c r="K135" s="50">
        <v>6</v>
      </c>
      <c r="L135" s="67">
        <v>2320</v>
      </c>
      <c r="M135" s="67">
        <v>1118</v>
      </c>
      <c r="N135" s="95">
        <f t="shared" si="4"/>
        <v>0.6748109365910413</v>
      </c>
      <c r="O135" s="36">
        <f>10000*E135+B135</f>
        <v>20110016</v>
      </c>
      <c r="P135" s="63">
        <v>4680</v>
      </c>
      <c r="Q135" s="76">
        <f t="shared" si="5"/>
        <v>0.73461538461538467</v>
      </c>
      <c r="R135" s="95">
        <f t="shared" si="6"/>
        <v>0.6748109365910413</v>
      </c>
      <c r="S135" s="95">
        <f t="shared" si="7"/>
        <v>0.6748109365910413</v>
      </c>
    </row>
    <row r="136" spans="1:19" s="36" customFormat="1" ht="14.4" x14ac:dyDescent="0.3">
      <c r="A136" s="32" t="s">
        <v>95</v>
      </c>
      <c r="B136" s="36">
        <v>21</v>
      </c>
      <c r="C136" s="36">
        <v>1</v>
      </c>
      <c r="D136" s="36" t="s">
        <v>447</v>
      </c>
      <c r="E136" s="36">
        <v>1998</v>
      </c>
      <c r="F136" s="36">
        <v>1999</v>
      </c>
      <c r="G136" s="76">
        <v>459</v>
      </c>
      <c r="H136" s="36">
        <v>5</v>
      </c>
      <c r="I136" s="36">
        <v>0</v>
      </c>
      <c r="J136" s="36">
        <v>1</v>
      </c>
      <c r="K136" s="36">
        <v>5</v>
      </c>
      <c r="L136" s="94">
        <v>467</v>
      </c>
      <c r="M136" s="94">
        <v>524</v>
      </c>
      <c r="N136" s="95">
        <f t="shared" si="4"/>
        <v>0.47124117053481335</v>
      </c>
      <c r="O136" s="36">
        <v>19990021</v>
      </c>
      <c r="P136" s="63">
        <v>330.25</v>
      </c>
      <c r="Q136" s="76">
        <f t="shared" si="5"/>
        <v>3.0007570022710066</v>
      </c>
      <c r="R136" s="95">
        <f t="shared" si="6"/>
        <v>0.47124117053481335</v>
      </c>
      <c r="S136" s="95">
        <f t="shared" si="7"/>
        <v>-1</v>
      </c>
    </row>
    <row r="137" spans="1:19" s="36" customFormat="1" ht="14.4" x14ac:dyDescent="0.3">
      <c r="A137" s="32" t="s">
        <v>95</v>
      </c>
      <c r="B137" s="36">
        <v>22</v>
      </c>
      <c r="C137" s="36">
        <v>1</v>
      </c>
      <c r="D137" s="36" t="s">
        <v>312</v>
      </c>
      <c r="E137" s="36">
        <v>1997</v>
      </c>
      <c r="F137" s="36">
        <v>1998</v>
      </c>
      <c r="G137" s="76">
        <v>315</v>
      </c>
      <c r="H137" s="36">
        <v>10</v>
      </c>
      <c r="I137" s="36">
        <v>1</v>
      </c>
      <c r="J137" s="36">
        <v>1</v>
      </c>
      <c r="K137" s="36">
        <v>4</v>
      </c>
      <c r="L137" s="94">
        <v>1065</v>
      </c>
      <c r="M137" s="94">
        <v>293</v>
      </c>
      <c r="N137" s="95">
        <f t="shared" si="4"/>
        <v>0.78424153166421207</v>
      </c>
      <c r="O137" s="36">
        <v>19980022</v>
      </c>
      <c r="P137" s="63">
        <v>2843.09</v>
      </c>
      <c r="Q137" s="76">
        <f t="shared" si="5"/>
        <v>0.47764931817142614</v>
      </c>
      <c r="R137" s="95">
        <f t="shared" si="6"/>
        <v>0.78424153166421207</v>
      </c>
      <c r="S137" s="95">
        <f t="shared" si="7"/>
        <v>-1</v>
      </c>
    </row>
    <row r="138" spans="1:19" s="36" customFormat="1" ht="14.4" x14ac:dyDescent="0.3">
      <c r="A138" s="32" t="s">
        <v>95</v>
      </c>
      <c r="B138" s="36">
        <v>22</v>
      </c>
      <c r="C138" s="36">
        <v>1</v>
      </c>
      <c r="D138" s="36" t="s">
        <v>312</v>
      </c>
      <c r="E138" s="36">
        <v>2001</v>
      </c>
      <c r="F138" s="36">
        <v>2002</v>
      </c>
      <c r="G138" s="76">
        <v>315</v>
      </c>
      <c r="H138" s="36">
        <v>10</v>
      </c>
      <c r="I138" s="36">
        <v>1</v>
      </c>
      <c r="J138" s="36">
        <v>1</v>
      </c>
      <c r="K138" s="36">
        <v>4</v>
      </c>
      <c r="L138" s="94">
        <v>1105</v>
      </c>
      <c r="M138" s="94">
        <v>976</v>
      </c>
      <c r="N138" s="95">
        <f t="shared" si="4"/>
        <v>0.53099471407976939</v>
      </c>
      <c r="O138" s="36">
        <v>20020022</v>
      </c>
      <c r="P138" s="63">
        <v>2726.48</v>
      </c>
      <c r="Q138" s="76">
        <f t="shared" si="5"/>
        <v>0.76325518617411459</v>
      </c>
      <c r="R138" s="95">
        <f t="shared" si="6"/>
        <v>0.53099471407976939</v>
      </c>
      <c r="S138" s="95">
        <f t="shared" si="7"/>
        <v>-1</v>
      </c>
    </row>
    <row r="139" spans="1:19" s="36" customFormat="1" ht="14.4" x14ac:dyDescent="0.3">
      <c r="A139" s="32" t="s">
        <v>95</v>
      </c>
      <c r="B139" s="36">
        <v>22</v>
      </c>
      <c r="C139" s="36">
        <v>1</v>
      </c>
      <c r="D139" s="36" t="s">
        <v>312</v>
      </c>
      <c r="E139" s="36">
        <v>2004</v>
      </c>
      <c r="F139" s="36">
        <v>2005</v>
      </c>
      <c r="G139" s="76">
        <v>500</v>
      </c>
      <c r="H139" s="36">
        <v>7</v>
      </c>
      <c r="I139" s="36">
        <v>0</v>
      </c>
      <c r="J139" s="36">
        <v>1</v>
      </c>
      <c r="K139" s="36">
        <v>6</v>
      </c>
      <c r="L139" s="94">
        <v>3580</v>
      </c>
      <c r="M139" s="94">
        <v>4622</v>
      </c>
      <c r="N139" s="95">
        <f t="shared" si="4"/>
        <v>0.43647890758351621</v>
      </c>
      <c r="O139" s="36">
        <v>20050022</v>
      </c>
      <c r="P139" s="63">
        <v>2556.8000000000002</v>
      </c>
      <c r="Q139" s="76">
        <f t="shared" si="5"/>
        <v>3.2079161451814766</v>
      </c>
      <c r="R139" s="95">
        <f t="shared" si="6"/>
        <v>0.43647890758351621</v>
      </c>
      <c r="S139" s="95">
        <f t="shared" si="7"/>
        <v>-1</v>
      </c>
    </row>
    <row r="140" spans="1:19" s="36" customFormat="1" ht="14.4" x14ac:dyDescent="0.3">
      <c r="A140" s="32" t="s">
        <v>95</v>
      </c>
      <c r="B140" s="36">
        <v>22</v>
      </c>
      <c r="C140" s="36">
        <v>1</v>
      </c>
      <c r="D140" s="36" t="s">
        <v>312</v>
      </c>
      <c r="E140" s="40">
        <v>2009</v>
      </c>
      <c r="F140" s="40">
        <v>2010</v>
      </c>
      <c r="G140" s="62">
        <v>138</v>
      </c>
      <c r="H140" s="40">
        <v>10</v>
      </c>
      <c r="I140" s="63">
        <v>1</v>
      </c>
      <c r="J140" s="48">
        <f>MAX(0,MIN(1,F140-E140-1))</f>
        <v>0</v>
      </c>
      <c r="K140" s="50">
        <f>MAX(1,MIN(10,INT(G140/100)+1))</f>
        <v>2</v>
      </c>
      <c r="L140" s="63">
        <v>1613</v>
      </c>
      <c r="M140" s="63">
        <v>649</v>
      </c>
      <c r="N140" s="95">
        <f t="shared" si="4"/>
        <v>0.71308576480990271</v>
      </c>
      <c r="O140" s="36">
        <v>20090022</v>
      </c>
      <c r="P140" s="63">
        <v>2720.13</v>
      </c>
      <c r="Q140" s="76">
        <f t="shared" si="5"/>
        <v>0.83157790252671748</v>
      </c>
      <c r="R140" s="95">
        <f t="shared" si="6"/>
        <v>0.71308576480990271</v>
      </c>
      <c r="S140" s="95">
        <f t="shared" si="7"/>
        <v>-1</v>
      </c>
    </row>
    <row r="141" spans="1:19" s="36" customFormat="1" ht="14.4" x14ac:dyDescent="0.3">
      <c r="A141" s="32" t="s">
        <v>95</v>
      </c>
      <c r="B141" s="36">
        <v>22</v>
      </c>
      <c r="C141" s="36">
        <v>1</v>
      </c>
      <c r="D141" s="36" t="s">
        <v>312</v>
      </c>
      <c r="E141" s="40">
        <v>2009</v>
      </c>
      <c r="F141" s="40">
        <v>2010</v>
      </c>
      <c r="G141" s="62">
        <v>138</v>
      </c>
      <c r="H141" s="40">
        <v>10</v>
      </c>
      <c r="I141" s="63">
        <v>1</v>
      </c>
      <c r="J141" s="48">
        <f>MAX(0,MIN(1,F141-E141-1))</f>
        <v>0</v>
      </c>
      <c r="K141" s="50">
        <f>MAX(1,MIN(10,INT(G141/100)+1))</f>
        <v>2</v>
      </c>
      <c r="L141" s="63">
        <v>1613</v>
      </c>
      <c r="M141" s="63">
        <v>649</v>
      </c>
      <c r="N141" s="95">
        <f t="shared" si="4"/>
        <v>0.71308576480990271</v>
      </c>
      <c r="O141" s="36">
        <f>10000*F141+B141</f>
        <v>20100022</v>
      </c>
      <c r="P141" s="63">
        <v>2720.13</v>
      </c>
      <c r="Q141" s="76">
        <f t="shared" si="5"/>
        <v>0.83157790252671748</v>
      </c>
      <c r="R141" s="95">
        <f t="shared" si="6"/>
        <v>0.71308576480990271</v>
      </c>
      <c r="S141" s="95">
        <f t="shared" si="7"/>
        <v>-1</v>
      </c>
    </row>
    <row r="142" spans="1:19" s="36" customFormat="1" ht="14.4" x14ac:dyDescent="0.3">
      <c r="A142" s="32" t="s">
        <v>95</v>
      </c>
      <c r="B142" s="36">
        <v>23</v>
      </c>
      <c r="C142" s="36">
        <v>1</v>
      </c>
      <c r="D142" s="36" t="s">
        <v>516</v>
      </c>
      <c r="E142" s="36">
        <v>2000</v>
      </c>
      <c r="F142" s="36">
        <v>2001</v>
      </c>
      <c r="G142" s="76">
        <v>415</v>
      </c>
      <c r="H142" s="36">
        <v>10</v>
      </c>
      <c r="I142" s="36">
        <v>0</v>
      </c>
      <c r="J142" s="36">
        <v>1</v>
      </c>
      <c r="K142" s="36">
        <v>5</v>
      </c>
      <c r="L142" s="94">
        <v>920</v>
      </c>
      <c r="M142" s="94">
        <v>1839</v>
      </c>
      <c r="N142" s="95">
        <f t="shared" si="4"/>
        <v>0.33345415005436752</v>
      </c>
      <c r="O142" s="36">
        <v>20010023</v>
      </c>
      <c r="P142" s="63">
        <v>1269.92</v>
      </c>
      <c r="Q142" s="76">
        <f t="shared" si="5"/>
        <v>2.1725778001763891</v>
      </c>
      <c r="R142" s="95">
        <f t="shared" si="6"/>
        <v>0.33345415005436752</v>
      </c>
      <c r="S142" s="95">
        <f t="shared" si="7"/>
        <v>-1</v>
      </c>
    </row>
    <row r="143" spans="1:19" s="36" customFormat="1" ht="14.4" x14ac:dyDescent="0.3">
      <c r="A143" s="32" t="s">
        <v>95</v>
      </c>
      <c r="B143" s="36">
        <v>23</v>
      </c>
      <c r="C143" s="36">
        <v>1</v>
      </c>
      <c r="D143" s="36" t="s">
        <v>516</v>
      </c>
      <c r="E143" s="36">
        <v>2004</v>
      </c>
      <c r="F143" s="36">
        <v>2005</v>
      </c>
      <c r="G143" s="76">
        <v>500</v>
      </c>
      <c r="H143" s="36">
        <v>10</v>
      </c>
      <c r="I143" s="36">
        <v>0</v>
      </c>
      <c r="J143" s="36">
        <v>1</v>
      </c>
      <c r="K143" s="36">
        <v>6</v>
      </c>
      <c r="L143" s="94">
        <v>1206</v>
      </c>
      <c r="M143" s="94">
        <v>2241</v>
      </c>
      <c r="N143" s="95">
        <f t="shared" si="4"/>
        <v>0.34986945169712796</v>
      </c>
      <c r="O143" s="36">
        <v>20050023</v>
      </c>
      <c r="P143" s="63">
        <v>1127.8900000000001</v>
      </c>
      <c r="Q143" s="76">
        <f t="shared" si="5"/>
        <v>3.0561490925533517</v>
      </c>
      <c r="R143" s="95">
        <f t="shared" si="6"/>
        <v>0.34986945169712796</v>
      </c>
      <c r="S143" s="95">
        <f t="shared" si="7"/>
        <v>-1</v>
      </c>
    </row>
    <row r="144" spans="1:19" s="36" customFormat="1" ht="14.4" x14ac:dyDescent="0.3">
      <c r="A144" s="32" t="s">
        <v>95</v>
      </c>
      <c r="B144" s="36">
        <v>23</v>
      </c>
      <c r="C144" s="36">
        <v>1</v>
      </c>
      <c r="D144" s="36" t="s">
        <v>516</v>
      </c>
      <c r="E144" s="36">
        <v>2005</v>
      </c>
      <c r="F144" s="36">
        <v>2006</v>
      </c>
      <c r="G144" s="76">
        <v>700</v>
      </c>
      <c r="H144" s="36">
        <v>10</v>
      </c>
      <c r="I144" s="33">
        <v>0</v>
      </c>
      <c r="J144" s="36">
        <v>1</v>
      </c>
      <c r="K144" s="36">
        <v>8</v>
      </c>
      <c r="L144" s="36">
        <v>716</v>
      </c>
      <c r="M144" s="36">
        <v>1018</v>
      </c>
      <c r="N144" s="95">
        <f t="shared" si="4"/>
        <v>0.4129181084198385</v>
      </c>
      <c r="O144" s="36">
        <v>20060023</v>
      </c>
      <c r="P144" s="63">
        <v>1105.97</v>
      </c>
      <c r="Q144" s="76">
        <f t="shared" si="5"/>
        <v>1.567854462598443</v>
      </c>
      <c r="R144" s="95">
        <f t="shared" si="6"/>
        <v>0.4129181084198385</v>
      </c>
      <c r="S144" s="95">
        <f t="shared" si="7"/>
        <v>-1</v>
      </c>
    </row>
    <row r="145" spans="1:19" s="36" customFormat="1" ht="14.4" x14ac:dyDescent="0.3">
      <c r="A145" s="32" t="s">
        <v>95</v>
      </c>
      <c r="B145" s="36">
        <v>23</v>
      </c>
      <c r="C145" s="36">
        <v>1</v>
      </c>
      <c r="D145" s="36" t="s">
        <v>516</v>
      </c>
      <c r="E145" s="36">
        <v>2006</v>
      </c>
      <c r="F145" s="33">
        <v>2007</v>
      </c>
      <c r="G145" s="76">
        <v>125</v>
      </c>
      <c r="H145" s="33">
        <v>5</v>
      </c>
      <c r="I145" s="36">
        <v>0</v>
      </c>
      <c r="J145" s="36">
        <v>1</v>
      </c>
      <c r="K145" s="36">
        <v>2</v>
      </c>
      <c r="L145" s="63">
        <v>1198</v>
      </c>
      <c r="M145" s="63">
        <v>1636</v>
      </c>
      <c r="N145" s="95">
        <f t="shared" si="4"/>
        <v>0.42272406492589981</v>
      </c>
      <c r="O145" s="36">
        <v>20070023</v>
      </c>
      <c r="P145" s="63">
        <v>1010</v>
      </c>
      <c r="Q145" s="76">
        <f t="shared" si="5"/>
        <v>2.8059405940594058</v>
      </c>
      <c r="R145" s="95">
        <f t="shared" si="6"/>
        <v>0.42272406492589981</v>
      </c>
      <c r="S145" s="95">
        <f t="shared" si="7"/>
        <v>-1</v>
      </c>
    </row>
    <row r="146" spans="1:19" s="36" customFormat="1" ht="14.4" x14ac:dyDescent="0.3">
      <c r="A146" s="32" t="s">
        <v>95</v>
      </c>
      <c r="B146" s="36">
        <v>23</v>
      </c>
      <c r="C146" s="36">
        <v>1</v>
      </c>
      <c r="D146" s="36" t="s">
        <v>516</v>
      </c>
      <c r="E146" s="36">
        <v>2006</v>
      </c>
      <c r="F146" s="33">
        <v>2007</v>
      </c>
      <c r="G146" s="76">
        <v>274</v>
      </c>
      <c r="H146" s="33">
        <v>5</v>
      </c>
      <c r="I146" s="36">
        <v>0</v>
      </c>
      <c r="J146" s="36">
        <v>1</v>
      </c>
      <c r="K146" s="36">
        <v>3</v>
      </c>
      <c r="L146" s="63">
        <v>1362</v>
      </c>
      <c r="M146" s="63">
        <v>1495</v>
      </c>
      <c r="N146" s="95">
        <f t="shared" si="4"/>
        <v>0.47672383619180958</v>
      </c>
      <c r="O146" s="36">
        <v>20070023</v>
      </c>
      <c r="P146" s="63">
        <v>1010</v>
      </c>
      <c r="Q146" s="76">
        <f t="shared" si="5"/>
        <v>2.8287128712871286</v>
      </c>
      <c r="R146" s="95">
        <f t="shared" si="6"/>
        <v>0.47672383619180958</v>
      </c>
      <c r="S146" s="95">
        <f t="shared" si="7"/>
        <v>-1</v>
      </c>
    </row>
    <row r="147" spans="1:19" s="36" customFormat="1" ht="14.4" x14ac:dyDescent="0.3">
      <c r="A147" s="32" t="s">
        <v>95</v>
      </c>
      <c r="B147" s="36">
        <v>23</v>
      </c>
      <c r="C147" s="36">
        <v>1</v>
      </c>
      <c r="D147" s="35" t="s">
        <v>516</v>
      </c>
      <c r="E147" s="33">
        <v>2007</v>
      </c>
      <c r="F147" s="36">
        <v>2008</v>
      </c>
      <c r="G147" s="36">
        <v>1000</v>
      </c>
      <c r="H147" s="36">
        <v>5</v>
      </c>
      <c r="I147" s="36">
        <v>1</v>
      </c>
      <c r="J147" s="36">
        <v>0</v>
      </c>
      <c r="K147" s="33">
        <v>10</v>
      </c>
      <c r="L147" s="63">
        <v>1600</v>
      </c>
      <c r="M147" s="63">
        <v>1006</v>
      </c>
      <c r="N147" s="95">
        <f t="shared" si="4"/>
        <v>0.61396776669224862</v>
      </c>
      <c r="O147" s="36">
        <v>20062897</v>
      </c>
      <c r="P147" s="63">
        <v>1010</v>
      </c>
      <c r="Q147" s="76">
        <f t="shared" si="5"/>
        <v>2.5801980198019803</v>
      </c>
      <c r="R147" s="95">
        <f t="shared" si="6"/>
        <v>0.61396776669224862</v>
      </c>
      <c r="S147" s="95">
        <f t="shared" si="7"/>
        <v>-1</v>
      </c>
    </row>
    <row r="148" spans="1:19" s="36" customFormat="1" ht="14.4" x14ac:dyDescent="0.3">
      <c r="A148" s="32" t="s">
        <v>95</v>
      </c>
      <c r="B148" s="36">
        <v>23</v>
      </c>
      <c r="C148" s="36">
        <v>1</v>
      </c>
      <c r="D148" s="36" t="s">
        <v>516</v>
      </c>
      <c r="E148" s="75">
        <v>2012</v>
      </c>
      <c r="F148" s="36">
        <v>2013</v>
      </c>
      <c r="G148" s="76">
        <v>700</v>
      </c>
      <c r="H148" s="36">
        <v>5</v>
      </c>
      <c r="I148" s="36">
        <v>1</v>
      </c>
      <c r="J148" s="36">
        <v>0</v>
      </c>
      <c r="K148" s="50">
        <f>MAX(1,MIN(10,INT(G148/100)+1))</f>
        <v>8</v>
      </c>
      <c r="L148" s="63">
        <v>1866</v>
      </c>
      <c r="M148" s="63">
        <v>1555</v>
      </c>
      <c r="N148" s="95">
        <f t="shared" si="4"/>
        <v>0.54545454545454541</v>
      </c>
      <c r="O148" s="36">
        <f>10000*E148+B148</f>
        <v>20120023</v>
      </c>
      <c r="P148" s="63">
        <v>902.32999999999993</v>
      </c>
      <c r="Q148" s="76">
        <f t="shared" si="5"/>
        <v>3.7912958673655983</v>
      </c>
      <c r="R148" s="95">
        <f t="shared" si="6"/>
        <v>0.54545454545454541</v>
      </c>
      <c r="S148" s="95">
        <f t="shared" si="7"/>
        <v>-1</v>
      </c>
    </row>
    <row r="149" spans="1:19" s="36" customFormat="1" ht="14.4" x14ac:dyDescent="0.3">
      <c r="A149" s="32" t="s">
        <v>95</v>
      </c>
      <c r="B149" s="36">
        <v>24</v>
      </c>
      <c r="C149" s="36">
        <v>1</v>
      </c>
      <c r="D149" s="36" t="s">
        <v>447</v>
      </c>
      <c r="E149" s="36">
        <v>1996</v>
      </c>
      <c r="F149" s="36">
        <v>1997</v>
      </c>
      <c r="G149" s="76">
        <v>499.43</v>
      </c>
      <c r="H149" s="36">
        <v>10</v>
      </c>
      <c r="I149" s="36">
        <v>0</v>
      </c>
      <c r="J149" s="36">
        <v>1</v>
      </c>
      <c r="K149" s="36">
        <v>5</v>
      </c>
      <c r="L149" s="94">
        <v>150</v>
      </c>
      <c r="M149" s="94">
        <v>419</v>
      </c>
      <c r="N149" s="95">
        <f t="shared" si="4"/>
        <v>0.26362038664323373</v>
      </c>
      <c r="O149" s="36">
        <v>19970024</v>
      </c>
      <c r="P149" s="63">
        <v>423.98</v>
      </c>
      <c r="Q149" s="76">
        <f t="shared" si="5"/>
        <v>1.3420444360583046</v>
      </c>
      <c r="R149" s="95">
        <f t="shared" si="6"/>
        <v>0.26362038664323373</v>
      </c>
      <c r="S149" s="95">
        <f t="shared" si="7"/>
        <v>-1</v>
      </c>
    </row>
    <row r="150" spans="1:19" s="36" customFormat="1" ht="14.4" x14ac:dyDescent="0.3">
      <c r="A150" s="32" t="s">
        <v>95</v>
      </c>
      <c r="B150" s="36">
        <v>31</v>
      </c>
      <c r="C150" s="36">
        <v>1</v>
      </c>
      <c r="D150" s="36" t="s">
        <v>468</v>
      </c>
      <c r="E150" s="36">
        <v>1997</v>
      </c>
      <c r="F150" s="36">
        <v>1998</v>
      </c>
      <c r="G150" s="76">
        <v>315</v>
      </c>
      <c r="H150" s="36">
        <v>10</v>
      </c>
      <c r="I150" s="36">
        <v>1</v>
      </c>
      <c r="J150" s="36">
        <v>1</v>
      </c>
      <c r="K150" s="36">
        <v>4</v>
      </c>
      <c r="L150" s="94">
        <v>3902</v>
      </c>
      <c r="M150" s="94">
        <v>2748</v>
      </c>
      <c r="N150" s="95">
        <f t="shared" si="4"/>
        <v>0.58676691729323305</v>
      </c>
      <c r="O150" s="36">
        <v>19980031</v>
      </c>
      <c r="P150" s="63">
        <v>5605.91</v>
      </c>
      <c r="Q150" s="76">
        <f t="shared" si="5"/>
        <v>1.1862480846107055</v>
      </c>
      <c r="R150" s="95">
        <f t="shared" si="6"/>
        <v>0.58676691729323305</v>
      </c>
      <c r="S150" s="95">
        <f t="shared" si="7"/>
        <v>-1</v>
      </c>
    </row>
    <row r="151" spans="1:19" s="36" customFormat="1" ht="14.4" x14ac:dyDescent="0.3">
      <c r="A151" s="32" t="s">
        <v>95</v>
      </c>
      <c r="B151" s="36">
        <v>31</v>
      </c>
      <c r="C151" s="36">
        <v>1</v>
      </c>
      <c r="D151" s="36" t="s">
        <v>468</v>
      </c>
      <c r="E151" s="36">
        <v>2001</v>
      </c>
      <c r="F151" s="36">
        <v>2002</v>
      </c>
      <c r="G151" s="76">
        <v>400</v>
      </c>
      <c r="H151" s="36">
        <v>10</v>
      </c>
      <c r="I151" s="36">
        <v>0</v>
      </c>
      <c r="J151" s="36">
        <v>1</v>
      </c>
      <c r="K151" s="36">
        <v>5</v>
      </c>
      <c r="L151" s="94">
        <v>3490</v>
      </c>
      <c r="M151" s="94">
        <v>5913</v>
      </c>
      <c r="N151" s="95">
        <f t="shared" si="4"/>
        <v>0.37115814101882377</v>
      </c>
      <c r="O151" s="36">
        <v>20020031</v>
      </c>
      <c r="P151" s="63">
        <v>5356.31</v>
      </c>
      <c r="Q151" s="76">
        <f t="shared" si="5"/>
        <v>1.7554995883359998</v>
      </c>
      <c r="R151" s="95">
        <f t="shared" si="6"/>
        <v>0.37115814101882377</v>
      </c>
      <c r="S151" s="95">
        <f t="shared" si="7"/>
        <v>-1</v>
      </c>
    </row>
    <row r="152" spans="1:19" s="36" customFormat="1" ht="14.4" x14ac:dyDescent="0.3">
      <c r="A152" s="32" t="s">
        <v>95</v>
      </c>
      <c r="B152" s="36">
        <v>31</v>
      </c>
      <c r="C152" s="36">
        <v>1</v>
      </c>
      <c r="D152" s="36" t="s">
        <v>468</v>
      </c>
      <c r="E152" s="36">
        <v>2003</v>
      </c>
      <c r="F152" s="36">
        <v>2004</v>
      </c>
      <c r="G152" s="76">
        <v>1</v>
      </c>
      <c r="H152" s="36">
        <v>5</v>
      </c>
      <c r="I152" s="36">
        <v>1</v>
      </c>
      <c r="J152" s="36">
        <v>1</v>
      </c>
      <c r="K152" s="36">
        <v>1</v>
      </c>
      <c r="L152" s="94">
        <v>4707</v>
      </c>
      <c r="M152" s="94">
        <v>1653</v>
      </c>
      <c r="N152" s="95">
        <f t="shared" si="4"/>
        <v>0.74009433962264148</v>
      </c>
      <c r="O152" s="36">
        <v>20040031</v>
      </c>
      <c r="P152" s="63">
        <v>5241.8999999999996</v>
      </c>
      <c r="Q152" s="76">
        <f t="shared" si="5"/>
        <v>1.2133005208035255</v>
      </c>
      <c r="R152" s="95">
        <f t="shared" si="6"/>
        <v>0.74009433962264148</v>
      </c>
      <c r="S152" s="95">
        <f t="shared" si="7"/>
        <v>-1</v>
      </c>
    </row>
    <row r="153" spans="1:19" s="36" customFormat="1" ht="14.4" x14ac:dyDescent="0.3">
      <c r="A153" s="32" t="s">
        <v>95</v>
      </c>
      <c r="B153" s="36">
        <v>31</v>
      </c>
      <c r="C153" s="36">
        <v>1</v>
      </c>
      <c r="D153" s="36" t="s">
        <v>468</v>
      </c>
      <c r="E153" s="36">
        <v>2003</v>
      </c>
      <c r="F153" s="36">
        <v>2004</v>
      </c>
      <c r="G153" s="76">
        <v>200</v>
      </c>
      <c r="H153" s="36">
        <v>5</v>
      </c>
      <c r="I153" s="36">
        <v>1</v>
      </c>
      <c r="J153" s="36">
        <v>1</v>
      </c>
      <c r="K153" s="36">
        <v>3</v>
      </c>
      <c r="L153" s="94">
        <v>3634</v>
      </c>
      <c r="M153" s="94">
        <v>2664</v>
      </c>
      <c r="N153" s="95">
        <f t="shared" si="4"/>
        <v>0.57700857415052398</v>
      </c>
      <c r="O153" s="36">
        <v>20040031</v>
      </c>
      <c r="P153" s="63">
        <v>5241.8999999999996</v>
      </c>
      <c r="Q153" s="76">
        <f t="shared" si="5"/>
        <v>1.2014727484309125</v>
      </c>
      <c r="R153" s="95">
        <f t="shared" si="6"/>
        <v>0.57700857415052398</v>
      </c>
      <c r="S153" s="95">
        <f t="shared" si="7"/>
        <v>-1</v>
      </c>
    </row>
    <row r="154" spans="1:19" s="36" customFormat="1" ht="14.4" x14ac:dyDescent="0.3">
      <c r="A154" s="32" t="s">
        <v>95</v>
      </c>
      <c r="B154" s="36">
        <v>31</v>
      </c>
      <c r="C154" s="36">
        <v>1</v>
      </c>
      <c r="D154" s="36" t="s">
        <v>468</v>
      </c>
      <c r="E154" s="36">
        <v>2003</v>
      </c>
      <c r="F154" s="36">
        <v>2004</v>
      </c>
      <c r="G154" s="76">
        <v>300</v>
      </c>
      <c r="H154" s="36">
        <v>5</v>
      </c>
      <c r="I154" s="36">
        <v>1</v>
      </c>
      <c r="J154" s="36">
        <v>1</v>
      </c>
      <c r="K154" s="36">
        <v>4</v>
      </c>
      <c r="L154" s="94">
        <v>4524</v>
      </c>
      <c r="M154" s="94">
        <v>1826</v>
      </c>
      <c r="N154" s="95">
        <f t="shared" si="4"/>
        <v>0.7124409448818898</v>
      </c>
      <c r="O154" s="36">
        <v>20040031</v>
      </c>
      <c r="P154" s="63">
        <v>5241.8999999999996</v>
      </c>
      <c r="Q154" s="76">
        <f t="shared" si="5"/>
        <v>1.2113928155821363</v>
      </c>
      <c r="R154" s="95">
        <f t="shared" si="6"/>
        <v>0.7124409448818898</v>
      </c>
      <c r="S154" s="95">
        <f t="shared" si="7"/>
        <v>-1</v>
      </c>
    </row>
    <row r="155" spans="1:19" s="36" customFormat="1" ht="14.4" x14ac:dyDescent="0.3">
      <c r="A155" s="32" t="s">
        <v>95</v>
      </c>
      <c r="B155" s="36">
        <v>31</v>
      </c>
      <c r="C155" s="36">
        <v>1</v>
      </c>
      <c r="D155" s="35" t="s">
        <v>468</v>
      </c>
      <c r="E155" s="33">
        <v>2007</v>
      </c>
      <c r="F155" s="36">
        <v>2009</v>
      </c>
      <c r="G155" s="36">
        <v>501</v>
      </c>
      <c r="H155" s="36">
        <v>6</v>
      </c>
      <c r="I155" s="36">
        <v>0</v>
      </c>
      <c r="J155" s="36">
        <v>1</v>
      </c>
      <c r="K155" s="33">
        <v>6</v>
      </c>
      <c r="L155" s="63">
        <v>2074</v>
      </c>
      <c r="M155" s="63">
        <v>2410</v>
      </c>
      <c r="N155" s="95">
        <f t="shared" si="4"/>
        <v>0.46253345227475468</v>
      </c>
      <c r="O155" s="36">
        <v>20062897</v>
      </c>
      <c r="P155" s="63">
        <v>5124</v>
      </c>
      <c r="Q155" s="76">
        <f t="shared" si="5"/>
        <v>0.87509758001561277</v>
      </c>
      <c r="R155" s="95">
        <f t="shared" si="6"/>
        <v>0.46253345227475468</v>
      </c>
      <c r="S155" s="95">
        <f t="shared" si="7"/>
        <v>-1</v>
      </c>
    </row>
    <row r="156" spans="1:19" s="36" customFormat="1" ht="14.4" x14ac:dyDescent="0.3">
      <c r="A156" s="32" t="s">
        <v>95</v>
      </c>
      <c r="B156" s="36">
        <v>31</v>
      </c>
      <c r="C156" s="36">
        <v>1</v>
      </c>
      <c r="D156" s="35" t="s">
        <v>468</v>
      </c>
      <c r="E156" s="33">
        <v>2007</v>
      </c>
      <c r="F156" s="36">
        <v>2009</v>
      </c>
      <c r="G156" s="36">
        <v>199</v>
      </c>
      <c r="H156" s="36">
        <v>6</v>
      </c>
      <c r="I156" s="36">
        <v>0</v>
      </c>
      <c r="J156" s="36">
        <v>1</v>
      </c>
      <c r="K156" s="33">
        <v>2</v>
      </c>
      <c r="L156" s="63">
        <v>1384</v>
      </c>
      <c r="M156" s="63">
        <v>3079</v>
      </c>
      <c r="N156" s="95">
        <f t="shared" si="4"/>
        <v>0.31010531032937488</v>
      </c>
      <c r="O156" s="36">
        <v>20062897</v>
      </c>
      <c r="P156" s="63">
        <v>5124</v>
      </c>
      <c r="Q156" s="76">
        <f t="shared" si="5"/>
        <v>0.87099921935987512</v>
      </c>
      <c r="R156" s="95">
        <f t="shared" si="6"/>
        <v>0.31010531032937488</v>
      </c>
      <c r="S156" s="95">
        <f t="shared" si="7"/>
        <v>-1</v>
      </c>
    </row>
    <row r="157" spans="1:19" s="36" customFormat="1" ht="14.4" x14ac:dyDescent="0.3">
      <c r="A157" s="32" t="s">
        <v>95</v>
      </c>
      <c r="B157" s="48">
        <v>31</v>
      </c>
      <c r="C157" s="48">
        <v>1</v>
      </c>
      <c r="D157" s="48" t="s">
        <v>468</v>
      </c>
      <c r="E157" s="58">
        <v>2008</v>
      </c>
      <c r="F157" s="59">
        <v>2009</v>
      </c>
      <c r="G157" s="55">
        <v>501</v>
      </c>
      <c r="H157" s="59">
        <v>5</v>
      </c>
      <c r="I157" s="42">
        <v>1</v>
      </c>
      <c r="J157" s="48">
        <f>MAX(0,MIN(1,F157-E157-1))</f>
        <v>0</v>
      </c>
      <c r="K157" s="50">
        <f>MAX(1,MIN(10,INT(G157/100)+1))</f>
        <v>6</v>
      </c>
      <c r="L157" s="42">
        <v>12821</v>
      </c>
      <c r="M157" s="42">
        <v>5111</v>
      </c>
      <c r="N157" s="95">
        <f t="shared" si="4"/>
        <v>0.7149788088333705</v>
      </c>
      <c r="O157" s="36">
        <v>20080031</v>
      </c>
      <c r="P157" s="63">
        <v>4657.7299999999996</v>
      </c>
      <c r="Q157" s="76">
        <f t="shared" si="5"/>
        <v>3.8499440714682907</v>
      </c>
      <c r="R157" s="95">
        <f t="shared" si="6"/>
        <v>0.7149788088333705</v>
      </c>
      <c r="S157" s="95">
        <f t="shared" si="7"/>
        <v>-1</v>
      </c>
    </row>
    <row r="158" spans="1:19" s="36" customFormat="1" ht="14.4" x14ac:dyDescent="0.3">
      <c r="A158" s="32" t="s">
        <v>95</v>
      </c>
      <c r="B158" s="36">
        <v>31</v>
      </c>
      <c r="C158" s="36">
        <v>1</v>
      </c>
      <c r="D158" s="36" t="s">
        <v>468</v>
      </c>
      <c r="E158" s="75">
        <v>2012</v>
      </c>
      <c r="F158" s="36">
        <v>2014</v>
      </c>
      <c r="G158" s="76">
        <v>501</v>
      </c>
      <c r="H158" s="36">
        <v>7</v>
      </c>
      <c r="I158" s="36">
        <v>1</v>
      </c>
      <c r="J158" s="36">
        <v>1</v>
      </c>
      <c r="K158" s="50">
        <f>MAX(1,MIN(10,INT(G158/100)+1))</f>
        <v>6</v>
      </c>
      <c r="L158" s="63">
        <v>11715</v>
      </c>
      <c r="M158" s="63">
        <v>5900</v>
      </c>
      <c r="N158" s="95">
        <f t="shared" si="4"/>
        <v>0.66505818904342895</v>
      </c>
      <c r="O158" s="36">
        <f>10000*E158+B158</f>
        <v>20120031</v>
      </c>
      <c r="P158" s="63">
        <v>4928.8100000000004</v>
      </c>
      <c r="Q158" s="76">
        <f t="shared" si="5"/>
        <v>3.5738849742635646</v>
      </c>
      <c r="R158" s="95">
        <f t="shared" si="6"/>
        <v>0.66505818904342895</v>
      </c>
      <c r="S158" s="95">
        <f t="shared" si="7"/>
        <v>-1</v>
      </c>
    </row>
    <row r="159" spans="1:19" s="36" customFormat="1" ht="14.4" x14ac:dyDescent="0.3">
      <c r="A159" s="32" t="s">
        <v>95</v>
      </c>
      <c r="B159" s="36">
        <v>31</v>
      </c>
      <c r="C159" s="36">
        <v>1</v>
      </c>
      <c r="D159" s="36" t="s">
        <v>468</v>
      </c>
      <c r="E159" s="40">
        <v>2014</v>
      </c>
      <c r="F159" s="33">
        <v>2016</v>
      </c>
      <c r="G159" s="62">
        <v>180</v>
      </c>
      <c r="H159" s="33">
        <v>10</v>
      </c>
      <c r="I159" s="63">
        <v>1</v>
      </c>
      <c r="J159" s="48">
        <v>1</v>
      </c>
      <c r="K159" s="50">
        <v>2</v>
      </c>
      <c r="L159" s="63">
        <v>6814</v>
      </c>
      <c r="M159" s="63">
        <v>6630</v>
      </c>
      <c r="N159" s="95">
        <f t="shared" si="4"/>
        <v>0.50684320142814643</v>
      </c>
      <c r="O159" s="36">
        <f>10000*E159+B159</f>
        <v>20140031</v>
      </c>
      <c r="P159" s="63">
        <v>5071.18</v>
      </c>
      <c r="Q159" s="76">
        <f t="shared" si="5"/>
        <v>2.6510595167199744</v>
      </c>
      <c r="R159" s="95">
        <f t="shared" si="6"/>
        <v>0.50684320142814643</v>
      </c>
      <c r="S159" s="95">
        <f t="shared" si="7"/>
        <v>-1</v>
      </c>
    </row>
    <row r="160" spans="1:19" s="36" customFormat="1" ht="14.4" x14ac:dyDescent="0.3">
      <c r="A160" s="32" t="s">
        <v>95</v>
      </c>
      <c r="B160" s="36">
        <v>32</v>
      </c>
      <c r="C160" s="36">
        <v>1</v>
      </c>
      <c r="D160" s="36" t="s">
        <v>537</v>
      </c>
      <c r="E160" s="36">
        <v>2001</v>
      </c>
      <c r="F160" s="36">
        <v>2002</v>
      </c>
      <c r="G160" s="76">
        <v>1</v>
      </c>
      <c r="H160" s="36">
        <v>10</v>
      </c>
      <c r="I160" s="36">
        <v>1</v>
      </c>
      <c r="J160" s="36">
        <v>1</v>
      </c>
      <c r="K160" s="36">
        <v>1</v>
      </c>
      <c r="L160" s="94">
        <v>626</v>
      </c>
      <c r="M160" s="94">
        <v>307</v>
      </c>
      <c r="N160" s="95">
        <f t="shared" si="4"/>
        <v>0.67095391211146838</v>
      </c>
      <c r="O160" s="36">
        <v>20020032</v>
      </c>
      <c r="P160" s="63">
        <v>732.04</v>
      </c>
      <c r="Q160" s="76">
        <f t="shared" si="5"/>
        <v>1.2745205180044807</v>
      </c>
      <c r="R160" s="95">
        <f t="shared" si="6"/>
        <v>0.67095391211146838</v>
      </c>
      <c r="S160" s="95">
        <f t="shared" si="7"/>
        <v>-1</v>
      </c>
    </row>
    <row r="161" spans="1:19" s="36" customFormat="1" ht="14.4" x14ac:dyDescent="0.3">
      <c r="A161" s="32" t="s">
        <v>95</v>
      </c>
      <c r="B161" s="36">
        <v>32</v>
      </c>
      <c r="C161" s="36">
        <v>1</v>
      </c>
      <c r="D161" s="36" t="s">
        <v>537</v>
      </c>
      <c r="E161" s="36">
        <v>2004</v>
      </c>
      <c r="F161" s="36">
        <v>2005</v>
      </c>
      <c r="G161" s="76">
        <v>350</v>
      </c>
      <c r="H161" s="36">
        <v>10</v>
      </c>
      <c r="I161" s="36">
        <v>0</v>
      </c>
      <c r="J161" s="36">
        <v>1</v>
      </c>
      <c r="K161" s="36">
        <v>4</v>
      </c>
      <c r="L161" s="94">
        <v>678</v>
      </c>
      <c r="M161" s="94">
        <v>1182</v>
      </c>
      <c r="N161" s="95">
        <f t="shared" si="4"/>
        <v>0.36451612903225805</v>
      </c>
      <c r="O161" s="36">
        <v>20050032</v>
      </c>
      <c r="P161" s="63">
        <v>672.72</v>
      </c>
      <c r="Q161" s="76">
        <f t="shared" si="5"/>
        <v>2.7648947556189793</v>
      </c>
      <c r="R161" s="95">
        <f t="shared" si="6"/>
        <v>0.36451612903225805</v>
      </c>
      <c r="S161" s="95">
        <f t="shared" si="7"/>
        <v>-1</v>
      </c>
    </row>
    <row r="162" spans="1:19" s="36" customFormat="1" ht="14.4" x14ac:dyDescent="0.3">
      <c r="A162" s="32" t="s">
        <v>95</v>
      </c>
      <c r="B162" s="36">
        <v>32</v>
      </c>
      <c r="C162" s="36">
        <v>1</v>
      </c>
      <c r="D162" s="36" t="s">
        <v>537</v>
      </c>
      <c r="E162" s="36">
        <v>2006</v>
      </c>
      <c r="F162" s="33">
        <v>2007</v>
      </c>
      <c r="G162" s="76">
        <v>350</v>
      </c>
      <c r="H162" s="33">
        <v>10</v>
      </c>
      <c r="I162" s="36">
        <v>0</v>
      </c>
      <c r="J162" s="36">
        <v>1</v>
      </c>
      <c r="K162" s="36">
        <v>4</v>
      </c>
      <c r="L162" s="63">
        <v>447</v>
      </c>
      <c r="M162" s="63">
        <v>725</v>
      </c>
      <c r="N162" s="95">
        <f t="shared" si="4"/>
        <v>0.38139931740614336</v>
      </c>
      <c r="O162" s="36">
        <v>20070032</v>
      </c>
      <c r="P162" s="63">
        <v>644</v>
      </c>
      <c r="Q162" s="76">
        <f t="shared" si="5"/>
        <v>1.8198757763975155</v>
      </c>
      <c r="R162" s="95">
        <f t="shared" si="6"/>
        <v>0.38139931740614336</v>
      </c>
      <c r="S162" s="95">
        <f t="shared" si="7"/>
        <v>-1</v>
      </c>
    </row>
    <row r="163" spans="1:19" s="36" customFormat="1" ht="14.4" x14ac:dyDescent="0.3">
      <c r="A163" s="32" t="s">
        <v>95</v>
      </c>
      <c r="B163" s="36">
        <v>36</v>
      </c>
      <c r="C163" s="36">
        <v>1</v>
      </c>
      <c r="D163" s="36" t="s">
        <v>538</v>
      </c>
      <c r="E163" s="36">
        <v>2001</v>
      </c>
      <c r="F163" s="36">
        <v>2002</v>
      </c>
      <c r="G163" s="76">
        <v>50</v>
      </c>
      <c r="H163" s="36">
        <v>4</v>
      </c>
      <c r="I163" s="36">
        <v>1</v>
      </c>
      <c r="J163" s="36">
        <v>1</v>
      </c>
      <c r="K163" s="36">
        <v>1</v>
      </c>
      <c r="L163" s="94">
        <v>132</v>
      </c>
      <c r="M163" s="94">
        <v>114</v>
      </c>
      <c r="N163" s="95">
        <f t="shared" si="4"/>
        <v>0.53658536585365857</v>
      </c>
      <c r="O163" s="36">
        <v>20020036</v>
      </c>
      <c r="P163" s="63">
        <v>229.77</v>
      </c>
      <c r="Q163" s="76">
        <f t="shared" si="5"/>
        <v>1.0706358532445488</v>
      </c>
      <c r="R163" s="95">
        <f t="shared" si="6"/>
        <v>0.53658536585365857</v>
      </c>
      <c r="S163" s="95">
        <f t="shared" si="7"/>
        <v>-1</v>
      </c>
    </row>
    <row r="164" spans="1:19" s="36" customFormat="1" ht="14.4" x14ac:dyDescent="0.3">
      <c r="A164" s="32" t="s">
        <v>95</v>
      </c>
      <c r="B164" s="36">
        <v>36</v>
      </c>
      <c r="C164" s="36">
        <v>1</v>
      </c>
      <c r="D164" s="36" t="s">
        <v>640</v>
      </c>
      <c r="E164" s="36">
        <v>2005</v>
      </c>
      <c r="F164" s="36">
        <v>2006</v>
      </c>
      <c r="G164" s="76">
        <v>50</v>
      </c>
      <c r="H164" s="36">
        <v>4</v>
      </c>
      <c r="I164" s="33">
        <v>1</v>
      </c>
      <c r="J164" s="36">
        <v>1</v>
      </c>
      <c r="K164" s="36">
        <v>1</v>
      </c>
      <c r="L164" s="36">
        <v>101</v>
      </c>
      <c r="M164" s="36">
        <v>72</v>
      </c>
      <c r="N164" s="95">
        <f t="shared" si="4"/>
        <v>0.58381502890173409</v>
      </c>
      <c r="O164" s="36">
        <v>20060036</v>
      </c>
      <c r="P164" s="63">
        <v>193.73</v>
      </c>
      <c r="Q164" s="76">
        <f t="shared" si="5"/>
        <v>0.89299540597739124</v>
      </c>
      <c r="R164" s="95">
        <f t="shared" si="6"/>
        <v>0.58381502890173409</v>
      </c>
      <c r="S164" s="95">
        <f t="shared" si="7"/>
        <v>-1</v>
      </c>
    </row>
    <row r="165" spans="1:19" s="36" customFormat="1" ht="14.4" x14ac:dyDescent="0.3">
      <c r="A165" s="32" t="s">
        <v>95</v>
      </c>
      <c r="B165" s="36">
        <v>38</v>
      </c>
      <c r="C165" s="36">
        <v>1</v>
      </c>
      <c r="D165" s="36" t="s">
        <v>314</v>
      </c>
      <c r="E165" s="36">
        <v>1997</v>
      </c>
      <c r="F165" s="36">
        <v>1998</v>
      </c>
      <c r="G165" s="76">
        <v>315</v>
      </c>
      <c r="H165" s="36">
        <v>4</v>
      </c>
      <c r="I165" s="36">
        <v>1</v>
      </c>
      <c r="J165" s="36">
        <v>1</v>
      </c>
      <c r="K165" s="36">
        <v>4</v>
      </c>
      <c r="L165" s="94">
        <v>97</v>
      </c>
      <c r="M165" s="94">
        <v>10</v>
      </c>
      <c r="N165" s="95">
        <f t="shared" si="4"/>
        <v>0.90654205607476634</v>
      </c>
      <c r="O165" s="36">
        <v>19980038</v>
      </c>
      <c r="P165" s="63">
        <v>1454.9</v>
      </c>
      <c r="Q165" s="76">
        <f t="shared" si="5"/>
        <v>7.3544573510206879E-2</v>
      </c>
      <c r="R165" s="95">
        <f t="shared" si="6"/>
        <v>0.90654205607476634</v>
      </c>
      <c r="S165" s="95">
        <f t="shared" si="7"/>
        <v>-1</v>
      </c>
    </row>
    <row r="166" spans="1:19" s="36" customFormat="1" ht="14.4" x14ac:dyDescent="0.3">
      <c r="A166" s="32" t="s">
        <v>95</v>
      </c>
      <c r="B166" s="36">
        <v>38</v>
      </c>
      <c r="C166" s="36">
        <v>1</v>
      </c>
      <c r="D166" s="36" t="s">
        <v>314</v>
      </c>
      <c r="E166" s="36">
        <v>2001</v>
      </c>
      <c r="F166" s="36">
        <v>2002</v>
      </c>
      <c r="G166" s="76">
        <v>837.38</v>
      </c>
      <c r="H166" s="36">
        <v>10</v>
      </c>
      <c r="I166" s="36">
        <v>1</v>
      </c>
      <c r="J166" s="36">
        <v>1</v>
      </c>
      <c r="K166" s="36">
        <v>9</v>
      </c>
      <c r="L166" s="94">
        <v>105</v>
      </c>
      <c r="M166" s="94">
        <v>5</v>
      </c>
      <c r="N166" s="95">
        <f t="shared" si="4"/>
        <v>0.95454545454545459</v>
      </c>
      <c r="O166" s="36">
        <v>20020038</v>
      </c>
      <c r="P166" s="63">
        <v>1633.41</v>
      </c>
      <c r="Q166" s="76">
        <f t="shared" si="5"/>
        <v>6.7343777741044802E-2</v>
      </c>
      <c r="R166" s="95">
        <f t="shared" si="6"/>
        <v>0.95454545454545459</v>
      </c>
      <c r="S166" s="95">
        <f t="shared" si="7"/>
        <v>-1</v>
      </c>
    </row>
    <row r="167" spans="1:19" s="36" customFormat="1" ht="14.4" x14ac:dyDescent="0.3">
      <c r="A167" s="32" t="s">
        <v>95</v>
      </c>
      <c r="B167" s="36">
        <v>38</v>
      </c>
      <c r="C167" s="36">
        <v>1</v>
      </c>
      <c r="D167" s="36" t="s">
        <v>886</v>
      </c>
      <c r="E167" s="36">
        <v>2005</v>
      </c>
      <c r="F167" s="36">
        <v>2006</v>
      </c>
      <c r="G167" s="76">
        <v>447.1</v>
      </c>
      <c r="H167" s="36">
        <v>10</v>
      </c>
      <c r="I167" s="33">
        <v>1</v>
      </c>
      <c r="J167" s="36">
        <v>1</v>
      </c>
      <c r="K167" s="36">
        <v>5</v>
      </c>
      <c r="L167" s="36">
        <v>77</v>
      </c>
      <c r="M167" s="36">
        <v>10</v>
      </c>
      <c r="N167" s="95">
        <f t="shared" si="4"/>
        <v>0.88505747126436785</v>
      </c>
      <c r="O167" s="36">
        <v>20060038</v>
      </c>
      <c r="P167" s="63">
        <v>1548.89</v>
      </c>
      <c r="Q167" s="76">
        <f t="shared" si="5"/>
        <v>5.6169256693503089E-2</v>
      </c>
      <c r="R167" s="95">
        <f t="shared" si="6"/>
        <v>0.88505747126436785</v>
      </c>
      <c r="S167" s="95">
        <f t="shared" si="7"/>
        <v>-1</v>
      </c>
    </row>
    <row r="168" spans="1:19" s="36" customFormat="1" ht="14.4" x14ac:dyDescent="0.3">
      <c r="A168" s="32" t="s">
        <v>95</v>
      </c>
      <c r="B168" s="7">
        <v>38</v>
      </c>
      <c r="C168" s="7">
        <v>1</v>
      </c>
      <c r="D168" s="7" t="s">
        <v>314</v>
      </c>
      <c r="E168" s="7">
        <v>2011</v>
      </c>
      <c r="F168" s="10">
        <v>2012</v>
      </c>
      <c r="G168" s="66">
        <v>911.14</v>
      </c>
      <c r="H168" s="10">
        <v>10</v>
      </c>
      <c r="I168" s="67">
        <v>1</v>
      </c>
      <c r="J168" s="10">
        <v>0</v>
      </c>
      <c r="K168" s="50">
        <v>10</v>
      </c>
      <c r="L168" s="67">
        <v>36</v>
      </c>
      <c r="M168" s="67">
        <v>1</v>
      </c>
      <c r="N168" s="95">
        <f t="shared" si="4"/>
        <v>0.97297297297297303</v>
      </c>
      <c r="O168" s="36">
        <f>10000*E168+B168</f>
        <v>20110038</v>
      </c>
      <c r="P168" s="63">
        <v>1367</v>
      </c>
      <c r="Q168" s="76">
        <f t="shared" si="5"/>
        <v>2.7066569129480616E-2</v>
      </c>
      <c r="R168" s="95">
        <f t="shared" si="6"/>
        <v>0.97297297297297303</v>
      </c>
      <c r="S168" s="95">
        <f t="shared" si="7"/>
        <v>-1</v>
      </c>
    </row>
    <row r="169" spans="1:19" s="36" customFormat="1" ht="14.4" x14ac:dyDescent="0.3">
      <c r="A169" s="32" t="s">
        <v>95</v>
      </c>
      <c r="B169" s="36">
        <v>47</v>
      </c>
      <c r="C169" s="36">
        <v>1</v>
      </c>
      <c r="D169" s="36" t="s">
        <v>236</v>
      </c>
      <c r="E169" s="36">
        <v>1996</v>
      </c>
      <c r="F169" s="36">
        <v>1997</v>
      </c>
      <c r="G169" s="76">
        <v>315</v>
      </c>
      <c r="H169" s="36">
        <v>10</v>
      </c>
      <c r="I169" s="36">
        <v>0</v>
      </c>
      <c r="J169" s="36">
        <v>1</v>
      </c>
      <c r="K169" s="36">
        <v>4</v>
      </c>
      <c r="L169" s="94">
        <v>3475</v>
      </c>
      <c r="M169" s="94">
        <v>3686</v>
      </c>
      <c r="N169" s="95">
        <f t="shared" si="4"/>
        <v>0.4852674207512917</v>
      </c>
      <c r="O169" s="36">
        <v>19970047</v>
      </c>
      <c r="P169" s="63">
        <v>3379.28</v>
      </c>
      <c r="Q169" s="76">
        <f t="shared" si="5"/>
        <v>2.1190904571387987</v>
      </c>
      <c r="R169" s="95">
        <f t="shared" si="6"/>
        <v>0.4852674207512917</v>
      </c>
      <c r="S169" s="95">
        <f t="shared" si="7"/>
        <v>-1</v>
      </c>
    </row>
    <row r="170" spans="1:19" s="36" customFormat="1" ht="14.4" x14ac:dyDescent="0.3">
      <c r="A170" s="32" t="s">
        <v>95</v>
      </c>
      <c r="B170" s="36">
        <v>47</v>
      </c>
      <c r="C170" s="36">
        <v>1</v>
      </c>
      <c r="D170" s="36" t="s">
        <v>236</v>
      </c>
      <c r="E170" s="36">
        <v>1997</v>
      </c>
      <c r="F170" s="36">
        <v>1998</v>
      </c>
      <c r="G170" s="76">
        <v>315</v>
      </c>
      <c r="H170" s="36">
        <v>10</v>
      </c>
      <c r="I170" s="36">
        <v>1</v>
      </c>
      <c r="J170" s="36">
        <v>1</v>
      </c>
      <c r="K170" s="36">
        <v>4</v>
      </c>
      <c r="L170" s="94">
        <v>2252</v>
      </c>
      <c r="M170" s="94">
        <v>1688</v>
      </c>
      <c r="N170" s="95">
        <f t="shared" si="4"/>
        <v>0.57157360406091373</v>
      </c>
      <c r="O170" s="36">
        <v>19980047</v>
      </c>
      <c r="P170" s="63">
        <v>3429.27</v>
      </c>
      <c r="Q170" s="76">
        <f t="shared" si="5"/>
        <v>1.1489325716551919</v>
      </c>
      <c r="R170" s="95">
        <f t="shared" si="6"/>
        <v>0.57157360406091373</v>
      </c>
      <c r="S170" s="95">
        <f t="shared" si="7"/>
        <v>-1</v>
      </c>
    </row>
    <row r="171" spans="1:19" s="36" customFormat="1" ht="14.4" x14ac:dyDescent="0.3">
      <c r="A171" s="32" t="s">
        <v>95</v>
      </c>
      <c r="B171" s="36">
        <v>47</v>
      </c>
      <c r="C171" s="36">
        <v>1</v>
      </c>
      <c r="D171" s="35" t="s">
        <v>236</v>
      </c>
      <c r="E171" s="33">
        <v>2007</v>
      </c>
      <c r="F171" s="36">
        <v>2008</v>
      </c>
      <c r="G171" s="36">
        <v>700</v>
      </c>
      <c r="H171" s="36">
        <v>10</v>
      </c>
      <c r="I171" s="36">
        <v>0</v>
      </c>
      <c r="J171" s="36">
        <v>0</v>
      </c>
      <c r="K171" s="33">
        <v>8</v>
      </c>
      <c r="L171" s="63">
        <v>2030</v>
      </c>
      <c r="M171" s="63">
        <v>3145</v>
      </c>
      <c r="N171" s="95">
        <f t="shared" si="4"/>
        <v>0.39227053140096618</v>
      </c>
      <c r="O171" s="36">
        <v>20062897</v>
      </c>
      <c r="P171" s="63">
        <v>3492</v>
      </c>
      <c r="Q171" s="76">
        <f t="shared" si="5"/>
        <v>1.481958762886598</v>
      </c>
      <c r="R171" s="95">
        <f t="shared" si="6"/>
        <v>0.39227053140096618</v>
      </c>
      <c r="S171" s="95">
        <f t="shared" si="7"/>
        <v>-1</v>
      </c>
    </row>
    <row r="172" spans="1:19" s="36" customFormat="1" ht="14.4" x14ac:dyDescent="0.3">
      <c r="A172" s="32" t="s">
        <v>95</v>
      </c>
      <c r="B172" s="7">
        <v>47</v>
      </c>
      <c r="C172" s="7">
        <v>1</v>
      </c>
      <c r="D172" s="7" t="s">
        <v>236</v>
      </c>
      <c r="E172" s="7">
        <v>2011</v>
      </c>
      <c r="F172" s="10">
        <v>2012</v>
      </c>
      <c r="G172" s="66">
        <v>190</v>
      </c>
      <c r="H172" s="10">
        <v>10</v>
      </c>
      <c r="I172" s="67">
        <v>0</v>
      </c>
      <c r="J172" s="10">
        <v>0</v>
      </c>
      <c r="K172" s="50">
        <v>2</v>
      </c>
      <c r="L172" s="67">
        <v>1996</v>
      </c>
      <c r="M172" s="67">
        <v>2430</v>
      </c>
      <c r="N172" s="95">
        <f t="shared" si="4"/>
        <v>0.4509715318572074</v>
      </c>
      <c r="O172" s="36">
        <f>10000*E172+B172</f>
        <v>20110047</v>
      </c>
      <c r="P172" s="63">
        <v>3686</v>
      </c>
      <c r="Q172" s="76">
        <f t="shared" si="5"/>
        <v>1.2007596310363537</v>
      </c>
      <c r="R172" s="95">
        <f t="shared" si="6"/>
        <v>0.4509715318572074</v>
      </c>
      <c r="S172" s="95">
        <f t="shared" si="7"/>
        <v>-1</v>
      </c>
    </row>
    <row r="173" spans="1:19" s="36" customFormat="1" ht="14.4" x14ac:dyDescent="0.3">
      <c r="A173" s="32" t="s">
        <v>95</v>
      </c>
      <c r="B173" s="7">
        <v>47</v>
      </c>
      <c r="C173" s="7">
        <v>1</v>
      </c>
      <c r="D173" s="7" t="s">
        <v>236</v>
      </c>
      <c r="E173" s="7">
        <v>2011</v>
      </c>
      <c r="F173" s="10">
        <v>2012</v>
      </c>
      <c r="G173" s="66">
        <v>190</v>
      </c>
      <c r="H173" s="10">
        <v>5</v>
      </c>
      <c r="I173" s="67">
        <v>0</v>
      </c>
      <c r="J173" s="10">
        <v>0</v>
      </c>
      <c r="K173" s="50">
        <v>2</v>
      </c>
      <c r="L173" s="67">
        <v>1881</v>
      </c>
      <c r="M173" s="67">
        <v>2549</v>
      </c>
      <c r="N173" s="95">
        <f t="shared" si="4"/>
        <v>0.42460496613995485</v>
      </c>
      <c r="O173" s="36">
        <f>10000*E173+B173</f>
        <v>20110047</v>
      </c>
      <c r="P173" s="63">
        <v>3686</v>
      </c>
      <c r="Q173" s="76">
        <f t="shared" si="5"/>
        <v>1.201844818231145</v>
      </c>
      <c r="R173" s="95">
        <f t="shared" si="6"/>
        <v>0.42460496613995485</v>
      </c>
      <c r="S173" s="95">
        <f t="shared" si="7"/>
        <v>-1</v>
      </c>
    </row>
    <row r="174" spans="1:19" s="36" customFormat="1" ht="14.4" x14ac:dyDescent="0.3">
      <c r="A174" s="32" t="s">
        <v>95</v>
      </c>
      <c r="B174" s="36">
        <v>47</v>
      </c>
      <c r="C174" s="36">
        <v>1</v>
      </c>
      <c r="D174" s="36" t="s">
        <v>236</v>
      </c>
      <c r="E174" s="75">
        <v>2012</v>
      </c>
      <c r="F174" s="36">
        <v>2013</v>
      </c>
      <c r="G174" s="76">
        <v>380</v>
      </c>
      <c r="H174" s="36">
        <v>6</v>
      </c>
      <c r="I174" s="36">
        <v>1</v>
      </c>
      <c r="J174" s="36">
        <v>0</v>
      </c>
      <c r="K174" s="50">
        <f>MAX(1,MIN(10,INT(G174/100)+1))</f>
        <v>4</v>
      </c>
      <c r="L174" s="63">
        <v>6417</v>
      </c>
      <c r="M174" s="63">
        <v>5274</v>
      </c>
      <c r="N174" s="95">
        <f t="shared" ref="N174:N237" si="8">L174/(L174+M174)</f>
        <v>0.54888375673595069</v>
      </c>
      <c r="O174" s="36">
        <f>10000*E174+B174</f>
        <v>20120047</v>
      </c>
      <c r="P174" s="63">
        <v>3879.59</v>
      </c>
      <c r="Q174" s="76">
        <f t="shared" ref="Q174:Q237" si="9">(L174+M174)/P174</f>
        <v>3.0134627628177202</v>
      </c>
      <c r="R174" s="95">
        <f t="shared" ref="R174:R237" si="10">N174</f>
        <v>0.54888375673595069</v>
      </c>
      <c r="S174" s="95">
        <f t="shared" ref="S174:S237" si="11">IF(B174=$A$1,R174,-1)</f>
        <v>-1</v>
      </c>
    </row>
    <row r="175" spans="1:19" s="36" customFormat="1" ht="14.4" x14ac:dyDescent="0.3">
      <c r="A175" s="32" t="s">
        <v>95</v>
      </c>
      <c r="B175" s="36">
        <v>51</v>
      </c>
      <c r="C175" s="36">
        <v>1</v>
      </c>
      <c r="D175" s="36" t="s">
        <v>409</v>
      </c>
      <c r="E175" s="36">
        <v>1995</v>
      </c>
      <c r="F175" s="36">
        <v>1996</v>
      </c>
      <c r="G175" s="76">
        <v>300</v>
      </c>
      <c r="H175" s="36">
        <v>10</v>
      </c>
      <c r="I175" s="36">
        <v>1</v>
      </c>
      <c r="J175" s="36">
        <v>1</v>
      </c>
      <c r="K175" s="36">
        <v>4</v>
      </c>
      <c r="L175" s="94">
        <v>718</v>
      </c>
      <c r="M175" s="94">
        <v>540</v>
      </c>
      <c r="N175" s="95">
        <f t="shared" si="8"/>
        <v>0.57074721780604132</v>
      </c>
      <c r="O175" s="36">
        <v>19960051</v>
      </c>
      <c r="P175" s="63">
        <v>1826.08</v>
      </c>
      <c r="Q175" s="76">
        <f t="shared" si="9"/>
        <v>0.68890738631385262</v>
      </c>
      <c r="R175" s="95">
        <f t="shared" si="10"/>
        <v>0.57074721780604132</v>
      </c>
      <c r="S175" s="95">
        <f t="shared" si="11"/>
        <v>-1</v>
      </c>
    </row>
    <row r="176" spans="1:19" s="36" customFormat="1" ht="14.4" x14ac:dyDescent="0.3">
      <c r="A176" s="32" t="s">
        <v>95</v>
      </c>
      <c r="B176" s="36">
        <v>51</v>
      </c>
      <c r="C176" s="36">
        <v>1</v>
      </c>
      <c r="D176" s="36" t="s">
        <v>540</v>
      </c>
      <c r="E176" s="36">
        <v>2001</v>
      </c>
      <c r="F176" s="36">
        <v>2002</v>
      </c>
      <c r="G176" s="76">
        <v>1</v>
      </c>
      <c r="H176" s="36">
        <v>10</v>
      </c>
      <c r="I176" s="36">
        <v>0</v>
      </c>
      <c r="J176" s="36">
        <v>1</v>
      </c>
      <c r="K176" s="36">
        <v>1</v>
      </c>
      <c r="L176" s="94">
        <v>481</v>
      </c>
      <c r="M176" s="94">
        <v>797</v>
      </c>
      <c r="N176" s="95">
        <f t="shared" si="8"/>
        <v>0.37636932707355242</v>
      </c>
      <c r="O176" s="36">
        <v>20020051</v>
      </c>
      <c r="P176" s="63">
        <v>1621.27</v>
      </c>
      <c r="Q176" s="76">
        <f t="shared" si="9"/>
        <v>0.7882709234118932</v>
      </c>
      <c r="R176" s="95">
        <f t="shared" si="10"/>
        <v>0.37636932707355242</v>
      </c>
      <c r="S176" s="95">
        <f t="shared" si="11"/>
        <v>-1</v>
      </c>
    </row>
    <row r="177" spans="1:19" s="36" customFormat="1" ht="14.4" x14ac:dyDescent="0.3">
      <c r="A177" s="32" t="s">
        <v>95</v>
      </c>
      <c r="B177" s="36">
        <v>51</v>
      </c>
      <c r="C177" s="36">
        <v>1</v>
      </c>
      <c r="D177" s="36" t="s">
        <v>539</v>
      </c>
      <c r="E177" s="36">
        <v>2001</v>
      </c>
      <c r="F177" s="36">
        <v>2002</v>
      </c>
      <c r="G177" s="76">
        <v>125</v>
      </c>
      <c r="H177" s="36">
        <v>10</v>
      </c>
      <c r="I177" s="36">
        <v>0</v>
      </c>
      <c r="J177" s="36">
        <v>1</v>
      </c>
      <c r="K177" s="36">
        <v>2</v>
      </c>
      <c r="L177" s="94">
        <v>481</v>
      </c>
      <c r="M177" s="94">
        <v>797</v>
      </c>
      <c r="N177" s="95">
        <f t="shared" si="8"/>
        <v>0.37636932707355242</v>
      </c>
      <c r="O177" s="36">
        <v>20020051</v>
      </c>
      <c r="P177" s="63">
        <v>1621.27</v>
      </c>
      <c r="Q177" s="76">
        <f t="shared" si="9"/>
        <v>0.7882709234118932</v>
      </c>
      <c r="R177" s="95">
        <f t="shared" si="10"/>
        <v>0.37636932707355242</v>
      </c>
      <c r="S177" s="95">
        <f t="shared" si="11"/>
        <v>-1</v>
      </c>
    </row>
    <row r="178" spans="1:19" s="36" customFormat="1" ht="14.4" x14ac:dyDescent="0.3">
      <c r="A178" s="32" t="s">
        <v>95</v>
      </c>
      <c r="B178" s="36">
        <v>51</v>
      </c>
      <c r="C178" s="36">
        <v>1</v>
      </c>
      <c r="D178" s="36" t="s">
        <v>409</v>
      </c>
      <c r="E178" s="36">
        <v>2003</v>
      </c>
      <c r="F178" s="36">
        <v>2004</v>
      </c>
      <c r="G178" s="76">
        <v>220</v>
      </c>
      <c r="H178" s="36">
        <v>10</v>
      </c>
      <c r="I178" s="36">
        <v>0</v>
      </c>
      <c r="J178" s="36">
        <v>1</v>
      </c>
      <c r="K178" s="36">
        <v>3</v>
      </c>
      <c r="L178" s="94">
        <v>669</v>
      </c>
      <c r="M178" s="94">
        <v>736</v>
      </c>
      <c r="N178" s="95">
        <f t="shared" si="8"/>
        <v>0.47615658362989322</v>
      </c>
      <c r="O178" s="36">
        <v>20040051</v>
      </c>
      <c r="P178" s="63">
        <v>1594.15</v>
      </c>
      <c r="Q178" s="76">
        <f t="shared" si="9"/>
        <v>0.88134742652824383</v>
      </c>
      <c r="R178" s="95">
        <f t="shared" si="10"/>
        <v>0.47615658362989322</v>
      </c>
      <c r="S178" s="95">
        <f t="shared" si="11"/>
        <v>-1</v>
      </c>
    </row>
    <row r="179" spans="1:19" s="36" customFormat="1" ht="14.4" x14ac:dyDescent="0.3">
      <c r="A179" s="32" t="s">
        <v>95</v>
      </c>
      <c r="B179" s="36">
        <v>51</v>
      </c>
      <c r="C179" s="36">
        <v>1</v>
      </c>
      <c r="D179" s="36" t="s">
        <v>409</v>
      </c>
      <c r="E179" s="36">
        <v>2005</v>
      </c>
      <c r="F179" s="36">
        <v>2006</v>
      </c>
      <c r="G179" s="76">
        <v>235</v>
      </c>
      <c r="H179" s="36">
        <v>7</v>
      </c>
      <c r="I179" s="33">
        <v>1</v>
      </c>
      <c r="J179" s="36">
        <v>1</v>
      </c>
      <c r="K179" s="36">
        <v>3</v>
      </c>
      <c r="L179" s="36">
        <v>1032</v>
      </c>
      <c r="M179" s="36">
        <v>784</v>
      </c>
      <c r="N179" s="95">
        <f t="shared" si="8"/>
        <v>0.56828193832599116</v>
      </c>
      <c r="O179" s="36">
        <v>20060051</v>
      </c>
      <c r="P179" s="63">
        <v>1618.91</v>
      </c>
      <c r="Q179" s="76">
        <f t="shared" si="9"/>
        <v>1.1217424069281183</v>
      </c>
      <c r="R179" s="95">
        <f t="shared" si="10"/>
        <v>0.56828193832599116</v>
      </c>
      <c r="S179" s="95">
        <f t="shared" si="11"/>
        <v>-1</v>
      </c>
    </row>
    <row r="180" spans="1:19" s="36" customFormat="1" ht="14.4" x14ac:dyDescent="0.3">
      <c r="A180" s="32" t="s">
        <v>95</v>
      </c>
      <c r="B180" s="36">
        <v>51</v>
      </c>
      <c r="C180" s="36">
        <v>1</v>
      </c>
      <c r="D180" s="36" t="s">
        <v>409</v>
      </c>
      <c r="E180" s="36">
        <v>2005</v>
      </c>
      <c r="F180" s="36">
        <v>2006</v>
      </c>
      <c r="G180" s="76">
        <v>450</v>
      </c>
      <c r="H180" s="36">
        <v>7</v>
      </c>
      <c r="I180" s="33">
        <v>0</v>
      </c>
      <c r="J180" s="36">
        <v>1</v>
      </c>
      <c r="K180" s="36">
        <v>5</v>
      </c>
      <c r="L180" s="36">
        <v>895</v>
      </c>
      <c r="M180" s="36">
        <v>897</v>
      </c>
      <c r="N180" s="95">
        <f t="shared" si="8"/>
        <v>0.4994419642857143</v>
      </c>
      <c r="O180" s="36">
        <v>20060051</v>
      </c>
      <c r="P180" s="63">
        <v>1618.91</v>
      </c>
      <c r="Q180" s="76">
        <f t="shared" si="9"/>
        <v>1.1069176174092443</v>
      </c>
      <c r="R180" s="95">
        <f t="shared" si="10"/>
        <v>0.4994419642857143</v>
      </c>
      <c r="S180" s="95">
        <f t="shared" si="11"/>
        <v>-1</v>
      </c>
    </row>
    <row r="181" spans="1:19" s="36" customFormat="1" ht="14.4" x14ac:dyDescent="0.3">
      <c r="A181" s="32" t="s">
        <v>95</v>
      </c>
      <c r="B181" s="7">
        <v>51</v>
      </c>
      <c r="C181" s="7">
        <v>1</v>
      </c>
      <c r="D181" s="7" t="s">
        <v>409</v>
      </c>
      <c r="E181" s="7">
        <v>2011</v>
      </c>
      <c r="F181" s="10">
        <v>2013</v>
      </c>
      <c r="G181" s="66">
        <v>235</v>
      </c>
      <c r="H181" s="10">
        <v>7</v>
      </c>
      <c r="I181" s="67">
        <v>1</v>
      </c>
      <c r="J181" s="10">
        <v>1</v>
      </c>
      <c r="K181" s="50">
        <v>3</v>
      </c>
      <c r="L181" s="67">
        <v>911</v>
      </c>
      <c r="M181" s="67">
        <v>453</v>
      </c>
      <c r="N181" s="95">
        <f t="shared" si="8"/>
        <v>0.66788856304985333</v>
      </c>
      <c r="O181" s="36">
        <f>10000*E181+B181</f>
        <v>20110051</v>
      </c>
      <c r="P181" s="63">
        <v>1749</v>
      </c>
      <c r="Q181" s="76">
        <f t="shared" si="9"/>
        <v>0.77987421383647804</v>
      </c>
      <c r="R181" s="95">
        <f t="shared" si="10"/>
        <v>0.66788856304985333</v>
      </c>
      <c r="S181" s="95">
        <f t="shared" si="11"/>
        <v>-1</v>
      </c>
    </row>
    <row r="182" spans="1:19" s="36" customFormat="1" ht="14.4" x14ac:dyDescent="0.3">
      <c r="A182" s="32" t="s">
        <v>95</v>
      </c>
      <c r="B182" s="7">
        <v>51</v>
      </c>
      <c r="C182" s="7">
        <v>1</v>
      </c>
      <c r="D182" s="7" t="s">
        <v>409</v>
      </c>
      <c r="E182" s="7">
        <v>2011</v>
      </c>
      <c r="F182" s="10">
        <v>2012</v>
      </c>
      <c r="G182" s="66">
        <v>50</v>
      </c>
      <c r="H182" s="10">
        <v>8</v>
      </c>
      <c r="I182" s="67">
        <v>1</v>
      </c>
      <c r="J182" s="10">
        <v>0</v>
      </c>
      <c r="K182" s="50">
        <v>1</v>
      </c>
      <c r="L182" s="67">
        <v>687</v>
      </c>
      <c r="M182" s="67">
        <v>672</v>
      </c>
      <c r="N182" s="95">
        <f t="shared" si="8"/>
        <v>0.50551876379690952</v>
      </c>
      <c r="O182" s="36">
        <f>10000*E182+B182</f>
        <v>20110051</v>
      </c>
      <c r="P182" s="63">
        <v>1749</v>
      </c>
      <c r="Q182" s="76">
        <f t="shared" si="9"/>
        <v>0.77701543739279588</v>
      </c>
      <c r="R182" s="95">
        <f t="shared" si="10"/>
        <v>0.50551876379690952</v>
      </c>
      <c r="S182" s="95">
        <f t="shared" si="11"/>
        <v>-1</v>
      </c>
    </row>
    <row r="183" spans="1:19" s="36" customFormat="1" ht="14.4" x14ac:dyDescent="0.3">
      <c r="A183" s="32" t="s">
        <v>95</v>
      </c>
      <c r="B183" s="7">
        <v>51</v>
      </c>
      <c r="C183" s="7">
        <v>1</v>
      </c>
      <c r="D183" s="7" t="s">
        <v>409</v>
      </c>
      <c r="E183" s="7">
        <v>2011</v>
      </c>
      <c r="F183" s="10">
        <v>2012</v>
      </c>
      <c r="G183" s="66">
        <v>118</v>
      </c>
      <c r="H183" s="10">
        <v>8</v>
      </c>
      <c r="I183" s="67">
        <v>0</v>
      </c>
      <c r="J183" s="10">
        <v>0</v>
      </c>
      <c r="K183" s="50">
        <v>2</v>
      </c>
      <c r="L183" s="67">
        <v>536</v>
      </c>
      <c r="M183" s="67">
        <v>824</v>
      </c>
      <c r="N183" s="95">
        <f t="shared" si="8"/>
        <v>0.39411764705882352</v>
      </c>
      <c r="O183" s="36">
        <f>10000*E183+B183</f>
        <v>20110051</v>
      </c>
      <c r="P183" s="63">
        <v>1749</v>
      </c>
      <c r="Q183" s="76">
        <f t="shared" si="9"/>
        <v>0.77758719268153231</v>
      </c>
      <c r="R183" s="95">
        <f t="shared" si="10"/>
        <v>0.39411764705882352</v>
      </c>
      <c r="S183" s="95">
        <f t="shared" si="11"/>
        <v>-1</v>
      </c>
    </row>
    <row r="184" spans="1:19" s="36" customFormat="1" ht="14.4" x14ac:dyDescent="0.3">
      <c r="A184" s="32" t="s">
        <v>95</v>
      </c>
      <c r="B184" s="36">
        <v>62</v>
      </c>
      <c r="C184" s="36">
        <v>1</v>
      </c>
      <c r="D184" s="36" t="s">
        <v>219</v>
      </c>
      <c r="E184" s="36">
        <v>1996</v>
      </c>
      <c r="F184" s="36">
        <v>1997</v>
      </c>
      <c r="G184" s="76">
        <v>150.19</v>
      </c>
      <c r="H184" s="36">
        <v>10</v>
      </c>
      <c r="I184" s="36">
        <v>1</v>
      </c>
      <c r="J184" s="36">
        <v>1</v>
      </c>
      <c r="K184" s="36">
        <v>2</v>
      </c>
      <c r="L184" s="94">
        <v>1188</v>
      </c>
      <c r="M184" s="94">
        <v>445</v>
      </c>
      <c r="N184" s="95">
        <f t="shared" si="8"/>
        <v>0.72749540722596451</v>
      </c>
      <c r="O184" s="36">
        <v>19970062</v>
      </c>
      <c r="P184" s="63">
        <v>623.87</v>
      </c>
      <c r="Q184" s="76">
        <f t="shared" si="9"/>
        <v>2.617532498757754</v>
      </c>
      <c r="R184" s="95">
        <f t="shared" si="10"/>
        <v>0.72749540722596451</v>
      </c>
      <c r="S184" s="95">
        <f t="shared" si="11"/>
        <v>-1</v>
      </c>
    </row>
    <row r="185" spans="1:19" s="36" customFormat="1" ht="14.4" x14ac:dyDescent="0.3">
      <c r="A185" s="32" t="s">
        <v>95</v>
      </c>
      <c r="B185" s="36">
        <v>62</v>
      </c>
      <c r="C185" s="36">
        <v>1</v>
      </c>
      <c r="D185" s="36" t="s">
        <v>219</v>
      </c>
      <c r="E185" s="36">
        <v>1996</v>
      </c>
      <c r="F185" s="36">
        <v>1997</v>
      </c>
      <c r="G185" s="76">
        <v>169.94</v>
      </c>
      <c r="H185" s="36">
        <v>10</v>
      </c>
      <c r="I185" s="36">
        <v>1</v>
      </c>
      <c r="J185" s="36">
        <v>1</v>
      </c>
      <c r="K185" s="36">
        <v>2</v>
      </c>
      <c r="L185" s="94">
        <v>974</v>
      </c>
      <c r="M185" s="94">
        <v>652</v>
      </c>
      <c r="N185" s="95">
        <f t="shared" si="8"/>
        <v>0.59901599015990159</v>
      </c>
      <c r="O185" s="36">
        <v>19970062</v>
      </c>
      <c r="P185" s="63">
        <v>623.87</v>
      </c>
      <c r="Q185" s="76">
        <f t="shared" si="9"/>
        <v>2.6063122124801641</v>
      </c>
      <c r="R185" s="95">
        <f t="shared" si="10"/>
        <v>0.59901599015990159</v>
      </c>
      <c r="S185" s="95">
        <f t="shared" si="11"/>
        <v>-1</v>
      </c>
    </row>
    <row r="186" spans="1:19" s="36" customFormat="1" ht="14.4" x14ac:dyDescent="0.3">
      <c r="A186" s="32" t="s">
        <v>95</v>
      </c>
      <c r="B186" s="36">
        <v>62</v>
      </c>
      <c r="C186" s="36">
        <v>1</v>
      </c>
      <c r="D186" s="36" t="s">
        <v>219</v>
      </c>
      <c r="E186" s="36">
        <v>2001</v>
      </c>
      <c r="F186" s="36">
        <v>2002</v>
      </c>
      <c r="G186" s="76">
        <v>600</v>
      </c>
      <c r="H186" s="36">
        <v>5</v>
      </c>
      <c r="I186" s="36">
        <v>1</v>
      </c>
      <c r="J186" s="36">
        <v>1</v>
      </c>
      <c r="K186" s="36">
        <v>7</v>
      </c>
      <c r="L186" s="94">
        <v>585</v>
      </c>
      <c r="M186" s="94">
        <v>557</v>
      </c>
      <c r="N186" s="95">
        <f t="shared" si="8"/>
        <v>0.51225919439579681</v>
      </c>
      <c r="O186" s="36">
        <v>20020062</v>
      </c>
      <c r="P186" s="63">
        <v>521.5</v>
      </c>
      <c r="Q186" s="76">
        <f t="shared" si="9"/>
        <v>2.1898370086289551</v>
      </c>
      <c r="R186" s="95">
        <f t="shared" si="10"/>
        <v>0.51225919439579681</v>
      </c>
      <c r="S186" s="95">
        <f t="shared" si="11"/>
        <v>-1</v>
      </c>
    </row>
    <row r="187" spans="1:19" s="36" customFormat="1" ht="14.4" x14ac:dyDescent="0.3">
      <c r="A187" s="32" t="s">
        <v>95</v>
      </c>
      <c r="B187" s="36">
        <v>62</v>
      </c>
      <c r="C187" s="36">
        <v>1</v>
      </c>
      <c r="D187" s="36" t="s">
        <v>219</v>
      </c>
      <c r="E187" s="36">
        <v>2005</v>
      </c>
      <c r="F187" s="36">
        <v>2007</v>
      </c>
      <c r="G187" s="76">
        <v>900</v>
      </c>
      <c r="H187" s="36">
        <v>10</v>
      </c>
      <c r="I187" s="33">
        <v>1</v>
      </c>
      <c r="J187" s="36">
        <v>0</v>
      </c>
      <c r="K187" s="36">
        <v>10</v>
      </c>
      <c r="L187" s="36">
        <v>797</v>
      </c>
      <c r="M187" s="36">
        <v>314</v>
      </c>
      <c r="N187" s="95">
        <f t="shared" si="8"/>
        <v>0.71737173717371738</v>
      </c>
      <c r="O187" s="36">
        <v>20060062</v>
      </c>
      <c r="P187" s="63">
        <v>420.25</v>
      </c>
      <c r="Q187" s="76">
        <f t="shared" si="9"/>
        <v>2.6436644854253419</v>
      </c>
      <c r="R187" s="95">
        <f t="shared" si="10"/>
        <v>0.71737173717371738</v>
      </c>
      <c r="S187" s="95">
        <f t="shared" si="11"/>
        <v>-1</v>
      </c>
    </row>
    <row r="188" spans="1:19" s="36" customFormat="1" ht="14.4" x14ac:dyDescent="0.3">
      <c r="A188" s="32" t="s">
        <v>95</v>
      </c>
      <c r="B188" s="36">
        <v>75</v>
      </c>
      <c r="C188" s="36">
        <v>1</v>
      </c>
      <c r="D188" s="36" t="s">
        <v>410</v>
      </c>
      <c r="E188" s="36">
        <v>1995</v>
      </c>
      <c r="F188" s="36">
        <v>1996</v>
      </c>
      <c r="G188" s="76">
        <v>274.8</v>
      </c>
      <c r="H188" s="36">
        <v>10</v>
      </c>
      <c r="I188" s="36">
        <v>1</v>
      </c>
      <c r="J188" s="36">
        <v>1</v>
      </c>
      <c r="K188" s="36">
        <v>3</v>
      </c>
      <c r="L188" s="94">
        <v>206</v>
      </c>
      <c r="M188" s="94">
        <v>179</v>
      </c>
      <c r="N188" s="95">
        <f t="shared" si="8"/>
        <v>0.53506493506493502</v>
      </c>
      <c r="O188" s="36">
        <v>19960075</v>
      </c>
      <c r="P188" s="63">
        <v>565.49</v>
      </c>
      <c r="Q188" s="76">
        <f t="shared" si="9"/>
        <v>0.68082547878830746</v>
      </c>
      <c r="R188" s="95">
        <f t="shared" si="10"/>
        <v>0.53506493506493502</v>
      </c>
      <c r="S188" s="95">
        <f t="shared" si="11"/>
        <v>-1</v>
      </c>
    </row>
    <row r="189" spans="1:19" s="36" customFormat="1" ht="14.4" x14ac:dyDescent="0.3">
      <c r="A189" s="32" t="s">
        <v>95</v>
      </c>
      <c r="B189" s="36">
        <v>75</v>
      </c>
      <c r="C189" s="36">
        <v>1</v>
      </c>
      <c r="D189" s="35" t="s">
        <v>410</v>
      </c>
      <c r="E189" s="33">
        <v>2007</v>
      </c>
      <c r="F189" s="36">
        <v>2008</v>
      </c>
      <c r="G189" s="36">
        <v>675</v>
      </c>
      <c r="H189" s="36">
        <v>10</v>
      </c>
      <c r="I189" s="36">
        <v>0</v>
      </c>
      <c r="J189" s="36">
        <v>0</v>
      </c>
      <c r="K189" s="33">
        <v>7</v>
      </c>
      <c r="L189" s="63">
        <v>350</v>
      </c>
      <c r="M189" s="63">
        <v>397</v>
      </c>
      <c r="N189" s="95">
        <f t="shared" si="8"/>
        <v>0.46854082998661312</v>
      </c>
      <c r="O189" s="36">
        <v>20062897</v>
      </c>
      <c r="P189" s="63">
        <v>440</v>
      </c>
      <c r="Q189" s="76">
        <f t="shared" si="9"/>
        <v>1.6977272727272728</v>
      </c>
      <c r="R189" s="95">
        <f t="shared" si="10"/>
        <v>0.46854082998661312</v>
      </c>
      <c r="S189" s="95">
        <f t="shared" si="11"/>
        <v>-1</v>
      </c>
    </row>
    <row r="190" spans="1:19" s="36" customFormat="1" ht="14.4" x14ac:dyDescent="0.3">
      <c r="A190" s="32" t="s">
        <v>95</v>
      </c>
      <c r="B190" s="48">
        <v>75</v>
      </c>
      <c r="C190" s="48">
        <v>1</v>
      </c>
      <c r="D190" s="48" t="s">
        <v>410</v>
      </c>
      <c r="E190" s="58">
        <v>2008</v>
      </c>
      <c r="F190" s="59">
        <v>2009</v>
      </c>
      <c r="G190" s="55">
        <v>550</v>
      </c>
      <c r="H190" s="59">
        <v>5</v>
      </c>
      <c r="I190" s="42">
        <v>1</v>
      </c>
      <c r="J190" s="48">
        <f>MAX(0,MIN(1,F190-E190-1))</f>
        <v>0</v>
      </c>
      <c r="K190" s="50">
        <f>MAX(1,MIN(10,INT(G190/100)+1))</f>
        <v>6</v>
      </c>
      <c r="L190" s="42">
        <v>806</v>
      </c>
      <c r="M190" s="42">
        <v>716</v>
      </c>
      <c r="N190" s="95">
        <f t="shared" si="8"/>
        <v>0.52956636005256241</v>
      </c>
      <c r="O190" s="36">
        <v>20080075</v>
      </c>
      <c r="P190" s="63">
        <v>612.67999999999995</v>
      </c>
      <c r="Q190" s="76">
        <f t="shared" si="9"/>
        <v>2.4841679179996086</v>
      </c>
      <c r="R190" s="95">
        <f t="shared" si="10"/>
        <v>0.52956636005256241</v>
      </c>
      <c r="S190" s="95">
        <f t="shared" si="11"/>
        <v>-1</v>
      </c>
    </row>
    <row r="191" spans="1:19" s="36" customFormat="1" ht="14.4" x14ac:dyDescent="0.3">
      <c r="A191" s="32" t="s">
        <v>95</v>
      </c>
      <c r="B191" s="36">
        <v>75</v>
      </c>
      <c r="C191" s="36">
        <v>1</v>
      </c>
      <c r="D191" s="36" t="s">
        <v>410</v>
      </c>
      <c r="E191" s="75">
        <v>2013</v>
      </c>
      <c r="F191" s="36">
        <v>2014</v>
      </c>
      <c r="G191" s="76">
        <v>301.66000000000003</v>
      </c>
      <c r="H191" s="36">
        <v>5</v>
      </c>
      <c r="I191" s="36">
        <v>1</v>
      </c>
      <c r="J191" s="36">
        <v>0</v>
      </c>
      <c r="K191" s="50">
        <v>4</v>
      </c>
      <c r="L191" s="63">
        <v>413</v>
      </c>
      <c r="M191" s="63">
        <v>61</v>
      </c>
      <c r="N191" s="95">
        <f t="shared" si="8"/>
        <v>0.87130801687763715</v>
      </c>
      <c r="O191" s="36">
        <f>10000*E191+B191</f>
        <v>20130075</v>
      </c>
      <c r="P191" s="63">
        <v>633.11</v>
      </c>
      <c r="Q191" s="76">
        <f t="shared" si="9"/>
        <v>0.74868506262734758</v>
      </c>
      <c r="R191" s="95">
        <f t="shared" si="10"/>
        <v>0.87130801687763715</v>
      </c>
      <c r="S191" s="95">
        <f t="shared" si="11"/>
        <v>-1</v>
      </c>
    </row>
    <row r="192" spans="1:19" s="36" customFormat="1" ht="14.4" x14ac:dyDescent="0.3">
      <c r="A192" s="32" t="s">
        <v>95</v>
      </c>
      <c r="B192" s="36">
        <v>77</v>
      </c>
      <c r="C192" s="36">
        <v>1</v>
      </c>
      <c r="D192" s="36" t="s">
        <v>266</v>
      </c>
      <c r="E192" s="36">
        <v>1997</v>
      </c>
      <c r="F192" s="36">
        <v>1998</v>
      </c>
      <c r="G192" s="76">
        <v>305</v>
      </c>
      <c r="H192" s="36">
        <v>5</v>
      </c>
      <c r="I192" s="36">
        <v>1</v>
      </c>
      <c r="J192" s="36">
        <v>1</v>
      </c>
      <c r="K192" s="36">
        <v>4</v>
      </c>
      <c r="L192" s="94">
        <v>3421</v>
      </c>
      <c r="M192" s="94">
        <v>1885</v>
      </c>
      <c r="N192" s="95">
        <f t="shared" si="8"/>
        <v>0.64474180173388618</v>
      </c>
      <c r="O192" s="36">
        <v>19980077</v>
      </c>
      <c r="P192" s="63">
        <v>7217.75</v>
      </c>
      <c r="Q192" s="76">
        <f t="shared" si="9"/>
        <v>0.7351321395171625</v>
      </c>
      <c r="R192" s="95">
        <f t="shared" si="10"/>
        <v>0.64474180173388618</v>
      </c>
      <c r="S192" s="95">
        <f t="shared" si="11"/>
        <v>-1</v>
      </c>
    </row>
    <row r="193" spans="1:19" s="36" customFormat="1" ht="14.4" x14ac:dyDescent="0.3">
      <c r="A193" s="32" t="s">
        <v>95</v>
      </c>
      <c r="B193" s="36">
        <v>77</v>
      </c>
      <c r="C193" s="36">
        <v>1</v>
      </c>
      <c r="D193" s="36" t="s">
        <v>266</v>
      </c>
      <c r="E193" s="36">
        <v>1999</v>
      </c>
      <c r="F193" s="36">
        <v>2000</v>
      </c>
      <c r="G193" s="76">
        <v>195</v>
      </c>
      <c r="H193" s="36">
        <v>10</v>
      </c>
      <c r="I193" s="36">
        <v>1</v>
      </c>
      <c r="J193" s="36">
        <v>1</v>
      </c>
      <c r="K193" s="36">
        <v>2</v>
      </c>
      <c r="L193" s="94">
        <v>2701</v>
      </c>
      <c r="M193" s="94">
        <v>1938</v>
      </c>
      <c r="N193" s="95">
        <f t="shared" si="8"/>
        <v>0.58223755119637854</v>
      </c>
      <c r="O193" s="36">
        <v>20000077</v>
      </c>
      <c r="P193" s="63">
        <v>6975.03</v>
      </c>
      <c r="Q193" s="76">
        <f t="shared" si="9"/>
        <v>0.66508674514661592</v>
      </c>
      <c r="R193" s="95">
        <f t="shared" si="10"/>
        <v>0.58223755119637854</v>
      </c>
      <c r="S193" s="95">
        <f t="shared" si="11"/>
        <v>-1</v>
      </c>
    </row>
    <row r="194" spans="1:19" s="36" customFormat="1" ht="14.4" x14ac:dyDescent="0.3">
      <c r="A194" s="32" t="s">
        <v>95</v>
      </c>
      <c r="B194" s="36">
        <v>77</v>
      </c>
      <c r="C194" s="36">
        <v>1</v>
      </c>
      <c r="D194" s="36" t="s">
        <v>266</v>
      </c>
      <c r="E194" s="36">
        <v>2001</v>
      </c>
      <c r="F194" s="36">
        <v>2002</v>
      </c>
      <c r="G194" s="76">
        <v>285</v>
      </c>
      <c r="H194" s="36">
        <v>10</v>
      </c>
      <c r="I194" s="36">
        <v>0</v>
      </c>
      <c r="J194" s="36">
        <v>1</v>
      </c>
      <c r="K194" s="36">
        <v>3</v>
      </c>
      <c r="L194" s="94">
        <v>3407</v>
      </c>
      <c r="M194" s="94">
        <v>4110</v>
      </c>
      <c r="N194" s="95">
        <f t="shared" si="8"/>
        <v>0.45323932419848345</v>
      </c>
      <c r="O194" s="36">
        <v>20020077</v>
      </c>
      <c r="P194" s="63">
        <v>6979.25</v>
      </c>
      <c r="Q194" s="76">
        <f t="shared" si="9"/>
        <v>1.0770498262707311</v>
      </c>
      <c r="R194" s="95">
        <f t="shared" si="10"/>
        <v>0.45323932419848345</v>
      </c>
      <c r="S194" s="95">
        <f t="shared" si="11"/>
        <v>-1</v>
      </c>
    </row>
    <row r="195" spans="1:19" s="36" customFormat="1" ht="14.4" x14ac:dyDescent="0.3">
      <c r="A195" s="32"/>
      <c r="B195" s="36">
        <v>77</v>
      </c>
      <c r="C195" s="36">
        <v>1</v>
      </c>
      <c r="D195" s="36" t="s">
        <v>266</v>
      </c>
      <c r="E195" s="36">
        <v>2002</v>
      </c>
      <c r="F195" s="36">
        <v>2003</v>
      </c>
      <c r="G195" s="76">
        <v>350</v>
      </c>
      <c r="H195" s="36">
        <v>7</v>
      </c>
      <c r="I195" s="36">
        <v>1</v>
      </c>
      <c r="J195" s="36">
        <v>1</v>
      </c>
      <c r="K195" s="36">
        <v>4</v>
      </c>
      <c r="L195" s="94">
        <v>12037</v>
      </c>
      <c r="M195" s="94">
        <v>9213</v>
      </c>
      <c r="N195" s="95">
        <f t="shared" si="8"/>
        <v>0.56644705882352941</v>
      </c>
      <c r="O195" s="36">
        <v>20030077</v>
      </c>
      <c r="P195" s="63">
        <v>6776.64</v>
      </c>
      <c r="Q195" s="76">
        <f t="shared" si="9"/>
        <v>3.1357723001369409</v>
      </c>
      <c r="R195" s="95">
        <f t="shared" si="10"/>
        <v>0.56644705882352941</v>
      </c>
      <c r="S195" s="95">
        <f t="shared" si="11"/>
        <v>-1</v>
      </c>
    </row>
    <row r="196" spans="1:19" s="36" customFormat="1" ht="14.4" x14ac:dyDescent="0.3">
      <c r="A196" s="32" t="s">
        <v>95</v>
      </c>
      <c r="B196" s="36">
        <v>77</v>
      </c>
      <c r="C196" s="36">
        <v>1</v>
      </c>
      <c r="D196" s="35" t="s">
        <v>266</v>
      </c>
      <c r="E196" s="33">
        <v>2007</v>
      </c>
      <c r="F196" s="36">
        <v>2008</v>
      </c>
      <c r="G196" s="36">
        <v>195</v>
      </c>
      <c r="H196" s="36">
        <v>10</v>
      </c>
      <c r="I196" s="36">
        <v>1</v>
      </c>
      <c r="J196" s="36">
        <v>0</v>
      </c>
      <c r="K196" s="33">
        <v>2</v>
      </c>
      <c r="L196" s="63">
        <v>3331</v>
      </c>
      <c r="M196" s="63">
        <v>2352</v>
      </c>
      <c r="N196" s="95">
        <f t="shared" si="8"/>
        <v>0.58613408411050505</v>
      </c>
      <c r="O196" s="36">
        <v>20062897</v>
      </c>
      <c r="P196" s="63">
        <v>6893</v>
      </c>
      <c r="Q196" s="76">
        <f t="shared" si="9"/>
        <v>0.82445959669229651</v>
      </c>
      <c r="R196" s="95">
        <f t="shared" si="10"/>
        <v>0.58613408411050505</v>
      </c>
      <c r="S196" s="95">
        <f t="shared" si="11"/>
        <v>-1</v>
      </c>
    </row>
    <row r="197" spans="1:19" s="36" customFormat="1" ht="14.4" x14ac:dyDescent="0.3">
      <c r="A197" s="32" t="s">
        <v>95</v>
      </c>
      <c r="B197" s="36">
        <v>77</v>
      </c>
      <c r="C197" s="36">
        <v>1</v>
      </c>
      <c r="D197" s="35" t="s">
        <v>266</v>
      </c>
      <c r="E197" s="33">
        <v>2017</v>
      </c>
      <c r="F197" s="36">
        <v>2018</v>
      </c>
      <c r="G197" s="36">
        <v>724.61</v>
      </c>
      <c r="H197" s="36">
        <v>10</v>
      </c>
      <c r="I197" s="36">
        <v>1</v>
      </c>
      <c r="J197" s="36">
        <v>0</v>
      </c>
      <c r="K197" s="50">
        <f>MAX(1,MIN(10,INT(G197/100)+1))</f>
        <v>8</v>
      </c>
      <c r="L197" s="63">
        <v>2878</v>
      </c>
      <c r="M197" s="63">
        <v>2849</v>
      </c>
      <c r="N197" s="95">
        <f t="shared" si="8"/>
        <v>0.50253186659682203</v>
      </c>
      <c r="O197" s="36">
        <v>20062897</v>
      </c>
      <c r="P197" s="63">
        <v>8505</v>
      </c>
      <c r="Q197" s="76">
        <f t="shared" si="9"/>
        <v>0.67336860670193999</v>
      </c>
      <c r="R197" s="95">
        <f t="shared" si="10"/>
        <v>0.50253186659682203</v>
      </c>
      <c r="S197" s="95">
        <f t="shared" si="11"/>
        <v>-1</v>
      </c>
    </row>
    <row r="198" spans="1:19" s="36" customFormat="1" ht="14.4" x14ac:dyDescent="0.3">
      <c r="A198" s="32" t="s">
        <v>95</v>
      </c>
      <c r="B198" s="36">
        <v>81</v>
      </c>
      <c r="C198" s="36">
        <v>1</v>
      </c>
      <c r="D198" s="36" t="s">
        <v>515</v>
      </c>
      <c r="E198" s="36">
        <v>1999</v>
      </c>
      <c r="F198" s="36">
        <v>2001</v>
      </c>
      <c r="G198" s="76">
        <v>303.79000000000002</v>
      </c>
      <c r="H198" s="36">
        <v>10</v>
      </c>
      <c r="I198" s="36">
        <v>1</v>
      </c>
      <c r="J198" s="36">
        <v>0</v>
      </c>
      <c r="K198" s="36">
        <v>4</v>
      </c>
      <c r="L198" s="94">
        <v>229</v>
      </c>
      <c r="M198" s="94">
        <v>91</v>
      </c>
      <c r="N198" s="95">
        <f t="shared" si="8"/>
        <v>0.71562499999999996</v>
      </c>
      <c r="O198" s="36">
        <v>20000081</v>
      </c>
      <c r="P198" s="63">
        <v>193.14</v>
      </c>
      <c r="Q198" s="76">
        <f t="shared" si="9"/>
        <v>1.6568292430361398</v>
      </c>
      <c r="R198" s="95">
        <f t="shared" si="10"/>
        <v>0.71562499999999996</v>
      </c>
      <c r="S198" s="95">
        <f t="shared" si="11"/>
        <v>-1</v>
      </c>
    </row>
    <row r="199" spans="1:19" s="36" customFormat="1" ht="14.4" x14ac:dyDescent="0.3">
      <c r="A199" s="32" t="s">
        <v>95</v>
      </c>
      <c r="B199" s="36">
        <v>81</v>
      </c>
      <c r="C199" s="36">
        <v>1</v>
      </c>
      <c r="D199" s="36" t="s">
        <v>515</v>
      </c>
      <c r="E199" s="36">
        <v>2000</v>
      </c>
      <c r="F199" s="36">
        <v>2001</v>
      </c>
      <c r="G199" s="76">
        <v>300</v>
      </c>
      <c r="H199" s="36">
        <v>10</v>
      </c>
      <c r="I199" s="36">
        <v>1</v>
      </c>
      <c r="J199" s="36">
        <v>1</v>
      </c>
      <c r="K199" s="36">
        <v>4</v>
      </c>
      <c r="L199" s="94">
        <v>337</v>
      </c>
      <c r="M199" s="94">
        <v>283</v>
      </c>
      <c r="N199" s="95">
        <f t="shared" si="8"/>
        <v>0.54354838709677422</v>
      </c>
      <c r="O199" s="36">
        <v>20010081</v>
      </c>
      <c r="P199" s="63">
        <v>187.41</v>
      </c>
      <c r="Q199" s="76">
        <f t="shared" si="9"/>
        <v>3.3082546288885331</v>
      </c>
      <c r="R199" s="95">
        <f t="shared" si="10"/>
        <v>0.54354838709677422</v>
      </c>
      <c r="S199" s="95">
        <f t="shared" si="11"/>
        <v>-1</v>
      </c>
    </row>
    <row r="200" spans="1:19" s="36" customFormat="1" ht="14.4" x14ac:dyDescent="0.3">
      <c r="A200" s="32" t="s">
        <v>95</v>
      </c>
      <c r="B200" s="36">
        <v>81</v>
      </c>
      <c r="C200" s="36">
        <v>1</v>
      </c>
      <c r="D200" s="36" t="s">
        <v>515</v>
      </c>
      <c r="E200" s="36">
        <v>2005</v>
      </c>
      <c r="F200" s="36">
        <v>2006</v>
      </c>
      <c r="G200" s="76">
        <v>500</v>
      </c>
      <c r="H200" s="36">
        <v>10</v>
      </c>
      <c r="I200" s="33">
        <v>1</v>
      </c>
      <c r="J200" s="36">
        <v>1</v>
      </c>
      <c r="K200" s="36">
        <v>6</v>
      </c>
      <c r="L200" s="36">
        <v>260</v>
      </c>
      <c r="M200" s="36">
        <v>83</v>
      </c>
      <c r="N200" s="95">
        <f t="shared" si="8"/>
        <v>0.75801749271137031</v>
      </c>
      <c r="O200" s="36">
        <v>20060081</v>
      </c>
      <c r="P200" s="63">
        <v>168.08</v>
      </c>
      <c r="Q200" s="76">
        <f t="shared" si="9"/>
        <v>2.0406949071870537</v>
      </c>
      <c r="R200" s="95">
        <f t="shared" si="10"/>
        <v>0.75801749271137031</v>
      </c>
      <c r="S200" s="95">
        <f t="shared" si="11"/>
        <v>-1</v>
      </c>
    </row>
    <row r="201" spans="1:19" s="36" customFormat="1" ht="14.4" x14ac:dyDescent="0.3">
      <c r="A201" s="32"/>
      <c r="B201" s="36">
        <v>81</v>
      </c>
      <c r="C201" s="36">
        <v>1</v>
      </c>
      <c r="D201" s="35" t="s">
        <v>515</v>
      </c>
      <c r="E201" s="33">
        <v>2007</v>
      </c>
      <c r="F201" s="36">
        <v>2008</v>
      </c>
      <c r="G201" s="36">
        <v>344.71</v>
      </c>
      <c r="H201" s="36">
        <v>10</v>
      </c>
      <c r="I201" s="36">
        <v>1</v>
      </c>
      <c r="J201" s="36">
        <v>0</v>
      </c>
      <c r="K201" s="33">
        <v>4</v>
      </c>
      <c r="L201" s="63">
        <v>258</v>
      </c>
      <c r="M201" s="63">
        <v>63</v>
      </c>
      <c r="N201" s="95">
        <f t="shared" si="8"/>
        <v>0.80373831775700932</v>
      </c>
      <c r="O201" s="36">
        <v>20062897</v>
      </c>
      <c r="P201" s="63">
        <v>202</v>
      </c>
      <c r="Q201" s="76">
        <f t="shared" si="9"/>
        <v>1.5891089108910892</v>
      </c>
      <c r="R201" s="95">
        <f t="shared" si="10"/>
        <v>0.80373831775700932</v>
      </c>
      <c r="S201" s="95">
        <f t="shared" si="11"/>
        <v>-1</v>
      </c>
    </row>
    <row r="202" spans="1:19" s="36" customFormat="1" ht="14.4" x14ac:dyDescent="0.3">
      <c r="A202" s="32" t="s">
        <v>95</v>
      </c>
      <c r="B202" s="7">
        <v>81</v>
      </c>
      <c r="C202" s="7">
        <v>1</v>
      </c>
      <c r="D202" s="7" t="s">
        <v>515</v>
      </c>
      <c r="E202" s="68">
        <v>2015</v>
      </c>
      <c r="F202" s="73">
        <v>2016</v>
      </c>
      <c r="G202" s="66">
        <v>624.12</v>
      </c>
      <c r="H202" s="7">
        <v>10</v>
      </c>
      <c r="I202" s="67">
        <v>1</v>
      </c>
      <c r="J202" s="48">
        <f>MAX(0,MIN(1,F202-E202-1))</f>
        <v>0</v>
      </c>
      <c r="K202" s="50">
        <f>MAX(1,MIN(10,INT(G202/100)+1))</f>
        <v>7</v>
      </c>
      <c r="L202" s="67">
        <v>183</v>
      </c>
      <c r="M202" s="77">
        <v>14</v>
      </c>
      <c r="N202" s="95">
        <f t="shared" si="8"/>
        <v>0.92893401015228427</v>
      </c>
      <c r="O202" s="36">
        <f>10000*E202+B202</f>
        <v>20150081</v>
      </c>
      <c r="P202" s="63">
        <v>151.20999999999998</v>
      </c>
      <c r="Q202" s="76">
        <f t="shared" si="9"/>
        <v>1.3028238873090405</v>
      </c>
      <c r="R202" s="95">
        <f t="shared" si="10"/>
        <v>0.92893401015228427</v>
      </c>
      <c r="S202" s="95">
        <f t="shared" si="11"/>
        <v>-1</v>
      </c>
    </row>
    <row r="203" spans="1:19" s="36" customFormat="1" ht="14.4" x14ac:dyDescent="0.3">
      <c r="A203" s="32" t="s">
        <v>95</v>
      </c>
      <c r="B203" s="7">
        <v>81</v>
      </c>
      <c r="C203" s="7">
        <v>1</v>
      </c>
      <c r="D203" s="7" t="s">
        <v>515</v>
      </c>
      <c r="E203" s="68">
        <v>2017</v>
      </c>
      <c r="F203" s="73">
        <v>2018</v>
      </c>
      <c r="G203" s="66">
        <v>731.68</v>
      </c>
      <c r="H203" s="36">
        <v>10</v>
      </c>
      <c r="I203" s="67">
        <v>1</v>
      </c>
      <c r="J203" s="48">
        <v>0</v>
      </c>
      <c r="K203" s="50">
        <f>MAX(1,MIN(10,INT(G203/100)+1))</f>
        <v>8</v>
      </c>
      <c r="L203" s="67">
        <v>116</v>
      </c>
      <c r="M203" s="77">
        <v>8</v>
      </c>
      <c r="N203" s="95">
        <f t="shared" si="8"/>
        <v>0.93548387096774188</v>
      </c>
      <c r="O203" s="36">
        <f>10000*E203+B203</f>
        <v>20170081</v>
      </c>
      <c r="P203" s="63">
        <v>151</v>
      </c>
      <c r="Q203" s="76">
        <f t="shared" si="9"/>
        <v>0.82119205298013243</v>
      </c>
      <c r="R203" s="95">
        <f t="shared" si="10"/>
        <v>0.93548387096774188</v>
      </c>
      <c r="S203" s="95">
        <f t="shared" si="11"/>
        <v>-1</v>
      </c>
    </row>
    <row r="204" spans="1:19" s="36" customFormat="1" ht="14.4" x14ac:dyDescent="0.3">
      <c r="A204" s="32" t="s">
        <v>95</v>
      </c>
      <c r="B204" s="36">
        <v>84</v>
      </c>
      <c r="C204" s="36">
        <v>1</v>
      </c>
      <c r="D204" s="36" t="s">
        <v>267</v>
      </c>
      <c r="E204" s="36">
        <v>1999</v>
      </c>
      <c r="F204" s="36">
        <v>2000</v>
      </c>
      <c r="G204" s="76">
        <v>350</v>
      </c>
      <c r="H204" s="36">
        <v>5</v>
      </c>
      <c r="I204" s="36">
        <v>1</v>
      </c>
      <c r="J204" s="36">
        <v>1</v>
      </c>
      <c r="K204" s="36">
        <v>4</v>
      </c>
      <c r="L204" s="94">
        <v>718</v>
      </c>
      <c r="M204" s="94">
        <v>574</v>
      </c>
      <c r="N204" s="95">
        <f t="shared" si="8"/>
        <v>0.55572755417956654</v>
      </c>
      <c r="O204" s="36">
        <v>20000084</v>
      </c>
      <c r="P204" s="63">
        <v>659.28</v>
      </c>
      <c r="Q204" s="76">
        <f t="shared" si="9"/>
        <v>1.9597136269870161</v>
      </c>
      <c r="R204" s="95">
        <f t="shared" si="10"/>
        <v>0.55572755417956654</v>
      </c>
      <c r="S204" s="95">
        <f t="shared" si="11"/>
        <v>-1</v>
      </c>
    </row>
    <row r="205" spans="1:19" s="36" customFormat="1" ht="14.4" x14ac:dyDescent="0.3">
      <c r="A205" s="32" t="s">
        <v>95</v>
      </c>
      <c r="B205" s="36">
        <v>84</v>
      </c>
      <c r="C205" s="36">
        <v>1</v>
      </c>
      <c r="D205" s="36" t="s">
        <v>267</v>
      </c>
      <c r="E205" s="36">
        <v>2001</v>
      </c>
      <c r="F205" s="36">
        <v>2002</v>
      </c>
      <c r="G205" s="76">
        <v>350</v>
      </c>
      <c r="H205" s="36">
        <v>10</v>
      </c>
      <c r="I205" s="36">
        <v>0</v>
      </c>
      <c r="J205" s="36">
        <v>1</v>
      </c>
      <c r="K205" s="36">
        <v>4</v>
      </c>
      <c r="L205" s="94">
        <v>598</v>
      </c>
      <c r="M205" s="94">
        <v>884</v>
      </c>
      <c r="N205" s="95">
        <f t="shared" si="8"/>
        <v>0.40350877192982454</v>
      </c>
      <c r="O205" s="36">
        <v>20020084</v>
      </c>
      <c r="P205" s="63">
        <v>639.29999999999995</v>
      </c>
      <c r="Q205" s="76">
        <f t="shared" si="9"/>
        <v>2.3181604880337869</v>
      </c>
      <c r="R205" s="95">
        <f t="shared" si="10"/>
        <v>0.40350877192982454</v>
      </c>
      <c r="S205" s="95">
        <f t="shared" si="11"/>
        <v>-1</v>
      </c>
    </row>
    <row r="206" spans="1:19" s="36" customFormat="1" ht="14.4" x14ac:dyDescent="0.3">
      <c r="A206" s="32" t="s">
        <v>95</v>
      </c>
      <c r="B206" s="7">
        <v>84</v>
      </c>
      <c r="C206" s="7">
        <v>1</v>
      </c>
      <c r="D206" s="7" t="s">
        <v>267</v>
      </c>
      <c r="E206" s="7">
        <v>2010</v>
      </c>
      <c r="F206" s="10">
        <v>2011</v>
      </c>
      <c r="G206" s="66">
        <v>1567.16</v>
      </c>
      <c r="H206" s="10">
        <v>10</v>
      </c>
      <c r="I206" s="67">
        <v>0</v>
      </c>
      <c r="J206" s="10">
        <v>0</v>
      </c>
      <c r="K206" s="50">
        <f>MAX(1,MIN(10,INT(G206/100)+1))</f>
        <v>10</v>
      </c>
      <c r="L206" s="67">
        <v>642</v>
      </c>
      <c r="M206" s="67">
        <v>1526</v>
      </c>
      <c r="N206" s="95">
        <f t="shared" si="8"/>
        <v>0.29612546125461253</v>
      </c>
      <c r="O206" s="36">
        <f>10000*2010+B206</f>
        <v>20100084</v>
      </c>
      <c r="P206" s="63">
        <v>587.42999999999995</v>
      </c>
      <c r="Q206" s="76">
        <f t="shared" si="9"/>
        <v>3.6906525032769864</v>
      </c>
      <c r="R206" s="95">
        <f t="shared" si="10"/>
        <v>0.29612546125461253</v>
      </c>
      <c r="S206" s="95">
        <f t="shared" si="11"/>
        <v>-1</v>
      </c>
    </row>
    <row r="207" spans="1:19" s="36" customFormat="1" ht="14.4" x14ac:dyDescent="0.3">
      <c r="A207" s="32" t="s">
        <v>95</v>
      </c>
      <c r="B207" s="7">
        <v>84</v>
      </c>
      <c r="C207" s="7">
        <v>1</v>
      </c>
      <c r="D207" s="7" t="s">
        <v>267</v>
      </c>
      <c r="E207" s="7">
        <v>2011</v>
      </c>
      <c r="F207" s="10">
        <v>2012</v>
      </c>
      <c r="G207" s="66">
        <v>750</v>
      </c>
      <c r="H207" s="10">
        <v>7</v>
      </c>
      <c r="I207" s="67">
        <v>0</v>
      </c>
      <c r="J207" s="10">
        <v>0</v>
      </c>
      <c r="K207" s="50">
        <v>8</v>
      </c>
      <c r="L207" s="67">
        <v>456</v>
      </c>
      <c r="M207" s="67">
        <v>739</v>
      </c>
      <c r="N207" s="95">
        <f t="shared" si="8"/>
        <v>0.38158995815899582</v>
      </c>
      <c r="O207" s="36">
        <f>10000*E207+B207</f>
        <v>20110084</v>
      </c>
      <c r="P207" s="63">
        <v>554</v>
      </c>
      <c r="Q207" s="76">
        <f t="shared" si="9"/>
        <v>2.1570397111913358</v>
      </c>
      <c r="R207" s="95">
        <f t="shared" si="10"/>
        <v>0.38158995815899582</v>
      </c>
      <c r="S207" s="95">
        <f t="shared" si="11"/>
        <v>-1</v>
      </c>
    </row>
    <row r="208" spans="1:19" s="36" customFormat="1" ht="14.4" x14ac:dyDescent="0.3">
      <c r="A208" s="32" t="s">
        <v>95</v>
      </c>
      <c r="B208" s="7">
        <v>84</v>
      </c>
      <c r="C208" s="7">
        <v>1</v>
      </c>
      <c r="D208" s="7" t="s">
        <v>267</v>
      </c>
      <c r="E208" s="7">
        <v>2011</v>
      </c>
      <c r="F208" s="10">
        <v>2012</v>
      </c>
      <c r="G208" s="66">
        <v>250</v>
      </c>
      <c r="H208" s="10">
        <v>7</v>
      </c>
      <c r="I208" s="67">
        <v>0</v>
      </c>
      <c r="J208" s="10">
        <v>0</v>
      </c>
      <c r="K208" s="50">
        <v>3</v>
      </c>
      <c r="L208" s="67">
        <v>396</v>
      </c>
      <c r="M208" s="67">
        <v>802</v>
      </c>
      <c r="N208" s="95">
        <f t="shared" si="8"/>
        <v>0.330550918196995</v>
      </c>
      <c r="O208" s="36">
        <f>10000*E208+B208</f>
        <v>20110084</v>
      </c>
      <c r="P208" s="63">
        <v>554</v>
      </c>
      <c r="Q208" s="76">
        <f t="shared" si="9"/>
        <v>2.1624548736462095</v>
      </c>
      <c r="R208" s="95">
        <f t="shared" si="10"/>
        <v>0.330550918196995</v>
      </c>
      <c r="S208" s="95">
        <f t="shared" si="11"/>
        <v>-1</v>
      </c>
    </row>
    <row r="209" spans="1:19" s="36" customFormat="1" ht="14.4" x14ac:dyDescent="0.3">
      <c r="A209" s="32" t="s">
        <v>95</v>
      </c>
      <c r="B209" s="36">
        <v>84</v>
      </c>
      <c r="C209" s="36">
        <v>1</v>
      </c>
      <c r="D209" s="36" t="s">
        <v>267</v>
      </c>
      <c r="E209" s="75">
        <v>2012</v>
      </c>
      <c r="F209" s="36">
        <v>2013</v>
      </c>
      <c r="G209" s="76">
        <v>500</v>
      </c>
      <c r="H209" s="36">
        <v>5</v>
      </c>
      <c r="I209" s="36">
        <v>0</v>
      </c>
      <c r="J209" s="36">
        <v>0</v>
      </c>
      <c r="K209" s="50">
        <f>MAX(1,MIN(10,INT(G209/100)+1))</f>
        <v>6</v>
      </c>
      <c r="L209" s="63">
        <v>1161</v>
      </c>
      <c r="M209" s="63">
        <v>1486</v>
      </c>
      <c r="N209" s="95">
        <f t="shared" si="8"/>
        <v>0.4386097468832641</v>
      </c>
      <c r="O209" s="36">
        <f>10000*E209+B209</f>
        <v>20120084</v>
      </c>
      <c r="P209" s="63">
        <v>589.62</v>
      </c>
      <c r="Q209" s="76">
        <f t="shared" si="9"/>
        <v>4.4893321122078627</v>
      </c>
      <c r="R209" s="95">
        <f t="shared" si="10"/>
        <v>0.4386097468832641</v>
      </c>
      <c r="S209" s="95">
        <f t="shared" si="11"/>
        <v>-1</v>
      </c>
    </row>
    <row r="210" spans="1:19" s="36" customFormat="1" ht="14.4" x14ac:dyDescent="0.3">
      <c r="A210" s="32" t="s">
        <v>95</v>
      </c>
      <c r="B210" s="36">
        <v>85</v>
      </c>
      <c r="C210" s="36">
        <v>1</v>
      </c>
      <c r="D210" s="36" t="s">
        <v>608</v>
      </c>
      <c r="E210" s="36">
        <v>2003</v>
      </c>
      <c r="F210" s="36">
        <v>2004</v>
      </c>
      <c r="G210" s="76">
        <v>600</v>
      </c>
      <c r="H210" s="36">
        <v>10</v>
      </c>
      <c r="I210" s="36">
        <v>1</v>
      </c>
      <c r="J210" s="36">
        <v>1</v>
      </c>
      <c r="K210" s="36">
        <v>7</v>
      </c>
      <c r="L210" s="94">
        <v>639</v>
      </c>
      <c r="M210" s="94">
        <v>388</v>
      </c>
      <c r="N210" s="95">
        <f t="shared" si="8"/>
        <v>0.62220058422590063</v>
      </c>
      <c r="O210" s="36">
        <v>20040085</v>
      </c>
      <c r="P210" s="63">
        <v>626.26</v>
      </c>
      <c r="Q210" s="76">
        <f t="shared" si="9"/>
        <v>1.6398939737489222</v>
      </c>
      <c r="R210" s="95">
        <f t="shared" si="10"/>
        <v>0.62220058422590063</v>
      </c>
      <c r="S210" s="95">
        <f t="shared" si="11"/>
        <v>-1</v>
      </c>
    </row>
    <row r="211" spans="1:19" s="36" customFormat="1" ht="14.4" x14ac:dyDescent="0.3">
      <c r="A211" s="32" t="s">
        <v>95</v>
      </c>
      <c r="B211" s="36">
        <v>85</v>
      </c>
      <c r="C211" s="36">
        <v>1</v>
      </c>
      <c r="D211" s="36" t="s">
        <v>608</v>
      </c>
      <c r="E211" s="75">
        <v>2013</v>
      </c>
      <c r="F211" s="36">
        <v>2014</v>
      </c>
      <c r="G211" s="76">
        <v>608.1</v>
      </c>
      <c r="H211" s="36">
        <v>10</v>
      </c>
      <c r="I211" s="36">
        <v>1</v>
      </c>
      <c r="J211" s="36">
        <v>0</v>
      </c>
      <c r="K211" s="50">
        <v>7</v>
      </c>
      <c r="L211" s="63">
        <v>429</v>
      </c>
      <c r="M211" s="63">
        <v>76</v>
      </c>
      <c r="N211" s="95">
        <f t="shared" si="8"/>
        <v>0.84950495049504948</v>
      </c>
      <c r="O211" s="36">
        <f>10000*E211+B211</f>
        <v>20130085</v>
      </c>
      <c r="P211" s="63">
        <v>608.56999999999994</v>
      </c>
      <c r="Q211" s="76">
        <f t="shared" si="9"/>
        <v>0.82981415449332052</v>
      </c>
      <c r="R211" s="95">
        <f t="shared" si="10"/>
        <v>0.84950495049504948</v>
      </c>
      <c r="S211" s="95">
        <f t="shared" si="11"/>
        <v>-1</v>
      </c>
    </row>
    <row r="212" spans="1:19" s="36" customFormat="1" ht="14.4" x14ac:dyDescent="0.3">
      <c r="A212" s="32" t="s">
        <v>95</v>
      </c>
      <c r="B212" s="36">
        <v>85</v>
      </c>
      <c r="C212" s="36">
        <v>1</v>
      </c>
      <c r="D212" s="36" t="s">
        <v>608</v>
      </c>
      <c r="E212" s="75">
        <v>2013</v>
      </c>
      <c r="F212" s="36">
        <v>2014</v>
      </c>
      <c r="G212" s="76">
        <v>100</v>
      </c>
      <c r="H212" s="36">
        <v>10</v>
      </c>
      <c r="I212" s="36">
        <v>1</v>
      </c>
      <c r="J212" s="36">
        <v>0</v>
      </c>
      <c r="K212" s="50">
        <v>2</v>
      </c>
      <c r="L212" s="63">
        <v>362</v>
      </c>
      <c r="M212" s="63">
        <v>142</v>
      </c>
      <c r="N212" s="95">
        <f t="shared" si="8"/>
        <v>0.71825396825396826</v>
      </c>
      <c r="O212" s="36">
        <f>10000*E212+B212</f>
        <v>20130085</v>
      </c>
      <c r="P212" s="63">
        <v>608.56999999999994</v>
      </c>
      <c r="Q212" s="76">
        <f t="shared" si="9"/>
        <v>0.82817095814778918</v>
      </c>
      <c r="R212" s="95">
        <f t="shared" si="10"/>
        <v>0.71825396825396826</v>
      </c>
      <c r="S212" s="95">
        <f t="shared" si="11"/>
        <v>-1</v>
      </c>
    </row>
    <row r="213" spans="1:19" s="36" customFormat="1" ht="14.4" x14ac:dyDescent="0.3">
      <c r="A213" s="32" t="s">
        <v>95</v>
      </c>
      <c r="B213" s="36">
        <v>88</v>
      </c>
      <c r="C213" s="36">
        <v>1</v>
      </c>
      <c r="D213" s="36" t="s">
        <v>238</v>
      </c>
      <c r="E213" s="36">
        <v>1997</v>
      </c>
      <c r="F213" s="36">
        <v>1998</v>
      </c>
      <c r="G213" s="76">
        <v>146</v>
      </c>
      <c r="H213" s="36">
        <v>5</v>
      </c>
      <c r="I213" s="36">
        <v>1</v>
      </c>
      <c r="J213" s="36">
        <v>1</v>
      </c>
      <c r="K213" s="36">
        <v>2</v>
      </c>
      <c r="L213" s="94">
        <v>1685</v>
      </c>
      <c r="M213" s="94">
        <v>1469</v>
      </c>
      <c r="N213" s="95">
        <f t="shared" si="8"/>
        <v>0.53424223208623967</v>
      </c>
      <c r="O213" s="36">
        <v>19980088</v>
      </c>
      <c r="P213" s="63">
        <v>2886.44</v>
      </c>
      <c r="Q213" s="76">
        <f t="shared" si="9"/>
        <v>1.0926955003395185</v>
      </c>
      <c r="R213" s="95">
        <f t="shared" si="10"/>
        <v>0.53424223208623967</v>
      </c>
      <c r="S213" s="95">
        <f t="shared" si="11"/>
        <v>-1</v>
      </c>
    </row>
    <row r="214" spans="1:19" s="36" customFormat="1" ht="14.4" x14ac:dyDescent="0.3">
      <c r="A214" s="32" t="s">
        <v>95</v>
      </c>
      <c r="B214" s="36">
        <v>88</v>
      </c>
      <c r="C214" s="36">
        <v>1</v>
      </c>
      <c r="D214" s="36" t="s">
        <v>238</v>
      </c>
      <c r="E214" s="36">
        <v>2000</v>
      </c>
      <c r="F214" s="36">
        <v>2001</v>
      </c>
      <c r="G214" s="76">
        <v>450</v>
      </c>
      <c r="H214" s="36">
        <v>5</v>
      </c>
      <c r="I214" s="36">
        <v>0</v>
      </c>
      <c r="J214" s="36">
        <v>1</v>
      </c>
      <c r="K214" s="36">
        <v>5</v>
      </c>
      <c r="L214" s="94">
        <v>2154</v>
      </c>
      <c r="M214" s="94">
        <v>3656</v>
      </c>
      <c r="N214" s="95">
        <f t="shared" si="8"/>
        <v>0.37074010327022378</v>
      </c>
      <c r="O214" s="36">
        <v>20010088</v>
      </c>
      <c r="P214" s="63">
        <v>2660.31</v>
      </c>
      <c r="Q214" s="76">
        <f t="shared" si="9"/>
        <v>2.183956005127222</v>
      </c>
      <c r="R214" s="95">
        <f t="shared" si="10"/>
        <v>0.37074010327022378</v>
      </c>
      <c r="S214" s="95">
        <f t="shared" si="11"/>
        <v>-1</v>
      </c>
    </row>
    <row r="215" spans="1:19" s="36" customFormat="1" ht="14.4" x14ac:dyDescent="0.3">
      <c r="A215" s="32" t="s">
        <v>95</v>
      </c>
      <c r="B215" s="36">
        <v>88</v>
      </c>
      <c r="C215" s="36">
        <v>1</v>
      </c>
      <c r="D215" s="36" t="s">
        <v>238</v>
      </c>
      <c r="E215" s="36">
        <v>2001</v>
      </c>
      <c r="F215" s="36">
        <v>2002</v>
      </c>
      <c r="G215" s="76">
        <v>450</v>
      </c>
      <c r="H215" s="36">
        <v>10</v>
      </c>
      <c r="I215" s="36">
        <v>1</v>
      </c>
      <c r="J215" s="36">
        <v>1</v>
      </c>
      <c r="K215" s="36">
        <v>5</v>
      </c>
      <c r="L215" s="94">
        <v>3144</v>
      </c>
      <c r="M215" s="94">
        <v>2987</v>
      </c>
      <c r="N215" s="95">
        <f t="shared" si="8"/>
        <v>0.5128037840482792</v>
      </c>
      <c r="O215" s="36">
        <v>20020088</v>
      </c>
      <c r="P215" s="63">
        <v>2568.5500000000002</v>
      </c>
      <c r="Q215" s="76">
        <f t="shared" si="9"/>
        <v>2.3869498355103071</v>
      </c>
      <c r="R215" s="95">
        <f t="shared" si="10"/>
        <v>0.5128037840482792</v>
      </c>
      <c r="S215" s="95">
        <f t="shared" si="11"/>
        <v>-1</v>
      </c>
    </row>
    <row r="216" spans="1:19" s="36" customFormat="1" ht="14.4" x14ac:dyDescent="0.3">
      <c r="A216" s="32" t="s">
        <v>95</v>
      </c>
      <c r="B216" s="36">
        <v>88</v>
      </c>
      <c r="C216" s="36">
        <v>1</v>
      </c>
      <c r="D216" s="36" t="s">
        <v>238</v>
      </c>
      <c r="E216" s="36">
        <v>2006</v>
      </c>
      <c r="F216" s="33">
        <v>2007</v>
      </c>
      <c r="G216" s="76">
        <v>400</v>
      </c>
      <c r="H216" s="33">
        <v>10</v>
      </c>
      <c r="I216" s="36">
        <v>0</v>
      </c>
      <c r="J216" s="36">
        <v>1</v>
      </c>
      <c r="K216" s="36">
        <v>5</v>
      </c>
      <c r="L216" s="63">
        <v>3885</v>
      </c>
      <c r="M216" s="63">
        <v>5041</v>
      </c>
      <c r="N216" s="95">
        <f t="shared" si="8"/>
        <v>0.43524535066099035</v>
      </c>
      <c r="O216" s="36">
        <v>20070088</v>
      </c>
      <c r="P216" s="63">
        <v>2117</v>
      </c>
      <c r="Q216" s="76">
        <f t="shared" si="9"/>
        <v>4.2163438828530939</v>
      </c>
      <c r="R216" s="95">
        <f t="shared" si="10"/>
        <v>0.43524535066099035</v>
      </c>
      <c r="S216" s="95">
        <f t="shared" si="11"/>
        <v>-1</v>
      </c>
    </row>
    <row r="217" spans="1:19" s="36" customFormat="1" ht="14.4" x14ac:dyDescent="0.3">
      <c r="A217" s="32" t="s">
        <v>95</v>
      </c>
      <c r="B217" s="36">
        <v>88</v>
      </c>
      <c r="C217" s="36">
        <v>1</v>
      </c>
      <c r="D217" s="35" t="s">
        <v>238</v>
      </c>
      <c r="E217" s="33">
        <v>2007</v>
      </c>
      <c r="F217" s="36">
        <v>2008</v>
      </c>
      <c r="G217" s="36">
        <v>300</v>
      </c>
      <c r="H217" s="36">
        <v>10</v>
      </c>
      <c r="I217" s="36">
        <v>1</v>
      </c>
      <c r="J217" s="36">
        <v>0</v>
      </c>
      <c r="K217" s="33">
        <v>4</v>
      </c>
      <c r="L217" s="63">
        <v>3058</v>
      </c>
      <c r="M217" s="63">
        <v>2115</v>
      </c>
      <c r="N217" s="95">
        <f t="shared" si="8"/>
        <v>0.59114633674850181</v>
      </c>
      <c r="O217" s="36">
        <v>20062897</v>
      </c>
      <c r="P217" s="63">
        <v>2117</v>
      </c>
      <c r="Q217" s="76">
        <f t="shared" si="9"/>
        <v>2.4435521965044873</v>
      </c>
      <c r="R217" s="95">
        <f t="shared" si="10"/>
        <v>0.59114633674850181</v>
      </c>
      <c r="S217" s="95">
        <f t="shared" si="11"/>
        <v>-1</v>
      </c>
    </row>
    <row r="218" spans="1:19" s="36" customFormat="1" ht="14.4" x14ac:dyDescent="0.3">
      <c r="A218" s="32" t="s">
        <v>95</v>
      </c>
      <c r="B218" s="7">
        <v>88</v>
      </c>
      <c r="C218" s="7">
        <v>1</v>
      </c>
      <c r="D218" s="7" t="s">
        <v>238</v>
      </c>
      <c r="E218" s="7">
        <v>2010</v>
      </c>
      <c r="F218" s="68">
        <v>2012</v>
      </c>
      <c r="G218" s="66">
        <v>453.83</v>
      </c>
      <c r="H218" s="68">
        <v>10</v>
      </c>
      <c r="I218" s="67">
        <v>1</v>
      </c>
      <c r="J218" s="10">
        <v>1</v>
      </c>
      <c r="K218" s="50">
        <f>MAX(1,MIN(10,INT(G218/100)+1))</f>
        <v>5</v>
      </c>
      <c r="L218" s="67">
        <v>4406</v>
      </c>
      <c r="M218" s="67">
        <v>3530</v>
      </c>
      <c r="N218" s="95">
        <f t="shared" si="8"/>
        <v>0.5551915322580645</v>
      </c>
      <c r="O218" s="36">
        <f>10000*2010+B218</f>
        <v>20100088</v>
      </c>
      <c r="P218" s="63">
        <v>2077.7800000000002</v>
      </c>
      <c r="Q218" s="76">
        <f t="shared" si="9"/>
        <v>3.8194611556565174</v>
      </c>
      <c r="R218" s="95">
        <f t="shared" si="10"/>
        <v>0.5551915322580645</v>
      </c>
      <c r="S218" s="95">
        <f t="shared" si="11"/>
        <v>-1</v>
      </c>
    </row>
    <row r="219" spans="1:19" s="36" customFormat="1" ht="14.4" x14ac:dyDescent="0.3">
      <c r="A219" s="32" t="s">
        <v>95</v>
      </c>
      <c r="B219" s="7">
        <v>88</v>
      </c>
      <c r="C219" s="7">
        <v>1</v>
      </c>
      <c r="D219" s="7" t="s">
        <v>238</v>
      </c>
      <c r="E219" s="7">
        <v>2010</v>
      </c>
      <c r="F219" s="68">
        <v>2011</v>
      </c>
      <c r="G219" s="66">
        <v>595</v>
      </c>
      <c r="H219" s="68">
        <v>10</v>
      </c>
      <c r="I219" s="67">
        <v>0</v>
      </c>
      <c r="J219" s="10">
        <v>0</v>
      </c>
      <c r="K219" s="50">
        <f>MAX(1,MIN(10,INT(G219/100)+1))</f>
        <v>6</v>
      </c>
      <c r="L219" s="67">
        <v>2762</v>
      </c>
      <c r="M219" s="67">
        <v>5014</v>
      </c>
      <c r="N219" s="95">
        <f t="shared" si="8"/>
        <v>0.35519547325102879</v>
      </c>
      <c r="O219" s="36">
        <f>10000*2010+B219</f>
        <v>20100088</v>
      </c>
      <c r="P219" s="63">
        <v>2077.7800000000002</v>
      </c>
      <c r="Q219" s="76">
        <f t="shared" si="9"/>
        <v>3.7424558904215073</v>
      </c>
      <c r="R219" s="95">
        <f t="shared" si="10"/>
        <v>0.35519547325102879</v>
      </c>
      <c r="S219" s="95">
        <f t="shared" si="11"/>
        <v>-1</v>
      </c>
    </row>
    <row r="220" spans="1:19" s="36" customFormat="1" ht="14.4" x14ac:dyDescent="0.3">
      <c r="A220" s="32" t="s">
        <v>95</v>
      </c>
      <c r="B220" s="7">
        <v>88</v>
      </c>
      <c r="C220" s="7">
        <v>1</v>
      </c>
      <c r="D220" s="7" t="s">
        <v>238</v>
      </c>
      <c r="E220" s="7">
        <v>2010</v>
      </c>
      <c r="F220" s="10">
        <v>2011</v>
      </c>
      <c r="G220" s="66">
        <v>150</v>
      </c>
      <c r="H220" s="10">
        <v>10</v>
      </c>
      <c r="I220" s="67">
        <v>0</v>
      </c>
      <c r="J220" s="10">
        <v>0</v>
      </c>
      <c r="K220" s="50">
        <f>MAX(1,MIN(10,INT(G220/100)+1))</f>
        <v>2</v>
      </c>
      <c r="L220" s="67">
        <v>3016</v>
      </c>
      <c r="M220" s="67">
        <v>4735</v>
      </c>
      <c r="N220" s="95">
        <f t="shared" si="8"/>
        <v>0.38911108244097536</v>
      </c>
      <c r="O220" s="36">
        <f>10000*2010+B220</f>
        <v>20100088</v>
      </c>
      <c r="P220" s="63">
        <v>2077.7800000000002</v>
      </c>
      <c r="Q220" s="76">
        <f t="shared" si="9"/>
        <v>3.7304238177285369</v>
      </c>
      <c r="R220" s="95">
        <f t="shared" si="10"/>
        <v>0.38911108244097536</v>
      </c>
      <c r="S220" s="95">
        <f t="shared" si="11"/>
        <v>-1</v>
      </c>
    </row>
    <row r="221" spans="1:19" s="36" customFormat="1" ht="14.4" x14ac:dyDescent="0.3">
      <c r="A221" s="32" t="s">
        <v>95</v>
      </c>
      <c r="B221" s="7">
        <v>88</v>
      </c>
      <c r="C221" s="7">
        <v>1</v>
      </c>
      <c r="D221" s="7" t="s">
        <v>238</v>
      </c>
      <c r="E221" s="7">
        <v>2011</v>
      </c>
      <c r="F221" s="10">
        <v>2012</v>
      </c>
      <c r="G221" s="66">
        <v>725</v>
      </c>
      <c r="H221" s="10">
        <v>10</v>
      </c>
      <c r="I221" s="67">
        <v>0</v>
      </c>
      <c r="J221" s="10">
        <v>0</v>
      </c>
      <c r="K221" s="50">
        <v>8</v>
      </c>
      <c r="L221" s="67">
        <v>2184</v>
      </c>
      <c r="M221" s="67">
        <v>2493</v>
      </c>
      <c r="N221" s="95">
        <f t="shared" si="8"/>
        <v>0.46696600384862091</v>
      </c>
      <c r="O221" s="36">
        <f>10000*E221+B221</f>
        <v>20110088</v>
      </c>
      <c r="P221" s="63">
        <v>2009</v>
      </c>
      <c r="Q221" s="76">
        <f t="shared" si="9"/>
        <v>2.3280238924838228</v>
      </c>
      <c r="R221" s="95">
        <f t="shared" si="10"/>
        <v>0.46696600384862091</v>
      </c>
      <c r="S221" s="95">
        <f t="shared" si="11"/>
        <v>-1</v>
      </c>
    </row>
    <row r="222" spans="1:19" s="36" customFormat="1" ht="14.4" x14ac:dyDescent="0.3">
      <c r="A222" s="32" t="s">
        <v>95</v>
      </c>
      <c r="B222" s="36">
        <v>88</v>
      </c>
      <c r="C222" s="36">
        <v>1</v>
      </c>
      <c r="D222" s="36" t="s">
        <v>238</v>
      </c>
      <c r="E222" s="75">
        <v>2012</v>
      </c>
      <c r="F222" s="36">
        <v>2013</v>
      </c>
      <c r="G222" s="76">
        <v>575</v>
      </c>
      <c r="H222" s="36">
        <v>10</v>
      </c>
      <c r="I222" s="36">
        <v>1</v>
      </c>
      <c r="J222" s="36">
        <v>0</v>
      </c>
      <c r="K222" s="50">
        <f>MAX(1,MIN(10,INT(G222/100)+1))</f>
        <v>6</v>
      </c>
      <c r="L222" s="63">
        <v>5991</v>
      </c>
      <c r="M222" s="63">
        <v>4658</v>
      </c>
      <c r="N222" s="95">
        <f t="shared" si="8"/>
        <v>0.56258803643534605</v>
      </c>
      <c r="O222" s="36">
        <f>10000*E222+B222</f>
        <v>20120088</v>
      </c>
      <c r="P222" s="63">
        <v>1980.6599999999999</v>
      </c>
      <c r="Q222" s="76">
        <f t="shared" si="9"/>
        <v>5.3764906647279194</v>
      </c>
      <c r="R222" s="95">
        <f t="shared" si="10"/>
        <v>0.56258803643534605</v>
      </c>
      <c r="S222" s="95">
        <f t="shared" si="11"/>
        <v>-1</v>
      </c>
    </row>
    <row r="223" spans="1:19" s="36" customFormat="1" ht="14.4" x14ac:dyDescent="0.3">
      <c r="A223" s="32" t="s">
        <v>95</v>
      </c>
      <c r="B223" s="36">
        <v>91</v>
      </c>
      <c r="C223" s="36">
        <v>1</v>
      </c>
      <c r="D223" s="36" t="s">
        <v>239</v>
      </c>
      <c r="E223" s="36">
        <v>1997</v>
      </c>
      <c r="F223" s="36">
        <v>1999</v>
      </c>
      <c r="G223" s="76">
        <v>315</v>
      </c>
      <c r="H223" s="36">
        <v>10</v>
      </c>
      <c r="I223" s="36">
        <v>1</v>
      </c>
      <c r="J223" s="36">
        <v>0</v>
      </c>
      <c r="K223" s="36">
        <v>4</v>
      </c>
      <c r="L223" s="94">
        <v>421</v>
      </c>
      <c r="M223" s="94">
        <v>170</v>
      </c>
      <c r="N223" s="95">
        <f t="shared" si="8"/>
        <v>0.71235194585448391</v>
      </c>
      <c r="O223" s="36">
        <v>19980091</v>
      </c>
      <c r="P223" s="63">
        <v>701.65</v>
      </c>
      <c r="Q223" s="76">
        <f t="shared" si="9"/>
        <v>0.84230029216846014</v>
      </c>
      <c r="R223" s="95">
        <f t="shared" si="10"/>
        <v>0.71235194585448391</v>
      </c>
      <c r="S223" s="95">
        <f t="shared" si="11"/>
        <v>-1</v>
      </c>
    </row>
    <row r="224" spans="1:19" s="36" customFormat="1" ht="14.4" x14ac:dyDescent="0.3">
      <c r="A224" s="32" t="s">
        <v>95</v>
      </c>
      <c r="B224" s="36">
        <v>91</v>
      </c>
      <c r="C224" s="36">
        <v>1</v>
      </c>
      <c r="D224" s="36" t="s">
        <v>239</v>
      </c>
      <c r="E224" s="36">
        <v>2001</v>
      </c>
      <c r="F224" s="36">
        <v>2002</v>
      </c>
      <c r="G224" s="76">
        <v>200</v>
      </c>
      <c r="H224" s="36">
        <v>10</v>
      </c>
      <c r="I224" s="36">
        <v>1</v>
      </c>
      <c r="J224" s="36">
        <v>1</v>
      </c>
      <c r="K224" s="36">
        <v>3</v>
      </c>
      <c r="L224" s="94">
        <v>287</v>
      </c>
      <c r="M224" s="94">
        <v>280</v>
      </c>
      <c r="N224" s="95">
        <f t="shared" si="8"/>
        <v>0.50617283950617287</v>
      </c>
      <c r="O224" s="36">
        <v>20020091</v>
      </c>
      <c r="P224" s="63">
        <v>657.73</v>
      </c>
      <c r="Q224" s="76">
        <f t="shared" si="9"/>
        <v>0.86205585878704027</v>
      </c>
      <c r="R224" s="95">
        <f t="shared" si="10"/>
        <v>0.50617283950617287</v>
      </c>
      <c r="S224" s="95">
        <f t="shared" si="11"/>
        <v>-1</v>
      </c>
    </row>
    <row r="225" spans="1:19" s="36" customFormat="1" ht="14.4" x14ac:dyDescent="0.3">
      <c r="A225" s="32" t="s">
        <v>95</v>
      </c>
      <c r="B225" s="7">
        <v>91</v>
      </c>
      <c r="C225" s="7">
        <v>1</v>
      </c>
      <c r="D225" s="7" t="s">
        <v>239</v>
      </c>
      <c r="E225" s="7">
        <v>2011</v>
      </c>
      <c r="F225" s="10">
        <v>2012</v>
      </c>
      <c r="G225" s="66">
        <v>400</v>
      </c>
      <c r="H225" s="10">
        <v>10</v>
      </c>
      <c r="I225" s="67">
        <v>0</v>
      </c>
      <c r="J225" s="10">
        <v>0</v>
      </c>
      <c r="K225" s="50">
        <v>5</v>
      </c>
      <c r="L225" s="67">
        <v>335</v>
      </c>
      <c r="M225" s="67">
        <v>603</v>
      </c>
      <c r="N225" s="95">
        <f t="shared" si="8"/>
        <v>0.35714285714285715</v>
      </c>
      <c r="O225" s="36">
        <f>10000*E225+B225</f>
        <v>20110091</v>
      </c>
      <c r="P225" s="63">
        <v>723</v>
      </c>
      <c r="Q225" s="76">
        <f t="shared" si="9"/>
        <v>1.2973720608575381</v>
      </c>
      <c r="R225" s="95">
        <f t="shared" si="10"/>
        <v>0.35714285714285715</v>
      </c>
      <c r="S225" s="95">
        <f t="shared" si="11"/>
        <v>-1</v>
      </c>
    </row>
    <row r="226" spans="1:19" s="36" customFormat="1" ht="14.4" x14ac:dyDescent="0.3">
      <c r="A226" s="32" t="s">
        <v>95</v>
      </c>
      <c r="B226" s="36">
        <v>91</v>
      </c>
      <c r="C226" s="36">
        <v>1</v>
      </c>
      <c r="D226" s="36" t="s">
        <v>239</v>
      </c>
      <c r="E226" s="75">
        <v>2012</v>
      </c>
      <c r="F226" s="36">
        <v>2013</v>
      </c>
      <c r="G226" s="76">
        <v>1</v>
      </c>
      <c r="H226" s="36">
        <v>5</v>
      </c>
      <c r="I226" s="36">
        <v>1</v>
      </c>
      <c r="J226" s="36">
        <v>0</v>
      </c>
      <c r="K226" s="50">
        <f>MAX(1,MIN(10,INT(G226/100)+1))</f>
        <v>1</v>
      </c>
      <c r="L226" s="63">
        <v>1129</v>
      </c>
      <c r="M226" s="63">
        <v>974</v>
      </c>
      <c r="N226" s="95">
        <f t="shared" si="8"/>
        <v>0.5368521160247266</v>
      </c>
      <c r="O226" s="36">
        <f>10000*E226+B226</f>
        <v>20120091</v>
      </c>
      <c r="P226" s="63">
        <v>761.19</v>
      </c>
      <c r="Q226" s="76">
        <f t="shared" si="9"/>
        <v>2.7627793323611711</v>
      </c>
      <c r="R226" s="95">
        <f t="shared" si="10"/>
        <v>0.5368521160247266</v>
      </c>
      <c r="S226" s="95">
        <f t="shared" si="11"/>
        <v>-1</v>
      </c>
    </row>
    <row r="227" spans="1:19" s="36" customFormat="1" ht="14.4" x14ac:dyDescent="0.3">
      <c r="A227" s="32" t="s">
        <v>95</v>
      </c>
      <c r="B227" s="36">
        <v>93</v>
      </c>
      <c r="C227" s="36">
        <v>1</v>
      </c>
      <c r="D227" s="36" t="s">
        <v>268</v>
      </c>
      <c r="E227" s="36">
        <v>1997</v>
      </c>
      <c r="F227" s="36">
        <v>1998</v>
      </c>
      <c r="G227" s="76">
        <v>309.08</v>
      </c>
      <c r="H227" s="36">
        <v>10</v>
      </c>
      <c r="I227" s="36">
        <v>1</v>
      </c>
      <c r="J227" s="36">
        <v>1</v>
      </c>
      <c r="K227" s="36">
        <v>4</v>
      </c>
      <c r="L227" s="94">
        <v>237</v>
      </c>
      <c r="M227" s="94">
        <v>117</v>
      </c>
      <c r="N227" s="95">
        <f t="shared" si="8"/>
        <v>0.66949152542372881</v>
      </c>
      <c r="O227" s="36">
        <v>19980093</v>
      </c>
      <c r="P227" s="63">
        <v>849.95</v>
      </c>
      <c r="Q227" s="76">
        <f t="shared" si="9"/>
        <v>0.41649508794634976</v>
      </c>
      <c r="R227" s="95">
        <f t="shared" si="10"/>
        <v>0.66949152542372881</v>
      </c>
      <c r="S227" s="95">
        <f t="shared" si="11"/>
        <v>-1</v>
      </c>
    </row>
    <row r="228" spans="1:19" s="36" customFormat="1" ht="14.4" x14ac:dyDescent="0.3">
      <c r="A228" s="32" t="s">
        <v>95</v>
      </c>
      <c r="B228" s="36">
        <v>93</v>
      </c>
      <c r="C228" s="36">
        <v>1</v>
      </c>
      <c r="D228" s="36" t="s">
        <v>268</v>
      </c>
      <c r="E228" s="36">
        <v>2001</v>
      </c>
      <c r="F228" s="36">
        <v>2002</v>
      </c>
      <c r="G228" s="76">
        <v>126</v>
      </c>
      <c r="H228" s="36">
        <v>10</v>
      </c>
      <c r="I228" s="36">
        <v>0</v>
      </c>
      <c r="J228" s="36">
        <v>1</v>
      </c>
      <c r="K228" s="36">
        <v>2</v>
      </c>
      <c r="L228" s="94">
        <v>312</v>
      </c>
      <c r="M228" s="94">
        <v>365</v>
      </c>
      <c r="N228" s="95">
        <f t="shared" si="8"/>
        <v>0.46085672082717871</v>
      </c>
      <c r="O228" s="36">
        <v>20020093</v>
      </c>
      <c r="P228" s="63">
        <v>795.19</v>
      </c>
      <c r="Q228" s="76">
        <f t="shared" si="9"/>
        <v>0.85136885524214334</v>
      </c>
      <c r="R228" s="95">
        <f t="shared" si="10"/>
        <v>0.46085672082717871</v>
      </c>
      <c r="S228" s="95">
        <f t="shared" si="11"/>
        <v>-1</v>
      </c>
    </row>
    <row r="229" spans="1:19" s="36" customFormat="1" ht="14.4" x14ac:dyDescent="0.3">
      <c r="A229" s="32" t="s">
        <v>95</v>
      </c>
      <c r="B229" s="36">
        <v>93</v>
      </c>
      <c r="C229" s="36">
        <v>1</v>
      </c>
      <c r="D229" s="36" t="s">
        <v>268</v>
      </c>
      <c r="E229" s="36">
        <v>2002</v>
      </c>
      <c r="F229" s="36">
        <v>2003</v>
      </c>
      <c r="G229" s="76">
        <v>300</v>
      </c>
      <c r="H229" s="36">
        <v>10</v>
      </c>
      <c r="I229" s="36">
        <v>0</v>
      </c>
      <c r="J229" s="36">
        <v>1</v>
      </c>
      <c r="K229" s="36">
        <v>4</v>
      </c>
      <c r="L229" s="94">
        <v>863</v>
      </c>
      <c r="M229" s="94">
        <v>848</v>
      </c>
      <c r="N229" s="95">
        <f t="shared" si="8"/>
        <v>0.50438340151957917</v>
      </c>
      <c r="O229" s="36">
        <v>20030093</v>
      </c>
      <c r="P229" s="63">
        <v>802.09</v>
      </c>
      <c r="Q229" s="76">
        <f t="shared" si="9"/>
        <v>2.133177074891845</v>
      </c>
      <c r="R229" s="95">
        <f t="shared" si="10"/>
        <v>0.50438340151957917</v>
      </c>
      <c r="S229" s="95">
        <f t="shared" si="11"/>
        <v>-1</v>
      </c>
    </row>
    <row r="230" spans="1:19" s="36" customFormat="1" ht="14.4" x14ac:dyDescent="0.3">
      <c r="A230" s="32" t="s">
        <v>95</v>
      </c>
      <c r="B230" s="36">
        <v>93</v>
      </c>
      <c r="C230" s="36">
        <v>1</v>
      </c>
      <c r="D230" s="36" t="s">
        <v>268</v>
      </c>
      <c r="E230" s="36">
        <v>2003</v>
      </c>
      <c r="F230" s="36">
        <v>2004</v>
      </c>
      <c r="G230" s="76">
        <v>500</v>
      </c>
      <c r="H230" s="36">
        <v>7</v>
      </c>
      <c r="I230" s="36">
        <v>1</v>
      </c>
      <c r="J230" s="36">
        <v>1</v>
      </c>
      <c r="K230" s="36">
        <v>6</v>
      </c>
      <c r="L230" s="94">
        <v>827</v>
      </c>
      <c r="M230" s="94">
        <v>479</v>
      </c>
      <c r="N230" s="95">
        <f t="shared" si="8"/>
        <v>0.6332312404287902</v>
      </c>
      <c r="O230" s="36">
        <v>20040093</v>
      </c>
      <c r="P230" s="63">
        <v>817.57</v>
      </c>
      <c r="Q230" s="76">
        <f t="shared" si="9"/>
        <v>1.5974167349584745</v>
      </c>
      <c r="R230" s="95">
        <f t="shared" si="10"/>
        <v>0.6332312404287902</v>
      </c>
      <c r="S230" s="95">
        <f t="shared" si="11"/>
        <v>-1</v>
      </c>
    </row>
    <row r="231" spans="1:19" s="36" customFormat="1" ht="14.4" x14ac:dyDescent="0.3">
      <c r="A231" s="32" t="s">
        <v>95</v>
      </c>
      <c r="B231" s="36">
        <v>93</v>
      </c>
      <c r="C231" s="36">
        <v>1</v>
      </c>
      <c r="D231" s="36" t="s">
        <v>268</v>
      </c>
      <c r="E231" s="36">
        <v>2003</v>
      </c>
      <c r="F231" s="36">
        <v>2004</v>
      </c>
      <c r="G231" s="76">
        <v>500</v>
      </c>
      <c r="H231" s="36">
        <v>7</v>
      </c>
      <c r="I231" s="36">
        <v>0</v>
      </c>
      <c r="J231" s="36">
        <v>1</v>
      </c>
      <c r="K231" s="36">
        <v>6</v>
      </c>
      <c r="L231" s="94">
        <v>555</v>
      </c>
      <c r="M231" s="94">
        <v>656</v>
      </c>
      <c r="N231" s="95">
        <f t="shared" si="8"/>
        <v>0.45829892650701898</v>
      </c>
      <c r="O231" s="36">
        <v>20040093</v>
      </c>
      <c r="P231" s="63">
        <v>817.57</v>
      </c>
      <c r="Q231" s="76">
        <f t="shared" si="9"/>
        <v>1.4812187335640985</v>
      </c>
      <c r="R231" s="95">
        <f t="shared" si="10"/>
        <v>0.45829892650701898</v>
      </c>
      <c r="S231" s="95">
        <f t="shared" si="11"/>
        <v>-1</v>
      </c>
    </row>
    <row r="232" spans="1:19" s="36" customFormat="1" ht="14.4" x14ac:dyDescent="0.3">
      <c r="A232" s="32" t="s">
        <v>95</v>
      </c>
      <c r="B232" s="7">
        <v>93</v>
      </c>
      <c r="C232" s="7">
        <v>1</v>
      </c>
      <c r="D232" s="7" t="s">
        <v>268</v>
      </c>
      <c r="E232" s="7">
        <v>2010</v>
      </c>
      <c r="F232" s="10">
        <v>2011</v>
      </c>
      <c r="G232" s="66">
        <v>1100</v>
      </c>
      <c r="H232" s="10">
        <v>10</v>
      </c>
      <c r="I232" s="67">
        <v>1</v>
      </c>
      <c r="J232" s="10">
        <v>0</v>
      </c>
      <c r="K232" s="50">
        <f>MAX(1,MIN(10,INT(G232/100)+1))</f>
        <v>10</v>
      </c>
      <c r="L232" s="67">
        <v>1240</v>
      </c>
      <c r="M232" s="67">
        <v>850</v>
      </c>
      <c r="N232" s="95">
        <f t="shared" si="8"/>
        <v>0.59330143540669855</v>
      </c>
      <c r="O232" s="36">
        <f>10000*2010+B232</f>
        <v>20100093</v>
      </c>
      <c r="P232" s="63">
        <v>577.63</v>
      </c>
      <c r="Q232" s="76">
        <f t="shared" si="9"/>
        <v>3.61823312501082</v>
      </c>
      <c r="R232" s="95">
        <f t="shared" si="10"/>
        <v>0.59330143540669855</v>
      </c>
      <c r="S232" s="95">
        <f t="shared" si="11"/>
        <v>-1</v>
      </c>
    </row>
    <row r="233" spans="1:19" s="36" customFormat="1" ht="14.4" x14ac:dyDescent="0.3">
      <c r="A233" s="32" t="s">
        <v>95</v>
      </c>
      <c r="B233" s="7">
        <v>93</v>
      </c>
      <c r="C233" s="7">
        <v>1</v>
      </c>
      <c r="D233" s="7" t="s">
        <v>268</v>
      </c>
      <c r="E233" s="7">
        <v>2010</v>
      </c>
      <c r="F233" s="68">
        <v>2011</v>
      </c>
      <c r="G233" s="66">
        <v>500</v>
      </c>
      <c r="H233" s="68">
        <v>7</v>
      </c>
      <c r="I233" s="67">
        <v>0</v>
      </c>
      <c r="J233" s="10">
        <v>0</v>
      </c>
      <c r="K233" s="50">
        <f>MAX(1,MIN(10,INT(G233/100)+1))</f>
        <v>6</v>
      </c>
      <c r="L233" s="67">
        <v>418</v>
      </c>
      <c r="M233" s="67">
        <v>433</v>
      </c>
      <c r="N233" s="95">
        <f t="shared" si="8"/>
        <v>0.49118683901292598</v>
      </c>
      <c r="O233" s="36">
        <f>10000*2010+B233</f>
        <v>20100093</v>
      </c>
      <c r="P233" s="63">
        <v>577.63</v>
      </c>
      <c r="Q233" s="76">
        <f t="shared" si="9"/>
        <v>1.4732614303273721</v>
      </c>
      <c r="R233" s="95">
        <f t="shared" si="10"/>
        <v>0.49118683901292598</v>
      </c>
      <c r="S233" s="95">
        <f t="shared" si="11"/>
        <v>-1</v>
      </c>
    </row>
    <row r="234" spans="1:19" s="36" customFormat="1" ht="14.4" x14ac:dyDescent="0.3">
      <c r="A234" s="32" t="s">
        <v>95</v>
      </c>
      <c r="B234" s="7">
        <v>93</v>
      </c>
      <c r="C234" s="7">
        <v>1</v>
      </c>
      <c r="D234" s="7" t="s">
        <v>268</v>
      </c>
      <c r="E234" s="7">
        <v>2010</v>
      </c>
      <c r="F234" s="68">
        <v>2011</v>
      </c>
      <c r="G234" s="66">
        <v>350</v>
      </c>
      <c r="H234" s="68">
        <v>7</v>
      </c>
      <c r="I234" s="67">
        <v>0</v>
      </c>
      <c r="J234" s="10">
        <v>0</v>
      </c>
      <c r="K234" s="50">
        <f>MAX(1,MIN(10,INT(G234/100)+1))</f>
        <v>4</v>
      </c>
      <c r="L234" s="67">
        <v>0</v>
      </c>
      <c r="M234" s="67">
        <v>1</v>
      </c>
      <c r="N234" s="95">
        <f t="shared" si="8"/>
        <v>0</v>
      </c>
      <c r="O234" s="36">
        <f>10000*2010+B234</f>
        <v>20100093</v>
      </c>
      <c r="P234" s="63">
        <v>577.63</v>
      </c>
      <c r="Q234" s="76">
        <f t="shared" si="9"/>
        <v>1.7312120215362775E-3</v>
      </c>
      <c r="R234" s="95">
        <f t="shared" si="10"/>
        <v>0</v>
      </c>
      <c r="S234" s="95">
        <f t="shared" si="11"/>
        <v>-1</v>
      </c>
    </row>
    <row r="235" spans="1:19" s="36" customFormat="1" ht="14.4" x14ac:dyDescent="0.3">
      <c r="A235" s="32" t="s">
        <v>95</v>
      </c>
      <c r="B235" s="7">
        <v>93</v>
      </c>
      <c r="C235" s="7">
        <v>1</v>
      </c>
      <c r="D235" s="7" t="s">
        <v>268</v>
      </c>
      <c r="E235" s="7">
        <v>2016</v>
      </c>
      <c r="F235" s="7">
        <v>2018</v>
      </c>
      <c r="G235" s="70">
        <v>1112.92</v>
      </c>
      <c r="H235" s="7">
        <v>7</v>
      </c>
      <c r="I235" s="7">
        <v>1</v>
      </c>
      <c r="J235" s="48">
        <v>1</v>
      </c>
      <c r="K235" s="50">
        <v>10</v>
      </c>
      <c r="L235" s="67">
        <v>1398</v>
      </c>
      <c r="M235" s="67">
        <v>816</v>
      </c>
      <c r="N235" s="95">
        <f t="shared" si="8"/>
        <v>0.63143631436314362</v>
      </c>
      <c r="O235" s="36">
        <f>10000*E235+B235</f>
        <v>20160093</v>
      </c>
      <c r="P235" s="63">
        <v>436.45</v>
      </c>
      <c r="Q235" s="76">
        <f t="shared" si="9"/>
        <v>5.0727460190170692</v>
      </c>
      <c r="R235" s="95">
        <f t="shared" si="10"/>
        <v>0.63143631436314362</v>
      </c>
      <c r="S235" s="95">
        <f t="shared" si="11"/>
        <v>-1</v>
      </c>
    </row>
    <row r="236" spans="1:19" s="36" customFormat="1" ht="14.4" x14ac:dyDescent="0.3">
      <c r="A236" s="32" t="s">
        <v>95</v>
      </c>
      <c r="B236" s="36">
        <v>94</v>
      </c>
      <c r="C236" s="36">
        <v>1</v>
      </c>
      <c r="D236" s="36" t="s">
        <v>368</v>
      </c>
      <c r="E236" s="36">
        <v>1994</v>
      </c>
      <c r="F236" s="36">
        <v>1995</v>
      </c>
      <c r="G236" s="76">
        <v>424.12</v>
      </c>
      <c r="H236" s="36">
        <v>10</v>
      </c>
      <c r="I236" s="36">
        <v>1</v>
      </c>
      <c r="J236" s="36">
        <v>1</v>
      </c>
      <c r="K236" s="36">
        <v>5</v>
      </c>
      <c r="L236" s="94">
        <v>3011</v>
      </c>
      <c r="M236" s="94">
        <v>1647</v>
      </c>
      <c r="N236" s="95">
        <f t="shared" si="8"/>
        <v>0.64641477028767713</v>
      </c>
      <c r="O236" s="36">
        <v>19950094</v>
      </c>
      <c r="P236" s="63">
        <v>2388.71</v>
      </c>
      <c r="Q236" s="76">
        <f t="shared" si="9"/>
        <v>1.9500064888580029</v>
      </c>
      <c r="R236" s="95">
        <f t="shared" si="10"/>
        <v>0.64641477028767713</v>
      </c>
      <c r="S236" s="95">
        <f t="shared" si="11"/>
        <v>-1</v>
      </c>
    </row>
    <row r="237" spans="1:19" s="36" customFormat="1" ht="14.4" x14ac:dyDescent="0.3">
      <c r="A237" s="32" t="s">
        <v>95</v>
      </c>
      <c r="B237" s="36">
        <v>94</v>
      </c>
      <c r="C237" s="36">
        <v>1</v>
      </c>
      <c r="D237" s="36" t="s">
        <v>368</v>
      </c>
      <c r="E237" s="36">
        <v>2001</v>
      </c>
      <c r="F237" s="36">
        <v>2002</v>
      </c>
      <c r="G237" s="76">
        <v>97</v>
      </c>
      <c r="H237" s="36">
        <v>10</v>
      </c>
      <c r="I237" s="36">
        <v>1</v>
      </c>
      <c r="J237" s="36">
        <v>1</v>
      </c>
      <c r="K237" s="36">
        <v>1</v>
      </c>
      <c r="L237" s="94">
        <v>1578</v>
      </c>
      <c r="M237" s="94">
        <v>995</v>
      </c>
      <c r="N237" s="95">
        <f t="shared" si="8"/>
        <v>0.61329187718616396</v>
      </c>
      <c r="O237" s="36">
        <v>20020094</v>
      </c>
      <c r="P237" s="63">
        <v>2377.4299999999998</v>
      </c>
      <c r="Q237" s="76">
        <f t="shared" si="9"/>
        <v>1.082261097067001</v>
      </c>
      <c r="R237" s="95">
        <f t="shared" si="10"/>
        <v>0.61329187718616396</v>
      </c>
      <c r="S237" s="95">
        <f t="shared" si="11"/>
        <v>-1</v>
      </c>
    </row>
    <row r="238" spans="1:19" s="36" customFormat="1" ht="14.4" x14ac:dyDescent="0.3">
      <c r="A238" s="32" t="s">
        <v>95</v>
      </c>
      <c r="B238" s="7">
        <v>94</v>
      </c>
      <c r="C238" s="7">
        <v>1</v>
      </c>
      <c r="D238" s="7" t="s">
        <v>368</v>
      </c>
      <c r="E238" s="7">
        <v>2011</v>
      </c>
      <c r="F238" s="10">
        <v>2012</v>
      </c>
      <c r="G238" s="66">
        <v>97.61</v>
      </c>
      <c r="H238" s="10">
        <v>10</v>
      </c>
      <c r="I238" s="67">
        <v>1</v>
      </c>
      <c r="J238" s="10">
        <v>0</v>
      </c>
      <c r="K238" s="50">
        <v>1</v>
      </c>
      <c r="L238" s="67">
        <v>1419</v>
      </c>
      <c r="M238" s="67">
        <v>730</v>
      </c>
      <c r="N238" s="95">
        <f t="shared" ref="N238:N301" si="12">L238/(L238+M238)</f>
        <v>0.66030711959050725</v>
      </c>
      <c r="O238" s="36">
        <f>10000*E238+B238</f>
        <v>20110094</v>
      </c>
      <c r="P238" s="63">
        <v>2592</v>
      </c>
      <c r="Q238" s="76">
        <f t="shared" ref="Q238:Q301" si="13">(L238+M238)/P238</f>
        <v>0.8290895061728395</v>
      </c>
      <c r="R238" s="95">
        <f t="shared" ref="R238:R301" si="14">N238</f>
        <v>0.66030711959050725</v>
      </c>
      <c r="S238" s="95">
        <f t="shared" ref="S238:S301" si="15">IF(B238=$A$1,R238,-1)</f>
        <v>-1</v>
      </c>
    </row>
    <row r="239" spans="1:19" s="36" customFormat="1" ht="14.4" x14ac:dyDescent="0.3">
      <c r="A239" s="32" t="s">
        <v>95</v>
      </c>
      <c r="B239" s="7">
        <v>94</v>
      </c>
      <c r="C239" s="7">
        <v>1</v>
      </c>
      <c r="D239" s="7" t="s">
        <v>368</v>
      </c>
      <c r="E239" s="7">
        <v>2011</v>
      </c>
      <c r="F239" s="10">
        <v>2012</v>
      </c>
      <c r="G239" s="66">
        <v>275</v>
      </c>
      <c r="H239" s="10">
        <v>10</v>
      </c>
      <c r="I239" s="67">
        <v>0</v>
      </c>
      <c r="J239" s="10">
        <v>0</v>
      </c>
      <c r="K239" s="50">
        <v>3</v>
      </c>
      <c r="L239" s="67">
        <v>1034</v>
      </c>
      <c r="M239" s="67">
        <v>1120</v>
      </c>
      <c r="N239" s="95">
        <f t="shared" si="12"/>
        <v>0.48003714020427113</v>
      </c>
      <c r="O239" s="36">
        <f>10000*E239+B239</f>
        <v>20110094</v>
      </c>
      <c r="P239" s="63">
        <v>2592</v>
      </c>
      <c r="Q239" s="76">
        <f t="shared" si="13"/>
        <v>0.83101851851851849</v>
      </c>
      <c r="R239" s="95">
        <f t="shared" si="14"/>
        <v>0.48003714020427113</v>
      </c>
      <c r="S239" s="95">
        <f t="shared" si="15"/>
        <v>-1</v>
      </c>
    </row>
    <row r="240" spans="1:19" s="36" customFormat="1" ht="14.4" x14ac:dyDescent="0.3">
      <c r="A240" s="32" t="s">
        <v>95</v>
      </c>
      <c r="B240" s="36">
        <v>95</v>
      </c>
      <c r="C240" s="36">
        <v>1</v>
      </c>
      <c r="D240" s="36" t="s">
        <v>448</v>
      </c>
      <c r="E240" s="36">
        <v>1996</v>
      </c>
      <c r="F240" s="36">
        <v>1997</v>
      </c>
      <c r="G240" s="76">
        <v>315</v>
      </c>
      <c r="H240" s="36">
        <v>5</v>
      </c>
      <c r="I240" s="36">
        <v>0</v>
      </c>
      <c r="J240" s="36">
        <v>1</v>
      </c>
      <c r="K240" s="36">
        <v>4</v>
      </c>
      <c r="L240" s="94">
        <v>275</v>
      </c>
      <c r="M240" s="94">
        <v>430</v>
      </c>
      <c r="N240" s="95">
        <f t="shared" si="12"/>
        <v>0.39007092198581561</v>
      </c>
      <c r="O240" s="36">
        <v>19970095</v>
      </c>
      <c r="P240" s="63">
        <v>282.41000000000003</v>
      </c>
      <c r="Q240" s="76">
        <f t="shared" si="13"/>
        <v>2.4963705251230479</v>
      </c>
      <c r="R240" s="95">
        <f t="shared" si="14"/>
        <v>0.39007092198581561</v>
      </c>
      <c r="S240" s="95">
        <f t="shared" si="15"/>
        <v>-1</v>
      </c>
    </row>
    <row r="241" spans="1:19" s="36" customFormat="1" ht="14.4" x14ac:dyDescent="0.3">
      <c r="A241" s="32" t="s">
        <v>95</v>
      </c>
      <c r="B241" s="36">
        <v>97</v>
      </c>
      <c r="C241" s="36">
        <v>1</v>
      </c>
      <c r="D241" s="36" t="s">
        <v>411</v>
      </c>
      <c r="E241" s="36">
        <v>1995</v>
      </c>
      <c r="F241" s="36">
        <v>1996</v>
      </c>
      <c r="G241" s="76">
        <v>444.61</v>
      </c>
      <c r="H241" s="36">
        <v>10</v>
      </c>
      <c r="I241" s="36">
        <v>1</v>
      </c>
      <c r="J241" s="36">
        <v>1</v>
      </c>
      <c r="K241" s="36">
        <v>5</v>
      </c>
      <c r="L241" s="94">
        <v>372</v>
      </c>
      <c r="M241" s="94">
        <v>206</v>
      </c>
      <c r="N241" s="95">
        <f t="shared" si="12"/>
        <v>0.643598615916955</v>
      </c>
      <c r="O241" s="36">
        <v>19960097</v>
      </c>
      <c r="P241" s="63">
        <v>783.21</v>
      </c>
      <c r="Q241" s="76">
        <f t="shared" si="13"/>
        <v>0.73798853436498513</v>
      </c>
      <c r="R241" s="95">
        <f t="shared" si="14"/>
        <v>0.643598615916955</v>
      </c>
      <c r="S241" s="95">
        <f t="shared" si="15"/>
        <v>-1</v>
      </c>
    </row>
    <row r="242" spans="1:19" s="36" customFormat="1" ht="14.4" x14ac:dyDescent="0.3">
      <c r="A242" s="32" t="s">
        <v>95</v>
      </c>
      <c r="B242" s="36">
        <v>97</v>
      </c>
      <c r="C242" s="36">
        <v>1</v>
      </c>
      <c r="D242" s="36" t="s">
        <v>411</v>
      </c>
      <c r="E242" s="36">
        <v>2000</v>
      </c>
      <c r="F242" s="36">
        <v>2001</v>
      </c>
      <c r="G242" s="76">
        <v>465</v>
      </c>
      <c r="H242" s="36">
        <v>10</v>
      </c>
      <c r="I242" s="36">
        <v>0</v>
      </c>
      <c r="J242" s="36">
        <v>1</v>
      </c>
      <c r="K242" s="36">
        <v>5</v>
      </c>
      <c r="L242" s="94">
        <v>590</v>
      </c>
      <c r="M242" s="94">
        <v>628</v>
      </c>
      <c r="N242" s="95">
        <f t="shared" si="12"/>
        <v>0.48440065681444994</v>
      </c>
      <c r="O242" s="36">
        <v>20010097</v>
      </c>
      <c r="P242" s="63">
        <v>744.24</v>
      </c>
      <c r="Q242" s="76">
        <f t="shared" si="13"/>
        <v>1.6365688487584651</v>
      </c>
      <c r="R242" s="95">
        <f t="shared" si="14"/>
        <v>0.48440065681444994</v>
      </c>
      <c r="S242" s="95">
        <f t="shared" si="15"/>
        <v>-1</v>
      </c>
    </row>
    <row r="243" spans="1:19" s="36" customFormat="1" ht="14.4" x14ac:dyDescent="0.3">
      <c r="A243" s="32" t="s">
        <v>95</v>
      </c>
      <c r="B243" s="36">
        <v>97</v>
      </c>
      <c r="C243" s="36">
        <v>1</v>
      </c>
      <c r="D243" s="36" t="s">
        <v>411</v>
      </c>
      <c r="E243" s="36">
        <v>2001</v>
      </c>
      <c r="F243" s="36">
        <v>2002</v>
      </c>
      <c r="G243" s="76">
        <v>250</v>
      </c>
      <c r="H243" s="36">
        <v>10</v>
      </c>
      <c r="I243" s="36">
        <v>1</v>
      </c>
      <c r="J243" s="36">
        <v>1</v>
      </c>
      <c r="K243" s="36">
        <v>3</v>
      </c>
      <c r="L243" s="94">
        <v>629</v>
      </c>
      <c r="M243" s="94">
        <v>315</v>
      </c>
      <c r="N243" s="95">
        <f t="shared" si="12"/>
        <v>0.66631355932203384</v>
      </c>
      <c r="O243" s="36">
        <v>20020097</v>
      </c>
      <c r="P243" s="63">
        <v>744.09</v>
      </c>
      <c r="Q243" s="76">
        <f t="shared" si="13"/>
        <v>1.2686637369135454</v>
      </c>
      <c r="R243" s="95">
        <f t="shared" si="14"/>
        <v>0.66631355932203384</v>
      </c>
      <c r="S243" s="95">
        <f t="shared" si="15"/>
        <v>-1</v>
      </c>
    </row>
    <row r="244" spans="1:19" s="36" customFormat="1" ht="14.4" x14ac:dyDescent="0.3">
      <c r="A244" s="32" t="s">
        <v>95</v>
      </c>
      <c r="B244" s="7">
        <v>97</v>
      </c>
      <c r="C244" s="7">
        <v>1</v>
      </c>
      <c r="D244" s="7" t="s">
        <v>411</v>
      </c>
      <c r="E244" s="7">
        <v>2010</v>
      </c>
      <c r="F244" s="68">
        <v>2011</v>
      </c>
      <c r="G244" s="66">
        <v>149.79</v>
      </c>
      <c r="H244" s="68">
        <v>10</v>
      </c>
      <c r="I244" s="67">
        <v>0</v>
      </c>
      <c r="J244" s="10">
        <v>0</v>
      </c>
      <c r="K244" s="50">
        <f>MAX(1,MIN(10,INT(G244/100)+1))</f>
        <v>2</v>
      </c>
      <c r="L244" s="67">
        <v>880</v>
      </c>
      <c r="M244" s="67">
        <v>959</v>
      </c>
      <c r="N244" s="95">
        <f t="shared" si="12"/>
        <v>0.47852093529091899</v>
      </c>
      <c r="O244" s="36">
        <f>10000*2010+B244</f>
        <v>20100097</v>
      </c>
      <c r="P244" s="63">
        <v>731.37</v>
      </c>
      <c r="Q244" s="76">
        <f t="shared" si="13"/>
        <v>2.5144591656753765</v>
      </c>
      <c r="R244" s="95">
        <f t="shared" si="14"/>
        <v>0.47852093529091899</v>
      </c>
      <c r="S244" s="95">
        <f t="shared" si="15"/>
        <v>-1</v>
      </c>
    </row>
    <row r="245" spans="1:19" s="36" customFormat="1" ht="14.4" x14ac:dyDescent="0.3">
      <c r="A245" s="32" t="s">
        <v>95</v>
      </c>
      <c r="B245" s="7">
        <v>97</v>
      </c>
      <c r="C245" s="7">
        <v>1</v>
      </c>
      <c r="D245" s="7" t="s">
        <v>411</v>
      </c>
      <c r="E245" s="7">
        <v>2011</v>
      </c>
      <c r="F245" s="10">
        <v>2012</v>
      </c>
      <c r="G245" s="66">
        <v>450</v>
      </c>
      <c r="H245" s="10">
        <v>10</v>
      </c>
      <c r="I245" s="67">
        <v>1</v>
      </c>
      <c r="J245" s="10">
        <v>0</v>
      </c>
      <c r="K245" s="50">
        <v>5</v>
      </c>
      <c r="L245" s="67">
        <v>662</v>
      </c>
      <c r="M245" s="67">
        <v>426</v>
      </c>
      <c r="N245" s="95">
        <f t="shared" si="12"/>
        <v>0.60845588235294112</v>
      </c>
      <c r="O245" s="36">
        <f>10000*E245+B245</f>
        <v>20110097</v>
      </c>
      <c r="P245" s="63">
        <v>712</v>
      </c>
      <c r="Q245" s="76">
        <f t="shared" si="13"/>
        <v>1.5280898876404494</v>
      </c>
      <c r="R245" s="95">
        <f t="shared" si="14"/>
        <v>0.60845588235294112</v>
      </c>
      <c r="S245" s="95">
        <f t="shared" si="15"/>
        <v>-1</v>
      </c>
    </row>
    <row r="246" spans="1:19" s="36" customFormat="1" ht="14.4" x14ac:dyDescent="0.3">
      <c r="A246" s="32" t="s">
        <v>95</v>
      </c>
      <c r="B246" s="36">
        <v>99</v>
      </c>
      <c r="C246" s="36">
        <v>1</v>
      </c>
      <c r="D246" s="36" t="s">
        <v>315</v>
      </c>
      <c r="E246" s="36">
        <v>1998</v>
      </c>
      <c r="F246" s="36">
        <v>1999</v>
      </c>
      <c r="G246" s="76">
        <v>101.17</v>
      </c>
      <c r="H246" s="36">
        <v>10</v>
      </c>
      <c r="I246" s="36">
        <v>0</v>
      </c>
      <c r="J246" s="36">
        <v>1</v>
      </c>
      <c r="K246" s="36">
        <v>2</v>
      </c>
      <c r="L246" s="94">
        <v>861</v>
      </c>
      <c r="M246" s="94">
        <v>1072</v>
      </c>
      <c r="N246" s="95">
        <f t="shared" si="12"/>
        <v>0.44542162441800309</v>
      </c>
      <c r="O246" s="36">
        <v>19990099</v>
      </c>
      <c r="P246" s="63">
        <v>998.78</v>
      </c>
      <c r="Q246" s="76">
        <f t="shared" si="13"/>
        <v>1.9353611405915216</v>
      </c>
      <c r="R246" s="95">
        <f t="shared" si="14"/>
        <v>0.44542162441800309</v>
      </c>
      <c r="S246" s="95">
        <f t="shared" si="15"/>
        <v>-1</v>
      </c>
    </row>
    <row r="247" spans="1:19" s="36" customFormat="1" ht="14.4" x14ac:dyDescent="0.3">
      <c r="A247" s="32" t="s">
        <v>95</v>
      </c>
      <c r="B247" s="36">
        <v>99</v>
      </c>
      <c r="C247" s="36">
        <v>1</v>
      </c>
      <c r="D247" s="36" t="s">
        <v>315</v>
      </c>
      <c r="E247" s="36">
        <v>1999</v>
      </c>
      <c r="F247" s="36">
        <v>2000</v>
      </c>
      <c r="G247" s="76">
        <v>116.02</v>
      </c>
      <c r="H247" s="36">
        <v>5</v>
      </c>
      <c r="I247" s="36">
        <v>0</v>
      </c>
      <c r="J247" s="36">
        <v>1</v>
      </c>
      <c r="K247" s="36">
        <v>2</v>
      </c>
      <c r="L247" s="94">
        <v>482</v>
      </c>
      <c r="M247" s="94">
        <v>551</v>
      </c>
      <c r="N247" s="95">
        <f t="shared" si="12"/>
        <v>0.46660212971926429</v>
      </c>
      <c r="O247" s="36">
        <v>20000099</v>
      </c>
      <c r="P247" s="63">
        <v>973.77</v>
      </c>
      <c r="Q247" s="76">
        <f t="shared" si="13"/>
        <v>1.0608254515953459</v>
      </c>
      <c r="R247" s="95">
        <f t="shared" si="14"/>
        <v>0.46660212971926429</v>
      </c>
      <c r="S247" s="95">
        <f t="shared" si="15"/>
        <v>-1</v>
      </c>
    </row>
    <row r="248" spans="1:19" s="36" customFormat="1" ht="14.4" x14ac:dyDescent="0.3">
      <c r="A248" s="32" t="s">
        <v>95</v>
      </c>
      <c r="B248" s="36">
        <v>99</v>
      </c>
      <c r="C248" s="36">
        <v>1</v>
      </c>
      <c r="D248" s="36" t="s">
        <v>315</v>
      </c>
      <c r="E248" s="36">
        <v>2001</v>
      </c>
      <c r="F248" s="36">
        <v>2002</v>
      </c>
      <c r="G248" s="76">
        <v>1</v>
      </c>
      <c r="H248" s="36">
        <v>10</v>
      </c>
      <c r="I248" s="36">
        <v>1</v>
      </c>
      <c r="J248" s="36">
        <v>1</v>
      </c>
      <c r="K248" s="36">
        <v>1</v>
      </c>
      <c r="L248" s="94">
        <v>639</v>
      </c>
      <c r="M248" s="94">
        <v>317</v>
      </c>
      <c r="N248" s="95">
        <f t="shared" si="12"/>
        <v>0.66841004184100417</v>
      </c>
      <c r="O248" s="36">
        <v>20020099</v>
      </c>
      <c r="P248" s="63">
        <v>996.14</v>
      </c>
      <c r="Q248" s="76">
        <f t="shared" si="13"/>
        <v>0.95970445921256053</v>
      </c>
      <c r="R248" s="95">
        <f t="shared" si="14"/>
        <v>0.66841004184100417</v>
      </c>
      <c r="S248" s="95">
        <f t="shared" si="15"/>
        <v>-1</v>
      </c>
    </row>
    <row r="249" spans="1:19" s="36" customFormat="1" ht="14.4" x14ac:dyDescent="0.3">
      <c r="A249" s="32" t="s">
        <v>95</v>
      </c>
      <c r="B249" s="36">
        <v>99</v>
      </c>
      <c r="C249" s="36">
        <v>1</v>
      </c>
      <c r="D249" s="36" t="s">
        <v>315</v>
      </c>
      <c r="E249" s="36">
        <v>2002</v>
      </c>
      <c r="F249" s="36">
        <v>2003</v>
      </c>
      <c r="G249" s="76">
        <v>280</v>
      </c>
      <c r="H249" s="36">
        <v>5</v>
      </c>
      <c r="I249" s="36">
        <v>0</v>
      </c>
      <c r="J249" s="36">
        <v>1</v>
      </c>
      <c r="K249" s="36">
        <v>3</v>
      </c>
      <c r="L249" s="94">
        <v>951</v>
      </c>
      <c r="M249" s="94">
        <v>1094</v>
      </c>
      <c r="N249" s="95">
        <f t="shared" si="12"/>
        <v>0.46503667481662592</v>
      </c>
      <c r="O249" s="36">
        <v>20030099</v>
      </c>
      <c r="P249" s="63">
        <v>1027.19</v>
      </c>
      <c r="Q249" s="76">
        <f t="shared" si="13"/>
        <v>1.9908682911632705</v>
      </c>
      <c r="R249" s="95">
        <f t="shared" si="14"/>
        <v>0.46503667481662592</v>
      </c>
      <c r="S249" s="95">
        <f t="shared" si="15"/>
        <v>-1</v>
      </c>
    </row>
    <row r="250" spans="1:19" s="36" customFormat="1" ht="14.4" x14ac:dyDescent="0.3">
      <c r="A250" s="32" t="s">
        <v>95</v>
      </c>
      <c r="B250" s="36">
        <v>99</v>
      </c>
      <c r="C250" s="36">
        <v>1</v>
      </c>
      <c r="D250" s="36" t="s">
        <v>315</v>
      </c>
      <c r="E250" s="36">
        <v>2003</v>
      </c>
      <c r="F250" s="36">
        <v>2004</v>
      </c>
      <c r="G250" s="76">
        <v>404</v>
      </c>
      <c r="H250" s="36">
        <v>3</v>
      </c>
      <c r="I250" s="36">
        <v>1</v>
      </c>
      <c r="J250" s="36">
        <v>1</v>
      </c>
      <c r="K250" s="36">
        <v>5</v>
      </c>
      <c r="L250" s="94">
        <v>825</v>
      </c>
      <c r="M250" s="94">
        <v>542</v>
      </c>
      <c r="N250" s="95">
        <f t="shared" si="12"/>
        <v>0.60351133869787854</v>
      </c>
      <c r="O250" s="36">
        <v>20040099</v>
      </c>
      <c r="P250" s="63">
        <v>991.69</v>
      </c>
      <c r="Q250" s="76">
        <f t="shared" si="13"/>
        <v>1.3784549607236132</v>
      </c>
      <c r="R250" s="95">
        <f t="shared" si="14"/>
        <v>0.60351133869787854</v>
      </c>
      <c r="S250" s="95">
        <f t="shared" si="15"/>
        <v>-1</v>
      </c>
    </row>
    <row r="251" spans="1:19" s="36" customFormat="1" ht="14.4" x14ac:dyDescent="0.3">
      <c r="A251" s="32" t="s">
        <v>95</v>
      </c>
      <c r="B251" s="7">
        <v>99</v>
      </c>
      <c r="C251" s="7">
        <v>1</v>
      </c>
      <c r="D251" s="7" t="s">
        <v>315</v>
      </c>
      <c r="E251" s="7">
        <v>2011</v>
      </c>
      <c r="F251" s="10">
        <v>2012</v>
      </c>
      <c r="G251" s="66">
        <v>341</v>
      </c>
      <c r="H251" s="10">
        <v>9</v>
      </c>
      <c r="I251" s="67">
        <v>0</v>
      </c>
      <c r="J251" s="10">
        <v>0</v>
      </c>
      <c r="K251" s="50">
        <v>4</v>
      </c>
      <c r="L251" s="67">
        <v>533</v>
      </c>
      <c r="M251" s="67">
        <v>727</v>
      </c>
      <c r="N251" s="95">
        <f t="shared" si="12"/>
        <v>0.42301587301587301</v>
      </c>
      <c r="O251" s="36">
        <f>10000*E251+B251</f>
        <v>20110099</v>
      </c>
      <c r="P251" s="63">
        <v>1215</v>
      </c>
      <c r="Q251" s="76">
        <f t="shared" si="13"/>
        <v>1.037037037037037</v>
      </c>
      <c r="R251" s="95">
        <f t="shared" si="14"/>
        <v>0.42301587301587301</v>
      </c>
      <c r="S251" s="95">
        <f t="shared" si="15"/>
        <v>-1</v>
      </c>
    </row>
    <row r="252" spans="1:19" s="36" customFormat="1" ht="14.4" x14ac:dyDescent="0.3">
      <c r="A252" s="32" t="s">
        <v>95</v>
      </c>
      <c r="B252" s="36">
        <v>99</v>
      </c>
      <c r="C252" s="36">
        <v>1</v>
      </c>
      <c r="D252" s="36" t="s">
        <v>315</v>
      </c>
      <c r="E252" s="75">
        <v>2012</v>
      </c>
      <c r="F252" s="36">
        <v>2013</v>
      </c>
      <c r="G252" s="76">
        <v>341</v>
      </c>
      <c r="H252" s="36">
        <v>9</v>
      </c>
      <c r="I252" s="36">
        <v>1</v>
      </c>
      <c r="J252" s="36">
        <v>0</v>
      </c>
      <c r="K252" s="50">
        <f>MAX(1,MIN(10,INT(G252/100)+1))</f>
        <v>4</v>
      </c>
      <c r="L252" s="63">
        <v>1896</v>
      </c>
      <c r="M252" s="63">
        <v>1172</v>
      </c>
      <c r="N252" s="95">
        <f t="shared" si="12"/>
        <v>0.61799217731421119</v>
      </c>
      <c r="O252" s="36">
        <f>10000*E252+B252</f>
        <v>20120099</v>
      </c>
      <c r="P252" s="63">
        <v>1208.77</v>
      </c>
      <c r="Q252" s="76">
        <f t="shared" si="13"/>
        <v>2.5381172596937382</v>
      </c>
      <c r="R252" s="95">
        <f t="shared" si="14"/>
        <v>0.61799217731421119</v>
      </c>
      <c r="S252" s="95">
        <f t="shared" si="15"/>
        <v>-1</v>
      </c>
    </row>
    <row r="253" spans="1:19" s="36" customFormat="1" ht="14.4" x14ac:dyDescent="0.3">
      <c r="A253" s="32" t="s">
        <v>95</v>
      </c>
      <c r="B253" s="36">
        <v>100</v>
      </c>
      <c r="C253" s="36">
        <v>1</v>
      </c>
      <c r="D253" s="36" t="s">
        <v>316</v>
      </c>
      <c r="E253" s="36">
        <v>1998</v>
      </c>
      <c r="F253" s="36">
        <v>1999</v>
      </c>
      <c r="G253" s="76">
        <v>113.16</v>
      </c>
      <c r="H253" s="36">
        <v>10</v>
      </c>
      <c r="I253" s="36">
        <v>0</v>
      </c>
      <c r="J253" s="36">
        <v>1</v>
      </c>
      <c r="K253" s="36">
        <v>2</v>
      </c>
      <c r="L253" s="94">
        <v>299</v>
      </c>
      <c r="M253" s="94">
        <v>380</v>
      </c>
      <c r="N253" s="95">
        <f t="shared" si="12"/>
        <v>0.44035346097201766</v>
      </c>
      <c r="O253" s="36">
        <v>19990100</v>
      </c>
      <c r="P253" s="63">
        <v>344.39</v>
      </c>
      <c r="Q253" s="76">
        <f t="shared" si="13"/>
        <v>1.9716019628909087</v>
      </c>
      <c r="R253" s="95">
        <f t="shared" si="14"/>
        <v>0.44035346097201766</v>
      </c>
      <c r="S253" s="95">
        <f t="shared" si="15"/>
        <v>-1</v>
      </c>
    </row>
    <row r="254" spans="1:19" s="36" customFormat="1" ht="14.4" x14ac:dyDescent="0.3">
      <c r="A254" s="32" t="s">
        <v>95</v>
      </c>
      <c r="B254" s="36">
        <v>100</v>
      </c>
      <c r="C254" s="36">
        <v>1</v>
      </c>
      <c r="D254" s="36" t="s">
        <v>316</v>
      </c>
      <c r="E254" s="36">
        <v>2001</v>
      </c>
      <c r="F254" s="36">
        <v>2002</v>
      </c>
      <c r="G254" s="76">
        <v>200</v>
      </c>
      <c r="H254" s="36">
        <v>5</v>
      </c>
      <c r="I254" s="36">
        <v>0</v>
      </c>
      <c r="J254" s="36">
        <v>1</v>
      </c>
      <c r="K254" s="36">
        <v>3</v>
      </c>
      <c r="L254" s="94">
        <v>155</v>
      </c>
      <c r="M254" s="94">
        <v>231</v>
      </c>
      <c r="N254" s="95">
        <f t="shared" si="12"/>
        <v>0.4015544041450777</v>
      </c>
      <c r="O254" s="36">
        <v>20020100</v>
      </c>
      <c r="P254" s="63">
        <v>339.57</v>
      </c>
      <c r="Q254" s="76">
        <f t="shared" si="13"/>
        <v>1.1367317489766469</v>
      </c>
      <c r="R254" s="95">
        <f t="shared" si="14"/>
        <v>0.4015544041450777</v>
      </c>
      <c r="S254" s="95">
        <f t="shared" si="15"/>
        <v>-1</v>
      </c>
    </row>
    <row r="255" spans="1:19" s="36" customFormat="1" ht="14.4" x14ac:dyDescent="0.3">
      <c r="A255" s="32" t="s">
        <v>95</v>
      </c>
      <c r="B255" s="36">
        <v>100</v>
      </c>
      <c r="C255" s="36">
        <v>1</v>
      </c>
      <c r="D255" s="36" t="s">
        <v>316</v>
      </c>
      <c r="E255" s="36">
        <v>2002</v>
      </c>
      <c r="F255" s="36">
        <v>2003</v>
      </c>
      <c r="G255" s="76">
        <v>126</v>
      </c>
      <c r="H255" s="36">
        <v>6</v>
      </c>
      <c r="I255" s="36">
        <v>0</v>
      </c>
      <c r="J255" s="36">
        <v>1</v>
      </c>
      <c r="K255" s="36">
        <v>2</v>
      </c>
      <c r="L255" s="94">
        <v>319</v>
      </c>
      <c r="M255" s="94">
        <v>377</v>
      </c>
      <c r="N255" s="95">
        <f t="shared" si="12"/>
        <v>0.45833333333333331</v>
      </c>
      <c r="O255" s="36">
        <v>20030100</v>
      </c>
      <c r="P255" s="63">
        <v>321.11</v>
      </c>
      <c r="Q255" s="76">
        <f t="shared" si="13"/>
        <v>2.1674815483790599</v>
      </c>
      <c r="R255" s="95">
        <f t="shared" si="14"/>
        <v>0.45833333333333331</v>
      </c>
      <c r="S255" s="95">
        <f t="shared" si="15"/>
        <v>-1</v>
      </c>
    </row>
    <row r="256" spans="1:19" s="36" customFormat="1" ht="14.4" x14ac:dyDescent="0.3">
      <c r="A256" s="32" t="s">
        <v>95</v>
      </c>
      <c r="B256" s="36">
        <v>100</v>
      </c>
      <c r="C256" s="36">
        <v>1</v>
      </c>
      <c r="D256" s="36" t="s">
        <v>316</v>
      </c>
      <c r="E256" s="36">
        <v>2005</v>
      </c>
      <c r="F256" s="36">
        <v>2006</v>
      </c>
      <c r="G256" s="76">
        <v>250</v>
      </c>
      <c r="H256" s="36">
        <v>3</v>
      </c>
      <c r="I256" s="33">
        <v>0</v>
      </c>
      <c r="J256" s="36">
        <v>1</v>
      </c>
      <c r="K256" s="36">
        <v>3</v>
      </c>
      <c r="L256" s="36">
        <v>176</v>
      </c>
      <c r="M256" s="36">
        <v>195</v>
      </c>
      <c r="N256" s="95">
        <f t="shared" si="12"/>
        <v>0.47439353099730458</v>
      </c>
      <c r="O256" s="36">
        <v>20060100</v>
      </c>
      <c r="P256" s="63">
        <v>326.39</v>
      </c>
      <c r="Q256" s="76">
        <f t="shared" si="13"/>
        <v>1.1366769815251694</v>
      </c>
      <c r="R256" s="95">
        <f t="shared" si="14"/>
        <v>0.47439353099730458</v>
      </c>
      <c r="S256" s="95">
        <f t="shared" si="15"/>
        <v>-1</v>
      </c>
    </row>
    <row r="257" spans="1:19" s="36" customFormat="1" ht="14.4" x14ac:dyDescent="0.3">
      <c r="A257" s="32" t="s">
        <v>95</v>
      </c>
      <c r="B257" s="36">
        <v>100</v>
      </c>
      <c r="C257" s="36">
        <v>1</v>
      </c>
      <c r="D257" s="36" t="s">
        <v>316</v>
      </c>
      <c r="E257" s="36">
        <v>2006</v>
      </c>
      <c r="F257" s="33">
        <v>2007</v>
      </c>
      <c r="G257" s="76">
        <v>450</v>
      </c>
      <c r="H257" s="33">
        <v>3</v>
      </c>
      <c r="I257" s="36">
        <v>0</v>
      </c>
      <c r="J257" s="36">
        <v>1</v>
      </c>
      <c r="K257" s="36">
        <v>5</v>
      </c>
      <c r="L257" s="63">
        <v>363</v>
      </c>
      <c r="M257" s="63">
        <v>483</v>
      </c>
      <c r="N257" s="95">
        <f t="shared" si="12"/>
        <v>0.42907801418439717</v>
      </c>
      <c r="O257" s="36">
        <v>20070100</v>
      </c>
      <c r="P257" s="63">
        <v>307</v>
      </c>
      <c r="Q257" s="76">
        <f t="shared" si="13"/>
        <v>2.7557003257328989</v>
      </c>
      <c r="R257" s="95">
        <f t="shared" si="14"/>
        <v>0.42907801418439717</v>
      </c>
      <c r="S257" s="95">
        <f t="shared" si="15"/>
        <v>-1</v>
      </c>
    </row>
    <row r="258" spans="1:19" s="36" customFormat="1" ht="14.4" x14ac:dyDescent="0.3">
      <c r="A258" s="32" t="s">
        <v>95</v>
      </c>
      <c r="B258" s="36">
        <v>100</v>
      </c>
      <c r="C258" s="36">
        <v>1</v>
      </c>
      <c r="D258" s="35" t="s">
        <v>316</v>
      </c>
      <c r="E258" s="33">
        <v>2007</v>
      </c>
      <c r="F258" s="36">
        <v>2008</v>
      </c>
      <c r="G258" s="36">
        <v>485</v>
      </c>
      <c r="H258" s="36">
        <v>5</v>
      </c>
      <c r="I258" s="36">
        <v>1</v>
      </c>
      <c r="J258" s="36">
        <v>0</v>
      </c>
      <c r="K258" s="33">
        <v>5</v>
      </c>
      <c r="L258" s="63">
        <v>320</v>
      </c>
      <c r="M258" s="63">
        <v>258</v>
      </c>
      <c r="N258" s="95">
        <f t="shared" si="12"/>
        <v>0.55363321799307963</v>
      </c>
      <c r="O258" s="36">
        <v>20062897</v>
      </c>
      <c r="P258" s="63">
        <v>307</v>
      </c>
      <c r="Q258" s="76">
        <f t="shared" si="13"/>
        <v>1.8827361563517915</v>
      </c>
      <c r="R258" s="95">
        <f t="shared" si="14"/>
        <v>0.55363321799307963</v>
      </c>
      <c r="S258" s="95">
        <f t="shared" si="15"/>
        <v>-1</v>
      </c>
    </row>
    <row r="259" spans="1:19" s="36" customFormat="1" ht="14.4" x14ac:dyDescent="0.3">
      <c r="A259" s="32" t="s">
        <v>95</v>
      </c>
      <c r="B259" s="36">
        <v>100</v>
      </c>
      <c r="C259" s="36">
        <v>1</v>
      </c>
      <c r="D259" s="35" t="s">
        <v>316</v>
      </c>
      <c r="E259" s="33">
        <v>2007</v>
      </c>
      <c r="F259" s="36">
        <v>2008</v>
      </c>
      <c r="G259" s="36">
        <v>144</v>
      </c>
      <c r="H259" s="36">
        <v>5</v>
      </c>
      <c r="I259" s="36">
        <v>1</v>
      </c>
      <c r="J259" s="36">
        <v>0</v>
      </c>
      <c r="K259" s="33">
        <v>2</v>
      </c>
      <c r="L259" s="63">
        <v>306</v>
      </c>
      <c r="M259" s="63">
        <v>270</v>
      </c>
      <c r="N259" s="95">
        <f t="shared" si="12"/>
        <v>0.53125</v>
      </c>
      <c r="O259" s="36">
        <v>20062897</v>
      </c>
      <c r="P259" s="63">
        <v>307</v>
      </c>
      <c r="Q259" s="76">
        <f t="shared" si="13"/>
        <v>1.8762214983713354</v>
      </c>
      <c r="R259" s="95">
        <f t="shared" si="14"/>
        <v>0.53125</v>
      </c>
      <c r="S259" s="95">
        <f t="shared" si="15"/>
        <v>-1</v>
      </c>
    </row>
    <row r="260" spans="1:19" s="36" customFormat="1" ht="14.4" x14ac:dyDescent="0.3">
      <c r="A260" s="32" t="s">
        <v>95</v>
      </c>
      <c r="B260" s="36">
        <v>100</v>
      </c>
      <c r="C260" s="36">
        <v>1</v>
      </c>
      <c r="D260" s="36" t="s">
        <v>316</v>
      </c>
      <c r="E260" s="75">
        <v>2012</v>
      </c>
      <c r="F260" s="36">
        <v>2013</v>
      </c>
      <c r="G260" s="76">
        <v>629</v>
      </c>
      <c r="H260" s="36">
        <v>5</v>
      </c>
      <c r="I260" s="36">
        <v>1</v>
      </c>
      <c r="J260" s="36">
        <v>0</v>
      </c>
      <c r="K260" s="50">
        <f>MAX(1,MIN(10,INT(G260/100)+1))</f>
        <v>7</v>
      </c>
      <c r="L260" s="63">
        <v>596</v>
      </c>
      <c r="M260" s="63">
        <v>411</v>
      </c>
      <c r="N260" s="95">
        <f t="shared" si="12"/>
        <v>0.59185700099304861</v>
      </c>
      <c r="O260" s="36">
        <f>10000*E260+B260</f>
        <v>20120100</v>
      </c>
      <c r="P260" s="63">
        <v>343.03</v>
      </c>
      <c r="Q260" s="76">
        <f t="shared" si="13"/>
        <v>2.9356033000029154</v>
      </c>
      <c r="R260" s="95">
        <f t="shared" si="14"/>
        <v>0.59185700099304861</v>
      </c>
      <c r="S260" s="95">
        <f t="shared" si="15"/>
        <v>-1</v>
      </c>
    </row>
    <row r="261" spans="1:19" s="36" customFormat="1" ht="14.4" x14ac:dyDescent="0.3">
      <c r="A261" s="32" t="s">
        <v>95</v>
      </c>
      <c r="B261" s="36">
        <v>100</v>
      </c>
      <c r="C261" s="36">
        <v>1</v>
      </c>
      <c r="D261" s="36" t="s">
        <v>316</v>
      </c>
      <c r="E261" s="75">
        <v>2012</v>
      </c>
      <c r="F261" s="36">
        <v>2013</v>
      </c>
      <c r="G261" s="76">
        <v>100</v>
      </c>
      <c r="H261" s="36">
        <v>5</v>
      </c>
      <c r="I261" s="36">
        <v>0</v>
      </c>
      <c r="J261" s="36">
        <v>0</v>
      </c>
      <c r="K261" s="50">
        <f>MAX(1,MIN(10,INT(G261/100)+1))</f>
        <v>2</v>
      </c>
      <c r="L261" s="63">
        <v>449</v>
      </c>
      <c r="M261" s="63">
        <v>550</v>
      </c>
      <c r="N261" s="95">
        <f t="shared" si="12"/>
        <v>0.44944944944944942</v>
      </c>
      <c r="O261" s="36">
        <f>10000*E261+B261</f>
        <v>20120100</v>
      </c>
      <c r="P261" s="63">
        <v>343.03</v>
      </c>
      <c r="Q261" s="76">
        <f t="shared" si="13"/>
        <v>2.9122817246304988</v>
      </c>
      <c r="R261" s="95">
        <f t="shared" si="14"/>
        <v>0.44944944944944942</v>
      </c>
      <c r="S261" s="95">
        <f t="shared" si="15"/>
        <v>-1</v>
      </c>
    </row>
    <row r="262" spans="1:19" s="36" customFormat="1" ht="14.4" x14ac:dyDescent="0.3">
      <c r="A262" s="32" t="s">
        <v>95</v>
      </c>
      <c r="B262" s="36">
        <v>108</v>
      </c>
      <c r="C262" s="36">
        <v>1</v>
      </c>
      <c r="D262" s="36" t="s">
        <v>449</v>
      </c>
      <c r="E262" s="36">
        <v>1996</v>
      </c>
      <c r="F262" s="36">
        <v>1997</v>
      </c>
      <c r="G262" s="76">
        <v>315</v>
      </c>
      <c r="H262" s="36">
        <v>10</v>
      </c>
      <c r="I262" s="36">
        <v>1</v>
      </c>
      <c r="J262" s="36">
        <v>1</v>
      </c>
      <c r="K262" s="36">
        <v>4</v>
      </c>
      <c r="L262" s="94">
        <v>1739</v>
      </c>
      <c r="M262" s="94">
        <v>1481</v>
      </c>
      <c r="N262" s="95">
        <f t="shared" si="12"/>
        <v>0.5400621118012422</v>
      </c>
      <c r="O262" s="36">
        <v>19970108</v>
      </c>
      <c r="P262" s="63">
        <v>1107.78</v>
      </c>
      <c r="Q262" s="76">
        <f t="shared" si="13"/>
        <v>2.9067143295600211</v>
      </c>
      <c r="R262" s="95">
        <f t="shared" si="14"/>
        <v>0.5400621118012422</v>
      </c>
      <c r="S262" s="95">
        <f t="shared" si="15"/>
        <v>-1</v>
      </c>
    </row>
    <row r="263" spans="1:19" s="36" customFormat="1" ht="14.4" x14ac:dyDescent="0.3">
      <c r="A263" s="32" t="s">
        <v>95</v>
      </c>
      <c r="B263" s="36">
        <v>108</v>
      </c>
      <c r="C263" s="36">
        <v>1</v>
      </c>
      <c r="D263" s="36" t="s">
        <v>597</v>
      </c>
      <c r="E263" s="36">
        <v>2002</v>
      </c>
      <c r="F263" s="36">
        <v>2003</v>
      </c>
      <c r="G263" s="76">
        <v>100</v>
      </c>
      <c r="H263" s="36">
        <v>6</v>
      </c>
      <c r="I263" s="36">
        <v>0</v>
      </c>
      <c r="J263" s="36">
        <v>1</v>
      </c>
      <c r="K263" s="36">
        <v>2</v>
      </c>
      <c r="L263" s="94">
        <v>959</v>
      </c>
      <c r="M263" s="94">
        <v>1995</v>
      </c>
      <c r="N263" s="95">
        <f t="shared" si="12"/>
        <v>0.3246445497630332</v>
      </c>
      <c r="O263" s="36">
        <v>20030108</v>
      </c>
      <c r="P263" s="63">
        <v>1056.06</v>
      </c>
      <c r="Q263" s="76">
        <f t="shared" si="13"/>
        <v>2.7971895536238471</v>
      </c>
      <c r="R263" s="95">
        <f t="shared" si="14"/>
        <v>0.3246445497630332</v>
      </c>
      <c r="S263" s="95">
        <f t="shared" si="15"/>
        <v>-1</v>
      </c>
    </row>
    <row r="264" spans="1:19" s="36" customFormat="1" ht="14.4" x14ac:dyDescent="0.3">
      <c r="A264" s="32" t="s">
        <v>95</v>
      </c>
      <c r="B264" s="36">
        <v>108</v>
      </c>
      <c r="C264" s="36">
        <v>1</v>
      </c>
      <c r="D264" s="36" t="s">
        <v>597</v>
      </c>
      <c r="E264" s="36">
        <v>2002</v>
      </c>
      <c r="F264" s="36">
        <v>2003</v>
      </c>
      <c r="G264" s="76">
        <v>125</v>
      </c>
      <c r="H264" s="36">
        <v>6</v>
      </c>
      <c r="I264" s="36">
        <v>0</v>
      </c>
      <c r="J264" s="36">
        <v>1</v>
      </c>
      <c r="K264" s="36">
        <v>2</v>
      </c>
      <c r="L264" s="94">
        <v>1077</v>
      </c>
      <c r="M264" s="94">
        <v>1877</v>
      </c>
      <c r="N264" s="95">
        <f t="shared" si="12"/>
        <v>0.36459038591740012</v>
      </c>
      <c r="O264" s="36">
        <v>20030108</v>
      </c>
      <c r="P264" s="63">
        <v>1056.06</v>
      </c>
      <c r="Q264" s="76">
        <f t="shared" si="13"/>
        <v>2.7971895536238471</v>
      </c>
      <c r="R264" s="95">
        <f t="shared" si="14"/>
        <v>0.36459038591740012</v>
      </c>
      <c r="S264" s="95">
        <f t="shared" si="15"/>
        <v>-1</v>
      </c>
    </row>
    <row r="265" spans="1:19" s="36" customFormat="1" ht="14.4" x14ac:dyDescent="0.3">
      <c r="A265" s="32" t="s">
        <v>95</v>
      </c>
      <c r="B265" s="36">
        <v>108</v>
      </c>
      <c r="C265" s="36">
        <v>1</v>
      </c>
      <c r="D265" s="36" t="s">
        <v>597</v>
      </c>
      <c r="E265" s="36">
        <v>2002</v>
      </c>
      <c r="F265" s="36">
        <v>2003</v>
      </c>
      <c r="G265" s="76">
        <v>530</v>
      </c>
      <c r="H265" s="36">
        <v>6</v>
      </c>
      <c r="I265" s="36">
        <v>0</v>
      </c>
      <c r="J265" s="36">
        <v>1</v>
      </c>
      <c r="K265" s="36">
        <v>6</v>
      </c>
      <c r="L265" s="94">
        <v>1270</v>
      </c>
      <c r="M265" s="94">
        <v>1721</v>
      </c>
      <c r="N265" s="95">
        <f t="shared" si="12"/>
        <v>0.42460715479772654</v>
      </c>
      <c r="O265" s="36">
        <v>20030108</v>
      </c>
      <c r="P265" s="63">
        <v>1056.06</v>
      </c>
      <c r="Q265" s="76">
        <f t="shared" si="13"/>
        <v>2.8322254417362651</v>
      </c>
      <c r="R265" s="95">
        <f t="shared" si="14"/>
        <v>0.42460715479772654</v>
      </c>
      <c r="S265" s="95">
        <f t="shared" si="15"/>
        <v>-1</v>
      </c>
    </row>
    <row r="266" spans="1:19" s="36" customFormat="1" ht="14.4" x14ac:dyDescent="0.3">
      <c r="A266" s="32" t="s">
        <v>95</v>
      </c>
      <c r="B266" s="36">
        <v>108</v>
      </c>
      <c r="C266" s="36">
        <v>1</v>
      </c>
      <c r="D266" s="36" t="s">
        <v>597</v>
      </c>
      <c r="E266" s="36">
        <v>2003</v>
      </c>
      <c r="F266" s="36">
        <v>2004</v>
      </c>
      <c r="G266" s="76">
        <v>500</v>
      </c>
      <c r="H266" s="36">
        <v>5</v>
      </c>
      <c r="I266" s="36">
        <v>1</v>
      </c>
      <c r="J266" s="36">
        <v>1</v>
      </c>
      <c r="K266" s="36">
        <v>6</v>
      </c>
      <c r="L266" s="94">
        <v>991</v>
      </c>
      <c r="M266" s="94">
        <v>546</v>
      </c>
      <c r="N266" s="95">
        <f t="shared" si="12"/>
        <v>0.64476252439817827</v>
      </c>
      <c r="O266" s="36">
        <v>20040108</v>
      </c>
      <c r="P266" s="63">
        <v>1090.31</v>
      </c>
      <c r="Q266" s="76">
        <f t="shared" si="13"/>
        <v>1.4096908218763471</v>
      </c>
      <c r="R266" s="95">
        <f t="shared" si="14"/>
        <v>0.64476252439817827</v>
      </c>
      <c r="S266" s="95">
        <f t="shared" si="15"/>
        <v>-1</v>
      </c>
    </row>
    <row r="267" spans="1:19" s="36" customFormat="1" ht="14.4" x14ac:dyDescent="0.3">
      <c r="A267" s="32" t="s">
        <v>95</v>
      </c>
      <c r="B267" s="48">
        <v>108</v>
      </c>
      <c r="C267" s="48">
        <v>1</v>
      </c>
      <c r="D267" s="48" t="s">
        <v>597</v>
      </c>
      <c r="E267" s="58">
        <v>2008</v>
      </c>
      <c r="F267" s="59">
        <v>2009</v>
      </c>
      <c r="G267" s="55">
        <v>500</v>
      </c>
      <c r="H267" s="59">
        <v>5</v>
      </c>
      <c r="I267" s="42">
        <v>1</v>
      </c>
      <c r="J267" s="48">
        <f>MAX(0,MIN(1,F267-E267-1))</f>
        <v>0</v>
      </c>
      <c r="K267" s="50">
        <f>MAX(1,MIN(10,INT(G267/100)+1))</f>
        <v>6</v>
      </c>
      <c r="L267" s="42">
        <v>2266</v>
      </c>
      <c r="M267" s="42">
        <v>1879</v>
      </c>
      <c r="N267" s="95">
        <f t="shared" si="12"/>
        <v>0.5466827503015681</v>
      </c>
      <c r="O267" s="36">
        <v>20080108</v>
      </c>
      <c r="P267" s="63">
        <v>1059.6300000000001</v>
      </c>
      <c r="Q267" s="76">
        <f t="shared" si="13"/>
        <v>3.9117427781395389</v>
      </c>
      <c r="R267" s="95">
        <f t="shared" si="14"/>
        <v>0.5466827503015681</v>
      </c>
      <c r="S267" s="95">
        <f t="shared" si="15"/>
        <v>-1</v>
      </c>
    </row>
    <row r="268" spans="1:19" s="36" customFormat="1" ht="14.4" x14ac:dyDescent="0.3">
      <c r="A268" s="32" t="s">
        <v>95</v>
      </c>
      <c r="B268" s="36">
        <v>110</v>
      </c>
      <c r="C268" s="36">
        <v>1</v>
      </c>
      <c r="D268" s="36" t="s">
        <v>240</v>
      </c>
      <c r="E268" s="36">
        <v>1995</v>
      </c>
      <c r="F268" s="36">
        <v>1997</v>
      </c>
      <c r="G268" s="76">
        <v>370</v>
      </c>
      <c r="H268" s="36">
        <v>7</v>
      </c>
      <c r="I268" s="36">
        <v>1</v>
      </c>
      <c r="J268" s="36">
        <v>0</v>
      </c>
      <c r="K268" s="36">
        <v>4</v>
      </c>
      <c r="L268" s="94">
        <v>748</v>
      </c>
      <c r="M268" s="94">
        <v>706</v>
      </c>
      <c r="N268" s="95">
        <f t="shared" si="12"/>
        <v>0.5144429160935351</v>
      </c>
      <c r="O268" s="36">
        <v>19960110</v>
      </c>
      <c r="P268" s="63">
        <v>1599.57</v>
      </c>
      <c r="Q268" s="76">
        <f t="shared" si="13"/>
        <v>0.90899429221603312</v>
      </c>
      <c r="R268" s="95">
        <f t="shared" si="14"/>
        <v>0.5144429160935351</v>
      </c>
      <c r="S268" s="95">
        <f t="shared" si="15"/>
        <v>-1</v>
      </c>
    </row>
    <row r="269" spans="1:19" s="36" customFormat="1" ht="14.4" x14ac:dyDescent="0.3">
      <c r="A269" s="32" t="s">
        <v>95</v>
      </c>
      <c r="B269" s="36">
        <v>110</v>
      </c>
      <c r="C269" s="36">
        <v>1</v>
      </c>
      <c r="D269" s="36" t="s">
        <v>240</v>
      </c>
      <c r="E269" s="36">
        <v>1998</v>
      </c>
      <c r="F269" s="36">
        <v>1999</v>
      </c>
      <c r="G269" s="76">
        <v>50</v>
      </c>
      <c r="H269" s="36">
        <v>10</v>
      </c>
      <c r="I269" s="36">
        <v>1</v>
      </c>
      <c r="J269" s="36">
        <v>1</v>
      </c>
      <c r="K269" s="36">
        <v>1</v>
      </c>
      <c r="L269" s="94">
        <v>1571</v>
      </c>
      <c r="M269" s="94">
        <v>1351</v>
      </c>
      <c r="N269" s="95">
        <f t="shared" si="12"/>
        <v>0.53764544832306638</v>
      </c>
      <c r="O269" s="36">
        <v>19990110</v>
      </c>
      <c r="P269" s="63">
        <v>1850.61</v>
      </c>
      <c r="Q269" s="76">
        <f t="shared" si="13"/>
        <v>1.5789388363836789</v>
      </c>
      <c r="R269" s="95">
        <f t="shared" si="14"/>
        <v>0.53764544832306638</v>
      </c>
      <c r="S269" s="95">
        <f t="shared" si="15"/>
        <v>-1</v>
      </c>
    </row>
    <row r="270" spans="1:19" s="36" customFormat="1" ht="14.4" x14ac:dyDescent="0.3">
      <c r="A270" s="32" t="s">
        <v>95</v>
      </c>
      <c r="B270" s="36">
        <v>110</v>
      </c>
      <c r="C270" s="36">
        <v>1</v>
      </c>
      <c r="D270" s="36" t="s">
        <v>240</v>
      </c>
      <c r="E270" s="36">
        <v>2003</v>
      </c>
      <c r="F270" s="36">
        <v>2004</v>
      </c>
      <c r="G270" s="76">
        <v>350</v>
      </c>
      <c r="H270" s="36">
        <v>10</v>
      </c>
      <c r="I270" s="36">
        <v>0</v>
      </c>
      <c r="J270" s="36">
        <v>1</v>
      </c>
      <c r="K270" s="36">
        <v>4</v>
      </c>
      <c r="L270" s="94">
        <v>1314</v>
      </c>
      <c r="M270" s="94">
        <v>1546</v>
      </c>
      <c r="N270" s="95">
        <f t="shared" si="12"/>
        <v>0.45944055944055945</v>
      </c>
      <c r="O270" s="36">
        <v>20040110</v>
      </c>
      <c r="P270" s="63">
        <v>2296.87</v>
      </c>
      <c r="Q270" s="76">
        <f t="shared" si="13"/>
        <v>1.2451727786074094</v>
      </c>
      <c r="R270" s="95">
        <f t="shared" si="14"/>
        <v>0.45944055944055945</v>
      </c>
      <c r="S270" s="95">
        <f t="shared" si="15"/>
        <v>-1</v>
      </c>
    </row>
    <row r="271" spans="1:19" s="36" customFormat="1" ht="14.4" x14ac:dyDescent="0.3">
      <c r="A271" s="32" t="s">
        <v>95</v>
      </c>
      <c r="B271" s="36">
        <v>110</v>
      </c>
      <c r="C271" s="36">
        <v>1</v>
      </c>
      <c r="D271" s="36" t="s">
        <v>240</v>
      </c>
      <c r="E271" s="36">
        <v>2004</v>
      </c>
      <c r="F271" s="36">
        <v>2005</v>
      </c>
      <c r="G271" s="76">
        <v>390</v>
      </c>
      <c r="H271" s="36">
        <v>10</v>
      </c>
      <c r="I271" s="36">
        <v>1</v>
      </c>
      <c r="J271" s="36">
        <v>1</v>
      </c>
      <c r="K271" s="36">
        <v>4</v>
      </c>
      <c r="L271" s="94">
        <v>4535</v>
      </c>
      <c r="M271" s="94">
        <v>3722</v>
      </c>
      <c r="N271" s="95">
        <f t="shared" si="12"/>
        <v>0.54923095555286428</v>
      </c>
      <c r="O271" s="36">
        <v>20050110</v>
      </c>
      <c r="P271" s="63">
        <v>2618.71</v>
      </c>
      <c r="Q271" s="76">
        <f t="shared" si="13"/>
        <v>3.1530791878443964</v>
      </c>
      <c r="R271" s="95">
        <f t="shared" si="14"/>
        <v>0.54923095555286428</v>
      </c>
      <c r="S271" s="95">
        <f t="shared" si="15"/>
        <v>-1</v>
      </c>
    </row>
    <row r="272" spans="1:19" s="36" customFormat="1" ht="14.4" x14ac:dyDescent="0.3">
      <c r="A272" s="32" t="s">
        <v>95</v>
      </c>
      <c r="B272" s="36">
        <v>110</v>
      </c>
      <c r="C272" s="36">
        <v>1</v>
      </c>
      <c r="D272" s="36" t="s">
        <v>240</v>
      </c>
      <c r="E272" s="36">
        <v>2006</v>
      </c>
      <c r="F272" s="33">
        <v>2007</v>
      </c>
      <c r="G272" s="76">
        <v>0</v>
      </c>
      <c r="H272" s="33">
        <v>10</v>
      </c>
      <c r="I272" s="36">
        <v>0</v>
      </c>
      <c r="J272" s="36">
        <v>1</v>
      </c>
      <c r="K272" s="36">
        <v>1</v>
      </c>
      <c r="L272" s="63">
        <v>3224</v>
      </c>
      <c r="M272" s="63">
        <v>3805</v>
      </c>
      <c r="N272" s="95">
        <f t="shared" si="12"/>
        <v>0.45867121923459953</v>
      </c>
      <c r="O272" s="36">
        <v>20070110</v>
      </c>
      <c r="P272" s="63">
        <v>2760</v>
      </c>
      <c r="Q272" s="76">
        <f t="shared" si="13"/>
        <v>2.5467391304347826</v>
      </c>
      <c r="R272" s="95">
        <f t="shared" si="14"/>
        <v>0.45867121923459953</v>
      </c>
      <c r="S272" s="95">
        <f t="shared" si="15"/>
        <v>-1</v>
      </c>
    </row>
    <row r="273" spans="1:19" s="36" customFormat="1" ht="14.4" x14ac:dyDescent="0.3">
      <c r="A273" s="32" t="s">
        <v>95</v>
      </c>
      <c r="B273" s="36">
        <v>110</v>
      </c>
      <c r="C273" s="36">
        <v>1</v>
      </c>
      <c r="D273" s="35" t="s">
        <v>240</v>
      </c>
      <c r="E273" s="33">
        <v>2007</v>
      </c>
      <c r="F273" s="33">
        <v>2008</v>
      </c>
      <c r="G273" s="33">
        <v>235</v>
      </c>
      <c r="H273" s="33">
        <v>10</v>
      </c>
      <c r="I273" s="36">
        <v>1</v>
      </c>
      <c r="J273" s="36">
        <v>0</v>
      </c>
      <c r="K273" s="33">
        <v>3</v>
      </c>
      <c r="L273" s="63">
        <v>1923</v>
      </c>
      <c r="M273" s="63">
        <v>1815</v>
      </c>
      <c r="N273" s="95">
        <f t="shared" si="12"/>
        <v>0.514446227929374</v>
      </c>
      <c r="O273" s="36">
        <v>20062897</v>
      </c>
      <c r="P273" s="63">
        <v>2760</v>
      </c>
      <c r="Q273" s="76">
        <f t="shared" si="13"/>
        <v>1.3543478260869566</v>
      </c>
      <c r="R273" s="95">
        <f t="shared" si="14"/>
        <v>0.514446227929374</v>
      </c>
      <c r="S273" s="95">
        <f t="shared" si="15"/>
        <v>-1</v>
      </c>
    </row>
    <row r="274" spans="1:19" s="36" customFormat="1" ht="14.4" x14ac:dyDescent="0.3">
      <c r="A274" s="32" t="s">
        <v>95</v>
      </c>
      <c r="B274" s="7">
        <v>110</v>
      </c>
      <c r="C274" s="7">
        <v>1</v>
      </c>
      <c r="D274" s="7" t="s">
        <v>118</v>
      </c>
      <c r="E274" s="7">
        <v>2018</v>
      </c>
      <c r="F274" s="7">
        <v>2019</v>
      </c>
      <c r="G274" s="70">
        <v>525</v>
      </c>
      <c r="H274" s="7">
        <v>10</v>
      </c>
      <c r="I274" s="7">
        <v>1</v>
      </c>
      <c r="J274" s="48">
        <v>0</v>
      </c>
      <c r="K274" s="50">
        <v>6</v>
      </c>
      <c r="L274" s="67">
        <v>5954</v>
      </c>
      <c r="M274" s="67">
        <v>4263</v>
      </c>
      <c r="N274" s="95">
        <f t="shared" si="12"/>
        <v>0.58275423314084374</v>
      </c>
      <c r="O274" s="36">
        <f>10000*E274+B274</f>
        <v>20180110</v>
      </c>
      <c r="P274" s="63">
        <v>3899.1000000000004</v>
      </c>
      <c r="Q274" s="76">
        <f t="shared" si="13"/>
        <v>2.6203482855017821</v>
      </c>
      <c r="R274" s="95">
        <f t="shared" si="14"/>
        <v>0.58275423314084374</v>
      </c>
      <c r="S274" s="95">
        <f t="shared" si="15"/>
        <v>-1</v>
      </c>
    </row>
    <row r="275" spans="1:19" s="36" customFormat="1" ht="14.4" x14ac:dyDescent="0.3">
      <c r="A275" s="32" t="s">
        <v>95</v>
      </c>
      <c r="B275" s="36">
        <v>111</v>
      </c>
      <c r="C275" s="36">
        <v>1</v>
      </c>
      <c r="D275" s="36" t="s">
        <v>469</v>
      </c>
      <c r="E275" s="36">
        <v>1997</v>
      </c>
      <c r="F275" s="36">
        <v>1998</v>
      </c>
      <c r="G275" s="76">
        <v>240</v>
      </c>
      <c r="H275" s="36">
        <v>5</v>
      </c>
      <c r="I275" s="36">
        <v>1</v>
      </c>
      <c r="J275" s="36">
        <v>1</v>
      </c>
      <c r="K275" s="36">
        <v>3</v>
      </c>
      <c r="L275" s="94">
        <v>269</v>
      </c>
      <c r="M275" s="94">
        <v>246</v>
      </c>
      <c r="N275" s="95">
        <f t="shared" si="12"/>
        <v>0.52233009708737865</v>
      </c>
      <c r="O275" s="36">
        <v>19980111</v>
      </c>
      <c r="P275" s="63">
        <v>1354.37</v>
      </c>
      <c r="Q275" s="76">
        <f t="shared" si="13"/>
        <v>0.38025059621816787</v>
      </c>
      <c r="R275" s="95">
        <f t="shared" si="14"/>
        <v>0.52233009708737865</v>
      </c>
      <c r="S275" s="95">
        <f t="shared" si="15"/>
        <v>-1</v>
      </c>
    </row>
    <row r="276" spans="1:19" s="36" customFormat="1" ht="14.4" x14ac:dyDescent="0.3">
      <c r="A276" s="32" t="s">
        <v>95</v>
      </c>
      <c r="B276" s="36">
        <v>111</v>
      </c>
      <c r="C276" s="36">
        <v>1</v>
      </c>
      <c r="D276" s="36" t="s">
        <v>469</v>
      </c>
      <c r="E276" s="36">
        <v>2000</v>
      </c>
      <c r="F276" s="36">
        <v>2001</v>
      </c>
      <c r="G276" s="76">
        <v>415</v>
      </c>
      <c r="H276" s="36">
        <v>10</v>
      </c>
      <c r="I276" s="36">
        <v>0</v>
      </c>
      <c r="J276" s="36">
        <v>1</v>
      </c>
      <c r="K276" s="36">
        <v>5</v>
      </c>
      <c r="L276" s="94">
        <v>1631</v>
      </c>
      <c r="M276" s="94">
        <v>1739</v>
      </c>
      <c r="N276" s="95">
        <f t="shared" si="12"/>
        <v>0.48397626112759645</v>
      </c>
      <c r="O276" s="36">
        <v>20010111</v>
      </c>
      <c r="P276" s="63">
        <v>1341.08</v>
      </c>
      <c r="Q276" s="76">
        <f t="shared" si="13"/>
        <v>2.5129000507054018</v>
      </c>
      <c r="R276" s="95">
        <f t="shared" si="14"/>
        <v>0.48397626112759645</v>
      </c>
      <c r="S276" s="95">
        <f t="shared" si="15"/>
        <v>-1</v>
      </c>
    </row>
    <row r="277" spans="1:19" s="36" customFormat="1" ht="14.4" x14ac:dyDescent="0.3">
      <c r="A277" s="32" t="s">
        <v>95</v>
      </c>
      <c r="B277" s="36">
        <v>111</v>
      </c>
      <c r="C277" s="36">
        <v>1</v>
      </c>
      <c r="D277" s="36" t="s">
        <v>469</v>
      </c>
      <c r="E277" s="36">
        <v>2001</v>
      </c>
      <c r="F277" s="36">
        <v>2002</v>
      </c>
      <c r="G277" s="76">
        <v>240</v>
      </c>
      <c r="H277" s="36">
        <v>10</v>
      </c>
      <c r="I277" s="36">
        <v>1</v>
      </c>
      <c r="J277" s="36">
        <v>1</v>
      </c>
      <c r="K277" s="36">
        <v>3</v>
      </c>
      <c r="L277" s="94">
        <v>1090</v>
      </c>
      <c r="M277" s="94">
        <v>566</v>
      </c>
      <c r="N277" s="95">
        <f t="shared" si="12"/>
        <v>0.65821256038647347</v>
      </c>
      <c r="O277" s="36">
        <v>20020111</v>
      </c>
      <c r="P277" s="63">
        <v>1346.76</v>
      </c>
      <c r="Q277" s="76">
        <f t="shared" si="13"/>
        <v>1.2296177492649025</v>
      </c>
      <c r="R277" s="95">
        <f t="shared" si="14"/>
        <v>0.65821256038647347</v>
      </c>
      <c r="S277" s="95">
        <f t="shared" si="15"/>
        <v>-1</v>
      </c>
    </row>
    <row r="278" spans="1:19" s="36" customFormat="1" ht="14.4" x14ac:dyDescent="0.3">
      <c r="A278" s="32" t="s">
        <v>95</v>
      </c>
      <c r="B278" s="7">
        <v>111</v>
      </c>
      <c r="C278" s="7">
        <v>1</v>
      </c>
      <c r="D278" s="7" t="s">
        <v>469</v>
      </c>
      <c r="E278" s="7">
        <v>2010</v>
      </c>
      <c r="F278" s="68">
        <v>2011</v>
      </c>
      <c r="G278" s="66">
        <v>337.81</v>
      </c>
      <c r="H278" s="68">
        <v>10</v>
      </c>
      <c r="I278" s="67">
        <v>0</v>
      </c>
      <c r="J278" s="10">
        <v>0</v>
      </c>
      <c r="K278" s="50">
        <f>MAX(1,MIN(10,INT(G278/100)+1))</f>
        <v>4</v>
      </c>
      <c r="L278" s="67">
        <v>1079</v>
      </c>
      <c r="M278" s="67">
        <v>3058</v>
      </c>
      <c r="N278" s="95">
        <f t="shared" si="12"/>
        <v>0.26081701716219485</v>
      </c>
      <c r="O278" s="36">
        <f>10000*2010+B278</f>
        <v>20100111</v>
      </c>
      <c r="P278" s="63">
        <v>1641.32</v>
      </c>
      <c r="Q278" s="76">
        <f t="shared" si="13"/>
        <v>2.5205322545268443</v>
      </c>
      <c r="R278" s="95">
        <f t="shared" si="14"/>
        <v>0.26081701716219485</v>
      </c>
      <c r="S278" s="95">
        <f t="shared" si="15"/>
        <v>-1</v>
      </c>
    </row>
    <row r="279" spans="1:19" s="36" customFormat="1" ht="14.4" x14ac:dyDescent="0.3">
      <c r="A279" s="32" t="s">
        <v>95</v>
      </c>
      <c r="B279" s="7">
        <v>111</v>
      </c>
      <c r="C279" s="7">
        <v>1</v>
      </c>
      <c r="D279" s="7" t="s">
        <v>469</v>
      </c>
      <c r="E279" s="7">
        <v>2011</v>
      </c>
      <c r="F279" s="10">
        <v>2012</v>
      </c>
      <c r="G279" s="66">
        <v>500</v>
      </c>
      <c r="H279" s="10">
        <v>10</v>
      </c>
      <c r="I279" s="67">
        <v>1</v>
      </c>
      <c r="J279" s="10">
        <v>0</v>
      </c>
      <c r="K279" s="50">
        <v>6</v>
      </c>
      <c r="L279" s="67">
        <v>1284</v>
      </c>
      <c r="M279" s="67">
        <v>1267</v>
      </c>
      <c r="N279" s="95">
        <f t="shared" si="12"/>
        <v>0.50333202665621324</v>
      </c>
      <c r="O279" s="36">
        <f>10000*E279+B279</f>
        <v>20110111</v>
      </c>
      <c r="P279" s="63">
        <v>1652</v>
      </c>
      <c r="Q279" s="76">
        <f t="shared" si="13"/>
        <v>1.5441888619854722</v>
      </c>
      <c r="R279" s="95">
        <f t="shared" si="14"/>
        <v>0.50333202665621324</v>
      </c>
      <c r="S279" s="95">
        <f t="shared" si="15"/>
        <v>-1</v>
      </c>
    </row>
    <row r="280" spans="1:19" s="36" customFormat="1" ht="14.4" x14ac:dyDescent="0.3">
      <c r="A280" s="32" t="s">
        <v>95</v>
      </c>
      <c r="B280" s="36">
        <v>112</v>
      </c>
      <c r="C280" s="36">
        <v>1</v>
      </c>
      <c r="D280" s="36" t="s">
        <v>412</v>
      </c>
      <c r="E280" s="36">
        <v>1995</v>
      </c>
      <c r="F280" s="36">
        <v>1996</v>
      </c>
      <c r="G280" s="76">
        <v>332.64</v>
      </c>
      <c r="H280" s="36">
        <v>10</v>
      </c>
      <c r="I280" s="36">
        <v>0</v>
      </c>
      <c r="J280" s="36">
        <v>1</v>
      </c>
      <c r="K280" s="36">
        <v>4</v>
      </c>
      <c r="L280" s="94">
        <v>2372</v>
      </c>
      <c r="M280" s="94">
        <v>3058</v>
      </c>
      <c r="N280" s="95">
        <f t="shared" si="12"/>
        <v>0.43683241252302024</v>
      </c>
      <c r="O280" s="36">
        <v>19960112</v>
      </c>
      <c r="P280" s="63">
        <v>5840.17</v>
      </c>
      <c r="Q280" s="76">
        <f t="shared" si="13"/>
        <v>0.92976745539941474</v>
      </c>
      <c r="R280" s="95">
        <f t="shared" si="14"/>
        <v>0.43683241252302024</v>
      </c>
      <c r="S280" s="95">
        <f t="shared" si="15"/>
        <v>-1</v>
      </c>
    </row>
    <row r="281" spans="1:19" s="36" customFormat="1" ht="14.4" x14ac:dyDescent="0.3">
      <c r="A281" s="32" t="s">
        <v>95</v>
      </c>
      <c r="B281" s="36">
        <v>112</v>
      </c>
      <c r="C281" s="36">
        <v>1</v>
      </c>
      <c r="D281" s="36" t="s">
        <v>412</v>
      </c>
      <c r="E281" s="36">
        <v>1997</v>
      </c>
      <c r="F281" s="36">
        <v>1998</v>
      </c>
      <c r="G281" s="76">
        <v>56.47</v>
      </c>
      <c r="H281" s="36">
        <v>8</v>
      </c>
      <c r="I281" s="36">
        <v>1</v>
      </c>
      <c r="J281" s="36">
        <v>1</v>
      </c>
      <c r="K281" s="36">
        <v>1</v>
      </c>
      <c r="L281" s="94">
        <v>4459</v>
      </c>
      <c r="M281" s="94">
        <v>2862</v>
      </c>
      <c r="N281" s="95">
        <f t="shared" si="12"/>
        <v>0.6090697992077585</v>
      </c>
      <c r="O281" s="36">
        <v>19980112</v>
      </c>
      <c r="P281" s="63">
        <v>6340.68</v>
      </c>
      <c r="Q281" s="76">
        <f t="shared" si="13"/>
        <v>1.1546080231142402</v>
      </c>
      <c r="R281" s="95">
        <f t="shared" si="14"/>
        <v>0.6090697992077585</v>
      </c>
      <c r="S281" s="95">
        <f t="shared" si="15"/>
        <v>-1</v>
      </c>
    </row>
    <row r="282" spans="1:19" s="36" customFormat="1" ht="14.4" x14ac:dyDescent="0.3">
      <c r="A282" s="32" t="s">
        <v>95</v>
      </c>
      <c r="B282" s="36">
        <v>112</v>
      </c>
      <c r="C282" s="36">
        <v>1</v>
      </c>
      <c r="D282" s="36" t="s">
        <v>412</v>
      </c>
      <c r="E282" s="36">
        <v>1997</v>
      </c>
      <c r="F282" s="36">
        <v>1998</v>
      </c>
      <c r="G282" s="76">
        <v>176.45</v>
      </c>
      <c r="H282" s="36">
        <v>8</v>
      </c>
      <c r="I282" s="36">
        <v>1</v>
      </c>
      <c r="J282" s="36">
        <v>1</v>
      </c>
      <c r="K282" s="36">
        <v>2</v>
      </c>
      <c r="L282" s="94">
        <v>4767</v>
      </c>
      <c r="M282" s="94">
        <v>2566</v>
      </c>
      <c r="N282" s="95">
        <f t="shared" si="12"/>
        <v>0.65007500340924584</v>
      </c>
      <c r="O282" s="36">
        <v>19980112</v>
      </c>
      <c r="P282" s="63">
        <v>6340.68</v>
      </c>
      <c r="Q282" s="76">
        <f t="shared" si="13"/>
        <v>1.1565005646082123</v>
      </c>
      <c r="R282" s="95">
        <f t="shared" si="14"/>
        <v>0.65007500340924584</v>
      </c>
      <c r="S282" s="95">
        <f t="shared" si="15"/>
        <v>-1</v>
      </c>
    </row>
    <row r="283" spans="1:19" s="36" customFormat="1" ht="14.4" x14ac:dyDescent="0.3">
      <c r="A283" s="32" t="s">
        <v>95</v>
      </c>
      <c r="B283" s="36">
        <v>112</v>
      </c>
      <c r="C283" s="36">
        <v>1</v>
      </c>
      <c r="D283" s="36" t="s">
        <v>412</v>
      </c>
      <c r="E283" s="36">
        <v>1999</v>
      </c>
      <c r="F283" s="36">
        <v>2000</v>
      </c>
      <c r="G283" s="76">
        <v>112.43</v>
      </c>
      <c r="H283" s="36">
        <v>10</v>
      </c>
      <c r="I283" s="36">
        <v>1</v>
      </c>
      <c r="J283" s="36">
        <v>1</v>
      </c>
      <c r="K283" s="36">
        <v>2</v>
      </c>
      <c r="L283" s="94">
        <v>3988</v>
      </c>
      <c r="M283" s="94">
        <v>2358</v>
      </c>
      <c r="N283" s="95">
        <f t="shared" si="12"/>
        <v>0.62842735581468645</v>
      </c>
      <c r="O283" s="36">
        <v>20000112</v>
      </c>
      <c r="P283" s="63">
        <v>7001.95</v>
      </c>
      <c r="Q283" s="76">
        <f t="shared" si="13"/>
        <v>0.90631895400566986</v>
      </c>
      <c r="R283" s="95">
        <f t="shared" si="14"/>
        <v>0.62842735581468645</v>
      </c>
      <c r="S283" s="95">
        <f t="shared" si="15"/>
        <v>-1</v>
      </c>
    </row>
    <row r="284" spans="1:19" s="36" customFormat="1" ht="14.4" x14ac:dyDescent="0.3">
      <c r="A284" s="32" t="s">
        <v>95</v>
      </c>
      <c r="B284" s="36">
        <v>112</v>
      </c>
      <c r="C284" s="36">
        <v>1</v>
      </c>
      <c r="D284" s="36" t="s">
        <v>412</v>
      </c>
      <c r="E284" s="36">
        <v>2003</v>
      </c>
      <c r="F284" s="36">
        <v>2004</v>
      </c>
      <c r="G284" s="76">
        <v>148.44999999999999</v>
      </c>
      <c r="H284" s="36">
        <v>10</v>
      </c>
      <c r="I284" s="36">
        <v>1</v>
      </c>
      <c r="J284" s="36">
        <v>1</v>
      </c>
      <c r="K284" s="36">
        <v>2</v>
      </c>
      <c r="L284" s="94">
        <v>4131</v>
      </c>
      <c r="M284" s="94">
        <v>2342</v>
      </c>
      <c r="N284" s="95">
        <f t="shared" si="12"/>
        <v>0.63818940213193265</v>
      </c>
      <c r="O284" s="36">
        <v>20040112</v>
      </c>
      <c r="P284" s="63">
        <v>7960.25</v>
      </c>
      <c r="Q284" s="76">
        <f t="shared" si="13"/>
        <v>0.81316541565905598</v>
      </c>
      <c r="R284" s="95">
        <f t="shared" si="14"/>
        <v>0.63818940213193265</v>
      </c>
      <c r="S284" s="95">
        <f t="shared" si="15"/>
        <v>-1</v>
      </c>
    </row>
    <row r="285" spans="1:19" s="36" customFormat="1" ht="14.4" x14ac:dyDescent="0.3">
      <c r="A285" s="32" t="s">
        <v>95</v>
      </c>
      <c r="B285" s="36">
        <v>112</v>
      </c>
      <c r="C285" s="36">
        <v>1</v>
      </c>
      <c r="D285" s="36" t="s">
        <v>412</v>
      </c>
      <c r="E285" s="36">
        <v>2003</v>
      </c>
      <c r="F285" s="36">
        <v>2004</v>
      </c>
      <c r="G285" s="76">
        <v>619.79</v>
      </c>
      <c r="H285" s="36">
        <v>10</v>
      </c>
      <c r="I285" s="36">
        <v>1</v>
      </c>
      <c r="J285" s="36">
        <v>1</v>
      </c>
      <c r="K285" s="36">
        <v>7</v>
      </c>
      <c r="L285" s="94">
        <v>4107</v>
      </c>
      <c r="M285" s="94">
        <v>2380</v>
      </c>
      <c r="N285" s="95">
        <f t="shared" si="12"/>
        <v>0.63311237860336056</v>
      </c>
      <c r="O285" s="36">
        <v>20040112</v>
      </c>
      <c r="P285" s="63">
        <v>7960.25</v>
      </c>
      <c r="Q285" s="76">
        <f t="shared" si="13"/>
        <v>0.81492415439213595</v>
      </c>
      <c r="R285" s="95">
        <f t="shared" si="14"/>
        <v>0.63311237860336056</v>
      </c>
      <c r="S285" s="95">
        <f t="shared" si="15"/>
        <v>-1</v>
      </c>
    </row>
    <row r="286" spans="1:19" s="36" customFormat="1" ht="14.4" x14ac:dyDescent="0.3">
      <c r="A286" s="32" t="s">
        <v>95</v>
      </c>
      <c r="B286" s="36">
        <v>112</v>
      </c>
      <c r="C286" s="36">
        <v>1</v>
      </c>
      <c r="D286" s="36" t="s">
        <v>412</v>
      </c>
      <c r="E286" s="36">
        <v>2006</v>
      </c>
      <c r="F286" s="33">
        <v>2007</v>
      </c>
      <c r="G286" s="76">
        <v>285</v>
      </c>
      <c r="H286" s="33">
        <v>10</v>
      </c>
      <c r="I286" s="36">
        <v>1</v>
      </c>
      <c r="J286" s="36">
        <v>1</v>
      </c>
      <c r="K286" s="36">
        <v>3</v>
      </c>
      <c r="L286" s="63">
        <v>9854</v>
      </c>
      <c r="M286" s="63">
        <v>9484</v>
      </c>
      <c r="N286" s="95">
        <f t="shared" si="12"/>
        <v>0.50956665632433551</v>
      </c>
      <c r="O286" s="36">
        <v>20070112</v>
      </c>
      <c r="P286" s="63">
        <v>9036</v>
      </c>
      <c r="Q286" s="76">
        <f t="shared" si="13"/>
        <v>2.1401062416998671</v>
      </c>
      <c r="R286" s="95">
        <f t="shared" si="14"/>
        <v>0.50956665632433551</v>
      </c>
      <c r="S286" s="95">
        <f t="shared" si="15"/>
        <v>-1</v>
      </c>
    </row>
    <row r="287" spans="1:19" s="36" customFormat="1" ht="14.4" x14ac:dyDescent="0.3">
      <c r="A287" s="32" t="s">
        <v>95</v>
      </c>
      <c r="B287" s="36">
        <v>112</v>
      </c>
      <c r="C287" s="36">
        <v>1</v>
      </c>
      <c r="D287" s="36" t="s">
        <v>412</v>
      </c>
      <c r="E287" s="75">
        <v>2013</v>
      </c>
      <c r="F287" s="36">
        <v>2014</v>
      </c>
      <c r="G287" s="76">
        <v>874.35</v>
      </c>
      <c r="H287" s="36">
        <v>10</v>
      </c>
      <c r="I287" s="36">
        <v>1</v>
      </c>
      <c r="J287" s="36">
        <v>0</v>
      </c>
      <c r="K287" s="50">
        <v>9</v>
      </c>
      <c r="L287" s="63">
        <v>6126</v>
      </c>
      <c r="M287" s="63">
        <v>1521</v>
      </c>
      <c r="N287" s="95">
        <f t="shared" si="12"/>
        <v>0.80109846998823064</v>
      </c>
      <c r="O287" s="36">
        <f>10000*E287+B287</f>
        <v>20130112</v>
      </c>
      <c r="P287" s="63">
        <v>9195.98</v>
      </c>
      <c r="Q287" s="76">
        <f t="shared" si="13"/>
        <v>0.83155900730536603</v>
      </c>
      <c r="R287" s="95">
        <f t="shared" si="14"/>
        <v>0.80109846998823064</v>
      </c>
      <c r="S287" s="95">
        <f t="shared" si="15"/>
        <v>-1</v>
      </c>
    </row>
    <row r="288" spans="1:19" s="36" customFormat="1" ht="14.4" x14ac:dyDescent="0.3">
      <c r="A288" s="32" t="s">
        <v>95</v>
      </c>
      <c r="B288" s="7">
        <v>112</v>
      </c>
      <c r="C288" s="7">
        <v>1</v>
      </c>
      <c r="D288" s="7" t="s">
        <v>412</v>
      </c>
      <c r="E288" s="68">
        <v>2015</v>
      </c>
      <c r="F288" s="68">
        <v>2016</v>
      </c>
      <c r="G288" s="66">
        <v>829.19</v>
      </c>
      <c r="H288" s="77">
        <v>10</v>
      </c>
      <c r="I288" s="7">
        <v>1</v>
      </c>
      <c r="J288" s="48">
        <f>MAX(0,MIN(1,F288-E288-1))</f>
        <v>0</v>
      </c>
      <c r="K288" s="50">
        <f>MAX(1,MIN(10,INT(G288/100)+1))</f>
        <v>9</v>
      </c>
      <c r="L288" s="67">
        <v>5638</v>
      </c>
      <c r="M288" s="67">
        <v>2475</v>
      </c>
      <c r="N288" s="95">
        <f t="shared" si="12"/>
        <v>0.69493405645260697</v>
      </c>
      <c r="O288" s="36">
        <f>10000*E288+B288</f>
        <v>20150112</v>
      </c>
      <c r="P288" s="63">
        <v>9332.5199999999986</v>
      </c>
      <c r="Q288" s="76">
        <f t="shared" si="13"/>
        <v>0.86932575553012492</v>
      </c>
      <c r="R288" s="95">
        <f t="shared" si="14"/>
        <v>0.69493405645260697</v>
      </c>
      <c r="S288" s="95">
        <f t="shared" si="15"/>
        <v>-1</v>
      </c>
    </row>
    <row r="289" spans="1:19" s="36" customFormat="1" ht="14.4" x14ac:dyDescent="0.3">
      <c r="A289" s="32" t="s">
        <v>95</v>
      </c>
      <c r="B289" s="48">
        <v>113</v>
      </c>
      <c r="C289" s="48">
        <v>1</v>
      </c>
      <c r="D289" s="48" t="s">
        <v>665</v>
      </c>
      <c r="E289" s="58">
        <v>2008</v>
      </c>
      <c r="F289" s="59">
        <v>2009</v>
      </c>
      <c r="G289" s="55">
        <v>550</v>
      </c>
      <c r="H289" s="59">
        <v>8</v>
      </c>
      <c r="I289" s="42">
        <v>0</v>
      </c>
      <c r="J289" s="48">
        <f>MAX(0,MIN(1,F289-E289-1))</f>
        <v>0</v>
      </c>
      <c r="K289" s="50">
        <f>MAX(1,MIN(10,INT(G289/100)+1))</f>
        <v>6</v>
      </c>
      <c r="L289" s="42">
        <v>1302</v>
      </c>
      <c r="M289" s="42">
        <v>1462</v>
      </c>
      <c r="N289" s="95">
        <f t="shared" si="12"/>
        <v>0.47105643994211288</v>
      </c>
      <c r="O289" s="36">
        <v>20080113</v>
      </c>
      <c r="P289" s="63">
        <v>874.51</v>
      </c>
      <c r="Q289" s="76">
        <f t="shared" si="13"/>
        <v>3.1606270940297998</v>
      </c>
      <c r="R289" s="95">
        <f t="shared" si="14"/>
        <v>0.47105643994211288</v>
      </c>
      <c r="S289" s="95">
        <f t="shared" si="15"/>
        <v>-1</v>
      </c>
    </row>
    <row r="290" spans="1:19" s="36" customFormat="1" ht="14.4" x14ac:dyDescent="0.3">
      <c r="A290" s="32" t="s">
        <v>95</v>
      </c>
      <c r="B290" s="7">
        <v>113</v>
      </c>
      <c r="C290" s="7">
        <v>1</v>
      </c>
      <c r="D290" s="7" t="s">
        <v>665</v>
      </c>
      <c r="E290" s="7">
        <v>2010</v>
      </c>
      <c r="F290" s="10">
        <v>2011</v>
      </c>
      <c r="G290" s="66">
        <v>500</v>
      </c>
      <c r="H290" s="10">
        <v>10</v>
      </c>
      <c r="I290" s="67">
        <v>0</v>
      </c>
      <c r="J290" s="10">
        <v>0</v>
      </c>
      <c r="K290" s="50">
        <f>MAX(1,MIN(10,INT(G290/100)+1))</f>
        <v>6</v>
      </c>
      <c r="L290" s="67">
        <v>1615</v>
      </c>
      <c r="M290" s="67">
        <v>2063</v>
      </c>
      <c r="N290" s="95">
        <f t="shared" si="12"/>
        <v>0.4390973355084285</v>
      </c>
      <c r="O290" s="36">
        <f>10000*2010+B290</f>
        <v>20100113</v>
      </c>
      <c r="P290" s="63">
        <v>822.17</v>
      </c>
      <c r="Q290" s="76">
        <f t="shared" si="13"/>
        <v>4.4735273726844813</v>
      </c>
      <c r="R290" s="95">
        <f t="shared" si="14"/>
        <v>0.4390973355084285</v>
      </c>
      <c r="S290" s="95">
        <f t="shared" si="15"/>
        <v>-1</v>
      </c>
    </row>
    <row r="291" spans="1:19" s="36" customFormat="1" ht="14.4" x14ac:dyDescent="0.3">
      <c r="A291" s="32" t="s">
        <v>95</v>
      </c>
      <c r="B291" s="36">
        <v>116</v>
      </c>
      <c r="C291" s="36">
        <v>1</v>
      </c>
      <c r="D291" s="36" t="s">
        <v>598</v>
      </c>
      <c r="E291" s="36">
        <v>2002</v>
      </c>
      <c r="F291" s="36">
        <v>2003</v>
      </c>
      <c r="G291" s="76">
        <v>126</v>
      </c>
      <c r="H291" s="36">
        <v>5</v>
      </c>
      <c r="I291" s="36">
        <v>0</v>
      </c>
      <c r="J291" s="36">
        <v>1</v>
      </c>
      <c r="K291" s="36">
        <v>2</v>
      </c>
      <c r="L291" s="94">
        <v>689</v>
      </c>
      <c r="M291" s="94">
        <v>1088</v>
      </c>
      <c r="N291" s="95">
        <f t="shared" si="12"/>
        <v>0.38773213280810354</v>
      </c>
      <c r="O291" s="36">
        <v>20030116</v>
      </c>
      <c r="P291" s="63">
        <v>838.93</v>
      </c>
      <c r="Q291" s="76">
        <f t="shared" si="13"/>
        <v>2.1181743411250045</v>
      </c>
      <c r="R291" s="95">
        <f t="shared" si="14"/>
        <v>0.38773213280810354</v>
      </c>
      <c r="S291" s="95">
        <f t="shared" si="15"/>
        <v>-1</v>
      </c>
    </row>
    <row r="292" spans="1:19" s="36" customFormat="1" ht="14.4" x14ac:dyDescent="0.3">
      <c r="A292" s="32" t="s">
        <v>95</v>
      </c>
      <c r="B292" s="36">
        <v>116</v>
      </c>
      <c r="C292" s="36">
        <v>1</v>
      </c>
      <c r="D292" s="36" t="s">
        <v>598</v>
      </c>
      <c r="E292" s="36">
        <v>2003</v>
      </c>
      <c r="F292" s="36">
        <v>2004</v>
      </c>
      <c r="G292" s="76">
        <v>100</v>
      </c>
      <c r="H292" s="36">
        <v>10</v>
      </c>
      <c r="I292" s="36">
        <v>0</v>
      </c>
      <c r="J292" s="36">
        <v>1</v>
      </c>
      <c r="K292" s="36">
        <v>2</v>
      </c>
      <c r="L292" s="94">
        <v>358</v>
      </c>
      <c r="M292" s="94">
        <v>719</v>
      </c>
      <c r="N292" s="95">
        <f t="shared" si="12"/>
        <v>0.33240482822655526</v>
      </c>
      <c r="O292" s="36">
        <v>20040116</v>
      </c>
      <c r="P292" s="63">
        <v>832.23</v>
      </c>
      <c r="Q292" s="76">
        <f t="shared" si="13"/>
        <v>1.2941134061497421</v>
      </c>
      <c r="R292" s="95">
        <f t="shared" si="14"/>
        <v>0.33240482822655526</v>
      </c>
      <c r="S292" s="95">
        <f t="shared" si="15"/>
        <v>-1</v>
      </c>
    </row>
    <row r="293" spans="1:19" s="36" customFormat="1" ht="14.4" x14ac:dyDescent="0.3">
      <c r="A293" s="32" t="s">
        <v>95</v>
      </c>
      <c r="B293" s="36">
        <v>116</v>
      </c>
      <c r="C293" s="36">
        <v>1</v>
      </c>
      <c r="D293" s="36" t="s">
        <v>598</v>
      </c>
      <c r="E293" s="36">
        <v>2003</v>
      </c>
      <c r="F293" s="36">
        <v>2004</v>
      </c>
      <c r="G293" s="76">
        <v>175</v>
      </c>
      <c r="H293" s="36">
        <v>10</v>
      </c>
      <c r="I293" s="36">
        <v>0</v>
      </c>
      <c r="J293" s="36">
        <v>1</v>
      </c>
      <c r="K293" s="36">
        <v>2</v>
      </c>
      <c r="L293" s="94">
        <v>407</v>
      </c>
      <c r="M293" s="94">
        <v>671</v>
      </c>
      <c r="N293" s="95">
        <f t="shared" si="12"/>
        <v>0.37755102040816324</v>
      </c>
      <c r="O293" s="36">
        <v>20040116</v>
      </c>
      <c r="P293" s="63">
        <v>832.23</v>
      </c>
      <c r="Q293" s="76">
        <f t="shared" si="13"/>
        <v>1.2953149970561022</v>
      </c>
      <c r="R293" s="95">
        <f t="shared" si="14"/>
        <v>0.37755102040816324</v>
      </c>
      <c r="S293" s="95">
        <f t="shared" si="15"/>
        <v>-1</v>
      </c>
    </row>
    <row r="294" spans="1:19" s="36" customFormat="1" ht="14.4" x14ac:dyDescent="0.3">
      <c r="A294" s="32" t="s">
        <v>95</v>
      </c>
      <c r="B294" s="36">
        <v>118</v>
      </c>
      <c r="C294" s="36">
        <v>1</v>
      </c>
      <c r="D294" s="36" t="s">
        <v>413</v>
      </c>
      <c r="E294" s="36">
        <v>1995</v>
      </c>
      <c r="F294" s="36">
        <v>1996</v>
      </c>
      <c r="G294" s="76">
        <v>406</v>
      </c>
      <c r="H294" s="36">
        <v>5</v>
      </c>
      <c r="I294" s="36">
        <v>0</v>
      </c>
      <c r="J294" s="36">
        <v>1</v>
      </c>
      <c r="K294" s="36">
        <v>5</v>
      </c>
      <c r="L294" s="94">
        <v>260</v>
      </c>
      <c r="M294" s="94">
        <v>614</v>
      </c>
      <c r="N294" s="95">
        <f t="shared" si="12"/>
        <v>0.2974828375286041</v>
      </c>
      <c r="O294" s="36">
        <v>19960118</v>
      </c>
      <c r="P294" s="63">
        <v>560.63</v>
      </c>
      <c r="Q294" s="76">
        <f t="shared" si="13"/>
        <v>1.5589604552021832</v>
      </c>
      <c r="R294" s="95">
        <f t="shared" si="14"/>
        <v>0.2974828375286041</v>
      </c>
      <c r="S294" s="95">
        <f t="shared" si="15"/>
        <v>-1</v>
      </c>
    </row>
    <row r="295" spans="1:19" s="36" customFormat="1" ht="14.4" x14ac:dyDescent="0.3">
      <c r="A295" s="32" t="s">
        <v>95</v>
      </c>
      <c r="B295" s="36">
        <v>118</v>
      </c>
      <c r="C295" s="36">
        <v>1</v>
      </c>
      <c r="D295" s="36" t="s">
        <v>413</v>
      </c>
      <c r="E295" s="36">
        <v>1996</v>
      </c>
      <c r="F295" s="36">
        <v>1997</v>
      </c>
      <c r="G295" s="76">
        <v>315</v>
      </c>
      <c r="H295" s="36">
        <v>5</v>
      </c>
      <c r="I295" s="36">
        <v>1</v>
      </c>
      <c r="J295" s="36">
        <v>1</v>
      </c>
      <c r="K295" s="36">
        <v>4</v>
      </c>
      <c r="L295" s="94">
        <v>1129</v>
      </c>
      <c r="M295" s="94">
        <v>1028</v>
      </c>
      <c r="N295" s="95">
        <f t="shared" si="12"/>
        <v>0.52341214649976819</v>
      </c>
      <c r="O295" s="36">
        <v>19970118</v>
      </c>
      <c r="P295" s="63">
        <v>584.54</v>
      </c>
      <c r="Q295" s="76">
        <f t="shared" si="13"/>
        <v>3.690081089403634</v>
      </c>
      <c r="R295" s="95">
        <f t="shared" si="14"/>
        <v>0.52341214649976819</v>
      </c>
      <c r="S295" s="95">
        <f t="shared" si="15"/>
        <v>-1</v>
      </c>
    </row>
    <row r="296" spans="1:19" s="36" customFormat="1" ht="14.4" x14ac:dyDescent="0.3">
      <c r="A296" s="32" t="s">
        <v>95</v>
      </c>
      <c r="B296" s="36">
        <v>118</v>
      </c>
      <c r="C296" s="36">
        <v>1</v>
      </c>
      <c r="D296" s="36" t="s">
        <v>413</v>
      </c>
      <c r="E296" s="36">
        <v>2001</v>
      </c>
      <c r="F296" s="36">
        <v>2002</v>
      </c>
      <c r="G296" s="76">
        <v>315</v>
      </c>
      <c r="H296" s="36">
        <v>5</v>
      </c>
      <c r="I296" s="36">
        <v>0</v>
      </c>
      <c r="J296" s="36">
        <v>1</v>
      </c>
      <c r="K296" s="36">
        <v>4</v>
      </c>
      <c r="L296" s="94">
        <v>671</v>
      </c>
      <c r="M296" s="94">
        <v>701</v>
      </c>
      <c r="N296" s="95">
        <f t="shared" si="12"/>
        <v>0.48906705539358603</v>
      </c>
      <c r="O296" s="36">
        <v>20020118</v>
      </c>
      <c r="P296" s="63">
        <v>598.25</v>
      </c>
      <c r="Q296" s="76">
        <f t="shared" si="13"/>
        <v>2.2933556205599666</v>
      </c>
      <c r="R296" s="95">
        <f t="shared" si="14"/>
        <v>0.48906705539358603</v>
      </c>
      <c r="S296" s="95">
        <f t="shared" si="15"/>
        <v>-1</v>
      </c>
    </row>
    <row r="297" spans="1:19" s="36" customFormat="1" ht="14.4" x14ac:dyDescent="0.3">
      <c r="A297" s="32" t="s">
        <v>95</v>
      </c>
      <c r="B297" s="36">
        <v>118</v>
      </c>
      <c r="C297" s="36">
        <v>1</v>
      </c>
      <c r="D297" s="36" t="s">
        <v>599</v>
      </c>
      <c r="E297" s="36">
        <v>2002</v>
      </c>
      <c r="F297" s="36">
        <v>2003</v>
      </c>
      <c r="G297" s="76">
        <v>375</v>
      </c>
      <c r="H297" s="36">
        <v>5</v>
      </c>
      <c r="I297" s="36">
        <v>1</v>
      </c>
      <c r="J297" s="36">
        <v>1</v>
      </c>
      <c r="K297" s="36">
        <v>4</v>
      </c>
      <c r="L297" s="94">
        <v>1042</v>
      </c>
      <c r="M297" s="94">
        <v>772</v>
      </c>
      <c r="N297" s="95">
        <f t="shared" si="12"/>
        <v>0.57442116868798232</v>
      </c>
      <c r="O297" s="36">
        <v>20030118</v>
      </c>
      <c r="P297" s="63">
        <v>529.87</v>
      </c>
      <c r="Q297" s="76">
        <f t="shared" si="13"/>
        <v>3.4234812312453999</v>
      </c>
      <c r="R297" s="95">
        <f t="shared" si="14"/>
        <v>0.57442116868798232</v>
      </c>
      <c r="S297" s="95">
        <f t="shared" si="15"/>
        <v>-1</v>
      </c>
    </row>
    <row r="298" spans="1:19" s="36" customFormat="1" ht="14.4" x14ac:dyDescent="0.3">
      <c r="A298" s="32" t="s">
        <v>95</v>
      </c>
      <c r="B298" s="36">
        <v>118</v>
      </c>
      <c r="C298" s="36">
        <v>1</v>
      </c>
      <c r="D298" s="35" t="s">
        <v>413</v>
      </c>
      <c r="E298" s="33">
        <v>2007</v>
      </c>
      <c r="F298" s="33">
        <v>2008</v>
      </c>
      <c r="G298" s="33">
        <v>550</v>
      </c>
      <c r="H298" s="33">
        <v>5</v>
      </c>
      <c r="I298" s="36">
        <v>1</v>
      </c>
      <c r="J298" s="36">
        <v>0</v>
      </c>
      <c r="K298" s="33">
        <v>6</v>
      </c>
      <c r="L298" s="63">
        <v>868</v>
      </c>
      <c r="M298" s="63">
        <v>417</v>
      </c>
      <c r="N298" s="95">
        <f t="shared" si="12"/>
        <v>0.67548638132295724</v>
      </c>
      <c r="O298" s="36">
        <v>20062897</v>
      </c>
      <c r="P298" s="63">
        <v>548</v>
      </c>
      <c r="Q298" s="76">
        <f t="shared" si="13"/>
        <v>2.3448905109489053</v>
      </c>
      <c r="R298" s="95">
        <f t="shared" si="14"/>
        <v>0.67548638132295724</v>
      </c>
      <c r="S298" s="95">
        <f t="shared" si="15"/>
        <v>-1</v>
      </c>
    </row>
    <row r="299" spans="1:19" s="36" customFormat="1" ht="14.4" x14ac:dyDescent="0.3">
      <c r="A299" s="32" t="s">
        <v>95</v>
      </c>
      <c r="B299" s="36">
        <v>118</v>
      </c>
      <c r="C299" s="36">
        <v>1</v>
      </c>
      <c r="D299" s="36" t="s">
        <v>413</v>
      </c>
      <c r="E299" s="75">
        <v>2012</v>
      </c>
      <c r="F299" s="36">
        <v>2013</v>
      </c>
      <c r="G299" s="76">
        <v>589.36</v>
      </c>
      <c r="H299" s="36">
        <v>5</v>
      </c>
      <c r="I299" s="36">
        <v>1</v>
      </c>
      <c r="J299" s="36">
        <v>0</v>
      </c>
      <c r="K299" s="50">
        <f>MAX(1,MIN(10,INT(G299/100)+1))</f>
        <v>6</v>
      </c>
      <c r="L299" s="63">
        <v>923</v>
      </c>
      <c r="M299" s="63">
        <v>671</v>
      </c>
      <c r="N299" s="95">
        <f t="shared" si="12"/>
        <v>0.5790464240903388</v>
      </c>
      <c r="O299" s="36">
        <f>10000*E299+B299</f>
        <v>20120118</v>
      </c>
      <c r="P299" s="63">
        <v>376.90999999999997</v>
      </c>
      <c r="Q299" s="76">
        <f t="shared" si="13"/>
        <v>4.2291263166273119</v>
      </c>
      <c r="R299" s="95">
        <f t="shared" si="14"/>
        <v>0.5790464240903388</v>
      </c>
      <c r="S299" s="95">
        <f t="shared" si="15"/>
        <v>-1</v>
      </c>
    </row>
    <row r="300" spans="1:19" s="36" customFormat="1" ht="14.4" x14ac:dyDescent="0.3">
      <c r="A300" s="32" t="s">
        <v>95</v>
      </c>
      <c r="B300" s="36">
        <v>118</v>
      </c>
      <c r="C300" s="36">
        <v>1</v>
      </c>
      <c r="D300" s="36" t="s">
        <v>413</v>
      </c>
      <c r="E300" s="75">
        <v>2012</v>
      </c>
      <c r="F300" s="36">
        <v>2013</v>
      </c>
      <c r="G300" s="76">
        <v>109.21</v>
      </c>
      <c r="H300" s="36">
        <v>5</v>
      </c>
      <c r="I300" s="36">
        <v>0</v>
      </c>
      <c r="J300" s="36">
        <v>0</v>
      </c>
      <c r="K300" s="50">
        <f>MAX(1,MIN(10,INT(G300/100)+1))</f>
        <v>2</v>
      </c>
      <c r="L300" s="63">
        <v>685</v>
      </c>
      <c r="M300" s="63">
        <v>891</v>
      </c>
      <c r="N300" s="95">
        <f t="shared" si="12"/>
        <v>0.43464467005076141</v>
      </c>
      <c r="O300" s="36">
        <f>10000*E300+B300</f>
        <v>20120118</v>
      </c>
      <c r="P300" s="63">
        <v>376.90999999999997</v>
      </c>
      <c r="Q300" s="76">
        <f t="shared" si="13"/>
        <v>4.1813695577193499</v>
      </c>
      <c r="R300" s="95">
        <f t="shared" si="14"/>
        <v>0.43464467005076141</v>
      </c>
      <c r="S300" s="95">
        <f t="shared" si="15"/>
        <v>-1</v>
      </c>
    </row>
    <row r="301" spans="1:19" s="36" customFormat="1" ht="14.4" x14ac:dyDescent="0.3">
      <c r="A301" s="32" t="s">
        <v>95</v>
      </c>
      <c r="B301" s="36">
        <v>128</v>
      </c>
      <c r="C301" s="36">
        <v>1</v>
      </c>
      <c r="D301" s="36" t="s">
        <v>444</v>
      </c>
      <c r="E301" s="36">
        <v>1995</v>
      </c>
      <c r="F301" s="36">
        <v>1997</v>
      </c>
      <c r="G301" s="76">
        <v>422.03</v>
      </c>
      <c r="H301" s="36">
        <v>5</v>
      </c>
      <c r="I301" s="36">
        <v>1</v>
      </c>
      <c r="J301" s="36">
        <v>0</v>
      </c>
      <c r="K301" s="36">
        <v>5</v>
      </c>
      <c r="L301" s="94">
        <v>256</v>
      </c>
      <c r="M301" s="94">
        <v>54</v>
      </c>
      <c r="N301" s="95">
        <f t="shared" si="12"/>
        <v>0.82580645161290323</v>
      </c>
      <c r="O301" s="36">
        <v>19960128</v>
      </c>
      <c r="P301" s="63">
        <v>242.7</v>
      </c>
      <c r="Q301" s="76">
        <f t="shared" si="13"/>
        <v>1.2772970745776679</v>
      </c>
      <c r="R301" s="95">
        <f t="shared" si="14"/>
        <v>0.82580645161290323</v>
      </c>
      <c r="S301" s="95">
        <f t="shared" si="15"/>
        <v>-1</v>
      </c>
    </row>
    <row r="302" spans="1:19" s="36" customFormat="1" ht="14.4" x14ac:dyDescent="0.3">
      <c r="A302" s="32" t="s">
        <v>95</v>
      </c>
      <c r="B302" s="36">
        <v>129</v>
      </c>
      <c r="C302" s="36">
        <v>1</v>
      </c>
      <c r="D302" s="36" t="s">
        <v>242</v>
      </c>
      <c r="E302" s="36">
        <v>1999</v>
      </c>
      <c r="F302" s="36">
        <v>2000</v>
      </c>
      <c r="G302" s="76">
        <v>415</v>
      </c>
      <c r="H302" s="36">
        <v>10</v>
      </c>
      <c r="I302" s="36">
        <v>1</v>
      </c>
      <c r="J302" s="36">
        <v>1</v>
      </c>
      <c r="K302" s="36">
        <v>5</v>
      </c>
      <c r="L302" s="94">
        <v>832</v>
      </c>
      <c r="M302" s="94">
        <v>775</v>
      </c>
      <c r="N302" s="95">
        <f t="shared" ref="N302:N365" si="16">L302/(L302+M302)</f>
        <v>0.51773490976975733</v>
      </c>
      <c r="O302" s="36">
        <v>20000129</v>
      </c>
      <c r="P302" s="63">
        <v>1521.34</v>
      </c>
      <c r="Q302" s="76">
        <f t="shared" ref="Q302:Q365" si="17">(L302+M302)/P302</f>
        <v>1.0563056253040084</v>
      </c>
      <c r="R302" s="95">
        <f t="shared" ref="R302:R365" si="18">N302</f>
        <v>0.51773490976975733</v>
      </c>
      <c r="S302" s="95">
        <f t="shared" ref="S302:S365" si="19">IF(B302=$A$1,R302,-1)</f>
        <v>-1</v>
      </c>
    </row>
    <row r="303" spans="1:19" s="36" customFormat="1" ht="14.4" x14ac:dyDescent="0.3">
      <c r="A303" s="32" t="s">
        <v>95</v>
      </c>
      <c r="B303" s="36">
        <v>129</v>
      </c>
      <c r="C303" s="36">
        <v>1</v>
      </c>
      <c r="D303" s="36" t="s">
        <v>242</v>
      </c>
      <c r="E303" s="36">
        <v>2001</v>
      </c>
      <c r="F303" s="36">
        <v>2002</v>
      </c>
      <c r="G303" s="76">
        <v>300</v>
      </c>
      <c r="H303" s="36">
        <v>10</v>
      </c>
      <c r="I303" s="36">
        <v>0</v>
      </c>
      <c r="J303" s="36">
        <v>1</v>
      </c>
      <c r="K303" s="36">
        <v>4</v>
      </c>
      <c r="L303" s="94">
        <v>818</v>
      </c>
      <c r="M303" s="94">
        <v>912</v>
      </c>
      <c r="N303" s="95">
        <f t="shared" si="16"/>
        <v>0.47283236994219652</v>
      </c>
      <c r="O303" s="36">
        <v>20020129</v>
      </c>
      <c r="P303" s="63">
        <v>1488.03</v>
      </c>
      <c r="Q303" s="76">
        <f t="shared" si="17"/>
        <v>1.1626109688648751</v>
      </c>
      <c r="R303" s="95">
        <f t="shared" si="18"/>
        <v>0.47283236994219652</v>
      </c>
      <c r="S303" s="95">
        <f t="shared" si="19"/>
        <v>-1</v>
      </c>
    </row>
    <row r="304" spans="1:19" s="36" customFormat="1" ht="14.4" x14ac:dyDescent="0.3">
      <c r="A304" s="32" t="s">
        <v>95</v>
      </c>
      <c r="B304" s="36">
        <v>129</v>
      </c>
      <c r="C304" s="36">
        <v>1</v>
      </c>
      <c r="D304" s="36" t="s">
        <v>242</v>
      </c>
      <c r="E304" s="36">
        <v>2002</v>
      </c>
      <c r="F304" s="36">
        <v>2003</v>
      </c>
      <c r="G304" s="76">
        <v>500</v>
      </c>
      <c r="H304" s="36">
        <v>10</v>
      </c>
      <c r="I304" s="36">
        <v>1</v>
      </c>
      <c r="J304" s="36">
        <v>1</v>
      </c>
      <c r="K304" s="36">
        <v>6</v>
      </c>
      <c r="L304" s="94">
        <v>1695</v>
      </c>
      <c r="M304" s="94">
        <v>1448</v>
      </c>
      <c r="N304" s="95">
        <f t="shared" si="16"/>
        <v>0.53929366846961502</v>
      </c>
      <c r="O304" s="36">
        <v>20030129</v>
      </c>
      <c r="P304" s="63">
        <v>1402.18</v>
      </c>
      <c r="Q304" s="76">
        <f t="shared" si="17"/>
        <v>2.2415096492604372</v>
      </c>
      <c r="R304" s="95">
        <f t="shared" si="18"/>
        <v>0.53929366846961502</v>
      </c>
      <c r="S304" s="95">
        <f t="shared" si="19"/>
        <v>-1</v>
      </c>
    </row>
    <row r="305" spans="1:19" s="36" customFormat="1" ht="14.4" x14ac:dyDescent="0.3">
      <c r="A305" s="32" t="s">
        <v>95</v>
      </c>
      <c r="B305" s="36">
        <v>129</v>
      </c>
      <c r="C305" s="36">
        <v>1</v>
      </c>
      <c r="D305" s="36" t="s">
        <v>242</v>
      </c>
      <c r="E305" s="36">
        <v>2006</v>
      </c>
      <c r="F305" s="33">
        <v>2007</v>
      </c>
      <c r="G305" s="76">
        <v>375</v>
      </c>
      <c r="H305" s="33">
        <v>10</v>
      </c>
      <c r="I305" s="36">
        <v>0</v>
      </c>
      <c r="J305" s="36">
        <v>1</v>
      </c>
      <c r="K305" s="36">
        <v>4</v>
      </c>
      <c r="L305" s="63">
        <v>1456</v>
      </c>
      <c r="M305" s="63">
        <v>1723</v>
      </c>
      <c r="N305" s="95">
        <f t="shared" si="16"/>
        <v>0.45800566215791128</v>
      </c>
      <c r="O305" s="36">
        <v>20070129</v>
      </c>
      <c r="P305" s="63">
        <v>1373</v>
      </c>
      <c r="Q305" s="76">
        <f t="shared" si="17"/>
        <v>2.3153678077203206</v>
      </c>
      <c r="R305" s="95">
        <f t="shared" si="18"/>
        <v>0.45800566215791128</v>
      </c>
      <c r="S305" s="95">
        <f t="shared" si="19"/>
        <v>-1</v>
      </c>
    </row>
    <row r="306" spans="1:19" s="36" customFormat="1" ht="14.4" x14ac:dyDescent="0.3">
      <c r="A306" s="32" t="s">
        <v>95</v>
      </c>
      <c r="B306" s="36">
        <v>129</v>
      </c>
      <c r="C306" s="36">
        <v>1</v>
      </c>
      <c r="D306" s="36" t="s">
        <v>242</v>
      </c>
      <c r="E306" s="40">
        <v>2009</v>
      </c>
      <c r="F306" s="40">
        <v>2010</v>
      </c>
      <c r="G306" s="62">
        <v>469.65</v>
      </c>
      <c r="H306" s="40">
        <v>10</v>
      </c>
      <c r="I306" s="63">
        <v>0</v>
      </c>
      <c r="J306" s="48">
        <f>MAX(0,MIN(1,F306-E306-1))</f>
        <v>0</v>
      </c>
      <c r="K306" s="50">
        <f>MAX(1,MIN(10,INT(G306/100)+1))</f>
        <v>5</v>
      </c>
      <c r="L306" s="63">
        <v>807</v>
      </c>
      <c r="M306" s="63">
        <v>913</v>
      </c>
      <c r="N306" s="95">
        <f t="shared" si="16"/>
        <v>0.46918604651162793</v>
      </c>
      <c r="O306" s="36">
        <v>20090129</v>
      </c>
      <c r="P306" s="63">
        <v>1466.48</v>
      </c>
      <c r="Q306" s="76">
        <f t="shared" si="17"/>
        <v>1.1728765479242813</v>
      </c>
      <c r="R306" s="95">
        <f t="shared" si="18"/>
        <v>0.46918604651162793</v>
      </c>
      <c r="S306" s="95">
        <f t="shared" si="19"/>
        <v>-1</v>
      </c>
    </row>
    <row r="307" spans="1:19" s="36" customFormat="1" ht="14.4" x14ac:dyDescent="0.3">
      <c r="A307" s="32" t="s">
        <v>95</v>
      </c>
      <c r="B307" s="36">
        <v>129</v>
      </c>
      <c r="C307" s="36">
        <v>1</v>
      </c>
      <c r="D307" s="36" t="s">
        <v>242</v>
      </c>
      <c r="E307" s="40">
        <v>2009</v>
      </c>
      <c r="F307" s="40">
        <v>2010</v>
      </c>
      <c r="G307" s="62">
        <v>469.65</v>
      </c>
      <c r="H307" s="40">
        <v>10</v>
      </c>
      <c r="I307" s="63">
        <v>0</v>
      </c>
      <c r="J307" s="48">
        <f>MAX(0,MIN(1,F307-E307-1))</f>
        <v>0</v>
      </c>
      <c r="K307" s="50">
        <f>MAX(1,MIN(10,INT(G307/100)+1))</f>
        <v>5</v>
      </c>
      <c r="L307" s="63">
        <v>807</v>
      </c>
      <c r="M307" s="63">
        <v>913</v>
      </c>
      <c r="N307" s="95">
        <f t="shared" si="16"/>
        <v>0.46918604651162793</v>
      </c>
      <c r="O307" s="36">
        <f>10000*F307+B307</f>
        <v>20100129</v>
      </c>
      <c r="P307" s="63">
        <v>1466.48</v>
      </c>
      <c r="Q307" s="76">
        <f t="shared" si="17"/>
        <v>1.1728765479242813</v>
      </c>
      <c r="R307" s="95">
        <f t="shared" si="18"/>
        <v>0.46918604651162793</v>
      </c>
      <c r="S307" s="95">
        <f t="shared" si="19"/>
        <v>-1</v>
      </c>
    </row>
    <row r="308" spans="1:19" s="36" customFormat="1" ht="14.4" x14ac:dyDescent="0.3">
      <c r="A308" s="32" t="s">
        <v>95</v>
      </c>
      <c r="B308" s="7">
        <v>129</v>
      </c>
      <c r="C308" s="7">
        <v>1</v>
      </c>
      <c r="D308" s="7" t="s">
        <v>242</v>
      </c>
      <c r="E308" s="7">
        <v>2011</v>
      </c>
      <c r="F308" s="10">
        <v>2012</v>
      </c>
      <c r="G308" s="66">
        <v>194.64999999999998</v>
      </c>
      <c r="H308" s="10">
        <v>10</v>
      </c>
      <c r="I308" s="67">
        <v>1</v>
      </c>
      <c r="J308" s="10">
        <v>0</v>
      </c>
      <c r="K308" s="50">
        <v>2</v>
      </c>
      <c r="L308" s="67">
        <v>1542</v>
      </c>
      <c r="M308" s="67">
        <v>690</v>
      </c>
      <c r="N308" s="95">
        <f t="shared" si="16"/>
        <v>0.69086021505376349</v>
      </c>
      <c r="O308" s="36">
        <f>10000*E308+B308</f>
        <v>20110129</v>
      </c>
      <c r="P308" s="63">
        <v>1447</v>
      </c>
      <c r="Q308" s="76">
        <f t="shared" si="17"/>
        <v>1.5425017277125086</v>
      </c>
      <c r="R308" s="95">
        <f t="shared" si="18"/>
        <v>0.69086021505376349</v>
      </c>
      <c r="S308" s="95">
        <f t="shared" si="19"/>
        <v>-1</v>
      </c>
    </row>
    <row r="309" spans="1:19" s="36" customFormat="1" ht="14.4" x14ac:dyDescent="0.3">
      <c r="A309" s="32" t="s">
        <v>95</v>
      </c>
      <c r="B309" s="7">
        <v>129</v>
      </c>
      <c r="C309" s="7">
        <v>1</v>
      </c>
      <c r="D309" s="7" t="s">
        <v>242</v>
      </c>
      <c r="E309" s="7">
        <v>2011</v>
      </c>
      <c r="F309" s="10">
        <v>2012</v>
      </c>
      <c r="G309" s="66">
        <v>200</v>
      </c>
      <c r="H309" s="10">
        <v>10</v>
      </c>
      <c r="I309" s="67">
        <v>1</v>
      </c>
      <c r="J309" s="10">
        <v>0</v>
      </c>
      <c r="K309" s="50">
        <v>3</v>
      </c>
      <c r="L309" s="67">
        <v>1396</v>
      </c>
      <c r="M309" s="67">
        <v>826</v>
      </c>
      <c r="N309" s="95">
        <f t="shared" si="16"/>
        <v>0.62826282628262831</v>
      </c>
      <c r="O309" s="36">
        <f>10000*E309+B309</f>
        <v>20110129</v>
      </c>
      <c r="P309" s="63">
        <v>1447</v>
      </c>
      <c r="Q309" s="76">
        <f t="shared" si="17"/>
        <v>1.5355908776779543</v>
      </c>
      <c r="R309" s="95">
        <f t="shared" si="18"/>
        <v>0.62826282628262831</v>
      </c>
      <c r="S309" s="95">
        <f t="shared" si="19"/>
        <v>-1</v>
      </c>
    </row>
    <row r="310" spans="1:19" s="36" customFormat="1" ht="14.4" x14ac:dyDescent="0.3">
      <c r="A310" s="32" t="s">
        <v>95</v>
      </c>
      <c r="B310" s="36">
        <v>138</v>
      </c>
      <c r="C310" s="36">
        <v>1</v>
      </c>
      <c r="D310" s="36" t="s">
        <v>243</v>
      </c>
      <c r="E310" s="36">
        <v>1997</v>
      </c>
      <c r="F310" s="36">
        <v>1999</v>
      </c>
      <c r="G310" s="76">
        <v>315</v>
      </c>
      <c r="H310" s="36">
        <v>10</v>
      </c>
      <c r="I310" s="36">
        <v>0</v>
      </c>
      <c r="J310" s="36">
        <v>0</v>
      </c>
      <c r="K310" s="36">
        <v>4</v>
      </c>
      <c r="L310" s="94">
        <v>672</v>
      </c>
      <c r="M310" s="94">
        <v>885</v>
      </c>
      <c r="N310" s="95">
        <f t="shared" si="16"/>
        <v>0.43159922928709055</v>
      </c>
      <c r="O310" s="36">
        <v>19980138</v>
      </c>
      <c r="P310" s="63">
        <v>3377.46</v>
      </c>
      <c r="Q310" s="76">
        <f t="shared" si="17"/>
        <v>0.46099731751079215</v>
      </c>
      <c r="R310" s="95">
        <f t="shared" si="18"/>
        <v>0.43159922928709055</v>
      </c>
      <c r="S310" s="95">
        <f t="shared" si="19"/>
        <v>-1</v>
      </c>
    </row>
    <row r="311" spans="1:19" s="36" customFormat="1" ht="14.4" x14ac:dyDescent="0.3">
      <c r="A311" s="32" t="s">
        <v>95</v>
      </c>
      <c r="B311" s="36">
        <v>138</v>
      </c>
      <c r="C311" s="36">
        <v>1</v>
      </c>
      <c r="D311" s="36" t="s">
        <v>243</v>
      </c>
      <c r="E311" s="36">
        <v>1998</v>
      </c>
      <c r="F311" s="36">
        <v>1999</v>
      </c>
      <c r="G311" s="76">
        <v>315</v>
      </c>
      <c r="H311" s="36">
        <v>5</v>
      </c>
      <c r="I311" s="36">
        <v>1</v>
      </c>
      <c r="J311" s="36">
        <v>1</v>
      </c>
      <c r="K311" s="36">
        <v>4</v>
      </c>
      <c r="L311" s="94">
        <v>3688</v>
      </c>
      <c r="M311" s="94">
        <v>2911</v>
      </c>
      <c r="N311" s="95">
        <f t="shared" si="16"/>
        <v>0.55887255644794664</v>
      </c>
      <c r="O311" s="36">
        <v>19990138</v>
      </c>
      <c r="P311" s="63">
        <v>3481.87</v>
      </c>
      <c r="Q311" s="76">
        <f t="shared" si="17"/>
        <v>1.8952459454258774</v>
      </c>
      <c r="R311" s="95">
        <f t="shared" si="18"/>
        <v>0.55887255644794664</v>
      </c>
      <c r="S311" s="95">
        <f t="shared" si="19"/>
        <v>-1</v>
      </c>
    </row>
    <row r="312" spans="1:19" s="36" customFormat="1" ht="14.4" x14ac:dyDescent="0.3">
      <c r="A312" s="32" t="s">
        <v>95</v>
      </c>
      <c r="B312" s="36">
        <v>138</v>
      </c>
      <c r="C312" s="36">
        <v>1</v>
      </c>
      <c r="D312" s="36" t="s">
        <v>243</v>
      </c>
      <c r="E312" s="36">
        <v>2001</v>
      </c>
      <c r="F312" s="36">
        <v>2002</v>
      </c>
      <c r="G312" s="76">
        <v>439</v>
      </c>
      <c r="H312" s="36">
        <v>5</v>
      </c>
      <c r="I312" s="36">
        <v>0</v>
      </c>
      <c r="J312" s="36">
        <v>1</v>
      </c>
      <c r="K312" s="36">
        <v>5</v>
      </c>
      <c r="L312" s="94">
        <v>1984</v>
      </c>
      <c r="M312" s="94">
        <v>2292</v>
      </c>
      <c r="N312" s="95">
        <f t="shared" si="16"/>
        <v>0.46398503274087932</v>
      </c>
      <c r="O312" s="36">
        <v>20020138</v>
      </c>
      <c r="P312" s="63">
        <v>3815.84</v>
      </c>
      <c r="Q312" s="76">
        <f t="shared" si="17"/>
        <v>1.1205920583672271</v>
      </c>
      <c r="R312" s="95">
        <f t="shared" si="18"/>
        <v>0.46398503274087932</v>
      </c>
      <c r="S312" s="95">
        <f t="shared" si="19"/>
        <v>-1</v>
      </c>
    </row>
    <row r="313" spans="1:19" s="36" customFormat="1" ht="14.4" x14ac:dyDescent="0.3">
      <c r="A313" s="32" t="s">
        <v>95</v>
      </c>
      <c r="B313" s="36">
        <v>138</v>
      </c>
      <c r="C313" s="36">
        <v>1</v>
      </c>
      <c r="D313" s="36" t="s">
        <v>243</v>
      </c>
      <c r="E313" s="36">
        <v>2001</v>
      </c>
      <c r="F313" s="36">
        <v>2003</v>
      </c>
      <c r="G313" s="76">
        <v>126</v>
      </c>
      <c r="H313" s="36">
        <v>10</v>
      </c>
      <c r="I313" s="36">
        <v>0</v>
      </c>
      <c r="J313" s="36">
        <v>0</v>
      </c>
      <c r="K313" s="36">
        <v>2</v>
      </c>
      <c r="L313" s="94">
        <v>1984</v>
      </c>
      <c r="M313" s="94">
        <v>2292</v>
      </c>
      <c r="N313" s="95">
        <f t="shared" si="16"/>
        <v>0.46398503274087932</v>
      </c>
      <c r="O313" s="36">
        <v>20020138</v>
      </c>
      <c r="P313" s="63">
        <v>3815.84</v>
      </c>
      <c r="Q313" s="76">
        <f t="shared" si="17"/>
        <v>1.1205920583672271</v>
      </c>
      <c r="R313" s="95">
        <f t="shared" si="18"/>
        <v>0.46398503274087932</v>
      </c>
      <c r="S313" s="95">
        <f t="shared" si="19"/>
        <v>-1</v>
      </c>
    </row>
    <row r="314" spans="1:19" s="36" customFormat="1" ht="14.4" x14ac:dyDescent="0.3">
      <c r="A314" s="32" t="s">
        <v>95</v>
      </c>
      <c r="B314" s="36">
        <v>138</v>
      </c>
      <c r="C314" s="36">
        <v>1</v>
      </c>
      <c r="D314" s="36" t="s">
        <v>243</v>
      </c>
      <c r="E314" s="36">
        <v>2002</v>
      </c>
      <c r="F314" s="36">
        <v>2003</v>
      </c>
      <c r="G314" s="76">
        <v>500</v>
      </c>
      <c r="H314" s="36">
        <v>7</v>
      </c>
      <c r="I314" s="36">
        <v>0</v>
      </c>
      <c r="J314" s="36">
        <v>1</v>
      </c>
      <c r="K314" s="36">
        <v>6</v>
      </c>
      <c r="L314" s="94">
        <v>3472</v>
      </c>
      <c r="M314" s="94">
        <v>4301</v>
      </c>
      <c r="N314" s="95">
        <f t="shared" si="16"/>
        <v>0.4466743856940692</v>
      </c>
      <c r="O314" s="36">
        <v>20030138</v>
      </c>
      <c r="P314" s="63">
        <v>3907.85</v>
      </c>
      <c r="Q314" s="76">
        <f t="shared" si="17"/>
        <v>1.9890732755863199</v>
      </c>
      <c r="R314" s="95">
        <f t="shared" si="18"/>
        <v>0.4466743856940692</v>
      </c>
      <c r="S314" s="95">
        <f t="shared" si="19"/>
        <v>-1</v>
      </c>
    </row>
    <row r="315" spans="1:19" s="36" customFormat="1" ht="14.4" x14ac:dyDescent="0.3">
      <c r="A315" s="32" t="s">
        <v>95</v>
      </c>
      <c r="B315" s="36">
        <v>138</v>
      </c>
      <c r="C315" s="36">
        <v>1</v>
      </c>
      <c r="D315" s="36" t="s">
        <v>243</v>
      </c>
      <c r="E315" s="36">
        <v>2003</v>
      </c>
      <c r="F315" s="36">
        <v>2004</v>
      </c>
      <c r="G315" s="76">
        <v>125</v>
      </c>
      <c r="H315" s="36">
        <v>5</v>
      </c>
      <c r="I315" s="36">
        <v>0</v>
      </c>
      <c r="J315" s="36">
        <v>1</v>
      </c>
      <c r="K315" s="36">
        <v>2</v>
      </c>
      <c r="L315" s="94">
        <v>1628</v>
      </c>
      <c r="M315" s="94">
        <v>2564</v>
      </c>
      <c r="N315" s="95">
        <f t="shared" si="16"/>
        <v>0.38835877862595419</v>
      </c>
      <c r="O315" s="36">
        <v>20040138</v>
      </c>
      <c r="P315" s="63">
        <v>3825.16</v>
      </c>
      <c r="Q315" s="76">
        <f t="shared" si="17"/>
        <v>1.0959018707714188</v>
      </c>
      <c r="R315" s="95">
        <f t="shared" si="18"/>
        <v>0.38835877862595419</v>
      </c>
      <c r="S315" s="95">
        <f t="shared" si="19"/>
        <v>-1</v>
      </c>
    </row>
    <row r="316" spans="1:19" s="36" customFormat="1" ht="14.4" x14ac:dyDescent="0.3">
      <c r="A316" s="32" t="s">
        <v>95</v>
      </c>
      <c r="B316" s="36">
        <v>138</v>
      </c>
      <c r="C316" s="36">
        <v>1</v>
      </c>
      <c r="D316" s="36" t="s">
        <v>243</v>
      </c>
      <c r="E316" s="36">
        <v>2003</v>
      </c>
      <c r="F316" s="36">
        <v>2004</v>
      </c>
      <c r="G316" s="76">
        <v>550</v>
      </c>
      <c r="H316" s="36">
        <v>5</v>
      </c>
      <c r="I316" s="36">
        <v>0</v>
      </c>
      <c r="J316" s="36">
        <v>1</v>
      </c>
      <c r="K316" s="36">
        <v>6</v>
      </c>
      <c r="L316" s="94">
        <v>1778</v>
      </c>
      <c r="M316" s="94">
        <v>2423</v>
      </c>
      <c r="N316" s="95">
        <f t="shared" si="16"/>
        <v>0.42323256367531542</v>
      </c>
      <c r="O316" s="36">
        <v>20040138</v>
      </c>
      <c r="P316" s="63">
        <v>3825.16</v>
      </c>
      <c r="Q316" s="76">
        <f t="shared" si="17"/>
        <v>1.0982547135283229</v>
      </c>
      <c r="R316" s="95">
        <f t="shared" si="18"/>
        <v>0.42323256367531542</v>
      </c>
      <c r="S316" s="95">
        <f t="shared" si="19"/>
        <v>-1</v>
      </c>
    </row>
    <row r="317" spans="1:19" s="36" customFormat="1" ht="14.4" x14ac:dyDescent="0.3">
      <c r="A317" s="32" t="s">
        <v>95</v>
      </c>
      <c r="B317" s="36">
        <v>138</v>
      </c>
      <c r="C317" s="36">
        <v>1</v>
      </c>
      <c r="D317" s="36" t="s">
        <v>243</v>
      </c>
      <c r="E317" s="36">
        <v>2004</v>
      </c>
      <c r="F317" s="36">
        <v>2005</v>
      </c>
      <c r="G317" s="76">
        <v>500</v>
      </c>
      <c r="H317" s="36">
        <v>5</v>
      </c>
      <c r="I317" s="36">
        <v>0</v>
      </c>
      <c r="J317" s="36">
        <v>1</v>
      </c>
      <c r="K317" s="36">
        <v>6</v>
      </c>
      <c r="L317" s="94">
        <v>3456</v>
      </c>
      <c r="M317" s="94">
        <v>6483</v>
      </c>
      <c r="N317" s="95">
        <f t="shared" si="16"/>
        <v>0.34772109870208273</v>
      </c>
      <c r="O317" s="36">
        <v>20050138</v>
      </c>
      <c r="P317" s="63">
        <v>3882.1</v>
      </c>
      <c r="Q317" s="76">
        <f t="shared" si="17"/>
        <v>2.5602122562530591</v>
      </c>
      <c r="R317" s="95">
        <f t="shared" si="18"/>
        <v>0.34772109870208273</v>
      </c>
      <c r="S317" s="95">
        <f t="shared" si="19"/>
        <v>-1</v>
      </c>
    </row>
    <row r="318" spans="1:19" s="36" customFormat="1" ht="14.4" x14ac:dyDescent="0.3">
      <c r="A318" s="32" t="s">
        <v>95</v>
      </c>
      <c r="B318" s="36">
        <v>138</v>
      </c>
      <c r="C318" s="36">
        <v>1</v>
      </c>
      <c r="D318" s="36" t="s">
        <v>243</v>
      </c>
      <c r="E318" s="40">
        <v>2009</v>
      </c>
      <c r="F318" s="40">
        <v>2010</v>
      </c>
      <c r="G318" s="62">
        <v>335</v>
      </c>
      <c r="H318" s="40">
        <v>5</v>
      </c>
      <c r="I318" s="63">
        <v>0</v>
      </c>
      <c r="J318" s="48">
        <f>MAX(0,MIN(1,F318-E318-1))</f>
        <v>0</v>
      </c>
      <c r="K318" s="50">
        <f t="shared" ref="K318:K324" si="20">MAX(1,MIN(10,INT(G318/100)+1))</f>
        <v>4</v>
      </c>
      <c r="L318" s="63">
        <v>1582</v>
      </c>
      <c r="M318" s="63">
        <v>3201</v>
      </c>
      <c r="N318" s="95">
        <f t="shared" si="16"/>
        <v>0.33075475642901947</v>
      </c>
      <c r="O318" s="36">
        <v>20090138</v>
      </c>
      <c r="P318" s="63">
        <v>3682.05</v>
      </c>
      <c r="Q318" s="76">
        <f t="shared" si="17"/>
        <v>1.2990046305726428</v>
      </c>
      <c r="R318" s="95">
        <f t="shared" si="18"/>
        <v>0.33075475642901947</v>
      </c>
      <c r="S318" s="95">
        <f t="shared" si="19"/>
        <v>-1</v>
      </c>
    </row>
    <row r="319" spans="1:19" s="36" customFormat="1" ht="14.4" x14ac:dyDescent="0.3">
      <c r="A319" s="32" t="s">
        <v>95</v>
      </c>
      <c r="B319" s="36">
        <v>138</v>
      </c>
      <c r="C319" s="36">
        <v>1</v>
      </c>
      <c r="D319" s="36" t="s">
        <v>243</v>
      </c>
      <c r="E319" s="40">
        <v>2009</v>
      </c>
      <c r="F319" s="40">
        <v>2010</v>
      </c>
      <c r="G319" s="62">
        <v>140</v>
      </c>
      <c r="H319" s="40">
        <v>5</v>
      </c>
      <c r="I319" s="63">
        <v>0</v>
      </c>
      <c r="J319" s="48">
        <f>MAX(0,MIN(1,F319-E319-1))</f>
        <v>0</v>
      </c>
      <c r="K319" s="50">
        <f t="shared" si="20"/>
        <v>2</v>
      </c>
      <c r="L319" s="63">
        <v>1467</v>
      </c>
      <c r="M319" s="63">
        <v>3318</v>
      </c>
      <c r="N319" s="95">
        <f t="shared" si="16"/>
        <v>0.30658307210031349</v>
      </c>
      <c r="O319" s="36">
        <v>20090138</v>
      </c>
      <c r="P319" s="63">
        <v>3682.05</v>
      </c>
      <c r="Q319" s="76">
        <f t="shared" si="17"/>
        <v>1.299547806249236</v>
      </c>
      <c r="R319" s="95">
        <f t="shared" si="18"/>
        <v>0.30658307210031349</v>
      </c>
      <c r="S319" s="95">
        <f t="shared" si="19"/>
        <v>-1</v>
      </c>
    </row>
    <row r="320" spans="1:19" s="36" customFormat="1" ht="14.4" x14ac:dyDescent="0.3">
      <c r="A320" s="32" t="s">
        <v>95</v>
      </c>
      <c r="B320" s="36">
        <v>138</v>
      </c>
      <c r="C320" s="36">
        <v>1</v>
      </c>
      <c r="D320" s="36" t="s">
        <v>243</v>
      </c>
      <c r="E320" s="40">
        <v>2009</v>
      </c>
      <c r="F320" s="40">
        <v>2010</v>
      </c>
      <c r="G320" s="62">
        <v>335</v>
      </c>
      <c r="H320" s="40">
        <v>5</v>
      </c>
      <c r="I320" s="63">
        <v>0</v>
      </c>
      <c r="J320" s="48">
        <f>MAX(0,MIN(1,F320-E320-1))</f>
        <v>0</v>
      </c>
      <c r="K320" s="50">
        <f t="shared" si="20"/>
        <v>4</v>
      </c>
      <c r="L320" s="63">
        <v>1582</v>
      </c>
      <c r="M320" s="63">
        <v>3201</v>
      </c>
      <c r="N320" s="95">
        <f t="shared" si="16"/>
        <v>0.33075475642901947</v>
      </c>
      <c r="O320" s="36">
        <f>10000*F320+B320</f>
        <v>20100138</v>
      </c>
      <c r="P320" s="63">
        <v>3682.05</v>
      </c>
      <c r="Q320" s="76">
        <f t="shared" si="17"/>
        <v>1.2990046305726428</v>
      </c>
      <c r="R320" s="95">
        <f t="shared" si="18"/>
        <v>0.33075475642901947</v>
      </c>
      <c r="S320" s="95">
        <f t="shared" si="19"/>
        <v>-1</v>
      </c>
    </row>
    <row r="321" spans="1:19" s="36" customFormat="1" ht="14.4" x14ac:dyDescent="0.3">
      <c r="A321" s="32" t="s">
        <v>95</v>
      </c>
      <c r="B321" s="36">
        <v>138</v>
      </c>
      <c r="C321" s="36">
        <v>1</v>
      </c>
      <c r="D321" s="36" t="s">
        <v>243</v>
      </c>
      <c r="E321" s="40">
        <v>2009</v>
      </c>
      <c r="F321" s="40">
        <v>2010</v>
      </c>
      <c r="G321" s="62">
        <v>140</v>
      </c>
      <c r="H321" s="40">
        <v>5</v>
      </c>
      <c r="I321" s="63">
        <v>0</v>
      </c>
      <c r="J321" s="48">
        <f>MAX(0,MIN(1,F321-E321-1))</f>
        <v>0</v>
      </c>
      <c r="K321" s="50">
        <f t="shared" si="20"/>
        <v>2</v>
      </c>
      <c r="L321" s="63">
        <v>1467</v>
      </c>
      <c r="M321" s="63">
        <v>3318</v>
      </c>
      <c r="N321" s="95">
        <f t="shared" si="16"/>
        <v>0.30658307210031349</v>
      </c>
      <c r="O321" s="36">
        <f>10000*F321+B321</f>
        <v>20100138</v>
      </c>
      <c r="P321" s="63">
        <v>3682.05</v>
      </c>
      <c r="Q321" s="76">
        <f t="shared" si="17"/>
        <v>1.299547806249236</v>
      </c>
      <c r="R321" s="95">
        <f t="shared" si="18"/>
        <v>0.30658307210031349</v>
      </c>
      <c r="S321" s="95">
        <f t="shared" si="19"/>
        <v>-1</v>
      </c>
    </row>
    <row r="322" spans="1:19" s="36" customFormat="1" ht="14.4" x14ac:dyDescent="0.3">
      <c r="A322" s="32" t="s">
        <v>95</v>
      </c>
      <c r="B322" s="7">
        <v>138</v>
      </c>
      <c r="C322" s="7">
        <v>1</v>
      </c>
      <c r="D322" s="7" t="s">
        <v>243</v>
      </c>
      <c r="E322" s="7">
        <v>2010</v>
      </c>
      <c r="F322" s="68">
        <v>2011</v>
      </c>
      <c r="G322" s="66">
        <v>350</v>
      </c>
      <c r="H322" s="68">
        <v>10</v>
      </c>
      <c r="I322" s="67">
        <v>0</v>
      </c>
      <c r="J322" s="10">
        <v>0</v>
      </c>
      <c r="K322" s="50">
        <f t="shared" si="20"/>
        <v>4</v>
      </c>
      <c r="L322" s="67">
        <v>3073</v>
      </c>
      <c r="M322" s="67">
        <v>5215</v>
      </c>
      <c r="N322" s="95">
        <f t="shared" si="16"/>
        <v>0.37077702702702703</v>
      </c>
      <c r="O322" s="36">
        <f>10000*2010+B322</f>
        <v>20100138</v>
      </c>
      <c r="P322" s="63">
        <v>3682.05</v>
      </c>
      <c r="Q322" s="76">
        <f t="shared" si="17"/>
        <v>2.2509200038022295</v>
      </c>
      <c r="R322" s="95">
        <f t="shared" si="18"/>
        <v>0.37077702702702703</v>
      </c>
      <c r="S322" s="95">
        <f t="shared" si="19"/>
        <v>-1</v>
      </c>
    </row>
    <row r="323" spans="1:19" s="36" customFormat="1" ht="14.4" x14ac:dyDescent="0.3">
      <c r="A323" s="32" t="s">
        <v>95</v>
      </c>
      <c r="B323" s="7">
        <v>138</v>
      </c>
      <c r="C323" s="7">
        <v>1</v>
      </c>
      <c r="D323" s="7" t="s">
        <v>243</v>
      </c>
      <c r="E323" s="7">
        <v>2010</v>
      </c>
      <c r="F323" s="68">
        <v>2011</v>
      </c>
      <c r="G323" s="66">
        <v>175</v>
      </c>
      <c r="H323" s="68">
        <v>10</v>
      </c>
      <c r="I323" s="67">
        <v>0</v>
      </c>
      <c r="J323" s="10">
        <v>0</v>
      </c>
      <c r="K323" s="50">
        <f t="shared" si="20"/>
        <v>2</v>
      </c>
      <c r="L323" s="67">
        <v>2811</v>
      </c>
      <c r="M323" s="67">
        <v>5427</v>
      </c>
      <c r="N323" s="95">
        <f t="shared" si="16"/>
        <v>0.34122359796067009</v>
      </c>
      <c r="O323" s="36">
        <f>10000*2010+B323</f>
        <v>20100138</v>
      </c>
      <c r="P323" s="63">
        <v>3682.05</v>
      </c>
      <c r="Q323" s="76">
        <f t="shared" si="17"/>
        <v>2.2373406118873995</v>
      </c>
      <c r="R323" s="95">
        <f t="shared" si="18"/>
        <v>0.34122359796067009</v>
      </c>
      <c r="S323" s="95">
        <f t="shared" si="19"/>
        <v>-1</v>
      </c>
    </row>
    <row r="324" spans="1:19" s="36" customFormat="1" ht="14.4" x14ac:dyDescent="0.3">
      <c r="A324" s="32" t="s">
        <v>95</v>
      </c>
      <c r="B324" s="7">
        <v>138</v>
      </c>
      <c r="C324" s="7">
        <v>1</v>
      </c>
      <c r="D324" s="7" t="s">
        <v>243</v>
      </c>
      <c r="E324" s="7">
        <v>2010</v>
      </c>
      <c r="F324" s="68">
        <v>2011</v>
      </c>
      <c r="G324" s="66">
        <v>175</v>
      </c>
      <c r="H324" s="68">
        <v>10</v>
      </c>
      <c r="I324" s="67">
        <v>0</v>
      </c>
      <c r="J324" s="10">
        <v>0</v>
      </c>
      <c r="K324" s="50">
        <f t="shared" si="20"/>
        <v>2</v>
      </c>
      <c r="L324" s="67">
        <v>2522</v>
      </c>
      <c r="M324" s="67">
        <v>5425</v>
      </c>
      <c r="N324" s="95">
        <f t="shared" si="16"/>
        <v>0.31735246004781681</v>
      </c>
      <c r="O324" s="36">
        <f>10000*2010+B324</f>
        <v>20100138</v>
      </c>
      <c r="P324" s="63">
        <v>3682.05</v>
      </c>
      <c r="Q324" s="76">
        <f t="shared" si="17"/>
        <v>2.1583085509430888</v>
      </c>
      <c r="R324" s="95">
        <f t="shared" si="18"/>
        <v>0.31735246004781681</v>
      </c>
      <c r="S324" s="95">
        <f t="shared" si="19"/>
        <v>-1</v>
      </c>
    </row>
    <row r="325" spans="1:19" s="36" customFormat="1" ht="14.4" x14ac:dyDescent="0.3">
      <c r="A325" s="32"/>
      <c r="B325" s="7">
        <v>138</v>
      </c>
      <c r="C325" s="7">
        <v>1</v>
      </c>
      <c r="D325" s="7" t="s">
        <v>243</v>
      </c>
      <c r="E325" s="7">
        <v>2011</v>
      </c>
      <c r="F325" s="10">
        <v>2012</v>
      </c>
      <c r="G325" s="66">
        <v>350</v>
      </c>
      <c r="H325" s="10">
        <v>3</v>
      </c>
      <c r="I325" s="67">
        <v>0</v>
      </c>
      <c r="J325" s="10">
        <v>0</v>
      </c>
      <c r="K325" s="50">
        <v>4</v>
      </c>
      <c r="L325" s="67">
        <v>1769</v>
      </c>
      <c r="M325" s="67">
        <v>2156</v>
      </c>
      <c r="N325" s="95">
        <f t="shared" si="16"/>
        <v>0.45070063694267515</v>
      </c>
      <c r="O325" s="36">
        <f>10000*E325+B325</f>
        <v>20110138</v>
      </c>
      <c r="P325" s="63">
        <v>3497</v>
      </c>
      <c r="Q325" s="76">
        <f t="shared" si="17"/>
        <v>1.1223906205318845</v>
      </c>
      <c r="R325" s="95">
        <f t="shared" si="18"/>
        <v>0.45070063694267515</v>
      </c>
      <c r="S325" s="95">
        <f t="shared" si="19"/>
        <v>-1</v>
      </c>
    </row>
    <row r="326" spans="1:19" s="36" customFormat="1" ht="14.4" x14ac:dyDescent="0.3">
      <c r="A326" s="32" t="s">
        <v>95</v>
      </c>
      <c r="B326" s="7">
        <v>139</v>
      </c>
      <c r="C326" s="7">
        <v>1</v>
      </c>
      <c r="D326" s="7" t="s">
        <v>674</v>
      </c>
      <c r="E326" s="7">
        <v>2010</v>
      </c>
      <c r="F326" s="68">
        <v>2011</v>
      </c>
      <c r="G326" s="66">
        <v>500</v>
      </c>
      <c r="H326" s="68">
        <v>5</v>
      </c>
      <c r="I326" s="67">
        <v>0</v>
      </c>
      <c r="J326" s="10">
        <v>0</v>
      </c>
      <c r="K326" s="50">
        <f>MAX(1,MIN(10,INT(G326/100)+1))</f>
        <v>6</v>
      </c>
      <c r="L326" s="67">
        <v>738</v>
      </c>
      <c r="M326" s="67">
        <v>1513</v>
      </c>
      <c r="N326" s="95">
        <f t="shared" si="16"/>
        <v>0.32785428698356284</v>
      </c>
      <c r="O326" s="36">
        <f>10000*2010+B326</f>
        <v>20100139</v>
      </c>
      <c r="P326" s="63">
        <v>889.34</v>
      </c>
      <c r="Q326" s="76">
        <f t="shared" si="17"/>
        <v>2.5310904715856704</v>
      </c>
      <c r="R326" s="95">
        <f t="shared" si="18"/>
        <v>0.32785428698356284</v>
      </c>
      <c r="S326" s="95">
        <f t="shared" si="19"/>
        <v>-1</v>
      </c>
    </row>
    <row r="327" spans="1:19" s="36" customFormat="1" ht="14.4" x14ac:dyDescent="0.3">
      <c r="A327" s="32" t="s">
        <v>95</v>
      </c>
      <c r="B327" s="7">
        <v>139</v>
      </c>
      <c r="C327" s="7">
        <v>1</v>
      </c>
      <c r="D327" s="7" t="s">
        <v>689</v>
      </c>
      <c r="E327" s="7">
        <v>2016</v>
      </c>
      <c r="F327" s="7">
        <v>2017</v>
      </c>
      <c r="G327" s="70">
        <v>700</v>
      </c>
      <c r="H327" s="7">
        <v>7</v>
      </c>
      <c r="I327" s="7">
        <v>0</v>
      </c>
      <c r="J327" s="48">
        <v>0</v>
      </c>
      <c r="K327" s="50">
        <v>8</v>
      </c>
      <c r="L327" s="67">
        <v>1249</v>
      </c>
      <c r="M327" s="67">
        <v>1713</v>
      </c>
      <c r="N327" s="95">
        <f t="shared" si="16"/>
        <v>0.42167454422687373</v>
      </c>
      <c r="O327" s="36">
        <f>10000*E327+B327</f>
        <v>20160139</v>
      </c>
      <c r="P327" s="63">
        <v>436.45</v>
      </c>
      <c r="Q327" s="76">
        <f t="shared" si="17"/>
        <v>6.7865734906633062</v>
      </c>
      <c r="R327" s="95">
        <f t="shared" si="18"/>
        <v>0.42167454422687373</v>
      </c>
      <c r="S327" s="95">
        <f t="shared" si="19"/>
        <v>-1</v>
      </c>
    </row>
    <row r="328" spans="1:19" s="36" customFormat="1" ht="14.4" x14ac:dyDescent="0.3">
      <c r="A328" s="32" t="s">
        <v>95</v>
      </c>
      <c r="B328" s="7">
        <v>139</v>
      </c>
      <c r="C328" s="7">
        <v>1</v>
      </c>
      <c r="D328" s="7" t="s">
        <v>689</v>
      </c>
      <c r="E328" s="7">
        <v>2017</v>
      </c>
      <c r="F328" s="68">
        <v>2018</v>
      </c>
      <c r="G328" s="70">
        <v>600</v>
      </c>
      <c r="H328" s="68">
        <v>8</v>
      </c>
      <c r="I328" s="67">
        <v>0</v>
      </c>
      <c r="J328" s="48">
        <v>0</v>
      </c>
      <c r="K328" s="50">
        <f>MAX(1,MIN(10,INT(G328/100)+1))</f>
        <v>7</v>
      </c>
      <c r="L328" s="67">
        <v>445</v>
      </c>
      <c r="M328" s="67">
        <v>538</v>
      </c>
      <c r="N328" s="95">
        <f t="shared" si="16"/>
        <v>0.45269582909460832</v>
      </c>
      <c r="O328" s="36">
        <f>10000*E328+B328</f>
        <v>20170139</v>
      </c>
      <c r="P328" s="63">
        <v>867</v>
      </c>
      <c r="Q328" s="76">
        <f t="shared" si="17"/>
        <v>1.1337946943483275</v>
      </c>
      <c r="R328" s="95">
        <f t="shared" si="18"/>
        <v>0.45269582909460832</v>
      </c>
      <c r="S328" s="95">
        <f t="shared" si="19"/>
        <v>-1</v>
      </c>
    </row>
    <row r="329" spans="1:19" s="36" customFormat="1" ht="14.4" x14ac:dyDescent="0.3">
      <c r="A329" s="32" t="s">
        <v>95</v>
      </c>
      <c r="B329" s="7">
        <v>139</v>
      </c>
      <c r="C329" s="7">
        <v>1</v>
      </c>
      <c r="D329" s="7" t="s">
        <v>119</v>
      </c>
      <c r="E329" s="7">
        <v>2018</v>
      </c>
      <c r="F329" s="7">
        <v>2019</v>
      </c>
      <c r="G329" s="70">
        <v>900</v>
      </c>
      <c r="H329" s="7">
        <v>7</v>
      </c>
      <c r="I329" s="7">
        <v>1</v>
      </c>
      <c r="J329" s="48">
        <v>0</v>
      </c>
      <c r="K329" s="50">
        <v>10</v>
      </c>
      <c r="L329" s="67">
        <v>1346</v>
      </c>
      <c r="M329" s="67">
        <v>1249</v>
      </c>
      <c r="N329" s="95">
        <f t="shared" si="16"/>
        <v>0.51868978805394994</v>
      </c>
      <c r="O329" s="36">
        <f>10000*E329+B329</f>
        <v>20180139</v>
      </c>
      <c r="P329" s="63">
        <v>867.22</v>
      </c>
      <c r="Q329" s="76">
        <f t="shared" si="17"/>
        <v>2.9923202878162405</v>
      </c>
      <c r="R329" s="95">
        <f t="shared" si="18"/>
        <v>0.51868978805394994</v>
      </c>
      <c r="S329" s="95">
        <f t="shared" si="19"/>
        <v>-1</v>
      </c>
    </row>
    <row r="330" spans="1:19" s="36" customFormat="1" ht="14.4" x14ac:dyDescent="0.3">
      <c r="A330" s="32" t="s">
        <v>95</v>
      </c>
      <c r="B330" s="36">
        <v>146</v>
      </c>
      <c r="C330" s="36">
        <v>1</v>
      </c>
      <c r="D330" s="36" t="s">
        <v>369</v>
      </c>
      <c r="E330" s="36">
        <v>1994</v>
      </c>
      <c r="F330" s="36">
        <v>1995</v>
      </c>
      <c r="G330" s="76">
        <v>393.49</v>
      </c>
      <c r="H330" s="36">
        <v>4</v>
      </c>
      <c r="I330" s="36">
        <v>1</v>
      </c>
      <c r="J330" s="36">
        <v>1</v>
      </c>
      <c r="K330" s="36">
        <v>4</v>
      </c>
      <c r="L330" s="94">
        <v>850</v>
      </c>
      <c r="M330" s="94">
        <v>595</v>
      </c>
      <c r="N330" s="95">
        <f t="shared" si="16"/>
        <v>0.58823529411764708</v>
      </c>
      <c r="O330" s="36">
        <v>19950146</v>
      </c>
      <c r="P330" s="63">
        <v>841.5</v>
      </c>
      <c r="Q330" s="76">
        <f t="shared" si="17"/>
        <v>1.7171717171717171</v>
      </c>
      <c r="R330" s="95">
        <f t="shared" si="18"/>
        <v>0.58823529411764708</v>
      </c>
      <c r="S330" s="95">
        <f t="shared" si="19"/>
        <v>-1</v>
      </c>
    </row>
    <row r="331" spans="1:19" s="36" customFormat="1" ht="14.4" x14ac:dyDescent="0.3">
      <c r="A331" s="32" t="s">
        <v>95</v>
      </c>
      <c r="B331" s="36">
        <v>146</v>
      </c>
      <c r="C331" s="36">
        <v>1</v>
      </c>
      <c r="D331" s="36" t="s">
        <v>369</v>
      </c>
      <c r="E331" s="36">
        <v>1998</v>
      </c>
      <c r="F331" s="36">
        <v>1999</v>
      </c>
      <c r="G331" s="76">
        <v>350</v>
      </c>
      <c r="H331" s="36">
        <v>5</v>
      </c>
      <c r="I331" s="36">
        <v>1</v>
      </c>
      <c r="J331" s="36">
        <v>1</v>
      </c>
      <c r="K331" s="36">
        <v>4</v>
      </c>
      <c r="L331" s="94">
        <v>804</v>
      </c>
      <c r="M331" s="94">
        <v>676</v>
      </c>
      <c r="N331" s="95">
        <f t="shared" si="16"/>
        <v>0.54324324324324325</v>
      </c>
      <c r="O331" s="36">
        <v>19990146</v>
      </c>
      <c r="P331" s="63">
        <v>805.33</v>
      </c>
      <c r="Q331" s="76">
        <f t="shared" si="17"/>
        <v>1.8377559509766181</v>
      </c>
      <c r="R331" s="95">
        <f t="shared" si="18"/>
        <v>0.54324324324324325</v>
      </c>
      <c r="S331" s="95">
        <f t="shared" si="19"/>
        <v>-1</v>
      </c>
    </row>
    <row r="332" spans="1:19" s="36" customFormat="1" ht="14.4" x14ac:dyDescent="0.3">
      <c r="A332" s="32" t="s">
        <v>95</v>
      </c>
      <c r="B332" s="36">
        <v>146</v>
      </c>
      <c r="C332" s="36">
        <v>1</v>
      </c>
      <c r="D332" s="36" t="s">
        <v>369</v>
      </c>
      <c r="E332" s="36">
        <v>2001</v>
      </c>
      <c r="F332" s="36">
        <v>2002</v>
      </c>
      <c r="G332" s="76">
        <v>250</v>
      </c>
      <c r="H332" s="36">
        <v>5</v>
      </c>
      <c r="I332" s="36">
        <v>1</v>
      </c>
      <c r="J332" s="36">
        <v>1</v>
      </c>
      <c r="K332" s="36">
        <v>3</v>
      </c>
      <c r="L332" s="94">
        <v>601</v>
      </c>
      <c r="M332" s="94">
        <v>396</v>
      </c>
      <c r="N332" s="95">
        <f t="shared" si="16"/>
        <v>0.60280842527582745</v>
      </c>
      <c r="O332" s="36">
        <v>20020146</v>
      </c>
      <c r="P332" s="63">
        <v>778.8</v>
      </c>
      <c r="Q332" s="76">
        <f t="shared" si="17"/>
        <v>1.2801746276322548</v>
      </c>
      <c r="R332" s="95">
        <f t="shared" si="18"/>
        <v>0.60280842527582745</v>
      </c>
      <c r="S332" s="95">
        <f t="shared" si="19"/>
        <v>-1</v>
      </c>
    </row>
    <row r="333" spans="1:19" s="36" customFormat="1" ht="14.4" x14ac:dyDescent="0.3">
      <c r="A333" s="32" t="s">
        <v>95</v>
      </c>
      <c r="B333" s="36">
        <v>146</v>
      </c>
      <c r="C333" s="36">
        <v>1</v>
      </c>
      <c r="D333" s="36" t="s">
        <v>887</v>
      </c>
      <c r="E333" s="36">
        <v>2005</v>
      </c>
      <c r="F333" s="36">
        <v>2006</v>
      </c>
      <c r="G333" s="76">
        <v>50</v>
      </c>
      <c r="H333" s="36">
        <v>10</v>
      </c>
      <c r="I333" s="33">
        <v>1</v>
      </c>
      <c r="J333" s="36">
        <v>1</v>
      </c>
      <c r="K333" s="36">
        <v>1</v>
      </c>
      <c r="L333" s="36">
        <v>562</v>
      </c>
      <c r="M333" s="36">
        <v>375</v>
      </c>
      <c r="N333" s="95">
        <f t="shared" si="16"/>
        <v>0.59978655282817506</v>
      </c>
      <c r="O333" s="36">
        <v>20060146</v>
      </c>
      <c r="P333" s="63">
        <v>800.84</v>
      </c>
      <c r="Q333" s="76">
        <f t="shared" si="17"/>
        <v>1.1700214774486788</v>
      </c>
      <c r="R333" s="95">
        <f t="shared" si="18"/>
        <v>0.59978655282817506</v>
      </c>
      <c r="S333" s="95">
        <f t="shared" si="19"/>
        <v>-1</v>
      </c>
    </row>
    <row r="334" spans="1:19" s="36" customFormat="1" ht="14.4" x14ac:dyDescent="0.3">
      <c r="A334" s="32" t="s">
        <v>95</v>
      </c>
      <c r="B334" s="36">
        <v>146</v>
      </c>
      <c r="C334" s="36">
        <v>1</v>
      </c>
      <c r="D334" s="36" t="s">
        <v>887</v>
      </c>
      <c r="E334" s="36">
        <v>2005</v>
      </c>
      <c r="F334" s="36">
        <v>2006</v>
      </c>
      <c r="G334" s="76">
        <v>100</v>
      </c>
      <c r="H334" s="36">
        <v>10</v>
      </c>
      <c r="I334" s="33">
        <v>1</v>
      </c>
      <c r="J334" s="36">
        <v>1</v>
      </c>
      <c r="K334" s="36">
        <v>2</v>
      </c>
      <c r="L334" s="36">
        <v>632</v>
      </c>
      <c r="M334" s="36">
        <v>252</v>
      </c>
      <c r="N334" s="95">
        <f t="shared" si="16"/>
        <v>0.71493212669683259</v>
      </c>
      <c r="O334" s="36">
        <v>20060146</v>
      </c>
      <c r="P334" s="63">
        <v>800.84</v>
      </c>
      <c r="Q334" s="76">
        <f t="shared" si="17"/>
        <v>1.103840966984666</v>
      </c>
      <c r="R334" s="95">
        <f t="shared" si="18"/>
        <v>0.71493212669683259</v>
      </c>
      <c r="S334" s="95">
        <f t="shared" si="19"/>
        <v>-1</v>
      </c>
    </row>
    <row r="335" spans="1:19" s="36" customFormat="1" ht="14.4" x14ac:dyDescent="0.3">
      <c r="A335" s="32" t="s">
        <v>95</v>
      </c>
      <c r="B335" s="36">
        <v>146</v>
      </c>
      <c r="C335" s="36">
        <v>1</v>
      </c>
      <c r="D335" s="36" t="s">
        <v>887</v>
      </c>
      <c r="E335" s="36">
        <v>2005</v>
      </c>
      <c r="F335" s="36">
        <v>2006</v>
      </c>
      <c r="G335" s="76">
        <v>800</v>
      </c>
      <c r="H335" s="36">
        <v>10</v>
      </c>
      <c r="I335" s="33">
        <v>1</v>
      </c>
      <c r="J335" s="36">
        <v>1</v>
      </c>
      <c r="K335" s="36">
        <v>9</v>
      </c>
      <c r="L335" s="36">
        <v>757</v>
      </c>
      <c r="M335" s="36">
        <v>329</v>
      </c>
      <c r="N335" s="95">
        <f t="shared" si="16"/>
        <v>0.69705340699815843</v>
      </c>
      <c r="O335" s="36">
        <v>20060146</v>
      </c>
      <c r="P335" s="63">
        <v>800.84</v>
      </c>
      <c r="Q335" s="76">
        <f t="shared" si="17"/>
        <v>1.3560761200739224</v>
      </c>
      <c r="R335" s="95">
        <f t="shared" si="18"/>
        <v>0.69705340699815843</v>
      </c>
      <c r="S335" s="95">
        <f t="shared" si="19"/>
        <v>-1</v>
      </c>
    </row>
    <row r="336" spans="1:19" s="36" customFormat="1" ht="14.4" x14ac:dyDescent="0.3">
      <c r="A336" s="32" t="s">
        <v>95</v>
      </c>
      <c r="B336" s="36">
        <v>146</v>
      </c>
      <c r="C336" s="36">
        <v>1</v>
      </c>
      <c r="D336" s="36" t="s">
        <v>369</v>
      </c>
      <c r="E336" s="40">
        <v>2014</v>
      </c>
      <c r="F336" s="33">
        <v>2016</v>
      </c>
      <c r="G336" s="62">
        <v>552.16999999999996</v>
      </c>
      <c r="H336" s="33">
        <v>10</v>
      </c>
      <c r="I336" s="63">
        <v>1</v>
      </c>
      <c r="J336" s="48">
        <v>1</v>
      </c>
      <c r="K336" s="50">
        <v>6</v>
      </c>
      <c r="L336" s="63">
        <v>907</v>
      </c>
      <c r="M336" s="63">
        <v>519</v>
      </c>
      <c r="N336" s="95">
        <f t="shared" si="16"/>
        <v>0.63604488078541377</v>
      </c>
      <c r="O336" s="36">
        <f>10000*E336+B336</f>
        <v>20140146</v>
      </c>
      <c r="P336" s="63">
        <v>859.63000000000011</v>
      </c>
      <c r="Q336" s="76">
        <f t="shared" si="17"/>
        <v>1.6588532275513881</v>
      </c>
      <c r="R336" s="95">
        <f t="shared" si="18"/>
        <v>0.63604488078541377</v>
      </c>
      <c r="S336" s="95">
        <f t="shared" si="19"/>
        <v>-1</v>
      </c>
    </row>
    <row r="337" spans="1:19" s="36" customFormat="1" ht="14.4" x14ac:dyDescent="0.3">
      <c r="A337" s="32" t="s">
        <v>95</v>
      </c>
      <c r="B337" s="36">
        <v>150</v>
      </c>
      <c r="C337" s="36">
        <v>1</v>
      </c>
      <c r="D337" s="36" t="s">
        <v>317</v>
      </c>
      <c r="E337" s="36">
        <v>1998</v>
      </c>
      <c r="F337" s="36">
        <v>1999</v>
      </c>
      <c r="G337" s="76">
        <v>158.97999999999999</v>
      </c>
      <c r="H337" s="36">
        <v>5</v>
      </c>
      <c r="I337" s="36">
        <v>1</v>
      </c>
      <c r="J337" s="36">
        <v>1</v>
      </c>
      <c r="K337" s="36">
        <v>2</v>
      </c>
      <c r="L337" s="94">
        <v>802</v>
      </c>
      <c r="M337" s="94">
        <v>610</v>
      </c>
      <c r="N337" s="95">
        <f t="shared" si="16"/>
        <v>0.56798866855524077</v>
      </c>
      <c r="O337" s="36">
        <v>19990150</v>
      </c>
      <c r="P337" s="63">
        <v>851.21</v>
      </c>
      <c r="Q337" s="76">
        <f t="shared" si="17"/>
        <v>1.6588150985068313</v>
      </c>
      <c r="R337" s="95">
        <f t="shared" si="18"/>
        <v>0.56798866855524077</v>
      </c>
      <c r="S337" s="95">
        <f t="shared" si="19"/>
        <v>-1</v>
      </c>
    </row>
    <row r="338" spans="1:19" s="36" customFormat="1" ht="14.4" x14ac:dyDescent="0.3">
      <c r="A338" s="32" t="s">
        <v>95</v>
      </c>
      <c r="B338" s="36">
        <v>150</v>
      </c>
      <c r="C338" s="36">
        <v>1</v>
      </c>
      <c r="D338" s="36" t="s">
        <v>317</v>
      </c>
      <c r="E338" s="36">
        <v>2004</v>
      </c>
      <c r="F338" s="36">
        <v>2005</v>
      </c>
      <c r="G338" s="76">
        <v>500</v>
      </c>
      <c r="H338" s="36">
        <v>10</v>
      </c>
      <c r="I338" s="36">
        <v>1</v>
      </c>
      <c r="J338" s="36">
        <v>1</v>
      </c>
      <c r="K338" s="36">
        <v>6</v>
      </c>
      <c r="L338" s="94">
        <v>1154</v>
      </c>
      <c r="M338" s="94">
        <v>778</v>
      </c>
      <c r="N338" s="95">
        <f t="shared" si="16"/>
        <v>0.59730848861283647</v>
      </c>
      <c r="O338" s="36">
        <v>20050150</v>
      </c>
      <c r="P338" s="63">
        <v>807.34</v>
      </c>
      <c r="Q338" s="76">
        <f t="shared" si="17"/>
        <v>2.3930438229246662</v>
      </c>
      <c r="R338" s="95">
        <f t="shared" si="18"/>
        <v>0.59730848861283647</v>
      </c>
      <c r="S338" s="95">
        <f t="shared" si="19"/>
        <v>-1</v>
      </c>
    </row>
    <row r="339" spans="1:19" s="36" customFormat="1" ht="14.4" x14ac:dyDescent="0.3">
      <c r="A339" s="32" t="s">
        <v>95</v>
      </c>
      <c r="B339" s="36">
        <v>150</v>
      </c>
      <c r="C339" s="36">
        <v>1</v>
      </c>
      <c r="D339" s="36" t="s">
        <v>317</v>
      </c>
      <c r="E339" s="75">
        <v>2013</v>
      </c>
      <c r="F339" s="36">
        <v>2015</v>
      </c>
      <c r="G339" s="76">
        <v>500</v>
      </c>
      <c r="H339" s="36">
        <v>10</v>
      </c>
      <c r="I339" s="36">
        <v>1</v>
      </c>
      <c r="J339" s="36">
        <v>1</v>
      </c>
      <c r="K339" s="50">
        <v>6</v>
      </c>
      <c r="L339" s="63">
        <v>729</v>
      </c>
      <c r="M339" s="63">
        <v>81</v>
      </c>
      <c r="N339" s="95">
        <f t="shared" si="16"/>
        <v>0.9</v>
      </c>
      <c r="O339" s="36">
        <f>10000*E339+B339</f>
        <v>20130150</v>
      </c>
      <c r="P339" s="63">
        <v>934.6099999999999</v>
      </c>
      <c r="Q339" s="76">
        <f t="shared" si="17"/>
        <v>0.86667165983672345</v>
      </c>
      <c r="R339" s="95">
        <f t="shared" si="18"/>
        <v>0.9</v>
      </c>
      <c r="S339" s="95">
        <f t="shared" si="19"/>
        <v>-1</v>
      </c>
    </row>
    <row r="340" spans="1:19" s="36" customFormat="1" ht="14.4" x14ac:dyDescent="0.3">
      <c r="A340" s="32" t="s">
        <v>95</v>
      </c>
      <c r="B340" s="36">
        <v>152</v>
      </c>
      <c r="C340" s="36">
        <v>1</v>
      </c>
      <c r="D340" s="36" t="s">
        <v>486</v>
      </c>
      <c r="E340" s="36">
        <v>1998</v>
      </c>
      <c r="F340" s="36">
        <v>1999</v>
      </c>
      <c r="G340" s="76">
        <v>290.76</v>
      </c>
      <c r="H340" s="36">
        <v>10</v>
      </c>
      <c r="I340" s="36">
        <v>1</v>
      </c>
      <c r="J340" s="36">
        <v>1</v>
      </c>
      <c r="K340" s="36">
        <v>3</v>
      </c>
      <c r="L340" s="94">
        <v>6336</v>
      </c>
      <c r="M340" s="94">
        <v>4703</v>
      </c>
      <c r="N340" s="95">
        <f t="shared" si="16"/>
        <v>0.57396503306458924</v>
      </c>
      <c r="O340" s="36">
        <v>19990152</v>
      </c>
      <c r="P340" s="63">
        <v>5873.62</v>
      </c>
      <c r="Q340" s="76">
        <f t="shared" si="17"/>
        <v>1.8794201872099319</v>
      </c>
      <c r="R340" s="95">
        <f t="shared" si="18"/>
        <v>0.57396503306458924</v>
      </c>
      <c r="S340" s="95">
        <f t="shared" si="19"/>
        <v>-1</v>
      </c>
    </row>
    <row r="341" spans="1:19" s="36" customFormat="1" ht="14.4" x14ac:dyDescent="0.3">
      <c r="A341" s="32" t="s">
        <v>95</v>
      </c>
      <c r="B341" s="36">
        <v>152</v>
      </c>
      <c r="C341" s="36">
        <v>1</v>
      </c>
      <c r="D341" s="36" t="s">
        <v>486</v>
      </c>
      <c r="E341" s="40">
        <v>2009</v>
      </c>
      <c r="F341" s="40">
        <v>2010</v>
      </c>
      <c r="G341" s="62">
        <v>850</v>
      </c>
      <c r="H341" s="40">
        <v>7</v>
      </c>
      <c r="I341" s="63">
        <v>0</v>
      </c>
      <c r="J341" s="48">
        <f>MAX(0,MIN(1,F341-E341-1))</f>
        <v>0</v>
      </c>
      <c r="K341" s="50">
        <f>MAX(1,MIN(10,INT(G341/100)+1))</f>
        <v>9</v>
      </c>
      <c r="L341" s="63">
        <v>4078</v>
      </c>
      <c r="M341" s="63">
        <v>4195</v>
      </c>
      <c r="N341" s="95">
        <f t="shared" si="16"/>
        <v>0.49292880454490512</v>
      </c>
      <c r="O341" s="36">
        <v>20090152</v>
      </c>
      <c r="P341" s="63">
        <v>5266.66</v>
      </c>
      <c r="Q341" s="76">
        <f t="shared" si="17"/>
        <v>1.5708247731959155</v>
      </c>
      <c r="R341" s="95">
        <f t="shared" si="18"/>
        <v>0.49292880454490512</v>
      </c>
      <c r="S341" s="95">
        <f t="shared" si="19"/>
        <v>-1</v>
      </c>
    </row>
    <row r="342" spans="1:19" s="36" customFormat="1" ht="14.4" x14ac:dyDescent="0.3">
      <c r="A342" s="32" t="s">
        <v>95</v>
      </c>
      <c r="B342" s="36">
        <v>152</v>
      </c>
      <c r="C342" s="36">
        <v>1</v>
      </c>
      <c r="D342" s="36" t="s">
        <v>486</v>
      </c>
      <c r="E342" s="40">
        <v>2009</v>
      </c>
      <c r="F342" s="40">
        <v>2010</v>
      </c>
      <c r="G342" s="62">
        <v>850</v>
      </c>
      <c r="H342" s="40">
        <v>7</v>
      </c>
      <c r="I342" s="63">
        <v>0</v>
      </c>
      <c r="J342" s="48">
        <f>MAX(0,MIN(1,F342-E342-1))</f>
        <v>0</v>
      </c>
      <c r="K342" s="50">
        <f>MAX(1,MIN(10,INT(G342/100)+1))</f>
        <v>9</v>
      </c>
      <c r="L342" s="63">
        <v>4078</v>
      </c>
      <c r="M342" s="63">
        <v>4195</v>
      </c>
      <c r="N342" s="95">
        <f t="shared" si="16"/>
        <v>0.49292880454490512</v>
      </c>
      <c r="O342" s="36">
        <f>10000*F342+B342</f>
        <v>20100152</v>
      </c>
      <c r="P342" s="63">
        <v>5266.66</v>
      </c>
      <c r="Q342" s="76">
        <f t="shared" si="17"/>
        <v>1.5708247731959155</v>
      </c>
      <c r="R342" s="95">
        <f t="shared" si="18"/>
        <v>0.49292880454490512</v>
      </c>
      <c r="S342" s="95">
        <f t="shared" si="19"/>
        <v>-1</v>
      </c>
    </row>
    <row r="343" spans="1:19" s="36" customFormat="1" ht="14.4" x14ac:dyDescent="0.3">
      <c r="A343" s="32" t="s">
        <v>95</v>
      </c>
      <c r="B343" s="7">
        <v>152</v>
      </c>
      <c r="C343" s="7">
        <v>1</v>
      </c>
      <c r="D343" s="7" t="s">
        <v>486</v>
      </c>
      <c r="E343" s="7">
        <v>2010</v>
      </c>
      <c r="F343" s="68">
        <v>2011</v>
      </c>
      <c r="G343" s="66">
        <v>850</v>
      </c>
      <c r="H343" s="68">
        <v>7</v>
      </c>
      <c r="I343" s="67">
        <v>1</v>
      </c>
      <c r="J343" s="10">
        <v>0</v>
      </c>
      <c r="K343" s="50">
        <f>MAX(1,MIN(10,INT(G343/100)+1))</f>
        <v>9</v>
      </c>
      <c r="L343" s="67">
        <v>6950</v>
      </c>
      <c r="M343" s="67">
        <v>6045</v>
      </c>
      <c r="N343" s="95">
        <f t="shared" si="16"/>
        <v>0.53482108503270487</v>
      </c>
      <c r="O343" s="36">
        <f>10000*2010+B343</f>
        <v>20100152</v>
      </c>
      <c r="P343" s="63">
        <v>5266.66</v>
      </c>
      <c r="Q343" s="76">
        <f t="shared" si="17"/>
        <v>2.4674081865926412</v>
      </c>
      <c r="R343" s="95">
        <f t="shared" si="18"/>
        <v>0.53482108503270487</v>
      </c>
      <c r="S343" s="95">
        <f t="shared" si="19"/>
        <v>-1</v>
      </c>
    </row>
    <row r="344" spans="1:19" s="36" customFormat="1" ht="14.4" x14ac:dyDescent="0.3">
      <c r="A344" s="32" t="s">
        <v>95</v>
      </c>
      <c r="B344" s="7">
        <v>152</v>
      </c>
      <c r="C344" s="7">
        <v>1</v>
      </c>
      <c r="D344" s="7" t="s">
        <v>690</v>
      </c>
      <c r="E344" s="7">
        <v>2016</v>
      </c>
      <c r="F344" s="7">
        <v>2018</v>
      </c>
      <c r="G344" s="70">
        <v>223.66</v>
      </c>
      <c r="H344" s="7">
        <v>10</v>
      </c>
      <c r="I344" s="7">
        <v>1</v>
      </c>
      <c r="J344" s="48">
        <v>1</v>
      </c>
      <c r="K344" s="50">
        <v>3</v>
      </c>
      <c r="L344" s="67">
        <v>12276</v>
      </c>
      <c r="M344" s="67">
        <v>6857</v>
      </c>
      <c r="N344" s="95">
        <f t="shared" si="16"/>
        <v>0.64161396540009408</v>
      </c>
      <c r="O344" s="36">
        <f>10000*E344+B344</f>
        <v>20160152</v>
      </c>
      <c r="P344" s="63">
        <v>436.45</v>
      </c>
      <c r="Q344" s="76">
        <f t="shared" si="17"/>
        <v>43.837782105624932</v>
      </c>
      <c r="R344" s="95">
        <f t="shared" si="18"/>
        <v>0.64161396540009408</v>
      </c>
      <c r="S344" s="95">
        <f t="shared" si="19"/>
        <v>-1</v>
      </c>
    </row>
    <row r="345" spans="1:19" s="36" customFormat="1" ht="14.4" x14ac:dyDescent="0.3">
      <c r="A345" s="32" t="s">
        <v>95</v>
      </c>
      <c r="B345" s="36">
        <v>162</v>
      </c>
      <c r="C345" s="36">
        <v>1</v>
      </c>
      <c r="D345" s="36" t="s">
        <v>487</v>
      </c>
      <c r="E345" s="36">
        <v>1998</v>
      </c>
      <c r="F345" s="36">
        <v>1999</v>
      </c>
      <c r="G345" s="76">
        <v>315</v>
      </c>
      <c r="H345" s="36">
        <v>10</v>
      </c>
      <c r="I345" s="36">
        <v>0</v>
      </c>
      <c r="J345" s="36">
        <v>1</v>
      </c>
      <c r="K345" s="36">
        <v>4</v>
      </c>
      <c r="L345" s="94">
        <v>669</v>
      </c>
      <c r="M345" s="94">
        <v>1346</v>
      </c>
      <c r="N345" s="95">
        <f t="shared" si="16"/>
        <v>0.33200992555831266</v>
      </c>
      <c r="O345" s="36">
        <v>19990162</v>
      </c>
      <c r="P345" s="63">
        <v>1174.33</v>
      </c>
      <c r="Q345" s="76">
        <f t="shared" si="17"/>
        <v>1.7158720291570513</v>
      </c>
      <c r="R345" s="95">
        <f t="shared" si="18"/>
        <v>0.33200992555831266</v>
      </c>
      <c r="S345" s="95">
        <f t="shared" si="19"/>
        <v>-1</v>
      </c>
    </row>
    <row r="346" spans="1:19" s="36" customFormat="1" ht="14.4" x14ac:dyDescent="0.3">
      <c r="A346" s="32" t="s">
        <v>95</v>
      </c>
      <c r="B346" s="36">
        <v>166</v>
      </c>
      <c r="C346" s="36">
        <v>1</v>
      </c>
      <c r="D346" s="36" t="s">
        <v>541</v>
      </c>
      <c r="E346" s="36">
        <v>2001</v>
      </c>
      <c r="F346" s="36">
        <v>2002</v>
      </c>
      <c r="G346" s="76">
        <v>340</v>
      </c>
      <c r="H346" s="36">
        <v>10</v>
      </c>
      <c r="I346" s="36">
        <v>0</v>
      </c>
      <c r="J346" s="36">
        <v>1</v>
      </c>
      <c r="K346" s="36">
        <v>4</v>
      </c>
      <c r="L346" s="94">
        <v>952</v>
      </c>
      <c r="M346" s="94">
        <v>1253</v>
      </c>
      <c r="N346" s="95">
        <f t="shared" si="16"/>
        <v>0.43174603174603177</v>
      </c>
      <c r="O346" s="36">
        <v>20020166</v>
      </c>
      <c r="P346" s="63">
        <v>707.42</v>
      </c>
      <c r="Q346" s="76">
        <f t="shared" si="17"/>
        <v>3.1169602216505048</v>
      </c>
      <c r="R346" s="95">
        <f t="shared" si="18"/>
        <v>0.43174603174603177</v>
      </c>
      <c r="S346" s="95">
        <f t="shared" si="19"/>
        <v>-1</v>
      </c>
    </row>
    <row r="347" spans="1:19" s="36" customFormat="1" ht="14.4" x14ac:dyDescent="0.3">
      <c r="A347" s="32" t="s">
        <v>95</v>
      </c>
      <c r="B347" s="36">
        <v>166</v>
      </c>
      <c r="C347" s="36">
        <v>1</v>
      </c>
      <c r="D347" s="36" t="s">
        <v>541</v>
      </c>
      <c r="E347" s="36">
        <v>2002</v>
      </c>
      <c r="F347" s="36">
        <v>2003</v>
      </c>
      <c r="G347" s="76">
        <v>350</v>
      </c>
      <c r="H347" s="36">
        <v>4</v>
      </c>
      <c r="I347" s="36">
        <v>1</v>
      </c>
      <c r="J347" s="36">
        <v>1</v>
      </c>
      <c r="K347" s="36">
        <v>4</v>
      </c>
      <c r="L347" s="94">
        <v>1652</v>
      </c>
      <c r="M347" s="94">
        <v>1114</v>
      </c>
      <c r="N347" s="95">
        <f t="shared" si="16"/>
        <v>0.59725234996384668</v>
      </c>
      <c r="O347" s="36">
        <v>20030166</v>
      </c>
      <c r="P347" s="63">
        <v>673.47</v>
      </c>
      <c r="Q347" s="76">
        <f t="shared" si="17"/>
        <v>4.1070871753752947</v>
      </c>
      <c r="R347" s="95">
        <f t="shared" si="18"/>
        <v>0.59725234996384668</v>
      </c>
      <c r="S347" s="95">
        <f t="shared" si="19"/>
        <v>-1</v>
      </c>
    </row>
    <row r="348" spans="1:19" s="36" customFormat="1" ht="14.4" x14ac:dyDescent="0.3">
      <c r="A348" s="32" t="s">
        <v>95</v>
      </c>
      <c r="B348" s="7">
        <v>166</v>
      </c>
      <c r="C348" s="7">
        <v>1</v>
      </c>
      <c r="D348" s="7" t="s">
        <v>541</v>
      </c>
      <c r="E348" s="7">
        <v>2010</v>
      </c>
      <c r="F348" s="68">
        <v>2011</v>
      </c>
      <c r="G348" s="66">
        <v>650</v>
      </c>
      <c r="H348" s="68">
        <v>5</v>
      </c>
      <c r="I348" s="67">
        <v>1</v>
      </c>
      <c r="J348" s="10">
        <v>0</v>
      </c>
      <c r="K348" s="50">
        <f>MAX(1,MIN(10,INT(G348/100)+1))</f>
        <v>7</v>
      </c>
      <c r="L348" s="67">
        <v>1446</v>
      </c>
      <c r="M348" s="67">
        <v>1301</v>
      </c>
      <c r="N348" s="95">
        <f t="shared" si="16"/>
        <v>0.52639242810338549</v>
      </c>
      <c r="O348" s="36">
        <f>10000*2010+B348</f>
        <v>20100166</v>
      </c>
      <c r="P348" s="63">
        <v>527.59</v>
      </c>
      <c r="Q348" s="76">
        <f t="shared" si="17"/>
        <v>5.2066945923918189</v>
      </c>
      <c r="R348" s="95">
        <f t="shared" si="18"/>
        <v>0.52639242810338549</v>
      </c>
      <c r="S348" s="95">
        <f t="shared" si="19"/>
        <v>-1</v>
      </c>
    </row>
    <row r="349" spans="1:19" s="36" customFormat="1" ht="14.4" x14ac:dyDescent="0.3">
      <c r="A349" s="32" t="s">
        <v>95</v>
      </c>
      <c r="B349" s="7">
        <v>166</v>
      </c>
      <c r="C349" s="7">
        <v>1</v>
      </c>
      <c r="D349" s="7" t="s">
        <v>541</v>
      </c>
      <c r="E349" s="7">
        <v>2015</v>
      </c>
      <c r="F349" s="68">
        <v>2016</v>
      </c>
      <c r="G349" s="66">
        <v>1276</v>
      </c>
      <c r="H349" s="68">
        <v>5</v>
      </c>
      <c r="I349" s="67">
        <v>0</v>
      </c>
      <c r="J349" s="48">
        <f>MAX(0,MIN(1,F349-E349-1))</f>
        <v>0</v>
      </c>
      <c r="K349" s="50">
        <f>MAX(1,MIN(10,INT(G349/100)+1))</f>
        <v>10</v>
      </c>
      <c r="L349" s="67">
        <v>1039</v>
      </c>
      <c r="M349" s="67">
        <v>1140</v>
      </c>
      <c r="N349" s="95">
        <f t="shared" si="16"/>
        <v>0.47682423129876089</v>
      </c>
      <c r="O349" s="36">
        <f>10000*E349+B349</f>
        <v>20150166</v>
      </c>
      <c r="P349" s="63">
        <v>444.34</v>
      </c>
      <c r="Q349" s="76">
        <f t="shared" si="17"/>
        <v>4.9039024170680117</v>
      </c>
      <c r="R349" s="95">
        <f t="shared" si="18"/>
        <v>0.47682423129876089</v>
      </c>
      <c r="S349" s="95">
        <f t="shared" si="19"/>
        <v>-1</v>
      </c>
    </row>
    <row r="350" spans="1:19" s="36" customFormat="1" ht="14.4" x14ac:dyDescent="0.3">
      <c r="A350" s="32" t="s">
        <v>95</v>
      </c>
      <c r="B350" s="7">
        <v>166</v>
      </c>
      <c r="C350" s="7">
        <v>1</v>
      </c>
      <c r="D350" s="7" t="s">
        <v>541</v>
      </c>
      <c r="E350" s="7">
        <v>2016</v>
      </c>
      <c r="F350" s="7">
        <v>2017</v>
      </c>
      <c r="G350" s="70">
        <v>800</v>
      </c>
      <c r="H350" s="7">
        <v>6</v>
      </c>
      <c r="I350" s="7">
        <v>1</v>
      </c>
      <c r="J350" s="48">
        <v>0</v>
      </c>
      <c r="K350" s="50">
        <v>9</v>
      </c>
      <c r="L350" s="67">
        <v>1945</v>
      </c>
      <c r="M350" s="67">
        <v>1392</v>
      </c>
      <c r="N350" s="95">
        <f t="shared" si="16"/>
        <v>0.58285885525921488</v>
      </c>
      <c r="O350" s="36">
        <f>10000*E350+B350</f>
        <v>20160166</v>
      </c>
      <c r="P350" s="63">
        <v>436.45</v>
      </c>
      <c r="Q350" s="76">
        <f t="shared" si="17"/>
        <v>7.6457784396838129</v>
      </c>
      <c r="R350" s="95">
        <f t="shared" si="18"/>
        <v>0.58285885525921488</v>
      </c>
      <c r="S350" s="95">
        <f t="shared" si="19"/>
        <v>-1</v>
      </c>
    </row>
    <row r="351" spans="1:19" s="36" customFormat="1" ht="14.4" x14ac:dyDescent="0.3">
      <c r="A351" s="32" t="s">
        <v>95</v>
      </c>
      <c r="B351" s="36">
        <v>173</v>
      </c>
      <c r="C351" s="36">
        <v>1</v>
      </c>
      <c r="D351" s="36" t="s">
        <v>370</v>
      </c>
      <c r="E351" s="36">
        <v>1994</v>
      </c>
      <c r="F351" s="36">
        <v>1995</v>
      </c>
      <c r="G351" s="76">
        <v>520.20000000000005</v>
      </c>
      <c r="H351" s="36">
        <v>10</v>
      </c>
      <c r="I351" s="36">
        <v>0</v>
      </c>
      <c r="J351" s="36">
        <v>1</v>
      </c>
      <c r="K351" s="36">
        <v>6</v>
      </c>
      <c r="L351" s="94">
        <v>612</v>
      </c>
      <c r="M351" s="94">
        <v>662</v>
      </c>
      <c r="N351" s="95">
        <f t="shared" si="16"/>
        <v>0.48037676609105179</v>
      </c>
      <c r="O351" s="36">
        <v>19950173</v>
      </c>
      <c r="P351" s="63">
        <v>592.11</v>
      </c>
      <c r="Q351" s="76">
        <f t="shared" si="17"/>
        <v>2.151627231426593</v>
      </c>
      <c r="R351" s="95">
        <f t="shared" si="18"/>
        <v>0.48037676609105179</v>
      </c>
      <c r="S351" s="95">
        <f t="shared" si="19"/>
        <v>-1</v>
      </c>
    </row>
    <row r="352" spans="1:19" s="36" customFormat="1" ht="14.4" x14ac:dyDescent="0.3">
      <c r="A352" s="32" t="s">
        <v>95</v>
      </c>
      <c r="B352" s="36">
        <v>173</v>
      </c>
      <c r="C352" s="36">
        <v>1</v>
      </c>
      <c r="D352" s="36" t="s">
        <v>370</v>
      </c>
      <c r="E352" s="36">
        <v>1995</v>
      </c>
      <c r="F352" s="36">
        <v>1996</v>
      </c>
      <c r="G352" s="76">
        <v>520.20000000000005</v>
      </c>
      <c r="H352" s="36">
        <v>10</v>
      </c>
      <c r="I352" s="36">
        <v>1</v>
      </c>
      <c r="J352" s="36">
        <v>1</v>
      </c>
      <c r="K352" s="36">
        <v>6</v>
      </c>
      <c r="L352" s="94">
        <v>900</v>
      </c>
      <c r="M352" s="94">
        <v>454</v>
      </c>
      <c r="N352" s="95">
        <f t="shared" si="16"/>
        <v>0.66469719350073853</v>
      </c>
      <c r="O352" s="36">
        <v>19960173</v>
      </c>
      <c r="P352" s="63">
        <v>596.66</v>
      </c>
      <c r="Q352" s="76">
        <f t="shared" si="17"/>
        <v>2.2692990983139478</v>
      </c>
      <c r="R352" s="95">
        <f t="shared" si="18"/>
        <v>0.66469719350073853</v>
      </c>
      <c r="S352" s="95">
        <f t="shared" si="19"/>
        <v>-1</v>
      </c>
    </row>
    <row r="353" spans="1:19" s="36" customFormat="1" ht="14.4" x14ac:dyDescent="0.3">
      <c r="A353" s="32" t="s">
        <v>95</v>
      </c>
      <c r="B353" s="36">
        <v>173</v>
      </c>
      <c r="C353" s="36">
        <v>1</v>
      </c>
      <c r="D353" s="36" t="s">
        <v>370</v>
      </c>
      <c r="E353" s="36">
        <v>2001</v>
      </c>
      <c r="F353" s="36">
        <v>2002</v>
      </c>
      <c r="G353" s="76">
        <v>610</v>
      </c>
      <c r="H353" s="36">
        <v>10</v>
      </c>
      <c r="I353" s="36">
        <v>1</v>
      </c>
      <c r="J353" s="36">
        <v>1</v>
      </c>
      <c r="K353" s="36">
        <v>7</v>
      </c>
      <c r="L353" s="94">
        <v>503</v>
      </c>
      <c r="M353" s="94">
        <v>163</v>
      </c>
      <c r="N353" s="95">
        <f t="shared" si="16"/>
        <v>0.75525525525525528</v>
      </c>
      <c r="O353" s="36">
        <v>20020173</v>
      </c>
      <c r="P353" s="63">
        <v>498.34</v>
      </c>
      <c r="Q353" s="76">
        <f t="shared" si="17"/>
        <v>1.3364369707428665</v>
      </c>
      <c r="R353" s="95">
        <f t="shared" si="18"/>
        <v>0.75525525525525528</v>
      </c>
      <c r="S353" s="95">
        <f t="shared" si="19"/>
        <v>-1</v>
      </c>
    </row>
    <row r="354" spans="1:19" s="36" customFormat="1" ht="14.4" x14ac:dyDescent="0.3">
      <c r="A354" s="32" t="s">
        <v>95</v>
      </c>
      <c r="B354" s="36">
        <v>173</v>
      </c>
      <c r="C354" s="36">
        <v>1</v>
      </c>
      <c r="D354" s="36" t="s">
        <v>370</v>
      </c>
      <c r="E354" s="36">
        <v>2006</v>
      </c>
      <c r="F354" s="33">
        <v>2007</v>
      </c>
      <c r="G354" s="76">
        <v>583.26</v>
      </c>
      <c r="H354" s="33">
        <v>10</v>
      </c>
      <c r="I354" s="36">
        <v>0</v>
      </c>
      <c r="J354" s="36">
        <v>1</v>
      </c>
      <c r="K354" s="36">
        <v>6</v>
      </c>
      <c r="L354" s="63">
        <v>505</v>
      </c>
      <c r="M354" s="63">
        <v>725</v>
      </c>
      <c r="N354" s="95">
        <f t="shared" si="16"/>
        <v>0.41056910569105692</v>
      </c>
      <c r="O354" s="36">
        <v>20070173</v>
      </c>
      <c r="P354" s="63">
        <v>467</v>
      </c>
      <c r="Q354" s="76">
        <f t="shared" si="17"/>
        <v>2.633832976445396</v>
      </c>
      <c r="R354" s="95">
        <f t="shared" si="18"/>
        <v>0.41056910569105692</v>
      </c>
      <c r="S354" s="95">
        <f t="shared" si="19"/>
        <v>-1</v>
      </c>
    </row>
    <row r="355" spans="1:19" s="36" customFormat="1" ht="14.4" x14ac:dyDescent="0.3">
      <c r="A355" s="32" t="s">
        <v>95</v>
      </c>
      <c r="B355" s="36">
        <v>173</v>
      </c>
      <c r="C355" s="36">
        <v>1</v>
      </c>
      <c r="D355" s="35" t="s">
        <v>370</v>
      </c>
      <c r="E355" s="33">
        <v>2007</v>
      </c>
      <c r="F355" s="33">
        <v>2008</v>
      </c>
      <c r="G355" s="33">
        <v>859.26</v>
      </c>
      <c r="H355" s="33">
        <v>10</v>
      </c>
      <c r="I355" s="36">
        <v>1</v>
      </c>
      <c r="J355" s="36">
        <v>0</v>
      </c>
      <c r="K355" s="33">
        <v>9</v>
      </c>
      <c r="L355" s="63">
        <v>603</v>
      </c>
      <c r="M355" s="63">
        <v>233</v>
      </c>
      <c r="N355" s="95">
        <f t="shared" si="16"/>
        <v>0.7212918660287081</v>
      </c>
      <c r="O355" s="36">
        <v>20062897</v>
      </c>
      <c r="P355" s="63">
        <v>467</v>
      </c>
      <c r="Q355" s="76">
        <f t="shared" si="17"/>
        <v>1.7901498929336188</v>
      </c>
      <c r="R355" s="95">
        <f t="shared" si="18"/>
        <v>0.7212918660287081</v>
      </c>
      <c r="S355" s="95">
        <f t="shared" si="19"/>
        <v>-1</v>
      </c>
    </row>
    <row r="356" spans="1:19" s="36" customFormat="1" ht="14.4" x14ac:dyDescent="0.3">
      <c r="A356" s="32" t="s">
        <v>95</v>
      </c>
      <c r="B356" s="7">
        <v>173</v>
      </c>
      <c r="C356" s="7">
        <v>1</v>
      </c>
      <c r="D356" s="7" t="s">
        <v>370</v>
      </c>
      <c r="E356" s="68">
        <v>2015</v>
      </c>
      <c r="F356" s="73">
        <v>2017</v>
      </c>
      <c r="G356" s="66">
        <v>1699.21</v>
      </c>
      <c r="H356" s="7">
        <v>10</v>
      </c>
      <c r="I356" s="67">
        <v>1</v>
      </c>
      <c r="J356" s="48">
        <f>MAX(0,MIN(1,F356-E356-1))</f>
        <v>1</v>
      </c>
      <c r="K356" s="50">
        <f>MAX(1,MIN(10,INT(G356/100)+1))</f>
        <v>10</v>
      </c>
      <c r="L356" s="67">
        <v>350</v>
      </c>
      <c r="M356" s="77">
        <v>67</v>
      </c>
      <c r="N356" s="95">
        <f t="shared" si="16"/>
        <v>0.83932853717026379</v>
      </c>
      <c r="O356" s="36">
        <f>10000*E356+B356</f>
        <v>20150173</v>
      </c>
      <c r="P356" s="63">
        <v>495.5</v>
      </c>
      <c r="Q356" s="76">
        <f t="shared" si="17"/>
        <v>0.84157416750756808</v>
      </c>
      <c r="R356" s="95">
        <f t="shared" si="18"/>
        <v>0.83932853717026379</v>
      </c>
      <c r="S356" s="95">
        <f t="shared" si="19"/>
        <v>-1</v>
      </c>
    </row>
    <row r="357" spans="1:19" s="36" customFormat="1" ht="14.4" x14ac:dyDescent="0.3">
      <c r="A357" s="32" t="s">
        <v>95</v>
      </c>
      <c r="B357" s="36">
        <v>177</v>
      </c>
      <c r="C357" s="36">
        <v>1</v>
      </c>
      <c r="D357" s="36" t="s">
        <v>371</v>
      </c>
      <c r="E357" s="36">
        <v>1994</v>
      </c>
      <c r="F357" s="36">
        <v>1995</v>
      </c>
      <c r="G357" s="76">
        <v>350.41</v>
      </c>
      <c r="H357" s="36">
        <v>10</v>
      </c>
      <c r="I357" s="36">
        <v>1</v>
      </c>
      <c r="J357" s="36">
        <v>1</v>
      </c>
      <c r="K357" s="36">
        <v>4</v>
      </c>
      <c r="L357" s="94">
        <v>1403</v>
      </c>
      <c r="M357" s="94">
        <v>1283</v>
      </c>
      <c r="N357" s="95">
        <f t="shared" si="16"/>
        <v>0.52233804914370807</v>
      </c>
      <c r="O357" s="36">
        <v>19950177</v>
      </c>
      <c r="P357" s="63">
        <v>1199.52</v>
      </c>
      <c r="Q357" s="76">
        <f t="shared" si="17"/>
        <v>2.2392290249433109</v>
      </c>
      <c r="R357" s="95">
        <f t="shared" si="18"/>
        <v>0.52233804914370807</v>
      </c>
      <c r="S357" s="95">
        <f t="shared" si="19"/>
        <v>-1</v>
      </c>
    </row>
    <row r="358" spans="1:19" s="36" customFormat="1" ht="14.4" x14ac:dyDescent="0.3">
      <c r="A358" s="32" t="s">
        <v>95</v>
      </c>
      <c r="B358" s="36">
        <v>177</v>
      </c>
      <c r="C358" s="36">
        <v>1</v>
      </c>
      <c r="D358" s="36" t="s">
        <v>371</v>
      </c>
      <c r="E358" s="36">
        <v>2001</v>
      </c>
      <c r="F358" s="36">
        <v>2002</v>
      </c>
      <c r="G358" s="76">
        <v>415</v>
      </c>
      <c r="H358" s="36">
        <v>10</v>
      </c>
      <c r="I358" s="36">
        <v>1</v>
      </c>
      <c r="J358" s="36">
        <v>1</v>
      </c>
      <c r="K358" s="36">
        <v>5</v>
      </c>
      <c r="L358" s="94">
        <v>1079</v>
      </c>
      <c r="M358" s="94">
        <v>829</v>
      </c>
      <c r="N358" s="95">
        <f t="shared" si="16"/>
        <v>0.56551362683438156</v>
      </c>
      <c r="O358" s="36">
        <v>20020177</v>
      </c>
      <c r="P358" s="63">
        <v>1033.54</v>
      </c>
      <c r="Q358" s="76">
        <f t="shared" si="17"/>
        <v>1.846082396423941</v>
      </c>
      <c r="R358" s="95">
        <f t="shared" si="18"/>
        <v>0.56551362683438156</v>
      </c>
      <c r="S358" s="95">
        <f t="shared" si="19"/>
        <v>-1</v>
      </c>
    </row>
    <row r="359" spans="1:19" s="36" customFormat="1" ht="14.4" x14ac:dyDescent="0.3">
      <c r="A359" s="32" t="s">
        <v>95</v>
      </c>
      <c r="B359" s="36">
        <v>177</v>
      </c>
      <c r="C359" s="36">
        <v>1</v>
      </c>
      <c r="D359" s="36" t="s">
        <v>371</v>
      </c>
      <c r="E359" s="36">
        <v>2004</v>
      </c>
      <c r="F359" s="36">
        <v>2005</v>
      </c>
      <c r="G359" s="76">
        <v>440.25</v>
      </c>
      <c r="H359" s="36">
        <v>10</v>
      </c>
      <c r="I359" s="36">
        <v>0</v>
      </c>
      <c r="J359" s="36">
        <v>1</v>
      </c>
      <c r="K359" s="36">
        <v>5</v>
      </c>
      <c r="L359" s="94">
        <v>1449</v>
      </c>
      <c r="M359" s="94">
        <v>1846</v>
      </c>
      <c r="N359" s="95">
        <f t="shared" si="16"/>
        <v>0.43975720789074357</v>
      </c>
      <c r="O359" s="36">
        <v>20050177</v>
      </c>
      <c r="P359" s="63">
        <v>938.8</v>
      </c>
      <c r="Q359" s="76">
        <f t="shared" si="17"/>
        <v>3.5097997443544955</v>
      </c>
      <c r="R359" s="95">
        <f t="shared" si="18"/>
        <v>0.43975720789074357</v>
      </c>
      <c r="S359" s="95">
        <f t="shared" si="19"/>
        <v>-1</v>
      </c>
    </row>
    <row r="360" spans="1:19" s="36" customFormat="1" ht="14.4" x14ac:dyDescent="0.3">
      <c r="A360" s="32" t="s">
        <v>95</v>
      </c>
      <c r="B360" s="36">
        <v>177</v>
      </c>
      <c r="C360" s="36">
        <v>1</v>
      </c>
      <c r="D360" s="35" t="s">
        <v>371</v>
      </c>
      <c r="E360" s="33">
        <v>2007</v>
      </c>
      <c r="F360" s="33">
        <v>2008</v>
      </c>
      <c r="G360" s="33">
        <v>915.37</v>
      </c>
      <c r="H360" s="33">
        <v>7</v>
      </c>
      <c r="I360" s="36">
        <v>1</v>
      </c>
      <c r="J360" s="36">
        <v>0</v>
      </c>
      <c r="K360" s="33">
        <v>10</v>
      </c>
      <c r="L360" s="63">
        <v>1146</v>
      </c>
      <c r="M360" s="63">
        <v>979</v>
      </c>
      <c r="N360" s="95">
        <f t="shared" si="16"/>
        <v>0.53929411764705881</v>
      </c>
      <c r="O360" s="36">
        <v>20062897</v>
      </c>
      <c r="P360" s="63">
        <v>925</v>
      </c>
      <c r="Q360" s="76">
        <f t="shared" si="17"/>
        <v>2.2972972972972974</v>
      </c>
      <c r="R360" s="95">
        <f t="shared" si="18"/>
        <v>0.53929411764705881</v>
      </c>
      <c r="S360" s="95">
        <f t="shared" si="19"/>
        <v>-1</v>
      </c>
    </row>
    <row r="361" spans="1:19" s="36" customFormat="1" ht="14.4" x14ac:dyDescent="0.3">
      <c r="A361" s="32" t="s">
        <v>95</v>
      </c>
      <c r="B361" s="36">
        <v>177</v>
      </c>
      <c r="C361" s="36">
        <v>1</v>
      </c>
      <c r="D361" s="36" t="s">
        <v>371</v>
      </c>
      <c r="E361" s="75">
        <v>2013</v>
      </c>
      <c r="F361" s="36">
        <v>2015</v>
      </c>
      <c r="G361" s="76">
        <v>1337.41</v>
      </c>
      <c r="H361" s="36">
        <v>7</v>
      </c>
      <c r="I361" s="36">
        <v>1</v>
      </c>
      <c r="J361" s="36">
        <v>1</v>
      </c>
      <c r="K361" s="50">
        <v>10</v>
      </c>
      <c r="L361" s="63">
        <v>678</v>
      </c>
      <c r="M361" s="63">
        <v>150</v>
      </c>
      <c r="N361" s="95">
        <f t="shared" si="16"/>
        <v>0.8188405797101449</v>
      </c>
      <c r="O361" s="36">
        <f>10000*E361+B361</f>
        <v>20130177</v>
      </c>
      <c r="P361" s="63">
        <v>985.77</v>
      </c>
      <c r="Q361" s="76">
        <f t="shared" si="17"/>
        <v>0.83995252442253265</v>
      </c>
      <c r="R361" s="95">
        <f t="shared" si="18"/>
        <v>0.8188405797101449</v>
      </c>
      <c r="S361" s="95">
        <f t="shared" si="19"/>
        <v>-1</v>
      </c>
    </row>
    <row r="362" spans="1:19" s="36" customFormat="1" ht="14.4" x14ac:dyDescent="0.3">
      <c r="A362" s="32" t="s">
        <v>95</v>
      </c>
      <c r="B362" s="36">
        <v>181</v>
      </c>
      <c r="C362" s="36">
        <v>1</v>
      </c>
      <c r="D362" s="36" t="s">
        <v>470</v>
      </c>
      <c r="E362" s="36">
        <v>1997</v>
      </c>
      <c r="F362" s="36">
        <v>1998</v>
      </c>
      <c r="G362" s="76">
        <v>315</v>
      </c>
      <c r="H362" s="36">
        <v>10</v>
      </c>
      <c r="I362" s="36">
        <v>1</v>
      </c>
      <c r="J362" s="36">
        <v>1</v>
      </c>
      <c r="K362" s="36">
        <v>4</v>
      </c>
      <c r="L362" s="94">
        <v>2816</v>
      </c>
      <c r="M362" s="94">
        <v>2626</v>
      </c>
      <c r="N362" s="95">
        <f t="shared" si="16"/>
        <v>0.51745681734656379</v>
      </c>
      <c r="O362" s="36">
        <v>19980181</v>
      </c>
      <c r="P362" s="63">
        <v>7196.08</v>
      </c>
      <c r="Q362" s="76">
        <f t="shared" si="17"/>
        <v>0.75624506675856851</v>
      </c>
      <c r="R362" s="95">
        <f t="shared" si="18"/>
        <v>0.51745681734656379</v>
      </c>
      <c r="S362" s="95">
        <f t="shared" si="19"/>
        <v>-1</v>
      </c>
    </row>
    <row r="363" spans="1:19" s="36" customFormat="1" ht="14.4" x14ac:dyDescent="0.3">
      <c r="A363" s="32" t="s">
        <v>95</v>
      </c>
      <c r="B363" s="36">
        <v>181</v>
      </c>
      <c r="C363" s="36">
        <v>1</v>
      </c>
      <c r="D363" s="36" t="s">
        <v>470</v>
      </c>
      <c r="E363" s="36">
        <v>2001</v>
      </c>
      <c r="F363" s="36">
        <v>2002</v>
      </c>
      <c r="G363" s="76">
        <v>195</v>
      </c>
      <c r="H363" s="36">
        <v>10</v>
      </c>
      <c r="I363" s="36">
        <v>1</v>
      </c>
      <c r="J363" s="36">
        <v>1</v>
      </c>
      <c r="K363" s="36">
        <v>2</v>
      </c>
      <c r="L363" s="94">
        <v>3859</v>
      </c>
      <c r="M363" s="94">
        <v>3123</v>
      </c>
      <c r="N363" s="95">
        <f t="shared" si="16"/>
        <v>0.55270696075623027</v>
      </c>
      <c r="O363" s="36">
        <v>20020181</v>
      </c>
      <c r="P363" s="63">
        <v>7060.4</v>
      </c>
      <c r="Q363" s="76">
        <f t="shared" si="17"/>
        <v>0.98889581326837006</v>
      </c>
      <c r="R363" s="95">
        <f t="shared" si="18"/>
        <v>0.55270696075623027</v>
      </c>
      <c r="S363" s="95">
        <f t="shared" si="19"/>
        <v>-1</v>
      </c>
    </row>
    <row r="364" spans="1:19" s="36" customFormat="1" ht="14.4" x14ac:dyDescent="0.3">
      <c r="A364" s="32" t="s">
        <v>95</v>
      </c>
      <c r="B364" s="36">
        <v>181</v>
      </c>
      <c r="C364" s="36">
        <v>1</v>
      </c>
      <c r="D364" s="35" t="s">
        <v>470</v>
      </c>
      <c r="E364" s="33">
        <v>2007</v>
      </c>
      <c r="F364" s="36">
        <v>2008</v>
      </c>
      <c r="G364" s="36">
        <v>786.76</v>
      </c>
      <c r="H364" s="36">
        <v>10</v>
      </c>
      <c r="I364" s="36">
        <v>0</v>
      </c>
      <c r="J364" s="36">
        <v>0</v>
      </c>
      <c r="K364" s="33">
        <v>8</v>
      </c>
      <c r="L364" s="63">
        <v>5427</v>
      </c>
      <c r="M364" s="63">
        <v>8749</v>
      </c>
      <c r="N364" s="95">
        <f t="shared" si="16"/>
        <v>0.38283013544018057</v>
      </c>
      <c r="O364" s="36">
        <v>20062897</v>
      </c>
      <c r="P364" s="63">
        <v>6600</v>
      </c>
      <c r="Q364" s="76">
        <f t="shared" si="17"/>
        <v>2.1478787878787879</v>
      </c>
      <c r="R364" s="95">
        <f t="shared" si="18"/>
        <v>0.38283013544018057</v>
      </c>
      <c r="S364" s="95">
        <f t="shared" si="19"/>
        <v>-1</v>
      </c>
    </row>
    <row r="365" spans="1:19" s="36" customFormat="1" ht="14.4" x14ac:dyDescent="0.3">
      <c r="A365" s="32" t="s">
        <v>95</v>
      </c>
      <c r="B365" s="7">
        <v>181</v>
      </c>
      <c r="C365" s="7">
        <v>1</v>
      </c>
      <c r="D365" s="7" t="s">
        <v>470</v>
      </c>
      <c r="E365" s="7">
        <v>2011</v>
      </c>
      <c r="F365" s="10">
        <v>2012</v>
      </c>
      <c r="G365" s="66">
        <v>199.24</v>
      </c>
      <c r="H365" s="10">
        <v>10</v>
      </c>
      <c r="I365" s="67">
        <v>1</v>
      </c>
      <c r="J365" s="10">
        <v>0</v>
      </c>
      <c r="K365" s="50">
        <v>2</v>
      </c>
      <c r="L365" s="67">
        <v>7036</v>
      </c>
      <c r="M365" s="67">
        <v>2934</v>
      </c>
      <c r="N365" s="95">
        <f t="shared" si="16"/>
        <v>0.70571715145436309</v>
      </c>
      <c r="O365" s="36">
        <f>10000*E365+B365</f>
        <v>20110181</v>
      </c>
      <c r="P365" s="63">
        <v>6795</v>
      </c>
      <c r="Q365" s="76">
        <f t="shared" si="17"/>
        <v>1.4672553348050037</v>
      </c>
      <c r="R365" s="95">
        <f t="shared" si="18"/>
        <v>0.70571715145436309</v>
      </c>
      <c r="S365" s="95">
        <f t="shared" si="19"/>
        <v>-1</v>
      </c>
    </row>
    <row r="366" spans="1:19" s="36" customFormat="1" ht="14.4" x14ac:dyDescent="0.3">
      <c r="A366" s="32" t="s">
        <v>95</v>
      </c>
      <c r="B366" s="7">
        <v>181</v>
      </c>
      <c r="C366" s="7">
        <v>1</v>
      </c>
      <c r="D366" s="7" t="s">
        <v>470</v>
      </c>
      <c r="E366" s="7">
        <v>2011</v>
      </c>
      <c r="F366" s="10">
        <v>2012</v>
      </c>
      <c r="G366" s="66">
        <v>200</v>
      </c>
      <c r="H366" s="10">
        <v>5</v>
      </c>
      <c r="I366" s="67">
        <v>1</v>
      </c>
      <c r="J366" s="10">
        <v>0</v>
      </c>
      <c r="K366" s="50">
        <v>3</v>
      </c>
      <c r="L366" s="67">
        <v>5371</v>
      </c>
      <c r="M366" s="67">
        <v>4589</v>
      </c>
      <c r="N366" s="95">
        <f t="shared" ref="N366:N429" si="21">L366/(L366+M366)</f>
        <v>0.5392570281124498</v>
      </c>
      <c r="O366" s="36">
        <f>10000*E366+B366</f>
        <v>20110181</v>
      </c>
      <c r="P366" s="63">
        <v>6795</v>
      </c>
      <c r="Q366" s="76">
        <f t="shared" ref="Q366:Q429" si="22">(L366+M366)/P366</f>
        <v>1.4657836644591611</v>
      </c>
      <c r="R366" s="95">
        <f t="shared" ref="R366:R429" si="23">N366</f>
        <v>0.5392570281124498</v>
      </c>
      <c r="S366" s="95">
        <f t="shared" ref="S366:S429" si="24">IF(B366=$A$1,R366,-1)</f>
        <v>-1</v>
      </c>
    </row>
    <row r="367" spans="1:19" s="36" customFormat="1" ht="14.4" x14ac:dyDescent="0.3">
      <c r="A367" s="32" t="s">
        <v>95</v>
      </c>
      <c r="B367" s="36">
        <v>182</v>
      </c>
      <c r="C367" s="36">
        <v>1</v>
      </c>
      <c r="D367" s="36" t="s">
        <v>500</v>
      </c>
      <c r="E367" s="36">
        <v>1999</v>
      </c>
      <c r="F367" s="36">
        <v>2000</v>
      </c>
      <c r="G367" s="76">
        <v>276.76</v>
      </c>
      <c r="H367" s="36">
        <v>5</v>
      </c>
      <c r="I367" s="36">
        <v>0</v>
      </c>
      <c r="J367" s="36">
        <v>1</v>
      </c>
      <c r="K367" s="36">
        <v>3</v>
      </c>
      <c r="L367" s="94">
        <v>645</v>
      </c>
      <c r="M367" s="94">
        <v>1237</v>
      </c>
      <c r="N367" s="95">
        <f t="shared" si="21"/>
        <v>0.34272051009564292</v>
      </c>
      <c r="O367" s="36">
        <v>20000182</v>
      </c>
      <c r="P367" s="63">
        <v>1701.58</v>
      </c>
      <c r="Q367" s="76">
        <f t="shared" si="22"/>
        <v>1.1060308654309525</v>
      </c>
      <c r="R367" s="95">
        <f t="shared" si="23"/>
        <v>0.34272051009564292</v>
      </c>
      <c r="S367" s="95">
        <f t="shared" si="24"/>
        <v>-1</v>
      </c>
    </row>
    <row r="368" spans="1:19" s="36" customFormat="1" ht="14.4" x14ac:dyDescent="0.3">
      <c r="A368" s="32" t="s">
        <v>95</v>
      </c>
      <c r="B368" s="36">
        <v>182</v>
      </c>
      <c r="C368" s="36">
        <v>1</v>
      </c>
      <c r="D368" s="36" t="s">
        <v>500</v>
      </c>
      <c r="E368" s="36">
        <v>2000</v>
      </c>
      <c r="F368" s="36">
        <v>2001</v>
      </c>
      <c r="G368" s="76">
        <v>318.26</v>
      </c>
      <c r="H368" s="36">
        <v>10</v>
      </c>
      <c r="I368" s="36">
        <v>0</v>
      </c>
      <c r="J368" s="36">
        <v>1</v>
      </c>
      <c r="K368" s="36">
        <v>4</v>
      </c>
      <c r="L368" s="94">
        <v>2403</v>
      </c>
      <c r="M368" s="94">
        <v>2687</v>
      </c>
      <c r="N368" s="95">
        <f t="shared" si="21"/>
        <v>0.47210216110019648</v>
      </c>
      <c r="O368" s="36">
        <v>20010182</v>
      </c>
      <c r="P368" s="63">
        <v>1650.24</v>
      </c>
      <c r="Q368" s="76">
        <f t="shared" si="22"/>
        <v>3.084399844871049</v>
      </c>
      <c r="R368" s="95">
        <f t="shared" si="23"/>
        <v>0.47210216110019648</v>
      </c>
      <c r="S368" s="95">
        <f t="shared" si="24"/>
        <v>-1</v>
      </c>
    </row>
    <row r="369" spans="1:19" s="36" customFormat="1" ht="14.4" x14ac:dyDescent="0.3">
      <c r="A369" s="32" t="s">
        <v>95</v>
      </c>
      <c r="B369" s="36">
        <v>182</v>
      </c>
      <c r="C369" s="36">
        <v>1</v>
      </c>
      <c r="D369" s="36" t="s">
        <v>500</v>
      </c>
      <c r="E369" s="36">
        <v>2001</v>
      </c>
      <c r="F369" s="36">
        <v>2002</v>
      </c>
      <c r="G369" s="76">
        <v>1</v>
      </c>
      <c r="H369" s="36">
        <v>10</v>
      </c>
      <c r="I369" s="36">
        <v>1</v>
      </c>
      <c r="J369" s="36">
        <v>1</v>
      </c>
      <c r="K369" s="36">
        <v>1</v>
      </c>
      <c r="L369" s="94">
        <v>1853</v>
      </c>
      <c r="M369" s="94">
        <v>582</v>
      </c>
      <c r="N369" s="95">
        <f t="shared" si="21"/>
        <v>0.76098562628336752</v>
      </c>
      <c r="O369" s="36">
        <v>20020182</v>
      </c>
      <c r="P369" s="63">
        <v>1655.8</v>
      </c>
      <c r="Q369" s="76">
        <f t="shared" si="22"/>
        <v>1.4705882352941178</v>
      </c>
      <c r="R369" s="95">
        <f t="shared" si="23"/>
        <v>0.76098562628336752</v>
      </c>
      <c r="S369" s="95">
        <f t="shared" si="24"/>
        <v>-1</v>
      </c>
    </row>
    <row r="370" spans="1:19" s="36" customFormat="1" ht="14.4" x14ac:dyDescent="0.3">
      <c r="A370" s="32" t="s">
        <v>95</v>
      </c>
      <c r="B370" s="36">
        <v>182</v>
      </c>
      <c r="C370" s="36">
        <v>1</v>
      </c>
      <c r="D370" s="36" t="s">
        <v>609</v>
      </c>
      <c r="E370" s="36">
        <v>2003</v>
      </c>
      <c r="F370" s="36">
        <v>2004</v>
      </c>
      <c r="G370" s="76">
        <v>100</v>
      </c>
      <c r="H370" s="36">
        <v>10</v>
      </c>
      <c r="I370" s="36">
        <v>0</v>
      </c>
      <c r="J370" s="36">
        <v>1</v>
      </c>
      <c r="K370" s="36">
        <v>2</v>
      </c>
      <c r="L370" s="94">
        <v>1333</v>
      </c>
      <c r="M370" s="94">
        <v>1503</v>
      </c>
      <c r="N370" s="95">
        <f t="shared" si="21"/>
        <v>0.47002820874471085</v>
      </c>
      <c r="O370" s="36">
        <v>20040182</v>
      </c>
      <c r="P370" s="63">
        <v>1660.98</v>
      </c>
      <c r="Q370" s="76">
        <f t="shared" si="22"/>
        <v>1.7074257366133248</v>
      </c>
      <c r="R370" s="95">
        <f t="shared" si="23"/>
        <v>0.47002820874471085</v>
      </c>
      <c r="S370" s="95">
        <f t="shared" si="24"/>
        <v>-1</v>
      </c>
    </row>
    <row r="371" spans="1:19" s="36" customFormat="1" ht="14.4" x14ac:dyDescent="0.3">
      <c r="A371" s="32" t="s">
        <v>95</v>
      </c>
      <c r="B371" s="36">
        <v>182</v>
      </c>
      <c r="C371" s="36">
        <v>1</v>
      </c>
      <c r="D371" s="36" t="s">
        <v>609</v>
      </c>
      <c r="E371" s="36">
        <v>2003</v>
      </c>
      <c r="F371" s="36">
        <v>2004</v>
      </c>
      <c r="G371" s="76">
        <v>100</v>
      </c>
      <c r="H371" s="36">
        <v>10</v>
      </c>
      <c r="I371" s="36">
        <v>0</v>
      </c>
      <c r="J371" s="36">
        <v>1</v>
      </c>
      <c r="K371" s="36">
        <v>2</v>
      </c>
      <c r="L371" s="94">
        <v>1329</v>
      </c>
      <c r="M371" s="94">
        <v>1506</v>
      </c>
      <c r="N371" s="95">
        <f t="shared" si="21"/>
        <v>0.4687830687830688</v>
      </c>
      <c r="O371" s="36">
        <v>20040182</v>
      </c>
      <c r="P371" s="63">
        <v>1660.98</v>
      </c>
      <c r="Q371" s="76">
        <f t="shared" si="22"/>
        <v>1.7068236824043637</v>
      </c>
      <c r="R371" s="95">
        <f t="shared" si="23"/>
        <v>0.4687830687830688</v>
      </c>
      <c r="S371" s="95">
        <f t="shared" si="24"/>
        <v>-1</v>
      </c>
    </row>
    <row r="372" spans="1:19" s="36" customFormat="1" ht="14.4" x14ac:dyDescent="0.3">
      <c r="A372" s="32" t="s">
        <v>95</v>
      </c>
      <c r="B372" s="36">
        <v>182</v>
      </c>
      <c r="C372" s="36">
        <v>1</v>
      </c>
      <c r="D372" s="36" t="s">
        <v>609</v>
      </c>
      <c r="E372" s="36">
        <v>2003</v>
      </c>
      <c r="F372" s="36">
        <v>2004</v>
      </c>
      <c r="G372" s="76">
        <v>404</v>
      </c>
      <c r="H372" s="36">
        <v>10</v>
      </c>
      <c r="I372" s="36">
        <v>1</v>
      </c>
      <c r="J372" s="36">
        <v>1</v>
      </c>
      <c r="K372" s="36">
        <v>5</v>
      </c>
      <c r="L372" s="94">
        <v>1432</v>
      </c>
      <c r="M372" s="94">
        <v>1417</v>
      </c>
      <c r="N372" s="95">
        <f t="shared" si="21"/>
        <v>0.50263250263250259</v>
      </c>
      <c r="O372" s="36">
        <v>20040182</v>
      </c>
      <c r="P372" s="63">
        <v>1660.98</v>
      </c>
      <c r="Q372" s="76">
        <f t="shared" si="22"/>
        <v>1.7152524413298174</v>
      </c>
      <c r="R372" s="95">
        <f t="shared" si="23"/>
        <v>0.50263250263250259</v>
      </c>
      <c r="S372" s="95">
        <f t="shared" si="24"/>
        <v>-1</v>
      </c>
    </row>
    <row r="373" spans="1:19" s="36" customFormat="1" ht="14.4" x14ac:dyDescent="0.3">
      <c r="A373" s="32" t="s">
        <v>95</v>
      </c>
      <c r="B373" s="36">
        <v>182</v>
      </c>
      <c r="C373" s="36">
        <v>1</v>
      </c>
      <c r="D373" s="35" t="s">
        <v>500</v>
      </c>
      <c r="E373" s="33">
        <v>2007</v>
      </c>
      <c r="F373" s="36">
        <v>2008</v>
      </c>
      <c r="G373" s="36">
        <v>495</v>
      </c>
      <c r="H373" s="36">
        <v>10</v>
      </c>
      <c r="I373" s="36">
        <v>0</v>
      </c>
      <c r="J373" s="36">
        <v>0</v>
      </c>
      <c r="K373" s="33">
        <v>5</v>
      </c>
      <c r="L373" s="63">
        <v>1757</v>
      </c>
      <c r="M373" s="63">
        <v>2339</v>
      </c>
      <c r="N373" s="95">
        <f t="shared" si="21"/>
        <v>0.428955078125</v>
      </c>
      <c r="O373" s="36">
        <v>20062897</v>
      </c>
      <c r="P373" s="63">
        <v>1553</v>
      </c>
      <c r="Q373" s="76">
        <f t="shared" si="22"/>
        <v>2.6374758531873792</v>
      </c>
      <c r="R373" s="95">
        <f t="shared" si="23"/>
        <v>0.428955078125</v>
      </c>
      <c r="S373" s="95">
        <f t="shared" si="24"/>
        <v>-1</v>
      </c>
    </row>
    <row r="374" spans="1:19" s="36" customFormat="1" ht="14.4" x14ac:dyDescent="0.3">
      <c r="A374" s="32" t="s">
        <v>95</v>
      </c>
      <c r="B374" s="36">
        <v>182</v>
      </c>
      <c r="C374" s="36">
        <v>1</v>
      </c>
      <c r="D374" s="35" t="s">
        <v>500</v>
      </c>
      <c r="E374" s="33">
        <v>2007</v>
      </c>
      <c r="F374" s="36">
        <v>2008</v>
      </c>
      <c r="G374" s="36">
        <v>100</v>
      </c>
      <c r="H374" s="36">
        <v>10</v>
      </c>
      <c r="I374" s="36">
        <v>0</v>
      </c>
      <c r="J374" s="36">
        <v>0</v>
      </c>
      <c r="K374" s="33">
        <v>2</v>
      </c>
      <c r="L374" s="63">
        <v>1602</v>
      </c>
      <c r="M374" s="63">
        <v>2466</v>
      </c>
      <c r="N374" s="95">
        <f t="shared" si="21"/>
        <v>0.39380530973451328</v>
      </c>
      <c r="O374" s="36">
        <v>20062897</v>
      </c>
      <c r="P374" s="63">
        <v>1553</v>
      </c>
      <c r="Q374" s="76">
        <f t="shared" si="22"/>
        <v>2.6194462330972312</v>
      </c>
      <c r="R374" s="95">
        <f t="shared" si="23"/>
        <v>0.39380530973451328</v>
      </c>
      <c r="S374" s="95">
        <f t="shared" si="24"/>
        <v>-1</v>
      </c>
    </row>
    <row r="375" spans="1:19" s="36" customFormat="1" ht="14.4" x14ac:dyDescent="0.3">
      <c r="A375" s="32" t="s">
        <v>95</v>
      </c>
      <c r="B375" s="48">
        <v>182</v>
      </c>
      <c r="C375" s="48">
        <v>1</v>
      </c>
      <c r="D375" s="48" t="s">
        <v>500</v>
      </c>
      <c r="E375" s="58">
        <v>2008</v>
      </c>
      <c r="F375" s="59">
        <v>2009</v>
      </c>
      <c r="G375" s="55">
        <v>595</v>
      </c>
      <c r="H375" s="59">
        <v>10</v>
      </c>
      <c r="I375" s="42">
        <v>0</v>
      </c>
      <c r="J375" s="48">
        <f>MAX(0,MIN(1,F375-E375-1))</f>
        <v>0</v>
      </c>
      <c r="K375" s="50">
        <f>MAX(1,MIN(10,INT(G375/100)+1))</f>
        <v>6</v>
      </c>
      <c r="L375" s="42">
        <v>2459</v>
      </c>
      <c r="M375" s="42">
        <v>3596</v>
      </c>
      <c r="N375" s="95">
        <f t="shared" si="21"/>
        <v>0.40611065235342692</v>
      </c>
      <c r="O375" s="36">
        <v>20080182</v>
      </c>
      <c r="P375" s="63">
        <v>1198.43</v>
      </c>
      <c r="Q375" s="76">
        <f t="shared" si="22"/>
        <v>5.0524436137279602</v>
      </c>
      <c r="R375" s="95">
        <f t="shared" si="23"/>
        <v>0.40611065235342692</v>
      </c>
      <c r="S375" s="95">
        <f t="shared" si="24"/>
        <v>-1</v>
      </c>
    </row>
    <row r="376" spans="1:19" s="36" customFormat="1" ht="14.4" x14ac:dyDescent="0.3">
      <c r="A376" s="32" t="s">
        <v>95</v>
      </c>
      <c r="B376" s="48">
        <v>182</v>
      </c>
      <c r="C376" s="48">
        <v>1</v>
      </c>
      <c r="D376" s="48" t="s">
        <v>500</v>
      </c>
      <c r="E376" s="58">
        <v>2008</v>
      </c>
      <c r="F376" s="59">
        <v>2009</v>
      </c>
      <c r="G376" s="55">
        <v>100</v>
      </c>
      <c r="H376" s="59">
        <v>10</v>
      </c>
      <c r="I376" s="42">
        <v>0</v>
      </c>
      <c r="J376" s="48">
        <f>MAX(0,MIN(1,F376-E376-1))</f>
        <v>0</v>
      </c>
      <c r="K376" s="50">
        <f>MAX(1,MIN(10,INT(G376/100)+1))</f>
        <v>2</v>
      </c>
      <c r="L376" s="42">
        <v>2271</v>
      </c>
      <c r="M376" s="42">
        <v>3748</v>
      </c>
      <c r="N376" s="95">
        <f t="shared" si="21"/>
        <v>0.37730520019936864</v>
      </c>
      <c r="O376" s="36">
        <v>20080182</v>
      </c>
      <c r="P376" s="63">
        <v>1198.43</v>
      </c>
      <c r="Q376" s="76">
        <f t="shared" si="22"/>
        <v>5.0224043123086037</v>
      </c>
      <c r="R376" s="95">
        <f t="shared" si="23"/>
        <v>0.37730520019936864</v>
      </c>
      <c r="S376" s="95">
        <f t="shared" si="24"/>
        <v>-1</v>
      </c>
    </row>
    <row r="377" spans="1:19" s="36" customFormat="1" ht="14.4" x14ac:dyDescent="0.3">
      <c r="A377" s="32" t="s">
        <v>95</v>
      </c>
      <c r="B377" s="36">
        <v>182</v>
      </c>
      <c r="C377" s="36">
        <v>1</v>
      </c>
      <c r="D377" s="36" t="s">
        <v>500</v>
      </c>
      <c r="E377" s="75">
        <v>2013</v>
      </c>
      <c r="F377" s="36">
        <v>2014</v>
      </c>
      <c r="G377" s="76">
        <v>195.66</v>
      </c>
      <c r="H377" s="36">
        <v>10</v>
      </c>
      <c r="I377" s="36">
        <v>1</v>
      </c>
      <c r="J377" s="36">
        <v>0</v>
      </c>
      <c r="K377" s="50">
        <v>2</v>
      </c>
      <c r="L377" s="63">
        <v>655</v>
      </c>
      <c r="M377" s="63">
        <v>303</v>
      </c>
      <c r="N377" s="95">
        <f t="shared" si="21"/>
        <v>0.68371607515657618</v>
      </c>
      <c r="O377" s="36">
        <f>10000*E377+B377</f>
        <v>20130182</v>
      </c>
      <c r="P377" s="63">
        <v>1143.2399999999998</v>
      </c>
      <c r="Q377" s="76">
        <f t="shared" si="22"/>
        <v>0.83796928029110263</v>
      </c>
      <c r="R377" s="95">
        <f t="shared" si="23"/>
        <v>0.68371607515657618</v>
      </c>
      <c r="S377" s="95">
        <f t="shared" si="24"/>
        <v>-1</v>
      </c>
    </row>
    <row r="378" spans="1:19" s="36" customFormat="1" ht="14.4" x14ac:dyDescent="0.3">
      <c r="A378" s="32" t="s">
        <v>95</v>
      </c>
      <c r="B378" s="36">
        <v>186</v>
      </c>
      <c r="C378" s="36">
        <v>1</v>
      </c>
      <c r="D378" s="36" t="s">
        <v>600</v>
      </c>
      <c r="E378" s="36">
        <v>2002</v>
      </c>
      <c r="F378" s="36">
        <v>2003</v>
      </c>
      <c r="G378" s="76">
        <v>1</v>
      </c>
      <c r="H378" s="36">
        <v>10</v>
      </c>
      <c r="I378" s="36">
        <v>1</v>
      </c>
      <c r="J378" s="36">
        <v>1</v>
      </c>
      <c r="K378" s="36">
        <v>1</v>
      </c>
      <c r="L378" s="94">
        <v>2293</v>
      </c>
      <c r="M378" s="94">
        <v>1741</v>
      </c>
      <c r="N378" s="95">
        <f t="shared" si="21"/>
        <v>0.56841844323252355</v>
      </c>
      <c r="O378" s="36">
        <v>20030186</v>
      </c>
      <c r="P378" s="63">
        <v>1273.57</v>
      </c>
      <c r="Q378" s="76">
        <f t="shared" si="22"/>
        <v>3.1674741082154889</v>
      </c>
      <c r="R378" s="95">
        <f t="shared" si="23"/>
        <v>0.56841844323252355</v>
      </c>
      <c r="S378" s="95">
        <f t="shared" si="24"/>
        <v>-1</v>
      </c>
    </row>
    <row r="379" spans="1:19" s="36" customFormat="1" ht="14.4" x14ac:dyDescent="0.3">
      <c r="A379" s="32" t="s">
        <v>95</v>
      </c>
      <c r="B379" s="36">
        <v>186</v>
      </c>
      <c r="C379" s="36">
        <v>1</v>
      </c>
      <c r="D379" s="36" t="s">
        <v>600</v>
      </c>
      <c r="E379" s="36">
        <v>2004</v>
      </c>
      <c r="F379" s="36">
        <v>2005</v>
      </c>
      <c r="G379" s="76">
        <v>160.27000000000001</v>
      </c>
      <c r="H379" s="36">
        <v>10</v>
      </c>
      <c r="I379" s="36">
        <v>0</v>
      </c>
      <c r="J379" s="36">
        <v>1</v>
      </c>
      <c r="K379" s="36">
        <v>2</v>
      </c>
      <c r="L379" s="94">
        <v>1589</v>
      </c>
      <c r="M379" s="94">
        <v>3746</v>
      </c>
      <c r="N379" s="95">
        <f t="shared" si="21"/>
        <v>0.29784442361761948</v>
      </c>
      <c r="O379" s="36">
        <v>20050186</v>
      </c>
      <c r="P379" s="63">
        <v>1323.05</v>
      </c>
      <c r="Q379" s="76">
        <f t="shared" si="22"/>
        <v>4.0323494954839196</v>
      </c>
      <c r="R379" s="95">
        <f t="shared" si="23"/>
        <v>0.29784442361761948</v>
      </c>
      <c r="S379" s="95">
        <f t="shared" si="24"/>
        <v>-1</v>
      </c>
    </row>
    <row r="380" spans="1:19" s="36" customFormat="1" ht="14.4" x14ac:dyDescent="0.3">
      <c r="A380" s="32" t="s">
        <v>95</v>
      </c>
      <c r="B380" s="36">
        <v>186</v>
      </c>
      <c r="C380" s="36">
        <v>1</v>
      </c>
      <c r="D380" s="36" t="s">
        <v>600</v>
      </c>
      <c r="E380" s="36">
        <v>2004</v>
      </c>
      <c r="F380" s="36">
        <v>2005</v>
      </c>
      <c r="G380" s="76">
        <v>200</v>
      </c>
      <c r="H380" s="36">
        <v>10</v>
      </c>
      <c r="I380" s="36">
        <v>0</v>
      </c>
      <c r="J380" s="36">
        <v>1</v>
      </c>
      <c r="K380" s="36">
        <v>3</v>
      </c>
      <c r="L380" s="94">
        <v>1629</v>
      </c>
      <c r="M380" s="94">
        <v>3683</v>
      </c>
      <c r="N380" s="95">
        <f t="shared" si="21"/>
        <v>0.30666415662650603</v>
      </c>
      <c r="O380" s="36">
        <v>20050186</v>
      </c>
      <c r="P380" s="63">
        <v>1323.05</v>
      </c>
      <c r="Q380" s="76">
        <f t="shared" si="22"/>
        <v>4.0149654208079815</v>
      </c>
      <c r="R380" s="95">
        <f t="shared" si="23"/>
        <v>0.30666415662650603</v>
      </c>
      <c r="S380" s="95">
        <f t="shared" si="24"/>
        <v>-1</v>
      </c>
    </row>
    <row r="381" spans="1:19" s="36" customFormat="1" ht="14.4" x14ac:dyDescent="0.3">
      <c r="A381" s="32" t="s">
        <v>95</v>
      </c>
      <c r="B381" s="36">
        <v>186</v>
      </c>
      <c r="C381" s="36">
        <v>1</v>
      </c>
      <c r="D381" s="36" t="s">
        <v>600</v>
      </c>
      <c r="E381" s="36">
        <v>2004</v>
      </c>
      <c r="F381" s="36">
        <v>2005</v>
      </c>
      <c r="G381" s="76">
        <v>528.07000000000005</v>
      </c>
      <c r="H381" s="36">
        <v>10</v>
      </c>
      <c r="I381" s="36">
        <v>0</v>
      </c>
      <c r="J381" s="36">
        <v>1</v>
      </c>
      <c r="K381" s="36">
        <v>6</v>
      </c>
      <c r="L381" s="94">
        <v>1958</v>
      </c>
      <c r="M381" s="94">
        <v>3603</v>
      </c>
      <c r="N381" s="95">
        <f t="shared" si="21"/>
        <v>0.35209494695198706</v>
      </c>
      <c r="O381" s="36">
        <v>20050186</v>
      </c>
      <c r="P381" s="63">
        <v>1323.05</v>
      </c>
      <c r="Q381" s="76">
        <f t="shared" si="22"/>
        <v>4.2031669249083556</v>
      </c>
      <c r="R381" s="95">
        <f t="shared" si="23"/>
        <v>0.35209494695198706</v>
      </c>
      <c r="S381" s="95">
        <f t="shared" si="24"/>
        <v>-1</v>
      </c>
    </row>
    <row r="382" spans="1:19" s="36" customFormat="1" ht="14.4" x14ac:dyDescent="0.3">
      <c r="A382" s="32" t="s">
        <v>95</v>
      </c>
      <c r="B382" s="36">
        <v>186</v>
      </c>
      <c r="C382" s="36">
        <v>1</v>
      </c>
      <c r="D382" s="36" t="s">
        <v>600</v>
      </c>
      <c r="E382" s="75">
        <v>2012</v>
      </c>
      <c r="F382" s="36">
        <v>2013</v>
      </c>
      <c r="G382" s="76">
        <v>1.01</v>
      </c>
      <c r="H382" s="36">
        <v>10</v>
      </c>
      <c r="I382" s="36">
        <v>1</v>
      </c>
      <c r="J382" s="36">
        <v>0</v>
      </c>
      <c r="K382" s="50">
        <f>MAX(1,MIN(10,INT(G382/100)+1))</f>
        <v>1</v>
      </c>
      <c r="L382" s="63">
        <v>3505</v>
      </c>
      <c r="M382" s="63">
        <v>2331</v>
      </c>
      <c r="N382" s="95">
        <f t="shared" si="21"/>
        <v>0.60058259081562715</v>
      </c>
      <c r="O382" s="36">
        <f>10000*E382+B382</f>
        <v>20120186</v>
      </c>
      <c r="P382" s="63">
        <v>1634.74</v>
      </c>
      <c r="Q382" s="76">
        <f t="shared" si="22"/>
        <v>3.5699866645460441</v>
      </c>
      <c r="R382" s="95">
        <f t="shared" si="23"/>
        <v>0.60058259081562715</v>
      </c>
      <c r="S382" s="95">
        <f t="shared" si="24"/>
        <v>-1</v>
      </c>
    </row>
    <row r="383" spans="1:19" s="36" customFormat="1" ht="14.4" x14ac:dyDescent="0.3">
      <c r="A383" s="32" t="s">
        <v>95</v>
      </c>
      <c r="B383" s="36">
        <v>191</v>
      </c>
      <c r="C383" s="36">
        <v>1</v>
      </c>
      <c r="D383" s="36" t="s">
        <v>244</v>
      </c>
      <c r="E383" s="36">
        <v>1997</v>
      </c>
      <c r="F383" s="36">
        <v>1998</v>
      </c>
      <c r="G383" s="76">
        <v>276.44</v>
      </c>
      <c r="H383" s="36">
        <v>8</v>
      </c>
      <c r="I383" s="36">
        <v>1</v>
      </c>
      <c r="J383" s="36">
        <v>1</v>
      </c>
      <c r="K383" s="36">
        <v>3</v>
      </c>
      <c r="L383" s="94">
        <v>3132</v>
      </c>
      <c r="M383" s="94">
        <v>2728</v>
      </c>
      <c r="N383" s="95">
        <f t="shared" si="21"/>
        <v>0.5344709897610922</v>
      </c>
      <c r="O383" s="36">
        <v>19980191</v>
      </c>
      <c r="P383" s="63">
        <v>11503.43</v>
      </c>
      <c r="Q383" s="76">
        <f t="shared" si="22"/>
        <v>0.50941327934363922</v>
      </c>
      <c r="R383" s="95">
        <f t="shared" si="23"/>
        <v>0.5344709897610922</v>
      </c>
      <c r="S383" s="95">
        <f t="shared" si="24"/>
        <v>-1</v>
      </c>
    </row>
    <row r="384" spans="1:19" s="36" customFormat="1" ht="14.4" x14ac:dyDescent="0.3">
      <c r="A384" s="32" t="s">
        <v>95</v>
      </c>
      <c r="B384" s="36">
        <v>191</v>
      </c>
      <c r="C384" s="36">
        <v>1</v>
      </c>
      <c r="D384" s="36" t="s">
        <v>244</v>
      </c>
      <c r="E384" s="36">
        <v>2001</v>
      </c>
      <c r="F384" s="36">
        <v>2002</v>
      </c>
      <c r="G384" s="76">
        <v>837.38</v>
      </c>
      <c r="H384" s="36">
        <v>10</v>
      </c>
      <c r="I384" s="36">
        <v>0</v>
      </c>
      <c r="J384" s="36">
        <v>1</v>
      </c>
      <c r="K384" s="36">
        <v>9</v>
      </c>
      <c r="L384" s="94">
        <v>4607</v>
      </c>
      <c r="M384" s="94">
        <v>5096</v>
      </c>
      <c r="N384" s="95">
        <f t="shared" si="21"/>
        <v>0.47480160775018038</v>
      </c>
      <c r="O384" s="36">
        <v>20020191</v>
      </c>
      <c r="P384" s="63">
        <v>11544.31</v>
      </c>
      <c r="Q384" s="76">
        <f t="shared" si="22"/>
        <v>0.84050064490645182</v>
      </c>
      <c r="R384" s="95">
        <f t="shared" si="23"/>
        <v>0.47480160775018038</v>
      </c>
      <c r="S384" s="95">
        <f t="shared" si="24"/>
        <v>-1</v>
      </c>
    </row>
    <row r="385" spans="1:19" s="36" customFormat="1" ht="14.4" x14ac:dyDescent="0.3">
      <c r="A385" s="32"/>
      <c r="B385" s="36">
        <v>191</v>
      </c>
      <c r="C385" s="36">
        <v>1</v>
      </c>
      <c r="D385" s="36" t="s">
        <v>244</v>
      </c>
      <c r="E385" s="36">
        <v>2002</v>
      </c>
      <c r="F385" s="36">
        <v>2003</v>
      </c>
      <c r="G385" s="76">
        <v>837.38</v>
      </c>
      <c r="H385" s="36">
        <v>10</v>
      </c>
      <c r="I385" s="36">
        <v>1</v>
      </c>
      <c r="J385" s="36">
        <v>1</v>
      </c>
      <c r="K385" s="36">
        <v>9</v>
      </c>
      <c r="L385" s="94">
        <v>13625</v>
      </c>
      <c r="M385" s="94">
        <v>12230</v>
      </c>
      <c r="N385" s="95">
        <f t="shared" si="21"/>
        <v>0.52697737381550958</v>
      </c>
      <c r="O385" s="36">
        <v>20030191</v>
      </c>
      <c r="P385" s="63">
        <v>11147.09</v>
      </c>
      <c r="Q385" s="76">
        <f t="shared" si="22"/>
        <v>2.3194394232037241</v>
      </c>
      <c r="R385" s="95">
        <f t="shared" si="23"/>
        <v>0.52697737381550958</v>
      </c>
      <c r="S385" s="95">
        <f t="shared" si="24"/>
        <v>-1</v>
      </c>
    </row>
    <row r="386" spans="1:19" s="36" customFormat="1" ht="14.4" x14ac:dyDescent="0.3">
      <c r="A386" s="32"/>
      <c r="B386" s="36">
        <v>191</v>
      </c>
      <c r="C386" s="36">
        <v>1</v>
      </c>
      <c r="D386" s="36" t="s">
        <v>244</v>
      </c>
      <c r="E386" s="36">
        <v>2006</v>
      </c>
      <c r="F386" s="33">
        <v>2007</v>
      </c>
      <c r="G386" s="76">
        <v>588.07000000000005</v>
      </c>
      <c r="H386" s="33">
        <v>10</v>
      </c>
      <c r="I386" s="36">
        <v>0</v>
      </c>
      <c r="J386" s="36">
        <v>1</v>
      </c>
      <c r="K386" s="36">
        <v>6</v>
      </c>
      <c r="L386" s="63">
        <v>10992</v>
      </c>
      <c r="M386" s="63">
        <v>13882</v>
      </c>
      <c r="N386" s="95">
        <f t="shared" si="21"/>
        <v>0.44190721235024522</v>
      </c>
      <c r="O386" s="36">
        <v>20070191</v>
      </c>
      <c r="P386" s="63">
        <v>10575</v>
      </c>
      <c r="Q386" s="76">
        <f t="shared" si="22"/>
        <v>2.3521513002364065</v>
      </c>
      <c r="R386" s="95">
        <f t="shared" si="23"/>
        <v>0.44190721235024522</v>
      </c>
      <c r="S386" s="95">
        <f t="shared" si="24"/>
        <v>-1</v>
      </c>
    </row>
    <row r="387" spans="1:19" s="36" customFormat="1" ht="14.4" x14ac:dyDescent="0.3">
      <c r="A387" s="32" t="s">
        <v>95</v>
      </c>
      <c r="B387" s="36">
        <v>191</v>
      </c>
      <c r="C387" s="36">
        <v>1</v>
      </c>
      <c r="D387" s="35" t="s">
        <v>244</v>
      </c>
      <c r="E387" s="33">
        <v>2007</v>
      </c>
      <c r="F387" s="36">
        <v>2008</v>
      </c>
      <c r="G387" s="36">
        <v>630.52</v>
      </c>
      <c r="H387" s="36">
        <v>10</v>
      </c>
      <c r="I387" s="36">
        <v>1</v>
      </c>
      <c r="J387" s="36">
        <v>0</v>
      </c>
      <c r="K387" s="33">
        <v>7</v>
      </c>
      <c r="L387" s="63">
        <v>6183</v>
      </c>
      <c r="M387" s="63">
        <v>5853</v>
      </c>
      <c r="N387" s="95">
        <f t="shared" si="21"/>
        <v>0.51370887337986038</v>
      </c>
      <c r="O387" s="36">
        <v>20062897</v>
      </c>
      <c r="P387" s="63">
        <v>10575</v>
      </c>
      <c r="Q387" s="76">
        <f t="shared" si="22"/>
        <v>1.1381560283687944</v>
      </c>
      <c r="R387" s="95">
        <f t="shared" si="23"/>
        <v>0.51370887337986038</v>
      </c>
      <c r="S387" s="95">
        <f t="shared" si="24"/>
        <v>-1</v>
      </c>
    </row>
    <row r="388" spans="1:19" s="36" customFormat="1" ht="14.4" x14ac:dyDescent="0.3">
      <c r="A388" s="32" t="s">
        <v>95</v>
      </c>
      <c r="B388" s="7">
        <v>191</v>
      </c>
      <c r="C388" s="7">
        <v>1</v>
      </c>
      <c r="D388" s="7" t="s">
        <v>244</v>
      </c>
      <c r="E388" s="7">
        <v>2011</v>
      </c>
      <c r="F388" s="10">
        <v>2013</v>
      </c>
      <c r="G388" s="66">
        <v>845.68</v>
      </c>
      <c r="H388" s="10">
        <v>10</v>
      </c>
      <c r="I388" s="67">
        <v>1</v>
      </c>
      <c r="J388" s="10">
        <v>1</v>
      </c>
      <c r="K388" s="50">
        <v>9</v>
      </c>
      <c r="L388" s="67">
        <v>4280</v>
      </c>
      <c r="M388" s="67">
        <v>2046</v>
      </c>
      <c r="N388" s="95">
        <f t="shared" si="21"/>
        <v>0.67657287385393616</v>
      </c>
      <c r="O388" s="36">
        <f>10000*E388+B388</f>
        <v>20110191</v>
      </c>
      <c r="P388" s="63">
        <v>9633</v>
      </c>
      <c r="Q388" s="76">
        <f t="shared" si="22"/>
        <v>0.65670092390740165</v>
      </c>
      <c r="R388" s="95">
        <f t="shared" si="23"/>
        <v>0.67657287385393616</v>
      </c>
      <c r="S388" s="95">
        <f t="shared" si="24"/>
        <v>-1</v>
      </c>
    </row>
    <row r="389" spans="1:19" s="36" customFormat="1" ht="14.4" x14ac:dyDescent="0.3">
      <c r="A389" s="32" t="s">
        <v>95</v>
      </c>
      <c r="B389" s="7">
        <v>191</v>
      </c>
      <c r="C389" s="7">
        <v>1</v>
      </c>
      <c r="D389" s="7" t="s">
        <v>244</v>
      </c>
      <c r="E389" s="36">
        <v>2017</v>
      </c>
      <c r="F389" s="10">
        <v>2018</v>
      </c>
      <c r="G389" s="66">
        <v>757.19</v>
      </c>
      <c r="H389" s="10">
        <v>10</v>
      </c>
      <c r="I389" s="67">
        <v>1</v>
      </c>
      <c r="J389" s="10">
        <v>0</v>
      </c>
      <c r="K389" s="50">
        <f>MAX(1,MIN(10,INT(G389/100)+1))</f>
        <v>8</v>
      </c>
      <c r="L389" s="67">
        <v>4924</v>
      </c>
      <c r="M389" s="67">
        <v>1630</v>
      </c>
      <c r="N389" s="95">
        <f t="shared" si="21"/>
        <v>0.75129691791272502</v>
      </c>
      <c r="O389" s="36">
        <f>10000*E389+B389</f>
        <v>20170191</v>
      </c>
      <c r="P389" s="63">
        <v>9114</v>
      </c>
      <c r="Q389" s="76">
        <f t="shared" si="22"/>
        <v>0.71911345183234587</v>
      </c>
      <c r="R389" s="95">
        <f t="shared" si="23"/>
        <v>0.75129691791272502</v>
      </c>
      <c r="S389" s="95">
        <f t="shared" si="24"/>
        <v>-1</v>
      </c>
    </row>
    <row r="390" spans="1:19" s="36" customFormat="1" ht="14.4" x14ac:dyDescent="0.3">
      <c r="A390" s="32" t="s">
        <v>95</v>
      </c>
      <c r="B390" s="7">
        <v>191</v>
      </c>
      <c r="C390" s="7">
        <v>1</v>
      </c>
      <c r="D390" s="7" t="s">
        <v>244</v>
      </c>
      <c r="E390" s="36">
        <v>2017</v>
      </c>
      <c r="F390" s="10">
        <v>2018</v>
      </c>
      <c r="G390" s="66">
        <v>415</v>
      </c>
      <c r="H390" s="10">
        <v>10</v>
      </c>
      <c r="I390" s="67">
        <v>1</v>
      </c>
      <c r="J390" s="10">
        <v>0</v>
      </c>
      <c r="K390" s="50">
        <f>MAX(1,MIN(10,INT(G390/100)+1))</f>
        <v>5</v>
      </c>
      <c r="L390" s="67">
        <v>4144</v>
      </c>
      <c r="M390" s="67">
        <v>2392</v>
      </c>
      <c r="N390" s="95">
        <f t="shared" si="21"/>
        <v>0.6340269277845777</v>
      </c>
      <c r="O390" s="36">
        <f>10000*E390+B390</f>
        <v>20170191</v>
      </c>
      <c r="P390" s="63">
        <v>9114</v>
      </c>
      <c r="Q390" s="76">
        <f t="shared" si="22"/>
        <v>0.71713846829054206</v>
      </c>
      <c r="R390" s="95">
        <f t="shared" si="23"/>
        <v>0.6340269277845777</v>
      </c>
      <c r="S390" s="95">
        <f t="shared" si="24"/>
        <v>-1</v>
      </c>
    </row>
    <row r="391" spans="1:19" s="36" customFormat="1" ht="14.4" x14ac:dyDescent="0.3">
      <c r="A391" s="32" t="s">
        <v>95</v>
      </c>
      <c r="B391" s="36">
        <v>192</v>
      </c>
      <c r="C391" s="36">
        <v>1</v>
      </c>
      <c r="D391" s="36" t="s">
        <v>318</v>
      </c>
      <c r="E391" s="36">
        <v>1995</v>
      </c>
      <c r="F391" s="36">
        <v>1996</v>
      </c>
      <c r="G391" s="76">
        <v>244</v>
      </c>
      <c r="H391" s="36">
        <v>10</v>
      </c>
      <c r="I391" s="36">
        <v>1</v>
      </c>
      <c r="J391" s="36">
        <v>1</v>
      </c>
      <c r="K391" s="36">
        <v>3</v>
      </c>
      <c r="L391" s="94">
        <v>1626</v>
      </c>
      <c r="M391" s="94">
        <v>680</v>
      </c>
      <c r="N391" s="95">
        <f t="shared" si="21"/>
        <v>0.70511708586296618</v>
      </c>
      <c r="O391" s="36">
        <v>19960192</v>
      </c>
      <c r="P391" s="63">
        <v>3531.65</v>
      </c>
      <c r="Q391" s="76">
        <f t="shared" si="22"/>
        <v>0.65295258590177396</v>
      </c>
      <c r="R391" s="95">
        <f t="shared" si="23"/>
        <v>0.70511708586296618</v>
      </c>
      <c r="S391" s="95">
        <f t="shared" si="24"/>
        <v>-1</v>
      </c>
    </row>
    <row r="392" spans="1:19" s="36" customFormat="1" ht="14.4" x14ac:dyDescent="0.3">
      <c r="A392" s="32" t="s">
        <v>95</v>
      </c>
      <c r="B392" s="36">
        <v>192</v>
      </c>
      <c r="C392" s="36">
        <v>1</v>
      </c>
      <c r="D392" s="36" t="s">
        <v>318</v>
      </c>
      <c r="E392" s="36">
        <v>1998</v>
      </c>
      <c r="F392" s="36">
        <v>1999</v>
      </c>
      <c r="G392" s="76">
        <v>85</v>
      </c>
      <c r="H392" s="36">
        <v>10</v>
      </c>
      <c r="I392" s="36">
        <v>0</v>
      </c>
      <c r="J392" s="36">
        <v>1</v>
      </c>
      <c r="K392" s="36">
        <v>1</v>
      </c>
      <c r="L392" s="94">
        <v>2849</v>
      </c>
      <c r="M392" s="94">
        <v>3955</v>
      </c>
      <c r="N392" s="95">
        <f t="shared" si="21"/>
        <v>0.41872427983539096</v>
      </c>
      <c r="O392" s="36">
        <v>19990192</v>
      </c>
      <c r="P392" s="63">
        <v>4216.05</v>
      </c>
      <c r="Q392" s="76">
        <f t="shared" si="22"/>
        <v>1.6138328530259365</v>
      </c>
      <c r="R392" s="95">
        <f t="shared" si="23"/>
        <v>0.41872427983539096</v>
      </c>
      <c r="S392" s="95">
        <f t="shared" si="24"/>
        <v>-1</v>
      </c>
    </row>
    <row r="393" spans="1:19" s="36" customFormat="1" ht="14.4" x14ac:dyDescent="0.3">
      <c r="A393" s="32" t="s">
        <v>95</v>
      </c>
      <c r="B393" s="36">
        <v>192</v>
      </c>
      <c r="C393" s="36">
        <v>1</v>
      </c>
      <c r="D393" s="36" t="s">
        <v>318</v>
      </c>
      <c r="E393" s="36">
        <v>1998</v>
      </c>
      <c r="F393" s="36">
        <v>1999</v>
      </c>
      <c r="G393" s="76">
        <v>175</v>
      </c>
      <c r="H393" s="36">
        <v>10</v>
      </c>
      <c r="I393" s="36">
        <v>1</v>
      </c>
      <c r="J393" s="36">
        <v>1</v>
      </c>
      <c r="K393" s="36">
        <v>2</v>
      </c>
      <c r="L393" s="94">
        <v>3483</v>
      </c>
      <c r="M393" s="94">
        <v>3414</v>
      </c>
      <c r="N393" s="95">
        <f t="shared" si="21"/>
        <v>0.50500217485863419</v>
      </c>
      <c r="O393" s="36">
        <v>19990192</v>
      </c>
      <c r="P393" s="63">
        <v>4216.05</v>
      </c>
      <c r="Q393" s="76">
        <f t="shared" si="22"/>
        <v>1.6358914149500123</v>
      </c>
      <c r="R393" s="95">
        <f t="shared" si="23"/>
        <v>0.50500217485863419</v>
      </c>
      <c r="S393" s="95">
        <f t="shared" si="24"/>
        <v>-1</v>
      </c>
    </row>
    <row r="394" spans="1:19" s="36" customFormat="1" ht="14.4" x14ac:dyDescent="0.3">
      <c r="A394" s="32" t="s">
        <v>95</v>
      </c>
      <c r="B394" s="36">
        <v>192</v>
      </c>
      <c r="C394" s="36">
        <v>1</v>
      </c>
      <c r="D394" s="36" t="s">
        <v>318</v>
      </c>
      <c r="E394" s="36">
        <v>2000</v>
      </c>
      <c r="F394" s="36">
        <v>2001</v>
      </c>
      <c r="G394" s="76">
        <v>150</v>
      </c>
      <c r="H394" s="36">
        <v>10</v>
      </c>
      <c r="I394" s="36">
        <v>1</v>
      </c>
      <c r="J394" s="36">
        <v>1</v>
      </c>
      <c r="K394" s="36">
        <v>2</v>
      </c>
      <c r="L394" s="94">
        <v>4919</v>
      </c>
      <c r="M394" s="94">
        <v>4556</v>
      </c>
      <c r="N394" s="95">
        <f t="shared" si="21"/>
        <v>0.51915567282321895</v>
      </c>
      <c r="O394" s="36">
        <v>20010192</v>
      </c>
      <c r="P394" s="63">
        <v>4841.34</v>
      </c>
      <c r="Q394" s="76">
        <f t="shared" si="22"/>
        <v>1.9571027855924186</v>
      </c>
      <c r="R394" s="95">
        <f t="shared" si="23"/>
        <v>0.51915567282321895</v>
      </c>
      <c r="S394" s="95">
        <f t="shared" si="24"/>
        <v>-1</v>
      </c>
    </row>
    <row r="395" spans="1:19" s="36" customFormat="1" ht="14.4" x14ac:dyDescent="0.3">
      <c r="A395" s="32" t="s">
        <v>95</v>
      </c>
      <c r="B395" s="36">
        <v>192</v>
      </c>
      <c r="C395" s="36">
        <v>1</v>
      </c>
      <c r="D395" s="36" t="s">
        <v>318</v>
      </c>
      <c r="E395" s="36">
        <v>2002</v>
      </c>
      <c r="F395" s="36">
        <v>2003</v>
      </c>
      <c r="G395" s="76">
        <v>250</v>
      </c>
      <c r="H395" s="36">
        <v>10</v>
      </c>
      <c r="I395" s="36">
        <v>0</v>
      </c>
      <c r="J395" s="36">
        <v>1</v>
      </c>
      <c r="K395" s="36">
        <v>3</v>
      </c>
      <c r="L395" s="94">
        <v>4458</v>
      </c>
      <c r="M395" s="94">
        <v>4875</v>
      </c>
      <c r="N395" s="95">
        <f t="shared" si="21"/>
        <v>0.47765991642558664</v>
      </c>
      <c r="O395" s="36">
        <v>20030192</v>
      </c>
      <c r="P395" s="63">
        <v>5502.7</v>
      </c>
      <c r="Q395" s="76">
        <f t="shared" si="22"/>
        <v>1.6960764715503298</v>
      </c>
      <c r="R395" s="95">
        <f t="shared" si="23"/>
        <v>0.47765991642558664</v>
      </c>
      <c r="S395" s="95">
        <f t="shared" si="24"/>
        <v>-1</v>
      </c>
    </row>
    <row r="396" spans="1:19" s="36" customFormat="1" ht="14.4" x14ac:dyDescent="0.3">
      <c r="A396" s="32" t="s">
        <v>95</v>
      </c>
      <c r="B396" s="36">
        <v>192</v>
      </c>
      <c r="C396" s="36">
        <v>1</v>
      </c>
      <c r="D396" s="36" t="s">
        <v>318</v>
      </c>
      <c r="E396" s="36">
        <v>2003</v>
      </c>
      <c r="F396" s="36">
        <v>2004</v>
      </c>
      <c r="G396" s="76">
        <v>688.52</v>
      </c>
      <c r="H396" s="36">
        <v>10</v>
      </c>
      <c r="I396" s="36">
        <v>0</v>
      </c>
      <c r="J396" s="36">
        <v>1</v>
      </c>
      <c r="K396" s="36">
        <v>7</v>
      </c>
      <c r="L396" s="94">
        <v>1928</v>
      </c>
      <c r="M396" s="94">
        <v>2164</v>
      </c>
      <c r="N396" s="95">
        <f t="shared" si="21"/>
        <v>0.47116324535679377</v>
      </c>
      <c r="O396" s="36">
        <v>20040192</v>
      </c>
      <c r="P396" s="63">
        <v>5233.1000000000004</v>
      </c>
      <c r="Q396" s="76">
        <f t="shared" si="22"/>
        <v>0.78194569184613316</v>
      </c>
      <c r="R396" s="95">
        <f t="shared" si="23"/>
        <v>0.47116324535679377</v>
      </c>
      <c r="S396" s="95">
        <f t="shared" si="24"/>
        <v>-1</v>
      </c>
    </row>
    <row r="397" spans="1:19" s="36" customFormat="1" ht="14.4" x14ac:dyDescent="0.3">
      <c r="A397" s="32" t="s">
        <v>95</v>
      </c>
      <c r="B397" s="36">
        <v>192</v>
      </c>
      <c r="C397" s="36">
        <v>1</v>
      </c>
      <c r="D397" s="35" t="s">
        <v>318</v>
      </c>
      <c r="E397" s="33">
        <v>2007</v>
      </c>
      <c r="F397" s="36">
        <v>2008</v>
      </c>
      <c r="G397" s="36">
        <v>420.01</v>
      </c>
      <c r="H397" s="36">
        <v>10</v>
      </c>
      <c r="I397" s="36">
        <v>1</v>
      </c>
      <c r="J397" s="36">
        <v>0</v>
      </c>
      <c r="K397" s="33">
        <v>5</v>
      </c>
      <c r="L397" s="63">
        <v>2803</v>
      </c>
      <c r="M397" s="63">
        <v>2791</v>
      </c>
      <c r="N397" s="95">
        <f t="shared" si="21"/>
        <v>0.50107257776188774</v>
      </c>
      <c r="O397" s="36">
        <v>20062897</v>
      </c>
      <c r="P397" s="63">
        <v>6122</v>
      </c>
      <c r="Q397" s="76">
        <f t="shared" si="22"/>
        <v>0.91375367526951978</v>
      </c>
      <c r="R397" s="95">
        <f t="shared" si="23"/>
        <v>0.50107257776188774</v>
      </c>
      <c r="S397" s="95">
        <f t="shared" si="24"/>
        <v>-1</v>
      </c>
    </row>
    <row r="398" spans="1:19" s="36" customFormat="1" ht="14.4" x14ac:dyDescent="0.3">
      <c r="A398" s="32" t="s">
        <v>95</v>
      </c>
      <c r="B398" s="36">
        <v>192</v>
      </c>
      <c r="C398" s="36">
        <v>1</v>
      </c>
      <c r="D398" s="35" t="s">
        <v>318</v>
      </c>
      <c r="E398" s="33">
        <v>2007</v>
      </c>
      <c r="F398" s="36">
        <v>2008</v>
      </c>
      <c r="G398" s="36">
        <v>200</v>
      </c>
      <c r="H398" s="36">
        <v>10</v>
      </c>
      <c r="I398" s="36">
        <v>0</v>
      </c>
      <c r="J398" s="36">
        <v>0</v>
      </c>
      <c r="K398" s="33">
        <v>3</v>
      </c>
      <c r="L398" s="63">
        <v>2225</v>
      </c>
      <c r="M398" s="63">
        <v>3367</v>
      </c>
      <c r="N398" s="95">
        <f t="shared" si="21"/>
        <v>0.3978898426323319</v>
      </c>
      <c r="O398" s="36">
        <v>20062897</v>
      </c>
      <c r="P398" s="63">
        <v>6122</v>
      </c>
      <c r="Q398" s="76">
        <f t="shared" si="22"/>
        <v>0.91342698464554062</v>
      </c>
      <c r="R398" s="95">
        <f t="shared" si="23"/>
        <v>0.3978898426323319</v>
      </c>
      <c r="S398" s="95">
        <f t="shared" si="24"/>
        <v>-1</v>
      </c>
    </row>
    <row r="399" spans="1:19" s="36" customFormat="1" ht="14.4" x14ac:dyDescent="0.3">
      <c r="A399" s="32" t="s">
        <v>95</v>
      </c>
      <c r="B399" s="7">
        <v>192</v>
      </c>
      <c r="C399" s="7">
        <v>1</v>
      </c>
      <c r="D399" s="7" t="s">
        <v>318</v>
      </c>
      <c r="E399" s="68">
        <v>2015</v>
      </c>
      <c r="F399" s="73">
        <v>2016</v>
      </c>
      <c r="G399" s="66">
        <v>759.93</v>
      </c>
      <c r="H399" s="7">
        <v>10</v>
      </c>
      <c r="I399" s="67">
        <v>1</v>
      </c>
      <c r="J399" s="48">
        <f>MAX(0,MIN(1,F399-E399-1))</f>
        <v>0</v>
      </c>
      <c r="K399" s="50">
        <f>MAX(1,MIN(10,INT(G399/100)+1))</f>
        <v>8</v>
      </c>
      <c r="L399" s="67">
        <v>2334</v>
      </c>
      <c r="M399" s="77">
        <v>1776</v>
      </c>
      <c r="N399" s="95">
        <f t="shared" si="21"/>
        <v>0.56788321167883216</v>
      </c>
      <c r="O399" s="36">
        <f>10000*E399+B399</f>
        <v>20150192</v>
      </c>
      <c r="P399" s="63">
        <v>7086.9900000000007</v>
      </c>
      <c r="Q399" s="76">
        <f t="shared" si="22"/>
        <v>0.57993591073220074</v>
      </c>
      <c r="R399" s="95">
        <f t="shared" si="23"/>
        <v>0.56788321167883216</v>
      </c>
      <c r="S399" s="95">
        <f t="shared" si="24"/>
        <v>-1</v>
      </c>
    </row>
    <row r="400" spans="1:19" s="36" customFormat="1" ht="14.4" x14ac:dyDescent="0.3">
      <c r="A400" s="32" t="s">
        <v>95</v>
      </c>
      <c r="B400" s="36">
        <v>194</v>
      </c>
      <c r="C400" s="36">
        <v>1</v>
      </c>
      <c r="D400" s="36" t="s">
        <v>319</v>
      </c>
      <c r="E400" s="36">
        <v>1996</v>
      </c>
      <c r="F400" s="36">
        <v>1997</v>
      </c>
      <c r="G400" s="76">
        <v>263.7</v>
      </c>
      <c r="H400" s="36">
        <v>10</v>
      </c>
      <c r="I400" s="36">
        <v>0</v>
      </c>
      <c r="J400" s="36">
        <v>1</v>
      </c>
      <c r="K400" s="36">
        <v>3</v>
      </c>
      <c r="L400" s="94">
        <v>7166</v>
      </c>
      <c r="M400" s="94">
        <v>7942</v>
      </c>
      <c r="N400" s="95">
        <f t="shared" si="21"/>
        <v>0.47431824199099815</v>
      </c>
      <c r="O400" s="36">
        <v>19970194</v>
      </c>
      <c r="P400" s="63">
        <v>7882.62</v>
      </c>
      <c r="Q400" s="76">
        <f t="shared" si="22"/>
        <v>1.9166216308790733</v>
      </c>
      <c r="R400" s="95">
        <f t="shared" si="23"/>
        <v>0.47431824199099815</v>
      </c>
      <c r="S400" s="95">
        <f t="shared" si="24"/>
        <v>-1</v>
      </c>
    </row>
    <row r="401" spans="1:19" s="36" customFormat="1" ht="14.4" x14ac:dyDescent="0.3">
      <c r="A401" s="32" t="s">
        <v>95</v>
      </c>
      <c r="B401" s="36">
        <v>194</v>
      </c>
      <c r="C401" s="36">
        <v>1</v>
      </c>
      <c r="D401" s="36" t="s">
        <v>319</v>
      </c>
      <c r="E401" s="36">
        <v>1998</v>
      </c>
      <c r="F401" s="36">
        <v>1999</v>
      </c>
      <c r="G401" s="76">
        <v>50</v>
      </c>
      <c r="H401" s="36">
        <v>3</v>
      </c>
      <c r="I401" s="36">
        <v>1</v>
      </c>
      <c r="J401" s="36">
        <v>1</v>
      </c>
      <c r="K401" s="36">
        <v>1</v>
      </c>
      <c r="L401" s="94">
        <v>7424</v>
      </c>
      <c r="M401" s="94">
        <v>7419</v>
      </c>
      <c r="N401" s="95">
        <f t="shared" si="21"/>
        <v>0.50016842956275687</v>
      </c>
      <c r="O401" s="36">
        <v>19990194</v>
      </c>
      <c r="P401" s="63">
        <v>8687.5400000000009</v>
      </c>
      <c r="Q401" s="76">
        <f t="shared" si="22"/>
        <v>1.7085388959360186</v>
      </c>
      <c r="R401" s="95">
        <f t="shared" si="23"/>
        <v>0.50016842956275687</v>
      </c>
      <c r="S401" s="95">
        <f t="shared" si="24"/>
        <v>-1</v>
      </c>
    </row>
    <row r="402" spans="1:19" s="36" customFormat="1" ht="14.4" x14ac:dyDescent="0.3">
      <c r="A402" s="32" t="s">
        <v>95</v>
      </c>
      <c r="B402" s="36">
        <v>194</v>
      </c>
      <c r="C402" s="36">
        <v>1</v>
      </c>
      <c r="D402" s="36" t="s">
        <v>319</v>
      </c>
      <c r="E402" s="36">
        <v>1998</v>
      </c>
      <c r="F402" s="36">
        <v>1999</v>
      </c>
      <c r="G402" s="76">
        <v>272.87</v>
      </c>
      <c r="H402" s="36">
        <v>5</v>
      </c>
      <c r="I402" s="36">
        <v>1</v>
      </c>
      <c r="J402" s="36">
        <v>1</v>
      </c>
      <c r="K402" s="36">
        <v>3</v>
      </c>
      <c r="L402" s="94">
        <v>8002</v>
      </c>
      <c r="M402" s="94">
        <v>6904</v>
      </c>
      <c r="N402" s="95">
        <f t="shared" si="21"/>
        <v>0.5368308063866899</v>
      </c>
      <c r="O402" s="36">
        <v>19990194</v>
      </c>
      <c r="P402" s="63">
        <v>8687.5400000000009</v>
      </c>
      <c r="Q402" s="76">
        <f t="shared" si="22"/>
        <v>1.7157906611077471</v>
      </c>
      <c r="R402" s="95">
        <f t="shared" si="23"/>
        <v>0.5368308063866899</v>
      </c>
      <c r="S402" s="95">
        <f t="shared" si="24"/>
        <v>-1</v>
      </c>
    </row>
    <row r="403" spans="1:19" s="36" customFormat="1" ht="14.4" x14ac:dyDescent="0.3">
      <c r="A403" s="32" t="s">
        <v>95</v>
      </c>
      <c r="B403" s="36">
        <v>194</v>
      </c>
      <c r="C403" s="36">
        <v>1</v>
      </c>
      <c r="D403" s="36" t="s">
        <v>319</v>
      </c>
      <c r="E403" s="36">
        <v>2000</v>
      </c>
      <c r="F403" s="36">
        <v>2001</v>
      </c>
      <c r="G403" s="76">
        <v>462</v>
      </c>
      <c r="H403" s="36">
        <v>7</v>
      </c>
      <c r="I403" s="36">
        <v>1</v>
      </c>
      <c r="J403" s="36">
        <v>1</v>
      </c>
      <c r="K403" s="36">
        <v>5</v>
      </c>
      <c r="L403" s="94">
        <v>8961</v>
      </c>
      <c r="M403" s="94">
        <v>8146</v>
      </c>
      <c r="N403" s="95">
        <f t="shared" si="21"/>
        <v>0.52382065821008938</v>
      </c>
      <c r="O403" s="36">
        <v>20010194</v>
      </c>
      <c r="P403" s="63">
        <v>9439.16</v>
      </c>
      <c r="Q403" s="76">
        <f t="shared" si="22"/>
        <v>1.8123434712410851</v>
      </c>
      <c r="R403" s="95">
        <f t="shared" si="23"/>
        <v>0.52382065821008938</v>
      </c>
      <c r="S403" s="95">
        <f t="shared" si="24"/>
        <v>-1</v>
      </c>
    </row>
    <row r="404" spans="1:19" s="36" customFormat="1" ht="14.4" x14ac:dyDescent="0.3">
      <c r="A404" s="32" t="s">
        <v>95</v>
      </c>
      <c r="B404" s="36">
        <v>194</v>
      </c>
      <c r="C404" s="36">
        <v>1</v>
      </c>
      <c r="D404" s="36" t="s">
        <v>319</v>
      </c>
      <c r="E404" s="36">
        <v>2001</v>
      </c>
      <c r="F404" s="36">
        <v>2002</v>
      </c>
      <c r="G404" s="76">
        <v>70</v>
      </c>
      <c r="H404" s="36">
        <v>3</v>
      </c>
      <c r="I404" s="36">
        <v>0</v>
      </c>
      <c r="J404" s="36">
        <v>1</v>
      </c>
      <c r="K404" s="36">
        <v>1</v>
      </c>
      <c r="L404" s="94">
        <v>4161</v>
      </c>
      <c r="M404" s="94">
        <v>4440</v>
      </c>
      <c r="N404" s="95">
        <f t="shared" si="21"/>
        <v>0.48378095570282525</v>
      </c>
      <c r="O404" s="36">
        <v>20020194</v>
      </c>
      <c r="P404" s="63">
        <v>9837.68</v>
      </c>
      <c r="Q404" s="76">
        <f t="shared" si="22"/>
        <v>0.87429149962186203</v>
      </c>
      <c r="R404" s="95">
        <f t="shared" si="23"/>
        <v>0.48378095570282525</v>
      </c>
      <c r="S404" s="95">
        <f t="shared" si="24"/>
        <v>-1</v>
      </c>
    </row>
    <row r="405" spans="1:19" s="36" customFormat="1" ht="14.4" x14ac:dyDescent="0.3">
      <c r="A405" s="32" t="s">
        <v>95</v>
      </c>
      <c r="B405" s="36">
        <v>194</v>
      </c>
      <c r="C405" s="36">
        <v>1</v>
      </c>
      <c r="D405" s="36" t="s">
        <v>319</v>
      </c>
      <c r="E405" s="36">
        <v>2003</v>
      </c>
      <c r="F405" s="36">
        <v>2004</v>
      </c>
      <c r="G405" s="76">
        <v>125</v>
      </c>
      <c r="H405" s="36">
        <v>4</v>
      </c>
      <c r="I405" s="36">
        <v>1</v>
      </c>
      <c r="J405" s="36">
        <v>1</v>
      </c>
      <c r="K405" s="36">
        <v>2</v>
      </c>
      <c r="L405" s="94">
        <v>4250</v>
      </c>
      <c r="M405" s="94">
        <v>4117</v>
      </c>
      <c r="N405" s="95">
        <f t="shared" si="21"/>
        <v>0.50794789052228995</v>
      </c>
      <c r="O405" s="36">
        <v>20040194</v>
      </c>
      <c r="P405" s="63">
        <v>10067.93</v>
      </c>
      <c r="Q405" s="76">
        <f t="shared" si="22"/>
        <v>0.83105464579114074</v>
      </c>
      <c r="R405" s="95">
        <f t="shared" si="23"/>
        <v>0.50794789052228995</v>
      </c>
      <c r="S405" s="95">
        <f t="shared" si="24"/>
        <v>-1</v>
      </c>
    </row>
    <row r="406" spans="1:19" s="36" customFormat="1" ht="14.4" x14ac:dyDescent="0.3">
      <c r="A406" s="32" t="s">
        <v>95</v>
      </c>
      <c r="B406" s="36">
        <v>194</v>
      </c>
      <c r="C406" s="36">
        <v>1</v>
      </c>
      <c r="D406" s="36" t="s">
        <v>319</v>
      </c>
      <c r="E406" s="36">
        <v>2003</v>
      </c>
      <c r="F406" s="36">
        <v>2004</v>
      </c>
      <c r="G406" s="76">
        <v>250</v>
      </c>
      <c r="H406" s="36">
        <v>7</v>
      </c>
      <c r="I406" s="36">
        <v>1</v>
      </c>
      <c r="J406" s="36">
        <v>1</v>
      </c>
      <c r="K406" s="36">
        <v>3</v>
      </c>
      <c r="L406" s="94">
        <v>4339</v>
      </c>
      <c r="M406" s="94">
        <v>4033</v>
      </c>
      <c r="N406" s="95">
        <f t="shared" si="21"/>
        <v>0.51827520305781172</v>
      </c>
      <c r="O406" s="36">
        <v>20040194</v>
      </c>
      <c r="P406" s="63">
        <v>10067.93</v>
      </c>
      <c r="Q406" s="76">
        <f t="shared" si="22"/>
        <v>0.83155127220789171</v>
      </c>
      <c r="R406" s="95">
        <f t="shared" si="23"/>
        <v>0.51827520305781172</v>
      </c>
      <c r="S406" s="95">
        <f t="shared" si="24"/>
        <v>-1</v>
      </c>
    </row>
    <row r="407" spans="1:19" s="36" customFormat="1" ht="14.4" x14ac:dyDescent="0.3">
      <c r="A407" s="32" t="s">
        <v>95</v>
      </c>
      <c r="B407" s="36">
        <v>194</v>
      </c>
      <c r="C407" s="36">
        <v>1</v>
      </c>
      <c r="D407" s="36" t="s">
        <v>319</v>
      </c>
      <c r="E407" s="36">
        <v>2006</v>
      </c>
      <c r="F407" s="33">
        <v>2007</v>
      </c>
      <c r="G407" s="76">
        <v>0</v>
      </c>
      <c r="H407" s="33">
        <v>10</v>
      </c>
      <c r="I407" s="36">
        <v>0</v>
      </c>
      <c r="J407" s="36">
        <v>1</v>
      </c>
      <c r="K407" s="36">
        <v>1</v>
      </c>
      <c r="L407" s="63">
        <v>9121</v>
      </c>
      <c r="M407" s="63">
        <v>10894</v>
      </c>
      <c r="N407" s="95">
        <f t="shared" si="21"/>
        <v>0.45570821883587309</v>
      </c>
      <c r="O407" s="36">
        <v>20070194</v>
      </c>
      <c r="P407" s="63">
        <v>10965</v>
      </c>
      <c r="Q407" s="76">
        <f t="shared" si="22"/>
        <v>1.8253533971728226</v>
      </c>
      <c r="R407" s="95">
        <f t="shared" si="23"/>
        <v>0.45570821883587309</v>
      </c>
      <c r="S407" s="95">
        <f t="shared" si="24"/>
        <v>-1</v>
      </c>
    </row>
    <row r="408" spans="1:19" s="36" customFormat="1" ht="14.4" x14ac:dyDescent="0.3">
      <c r="A408" s="32" t="s">
        <v>95</v>
      </c>
      <c r="B408" s="36">
        <v>194</v>
      </c>
      <c r="C408" s="36">
        <v>1</v>
      </c>
      <c r="D408" s="36" t="s">
        <v>319</v>
      </c>
      <c r="E408" s="36">
        <v>2006</v>
      </c>
      <c r="F408" s="33">
        <v>2007</v>
      </c>
      <c r="G408" s="76">
        <v>500</v>
      </c>
      <c r="H408" s="33">
        <v>10</v>
      </c>
      <c r="I408" s="36">
        <v>0</v>
      </c>
      <c r="J408" s="36">
        <v>1</v>
      </c>
      <c r="K408" s="36">
        <v>6</v>
      </c>
      <c r="L408" s="63">
        <v>9275</v>
      </c>
      <c r="M408" s="63">
        <v>10977</v>
      </c>
      <c r="N408" s="95">
        <f t="shared" si="21"/>
        <v>0.45797945881888208</v>
      </c>
      <c r="O408" s="36">
        <v>20070194</v>
      </c>
      <c r="P408" s="63">
        <v>10965</v>
      </c>
      <c r="Q408" s="76">
        <f t="shared" si="22"/>
        <v>1.8469676242590058</v>
      </c>
      <c r="R408" s="95">
        <f t="shared" si="23"/>
        <v>0.45797945881888208</v>
      </c>
      <c r="S408" s="95">
        <f t="shared" si="24"/>
        <v>-1</v>
      </c>
    </row>
    <row r="409" spans="1:19" s="36" customFormat="1" ht="14.4" x14ac:dyDescent="0.3">
      <c r="A409" s="32" t="s">
        <v>95</v>
      </c>
      <c r="B409" s="36">
        <v>194</v>
      </c>
      <c r="C409" s="36">
        <v>1</v>
      </c>
      <c r="D409" s="35" t="s">
        <v>319</v>
      </c>
      <c r="E409" s="33">
        <v>2007</v>
      </c>
      <c r="F409" s="36">
        <v>2008</v>
      </c>
      <c r="G409" s="36">
        <v>571</v>
      </c>
      <c r="H409" s="36">
        <v>10</v>
      </c>
      <c r="I409" s="36">
        <v>1</v>
      </c>
      <c r="J409" s="36">
        <v>0</v>
      </c>
      <c r="K409" s="33">
        <v>6</v>
      </c>
      <c r="L409" s="63">
        <v>7544</v>
      </c>
      <c r="M409" s="63">
        <v>5016</v>
      </c>
      <c r="N409" s="95">
        <f t="shared" si="21"/>
        <v>0.60063694267515921</v>
      </c>
      <c r="O409" s="36">
        <v>20062897</v>
      </c>
      <c r="P409" s="63">
        <v>10965</v>
      </c>
      <c r="Q409" s="76">
        <f t="shared" si="22"/>
        <v>1.1454628362973096</v>
      </c>
      <c r="R409" s="95">
        <f t="shared" si="23"/>
        <v>0.60063694267515921</v>
      </c>
      <c r="S409" s="95">
        <f t="shared" si="24"/>
        <v>-1</v>
      </c>
    </row>
    <row r="410" spans="1:19" s="36" customFormat="1" ht="14.4" x14ac:dyDescent="0.3">
      <c r="A410" s="32" t="s">
        <v>95</v>
      </c>
      <c r="B410" s="36">
        <v>194</v>
      </c>
      <c r="C410" s="36">
        <v>1</v>
      </c>
      <c r="D410" s="35" t="s">
        <v>319</v>
      </c>
      <c r="E410" s="33">
        <v>2007</v>
      </c>
      <c r="F410" s="36">
        <v>2008</v>
      </c>
      <c r="G410" s="36">
        <v>389</v>
      </c>
      <c r="H410" s="36">
        <v>10</v>
      </c>
      <c r="I410" s="36">
        <v>0</v>
      </c>
      <c r="J410" s="36">
        <v>0</v>
      </c>
      <c r="K410" s="33">
        <v>4</v>
      </c>
      <c r="L410" s="63">
        <v>6271</v>
      </c>
      <c r="M410" s="63">
        <v>6286</v>
      </c>
      <c r="N410" s="95">
        <f t="shared" si="21"/>
        <v>0.49940272358047305</v>
      </c>
      <c r="O410" s="36">
        <v>20062897</v>
      </c>
      <c r="P410" s="63">
        <v>10965</v>
      </c>
      <c r="Q410" s="76">
        <f t="shared" si="22"/>
        <v>1.1451892384860922</v>
      </c>
      <c r="R410" s="95">
        <f t="shared" si="23"/>
        <v>0.49940272358047305</v>
      </c>
      <c r="S410" s="95">
        <f t="shared" si="24"/>
        <v>-1</v>
      </c>
    </row>
    <row r="411" spans="1:19" s="36" customFormat="1" ht="14.4" x14ac:dyDescent="0.3">
      <c r="A411" s="32"/>
      <c r="B411" s="7">
        <v>194</v>
      </c>
      <c r="C411" s="7">
        <v>1</v>
      </c>
      <c r="D411" s="7" t="s">
        <v>319</v>
      </c>
      <c r="E411" s="7">
        <v>2010</v>
      </c>
      <c r="F411" s="68">
        <v>2011</v>
      </c>
      <c r="G411" s="66">
        <v>524</v>
      </c>
      <c r="H411" s="68">
        <v>10</v>
      </c>
      <c r="I411" s="67">
        <v>1</v>
      </c>
      <c r="J411" s="10">
        <v>0</v>
      </c>
      <c r="K411" s="50">
        <f>MAX(1,MIN(10,INT(G411/100)+1))</f>
        <v>6</v>
      </c>
      <c r="L411" s="67">
        <v>12890</v>
      </c>
      <c r="M411" s="67">
        <v>8819</v>
      </c>
      <c r="N411" s="95">
        <f t="shared" si="21"/>
        <v>0.59376295545626234</v>
      </c>
      <c r="O411" s="36">
        <f>10000*2010+B411</f>
        <v>20100194</v>
      </c>
      <c r="P411" s="63">
        <v>11213.02</v>
      </c>
      <c r="Q411" s="76">
        <f t="shared" si="22"/>
        <v>1.9360529099207884</v>
      </c>
      <c r="R411" s="95">
        <f t="shared" si="23"/>
        <v>0.59376295545626234</v>
      </c>
      <c r="S411" s="95">
        <f t="shared" si="24"/>
        <v>-1</v>
      </c>
    </row>
    <row r="412" spans="1:19" s="36" customFormat="1" ht="14.4" x14ac:dyDescent="0.3">
      <c r="A412" s="32" t="s">
        <v>95</v>
      </c>
      <c r="B412" s="7">
        <v>194</v>
      </c>
      <c r="C412" s="7">
        <v>1</v>
      </c>
      <c r="D412" s="7" t="s">
        <v>319</v>
      </c>
      <c r="E412" s="7">
        <v>2010</v>
      </c>
      <c r="F412" s="68">
        <v>2011</v>
      </c>
      <c r="G412" s="66">
        <v>236</v>
      </c>
      <c r="H412" s="68">
        <v>10</v>
      </c>
      <c r="I412" s="67">
        <v>0</v>
      </c>
      <c r="J412" s="10">
        <v>0</v>
      </c>
      <c r="K412" s="50">
        <f>MAX(1,MIN(10,INT(G412/100)+1))</f>
        <v>3</v>
      </c>
      <c r="L412" s="67">
        <v>9380</v>
      </c>
      <c r="M412" s="67">
        <v>12203</v>
      </c>
      <c r="N412" s="95">
        <f t="shared" si="21"/>
        <v>0.43460130658388546</v>
      </c>
      <c r="O412" s="36">
        <f>10000*2010+B412</f>
        <v>20100194</v>
      </c>
      <c r="P412" s="63">
        <v>11213.02</v>
      </c>
      <c r="Q412" s="76">
        <f t="shared" si="22"/>
        <v>1.9248159728601215</v>
      </c>
      <c r="R412" s="95">
        <f t="shared" si="23"/>
        <v>0.43460130658388546</v>
      </c>
      <c r="S412" s="95">
        <f t="shared" si="24"/>
        <v>-1</v>
      </c>
    </row>
    <row r="413" spans="1:19" s="36" customFormat="1" ht="14.4" x14ac:dyDescent="0.3">
      <c r="A413" s="32" t="s">
        <v>95</v>
      </c>
      <c r="B413" s="36">
        <v>194</v>
      </c>
      <c r="C413" s="36">
        <v>1</v>
      </c>
      <c r="D413" s="36" t="s">
        <v>319</v>
      </c>
      <c r="E413" s="75">
        <v>2013</v>
      </c>
      <c r="F413" s="36">
        <v>2014</v>
      </c>
      <c r="G413" s="76">
        <v>540</v>
      </c>
      <c r="H413" s="36">
        <v>10</v>
      </c>
      <c r="I413" s="36">
        <v>1</v>
      </c>
      <c r="J413" s="36">
        <v>0</v>
      </c>
      <c r="K413" s="50">
        <v>6</v>
      </c>
      <c r="L413" s="63">
        <v>8309</v>
      </c>
      <c r="M413" s="63">
        <v>3887</v>
      </c>
      <c r="N413" s="95">
        <f t="shared" si="21"/>
        <v>0.68128894719580191</v>
      </c>
      <c r="O413" s="36">
        <f>10000*E413+B413</f>
        <v>20130194</v>
      </c>
      <c r="P413" s="63">
        <v>10766.720000000001</v>
      </c>
      <c r="Q413" s="76">
        <f t="shared" si="22"/>
        <v>1.1327498068121025</v>
      </c>
      <c r="R413" s="95">
        <f t="shared" si="23"/>
        <v>0.68128894719580191</v>
      </c>
      <c r="S413" s="95">
        <f t="shared" si="24"/>
        <v>-1</v>
      </c>
    </row>
    <row r="414" spans="1:19" s="36" customFormat="1" ht="14.4" x14ac:dyDescent="0.3">
      <c r="A414" s="32" t="s">
        <v>95</v>
      </c>
      <c r="B414" s="7">
        <v>194</v>
      </c>
      <c r="C414" s="7">
        <v>1</v>
      </c>
      <c r="D414" s="7" t="s">
        <v>319</v>
      </c>
      <c r="E414" s="68">
        <v>2015</v>
      </c>
      <c r="F414" s="68">
        <v>2016</v>
      </c>
      <c r="G414" s="66">
        <v>100</v>
      </c>
      <c r="H414" s="77">
        <v>10</v>
      </c>
      <c r="I414" s="7">
        <v>1</v>
      </c>
      <c r="J414" s="48">
        <f>MAX(0,MIN(1,F414-E414-1))</f>
        <v>0</v>
      </c>
      <c r="K414" s="50">
        <f>MAX(1,MIN(10,INT(G414/100)+1))</f>
        <v>2</v>
      </c>
      <c r="L414" s="67">
        <v>5012</v>
      </c>
      <c r="M414" s="67">
        <v>3545</v>
      </c>
      <c r="N414" s="95">
        <f t="shared" si="21"/>
        <v>0.58571929414514434</v>
      </c>
      <c r="O414" s="36">
        <f>10000*E414+B414</f>
        <v>20150194</v>
      </c>
      <c r="P414" s="63">
        <v>10839.580000000002</v>
      </c>
      <c r="Q414" s="76">
        <f t="shared" si="22"/>
        <v>0.78942173036224639</v>
      </c>
      <c r="R414" s="95">
        <f t="shared" si="23"/>
        <v>0.58571929414514434</v>
      </c>
      <c r="S414" s="95">
        <f t="shared" si="24"/>
        <v>-1</v>
      </c>
    </row>
    <row r="415" spans="1:19" s="36" customFormat="1" ht="14.4" x14ac:dyDescent="0.3">
      <c r="A415" s="32" t="s">
        <v>95</v>
      </c>
      <c r="B415" s="7">
        <v>194</v>
      </c>
      <c r="C415" s="7">
        <v>1</v>
      </c>
      <c r="D415" s="7" t="s">
        <v>319</v>
      </c>
      <c r="E415" s="68">
        <v>2017</v>
      </c>
      <c r="F415" s="68">
        <v>2018</v>
      </c>
      <c r="G415" s="66">
        <v>692.75</v>
      </c>
      <c r="H415" s="77">
        <v>10</v>
      </c>
      <c r="I415" s="7">
        <v>1</v>
      </c>
      <c r="J415" s="48">
        <v>0</v>
      </c>
      <c r="K415" s="50">
        <f>MAX(1,MIN(10,INT(G415/100)+1))</f>
        <v>7</v>
      </c>
      <c r="L415" s="67">
        <v>4623</v>
      </c>
      <c r="M415" s="67">
        <v>1568</v>
      </c>
      <c r="N415" s="95">
        <f t="shared" si="21"/>
        <v>0.7467291229203683</v>
      </c>
      <c r="O415" s="36">
        <f>10000*E415+B415</f>
        <v>20170194</v>
      </c>
      <c r="P415" s="63">
        <v>10941</v>
      </c>
      <c r="Q415" s="76">
        <f t="shared" si="22"/>
        <v>0.56585321268622613</v>
      </c>
      <c r="R415" s="95">
        <f t="shared" si="23"/>
        <v>0.7467291229203683</v>
      </c>
      <c r="S415" s="95">
        <f t="shared" si="24"/>
        <v>-1</v>
      </c>
    </row>
    <row r="416" spans="1:19" s="36" customFormat="1" ht="14.4" x14ac:dyDescent="0.3">
      <c r="A416" s="32" t="s">
        <v>95</v>
      </c>
      <c r="B416" s="36">
        <v>195</v>
      </c>
      <c r="C416" s="36">
        <v>1</v>
      </c>
      <c r="D416" s="36" t="s">
        <v>269</v>
      </c>
      <c r="E416" s="36">
        <v>1997</v>
      </c>
      <c r="F416" s="36">
        <v>1998</v>
      </c>
      <c r="G416" s="76">
        <v>314.74</v>
      </c>
      <c r="H416" s="36">
        <v>10</v>
      </c>
      <c r="I416" s="36">
        <v>1</v>
      </c>
      <c r="J416" s="36">
        <v>1</v>
      </c>
      <c r="K416" s="36">
        <v>4</v>
      </c>
      <c r="L416" s="94">
        <v>195</v>
      </c>
      <c r="M416" s="94">
        <v>72</v>
      </c>
      <c r="N416" s="95">
        <f t="shared" si="21"/>
        <v>0.7303370786516854</v>
      </c>
      <c r="O416" s="36">
        <v>19980195</v>
      </c>
      <c r="P416" s="63">
        <v>432.19</v>
      </c>
      <c r="Q416" s="76">
        <f t="shared" si="22"/>
        <v>0.61778384506814132</v>
      </c>
      <c r="R416" s="95">
        <f t="shared" si="23"/>
        <v>0.7303370786516854</v>
      </c>
      <c r="S416" s="95">
        <f t="shared" si="24"/>
        <v>-1</v>
      </c>
    </row>
    <row r="417" spans="1:19" s="36" customFormat="1" ht="14.4" x14ac:dyDescent="0.3">
      <c r="A417" s="32" t="s">
        <v>95</v>
      </c>
      <c r="B417" s="36">
        <v>195</v>
      </c>
      <c r="C417" s="36">
        <v>1</v>
      </c>
      <c r="D417" s="36" t="s">
        <v>269</v>
      </c>
      <c r="E417" s="36">
        <v>2005</v>
      </c>
      <c r="F417" s="36">
        <v>2006</v>
      </c>
      <c r="G417" s="76">
        <v>580.44000000000005</v>
      </c>
      <c r="H417" s="36">
        <v>10</v>
      </c>
      <c r="I417" s="33">
        <v>1</v>
      </c>
      <c r="J417" s="36">
        <v>1</v>
      </c>
      <c r="K417" s="36">
        <v>6</v>
      </c>
      <c r="L417" s="36">
        <v>232</v>
      </c>
      <c r="M417" s="36">
        <v>152</v>
      </c>
      <c r="N417" s="95">
        <f t="shared" si="21"/>
        <v>0.60416666666666663</v>
      </c>
      <c r="O417" s="36">
        <v>20060195</v>
      </c>
      <c r="P417" s="63">
        <v>402.45</v>
      </c>
      <c r="Q417" s="76">
        <f t="shared" si="22"/>
        <v>0.95415579575102505</v>
      </c>
      <c r="R417" s="95">
        <f t="shared" si="23"/>
        <v>0.60416666666666663</v>
      </c>
      <c r="S417" s="95">
        <f t="shared" si="24"/>
        <v>-1</v>
      </c>
    </row>
    <row r="418" spans="1:19" s="36" customFormat="1" ht="14.4" x14ac:dyDescent="0.3">
      <c r="A418" s="32" t="s">
        <v>95</v>
      </c>
      <c r="B418" s="36">
        <v>196</v>
      </c>
      <c r="C418" s="36">
        <v>1</v>
      </c>
      <c r="D418" s="36" t="s">
        <v>414</v>
      </c>
      <c r="E418" s="36">
        <v>1995</v>
      </c>
      <c r="F418" s="36">
        <v>1996</v>
      </c>
      <c r="G418" s="76">
        <v>517</v>
      </c>
      <c r="H418" s="36">
        <v>10</v>
      </c>
      <c r="I418" s="36">
        <v>1</v>
      </c>
      <c r="J418" s="36">
        <v>1</v>
      </c>
      <c r="K418" s="36">
        <v>6</v>
      </c>
      <c r="L418" s="94">
        <v>8870</v>
      </c>
      <c r="M418" s="94">
        <v>7909</v>
      </c>
      <c r="N418" s="95">
        <f t="shared" si="21"/>
        <v>0.52863698670957748</v>
      </c>
      <c r="O418" s="36">
        <v>19960196</v>
      </c>
      <c r="P418" s="63">
        <v>25787.279999999999</v>
      </c>
      <c r="Q418" s="76">
        <f t="shared" si="22"/>
        <v>0.65066963246996201</v>
      </c>
      <c r="R418" s="95">
        <f t="shared" si="23"/>
        <v>0.52863698670957748</v>
      </c>
      <c r="S418" s="95">
        <f t="shared" si="24"/>
        <v>-1</v>
      </c>
    </row>
    <row r="419" spans="1:19" s="36" customFormat="1" ht="14.4" x14ac:dyDescent="0.3">
      <c r="A419" s="32" t="s">
        <v>95</v>
      </c>
      <c r="B419" s="36">
        <v>196</v>
      </c>
      <c r="C419" s="36">
        <v>1</v>
      </c>
      <c r="D419" s="36" t="s">
        <v>245</v>
      </c>
      <c r="E419" s="36">
        <v>1999</v>
      </c>
      <c r="F419" s="36">
        <v>2000</v>
      </c>
      <c r="G419" s="76">
        <v>0</v>
      </c>
      <c r="H419" s="36">
        <v>1</v>
      </c>
      <c r="I419" s="36">
        <v>0</v>
      </c>
      <c r="J419" s="36">
        <v>1</v>
      </c>
      <c r="K419" s="36">
        <v>1</v>
      </c>
      <c r="L419" s="94">
        <v>8328</v>
      </c>
      <c r="M419" s="94">
        <v>8584</v>
      </c>
      <c r="N419" s="95">
        <f t="shared" si="21"/>
        <v>0.49243140964995269</v>
      </c>
      <c r="O419" s="36">
        <v>20000196</v>
      </c>
      <c r="P419" s="63">
        <v>28142.79</v>
      </c>
      <c r="Q419" s="76">
        <f t="shared" si="22"/>
        <v>0.60093544385613507</v>
      </c>
      <c r="R419" s="95">
        <f t="shared" si="23"/>
        <v>0.49243140964995269</v>
      </c>
      <c r="S419" s="95">
        <f t="shared" si="24"/>
        <v>-1</v>
      </c>
    </row>
    <row r="420" spans="1:19" s="36" customFormat="1" ht="14.4" x14ac:dyDescent="0.3">
      <c r="A420" s="32" t="s">
        <v>95</v>
      </c>
      <c r="B420" s="36">
        <v>196</v>
      </c>
      <c r="C420" s="36">
        <v>1</v>
      </c>
      <c r="D420" s="36" t="s">
        <v>414</v>
      </c>
      <c r="E420" s="36">
        <v>2000</v>
      </c>
      <c r="F420" s="36">
        <v>2001</v>
      </c>
      <c r="G420" s="76">
        <v>474</v>
      </c>
      <c r="H420" s="36">
        <v>10</v>
      </c>
      <c r="I420" s="36">
        <v>0</v>
      </c>
      <c r="J420" s="36">
        <v>1</v>
      </c>
      <c r="K420" s="36">
        <v>5</v>
      </c>
      <c r="L420" s="94">
        <v>30213</v>
      </c>
      <c r="M420" s="94">
        <v>32595</v>
      </c>
      <c r="N420" s="95">
        <f t="shared" si="21"/>
        <v>0.48103744745892241</v>
      </c>
      <c r="O420" s="36">
        <v>20010196</v>
      </c>
      <c r="P420" s="63">
        <v>28477.05</v>
      </c>
      <c r="Q420" s="76">
        <f t="shared" si="22"/>
        <v>2.2055655343513463</v>
      </c>
      <c r="R420" s="95">
        <f t="shared" si="23"/>
        <v>0.48103744745892241</v>
      </c>
      <c r="S420" s="95">
        <f t="shared" si="24"/>
        <v>-1</v>
      </c>
    </row>
    <row r="421" spans="1:19" s="36" customFormat="1" ht="14.4" x14ac:dyDescent="0.3">
      <c r="A421" s="32" t="s">
        <v>95</v>
      </c>
      <c r="B421" s="36">
        <v>196</v>
      </c>
      <c r="C421" s="36">
        <v>1</v>
      </c>
      <c r="D421" s="36" t="s">
        <v>414</v>
      </c>
      <c r="E421" s="36">
        <v>2001</v>
      </c>
      <c r="F421" s="36">
        <v>2002</v>
      </c>
      <c r="G421" s="76">
        <v>500</v>
      </c>
      <c r="H421" s="36">
        <v>6</v>
      </c>
      <c r="I421" s="36">
        <v>1</v>
      </c>
      <c r="J421" s="36">
        <v>1</v>
      </c>
      <c r="K421" s="36">
        <v>6</v>
      </c>
      <c r="L421" s="94">
        <v>22946</v>
      </c>
      <c r="M421" s="94">
        <v>13208</v>
      </c>
      <c r="N421" s="95">
        <f t="shared" si="21"/>
        <v>0.63467389500470206</v>
      </c>
      <c r="O421" s="36">
        <v>20020196</v>
      </c>
      <c r="P421" s="63">
        <v>28613.14</v>
      </c>
      <c r="Q421" s="76">
        <f t="shared" si="22"/>
        <v>1.2635453501433258</v>
      </c>
      <c r="R421" s="95">
        <f t="shared" si="23"/>
        <v>0.63467389500470206</v>
      </c>
      <c r="S421" s="95">
        <f t="shared" si="24"/>
        <v>-1</v>
      </c>
    </row>
    <row r="422" spans="1:19" s="36" customFormat="1" ht="14.4" x14ac:dyDescent="0.3">
      <c r="A422" s="32" t="s">
        <v>95</v>
      </c>
      <c r="B422" s="36">
        <v>196</v>
      </c>
      <c r="C422" s="36">
        <v>1</v>
      </c>
      <c r="D422" s="36" t="s">
        <v>245</v>
      </c>
      <c r="E422" s="36">
        <v>2005</v>
      </c>
      <c r="F422" s="36">
        <v>2006</v>
      </c>
      <c r="G422" s="76">
        <v>105.82</v>
      </c>
      <c r="H422" s="36">
        <v>10</v>
      </c>
      <c r="I422" s="33">
        <v>1</v>
      </c>
      <c r="J422" s="36">
        <v>1</v>
      </c>
      <c r="K422" s="36">
        <v>2</v>
      </c>
      <c r="L422" s="36">
        <v>11635</v>
      </c>
      <c r="M422" s="36">
        <v>6472</v>
      </c>
      <c r="N422" s="95">
        <f t="shared" si="21"/>
        <v>0.64256917214336995</v>
      </c>
      <c r="O422" s="36">
        <v>20060196</v>
      </c>
      <c r="P422" s="63">
        <v>28098.97</v>
      </c>
      <c r="Q422" s="76">
        <f t="shared" si="22"/>
        <v>0.64440084458611824</v>
      </c>
      <c r="R422" s="95">
        <f t="shared" si="23"/>
        <v>0.64256917214336995</v>
      </c>
      <c r="S422" s="95">
        <f t="shared" si="24"/>
        <v>-1</v>
      </c>
    </row>
    <row r="423" spans="1:19" s="36" customFormat="1" ht="14.4" x14ac:dyDescent="0.3">
      <c r="A423" s="32" t="s">
        <v>95</v>
      </c>
      <c r="B423" s="36">
        <v>196</v>
      </c>
      <c r="C423" s="36">
        <v>1</v>
      </c>
      <c r="D423" s="36" t="s">
        <v>245</v>
      </c>
      <c r="E423" s="36">
        <v>2005</v>
      </c>
      <c r="F423" s="36">
        <v>2006</v>
      </c>
      <c r="G423" s="76">
        <v>430</v>
      </c>
      <c r="H423" s="36">
        <v>10</v>
      </c>
      <c r="I423" s="33">
        <v>1</v>
      </c>
      <c r="J423" s="36">
        <v>1</v>
      </c>
      <c r="K423" s="36">
        <v>5</v>
      </c>
      <c r="L423" s="36">
        <v>9695</v>
      </c>
      <c r="M423" s="36">
        <v>8365</v>
      </c>
      <c r="N423" s="95">
        <f t="shared" si="21"/>
        <v>0.53682170542635654</v>
      </c>
      <c r="O423" s="36">
        <v>20060196</v>
      </c>
      <c r="P423" s="63">
        <v>28098.97</v>
      </c>
      <c r="Q423" s="76">
        <f t="shared" si="22"/>
        <v>0.64272818541035492</v>
      </c>
      <c r="R423" s="95">
        <f t="shared" si="23"/>
        <v>0.53682170542635654</v>
      </c>
      <c r="S423" s="95">
        <f t="shared" si="24"/>
        <v>-1</v>
      </c>
    </row>
    <row r="424" spans="1:19" s="36" customFormat="1" ht="14.4" x14ac:dyDescent="0.3">
      <c r="A424" s="32" t="s">
        <v>95</v>
      </c>
      <c r="B424" s="36">
        <v>196</v>
      </c>
      <c r="C424" s="36">
        <v>1</v>
      </c>
      <c r="D424" s="36" t="s">
        <v>245</v>
      </c>
      <c r="E424" s="36">
        <v>2005</v>
      </c>
      <c r="F424" s="36">
        <v>2007</v>
      </c>
      <c r="G424" s="76">
        <v>506.57</v>
      </c>
      <c r="H424" s="36">
        <v>10</v>
      </c>
      <c r="I424" s="33">
        <v>1</v>
      </c>
      <c r="J424" s="36">
        <v>0</v>
      </c>
      <c r="K424" s="36">
        <v>6</v>
      </c>
      <c r="L424" s="36">
        <v>10627</v>
      </c>
      <c r="M424" s="36">
        <v>7438</v>
      </c>
      <c r="N424" s="95">
        <f t="shared" si="21"/>
        <v>0.58826460005535564</v>
      </c>
      <c r="O424" s="36">
        <v>20060196</v>
      </c>
      <c r="P424" s="63">
        <v>28098.97</v>
      </c>
      <c r="Q424" s="76">
        <f t="shared" si="22"/>
        <v>0.64290612787586165</v>
      </c>
      <c r="R424" s="95">
        <f t="shared" si="23"/>
        <v>0.58826460005535564</v>
      </c>
      <c r="S424" s="95">
        <f t="shared" si="24"/>
        <v>-1</v>
      </c>
    </row>
    <row r="425" spans="1:19" s="36" customFormat="1" ht="14.4" x14ac:dyDescent="0.3">
      <c r="A425" s="32" t="s">
        <v>95</v>
      </c>
      <c r="B425" s="7">
        <v>196</v>
      </c>
      <c r="C425" s="7">
        <v>1</v>
      </c>
      <c r="D425" s="7" t="s">
        <v>414</v>
      </c>
      <c r="E425" s="7">
        <v>2010</v>
      </c>
      <c r="F425" s="68">
        <v>2011</v>
      </c>
      <c r="G425" s="66">
        <v>511.83</v>
      </c>
      <c r="H425" s="68">
        <v>10</v>
      </c>
      <c r="I425" s="67">
        <v>0</v>
      </c>
      <c r="J425" s="10">
        <v>0</v>
      </c>
      <c r="K425" s="50">
        <f>MAX(1,MIN(10,INT(G425/100)+1))</f>
        <v>6</v>
      </c>
      <c r="L425" s="67">
        <v>27338</v>
      </c>
      <c r="M425" s="67">
        <v>32026</v>
      </c>
      <c r="N425" s="95">
        <f t="shared" si="21"/>
        <v>0.46051479010848323</v>
      </c>
      <c r="O425" s="36">
        <f>10000*2010+B425</f>
        <v>20100196</v>
      </c>
      <c r="P425" s="63">
        <v>27333.4</v>
      </c>
      <c r="Q425" s="76">
        <f t="shared" si="22"/>
        <v>2.17184836134546</v>
      </c>
      <c r="R425" s="95">
        <f t="shared" si="23"/>
        <v>0.46051479010848323</v>
      </c>
      <c r="S425" s="95">
        <f t="shared" si="24"/>
        <v>-1</v>
      </c>
    </row>
    <row r="426" spans="1:19" s="36" customFormat="1" ht="14.4" x14ac:dyDescent="0.3">
      <c r="A426" s="32" t="s">
        <v>95</v>
      </c>
      <c r="B426" s="36">
        <v>196</v>
      </c>
      <c r="C426" s="36">
        <v>1</v>
      </c>
      <c r="D426" s="36" t="s">
        <v>414</v>
      </c>
      <c r="E426" s="75">
        <v>2013</v>
      </c>
      <c r="F426" s="36">
        <v>2014</v>
      </c>
      <c r="G426" s="76">
        <v>391.28</v>
      </c>
      <c r="H426" s="36">
        <v>10</v>
      </c>
      <c r="I426" s="36">
        <v>1</v>
      </c>
      <c r="J426" s="36">
        <v>0</v>
      </c>
      <c r="K426" s="50">
        <v>4</v>
      </c>
      <c r="L426" s="63">
        <v>14217</v>
      </c>
      <c r="M426" s="63">
        <v>7124</v>
      </c>
      <c r="N426" s="95">
        <f t="shared" si="21"/>
        <v>0.6661824656763975</v>
      </c>
      <c r="O426" s="36">
        <f>10000*E426+B426</f>
        <v>20130196</v>
      </c>
      <c r="P426" s="63">
        <v>26792.81</v>
      </c>
      <c r="Q426" s="76">
        <f t="shared" si="22"/>
        <v>0.79651966329772794</v>
      </c>
      <c r="R426" s="95">
        <f t="shared" si="23"/>
        <v>0.6661824656763975</v>
      </c>
      <c r="S426" s="95">
        <f t="shared" si="24"/>
        <v>-1</v>
      </c>
    </row>
    <row r="427" spans="1:19" s="36" customFormat="1" ht="14.4" x14ac:dyDescent="0.3">
      <c r="A427" s="32" t="s">
        <v>95</v>
      </c>
      <c r="B427" s="36">
        <v>197</v>
      </c>
      <c r="C427" s="36">
        <v>1</v>
      </c>
      <c r="D427" s="36" t="s">
        <v>415</v>
      </c>
      <c r="E427" s="36">
        <v>1995</v>
      </c>
      <c r="F427" s="36">
        <v>1996</v>
      </c>
      <c r="G427" s="76">
        <v>932</v>
      </c>
      <c r="H427" s="36">
        <v>6</v>
      </c>
      <c r="I427" s="36">
        <v>1</v>
      </c>
      <c r="J427" s="36">
        <v>1</v>
      </c>
      <c r="K427" s="36">
        <v>10</v>
      </c>
      <c r="L427" s="94">
        <v>4617</v>
      </c>
      <c r="M427" s="94">
        <v>3809</v>
      </c>
      <c r="N427" s="95">
        <f t="shared" si="21"/>
        <v>0.54794683123664845</v>
      </c>
      <c r="O427" s="36">
        <v>19960197</v>
      </c>
      <c r="P427" s="63">
        <v>4826.2299999999996</v>
      </c>
      <c r="Q427" s="76">
        <f t="shared" si="22"/>
        <v>1.7458761807870742</v>
      </c>
      <c r="R427" s="95">
        <f t="shared" si="23"/>
        <v>0.54794683123664845</v>
      </c>
      <c r="S427" s="95">
        <f t="shared" si="24"/>
        <v>-1</v>
      </c>
    </row>
    <row r="428" spans="1:19" s="36" customFormat="1" ht="14.4" x14ac:dyDescent="0.3">
      <c r="A428" s="32" t="s">
        <v>95</v>
      </c>
      <c r="B428" s="36">
        <v>197</v>
      </c>
      <c r="C428" s="36">
        <v>1</v>
      </c>
      <c r="D428" s="36" t="s">
        <v>415</v>
      </c>
      <c r="E428" s="36">
        <v>2000</v>
      </c>
      <c r="F428" s="36">
        <v>2001</v>
      </c>
      <c r="G428" s="76">
        <v>981.25</v>
      </c>
      <c r="H428" s="36">
        <v>7</v>
      </c>
      <c r="I428" s="36">
        <v>1</v>
      </c>
      <c r="J428" s="36">
        <v>1</v>
      </c>
      <c r="K428" s="36">
        <v>10</v>
      </c>
      <c r="L428" s="94">
        <v>3344</v>
      </c>
      <c r="M428" s="94">
        <v>1015</v>
      </c>
      <c r="N428" s="95">
        <f t="shared" si="21"/>
        <v>0.76714842853865561</v>
      </c>
      <c r="O428" s="36">
        <v>20010197</v>
      </c>
      <c r="P428" s="63">
        <v>4902.57</v>
      </c>
      <c r="Q428" s="76">
        <f t="shared" si="22"/>
        <v>0.8891254994829243</v>
      </c>
      <c r="R428" s="95">
        <f t="shared" si="23"/>
        <v>0.76714842853865561</v>
      </c>
      <c r="S428" s="95">
        <f t="shared" si="24"/>
        <v>-1</v>
      </c>
    </row>
    <row r="429" spans="1:19" s="36" customFormat="1" ht="14.4" x14ac:dyDescent="0.3">
      <c r="A429" s="32" t="s">
        <v>95</v>
      </c>
      <c r="B429" s="36">
        <v>197</v>
      </c>
      <c r="C429" s="36">
        <v>1</v>
      </c>
      <c r="D429" s="36" t="s">
        <v>415</v>
      </c>
      <c r="E429" s="36">
        <v>2001</v>
      </c>
      <c r="F429" s="36">
        <v>2002</v>
      </c>
      <c r="G429" s="76">
        <v>255.95</v>
      </c>
      <c r="H429" s="36">
        <v>6</v>
      </c>
      <c r="I429" s="36">
        <v>0</v>
      </c>
      <c r="J429" s="36">
        <v>1</v>
      </c>
      <c r="K429" s="36">
        <v>3</v>
      </c>
      <c r="L429" s="94">
        <v>2645</v>
      </c>
      <c r="M429" s="94">
        <v>2834</v>
      </c>
      <c r="N429" s="95">
        <f t="shared" si="21"/>
        <v>0.48275232706698301</v>
      </c>
      <c r="O429" s="36">
        <v>20020197</v>
      </c>
      <c r="P429" s="63">
        <v>4839.21</v>
      </c>
      <c r="Q429" s="76">
        <f t="shared" si="22"/>
        <v>1.1322095961944201</v>
      </c>
      <c r="R429" s="95">
        <f t="shared" si="23"/>
        <v>0.48275232706698301</v>
      </c>
      <c r="S429" s="95">
        <f t="shared" si="24"/>
        <v>-1</v>
      </c>
    </row>
    <row r="430" spans="1:19" s="36" customFormat="1" ht="14.4" x14ac:dyDescent="0.3">
      <c r="A430" s="32" t="s">
        <v>95</v>
      </c>
      <c r="B430" s="36">
        <v>197</v>
      </c>
      <c r="C430" s="36">
        <v>1</v>
      </c>
      <c r="D430" s="36" t="s">
        <v>415</v>
      </c>
      <c r="E430" s="36">
        <v>2002</v>
      </c>
      <c r="F430" s="36">
        <v>2003</v>
      </c>
      <c r="G430" s="76">
        <v>360</v>
      </c>
      <c r="H430" s="36">
        <v>9</v>
      </c>
      <c r="I430" s="36">
        <v>1</v>
      </c>
      <c r="J430" s="36">
        <v>1</v>
      </c>
      <c r="K430" s="36">
        <v>4</v>
      </c>
      <c r="L430" s="94">
        <v>10222</v>
      </c>
      <c r="M430" s="94">
        <v>7816</v>
      </c>
      <c r="N430" s="95">
        <f t="shared" ref="N430:N493" si="25">L430/(L430+M430)</f>
        <v>0.56669253797538532</v>
      </c>
      <c r="O430" s="36">
        <v>20030197</v>
      </c>
      <c r="P430" s="63">
        <v>4659.38</v>
      </c>
      <c r="Q430" s="76">
        <f t="shared" ref="Q430:Q493" si="26">(L430+M430)/P430</f>
        <v>3.8713305203696629</v>
      </c>
      <c r="R430" s="95">
        <f t="shared" ref="R430:R493" si="27">N430</f>
        <v>0.56669253797538532</v>
      </c>
      <c r="S430" s="95">
        <f t="shared" ref="S430:S493" si="28">IF(B430=$A$1,R430,-1)</f>
        <v>-1</v>
      </c>
    </row>
    <row r="431" spans="1:19" s="36" customFormat="1" ht="14.4" x14ac:dyDescent="0.3">
      <c r="A431" s="32" t="s">
        <v>95</v>
      </c>
      <c r="B431" s="36">
        <v>197</v>
      </c>
      <c r="C431" s="36">
        <v>1</v>
      </c>
      <c r="D431" s="36" t="s">
        <v>415</v>
      </c>
      <c r="E431" s="36">
        <v>2006</v>
      </c>
      <c r="F431" s="33">
        <v>2007</v>
      </c>
      <c r="G431" s="76">
        <v>495.41</v>
      </c>
      <c r="H431" s="33">
        <v>10</v>
      </c>
      <c r="I431" s="36">
        <v>0</v>
      </c>
      <c r="J431" s="36">
        <v>1</v>
      </c>
      <c r="K431" s="36">
        <v>5</v>
      </c>
      <c r="L431" s="63">
        <v>7568</v>
      </c>
      <c r="M431" s="63">
        <v>10447</v>
      </c>
      <c r="N431" s="95">
        <f t="shared" si="25"/>
        <v>0.42009436580627257</v>
      </c>
      <c r="O431" s="36">
        <v>20070197</v>
      </c>
      <c r="P431" s="63">
        <v>4538</v>
      </c>
      <c r="Q431" s="76">
        <f t="shared" si="26"/>
        <v>3.9698104892022918</v>
      </c>
      <c r="R431" s="95">
        <f t="shared" si="27"/>
        <v>0.42009436580627257</v>
      </c>
      <c r="S431" s="95">
        <f t="shared" si="28"/>
        <v>-1</v>
      </c>
    </row>
    <row r="432" spans="1:19" s="36" customFormat="1" ht="14.4" x14ac:dyDescent="0.3">
      <c r="A432" s="32" t="s">
        <v>95</v>
      </c>
      <c r="B432" s="36">
        <v>197</v>
      </c>
      <c r="C432" s="36">
        <v>1</v>
      </c>
      <c r="D432" s="35" t="s">
        <v>415</v>
      </c>
      <c r="E432" s="33">
        <v>2007</v>
      </c>
      <c r="F432" s="36">
        <v>2008</v>
      </c>
      <c r="G432" s="36">
        <v>805.68</v>
      </c>
      <c r="H432" s="36">
        <v>10</v>
      </c>
      <c r="I432" s="36">
        <v>1</v>
      </c>
      <c r="J432" s="36">
        <v>0</v>
      </c>
      <c r="K432" s="33">
        <v>9</v>
      </c>
      <c r="L432" s="63">
        <v>4702</v>
      </c>
      <c r="M432" s="63">
        <v>4150</v>
      </c>
      <c r="N432" s="95">
        <f t="shared" si="25"/>
        <v>0.53117939448712159</v>
      </c>
      <c r="O432" s="36">
        <v>20062897</v>
      </c>
      <c r="P432" s="63">
        <v>4538</v>
      </c>
      <c r="Q432" s="76">
        <f t="shared" si="26"/>
        <v>1.9506390480387836</v>
      </c>
      <c r="R432" s="95">
        <f t="shared" si="27"/>
        <v>0.53117939448712159</v>
      </c>
      <c r="S432" s="95">
        <f t="shared" si="28"/>
        <v>-1</v>
      </c>
    </row>
    <row r="433" spans="1:19" s="36" customFormat="1" ht="14.4" x14ac:dyDescent="0.3">
      <c r="A433" s="32" t="s">
        <v>95</v>
      </c>
      <c r="B433" s="36">
        <v>197</v>
      </c>
      <c r="C433" s="36">
        <v>1</v>
      </c>
      <c r="D433" s="35" t="s">
        <v>415</v>
      </c>
      <c r="E433" s="33">
        <v>2007</v>
      </c>
      <c r="F433" s="36">
        <v>2009</v>
      </c>
      <c r="G433" s="36">
        <v>307.89</v>
      </c>
      <c r="H433" s="36">
        <v>9</v>
      </c>
      <c r="I433" s="36">
        <v>0</v>
      </c>
      <c r="J433" s="36">
        <v>1</v>
      </c>
      <c r="K433" s="33">
        <v>4</v>
      </c>
      <c r="L433" s="63">
        <v>4092</v>
      </c>
      <c r="M433" s="63">
        <v>4150</v>
      </c>
      <c r="N433" s="95">
        <f t="shared" si="25"/>
        <v>0.49648143654452803</v>
      </c>
      <c r="O433" s="36">
        <v>20062897</v>
      </c>
      <c r="P433" s="63">
        <v>4538</v>
      </c>
      <c r="Q433" s="76">
        <f t="shared" si="26"/>
        <v>1.8162185985015424</v>
      </c>
      <c r="R433" s="95">
        <f t="shared" si="27"/>
        <v>0.49648143654452803</v>
      </c>
      <c r="S433" s="95">
        <f t="shared" si="28"/>
        <v>-1</v>
      </c>
    </row>
    <row r="434" spans="1:19" s="36" customFormat="1" ht="14.4" x14ac:dyDescent="0.3">
      <c r="A434" s="32" t="s">
        <v>95</v>
      </c>
      <c r="B434" s="7">
        <v>197</v>
      </c>
      <c r="C434" s="7">
        <v>1</v>
      </c>
      <c r="D434" s="7" t="s">
        <v>415</v>
      </c>
      <c r="E434" s="7">
        <v>2010</v>
      </c>
      <c r="F434" s="68">
        <v>2011</v>
      </c>
      <c r="G434" s="66">
        <v>347.29999999999995</v>
      </c>
      <c r="H434" s="68">
        <v>10</v>
      </c>
      <c r="I434" s="67">
        <v>0</v>
      </c>
      <c r="J434" s="10">
        <v>0</v>
      </c>
      <c r="K434" s="50">
        <f>MAX(1,MIN(10,INT(G434/100)+1))</f>
        <v>4</v>
      </c>
      <c r="L434" s="67">
        <v>8332</v>
      </c>
      <c r="M434" s="67">
        <v>9535</v>
      </c>
      <c r="N434" s="95">
        <f t="shared" si="25"/>
        <v>0.46633458331001287</v>
      </c>
      <c r="O434" s="36">
        <f>10000*2010+B434</f>
        <v>20100197</v>
      </c>
      <c r="P434" s="63">
        <v>4426.6000000000004</v>
      </c>
      <c r="Q434" s="76">
        <f t="shared" si="26"/>
        <v>4.0362806668775129</v>
      </c>
      <c r="R434" s="95">
        <f t="shared" si="27"/>
        <v>0.46633458331001287</v>
      </c>
      <c r="S434" s="95">
        <f t="shared" si="28"/>
        <v>-1</v>
      </c>
    </row>
    <row r="435" spans="1:19" s="36" customFormat="1" ht="14.4" x14ac:dyDescent="0.3">
      <c r="A435" s="32" t="s">
        <v>95</v>
      </c>
      <c r="B435" s="7">
        <v>197</v>
      </c>
      <c r="C435" s="7">
        <v>1</v>
      </c>
      <c r="D435" s="7" t="s">
        <v>415</v>
      </c>
      <c r="E435" s="7">
        <v>2011</v>
      </c>
      <c r="F435" s="10">
        <v>2012</v>
      </c>
      <c r="G435" s="66">
        <v>738.79</v>
      </c>
      <c r="H435" s="10">
        <v>10</v>
      </c>
      <c r="I435" s="67">
        <v>1</v>
      </c>
      <c r="J435" s="10">
        <v>0</v>
      </c>
      <c r="K435" s="50">
        <v>8</v>
      </c>
      <c r="L435" s="67">
        <v>4526</v>
      </c>
      <c r="M435" s="67">
        <v>2750</v>
      </c>
      <c r="N435" s="95">
        <f t="shared" si="25"/>
        <v>0.62204507971412859</v>
      </c>
      <c r="O435" s="36">
        <f>10000*E435+B435</f>
        <v>20110197</v>
      </c>
      <c r="P435" s="63">
        <v>4332</v>
      </c>
      <c r="Q435" s="76">
        <f t="shared" si="26"/>
        <v>1.6795937211449676</v>
      </c>
      <c r="R435" s="95">
        <f t="shared" si="27"/>
        <v>0.62204507971412859</v>
      </c>
      <c r="S435" s="95">
        <f t="shared" si="28"/>
        <v>-1</v>
      </c>
    </row>
    <row r="436" spans="1:19" s="36" customFormat="1" ht="14.4" x14ac:dyDescent="0.3">
      <c r="A436" s="32" t="s">
        <v>95</v>
      </c>
      <c r="B436" s="7">
        <v>197</v>
      </c>
      <c r="C436" s="7">
        <v>1</v>
      </c>
      <c r="D436" s="7" t="s">
        <v>888</v>
      </c>
      <c r="E436" s="7">
        <v>2016</v>
      </c>
      <c r="F436" s="7">
        <v>2018</v>
      </c>
      <c r="G436" s="70">
        <v>964.82</v>
      </c>
      <c r="H436" s="7">
        <v>10</v>
      </c>
      <c r="I436" s="7">
        <v>1</v>
      </c>
      <c r="J436" s="48">
        <v>1</v>
      </c>
      <c r="K436" s="50">
        <v>10</v>
      </c>
      <c r="L436" s="67">
        <v>15170</v>
      </c>
      <c r="M436" s="67">
        <v>8272</v>
      </c>
      <c r="N436" s="95">
        <f t="shared" si="25"/>
        <v>0.6471290845490999</v>
      </c>
      <c r="O436" s="36">
        <f>10000*E436+B436</f>
        <v>20160197</v>
      </c>
      <c r="P436" s="63">
        <v>436.45</v>
      </c>
      <c r="Q436" s="76">
        <f t="shared" si="26"/>
        <v>53.710619773169896</v>
      </c>
      <c r="R436" s="95">
        <f t="shared" si="27"/>
        <v>0.6471290845490999</v>
      </c>
      <c r="S436" s="95">
        <f t="shared" si="28"/>
        <v>-1</v>
      </c>
    </row>
    <row r="437" spans="1:19" s="36" customFormat="1" ht="14.4" x14ac:dyDescent="0.3">
      <c r="A437" s="32" t="s">
        <v>95</v>
      </c>
      <c r="B437" s="36">
        <v>199</v>
      </c>
      <c r="C437" s="36">
        <v>1</v>
      </c>
      <c r="D437" s="36" t="s">
        <v>320</v>
      </c>
      <c r="E437" s="36">
        <v>1995</v>
      </c>
      <c r="F437" s="36">
        <v>1996</v>
      </c>
      <c r="G437" s="76">
        <v>474.02</v>
      </c>
      <c r="H437" s="36">
        <v>10</v>
      </c>
      <c r="I437" s="36">
        <v>1</v>
      </c>
      <c r="J437" s="36">
        <v>1</v>
      </c>
      <c r="K437" s="36">
        <v>5</v>
      </c>
      <c r="L437" s="94">
        <v>1807</v>
      </c>
      <c r="M437" s="94">
        <v>972</v>
      </c>
      <c r="N437" s="95">
        <f t="shared" si="25"/>
        <v>0.65023389708528245</v>
      </c>
      <c r="O437" s="36">
        <v>19960199</v>
      </c>
      <c r="P437" s="63">
        <v>4184.2</v>
      </c>
      <c r="Q437" s="76">
        <f t="shared" si="26"/>
        <v>0.6641651928684098</v>
      </c>
      <c r="R437" s="95">
        <f t="shared" si="27"/>
        <v>0.65023389708528245</v>
      </c>
      <c r="S437" s="95">
        <f t="shared" si="28"/>
        <v>-1</v>
      </c>
    </row>
    <row r="438" spans="1:19" s="36" customFormat="1" ht="14.4" x14ac:dyDescent="0.3">
      <c r="A438" s="32" t="s">
        <v>95</v>
      </c>
      <c r="B438" s="36">
        <v>199</v>
      </c>
      <c r="C438" s="36">
        <v>1</v>
      </c>
      <c r="D438" s="36" t="s">
        <v>320</v>
      </c>
      <c r="E438" s="36">
        <v>1997</v>
      </c>
      <c r="F438" s="36">
        <v>1999</v>
      </c>
      <c r="G438" s="76">
        <v>361</v>
      </c>
      <c r="H438" s="36">
        <v>10</v>
      </c>
      <c r="I438" s="36">
        <v>0</v>
      </c>
      <c r="J438" s="36">
        <v>0</v>
      </c>
      <c r="K438" s="36">
        <v>4</v>
      </c>
      <c r="L438" s="94">
        <v>1014</v>
      </c>
      <c r="M438" s="94">
        <v>1042</v>
      </c>
      <c r="N438" s="95">
        <f t="shared" si="25"/>
        <v>0.49319066147859925</v>
      </c>
      <c r="O438" s="36">
        <v>19980199</v>
      </c>
      <c r="P438" s="63">
        <v>4357.1499999999996</v>
      </c>
      <c r="Q438" s="76">
        <f t="shared" si="26"/>
        <v>0.47186807890478871</v>
      </c>
      <c r="R438" s="95">
        <f t="shared" si="27"/>
        <v>0.49319066147859925</v>
      </c>
      <c r="S438" s="95">
        <f t="shared" si="28"/>
        <v>-1</v>
      </c>
    </row>
    <row r="439" spans="1:19" s="36" customFormat="1" ht="14.4" x14ac:dyDescent="0.3">
      <c r="A439" s="32" t="s">
        <v>95</v>
      </c>
      <c r="B439" s="36">
        <v>199</v>
      </c>
      <c r="C439" s="36">
        <v>1</v>
      </c>
      <c r="D439" s="36" t="s">
        <v>320</v>
      </c>
      <c r="E439" s="36">
        <v>1998</v>
      </c>
      <c r="F439" s="36">
        <v>1999</v>
      </c>
      <c r="G439" s="76">
        <v>361</v>
      </c>
      <c r="H439" s="36">
        <v>10</v>
      </c>
      <c r="I439" s="36">
        <v>1</v>
      </c>
      <c r="J439" s="36">
        <v>1</v>
      </c>
      <c r="K439" s="36">
        <v>4</v>
      </c>
      <c r="L439" s="94">
        <v>6116</v>
      </c>
      <c r="M439" s="94">
        <v>4679</v>
      </c>
      <c r="N439" s="95">
        <f t="shared" si="25"/>
        <v>0.56655859194071334</v>
      </c>
      <c r="O439" s="36">
        <v>19990199</v>
      </c>
      <c r="P439" s="63">
        <v>4410.3100000000004</v>
      </c>
      <c r="Q439" s="76">
        <f t="shared" si="26"/>
        <v>2.4476737462899432</v>
      </c>
      <c r="R439" s="95">
        <f t="shared" si="27"/>
        <v>0.56655859194071334</v>
      </c>
      <c r="S439" s="95">
        <f t="shared" si="28"/>
        <v>-1</v>
      </c>
    </row>
    <row r="440" spans="1:19" s="36" customFormat="1" ht="14.4" x14ac:dyDescent="0.3">
      <c r="A440" s="32" t="s">
        <v>95</v>
      </c>
      <c r="B440" s="36">
        <v>199</v>
      </c>
      <c r="C440" s="36">
        <v>1</v>
      </c>
      <c r="D440" s="36" t="s">
        <v>320</v>
      </c>
      <c r="E440" s="36">
        <v>2000</v>
      </c>
      <c r="F440" s="36">
        <v>2001</v>
      </c>
      <c r="G440" s="76">
        <v>155.97999999999999</v>
      </c>
      <c r="H440" s="36">
        <v>10</v>
      </c>
      <c r="I440" s="36">
        <v>0</v>
      </c>
      <c r="J440" s="36">
        <v>1</v>
      </c>
      <c r="K440" s="36">
        <v>2</v>
      </c>
      <c r="L440" s="94">
        <v>5876</v>
      </c>
      <c r="M440" s="94">
        <v>5920</v>
      </c>
      <c r="N440" s="95">
        <f t="shared" si="25"/>
        <v>0.49813496100373006</v>
      </c>
      <c r="O440" s="36">
        <v>20010199</v>
      </c>
      <c r="P440" s="63">
        <v>4277.32</v>
      </c>
      <c r="Q440" s="76">
        <f t="shared" si="26"/>
        <v>2.7578016140948072</v>
      </c>
      <c r="R440" s="95">
        <f t="shared" si="27"/>
        <v>0.49813496100373006</v>
      </c>
      <c r="S440" s="95">
        <f t="shared" si="28"/>
        <v>-1</v>
      </c>
    </row>
    <row r="441" spans="1:19" s="36" customFormat="1" ht="14.4" x14ac:dyDescent="0.3">
      <c r="A441" s="32" t="s">
        <v>95</v>
      </c>
      <c r="B441" s="36">
        <v>199</v>
      </c>
      <c r="C441" s="36">
        <v>1</v>
      </c>
      <c r="D441" s="36" t="s">
        <v>320</v>
      </c>
      <c r="E441" s="36">
        <v>2001</v>
      </c>
      <c r="F441" s="36">
        <v>2002</v>
      </c>
      <c r="G441" s="76">
        <v>400</v>
      </c>
      <c r="H441" s="36">
        <v>10</v>
      </c>
      <c r="I441" s="36">
        <v>0</v>
      </c>
      <c r="J441" s="36">
        <v>1</v>
      </c>
      <c r="K441" s="36">
        <v>5</v>
      </c>
      <c r="L441" s="94">
        <v>2333</v>
      </c>
      <c r="M441" s="94">
        <v>3063</v>
      </c>
      <c r="N441" s="95">
        <f t="shared" si="25"/>
        <v>0.43235730170496667</v>
      </c>
      <c r="O441" s="36">
        <v>20020199</v>
      </c>
      <c r="P441" s="63">
        <v>4272.3999999999996</v>
      </c>
      <c r="Q441" s="76">
        <f t="shared" si="26"/>
        <v>1.2629903567081735</v>
      </c>
      <c r="R441" s="95">
        <f t="shared" si="27"/>
        <v>0.43235730170496667</v>
      </c>
      <c r="S441" s="95">
        <f t="shared" si="28"/>
        <v>-1</v>
      </c>
    </row>
    <row r="442" spans="1:19" s="36" customFormat="1" ht="14.4" x14ac:dyDescent="0.3">
      <c r="A442" s="32" t="s">
        <v>95</v>
      </c>
      <c r="B442" s="36">
        <v>199</v>
      </c>
      <c r="C442" s="36">
        <v>1</v>
      </c>
      <c r="D442" s="36" t="s">
        <v>320</v>
      </c>
      <c r="E442" s="36">
        <v>2002</v>
      </c>
      <c r="F442" s="36">
        <v>2003</v>
      </c>
      <c r="G442" s="76">
        <v>476.38</v>
      </c>
      <c r="H442" s="36">
        <v>10</v>
      </c>
      <c r="I442" s="36">
        <v>1</v>
      </c>
      <c r="J442" s="36">
        <v>1</v>
      </c>
      <c r="K442" s="36">
        <v>5</v>
      </c>
      <c r="L442" s="94">
        <v>6224</v>
      </c>
      <c r="M442" s="94">
        <v>5015</v>
      </c>
      <c r="N442" s="95">
        <f t="shared" si="25"/>
        <v>0.55378592401459203</v>
      </c>
      <c r="O442" s="36">
        <v>20030199</v>
      </c>
      <c r="P442" s="63">
        <v>4104.28</v>
      </c>
      <c r="Q442" s="76">
        <f t="shared" si="26"/>
        <v>2.7383609305408014</v>
      </c>
      <c r="R442" s="95">
        <f t="shared" si="27"/>
        <v>0.55378592401459203</v>
      </c>
      <c r="S442" s="95">
        <f t="shared" si="28"/>
        <v>-1</v>
      </c>
    </row>
    <row r="443" spans="1:19" s="36" customFormat="1" ht="14.4" x14ac:dyDescent="0.3">
      <c r="A443" s="32"/>
      <c r="B443" s="36">
        <v>199</v>
      </c>
      <c r="C443" s="36">
        <v>1</v>
      </c>
      <c r="D443" s="35" t="s">
        <v>320</v>
      </c>
      <c r="E443" s="33">
        <v>2007</v>
      </c>
      <c r="F443" s="36">
        <v>2008</v>
      </c>
      <c r="G443" s="36">
        <v>400</v>
      </c>
      <c r="H443" s="36">
        <v>10</v>
      </c>
      <c r="I443" s="36">
        <v>0</v>
      </c>
      <c r="J443" s="36">
        <v>0</v>
      </c>
      <c r="K443" s="33">
        <v>5</v>
      </c>
      <c r="L443" s="63">
        <v>1408</v>
      </c>
      <c r="M443" s="63">
        <v>2886</v>
      </c>
      <c r="N443" s="95">
        <f t="shared" si="25"/>
        <v>0.327899394503959</v>
      </c>
      <c r="O443" s="36">
        <v>20062897</v>
      </c>
      <c r="P443" s="63">
        <v>3875</v>
      </c>
      <c r="Q443" s="76">
        <f t="shared" si="26"/>
        <v>1.1081290322580646</v>
      </c>
      <c r="R443" s="95">
        <f t="shared" si="27"/>
        <v>0.327899394503959</v>
      </c>
      <c r="S443" s="95">
        <f t="shared" si="28"/>
        <v>-1</v>
      </c>
    </row>
    <row r="444" spans="1:19" s="36" customFormat="1" ht="14.4" x14ac:dyDescent="0.3">
      <c r="A444" s="32" t="s">
        <v>95</v>
      </c>
      <c r="B444" s="48">
        <v>199</v>
      </c>
      <c r="C444" s="48">
        <v>1</v>
      </c>
      <c r="D444" s="48" t="s">
        <v>320</v>
      </c>
      <c r="E444" s="58">
        <v>2008</v>
      </c>
      <c r="F444" s="59">
        <v>2009</v>
      </c>
      <c r="G444" s="55">
        <v>363.89</v>
      </c>
      <c r="H444" s="59">
        <v>10</v>
      </c>
      <c r="I444" s="42">
        <v>1</v>
      </c>
      <c r="J444" s="48">
        <f>MAX(0,MIN(1,F444-E444-1))</f>
        <v>0</v>
      </c>
      <c r="K444" s="50">
        <f>MAX(1,MIN(10,INT(G444/100)+1))</f>
        <v>4</v>
      </c>
      <c r="L444" s="42">
        <v>9067</v>
      </c>
      <c r="M444" s="42">
        <v>5866</v>
      </c>
      <c r="N444" s="95">
        <f t="shared" si="25"/>
        <v>0.60717873166811764</v>
      </c>
      <c r="O444" s="36">
        <v>20080199</v>
      </c>
      <c r="P444" s="63">
        <v>3742.11</v>
      </c>
      <c r="Q444" s="76">
        <f t="shared" si="26"/>
        <v>3.9905294072060946</v>
      </c>
      <c r="R444" s="95">
        <f t="shared" si="27"/>
        <v>0.60717873166811764</v>
      </c>
      <c r="S444" s="95">
        <f t="shared" si="28"/>
        <v>-1</v>
      </c>
    </row>
    <row r="445" spans="1:19" s="36" customFormat="1" ht="14.4" x14ac:dyDescent="0.3">
      <c r="A445" s="32" t="s">
        <v>95</v>
      </c>
      <c r="B445" s="7">
        <v>199</v>
      </c>
      <c r="C445" s="7">
        <v>1</v>
      </c>
      <c r="D445" s="7" t="s">
        <v>320</v>
      </c>
      <c r="E445" s="7">
        <v>2011</v>
      </c>
      <c r="F445" s="10">
        <v>2013</v>
      </c>
      <c r="G445" s="66">
        <v>480.19</v>
      </c>
      <c r="H445" s="10">
        <v>10</v>
      </c>
      <c r="I445" s="67">
        <v>1</v>
      </c>
      <c r="J445" s="10">
        <v>1</v>
      </c>
      <c r="K445" s="50">
        <v>5</v>
      </c>
      <c r="L445" s="67">
        <v>2204</v>
      </c>
      <c r="M445" s="67">
        <v>1460</v>
      </c>
      <c r="N445" s="95">
        <f t="shared" si="25"/>
        <v>0.60152838427947597</v>
      </c>
      <c r="O445" s="36">
        <f>10000*E445+B445</f>
        <v>20110199</v>
      </c>
      <c r="P445" s="63">
        <v>3797</v>
      </c>
      <c r="Q445" s="76">
        <f t="shared" si="26"/>
        <v>0.96497234658941267</v>
      </c>
      <c r="R445" s="95">
        <f t="shared" si="27"/>
        <v>0.60152838427947597</v>
      </c>
      <c r="S445" s="95">
        <f t="shared" si="28"/>
        <v>-1</v>
      </c>
    </row>
    <row r="446" spans="1:19" s="36" customFormat="1" ht="14.4" x14ac:dyDescent="0.3">
      <c r="A446" s="32" t="s">
        <v>95</v>
      </c>
      <c r="B446" s="7">
        <v>199</v>
      </c>
      <c r="C446" s="7">
        <v>1</v>
      </c>
      <c r="D446" s="7" t="s">
        <v>320</v>
      </c>
      <c r="E446" s="7">
        <v>2011</v>
      </c>
      <c r="F446" s="10">
        <v>2012</v>
      </c>
      <c r="G446" s="66">
        <v>372</v>
      </c>
      <c r="H446" s="10">
        <v>10</v>
      </c>
      <c r="I446" s="67">
        <v>0</v>
      </c>
      <c r="J446" s="10">
        <v>0</v>
      </c>
      <c r="K446" s="50">
        <v>4</v>
      </c>
      <c r="L446" s="67">
        <v>1541</v>
      </c>
      <c r="M446" s="67">
        <v>2124</v>
      </c>
      <c r="N446" s="95">
        <f t="shared" si="25"/>
        <v>0.42046384720327423</v>
      </c>
      <c r="O446" s="36">
        <f>10000*E446+B446</f>
        <v>20110199</v>
      </c>
      <c r="P446" s="63">
        <v>3797</v>
      </c>
      <c r="Q446" s="76">
        <f t="shared" si="26"/>
        <v>0.96523571240452988</v>
      </c>
      <c r="R446" s="95">
        <f t="shared" si="27"/>
        <v>0.42046384720327423</v>
      </c>
      <c r="S446" s="95">
        <f t="shared" si="28"/>
        <v>-1</v>
      </c>
    </row>
    <row r="447" spans="1:19" s="36" customFormat="1" ht="14.4" x14ac:dyDescent="0.3">
      <c r="A447" s="32" t="s">
        <v>95</v>
      </c>
      <c r="B447" s="7">
        <v>199</v>
      </c>
      <c r="C447" s="7">
        <v>1</v>
      </c>
      <c r="D447" s="7" t="s">
        <v>320</v>
      </c>
      <c r="E447" s="7">
        <v>2017</v>
      </c>
      <c r="F447" s="10">
        <v>2018</v>
      </c>
      <c r="G447" s="66">
        <v>819</v>
      </c>
      <c r="H447" s="10">
        <v>10</v>
      </c>
      <c r="I447" s="67">
        <v>1</v>
      </c>
      <c r="J447" s="10">
        <v>0</v>
      </c>
      <c r="K447" s="50">
        <f>MAX(1,MIN(10,INT(G447/100)+1))</f>
        <v>9</v>
      </c>
      <c r="L447" s="67">
        <v>2003</v>
      </c>
      <c r="M447" s="67">
        <v>1415</v>
      </c>
      <c r="N447" s="95">
        <f t="shared" si="25"/>
        <v>0.58601521357519015</v>
      </c>
      <c r="O447" s="36">
        <f>10000*E447+B447</f>
        <v>20170199</v>
      </c>
      <c r="P447" s="63">
        <v>3618</v>
      </c>
      <c r="Q447" s="76">
        <f t="shared" si="26"/>
        <v>0.94472084024322833</v>
      </c>
      <c r="R447" s="95">
        <f t="shared" si="27"/>
        <v>0.58601521357519015</v>
      </c>
      <c r="S447" s="95">
        <f t="shared" si="28"/>
        <v>-1</v>
      </c>
    </row>
    <row r="448" spans="1:19" s="36" customFormat="1" ht="14.4" x14ac:dyDescent="0.3">
      <c r="A448" s="32" t="s">
        <v>95</v>
      </c>
      <c r="B448" s="36">
        <v>200</v>
      </c>
      <c r="C448" s="36">
        <v>1</v>
      </c>
      <c r="D448" s="36" t="s">
        <v>246</v>
      </c>
      <c r="E448" s="36">
        <v>1997</v>
      </c>
      <c r="F448" s="36">
        <v>1998</v>
      </c>
      <c r="G448" s="76">
        <v>148.80000000000001</v>
      </c>
      <c r="H448" s="36">
        <v>10</v>
      </c>
      <c r="I448" s="36">
        <v>1</v>
      </c>
      <c r="J448" s="36">
        <v>1</v>
      </c>
      <c r="K448" s="36">
        <v>2</v>
      </c>
      <c r="L448" s="94">
        <v>1689</v>
      </c>
      <c r="M448" s="94">
        <v>777</v>
      </c>
      <c r="N448" s="95">
        <f t="shared" si="25"/>
        <v>0.68491484184914841</v>
      </c>
      <c r="O448" s="36">
        <v>19980200</v>
      </c>
      <c r="P448" s="63">
        <v>5212.47</v>
      </c>
      <c r="Q448" s="76">
        <f t="shared" si="26"/>
        <v>0.4730962480359599</v>
      </c>
      <c r="R448" s="95">
        <f t="shared" si="27"/>
        <v>0.68491484184914841</v>
      </c>
      <c r="S448" s="95">
        <f t="shared" si="28"/>
        <v>-1</v>
      </c>
    </row>
    <row r="449" spans="1:19" s="36" customFormat="1" ht="14.4" x14ac:dyDescent="0.3">
      <c r="A449" s="32" t="s">
        <v>95</v>
      </c>
      <c r="B449" s="36">
        <v>200</v>
      </c>
      <c r="C449" s="36">
        <v>1</v>
      </c>
      <c r="D449" s="36" t="s">
        <v>246</v>
      </c>
      <c r="E449" s="36">
        <v>2001</v>
      </c>
      <c r="F449" s="36">
        <v>2002</v>
      </c>
      <c r="G449" s="76">
        <v>492</v>
      </c>
      <c r="H449" s="36">
        <v>10</v>
      </c>
      <c r="I449" s="36">
        <v>0</v>
      </c>
      <c r="J449" s="36">
        <v>1</v>
      </c>
      <c r="K449" s="36">
        <v>5</v>
      </c>
      <c r="L449" s="94">
        <v>2627</v>
      </c>
      <c r="M449" s="94">
        <v>4188</v>
      </c>
      <c r="N449" s="95">
        <f t="shared" si="25"/>
        <v>0.3854732208363903</v>
      </c>
      <c r="O449" s="36">
        <v>20020200</v>
      </c>
      <c r="P449" s="63">
        <v>5230.1000000000004</v>
      </c>
      <c r="Q449" s="76">
        <f t="shared" si="26"/>
        <v>1.3030343588076709</v>
      </c>
      <c r="R449" s="95">
        <f t="shared" si="27"/>
        <v>0.3854732208363903</v>
      </c>
      <c r="S449" s="95">
        <f t="shared" si="28"/>
        <v>-1</v>
      </c>
    </row>
    <row r="450" spans="1:19" s="36" customFormat="1" ht="14.4" x14ac:dyDescent="0.3">
      <c r="A450" s="32"/>
      <c r="B450" s="36">
        <v>200</v>
      </c>
      <c r="C450" s="36">
        <v>1</v>
      </c>
      <c r="D450" s="36" t="s">
        <v>246</v>
      </c>
      <c r="E450" s="36">
        <v>2003</v>
      </c>
      <c r="F450" s="36">
        <v>2004</v>
      </c>
      <c r="G450" s="76">
        <v>690</v>
      </c>
      <c r="H450" s="36">
        <v>8</v>
      </c>
      <c r="I450" s="36">
        <v>1</v>
      </c>
      <c r="J450" s="36">
        <v>1</v>
      </c>
      <c r="K450" s="36">
        <v>7</v>
      </c>
      <c r="L450" s="94">
        <v>5373</v>
      </c>
      <c r="M450" s="94">
        <v>3331</v>
      </c>
      <c r="N450" s="95">
        <f t="shared" si="25"/>
        <v>0.61730238970588236</v>
      </c>
      <c r="O450" s="36">
        <v>20040200</v>
      </c>
      <c r="P450" s="63">
        <v>5149.9799999999996</v>
      </c>
      <c r="Q450" s="76">
        <f t="shared" si="26"/>
        <v>1.6901036508879648</v>
      </c>
      <c r="R450" s="95">
        <f t="shared" si="27"/>
        <v>0.61730238970588236</v>
      </c>
      <c r="S450" s="95">
        <f t="shared" si="28"/>
        <v>-1</v>
      </c>
    </row>
    <row r="451" spans="1:19" s="36" customFormat="1" ht="14.4" x14ac:dyDescent="0.3">
      <c r="A451" s="32" t="s">
        <v>95</v>
      </c>
      <c r="B451" s="36">
        <v>200</v>
      </c>
      <c r="C451" s="36">
        <v>1</v>
      </c>
      <c r="D451" s="36" t="s">
        <v>889</v>
      </c>
      <c r="E451" s="36">
        <v>2005</v>
      </c>
      <c r="F451" s="36">
        <v>2006</v>
      </c>
      <c r="G451" s="76">
        <v>500</v>
      </c>
      <c r="H451" s="36">
        <v>8</v>
      </c>
      <c r="I451" s="33">
        <v>1</v>
      </c>
      <c r="J451" s="36">
        <v>1</v>
      </c>
      <c r="K451" s="36">
        <v>6</v>
      </c>
      <c r="L451" s="36">
        <v>3849</v>
      </c>
      <c r="M451" s="36">
        <v>3626</v>
      </c>
      <c r="N451" s="95">
        <f t="shared" si="25"/>
        <v>0.51491638795986627</v>
      </c>
      <c r="O451" s="36">
        <v>20060200</v>
      </c>
      <c r="P451" s="63">
        <v>5197.71</v>
      </c>
      <c r="Q451" s="76">
        <f t="shared" si="26"/>
        <v>1.438133331794194</v>
      </c>
      <c r="R451" s="95">
        <f t="shared" si="27"/>
        <v>0.51491638795986627</v>
      </c>
      <c r="S451" s="95">
        <f t="shared" si="28"/>
        <v>-1</v>
      </c>
    </row>
    <row r="452" spans="1:19" s="36" customFormat="1" ht="14.4" x14ac:dyDescent="0.3">
      <c r="A452" s="32" t="s">
        <v>95</v>
      </c>
      <c r="B452" s="7">
        <v>200</v>
      </c>
      <c r="C452" s="7">
        <v>1</v>
      </c>
      <c r="D452" s="7" t="s">
        <v>246</v>
      </c>
      <c r="E452" s="7">
        <v>2011</v>
      </c>
      <c r="F452" s="10">
        <v>2012</v>
      </c>
      <c r="G452" s="66">
        <v>690</v>
      </c>
      <c r="H452" s="10">
        <v>8</v>
      </c>
      <c r="I452" s="67">
        <v>1</v>
      </c>
      <c r="J452" s="10">
        <v>0</v>
      </c>
      <c r="K452" s="50">
        <v>7</v>
      </c>
      <c r="L452" s="67">
        <v>3231</v>
      </c>
      <c r="M452" s="67">
        <v>1952</v>
      </c>
      <c r="N452" s="95">
        <f t="shared" si="25"/>
        <v>0.62338414045919355</v>
      </c>
      <c r="O452" s="36">
        <f>10000*E452+B452</f>
        <v>20110200</v>
      </c>
      <c r="P452" s="63">
        <v>4693</v>
      </c>
      <c r="Q452" s="76">
        <f t="shared" si="26"/>
        <v>1.1044108246324313</v>
      </c>
      <c r="R452" s="95">
        <f t="shared" si="27"/>
        <v>0.62338414045919355</v>
      </c>
      <c r="S452" s="95">
        <f t="shared" si="28"/>
        <v>-1</v>
      </c>
    </row>
    <row r="453" spans="1:19" s="36" customFormat="1" ht="14.4" x14ac:dyDescent="0.3">
      <c r="A453" s="32" t="s">
        <v>95</v>
      </c>
      <c r="B453" s="36">
        <v>200</v>
      </c>
      <c r="C453" s="36">
        <v>1</v>
      </c>
      <c r="D453" s="36" t="s">
        <v>246</v>
      </c>
      <c r="E453" s="75">
        <v>2013</v>
      </c>
      <c r="F453" s="36">
        <v>2014</v>
      </c>
      <c r="G453" s="76">
        <v>869.85</v>
      </c>
      <c r="H453" s="36">
        <v>10</v>
      </c>
      <c r="I453" s="36">
        <v>1</v>
      </c>
      <c r="J453" s="36">
        <v>0</v>
      </c>
      <c r="K453" s="50">
        <v>9</v>
      </c>
      <c r="L453" s="63">
        <v>2622</v>
      </c>
      <c r="M453" s="63">
        <v>1931</v>
      </c>
      <c r="N453" s="95">
        <f t="shared" si="25"/>
        <v>0.57588403250603992</v>
      </c>
      <c r="O453" s="36">
        <f>10000*E453+B453</f>
        <v>20130200</v>
      </c>
      <c r="P453" s="63">
        <v>4618.17</v>
      </c>
      <c r="Q453" s="76">
        <f t="shared" si="26"/>
        <v>0.98588834971428074</v>
      </c>
      <c r="R453" s="95">
        <f t="shared" si="27"/>
        <v>0.57588403250603992</v>
      </c>
      <c r="S453" s="95">
        <f t="shared" si="28"/>
        <v>-1</v>
      </c>
    </row>
    <row r="454" spans="1:19" s="36" customFormat="1" ht="14.4" x14ac:dyDescent="0.3">
      <c r="A454" s="32" t="s">
        <v>95</v>
      </c>
      <c r="B454" s="36">
        <v>200</v>
      </c>
      <c r="C454" s="36">
        <v>1</v>
      </c>
      <c r="D454" s="36" t="s">
        <v>246</v>
      </c>
      <c r="E454" s="75">
        <v>2017</v>
      </c>
      <c r="F454" s="36">
        <v>2018</v>
      </c>
      <c r="G454" s="76">
        <v>773.31</v>
      </c>
      <c r="H454" s="36">
        <v>10</v>
      </c>
      <c r="I454" s="36">
        <v>1</v>
      </c>
      <c r="J454" s="36">
        <v>0</v>
      </c>
      <c r="K454" s="50">
        <f>MAX(1,MIN(10,INT(G454/100)+1))</f>
        <v>8</v>
      </c>
      <c r="L454" s="63">
        <v>2071</v>
      </c>
      <c r="M454" s="63">
        <v>1667</v>
      </c>
      <c r="N454" s="95">
        <f t="shared" si="25"/>
        <v>0.55403959336543607</v>
      </c>
      <c r="O454" s="36">
        <f>10000*E454+B454</f>
        <v>20170200</v>
      </c>
      <c r="P454" s="63">
        <v>4429</v>
      </c>
      <c r="Q454" s="76">
        <f t="shared" si="26"/>
        <v>0.8439828403702867</v>
      </c>
      <c r="R454" s="95">
        <f t="shared" si="27"/>
        <v>0.55403959336543607</v>
      </c>
      <c r="S454" s="95">
        <f t="shared" si="28"/>
        <v>-1</v>
      </c>
    </row>
    <row r="455" spans="1:19" s="36" customFormat="1" ht="14.4" x14ac:dyDescent="0.3">
      <c r="A455" s="32" t="s">
        <v>95</v>
      </c>
      <c r="B455" s="36">
        <v>203</v>
      </c>
      <c r="C455" s="36">
        <v>1</v>
      </c>
      <c r="D455" s="36" t="s">
        <v>247</v>
      </c>
      <c r="E455" s="36">
        <v>2003</v>
      </c>
      <c r="F455" s="36">
        <v>2004</v>
      </c>
      <c r="G455" s="76">
        <v>400</v>
      </c>
      <c r="H455" s="36">
        <v>5</v>
      </c>
      <c r="I455" s="36">
        <v>1</v>
      </c>
      <c r="J455" s="36">
        <v>1</v>
      </c>
      <c r="K455" s="36">
        <v>5</v>
      </c>
      <c r="L455" s="94">
        <v>835</v>
      </c>
      <c r="M455" s="94">
        <v>437</v>
      </c>
      <c r="N455" s="95">
        <f t="shared" si="25"/>
        <v>0.65644654088050314</v>
      </c>
      <c r="O455" s="36">
        <v>20040203</v>
      </c>
      <c r="P455" s="63">
        <v>930.58</v>
      </c>
      <c r="Q455" s="76">
        <f t="shared" si="26"/>
        <v>1.366889466784156</v>
      </c>
      <c r="R455" s="95">
        <f t="shared" si="27"/>
        <v>0.65644654088050314</v>
      </c>
      <c r="S455" s="95">
        <f t="shared" si="28"/>
        <v>-1</v>
      </c>
    </row>
    <row r="456" spans="1:19" s="36" customFormat="1" ht="14.4" x14ac:dyDescent="0.3">
      <c r="A456" s="32" t="s">
        <v>95</v>
      </c>
      <c r="B456" s="36">
        <v>203</v>
      </c>
      <c r="C456" s="36">
        <v>1</v>
      </c>
      <c r="D456" s="35" t="s">
        <v>247</v>
      </c>
      <c r="E456" s="33">
        <v>2007</v>
      </c>
      <c r="F456" s="36">
        <v>2009</v>
      </c>
      <c r="G456" s="36">
        <v>600</v>
      </c>
      <c r="H456" s="36">
        <v>5</v>
      </c>
      <c r="I456" s="36">
        <v>1</v>
      </c>
      <c r="J456" s="36">
        <v>1</v>
      </c>
      <c r="K456" s="33">
        <v>7</v>
      </c>
      <c r="L456" s="63">
        <v>473</v>
      </c>
      <c r="M456" s="63">
        <v>296</v>
      </c>
      <c r="N456" s="95">
        <f t="shared" si="25"/>
        <v>0.61508452535760727</v>
      </c>
      <c r="O456" s="36">
        <v>20062897</v>
      </c>
      <c r="P456" s="63">
        <v>915</v>
      </c>
      <c r="Q456" s="76">
        <f t="shared" si="26"/>
        <v>0.84043715846994538</v>
      </c>
      <c r="R456" s="95">
        <f t="shared" si="27"/>
        <v>0.61508452535760727</v>
      </c>
      <c r="S456" s="95">
        <f t="shared" si="28"/>
        <v>-1</v>
      </c>
    </row>
    <row r="457" spans="1:19" s="36" customFormat="1" ht="14.4" x14ac:dyDescent="0.3">
      <c r="A457" s="32" t="s">
        <v>95</v>
      </c>
      <c r="B457" s="7">
        <v>203</v>
      </c>
      <c r="C457" s="7">
        <v>1</v>
      </c>
      <c r="D457" s="7" t="s">
        <v>247</v>
      </c>
      <c r="E457" s="7">
        <v>2011</v>
      </c>
      <c r="F457" s="10">
        <v>2012</v>
      </c>
      <c r="G457" s="66">
        <v>300</v>
      </c>
      <c r="H457" s="10">
        <v>5</v>
      </c>
      <c r="I457" s="67">
        <v>1</v>
      </c>
      <c r="J457" s="10">
        <v>0</v>
      </c>
      <c r="K457" s="50">
        <v>4</v>
      </c>
      <c r="L457" s="67">
        <v>485</v>
      </c>
      <c r="M457" s="67">
        <v>346</v>
      </c>
      <c r="N457" s="95">
        <f t="shared" si="25"/>
        <v>0.58363417569193743</v>
      </c>
      <c r="O457" s="36">
        <f>10000*E457+B457</f>
        <v>20110203</v>
      </c>
      <c r="P457" s="63">
        <v>794</v>
      </c>
      <c r="Q457" s="76">
        <f t="shared" si="26"/>
        <v>1.0465994962216625</v>
      </c>
      <c r="R457" s="95">
        <f t="shared" si="27"/>
        <v>0.58363417569193743</v>
      </c>
      <c r="S457" s="95">
        <f t="shared" si="28"/>
        <v>-1</v>
      </c>
    </row>
    <row r="458" spans="1:19" s="36" customFormat="1" ht="14.4" x14ac:dyDescent="0.3">
      <c r="A458" s="32" t="s">
        <v>95</v>
      </c>
      <c r="B458" s="7">
        <v>203</v>
      </c>
      <c r="C458" s="7">
        <v>1</v>
      </c>
      <c r="D458" s="7" t="s">
        <v>247</v>
      </c>
      <c r="E458" s="7">
        <v>2015</v>
      </c>
      <c r="F458" s="7">
        <v>2017</v>
      </c>
      <c r="G458" s="70">
        <v>851.78</v>
      </c>
      <c r="H458" s="7">
        <v>5</v>
      </c>
      <c r="I458" s="7">
        <v>1</v>
      </c>
      <c r="J458" s="48">
        <f>MAX(0,MIN(1,F458-E458-1))</f>
        <v>1</v>
      </c>
      <c r="K458" s="50">
        <f>MAX(1,MIN(10,INT(G458/100)+1))</f>
        <v>9</v>
      </c>
      <c r="L458" s="77">
        <v>389</v>
      </c>
      <c r="M458" s="77">
        <v>297</v>
      </c>
      <c r="N458" s="95">
        <f t="shared" si="25"/>
        <v>0.56705539358600587</v>
      </c>
      <c r="O458" s="36">
        <f>10000*E458+B458</f>
        <v>20150203</v>
      </c>
      <c r="P458" s="63">
        <v>757.79</v>
      </c>
      <c r="Q458" s="76">
        <f t="shared" si="26"/>
        <v>0.9052639913432482</v>
      </c>
      <c r="R458" s="95">
        <f t="shared" si="27"/>
        <v>0.56705539358600587</v>
      </c>
      <c r="S458" s="95">
        <f t="shared" si="28"/>
        <v>-1</v>
      </c>
    </row>
    <row r="459" spans="1:19" s="36" customFormat="1" ht="14.4" x14ac:dyDescent="0.3">
      <c r="A459" s="32" t="s">
        <v>95</v>
      </c>
      <c r="B459" s="36">
        <v>204</v>
      </c>
      <c r="C459" s="36">
        <v>1</v>
      </c>
      <c r="D459" s="36" t="s">
        <v>488</v>
      </c>
      <c r="E459" s="36">
        <v>1998</v>
      </c>
      <c r="F459" s="36">
        <v>1999</v>
      </c>
      <c r="G459" s="76">
        <v>350</v>
      </c>
      <c r="H459" s="36">
        <v>5</v>
      </c>
      <c r="I459" s="36">
        <v>1</v>
      </c>
      <c r="J459" s="36">
        <v>1</v>
      </c>
      <c r="K459" s="36">
        <v>4</v>
      </c>
      <c r="L459" s="94">
        <v>1883</v>
      </c>
      <c r="M459" s="94">
        <v>1248</v>
      </c>
      <c r="N459" s="95">
        <f t="shared" si="25"/>
        <v>0.60140530182050467</v>
      </c>
      <c r="O459" s="36">
        <v>19990204</v>
      </c>
      <c r="P459" s="63">
        <v>1684.46</v>
      </c>
      <c r="Q459" s="76">
        <f t="shared" si="26"/>
        <v>1.8587559217790863</v>
      </c>
      <c r="R459" s="95">
        <f t="shared" si="27"/>
        <v>0.60140530182050467</v>
      </c>
      <c r="S459" s="95">
        <f t="shared" si="28"/>
        <v>-1</v>
      </c>
    </row>
    <row r="460" spans="1:19" s="36" customFormat="1" ht="14.4" x14ac:dyDescent="0.3">
      <c r="A460" s="32" t="s">
        <v>95</v>
      </c>
      <c r="B460" s="36">
        <v>204</v>
      </c>
      <c r="C460" s="36">
        <v>1</v>
      </c>
      <c r="D460" s="36" t="s">
        <v>488</v>
      </c>
      <c r="E460" s="36">
        <v>2004</v>
      </c>
      <c r="F460" s="36">
        <v>2005</v>
      </c>
      <c r="G460" s="76">
        <v>700</v>
      </c>
      <c r="H460" s="36">
        <v>5</v>
      </c>
      <c r="I460" s="36">
        <v>0</v>
      </c>
      <c r="J460" s="36">
        <v>1</v>
      </c>
      <c r="K460" s="36">
        <v>8</v>
      </c>
      <c r="L460" s="94">
        <v>2313</v>
      </c>
      <c r="M460" s="94">
        <v>2410</v>
      </c>
      <c r="N460" s="95">
        <f t="shared" si="25"/>
        <v>0.48973110311242857</v>
      </c>
      <c r="O460" s="36">
        <v>20050204</v>
      </c>
      <c r="P460" s="63">
        <v>1923.41</v>
      </c>
      <c r="Q460" s="76">
        <f t="shared" si="26"/>
        <v>2.4555347013897193</v>
      </c>
      <c r="R460" s="95">
        <f t="shared" si="27"/>
        <v>0.48973110311242857</v>
      </c>
      <c r="S460" s="95">
        <f t="shared" si="28"/>
        <v>-1</v>
      </c>
    </row>
    <row r="461" spans="1:19" s="36" customFormat="1" ht="14.4" x14ac:dyDescent="0.3">
      <c r="A461" s="32" t="s">
        <v>95</v>
      </c>
      <c r="B461" s="36">
        <v>204</v>
      </c>
      <c r="C461" s="36">
        <v>1</v>
      </c>
      <c r="D461" s="36" t="s">
        <v>643</v>
      </c>
      <c r="E461" s="36">
        <v>2005</v>
      </c>
      <c r="F461" s="36">
        <v>2006</v>
      </c>
      <c r="G461" s="76">
        <v>350</v>
      </c>
      <c r="H461" s="36">
        <v>10</v>
      </c>
      <c r="I461" s="33">
        <v>1</v>
      </c>
      <c r="J461" s="36">
        <v>1</v>
      </c>
      <c r="K461" s="36">
        <v>4</v>
      </c>
      <c r="L461" s="36">
        <v>801</v>
      </c>
      <c r="M461" s="36">
        <v>647</v>
      </c>
      <c r="N461" s="95">
        <f t="shared" si="25"/>
        <v>0.55317679558011046</v>
      </c>
      <c r="O461" s="36">
        <v>20060204</v>
      </c>
      <c r="P461" s="63">
        <v>1958.81</v>
      </c>
      <c r="Q461" s="76">
        <f t="shared" si="26"/>
        <v>0.73922432497281509</v>
      </c>
      <c r="R461" s="95">
        <f t="shared" si="27"/>
        <v>0.55317679558011046</v>
      </c>
      <c r="S461" s="95">
        <f t="shared" si="28"/>
        <v>-1</v>
      </c>
    </row>
    <row r="462" spans="1:19" s="36" customFormat="1" ht="14.4" x14ac:dyDescent="0.3">
      <c r="A462" s="32" t="s">
        <v>95</v>
      </c>
      <c r="B462" s="36">
        <v>206</v>
      </c>
      <c r="C462" s="36">
        <v>1</v>
      </c>
      <c r="D462" s="36" t="s">
        <v>489</v>
      </c>
      <c r="E462" s="36">
        <v>1998</v>
      </c>
      <c r="F462" s="36">
        <v>1999</v>
      </c>
      <c r="G462" s="76">
        <v>350</v>
      </c>
      <c r="H462" s="36">
        <v>10</v>
      </c>
      <c r="I462" s="36">
        <v>0</v>
      </c>
      <c r="J462" s="36">
        <v>1</v>
      </c>
      <c r="K462" s="36">
        <v>4</v>
      </c>
      <c r="L462" s="94">
        <v>4400</v>
      </c>
      <c r="M462" s="94">
        <v>6581</v>
      </c>
      <c r="N462" s="95">
        <f t="shared" si="25"/>
        <v>0.40069210454421272</v>
      </c>
      <c r="O462" s="36">
        <v>19990206</v>
      </c>
      <c r="P462" s="63">
        <v>4343.76</v>
      </c>
      <c r="Q462" s="76">
        <f t="shared" si="26"/>
        <v>2.5279941801572829</v>
      </c>
      <c r="R462" s="95">
        <f t="shared" si="27"/>
        <v>0.40069210454421272</v>
      </c>
      <c r="S462" s="95">
        <f t="shared" si="28"/>
        <v>-1</v>
      </c>
    </row>
    <row r="463" spans="1:19" s="36" customFormat="1" ht="14.4" x14ac:dyDescent="0.3">
      <c r="A463" s="32" t="s">
        <v>95</v>
      </c>
      <c r="B463" s="36">
        <v>206</v>
      </c>
      <c r="C463" s="36">
        <v>1</v>
      </c>
      <c r="D463" s="36" t="s">
        <v>489</v>
      </c>
      <c r="E463" s="36">
        <v>1999</v>
      </c>
      <c r="F463" s="36">
        <v>2000</v>
      </c>
      <c r="G463" s="76">
        <v>415</v>
      </c>
      <c r="H463" s="36">
        <v>10</v>
      </c>
      <c r="I463" s="36">
        <v>1</v>
      </c>
      <c r="J463" s="36">
        <v>1</v>
      </c>
      <c r="K463" s="36">
        <v>5</v>
      </c>
      <c r="L463" s="94">
        <v>4370</v>
      </c>
      <c r="M463" s="94">
        <v>2604</v>
      </c>
      <c r="N463" s="95">
        <f t="shared" si="25"/>
        <v>0.62661313449956979</v>
      </c>
      <c r="O463" s="36">
        <v>20000206</v>
      </c>
      <c r="P463" s="63">
        <v>4304</v>
      </c>
      <c r="Q463" s="76">
        <f t="shared" si="26"/>
        <v>1.620353159851301</v>
      </c>
      <c r="R463" s="95">
        <f t="shared" si="27"/>
        <v>0.62661313449956979</v>
      </c>
      <c r="S463" s="95">
        <f t="shared" si="28"/>
        <v>-1</v>
      </c>
    </row>
    <row r="464" spans="1:19" s="36" customFormat="1" ht="14.4" x14ac:dyDescent="0.3">
      <c r="A464" s="32" t="s">
        <v>95</v>
      </c>
      <c r="B464" s="36">
        <v>206</v>
      </c>
      <c r="C464" s="36">
        <v>1</v>
      </c>
      <c r="D464" s="36" t="s">
        <v>489</v>
      </c>
      <c r="E464" s="36">
        <v>2004</v>
      </c>
      <c r="F464" s="36">
        <v>2005</v>
      </c>
      <c r="G464" s="76">
        <v>15</v>
      </c>
      <c r="H464" s="36">
        <v>10</v>
      </c>
      <c r="I464" s="36">
        <v>0</v>
      </c>
      <c r="J464" s="36">
        <v>1</v>
      </c>
      <c r="K464" s="36">
        <v>1</v>
      </c>
      <c r="L464" s="94">
        <v>6588</v>
      </c>
      <c r="M464" s="94">
        <v>8506</v>
      </c>
      <c r="N464" s="95">
        <f t="shared" si="25"/>
        <v>0.4364648204584603</v>
      </c>
      <c r="O464" s="36">
        <v>20050206</v>
      </c>
      <c r="P464" s="63">
        <v>4224.0600000000004</v>
      </c>
      <c r="Q464" s="76">
        <f t="shared" si="26"/>
        <v>3.5733393938533067</v>
      </c>
      <c r="R464" s="95">
        <f t="shared" si="27"/>
        <v>0.4364648204584603</v>
      </c>
      <c r="S464" s="95">
        <f t="shared" si="28"/>
        <v>-1</v>
      </c>
    </row>
    <row r="465" spans="1:19" s="36" customFormat="1" ht="14.4" x14ac:dyDescent="0.3">
      <c r="A465" s="32" t="s">
        <v>95</v>
      </c>
      <c r="B465" s="36">
        <v>206</v>
      </c>
      <c r="C465" s="36">
        <v>1</v>
      </c>
      <c r="D465" s="36" t="s">
        <v>489</v>
      </c>
      <c r="E465" s="36">
        <v>2004</v>
      </c>
      <c r="F465" s="36">
        <v>2005</v>
      </c>
      <c r="G465" s="76">
        <v>60</v>
      </c>
      <c r="H465" s="36">
        <v>10</v>
      </c>
      <c r="I465" s="36">
        <v>0</v>
      </c>
      <c r="J465" s="36">
        <v>1</v>
      </c>
      <c r="K465" s="36">
        <v>1</v>
      </c>
      <c r="L465" s="94">
        <v>6573</v>
      </c>
      <c r="M465" s="94">
        <v>8664</v>
      </c>
      <c r="N465" s="95">
        <f t="shared" si="25"/>
        <v>0.43138413073439652</v>
      </c>
      <c r="O465" s="36">
        <v>20050206</v>
      </c>
      <c r="P465" s="63">
        <v>4224.0600000000004</v>
      </c>
      <c r="Q465" s="76">
        <f t="shared" si="26"/>
        <v>3.6071930796437548</v>
      </c>
      <c r="R465" s="95">
        <f t="shared" si="27"/>
        <v>0.43138413073439652</v>
      </c>
      <c r="S465" s="95">
        <f t="shared" si="28"/>
        <v>-1</v>
      </c>
    </row>
    <row r="466" spans="1:19" s="36" customFormat="1" ht="14.4" x14ac:dyDescent="0.3">
      <c r="A466" s="32" t="s">
        <v>95</v>
      </c>
      <c r="B466" s="36">
        <v>206</v>
      </c>
      <c r="C466" s="36">
        <v>1</v>
      </c>
      <c r="D466" s="36" t="s">
        <v>489</v>
      </c>
      <c r="E466" s="36">
        <v>2004</v>
      </c>
      <c r="F466" s="36">
        <v>2005</v>
      </c>
      <c r="G466" s="76">
        <v>100</v>
      </c>
      <c r="H466" s="36">
        <v>10</v>
      </c>
      <c r="I466" s="36">
        <v>0</v>
      </c>
      <c r="J466" s="36">
        <v>1</v>
      </c>
      <c r="K466" s="36">
        <v>2</v>
      </c>
      <c r="L466" s="94">
        <v>7650</v>
      </c>
      <c r="M466" s="94">
        <v>7774</v>
      </c>
      <c r="N466" s="95">
        <f t="shared" si="25"/>
        <v>0.49598029045643155</v>
      </c>
      <c r="O466" s="36">
        <v>20050206</v>
      </c>
      <c r="P466" s="63">
        <v>4224.0600000000004</v>
      </c>
      <c r="Q466" s="76">
        <f t="shared" si="26"/>
        <v>3.651463284138956</v>
      </c>
      <c r="R466" s="95">
        <f t="shared" si="27"/>
        <v>0.49598029045643155</v>
      </c>
      <c r="S466" s="95">
        <f t="shared" si="28"/>
        <v>-1</v>
      </c>
    </row>
    <row r="467" spans="1:19" s="36" customFormat="1" ht="14.4" x14ac:dyDescent="0.3">
      <c r="A467" s="32" t="s">
        <v>95</v>
      </c>
      <c r="B467" s="36">
        <v>206</v>
      </c>
      <c r="C467" s="36">
        <v>1</v>
      </c>
      <c r="D467" s="36" t="s">
        <v>489</v>
      </c>
      <c r="E467" s="36">
        <v>2004</v>
      </c>
      <c r="F467" s="36">
        <v>2005</v>
      </c>
      <c r="G467" s="76">
        <v>390</v>
      </c>
      <c r="H467" s="36">
        <v>10</v>
      </c>
      <c r="I467" s="36">
        <v>1</v>
      </c>
      <c r="J467" s="36">
        <v>1</v>
      </c>
      <c r="K467" s="36">
        <v>4</v>
      </c>
      <c r="L467" s="94">
        <v>8144</v>
      </c>
      <c r="M467" s="94">
        <v>7521</v>
      </c>
      <c r="N467" s="95">
        <f t="shared" si="25"/>
        <v>0.51988509415895312</v>
      </c>
      <c r="O467" s="36">
        <v>20050206</v>
      </c>
      <c r="P467" s="63">
        <v>4224.0600000000004</v>
      </c>
      <c r="Q467" s="76">
        <f t="shared" si="26"/>
        <v>3.708517397953627</v>
      </c>
      <c r="R467" s="95">
        <f t="shared" si="27"/>
        <v>0.51988509415895312</v>
      </c>
      <c r="S467" s="95">
        <f t="shared" si="28"/>
        <v>-1</v>
      </c>
    </row>
    <row r="468" spans="1:19" s="36" customFormat="1" ht="14.4" x14ac:dyDescent="0.3">
      <c r="A468" s="32" t="s">
        <v>95</v>
      </c>
      <c r="B468" s="36">
        <v>207</v>
      </c>
      <c r="C468" s="36">
        <v>1</v>
      </c>
      <c r="D468" s="36" t="s">
        <v>542</v>
      </c>
      <c r="E468" s="36">
        <v>2001</v>
      </c>
      <c r="F468" s="36">
        <v>2002</v>
      </c>
      <c r="G468" s="76">
        <v>1</v>
      </c>
      <c r="H468" s="36">
        <v>10</v>
      </c>
      <c r="I468" s="36">
        <v>1</v>
      </c>
      <c r="J468" s="36">
        <v>1</v>
      </c>
      <c r="K468" s="36">
        <v>1</v>
      </c>
      <c r="L468" s="94">
        <v>109</v>
      </c>
      <c r="M468" s="94">
        <v>23</v>
      </c>
      <c r="N468" s="95">
        <f t="shared" si="25"/>
        <v>0.8257575757575758</v>
      </c>
      <c r="O468" s="36">
        <v>20020207</v>
      </c>
      <c r="P468" s="63">
        <v>295.74</v>
      </c>
      <c r="Q468" s="76">
        <f t="shared" si="26"/>
        <v>0.44633799959423814</v>
      </c>
      <c r="R468" s="95">
        <f t="shared" si="27"/>
        <v>0.8257575757575758</v>
      </c>
      <c r="S468" s="95">
        <f t="shared" si="28"/>
        <v>-1</v>
      </c>
    </row>
    <row r="469" spans="1:19" s="36" customFormat="1" ht="14.4" x14ac:dyDescent="0.3">
      <c r="A469" s="32" t="s">
        <v>95</v>
      </c>
      <c r="B469" s="36">
        <v>207</v>
      </c>
      <c r="C469" s="36">
        <v>1</v>
      </c>
      <c r="D469" s="36" t="s">
        <v>542</v>
      </c>
      <c r="E469" s="36">
        <v>2004</v>
      </c>
      <c r="F469" s="36">
        <v>2005</v>
      </c>
      <c r="G469" s="76">
        <v>500</v>
      </c>
      <c r="H469" s="36">
        <v>5</v>
      </c>
      <c r="I469" s="36">
        <v>1</v>
      </c>
      <c r="J469" s="36">
        <v>1</v>
      </c>
      <c r="K469" s="36">
        <v>6</v>
      </c>
      <c r="L469" s="94">
        <v>490</v>
      </c>
      <c r="M469" s="94">
        <v>485</v>
      </c>
      <c r="N469" s="95">
        <f t="shared" si="25"/>
        <v>0.50256410256410255</v>
      </c>
      <c r="O469" s="36">
        <v>20050207</v>
      </c>
      <c r="P469" s="63">
        <v>287.95</v>
      </c>
      <c r="Q469" s="76">
        <f t="shared" si="26"/>
        <v>3.3860045146726865</v>
      </c>
      <c r="R469" s="95">
        <f t="shared" si="27"/>
        <v>0.50256410256410255</v>
      </c>
      <c r="S469" s="95">
        <f t="shared" si="28"/>
        <v>-1</v>
      </c>
    </row>
    <row r="470" spans="1:19" s="36" customFormat="1" ht="14.4" x14ac:dyDescent="0.3">
      <c r="A470" s="32" t="s">
        <v>95</v>
      </c>
      <c r="B470" s="36">
        <v>207</v>
      </c>
      <c r="C470" s="36">
        <v>1</v>
      </c>
      <c r="D470" s="36" t="s">
        <v>542</v>
      </c>
      <c r="E470" s="40">
        <v>2009</v>
      </c>
      <c r="F470" s="40">
        <v>2010</v>
      </c>
      <c r="G470" s="62">
        <v>500</v>
      </c>
      <c r="H470" s="40">
        <v>6</v>
      </c>
      <c r="I470" s="63">
        <v>1</v>
      </c>
      <c r="J470" s="48">
        <f>MAX(0,MIN(1,F470-E470-1))</f>
        <v>0</v>
      </c>
      <c r="K470" s="50">
        <f>MAX(1,MIN(10,INT(G470/100)+1))</f>
        <v>6</v>
      </c>
      <c r="L470" s="63">
        <v>238</v>
      </c>
      <c r="M470" s="63">
        <v>95</v>
      </c>
      <c r="N470" s="95">
        <f t="shared" si="25"/>
        <v>0.71471471471471471</v>
      </c>
      <c r="O470" s="36">
        <v>20090207</v>
      </c>
      <c r="P470" s="63">
        <v>286</v>
      </c>
      <c r="Q470" s="76">
        <f t="shared" si="26"/>
        <v>1.1643356643356644</v>
      </c>
      <c r="R470" s="95">
        <f t="shared" si="27"/>
        <v>0.71471471471471471</v>
      </c>
      <c r="S470" s="95">
        <f t="shared" si="28"/>
        <v>-1</v>
      </c>
    </row>
    <row r="471" spans="1:19" s="36" customFormat="1" ht="14.4" x14ac:dyDescent="0.3">
      <c r="A471" s="32" t="s">
        <v>95</v>
      </c>
      <c r="B471" s="36">
        <v>207</v>
      </c>
      <c r="C471" s="36">
        <v>1</v>
      </c>
      <c r="D471" s="36" t="s">
        <v>542</v>
      </c>
      <c r="E471" s="40">
        <v>2009</v>
      </c>
      <c r="F471" s="40">
        <v>2010</v>
      </c>
      <c r="G471" s="62">
        <v>200</v>
      </c>
      <c r="H471" s="40">
        <v>6</v>
      </c>
      <c r="I471" s="63">
        <v>1</v>
      </c>
      <c r="J471" s="48">
        <f>MAX(0,MIN(1,F471-E471-1))</f>
        <v>0</v>
      </c>
      <c r="K471" s="50">
        <f>MAX(1,MIN(10,INT(G471/100)+1))</f>
        <v>3</v>
      </c>
      <c r="L471" s="63">
        <v>174</v>
      </c>
      <c r="M471" s="63">
        <v>157</v>
      </c>
      <c r="N471" s="95">
        <f t="shared" si="25"/>
        <v>0.52567975830815705</v>
      </c>
      <c r="O471" s="36">
        <v>20090207</v>
      </c>
      <c r="P471" s="63">
        <v>286</v>
      </c>
      <c r="Q471" s="76">
        <f t="shared" si="26"/>
        <v>1.1573426573426573</v>
      </c>
      <c r="R471" s="95">
        <f t="shared" si="27"/>
        <v>0.52567975830815705</v>
      </c>
      <c r="S471" s="95">
        <f t="shared" si="28"/>
        <v>-1</v>
      </c>
    </row>
    <row r="472" spans="1:19" s="36" customFormat="1" ht="14.4" x14ac:dyDescent="0.3">
      <c r="A472" s="32" t="s">
        <v>95</v>
      </c>
      <c r="B472" s="36">
        <v>207</v>
      </c>
      <c r="C472" s="36">
        <v>1</v>
      </c>
      <c r="D472" s="36" t="s">
        <v>542</v>
      </c>
      <c r="E472" s="40">
        <v>2009</v>
      </c>
      <c r="F472" s="40">
        <v>2010</v>
      </c>
      <c r="G472" s="62">
        <v>500</v>
      </c>
      <c r="H472" s="40">
        <v>6</v>
      </c>
      <c r="I472" s="63">
        <v>1</v>
      </c>
      <c r="J472" s="48">
        <f>MAX(0,MIN(1,F472-E472-1))</f>
        <v>0</v>
      </c>
      <c r="K472" s="50">
        <f>MAX(1,MIN(10,INT(G472/100)+1))</f>
        <v>6</v>
      </c>
      <c r="L472" s="63">
        <v>238</v>
      </c>
      <c r="M472" s="63">
        <v>95</v>
      </c>
      <c r="N472" s="95">
        <f t="shared" si="25"/>
        <v>0.71471471471471471</v>
      </c>
      <c r="O472" s="36">
        <f>10000*F472+B472</f>
        <v>20100207</v>
      </c>
      <c r="P472" s="63">
        <v>286</v>
      </c>
      <c r="Q472" s="76">
        <f t="shared" si="26"/>
        <v>1.1643356643356644</v>
      </c>
      <c r="R472" s="95">
        <f t="shared" si="27"/>
        <v>0.71471471471471471</v>
      </c>
      <c r="S472" s="95">
        <f t="shared" si="28"/>
        <v>-1</v>
      </c>
    </row>
    <row r="473" spans="1:19" s="36" customFormat="1" ht="14.4" x14ac:dyDescent="0.3">
      <c r="A473" s="32" t="s">
        <v>95</v>
      </c>
      <c r="B473" s="36">
        <v>207</v>
      </c>
      <c r="C473" s="36">
        <v>1</v>
      </c>
      <c r="D473" s="36" t="s">
        <v>542</v>
      </c>
      <c r="E473" s="40">
        <v>2009</v>
      </c>
      <c r="F473" s="40">
        <v>2010</v>
      </c>
      <c r="G473" s="62">
        <v>200</v>
      </c>
      <c r="H473" s="40">
        <v>6</v>
      </c>
      <c r="I473" s="63">
        <v>1</v>
      </c>
      <c r="J473" s="48">
        <f>MAX(0,MIN(1,F473-E473-1))</f>
        <v>0</v>
      </c>
      <c r="K473" s="50">
        <f>MAX(1,MIN(10,INT(G473/100)+1))</f>
        <v>3</v>
      </c>
      <c r="L473" s="63">
        <v>174</v>
      </c>
      <c r="M473" s="63">
        <v>157</v>
      </c>
      <c r="N473" s="95">
        <f t="shared" si="25"/>
        <v>0.52567975830815705</v>
      </c>
      <c r="O473" s="36">
        <f>10000*F473+B473</f>
        <v>20100207</v>
      </c>
      <c r="P473" s="63">
        <v>286</v>
      </c>
      <c r="Q473" s="76">
        <f t="shared" si="26"/>
        <v>1.1573426573426573</v>
      </c>
      <c r="R473" s="95">
        <f t="shared" si="27"/>
        <v>0.52567975830815705</v>
      </c>
      <c r="S473" s="95">
        <f t="shared" si="28"/>
        <v>-1</v>
      </c>
    </row>
    <row r="474" spans="1:19" s="36" customFormat="1" ht="14.4" x14ac:dyDescent="0.3">
      <c r="A474" s="32" t="s">
        <v>95</v>
      </c>
      <c r="B474" s="36">
        <v>208</v>
      </c>
      <c r="C474" s="36">
        <v>1</v>
      </c>
      <c r="D474" s="36" t="s">
        <v>543</v>
      </c>
      <c r="E474" s="36">
        <v>2001</v>
      </c>
      <c r="F474" s="36">
        <v>2002</v>
      </c>
      <c r="G474" s="76">
        <v>837.38</v>
      </c>
      <c r="H474" s="36">
        <v>5</v>
      </c>
      <c r="I474" s="36">
        <v>1</v>
      </c>
      <c r="J474" s="36">
        <v>1</v>
      </c>
      <c r="K474" s="36">
        <v>9</v>
      </c>
      <c r="L474" s="94">
        <v>156</v>
      </c>
      <c r="M474" s="94">
        <v>32</v>
      </c>
      <c r="N474" s="95">
        <f t="shared" si="25"/>
        <v>0.82978723404255317</v>
      </c>
      <c r="O474" s="36">
        <v>20020208</v>
      </c>
      <c r="P474" s="63">
        <v>291.92</v>
      </c>
      <c r="Q474" s="76">
        <f t="shared" si="26"/>
        <v>0.64401205809810902</v>
      </c>
      <c r="R474" s="95">
        <f t="shared" si="27"/>
        <v>0.82978723404255317</v>
      </c>
      <c r="S474" s="95">
        <f t="shared" si="28"/>
        <v>-1</v>
      </c>
    </row>
    <row r="475" spans="1:19" s="36" customFormat="1" ht="14.4" x14ac:dyDescent="0.3">
      <c r="A475" s="32" t="s">
        <v>95</v>
      </c>
      <c r="B475" s="36">
        <v>208</v>
      </c>
      <c r="C475" s="36">
        <v>1</v>
      </c>
      <c r="D475" s="36" t="s">
        <v>890</v>
      </c>
      <c r="E475" s="36">
        <v>2005</v>
      </c>
      <c r="F475" s="36">
        <v>2006</v>
      </c>
      <c r="G475" s="76">
        <v>1373.71</v>
      </c>
      <c r="H475" s="36">
        <v>10</v>
      </c>
      <c r="I475" s="33">
        <v>1</v>
      </c>
      <c r="J475" s="36">
        <v>1</v>
      </c>
      <c r="K475" s="36">
        <v>10</v>
      </c>
      <c r="L475" s="36">
        <v>287</v>
      </c>
      <c r="M475" s="36">
        <v>192</v>
      </c>
      <c r="N475" s="95">
        <f t="shared" si="25"/>
        <v>0.59916492693110646</v>
      </c>
      <c r="O475" s="36">
        <v>20060208</v>
      </c>
      <c r="P475" s="63">
        <v>256.22000000000003</v>
      </c>
      <c r="Q475" s="76">
        <f t="shared" si="26"/>
        <v>1.8694871594723284</v>
      </c>
      <c r="R475" s="95">
        <f t="shared" si="27"/>
        <v>0.59916492693110646</v>
      </c>
      <c r="S475" s="95">
        <f t="shared" si="28"/>
        <v>-1</v>
      </c>
    </row>
    <row r="476" spans="1:19" s="36" customFormat="1" ht="14.4" x14ac:dyDescent="0.3">
      <c r="A476" s="32" t="s">
        <v>95</v>
      </c>
      <c r="B476" s="36">
        <v>213</v>
      </c>
      <c r="C476" s="36">
        <v>1</v>
      </c>
      <c r="D476" s="36" t="s">
        <v>372</v>
      </c>
      <c r="E476" s="36">
        <v>1994</v>
      </c>
      <c r="F476" s="36">
        <v>1995</v>
      </c>
      <c r="G476" s="76">
        <v>374.43</v>
      </c>
      <c r="H476" s="36">
        <v>2</v>
      </c>
      <c r="I476" s="36">
        <v>0</v>
      </c>
      <c r="J476" s="36">
        <v>1</v>
      </c>
      <c r="K476" s="36">
        <v>4</v>
      </c>
      <c r="L476" s="94">
        <v>404</v>
      </c>
      <c r="M476" s="94">
        <v>673</v>
      </c>
      <c r="N476" s="95">
        <f t="shared" si="25"/>
        <v>0.37511606313834728</v>
      </c>
      <c r="O476" s="36">
        <v>19950213</v>
      </c>
      <c r="P476" s="63">
        <v>576.65</v>
      </c>
      <c r="Q476" s="76">
        <f t="shared" si="26"/>
        <v>1.8676840371108991</v>
      </c>
      <c r="R476" s="95">
        <f t="shared" si="27"/>
        <v>0.37511606313834728</v>
      </c>
      <c r="S476" s="95">
        <f t="shared" si="28"/>
        <v>-1</v>
      </c>
    </row>
    <row r="477" spans="1:19" s="36" customFormat="1" ht="14.4" x14ac:dyDescent="0.3">
      <c r="A477" s="32" t="s">
        <v>95</v>
      </c>
      <c r="B477" s="36">
        <v>213</v>
      </c>
      <c r="C477" s="36">
        <v>1</v>
      </c>
      <c r="D477" s="36" t="s">
        <v>450</v>
      </c>
      <c r="E477" s="36">
        <v>1996</v>
      </c>
      <c r="F477" s="36">
        <v>1997</v>
      </c>
      <c r="G477" s="76">
        <v>315</v>
      </c>
      <c r="H477" s="36">
        <v>5</v>
      </c>
      <c r="I477" s="36">
        <v>1</v>
      </c>
      <c r="J477" s="36">
        <v>1</v>
      </c>
      <c r="K477" s="36">
        <v>4</v>
      </c>
      <c r="L477" s="94">
        <v>949</v>
      </c>
      <c r="M477" s="94">
        <v>916</v>
      </c>
      <c r="N477" s="95">
        <f t="shared" si="25"/>
        <v>0.5088471849865952</v>
      </c>
      <c r="O477" s="36">
        <v>19970213</v>
      </c>
      <c r="P477" s="63">
        <v>607.41</v>
      </c>
      <c r="Q477" s="76">
        <f t="shared" si="26"/>
        <v>3.070413723843862</v>
      </c>
      <c r="R477" s="95">
        <f t="shared" si="27"/>
        <v>0.5088471849865952</v>
      </c>
      <c r="S477" s="95">
        <f t="shared" si="28"/>
        <v>-1</v>
      </c>
    </row>
    <row r="478" spans="1:19" s="36" customFormat="1" ht="14.4" x14ac:dyDescent="0.3">
      <c r="A478" s="32" t="s">
        <v>95</v>
      </c>
      <c r="B478" s="36">
        <v>227</v>
      </c>
      <c r="C478" s="36">
        <v>1</v>
      </c>
      <c r="D478" s="36" t="s">
        <v>416</v>
      </c>
      <c r="E478" s="36">
        <v>1995</v>
      </c>
      <c r="F478" s="36">
        <v>1996</v>
      </c>
      <c r="G478" s="76">
        <v>337</v>
      </c>
      <c r="H478" s="36">
        <v>10</v>
      </c>
      <c r="I478" s="36">
        <v>1</v>
      </c>
      <c r="J478" s="36">
        <v>1</v>
      </c>
      <c r="K478" s="36">
        <v>4</v>
      </c>
      <c r="L478" s="94">
        <v>658</v>
      </c>
      <c r="M478" s="94">
        <v>434</v>
      </c>
      <c r="N478" s="95">
        <f t="shared" si="25"/>
        <v>0.60256410256410253</v>
      </c>
      <c r="O478" s="36">
        <v>19960227</v>
      </c>
      <c r="P478" s="63">
        <v>876.94</v>
      </c>
      <c r="Q478" s="76">
        <f t="shared" si="26"/>
        <v>1.2452391269642165</v>
      </c>
      <c r="R478" s="95">
        <f t="shared" si="27"/>
        <v>0.60256410256410253</v>
      </c>
      <c r="S478" s="95">
        <f t="shared" si="28"/>
        <v>-1</v>
      </c>
    </row>
    <row r="479" spans="1:19" s="36" customFormat="1" ht="14.4" x14ac:dyDescent="0.3">
      <c r="A479" s="32" t="s">
        <v>95</v>
      </c>
      <c r="B479" s="36">
        <v>227</v>
      </c>
      <c r="C479" s="36">
        <v>1</v>
      </c>
      <c r="D479" s="36" t="s">
        <v>416</v>
      </c>
      <c r="E479" s="36">
        <v>2001</v>
      </c>
      <c r="F479" s="36">
        <v>2002</v>
      </c>
      <c r="G479" s="76">
        <v>350</v>
      </c>
      <c r="H479" s="36">
        <v>10</v>
      </c>
      <c r="I479" s="36">
        <v>1</v>
      </c>
      <c r="J479" s="36">
        <v>1</v>
      </c>
      <c r="K479" s="36">
        <v>4</v>
      </c>
      <c r="L479" s="94">
        <v>643</v>
      </c>
      <c r="M479" s="94">
        <v>488</v>
      </c>
      <c r="N479" s="95">
        <f t="shared" si="25"/>
        <v>0.56852343059239607</v>
      </c>
      <c r="O479" s="36">
        <v>20020227</v>
      </c>
      <c r="P479" s="63">
        <v>904.44</v>
      </c>
      <c r="Q479" s="76">
        <f t="shared" si="26"/>
        <v>1.2504975454424836</v>
      </c>
      <c r="R479" s="95">
        <f t="shared" si="27"/>
        <v>0.56852343059239607</v>
      </c>
      <c r="S479" s="95">
        <f t="shared" si="28"/>
        <v>-1</v>
      </c>
    </row>
    <row r="480" spans="1:19" s="36" customFormat="1" ht="14.4" x14ac:dyDescent="0.3">
      <c r="A480" s="32" t="s">
        <v>95</v>
      </c>
      <c r="B480" s="7">
        <v>227</v>
      </c>
      <c r="C480" s="7">
        <v>1</v>
      </c>
      <c r="D480" s="7" t="s">
        <v>416</v>
      </c>
      <c r="E480" s="7">
        <v>2010</v>
      </c>
      <c r="F480" s="68">
        <v>2011</v>
      </c>
      <c r="G480" s="66">
        <v>170</v>
      </c>
      <c r="H480" s="68">
        <v>5</v>
      </c>
      <c r="I480" s="67">
        <v>0</v>
      </c>
      <c r="J480" s="10">
        <v>0</v>
      </c>
      <c r="K480" s="50">
        <f>MAX(1,MIN(10,INT(G480/100)+1))</f>
        <v>2</v>
      </c>
      <c r="L480" s="67">
        <v>849</v>
      </c>
      <c r="M480" s="67">
        <v>1102</v>
      </c>
      <c r="N480" s="95">
        <f t="shared" si="25"/>
        <v>0.43516145566376219</v>
      </c>
      <c r="O480" s="36">
        <f>10000*2010+B480</f>
        <v>20100227</v>
      </c>
      <c r="P480" s="63">
        <v>883.05</v>
      </c>
      <c r="Q480" s="76">
        <f t="shared" si="26"/>
        <v>2.2093879168789989</v>
      </c>
      <c r="R480" s="95">
        <f t="shared" si="27"/>
        <v>0.43516145566376219</v>
      </c>
      <c r="S480" s="95">
        <f t="shared" si="28"/>
        <v>-1</v>
      </c>
    </row>
    <row r="481" spans="1:19" s="36" customFormat="1" ht="14.4" x14ac:dyDescent="0.3">
      <c r="A481" s="32" t="s">
        <v>95</v>
      </c>
      <c r="B481" s="7">
        <v>227</v>
      </c>
      <c r="C481" s="7">
        <v>1</v>
      </c>
      <c r="D481" s="7" t="s">
        <v>416</v>
      </c>
      <c r="E481" s="7">
        <v>2011</v>
      </c>
      <c r="F481" s="10">
        <v>2012</v>
      </c>
      <c r="G481" s="66">
        <v>350.77</v>
      </c>
      <c r="H481" s="10">
        <v>10</v>
      </c>
      <c r="I481" s="67">
        <v>1</v>
      </c>
      <c r="J481" s="10">
        <v>0</v>
      </c>
      <c r="K481" s="50">
        <v>4</v>
      </c>
      <c r="L481" s="67">
        <v>867</v>
      </c>
      <c r="M481" s="67">
        <v>411</v>
      </c>
      <c r="N481" s="95">
        <f t="shared" si="25"/>
        <v>0.67840375586854462</v>
      </c>
      <c r="O481" s="36">
        <f>10000*E481+B481</f>
        <v>20110227</v>
      </c>
      <c r="P481" s="63">
        <v>889</v>
      </c>
      <c r="Q481" s="76">
        <f t="shared" si="26"/>
        <v>1.437570303712036</v>
      </c>
      <c r="R481" s="95">
        <f t="shared" si="27"/>
        <v>0.67840375586854462</v>
      </c>
      <c r="S481" s="95">
        <f t="shared" si="28"/>
        <v>-1</v>
      </c>
    </row>
    <row r="482" spans="1:19" s="36" customFormat="1" ht="14.4" x14ac:dyDescent="0.3">
      <c r="A482" s="32" t="s">
        <v>95</v>
      </c>
      <c r="B482" s="7">
        <v>227</v>
      </c>
      <c r="C482" s="7">
        <v>1</v>
      </c>
      <c r="D482" s="7" t="s">
        <v>416</v>
      </c>
      <c r="E482" s="7">
        <v>2011</v>
      </c>
      <c r="F482" s="10">
        <v>2012</v>
      </c>
      <c r="G482" s="66">
        <v>250</v>
      </c>
      <c r="H482" s="10">
        <v>10</v>
      </c>
      <c r="I482" s="67">
        <v>1</v>
      </c>
      <c r="J482" s="10">
        <v>0</v>
      </c>
      <c r="K482" s="50">
        <v>3</v>
      </c>
      <c r="L482" s="67">
        <v>649</v>
      </c>
      <c r="M482" s="67">
        <v>630</v>
      </c>
      <c r="N482" s="95">
        <f t="shared" si="25"/>
        <v>0.50742767787333853</v>
      </c>
      <c r="O482" s="36">
        <f>10000*E482+B482</f>
        <v>20110227</v>
      </c>
      <c r="P482" s="63">
        <v>889</v>
      </c>
      <c r="Q482" s="76">
        <f t="shared" si="26"/>
        <v>1.4386951631046119</v>
      </c>
      <c r="R482" s="95">
        <f t="shared" si="27"/>
        <v>0.50742767787333853</v>
      </c>
      <c r="S482" s="95">
        <f t="shared" si="28"/>
        <v>-1</v>
      </c>
    </row>
    <row r="483" spans="1:19" s="36" customFormat="1" ht="14.4" x14ac:dyDescent="0.3">
      <c r="A483" s="32" t="s">
        <v>95</v>
      </c>
      <c r="B483" s="7">
        <v>227</v>
      </c>
      <c r="C483" s="7">
        <v>1</v>
      </c>
      <c r="D483" s="7" t="s">
        <v>416</v>
      </c>
      <c r="E483" s="7">
        <v>2015</v>
      </c>
      <c r="F483" s="7">
        <v>2016</v>
      </c>
      <c r="G483" s="70">
        <v>476</v>
      </c>
      <c r="H483" s="7">
        <v>6</v>
      </c>
      <c r="I483" s="7">
        <v>1</v>
      </c>
      <c r="J483" s="48">
        <f>MAX(0,MIN(1,F483-E483-1))</f>
        <v>0</v>
      </c>
      <c r="K483" s="50">
        <f>MAX(1,MIN(10,INT(G483/100)+1))</f>
        <v>5</v>
      </c>
      <c r="L483" s="77">
        <v>789</v>
      </c>
      <c r="M483" s="77">
        <v>692</v>
      </c>
      <c r="N483" s="95">
        <f t="shared" si="25"/>
        <v>0.53274814314652263</v>
      </c>
      <c r="O483" s="36">
        <f>10000*E483+B483</f>
        <v>20150227</v>
      </c>
      <c r="P483" s="63">
        <v>892.19999999999993</v>
      </c>
      <c r="Q483" s="76">
        <f t="shared" si="26"/>
        <v>1.6599417171037885</v>
      </c>
      <c r="R483" s="95">
        <f t="shared" si="27"/>
        <v>0.53274814314652263</v>
      </c>
      <c r="S483" s="95">
        <f t="shared" si="28"/>
        <v>-1</v>
      </c>
    </row>
    <row r="484" spans="1:19" s="36" customFormat="1" ht="14.4" x14ac:dyDescent="0.3">
      <c r="A484" s="32" t="s">
        <v>95</v>
      </c>
      <c r="B484" s="36">
        <v>229</v>
      </c>
      <c r="C484" s="36">
        <v>1</v>
      </c>
      <c r="D484" s="36" t="s">
        <v>451</v>
      </c>
      <c r="E484" s="36">
        <v>1996</v>
      </c>
      <c r="F484" s="36">
        <v>1997</v>
      </c>
      <c r="G484" s="76">
        <v>315</v>
      </c>
      <c r="H484" s="36">
        <v>10</v>
      </c>
      <c r="I484" s="36">
        <v>1</v>
      </c>
      <c r="J484" s="36">
        <v>1</v>
      </c>
      <c r="K484" s="36">
        <v>4</v>
      </c>
      <c r="L484" s="94">
        <v>445</v>
      </c>
      <c r="M484" s="94">
        <v>385</v>
      </c>
      <c r="N484" s="95">
        <f t="shared" si="25"/>
        <v>0.53614457831325302</v>
      </c>
      <c r="O484" s="36">
        <v>19970229</v>
      </c>
      <c r="P484" s="63">
        <v>348.63</v>
      </c>
      <c r="Q484" s="76">
        <f t="shared" si="26"/>
        <v>2.3807474973467575</v>
      </c>
      <c r="R484" s="95">
        <f t="shared" si="27"/>
        <v>0.53614457831325302</v>
      </c>
      <c r="S484" s="95">
        <f t="shared" si="28"/>
        <v>-1</v>
      </c>
    </row>
    <row r="485" spans="1:19" s="36" customFormat="1" ht="14.4" x14ac:dyDescent="0.3">
      <c r="A485" s="32" t="s">
        <v>95</v>
      </c>
      <c r="B485" s="36">
        <v>229</v>
      </c>
      <c r="C485" s="36">
        <v>1</v>
      </c>
      <c r="D485" s="36" t="s">
        <v>451</v>
      </c>
      <c r="E485" s="36">
        <v>2001</v>
      </c>
      <c r="F485" s="36">
        <v>2002</v>
      </c>
      <c r="G485" s="76">
        <v>315</v>
      </c>
      <c r="H485" s="36">
        <v>10</v>
      </c>
      <c r="I485" s="36">
        <v>1</v>
      </c>
      <c r="J485" s="36">
        <v>1</v>
      </c>
      <c r="K485" s="36">
        <v>4</v>
      </c>
      <c r="L485" s="94">
        <v>249</v>
      </c>
      <c r="M485" s="94">
        <v>99</v>
      </c>
      <c r="N485" s="95">
        <f t="shared" si="25"/>
        <v>0.71551724137931039</v>
      </c>
      <c r="O485" s="36">
        <v>20020229</v>
      </c>
      <c r="P485" s="63">
        <v>270.29000000000002</v>
      </c>
      <c r="Q485" s="76">
        <f t="shared" si="26"/>
        <v>1.2875060120611195</v>
      </c>
      <c r="R485" s="95">
        <f t="shared" si="27"/>
        <v>0.71551724137931039</v>
      </c>
      <c r="S485" s="95">
        <f t="shared" si="28"/>
        <v>-1</v>
      </c>
    </row>
    <row r="486" spans="1:19" s="36" customFormat="1" ht="14.4" x14ac:dyDescent="0.3">
      <c r="A486" s="32" t="s">
        <v>95</v>
      </c>
      <c r="B486" s="36">
        <v>238</v>
      </c>
      <c r="C486" s="36">
        <v>1</v>
      </c>
      <c r="D486" s="36" t="s">
        <v>417</v>
      </c>
      <c r="E486" s="36">
        <v>1995</v>
      </c>
      <c r="F486" s="36">
        <v>1996</v>
      </c>
      <c r="G486" s="76">
        <v>271.54000000000002</v>
      </c>
      <c r="H486" s="36">
        <v>10</v>
      </c>
      <c r="I486" s="36">
        <v>1</v>
      </c>
      <c r="J486" s="36">
        <v>1</v>
      </c>
      <c r="K486" s="36">
        <v>3</v>
      </c>
      <c r="L486" s="94">
        <v>279</v>
      </c>
      <c r="M486" s="94">
        <v>111</v>
      </c>
      <c r="N486" s="95">
        <f t="shared" si="25"/>
        <v>0.7153846153846154</v>
      </c>
      <c r="O486" s="36">
        <v>19960238</v>
      </c>
      <c r="P486" s="63">
        <v>401.69</v>
      </c>
      <c r="Q486" s="76">
        <f t="shared" si="26"/>
        <v>0.97089795613532826</v>
      </c>
      <c r="R486" s="95">
        <f t="shared" si="27"/>
        <v>0.7153846153846154</v>
      </c>
      <c r="S486" s="95">
        <f t="shared" si="28"/>
        <v>-1</v>
      </c>
    </row>
    <row r="487" spans="1:19" s="36" customFormat="1" ht="14.4" x14ac:dyDescent="0.3">
      <c r="A487" s="32" t="s">
        <v>95</v>
      </c>
      <c r="B487" s="36">
        <v>238</v>
      </c>
      <c r="C487" s="36">
        <v>1</v>
      </c>
      <c r="D487" s="36" t="s">
        <v>417</v>
      </c>
      <c r="E487" s="36">
        <v>2002</v>
      </c>
      <c r="F487" s="36">
        <v>2003</v>
      </c>
      <c r="G487" s="76">
        <v>775</v>
      </c>
      <c r="H487" s="36">
        <v>7</v>
      </c>
      <c r="I487" s="36">
        <v>0</v>
      </c>
      <c r="J487" s="36">
        <v>1</v>
      </c>
      <c r="K487" s="36">
        <v>8</v>
      </c>
      <c r="L487" s="94">
        <v>392</v>
      </c>
      <c r="M487" s="94">
        <v>475</v>
      </c>
      <c r="N487" s="95">
        <f t="shared" si="25"/>
        <v>0.45213379469434833</v>
      </c>
      <c r="O487" s="36">
        <v>20030238</v>
      </c>
      <c r="P487" s="63">
        <v>370.04</v>
      </c>
      <c r="Q487" s="76">
        <f t="shared" si="26"/>
        <v>2.3429899470327529</v>
      </c>
      <c r="R487" s="95">
        <f t="shared" si="27"/>
        <v>0.45213379469434833</v>
      </c>
      <c r="S487" s="95">
        <f t="shared" si="28"/>
        <v>-1</v>
      </c>
    </row>
    <row r="488" spans="1:19" s="36" customFormat="1" ht="14.4" x14ac:dyDescent="0.3">
      <c r="A488" s="32" t="s">
        <v>95</v>
      </c>
      <c r="B488" s="36">
        <v>238</v>
      </c>
      <c r="C488" s="36">
        <v>1</v>
      </c>
      <c r="D488" s="36" t="s">
        <v>417</v>
      </c>
      <c r="E488" s="36">
        <v>2003</v>
      </c>
      <c r="F488" s="36">
        <v>2004</v>
      </c>
      <c r="G488" s="76">
        <v>300</v>
      </c>
      <c r="H488" s="36">
        <v>5</v>
      </c>
      <c r="I488" s="36">
        <v>1</v>
      </c>
      <c r="J488" s="36">
        <v>1</v>
      </c>
      <c r="K488" s="36">
        <v>4</v>
      </c>
      <c r="L488" s="94">
        <v>262</v>
      </c>
      <c r="M488" s="94">
        <v>189</v>
      </c>
      <c r="N488" s="95">
        <f t="shared" si="25"/>
        <v>0.58093126385809313</v>
      </c>
      <c r="O488" s="36">
        <v>20040238</v>
      </c>
      <c r="P488" s="63">
        <v>394.67</v>
      </c>
      <c r="Q488" s="76">
        <f t="shared" si="26"/>
        <v>1.1427268350774065</v>
      </c>
      <c r="R488" s="95">
        <f t="shared" si="27"/>
        <v>0.58093126385809313</v>
      </c>
      <c r="S488" s="95">
        <f t="shared" si="28"/>
        <v>-1</v>
      </c>
    </row>
    <row r="489" spans="1:19" s="36" customFormat="1" ht="14.4" x14ac:dyDescent="0.3">
      <c r="A489" s="32" t="s">
        <v>95</v>
      </c>
      <c r="B489" s="36">
        <v>238</v>
      </c>
      <c r="C489" s="36">
        <v>1</v>
      </c>
      <c r="D489" s="36" t="s">
        <v>644</v>
      </c>
      <c r="E489" s="36">
        <v>2005</v>
      </c>
      <c r="F489" s="36">
        <v>2006</v>
      </c>
      <c r="G489" s="76">
        <v>1207.96</v>
      </c>
      <c r="H489" s="36">
        <v>6</v>
      </c>
      <c r="I489" s="33">
        <v>1</v>
      </c>
      <c r="J489" s="36">
        <v>1</v>
      </c>
      <c r="K489" s="36">
        <v>10</v>
      </c>
      <c r="L489" s="36">
        <v>479</v>
      </c>
      <c r="M489" s="36">
        <v>229</v>
      </c>
      <c r="N489" s="95">
        <f t="shared" si="25"/>
        <v>0.67655367231638419</v>
      </c>
      <c r="O489" s="36">
        <v>20060238</v>
      </c>
      <c r="P489" s="63">
        <v>338.06</v>
      </c>
      <c r="Q489" s="76">
        <f t="shared" si="26"/>
        <v>2.0943027864876056</v>
      </c>
      <c r="R489" s="95">
        <f t="shared" si="27"/>
        <v>0.67655367231638419</v>
      </c>
      <c r="S489" s="95">
        <f t="shared" si="28"/>
        <v>-1</v>
      </c>
    </row>
    <row r="490" spans="1:19" s="36" customFormat="1" ht="14.4" x14ac:dyDescent="0.3">
      <c r="A490" s="32" t="s">
        <v>95</v>
      </c>
      <c r="B490" s="7">
        <v>238</v>
      </c>
      <c r="C490" s="7">
        <v>1</v>
      </c>
      <c r="D490" s="7" t="s">
        <v>417</v>
      </c>
      <c r="E490" s="7">
        <v>2011</v>
      </c>
      <c r="F490" s="10">
        <v>2012</v>
      </c>
      <c r="G490" s="66">
        <v>1207.96</v>
      </c>
      <c r="H490" s="10">
        <v>10</v>
      </c>
      <c r="I490" s="67">
        <v>1</v>
      </c>
      <c r="J490" s="10">
        <v>0</v>
      </c>
      <c r="K490" s="50">
        <v>10</v>
      </c>
      <c r="L490" s="67">
        <v>343</v>
      </c>
      <c r="M490" s="67">
        <v>45</v>
      </c>
      <c r="N490" s="95">
        <f t="shared" si="25"/>
        <v>0.884020618556701</v>
      </c>
      <c r="O490" s="36">
        <f>10000*E490+B490</f>
        <v>20110238</v>
      </c>
      <c r="P490" s="63">
        <v>266</v>
      </c>
      <c r="Q490" s="76">
        <f t="shared" si="26"/>
        <v>1.4586466165413534</v>
      </c>
      <c r="R490" s="95">
        <f t="shared" si="27"/>
        <v>0.884020618556701</v>
      </c>
      <c r="S490" s="95">
        <f t="shared" si="28"/>
        <v>-1</v>
      </c>
    </row>
    <row r="491" spans="1:19" s="36" customFormat="1" ht="14.4" x14ac:dyDescent="0.3">
      <c r="A491" s="32" t="s">
        <v>95</v>
      </c>
      <c r="B491" s="7">
        <v>238</v>
      </c>
      <c r="C491" s="7">
        <v>1</v>
      </c>
      <c r="D491" s="7" t="s">
        <v>692</v>
      </c>
      <c r="E491" s="7">
        <v>2016</v>
      </c>
      <c r="F491" s="7">
        <v>2017</v>
      </c>
      <c r="G491" s="70">
        <v>409.6</v>
      </c>
      <c r="H491" s="7">
        <v>10</v>
      </c>
      <c r="I491" s="7">
        <v>1</v>
      </c>
      <c r="J491" s="48">
        <v>0</v>
      </c>
      <c r="K491" s="50">
        <v>5</v>
      </c>
      <c r="L491" s="67">
        <v>546</v>
      </c>
      <c r="M491" s="67">
        <v>372</v>
      </c>
      <c r="N491" s="95">
        <f t="shared" si="25"/>
        <v>0.59477124183006536</v>
      </c>
      <c r="O491" s="36">
        <f>10000*E491+B491</f>
        <v>20160238</v>
      </c>
      <c r="P491" s="63">
        <v>436.45</v>
      </c>
      <c r="Q491" s="76">
        <f t="shared" si="26"/>
        <v>2.1033337152021998</v>
      </c>
      <c r="R491" s="95">
        <f t="shared" si="27"/>
        <v>0.59477124183006536</v>
      </c>
      <c r="S491" s="95">
        <f t="shared" si="28"/>
        <v>-1</v>
      </c>
    </row>
    <row r="492" spans="1:19" s="36" customFormat="1" ht="14.4" x14ac:dyDescent="0.3">
      <c r="A492" s="32" t="s">
        <v>95</v>
      </c>
      <c r="B492" s="36">
        <v>239</v>
      </c>
      <c r="C492" s="36">
        <v>1</v>
      </c>
      <c r="D492" s="36" t="s">
        <v>271</v>
      </c>
      <c r="E492" s="36">
        <v>1996</v>
      </c>
      <c r="F492" s="36">
        <v>1997</v>
      </c>
      <c r="G492" s="76">
        <v>289.7</v>
      </c>
      <c r="H492" s="36">
        <v>5</v>
      </c>
      <c r="I492" s="36">
        <v>0</v>
      </c>
      <c r="J492" s="36">
        <v>1</v>
      </c>
      <c r="K492" s="36">
        <v>3</v>
      </c>
      <c r="L492" s="94">
        <v>817</v>
      </c>
      <c r="M492" s="94">
        <v>887</v>
      </c>
      <c r="N492" s="95">
        <f t="shared" si="25"/>
        <v>0.47946009389671362</v>
      </c>
      <c r="O492" s="36">
        <v>19970239</v>
      </c>
      <c r="P492" s="63">
        <v>802.94</v>
      </c>
      <c r="Q492" s="76">
        <f t="shared" si="26"/>
        <v>2.1222009116496872</v>
      </c>
      <c r="R492" s="95">
        <f t="shared" si="27"/>
        <v>0.47946009389671362</v>
      </c>
      <c r="S492" s="95">
        <f t="shared" si="28"/>
        <v>-1</v>
      </c>
    </row>
    <row r="493" spans="1:19" s="36" customFormat="1" ht="14.4" x14ac:dyDescent="0.3">
      <c r="A493" s="32" t="s">
        <v>95</v>
      </c>
      <c r="B493" s="36">
        <v>239</v>
      </c>
      <c r="C493" s="36">
        <v>1</v>
      </c>
      <c r="D493" s="36" t="s">
        <v>271</v>
      </c>
      <c r="E493" s="36">
        <v>1997</v>
      </c>
      <c r="F493" s="36">
        <v>1998</v>
      </c>
      <c r="G493" s="76">
        <v>279.35000000000002</v>
      </c>
      <c r="H493" s="36">
        <v>5</v>
      </c>
      <c r="I493" s="36">
        <v>1</v>
      </c>
      <c r="J493" s="36">
        <v>1</v>
      </c>
      <c r="K493" s="36">
        <v>3</v>
      </c>
      <c r="L493" s="94">
        <v>775</v>
      </c>
      <c r="M493" s="94">
        <v>267</v>
      </c>
      <c r="N493" s="95">
        <f t="shared" si="25"/>
        <v>0.7437619961612284</v>
      </c>
      <c r="O493" s="36">
        <v>19980239</v>
      </c>
      <c r="P493" s="63">
        <v>797.5</v>
      </c>
      <c r="Q493" s="76">
        <f t="shared" si="26"/>
        <v>1.3065830721003135</v>
      </c>
      <c r="R493" s="95">
        <f t="shared" si="27"/>
        <v>0.7437619961612284</v>
      </c>
      <c r="S493" s="95">
        <f t="shared" si="28"/>
        <v>-1</v>
      </c>
    </row>
    <row r="494" spans="1:19" s="36" customFormat="1" ht="14.4" x14ac:dyDescent="0.3">
      <c r="A494" s="32" t="s">
        <v>95</v>
      </c>
      <c r="B494" s="36">
        <v>239</v>
      </c>
      <c r="C494" s="36">
        <v>1</v>
      </c>
      <c r="D494" s="36" t="s">
        <v>271</v>
      </c>
      <c r="E494" s="36">
        <v>2001</v>
      </c>
      <c r="F494" s="36">
        <v>2002</v>
      </c>
      <c r="G494" s="76">
        <v>837</v>
      </c>
      <c r="H494" s="36">
        <v>10</v>
      </c>
      <c r="I494" s="36">
        <v>1</v>
      </c>
      <c r="J494" s="36">
        <v>1</v>
      </c>
      <c r="K494" s="36">
        <v>9</v>
      </c>
      <c r="L494" s="94">
        <v>795</v>
      </c>
      <c r="M494" s="94">
        <v>479</v>
      </c>
      <c r="N494" s="95">
        <f t="shared" ref="N494:N557" si="29">L494/(L494+M494)</f>
        <v>0.62401883830455263</v>
      </c>
      <c r="O494" s="36">
        <v>20020239</v>
      </c>
      <c r="P494" s="63">
        <v>725.07</v>
      </c>
      <c r="Q494" s="76">
        <f t="shared" ref="Q494:Q557" si="30">(L494+M494)/P494</f>
        <v>1.7570717310052821</v>
      </c>
      <c r="R494" s="95">
        <f t="shared" ref="R494:R557" si="31">N494</f>
        <v>0.62401883830455263</v>
      </c>
      <c r="S494" s="95">
        <f t="shared" ref="S494:S557" si="32">IF(B494=$A$1,R494,-1)</f>
        <v>-1</v>
      </c>
    </row>
    <row r="495" spans="1:19" s="36" customFormat="1" ht="14.4" x14ac:dyDescent="0.3">
      <c r="A495" s="32" t="s">
        <v>95</v>
      </c>
      <c r="B495" s="36">
        <v>239</v>
      </c>
      <c r="C495" s="36">
        <v>1</v>
      </c>
      <c r="D495" s="36" t="s">
        <v>271</v>
      </c>
      <c r="E495" s="40">
        <v>2009</v>
      </c>
      <c r="F495" s="40">
        <v>2010</v>
      </c>
      <c r="G495" s="62">
        <v>100</v>
      </c>
      <c r="H495" s="40">
        <v>10</v>
      </c>
      <c r="I495" s="63">
        <v>1</v>
      </c>
      <c r="J495" s="48">
        <f>MAX(0,MIN(1,F495-E495-1))</f>
        <v>0</v>
      </c>
      <c r="K495" s="50">
        <f>MAX(1,MIN(10,INT(G495/100)+1))</f>
        <v>2</v>
      </c>
      <c r="L495" s="63">
        <v>623</v>
      </c>
      <c r="M495" s="63">
        <v>102</v>
      </c>
      <c r="N495" s="95">
        <f t="shared" si="29"/>
        <v>0.85931034482758617</v>
      </c>
      <c r="O495" s="36">
        <v>20090239</v>
      </c>
      <c r="P495" s="63">
        <v>632.5</v>
      </c>
      <c r="Q495" s="76">
        <f t="shared" si="30"/>
        <v>1.1462450592885376</v>
      </c>
      <c r="R495" s="95">
        <f t="shared" si="31"/>
        <v>0.85931034482758617</v>
      </c>
      <c r="S495" s="95">
        <f t="shared" si="32"/>
        <v>-1</v>
      </c>
    </row>
    <row r="496" spans="1:19" s="36" customFormat="1" ht="14.4" x14ac:dyDescent="0.3">
      <c r="A496" s="32" t="s">
        <v>95</v>
      </c>
      <c r="B496" s="36">
        <v>239</v>
      </c>
      <c r="C496" s="36">
        <v>1</v>
      </c>
      <c r="D496" s="36" t="s">
        <v>271</v>
      </c>
      <c r="E496" s="40">
        <v>2009</v>
      </c>
      <c r="F496" s="40">
        <v>2010</v>
      </c>
      <c r="G496" s="62">
        <v>100</v>
      </c>
      <c r="H496" s="40">
        <v>10</v>
      </c>
      <c r="I496" s="63">
        <v>1</v>
      </c>
      <c r="J496" s="48">
        <f>MAX(0,MIN(1,F496-E496-1))</f>
        <v>0</v>
      </c>
      <c r="K496" s="50">
        <f>MAX(1,MIN(10,INT(G496/100)+1))</f>
        <v>2</v>
      </c>
      <c r="L496" s="63">
        <v>623</v>
      </c>
      <c r="M496" s="63">
        <v>102</v>
      </c>
      <c r="N496" s="95">
        <f t="shared" si="29"/>
        <v>0.85931034482758617</v>
      </c>
      <c r="O496" s="36">
        <f>10000*F496+B496</f>
        <v>20100239</v>
      </c>
      <c r="P496" s="63">
        <v>632.5</v>
      </c>
      <c r="Q496" s="76">
        <f t="shared" si="30"/>
        <v>1.1462450592885376</v>
      </c>
      <c r="R496" s="95">
        <f t="shared" si="31"/>
        <v>0.85931034482758617</v>
      </c>
      <c r="S496" s="95">
        <f t="shared" si="32"/>
        <v>-1</v>
      </c>
    </row>
    <row r="497" spans="1:19" s="36" customFormat="1" ht="14.4" x14ac:dyDescent="0.3">
      <c r="A497" s="32" t="s">
        <v>95</v>
      </c>
      <c r="B497" s="7">
        <v>239</v>
      </c>
      <c r="C497" s="7">
        <v>1</v>
      </c>
      <c r="D497" s="7" t="s">
        <v>120</v>
      </c>
      <c r="E497" s="7">
        <v>2018</v>
      </c>
      <c r="F497" s="7">
        <v>2020</v>
      </c>
      <c r="G497" s="70">
        <v>440.64</v>
      </c>
      <c r="H497" s="7">
        <v>10</v>
      </c>
      <c r="I497" s="7">
        <v>1</v>
      </c>
      <c r="J497" s="48">
        <v>1</v>
      </c>
      <c r="K497" s="50">
        <v>5</v>
      </c>
      <c r="L497" s="67">
        <v>958</v>
      </c>
      <c r="M497" s="67">
        <v>820</v>
      </c>
      <c r="N497" s="95">
        <f t="shared" si="29"/>
        <v>0.53880764904386946</v>
      </c>
      <c r="O497" s="36">
        <f>10000*E497+B497</f>
        <v>20180239</v>
      </c>
      <c r="P497" s="63">
        <v>661.2</v>
      </c>
      <c r="Q497" s="76">
        <f t="shared" si="30"/>
        <v>2.6890502117362369</v>
      </c>
      <c r="R497" s="95">
        <f t="shared" si="31"/>
        <v>0.53880764904386946</v>
      </c>
      <c r="S497" s="95">
        <f t="shared" si="32"/>
        <v>-1</v>
      </c>
    </row>
    <row r="498" spans="1:19" s="36" customFormat="1" ht="14.4" x14ac:dyDescent="0.3">
      <c r="A498" s="32" t="s">
        <v>95</v>
      </c>
      <c r="B498" s="7">
        <v>239</v>
      </c>
      <c r="C498" s="7">
        <v>1</v>
      </c>
      <c r="D498" s="7" t="s">
        <v>120</v>
      </c>
      <c r="E498" s="7">
        <v>2018</v>
      </c>
      <c r="F498" s="7">
        <v>2020</v>
      </c>
      <c r="G498" s="70">
        <v>100</v>
      </c>
      <c r="H498" s="7">
        <v>10</v>
      </c>
      <c r="I498" s="7">
        <v>0</v>
      </c>
      <c r="J498" s="48">
        <v>1</v>
      </c>
      <c r="K498" s="50">
        <v>2</v>
      </c>
      <c r="L498" s="67">
        <v>709</v>
      </c>
      <c r="M498" s="67">
        <v>1071</v>
      </c>
      <c r="N498" s="95">
        <f t="shared" si="29"/>
        <v>0.39831460674157304</v>
      </c>
      <c r="O498" s="36">
        <f>10000*E498+B498</f>
        <v>20180239</v>
      </c>
      <c r="P498" s="63">
        <v>661.2</v>
      </c>
      <c r="Q498" s="76">
        <f t="shared" si="30"/>
        <v>2.6920750151240167</v>
      </c>
      <c r="R498" s="95">
        <f t="shared" si="31"/>
        <v>0.39831460674157304</v>
      </c>
      <c r="S498" s="95">
        <f t="shared" si="32"/>
        <v>-1</v>
      </c>
    </row>
    <row r="499" spans="1:19" s="36" customFormat="1" ht="14.4" x14ac:dyDescent="0.3">
      <c r="A499" s="32" t="s">
        <v>95</v>
      </c>
      <c r="B499" s="36">
        <v>241</v>
      </c>
      <c r="C499" s="36">
        <v>1</v>
      </c>
      <c r="D499" s="36" t="s">
        <v>272</v>
      </c>
      <c r="E499" s="36">
        <v>1996</v>
      </c>
      <c r="F499" s="36">
        <v>1998</v>
      </c>
      <c r="G499" s="76">
        <v>150</v>
      </c>
      <c r="H499" s="36">
        <v>10</v>
      </c>
      <c r="I499" s="36">
        <v>1</v>
      </c>
      <c r="J499" s="36">
        <v>0</v>
      </c>
      <c r="K499" s="36">
        <v>2</v>
      </c>
      <c r="L499" s="94">
        <v>6503</v>
      </c>
      <c r="M499" s="94">
        <v>4465</v>
      </c>
      <c r="N499" s="95">
        <f t="shared" si="29"/>
        <v>0.59290663749088257</v>
      </c>
      <c r="O499" s="36">
        <v>19970241</v>
      </c>
      <c r="P499" s="63">
        <v>4231.5200000000004</v>
      </c>
      <c r="Q499" s="76">
        <f t="shared" si="30"/>
        <v>2.5919764056414714</v>
      </c>
      <c r="R499" s="95">
        <f t="shared" si="31"/>
        <v>0.59290663749088257</v>
      </c>
      <c r="S499" s="95">
        <f t="shared" si="32"/>
        <v>-1</v>
      </c>
    </row>
    <row r="500" spans="1:19" s="36" customFormat="1" ht="14.4" x14ac:dyDescent="0.3">
      <c r="A500" s="32" t="s">
        <v>95</v>
      </c>
      <c r="B500" s="36">
        <v>241</v>
      </c>
      <c r="C500" s="36">
        <v>1</v>
      </c>
      <c r="D500" s="36" t="s">
        <v>272</v>
      </c>
      <c r="E500" s="36">
        <v>2001</v>
      </c>
      <c r="F500" s="36">
        <v>2002</v>
      </c>
      <c r="G500" s="76">
        <v>358</v>
      </c>
      <c r="H500" s="36">
        <v>10</v>
      </c>
      <c r="I500" s="36">
        <v>0</v>
      </c>
      <c r="J500" s="36">
        <v>1</v>
      </c>
      <c r="K500" s="36">
        <v>4</v>
      </c>
      <c r="L500" s="94">
        <v>2794</v>
      </c>
      <c r="M500" s="94">
        <v>4233</v>
      </c>
      <c r="N500" s="95">
        <f t="shared" si="29"/>
        <v>0.39760922157392914</v>
      </c>
      <c r="O500" s="36">
        <v>20020241</v>
      </c>
      <c r="P500" s="63">
        <v>3949.64</v>
      </c>
      <c r="Q500" s="76">
        <f t="shared" si="30"/>
        <v>1.7791494921056097</v>
      </c>
      <c r="R500" s="95">
        <f t="shared" si="31"/>
        <v>0.39760922157392914</v>
      </c>
      <c r="S500" s="95">
        <f t="shared" si="32"/>
        <v>-1</v>
      </c>
    </row>
    <row r="501" spans="1:19" s="36" customFormat="1" ht="14.4" x14ac:dyDescent="0.3">
      <c r="A501" s="32" t="s">
        <v>95</v>
      </c>
      <c r="B501" s="36">
        <v>241</v>
      </c>
      <c r="C501" s="36">
        <v>1</v>
      </c>
      <c r="D501" s="36" t="s">
        <v>272</v>
      </c>
      <c r="E501" s="36">
        <v>2002</v>
      </c>
      <c r="F501" s="36">
        <v>2003</v>
      </c>
      <c r="G501" s="76">
        <v>125</v>
      </c>
      <c r="H501" s="36">
        <v>5</v>
      </c>
      <c r="I501" s="36">
        <v>1</v>
      </c>
      <c r="J501" s="36">
        <v>1</v>
      </c>
      <c r="K501" s="36">
        <v>2</v>
      </c>
      <c r="L501" s="94">
        <v>5825</v>
      </c>
      <c r="M501" s="94">
        <v>4919</v>
      </c>
      <c r="N501" s="95">
        <f t="shared" si="29"/>
        <v>0.54216306775874912</v>
      </c>
      <c r="O501" s="36">
        <v>20030241</v>
      </c>
      <c r="P501" s="63">
        <v>3705.04</v>
      </c>
      <c r="Q501" s="76">
        <f t="shared" si="30"/>
        <v>2.899833739986613</v>
      </c>
      <c r="R501" s="95">
        <f t="shared" si="31"/>
        <v>0.54216306775874912</v>
      </c>
      <c r="S501" s="95">
        <f t="shared" si="32"/>
        <v>-1</v>
      </c>
    </row>
    <row r="502" spans="1:19" s="36" customFormat="1" ht="14.4" x14ac:dyDescent="0.3">
      <c r="A502" s="32" t="s">
        <v>95</v>
      </c>
      <c r="B502" s="36">
        <v>241</v>
      </c>
      <c r="C502" s="36">
        <v>1</v>
      </c>
      <c r="D502" s="36" t="s">
        <v>272</v>
      </c>
      <c r="E502" s="36">
        <v>2002</v>
      </c>
      <c r="F502" s="36">
        <v>2003</v>
      </c>
      <c r="G502" s="76">
        <v>365</v>
      </c>
      <c r="H502" s="36">
        <v>5</v>
      </c>
      <c r="I502" s="36">
        <v>1</v>
      </c>
      <c r="J502" s="36">
        <v>1</v>
      </c>
      <c r="K502" s="36">
        <v>4</v>
      </c>
      <c r="L502" s="94">
        <v>6227</v>
      </c>
      <c r="M502" s="94">
        <v>4577</v>
      </c>
      <c r="N502" s="95">
        <f t="shared" si="29"/>
        <v>0.57636060718252502</v>
      </c>
      <c r="O502" s="36">
        <v>20030241</v>
      </c>
      <c r="P502" s="63">
        <v>3705.04</v>
      </c>
      <c r="Q502" s="76">
        <f t="shared" si="30"/>
        <v>2.9160278971347138</v>
      </c>
      <c r="R502" s="95">
        <f t="shared" si="31"/>
        <v>0.57636060718252502</v>
      </c>
      <c r="S502" s="95">
        <f t="shared" si="32"/>
        <v>-1</v>
      </c>
    </row>
    <row r="503" spans="1:19" s="36" customFormat="1" ht="14.4" x14ac:dyDescent="0.3">
      <c r="A503" s="32" t="s">
        <v>95</v>
      </c>
      <c r="B503" s="36">
        <v>241</v>
      </c>
      <c r="C503" s="36">
        <v>1</v>
      </c>
      <c r="D503" s="36" t="s">
        <v>272</v>
      </c>
      <c r="E503" s="36">
        <v>2006</v>
      </c>
      <c r="F503" s="33">
        <v>2007</v>
      </c>
      <c r="G503" s="76">
        <v>460</v>
      </c>
      <c r="H503" s="33">
        <v>5</v>
      </c>
      <c r="I503" s="36">
        <v>0</v>
      </c>
      <c r="J503" s="36">
        <v>1</v>
      </c>
      <c r="K503" s="36">
        <v>5</v>
      </c>
      <c r="L503" s="63">
        <v>4568</v>
      </c>
      <c r="M503" s="63">
        <v>6407</v>
      </c>
      <c r="N503" s="95">
        <f t="shared" si="29"/>
        <v>0.41621867881548974</v>
      </c>
      <c r="O503" s="36">
        <v>20070241</v>
      </c>
      <c r="P503" s="63">
        <v>3578</v>
      </c>
      <c r="Q503" s="76">
        <f t="shared" si="30"/>
        <v>3.067356064840693</v>
      </c>
      <c r="R503" s="95">
        <f t="shared" si="31"/>
        <v>0.41621867881548974</v>
      </c>
      <c r="S503" s="95">
        <f t="shared" si="32"/>
        <v>-1</v>
      </c>
    </row>
    <row r="504" spans="1:19" s="36" customFormat="1" ht="14.4" x14ac:dyDescent="0.3">
      <c r="A504" s="32" t="s">
        <v>95</v>
      </c>
      <c r="B504" s="36">
        <v>241</v>
      </c>
      <c r="C504" s="36">
        <v>1</v>
      </c>
      <c r="D504" s="35" t="s">
        <v>272</v>
      </c>
      <c r="E504" s="33">
        <v>2007</v>
      </c>
      <c r="F504" s="36">
        <v>2008</v>
      </c>
      <c r="G504" s="36">
        <v>869</v>
      </c>
      <c r="H504" s="36">
        <v>7</v>
      </c>
      <c r="I504" s="36">
        <v>1</v>
      </c>
      <c r="J504" s="36">
        <v>0</v>
      </c>
      <c r="K504" s="33">
        <v>9</v>
      </c>
      <c r="L504" s="63">
        <v>5010</v>
      </c>
      <c r="M504" s="63">
        <v>3492</v>
      </c>
      <c r="N504" s="95">
        <f t="shared" si="29"/>
        <v>0.589273112208892</v>
      </c>
      <c r="O504" s="36">
        <v>20062897</v>
      </c>
      <c r="P504" s="63">
        <v>3578</v>
      </c>
      <c r="Q504" s="76">
        <f t="shared" si="30"/>
        <v>2.3761878144214643</v>
      </c>
      <c r="R504" s="95">
        <f t="shared" si="31"/>
        <v>0.589273112208892</v>
      </c>
      <c r="S504" s="95">
        <f t="shared" si="32"/>
        <v>-1</v>
      </c>
    </row>
    <row r="505" spans="1:19" s="36" customFormat="1" ht="14.4" x14ac:dyDescent="0.3">
      <c r="A505" s="32" t="s">
        <v>95</v>
      </c>
      <c r="B505" s="36">
        <v>241</v>
      </c>
      <c r="C505" s="36">
        <v>1</v>
      </c>
      <c r="D505" s="35" t="s">
        <v>272</v>
      </c>
      <c r="E505" s="33">
        <v>2007</v>
      </c>
      <c r="F505" s="36">
        <v>2008</v>
      </c>
      <c r="G505" s="36">
        <v>89</v>
      </c>
      <c r="H505" s="36">
        <v>7</v>
      </c>
      <c r="I505" s="36">
        <v>1</v>
      </c>
      <c r="J505" s="36">
        <v>0</v>
      </c>
      <c r="K505" s="33">
        <v>1</v>
      </c>
      <c r="L505" s="63">
        <v>4670</v>
      </c>
      <c r="M505" s="63">
        <v>3765</v>
      </c>
      <c r="N505" s="95">
        <f t="shared" si="29"/>
        <v>0.55364552459988148</v>
      </c>
      <c r="O505" s="36">
        <v>20062897</v>
      </c>
      <c r="P505" s="63">
        <v>3578</v>
      </c>
      <c r="Q505" s="76">
        <f t="shared" si="30"/>
        <v>2.3574622694242593</v>
      </c>
      <c r="R505" s="95">
        <f t="shared" si="31"/>
        <v>0.55364552459988148</v>
      </c>
      <c r="S505" s="95">
        <f t="shared" si="32"/>
        <v>-1</v>
      </c>
    </row>
    <row r="506" spans="1:19" s="36" customFormat="1" ht="14.4" x14ac:dyDescent="0.3">
      <c r="A506" s="32" t="s">
        <v>95</v>
      </c>
      <c r="B506" s="36">
        <v>241</v>
      </c>
      <c r="C506" s="36">
        <v>1</v>
      </c>
      <c r="D506" s="36" t="s">
        <v>272</v>
      </c>
      <c r="E506" s="75">
        <v>2013</v>
      </c>
      <c r="F506" s="36">
        <v>2015</v>
      </c>
      <c r="G506" s="76">
        <v>1165.74</v>
      </c>
      <c r="H506" s="36">
        <v>7</v>
      </c>
      <c r="I506" s="36">
        <v>1</v>
      </c>
      <c r="J506" s="36">
        <v>1</v>
      </c>
      <c r="K506" s="50">
        <v>10</v>
      </c>
      <c r="L506" s="63">
        <v>1649</v>
      </c>
      <c r="M506" s="63">
        <v>895</v>
      </c>
      <c r="N506" s="95">
        <f t="shared" si="29"/>
        <v>0.64819182389937102</v>
      </c>
      <c r="O506" s="36">
        <f>10000*E506+B506</f>
        <v>20130241</v>
      </c>
      <c r="P506" s="63">
        <v>3224.96</v>
      </c>
      <c r="Q506" s="76">
        <f t="shared" si="30"/>
        <v>0.78884699345108156</v>
      </c>
      <c r="R506" s="95">
        <f t="shared" si="31"/>
        <v>0.64819182389937102</v>
      </c>
      <c r="S506" s="95">
        <f t="shared" si="32"/>
        <v>-1</v>
      </c>
    </row>
    <row r="507" spans="1:19" s="36" customFormat="1" ht="14.4" x14ac:dyDescent="0.3">
      <c r="A507" s="32" t="s">
        <v>95</v>
      </c>
      <c r="B507" s="36">
        <v>242</v>
      </c>
      <c r="C507" s="36">
        <v>1</v>
      </c>
      <c r="D507" s="36" t="s">
        <v>626</v>
      </c>
      <c r="E507" s="36">
        <v>2004</v>
      </c>
      <c r="F507" s="36">
        <v>2005</v>
      </c>
      <c r="G507" s="76">
        <v>478</v>
      </c>
      <c r="H507" s="36">
        <v>10</v>
      </c>
      <c r="I507" s="36">
        <v>1</v>
      </c>
      <c r="J507" s="36">
        <v>1</v>
      </c>
      <c r="K507" s="36">
        <v>5</v>
      </c>
      <c r="L507" s="94">
        <v>568</v>
      </c>
      <c r="M507" s="94">
        <v>348</v>
      </c>
      <c r="N507" s="95">
        <f t="shared" si="29"/>
        <v>0.62008733624454149</v>
      </c>
      <c r="O507" s="36">
        <v>20050242</v>
      </c>
      <c r="P507" s="63">
        <v>279.87</v>
      </c>
      <c r="Q507" s="76">
        <f t="shared" si="30"/>
        <v>3.2729481545003036</v>
      </c>
      <c r="R507" s="95">
        <f t="shared" si="31"/>
        <v>0.62008733624454149</v>
      </c>
      <c r="S507" s="95">
        <f t="shared" si="32"/>
        <v>-1</v>
      </c>
    </row>
    <row r="508" spans="1:19" s="36" customFormat="1" ht="14.4" x14ac:dyDescent="0.3">
      <c r="A508" s="32" t="s">
        <v>95</v>
      </c>
      <c r="B508" s="36">
        <v>242</v>
      </c>
      <c r="C508" s="36">
        <v>1</v>
      </c>
      <c r="D508" s="36" t="s">
        <v>626</v>
      </c>
      <c r="E508" s="75">
        <v>2013</v>
      </c>
      <c r="F508" s="36">
        <v>2014</v>
      </c>
      <c r="G508" s="76">
        <v>278.79999999999995</v>
      </c>
      <c r="H508" s="36">
        <v>10</v>
      </c>
      <c r="I508" s="36">
        <v>1</v>
      </c>
      <c r="J508" s="36">
        <v>0</v>
      </c>
      <c r="K508" s="50">
        <v>3</v>
      </c>
      <c r="L508" s="63">
        <v>309</v>
      </c>
      <c r="M508" s="63">
        <v>64</v>
      </c>
      <c r="N508" s="95">
        <f t="shared" si="29"/>
        <v>0.82841823056300268</v>
      </c>
      <c r="O508" s="36">
        <f>10000*E508+B508</f>
        <v>20130242</v>
      </c>
      <c r="P508" s="63">
        <v>493.27</v>
      </c>
      <c r="Q508" s="76">
        <f t="shared" si="30"/>
        <v>0.75617815800677113</v>
      </c>
      <c r="R508" s="95">
        <f t="shared" si="31"/>
        <v>0.82841823056300268</v>
      </c>
      <c r="S508" s="95">
        <f t="shared" si="32"/>
        <v>-1</v>
      </c>
    </row>
    <row r="509" spans="1:19" s="36" customFormat="1" ht="14.4" x14ac:dyDescent="0.3">
      <c r="A509" s="32" t="s">
        <v>95</v>
      </c>
      <c r="B509" s="36">
        <v>243</v>
      </c>
      <c r="C509" s="36">
        <v>1</v>
      </c>
      <c r="D509" s="36" t="s">
        <v>418</v>
      </c>
      <c r="E509" s="36">
        <v>1995</v>
      </c>
      <c r="F509" s="36">
        <v>1996</v>
      </c>
      <c r="G509" s="76">
        <v>310.10000000000002</v>
      </c>
      <c r="H509" s="36">
        <v>5</v>
      </c>
      <c r="I509" s="36">
        <v>1</v>
      </c>
      <c r="J509" s="36">
        <v>1</v>
      </c>
      <c r="K509" s="36">
        <v>4</v>
      </c>
      <c r="L509" s="94">
        <v>115</v>
      </c>
      <c r="M509" s="94">
        <v>26</v>
      </c>
      <c r="N509" s="95">
        <f t="shared" si="29"/>
        <v>0.81560283687943258</v>
      </c>
      <c r="O509" s="36">
        <v>19960243</v>
      </c>
      <c r="P509" s="63">
        <v>230.87</v>
      </c>
      <c r="Q509" s="76">
        <f t="shared" si="30"/>
        <v>0.61073331311993762</v>
      </c>
      <c r="R509" s="95">
        <f t="shared" si="31"/>
        <v>0.81560283687943258</v>
      </c>
      <c r="S509" s="95">
        <f t="shared" si="32"/>
        <v>-1</v>
      </c>
    </row>
    <row r="510" spans="1:19" s="36" customFormat="1" ht="14.4" x14ac:dyDescent="0.3">
      <c r="A510" s="32" t="s">
        <v>95</v>
      </c>
      <c r="B510" s="36">
        <v>245</v>
      </c>
      <c r="C510" s="36">
        <v>1</v>
      </c>
      <c r="D510" s="36" t="s">
        <v>373</v>
      </c>
      <c r="E510" s="36">
        <v>1994</v>
      </c>
      <c r="F510" s="36">
        <v>1995</v>
      </c>
      <c r="G510" s="76">
        <v>681</v>
      </c>
      <c r="H510" s="36">
        <v>10</v>
      </c>
      <c r="I510" s="36">
        <v>1</v>
      </c>
      <c r="J510" s="36">
        <v>1</v>
      </c>
      <c r="K510" s="36">
        <v>7</v>
      </c>
      <c r="L510" s="94">
        <v>506</v>
      </c>
      <c r="M510" s="94">
        <v>369</v>
      </c>
      <c r="N510" s="95">
        <f t="shared" si="29"/>
        <v>0.57828571428571429</v>
      </c>
      <c r="O510" s="36">
        <v>19950245</v>
      </c>
      <c r="P510" s="63">
        <v>399.84</v>
      </c>
      <c r="Q510" s="76">
        <f t="shared" si="30"/>
        <v>2.1883753501400562</v>
      </c>
      <c r="R510" s="95">
        <f t="shared" si="31"/>
        <v>0.57828571428571429</v>
      </c>
      <c r="S510" s="95">
        <f t="shared" si="32"/>
        <v>-1</v>
      </c>
    </row>
    <row r="511" spans="1:19" s="36" customFormat="1" ht="14.4" x14ac:dyDescent="0.3">
      <c r="A511" s="32" t="s">
        <v>95</v>
      </c>
      <c r="B511" s="36">
        <v>252</v>
      </c>
      <c r="C511" s="36">
        <v>1</v>
      </c>
      <c r="D511" s="36" t="s">
        <v>273</v>
      </c>
      <c r="E511" s="36">
        <v>2000</v>
      </c>
      <c r="F511" s="36">
        <v>2001</v>
      </c>
      <c r="G511" s="76">
        <v>415</v>
      </c>
      <c r="H511" s="36">
        <v>10</v>
      </c>
      <c r="I511" s="36">
        <v>1</v>
      </c>
      <c r="J511" s="36">
        <v>1</v>
      </c>
      <c r="K511" s="36">
        <v>5</v>
      </c>
      <c r="L511" s="94">
        <v>2725</v>
      </c>
      <c r="M511" s="94">
        <v>1117</v>
      </c>
      <c r="N511" s="95">
        <f t="shared" si="29"/>
        <v>0.70926600728787093</v>
      </c>
      <c r="O511" s="36">
        <v>20010252</v>
      </c>
      <c r="P511" s="63">
        <v>1546.18</v>
      </c>
      <c r="Q511" s="76">
        <f t="shared" si="30"/>
        <v>2.4848335898795741</v>
      </c>
      <c r="R511" s="95">
        <f t="shared" si="31"/>
        <v>0.70926600728787093</v>
      </c>
      <c r="S511" s="95">
        <f t="shared" si="32"/>
        <v>-1</v>
      </c>
    </row>
    <row r="512" spans="1:19" s="36" customFormat="1" ht="14.4" x14ac:dyDescent="0.3">
      <c r="A512" s="32" t="s">
        <v>95</v>
      </c>
      <c r="B512" s="36">
        <v>252</v>
      </c>
      <c r="C512" s="36">
        <v>1</v>
      </c>
      <c r="D512" s="36" t="s">
        <v>273</v>
      </c>
      <c r="E512" s="36">
        <v>2004</v>
      </c>
      <c r="F512" s="36">
        <v>2005</v>
      </c>
      <c r="G512" s="76">
        <v>500</v>
      </c>
      <c r="H512" s="36">
        <v>3</v>
      </c>
      <c r="I512" s="36">
        <v>1</v>
      </c>
      <c r="J512" s="36">
        <v>1</v>
      </c>
      <c r="K512" s="36">
        <v>6</v>
      </c>
      <c r="L512" s="94">
        <v>2521</v>
      </c>
      <c r="M512" s="94">
        <v>1865</v>
      </c>
      <c r="N512" s="95">
        <f t="shared" si="29"/>
        <v>0.57478340173278619</v>
      </c>
      <c r="O512" s="36">
        <v>20050252</v>
      </c>
      <c r="P512" s="63">
        <v>1381.08</v>
      </c>
      <c r="Q512" s="76">
        <f t="shared" si="30"/>
        <v>3.1757754800590843</v>
      </c>
      <c r="R512" s="95">
        <f t="shared" si="31"/>
        <v>0.57478340173278619</v>
      </c>
      <c r="S512" s="95">
        <f t="shared" si="32"/>
        <v>-1</v>
      </c>
    </row>
    <row r="513" spans="1:19" s="36" customFormat="1" ht="14.4" x14ac:dyDescent="0.3">
      <c r="A513" s="32" t="s">
        <v>95</v>
      </c>
      <c r="B513" s="36">
        <v>252</v>
      </c>
      <c r="C513" s="36">
        <v>1</v>
      </c>
      <c r="D513" s="35" t="s">
        <v>273</v>
      </c>
      <c r="E513" s="33">
        <v>2007</v>
      </c>
      <c r="F513" s="36">
        <v>2008</v>
      </c>
      <c r="G513" s="36">
        <v>500</v>
      </c>
      <c r="H513" s="36">
        <v>6</v>
      </c>
      <c r="I513" s="36">
        <v>1</v>
      </c>
      <c r="J513" s="36">
        <v>0</v>
      </c>
      <c r="K513" s="33">
        <v>6</v>
      </c>
      <c r="L513" s="63">
        <v>1695</v>
      </c>
      <c r="M513" s="63">
        <v>580</v>
      </c>
      <c r="N513" s="95">
        <f t="shared" si="29"/>
        <v>0.74505494505494507</v>
      </c>
      <c r="O513" s="36">
        <v>20062897</v>
      </c>
      <c r="P513" s="63">
        <v>1329</v>
      </c>
      <c r="Q513" s="76">
        <f t="shared" si="30"/>
        <v>1.7118133935289692</v>
      </c>
      <c r="R513" s="95">
        <f t="shared" si="31"/>
        <v>0.74505494505494507</v>
      </c>
      <c r="S513" s="95">
        <f t="shared" si="32"/>
        <v>-1</v>
      </c>
    </row>
    <row r="514" spans="1:19" s="36" customFormat="1" ht="14.4" x14ac:dyDescent="0.3">
      <c r="A514" s="32" t="s">
        <v>95</v>
      </c>
      <c r="B514" s="7">
        <v>252</v>
      </c>
      <c r="C514" s="7">
        <v>1</v>
      </c>
      <c r="D514" s="7" t="s">
        <v>273</v>
      </c>
      <c r="E514" s="7">
        <v>2010</v>
      </c>
      <c r="F514" s="68">
        <v>2011</v>
      </c>
      <c r="G514" s="66">
        <v>350</v>
      </c>
      <c r="H514" s="68">
        <v>5</v>
      </c>
      <c r="I514" s="67">
        <v>0</v>
      </c>
      <c r="J514" s="10">
        <v>0</v>
      </c>
      <c r="K514" s="50">
        <f>MAX(1,MIN(10,INT(G514/100)+1))</f>
        <v>4</v>
      </c>
      <c r="L514" s="67">
        <v>1467</v>
      </c>
      <c r="M514" s="67">
        <v>2020</v>
      </c>
      <c r="N514" s="95">
        <f t="shared" si="29"/>
        <v>0.4207054774878119</v>
      </c>
      <c r="O514" s="36">
        <f>10000*2010+B514</f>
        <v>20100252</v>
      </c>
      <c r="P514" s="63">
        <v>1275.82</v>
      </c>
      <c r="Q514" s="76">
        <f t="shared" si="30"/>
        <v>2.7331441739430327</v>
      </c>
      <c r="R514" s="95">
        <f t="shared" si="31"/>
        <v>0.4207054774878119</v>
      </c>
      <c r="S514" s="95">
        <f t="shared" si="32"/>
        <v>-1</v>
      </c>
    </row>
    <row r="515" spans="1:19" s="36" customFormat="1" ht="14.4" x14ac:dyDescent="0.3">
      <c r="A515" s="32" t="s">
        <v>95</v>
      </c>
      <c r="B515" s="7">
        <v>252</v>
      </c>
      <c r="C515" s="7">
        <v>1</v>
      </c>
      <c r="D515" s="7" t="s">
        <v>273</v>
      </c>
      <c r="E515" s="7">
        <v>2011</v>
      </c>
      <c r="F515" s="10">
        <v>2012</v>
      </c>
      <c r="G515" s="66">
        <v>450</v>
      </c>
      <c r="H515" s="10">
        <v>3</v>
      </c>
      <c r="I515" s="67">
        <v>0</v>
      </c>
      <c r="J515" s="10">
        <v>0</v>
      </c>
      <c r="K515" s="50">
        <v>5</v>
      </c>
      <c r="L515" s="67">
        <v>928</v>
      </c>
      <c r="M515" s="67">
        <v>1099</v>
      </c>
      <c r="N515" s="95">
        <f t="shared" si="29"/>
        <v>0.45781943759250121</v>
      </c>
      <c r="O515" s="36">
        <f>10000*E515+B515</f>
        <v>20110252</v>
      </c>
      <c r="P515" s="63">
        <v>1221</v>
      </c>
      <c r="Q515" s="76">
        <f t="shared" si="30"/>
        <v>1.6601146601146601</v>
      </c>
      <c r="R515" s="95">
        <f t="shared" si="31"/>
        <v>0.45781943759250121</v>
      </c>
      <c r="S515" s="95">
        <f t="shared" si="32"/>
        <v>-1</v>
      </c>
    </row>
    <row r="516" spans="1:19" s="36" customFormat="1" ht="14.4" x14ac:dyDescent="0.3">
      <c r="A516" s="32" t="s">
        <v>95</v>
      </c>
      <c r="B516" s="7">
        <v>252</v>
      </c>
      <c r="C516" s="7">
        <v>1</v>
      </c>
      <c r="D516" s="7" t="s">
        <v>273</v>
      </c>
      <c r="E516" s="7">
        <v>2015</v>
      </c>
      <c r="F516" s="7">
        <v>2016</v>
      </c>
      <c r="G516" s="70">
        <v>500</v>
      </c>
      <c r="H516" s="7">
        <v>10</v>
      </c>
      <c r="I516" s="7">
        <v>1</v>
      </c>
      <c r="J516" s="48">
        <f>MAX(0,MIN(1,F516-E516-1))</f>
        <v>0</v>
      </c>
      <c r="K516" s="50">
        <f>MAX(1,MIN(10,INT(G516/100)+1))</f>
        <v>6</v>
      </c>
      <c r="L516" s="77">
        <v>960</v>
      </c>
      <c r="M516" s="77">
        <v>514</v>
      </c>
      <c r="N516" s="95">
        <f t="shared" si="29"/>
        <v>0.65128900949796475</v>
      </c>
      <c r="O516" s="36">
        <f>10000*E516+B516</f>
        <v>20150252</v>
      </c>
      <c r="P516" s="63">
        <v>1152.2899999999997</v>
      </c>
      <c r="Q516" s="76">
        <f t="shared" si="30"/>
        <v>1.2791918701021447</v>
      </c>
      <c r="R516" s="95">
        <f t="shared" si="31"/>
        <v>0.65128900949796475</v>
      </c>
      <c r="S516" s="95">
        <f t="shared" si="32"/>
        <v>-1</v>
      </c>
    </row>
    <row r="517" spans="1:19" s="36" customFormat="1" ht="14.4" x14ac:dyDescent="0.3">
      <c r="A517" s="32" t="s">
        <v>95</v>
      </c>
      <c r="B517" s="36">
        <v>253</v>
      </c>
      <c r="C517" s="36">
        <v>1</v>
      </c>
      <c r="D517" s="36" t="s">
        <v>249</v>
      </c>
      <c r="E517" s="36">
        <v>1997</v>
      </c>
      <c r="F517" s="36">
        <v>1998</v>
      </c>
      <c r="G517" s="76">
        <v>101</v>
      </c>
      <c r="H517" s="36">
        <v>10</v>
      </c>
      <c r="I517" s="36">
        <v>1</v>
      </c>
      <c r="J517" s="36">
        <v>1</v>
      </c>
      <c r="K517" s="36">
        <v>2</v>
      </c>
      <c r="L517" s="94">
        <v>226</v>
      </c>
      <c r="M517" s="94">
        <v>71</v>
      </c>
      <c r="N517" s="95">
        <f t="shared" si="29"/>
        <v>0.76094276094276092</v>
      </c>
      <c r="O517" s="36">
        <v>19980253</v>
      </c>
      <c r="P517" s="63">
        <v>553.83000000000004</v>
      </c>
      <c r="Q517" s="76">
        <f t="shared" si="30"/>
        <v>0.53626564108119812</v>
      </c>
      <c r="R517" s="95">
        <f t="shared" si="31"/>
        <v>0.76094276094276092</v>
      </c>
      <c r="S517" s="95">
        <f t="shared" si="32"/>
        <v>-1</v>
      </c>
    </row>
    <row r="518" spans="1:19" s="36" customFormat="1" ht="14.4" x14ac:dyDescent="0.3">
      <c r="A518" s="32" t="s">
        <v>95</v>
      </c>
      <c r="B518" s="36">
        <v>253</v>
      </c>
      <c r="C518" s="36">
        <v>1</v>
      </c>
      <c r="D518" s="36" t="s">
        <v>249</v>
      </c>
      <c r="E518" s="36">
        <v>2001</v>
      </c>
      <c r="F518" s="36">
        <v>2002</v>
      </c>
      <c r="G518" s="76">
        <v>126</v>
      </c>
      <c r="H518" s="36">
        <v>10</v>
      </c>
      <c r="I518" s="36">
        <v>1</v>
      </c>
      <c r="J518" s="36">
        <v>1</v>
      </c>
      <c r="K518" s="36">
        <v>2</v>
      </c>
      <c r="L518" s="94">
        <v>460</v>
      </c>
      <c r="M518" s="94">
        <v>155</v>
      </c>
      <c r="N518" s="95">
        <f t="shared" si="29"/>
        <v>0.74796747967479671</v>
      </c>
      <c r="O518" s="36">
        <v>20020253</v>
      </c>
      <c r="P518" s="63">
        <v>515.01</v>
      </c>
      <c r="Q518" s="76">
        <f t="shared" si="30"/>
        <v>1.1941515698724297</v>
      </c>
      <c r="R518" s="95">
        <f t="shared" si="31"/>
        <v>0.74796747967479671</v>
      </c>
      <c r="S518" s="95">
        <f t="shared" si="32"/>
        <v>-1</v>
      </c>
    </row>
    <row r="519" spans="1:19" s="36" customFormat="1" ht="14.4" x14ac:dyDescent="0.3">
      <c r="A519" s="32" t="s">
        <v>95</v>
      </c>
      <c r="B519" s="7">
        <v>253</v>
      </c>
      <c r="C519" s="7">
        <v>1</v>
      </c>
      <c r="D519" s="7" t="s">
        <v>249</v>
      </c>
      <c r="E519" s="7">
        <v>2011</v>
      </c>
      <c r="F519" s="10">
        <v>2012</v>
      </c>
      <c r="G519" s="66">
        <v>500</v>
      </c>
      <c r="H519" s="10">
        <v>10</v>
      </c>
      <c r="I519" s="67">
        <v>1</v>
      </c>
      <c r="J519" s="10">
        <v>0</v>
      </c>
      <c r="K519" s="50">
        <v>6</v>
      </c>
      <c r="L519" s="67">
        <v>360</v>
      </c>
      <c r="M519" s="67">
        <v>165</v>
      </c>
      <c r="N519" s="95">
        <f t="shared" si="29"/>
        <v>0.68571428571428572</v>
      </c>
      <c r="O519" s="36">
        <f>10000*E519+B519</f>
        <v>20110253</v>
      </c>
      <c r="P519" s="63">
        <v>658</v>
      </c>
      <c r="Q519" s="76">
        <f t="shared" si="30"/>
        <v>0.7978723404255319</v>
      </c>
      <c r="R519" s="95">
        <f t="shared" si="31"/>
        <v>0.68571428571428572</v>
      </c>
      <c r="S519" s="95">
        <f t="shared" si="32"/>
        <v>-1</v>
      </c>
    </row>
    <row r="520" spans="1:19" s="36" customFormat="1" ht="14.4" x14ac:dyDescent="0.3">
      <c r="A520" s="32" t="s">
        <v>95</v>
      </c>
      <c r="B520" s="36">
        <v>255</v>
      </c>
      <c r="C520" s="36">
        <v>1</v>
      </c>
      <c r="D520" s="36" t="s">
        <v>374</v>
      </c>
      <c r="E520" s="36">
        <v>1994</v>
      </c>
      <c r="F520" s="36">
        <v>1995</v>
      </c>
      <c r="G520" s="76">
        <v>253</v>
      </c>
      <c r="H520" s="36">
        <v>5</v>
      </c>
      <c r="I520" s="36">
        <v>0</v>
      </c>
      <c r="J520" s="36">
        <v>1</v>
      </c>
      <c r="K520" s="36">
        <v>3</v>
      </c>
      <c r="L520" s="94">
        <v>741</v>
      </c>
      <c r="M520" s="94">
        <v>931</v>
      </c>
      <c r="N520" s="95">
        <f t="shared" si="29"/>
        <v>0.44318181818181818</v>
      </c>
      <c r="O520" s="36">
        <v>19950255</v>
      </c>
      <c r="P520" s="63">
        <v>1042.8</v>
      </c>
      <c r="Q520" s="76">
        <f t="shared" si="30"/>
        <v>1.6033755274261605</v>
      </c>
      <c r="R520" s="95">
        <f t="shared" si="31"/>
        <v>0.44318181818181818</v>
      </c>
      <c r="S520" s="95">
        <f t="shared" si="32"/>
        <v>-1</v>
      </c>
    </row>
    <row r="521" spans="1:19" s="36" customFormat="1" ht="14.4" x14ac:dyDescent="0.3">
      <c r="A521" s="32" t="s">
        <v>95</v>
      </c>
      <c r="B521" s="36">
        <v>255</v>
      </c>
      <c r="C521" s="36">
        <v>1</v>
      </c>
      <c r="D521" s="36" t="s">
        <v>374</v>
      </c>
      <c r="E521" s="36">
        <v>1996</v>
      </c>
      <c r="F521" s="36">
        <v>1997</v>
      </c>
      <c r="G521" s="76">
        <v>460.44</v>
      </c>
      <c r="H521" s="36">
        <v>10</v>
      </c>
      <c r="I521" s="36">
        <v>0</v>
      </c>
      <c r="J521" s="36">
        <v>1</v>
      </c>
      <c r="K521" s="36">
        <v>5</v>
      </c>
      <c r="L521" s="94">
        <v>920</v>
      </c>
      <c r="M521" s="94">
        <v>1226</v>
      </c>
      <c r="N521" s="95">
        <f t="shared" si="29"/>
        <v>0.42870456663560114</v>
      </c>
      <c r="O521" s="36">
        <v>19970255</v>
      </c>
      <c r="P521" s="63">
        <v>1062.53</v>
      </c>
      <c r="Q521" s="76">
        <f t="shared" si="30"/>
        <v>2.0197076788420092</v>
      </c>
      <c r="R521" s="95">
        <f t="shared" si="31"/>
        <v>0.42870456663560114</v>
      </c>
      <c r="S521" s="95">
        <f t="shared" si="32"/>
        <v>-1</v>
      </c>
    </row>
    <row r="522" spans="1:19" s="36" customFormat="1" ht="14.4" x14ac:dyDescent="0.3">
      <c r="A522" s="32" t="s">
        <v>95</v>
      </c>
      <c r="B522" s="36">
        <v>255</v>
      </c>
      <c r="C522" s="36">
        <v>1</v>
      </c>
      <c r="D522" s="36" t="s">
        <v>374</v>
      </c>
      <c r="E522" s="36">
        <v>1997</v>
      </c>
      <c r="F522" s="36">
        <v>1998</v>
      </c>
      <c r="G522" s="76">
        <v>400</v>
      </c>
      <c r="H522" s="36">
        <v>10</v>
      </c>
      <c r="I522" s="36">
        <v>1</v>
      </c>
      <c r="J522" s="36">
        <v>1</v>
      </c>
      <c r="K522" s="36">
        <v>5</v>
      </c>
      <c r="L522" s="94">
        <v>651</v>
      </c>
      <c r="M522" s="94">
        <v>440</v>
      </c>
      <c r="N522" s="95">
        <f t="shared" si="29"/>
        <v>0.59670027497708522</v>
      </c>
      <c r="O522" s="36">
        <v>19980255</v>
      </c>
      <c r="P522" s="63">
        <v>1063.2</v>
      </c>
      <c r="Q522" s="76">
        <f t="shared" si="30"/>
        <v>1.0261474793077501</v>
      </c>
      <c r="R522" s="95">
        <f t="shared" si="31"/>
        <v>0.59670027497708522</v>
      </c>
      <c r="S522" s="95">
        <f t="shared" si="32"/>
        <v>-1</v>
      </c>
    </row>
    <row r="523" spans="1:19" s="36" customFormat="1" ht="14.4" x14ac:dyDescent="0.3">
      <c r="A523" s="32" t="s">
        <v>95</v>
      </c>
      <c r="B523" s="36">
        <v>255</v>
      </c>
      <c r="C523" s="36">
        <v>1</v>
      </c>
      <c r="D523" s="36" t="s">
        <v>374</v>
      </c>
      <c r="E523" s="36">
        <v>2002</v>
      </c>
      <c r="F523" s="36">
        <v>2003</v>
      </c>
      <c r="G523" s="76">
        <v>450</v>
      </c>
      <c r="H523" s="36">
        <v>10</v>
      </c>
      <c r="I523" s="36">
        <v>0</v>
      </c>
      <c r="J523" s="36">
        <v>1</v>
      </c>
      <c r="K523" s="36">
        <v>5</v>
      </c>
      <c r="L523" s="94">
        <v>1299</v>
      </c>
      <c r="M523" s="94">
        <v>1324</v>
      </c>
      <c r="N523" s="95">
        <f t="shared" si="29"/>
        <v>0.49523446435379337</v>
      </c>
      <c r="O523" s="36">
        <v>20030255</v>
      </c>
      <c r="P523" s="63">
        <v>1095.8800000000001</v>
      </c>
      <c r="Q523" s="76">
        <f t="shared" si="30"/>
        <v>2.3935102383472642</v>
      </c>
      <c r="R523" s="95">
        <f t="shared" si="31"/>
        <v>0.49523446435379337</v>
      </c>
      <c r="S523" s="95">
        <f t="shared" si="32"/>
        <v>-1</v>
      </c>
    </row>
    <row r="524" spans="1:19" s="36" customFormat="1" ht="14.4" x14ac:dyDescent="0.3">
      <c r="A524" s="32" t="s">
        <v>95</v>
      </c>
      <c r="B524" s="36">
        <v>255</v>
      </c>
      <c r="C524" s="36">
        <v>1</v>
      </c>
      <c r="D524" s="36" t="s">
        <v>374</v>
      </c>
      <c r="E524" s="36">
        <v>2003</v>
      </c>
      <c r="F524" s="36">
        <v>2004</v>
      </c>
      <c r="G524" s="76">
        <v>500</v>
      </c>
      <c r="H524" s="36">
        <v>10</v>
      </c>
      <c r="I524" s="36">
        <v>1</v>
      </c>
      <c r="J524" s="36">
        <v>1</v>
      </c>
      <c r="K524" s="36">
        <v>6</v>
      </c>
      <c r="L524" s="94">
        <v>908</v>
      </c>
      <c r="M524" s="94">
        <v>425</v>
      </c>
      <c r="N524" s="95">
        <f t="shared" si="29"/>
        <v>0.68117029257314332</v>
      </c>
      <c r="O524" s="36">
        <v>20040255</v>
      </c>
      <c r="P524" s="63">
        <v>1087.3</v>
      </c>
      <c r="Q524" s="76">
        <f t="shared" si="30"/>
        <v>1.2259725926607192</v>
      </c>
      <c r="R524" s="95">
        <f t="shared" si="31"/>
        <v>0.68117029257314332</v>
      </c>
      <c r="S524" s="95">
        <f t="shared" si="32"/>
        <v>-1</v>
      </c>
    </row>
    <row r="525" spans="1:19" s="36" customFormat="1" ht="14.4" x14ac:dyDescent="0.3">
      <c r="A525" s="32" t="s">
        <v>95</v>
      </c>
      <c r="B525" s="7">
        <v>255</v>
      </c>
      <c r="C525" s="7">
        <v>1</v>
      </c>
      <c r="D525" s="7" t="s">
        <v>374</v>
      </c>
      <c r="E525" s="7">
        <v>2011</v>
      </c>
      <c r="F525" s="10">
        <v>2012</v>
      </c>
      <c r="G525" s="66">
        <v>0</v>
      </c>
      <c r="H525" s="10">
        <v>10</v>
      </c>
      <c r="I525" s="67">
        <v>1</v>
      </c>
      <c r="J525" s="10">
        <v>0</v>
      </c>
      <c r="K525" s="50">
        <v>1</v>
      </c>
      <c r="L525" s="67">
        <v>963</v>
      </c>
      <c r="M525" s="67">
        <v>429</v>
      </c>
      <c r="N525" s="95">
        <f t="shared" si="29"/>
        <v>0.69181034482758619</v>
      </c>
      <c r="O525" s="36">
        <f>10000*E525+B525</f>
        <v>20110255</v>
      </c>
      <c r="P525" s="63">
        <v>1250</v>
      </c>
      <c r="Q525" s="76">
        <f t="shared" si="30"/>
        <v>1.1135999999999999</v>
      </c>
      <c r="R525" s="95">
        <f t="shared" si="31"/>
        <v>0.69181034482758619</v>
      </c>
      <c r="S525" s="95">
        <f t="shared" si="32"/>
        <v>-1</v>
      </c>
    </row>
    <row r="526" spans="1:19" s="36" customFormat="1" ht="14.4" x14ac:dyDescent="0.3">
      <c r="A526" s="32" t="s">
        <v>95</v>
      </c>
      <c r="B526" s="7">
        <v>255</v>
      </c>
      <c r="C526" s="7">
        <v>1</v>
      </c>
      <c r="D526" s="7" t="s">
        <v>374</v>
      </c>
      <c r="E526" s="7">
        <v>2011</v>
      </c>
      <c r="F526" s="10">
        <v>2012</v>
      </c>
      <c r="G526" s="66">
        <v>200</v>
      </c>
      <c r="H526" s="10">
        <v>10</v>
      </c>
      <c r="I526" s="67">
        <v>1</v>
      </c>
      <c r="J526" s="10">
        <v>0</v>
      </c>
      <c r="K526" s="50">
        <v>3</v>
      </c>
      <c r="L526" s="67">
        <v>791</v>
      </c>
      <c r="M526" s="67">
        <v>597</v>
      </c>
      <c r="N526" s="95">
        <f t="shared" si="29"/>
        <v>0.56988472622478381</v>
      </c>
      <c r="O526" s="36">
        <f>10000*E526+B526</f>
        <v>20110255</v>
      </c>
      <c r="P526" s="63">
        <v>1250</v>
      </c>
      <c r="Q526" s="76">
        <f t="shared" si="30"/>
        <v>1.1104000000000001</v>
      </c>
      <c r="R526" s="95">
        <f t="shared" si="31"/>
        <v>0.56988472622478381</v>
      </c>
      <c r="S526" s="95">
        <f t="shared" si="32"/>
        <v>-1</v>
      </c>
    </row>
    <row r="527" spans="1:19" s="36" customFormat="1" ht="14.4" x14ac:dyDescent="0.3">
      <c r="A527" s="32" t="s">
        <v>95</v>
      </c>
      <c r="B527" s="36">
        <v>256</v>
      </c>
      <c r="C527" s="36">
        <v>1</v>
      </c>
      <c r="D527" s="36" t="s">
        <v>490</v>
      </c>
      <c r="E527" s="36">
        <v>1998</v>
      </c>
      <c r="F527" s="36">
        <v>1999</v>
      </c>
      <c r="G527" s="76">
        <v>500</v>
      </c>
      <c r="H527" s="36">
        <v>5</v>
      </c>
      <c r="I527" s="36">
        <v>0</v>
      </c>
      <c r="J527" s="36">
        <v>1</v>
      </c>
      <c r="K527" s="36">
        <v>6</v>
      </c>
      <c r="L527" s="94">
        <v>2153</v>
      </c>
      <c r="M527" s="94">
        <v>3774</v>
      </c>
      <c r="N527" s="95">
        <f t="shared" si="29"/>
        <v>0.36325291040998819</v>
      </c>
      <c r="O527" s="36">
        <v>19990256</v>
      </c>
      <c r="P527" s="63">
        <v>3453.93</v>
      </c>
      <c r="Q527" s="76">
        <f t="shared" si="30"/>
        <v>1.7160162481578956</v>
      </c>
      <c r="R527" s="95">
        <f t="shared" si="31"/>
        <v>0.36325291040998819</v>
      </c>
      <c r="S527" s="95">
        <f t="shared" si="32"/>
        <v>-1</v>
      </c>
    </row>
    <row r="528" spans="1:19" s="36" customFormat="1" ht="14.4" x14ac:dyDescent="0.3">
      <c r="A528" s="32" t="s">
        <v>95</v>
      </c>
      <c r="B528" s="36">
        <v>256</v>
      </c>
      <c r="C528" s="36">
        <v>1</v>
      </c>
      <c r="D528" s="36" t="s">
        <v>490</v>
      </c>
      <c r="E528" s="36">
        <v>2000</v>
      </c>
      <c r="F528" s="36">
        <v>2001</v>
      </c>
      <c r="G528" s="76">
        <v>300</v>
      </c>
      <c r="H528" s="36">
        <v>10</v>
      </c>
      <c r="I528" s="36">
        <v>1</v>
      </c>
      <c r="J528" s="36">
        <v>1</v>
      </c>
      <c r="K528" s="36">
        <v>4</v>
      </c>
      <c r="L528" s="94">
        <v>3301</v>
      </c>
      <c r="M528" s="94">
        <v>2413</v>
      </c>
      <c r="N528" s="95">
        <f t="shared" si="29"/>
        <v>0.57770388519425975</v>
      </c>
      <c r="O528" s="36">
        <v>20010256</v>
      </c>
      <c r="P528" s="63">
        <v>3330.64</v>
      </c>
      <c r="Q528" s="76">
        <f t="shared" si="30"/>
        <v>1.7155861936444647</v>
      </c>
      <c r="R528" s="95">
        <f t="shared" si="31"/>
        <v>0.57770388519425975</v>
      </c>
      <c r="S528" s="95">
        <f t="shared" si="32"/>
        <v>-1</v>
      </c>
    </row>
    <row r="529" spans="1:19" s="36" customFormat="1" ht="14.4" x14ac:dyDescent="0.3">
      <c r="A529" s="32" t="s">
        <v>95</v>
      </c>
      <c r="B529" s="36">
        <v>256</v>
      </c>
      <c r="C529" s="36">
        <v>1</v>
      </c>
      <c r="D529" s="36" t="s">
        <v>490</v>
      </c>
      <c r="E529" s="36">
        <v>2002</v>
      </c>
      <c r="F529" s="36">
        <v>2003</v>
      </c>
      <c r="G529" s="76">
        <v>75</v>
      </c>
      <c r="H529" s="36">
        <v>5</v>
      </c>
      <c r="I529" s="36">
        <v>0</v>
      </c>
      <c r="J529" s="36">
        <v>1</v>
      </c>
      <c r="K529" s="36">
        <v>1</v>
      </c>
      <c r="L529" s="94">
        <v>1831</v>
      </c>
      <c r="M529" s="94">
        <v>3109</v>
      </c>
      <c r="N529" s="95">
        <f t="shared" si="29"/>
        <v>0.37064777327935222</v>
      </c>
      <c r="O529" s="36">
        <v>20030256</v>
      </c>
      <c r="P529" s="63">
        <v>3017.76</v>
      </c>
      <c r="Q529" s="76">
        <f t="shared" si="30"/>
        <v>1.6369757701076293</v>
      </c>
      <c r="R529" s="95">
        <f t="shared" si="31"/>
        <v>0.37064777327935222</v>
      </c>
      <c r="S529" s="95">
        <f t="shared" si="32"/>
        <v>-1</v>
      </c>
    </row>
    <row r="530" spans="1:19" s="36" customFormat="1" ht="14.4" x14ac:dyDescent="0.3">
      <c r="A530" s="32"/>
      <c r="B530" s="36">
        <v>256</v>
      </c>
      <c r="C530" s="36">
        <v>1</v>
      </c>
      <c r="D530" s="36" t="s">
        <v>490</v>
      </c>
      <c r="E530" s="36">
        <v>2002</v>
      </c>
      <c r="F530" s="36">
        <v>2003</v>
      </c>
      <c r="G530" s="76">
        <v>75</v>
      </c>
      <c r="H530" s="36">
        <v>5</v>
      </c>
      <c r="I530" s="36">
        <v>0</v>
      </c>
      <c r="J530" s="36">
        <v>1</v>
      </c>
      <c r="K530" s="36">
        <v>1</v>
      </c>
      <c r="L530" s="94">
        <v>1823</v>
      </c>
      <c r="M530" s="94">
        <v>3124</v>
      </c>
      <c r="N530" s="95">
        <f t="shared" si="29"/>
        <v>0.36850616535273906</v>
      </c>
      <c r="O530" s="36">
        <v>20030256</v>
      </c>
      <c r="P530" s="63">
        <v>3017.76</v>
      </c>
      <c r="Q530" s="76">
        <f t="shared" si="30"/>
        <v>1.6392953714013041</v>
      </c>
      <c r="R530" s="95">
        <f t="shared" si="31"/>
        <v>0.36850616535273906</v>
      </c>
      <c r="S530" s="95">
        <f t="shared" si="32"/>
        <v>-1</v>
      </c>
    </row>
    <row r="531" spans="1:19" s="36" customFormat="1" ht="14.4" x14ac:dyDescent="0.3">
      <c r="A531" s="32"/>
      <c r="B531" s="36">
        <v>256</v>
      </c>
      <c r="C531" s="36">
        <v>1</v>
      </c>
      <c r="D531" s="36" t="s">
        <v>490</v>
      </c>
      <c r="E531" s="36">
        <v>2002</v>
      </c>
      <c r="F531" s="36">
        <v>2003</v>
      </c>
      <c r="G531" s="76">
        <v>625</v>
      </c>
      <c r="H531" s="36">
        <v>5</v>
      </c>
      <c r="I531" s="36">
        <v>0</v>
      </c>
      <c r="J531" s="36">
        <v>1</v>
      </c>
      <c r="K531" s="36">
        <v>7</v>
      </c>
      <c r="L531" s="94">
        <v>1819</v>
      </c>
      <c r="M531" s="94">
        <v>3148</v>
      </c>
      <c r="N531" s="95">
        <f t="shared" si="29"/>
        <v>0.36621703241393194</v>
      </c>
      <c r="O531" s="36">
        <v>20030256</v>
      </c>
      <c r="P531" s="63">
        <v>3017.76</v>
      </c>
      <c r="Q531" s="76">
        <f t="shared" si="30"/>
        <v>1.6459228036689464</v>
      </c>
      <c r="R531" s="95">
        <f t="shared" si="31"/>
        <v>0.36621703241393194</v>
      </c>
      <c r="S531" s="95">
        <f t="shared" si="32"/>
        <v>-1</v>
      </c>
    </row>
    <row r="532" spans="1:19" s="36" customFormat="1" ht="14.4" x14ac:dyDescent="0.3">
      <c r="A532" s="32" t="s">
        <v>95</v>
      </c>
      <c r="B532" s="36">
        <v>256</v>
      </c>
      <c r="C532" s="36">
        <v>1</v>
      </c>
      <c r="D532" s="36" t="s">
        <v>490</v>
      </c>
      <c r="E532" s="36">
        <v>2003</v>
      </c>
      <c r="F532" s="36">
        <v>2004</v>
      </c>
      <c r="G532" s="76">
        <v>520</v>
      </c>
      <c r="H532" s="36">
        <v>5</v>
      </c>
      <c r="I532" s="36">
        <v>1</v>
      </c>
      <c r="J532" s="36">
        <v>1</v>
      </c>
      <c r="K532" s="36">
        <v>6</v>
      </c>
      <c r="L532" s="94">
        <v>2448</v>
      </c>
      <c r="M532" s="94">
        <v>2358</v>
      </c>
      <c r="N532" s="95">
        <f t="shared" si="29"/>
        <v>0.50936329588014984</v>
      </c>
      <c r="O532" s="36">
        <v>20040256</v>
      </c>
      <c r="P532" s="63">
        <v>3090.55</v>
      </c>
      <c r="Q532" s="76">
        <f t="shared" si="30"/>
        <v>1.5550630146737634</v>
      </c>
      <c r="R532" s="95">
        <f t="shared" si="31"/>
        <v>0.50936329588014984</v>
      </c>
      <c r="S532" s="95">
        <f t="shared" si="32"/>
        <v>-1</v>
      </c>
    </row>
    <row r="533" spans="1:19" s="36" customFormat="1" ht="14.4" x14ac:dyDescent="0.3">
      <c r="A533" s="32" t="s">
        <v>95</v>
      </c>
      <c r="B533" s="48">
        <v>256</v>
      </c>
      <c r="C533" s="48">
        <v>1</v>
      </c>
      <c r="D533" s="48" t="s">
        <v>490</v>
      </c>
      <c r="E533" s="58">
        <v>2008</v>
      </c>
      <c r="F533" s="59">
        <v>2009</v>
      </c>
      <c r="G533" s="55">
        <v>936.41</v>
      </c>
      <c r="H533" s="59">
        <v>5</v>
      </c>
      <c r="I533" s="42">
        <v>1</v>
      </c>
      <c r="J533" s="48">
        <f>MAX(0,MIN(1,F533-E533-1))</f>
        <v>0</v>
      </c>
      <c r="K533" s="50">
        <f>MAX(1,MIN(10,INT(G533/100)+1))</f>
        <v>10</v>
      </c>
      <c r="L533" s="42">
        <v>3440</v>
      </c>
      <c r="M533" s="42">
        <v>2024</v>
      </c>
      <c r="N533" s="95">
        <f t="shared" si="29"/>
        <v>0.62957540263543188</v>
      </c>
      <c r="O533" s="36">
        <v>20080256</v>
      </c>
      <c r="P533" s="63">
        <v>2854.21</v>
      </c>
      <c r="Q533" s="76">
        <f t="shared" si="30"/>
        <v>1.9143650957708087</v>
      </c>
      <c r="R533" s="95">
        <f t="shared" si="31"/>
        <v>0.62957540263543188</v>
      </c>
      <c r="S533" s="95">
        <f t="shared" si="32"/>
        <v>-1</v>
      </c>
    </row>
    <row r="534" spans="1:19" s="36" customFormat="1" ht="14.4" x14ac:dyDescent="0.3">
      <c r="A534" s="32" t="s">
        <v>95</v>
      </c>
      <c r="B534" s="48">
        <v>256</v>
      </c>
      <c r="C534" s="48">
        <v>1</v>
      </c>
      <c r="D534" s="48" t="s">
        <v>490</v>
      </c>
      <c r="E534" s="58">
        <v>2008</v>
      </c>
      <c r="F534" s="59">
        <v>2009</v>
      </c>
      <c r="G534" s="55">
        <v>175</v>
      </c>
      <c r="H534" s="59">
        <v>5</v>
      </c>
      <c r="I534" s="42">
        <v>1</v>
      </c>
      <c r="J534" s="48">
        <f>MAX(0,MIN(1,F534-E534-1))</f>
        <v>0</v>
      </c>
      <c r="K534" s="50">
        <f>MAX(1,MIN(10,INT(G534/100)+1))</f>
        <v>2</v>
      </c>
      <c r="L534" s="42">
        <v>3036</v>
      </c>
      <c r="M534" s="42">
        <v>2410</v>
      </c>
      <c r="N534" s="95">
        <f t="shared" si="29"/>
        <v>0.55747337495409477</v>
      </c>
      <c r="O534" s="36">
        <v>20080256</v>
      </c>
      <c r="P534" s="63">
        <v>2854.21</v>
      </c>
      <c r="Q534" s="76">
        <f t="shared" si="30"/>
        <v>1.9080586221756632</v>
      </c>
      <c r="R534" s="95">
        <f t="shared" si="31"/>
        <v>0.55747337495409477</v>
      </c>
      <c r="S534" s="95">
        <f t="shared" si="32"/>
        <v>-1</v>
      </c>
    </row>
    <row r="535" spans="1:19" s="36" customFormat="1" ht="14.4" x14ac:dyDescent="0.3">
      <c r="A535" s="32" t="s">
        <v>95</v>
      </c>
      <c r="B535" s="36">
        <v>256</v>
      </c>
      <c r="C535" s="36">
        <v>1</v>
      </c>
      <c r="D535" s="36" t="s">
        <v>490</v>
      </c>
      <c r="E535" s="75">
        <v>2012</v>
      </c>
      <c r="F535" s="36">
        <v>2014</v>
      </c>
      <c r="G535" s="76">
        <v>1111.4100000000001</v>
      </c>
      <c r="H535" s="36">
        <v>5</v>
      </c>
      <c r="I535" s="36">
        <v>1</v>
      </c>
      <c r="J535" s="36">
        <v>1</v>
      </c>
      <c r="K535" s="50">
        <f>MAX(1,MIN(10,INT(G535/100)+1))</f>
        <v>10</v>
      </c>
      <c r="L535" s="63">
        <v>5759</v>
      </c>
      <c r="M535" s="63">
        <v>4503</v>
      </c>
      <c r="N535" s="95">
        <f t="shared" si="29"/>
        <v>0.56119664782693435</v>
      </c>
      <c r="O535" s="36">
        <f>10000*E535+B535</f>
        <v>20120256</v>
      </c>
      <c r="P535" s="63">
        <v>2844.81</v>
      </c>
      <c r="Q535" s="76">
        <f t="shared" si="30"/>
        <v>3.6072707843406064</v>
      </c>
      <c r="R535" s="95">
        <f t="shared" si="31"/>
        <v>0.56119664782693435</v>
      </c>
      <c r="S535" s="95">
        <f t="shared" si="32"/>
        <v>-1</v>
      </c>
    </row>
    <row r="536" spans="1:19" s="36" customFormat="1" ht="14.4" x14ac:dyDescent="0.3">
      <c r="A536" s="32" t="s">
        <v>95</v>
      </c>
      <c r="B536" s="36">
        <v>256</v>
      </c>
      <c r="C536" s="36">
        <v>1</v>
      </c>
      <c r="D536" s="36" t="s">
        <v>490</v>
      </c>
      <c r="E536" s="75">
        <v>2017</v>
      </c>
      <c r="F536" s="36">
        <v>2018</v>
      </c>
      <c r="G536" s="76">
        <v>1235.6400000000001</v>
      </c>
      <c r="H536" s="36">
        <v>10</v>
      </c>
      <c r="I536" s="36">
        <v>0</v>
      </c>
      <c r="J536" s="36">
        <v>0</v>
      </c>
      <c r="K536" s="50">
        <f>MAX(1,MIN(10,INT(G536/100)+1))</f>
        <v>10</v>
      </c>
      <c r="L536" s="63">
        <v>1463</v>
      </c>
      <c r="M536" s="63">
        <v>1630</v>
      </c>
      <c r="N536" s="95">
        <f t="shared" si="29"/>
        <v>0.47300355641771741</v>
      </c>
      <c r="O536" s="36">
        <f>10000*E536+B536</f>
        <v>20170256</v>
      </c>
      <c r="P536" s="63">
        <v>2698</v>
      </c>
      <c r="Q536" s="76">
        <f t="shared" si="30"/>
        <v>1.1464047442550036</v>
      </c>
      <c r="R536" s="95">
        <f t="shared" si="31"/>
        <v>0.47300355641771741</v>
      </c>
      <c r="S536" s="95">
        <f t="shared" si="32"/>
        <v>-1</v>
      </c>
    </row>
    <row r="537" spans="1:19" s="36" customFormat="1" ht="14.4" x14ac:dyDescent="0.3">
      <c r="A537" s="32" t="s">
        <v>95</v>
      </c>
      <c r="B537" s="36">
        <v>256</v>
      </c>
      <c r="C537" s="36">
        <v>1</v>
      </c>
      <c r="D537" s="36" t="s">
        <v>490</v>
      </c>
      <c r="E537" s="75">
        <v>2017</v>
      </c>
      <c r="F537" s="36">
        <v>2018</v>
      </c>
      <c r="G537" s="76">
        <v>500</v>
      </c>
      <c r="H537" s="36">
        <v>10</v>
      </c>
      <c r="I537" s="36">
        <v>0</v>
      </c>
      <c r="J537" s="36">
        <v>0</v>
      </c>
      <c r="K537" s="50">
        <f>MAX(1,MIN(10,INT(G537/100)+1))</f>
        <v>6</v>
      </c>
      <c r="L537" s="63">
        <v>1293</v>
      </c>
      <c r="M537" s="63">
        <v>1797</v>
      </c>
      <c r="N537" s="95">
        <f t="shared" si="29"/>
        <v>0.4184466019417476</v>
      </c>
      <c r="O537" s="36">
        <f>10000*E537+B537</f>
        <v>20170256</v>
      </c>
      <c r="P537" s="63">
        <v>2698</v>
      </c>
      <c r="Q537" s="76">
        <f t="shared" si="30"/>
        <v>1.14529280948851</v>
      </c>
      <c r="R537" s="95">
        <f t="shared" si="31"/>
        <v>0.4184466019417476</v>
      </c>
      <c r="S537" s="95">
        <f t="shared" si="32"/>
        <v>-1</v>
      </c>
    </row>
    <row r="538" spans="1:19" s="36" customFormat="1" ht="14.4" x14ac:dyDescent="0.3">
      <c r="A538" s="32" t="s">
        <v>95</v>
      </c>
      <c r="B538" s="7">
        <v>256</v>
      </c>
      <c r="C538" s="7">
        <v>1</v>
      </c>
      <c r="D538" s="7" t="s">
        <v>121</v>
      </c>
      <c r="E538" s="7">
        <v>2018</v>
      </c>
      <c r="F538" s="7">
        <v>2019</v>
      </c>
      <c r="G538" s="70">
        <v>1200</v>
      </c>
      <c r="H538" s="7">
        <v>5</v>
      </c>
      <c r="I538" s="7">
        <v>1</v>
      </c>
      <c r="J538" s="48">
        <v>0</v>
      </c>
      <c r="K538" s="50">
        <v>10</v>
      </c>
      <c r="L538" s="67">
        <v>5478</v>
      </c>
      <c r="M538" s="67">
        <v>3601</v>
      </c>
      <c r="N538" s="95">
        <f t="shared" si="29"/>
        <v>0.60337041524396962</v>
      </c>
      <c r="O538" s="36">
        <f>10000*E538+B538</f>
        <v>20180256</v>
      </c>
      <c r="P538" s="63">
        <v>2698.23</v>
      </c>
      <c r="Q538" s="76">
        <f t="shared" si="30"/>
        <v>3.3647984048802364</v>
      </c>
      <c r="R538" s="95">
        <f t="shared" si="31"/>
        <v>0.60337041524396962</v>
      </c>
      <c r="S538" s="95">
        <f t="shared" si="32"/>
        <v>-1</v>
      </c>
    </row>
    <row r="539" spans="1:19" s="36" customFormat="1" ht="14.4" x14ac:dyDescent="0.3">
      <c r="A539" s="32" t="s">
        <v>95</v>
      </c>
      <c r="B539" s="7">
        <v>256</v>
      </c>
      <c r="C539" s="7">
        <v>1</v>
      </c>
      <c r="D539" s="7" t="s">
        <v>121</v>
      </c>
      <c r="E539" s="7">
        <v>2018</v>
      </c>
      <c r="F539" s="7">
        <v>2019</v>
      </c>
      <c r="G539" s="70">
        <v>450</v>
      </c>
      <c r="H539" s="7">
        <v>5</v>
      </c>
      <c r="I539" s="7">
        <v>1</v>
      </c>
      <c r="J539" s="48">
        <v>0</v>
      </c>
      <c r="K539" s="50">
        <v>5</v>
      </c>
      <c r="L539" s="67">
        <v>5134</v>
      </c>
      <c r="M539" s="67">
        <v>3944</v>
      </c>
      <c r="N539" s="95">
        <f t="shared" si="29"/>
        <v>0.56554307116104874</v>
      </c>
      <c r="O539" s="36">
        <f>10000*E539+B539</f>
        <v>20180256</v>
      </c>
      <c r="P539" s="63">
        <v>2698.23</v>
      </c>
      <c r="Q539" s="76">
        <f t="shared" si="30"/>
        <v>3.3644277915522398</v>
      </c>
      <c r="R539" s="95">
        <f t="shared" si="31"/>
        <v>0.56554307116104874</v>
      </c>
      <c r="S539" s="95">
        <f t="shared" si="32"/>
        <v>-1</v>
      </c>
    </row>
    <row r="540" spans="1:19" s="36" customFormat="1" ht="14.4" x14ac:dyDescent="0.3">
      <c r="A540" s="32" t="s">
        <v>95</v>
      </c>
      <c r="B540" s="36">
        <v>261</v>
      </c>
      <c r="C540" s="36">
        <v>1</v>
      </c>
      <c r="D540" s="36" t="s">
        <v>669</v>
      </c>
      <c r="E540" s="40">
        <v>2009</v>
      </c>
      <c r="F540" s="40">
        <v>2010</v>
      </c>
      <c r="G540" s="62">
        <v>1400</v>
      </c>
      <c r="H540" s="40">
        <v>5</v>
      </c>
      <c r="I540" s="63">
        <v>1</v>
      </c>
      <c r="J540" s="48">
        <f>MAX(0,MIN(1,F540-E540-1))</f>
        <v>0</v>
      </c>
      <c r="K540" s="50">
        <f>MAX(1,MIN(10,INT(G540/100)+1))</f>
        <v>10</v>
      </c>
      <c r="L540" s="63">
        <v>309</v>
      </c>
      <c r="M540" s="63">
        <v>307</v>
      </c>
      <c r="N540" s="95">
        <f t="shared" si="29"/>
        <v>0.50162337662337664</v>
      </c>
      <c r="O540" s="36">
        <v>20090261</v>
      </c>
      <c r="P540" s="63">
        <v>260.88</v>
      </c>
      <c r="Q540" s="76">
        <f t="shared" si="30"/>
        <v>2.3612388837779821</v>
      </c>
      <c r="R540" s="95">
        <f t="shared" si="31"/>
        <v>0.50162337662337664</v>
      </c>
      <c r="S540" s="95">
        <f t="shared" si="32"/>
        <v>-1</v>
      </c>
    </row>
    <row r="541" spans="1:19" s="36" customFormat="1" ht="14.4" x14ac:dyDescent="0.3">
      <c r="A541" s="32"/>
      <c r="B541" s="36">
        <v>261</v>
      </c>
      <c r="C541" s="36">
        <v>1</v>
      </c>
      <c r="D541" s="36" t="s">
        <v>669</v>
      </c>
      <c r="E541" s="40">
        <v>2009</v>
      </c>
      <c r="F541" s="40">
        <v>2010</v>
      </c>
      <c r="G541" s="62">
        <v>1400</v>
      </c>
      <c r="H541" s="40">
        <v>5</v>
      </c>
      <c r="I541" s="63">
        <v>1</v>
      </c>
      <c r="J541" s="48">
        <f>MAX(0,MIN(1,F541-E541-1))</f>
        <v>0</v>
      </c>
      <c r="K541" s="50">
        <f>MAX(1,MIN(10,INT(G541/100)+1))</f>
        <v>10</v>
      </c>
      <c r="L541" s="63">
        <v>309</v>
      </c>
      <c r="M541" s="63">
        <v>307</v>
      </c>
      <c r="N541" s="95">
        <f t="shared" si="29"/>
        <v>0.50162337662337664</v>
      </c>
      <c r="O541" s="36">
        <f>10000*F541+B541</f>
        <v>20100261</v>
      </c>
      <c r="P541" s="63">
        <v>260.88</v>
      </c>
      <c r="Q541" s="76">
        <f t="shared" si="30"/>
        <v>2.3612388837779821</v>
      </c>
      <c r="R541" s="95">
        <f t="shared" si="31"/>
        <v>0.50162337662337664</v>
      </c>
      <c r="S541" s="95">
        <f t="shared" si="32"/>
        <v>-1</v>
      </c>
    </row>
    <row r="542" spans="1:19" s="36" customFormat="1" ht="14.4" x14ac:dyDescent="0.3">
      <c r="A542" s="32" t="s">
        <v>95</v>
      </c>
      <c r="B542" s="36">
        <v>261</v>
      </c>
      <c r="C542" s="36">
        <v>1</v>
      </c>
      <c r="D542" s="36" t="s">
        <v>669</v>
      </c>
      <c r="E542" s="40">
        <v>2014</v>
      </c>
      <c r="F542" s="33">
        <v>2015</v>
      </c>
      <c r="G542" s="62">
        <v>903.11</v>
      </c>
      <c r="H542" s="33">
        <v>5</v>
      </c>
      <c r="I542" s="63">
        <v>1</v>
      </c>
      <c r="J542" s="48">
        <v>0</v>
      </c>
      <c r="K542" s="50">
        <v>10</v>
      </c>
      <c r="L542" s="63">
        <v>485</v>
      </c>
      <c r="M542" s="63">
        <v>246</v>
      </c>
      <c r="N542" s="95">
        <f t="shared" si="29"/>
        <v>0.66347469220246236</v>
      </c>
      <c r="O542" s="36">
        <f>10000*E542+B542</f>
        <v>20140261</v>
      </c>
      <c r="P542" s="63">
        <v>253.39000000000004</v>
      </c>
      <c r="Q542" s="76">
        <f t="shared" si="30"/>
        <v>2.8848810134575156</v>
      </c>
      <c r="R542" s="95">
        <f t="shared" si="31"/>
        <v>0.66347469220246236</v>
      </c>
      <c r="S542" s="95">
        <f t="shared" si="32"/>
        <v>-1</v>
      </c>
    </row>
    <row r="543" spans="1:19" s="36" customFormat="1" ht="14.4" x14ac:dyDescent="0.3">
      <c r="A543" s="32" t="s">
        <v>95</v>
      </c>
      <c r="B543" s="36">
        <v>264</v>
      </c>
      <c r="C543" s="36">
        <v>1</v>
      </c>
      <c r="D543" s="36" t="s">
        <v>274</v>
      </c>
      <c r="E543" s="36">
        <v>1996</v>
      </c>
      <c r="F543" s="36">
        <v>1997</v>
      </c>
      <c r="G543" s="76">
        <v>926.28</v>
      </c>
      <c r="H543" s="36">
        <v>3</v>
      </c>
      <c r="I543" s="36">
        <v>1</v>
      </c>
      <c r="J543" s="36">
        <v>1</v>
      </c>
      <c r="K543" s="36">
        <v>10</v>
      </c>
      <c r="L543" s="94">
        <v>467</v>
      </c>
      <c r="M543" s="94">
        <v>223</v>
      </c>
      <c r="N543" s="95">
        <f t="shared" si="29"/>
        <v>0.6768115942028986</v>
      </c>
      <c r="O543" s="36">
        <v>19970264</v>
      </c>
      <c r="P543" s="63">
        <v>222.84</v>
      </c>
      <c r="Q543" s="76">
        <f t="shared" si="30"/>
        <v>3.0963920301561658</v>
      </c>
      <c r="R543" s="95">
        <f t="shared" si="31"/>
        <v>0.6768115942028986</v>
      </c>
      <c r="S543" s="95">
        <f t="shared" si="32"/>
        <v>-1</v>
      </c>
    </row>
    <row r="544" spans="1:19" s="36" customFormat="1" ht="14.4" x14ac:dyDescent="0.3">
      <c r="A544" s="32" t="s">
        <v>95</v>
      </c>
      <c r="B544" s="36">
        <v>264</v>
      </c>
      <c r="C544" s="36">
        <v>1</v>
      </c>
      <c r="D544" s="36" t="s">
        <v>274</v>
      </c>
      <c r="E544" s="36">
        <v>1999</v>
      </c>
      <c r="F544" s="36">
        <v>2000</v>
      </c>
      <c r="G544" s="76">
        <v>926.28</v>
      </c>
      <c r="H544" s="36">
        <v>10</v>
      </c>
      <c r="I544" s="36">
        <v>1</v>
      </c>
      <c r="J544" s="36">
        <v>1</v>
      </c>
      <c r="K544" s="36">
        <v>10</v>
      </c>
      <c r="L544" s="94">
        <v>325</v>
      </c>
      <c r="M544" s="94">
        <v>94</v>
      </c>
      <c r="N544" s="95">
        <f t="shared" si="29"/>
        <v>0.77565632458233891</v>
      </c>
      <c r="O544" s="36">
        <v>20000264</v>
      </c>
      <c r="P544" s="63">
        <v>201.14</v>
      </c>
      <c r="Q544" s="76">
        <f t="shared" si="30"/>
        <v>2.0831261807696135</v>
      </c>
      <c r="R544" s="95">
        <f t="shared" si="31"/>
        <v>0.77565632458233891</v>
      </c>
      <c r="S544" s="95">
        <f t="shared" si="32"/>
        <v>-1</v>
      </c>
    </row>
    <row r="545" spans="1:19" s="36" customFormat="1" ht="14.4" x14ac:dyDescent="0.3">
      <c r="A545" s="32" t="s">
        <v>95</v>
      </c>
      <c r="B545" s="36">
        <v>264</v>
      </c>
      <c r="C545" s="36">
        <v>1</v>
      </c>
      <c r="D545" s="36" t="s">
        <v>274</v>
      </c>
      <c r="E545" s="36">
        <v>2004</v>
      </c>
      <c r="F545" s="36">
        <v>2005</v>
      </c>
      <c r="G545" s="76">
        <v>400</v>
      </c>
      <c r="H545" s="36">
        <v>10</v>
      </c>
      <c r="I545" s="36">
        <v>1</v>
      </c>
      <c r="J545" s="36">
        <v>1</v>
      </c>
      <c r="K545" s="36">
        <v>5</v>
      </c>
      <c r="L545" s="94">
        <v>425</v>
      </c>
      <c r="M545" s="94">
        <v>221</v>
      </c>
      <c r="N545" s="95">
        <f t="shared" si="29"/>
        <v>0.65789473684210531</v>
      </c>
      <c r="O545" s="36">
        <v>20050264</v>
      </c>
      <c r="P545" s="63">
        <v>156.1</v>
      </c>
      <c r="Q545" s="76">
        <f t="shared" si="30"/>
        <v>4.1383728379244076</v>
      </c>
      <c r="R545" s="95">
        <f t="shared" si="31"/>
        <v>0.65789473684210531</v>
      </c>
      <c r="S545" s="95">
        <f t="shared" si="32"/>
        <v>-1</v>
      </c>
    </row>
    <row r="546" spans="1:19" s="36" customFormat="1" ht="14.4" x14ac:dyDescent="0.3">
      <c r="A546" s="32" t="s">
        <v>95</v>
      </c>
      <c r="B546" s="48">
        <v>264</v>
      </c>
      <c r="C546" s="48">
        <v>1</v>
      </c>
      <c r="D546" s="48" t="s">
        <v>274</v>
      </c>
      <c r="E546" s="58">
        <v>2008</v>
      </c>
      <c r="F546" s="59">
        <v>2010</v>
      </c>
      <c r="G546" s="55">
        <v>927.24</v>
      </c>
      <c r="H546" s="59">
        <v>10</v>
      </c>
      <c r="I546" s="42">
        <v>1</v>
      </c>
      <c r="J546" s="48">
        <f>MAX(0,MIN(1,F546-E546-1))</f>
        <v>1</v>
      </c>
      <c r="K546" s="50">
        <f>MAX(1,MIN(10,INT(G546/100)+1))</f>
        <v>10</v>
      </c>
      <c r="L546" s="42">
        <v>389</v>
      </c>
      <c r="M546" s="42">
        <v>188</v>
      </c>
      <c r="N546" s="95">
        <f t="shared" si="29"/>
        <v>0.67417677642980933</v>
      </c>
      <c r="O546" s="36">
        <v>20080264</v>
      </c>
      <c r="P546" s="63">
        <v>118.66</v>
      </c>
      <c r="Q546" s="76">
        <f t="shared" si="30"/>
        <v>4.8626327321759648</v>
      </c>
      <c r="R546" s="95">
        <f t="shared" si="31"/>
        <v>0.67417677642980933</v>
      </c>
      <c r="S546" s="95">
        <f t="shared" si="32"/>
        <v>-1</v>
      </c>
    </row>
    <row r="547" spans="1:19" s="36" customFormat="1" ht="14.4" x14ac:dyDescent="0.3">
      <c r="A547" s="32"/>
      <c r="B547" s="7">
        <v>264</v>
      </c>
      <c r="C547" s="7">
        <v>1</v>
      </c>
      <c r="D547" s="7" t="s">
        <v>274</v>
      </c>
      <c r="E547" s="7">
        <v>2011</v>
      </c>
      <c r="F547" s="10">
        <v>2012</v>
      </c>
      <c r="G547" s="66">
        <v>1100</v>
      </c>
      <c r="H547" s="10">
        <v>10</v>
      </c>
      <c r="I547" s="67">
        <v>1</v>
      </c>
      <c r="J547" s="10">
        <v>0</v>
      </c>
      <c r="K547" s="50">
        <v>10</v>
      </c>
      <c r="L547" s="67">
        <v>243</v>
      </c>
      <c r="M547" s="67">
        <v>76</v>
      </c>
      <c r="N547" s="95">
        <f t="shared" si="29"/>
        <v>0.76175548589341691</v>
      </c>
      <c r="O547" s="36">
        <f>10000*E547+B547</f>
        <v>20110264</v>
      </c>
      <c r="P547" s="63">
        <v>107</v>
      </c>
      <c r="Q547" s="76">
        <f t="shared" si="30"/>
        <v>2.9813084112149535</v>
      </c>
      <c r="R547" s="95">
        <f t="shared" si="31"/>
        <v>0.76175548589341691</v>
      </c>
      <c r="S547" s="95">
        <f t="shared" si="32"/>
        <v>-1</v>
      </c>
    </row>
    <row r="548" spans="1:19" s="36" customFormat="1" ht="14.4" x14ac:dyDescent="0.3">
      <c r="A548" s="32" t="s">
        <v>95</v>
      </c>
      <c r="B548" s="36">
        <v>264</v>
      </c>
      <c r="C548" s="36">
        <v>1</v>
      </c>
      <c r="D548" s="36" t="s">
        <v>274</v>
      </c>
      <c r="E548" s="40">
        <v>2014</v>
      </c>
      <c r="F548" s="33">
        <v>2015</v>
      </c>
      <c r="G548" s="62">
        <v>654.80999999999995</v>
      </c>
      <c r="H548" s="33">
        <v>7</v>
      </c>
      <c r="I548" s="63">
        <v>1</v>
      </c>
      <c r="J548" s="48">
        <v>0</v>
      </c>
      <c r="K548" s="50">
        <v>7</v>
      </c>
      <c r="L548" s="63">
        <v>333</v>
      </c>
      <c r="M548" s="63">
        <v>98</v>
      </c>
      <c r="N548" s="95">
        <f t="shared" si="29"/>
        <v>0.77262180974477956</v>
      </c>
      <c r="O548" s="36">
        <f>10000*E548+B548</f>
        <v>20140264</v>
      </c>
      <c r="P548" s="63">
        <v>87.3</v>
      </c>
      <c r="Q548" s="76">
        <f t="shared" si="30"/>
        <v>4.9369988545246279</v>
      </c>
      <c r="R548" s="95">
        <f t="shared" si="31"/>
        <v>0.77262180974477956</v>
      </c>
      <c r="S548" s="95">
        <f t="shared" si="32"/>
        <v>-1</v>
      </c>
    </row>
    <row r="549" spans="1:19" s="36" customFormat="1" ht="14.4" x14ac:dyDescent="0.3">
      <c r="A549" s="32" t="s">
        <v>95</v>
      </c>
      <c r="B549" s="36">
        <v>264</v>
      </c>
      <c r="C549" s="36">
        <v>1</v>
      </c>
      <c r="D549" s="36" t="s">
        <v>274</v>
      </c>
      <c r="E549" s="40">
        <v>2017</v>
      </c>
      <c r="F549" s="33">
        <v>2019</v>
      </c>
      <c r="G549" s="62">
        <v>1375.08</v>
      </c>
      <c r="H549" s="33">
        <v>10</v>
      </c>
      <c r="I549" s="63">
        <v>1</v>
      </c>
      <c r="J549" s="48">
        <v>1</v>
      </c>
      <c r="K549" s="50">
        <f>MAX(1,MIN(10,INT(G549/100)+1))</f>
        <v>10</v>
      </c>
      <c r="L549" s="63">
        <v>123</v>
      </c>
      <c r="M549" s="63">
        <v>15</v>
      </c>
      <c r="N549" s="95">
        <f t="shared" si="29"/>
        <v>0.89130434782608692</v>
      </c>
      <c r="O549" s="36">
        <f>10000*E549+B549</f>
        <v>20170264</v>
      </c>
      <c r="P549" s="63">
        <v>113</v>
      </c>
      <c r="Q549" s="76">
        <f t="shared" si="30"/>
        <v>1.2212389380530972</v>
      </c>
      <c r="R549" s="95">
        <f t="shared" si="31"/>
        <v>0.89130434782608692</v>
      </c>
      <c r="S549" s="95">
        <f t="shared" si="32"/>
        <v>-1</v>
      </c>
    </row>
    <row r="550" spans="1:19" s="36" customFormat="1" ht="14.4" x14ac:dyDescent="0.3">
      <c r="A550" s="32" t="s">
        <v>95</v>
      </c>
      <c r="B550" s="36">
        <v>270</v>
      </c>
      <c r="C550" s="36">
        <v>1</v>
      </c>
      <c r="D550" s="36" t="s">
        <v>419</v>
      </c>
      <c r="E550" s="36">
        <v>1995</v>
      </c>
      <c r="F550" s="36">
        <v>1996</v>
      </c>
      <c r="G550" s="76">
        <v>449</v>
      </c>
      <c r="H550" s="36">
        <v>5</v>
      </c>
      <c r="I550" s="36">
        <v>1</v>
      </c>
      <c r="J550" s="36">
        <v>1</v>
      </c>
      <c r="K550" s="36">
        <v>5</v>
      </c>
      <c r="L550" s="94">
        <v>6825</v>
      </c>
      <c r="M550" s="94">
        <v>3315</v>
      </c>
      <c r="N550" s="95">
        <f t="shared" si="29"/>
        <v>0.67307692307692313</v>
      </c>
      <c r="O550" s="36">
        <v>19960270</v>
      </c>
      <c r="P550" s="63">
        <v>7714.7</v>
      </c>
      <c r="Q550" s="76">
        <f t="shared" si="30"/>
        <v>1.3143738577002346</v>
      </c>
      <c r="R550" s="95">
        <f t="shared" si="31"/>
        <v>0.67307692307692313</v>
      </c>
      <c r="S550" s="95">
        <f t="shared" si="32"/>
        <v>-1</v>
      </c>
    </row>
    <row r="551" spans="1:19" s="36" customFormat="1" ht="14.4" x14ac:dyDescent="0.3">
      <c r="A551" s="32" t="s">
        <v>95</v>
      </c>
      <c r="B551" s="36">
        <v>270</v>
      </c>
      <c r="C551" s="36">
        <v>1</v>
      </c>
      <c r="D551" s="36" t="s">
        <v>419</v>
      </c>
      <c r="E551" s="36">
        <v>1999</v>
      </c>
      <c r="F551" s="36">
        <v>2001</v>
      </c>
      <c r="G551" s="76">
        <v>449</v>
      </c>
      <c r="H551" s="36">
        <v>10</v>
      </c>
      <c r="I551" s="36">
        <v>1</v>
      </c>
      <c r="J551" s="36">
        <v>0</v>
      </c>
      <c r="K551" s="36">
        <v>5</v>
      </c>
      <c r="L551" s="94">
        <v>6024</v>
      </c>
      <c r="M551" s="94">
        <v>2758</v>
      </c>
      <c r="N551" s="95">
        <f t="shared" si="29"/>
        <v>0.68594853108631293</v>
      </c>
      <c r="O551" s="36">
        <v>20000270</v>
      </c>
      <c r="P551" s="63">
        <v>8292.35</v>
      </c>
      <c r="Q551" s="76">
        <f t="shared" si="30"/>
        <v>1.0590484000313543</v>
      </c>
      <c r="R551" s="95">
        <f t="shared" si="31"/>
        <v>0.68594853108631293</v>
      </c>
      <c r="S551" s="95">
        <f t="shared" si="32"/>
        <v>-1</v>
      </c>
    </row>
    <row r="552" spans="1:19" s="36" customFormat="1" ht="14.4" x14ac:dyDescent="0.3">
      <c r="A552" s="32" t="s">
        <v>95</v>
      </c>
      <c r="B552" s="36">
        <v>270</v>
      </c>
      <c r="C552" s="36">
        <v>1</v>
      </c>
      <c r="D552" s="36" t="s">
        <v>419</v>
      </c>
      <c r="E552" s="36">
        <v>2001</v>
      </c>
      <c r="F552" s="36">
        <v>2002</v>
      </c>
      <c r="G552" s="76">
        <v>225</v>
      </c>
      <c r="H552" s="36">
        <v>10</v>
      </c>
      <c r="I552" s="36">
        <v>1</v>
      </c>
      <c r="J552" s="36">
        <v>1</v>
      </c>
      <c r="K552" s="36">
        <v>3</v>
      </c>
      <c r="L552" s="94">
        <v>6478</v>
      </c>
      <c r="M552" s="94">
        <v>5879</v>
      </c>
      <c r="N552" s="95">
        <f t="shared" si="29"/>
        <v>0.52423727441935741</v>
      </c>
      <c r="O552" s="36">
        <v>20020270</v>
      </c>
      <c r="P552" s="63">
        <v>8023.77</v>
      </c>
      <c r="Q552" s="76">
        <f t="shared" si="30"/>
        <v>1.5400491290253833</v>
      </c>
      <c r="R552" s="95">
        <f t="shared" si="31"/>
        <v>0.52423727441935741</v>
      </c>
      <c r="S552" s="95">
        <f t="shared" si="32"/>
        <v>-1</v>
      </c>
    </row>
    <row r="553" spans="1:19" s="36" customFormat="1" ht="14.4" x14ac:dyDescent="0.3">
      <c r="A553" s="32"/>
      <c r="B553" s="36">
        <v>270</v>
      </c>
      <c r="C553" s="36">
        <v>1</v>
      </c>
      <c r="D553" s="36" t="s">
        <v>419</v>
      </c>
      <c r="E553" s="36">
        <v>2005</v>
      </c>
      <c r="F553" s="36">
        <v>2006</v>
      </c>
      <c r="G553" s="76">
        <v>1507.31</v>
      </c>
      <c r="H553" s="36">
        <v>10</v>
      </c>
      <c r="I553" s="33">
        <v>1</v>
      </c>
      <c r="J553" s="36">
        <v>1</v>
      </c>
      <c r="K553" s="36">
        <v>10</v>
      </c>
      <c r="L553" s="36">
        <v>6711</v>
      </c>
      <c r="M553" s="36">
        <v>3596</v>
      </c>
      <c r="N553" s="95">
        <f t="shared" si="29"/>
        <v>0.65111089550790724</v>
      </c>
      <c r="O553" s="36">
        <v>20060270</v>
      </c>
      <c r="P553" s="63">
        <v>7749.85</v>
      </c>
      <c r="Q553" s="76">
        <f t="shared" si="30"/>
        <v>1.3299612250559687</v>
      </c>
      <c r="R553" s="95">
        <f t="shared" si="31"/>
        <v>0.65111089550790724</v>
      </c>
      <c r="S553" s="95">
        <f t="shared" si="32"/>
        <v>-1</v>
      </c>
    </row>
    <row r="554" spans="1:19" s="36" customFormat="1" ht="14.4" x14ac:dyDescent="0.3">
      <c r="A554" s="32" t="s">
        <v>95</v>
      </c>
      <c r="B554" s="36">
        <v>270</v>
      </c>
      <c r="C554" s="36">
        <v>1</v>
      </c>
      <c r="D554" s="36" t="s">
        <v>419</v>
      </c>
      <c r="E554" s="75">
        <v>2013</v>
      </c>
      <c r="F554" s="36">
        <v>2014</v>
      </c>
      <c r="G554" s="76">
        <v>325.55999999999995</v>
      </c>
      <c r="H554" s="36">
        <v>10</v>
      </c>
      <c r="I554" s="36">
        <v>1</v>
      </c>
      <c r="J554" s="36">
        <v>0</v>
      </c>
      <c r="K554" s="50">
        <v>4</v>
      </c>
      <c r="L554" s="63">
        <v>4750</v>
      </c>
      <c r="M554" s="63">
        <v>3235</v>
      </c>
      <c r="N554" s="95">
        <f t="shared" si="29"/>
        <v>0.59486537257357541</v>
      </c>
      <c r="O554" s="36">
        <f>10000*E554+B554</f>
        <v>20130270</v>
      </c>
      <c r="P554" s="63">
        <v>7037.7300000000005</v>
      </c>
      <c r="Q554" s="76">
        <f t="shared" si="30"/>
        <v>1.1345987981920307</v>
      </c>
      <c r="R554" s="95">
        <f t="shared" si="31"/>
        <v>0.59486537257357541</v>
      </c>
      <c r="S554" s="95">
        <f t="shared" si="32"/>
        <v>-1</v>
      </c>
    </row>
    <row r="555" spans="1:19" s="36" customFormat="1" ht="14.4" x14ac:dyDescent="0.3">
      <c r="A555" s="32" t="s">
        <v>95</v>
      </c>
      <c r="B555" s="36">
        <v>270</v>
      </c>
      <c r="C555" s="36">
        <v>1</v>
      </c>
      <c r="D555" s="36" t="s">
        <v>419</v>
      </c>
      <c r="E555" s="75">
        <v>2017</v>
      </c>
      <c r="F555" s="36">
        <v>2018</v>
      </c>
      <c r="G555" s="76">
        <v>2075</v>
      </c>
      <c r="H555" s="36">
        <v>10</v>
      </c>
      <c r="I555" s="36">
        <v>1</v>
      </c>
      <c r="J555" s="36">
        <v>0</v>
      </c>
      <c r="K555" s="50">
        <f>MAX(1,MIN(10,INT(G555/100)+1))</f>
        <v>10</v>
      </c>
      <c r="L555" s="63">
        <v>7055</v>
      </c>
      <c r="M555" s="63">
        <v>2090</v>
      </c>
      <c r="N555" s="95">
        <f t="shared" si="29"/>
        <v>0.7714598141060689</v>
      </c>
      <c r="O555" s="36">
        <f>10000*E555+B555</f>
        <v>20170270</v>
      </c>
      <c r="P555" s="63">
        <v>6761</v>
      </c>
      <c r="Q555" s="76">
        <f t="shared" si="30"/>
        <v>1.3526105605679632</v>
      </c>
      <c r="R555" s="95">
        <f t="shared" si="31"/>
        <v>0.7714598141060689</v>
      </c>
      <c r="S555" s="95">
        <f t="shared" si="32"/>
        <v>-1</v>
      </c>
    </row>
    <row r="556" spans="1:19" s="36" customFormat="1" ht="14.4" x14ac:dyDescent="0.3">
      <c r="A556" s="32" t="s">
        <v>95</v>
      </c>
      <c r="B556" s="36">
        <v>271</v>
      </c>
      <c r="C556" s="36">
        <v>1</v>
      </c>
      <c r="D556" s="36" t="s">
        <v>420</v>
      </c>
      <c r="E556" s="36">
        <v>1995</v>
      </c>
      <c r="F556" s="36">
        <v>1996</v>
      </c>
      <c r="G556" s="76">
        <v>444.18</v>
      </c>
      <c r="H556" s="36">
        <v>5</v>
      </c>
      <c r="I556" s="36">
        <v>1</v>
      </c>
      <c r="J556" s="36">
        <v>1</v>
      </c>
      <c r="K556" s="36">
        <v>5</v>
      </c>
      <c r="L556" s="94">
        <v>11236</v>
      </c>
      <c r="M556" s="94">
        <v>7051</v>
      </c>
      <c r="N556" s="95">
        <f t="shared" si="29"/>
        <v>0.61442554820364192</v>
      </c>
      <c r="O556" s="36">
        <v>19960271</v>
      </c>
      <c r="P556" s="63">
        <v>11612.08</v>
      </c>
      <c r="Q556" s="76">
        <f t="shared" si="30"/>
        <v>1.5748255265206579</v>
      </c>
      <c r="R556" s="95">
        <f t="shared" si="31"/>
        <v>0.61442554820364192</v>
      </c>
      <c r="S556" s="95">
        <f t="shared" si="32"/>
        <v>-1</v>
      </c>
    </row>
    <row r="557" spans="1:19" s="36" customFormat="1" ht="14.4" x14ac:dyDescent="0.3">
      <c r="A557" s="32" t="s">
        <v>95</v>
      </c>
      <c r="B557" s="36">
        <v>271</v>
      </c>
      <c r="C557" s="36">
        <v>1</v>
      </c>
      <c r="D557" s="36" t="s">
        <v>420</v>
      </c>
      <c r="E557" s="36">
        <v>2000</v>
      </c>
      <c r="F557" s="36">
        <v>2001</v>
      </c>
      <c r="G557" s="76">
        <v>665.44</v>
      </c>
      <c r="H557" s="36">
        <v>10</v>
      </c>
      <c r="I557" s="36">
        <v>1</v>
      </c>
      <c r="J557" s="36">
        <v>1</v>
      </c>
      <c r="K557" s="36">
        <v>7</v>
      </c>
      <c r="L557" s="94">
        <v>24211</v>
      </c>
      <c r="M557" s="94">
        <v>18442</v>
      </c>
      <c r="N557" s="95">
        <f t="shared" si="29"/>
        <v>0.56762713056525915</v>
      </c>
      <c r="O557" s="36">
        <v>20010271</v>
      </c>
      <c r="P557" s="63">
        <v>11051.47</v>
      </c>
      <c r="Q557" s="76">
        <f t="shared" si="30"/>
        <v>3.8594865660405362</v>
      </c>
      <c r="R557" s="95">
        <f t="shared" si="31"/>
        <v>0.56762713056525915</v>
      </c>
      <c r="S557" s="95">
        <f t="shared" si="32"/>
        <v>-1</v>
      </c>
    </row>
    <row r="558" spans="1:19" s="36" customFormat="1" ht="14.4" x14ac:dyDescent="0.3">
      <c r="A558" s="32" t="s">
        <v>95</v>
      </c>
      <c r="B558" s="36">
        <v>271</v>
      </c>
      <c r="C558" s="36">
        <v>1</v>
      </c>
      <c r="D558" s="36" t="s">
        <v>420</v>
      </c>
      <c r="E558" s="36">
        <v>2001</v>
      </c>
      <c r="F558" s="36">
        <v>2002</v>
      </c>
      <c r="G558" s="76">
        <v>247.3</v>
      </c>
      <c r="H558" s="36">
        <v>10</v>
      </c>
      <c r="I558" s="36">
        <v>0</v>
      </c>
      <c r="J558" s="36">
        <v>1</v>
      </c>
      <c r="K558" s="36">
        <v>3</v>
      </c>
      <c r="L558" s="94">
        <v>7381</v>
      </c>
      <c r="M558" s="94">
        <v>9346</v>
      </c>
      <c r="N558" s="95">
        <f t="shared" ref="N558:N621" si="33">L558/(L558+M558)</f>
        <v>0.44126262928199916</v>
      </c>
      <c r="O558" s="36">
        <v>20020271</v>
      </c>
      <c r="P558" s="63">
        <v>10941.56</v>
      </c>
      <c r="Q558" s="76">
        <f t="shared" ref="Q558:Q621" si="34">(L558+M558)/P558</f>
        <v>1.5287582392273131</v>
      </c>
      <c r="R558" s="95">
        <f t="shared" ref="R558:R621" si="35">N558</f>
        <v>0.44126262928199916</v>
      </c>
      <c r="S558" s="95">
        <f t="shared" ref="S558:S621" si="36">IF(B558=$A$1,R558,-1)</f>
        <v>-1</v>
      </c>
    </row>
    <row r="559" spans="1:19" s="36" customFormat="1" ht="14.4" x14ac:dyDescent="0.3">
      <c r="A559" s="32" t="s">
        <v>95</v>
      </c>
      <c r="B559" s="36">
        <v>271</v>
      </c>
      <c r="C559" s="36">
        <v>1</v>
      </c>
      <c r="D559" s="36" t="s">
        <v>420</v>
      </c>
      <c r="E559" s="36">
        <v>2003</v>
      </c>
      <c r="F559" s="36">
        <v>2004</v>
      </c>
      <c r="G559" s="76">
        <v>395.6</v>
      </c>
      <c r="H559" s="36">
        <v>10</v>
      </c>
      <c r="I559" s="36">
        <v>1</v>
      </c>
      <c r="J559" s="36">
        <v>1</v>
      </c>
      <c r="K559" s="36">
        <v>4</v>
      </c>
      <c r="L559" s="94">
        <v>10358</v>
      </c>
      <c r="M559" s="94">
        <v>8077</v>
      </c>
      <c r="N559" s="95">
        <f t="shared" si="33"/>
        <v>0.56186601573094652</v>
      </c>
      <c r="O559" s="36">
        <v>20040271</v>
      </c>
      <c r="P559" s="63">
        <v>10764.35</v>
      </c>
      <c r="Q559" s="76">
        <f t="shared" si="34"/>
        <v>1.7125976022704574</v>
      </c>
      <c r="R559" s="95">
        <f t="shared" si="35"/>
        <v>0.56186601573094652</v>
      </c>
      <c r="S559" s="95">
        <f t="shared" si="36"/>
        <v>-1</v>
      </c>
    </row>
    <row r="560" spans="1:19" s="36" customFormat="1" ht="14.4" x14ac:dyDescent="0.3">
      <c r="A560" s="32" t="s">
        <v>95</v>
      </c>
      <c r="B560" s="36">
        <v>271</v>
      </c>
      <c r="C560" s="36">
        <v>1</v>
      </c>
      <c r="D560" s="35" t="s">
        <v>420</v>
      </c>
      <c r="E560" s="33">
        <v>2007</v>
      </c>
      <c r="F560" s="36">
        <v>2009</v>
      </c>
      <c r="G560" s="36">
        <v>511.71</v>
      </c>
      <c r="H560" s="36">
        <v>10</v>
      </c>
      <c r="I560" s="36">
        <v>1</v>
      </c>
      <c r="J560" s="36">
        <v>1</v>
      </c>
      <c r="K560" s="33">
        <v>6</v>
      </c>
      <c r="L560" s="63">
        <v>8675</v>
      </c>
      <c r="M560" s="63">
        <v>8402</v>
      </c>
      <c r="N560" s="95">
        <f t="shared" si="33"/>
        <v>0.50799320723780528</v>
      </c>
      <c r="O560" s="36">
        <v>20062897</v>
      </c>
      <c r="P560" s="63">
        <v>10455</v>
      </c>
      <c r="Q560" s="76">
        <f t="shared" si="34"/>
        <v>1.6333811573409851</v>
      </c>
      <c r="R560" s="95">
        <f t="shared" si="35"/>
        <v>0.50799320723780528</v>
      </c>
      <c r="S560" s="95">
        <f t="shared" si="36"/>
        <v>-1</v>
      </c>
    </row>
    <row r="561" spans="1:19" s="36" customFormat="1" ht="14.4" x14ac:dyDescent="0.3">
      <c r="A561" s="32" t="s">
        <v>95</v>
      </c>
      <c r="B561" s="36">
        <v>271</v>
      </c>
      <c r="C561" s="36">
        <v>1</v>
      </c>
      <c r="D561" s="35" t="s">
        <v>420</v>
      </c>
      <c r="E561" s="33">
        <v>2017</v>
      </c>
      <c r="F561" s="36">
        <v>2018</v>
      </c>
      <c r="G561" s="36">
        <v>1995</v>
      </c>
      <c r="H561" s="36">
        <v>10</v>
      </c>
      <c r="I561" s="36">
        <v>1</v>
      </c>
      <c r="J561" s="36">
        <v>0</v>
      </c>
      <c r="K561" s="50">
        <f>MAX(1,MIN(10,INT(G561/100)+1))</f>
        <v>10</v>
      </c>
      <c r="L561" s="63">
        <v>9503</v>
      </c>
      <c r="M561" s="63">
        <v>4205</v>
      </c>
      <c r="N561" s="95">
        <f t="shared" si="33"/>
        <v>0.69324482054274872</v>
      </c>
      <c r="O561" s="36">
        <v>20062897</v>
      </c>
      <c r="P561" s="63">
        <v>9976</v>
      </c>
      <c r="Q561" s="76">
        <f t="shared" si="34"/>
        <v>1.3740978348035284</v>
      </c>
      <c r="R561" s="95">
        <f t="shared" si="35"/>
        <v>0.69324482054274872</v>
      </c>
      <c r="S561" s="95">
        <f t="shared" si="36"/>
        <v>-1</v>
      </c>
    </row>
    <row r="562" spans="1:19" s="36" customFormat="1" ht="14.4" x14ac:dyDescent="0.3">
      <c r="A562" s="32" t="s">
        <v>95</v>
      </c>
      <c r="B562" s="36">
        <v>272</v>
      </c>
      <c r="C562" s="36">
        <v>1</v>
      </c>
      <c r="D562" s="36" t="s">
        <v>501</v>
      </c>
      <c r="E562" s="36">
        <v>1999</v>
      </c>
      <c r="F562" s="36">
        <v>2000</v>
      </c>
      <c r="G562" s="76">
        <v>981.25</v>
      </c>
      <c r="H562" s="36">
        <v>10</v>
      </c>
      <c r="I562" s="36">
        <v>1</v>
      </c>
      <c r="J562" s="36">
        <v>1</v>
      </c>
      <c r="K562" s="36">
        <v>10</v>
      </c>
      <c r="L562" s="94">
        <v>3323</v>
      </c>
      <c r="M562" s="94">
        <v>2783</v>
      </c>
      <c r="N562" s="95">
        <f t="shared" si="33"/>
        <v>0.54421880117916799</v>
      </c>
      <c r="O562" s="36">
        <v>20000272</v>
      </c>
      <c r="P562" s="63">
        <v>10166.64</v>
      </c>
      <c r="Q562" s="76">
        <f t="shared" si="34"/>
        <v>0.60059173925702103</v>
      </c>
      <c r="R562" s="95">
        <f t="shared" si="35"/>
        <v>0.54421880117916799</v>
      </c>
      <c r="S562" s="95">
        <f t="shared" si="36"/>
        <v>-1</v>
      </c>
    </row>
    <row r="563" spans="1:19" s="36" customFormat="1" ht="14.4" x14ac:dyDescent="0.3">
      <c r="A563" s="32" t="s">
        <v>95</v>
      </c>
      <c r="B563" s="36">
        <v>272</v>
      </c>
      <c r="C563" s="36">
        <v>1</v>
      </c>
      <c r="D563" s="36" t="s">
        <v>501</v>
      </c>
      <c r="E563" s="36">
        <v>2001</v>
      </c>
      <c r="F563" s="36">
        <v>2002</v>
      </c>
      <c r="G563" s="76">
        <v>415</v>
      </c>
      <c r="H563" s="36">
        <v>10</v>
      </c>
      <c r="I563" s="36">
        <v>0</v>
      </c>
      <c r="J563" s="36">
        <v>1</v>
      </c>
      <c r="K563" s="36">
        <v>5</v>
      </c>
      <c r="L563" s="94">
        <v>3238</v>
      </c>
      <c r="M563" s="94">
        <v>3699</v>
      </c>
      <c r="N563" s="95">
        <f t="shared" si="33"/>
        <v>0.46677237999135074</v>
      </c>
      <c r="O563" s="36">
        <v>20020272</v>
      </c>
      <c r="P563" s="63">
        <v>10319.08</v>
      </c>
      <c r="Q563" s="76">
        <f t="shared" si="34"/>
        <v>0.6722498517309683</v>
      </c>
      <c r="R563" s="95">
        <f t="shared" si="35"/>
        <v>0.46677237999135074</v>
      </c>
      <c r="S563" s="95">
        <f t="shared" si="36"/>
        <v>-1</v>
      </c>
    </row>
    <row r="564" spans="1:19" s="36" customFormat="1" ht="14.4" x14ac:dyDescent="0.3">
      <c r="A564" s="32" t="s">
        <v>95</v>
      </c>
      <c r="B564" s="36">
        <v>272</v>
      </c>
      <c r="C564" s="36">
        <v>1</v>
      </c>
      <c r="D564" s="36" t="s">
        <v>501</v>
      </c>
      <c r="E564" s="36">
        <v>2002</v>
      </c>
      <c r="F564" s="36">
        <v>2003</v>
      </c>
      <c r="G564" s="76">
        <v>263.51</v>
      </c>
      <c r="H564" s="36">
        <v>7</v>
      </c>
      <c r="I564" s="36">
        <v>1</v>
      </c>
      <c r="J564" s="36">
        <v>1</v>
      </c>
      <c r="K564" s="36">
        <v>3</v>
      </c>
      <c r="L564" s="94">
        <v>14357</v>
      </c>
      <c r="M564" s="94">
        <v>9835</v>
      </c>
      <c r="N564" s="95">
        <f t="shared" si="33"/>
        <v>0.59346064814814814</v>
      </c>
      <c r="O564" s="36">
        <v>20030272</v>
      </c>
      <c r="P564" s="63">
        <v>10197.969999999999</v>
      </c>
      <c r="Q564" s="76">
        <f t="shared" si="34"/>
        <v>2.3722368275254784</v>
      </c>
      <c r="R564" s="95">
        <f t="shared" si="35"/>
        <v>0.59346064814814814</v>
      </c>
      <c r="S564" s="95">
        <f t="shared" si="36"/>
        <v>-1</v>
      </c>
    </row>
    <row r="565" spans="1:19" s="36" customFormat="1" ht="14.4" x14ac:dyDescent="0.3">
      <c r="A565" s="32" t="s">
        <v>95</v>
      </c>
      <c r="B565" s="36">
        <v>272</v>
      </c>
      <c r="C565" s="36">
        <v>1</v>
      </c>
      <c r="D565" s="36" t="s">
        <v>501</v>
      </c>
      <c r="E565" s="36">
        <v>2004</v>
      </c>
      <c r="F565" s="36">
        <v>2005</v>
      </c>
      <c r="G565" s="76">
        <v>1200</v>
      </c>
      <c r="H565" s="36">
        <v>10</v>
      </c>
      <c r="I565" s="36">
        <v>1</v>
      </c>
      <c r="J565" s="36">
        <v>1</v>
      </c>
      <c r="K565" s="36">
        <v>10</v>
      </c>
      <c r="L565" s="94">
        <v>15421</v>
      </c>
      <c r="M565" s="94">
        <v>13729</v>
      </c>
      <c r="N565" s="95">
        <f t="shared" si="33"/>
        <v>0.5290222984562607</v>
      </c>
      <c r="O565" s="36">
        <v>20050272</v>
      </c>
      <c r="P565" s="63">
        <v>10050.64</v>
      </c>
      <c r="Q565" s="76">
        <f t="shared" si="34"/>
        <v>2.9003128159002811</v>
      </c>
      <c r="R565" s="95">
        <f t="shared" si="35"/>
        <v>0.5290222984562607</v>
      </c>
      <c r="S565" s="95">
        <f t="shared" si="36"/>
        <v>-1</v>
      </c>
    </row>
    <row r="566" spans="1:19" s="36" customFormat="1" ht="14.4" x14ac:dyDescent="0.3">
      <c r="A566" s="32"/>
      <c r="B566" s="36">
        <v>272</v>
      </c>
      <c r="C566" s="36">
        <v>1</v>
      </c>
      <c r="D566" s="36" t="s">
        <v>501</v>
      </c>
      <c r="E566" s="75">
        <v>2013</v>
      </c>
      <c r="F566" s="36">
        <v>2014</v>
      </c>
      <c r="G566" s="76">
        <v>958.97</v>
      </c>
      <c r="H566" s="36">
        <v>10</v>
      </c>
      <c r="I566" s="36">
        <v>0</v>
      </c>
      <c r="J566" s="36">
        <v>0</v>
      </c>
      <c r="K566" s="50">
        <v>10</v>
      </c>
      <c r="L566" s="63">
        <v>3470</v>
      </c>
      <c r="M566" s="63">
        <v>4394</v>
      </c>
      <c r="N566" s="95">
        <f t="shared" si="33"/>
        <v>0.44125127161749744</v>
      </c>
      <c r="O566" s="36">
        <f>10000*E566+B566</f>
        <v>20130272</v>
      </c>
      <c r="P566" s="63">
        <v>9317.23</v>
      </c>
      <c r="Q566" s="76">
        <f t="shared" si="34"/>
        <v>0.84402767775401066</v>
      </c>
      <c r="R566" s="95">
        <f t="shared" si="35"/>
        <v>0.44125127161749744</v>
      </c>
      <c r="S566" s="95">
        <f t="shared" si="36"/>
        <v>-1</v>
      </c>
    </row>
    <row r="567" spans="1:19" s="36" customFormat="1" ht="14.4" x14ac:dyDescent="0.3">
      <c r="A567" s="32"/>
      <c r="B567" s="36">
        <v>272</v>
      </c>
      <c r="C567" s="36">
        <v>1</v>
      </c>
      <c r="D567" s="36" t="s">
        <v>501</v>
      </c>
      <c r="E567" s="40">
        <v>2014</v>
      </c>
      <c r="F567" s="33">
        <v>2015</v>
      </c>
      <c r="G567" s="62">
        <v>1289.33</v>
      </c>
      <c r="H567" s="33">
        <v>10</v>
      </c>
      <c r="I567" s="63">
        <v>1</v>
      </c>
      <c r="J567" s="48">
        <v>0</v>
      </c>
      <c r="K567" s="50">
        <v>10</v>
      </c>
      <c r="L567" s="63">
        <v>15534</v>
      </c>
      <c r="M567" s="63">
        <v>8912</v>
      </c>
      <c r="N567" s="95">
        <f t="shared" si="33"/>
        <v>0.63544138100302705</v>
      </c>
      <c r="O567" s="36">
        <f>10000*E567+B567</f>
        <v>20140272</v>
      </c>
      <c r="P567" s="63">
        <v>9163.2699999999986</v>
      </c>
      <c r="Q567" s="76">
        <f t="shared" si="34"/>
        <v>2.6678249140317818</v>
      </c>
      <c r="R567" s="95">
        <f t="shared" si="35"/>
        <v>0.63544138100302705</v>
      </c>
      <c r="S567" s="95">
        <f t="shared" si="36"/>
        <v>-1</v>
      </c>
    </row>
    <row r="568" spans="1:19" s="36" customFormat="1" ht="14.4" x14ac:dyDescent="0.3">
      <c r="A568" s="32" t="s">
        <v>95</v>
      </c>
      <c r="B568" s="36">
        <v>272</v>
      </c>
      <c r="C568" s="36">
        <v>1</v>
      </c>
      <c r="D568" s="36" t="s">
        <v>501</v>
      </c>
      <c r="E568" s="40">
        <v>2014</v>
      </c>
      <c r="F568" s="33">
        <v>2015</v>
      </c>
      <c r="G568" s="62">
        <v>150</v>
      </c>
      <c r="H568" s="33">
        <v>10</v>
      </c>
      <c r="I568" s="63">
        <v>1</v>
      </c>
      <c r="J568" s="48">
        <v>0</v>
      </c>
      <c r="K568" s="50">
        <v>2</v>
      </c>
      <c r="L568" s="63">
        <v>13594</v>
      </c>
      <c r="M568" s="63">
        <v>10810</v>
      </c>
      <c r="N568" s="95">
        <f t="shared" si="33"/>
        <v>0.55703982953614162</v>
      </c>
      <c r="O568" s="36">
        <f>10000*E568+B568</f>
        <v>20140272</v>
      </c>
      <c r="P568" s="63">
        <v>9163.2699999999986</v>
      </c>
      <c r="Q568" s="76">
        <f t="shared" si="34"/>
        <v>2.6632413974487279</v>
      </c>
      <c r="R568" s="95">
        <f t="shared" si="35"/>
        <v>0.55703982953614162</v>
      </c>
      <c r="S568" s="95">
        <f t="shared" si="36"/>
        <v>-1</v>
      </c>
    </row>
    <row r="569" spans="1:19" s="36" customFormat="1" ht="14.4" x14ac:dyDescent="0.3">
      <c r="A569" s="32" t="s">
        <v>95</v>
      </c>
      <c r="B569" s="36">
        <v>273</v>
      </c>
      <c r="C569" s="36">
        <v>1</v>
      </c>
      <c r="D569" s="36" t="s">
        <v>321</v>
      </c>
      <c r="E569" s="36">
        <v>1998</v>
      </c>
      <c r="F569" s="36">
        <v>1999</v>
      </c>
      <c r="G569" s="76">
        <v>555.4</v>
      </c>
      <c r="H569" s="36">
        <v>5</v>
      </c>
      <c r="I569" s="36">
        <v>1</v>
      </c>
      <c r="J569" s="36">
        <v>1</v>
      </c>
      <c r="K569" s="36">
        <v>6</v>
      </c>
      <c r="L569" s="94">
        <v>14414</v>
      </c>
      <c r="M569" s="94">
        <v>5972</v>
      </c>
      <c r="N569" s="95">
        <f t="shared" si="33"/>
        <v>0.70705386049249486</v>
      </c>
      <c r="O569" s="36">
        <v>19990273</v>
      </c>
      <c r="P569" s="63">
        <v>6366.82</v>
      </c>
      <c r="Q569" s="76">
        <f t="shared" si="34"/>
        <v>3.2019124146748301</v>
      </c>
      <c r="R569" s="95">
        <f t="shared" si="35"/>
        <v>0.70705386049249486</v>
      </c>
      <c r="S569" s="95">
        <f t="shared" si="36"/>
        <v>-1</v>
      </c>
    </row>
    <row r="570" spans="1:19" s="36" customFormat="1" ht="14.4" x14ac:dyDescent="0.3">
      <c r="A570" s="32" t="s">
        <v>95</v>
      </c>
      <c r="B570" s="36">
        <v>273</v>
      </c>
      <c r="C570" s="36">
        <v>1</v>
      </c>
      <c r="D570" s="36" t="s">
        <v>321</v>
      </c>
      <c r="E570" s="36">
        <v>2001</v>
      </c>
      <c r="F570" s="36">
        <v>2002</v>
      </c>
      <c r="G570" s="76">
        <v>398.32</v>
      </c>
      <c r="H570" s="36">
        <v>10</v>
      </c>
      <c r="I570" s="36">
        <v>1</v>
      </c>
      <c r="J570" s="36">
        <v>1</v>
      </c>
      <c r="K570" s="36">
        <v>4</v>
      </c>
      <c r="L570" s="94">
        <v>6296</v>
      </c>
      <c r="M570" s="94">
        <v>3667</v>
      </c>
      <c r="N570" s="95">
        <f t="shared" si="33"/>
        <v>0.63193817123356422</v>
      </c>
      <c r="O570" s="36">
        <v>20020273</v>
      </c>
      <c r="P570" s="63">
        <v>6485.89</v>
      </c>
      <c r="Q570" s="76">
        <f t="shared" si="34"/>
        <v>1.5361037575413705</v>
      </c>
      <c r="R570" s="95">
        <f t="shared" si="35"/>
        <v>0.63193817123356422</v>
      </c>
      <c r="S570" s="95">
        <f t="shared" si="36"/>
        <v>-1</v>
      </c>
    </row>
    <row r="571" spans="1:19" s="36" customFormat="1" ht="14.4" x14ac:dyDescent="0.3">
      <c r="A571" s="32" t="s">
        <v>95</v>
      </c>
      <c r="B571" s="36">
        <v>273</v>
      </c>
      <c r="C571" s="36">
        <v>1</v>
      </c>
      <c r="D571" s="36" t="s">
        <v>321</v>
      </c>
      <c r="E571" s="36">
        <v>2003</v>
      </c>
      <c r="F571" s="36">
        <v>2004</v>
      </c>
      <c r="G571" s="76">
        <v>43.12</v>
      </c>
      <c r="H571" s="36">
        <v>4</v>
      </c>
      <c r="I571" s="36">
        <v>1</v>
      </c>
      <c r="J571" s="36">
        <v>1</v>
      </c>
      <c r="K571" s="36">
        <v>1</v>
      </c>
      <c r="L571" s="94">
        <v>7237</v>
      </c>
      <c r="M571" s="94">
        <v>3413</v>
      </c>
      <c r="N571" s="95">
        <f t="shared" si="33"/>
        <v>0.67953051643192486</v>
      </c>
      <c r="O571" s="36">
        <v>20040273</v>
      </c>
      <c r="P571" s="63">
        <v>6415.89</v>
      </c>
      <c r="Q571" s="76">
        <f t="shared" si="34"/>
        <v>1.6599411772957453</v>
      </c>
      <c r="R571" s="95">
        <f t="shared" si="35"/>
        <v>0.67953051643192486</v>
      </c>
      <c r="S571" s="95">
        <f t="shared" si="36"/>
        <v>-1</v>
      </c>
    </row>
    <row r="572" spans="1:19" s="36" customFormat="1" ht="14.4" x14ac:dyDescent="0.3">
      <c r="A572" s="32" t="s">
        <v>95</v>
      </c>
      <c r="B572" s="36">
        <v>273</v>
      </c>
      <c r="C572" s="36">
        <v>1</v>
      </c>
      <c r="D572" s="35" t="s">
        <v>321</v>
      </c>
      <c r="E572" s="33">
        <v>2007</v>
      </c>
      <c r="F572" s="36">
        <v>2008</v>
      </c>
      <c r="G572" s="36">
        <v>1383.1</v>
      </c>
      <c r="H572" s="36">
        <v>10</v>
      </c>
      <c r="I572" s="36">
        <v>1</v>
      </c>
      <c r="J572" s="36">
        <v>0</v>
      </c>
      <c r="K572" s="33">
        <v>10</v>
      </c>
      <c r="L572" s="63">
        <v>5707</v>
      </c>
      <c r="M572" s="63">
        <v>2187</v>
      </c>
      <c r="N572" s="95">
        <f t="shared" si="33"/>
        <v>0.7229541423866227</v>
      </c>
      <c r="O572" s="36">
        <v>20062897</v>
      </c>
      <c r="P572" s="63">
        <v>6488</v>
      </c>
      <c r="Q572" s="76">
        <f t="shared" si="34"/>
        <v>1.216707768187423</v>
      </c>
      <c r="R572" s="95">
        <f t="shared" si="35"/>
        <v>0.7229541423866227</v>
      </c>
      <c r="S572" s="95">
        <f t="shared" si="36"/>
        <v>-1</v>
      </c>
    </row>
    <row r="573" spans="1:19" s="36" customFormat="1" ht="14.4" x14ac:dyDescent="0.3">
      <c r="A573" s="32" t="s">
        <v>95</v>
      </c>
      <c r="B573" s="7">
        <v>273</v>
      </c>
      <c r="C573" s="7">
        <v>1</v>
      </c>
      <c r="D573" s="7" t="s">
        <v>321</v>
      </c>
      <c r="E573" s="7">
        <v>2011</v>
      </c>
      <c r="F573" s="10">
        <v>2012</v>
      </c>
      <c r="G573" s="66">
        <v>400.15</v>
      </c>
      <c r="H573" s="10">
        <v>10</v>
      </c>
      <c r="I573" s="67">
        <v>1</v>
      </c>
      <c r="J573" s="10">
        <v>0</v>
      </c>
      <c r="K573" s="50">
        <v>5</v>
      </c>
      <c r="L573" s="67">
        <v>6424</v>
      </c>
      <c r="M573" s="67">
        <v>1503</v>
      </c>
      <c r="N573" s="95">
        <f t="shared" si="33"/>
        <v>0.81039485303393466</v>
      </c>
      <c r="O573" s="36">
        <f>10000*E573+B573</f>
        <v>20110273</v>
      </c>
      <c r="P573" s="63">
        <v>8303</v>
      </c>
      <c r="Q573" s="76">
        <f t="shared" si="34"/>
        <v>0.95471516319402627</v>
      </c>
      <c r="R573" s="95">
        <f t="shared" si="35"/>
        <v>0.81039485303393466</v>
      </c>
      <c r="S573" s="95">
        <f t="shared" si="36"/>
        <v>-1</v>
      </c>
    </row>
    <row r="574" spans="1:19" s="36" customFormat="1" ht="14.4" x14ac:dyDescent="0.3">
      <c r="A574" s="32" t="s">
        <v>95</v>
      </c>
      <c r="B574" s="7">
        <v>273</v>
      </c>
      <c r="C574" s="7">
        <v>1</v>
      </c>
      <c r="D574" s="7" t="s">
        <v>321</v>
      </c>
      <c r="E574" s="36">
        <v>2017</v>
      </c>
      <c r="F574" s="10">
        <v>2018</v>
      </c>
      <c r="G574" s="66">
        <v>1857.46</v>
      </c>
      <c r="H574" s="10">
        <v>2</v>
      </c>
      <c r="I574" s="67">
        <v>1</v>
      </c>
      <c r="J574" s="10">
        <v>0</v>
      </c>
      <c r="K574" s="50">
        <f>MAX(1,MIN(10,INT(G574/100)+1))</f>
        <v>10</v>
      </c>
      <c r="L574" s="67">
        <v>7935</v>
      </c>
      <c r="M574" s="67">
        <v>3319</v>
      </c>
      <c r="N574" s="95">
        <f t="shared" si="33"/>
        <v>0.70508263728452103</v>
      </c>
      <c r="O574" s="36">
        <f>10000*E574+B574</f>
        <v>20170273</v>
      </c>
      <c r="P574" s="63">
        <v>8477</v>
      </c>
      <c r="Q574" s="76">
        <f t="shared" si="34"/>
        <v>1.3275923085997405</v>
      </c>
      <c r="R574" s="95">
        <f t="shared" si="35"/>
        <v>0.70508263728452103</v>
      </c>
      <c r="S574" s="95">
        <f t="shared" si="36"/>
        <v>-1</v>
      </c>
    </row>
    <row r="575" spans="1:19" s="36" customFormat="1" ht="14.4" x14ac:dyDescent="0.3">
      <c r="A575" s="32" t="s">
        <v>95</v>
      </c>
      <c r="B575" s="7">
        <v>273</v>
      </c>
      <c r="C575" s="7">
        <v>1</v>
      </c>
      <c r="D575" s="7" t="s">
        <v>321</v>
      </c>
      <c r="E575" s="36">
        <v>2017</v>
      </c>
      <c r="F575" s="10">
        <v>2020</v>
      </c>
      <c r="G575" s="66">
        <v>2075.0700000000002</v>
      </c>
      <c r="H575" s="10">
        <v>8</v>
      </c>
      <c r="I575" s="67">
        <v>1</v>
      </c>
      <c r="J575" s="10">
        <v>1</v>
      </c>
      <c r="K575" s="50">
        <f>MAX(1,MIN(10,INT(G575/100)+1))</f>
        <v>10</v>
      </c>
      <c r="L575" s="67">
        <v>7935</v>
      </c>
      <c r="M575" s="67">
        <v>3319</v>
      </c>
      <c r="N575" s="95">
        <f t="shared" si="33"/>
        <v>0.70508263728452103</v>
      </c>
      <c r="O575" s="36">
        <f>10000*E575+B575</f>
        <v>20170273</v>
      </c>
      <c r="P575" s="63">
        <v>8477</v>
      </c>
      <c r="Q575" s="76">
        <f t="shared" si="34"/>
        <v>1.3275923085997405</v>
      </c>
      <c r="R575" s="95">
        <f t="shared" si="35"/>
        <v>0.70508263728452103</v>
      </c>
      <c r="S575" s="95">
        <f t="shared" si="36"/>
        <v>-1</v>
      </c>
    </row>
    <row r="576" spans="1:19" s="36" customFormat="1" ht="14.4" x14ac:dyDescent="0.3">
      <c r="A576" s="32" t="s">
        <v>95</v>
      </c>
      <c r="B576" s="36">
        <v>276</v>
      </c>
      <c r="C576" s="36">
        <v>1</v>
      </c>
      <c r="D576" s="36" t="s">
        <v>544</v>
      </c>
      <c r="E576" s="36">
        <v>2001</v>
      </c>
      <c r="F576" s="36">
        <v>2002</v>
      </c>
      <c r="G576" s="76">
        <v>1376.2</v>
      </c>
      <c r="H576" s="36">
        <v>10</v>
      </c>
      <c r="I576" s="36">
        <v>0</v>
      </c>
      <c r="J576" s="36">
        <v>1</v>
      </c>
      <c r="K576" s="36">
        <v>10</v>
      </c>
      <c r="L576" s="94">
        <v>4649</v>
      </c>
      <c r="M576" s="94">
        <v>4796</v>
      </c>
      <c r="N576" s="95">
        <f t="shared" si="33"/>
        <v>0.49221810481736367</v>
      </c>
      <c r="O576" s="36">
        <v>20020276</v>
      </c>
      <c r="P576" s="63">
        <v>7791.77</v>
      </c>
      <c r="Q576" s="76">
        <f t="shared" si="34"/>
        <v>1.2121764374461772</v>
      </c>
      <c r="R576" s="95">
        <f t="shared" si="35"/>
        <v>0.49221810481736367</v>
      </c>
      <c r="S576" s="95">
        <f t="shared" si="36"/>
        <v>-1</v>
      </c>
    </row>
    <row r="577" spans="1:19" s="36" customFormat="1" ht="14.4" x14ac:dyDescent="0.3">
      <c r="A577" s="32" t="s">
        <v>95</v>
      </c>
      <c r="B577" s="36">
        <v>276</v>
      </c>
      <c r="C577" s="36">
        <v>1</v>
      </c>
      <c r="D577" s="36" t="s">
        <v>544</v>
      </c>
      <c r="E577" s="36">
        <v>2002</v>
      </c>
      <c r="F577" s="36">
        <v>2003</v>
      </c>
      <c r="G577" s="76">
        <v>1376.09</v>
      </c>
      <c r="H577" s="36">
        <v>7</v>
      </c>
      <c r="I577" s="36">
        <v>1</v>
      </c>
      <c r="J577" s="36">
        <v>1</v>
      </c>
      <c r="K577" s="36">
        <v>10</v>
      </c>
      <c r="L577" s="94">
        <v>13013</v>
      </c>
      <c r="M577" s="94">
        <v>9003</v>
      </c>
      <c r="N577" s="95">
        <f t="shared" si="33"/>
        <v>0.59107013081395354</v>
      </c>
      <c r="O577" s="36">
        <v>20030276</v>
      </c>
      <c r="P577" s="63">
        <v>7653.84</v>
      </c>
      <c r="Q577" s="76">
        <f t="shared" si="34"/>
        <v>2.8764646242931651</v>
      </c>
      <c r="R577" s="95">
        <f t="shared" si="35"/>
        <v>0.59107013081395354</v>
      </c>
      <c r="S577" s="95">
        <f t="shared" si="36"/>
        <v>-1</v>
      </c>
    </row>
    <row r="578" spans="1:19" s="36" customFormat="1" ht="14.4" x14ac:dyDescent="0.3">
      <c r="A578" s="32" t="s">
        <v>95</v>
      </c>
      <c r="B578" s="36">
        <v>276</v>
      </c>
      <c r="C578" s="36">
        <v>1</v>
      </c>
      <c r="D578" s="35" t="s">
        <v>544</v>
      </c>
      <c r="E578" s="33">
        <v>2007</v>
      </c>
      <c r="F578" s="36">
        <v>2008</v>
      </c>
      <c r="G578" s="36">
        <v>436.29</v>
      </c>
      <c r="H578" s="36">
        <v>10</v>
      </c>
      <c r="I578" s="36">
        <v>1</v>
      </c>
      <c r="J578" s="36">
        <v>0</v>
      </c>
      <c r="K578" s="33">
        <v>5</v>
      </c>
      <c r="L578" s="63">
        <v>5106</v>
      </c>
      <c r="M578" s="63">
        <v>2773</v>
      </c>
      <c r="N578" s="95">
        <f t="shared" si="33"/>
        <v>0.64805178322122092</v>
      </c>
      <c r="O578" s="36">
        <v>20062897</v>
      </c>
      <c r="P578" s="63">
        <v>7472</v>
      </c>
      <c r="Q578" s="76">
        <f t="shared" si="34"/>
        <v>1.0544700214132763</v>
      </c>
      <c r="R578" s="95">
        <f t="shared" si="35"/>
        <v>0.64805178322122092</v>
      </c>
      <c r="S578" s="95">
        <f t="shared" si="36"/>
        <v>-1</v>
      </c>
    </row>
    <row r="579" spans="1:19" s="36" customFormat="1" ht="14.4" x14ac:dyDescent="0.3">
      <c r="A579" s="32" t="s">
        <v>95</v>
      </c>
      <c r="B579" s="7">
        <v>276</v>
      </c>
      <c r="C579" s="7">
        <v>1</v>
      </c>
      <c r="D579" s="7" t="s">
        <v>544</v>
      </c>
      <c r="E579" s="68">
        <v>2015</v>
      </c>
      <c r="F579" s="73">
        <v>2016</v>
      </c>
      <c r="G579" s="66">
        <v>1590.04</v>
      </c>
      <c r="H579" s="7">
        <v>3</v>
      </c>
      <c r="I579" s="79">
        <v>1</v>
      </c>
      <c r="J579" s="48">
        <f>MAX(0,MIN(1,F579-E579-1))</f>
        <v>0</v>
      </c>
      <c r="K579" s="50">
        <f>MAX(1,MIN(10,INT(G579/100)+1))</f>
        <v>10</v>
      </c>
      <c r="L579" s="79">
        <v>4685</v>
      </c>
      <c r="M579" s="80">
        <v>1860</v>
      </c>
      <c r="N579" s="95">
        <f t="shared" si="33"/>
        <v>0.71581359816653933</v>
      </c>
      <c r="O579" s="36">
        <f>10000*E579+B579</f>
        <v>20150276</v>
      </c>
      <c r="P579" s="63">
        <v>9859.26</v>
      </c>
      <c r="Q579" s="76">
        <f t="shared" si="34"/>
        <v>0.66384292533111</v>
      </c>
      <c r="R579" s="95">
        <f t="shared" si="35"/>
        <v>0.71581359816653933</v>
      </c>
      <c r="S579" s="95">
        <f t="shared" si="36"/>
        <v>-1</v>
      </c>
    </row>
    <row r="580" spans="1:19" s="36" customFormat="1" ht="14.4" x14ac:dyDescent="0.3">
      <c r="A580" s="32" t="s">
        <v>95</v>
      </c>
      <c r="B580" s="7">
        <v>276</v>
      </c>
      <c r="C580" s="7">
        <v>1</v>
      </c>
      <c r="D580" s="7" t="s">
        <v>544</v>
      </c>
      <c r="E580" s="68">
        <v>2015</v>
      </c>
      <c r="F580" s="73">
        <v>2019</v>
      </c>
      <c r="G580" s="66">
        <v>1930.04</v>
      </c>
      <c r="H580" s="7">
        <v>7</v>
      </c>
      <c r="I580" s="79">
        <v>1</v>
      </c>
      <c r="J580" s="48">
        <f>MAX(0,MIN(1,F580-E580-1))</f>
        <v>1</v>
      </c>
      <c r="K580" s="50">
        <f>MAX(1,MIN(10,INT(G580/100)+1))</f>
        <v>10</v>
      </c>
      <c r="L580" s="79">
        <v>4685</v>
      </c>
      <c r="M580" s="80">
        <v>1860</v>
      </c>
      <c r="N580" s="95">
        <f t="shared" si="33"/>
        <v>0.71581359816653933</v>
      </c>
      <c r="O580" s="36">
        <f>10000*E580+B580</f>
        <v>20150276</v>
      </c>
      <c r="P580" s="63">
        <v>9859.26</v>
      </c>
      <c r="Q580" s="76">
        <f t="shared" si="34"/>
        <v>0.66384292533111</v>
      </c>
      <c r="R580" s="95">
        <f t="shared" si="35"/>
        <v>0.71581359816653933</v>
      </c>
      <c r="S580" s="95">
        <f t="shared" si="36"/>
        <v>-1</v>
      </c>
    </row>
    <row r="581" spans="1:19" s="36" customFormat="1" ht="14.4" x14ac:dyDescent="0.3">
      <c r="A581" s="32" t="s">
        <v>95</v>
      </c>
      <c r="B581" s="36">
        <v>277</v>
      </c>
      <c r="C581" s="36">
        <v>1</v>
      </c>
      <c r="D581" s="36" t="s">
        <v>375</v>
      </c>
      <c r="E581" s="36">
        <v>1994</v>
      </c>
      <c r="F581" s="36">
        <v>1995</v>
      </c>
      <c r="G581" s="76">
        <v>326</v>
      </c>
      <c r="H581" s="36">
        <v>6</v>
      </c>
      <c r="I581" s="36">
        <v>0</v>
      </c>
      <c r="J581" s="36">
        <v>1</v>
      </c>
      <c r="K581" s="36">
        <v>4</v>
      </c>
      <c r="L581" s="94">
        <v>3659</v>
      </c>
      <c r="M581" s="94">
        <v>3670</v>
      </c>
      <c r="N581" s="95">
        <f t="shared" si="33"/>
        <v>0.49924955655614683</v>
      </c>
      <c r="O581" s="36">
        <v>19950277</v>
      </c>
      <c r="P581" s="63">
        <v>2653.56</v>
      </c>
      <c r="Q581" s="76">
        <f t="shared" si="34"/>
        <v>2.7619499841722064</v>
      </c>
      <c r="R581" s="95">
        <f t="shared" si="35"/>
        <v>0.49924955655614683</v>
      </c>
      <c r="S581" s="95">
        <f t="shared" si="36"/>
        <v>-1</v>
      </c>
    </row>
    <row r="582" spans="1:19" s="36" customFormat="1" ht="14.4" x14ac:dyDescent="0.3">
      <c r="A582" s="32" t="s">
        <v>95</v>
      </c>
      <c r="B582" s="36">
        <v>277</v>
      </c>
      <c r="C582" s="36">
        <v>1</v>
      </c>
      <c r="D582" s="36" t="s">
        <v>375</v>
      </c>
      <c r="E582" s="36">
        <v>1995</v>
      </c>
      <c r="F582" s="36">
        <v>1996</v>
      </c>
      <c r="G582" s="76">
        <v>338</v>
      </c>
      <c r="H582" s="36">
        <v>10</v>
      </c>
      <c r="I582" s="36">
        <v>1</v>
      </c>
      <c r="J582" s="36">
        <v>1</v>
      </c>
      <c r="K582" s="36">
        <v>4</v>
      </c>
      <c r="L582" s="94">
        <v>2789</v>
      </c>
      <c r="M582" s="94">
        <v>1878</v>
      </c>
      <c r="N582" s="95">
        <f t="shared" si="33"/>
        <v>0.59760017141632737</v>
      </c>
      <c r="O582" s="36">
        <v>19960277</v>
      </c>
      <c r="P582" s="63">
        <v>2690.67</v>
      </c>
      <c r="Q582" s="76">
        <f t="shared" si="34"/>
        <v>1.7345122218629561</v>
      </c>
      <c r="R582" s="95">
        <f t="shared" si="35"/>
        <v>0.59760017141632737</v>
      </c>
      <c r="S582" s="95">
        <f t="shared" si="36"/>
        <v>-1</v>
      </c>
    </row>
    <row r="583" spans="1:19" s="36" customFormat="1" ht="14.4" x14ac:dyDescent="0.3">
      <c r="A583" s="32"/>
      <c r="B583" s="36">
        <v>277</v>
      </c>
      <c r="C583" s="36">
        <v>1</v>
      </c>
      <c r="D583" s="36" t="s">
        <v>375</v>
      </c>
      <c r="E583" s="36">
        <v>1999</v>
      </c>
      <c r="F583" s="36">
        <v>2000</v>
      </c>
      <c r="G583" s="76">
        <v>103.15</v>
      </c>
      <c r="H583" s="36">
        <v>6</v>
      </c>
      <c r="I583" s="36">
        <v>1</v>
      </c>
      <c r="J583" s="36">
        <v>1</v>
      </c>
      <c r="K583" s="36">
        <v>2</v>
      </c>
      <c r="L583" s="94">
        <v>1319</v>
      </c>
      <c r="M583" s="94">
        <v>1098</v>
      </c>
      <c r="N583" s="95">
        <f t="shared" si="33"/>
        <v>0.54571783202316926</v>
      </c>
      <c r="O583" s="36">
        <v>20000277</v>
      </c>
      <c r="P583" s="63">
        <v>2616.23</v>
      </c>
      <c r="Q583" s="76">
        <f t="shared" si="34"/>
        <v>0.92384843840182251</v>
      </c>
      <c r="R583" s="95">
        <f t="shared" si="35"/>
        <v>0.54571783202316926</v>
      </c>
      <c r="S583" s="95">
        <f t="shared" si="36"/>
        <v>-1</v>
      </c>
    </row>
    <row r="584" spans="1:19" s="36" customFormat="1" ht="14.4" x14ac:dyDescent="0.3">
      <c r="A584" s="32" t="s">
        <v>95</v>
      </c>
      <c r="B584" s="36">
        <v>277</v>
      </c>
      <c r="C584" s="36">
        <v>1</v>
      </c>
      <c r="D584" s="36" t="s">
        <v>375</v>
      </c>
      <c r="E584" s="36">
        <v>2001</v>
      </c>
      <c r="F584" s="36">
        <v>2002</v>
      </c>
      <c r="G584" s="76">
        <v>570</v>
      </c>
      <c r="H584" s="36">
        <v>10</v>
      </c>
      <c r="I584" s="36">
        <v>0</v>
      </c>
      <c r="J584" s="36">
        <v>1</v>
      </c>
      <c r="K584" s="36">
        <v>6</v>
      </c>
      <c r="L584" s="94">
        <v>1452</v>
      </c>
      <c r="M584" s="94">
        <v>2078</v>
      </c>
      <c r="N584" s="95">
        <f t="shared" si="33"/>
        <v>0.4113314447592068</v>
      </c>
      <c r="O584" s="36">
        <v>20020277</v>
      </c>
      <c r="P584" s="63">
        <v>2535.39</v>
      </c>
      <c r="Q584" s="76">
        <f t="shared" si="34"/>
        <v>1.3922907323922553</v>
      </c>
      <c r="R584" s="95">
        <f t="shared" si="35"/>
        <v>0.4113314447592068</v>
      </c>
      <c r="S584" s="95">
        <f t="shared" si="36"/>
        <v>-1</v>
      </c>
    </row>
    <row r="585" spans="1:19" s="36" customFormat="1" ht="14.4" x14ac:dyDescent="0.3">
      <c r="A585" s="32" t="s">
        <v>95</v>
      </c>
      <c r="B585" s="36">
        <v>277</v>
      </c>
      <c r="C585" s="36">
        <v>1</v>
      </c>
      <c r="D585" s="36" t="s">
        <v>375</v>
      </c>
      <c r="E585" s="36">
        <v>2002</v>
      </c>
      <c r="F585" s="36">
        <v>2003</v>
      </c>
      <c r="G585" s="76">
        <v>570</v>
      </c>
      <c r="H585" s="36">
        <v>10</v>
      </c>
      <c r="I585" s="36">
        <v>1</v>
      </c>
      <c r="J585" s="36">
        <v>1</v>
      </c>
      <c r="K585" s="36">
        <v>6</v>
      </c>
      <c r="L585" s="94">
        <v>2475</v>
      </c>
      <c r="M585" s="94">
        <v>2094</v>
      </c>
      <c r="N585" s="95">
        <f t="shared" si="33"/>
        <v>0.54169402495075514</v>
      </c>
      <c r="O585" s="36">
        <v>20030277</v>
      </c>
      <c r="P585" s="63">
        <v>2534.9499999999998</v>
      </c>
      <c r="Q585" s="76">
        <f t="shared" si="34"/>
        <v>1.802402414248802</v>
      </c>
      <c r="R585" s="95">
        <f t="shared" si="35"/>
        <v>0.54169402495075514</v>
      </c>
      <c r="S585" s="95">
        <f t="shared" si="36"/>
        <v>-1</v>
      </c>
    </row>
    <row r="586" spans="1:19" s="36" customFormat="1" ht="14.4" x14ac:dyDescent="0.3">
      <c r="A586" s="32" t="s">
        <v>95</v>
      </c>
      <c r="B586" s="36">
        <v>277</v>
      </c>
      <c r="C586" s="36">
        <v>1</v>
      </c>
      <c r="D586" s="36" t="s">
        <v>375</v>
      </c>
      <c r="E586" s="36">
        <v>2004</v>
      </c>
      <c r="F586" s="36">
        <v>2006</v>
      </c>
      <c r="G586" s="76">
        <v>562.97</v>
      </c>
      <c r="H586" s="36">
        <v>10</v>
      </c>
      <c r="I586" s="36">
        <v>1</v>
      </c>
      <c r="J586" s="36">
        <v>0</v>
      </c>
      <c r="K586" s="36">
        <v>6</v>
      </c>
      <c r="L586" s="94">
        <v>5721</v>
      </c>
      <c r="M586" s="94">
        <v>4702</v>
      </c>
      <c r="N586" s="95">
        <f t="shared" si="33"/>
        <v>0.54888227957401903</v>
      </c>
      <c r="O586" s="36">
        <v>20050277</v>
      </c>
      <c r="P586" s="63">
        <v>2498.7800000000002</v>
      </c>
      <c r="Q586" s="76">
        <f t="shared" si="34"/>
        <v>4.1712355629547213</v>
      </c>
      <c r="R586" s="95">
        <f t="shared" si="35"/>
        <v>0.54888227957401903</v>
      </c>
      <c r="S586" s="95">
        <f t="shared" si="36"/>
        <v>-1</v>
      </c>
    </row>
    <row r="587" spans="1:19" s="36" customFormat="1" ht="14.4" x14ac:dyDescent="0.3">
      <c r="A587" s="32" t="s">
        <v>95</v>
      </c>
      <c r="B587" s="36">
        <v>277</v>
      </c>
      <c r="C587" s="36">
        <v>1</v>
      </c>
      <c r="D587" s="36" t="s">
        <v>375</v>
      </c>
      <c r="E587" s="36">
        <v>2006</v>
      </c>
      <c r="F587" s="33">
        <v>2007</v>
      </c>
      <c r="G587" s="76">
        <v>480</v>
      </c>
      <c r="H587" s="33">
        <v>10</v>
      </c>
      <c r="I587" s="36">
        <v>0</v>
      </c>
      <c r="J587" s="36">
        <v>1</v>
      </c>
      <c r="K587" s="36">
        <v>5</v>
      </c>
      <c r="L587" s="63">
        <v>3393</v>
      </c>
      <c r="M587" s="63">
        <v>5418</v>
      </c>
      <c r="N587" s="95">
        <f t="shared" si="33"/>
        <v>0.38508682328907046</v>
      </c>
      <c r="O587" s="36">
        <v>20070277</v>
      </c>
      <c r="P587" s="63">
        <v>2497</v>
      </c>
      <c r="Q587" s="76">
        <f t="shared" si="34"/>
        <v>3.5286343612334803</v>
      </c>
      <c r="R587" s="95">
        <f t="shared" si="35"/>
        <v>0.38508682328907046</v>
      </c>
      <c r="S587" s="95">
        <f t="shared" si="36"/>
        <v>-1</v>
      </c>
    </row>
    <row r="588" spans="1:19" s="36" customFormat="1" ht="14.4" x14ac:dyDescent="0.3">
      <c r="A588" s="32" t="s">
        <v>95</v>
      </c>
      <c r="B588" s="36">
        <v>277</v>
      </c>
      <c r="C588" s="36">
        <v>1</v>
      </c>
      <c r="D588" s="35" t="s">
        <v>375</v>
      </c>
      <c r="E588" s="33">
        <v>2007</v>
      </c>
      <c r="F588" s="36">
        <v>2008</v>
      </c>
      <c r="G588" s="36">
        <v>334.46</v>
      </c>
      <c r="H588" s="36">
        <v>10</v>
      </c>
      <c r="I588" s="36">
        <v>1</v>
      </c>
      <c r="J588" s="36">
        <v>0</v>
      </c>
      <c r="K588" s="33">
        <v>4</v>
      </c>
      <c r="L588" s="63">
        <v>2136</v>
      </c>
      <c r="M588" s="63">
        <v>1981</v>
      </c>
      <c r="N588" s="95">
        <f t="shared" si="33"/>
        <v>0.51882438668933695</v>
      </c>
      <c r="O588" s="36">
        <v>20062897</v>
      </c>
      <c r="P588" s="63">
        <v>2497</v>
      </c>
      <c r="Q588" s="76">
        <f t="shared" si="34"/>
        <v>1.6487785342410892</v>
      </c>
      <c r="R588" s="95">
        <f t="shared" si="35"/>
        <v>0.51882438668933695</v>
      </c>
      <c r="S588" s="95">
        <f t="shared" si="36"/>
        <v>-1</v>
      </c>
    </row>
    <row r="589" spans="1:19" s="36" customFormat="1" ht="14.4" x14ac:dyDescent="0.3">
      <c r="A589" s="32" t="s">
        <v>95</v>
      </c>
      <c r="B589" s="7">
        <v>277</v>
      </c>
      <c r="C589" s="7">
        <v>1</v>
      </c>
      <c r="D589" s="7" t="s">
        <v>375</v>
      </c>
      <c r="E589" s="7">
        <v>2011</v>
      </c>
      <c r="F589" s="10">
        <v>2013</v>
      </c>
      <c r="G589" s="66">
        <v>573.46</v>
      </c>
      <c r="H589" s="10">
        <v>10</v>
      </c>
      <c r="I589" s="67">
        <v>1</v>
      </c>
      <c r="J589" s="10">
        <v>1</v>
      </c>
      <c r="K589" s="50">
        <v>6</v>
      </c>
      <c r="L589" s="67">
        <v>2617</v>
      </c>
      <c r="M589" s="67">
        <v>1414</v>
      </c>
      <c r="N589" s="95">
        <f t="shared" si="33"/>
        <v>0.64921855618953117</v>
      </c>
      <c r="O589" s="36">
        <f>10000*E589+B589</f>
        <v>20110277</v>
      </c>
      <c r="P589" s="63">
        <v>2229</v>
      </c>
      <c r="Q589" s="76">
        <f t="shared" si="34"/>
        <v>1.8084342754598475</v>
      </c>
      <c r="R589" s="95">
        <f t="shared" si="35"/>
        <v>0.64921855618953117</v>
      </c>
      <c r="S589" s="95">
        <f t="shared" si="36"/>
        <v>-1</v>
      </c>
    </row>
    <row r="590" spans="1:19" s="36" customFormat="1" ht="14.4" x14ac:dyDescent="0.3">
      <c r="A590" s="32" t="s">
        <v>95</v>
      </c>
      <c r="B590" s="36">
        <v>277</v>
      </c>
      <c r="C590" s="36">
        <v>1</v>
      </c>
      <c r="D590" s="36" t="s">
        <v>375</v>
      </c>
      <c r="E590" s="40">
        <v>2014</v>
      </c>
      <c r="F590" s="33">
        <v>2016</v>
      </c>
      <c r="G590" s="62">
        <v>674.44</v>
      </c>
      <c r="H590" s="33">
        <v>10</v>
      </c>
      <c r="I590" s="63">
        <v>1</v>
      </c>
      <c r="J590" s="48">
        <v>1</v>
      </c>
      <c r="K590" s="50">
        <v>7</v>
      </c>
      <c r="L590" s="63">
        <v>4830</v>
      </c>
      <c r="M590" s="63">
        <v>2878</v>
      </c>
      <c r="N590" s="95">
        <f t="shared" si="33"/>
        <v>0.62662169174883242</v>
      </c>
      <c r="O590" s="36">
        <f>10000*E590+B590</f>
        <v>20140277</v>
      </c>
      <c r="P590" s="63">
        <v>2201.38</v>
      </c>
      <c r="Q590" s="76">
        <f t="shared" si="34"/>
        <v>3.5014400058145343</v>
      </c>
      <c r="R590" s="95">
        <f t="shared" si="35"/>
        <v>0.62662169174883242</v>
      </c>
      <c r="S590" s="95">
        <f t="shared" si="36"/>
        <v>-1</v>
      </c>
    </row>
    <row r="591" spans="1:19" s="36" customFormat="1" ht="14.4" x14ac:dyDescent="0.3">
      <c r="A591" s="32" t="s">
        <v>95</v>
      </c>
      <c r="B591" s="36">
        <v>277</v>
      </c>
      <c r="C591" s="36">
        <v>1</v>
      </c>
      <c r="D591" s="36" t="s">
        <v>375</v>
      </c>
      <c r="E591" s="40">
        <v>2017</v>
      </c>
      <c r="F591" s="33">
        <v>2018</v>
      </c>
      <c r="G591" s="62">
        <v>453.54</v>
      </c>
      <c r="H591" s="33">
        <v>10</v>
      </c>
      <c r="I591" s="63">
        <v>1</v>
      </c>
      <c r="J591" s="48">
        <v>0</v>
      </c>
      <c r="K591" s="50">
        <f>MAX(1,MIN(10,INT(G591/100)+1))</f>
        <v>5</v>
      </c>
      <c r="L591" s="63">
        <v>1147</v>
      </c>
      <c r="M591" s="63">
        <v>336</v>
      </c>
      <c r="N591" s="95">
        <f t="shared" si="33"/>
        <v>0.77343223196223876</v>
      </c>
      <c r="O591" s="36">
        <f>10000*E591+B591</f>
        <v>20170277</v>
      </c>
      <c r="P591" s="63">
        <v>2328</v>
      </c>
      <c r="Q591" s="76">
        <f t="shared" si="34"/>
        <v>0.63702749140893467</v>
      </c>
      <c r="R591" s="95">
        <f t="shared" si="35"/>
        <v>0.77343223196223876</v>
      </c>
      <c r="S591" s="95">
        <f t="shared" si="36"/>
        <v>-1</v>
      </c>
    </row>
    <row r="592" spans="1:19" s="36" customFormat="1" ht="14.4" x14ac:dyDescent="0.3">
      <c r="A592" s="32" t="s">
        <v>95</v>
      </c>
      <c r="B592" s="36">
        <v>278</v>
      </c>
      <c r="C592" s="36">
        <v>1</v>
      </c>
      <c r="D592" s="36" t="s">
        <v>517</v>
      </c>
      <c r="E592" s="36">
        <v>2000</v>
      </c>
      <c r="F592" s="36">
        <v>2001</v>
      </c>
      <c r="G592" s="76">
        <v>111.61</v>
      </c>
      <c r="H592" s="36">
        <v>10</v>
      </c>
      <c r="I592" s="36">
        <v>1</v>
      </c>
      <c r="J592" s="36">
        <v>1</v>
      </c>
      <c r="K592" s="36">
        <v>2</v>
      </c>
      <c r="L592" s="94">
        <v>3586</v>
      </c>
      <c r="M592" s="94">
        <v>2847</v>
      </c>
      <c r="N592" s="95">
        <f t="shared" si="33"/>
        <v>0.55743820923363907</v>
      </c>
      <c r="O592" s="36">
        <v>20010278</v>
      </c>
      <c r="P592" s="63">
        <v>2336.1999999999998</v>
      </c>
      <c r="Q592" s="76">
        <f t="shared" si="34"/>
        <v>2.7536169848471879</v>
      </c>
      <c r="R592" s="95">
        <f t="shared" si="35"/>
        <v>0.55743820923363907</v>
      </c>
      <c r="S592" s="95">
        <f t="shared" si="36"/>
        <v>-1</v>
      </c>
    </row>
    <row r="593" spans="1:19" s="36" customFormat="1" ht="14.4" x14ac:dyDescent="0.3">
      <c r="A593" s="32" t="s">
        <v>95</v>
      </c>
      <c r="B593" s="36">
        <v>278</v>
      </c>
      <c r="C593" s="36">
        <v>1</v>
      </c>
      <c r="D593" s="36" t="s">
        <v>517</v>
      </c>
      <c r="E593" s="36">
        <v>2001</v>
      </c>
      <c r="F593" s="36">
        <v>2002</v>
      </c>
      <c r="G593" s="76">
        <v>1004</v>
      </c>
      <c r="H593" s="36">
        <v>10</v>
      </c>
      <c r="I593" s="36">
        <v>0</v>
      </c>
      <c r="J593" s="36">
        <v>1</v>
      </c>
      <c r="K593" s="36">
        <v>10</v>
      </c>
      <c r="L593" s="94">
        <v>1172</v>
      </c>
      <c r="M593" s="94">
        <v>1615</v>
      </c>
      <c r="N593" s="95">
        <f t="shared" si="33"/>
        <v>0.42052386078220311</v>
      </c>
      <c r="O593" s="36">
        <v>20020278</v>
      </c>
      <c r="P593" s="63">
        <v>2260.77</v>
      </c>
      <c r="Q593" s="76">
        <f t="shared" si="34"/>
        <v>1.2327658275720219</v>
      </c>
      <c r="R593" s="95">
        <f t="shared" si="35"/>
        <v>0.42052386078220311</v>
      </c>
      <c r="S593" s="95">
        <f t="shared" si="36"/>
        <v>-1</v>
      </c>
    </row>
    <row r="594" spans="1:19" s="36" customFormat="1" ht="14.4" x14ac:dyDescent="0.3">
      <c r="A594" s="32" t="s">
        <v>95</v>
      </c>
      <c r="B594" s="36">
        <v>278</v>
      </c>
      <c r="C594" s="36">
        <v>1</v>
      </c>
      <c r="D594" s="36" t="s">
        <v>517</v>
      </c>
      <c r="E594" s="36">
        <v>2002</v>
      </c>
      <c r="F594" s="36">
        <v>2003</v>
      </c>
      <c r="G594" s="76">
        <v>173.27</v>
      </c>
      <c r="H594" s="36">
        <v>10</v>
      </c>
      <c r="I594" s="36">
        <v>1</v>
      </c>
      <c r="J594" s="36">
        <v>1</v>
      </c>
      <c r="K594" s="36">
        <v>2</v>
      </c>
      <c r="L594" s="94">
        <v>3820</v>
      </c>
      <c r="M594" s="94">
        <v>2681</v>
      </c>
      <c r="N594" s="95">
        <f t="shared" si="33"/>
        <v>0.58760190739886176</v>
      </c>
      <c r="O594" s="36">
        <v>20030278</v>
      </c>
      <c r="P594" s="63">
        <v>2161.37</v>
      </c>
      <c r="Q594" s="76">
        <f t="shared" si="34"/>
        <v>3.0078144880330533</v>
      </c>
      <c r="R594" s="95">
        <f t="shared" si="35"/>
        <v>0.58760190739886176</v>
      </c>
      <c r="S594" s="95">
        <f t="shared" si="36"/>
        <v>-1</v>
      </c>
    </row>
    <row r="595" spans="1:19" s="36" customFormat="1" ht="14.4" x14ac:dyDescent="0.3">
      <c r="A595" s="32" t="s">
        <v>95</v>
      </c>
      <c r="B595" s="36">
        <v>278</v>
      </c>
      <c r="C595" s="36">
        <v>1</v>
      </c>
      <c r="D595" s="36" t="s">
        <v>517</v>
      </c>
      <c r="E595" s="36">
        <v>2004</v>
      </c>
      <c r="F595" s="36">
        <v>2005</v>
      </c>
      <c r="G595" s="76">
        <v>1200</v>
      </c>
      <c r="H595" s="36">
        <v>10</v>
      </c>
      <c r="I595" s="36">
        <v>1</v>
      </c>
      <c r="J595" s="36">
        <v>1</v>
      </c>
      <c r="K595" s="36">
        <v>10</v>
      </c>
      <c r="L595" s="94">
        <v>4447</v>
      </c>
      <c r="M595" s="94">
        <v>2989</v>
      </c>
      <c r="N595" s="95">
        <f t="shared" si="33"/>
        <v>0.59803657880580963</v>
      </c>
      <c r="O595" s="36">
        <v>20050278</v>
      </c>
      <c r="P595" s="63">
        <v>2128.41</v>
      </c>
      <c r="Q595" s="76">
        <f t="shared" si="34"/>
        <v>3.4936877763212917</v>
      </c>
      <c r="R595" s="95">
        <f t="shared" si="35"/>
        <v>0.59803657880580963</v>
      </c>
      <c r="S595" s="95">
        <f t="shared" si="36"/>
        <v>-1</v>
      </c>
    </row>
    <row r="596" spans="1:19" s="36" customFormat="1" ht="14.4" x14ac:dyDescent="0.3">
      <c r="A596" s="32" t="s">
        <v>95</v>
      </c>
      <c r="B596" s="36">
        <v>278</v>
      </c>
      <c r="C596" s="36">
        <v>1</v>
      </c>
      <c r="D596" s="36" t="s">
        <v>517</v>
      </c>
      <c r="E596" s="36">
        <v>2005</v>
      </c>
      <c r="F596" s="36">
        <v>2006</v>
      </c>
      <c r="G596" s="76">
        <v>520</v>
      </c>
      <c r="H596" s="36">
        <v>10</v>
      </c>
      <c r="I596" s="33">
        <v>0</v>
      </c>
      <c r="J596" s="36">
        <v>1</v>
      </c>
      <c r="K596" s="36">
        <v>6</v>
      </c>
      <c r="L596" s="36">
        <v>1814</v>
      </c>
      <c r="M596" s="36">
        <v>1917</v>
      </c>
      <c r="N596" s="95">
        <f t="shared" si="33"/>
        <v>0.48619673009916914</v>
      </c>
      <c r="O596" s="36">
        <v>20060278</v>
      </c>
      <c r="P596" s="63">
        <v>2165.6999999999998</v>
      </c>
      <c r="Q596" s="76">
        <f t="shared" si="34"/>
        <v>1.7227686198457774</v>
      </c>
      <c r="R596" s="95">
        <f t="shared" si="35"/>
        <v>0.48619673009916914</v>
      </c>
      <c r="S596" s="95">
        <f t="shared" si="36"/>
        <v>-1</v>
      </c>
    </row>
    <row r="597" spans="1:19" s="36" customFormat="1" ht="14.4" x14ac:dyDescent="0.3">
      <c r="A597" s="32" t="s">
        <v>95</v>
      </c>
      <c r="B597" s="36">
        <v>278</v>
      </c>
      <c r="C597" s="36">
        <v>1</v>
      </c>
      <c r="D597" s="36" t="s">
        <v>517</v>
      </c>
      <c r="E597" s="36">
        <v>2006</v>
      </c>
      <c r="F597" s="33">
        <v>2007</v>
      </c>
      <c r="G597" s="76">
        <v>550</v>
      </c>
      <c r="H597" s="34">
        <v>10</v>
      </c>
      <c r="I597" s="36">
        <v>1</v>
      </c>
      <c r="J597" s="36">
        <v>1</v>
      </c>
      <c r="K597" s="36">
        <v>6</v>
      </c>
      <c r="L597" s="63">
        <v>3276</v>
      </c>
      <c r="M597" s="63">
        <v>2941</v>
      </c>
      <c r="N597" s="95">
        <f t="shared" si="33"/>
        <v>0.5269422551069648</v>
      </c>
      <c r="O597" s="36">
        <v>20070278</v>
      </c>
      <c r="P597" s="63">
        <v>2069</v>
      </c>
      <c r="Q597" s="76">
        <f t="shared" si="34"/>
        <v>3.0048332527791204</v>
      </c>
      <c r="R597" s="95">
        <f t="shared" si="35"/>
        <v>0.5269422551069648</v>
      </c>
      <c r="S597" s="95">
        <f t="shared" si="36"/>
        <v>-1</v>
      </c>
    </row>
    <row r="598" spans="1:19" s="36" customFormat="1" ht="14.4" x14ac:dyDescent="0.3">
      <c r="A598" s="32" t="s">
        <v>95</v>
      </c>
      <c r="B598" s="36">
        <v>278</v>
      </c>
      <c r="C598" s="36">
        <v>1</v>
      </c>
      <c r="D598" s="36" t="s">
        <v>517</v>
      </c>
      <c r="E598" s="75">
        <v>2013</v>
      </c>
      <c r="F598" s="36">
        <v>2014</v>
      </c>
      <c r="G598" s="76">
        <v>401.07000000000016</v>
      </c>
      <c r="H598" s="36">
        <v>10</v>
      </c>
      <c r="I598" s="36">
        <v>1</v>
      </c>
      <c r="J598" s="36">
        <v>0</v>
      </c>
      <c r="K598" s="50">
        <v>5</v>
      </c>
      <c r="L598" s="63">
        <v>1179</v>
      </c>
      <c r="M598" s="63">
        <v>984</v>
      </c>
      <c r="N598" s="95">
        <f t="shared" si="33"/>
        <v>0.54507628294036059</v>
      </c>
      <c r="O598" s="36">
        <f>10000*E598+B598</f>
        <v>20130278</v>
      </c>
      <c r="P598" s="63">
        <v>2762.24</v>
      </c>
      <c r="Q598" s="76">
        <f t="shared" si="34"/>
        <v>0.7830601251158481</v>
      </c>
      <c r="R598" s="95">
        <f t="shared" si="35"/>
        <v>0.54507628294036059</v>
      </c>
      <c r="S598" s="95">
        <f t="shared" si="36"/>
        <v>-1</v>
      </c>
    </row>
    <row r="599" spans="1:19" s="36" customFormat="1" ht="14.4" x14ac:dyDescent="0.3">
      <c r="A599" s="32" t="s">
        <v>95</v>
      </c>
      <c r="B599" s="7">
        <v>278</v>
      </c>
      <c r="C599" s="7">
        <v>1</v>
      </c>
      <c r="D599" s="7" t="s">
        <v>693</v>
      </c>
      <c r="E599" s="7">
        <v>2016</v>
      </c>
      <c r="F599" s="7">
        <v>2017</v>
      </c>
      <c r="G599" s="70">
        <v>1975</v>
      </c>
      <c r="H599" s="7">
        <v>10</v>
      </c>
      <c r="I599" s="7">
        <v>1</v>
      </c>
      <c r="J599" s="48">
        <v>0</v>
      </c>
      <c r="K599" s="50">
        <v>10</v>
      </c>
      <c r="L599" s="67">
        <v>4213</v>
      </c>
      <c r="M599" s="67">
        <v>3501</v>
      </c>
      <c r="N599" s="95">
        <f t="shared" si="33"/>
        <v>0.54614985740212596</v>
      </c>
      <c r="O599" s="36">
        <f>10000*E599+B599</f>
        <v>20160278</v>
      </c>
      <c r="P599" s="63">
        <v>436.45</v>
      </c>
      <c r="Q599" s="76">
        <f t="shared" si="34"/>
        <v>17.674418604651162</v>
      </c>
      <c r="R599" s="95">
        <f t="shared" si="35"/>
        <v>0.54614985740212596</v>
      </c>
      <c r="S599" s="95">
        <f t="shared" si="36"/>
        <v>-1</v>
      </c>
    </row>
    <row r="600" spans="1:19" s="36" customFormat="1" ht="14.4" x14ac:dyDescent="0.3">
      <c r="A600" s="32" t="s">
        <v>95</v>
      </c>
      <c r="B600" s="36">
        <v>279</v>
      </c>
      <c r="C600" s="36">
        <v>1</v>
      </c>
      <c r="D600" s="36" t="s">
        <v>421</v>
      </c>
      <c r="E600" s="36">
        <v>1995</v>
      </c>
      <c r="F600" s="36">
        <v>1996</v>
      </c>
      <c r="G600" s="76">
        <v>231.27</v>
      </c>
      <c r="H600" s="36">
        <v>10</v>
      </c>
      <c r="I600" s="36">
        <v>1</v>
      </c>
      <c r="J600" s="36">
        <v>1</v>
      </c>
      <c r="K600" s="36">
        <v>3</v>
      </c>
      <c r="L600" s="94">
        <v>7007</v>
      </c>
      <c r="M600" s="94">
        <v>6956</v>
      </c>
      <c r="N600" s="95">
        <f t="shared" si="33"/>
        <v>0.50182625510277157</v>
      </c>
      <c r="O600" s="36">
        <v>19960279</v>
      </c>
      <c r="P600" s="63">
        <v>21338.62</v>
      </c>
      <c r="Q600" s="76">
        <f t="shared" si="34"/>
        <v>0.65435346803120353</v>
      </c>
      <c r="R600" s="95">
        <f t="shared" si="35"/>
        <v>0.50182625510277157</v>
      </c>
      <c r="S600" s="95">
        <f t="shared" si="36"/>
        <v>-1</v>
      </c>
    </row>
    <row r="601" spans="1:19" s="36" customFormat="1" ht="14.4" x14ac:dyDescent="0.3">
      <c r="A601" s="32" t="s">
        <v>95</v>
      </c>
      <c r="B601" s="36">
        <v>279</v>
      </c>
      <c r="C601" s="36">
        <v>1</v>
      </c>
      <c r="D601" s="36" t="s">
        <v>421</v>
      </c>
      <c r="E601" s="36">
        <v>2001</v>
      </c>
      <c r="F601" s="36">
        <v>2002</v>
      </c>
      <c r="G601" s="76">
        <v>559</v>
      </c>
      <c r="H601" s="36">
        <v>10</v>
      </c>
      <c r="I601" s="36">
        <v>0</v>
      </c>
      <c r="J601" s="36">
        <v>1</v>
      </c>
      <c r="K601" s="36">
        <v>6</v>
      </c>
      <c r="L601" s="94">
        <v>8455</v>
      </c>
      <c r="M601" s="94">
        <v>12595</v>
      </c>
      <c r="N601" s="95">
        <f t="shared" si="33"/>
        <v>0.40166270783847979</v>
      </c>
      <c r="O601" s="36">
        <v>20020279</v>
      </c>
      <c r="P601" s="63">
        <v>22643.439999999999</v>
      </c>
      <c r="Q601" s="76">
        <f t="shared" si="34"/>
        <v>0.92962906696155712</v>
      </c>
      <c r="R601" s="95">
        <f t="shared" si="35"/>
        <v>0.40166270783847979</v>
      </c>
      <c r="S601" s="95">
        <f t="shared" si="36"/>
        <v>-1</v>
      </c>
    </row>
    <row r="602" spans="1:19" s="36" customFormat="1" ht="14.4" x14ac:dyDescent="0.3">
      <c r="A602" s="32" t="s">
        <v>95</v>
      </c>
      <c r="B602" s="36">
        <v>279</v>
      </c>
      <c r="C602" s="36">
        <v>1</v>
      </c>
      <c r="D602" s="36" t="s">
        <v>421</v>
      </c>
      <c r="E602" s="36">
        <v>2002</v>
      </c>
      <c r="F602" s="36">
        <v>2003</v>
      </c>
      <c r="G602" s="76">
        <v>560.1</v>
      </c>
      <c r="H602" s="36">
        <v>7</v>
      </c>
      <c r="I602" s="36">
        <v>1</v>
      </c>
      <c r="J602" s="36">
        <v>1</v>
      </c>
      <c r="K602" s="36">
        <v>6</v>
      </c>
      <c r="L602" s="94">
        <v>28002</v>
      </c>
      <c r="M602" s="94">
        <v>23169</v>
      </c>
      <c r="N602" s="95">
        <f t="shared" si="33"/>
        <v>0.5472240136014539</v>
      </c>
      <c r="O602" s="36">
        <v>20030279</v>
      </c>
      <c r="P602" s="63">
        <v>22559.82</v>
      </c>
      <c r="Q602" s="76">
        <f t="shared" si="34"/>
        <v>2.2682361827355004</v>
      </c>
      <c r="R602" s="95">
        <f t="shared" si="35"/>
        <v>0.5472240136014539</v>
      </c>
      <c r="S602" s="95">
        <f t="shared" si="36"/>
        <v>-1</v>
      </c>
    </row>
    <row r="603" spans="1:19" s="36" customFormat="1" ht="14.4" x14ac:dyDescent="0.3">
      <c r="A603" s="32" t="s">
        <v>95</v>
      </c>
      <c r="B603" s="36">
        <v>279</v>
      </c>
      <c r="C603" s="36">
        <v>1</v>
      </c>
      <c r="D603" s="35" t="s">
        <v>421</v>
      </c>
      <c r="E603" s="33">
        <v>2007</v>
      </c>
      <c r="F603" s="36">
        <v>2008</v>
      </c>
      <c r="G603" s="36">
        <v>585.74</v>
      </c>
      <c r="H603" s="36">
        <v>10</v>
      </c>
      <c r="I603" s="36">
        <v>1</v>
      </c>
      <c r="J603" s="36">
        <v>0</v>
      </c>
      <c r="K603" s="33">
        <v>6</v>
      </c>
      <c r="L603" s="63">
        <v>10863</v>
      </c>
      <c r="M603" s="63">
        <v>9262</v>
      </c>
      <c r="N603" s="95">
        <f t="shared" si="33"/>
        <v>0.53977639751552797</v>
      </c>
      <c r="O603" s="36">
        <v>20062897</v>
      </c>
      <c r="P603" s="63">
        <v>23039</v>
      </c>
      <c r="Q603" s="76">
        <f t="shared" si="34"/>
        <v>0.87351881592082992</v>
      </c>
      <c r="R603" s="95">
        <f t="shared" si="35"/>
        <v>0.53977639751552797</v>
      </c>
      <c r="S603" s="95">
        <f t="shared" si="36"/>
        <v>-1</v>
      </c>
    </row>
    <row r="604" spans="1:19" s="36" customFormat="1" ht="14.4" x14ac:dyDescent="0.3">
      <c r="A604" s="32" t="s">
        <v>95</v>
      </c>
      <c r="B604" s="36">
        <v>279</v>
      </c>
      <c r="C604" s="36">
        <v>1</v>
      </c>
      <c r="D604" s="35" t="s">
        <v>421</v>
      </c>
      <c r="E604" s="33">
        <v>2007</v>
      </c>
      <c r="F604" s="36">
        <v>2008</v>
      </c>
      <c r="G604" s="36">
        <v>321.89</v>
      </c>
      <c r="H604" s="36">
        <v>10</v>
      </c>
      <c r="I604" s="36">
        <v>0</v>
      </c>
      <c r="J604" s="36">
        <v>0</v>
      </c>
      <c r="K604" s="33">
        <v>4</v>
      </c>
      <c r="L604" s="63">
        <v>9940</v>
      </c>
      <c r="M604" s="63">
        <v>10173</v>
      </c>
      <c r="N604" s="95">
        <f t="shared" si="33"/>
        <v>0.49420772634614429</v>
      </c>
      <c r="O604" s="36">
        <v>20062897</v>
      </c>
      <c r="P604" s="63">
        <v>23039</v>
      </c>
      <c r="Q604" s="76">
        <f t="shared" si="34"/>
        <v>0.87299795998090191</v>
      </c>
      <c r="R604" s="95">
        <f t="shared" si="35"/>
        <v>0.49420772634614429</v>
      </c>
      <c r="S604" s="95">
        <f t="shared" si="36"/>
        <v>-1</v>
      </c>
    </row>
    <row r="605" spans="1:19" s="36" customFormat="1" ht="14.4" x14ac:dyDescent="0.3">
      <c r="A605" s="32" t="s">
        <v>95</v>
      </c>
      <c r="B605" s="48">
        <v>279</v>
      </c>
      <c r="C605" s="48">
        <v>1</v>
      </c>
      <c r="D605" s="48" t="s">
        <v>421</v>
      </c>
      <c r="E605" s="58">
        <v>2008</v>
      </c>
      <c r="F605" s="59">
        <v>2009</v>
      </c>
      <c r="G605" s="55">
        <v>336.31</v>
      </c>
      <c r="H605" s="59">
        <v>10</v>
      </c>
      <c r="I605" s="42">
        <v>0</v>
      </c>
      <c r="J605" s="48">
        <f>MAX(0,MIN(1,F605-E605-1))</f>
        <v>0</v>
      </c>
      <c r="K605" s="50">
        <f>MAX(1,MIN(10,INT(G605/100)+1))</f>
        <v>4</v>
      </c>
      <c r="L605" s="42">
        <v>32058</v>
      </c>
      <c r="M605" s="42">
        <v>34978</v>
      </c>
      <c r="N605" s="95">
        <f t="shared" si="33"/>
        <v>0.4782206575571335</v>
      </c>
      <c r="O605" s="36">
        <v>20080279</v>
      </c>
      <c r="P605" s="63">
        <v>21769.88</v>
      </c>
      <c r="Q605" s="76">
        <f t="shared" si="34"/>
        <v>3.07930039118268</v>
      </c>
      <c r="R605" s="95">
        <f t="shared" si="35"/>
        <v>0.4782206575571335</v>
      </c>
      <c r="S605" s="95">
        <f t="shared" si="36"/>
        <v>-1</v>
      </c>
    </row>
    <row r="606" spans="1:19" s="36" customFormat="1" ht="14.4" x14ac:dyDescent="0.3">
      <c r="A606" s="32" t="s">
        <v>95</v>
      </c>
      <c r="B606" s="36">
        <v>279</v>
      </c>
      <c r="C606" s="36">
        <v>1</v>
      </c>
      <c r="D606" s="36" t="s">
        <v>421</v>
      </c>
      <c r="E606" s="75">
        <v>2012</v>
      </c>
      <c r="F606" s="36">
        <v>2013</v>
      </c>
      <c r="G606" s="76">
        <v>385</v>
      </c>
      <c r="H606" s="36">
        <v>5</v>
      </c>
      <c r="I606" s="36">
        <v>0</v>
      </c>
      <c r="J606" s="36">
        <v>0</v>
      </c>
      <c r="K606" s="50">
        <f>MAX(1,MIN(10,INT(G606/100)+1))</f>
        <v>4</v>
      </c>
      <c r="L606" s="63">
        <v>33792</v>
      </c>
      <c r="M606" s="63">
        <v>33908</v>
      </c>
      <c r="N606" s="95">
        <f t="shared" si="33"/>
        <v>0.49914327917282125</v>
      </c>
      <c r="O606" s="36">
        <f>10000*E606+B606</f>
        <v>20120279</v>
      </c>
      <c r="P606" s="63">
        <v>20590.629999999997</v>
      </c>
      <c r="Q606" s="76">
        <f t="shared" si="34"/>
        <v>3.2879032841637197</v>
      </c>
      <c r="R606" s="95">
        <f t="shared" si="35"/>
        <v>0.49914327917282125</v>
      </c>
      <c r="S606" s="95">
        <f t="shared" si="36"/>
        <v>-1</v>
      </c>
    </row>
    <row r="607" spans="1:19" s="36" customFormat="1" ht="14.4" x14ac:dyDescent="0.3">
      <c r="A607" s="32" t="s">
        <v>95</v>
      </c>
      <c r="B607" s="36">
        <v>279</v>
      </c>
      <c r="C607" s="36">
        <v>1</v>
      </c>
      <c r="D607" s="36" t="s">
        <v>421</v>
      </c>
      <c r="E607" s="75">
        <v>2013</v>
      </c>
      <c r="F607" s="36">
        <v>2014</v>
      </c>
      <c r="G607" s="76">
        <v>453.70000000000005</v>
      </c>
      <c r="H607" s="36">
        <v>10</v>
      </c>
      <c r="I607" s="36">
        <v>1</v>
      </c>
      <c r="J607" s="36">
        <v>0</v>
      </c>
      <c r="K607" s="50">
        <v>5</v>
      </c>
      <c r="L607" s="63">
        <v>9563</v>
      </c>
      <c r="M607" s="63">
        <v>5547</v>
      </c>
      <c r="N607" s="95">
        <f t="shared" si="33"/>
        <v>0.63289212442091325</v>
      </c>
      <c r="O607" s="36">
        <f>10000*E607+B607</f>
        <v>20130279</v>
      </c>
      <c r="P607" s="63">
        <v>20548.920000000002</v>
      </c>
      <c r="Q607" s="76">
        <f t="shared" si="34"/>
        <v>0.73531844982607353</v>
      </c>
      <c r="R607" s="95">
        <f t="shared" si="35"/>
        <v>0.63289212442091325</v>
      </c>
      <c r="S607" s="95">
        <f t="shared" si="36"/>
        <v>-1</v>
      </c>
    </row>
    <row r="608" spans="1:19" s="36" customFormat="1" ht="14.4" x14ac:dyDescent="0.3">
      <c r="A608" s="32"/>
      <c r="B608" s="36">
        <v>280</v>
      </c>
      <c r="C608" s="36">
        <v>1</v>
      </c>
      <c r="D608" s="36" t="s">
        <v>545</v>
      </c>
      <c r="E608" s="36">
        <v>2001</v>
      </c>
      <c r="F608" s="36">
        <v>2002</v>
      </c>
      <c r="G608" s="76">
        <v>297</v>
      </c>
      <c r="H608" s="36">
        <v>10</v>
      </c>
      <c r="I608" s="36">
        <v>0</v>
      </c>
      <c r="J608" s="36">
        <v>1</v>
      </c>
      <c r="K608" s="36">
        <v>3</v>
      </c>
      <c r="L608" s="94">
        <v>2911</v>
      </c>
      <c r="M608" s="94">
        <v>3263</v>
      </c>
      <c r="N608" s="95">
        <f t="shared" si="33"/>
        <v>0.47149335924846131</v>
      </c>
      <c r="O608" s="36">
        <v>20020280</v>
      </c>
      <c r="P608" s="63">
        <v>4323.55</v>
      </c>
      <c r="Q608" s="76">
        <f t="shared" si="34"/>
        <v>1.4279932000323807</v>
      </c>
      <c r="R608" s="95">
        <f t="shared" si="35"/>
        <v>0.47149335924846131</v>
      </c>
      <c r="S608" s="95">
        <f t="shared" si="36"/>
        <v>-1</v>
      </c>
    </row>
    <row r="609" spans="1:19" s="36" customFormat="1" ht="14.4" x14ac:dyDescent="0.3">
      <c r="A609" s="32" t="s">
        <v>95</v>
      </c>
      <c r="B609" s="36">
        <v>280</v>
      </c>
      <c r="C609" s="36">
        <v>1</v>
      </c>
      <c r="D609" s="36" t="s">
        <v>545</v>
      </c>
      <c r="E609" s="36">
        <v>2002</v>
      </c>
      <c r="F609" s="36">
        <v>2003</v>
      </c>
      <c r="G609" s="76">
        <v>298.17</v>
      </c>
      <c r="H609" s="36">
        <v>10</v>
      </c>
      <c r="I609" s="36">
        <v>1</v>
      </c>
      <c r="J609" s="36">
        <v>1</v>
      </c>
      <c r="K609" s="36">
        <v>3</v>
      </c>
      <c r="L609" s="94">
        <v>10081</v>
      </c>
      <c r="M609" s="94">
        <v>6688</v>
      </c>
      <c r="N609" s="95">
        <f t="shared" si="33"/>
        <v>0.60116882342417555</v>
      </c>
      <c r="O609" s="36">
        <v>20030280</v>
      </c>
      <c r="P609" s="63">
        <v>4255.83</v>
      </c>
      <c r="Q609" s="76">
        <f t="shared" si="34"/>
        <v>3.9402419739510273</v>
      </c>
      <c r="R609" s="95">
        <f t="shared" si="35"/>
        <v>0.60116882342417555</v>
      </c>
      <c r="S609" s="95">
        <f t="shared" si="36"/>
        <v>-1</v>
      </c>
    </row>
    <row r="610" spans="1:19" s="36" customFormat="1" ht="14.4" x14ac:dyDescent="0.3">
      <c r="A610" s="32" t="s">
        <v>95</v>
      </c>
      <c r="B610" s="36">
        <v>280</v>
      </c>
      <c r="C610" s="36">
        <v>1</v>
      </c>
      <c r="D610" s="36" t="s">
        <v>891</v>
      </c>
      <c r="E610" s="36">
        <v>2005</v>
      </c>
      <c r="F610" s="36">
        <v>2006</v>
      </c>
      <c r="G610" s="76">
        <v>252</v>
      </c>
      <c r="H610" s="36">
        <v>10</v>
      </c>
      <c r="I610" s="33">
        <v>1</v>
      </c>
      <c r="J610" s="36">
        <v>1</v>
      </c>
      <c r="K610" s="36">
        <v>3</v>
      </c>
      <c r="L610" s="36">
        <v>2892</v>
      </c>
      <c r="M610" s="36">
        <v>1967</v>
      </c>
      <c r="N610" s="95">
        <f t="shared" si="33"/>
        <v>0.59518419427865821</v>
      </c>
      <c r="O610" s="36">
        <v>20060280</v>
      </c>
      <c r="P610" s="63">
        <v>4342.6899999999996</v>
      </c>
      <c r="Q610" s="76">
        <f t="shared" si="34"/>
        <v>1.1188917468205193</v>
      </c>
      <c r="R610" s="95">
        <f t="shared" si="35"/>
        <v>0.59518419427865821</v>
      </c>
      <c r="S610" s="95">
        <f t="shared" si="36"/>
        <v>-1</v>
      </c>
    </row>
    <row r="611" spans="1:19" s="36" customFormat="1" ht="14.4" x14ac:dyDescent="0.3">
      <c r="A611" s="32" t="s">
        <v>95</v>
      </c>
      <c r="B611" s="36">
        <v>280</v>
      </c>
      <c r="C611" s="36">
        <v>1</v>
      </c>
      <c r="D611" s="36" t="s">
        <v>891</v>
      </c>
      <c r="E611" s="36">
        <v>2005</v>
      </c>
      <c r="F611" s="36">
        <v>2006</v>
      </c>
      <c r="G611" s="76">
        <v>546.38</v>
      </c>
      <c r="H611" s="36">
        <v>10</v>
      </c>
      <c r="I611" s="33">
        <v>1</v>
      </c>
      <c r="J611" s="36">
        <v>1</v>
      </c>
      <c r="K611" s="36">
        <v>6</v>
      </c>
      <c r="L611" s="36">
        <v>3264</v>
      </c>
      <c r="M611" s="36">
        <v>1599</v>
      </c>
      <c r="N611" s="95">
        <f t="shared" si="33"/>
        <v>0.67119062307217769</v>
      </c>
      <c r="O611" s="36">
        <v>20060280</v>
      </c>
      <c r="P611" s="63">
        <v>4342.6899999999996</v>
      </c>
      <c r="Q611" s="76">
        <f t="shared" si="34"/>
        <v>1.1198128349018697</v>
      </c>
      <c r="R611" s="95">
        <f t="shared" si="35"/>
        <v>0.67119062307217769</v>
      </c>
      <c r="S611" s="95">
        <f t="shared" si="36"/>
        <v>-1</v>
      </c>
    </row>
    <row r="612" spans="1:19" s="36" customFormat="1" ht="14.4" x14ac:dyDescent="0.3">
      <c r="A612" s="32" t="s">
        <v>95</v>
      </c>
      <c r="B612" s="7">
        <v>280</v>
      </c>
      <c r="C612" s="7">
        <v>1</v>
      </c>
      <c r="D612" s="7" t="s">
        <v>545</v>
      </c>
      <c r="E612" s="7">
        <v>2011</v>
      </c>
      <c r="F612" s="10">
        <v>2012</v>
      </c>
      <c r="G612" s="66">
        <v>416</v>
      </c>
      <c r="H612" s="10">
        <v>10</v>
      </c>
      <c r="I612" s="67">
        <v>0</v>
      </c>
      <c r="J612" s="10">
        <v>0</v>
      </c>
      <c r="K612" s="50">
        <v>5</v>
      </c>
      <c r="L612" s="67">
        <v>2105</v>
      </c>
      <c r="M612" s="67">
        <v>2309</v>
      </c>
      <c r="N612" s="95">
        <f t="shared" si="33"/>
        <v>0.47689170820117804</v>
      </c>
      <c r="O612" s="36">
        <f>10000*E612+B612</f>
        <v>20110280</v>
      </c>
      <c r="P612" s="63">
        <v>4034</v>
      </c>
      <c r="Q612" s="76">
        <f t="shared" si="34"/>
        <v>1.0941993058998514</v>
      </c>
      <c r="R612" s="95">
        <f t="shared" si="35"/>
        <v>0.47689170820117804</v>
      </c>
      <c r="S612" s="95">
        <f t="shared" si="36"/>
        <v>-1</v>
      </c>
    </row>
    <row r="613" spans="1:19" s="36" customFormat="1" ht="14.4" x14ac:dyDescent="0.3">
      <c r="A613" s="32" t="s">
        <v>95</v>
      </c>
      <c r="B613" s="36">
        <v>280</v>
      </c>
      <c r="C613" s="36">
        <v>1</v>
      </c>
      <c r="D613" s="36" t="s">
        <v>545</v>
      </c>
      <c r="E613" s="75">
        <v>2012</v>
      </c>
      <c r="F613" s="36">
        <v>2013</v>
      </c>
      <c r="G613" s="76">
        <v>301.39999999999998</v>
      </c>
      <c r="H613" s="36">
        <v>10</v>
      </c>
      <c r="I613" s="36">
        <v>1</v>
      </c>
      <c r="J613" s="36">
        <v>0</v>
      </c>
      <c r="K613" s="50">
        <f>MAX(1,MIN(10,INT(G613/100)+1))</f>
        <v>4</v>
      </c>
      <c r="L613" s="63">
        <v>14544</v>
      </c>
      <c r="M613" s="63">
        <v>4965</v>
      </c>
      <c r="N613" s="95">
        <f t="shared" si="33"/>
        <v>0.74550207596493923</v>
      </c>
      <c r="O613" s="36">
        <f>10000*E613+B613</f>
        <v>20120280</v>
      </c>
      <c r="P613" s="63">
        <v>4309.1400000000003</v>
      </c>
      <c r="Q613" s="76">
        <f t="shared" si="34"/>
        <v>4.5273534858463638</v>
      </c>
      <c r="R613" s="95">
        <f t="shared" si="35"/>
        <v>0.74550207596493923</v>
      </c>
      <c r="S613" s="95">
        <f t="shared" si="36"/>
        <v>-1</v>
      </c>
    </row>
    <row r="614" spans="1:19" s="36" customFormat="1" ht="14.4" x14ac:dyDescent="0.3">
      <c r="A614" s="32" t="s">
        <v>95</v>
      </c>
      <c r="B614" s="36">
        <v>280</v>
      </c>
      <c r="C614" s="36">
        <v>1</v>
      </c>
      <c r="D614" s="36" t="s">
        <v>545</v>
      </c>
      <c r="E614" s="75">
        <v>2012</v>
      </c>
      <c r="F614" s="36">
        <v>2013</v>
      </c>
      <c r="G614" s="76">
        <v>60</v>
      </c>
      <c r="H614" s="36">
        <v>10</v>
      </c>
      <c r="I614" s="36">
        <v>1</v>
      </c>
      <c r="J614" s="36">
        <v>0</v>
      </c>
      <c r="K614" s="50">
        <f>MAX(1,MIN(10,INT(G614/100)+1))</f>
        <v>1</v>
      </c>
      <c r="L614" s="63">
        <v>12348</v>
      </c>
      <c r="M614" s="63">
        <v>7092</v>
      </c>
      <c r="N614" s="95">
        <f t="shared" si="33"/>
        <v>0.63518518518518519</v>
      </c>
      <c r="O614" s="36">
        <f>10000*E614+B614</f>
        <v>20120280</v>
      </c>
      <c r="P614" s="63">
        <v>4309.1400000000003</v>
      </c>
      <c r="Q614" s="76">
        <f t="shared" si="34"/>
        <v>4.5113410100391258</v>
      </c>
      <c r="R614" s="95">
        <f t="shared" si="35"/>
        <v>0.63518518518518519</v>
      </c>
      <c r="S614" s="95">
        <f t="shared" si="36"/>
        <v>-1</v>
      </c>
    </row>
    <row r="615" spans="1:19" s="36" customFormat="1" ht="14.4" x14ac:dyDescent="0.3">
      <c r="A615" s="32" t="s">
        <v>95</v>
      </c>
      <c r="B615" s="7">
        <v>280</v>
      </c>
      <c r="C615" s="7">
        <v>1</v>
      </c>
      <c r="D615" s="7" t="s">
        <v>545</v>
      </c>
      <c r="E615" s="7">
        <v>2015</v>
      </c>
      <c r="F615" s="7">
        <v>2016</v>
      </c>
      <c r="G615" s="70">
        <v>933.66</v>
      </c>
      <c r="H615" s="7">
        <v>10</v>
      </c>
      <c r="I615" s="7">
        <v>1</v>
      </c>
      <c r="J615" s="48">
        <f>MAX(0,MIN(1,F615-E615-1))</f>
        <v>0</v>
      </c>
      <c r="K615" s="50">
        <f>MAX(1,MIN(10,INT(G615/100)+1))</f>
        <v>10</v>
      </c>
      <c r="L615" s="67">
        <v>3377</v>
      </c>
      <c r="M615" s="67">
        <v>629</v>
      </c>
      <c r="N615" s="95">
        <f t="shared" si="33"/>
        <v>0.84298552171742391</v>
      </c>
      <c r="O615" s="36">
        <f>10000*E615+B615</f>
        <v>20150280</v>
      </c>
      <c r="P615" s="63">
        <v>4371.6600000000008</v>
      </c>
      <c r="Q615" s="76">
        <f t="shared" si="34"/>
        <v>0.91635671575557098</v>
      </c>
      <c r="R615" s="95">
        <f t="shared" si="35"/>
        <v>0.84298552171742391</v>
      </c>
      <c r="S615" s="95">
        <f t="shared" si="36"/>
        <v>-1</v>
      </c>
    </row>
    <row r="616" spans="1:19" s="36" customFormat="1" ht="14.4" x14ac:dyDescent="0.3">
      <c r="A616" s="32" t="s">
        <v>95</v>
      </c>
      <c r="B616" s="7">
        <v>280</v>
      </c>
      <c r="C616" s="7">
        <v>1</v>
      </c>
      <c r="D616" s="7" t="s">
        <v>545</v>
      </c>
      <c r="E616" s="7">
        <v>2017</v>
      </c>
      <c r="F616" s="36">
        <v>2018</v>
      </c>
      <c r="G616" s="70">
        <v>1414.6</v>
      </c>
      <c r="H616" s="36">
        <v>10</v>
      </c>
      <c r="I616" s="7">
        <v>1</v>
      </c>
      <c r="J616" s="48">
        <v>0</v>
      </c>
      <c r="K616" s="50">
        <f>MAX(1,MIN(10,INT(G616/100)+1))</f>
        <v>10</v>
      </c>
      <c r="L616" s="67">
        <v>3756</v>
      </c>
      <c r="M616" s="67">
        <v>1250</v>
      </c>
      <c r="N616" s="95">
        <f t="shared" si="33"/>
        <v>0.75029964043148223</v>
      </c>
      <c r="O616" s="36">
        <f>10000*E616+B616</f>
        <v>20170280</v>
      </c>
      <c r="P616" s="63">
        <v>4350</v>
      </c>
      <c r="Q616" s="76">
        <f t="shared" si="34"/>
        <v>1.1508045977011494</v>
      </c>
      <c r="R616" s="95">
        <f t="shared" si="35"/>
        <v>0.75029964043148223</v>
      </c>
      <c r="S616" s="95">
        <f t="shared" si="36"/>
        <v>-1</v>
      </c>
    </row>
    <row r="617" spans="1:19" s="36" customFormat="1" ht="14.4" x14ac:dyDescent="0.3">
      <c r="A617" s="32" t="s">
        <v>95</v>
      </c>
      <c r="B617" s="36">
        <v>281</v>
      </c>
      <c r="C617" s="36">
        <v>1</v>
      </c>
      <c r="D617" s="36" t="s">
        <v>546</v>
      </c>
      <c r="E617" s="36">
        <v>2001</v>
      </c>
      <c r="F617" s="36">
        <v>2002</v>
      </c>
      <c r="G617" s="76">
        <v>837.38</v>
      </c>
      <c r="H617" s="36">
        <v>10</v>
      </c>
      <c r="I617" s="36">
        <v>1</v>
      </c>
      <c r="J617" s="36">
        <v>1</v>
      </c>
      <c r="K617" s="36">
        <v>9</v>
      </c>
      <c r="L617" s="94">
        <v>12247</v>
      </c>
      <c r="M617" s="94">
        <v>8201</v>
      </c>
      <c r="N617" s="95">
        <f t="shared" si="33"/>
        <v>0.59893388106416279</v>
      </c>
      <c r="O617" s="36">
        <v>20020281</v>
      </c>
      <c r="P617" s="63">
        <v>14604.36</v>
      </c>
      <c r="Q617" s="76">
        <f t="shared" si="34"/>
        <v>1.4001298242442668</v>
      </c>
      <c r="R617" s="95">
        <f t="shared" si="35"/>
        <v>0.59893388106416279</v>
      </c>
      <c r="S617" s="95">
        <f t="shared" si="36"/>
        <v>-1</v>
      </c>
    </row>
    <row r="618" spans="1:19" s="36" customFormat="1" ht="14.4" x14ac:dyDescent="0.3">
      <c r="A618" s="32" t="s">
        <v>95</v>
      </c>
      <c r="B618" s="36">
        <v>281</v>
      </c>
      <c r="C618" s="36">
        <v>1</v>
      </c>
      <c r="D618" s="35" t="s">
        <v>546</v>
      </c>
      <c r="E618" s="33">
        <v>2007</v>
      </c>
      <c r="F618" s="36">
        <v>2008</v>
      </c>
      <c r="G618" s="36">
        <v>624.58000000000004</v>
      </c>
      <c r="H618" s="36">
        <v>10</v>
      </c>
      <c r="I618" s="36">
        <v>0</v>
      </c>
      <c r="J618" s="36">
        <v>0</v>
      </c>
      <c r="K618" s="33">
        <v>7</v>
      </c>
      <c r="L618" s="63">
        <v>9660</v>
      </c>
      <c r="M618" s="63">
        <v>10733</v>
      </c>
      <c r="N618" s="95">
        <f t="shared" si="33"/>
        <v>0.47369195312116902</v>
      </c>
      <c r="O618" s="36">
        <v>20062897</v>
      </c>
      <c r="P618" s="63">
        <v>13103</v>
      </c>
      <c r="Q618" s="76">
        <f t="shared" si="34"/>
        <v>1.5563611386705334</v>
      </c>
      <c r="R618" s="95">
        <f t="shared" si="35"/>
        <v>0.47369195312116902</v>
      </c>
      <c r="S618" s="95">
        <f t="shared" si="36"/>
        <v>-1</v>
      </c>
    </row>
    <row r="619" spans="1:19" s="36" customFormat="1" ht="14.4" x14ac:dyDescent="0.3">
      <c r="A619" s="32" t="s">
        <v>95</v>
      </c>
      <c r="B619" s="48">
        <v>281</v>
      </c>
      <c r="C619" s="48">
        <v>1</v>
      </c>
      <c r="D619" s="48" t="s">
        <v>546</v>
      </c>
      <c r="E619" s="58">
        <v>2008</v>
      </c>
      <c r="F619" s="59">
        <v>2009</v>
      </c>
      <c r="G619" s="55">
        <v>512.1</v>
      </c>
      <c r="H619" s="59">
        <v>7</v>
      </c>
      <c r="I619" s="42">
        <v>1</v>
      </c>
      <c r="J619" s="48">
        <f>MAX(0,MIN(1,F619-E619-1))</f>
        <v>0</v>
      </c>
      <c r="K619" s="50">
        <f>MAX(1,MIN(10,INT(G619/100)+1))</f>
        <v>6</v>
      </c>
      <c r="L619" s="42">
        <v>30083</v>
      </c>
      <c r="M619" s="42">
        <v>24490</v>
      </c>
      <c r="N619" s="95">
        <f t="shared" si="33"/>
        <v>0.55124328880581974</v>
      </c>
      <c r="O619" s="36">
        <v>20080281</v>
      </c>
      <c r="P619" s="63">
        <v>13141.35</v>
      </c>
      <c r="Q619" s="76">
        <f t="shared" si="34"/>
        <v>4.1527696926114892</v>
      </c>
      <c r="R619" s="95">
        <f t="shared" si="35"/>
        <v>0.55124328880581974</v>
      </c>
      <c r="S619" s="95">
        <f t="shared" si="36"/>
        <v>-1</v>
      </c>
    </row>
    <row r="620" spans="1:19" s="36" customFormat="1" ht="14.4" x14ac:dyDescent="0.3">
      <c r="A620" s="32" t="s">
        <v>95</v>
      </c>
      <c r="B620" s="48">
        <v>281</v>
      </c>
      <c r="C620" s="48">
        <v>1</v>
      </c>
      <c r="D620" s="48" t="s">
        <v>546</v>
      </c>
      <c r="E620" s="58">
        <v>2008</v>
      </c>
      <c r="F620" s="59">
        <v>2009</v>
      </c>
      <c r="G620" s="55">
        <v>119.46</v>
      </c>
      <c r="H620" s="59">
        <v>7</v>
      </c>
      <c r="I620" s="42">
        <v>1</v>
      </c>
      <c r="J620" s="48">
        <f>MAX(0,MIN(1,F620-E620-1))</f>
        <v>0</v>
      </c>
      <c r="K620" s="50">
        <f>MAX(1,MIN(10,INT(G620/100)+1))</f>
        <v>2</v>
      </c>
      <c r="L620" s="42">
        <v>28552</v>
      </c>
      <c r="M620" s="42">
        <v>25913</v>
      </c>
      <c r="N620" s="95">
        <f t="shared" si="33"/>
        <v>0.52422656752042596</v>
      </c>
      <c r="O620" s="36">
        <v>20080281</v>
      </c>
      <c r="P620" s="63">
        <v>13141.35</v>
      </c>
      <c r="Q620" s="76">
        <f t="shared" si="34"/>
        <v>4.1445513588786538</v>
      </c>
      <c r="R620" s="95">
        <f t="shared" si="35"/>
        <v>0.52422656752042596</v>
      </c>
      <c r="S620" s="95">
        <f t="shared" si="36"/>
        <v>-1</v>
      </c>
    </row>
    <row r="621" spans="1:19" s="36" customFormat="1" ht="14.4" x14ac:dyDescent="0.3">
      <c r="A621" s="32"/>
      <c r="B621" s="36">
        <v>281</v>
      </c>
      <c r="C621" s="36">
        <v>1</v>
      </c>
      <c r="D621" s="36" t="s">
        <v>546</v>
      </c>
      <c r="E621" s="40">
        <v>2014</v>
      </c>
      <c r="F621" s="33">
        <v>2016</v>
      </c>
      <c r="G621" s="62">
        <v>1418.94</v>
      </c>
      <c r="H621" s="33">
        <v>10</v>
      </c>
      <c r="I621" s="63">
        <v>1</v>
      </c>
      <c r="J621" s="48">
        <v>1</v>
      </c>
      <c r="K621" s="50">
        <v>10</v>
      </c>
      <c r="L621" s="63">
        <v>25052</v>
      </c>
      <c r="M621" s="63">
        <v>11165</v>
      </c>
      <c r="N621" s="95">
        <f t="shared" si="33"/>
        <v>0.69171935831239473</v>
      </c>
      <c r="O621" s="36">
        <f>10000*E621+B621</f>
        <v>20140281</v>
      </c>
      <c r="P621" s="63">
        <v>12300.130000000001</v>
      </c>
      <c r="Q621" s="76">
        <f t="shared" si="34"/>
        <v>2.9444404246133979</v>
      </c>
      <c r="R621" s="95">
        <f t="shared" si="35"/>
        <v>0.69171935831239473</v>
      </c>
      <c r="S621" s="95">
        <f t="shared" si="36"/>
        <v>-1</v>
      </c>
    </row>
    <row r="622" spans="1:19" s="36" customFormat="1" ht="14.4" x14ac:dyDescent="0.3">
      <c r="A622" s="32" t="s">
        <v>95</v>
      </c>
      <c r="B622" s="7">
        <v>281</v>
      </c>
      <c r="C622" s="7">
        <v>1</v>
      </c>
      <c r="D622" s="7" t="s">
        <v>122</v>
      </c>
      <c r="E622" s="7">
        <v>2018</v>
      </c>
      <c r="F622" s="7">
        <v>2019</v>
      </c>
      <c r="G622" s="70">
        <v>515</v>
      </c>
      <c r="H622" s="7">
        <v>10</v>
      </c>
      <c r="I622" s="7">
        <v>1</v>
      </c>
      <c r="J622" s="48">
        <v>0</v>
      </c>
      <c r="K622" s="50">
        <v>6</v>
      </c>
      <c r="L622" s="67">
        <v>29166</v>
      </c>
      <c r="M622" s="67">
        <v>18242</v>
      </c>
      <c r="N622" s="95">
        <f t="shared" ref="N622:N685" si="37">L622/(L622+M622)</f>
        <v>0.61521262234222074</v>
      </c>
      <c r="O622" s="36">
        <f>10000*E622+B622</f>
        <v>20180281</v>
      </c>
      <c r="P622" s="63">
        <v>12421.220000000001</v>
      </c>
      <c r="Q622" s="76">
        <f t="shared" ref="Q622:Q685" si="38">(L622+M622)/P622</f>
        <v>3.8166943343729516</v>
      </c>
      <c r="R622" s="95">
        <f t="shared" ref="R622:R685" si="39">N622</f>
        <v>0.61521262234222074</v>
      </c>
      <c r="S622" s="95">
        <f t="shared" ref="S622:S685" si="40">IF(B622=$A$1,R622,-1)</f>
        <v>-1</v>
      </c>
    </row>
    <row r="623" spans="1:19" s="36" customFormat="1" ht="14.4" x14ac:dyDescent="0.3">
      <c r="A623" s="32" t="s">
        <v>95</v>
      </c>
      <c r="B623" s="36">
        <v>282</v>
      </c>
      <c r="C623" s="36">
        <v>1</v>
      </c>
      <c r="D623" s="36" t="s">
        <v>610</v>
      </c>
      <c r="E623" s="36">
        <v>2003</v>
      </c>
      <c r="F623" s="36">
        <v>2004</v>
      </c>
      <c r="G623" s="76">
        <v>400</v>
      </c>
      <c r="H623" s="36">
        <v>4</v>
      </c>
      <c r="I623" s="36">
        <v>1</v>
      </c>
      <c r="J623" s="36">
        <v>1</v>
      </c>
      <c r="K623" s="36">
        <v>5</v>
      </c>
      <c r="L623" s="94">
        <v>1497</v>
      </c>
      <c r="M623" s="94">
        <v>1083</v>
      </c>
      <c r="N623" s="95">
        <f t="shared" si="37"/>
        <v>0.58023255813953489</v>
      </c>
      <c r="O623" s="36">
        <v>20040282</v>
      </c>
      <c r="P623" s="63">
        <v>1055.55</v>
      </c>
      <c r="Q623" s="76">
        <f t="shared" si="38"/>
        <v>2.4442233906494244</v>
      </c>
      <c r="R623" s="95">
        <f t="shared" si="39"/>
        <v>0.58023255813953489</v>
      </c>
      <c r="S623" s="95">
        <f t="shared" si="40"/>
        <v>-1</v>
      </c>
    </row>
    <row r="624" spans="1:19" s="36" customFormat="1" ht="14.4" x14ac:dyDescent="0.3">
      <c r="A624" s="32" t="s">
        <v>95</v>
      </c>
      <c r="B624" s="36">
        <v>282</v>
      </c>
      <c r="C624" s="36">
        <v>1</v>
      </c>
      <c r="D624" s="36" t="s">
        <v>610</v>
      </c>
      <c r="E624" s="36">
        <v>2005</v>
      </c>
      <c r="F624" s="36">
        <v>2006</v>
      </c>
      <c r="G624" s="76">
        <v>1985</v>
      </c>
      <c r="H624" s="36">
        <v>10</v>
      </c>
      <c r="I624" s="33">
        <v>1</v>
      </c>
      <c r="J624" s="36">
        <v>1</v>
      </c>
      <c r="K624" s="36">
        <v>10</v>
      </c>
      <c r="L624" s="36">
        <v>1254</v>
      </c>
      <c r="M624" s="36">
        <v>597</v>
      </c>
      <c r="N624" s="95">
        <f t="shared" si="37"/>
        <v>0.67747163695299839</v>
      </c>
      <c r="O624" s="36">
        <v>20060282</v>
      </c>
      <c r="P624" s="63">
        <v>1011.33</v>
      </c>
      <c r="Q624" s="76">
        <f t="shared" si="38"/>
        <v>1.830263118863279</v>
      </c>
      <c r="R624" s="95">
        <f t="shared" si="39"/>
        <v>0.67747163695299839</v>
      </c>
      <c r="S624" s="95">
        <f t="shared" si="40"/>
        <v>-1</v>
      </c>
    </row>
    <row r="625" spans="1:19" s="36" customFormat="1" ht="14.4" x14ac:dyDescent="0.3">
      <c r="A625" s="32" t="s">
        <v>95</v>
      </c>
      <c r="B625" s="36">
        <v>282</v>
      </c>
      <c r="C625" s="36">
        <v>1</v>
      </c>
      <c r="D625" s="36" t="s">
        <v>610</v>
      </c>
      <c r="E625" s="40">
        <v>2014</v>
      </c>
      <c r="F625" s="33">
        <v>2015</v>
      </c>
      <c r="G625" s="62">
        <v>1068.3499999999999</v>
      </c>
      <c r="H625" s="33">
        <v>10</v>
      </c>
      <c r="I625" s="63">
        <v>1</v>
      </c>
      <c r="J625" s="48">
        <v>0</v>
      </c>
      <c r="K625" s="50">
        <v>10</v>
      </c>
      <c r="L625" s="63">
        <v>2648</v>
      </c>
      <c r="M625" s="63">
        <v>2053</v>
      </c>
      <c r="N625" s="95">
        <f t="shared" si="37"/>
        <v>0.5632844075728568</v>
      </c>
      <c r="O625" s="36">
        <f>10000*E625+B625</f>
        <v>20140282</v>
      </c>
      <c r="P625" s="63">
        <v>1710.46</v>
      </c>
      <c r="Q625" s="76">
        <f t="shared" si="38"/>
        <v>2.7483834757901384</v>
      </c>
      <c r="R625" s="95">
        <f t="shared" si="39"/>
        <v>0.5632844075728568</v>
      </c>
      <c r="S625" s="95">
        <f t="shared" si="40"/>
        <v>-1</v>
      </c>
    </row>
    <row r="626" spans="1:19" s="36" customFormat="1" ht="14.4" x14ac:dyDescent="0.3">
      <c r="A626" s="32" t="s">
        <v>95</v>
      </c>
      <c r="B626" s="36">
        <v>283</v>
      </c>
      <c r="C626" s="36">
        <v>1</v>
      </c>
      <c r="D626" s="36" t="s">
        <v>547</v>
      </c>
      <c r="E626" s="36">
        <v>2001</v>
      </c>
      <c r="F626" s="36">
        <v>2002</v>
      </c>
      <c r="G626" s="76">
        <v>230</v>
      </c>
      <c r="H626" s="36">
        <v>10</v>
      </c>
      <c r="I626" s="36">
        <v>1</v>
      </c>
      <c r="J626" s="36">
        <v>1</v>
      </c>
      <c r="K626" s="36">
        <v>3</v>
      </c>
      <c r="L626" s="94">
        <v>3913</v>
      </c>
      <c r="M626" s="94">
        <v>3028</v>
      </c>
      <c r="N626" s="95">
        <f t="shared" si="37"/>
        <v>0.56375162080391872</v>
      </c>
      <c r="O626" s="36">
        <v>20020283</v>
      </c>
      <c r="P626" s="63">
        <v>4334.26</v>
      </c>
      <c r="Q626" s="76">
        <f t="shared" si="38"/>
        <v>1.6014267718134121</v>
      </c>
      <c r="R626" s="95">
        <f t="shared" si="39"/>
        <v>0.56375162080391872</v>
      </c>
      <c r="S626" s="95">
        <f t="shared" si="40"/>
        <v>-1</v>
      </c>
    </row>
    <row r="627" spans="1:19" s="36" customFormat="1" ht="14.4" x14ac:dyDescent="0.3">
      <c r="A627" s="32" t="s">
        <v>95</v>
      </c>
      <c r="B627" s="36">
        <v>283</v>
      </c>
      <c r="C627" s="36">
        <v>1</v>
      </c>
      <c r="D627" s="36" t="s">
        <v>547</v>
      </c>
      <c r="E627" s="36">
        <v>2004</v>
      </c>
      <c r="F627" s="36">
        <v>2005</v>
      </c>
      <c r="G627" s="76">
        <v>1560.55</v>
      </c>
      <c r="H627" s="36">
        <v>10</v>
      </c>
      <c r="I627" s="36">
        <v>1</v>
      </c>
      <c r="J627" s="36">
        <v>1</v>
      </c>
      <c r="K627" s="36">
        <v>10</v>
      </c>
      <c r="L627" s="94">
        <v>15314</v>
      </c>
      <c r="M627" s="94">
        <v>9122</v>
      </c>
      <c r="N627" s="95">
        <f t="shared" si="37"/>
        <v>0.62669831396300535</v>
      </c>
      <c r="O627" s="36">
        <v>20050283</v>
      </c>
      <c r="P627" s="63">
        <v>4287.8599999999997</v>
      </c>
      <c r="Q627" s="76">
        <f t="shared" si="38"/>
        <v>5.698880094032921</v>
      </c>
      <c r="R627" s="95">
        <f t="shared" si="39"/>
        <v>0.62669831396300535</v>
      </c>
      <c r="S627" s="95">
        <f t="shared" si="40"/>
        <v>-1</v>
      </c>
    </row>
    <row r="628" spans="1:19" s="36" customFormat="1" ht="14.4" x14ac:dyDescent="0.3">
      <c r="A628" s="32"/>
      <c r="B628" s="48">
        <v>283</v>
      </c>
      <c r="C628" s="48">
        <v>1</v>
      </c>
      <c r="D628" s="48" t="s">
        <v>547</v>
      </c>
      <c r="E628" s="58">
        <v>2008</v>
      </c>
      <c r="F628" s="59">
        <v>2009</v>
      </c>
      <c r="G628" s="55">
        <v>309.22000000000003</v>
      </c>
      <c r="H628" s="59">
        <v>10</v>
      </c>
      <c r="I628" s="42">
        <v>1</v>
      </c>
      <c r="J628" s="48">
        <f>MAX(0,MIN(1,F628-E628-1))</f>
        <v>0</v>
      </c>
      <c r="K628" s="50">
        <f>MAX(1,MIN(10,INT(G628/100)+1))</f>
        <v>4</v>
      </c>
      <c r="L628" s="42">
        <v>15872</v>
      </c>
      <c r="M628" s="42">
        <v>9532</v>
      </c>
      <c r="N628" s="95">
        <f t="shared" si="37"/>
        <v>0.62478349866162808</v>
      </c>
      <c r="O628" s="36">
        <v>20080283</v>
      </c>
      <c r="P628" s="63">
        <v>4287.68</v>
      </c>
      <c r="Q628" s="76">
        <f t="shared" si="38"/>
        <v>5.9248824539144707</v>
      </c>
      <c r="R628" s="95">
        <f t="shared" si="39"/>
        <v>0.62478349866162808</v>
      </c>
      <c r="S628" s="95">
        <f t="shared" si="40"/>
        <v>-1</v>
      </c>
    </row>
    <row r="629" spans="1:19" s="36" customFormat="1" ht="14.4" x14ac:dyDescent="0.3">
      <c r="A629" s="32" t="s">
        <v>95</v>
      </c>
      <c r="B629" s="36">
        <v>283</v>
      </c>
      <c r="C629" s="36">
        <v>1</v>
      </c>
      <c r="D629" s="36" t="s">
        <v>547</v>
      </c>
      <c r="E629" s="75">
        <v>2013</v>
      </c>
      <c r="F629" s="36">
        <v>2014</v>
      </c>
      <c r="G629" s="76">
        <v>245.81</v>
      </c>
      <c r="H629" s="36">
        <v>10</v>
      </c>
      <c r="I629" s="36">
        <v>1</v>
      </c>
      <c r="J629" s="36">
        <v>0</v>
      </c>
      <c r="K629" s="50">
        <v>3</v>
      </c>
      <c r="L629" s="63">
        <v>4399</v>
      </c>
      <c r="M629" s="63">
        <v>1434</v>
      </c>
      <c r="N629" s="95">
        <f t="shared" si="37"/>
        <v>0.75415738042173841</v>
      </c>
      <c r="O629" s="36">
        <f>10000*E629+B629</f>
        <v>20130283</v>
      </c>
      <c r="P629" s="63">
        <v>4539.88</v>
      </c>
      <c r="Q629" s="76">
        <f t="shared" si="38"/>
        <v>1.2848357225301108</v>
      </c>
      <c r="R629" s="95">
        <f t="shared" si="39"/>
        <v>0.75415738042173841</v>
      </c>
      <c r="S629" s="95">
        <f t="shared" si="40"/>
        <v>-1</v>
      </c>
    </row>
    <row r="630" spans="1:19" s="36" customFormat="1" ht="14.4" x14ac:dyDescent="0.3">
      <c r="A630" s="32" t="s">
        <v>95</v>
      </c>
      <c r="B630" s="36">
        <v>283</v>
      </c>
      <c r="C630" s="36">
        <v>1</v>
      </c>
      <c r="D630" s="36" t="s">
        <v>547</v>
      </c>
      <c r="E630" s="75">
        <v>2017</v>
      </c>
      <c r="F630" s="36">
        <v>2019</v>
      </c>
      <c r="G630" s="76">
        <v>2079.9899999999998</v>
      </c>
      <c r="H630" s="36">
        <v>10</v>
      </c>
      <c r="I630" s="36">
        <v>1</v>
      </c>
      <c r="J630" s="36">
        <v>1</v>
      </c>
      <c r="K630" s="50">
        <f>MAX(1,MIN(10,INT(G630/100)+1))</f>
        <v>10</v>
      </c>
      <c r="L630" s="63">
        <v>6609</v>
      </c>
      <c r="M630" s="63">
        <v>1166</v>
      </c>
      <c r="N630" s="95">
        <f t="shared" si="37"/>
        <v>0.85003215434083601</v>
      </c>
      <c r="O630" s="36">
        <f>10000*E630+B630</f>
        <v>20170283</v>
      </c>
      <c r="P630" s="63">
        <v>4647</v>
      </c>
      <c r="Q630" s="76">
        <f t="shared" si="38"/>
        <v>1.6731224445879063</v>
      </c>
      <c r="R630" s="95">
        <f t="shared" si="39"/>
        <v>0.85003215434083601</v>
      </c>
      <c r="S630" s="95">
        <f t="shared" si="40"/>
        <v>-1</v>
      </c>
    </row>
    <row r="631" spans="1:19" s="36" customFormat="1" ht="14.4" x14ac:dyDescent="0.3">
      <c r="A631" s="32" t="s">
        <v>95</v>
      </c>
      <c r="B631" s="36">
        <v>284</v>
      </c>
      <c r="C631" s="36">
        <v>1</v>
      </c>
      <c r="D631" s="36" t="s">
        <v>376</v>
      </c>
      <c r="E631" s="36">
        <v>1994</v>
      </c>
      <c r="F631" s="36">
        <v>1995</v>
      </c>
      <c r="G631" s="76">
        <v>1129.8800000000001</v>
      </c>
      <c r="H631" s="36">
        <v>10</v>
      </c>
      <c r="I631" s="36">
        <v>1</v>
      </c>
      <c r="J631" s="36">
        <v>1</v>
      </c>
      <c r="K631" s="36">
        <v>10</v>
      </c>
      <c r="L631" s="94">
        <v>11298</v>
      </c>
      <c r="M631" s="94">
        <v>8700</v>
      </c>
      <c r="N631" s="95">
        <f t="shared" si="37"/>
        <v>0.56495649564956496</v>
      </c>
      <c r="O631" s="36">
        <v>19950284</v>
      </c>
      <c r="P631" s="63">
        <v>7836.92</v>
      </c>
      <c r="Q631" s="76">
        <f t="shared" si="38"/>
        <v>2.551767786324219</v>
      </c>
      <c r="R631" s="95">
        <f t="shared" si="39"/>
        <v>0.56495649564956496</v>
      </c>
      <c r="S631" s="95">
        <f t="shared" si="40"/>
        <v>-1</v>
      </c>
    </row>
    <row r="632" spans="1:19" s="36" customFormat="1" ht="14.4" x14ac:dyDescent="0.3">
      <c r="A632" s="32" t="s">
        <v>95</v>
      </c>
      <c r="B632" s="36">
        <v>284</v>
      </c>
      <c r="C632" s="36">
        <v>1</v>
      </c>
      <c r="D632" s="36" t="s">
        <v>376</v>
      </c>
      <c r="E632" s="36">
        <v>2001</v>
      </c>
      <c r="F632" s="36">
        <v>2002</v>
      </c>
      <c r="G632" s="76">
        <v>837.38</v>
      </c>
      <c r="H632" s="36">
        <v>10</v>
      </c>
      <c r="I632" s="36">
        <v>1</v>
      </c>
      <c r="J632" s="36">
        <v>1</v>
      </c>
      <c r="K632" s="36">
        <v>9</v>
      </c>
      <c r="L632" s="94">
        <v>5049</v>
      </c>
      <c r="M632" s="94">
        <v>3900</v>
      </c>
      <c r="N632" s="95">
        <f t="shared" si="37"/>
        <v>0.56419711699631248</v>
      </c>
      <c r="O632" s="36">
        <v>20020284</v>
      </c>
      <c r="P632" s="63">
        <v>9308.5</v>
      </c>
      <c r="Q632" s="76">
        <f t="shared" si="38"/>
        <v>0.96137938443358217</v>
      </c>
      <c r="R632" s="95">
        <f t="shared" si="39"/>
        <v>0.56419711699631248</v>
      </c>
      <c r="S632" s="95">
        <f t="shared" si="40"/>
        <v>-1</v>
      </c>
    </row>
    <row r="633" spans="1:19" s="36" customFormat="1" ht="14.4" x14ac:dyDescent="0.3">
      <c r="A633" s="32" t="s">
        <v>95</v>
      </c>
      <c r="B633" s="36">
        <v>284</v>
      </c>
      <c r="C633" s="36">
        <v>1</v>
      </c>
      <c r="D633" s="36" t="s">
        <v>376</v>
      </c>
      <c r="E633" s="36">
        <v>2003</v>
      </c>
      <c r="F633" s="36">
        <v>2004</v>
      </c>
      <c r="G633" s="76">
        <v>31.06</v>
      </c>
      <c r="H633" s="36">
        <v>10</v>
      </c>
      <c r="I633" s="36">
        <v>1</v>
      </c>
      <c r="J633" s="36">
        <v>1</v>
      </c>
      <c r="K633" s="36">
        <v>1</v>
      </c>
      <c r="L633" s="94">
        <v>4246</v>
      </c>
      <c r="M633" s="94">
        <v>3221</v>
      </c>
      <c r="N633" s="95">
        <f t="shared" si="37"/>
        <v>0.56863532877996514</v>
      </c>
      <c r="O633" s="36">
        <v>20040284</v>
      </c>
      <c r="P633" s="63">
        <v>9235.08</v>
      </c>
      <c r="Q633" s="76">
        <f t="shared" si="38"/>
        <v>0.80854740836029571</v>
      </c>
      <c r="R633" s="95">
        <f t="shared" si="39"/>
        <v>0.56863532877996514</v>
      </c>
      <c r="S633" s="95">
        <f t="shared" si="40"/>
        <v>-1</v>
      </c>
    </row>
    <row r="634" spans="1:19" s="36" customFormat="1" ht="14.4" x14ac:dyDescent="0.3">
      <c r="A634" s="32" t="s">
        <v>95</v>
      </c>
      <c r="B634" s="36">
        <v>284</v>
      </c>
      <c r="C634" s="36">
        <v>1</v>
      </c>
      <c r="D634" s="36" t="s">
        <v>376</v>
      </c>
      <c r="E634" s="36">
        <v>2005</v>
      </c>
      <c r="F634" s="36">
        <v>2006</v>
      </c>
      <c r="G634" s="76">
        <v>629</v>
      </c>
      <c r="H634" s="36">
        <v>10</v>
      </c>
      <c r="I634" s="33">
        <v>1</v>
      </c>
      <c r="J634" s="36">
        <v>1</v>
      </c>
      <c r="K634" s="36">
        <v>7</v>
      </c>
      <c r="L634" s="36">
        <v>4172</v>
      </c>
      <c r="M634" s="36">
        <v>3222</v>
      </c>
      <c r="N634" s="95">
        <f t="shared" si="37"/>
        <v>0.56424127671084667</v>
      </c>
      <c r="O634" s="36">
        <v>20060284</v>
      </c>
      <c r="P634" s="63">
        <v>9300.61</v>
      </c>
      <c r="Q634" s="76">
        <f t="shared" si="38"/>
        <v>0.79500161817343162</v>
      </c>
      <c r="R634" s="95">
        <f t="shared" si="39"/>
        <v>0.56424127671084667</v>
      </c>
      <c r="S634" s="95">
        <f t="shared" si="40"/>
        <v>-1</v>
      </c>
    </row>
    <row r="635" spans="1:19" s="36" customFormat="1" ht="14.4" x14ac:dyDescent="0.3">
      <c r="A635" s="32" t="s">
        <v>95</v>
      </c>
      <c r="B635" s="36">
        <v>284</v>
      </c>
      <c r="C635" s="36">
        <v>1</v>
      </c>
      <c r="D635" s="36" t="s">
        <v>376</v>
      </c>
      <c r="E635" s="40">
        <v>2009</v>
      </c>
      <c r="F635" s="40">
        <v>2010</v>
      </c>
      <c r="G635" s="62">
        <v>0</v>
      </c>
      <c r="H635" s="40">
        <v>10</v>
      </c>
      <c r="I635" s="63">
        <v>1</v>
      </c>
      <c r="J635" s="48">
        <f>MAX(0,MIN(1,F635-E635-1))</f>
        <v>0</v>
      </c>
      <c r="K635" s="50">
        <f>MAX(1,MIN(10,INT(G635/100)+1))</f>
        <v>1</v>
      </c>
      <c r="L635" s="63">
        <v>3200</v>
      </c>
      <c r="M635" s="63">
        <v>2233</v>
      </c>
      <c r="N635" s="95">
        <f t="shared" si="37"/>
        <v>0.58899318976624337</v>
      </c>
      <c r="O635" s="36">
        <v>20090284</v>
      </c>
      <c r="P635" s="63">
        <v>10197.41</v>
      </c>
      <c r="Q635" s="76">
        <f t="shared" si="38"/>
        <v>0.53278234375199196</v>
      </c>
      <c r="R635" s="95">
        <f t="shared" si="39"/>
        <v>0.58899318976624337</v>
      </c>
      <c r="S635" s="95">
        <f t="shared" si="40"/>
        <v>-1</v>
      </c>
    </row>
    <row r="636" spans="1:19" s="36" customFormat="1" ht="14.4" x14ac:dyDescent="0.3">
      <c r="A636" s="32" t="s">
        <v>95</v>
      </c>
      <c r="B636" s="36">
        <v>284</v>
      </c>
      <c r="C636" s="36">
        <v>1</v>
      </c>
      <c r="D636" s="36" t="s">
        <v>376</v>
      </c>
      <c r="E636" s="40">
        <v>2009</v>
      </c>
      <c r="F636" s="40">
        <v>2010</v>
      </c>
      <c r="G636" s="62">
        <v>0</v>
      </c>
      <c r="H636" s="40">
        <v>10</v>
      </c>
      <c r="I636" s="63">
        <v>1</v>
      </c>
      <c r="J636" s="48">
        <f>MAX(0,MIN(1,F636-E636-1))</f>
        <v>0</v>
      </c>
      <c r="K636" s="50">
        <f>MAX(1,MIN(10,INT(G636/100)+1))</f>
        <v>1</v>
      </c>
      <c r="L636" s="63">
        <v>3200</v>
      </c>
      <c r="M636" s="63">
        <v>2233</v>
      </c>
      <c r="N636" s="95">
        <f t="shared" si="37"/>
        <v>0.58899318976624337</v>
      </c>
      <c r="O636" s="36">
        <f>10000*F636+B636</f>
        <v>20100284</v>
      </c>
      <c r="P636" s="63">
        <v>10197.41</v>
      </c>
      <c r="Q636" s="76">
        <f t="shared" si="38"/>
        <v>0.53278234375199196</v>
      </c>
      <c r="R636" s="95">
        <f t="shared" si="39"/>
        <v>0.58899318976624337</v>
      </c>
      <c r="S636" s="95">
        <f t="shared" si="40"/>
        <v>-1</v>
      </c>
    </row>
    <row r="637" spans="1:19" s="36" customFormat="1" ht="14.4" x14ac:dyDescent="0.3">
      <c r="A637" s="32" t="s">
        <v>95</v>
      </c>
      <c r="B637" s="36">
        <v>284</v>
      </c>
      <c r="C637" s="36">
        <v>1</v>
      </c>
      <c r="D637" s="36" t="s">
        <v>376</v>
      </c>
      <c r="E637" s="40">
        <v>2017</v>
      </c>
      <c r="F637" s="40">
        <v>2017</v>
      </c>
      <c r="G637" s="62">
        <v>2000</v>
      </c>
      <c r="H637" s="40">
        <v>10</v>
      </c>
      <c r="I637" s="63">
        <v>1</v>
      </c>
      <c r="J637" s="48">
        <v>0</v>
      </c>
      <c r="K637" s="50">
        <f>MAX(1,MIN(10,INT(G637/100)+1))</f>
        <v>10</v>
      </c>
      <c r="L637" s="63">
        <v>4974</v>
      </c>
      <c r="M637" s="63">
        <v>1495</v>
      </c>
      <c r="N637" s="95">
        <f t="shared" si="37"/>
        <v>0.76889782037409182</v>
      </c>
      <c r="O637" s="36">
        <f>10000*F637+B637</f>
        <v>20170284</v>
      </c>
      <c r="P637" s="63">
        <v>11332</v>
      </c>
      <c r="Q637" s="76">
        <f t="shared" si="38"/>
        <v>0.57086127779738793</v>
      </c>
      <c r="R637" s="95">
        <f t="shared" si="39"/>
        <v>0.76889782037409182</v>
      </c>
      <c r="S637" s="95">
        <f t="shared" si="40"/>
        <v>-1</v>
      </c>
    </row>
    <row r="638" spans="1:19" s="36" customFormat="1" ht="14.4" x14ac:dyDescent="0.3">
      <c r="A638" s="32" t="s">
        <v>95</v>
      </c>
      <c r="B638" s="36">
        <v>286</v>
      </c>
      <c r="C638" s="36">
        <v>1</v>
      </c>
      <c r="D638" s="36" t="s">
        <v>422</v>
      </c>
      <c r="E638" s="36">
        <v>1995</v>
      </c>
      <c r="F638" s="36">
        <v>1996</v>
      </c>
      <c r="G638" s="76">
        <v>300</v>
      </c>
      <c r="H638" s="36">
        <v>10</v>
      </c>
      <c r="I638" s="36">
        <v>1</v>
      </c>
      <c r="J638" s="36">
        <v>1</v>
      </c>
      <c r="K638" s="36">
        <v>4</v>
      </c>
      <c r="L638" s="94">
        <v>1042</v>
      </c>
      <c r="M638" s="94">
        <v>891</v>
      </c>
      <c r="N638" s="95">
        <f t="shared" si="37"/>
        <v>0.53905845835488875</v>
      </c>
      <c r="O638" s="36">
        <v>19960286</v>
      </c>
      <c r="P638" s="63">
        <v>1373.76</v>
      </c>
      <c r="Q638" s="76">
        <f t="shared" si="38"/>
        <v>1.4070871185651059</v>
      </c>
      <c r="R638" s="95">
        <f t="shared" si="39"/>
        <v>0.53905845835488875</v>
      </c>
      <c r="S638" s="95">
        <f t="shared" si="40"/>
        <v>-1</v>
      </c>
    </row>
    <row r="639" spans="1:19" s="36" customFormat="1" ht="14.4" x14ac:dyDescent="0.3">
      <c r="A639" s="32" t="s">
        <v>95</v>
      </c>
      <c r="B639" s="36">
        <v>286</v>
      </c>
      <c r="C639" s="36">
        <v>1</v>
      </c>
      <c r="D639" s="36" t="s">
        <v>422</v>
      </c>
      <c r="E639" s="36">
        <v>1995</v>
      </c>
      <c r="F639" s="36">
        <v>1996</v>
      </c>
      <c r="G639" s="76">
        <v>300</v>
      </c>
      <c r="H639" s="36">
        <v>10</v>
      </c>
      <c r="I639" s="36">
        <v>0</v>
      </c>
      <c r="J639" s="36">
        <v>1</v>
      </c>
      <c r="K639" s="36">
        <v>4</v>
      </c>
      <c r="L639" s="94">
        <v>380</v>
      </c>
      <c r="M639" s="94">
        <v>520</v>
      </c>
      <c r="N639" s="95">
        <f t="shared" si="37"/>
        <v>0.42222222222222222</v>
      </c>
      <c r="O639" s="36">
        <v>19960286</v>
      </c>
      <c r="P639" s="63">
        <v>1373.76</v>
      </c>
      <c r="Q639" s="76">
        <f t="shared" si="38"/>
        <v>0.65513626834381555</v>
      </c>
      <c r="R639" s="95">
        <f t="shared" si="39"/>
        <v>0.42222222222222222</v>
      </c>
      <c r="S639" s="95">
        <f t="shared" si="40"/>
        <v>-1</v>
      </c>
    </row>
    <row r="640" spans="1:19" s="36" customFormat="1" ht="14.4" x14ac:dyDescent="0.3">
      <c r="A640" s="32" t="s">
        <v>95</v>
      </c>
      <c r="B640" s="36">
        <v>286</v>
      </c>
      <c r="C640" s="36">
        <v>1</v>
      </c>
      <c r="D640" s="36" t="s">
        <v>422</v>
      </c>
      <c r="E640" s="36">
        <v>2001</v>
      </c>
      <c r="F640" s="36">
        <v>2002</v>
      </c>
      <c r="G640" s="76">
        <v>335</v>
      </c>
      <c r="H640" s="36">
        <v>10</v>
      </c>
      <c r="I640" s="36">
        <v>1</v>
      </c>
      <c r="J640" s="36">
        <v>1</v>
      </c>
      <c r="K640" s="36">
        <v>4</v>
      </c>
      <c r="L640" s="94">
        <v>812</v>
      </c>
      <c r="M640" s="94">
        <v>692</v>
      </c>
      <c r="N640" s="95">
        <f t="shared" si="37"/>
        <v>0.53989361702127658</v>
      </c>
      <c r="O640" s="36">
        <v>20020286</v>
      </c>
      <c r="P640" s="63">
        <v>1418.23</v>
      </c>
      <c r="Q640" s="76">
        <f t="shared" si="38"/>
        <v>1.0604767914936224</v>
      </c>
      <c r="R640" s="95">
        <f t="shared" si="39"/>
        <v>0.53989361702127658</v>
      </c>
      <c r="S640" s="95">
        <f t="shared" si="40"/>
        <v>-1</v>
      </c>
    </row>
    <row r="641" spans="1:19" s="36" customFormat="1" ht="14.4" x14ac:dyDescent="0.3">
      <c r="A641" s="32" t="s">
        <v>95</v>
      </c>
      <c r="B641" s="36">
        <v>286</v>
      </c>
      <c r="C641" s="36">
        <v>1</v>
      </c>
      <c r="D641" s="36" t="s">
        <v>422</v>
      </c>
      <c r="E641" s="36">
        <v>2005</v>
      </c>
      <c r="F641" s="36">
        <v>2006</v>
      </c>
      <c r="G641" s="76">
        <v>595</v>
      </c>
      <c r="H641" s="36">
        <v>10</v>
      </c>
      <c r="I641" s="33">
        <v>0</v>
      </c>
      <c r="J641" s="36">
        <v>1</v>
      </c>
      <c r="K641" s="36">
        <v>6</v>
      </c>
      <c r="L641" s="36">
        <v>730</v>
      </c>
      <c r="M641" s="36">
        <v>753</v>
      </c>
      <c r="N641" s="95">
        <f t="shared" si="37"/>
        <v>0.49224544841537426</v>
      </c>
      <c r="O641" s="36">
        <v>20060286</v>
      </c>
      <c r="P641" s="63">
        <v>1466.48</v>
      </c>
      <c r="Q641" s="76">
        <f t="shared" si="38"/>
        <v>1.0112650700998309</v>
      </c>
      <c r="R641" s="95">
        <f t="shared" si="39"/>
        <v>0.49224544841537426</v>
      </c>
      <c r="S641" s="95">
        <f t="shared" si="40"/>
        <v>-1</v>
      </c>
    </row>
    <row r="642" spans="1:19" s="36" customFormat="1" ht="14.4" x14ac:dyDescent="0.3">
      <c r="A642" s="32" t="s">
        <v>95</v>
      </c>
      <c r="B642" s="36">
        <v>286</v>
      </c>
      <c r="C642" s="36">
        <v>1</v>
      </c>
      <c r="D642" s="36" t="s">
        <v>422</v>
      </c>
      <c r="E642" s="36">
        <v>2005</v>
      </c>
      <c r="F642" s="36">
        <v>2006</v>
      </c>
      <c r="G642" s="76">
        <v>595</v>
      </c>
      <c r="H642" s="36">
        <v>10</v>
      </c>
      <c r="I642" s="33">
        <v>0</v>
      </c>
      <c r="J642" s="36">
        <v>1</v>
      </c>
      <c r="K642" s="36">
        <v>6</v>
      </c>
      <c r="L642" s="36">
        <v>411</v>
      </c>
      <c r="M642" s="36">
        <v>606</v>
      </c>
      <c r="N642" s="95">
        <f t="shared" si="37"/>
        <v>0.40412979351032446</v>
      </c>
      <c r="O642" s="36">
        <v>20060286</v>
      </c>
      <c r="P642" s="63">
        <v>1466.48</v>
      </c>
      <c r="Q642" s="76">
        <f t="shared" si="38"/>
        <v>0.6934973542087175</v>
      </c>
      <c r="R642" s="95">
        <f t="shared" si="39"/>
        <v>0.40412979351032446</v>
      </c>
      <c r="S642" s="95">
        <f t="shared" si="40"/>
        <v>-1</v>
      </c>
    </row>
    <row r="643" spans="1:19" s="36" customFormat="1" ht="14.4" x14ac:dyDescent="0.3">
      <c r="A643" s="32"/>
      <c r="B643" s="36">
        <v>286</v>
      </c>
      <c r="C643" s="36">
        <v>1</v>
      </c>
      <c r="D643" s="36" t="s">
        <v>422</v>
      </c>
      <c r="E643" s="36">
        <v>2006</v>
      </c>
      <c r="F643" s="33">
        <v>2007</v>
      </c>
      <c r="G643" s="76">
        <v>200</v>
      </c>
      <c r="H643" s="33">
        <v>10</v>
      </c>
      <c r="I643" s="36">
        <v>0</v>
      </c>
      <c r="J643" s="36">
        <v>1</v>
      </c>
      <c r="K643" s="36">
        <v>3</v>
      </c>
      <c r="L643" s="63">
        <v>1028</v>
      </c>
      <c r="M643" s="63">
        <v>1422</v>
      </c>
      <c r="N643" s="95">
        <f t="shared" si="37"/>
        <v>0.41959183673469386</v>
      </c>
      <c r="O643" s="36">
        <v>20070286</v>
      </c>
      <c r="P643" s="63">
        <v>1299</v>
      </c>
      <c r="Q643" s="76">
        <f t="shared" si="38"/>
        <v>1.8860662047729022</v>
      </c>
      <c r="R643" s="95">
        <f t="shared" si="39"/>
        <v>0.41959183673469386</v>
      </c>
      <c r="S643" s="95">
        <f t="shared" si="40"/>
        <v>-1</v>
      </c>
    </row>
    <row r="644" spans="1:19" s="36" customFormat="1" ht="14.4" x14ac:dyDescent="0.3">
      <c r="A644" s="32" t="s">
        <v>95</v>
      </c>
      <c r="B644" s="36">
        <v>286</v>
      </c>
      <c r="C644" s="36">
        <v>1</v>
      </c>
      <c r="D644" s="36" t="s">
        <v>422</v>
      </c>
      <c r="E644" s="36">
        <v>2006</v>
      </c>
      <c r="F644" s="33">
        <v>2007</v>
      </c>
      <c r="G644" s="76">
        <v>315</v>
      </c>
      <c r="H644" s="33">
        <v>10</v>
      </c>
      <c r="I644" s="36">
        <v>0</v>
      </c>
      <c r="J644" s="36">
        <v>1</v>
      </c>
      <c r="K644" s="36">
        <v>4</v>
      </c>
      <c r="L644" s="63">
        <v>1146</v>
      </c>
      <c r="M644" s="63">
        <v>1333</v>
      </c>
      <c r="N644" s="95">
        <f t="shared" si="37"/>
        <v>0.46228317870108915</v>
      </c>
      <c r="O644" s="36">
        <v>20070286</v>
      </c>
      <c r="P644" s="63">
        <v>1299</v>
      </c>
      <c r="Q644" s="76">
        <f t="shared" si="38"/>
        <v>1.9083910700538875</v>
      </c>
      <c r="R644" s="95">
        <f t="shared" si="39"/>
        <v>0.46228317870108915</v>
      </c>
      <c r="S644" s="95">
        <f t="shared" si="40"/>
        <v>-1</v>
      </c>
    </row>
    <row r="645" spans="1:19" s="36" customFormat="1" ht="14.4" x14ac:dyDescent="0.3">
      <c r="A645" s="32" t="s">
        <v>95</v>
      </c>
      <c r="B645" s="36">
        <v>286</v>
      </c>
      <c r="C645" s="36">
        <v>1</v>
      </c>
      <c r="D645" s="36" t="s">
        <v>422</v>
      </c>
      <c r="E645" s="36">
        <v>2006</v>
      </c>
      <c r="F645" s="33">
        <v>2007</v>
      </c>
      <c r="G645" s="76">
        <v>595</v>
      </c>
      <c r="H645" s="33">
        <v>10</v>
      </c>
      <c r="I645" s="36">
        <v>0</v>
      </c>
      <c r="J645" s="36">
        <v>1</v>
      </c>
      <c r="K645" s="36">
        <v>6</v>
      </c>
      <c r="L645" s="63">
        <v>666</v>
      </c>
      <c r="M645" s="63">
        <v>767</v>
      </c>
      <c r="N645" s="95">
        <f t="shared" si="37"/>
        <v>0.46475924633635729</v>
      </c>
      <c r="O645" s="36">
        <v>20070286</v>
      </c>
      <c r="P645" s="63">
        <v>1299</v>
      </c>
      <c r="Q645" s="76">
        <f t="shared" si="38"/>
        <v>1.1031562740569669</v>
      </c>
      <c r="R645" s="95">
        <f t="shared" si="39"/>
        <v>0.46475924633635729</v>
      </c>
      <c r="S645" s="95">
        <f t="shared" si="40"/>
        <v>-1</v>
      </c>
    </row>
    <row r="646" spans="1:19" s="36" customFormat="1" ht="14.4" x14ac:dyDescent="0.3">
      <c r="A646" s="32" t="s">
        <v>95</v>
      </c>
      <c r="B646" s="36">
        <v>286</v>
      </c>
      <c r="C646" s="36">
        <v>1</v>
      </c>
      <c r="D646" s="35" t="s">
        <v>422</v>
      </c>
      <c r="E646" s="33">
        <v>2007</v>
      </c>
      <c r="F646" s="36">
        <v>2008</v>
      </c>
      <c r="G646" s="36">
        <v>300</v>
      </c>
      <c r="H646" s="36">
        <v>10</v>
      </c>
      <c r="I646" s="36">
        <v>0</v>
      </c>
      <c r="J646" s="36">
        <v>0</v>
      </c>
      <c r="K646" s="33">
        <v>4</v>
      </c>
      <c r="L646" s="63">
        <v>495</v>
      </c>
      <c r="M646" s="63">
        <v>689</v>
      </c>
      <c r="N646" s="95">
        <f t="shared" si="37"/>
        <v>0.41807432432432434</v>
      </c>
      <c r="O646" s="36">
        <v>20062897</v>
      </c>
      <c r="P646" s="63">
        <v>1299</v>
      </c>
      <c r="Q646" s="76">
        <f t="shared" si="38"/>
        <v>0.91147036181678209</v>
      </c>
      <c r="R646" s="95">
        <f t="shared" si="39"/>
        <v>0.41807432432432434</v>
      </c>
      <c r="S646" s="95">
        <f t="shared" si="40"/>
        <v>-1</v>
      </c>
    </row>
    <row r="647" spans="1:19" s="36" customFormat="1" ht="14.4" x14ac:dyDescent="0.3">
      <c r="A647" s="32" t="s">
        <v>95</v>
      </c>
      <c r="B647" s="48">
        <v>286</v>
      </c>
      <c r="C647" s="48">
        <v>1</v>
      </c>
      <c r="D647" s="48" t="s">
        <v>422</v>
      </c>
      <c r="E647" s="58">
        <v>2008</v>
      </c>
      <c r="F647" s="59">
        <v>2009</v>
      </c>
      <c r="G647" s="55">
        <v>200</v>
      </c>
      <c r="H647" s="59">
        <v>10</v>
      </c>
      <c r="I647" s="42">
        <v>0</v>
      </c>
      <c r="J647" s="48">
        <f>MAX(0,MIN(1,F647-E647-1))</f>
        <v>0</v>
      </c>
      <c r="K647" s="50">
        <f>MAX(1,MIN(10,INT(G647/100)+1))</f>
        <v>3</v>
      </c>
      <c r="L647" s="42">
        <v>504</v>
      </c>
      <c r="M647" s="42">
        <v>684</v>
      </c>
      <c r="N647" s="95">
        <f t="shared" si="37"/>
        <v>0.42424242424242425</v>
      </c>
      <c r="O647" s="36">
        <v>20080286</v>
      </c>
      <c r="P647" s="63">
        <v>1817.4</v>
      </c>
      <c r="Q647" s="76">
        <f t="shared" si="38"/>
        <v>0.6536810828656322</v>
      </c>
      <c r="R647" s="95">
        <f t="shared" si="39"/>
        <v>0.42424242424242425</v>
      </c>
      <c r="S647" s="95">
        <f t="shared" si="40"/>
        <v>-1</v>
      </c>
    </row>
    <row r="648" spans="1:19" s="36" customFormat="1" ht="14.4" x14ac:dyDescent="0.3">
      <c r="A648" s="32" t="s">
        <v>95</v>
      </c>
      <c r="B648" s="7">
        <v>286</v>
      </c>
      <c r="C648" s="7">
        <v>1</v>
      </c>
      <c r="D648" s="7" t="s">
        <v>422</v>
      </c>
      <c r="E648" s="7">
        <v>2010</v>
      </c>
      <c r="F648" s="68">
        <v>2011</v>
      </c>
      <c r="G648" s="66">
        <v>252.86</v>
      </c>
      <c r="H648" s="68">
        <v>10</v>
      </c>
      <c r="I648" s="67">
        <v>0</v>
      </c>
      <c r="J648" s="10">
        <v>0</v>
      </c>
      <c r="K648" s="50">
        <f>MAX(1,MIN(10,INT(G648/100)+1))</f>
        <v>3</v>
      </c>
      <c r="L648" s="67">
        <v>1039</v>
      </c>
      <c r="M648" s="67">
        <v>1228</v>
      </c>
      <c r="N648" s="95">
        <f t="shared" si="37"/>
        <v>0.45831495368328184</v>
      </c>
      <c r="O648" s="36">
        <f>10000*2010+B648</f>
        <v>20100286</v>
      </c>
      <c r="P648" s="63">
        <v>2047.56</v>
      </c>
      <c r="Q648" s="76">
        <f t="shared" si="38"/>
        <v>1.107171462618922</v>
      </c>
      <c r="R648" s="95">
        <f t="shared" si="39"/>
        <v>0.45831495368328184</v>
      </c>
      <c r="S648" s="95">
        <f t="shared" si="40"/>
        <v>-1</v>
      </c>
    </row>
    <row r="649" spans="1:19" s="36" customFormat="1" ht="14.4" x14ac:dyDescent="0.3">
      <c r="A649" s="32" t="s">
        <v>95</v>
      </c>
      <c r="B649" s="7">
        <v>286</v>
      </c>
      <c r="C649" s="7">
        <v>1</v>
      </c>
      <c r="D649" s="7" t="s">
        <v>422</v>
      </c>
      <c r="E649" s="7">
        <v>2010</v>
      </c>
      <c r="F649" s="68">
        <v>2011</v>
      </c>
      <c r="G649" s="66">
        <v>100</v>
      </c>
      <c r="H649" s="68">
        <v>10</v>
      </c>
      <c r="I649" s="67">
        <v>0</v>
      </c>
      <c r="J649" s="10">
        <v>0</v>
      </c>
      <c r="K649" s="50">
        <f>MAX(1,MIN(10,INT(G649/100)+1))</f>
        <v>2</v>
      </c>
      <c r="L649" s="67">
        <v>933</v>
      </c>
      <c r="M649" s="67">
        <v>1316</v>
      </c>
      <c r="N649" s="95">
        <f t="shared" si="37"/>
        <v>0.41485104490884839</v>
      </c>
      <c r="O649" s="36">
        <f>10000*2010+B649</f>
        <v>20100286</v>
      </c>
      <c r="P649" s="63">
        <v>2047.56</v>
      </c>
      <c r="Q649" s="76">
        <f t="shared" si="38"/>
        <v>1.0983805114380043</v>
      </c>
      <c r="R649" s="95">
        <f t="shared" si="39"/>
        <v>0.41485104490884839</v>
      </c>
      <c r="S649" s="95">
        <f t="shared" si="40"/>
        <v>-1</v>
      </c>
    </row>
    <row r="650" spans="1:19" s="36" customFormat="1" ht="14.4" x14ac:dyDescent="0.3">
      <c r="A650" s="32" t="s">
        <v>95</v>
      </c>
      <c r="B650" s="7">
        <v>286</v>
      </c>
      <c r="C650" s="7">
        <v>1</v>
      </c>
      <c r="D650" s="7" t="s">
        <v>422</v>
      </c>
      <c r="E650" s="7">
        <v>2011</v>
      </c>
      <c r="F650" s="10">
        <v>2012</v>
      </c>
      <c r="G650" s="66">
        <v>590</v>
      </c>
      <c r="H650" s="10">
        <v>10</v>
      </c>
      <c r="I650" s="67">
        <v>0</v>
      </c>
      <c r="J650" s="10">
        <v>0</v>
      </c>
      <c r="K650" s="50">
        <v>6</v>
      </c>
      <c r="L650" s="67">
        <v>524</v>
      </c>
      <c r="M650" s="67">
        <v>626</v>
      </c>
      <c r="N650" s="95">
        <f t="shared" si="37"/>
        <v>0.45565217391304347</v>
      </c>
      <c r="O650" s="36">
        <f>10000*E650+B650</f>
        <v>20110286</v>
      </c>
      <c r="P650" s="63">
        <v>2202</v>
      </c>
      <c r="Q650" s="76">
        <f t="shared" si="38"/>
        <v>0.52225249772933702</v>
      </c>
      <c r="R650" s="95">
        <f t="shared" si="39"/>
        <v>0.45565217391304347</v>
      </c>
      <c r="S650" s="95">
        <f t="shared" si="40"/>
        <v>-1</v>
      </c>
    </row>
    <row r="651" spans="1:19" s="36" customFormat="1" ht="14.4" x14ac:dyDescent="0.3">
      <c r="A651" s="32" t="s">
        <v>95</v>
      </c>
      <c r="B651" s="7">
        <v>286</v>
      </c>
      <c r="C651" s="7">
        <v>1</v>
      </c>
      <c r="D651" s="7" t="s">
        <v>422</v>
      </c>
      <c r="E651" s="7">
        <v>2011</v>
      </c>
      <c r="F651" s="10">
        <v>2012</v>
      </c>
      <c r="G651" s="66">
        <v>337.14</v>
      </c>
      <c r="H651" s="10">
        <v>10</v>
      </c>
      <c r="I651" s="67">
        <v>1</v>
      </c>
      <c r="J651" s="10">
        <v>0</v>
      </c>
      <c r="K651" s="50">
        <v>4</v>
      </c>
      <c r="L651" s="67">
        <v>513</v>
      </c>
      <c r="M651" s="67">
        <v>196</v>
      </c>
      <c r="N651" s="95">
        <f t="shared" si="37"/>
        <v>0.72355430183356839</v>
      </c>
      <c r="O651" s="36">
        <f>10000*E651+B651</f>
        <v>20110286</v>
      </c>
      <c r="P651" s="63">
        <v>2202</v>
      </c>
      <c r="Q651" s="76">
        <f t="shared" si="38"/>
        <v>0.32198001816530425</v>
      </c>
      <c r="R651" s="95">
        <f t="shared" si="39"/>
        <v>0.72355430183356839</v>
      </c>
      <c r="S651" s="95">
        <f t="shared" si="40"/>
        <v>-1</v>
      </c>
    </row>
    <row r="652" spans="1:19" s="36" customFormat="1" ht="14.4" x14ac:dyDescent="0.3">
      <c r="A652" s="32" t="s">
        <v>95</v>
      </c>
      <c r="B652" s="7">
        <v>286</v>
      </c>
      <c r="C652" s="7">
        <v>1</v>
      </c>
      <c r="D652" s="7" t="s">
        <v>422</v>
      </c>
      <c r="E652" s="7">
        <v>2017</v>
      </c>
      <c r="F652" s="10">
        <v>2018</v>
      </c>
      <c r="G652" s="66">
        <v>210</v>
      </c>
      <c r="H652" s="10">
        <v>10</v>
      </c>
      <c r="I652" s="67">
        <v>1</v>
      </c>
      <c r="J652" s="10">
        <v>0</v>
      </c>
      <c r="K652" s="50">
        <f>MAX(1,MIN(10,INT(G652/100)+1))</f>
        <v>3</v>
      </c>
      <c r="L652" s="67">
        <v>280</v>
      </c>
      <c r="M652" s="67">
        <v>233</v>
      </c>
      <c r="N652" s="95">
        <f t="shared" si="37"/>
        <v>0.54580896686159841</v>
      </c>
      <c r="O652" s="36">
        <f>10000*E652+B652</f>
        <v>20170286</v>
      </c>
      <c r="P652" s="63">
        <v>2361</v>
      </c>
      <c r="Q652" s="76">
        <f t="shared" si="38"/>
        <v>0.21728081321473952</v>
      </c>
      <c r="R652" s="95">
        <f t="shared" si="39"/>
        <v>0.54580896686159841</v>
      </c>
      <c r="S652" s="95">
        <f t="shared" si="40"/>
        <v>-1</v>
      </c>
    </row>
    <row r="653" spans="1:19" s="36" customFormat="1" ht="14.4" x14ac:dyDescent="0.3">
      <c r="A653" s="32" t="s">
        <v>95</v>
      </c>
      <c r="B653" s="36">
        <v>294</v>
      </c>
      <c r="C653" s="36">
        <v>1</v>
      </c>
      <c r="D653" s="36" t="s">
        <v>251</v>
      </c>
      <c r="E653" s="36">
        <v>1997</v>
      </c>
      <c r="F653" s="36">
        <v>1998</v>
      </c>
      <c r="G653" s="76">
        <v>315</v>
      </c>
      <c r="H653" s="36">
        <v>5</v>
      </c>
      <c r="I653" s="36">
        <v>1</v>
      </c>
      <c r="J653" s="36">
        <v>1</v>
      </c>
      <c r="K653" s="36">
        <v>4</v>
      </c>
      <c r="L653" s="94">
        <v>317</v>
      </c>
      <c r="M653" s="94">
        <v>230</v>
      </c>
      <c r="N653" s="95">
        <f t="shared" si="37"/>
        <v>0.57952468007312619</v>
      </c>
      <c r="O653" s="36">
        <v>19980294</v>
      </c>
      <c r="P653" s="63">
        <v>534.20000000000005</v>
      </c>
      <c r="Q653" s="76">
        <f t="shared" si="38"/>
        <v>1.0239610632721827</v>
      </c>
      <c r="R653" s="95">
        <f t="shared" si="39"/>
        <v>0.57952468007312619</v>
      </c>
      <c r="S653" s="95">
        <f t="shared" si="40"/>
        <v>-1</v>
      </c>
    </row>
    <row r="654" spans="1:19" s="36" customFormat="1" ht="14.4" x14ac:dyDescent="0.3">
      <c r="A654" s="32" t="s">
        <v>95</v>
      </c>
      <c r="B654" s="36">
        <v>294</v>
      </c>
      <c r="C654" s="36">
        <v>1</v>
      </c>
      <c r="D654" s="36" t="s">
        <v>251</v>
      </c>
      <c r="E654" s="36">
        <v>1998</v>
      </c>
      <c r="F654" s="36">
        <v>1999</v>
      </c>
      <c r="G654" s="76">
        <v>400</v>
      </c>
      <c r="H654" s="36">
        <v>10</v>
      </c>
      <c r="I654" s="36">
        <v>0</v>
      </c>
      <c r="J654" s="36">
        <v>1</v>
      </c>
      <c r="K654" s="36">
        <v>5</v>
      </c>
      <c r="L654" s="94">
        <v>451</v>
      </c>
      <c r="M654" s="94">
        <v>753</v>
      </c>
      <c r="N654" s="95">
        <f t="shared" si="37"/>
        <v>0.37458471760797341</v>
      </c>
      <c r="O654" s="36">
        <v>19990294</v>
      </c>
      <c r="P654" s="63">
        <v>524.61</v>
      </c>
      <c r="Q654" s="76">
        <f t="shared" si="38"/>
        <v>2.295038218867349</v>
      </c>
      <c r="R654" s="95">
        <f t="shared" si="39"/>
        <v>0.37458471760797341</v>
      </c>
      <c r="S654" s="95">
        <f t="shared" si="40"/>
        <v>-1</v>
      </c>
    </row>
    <row r="655" spans="1:19" s="36" customFormat="1" ht="14.4" x14ac:dyDescent="0.3">
      <c r="A655" s="32" t="s">
        <v>95</v>
      </c>
      <c r="B655" s="36">
        <v>294</v>
      </c>
      <c r="C655" s="36">
        <v>1</v>
      </c>
      <c r="D655" s="36" t="s">
        <v>251</v>
      </c>
      <c r="E655" s="36">
        <v>1999</v>
      </c>
      <c r="F655" s="36">
        <v>2000</v>
      </c>
      <c r="G655" s="76">
        <v>499</v>
      </c>
      <c r="H655" s="36">
        <v>3</v>
      </c>
      <c r="I655" s="36">
        <v>1</v>
      </c>
      <c r="J655" s="36">
        <v>1</v>
      </c>
      <c r="K655" s="36">
        <v>5</v>
      </c>
      <c r="L655" s="94">
        <v>682</v>
      </c>
      <c r="M655" s="94">
        <v>436</v>
      </c>
      <c r="N655" s="95">
        <f t="shared" si="37"/>
        <v>0.61001788908765653</v>
      </c>
      <c r="O655" s="36">
        <v>20000294</v>
      </c>
      <c r="P655" s="63">
        <v>535.84</v>
      </c>
      <c r="Q655" s="76">
        <f t="shared" si="38"/>
        <v>2.0864437145416539</v>
      </c>
      <c r="R655" s="95">
        <f t="shared" si="39"/>
        <v>0.61001788908765653</v>
      </c>
      <c r="S655" s="95">
        <f t="shared" si="40"/>
        <v>-1</v>
      </c>
    </row>
    <row r="656" spans="1:19" s="36" customFormat="1" ht="14.4" x14ac:dyDescent="0.3">
      <c r="A656" s="32" t="s">
        <v>95</v>
      </c>
      <c r="B656" s="36">
        <v>294</v>
      </c>
      <c r="C656" s="36">
        <v>1</v>
      </c>
      <c r="D656" s="36" t="s">
        <v>251</v>
      </c>
      <c r="E656" s="36">
        <v>2001</v>
      </c>
      <c r="F656" s="36">
        <v>2003</v>
      </c>
      <c r="G656" s="76">
        <v>837.38</v>
      </c>
      <c r="H656" s="36">
        <v>5</v>
      </c>
      <c r="I656" s="36">
        <v>1</v>
      </c>
      <c r="J656" s="36">
        <v>0</v>
      </c>
      <c r="K656" s="36">
        <v>9</v>
      </c>
      <c r="L656" s="94">
        <v>437</v>
      </c>
      <c r="M656" s="94">
        <v>195</v>
      </c>
      <c r="N656" s="95">
        <f t="shared" si="37"/>
        <v>0.69145569620253167</v>
      </c>
      <c r="O656" s="36">
        <v>20020294</v>
      </c>
      <c r="P656" s="63">
        <v>546.9</v>
      </c>
      <c r="Q656" s="76">
        <f t="shared" si="38"/>
        <v>1.1556043152313038</v>
      </c>
      <c r="R656" s="95">
        <f t="shared" si="39"/>
        <v>0.69145569620253167</v>
      </c>
      <c r="S656" s="95">
        <f t="shared" si="40"/>
        <v>-1</v>
      </c>
    </row>
    <row r="657" spans="1:19" s="36" customFormat="1" ht="14.4" x14ac:dyDescent="0.3">
      <c r="A657" s="32" t="s">
        <v>95</v>
      </c>
      <c r="B657" s="36">
        <v>294</v>
      </c>
      <c r="C657" s="36">
        <v>1</v>
      </c>
      <c r="D657" s="36" t="s">
        <v>251</v>
      </c>
      <c r="E657" s="36">
        <v>2006</v>
      </c>
      <c r="F657" s="33">
        <v>2008</v>
      </c>
      <c r="G657" s="76">
        <v>1400</v>
      </c>
      <c r="H657" s="33">
        <v>10</v>
      </c>
      <c r="I657" s="36">
        <v>0</v>
      </c>
      <c r="J657" s="36">
        <v>0</v>
      </c>
      <c r="K657" s="36">
        <v>10</v>
      </c>
      <c r="L657" s="63">
        <v>522</v>
      </c>
      <c r="M657" s="63">
        <v>869</v>
      </c>
      <c r="N657" s="95">
        <f t="shared" si="37"/>
        <v>0.37526959022286127</v>
      </c>
      <c r="O657" s="36">
        <v>20070294</v>
      </c>
      <c r="P657" s="63">
        <v>480</v>
      </c>
      <c r="Q657" s="76">
        <f t="shared" si="38"/>
        <v>2.8979166666666667</v>
      </c>
      <c r="R657" s="95">
        <f t="shared" si="39"/>
        <v>0.37526959022286127</v>
      </c>
      <c r="S657" s="95">
        <f t="shared" si="40"/>
        <v>-1</v>
      </c>
    </row>
    <row r="658" spans="1:19" s="36" customFormat="1" ht="14.4" x14ac:dyDescent="0.3">
      <c r="A658" s="32" t="s">
        <v>95</v>
      </c>
      <c r="B658" s="36">
        <v>294</v>
      </c>
      <c r="C658" s="36">
        <v>1</v>
      </c>
      <c r="D658" s="35" t="s">
        <v>251</v>
      </c>
      <c r="E658" s="33">
        <v>2007</v>
      </c>
      <c r="F658" s="36">
        <v>2008</v>
      </c>
      <c r="G658" s="36">
        <v>1077</v>
      </c>
      <c r="H658" s="36">
        <v>7</v>
      </c>
      <c r="I658" s="36">
        <v>1</v>
      </c>
      <c r="J658" s="36">
        <v>0</v>
      </c>
      <c r="K658" s="33">
        <v>10</v>
      </c>
      <c r="L658" s="63">
        <v>453</v>
      </c>
      <c r="M658" s="63">
        <v>310</v>
      </c>
      <c r="N658" s="95">
        <f t="shared" si="37"/>
        <v>0.59370904325032769</v>
      </c>
      <c r="O658" s="36">
        <v>20062897</v>
      </c>
      <c r="P658" s="63">
        <v>480</v>
      </c>
      <c r="Q658" s="76">
        <f t="shared" si="38"/>
        <v>1.5895833333333333</v>
      </c>
      <c r="R658" s="95">
        <f t="shared" si="39"/>
        <v>0.59370904325032769</v>
      </c>
      <c r="S658" s="95">
        <f t="shared" si="40"/>
        <v>-1</v>
      </c>
    </row>
    <row r="659" spans="1:19" s="36" customFormat="1" ht="14.4" x14ac:dyDescent="0.3">
      <c r="A659" s="32" t="s">
        <v>95</v>
      </c>
      <c r="B659" s="36">
        <v>297</v>
      </c>
      <c r="C659" s="36">
        <v>1</v>
      </c>
      <c r="D659" s="36" t="s">
        <v>275</v>
      </c>
      <c r="E659" s="36">
        <v>1996</v>
      </c>
      <c r="F659" s="36">
        <v>1997</v>
      </c>
      <c r="G659" s="76">
        <v>166.05</v>
      </c>
      <c r="H659" s="36">
        <v>10</v>
      </c>
      <c r="I659" s="36">
        <v>0</v>
      </c>
      <c r="J659" s="36">
        <v>1</v>
      </c>
      <c r="K659" s="36">
        <v>2</v>
      </c>
      <c r="L659" s="94">
        <v>476</v>
      </c>
      <c r="M659" s="94">
        <v>536</v>
      </c>
      <c r="N659" s="95">
        <f t="shared" si="37"/>
        <v>0.47035573122529645</v>
      </c>
      <c r="O659" s="36">
        <v>19970297</v>
      </c>
      <c r="P659" s="63">
        <v>475.53</v>
      </c>
      <c r="Q659" s="76">
        <f t="shared" si="38"/>
        <v>2.1281517464723572</v>
      </c>
      <c r="R659" s="95">
        <f t="shared" si="39"/>
        <v>0.47035573122529645</v>
      </c>
      <c r="S659" s="95">
        <f t="shared" si="40"/>
        <v>-1</v>
      </c>
    </row>
    <row r="660" spans="1:19" s="36" customFormat="1" ht="14.4" x14ac:dyDescent="0.3">
      <c r="A660" s="32" t="s">
        <v>95</v>
      </c>
      <c r="B660" s="36">
        <v>297</v>
      </c>
      <c r="C660" s="36">
        <v>1</v>
      </c>
      <c r="D660" s="36" t="s">
        <v>275</v>
      </c>
      <c r="E660" s="36">
        <v>1997</v>
      </c>
      <c r="F660" s="36">
        <v>1998</v>
      </c>
      <c r="G660" s="76">
        <v>119.84</v>
      </c>
      <c r="H660" s="36">
        <v>10</v>
      </c>
      <c r="I660" s="36">
        <v>1</v>
      </c>
      <c r="J660" s="36">
        <v>1</v>
      </c>
      <c r="K660" s="36">
        <v>2</v>
      </c>
      <c r="L660" s="94">
        <v>231</v>
      </c>
      <c r="M660" s="94">
        <v>105</v>
      </c>
      <c r="N660" s="95">
        <f t="shared" si="37"/>
        <v>0.6875</v>
      </c>
      <c r="O660" s="36">
        <v>19980297</v>
      </c>
      <c r="P660" s="63">
        <v>452.4</v>
      </c>
      <c r="Q660" s="76">
        <f t="shared" si="38"/>
        <v>0.7427055702917772</v>
      </c>
      <c r="R660" s="95">
        <f t="shared" si="39"/>
        <v>0.6875</v>
      </c>
      <c r="S660" s="95">
        <f t="shared" si="40"/>
        <v>-1</v>
      </c>
    </row>
    <row r="661" spans="1:19" s="36" customFormat="1" ht="14.4" x14ac:dyDescent="0.3">
      <c r="A661" s="32" t="s">
        <v>95</v>
      </c>
      <c r="B661" s="36">
        <v>297</v>
      </c>
      <c r="C661" s="36">
        <v>1</v>
      </c>
      <c r="D661" s="36" t="s">
        <v>275</v>
      </c>
      <c r="E661" s="36">
        <v>1999</v>
      </c>
      <c r="F661" s="36">
        <v>2000</v>
      </c>
      <c r="G661" s="76">
        <v>325</v>
      </c>
      <c r="H661" s="36">
        <v>10</v>
      </c>
      <c r="I661" s="36">
        <v>1</v>
      </c>
      <c r="J661" s="36">
        <v>1</v>
      </c>
      <c r="K661" s="36">
        <v>4</v>
      </c>
      <c r="L661" s="94">
        <v>222</v>
      </c>
      <c r="M661" s="94">
        <v>142</v>
      </c>
      <c r="N661" s="95">
        <f t="shared" si="37"/>
        <v>0.60989010989010994</v>
      </c>
      <c r="O661" s="36">
        <v>20000297</v>
      </c>
      <c r="P661" s="63">
        <v>421.88</v>
      </c>
      <c r="Q661" s="76">
        <f t="shared" si="38"/>
        <v>0.86280458898264911</v>
      </c>
      <c r="R661" s="95">
        <f t="shared" si="39"/>
        <v>0.60989010989010994</v>
      </c>
      <c r="S661" s="95">
        <f t="shared" si="40"/>
        <v>-1</v>
      </c>
    </row>
    <row r="662" spans="1:19" s="36" customFormat="1" ht="14.4" x14ac:dyDescent="0.3">
      <c r="A662" s="32" t="s">
        <v>95</v>
      </c>
      <c r="B662" s="36">
        <v>297</v>
      </c>
      <c r="C662" s="36">
        <v>1</v>
      </c>
      <c r="D662" s="36" t="s">
        <v>275</v>
      </c>
      <c r="E662" s="36">
        <v>2001</v>
      </c>
      <c r="F662" s="36">
        <v>2002</v>
      </c>
      <c r="G662" s="76">
        <v>588.07000000000005</v>
      </c>
      <c r="H662" s="36">
        <v>10</v>
      </c>
      <c r="I662" s="36">
        <v>1</v>
      </c>
      <c r="J662" s="36">
        <v>1</v>
      </c>
      <c r="K662" s="36">
        <v>6</v>
      </c>
      <c r="L662" s="94">
        <v>267</v>
      </c>
      <c r="M662" s="94">
        <v>177</v>
      </c>
      <c r="N662" s="95">
        <f t="shared" si="37"/>
        <v>0.60135135135135132</v>
      </c>
      <c r="O662" s="36">
        <v>20020297</v>
      </c>
      <c r="P662" s="63">
        <v>397.76</v>
      </c>
      <c r="Q662" s="76">
        <f t="shared" si="38"/>
        <v>1.1162510056315367</v>
      </c>
      <c r="R662" s="95">
        <f t="shared" si="39"/>
        <v>0.60135135135135132</v>
      </c>
      <c r="S662" s="95">
        <f t="shared" si="40"/>
        <v>-1</v>
      </c>
    </row>
    <row r="663" spans="1:19" s="36" customFormat="1" ht="14.4" x14ac:dyDescent="0.3">
      <c r="A663" s="32" t="s">
        <v>95</v>
      </c>
      <c r="B663" s="36">
        <v>297</v>
      </c>
      <c r="C663" s="36">
        <v>1</v>
      </c>
      <c r="D663" s="36" t="s">
        <v>275</v>
      </c>
      <c r="E663" s="36">
        <v>2005</v>
      </c>
      <c r="F663" s="36">
        <v>2006</v>
      </c>
      <c r="G663" s="76">
        <v>1388</v>
      </c>
      <c r="H663" s="36">
        <v>10</v>
      </c>
      <c r="I663" s="33">
        <v>1</v>
      </c>
      <c r="J663" s="36">
        <v>1</v>
      </c>
      <c r="K663" s="36">
        <v>10</v>
      </c>
      <c r="L663" s="36">
        <v>359</v>
      </c>
      <c r="M663" s="36">
        <v>205</v>
      </c>
      <c r="N663" s="95">
        <f t="shared" si="37"/>
        <v>0.63652482269503541</v>
      </c>
      <c r="O663" s="36">
        <v>20060297</v>
      </c>
      <c r="P663" s="63">
        <v>345.7</v>
      </c>
      <c r="Q663" s="76">
        <f t="shared" si="38"/>
        <v>1.6314723748915245</v>
      </c>
      <c r="R663" s="95">
        <f t="shared" si="39"/>
        <v>0.63652482269503541</v>
      </c>
      <c r="S663" s="95">
        <f t="shared" si="40"/>
        <v>-1</v>
      </c>
    </row>
    <row r="664" spans="1:19" s="36" customFormat="1" ht="14.4" x14ac:dyDescent="0.3">
      <c r="A664" s="32"/>
      <c r="B664" s="36">
        <v>297</v>
      </c>
      <c r="C664" s="36">
        <v>1</v>
      </c>
      <c r="D664" s="36" t="s">
        <v>275</v>
      </c>
      <c r="E664" s="40">
        <v>2014</v>
      </c>
      <c r="F664" s="33">
        <v>2015</v>
      </c>
      <c r="G664" s="62">
        <v>1217.5</v>
      </c>
      <c r="H664" s="33">
        <v>10</v>
      </c>
      <c r="I664" s="63">
        <v>1</v>
      </c>
      <c r="J664" s="48">
        <v>0</v>
      </c>
      <c r="K664" s="50">
        <v>10</v>
      </c>
      <c r="L664" s="63">
        <v>642</v>
      </c>
      <c r="M664" s="63">
        <v>270</v>
      </c>
      <c r="N664" s="95">
        <f t="shared" si="37"/>
        <v>0.70394736842105265</v>
      </c>
      <c r="O664" s="36">
        <f>10000*E664+B664</f>
        <v>20140297</v>
      </c>
      <c r="P664" s="63">
        <v>364.45</v>
      </c>
      <c r="Q664" s="76">
        <f t="shared" si="38"/>
        <v>2.5024008780353957</v>
      </c>
      <c r="R664" s="95">
        <f t="shared" si="39"/>
        <v>0.70394736842105265</v>
      </c>
      <c r="S664" s="95">
        <f t="shared" si="40"/>
        <v>-1</v>
      </c>
    </row>
    <row r="665" spans="1:19" s="36" customFormat="1" ht="14.4" x14ac:dyDescent="0.3">
      <c r="A665" s="32" t="s">
        <v>95</v>
      </c>
      <c r="B665" s="36">
        <v>299</v>
      </c>
      <c r="C665" s="36">
        <v>1</v>
      </c>
      <c r="D665" s="36" t="s">
        <v>377</v>
      </c>
      <c r="E665" s="36">
        <v>1994</v>
      </c>
      <c r="F665" s="36">
        <v>1995</v>
      </c>
      <c r="G665" s="76">
        <v>220</v>
      </c>
      <c r="H665" s="36">
        <v>5</v>
      </c>
      <c r="I665" s="36">
        <v>1</v>
      </c>
      <c r="J665" s="36">
        <v>1</v>
      </c>
      <c r="K665" s="36">
        <v>3</v>
      </c>
      <c r="L665" s="94">
        <v>1504</v>
      </c>
      <c r="M665" s="94">
        <v>1212</v>
      </c>
      <c r="N665" s="95">
        <f t="shared" si="37"/>
        <v>0.55375552282768781</v>
      </c>
      <c r="O665" s="36">
        <v>19950299</v>
      </c>
      <c r="P665" s="63">
        <v>995.48</v>
      </c>
      <c r="Q665" s="76">
        <f t="shared" si="38"/>
        <v>2.7283320609153372</v>
      </c>
      <c r="R665" s="95">
        <f t="shared" si="39"/>
        <v>0.55375552282768781</v>
      </c>
      <c r="S665" s="95">
        <f t="shared" si="40"/>
        <v>-1</v>
      </c>
    </row>
    <row r="666" spans="1:19" s="36" customFormat="1" ht="14.4" x14ac:dyDescent="0.3">
      <c r="A666" s="32" t="s">
        <v>95</v>
      </c>
      <c r="B666" s="36">
        <v>299</v>
      </c>
      <c r="C666" s="36">
        <v>1</v>
      </c>
      <c r="D666" s="36" t="s">
        <v>377</v>
      </c>
      <c r="E666" s="36">
        <v>1996</v>
      </c>
      <c r="F666" s="36">
        <v>1997</v>
      </c>
      <c r="G666" s="76">
        <v>226.38</v>
      </c>
      <c r="H666" s="36">
        <v>5</v>
      </c>
      <c r="I666" s="36">
        <v>0</v>
      </c>
      <c r="J666" s="36">
        <v>1</v>
      </c>
      <c r="K666" s="36">
        <v>3</v>
      </c>
      <c r="L666" s="94">
        <v>1169</v>
      </c>
      <c r="M666" s="94">
        <v>1701</v>
      </c>
      <c r="N666" s="95">
        <f t="shared" si="37"/>
        <v>0.40731707317073168</v>
      </c>
      <c r="O666" s="36">
        <v>19970299</v>
      </c>
      <c r="P666" s="63">
        <v>1050</v>
      </c>
      <c r="Q666" s="76">
        <f t="shared" si="38"/>
        <v>2.7333333333333334</v>
      </c>
      <c r="R666" s="95">
        <f t="shared" si="39"/>
        <v>0.40731707317073168</v>
      </c>
      <c r="S666" s="95">
        <f t="shared" si="40"/>
        <v>-1</v>
      </c>
    </row>
    <row r="667" spans="1:19" s="36" customFormat="1" ht="14.4" x14ac:dyDescent="0.3">
      <c r="A667" s="32" t="s">
        <v>95</v>
      </c>
      <c r="B667" s="36">
        <v>299</v>
      </c>
      <c r="C667" s="36">
        <v>1</v>
      </c>
      <c r="D667" s="36" t="s">
        <v>377</v>
      </c>
      <c r="E667" s="36">
        <v>1998</v>
      </c>
      <c r="F667" s="36">
        <v>1999</v>
      </c>
      <c r="G667" s="76">
        <v>350</v>
      </c>
      <c r="H667" s="36">
        <v>5</v>
      </c>
      <c r="I667" s="36">
        <v>1</v>
      </c>
      <c r="J667" s="36">
        <v>1</v>
      </c>
      <c r="K667" s="36">
        <v>4</v>
      </c>
      <c r="L667" s="94">
        <v>1429</v>
      </c>
      <c r="M667" s="94">
        <v>828</v>
      </c>
      <c r="N667" s="95">
        <f t="shared" si="37"/>
        <v>0.6331413380593709</v>
      </c>
      <c r="O667" s="36">
        <v>19990299</v>
      </c>
      <c r="P667" s="63">
        <v>1057.02</v>
      </c>
      <c r="Q667" s="76">
        <f t="shared" si="38"/>
        <v>2.1352481504607295</v>
      </c>
      <c r="R667" s="95">
        <f t="shared" si="39"/>
        <v>0.6331413380593709</v>
      </c>
      <c r="S667" s="95">
        <f t="shared" si="40"/>
        <v>-1</v>
      </c>
    </row>
    <row r="668" spans="1:19" s="36" customFormat="1" ht="14.4" x14ac:dyDescent="0.3">
      <c r="A668" s="32" t="s">
        <v>95</v>
      </c>
      <c r="B668" s="36">
        <v>299</v>
      </c>
      <c r="C668" s="36">
        <v>1</v>
      </c>
      <c r="D668" s="36" t="s">
        <v>377</v>
      </c>
      <c r="E668" s="36">
        <v>1998</v>
      </c>
      <c r="F668" s="36">
        <v>2000</v>
      </c>
      <c r="G668" s="76">
        <v>188.62</v>
      </c>
      <c r="H668" s="36">
        <v>4</v>
      </c>
      <c r="I668" s="36">
        <v>1</v>
      </c>
      <c r="J668" s="36">
        <v>0</v>
      </c>
      <c r="K668" s="36">
        <v>2</v>
      </c>
      <c r="L668" s="94">
        <v>1429</v>
      </c>
      <c r="M668" s="94">
        <v>828</v>
      </c>
      <c r="N668" s="95">
        <f t="shared" si="37"/>
        <v>0.6331413380593709</v>
      </c>
      <c r="O668" s="36">
        <v>19990299</v>
      </c>
      <c r="P668" s="63">
        <v>1057.02</v>
      </c>
      <c r="Q668" s="76">
        <f t="shared" si="38"/>
        <v>2.1352481504607295</v>
      </c>
      <c r="R668" s="95">
        <f t="shared" si="39"/>
        <v>0.6331413380593709</v>
      </c>
      <c r="S668" s="95">
        <f t="shared" si="40"/>
        <v>-1</v>
      </c>
    </row>
    <row r="669" spans="1:19" s="36" customFormat="1" ht="14.4" x14ac:dyDescent="0.3">
      <c r="A669" s="32" t="s">
        <v>95</v>
      </c>
      <c r="B669" s="36">
        <v>299</v>
      </c>
      <c r="C669" s="36">
        <v>1</v>
      </c>
      <c r="D669" s="36" t="s">
        <v>377</v>
      </c>
      <c r="E669" s="36">
        <v>2001</v>
      </c>
      <c r="F669" s="36">
        <v>2002</v>
      </c>
      <c r="G669" s="76">
        <v>260</v>
      </c>
      <c r="H669" s="36">
        <v>10</v>
      </c>
      <c r="I669" s="36">
        <v>0</v>
      </c>
      <c r="J669" s="36">
        <v>1</v>
      </c>
      <c r="K669" s="36">
        <v>3</v>
      </c>
      <c r="L669" s="94">
        <v>400</v>
      </c>
      <c r="M669" s="94">
        <v>977</v>
      </c>
      <c r="N669" s="95">
        <f t="shared" si="37"/>
        <v>0.29048656499636893</v>
      </c>
      <c r="O669" s="36">
        <v>20020299</v>
      </c>
      <c r="P669" s="63">
        <v>1020.53</v>
      </c>
      <c r="Q669" s="76">
        <f t="shared" si="38"/>
        <v>1.3492988937120909</v>
      </c>
      <c r="R669" s="95">
        <f t="shared" si="39"/>
        <v>0.29048656499636893</v>
      </c>
      <c r="S669" s="95">
        <f t="shared" si="40"/>
        <v>-1</v>
      </c>
    </row>
    <row r="670" spans="1:19" s="36" customFormat="1" ht="14.4" x14ac:dyDescent="0.3">
      <c r="A670" s="32" t="s">
        <v>95</v>
      </c>
      <c r="B670" s="36">
        <v>299</v>
      </c>
      <c r="C670" s="36">
        <v>1</v>
      </c>
      <c r="D670" s="36" t="s">
        <v>377</v>
      </c>
      <c r="E670" s="36">
        <v>2002</v>
      </c>
      <c r="F670" s="36">
        <v>2003</v>
      </c>
      <c r="G670" s="76">
        <v>718.3</v>
      </c>
      <c r="H670" s="36">
        <v>5</v>
      </c>
      <c r="I670" s="36">
        <v>1</v>
      </c>
      <c r="J670" s="36">
        <v>1</v>
      </c>
      <c r="K670" s="36">
        <v>8</v>
      </c>
      <c r="L670" s="94">
        <v>1244</v>
      </c>
      <c r="M670" s="94">
        <v>770</v>
      </c>
      <c r="N670" s="95">
        <f t="shared" si="37"/>
        <v>0.61767626613704074</v>
      </c>
      <c r="O670" s="36">
        <v>20030299</v>
      </c>
      <c r="P670" s="63">
        <v>960.36</v>
      </c>
      <c r="Q670" s="76">
        <f t="shared" si="38"/>
        <v>2.0971302428256071</v>
      </c>
      <c r="R670" s="95">
        <f t="shared" si="39"/>
        <v>0.61767626613704074</v>
      </c>
      <c r="S670" s="95">
        <f t="shared" si="40"/>
        <v>-1</v>
      </c>
    </row>
    <row r="671" spans="1:19" s="36" customFormat="1" ht="14.4" x14ac:dyDescent="0.3">
      <c r="A671" s="32" t="s">
        <v>95</v>
      </c>
      <c r="B671" s="36">
        <v>299</v>
      </c>
      <c r="C671" s="36">
        <v>1</v>
      </c>
      <c r="D671" s="35" t="s">
        <v>377</v>
      </c>
      <c r="E671" s="33">
        <v>2007</v>
      </c>
      <c r="F671" s="36">
        <v>2008</v>
      </c>
      <c r="G671" s="36">
        <v>725.96</v>
      </c>
      <c r="H671" s="36">
        <v>5</v>
      </c>
      <c r="I671" s="36">
        <v>1</v>
      </c>
      <c r="J671" s="36">
        <v>0</v>
      </c>
      <c r="K671" s="33">
        <v>8</v>
      </c>
      <c r="L671" s="63">
        <v>531</v>
      </c>
      <c r="M671" s="63">
        <v>356</v>
      </c>
      <c r="N671" s="95">
        <f t="shared" si="37"/>
        <v>0.59864712514092444</v>
      </c>
      <c r="O671" s="36">
        <v>20062897</v>
      </c>
      <c r="P671" s="63">
        <v>867</v>
      </c>
      <c r="Q671" s="76">
        <f t="shared" si="38"/>
        <v>1.0230680507497116</v>
      </c>
      <c r="R671" s="95">
        <f t="shared" si="39"/>
        <v>0.59864712514092444</v>
      </c>
      <c r="S671" s="95">
        <f t="shared" si="40"/>
        <v>-1</v>
      </c>
    </row>
    <row r="672" spans="1:19" s="36" customFormat="1" ht="14.4" x14ac:dyDescent="0.3">
      <c r="A672" s="32" t="s">
        <v>95</v>
      </c>
      <c r="B672" s="7">
        <v>299</v>
      </c>
      <c r="C672" s="7">
        <v>1</v>
      </c>
      <c r="D672" s="7" t="s">
        <v>377</v>
      </c>
      <c r="E672" s="7">
        <v>2011</v>
      </c>
      <c r="F672" s="10">
        <v>2013</v>
      </c>
      <c r="G672" s="66">
        <v>725.96</v>
      </c>
      <c r="H672" s="10">
        <v>5</v>
      </c>
      <c r="I672" s="67">
        <v>1</v>
      </c>
      <c r="J672" s="10">
        <v>1</v>
      </c>
      <c r="K672" s="50">
        <v>8</v>
      </c>
      <c r="L672" s="67">
        <v>727</v>
      </c>
      <c r="M672" s="67">
        <v>194</v>
      </c>
      <c r="N672" s="95">
        <f t="shared" si="37"/>
        <v>0.78935939196525517</v>
      </c>
      <c r="O672" s="36">
        <f>10000*E672+B672</f>
        <v>20110299</v>
      </c>
      <c r="P672" s="63">
        <v>739</v>
      </c>
      <c r="Q672" s="76">
        <f t="shared" si="38"/>
        <v>1.246278755074425</v>
      </c>
      <c r="R672" s="95">
        <f t="shared" si="39"/>
        <v>0.78935939196525517</v>
      </c>
      <c r="S672" s="95">
        <f t="shared" si="40"/>
        <v>-1</v>
      </c>
    </row>
    <row r="673" spans="1:19" s="36" customFormat="1" ht="14.4" x14ac:dyDescent="0.3">
      <c r="A673" s="32" t="s">
        <v>95</v>
      </c>
      <c r="B673" s="7">
        <v>299</v>
      </c>
      <c r="C673" s="7">
        <v>1</v>
      </c>
      <c r="D673" s="7" t="s">
        <v>377</v>
      </c>
      <c r="E673" s="36">
        <v>2017</v>
      </c>
      <c r="F673" s="10">
        <v>2018</v>
      </c>
      <c r="G673" s="66">
        <v>460</v>
      </c>
      <c r="H673" s="10">
        <v>5</v>
      </c>
      <c r="I673" s="67">
        <v>1</v>
      </c>
      <c r="J673" s="10">
        <v>0</v>
      </c>
      <c r="K673" s="50">
        <f>MAX(1,MIN(10,INT(G673/100)+1))</f>
        <v>5</v>
      </c>
      <c r="L673" s="67">
        <v>645</v>
      </c>
      <c r="M673" s="67">
        <v>210</v>
      </c>
      <c r="N673" s="95">
        <f t="shared" si="37"/>
        <v>0.75438596491228072</v>
      </c>
      <c r="O673" s="36">
        <f>10000*E673+B673</f>
        <v>20170299</v>
      </c>
      <c r="P673" s="63">
        <v>668</v>
      </c>
      <c r="Q673" s="76">
        <f t="shared" si="38"/>
        <v>1.2799401197604789</v>
      </c>
      <c r="R673" s="95">
        <f t="shared" si="39"/>
        <v>0.75438596491228072</v>
      </c>
      <c r="S673" s="95">
        <f t="shared" si="40"/>
        <v>-1</v>
      </c>
    </row>
    <row r="674" spans="1:19" s="36" customFormat="1" ht="14.4" x14ac:dyDescent="0.3">
      <c r="A674" s="32"/>
      <c r="B674" s="36">
        <v>300</v>
      </c>
      <c r="C674" s="36">
        <v>1</v>
      </c>
      <c r="D674" s="36" t="s">
        <v>252</v>
      </c>
      <c r="E674" s="36">
        <v>1997</v>
      </c>
      <c r="F674" s="36">
        <v>1998</v>
      </c>
      <c r="G674" s="76">
        <v>225</v>
      </c>
      <c r="H674" s="36">
        <v>10</v>
      </c>
      <c r="I674" s="36">
        <v>1</v>
      </c>
      <c r="J674" s="36">
        <v>1</v>
      </c>
      <c r="K674" s="36">
        <v>3</v>
      </c>
      <c r="L674" s="94">
        <v>1122</v>
      </c>
      <c r="M674" s="94">
        <v>608</v>
      </c>
      <c r="N674" s="95">
        <f t="shared" si="37"/>
        <v>0.64855491329479764</v>
      </c>
      <c r="O674" s="36">
        <v>19980300</v>
      </c>
      <c r="P674" s="63">
        <v>1501.88</v>
      </c>
      <c r="Q674" s="76">
        <f t="shared" si="38"/>
        <v>1.1518896316616507</v>
      </c>
      <c r="R674" s="95">
        <f t="shared" si="39"/>
        <v>0.64855491329479764</v>
      </c>
      <c r="S674" s="95">
        <f t="shared" si="40"/>
        <v>-1</v>
      </c>
    </row>
    <row r="675" spans="1:19" s="36" customFormat="1" ht="14.4" x14ac:dyDescent="0.3">
      <c r="A675" s="32" t="s">
        <v>95</v>
      </c>
      <c r="B675" s="36">
        <v>300</v>
      </c>
      <c r="C675" s="36">
        <v>1</v>
      </c>
      <c r="D675" s="36" t="s">
        <v>252</v>
      </c>
      <c r="E675" s="36">
        <v>2001</v>
      </c>
      <c r="F675" s="36">
        <v>2002</v>
      </c>
      <c r="G675" s="76">
        <v>1</v>
      </c>
      <c r="H675" s="36">
        <v>10</v>
      </c>
      <c r="I675" s="36">
        <v>1</v>
      </c>
      <c r="J675" s="36">
        <v>1</v>
      </c>
      <c r="K675" s="36">
        <v>1</v>
      </c>
      <c r="L675" s="94">
        <v>721</v>
      </c>
      <c r="M675" s="94">
        <v>230</v>
      </c>
      <c r="N675" s="95">
        <f t="shared" si="37"/>
        <v>0.75814931650893791</v>
      </c>
      <c r="O675" s="36">
        <v>20020300</v>
      </c>
      <c r="P675" s="63">
        <v>1614.81</v>
      </c>
      <c r="Q675" s="76">
        <f t="shared" si="38"/>
        <v>0.588923774314006</v>
      </c>
      <c r="R675" s="95">
        <f t="shared" si="39"/>
        <v>0.75814931650893791</v>
      </c>
      <c r="S675" s="95">
        <f t="shared" si="40"/>
        <v>-1</v>
      </c>
    </row>
    <row r="676" spans="1:19" s="36" customFormat="1" ht="14.4" x14ac:dyDescent="0.3">
      <c r="A676" s="32" t="s">
        <v>95</v>
      </c>
      <c r="B676" s="36">
        <v>300</v>
      </c>
      <c r="C676" s="36">
        <v>1</v>
      </c>
      <c r="D676" s="36" t="s">
        <v>252</v>
      </c>
      <c r="E676" s="36">
        <v>2002</v>
      </c>
      <c r="F676" s="36">
        <v>2003</v>
      </c>
      <c r="G676" s="76">
        <v>550</v>
      </c>
      <c r="H676" s="36">
        <v>10</v>
      </c>
      <c r="I676" s="36">
        <v>0</v>
      </c>
      <c r="J676" s="36">
        <v>1</v>
      </c>
      <c r="K676" s="36">
        <v>6</v>
      </c>
      <c r="L676" s="94">
        <v>1380</v>
      </c>
      <c r="M676" s="94">
        <v>2563</v>
      </c>
      <c r="N676" s="95">
        <f t="shared" si="37"/>
        <v>0.34998731930002536</v>
      </c>
      <c r="O676" s="36">
        <v>20030300</v>
      </c>
      <c r="P676" s="63">
        <v>1490.68</v>
      </c>
      <c r="Q676" s="76">
        <f t="shared" si="38"/>
        <v>2.6451015643867226</v>
      </c>
      <c r="R676" s="95">
        <f t="shared" si="39"/>
        <v>0.34998731930002536</v>
      </c>
      <c r="S676" s="95">
        <f t="shared" si="40"/>
        <v>-1</v>
      </c>
    </row>
    <row r="677" spans="1:19" s="36" customFormat="1" ht="14.4" x14ac:dyDescent="0.3">
      <c r="A677" s="32" t="s">
        <v>95</v>
      </c>
      <c r="B677" s="36">
        <v>300</v>
      </c>
      <c r="C677" s="36">
        <v>1</v>
      </c>
      <c r="D677" s="36" t="s">
        <v>611</v>
      </c>
      <c r="E677" s="36">
        <v>2003</v>
      </c>
      <c r="F677" s="36">
        <v>2004</v>
      </c>
      <c r="G677" s="76">
        <v>100</v>
      </c>
      <c r="H677" s="36">
        <v>5</v>
      </c>
      <c r="I677" s="36">
        <v>0</v>
      </c>
      <c r="J677" s="36">
        <v>1</v>
      </c>
      <c r="K677" s="36">
        <v>2</v>
      </c>
      <c r="L677" s="94">
        <v>1238</v>
      </c>
      <c r="M677" s="94">
        <v>1779</v>
      </c>
      <c r="N677" s="95">
        <f t="shared" si="37"/>
        <v>0.41034139874047065</v>
      </c>
      <c r="O677" s="36">
        <v>20040300</v>
      </c>
      <c r="P677" s="63">
        <v>1553.19</v>
      </c>
      <c r="Q677" s="76">
        <f t="shared" si="38"/>
        <v>1.9424539174215645</v>
      </c>
      <c r="R677" s="95">
        <f t="shared" si="39"/>
        <v>0.41034139874047065</v>
      </c>
      <c r="S677" s="95">
        <f t="shared" si="40"/>
        <v>-1</v>
      </c>
    </row>
    <row r="678" spans="1:19" s="36" customFormat="1" ht="14.4" x14ac:dyDescent="0.3">
      <c r="A678" s="32" t="s">
        <v>95</v>
      </c>
      <c r="B678" s="36">
        <v>300</v>
      </c>
      <c r="C678" s="36">
        <v>1</v>
      </c>
      <c r="D678" s="36" t="s">
        <v>611</v>
      </c>
      <c r="E678" s="36">
        <v>2003</v>
      </c>
      <c r="F678" s="36">
        <v>2004</v>
      </c>
      <c r="G678" s="76">
        <v>600</v>
      </c>
      <c r="H678" s="36">
        <v>5</v>
      </c>
      <c r="I678" s="36">
        <v>0</v>
      </c>
      <c r="J678" s="36">
        <v>1</v>
      </c>
      <c r="K678" s="36">
        <v>7</v>
      </c>
      <c r="L678" s="94">
        <v>1385</v>
      </c>
      <c r="M678" s="94">
        <v>1648</v>
      </c>
      <c r="N678" s="95">
        <f t="shared" si="37"/>
        <v>0.4566435872073854</v>
      </c>
      <c r="O678" s="36">
        <v>20040300</v>
      </c>
      <c r="P678" s="63">
        <v>1553.19</v>
      </c>
      <c r="Q678" s="76">
        <f t="shared" si="38"/>
        <v>1.9527552971626136</v>
      </c>
      <c r="R678" s="95">
        <f t="shared" si="39"/>
        <v>0.4566435872073854</v>
      </c>
      <c r="S678" s="95">
        <f t="shared" si="40"/>
        <v>-1</v>
      </c>
    </row>
    <row r="679" spans="1:19" s="36" customFormat="1" ht="14.4" x14ac:dyDescent="0.3">
      <c r="A679" s="32" t="s">
        <v>95</v>
      </c>
      <c r="B679" s="36">
        <v>300</v>
      </c>
      <c r="C679" s="36">
        <v>1</v>
      </c>
      <c r="D679" s="36" t="s">
        <v>252</v>
      </c>
      <c r="E679" s="36">
        <v>2006</v>
      </c>
      <c r="F679" s="33">
        <v>2007</v>
      </c>
      <c r="G679" s="76">
        <v>575</v>
      </c>
      <c r="H679" s="33">
        <v>5</v>
      </c>
      <c r="I679" s="36">
        <v>1</v>
      </c>
      <c r="J679" s="36">
        <v>1</v>
      </c>
      <c r="K679" s="36">
        <v>6</v>
      </c>
      <c r="L679" s="63">
        <v>1931</v>
      </c>
      <c r="M679" s="63">
        <v>1615</v>
      </c>
      <c r="N679" s="95">
        <f t="shared" si="37"/>
        <v>0.54455724760293289</v>
      </c>
      <c r="O679" s="36">
        <v>20070300</v>
      </c>
      <c r="P679" s="63">
        <v>1364</v>
      </c>
      <c r="Q679" s="76">
        <f t="shared" si="38"/>
        <v>2.5997067448680351</v>
      </c>
      <c r="R679" s="95">
        <f t="shared" si="39"/>
        <v>0.54455724760293289</v>
      </c>
      <c r="S679" s="95">
        <f t="shared" si="40"/>
        <v>-1</v>
      </c>
    </row>
    <row r="680" spans="1:19" s="36" customFormat="1" ht="14.4" x14ac:dyDescent="0.3">
      <c r="A680" s="32" t="s">
        <v>95</v>
      </c>
      <c r="B680" s="7">
        <v>300</v>
      </c>
      <c r="C680" s="7">
        <v>1</v>
      </c>
      <c r="D680" s="7" t="s">
        <v>252</v>
      </c>
      <c r="E680" s="7">
        <v>2010</v>
      </c>
      <c r="F680" s="68">
        <v>2012</v>
      </c>
      <c r="G680" s="66">
        <v>608.34</v>
      </c>
      <c r="H680" s="68">
        <v>6</v>
      </c>
      <c r="I680" s="67">
        <v>1</v>
      </c>
      <c r="J680" s="10">
        <v>1</v>
      </c>
      <c r="K680" s="50">
        <f>MAX(1,MIN(10,INT(G680/100)+1))</f>
        <v>7</v>
      </c>
      <c r="L680" s="67">
        <v>2153</v>
      </c>
      <c r="M680" s="67">
        <v>1421</v>
      </c>
      <c r="N680" s="95">
        <f t="shared" si="37"/>
        <v>0.60240626748740911</v>
      </c>
      <c r="O680" s="36">
        <f>10000*2010+B680</f>
        <v>20100300</v>
      </c>
      <c r="P680" s="63">
        <v>1334.24</v>
      </c>
      <c r="Q680" s="76">
        <f t="shared" si="38"/>
        <v>2.6786784986209375</v>
      </c>
      <c r="R680" s="95">
        <f t="shared" si="39"/>
        <v>0.60240626748740911</v>
      </c>
      <c r="S680" s="95">
        <f t="shared" si="40"/>
        <v>-1</v>
      </c>
    </row>
    <row r="681" spans="1:19" s="36" customFormat="1" ht="14.4" x14ac:dyDescent="0.3">
      <c r="A681" s="32" t="s">
        <v>95</v>
      </c>
      <c r="B681" s="7">
        <v>300</v>
      </c>
      <c r="C681" s="7">
        <v>1</v>
      </c>
      <c r="D681" s="7" t="s">
        <v>252</v>
      </c>
      <c r="E681" s="7">
        <v>2010</v>
      </c>
      <c r="F681" s="10">
        <v>2011</v>
      </c>
      <c r="G681" s="66">
        <v>375</v>
      </c>
      <c r="H681" s="10">
        <v>7</v>
      </c>
      <c r="I681" s="67">
        <v>0</v>
      </c>
      <c r="J681" s="10">
        <v>0</v>
      </c>
      <c r="K681" s="50">
        <f>MAX(1,MIN(10,INT(G681/100)+1))</f>
        <v>4</v>
      </c>
      <c r="L681" s="67">
        <v>1476</v>
      </c>
      <c r="M681" s="67">
        <v>2047</v>
      </c>
      <c r="N681" s="95">
        <f t="shared" si="37"/>
        <v>0.41896111268804997</v>
      </c>
      <c r="O681" s="36">
        <f>10000*2010+B681</f>
        <v>20100300</v>
      </c>
      <c r="P681" s="63">
        <v>1334.24</v>
      </c>
      <c r="Q681" s="76">
        <f t="shared" si="38"/>
        <v>2.6404544909461567</v>
      </c>
      <c r="R681" s="95">
        <f t="shared" si="39"/>
        <v>0.41896111268804997</v>
      </c>
      <c r="S681" s="95">
        <f t="shared" si="40"/>
        <v>-1</v>
      </c>
    </row>
    <row r="682" spans="1:19" s="36" customFormat="1" ht="14.4" x14ac:dyDescent="0.3">
      <c r="A682" s="32" t="s">
        <v>95</v>
      </c>
      <c r="B682" s="7">
        <v>300</v>
      </c>
      <c r="C682" s="7">
        <v>1</v>
      </c>
      <c r="D682" s="7" t="s">
        <v>611</v>
      </c>
      <c r="E682" s="7">
        <v>2016</v>
      </c>
      <c r="F682" s="7">
        <v>2017</v>
      </c>
      <c r="G682" s="70">
        <v>626.72</v>
      </c>
      <c r="H682" s="7">
        <v>5</v>
      </c>
      <c r="I682" s="7">
        <v>0</v>
      </c>
      <c r="J682" s="48">
        <v>0</v>
      </c>
      <c r="K682" s="50">
        <v>7</v>
      </c>
      <c r="L682" s="67">
        <v>2173</v>
      </c>
      <c r="M682" s="67">
        <v>2476</v>
      </c>
      <c r="N682" s="95">
        <f t="shared" si="37"/>
        <v>0.46741234674123466</v>
      </c>
      <c r="O682" s="36">
        <f>10000*E682+B682</f>
        <v>20160300</v>
      </c>
      <c r="P682" s="63">
        <v>436.45</v>
      </c>
      <c r="Q682" s="76">
        <f t="shared" si="38"/>
        <v>10.651850154656891</v>
      </c>
      <c r="R682" s="95">
        <f t="shared" si="39"/>
        <v>0.46741234674123466</v>
      </c>
      <c r="S682" s="95">
        <f t="shared" si="40"/>
        <v>-1</v>
      </c>
    </row>
    <row r="683" spans="1:19" s="36" customFormat="1" ht="14.4" x14ac:dyDescent="0.3">
      <c r="A683" s="32" t="s">
        <v>95</v>
      </c>
      <c r="B683" s="7">
        <v>300</v>
      </c>
      <c r="C683" s="7">
        <v>1</v>
      </c>
      <c r="D683" s="7" t="s">
        <v>611</v>
      </c>
      <c r="E683" s="7">
        <v>2017</v>
      </c>
      <c r="F683" s="7">
        <v>2018</v>
      </c>
      <c r="G683" s="70">
        <v>850</v>
      </c>
      <c r="H683" s="7">
        <v>10</v>
      </c>
      <c r="I683" s="7">
        <v>1</v>
      </c>
      <c r="J683" s="48">
        <v>0</v>
      </c>
      <c r="K683" s="50">
        <f>MAX(1,MIN(10,INT(G683/100)+1))</f>
        <v>9</v>
      </c>
      <c r="L683" s="67">
        <v>1797</v>
      </c>
      <c r="M683" s="67">
        <v>854</v>
      </c>
      <c r="N683" s="95">
        <f t="shared" si="37"/>
        <v>0.67785741229724628</v>
      </c>
      <c r="O683" s="36">
        <f>10000*E683+B683</f>
        <v>20170300</v>
      </c>
      <c r="P683" s="63">
        <v>1144</v>
      </c>
      <c r="Q683" s="76">
        <f t="shared" si="38"/>
        <v>2.3173076923076925</v>
      </c>
      <c r="R683" s="95">
        <f t="shared" si="39"/>
        <v>0.67785741229724628</v>
      </c>
      <c r="S683" s="95">
        <f t="shared" si="40"/>
        <v>-1</v>
      </c>
    </row>
    <row r="684" spans="1:19" s="36" customFormat="1" ht="14.4" x14ac:dyDescent="0.3">
      <c r="A684" s="32" t="s">
        <v>95</v>
      </c>
      <c r="B684" s="36">
        <v>306</v>
      </c>
      <c r="C684" s="36">
        <v>1</v>
      </c>
      <c r="D684" s="36" t="s">
        <v>548</v>
      </c>
      <c r="E684" s="36">
        <v>2001</v>
      </c>
      <c r="F684" s="36">
        <v>2002</v>
      </c>
      <c r="G684" s="76">
        <v>126</v>
      </c>
      <c r="H684" s="36">
        <v>10</v>
      </c>
      <c r="I684" s="36">
        <v>0</v>
      </c>
      <c r="J684" s="36">
        <v>1</v>
      </c>
      <c r="K684" s="36">
        <v>2</v>
      </c>
      <c r="L684" s="94">
        <v>131</v>
      </c>
      <c r="M684" s="94">
        <v>216</v>
      </c>
      <c r="N684" s="95">
        <f t="shared" si="37"/>
        <v>0.37752161383285304</v>
      </c>
      <c r="O684" s="36">
        <v>20020306</v>
      </c>
      <c r="P684" s="63">
        <v>248.86</v>
      </c>
      <c r="Q684" s="76">
        <f t="shared" si="38"/>
        <v>1.3943582737282005</v>
      </c>
      <c r="R684" s="95">
        <f t="shared" si="39"/>
        <v>0.37752161383285304</v>
      </c>
      <c r="S684" s="95">
        <f t="shared" si="40"/>
        <v>-1</v>
      </c>
    </row>
    <row r="685" spans="1:19" s="36" customFormat="1" ht="14.4" x14ac:dyDescent="0.3">
      <c r="A685" s="32" t="s">
        <v>95</v>
      </c>
      <c r="B685" s="36">
        <v>308</v>
      </c>
      <c r="C685" s="36">
        <v>1</v>
      </c>
      <c r="D685" s="36" t="s">
        <v>549</v>
      </c>
      <c r="E685" s="36">
        <v>2001</v>
      </c>
      <c r="F685" s="36">
        <v>2002</v>
      </c>
      <c r="G685" s="76">
        <v>126</v>
      </c>
      <c r="H685" s="36">
        <v>10</v>
      </c>
      <c r="I685" s="36">
        <v>1</v>
      </c>
      <c r="J685" s="36">
        <v>1</v>
      </c>
      <c r="K685" s="36">
        <v>2</v>
      </c>
      <c r="L685" s="94">
        <v>165</v>
      </c>
      <c r="M685" s="94">
        <v>154</v>
      </c>
      <c r="N685" s="95">
        <f t="shared" si="37"/>
        <v>0.51724137931034486</v>
      </c>
      <c r="O685" s="36">
        <v>20020308</v>
      </c>
      <c r="P685" s="63">
        <v>368.13</v>
      </c>
      <c r="Q685" s="76">
        <f t="shared" si="38"/>
        <v>0.8665417108086817</v>
      </c>
      <c r="R685" s="95">
        <f t="shared" si="39"/>
        <v>0.51724137931034486</v>
      </c>
      <c r="S685" s="95">
        <f t="shared" si="40"/>
        <v>-1</v>
      </c>
    </row>
    <row r="686" spans="1:19" s="36" customFormat="1" ht="14.4" x14ac:dyDescent="0.3">
      <c r="A686" s="32" t="s">
        <v>95</v>
      </c>
      <c r="B686" s="7">
        <v>308</v>
      </c>
      <c r="C686" s="7">
        <v>1</v>
      </c>
      <c r="D686" s="7" t="s">
        <v>549</v>
      </c>
      <c r="E686" s="7">
        <v>2010</v>
      </c>
      <c r="F686" s="10">
        <v>2011</v>
      </c>
      <c r="G686" s="66">
        <v>348.53</v>
      </c>
      <c r="H686" s="10">
        <v>10</v>
      </c>
      <c r="I686" s="67">
        <v>0</v>
      </c>
      <c r="J686" s="10">
        <v>0</v>
      </c>
      <c r="K686" s="50">
        <f>MAX(1,MIN(10,INT(G686/100)+1))</f>
        <v>4</v>
      </c>
      <c r="L686" s="67">
        <v>455</v>
      </c>
      <c r="M686" s="67">
        <v>790</v>
      </c>
      <c r="N686" s="95">
        <f t="shared" ref="N686:N749" si="41">L686/(L686+M686)</f>
        <v>0.36546184738955823</v>
      </c>
      <c r="O686" s="36">
        <f>10000*2010+B686</f>
        <v>20100308</v>
      </c>
      <c r="P686" s="63">
        <v>555.30999999999995</v>
      </c>
      <c r="Q686" s="76">
        <f t="shared" ref="Q686:Q749" si="42">(L686+M686)/P686</f>
        <v>2.2419909600043222</v>
      </c>
      <c r="R686" s="95">
        <f t="shared" ref="R686:R749" si="43">N686</f>
        <v>0.36546184738955823</v>
      </c>
      <c r="S686" s="95">
        <f t="shared" ref="S686:S749" si="44">IF(B686=$A$1,R686,-1)</f>
        <v>-1</v>
      </c>
    </row>
    <row r="687" spans="1:19" s="36" customFormat="1" ht="14.4" x14ac:dyDescent="0.3">
      <c r="A687" s="32" t="s">
        <v>95</v>
      </c>
      <c r="B687" s="7">
        <v>308</v>
      </c>
      <c r="C687" s="7">
        <v>1</v>
      </c>
      <c r="D687" s="7" t="s">
        <v>549</v>
      </c>
      <c r="E687" s="7">
        <v>2011</v>
      </c>
      <c r="F687" s="10">
        <v>2012</v>
      </c>
      <c r="G687" s="66">
        <v>252</v>
      </c>
      <c r="H687" s="10">
        <v>7</v>
      </c>
      <c r="I687" s="67">
        <v>1</v>
      </c>
      <c r="J687" s="10">
        <v>0</v>
      </c>
      <c r="K687" s="50">
        <v>3</v>
      </c>
      <c r="L687" s="67">
        <v>378</v>
      </c>
      <c r="M687" s="67">
        <v>338</v>
      </c>
      <c r="N687" s="95">
        <f t="shared" si="41"/>
        <v>0.52793296089385477</v>
      </c>
      <c r="O687" s="36">
        <f>10000*E687+B687</f>
        <v>20110308</v>
      </c>
      <c r="P687" s="63">
        <v>519</v>
      </c>
      <c r="Q687" s="76">
        <f t="shared" si="42"/>
        <v>1.3795761078998072</v>
      </c>
      <c r="R687" s="95">
        <f t="shared" si="43"/>
        <v>0.52793296089385477</v>
      </c>
      <c r="S687" s="95">
        <f t="shared" si="44"/>
        <v>-1</v>
      </c>
    </row>
    <row r="688" spans="1:19" s="36" customFormat="1" ht="14.4" x14ac:dyDescent="0.3">
      <c r="A688" s="32" t="s">
        <v>95</v>
      </c>
      <c r="B688" s="7">
        <v>308</v>
      </c>
      <c r="C688" s="7">
        <v>1</v>
      </c>
      <c r="D688" s="7" t="s">
        <v>549</v>
      </c>
      <c r="E688" s="7">
        <v>2011</v>
      </c>
      <c r="F688" s="10">
        <v>2012</v>
      </c>
      <c r="G688" s="66">
        <v>225</v>
      </c>
      <c r="H688" s="10">
        <v>7</v>
      </c>
      <c r="I688" s="67">
        <v>0</v>
      </c>
      <c r="J688" s="10">
        <v>0</v>
      </c>
      <c r="K688" s="50">
        <v>3</v>
      </c>
      <c r="L688" s="67">
        <v>231</v>
      </c>
      <c r="M688" s="67">
        <v>482</v>
      </c>
      <c r="N688" s="95">
        <f t="shared" si="41"/>
        <v>0.32398316970546986</v>
      </c>
      <c r="O688" s="36">
        <f>10000*E688+B688</f>
        <v>20110308</v>
      </c>
      <c r="P688" s="63">
        <v>519</v>
      </c>
      <c r="Q688" s="76">
        <f t="shared" si="42"/>
        <v>1.3737957610789981</v>
      </c>
      <c r="R688" s="95">
        <f t="shared" si="43"/>
        <v>0.32398316970546986</v>
      </c>
      <c r="S688" s="95">
        <f t="shared" si="44"/>
        <v>-1</v>
      </c>
    </row>
    <row r="689" spans="1:19" s="36" customFormat="1" ht="14.4" x14ac:dyDescent="0.3">
      <c r="A689" s="32" t="s">
        <v>95</v>
      </c>
      <c r="B689" s="36">
        <v>309</v>
      </c>
      <c r="C689" s="36">
        <v>1</v>
      </c>
      <c r="D689" s="36" t="s">
        <v>378</v>
      </c>
      <c r="E689" s="36">
        <v>1994</v>
      </c>
      <c r="F689" s="36">
        <v>1995</v>
      </c>
      <c r="G689" s="76">
        <v>336.26</v>
      </c>
      <c r="H689" s="36">
        <v>10</v>
      </c>
      <c r="I689" s="36">
        <v>0</v>
      </c>
      <c r="J689" s="36">
        <v>1</v>
      </c>
      <c r="K689" s="36">
        <v>4</v>
      </c>
      <c r="L689" s="94">
        <v>2030</v>
      </c>
      <c r="M689" s="94">
        <v>2467</v>
      </c>
      <c r="N689" s="95">
        <f t="shared" si="41"/>
        <v>0.45141205247943073</v>
      </c>
      <c r="O689" s="36">
        <v>19950309</v>
      </c>
      <c r="P689" s="63">
        <v>1986.58</v>
      </c>
      <c r="Q689" s="76">
        <f t="shared" si="42"/>
        <v>2.2636893555759143</v>
      </c>
      <c r="R689" s="95">
        <f t="shared" si="43"/>
        <v>0.45141205247943073</v>
      </c>
      <c r="S689" s="95">
        <f t="shared" si="44"/>
        <v>-1</v>
      </c>
    </row>
    <row r="690" spans="1:19" s="36" customFormat="1" ht="14.4" x14ac:dyDescent="0.3">
      <c r="A690" s="32" t="s">
        <v>95</v>
      </c>
      <c r="B690" s="36">
        <v>309</v>
      </c>
      <c r="C690" s="36">
        <v>1</v>
      </c>
      <c r="D690" s="36" t="s">
        <v>378</v>
      </c>
      <c r="E690" s="36">
        <v>1995</v>
      </c>
      <c r="F690" s="36">
        <v>1996</v>
      </c>
      <c r="G690" s="76">
        <v>336.26</v>
      </c>
      <c r="H690" s="36">
        <v>10</v>
      </c>
      <c r="I690" s="36">
        <v>1</v>
      </c>
      <c r="J690" s="36">
        <v>1</v>
      </c>
      <c r="K690" s="36">
        <v>4</v>
      </c>
      <c r="L690" s="94">
        <v>2077</v>
      </c>
      <c r="M690" s="94">
        <v>1294</v>
      </c>
      <c r="N690" s="95">
        <f t="shared" si="41"/>
        <v>0.61613764461584097</v>
      </c>
      <c r="O690" s="36">
        <v>19960309</v>
      </c>
      <c r="P690" s="63">
        <v>2071.71</v>
      </c>
      <c r="Q690" s="76">
        <f t="shared" si="42"/>
        <v>1.6271582412596357</v>
      </c>
      <c r="R690" s="95">
        <f t="shared" si="43"/>
        <v>0.61613764461584097</v>
      </c>
      <c r="S690" s="95">
        <f t="shared" si="44"/>
        <v>-1</v>
      </c>
    </row>
    <row r="691" spans="1:19" s="36" customFormat="1" ht="14.4" x14ac:dyDescent="0.3">
      <c r="A691" s="32" t="s">
        <v>95</v>
      </c>
      <c r="B691" s="36">
        <v>309</v>
      </c>
      <c r="C691" s="36">
        <v>1</v>
      </c>
      <c r="D691" s="36" t="s">
        <v>378</v>
      </c>
      <c r="E691" s="36">
        <v>2002</v>
      </c>
      <c r="F691" s="36">
        <v>2003</v>
      </c>
      <c r="G691" s="76">
        <v>360</v>
      </c>
      <c r="H691" s="36">
        <v>3</v>
      </c>
      <c r="I691" s="36">
        <v>0</v>
      </c>
      <c r="J691" s="36">
        <v>1</v>
      </c>
      <c r="K691" s="36">
        <v>4</v>
      </c>
      <c r="L691" s="94">
        <v>1458</v>
      </c>
      <c r="M691" s="94">
        <v>3986</v>
      </c>
      <c r="N691" s="95">
        <f t="shared" si="41"/>
        <v>0.26781778104335047</v>
      </c>
      <c r="O691" s="36">
        <v>20030309</v>
      </c>
      <c r="P691" s="63">
        <v>1804.16</v>
      </c>
      <c r="Q691" s="76">
        <f t="shared" si="42"/>
        <v>3.0174707343029441</v>
      </c>
      <c r="R691" s="95">
        <f t="shared" si="43"/>
        <v>0.26781778104335047</v>
      </c>
      <c r="S691" s="95">
        <f t="shared" si="44"/>
        <v>-1</v>
      </c>
    </row>
    <row r="692" spans="1:19" s="36" customFormat="1" ht="14.4" x14ac:dyDescent="0.3">
      <c r="A692" s="32" t="s">
        <v>95</v>
      </c>
      <c r="B692" s="36">
        <v>309</v>
      </c>
      <c r="C692" s="36">
        <v>1</v>
      </c>
      <c r="D692" s="36" t="s">
        <v>378</v>
      </c>
      <c r="E692" s="36">
        <v>2003</v>
      </c>
      <c r="F692" s="36">
        <v>2004</v>
      </c>
      <c r="G692" s="76">
        <v>375</v>
      </c>
      <c r="H692" s="36">
        <v>3</v>
      </c>
      <c r="I692" s="36">
        <v>0</v>
      </c>
      <c r="J692" s="36">
        <v>1</v>
      </c>
      <c r="K692" s="36">
        <v>4</v>
      </c>
      <c r="L692" s="94">
        <v>1017</v>
      </c>
      <c r="M692" s="94">
        <v>2454</v>
      </c>
      <c r="N692" s="95">
        <f t="shared" si="41"/>
        <v>0.29299913569576491</v>
      </c>
      <c r="O692" s="36">
        <v>20040309</v>
      </c>
      <c r="P692" s="63">
        <v>1846.11</v>
      </c>
      <c r="Q692" s="76">
        <f t="shared" si="42"/>
        <v>1.8801696540292834</v>
      </c>
      <c r="R692" s="95">
        <f t="shared" si="43"/>
        <v>0.29299913569576491</v>
      </c>
      <c r="S692" s="95">
        <f t="shared" si="44"/>
        <v>-1</v>
      </c>
    </row>
    <row r="693" spans="1:19" s="36" customFormat="1" ht="14.4" x14ac:dyDescent="0.3">
      <c r="A693" s="32" t="s">
        <v>95</v>
      </c>
      <c r="B693" s="36">
        <v>309</v>
      </c>
      <c r="C693" s="36">
        <v>1</v>
      </c>
      <c r="D693" s="36" t="s">
        <v>378</v>
      </c>
      <c r="E693" s="36">
        <v>2004</v>
      </c>
      <c r="F693" s="36">
        <v>2006</v>
      </c>
      <c r="G693" s="76">
        <v>375</v>
      </c>
      <c r="H693" s="36">
        <v>7</v>
      </c>
      <c r="I693" s="36">
        <v>0</v>
      </c>
      <c r="J693" s="36">
        <v>0</v>
      </c>
      <c r="K693" s="36">
        <v>4</v>
      </c>
      <c r="L693" s="94">
        <v>2661</v>
      </c>
      <c r="M693" s="94">
        <v>4029</v>
      </c>
      <c r="N693" s="95">
        <f t="shared" si="41"/>
        <v>0.3977578475336323</v>
      </c>
      <c r="O693" s="36">
        <v>20050309</v>
      </c>
      <c r="P693" s="63">
        <v>1777.3</v>
      </c>
      <c r="Q693" s="76">
        <f t="shared" si="42"/>
        <v>3.7641366117143984</v>
      </c>
      <c r="R693" s="95">
        <f t="shared" si="43"/>
        <v>0.3977578475336323</v>
      </c>
      <c r="S693" s="95">
        <f t="shared" si="44"/>
        <v>-1</v>
      </c>
    </row>
    <row r="694" spans="1:19" s="36" customFormat="1" ht="14.4" x14ac:dyDescent="0.3">
      <c r="A694" s="32" t="s">
        <v>95</v>
      </c>
      <c r="B694" s="36">
        <v>309</v>
      </c>
      <c r="C694" s="36">
        <v>1</v>
      </c>
      <c r="D694" s="36" t="s">
        <v>892</v>
      </c>
      <c r="E694" s="36">
        <v>2005</v>
      </c>
      <c r="F694" s="36">
        <v>2006</v>
      </c>
      <c r="G694" s="76">
        <v>400</v>
      </c>
      <c r="H694" s="36">
        <v>7</v>
      </c>
      <c r="I694" s="33">
        <v>0</v>
      </c>
      <c r="J694" s="36">
        <v>1</v>
      </c>
      <c r="K694" s="36">
        <v>5</v>
      </c>
      <c r="L694" s="36">
        <v>1673</v>
      </c>
      <c r="M694" s="36">
        <v>2193</v>
      </c>
      <c r="N694" s="95">
        <f t="shared" si="41"/>
        <v>0.43274702534919812</v>
      </c>
      <c r="O694" s="36">
        <v>20060309</v>
      </c>
      <c r="P694" s="63">
        <v>1735.39</v>
      </c>
      <c r="Q694" s="76">
        <f t="shared" si="42"/>
        <v>2.2277413146324454</v>
      </c>
      <c r="R694" s="95">
        <f t="shared" si="43"/>
        <v>0.43274702534919812</v>
      </c>
      <c r="S694" s="95">
        <f t="shared" si="44"/>
        <v>-1</v>
      </c>
    </row>
    <row r="695" spans="1:19" s="36" customFormat="1" ht="14.4" x14ac:dyDescent="0.3">
      <c r="A695" s="32" t="s">
        <v>95</v>
      </c>
      <c r="B695" s="36">
        <v>309</v>
      </c>
      <c r="C695" s="36">
        <v>1</v>
      </c>
      <c r="D695" s="36" t="s">
        <v>378</v>
      </c>
      <c r="E695" s="36">
        <v>2006</v>
      </c>
      <c r="F695" s="33">
        <v>2007</v>
      </c>
      <c r="G695" s="76">
        <v>600</v>
      </c>
      <c r="H695" s="33">
        <v>5</v>
      </c>
      <c r="I695" s="36">
        <v>1</v>
      </c>
      <c r="J695" s="36">
        <v>1</v>
      </c>
      <c r="K695" s="36">
        <v>7</v>
      </c>
      <c r="L695" s="63">
        <v>3486</v>
      </c>
      <c r="M695" s="63">
        <v>2807</v>
      </c>
      <c r="N695" s="95">
        <f t="shared" si="41"/>
        <v>0.55394883203559508</v>
      </c>
      <c r="O695" s="36">
        <v>20070309</v>
      </c>
      <c r="P695" s="63">
        <v>1473</v>
      </c>
      <c r="Q695" s="76">
        <f t="shared" si="42"/>
        <v>4.2722335369993214</v>
      </c>
      <c r="R695" s="95">
        <f t="shared" si="43"/>
        <v>0.55394883203559508</v>
      </c>
      <c r="S695" s="95">
        <f t="shared" si="44"/>
        <v>-1</v>
      </c>
    </row>
    <row r="696" spans="1:19" s="36" customFormat="1" ht="14.4" x14ac:dyDescent="0.3">
      <c r="A696" s="32" t="s">
        <v>95</v>
      </c>
      <c r="B696" s="7">
        <v>309</v>
      </c>
      <c r="C696" s="7">
        <v>1</v>
      </c>
      <c r="D696" s="7" t="s">
        <v>378</v>
      </c>
      <c r="E696" s="7">
        <v>2010</v>
      </c>
      <c r="F696" s="68">
        <v>2012</v>
      </c>
      <c r="G696" s="66">
        <v>600</v>
      </c>
      <c r="H696" s="68">
        <v>5</v>
      </c>
      <c r="I696" s="67">
        <v>1</v>
      </c>
      <c r="J696" s="10">
        <v>1</v>
      </c>
      <c r="K696" s="50">
        <f>MAX(1,MIN(10,INT(G696/100)+1))</f>
        <v>7</v>
      </c>
      <c r="L696" s="67">
        <v>2937</v>
      </c>
      <c r="M696" s="67">
        <v>2464</v>
      </c>
      <c r="N696" s="95">
        <f t="shared" si="41"/>
        <v>0.54378818737270873</v>
      </c>
      <c r="O696" s="36">
        <f>10000*2010+B696</f>
        <v>20100309</v>
      </c>
      <c r="P696" s="63">
        <v>1512.98</v>
      </c>
      <c r="Q696" s="76">
        <f t="shared" si="42"/>
        <v>3.5697762032545044</v>
      </c>
      <c r="R696" s="95">
        <f t="shared" si="43"/>
        <v>0.54378818737270873</v>
      </c>
      <c r="S696" s="95">
        <f t="shared" si="44"/>
        <v>-1</v>
      </c>
    </row>
    <row r="697" spans="1:19" s="36" customFormat="1" ht="14.4" x14ac:dyDescent="0.3">
      <c r="A697" s="32" t="s">
        <v>95</v>
      </c>
      <c r="B697" s="36">
        <v>314</v>
      </c>
      <c r="C697" s="36">
        <v>1</v>
      </c>
      <c r="D697" s="36" t="s">
        <v>276</v>
      </c>
      <c r="E697" s="36">
        <v>1995</v>
      </c>
      <c r="F697" s="36">
        <v>1997</v>
      </c>
      <c r="G697" s="76">
        <v>400</v>
      </c>
      <c r="H697" s="36">
        <v>3</v>
      </c>
      <c r="I697" s="36">
        <v>1</v>
      </c>
      <c r="J697" s="36">
        <v>0</v>
      </c>
      <c r="K697" s="36">
        <v>5</v>
      </c>
      <c r="L697" s="94">
        <v>324</v>
      </c>
      <c r="M697" s="94">
        <v>187</v>
      </c>
      <c r="N697" s="95">
        <f t="shared" si="41"/>
        <v>0.63405088062622306</v>
      </c>
      <c r="O697" s="36">
        <v>19960314</v>
      </c>
      <c r="P697" s="63">
        <v>1103.97</v>
      </c>
      <c r="Q697" s="76">
        <f t="shared" si="42"/>
        <v>0.46287489696277978</v>
      </c>
      <c r="R697" s="95">
        <f t="shared" si="43"/>
        <v>0.63405088062622306</v>
      </c>
      <c r="S697" s="95">
        <f t="shared" si="44"/>
        <v>-1</v>
      </c>
    </row>
    <row r="698" spans="1:19" s="36" customFormat="1" ht="14.4" x14ac:dyDescent="0.3">
      <c r="A698" s="32" t="s">
        <v>95</v>
      </c>
      <c r="B698" s="36">
        <v>314</v>
      </c>
      <c r="C698" s="36">
        <v>1</v>
      </c>
      <c r="D698" s="36" t="s">
        <v>276</v>
      </c>
      <c r="E698" s="36">
        <v>1999</v>
      </c>
      <c r="F698" s="36">
        <v>2000</v>
      </c>
      <c r="G698" s="76">
        <v>415</v>
      </c>
      <c r="H698" s="36">
        <v>6</v>
      </c>
      <c r="I698" s="36">
        <v>1</v>
      </c>
      <c r="J698" s="36">
        <v>1</v>
      </c>
      <c r="K698" s="36">
        <v>5</v>
      </c>
      <c r="L698" s="94">
        <v>728</v>
      </c>
      <c r="M698" s="94">
        <v>572</v>
      </c>
      <c r="N698" s="95">
        <f t="shared" si="41"/>
        <v>0.56000000000000005</v>
      </c>
      <c r="O698" s="36">
        <v>20000314</v>
      </c>
      <c r="P698" s="63">
        <v>1052.3499999999999</v>
      </c>
      <c r="Q698" s="76">
        <f t="shared" si="42"/>
        <v>1.2353304508956147</v>
      </c>
      <c r="R698" s="95">
        <f t="shared" si="43"/>
        <v>0.56000000000000005</v>
      </c>
      <c r="S698" s="95">
        <f t="shared" si="44"/>
        <v>-1</v>
      </c>
    </row>
    <row r="699" spans="1:19" s="36" customFormat="1" ht="14.4" x14ac:dyDescent="0.3">
      <c r="A699" s="32" t="s">
        <v>95</v>
      </c>
      <c r="B699" s="36">
        <v>314</v>
      </c>
      <c r="C699" s="36">
        <v>1</v>
      </c>
      <c r="D699" s="36" t="s">
        <v>276</v>
      </c>
      <c r="E699" s="36">
        <v>2001</v>
      </c>
      <c r="F699" s="36">
        <v>2002</v>
      </c>
      <c r="G699" s="76">
        <v>295</v>
      </c>
      <c r="H699" s="36">
        <v>6</v>
      </c>
      <c r="I699" s="36">
        <v>1</v>
      </c>
      <c r="J699" s="36">
        <v>1</v>
      </c>
      <c r="K699" s="36">
        <v>3</v>
      </c>
      <c r="L699" s="94">
        <v>510</v>
      </c>
      <c r="M699" s="94">
        <v>426</v>
      </c>
      <c r="N699" s="95">
        <f t="shared" si="41"/>
        <v>0.54487179487179482</v>
      </c>
      <c r="O699" s="36">
        <v>20020314</v>
      </c>
      <c r="P699" s="63">
        <v>1054.23</v>
      </c>
      <c r="Q699" s="76">
        <f t="shared" si="42"/>
        <v>0.88785179704618533</v>
      </c>
      <c r="R699" s="95">
        <f t="shared" si="43"/>
        <v>0.54487179487179482</v>
      </c>
      <c r="S699" s="95">
        <f t="shared" si="44"/>
        <v>-1</v>
      </c>
    </row>
    <row r="700" spans="1:19" s="36" customFormat="1" ht="14.4" x14ac:dyDescent="0.3">
      <c r="A700" s="32" t="s">
        <v>95</v>
      </c>
      <c r="B700" s="36">
        <v>314</v>
      </c>
      <c r="C700" s="36">
        <v>1</v>
      </c>
      <c r="D700" s="35" t="s">
        <v>276</v>
      </c>
      <c r="E700" s="33">
        <v>2007</v>
      </c>
      <c r="F700" s="36">
        <v>2008</v>
      </c>
      <c r="G700" s="36">
        <v>475</v>
      </c>
      <c r="H700" s="36">
        <v>6</v>
      </c>
      <c r="I700" s="36">
        <v>1</v>
      </c>
      <c r="J700" s="36">
        <v>0</v>
      </c>
      <c r="K700" s="33">
        <v>5</v>
      </c>
      <c r="L700" s="63">
        <v>407</v>
      </c>
      <c r="M700" s="63">
        <v>374</v>
      </c>
      <c r="N700" s="95">
        <f t="shared" si="41"/>
        <v>0.52112676056338025</v>
      </c>
      <c r="O700" s="36">
        <v>20062897</v>
      </c>
      <c r="P700" s="63">
        <v>920</v>
      </c>
      <c r="Q700" s="76">
        <f t="shared" si="42"/>
        <v>0.84891304347826091</v>
      </c>
      <c r="R700" s="95">
        <f t="shared" si="43"/>
        <v>0.52112676056338025</v>
      </c>
      <c r="S700" s="95">
        <f t="shared" si="44"/>
        <v>-1</v>
      </c>
    </row>
    <row r="701" spans="1:19" s="36" customFormat="1" ht="14.4" x14ac:dyDescent="0.3">
      <c r="A701" s="32" t="s">
        <v>95</v>
      </c>
      <c r="B701" s="36">
        <v>314</v>
      </c>
      <c r="C701" s="36">
        <v>1</v>
      </c>
      <c r="D701" s="36" t="s">
        <v>276</v>
      </c>
      <c r="E701" s="75">
        <v>2013</v>
      </c>
      <c r="F701" s="36">
        <v>2014</v>
      </c>
      <c r="G701" s="76">
        <v>275.32</v>
      </c>
      <c r="H701" s="36">
        <v>5</v>
      </c>
      <c r="I701" s="36">
        <v>1</v>
      </c>
      <c r="J701" s="36">
        <v>0</v>
      </c>
      <c r="K701" s="50">
        <v>3</v>
      </c>
      <c r="L701" s="63">
        <v>433</v>
      </c>
      <c r="M701" s="63">
        <v>93</v>
      </c>
      <c r="N701" s="95">
        <f t="shared" si="41"/>
        <v>0.82319391634980987</v>
      </c>
      <c r="O701" s="36">
        <f>10000*E701+B701</f>
        <v>20130314</v>
      </c>
      <c r="P701" s="63">
        <v>829.56999999999994</v>
      </c>
      <c r="Q701" s="76">
        <f t="shared" si="42"/>
        <v>0.63406343045192093</v>
      </c>
      <c r="R701" s="95">
        <f t="shared" si="43"/>
        <v>0.82319391634980987</v>
      </c>
      <c r="S701" s="95">
        <f t="shared" si="44"/>
        <v>-1</v>
      </c>
    </row>
    <row r="702" spans="1:19" s="36" customFormat="1" ht="14.4" x14ac:dyDescent="0.3">
      <c r="A702" s="32" t="s">
        <v>95</v>
      </c>
      <c r="B702" s="7">
        <v>314</v>
      </c>
      <c r="C702" s="7">
        <v>1</v>
      </c>
      <c r="D702" s="7" t="s">
        <v>123</v>
      </c>
      <c r="E702" s="7">
        <v>2018</v>
      </c>
      <c r="F702" s="7">
        <v>2019</v>
      </c>
      <c r="G702" s="70">
        <v>460</v>
      </c>
      <c r="H702" s="7">
        <v>10</v>
      </c>
      <c r="I702" s="7">
        <v>1</v>
      </c>
      <c r="J702" s="48">
        <v>0</v>
      </c>
      <c r="K702" s="50">
        <v>5</v>
      </c>
      <c r="L702" s="67">
        <v>1285</v>
      </c>
      <c r="M702" s="67">
        <v>1185</v>
      </c>
      <c r="N702" s="95">
        <f t="shared" si="41"/>
        <v>0.52024291497975705</v>
      </c>
      <c r="O702" s="36">
        <f>10000*E702+B702</f>
        <v>20180314</v>
      </c>
      <c r="P702" s="63">
        <v>727.91000000000008</v>
      </c>
      <c r="Q702" s="76">
        <f t="shared" si="42"/>
        <v>3.3932766413430229</v>
      </c>
      <c r="R702" s="95">
        <f t="shared" si="43"/>
        <v>0.52024291497975705</v>
      </c>
      <c r="S702" s="95">
        <f t="shared" si="44"/>
        <v>-1</v>
      </c>
    </row>
    <row r="703" spans="1:19" s="36" customFormat="1" ht="14.4" x14ac:dyDescent="0.3">
      <c r="A703" s="32" t="s">
        <v>95</v>
      </c>
      <c r="B703" s="36">
        <v>316</v>
      </c>
      <c r="C703" s="36">
        <v>1</v>
      </c>
      <c r="D703" s="36" t="s">
        <v>471</v>
      </c>
      <c r="E703" s="36">
        <v>1997</v>
      </c>
      <c r="F703" s="36">
        <v>1998</v>
      </c>
      <c r="G703" s="76">
        <v>50.1</v>
      </c>
      <c r="H703" s="36">
        <v>7</v>
      </c>
      <c r="I703" s="36">
        <v>1</v>
      </c>
      <c r="J703" s="36">
        <v>1</v>
      </c>
      <c r="K703" s="36">
        <v>1</v>
      </c>
      <c r="L703" s="94">
        <v>652</v>
      </c>
      <c r="M703" s="94">
        <v>523</v>
      </c>
      <c r="N703" s="95">
        <f t="shared" si="41"/>
        <v>0.5548936170212766</v>
      </c>
      <c r="O703" s="36">
        <v>19980316</v>
      </c>
      <c r="P703" s="63">
        <v>1589.31</v>
      </c>
      <c r="Q703" s="76">
        <f t="shared" si="42"/>
        <v>0.73931454530582452</v>
      </c>
      <c r="R703" s="95">
        <f t="shared" si="43"/>
        <v>0.5548936170212766</v>
      </c>
      <c r="S703" s="95">
        <f t="shared" si="44"/>
        <v>-1</v>
      </c>
    </row>
    <row r="704" spans="1:19" s="36" customFormat="1" ht="14.4" x14ac:dyDescent="0.3">
      <c r="A704" s="32" t="s">
        <v>95</v>
      </c>
      <c r="B704" s="36">
        <v>316</v>
      </c>
      <c r="C704" s="36">
        <v>1</v>
      </c>
      <c r="D704" s="36" t="s">
        <v>471</v>
      </c>
      <c r="E704" s="36">
        <v>1997</v>
      </c>
      <c r="F704" s="36">
        <v>1999</v>
      </c>
      <c r="G704" s="76">
        <v>336.11</v>
      </c>
      <c r="H704" s="36">
        <v>10</v>
      </c>
      <c r="I704" s="36">
        <v>1</v>
      </c>
      <c r="J704" s="36">
        <v>0</v>
      </c>
      <c r="K704" s="36">
        <v>4</v>
      </c>
      <c r="L704" s="94">
        <v>671</v>
      </c>
      <c r="M704" s="94">
        <v>518</v>
      </c>
      <c r="N704" s="95">
        <f t="shared" si="41"/>
        <v>0.56433978132884777</v>
      </c>
      <c r="O704" s="36">
        <v>19980316</v>
      </c>
      <c r="P704" s="63">
        <v>1589.31</v>
      </c>
      <c r="Q704" s="76">
        <f t="shared" si="42"/>
        <v>0.74812339946265993</v>
      </c>
      <c r="R704" s="95">
        <f t="shared" si="43"/>
        <v>0.56433978132884777</v>
      </c>
      <c r="S704" s="95">
        <f t="shared" si="44"/>
        <v>-1</v>
      </c>
    </row>
    <row r="705" spans="1:19" s="36" customFormat="1" ht="14.4" x14ac:dyDescent="0.3">
      <c r="A705" s="32" t="s">
        <v>95</v>
      </c>
      <c r="B705" s="36">
        <v>316</v>
      </c>
      <c r="C705" s="36">
        <v>1</v>
      </c>
      <c r="D705" s="36" t="s">
        <v>471</v>
      </c>
      <c r="E705" s="36">
        <v>1998</v>
      </c>
      <c r="F705" s="36">
        <v>1999</v>
      </c>
      <c r="G705" s="76">
        <v>37.020000000000003</v>
      </c>
      <c r="H705" s="36">
        <v>5</v>
      </c>
      <c r="I705" s="36">
        <v>1</v>
      </c>
      <c r="J705" s="36">
        <v>1</v>
      </c>
      <c r="K705" s="36">
        <v>1</v>
      </c>
      <c r="L705" s="94">
        <v>1731</v>
      </c>
      <c r="M705" s="94">
        <v>1613</v>
      </c>
      <c r="N705" s="95">
        <f t="shared" si="41"/>
        <v>0.51764354066985641</v>
      </c>
      <c r="O705" s="36">
        <v>19990316</v>
      </c>
      <c r="P705" s="63">
        <v>1599.18</v>
      </c>
      <c r="Q705" s="76">
        <f t="shared" si="42"/>
        <v>2.0910716742330444</v>
      </c>
      <c r="R705" s="95">
        <f t="shared" si="43"/>
        <v>0.51764354066985641</v>
      </c>
      <c r="S705" s="95">
        <f t="shared" si="44"/>
        <v>-1</v>
      </c>
    </row>
    <row r="706" spans="1:19" s="36" customFormat="1" ht="14.4" x14ac:dyDescent="0.3">
      <c r="A706" s="32" t="s">
        <v>95</v>
      </c>
      <c r="B706" s="36">
        <v>316</v>
      </c>
      <c r="C706" s="36">
        <v>1</v>
      </c>
      <c r="D706" s="36" t="s">
        <v>471</v>
      </c>
      <c r="E706" s="36">
        <v>1998</v>
      </c>
      <c r="F706" s="36">
        <v>1999</v>
      </c>
      <c r="G706" s="76">
        <v>96.08</v>
      </c>
      <c r="H706" s="36">
        <v>5</v>
      </c>
      <c r="I706" s="36">
        <v>1</v>
      </c>
      <c r="J706" s="36">
        <v>1</v>
      </c>
      <c r="K706" s="36">
        <v>1</v>
      </c>
      <c r="L706" s="94">
        <v>1705</v>
      </c>
      <c r="M706" s="94">
        <v>1655</v>
      </c>
      <c r="N706" s="95">
        <f t="shared" si="41"/>
        <v>0.50744047619047616</v>
      </c>
      <c r="O706" s="36">
        <v>19990316</v>
      </c>
      <c r="P706" s="63">
        <v>1599.18</v>
      </c>
      <c r="Q706" s="76">
        <f t="shared" si="42"/>
        <v>2.1010768018609536</v>
      </c>
      <c r="R706" s="95">
        <f t="shared" si="43"/>
        <v>0.50744047619047616</v>
      </c>
      <c r="S706" s="95">
        <f t="shared" si="44"/>
        <v>-1</v>
      </c>
    </row>
    <row r="707" spans="1:19" s="36" customFormat="1" ht="14.4" x14ac:dyDescent="0.3">
      <c r="A707" s="32" t="s">
        <v>95</v>
      </c>
      <c r="B707" s="36">
        <v>316</v>
      </c>
      <c r="C707" s="36">
        <v>1</v>
      </c>
      <c r="D707" s="36" t="s">
        <v>471</v>
      </c>
      <c r="E707" s="36">
        <v>2000</v>
      </c>
      <c r="F707" s="36">
        <v>2001</v>
      </c>
      <c r="G707" s="76">
        <v>427.7</v>
      </c>
      <c r="H707" s="36">
        <v>10</v>
      </c>
      <c r="I707" s="36">
        <v>1</v>
      </c>
      <c r="J707" s="36">
        <v>1</v>
      </c>
      <c r="K707" s="36">
        <v>5</v>
      </c>
      <c r="L707" s="94">
        <v>2268</v>
      </c>
      <c r="M707" s="94">
        <v>1542</v>
      </c>
      <c r="N707" s="95">
        <f t="shared" si="41"/>
        <v>0.59527559055118107</v>
      </c>
      <c r="O707" s="36">
        <v>20010316</v>
      </c>
      <c r="P707" s="63">
        <v>1470.14</v>
      </c>
      <c r="Q707" s="76">
        <f t="shared" si="42"/>
        <v>2.5915899166065817</v>
      </c>
      <c r="R707" s="95">
        <f t="shared" si="43"/>
        <v>0.59527559055118107</v>
      </c>
      <c r="S707" s="95">
        <f t="shared" si="44"/>
        <v>-1</v>
      </c>
    </row>
    <row r="708" spans="1:19" s="36" customFormat="1" ht="14.4" x14ac:dyDescent="0.3">
      <c r="A708" s="32" t="s">
        <v>95</v>
      </c>
      <c r="B708" s="36">
        <v>316</v>
      </c>
      <c r="C708" s="36">
        <v>1</v>
      </c>
      <c r="D708" s="36" t="s">
        <v>471</v>
      </c>
      <c r="E708" s="36">
        <v>2004</v>
      </c>
      <c r="F708" s="36">
        <v>2005</v>
      </c>
      <c r="G708" s="76">
        <v>307.08</v>
      </c>
      <c r="H708" s="36">
        <v>5</v>
      </c>
      <c r="I708" s="36">
        <v>1</v>
      </c>
      <c r="J708" s="36">
        <v>1</v>
      </c>
      <c r="K708" s="36">
        <v>4</v>
      </c>
      <c r="L708" s="94">
        <v>2257</v>
      </c>
      <c r="M708" s="94">
        <v>1908</v>
      </c>
      <c r="N708" s="95">
        <f t="shared" si="41"/>
        <v>0.54189675870348142</v>
      </c>
      <c r="O708" s="36">
        <v>20050316</v>
      </c>
      <c r="P708" s="63">
        <v>1338.68</v>
      </c>
      <c r="Q708" s="76">
        <f t="shared" si="42"/>
        <v>3.1112737920937041</v>
      </c>
      <c r="R708" s="95">
        <f t="shared" si="43"/>
        <v>0.54189675870348142</v>
      </c>
      <c r="S708" s="95">
        <f t="shared" si="44"/>
        <v>-1</v>
      </c>
    </row>
    <row r="709" spans="1:19" s="36" customFormat="1" ht="14.4" x14ac:dyDescent="0.3">
      <c r="A709" s="32" t="s">
        <v>95</v>
      </c>
      <c r="B709" s="48">
        <v>316</v>
      </c>
      <c r="C709" s="48">
        <v>1</v>
      </c>
      <c r="D709" s="48" t="s">
        <v>471</v>
      </c>
      <c r="E709" s="58">
        <v>2008</v>
      </c>
      <c r="F709" s="59">
        <v>2009</v>
      </c>
      <c r="G709" s="55">
        <v>154.97999999999999</v>
      </c>
      <c r="H709" s="59">
        <v>5</v>
      </c>
      <c r="I709" s="42">
        <v>0</v>
      </c>
      <c r="J709" s="48">
        <f>MAX(0,MIN(1,F709-E709-1))</f>
        <v>0</v>
      </c>
      <c r="K709" s="50">
        <f>MAX(1,MIN(10,INT(G709/100)+1))</f>
        <v>2</v>
      </c>
      <c r="L709" s="42">
        <v>898</v>
      </c>
      <c r="M709" s="42">
        <v>1170</v>
      </c>
      <c r="N709" s="95">
        <f t="shared" si="41"/>
        <v>0.43423597678916825</v>
      </c>
      <c r="O709" s="36">
        <v>20080316</v>
      </c>
      <c r="P709" s="63">
        <v>1169.31</v>
      </c>
      <c r="Q709" s="76">
        <f t="shared" si="42"/>
        <v>1.7685643670198665</v>
      </c>
      <c r="R709" s="95">
        <f t="shared" si="43"/>
        <v>0.43423597678916825</v>
      </c>
      <c r="S709" s="95">
        <f t="shared" si="44"/>
        <v>-1</v>
      </c>
    </row>
    <row r="710" spans="1:19" s="36" customFormat="1" ht="14.4" x14ac:dyDescent="0.3">
      <c r="A710" s="32" t="s">
        <v>95</v>
      </c>
      <c r="B710" s="36">
        <v>317</v>
      </c>
      <c r="C710" s="36">
        <v>1</v>
      </c>
      <c r="D710" s="36" t="s">
        <v>452</v>
      </c>
      <c r="E710" s="36">
        <v>1996</v>
      </c>
      <c r="F710" s="36">
        <v>1997</v>
      </c>
      <c r="G710" s="76">
        <v>315</v>
      </c>
      <c r="H710" s="36">
        <v>10</v>
      </c>
      <c r="I710" s="36">
        <v>0</v>
      </c>
      <c r="J710" s="36">
        <v>1</v>
      </c>
      <c r="K710" s="36">
        <v>4</v>
      </c>
      <c r="L710" s="94">
        <v>913</v>
      </c>
      <c r="M710" s="94">
        <v>1080</v>
      </c>
      <c r="N710" s="95">
        <f t="shared" si="41"/>
        <v>0.45810336176618166</v>
      </c>
      <c r="O710" s="36">
        <v>19970317</v>
      </c>
      <c r="P710" s="63">
        <v>1183.6600000000001</v>
      </c>
      <c r="Q710" s="76">
        <f t="shared" si="42"/>
        <v>1.6837605393440682</v>
      </c>
      <c r="R710" s="95">
        <f t="shared" si="43"/>
        <v>0.45810336176618166</v>
      </c>
      <c r="S710" s="95">
        <f t="shared" si="44"/>
        <v>-1</v>
      </c>
    </row>
    <row r="711" spans="1:19" s="36" customFormat="1" ht="14.4" x14ac:dyDescent="0.3">
      <c r="A711" s="32" t="s">
        <v>95</v>
      </c>
      <c r="B711" s="36">
        <v>317</v>
      </c>
      <c r="C711" s="36">
        <v>1</v>
      </c>
      <c r="D711" s="36" t="s">
        <v>452</v>
      </c>
      <c r="E711" s="36">
        <v>1997</v>
      </c>
      <c r="F711" s="36">
        <v>1998</v>
      </c>
      <c r="G711" s="76">
        <v>315</v>
      </c>
      <c r="H711" s="36">
        <v>10</v>
      </c>
      <c r="I711" s="36">
        <v>1</v>
      </c>
      <c r="J711" s="36">
        <v>1</v>
      </c>
      <c r="K711" s="36">
        <v>4</v>
      </c>
      <c r="L711" s="94">
        <v>520</v>
      </c>
      <c r="M711" s="94">
        <v>416</v>
      </c>
      <c r="N711" s="95">
        <f t="shared" si="41"/>
        <v>0.55555555555555558</v>
      </c>
      <c r="O711" s="36">
        <v>19980317</v>
      </c>
      <c r="P711" s="63">
        <v>1191.57</v>
      </c>
      <c r="Q711" s="76">
        <f t="shared" si="42"/>
        <v>0.78551826581736706</v>
      </c>
      <c r="R711" s="95">
        <f t="shared" si="43"/>
        <v>0.55555555555555558</v>
      </c>
      <c r="S711" s="95">
        <f t="shared" si="44"/>
        <v>-1</v>
      </c>
    </row>
    <row r="712" spans="1:19" s="36" customFormat="1" ht="14.4" x14ac:dyDescent="0.3">
      <c r="A712" s="32" t="s">
        <v>95</v>
      </c>
      <c r="B712" s="36">
        <v>317</v>
      </c>
      <c r="C712" s="36">
        <v>1</v>
      </c>
      <c r="D712" s="36" t="s">
        <v>452</v>
      </c>
      <c r="E712" s="36">
        <v>2002</v>
      </c>
      <c r="F712" s="36">
        <v>2003</v>
      </c>
      <c r="G712" s="76">
        <v>80</v>
      </c>
      <c r="H712" s="36">
        <v>10</v>
      </c>
      <c r="I712" s="36">
        <v>0</v>
      </c>
      <c r="J712" s="36">
        <v>1</v>
      </c>
      <c r="K712" s="36">
        <v>1</v>
      </c>
      <c r="L712" s="94">
        <v>660</v>
      </c>
      <c r="M712" s="94">
        <v>1367</v>
      </c>
      <c r="N712" s="95">
        <f t="shared" si="41"/>
        <v>0.32560434139121858</v>
      </c>
      <c r="O712" s="36">
        <v>20030317</v>
      </c>
      <c r="P712" s="63">
        <v>1041.8499999999999</v>
      </c>
      <c r="Q712" s="76">
        <f t="shared" si="42"/>
        <v>1.9455775783462113</v>
      </c>
      <c r="R712" s="95">
        <f t="shared" si="43"/>
        <v>0.32560434139121858</v>
      </c>
      <c r="S712" s="95">
        <f t="shared" si="44"/>
        <v>-1</v>
      </c>
    </row>
    <row r="713" spans="1:19" s="36" customFormat="1" ht="14.4" x14ac:dyDescent="0.3">
      <c r="A713" s="32" t="s">
        <v>95</v>
      </c>
      <c r="B713" s="36">
        <v>317</v>
      </c>
      <c r="C713" s="36">
        <v>1</v>
      </c>
      <c r="D713" s="36" t="s">
        <v>452</v>
      </c>
      <c r="E713" s="36">
        <v>2004</v>
      </c>
      <c r="F713" s="36">
        <v>2005</v>
      </c>
      <c r="G713" s="76">
        <v>500</v>
      </c>
      <c r="H713" s="36">
        <v>10</v>
      </c>
      <c r="I713" s="36">
        <v>0</v>
      </c>
      <c r="J713" s="36">
        <v>1</v>
      </c>
      <c r="K713" s="36">
        <v>6</v>
      </c>
      <c r="L713" s="94">
        <v>942</v>
      </c>
      <c r="M713" s="94">
        <v>1508</v>
      </c>
      <c r="N713" s="95">
        <f t="shared" si="41"/>
        <v>0.38448979591836735</v>
      </c>
      <c r="O713" s="36">
        <v>20050317</v>
      </c>
      <c r="P713" s="63">
        <v>1012.5</v>
      </c>
      <c r="Q713" s="76">
        <f t="shared" si="42"/>
        <v>2.4197530864197532</v>
      </c>
      <c r="R713" s="95">
        <f t="shared" si="43"/>
        <v>0.38448979591836735</v>
      </c>
      <c r="S713" s="95">
        <f t="shared" si="44"/>
        <v>-1</v>
      </c>
    </row>
    <row r="714" spans="1:19" s="36" customFormat="1" ht="14.4" x14ac:dyDescent="0.3">
      <c r="A714" s="32" t="s">
        <v>95</v>
      </c>
      <c r="B714" s="36">
        <v>317</v>
      </c>
      <c r="C714" s="36">
        <v>1</v>
      </c>
      <c r="D714" s="36" t="s">
        <v>452</v>
      </c>
      <c r="E714" s="36">
        <v>2006</v>
      </c>
      <c r="F714" s="33">
        <v>2007</v>
      </c>
      <c r="G714" s="76">
        <v>100</v>
      </c>
      <c r="H714" s="33">
        <v>5</v>
      </c>
      <c r="I714" s="36">
        <v>0</v>
      </c>
      <c r="J714" s="36">
        <v>1</v>
      </c>
      <c r="K714" s="36">
        <v>2</v>
      </c>
      <c r="L714" s="63">
        <v>934</v>
      </c>
      <c r="M714" s="63">
        <v>1310</v>
      </c>
      <c r="N714" s="95">
        <f t="shared" si="41"/>
        <v>0.41622103386809267</v>
      </c>
      <c r="O714" s="36">
        <v>20070317</v>
      </c>
      <c r="P714" s="63">
        <v>996</v>
      </c>
      <c r="Q714" s="76">
        <f t="shared" si="42"/>
        <v>2.2530120481927711</v>
      </c>
      <c r="R714" s="95">
        <f t="shared" si="43"/>
        <v>0.41622103386809267</v>
      </c>
      <c r="S714" s="95">
        <f t="shared" si="44"/>
        <v>-1</v>
      </c>
    </row>
    <row r="715" spans="1:19" s="36" customFormat="1" ht="14.4" x14ac:dyDescent="0.3">
      <c r="A715" s="32" t="s">
        <v>95</v>
      </c>
      <c r="B715" s="36">
        <v>317</v>
      </c>
      <c r="C715" s="36">
        <v>1</v>
      </c>
      <c r="D715" s="36" t="s">
        <v>452</v>
      </c>
      <c r="E715" s="36">
        <v>2006</v>
      </c>
      <c r="F715" s="33">
        <v>2007</v>
      </c>
      <c r="G715" s="76">
        <v>600</v>
      </c>
      <c r="H715" s="33">
        <v>5</v>
      </c>
      <c r="I715" s="36">
        <v>0</v>
      </c>
      <c r="J715" s="36">
        <v>1</v>
      </c>
      <c r="K715" s="36">
        <v>7</v>
      </c>
      <c r="L715" s="63">
        <v>990</v>
      </c>
      <c r="M715" s="63">
        <v>1264</v>
      </c>
      <c r="N715" s="95">
        <f t="shared" si="41"/>
        <v>0.43921916592724047</v>
      </c>
      <c r="O715" s="36">
        <v>20070317</v>
      </c>
      <c r="P715" s="63">
        <v>996</v>
      </c>
      <c r="Q715" s="76">
        <f t="shared" si="42"/>
        <v>2.2630522088353415</v>
      </c>
      <c r="R715" s="95">
        <f t="shared" si="43"/>
        <v>0.43921916592724047</v>
      </c>
      <c r="S715" s="95">
        <f t="shared" si="44"/>
        <v>-1</v>
      </c>
    </row>
    <row r="716" spans="1:19" s="36" customFormat="1" ht="14.4" x14ac:dyDescent="0.3">
      <c r="A716" s="32" t="s">
        <v>95</v>
      </c>
      <c r="B716" s="7">
        <v>317</v>
      </c>
      <c r="C716" s="7">
        <v>1</v>
      </c>
      <c r="D716" s="7" t="s">
        <v>452</v>
      </c>
      <c r="E716" s="7">
        <v>2011</v>
      </c>
      <c r="F716" s="10">
        <v>2012</v>
      </c>
      <c r="G716" s="66">
        <v>400</v>
      </c>
      <c r="H716" s="10">
        <v>4</v>
      </c>
      <c r="I716" s="67">
        <v>0</v>
      </c>
      <c r="J716" s="10">
        <v>0</v>
      </c>
      <c r="K716" s="50">
        <v>5</v>
      </c>
      <c r="L716" s="67">
        <v>389</v>
      </c>
      <c r="M716" s="67">
        <v>781</v>
      </c>
      <c r="N716" s="95">
        <f t="shared" si="41"/>
        <v>0.33247863247863246</v>
      </c>
      <c r="O716" s="36">
        <f>10000*E716+B716</f>
        <v>20110317</v>
      </c>
      <c r="P716" s="63">
        <v>864</v>
      </c>
      <c r="Q716" s="76">
        <f t="shared" si="42"/>
        <v>1.3541666666666667</v>
      </c>
      <c r="R716" s="95">
        <f t="shared" si="43"/>
        <v>0.33247863247863246</v>
      </c>
      <c r="S716" s="95">
        <f t="shared" si="44"/>
        <v>-1</v>
      </c>
    </row>
    <row r="717" spans="1:19" s="36" customFormat="1" ht="14.4" x14ac:dyDescent="0.3">
      <c r="A717" s="32" t="s">
        <v>95</v>
      </c>
      <c r="B717" s="36">
        <v>318</v>
      </c>
      <c r="C717" s="36">
        <v>1</v>
      </c>
      <c r="D717" s="35" t="s">
        <v>660</v>
      </c>
      <c r="E717" s="33">
        <v>2007</v>
      </c>
      <c r="F717" s="36">
        <v>2008</v>
      </c>
      <c r="G717" s="36">
        <v>295</v>
      </c>
      <c r="H717" s="36">
        <v>10</v>
      </c>
      <c r="I717" s="36">
        <v>0</v>
      </c>
      <c r="J717" s="36">
        <v>0</v>
      </c>
      <c r="K717" s="33">
        <v>3</v>
      </c>
      <c r="L717" s="63">
        <v>2261</v>
      </c>
      <c r="M717" s="63">
        <v>4012</v>
      </c>
      <c r="N717" s="95">
        <f t="shared" si="41"/>
        <v>0.36043360433604338</v>
      </c>
      <c r="O717" s="36">
        <v>20062897</v>
      </c>
      <c r="P717" s="63">
        <v>3704</v>
      </c>
      <c r="Q717" s="76">
        <f t="shared" si="42"/>
        <v>1.6935745140388769</v>
      </c>
      <c r="R717" s="95">
        <f t="shared" si="43"/>
        <v>0.36043360433604338</v>
      </c>
      <c r="S717" s="95">
        <f t="shared" si="44"/>
        <v>-1</v>
      </c>
    </row>
    <row r="718" spans="1:19" s="36" customFormat="1" ht="14.4" x14ac:dyDescent="0.3">
      <c r="A718" s="32" t="s">
        <v>95</v>
      </c>
      <c r="B718" s="36">
        <v>319</v>
      </c>
      <c r="C718" s="36">
        <v>1</v>
      </c>
      <c r="D718" s="36" t="s">
        <v>491</v>
      </c>
      <c r="E718" s="36">
        <v>1998</v>
      </c>
      <c r="F718" s="36">
        <v>1999</v>
      </c>
      <c r="G718" s="76">
        <v>309.01</v>
      </c>
      <c r="H718" s="36">
        <v>10</v>
      </c>
      <c r="I718" s="36">
        <v>1</v>
      </c>
      <c r="J718" s="36">
        <v>1</v>
      </c>
      <c r="K718" s="36">
        <v>4</v>
      </c>
      <c r="L718" s="94">
        <v>1057</v>
      </c>
      <c r="M718" s="94">
        <v>847</v>
      </c>
      <c r="N718" s="95">
        <f t="shared" si="41"/>
        <v>0.55514705882352944</v>
      </c>
      <c r="O718" s="36">
        <v>19990319</v>
      </c>
      <c r="P718" s="63">
        <v>755.89</v>
      </c>
      <c r="Q718" s="76">
        <f t="shared" si="42"/>
        <v>2.518885022953075</v>
      </c>
      <c r="R718" s="95">
        <f t="shared" si="43"/>
        <v>0.55514705882352944</v>
      </c>
      <c r="S718" s="95">
        <f t="shared" si="44"/>
        <v>-1</v>
      </c>
    </row>
    <row r="719" spans="1:19" s="36" customFormat="1" ht="14.4" x14ac:dyDescent="0.3">
      <c r="A719" s="32" t="s">
        <v>95</v>
      </c>
      <c r="B719" s="48">
        <v>319</v>
      </c>
      <c r="C719" s="48">
        <v>1</v>
      </c>
      <c r="D719" s="48" t="s">
        <v>491</v>
      </c>
      <c r="E719" s="58">
        <v>2008</v>
      </c>
      <c r="F719" s="59">
        <v>2009</v>
      </c>
      <c r="G719" s="55">
        <v>900</v>
      </c>
      <c r="H719" s="50">
        <v>10</v>
      </c>
      <c r="I719" s="42">
        <v>0</v>
      </c>
      <c r="J719" s="48">
        <f t="shared" ref="J719:J725" si="45">MAX(0,MIN(1,F719-E719-1))</f>
        <v>0</v>
      </c>
      <c r="K719" s="50">
        <f t="shared" ref="K719:K725" si="46">MAX(1,MIN(10,INT(G719/100)+1))</f>
        <v>10</v>
      </c>
      <c r="L719" s="42">
        <v>884</v>
      </c>
      <c r="M719" s="42">
        <v>1350</v>
      </c>
      <c r="N719" s="95">
        <f t="shared" si="41"/>
        <v>0.39570277529095793</v>
      </c>
      <c r="O719" s="36">
        <v>20080319</v>
      </c>
      <c r="P719" s="63">
        <v>601.22</v>
      </c>
      <c r="Q719" s="76">
        <f t="shared" si="42"/>
        <v>3.7157779182329262</v>
      </c>
      <c r="R719" s="95">
        <f t="shared" si="43"/>
        <v>0.39570277529095793</v>
      </c>
      <c r="S719" s="95">
        <f t="shared" si="44"/>
        <v>-1</v>
      </c>
    </row>
    <row r="720" spans="1:19" s="36" customFormat="1" ht="14.4" x14ac:dyDescent="0.3">
      <c r="A720" s="32" t="s">
        <v>95</v>
      </c>
      <c r="B720" s="36">
        <v>319</v>
      </c>
      <c r="C720" s="36">
        <v>1</v>
      </c>
      <c r="D720" s="36" t="s">
        <v>491</v>
      </c>
      <c r="E720" s="40">
        <v>2009</v>
      </c>
      <c r="F720" s="40">
        <v>2010</v>
      </c>
      <c r="G720" s="62">
        <v>700</v>
      </c>
      <c r="H720" s="33">
        <v>5</v>
      </c>
      <c r="I720" s="63">
        <v>1</v>
      </c>
      <c r="J720" s="48">
        <f t="shared" si="45"/>
        <v>0</v>
      </c>
      <c r="K720" s="50">
        <f t="shared" si="46"/>
        <v>8</v>
      </c>
      <c r="L720" s="63">
        <v>881</v>
      </c>
      <c r="M720" s="63">
        <v>616</v>
      </c>
      <c r="N720" s="95">
        <f t="shared" si="41"/>
        <v>0.58851035404141616</v>
      </c>
      <c r="O720" s="36">
        <v>20090319</v>
      </c>
      <c r="P720" s="63">
        <v>627.58000000000004</v>
      </c>
      <c r="Q720" s="76">
        <f t="shared" si="42"/>
        <v>2.3853532617355553</v>
      </c>
      <c r="R720" s="95">
        <f t="shared" si="43"/>
        <v>0.58851035404141616</v>
      </c>
      <c r="S720" s="95">
        <f t="shared" si="44"/>
        <v>-1</v>
      </c>
    </row>
    <row r="721" spans="1:19" s="36" customFormat="1" ht="14.4" x14ac:dyDescent="0.3">
      <c r="A721" s="32" t="s">
        <v>95</v>
      </c>
      <c r="B721" s="36">
        <v>319</v>
      </c>
      <c r="C721" s="36">
        <v>1</v>
      </c>
      <c r="D721" s="36" t="s">
        <v>491</v>
      </c>
      <c r="E721" s="40">
        <v>2009</v>
      </c>
      <c r="F721" s="40">
        <v>2010</v>
      </c>
      <c r="G721" s="62">
        <v>400</v>
      </c>
      <c r="H721" s="40">
        <v>5</v>
      </c>
      <c r="I721" s="63">
        <v>0</v>
      </c>
      <c r="J721" s="48">
        <f t="shared" si="45"/>
        <v>0</v>
      </c>
      <c r="K721" s="50">
        <f t="shared" si="46"/>
        <v>5</v>
      </c>
      <c r="L721" s="63">
        <v>668</v>
      </c>
      <c r="M721" s="63">
        <v>748</v>
      </c>
      <c r="N721" s="95">
        <f t="shared" si="41"/>
        <v>0.47175141242937851</v>
      </c>
      <c r="O721" s="36">
        <v>20090319</v>
      </c>
      <c r="P721" s="63">
        <v>627.58000000000004</v>
      </c>
      <c r="Q721" s="76">
        <f t="shared" si="42"/>
        <v>2.2562860511807257</v>
      </c>
      <c r="R721" s="95">
        <f t="shared" si="43"/>
        <v>0.47175141242937851</v>
      </c>
      <c r="S721" s="95">
        <f t="shared" si="44"/>
        <v>-1</v>
      </c>
    </row>
    <row r="722" spans="1:19" s="36" customFormat="1" ht="14.4" x14ac:dyDescent="0.3">
      <c r="A722" s="32" t="s">
        <v>95</v>
      </c>
      <c r="B722" s="36">
        <v>319</v>
      </c>
      <c r="C722" s="36">
        <v>1</v>
      </c>
      <c r="D722" s="36" t="s">
        <v>491</v>
      </c>
      <c r="E722" s="40">
        <v>2009</v>
      </c>
      <c r="F722" s="40">
        <v>2010</v>
      </c>
      <c r="G722" s="62">
        <v>200</v>
      </c>
      <c r="H722" s="40">
        <v>5</v>
      </c>
      <c r="I722" s="63">
        <v>0</v>
      </c>
      <c r="J722" s="48">
        <f t="shared" si="45"/>
        <v>0</v>
      </c>
      <c r="K722" s="50">
        <f t="shared" si="46"/>
        <v>3</v>
      </c>
      <c r="L722" s="63">
        <v>674</v>
      </c>
      <c r="M722" s="63">
        <v>758</v>
      </c>
      <c r="N722" s="95">
        <f t="shared" si="41"/>
        <v>0.47067039106145253</v>
      </c>
      <c r="O722" s="36">
        <v>20090319</v>
      </c>
      <c r="P722" s="63">
        <v>627.58000000000004</v>
      </c>
      <c r="Q722" s="76">
        <f t="shared" si="42"/>
        <v>2.2817808088211859</v>
      </c>
      <c r="R722" s="95">
        <f t="shared" si="43"/>
        <v>0.47067039106145253</v>
      </c>
      <c r="S722" s="95">
        <f t="shared" si="44"/>
        <v>-1</v>
      </c>
    </row>
    <row r="723" spans="1:19" s="36" customFormat="1" ht="14.4" x14ac:dyDescent="0.3">
      <c r="A723" s="32" t="s">
        <v>95</v>
      </c>
      <c r="B723" s="36">
        <v>319</v>
      </c>
      <c r="C723" s="36">
        <v>1</v>
      </c>
      <c r="D723" s="36" t="s">
        <v>491</v>
      </c>
      <c r="E723" s="40">
        <v>2009</v>
      </c>
      <c r="F723" s="40">
        <v>2010</v>
      </c>
      <c r="G723" s="62">
        <v>700</v>
      </c>
      <c r="H723" s="33">
        <v>5</v>
      </c>
      <c r="I723" s="63">
        <v>1</v>
      </c>
      <c r="J723" s="48">
        <f t="shared" si="45"/>
        <v>0</v>
      </c>
      <c r="K723" s="50">
        <f t="shared" si="46"/>
        <v>8</v>
      </c>
      <c r="L723" s="63">
        <v>881</v>
      </c>
      <c r="M723" s="63">
        <v>616</v>
      </c>
      <c r="N723" s="95">
        <f t="shared" si="41"/>
        <v>0.58851035404141616</v>
      </c>
      <c r="O723" s="36">
        <f>10000*F723+B723</f>
        <v>20100319</v>
      </c>
      <c r="P723" s="63">
        <v>627.58000000000004</v>
      </c>
      <c r="Q723" s="76">
        <f t="shared" si="42"/>
        <v>2.3853532617355553</v>
      </c>
      <c r="R723" s="95">
        <f t="shared" si="43"/>
        <v>0.58851035404141616</v>
      </c>
      <c r="S723" s="95">
        <f t="shared" si="44"/>
        <v>-1</v>
      </c>
    </row>
    <row r="724" spans="1:19" s="36" customFormat="1" ht="14.4" x14ac:dyDescent="0.3">
      <c r="A724" s="32" t="s">
        <v>95</v>
      </c>
      <c r="B724" s="36">
        <v>319</v>
      </c>
      <c r="C724" s="36">
        <v>1</v>
      </c>
      <c r="D724" s="36" t="s">
        <v>491</v>
      </c>
      <c r="E724" s="40">
        <v>2009</v>
      </c>
      <c r="F724" s="40">
        <v>2010</v>
      </c>
      <c r="G724" s="62">
        <v>400</v>
      </c>
      <c r="H724" s="40">
        <v>5</v>
      </c>
      <c r="I724" s="63">
        <v>0</v>
      </c>
      <c r="J724" s="48">
        <f t="shared" si="45"/>
        <v>0</v>
      </c>
      <c r="K724" s="50">
        <f t="shared" si="46"/>
        <v>5</v>
      </c>
      <c r="L724" s="63">
        <v>668</v>
      </c>
      <c r="M724" s="63">
        <v>748</v>
      </c>
      <c r="N724" s="95">
        <f t="shared" si="41"/>
        <v>0.47175141242937851</v>
      </c>
      <c r="O724" s="36">
        <f>10000*F724+B724</f>
        <v>20100319</v>
      </c>
      <c r="P724" s="63">
        <v>627.58000000000004</v>
      </c>
      <c r="Q724" s="76">
        <f t="shared" si="42"/>
        <v>2.2562860511807257</v>
      </c>
      <c r="R724" s="95">
        <f t="shared" si="43"/>
        <v>0.47175141242937851</v>
      </c>
      <c r="S724" s="95">
        <f t="shared" si="44"/>
        <v>-1</v>
      </c>
    </row>
    <row r="725" spans="1:19" s="36" customFormat="1" ht="14.4" x14ac:dyDescent="0.3">
      <c r="A725" s="32" t="s">
        <v>95</v>
      </c>
      <c r="B725" s="36">
        <v>319</v>
      </c>
      <c r="C725" s="36">
        <v>1</v>
      </c>
      <c r="D725" s="36" t="s">
        <v>491</v>
      </c>
      <c r="E725" s="40">
        <v>2009</v>
      </c>
      <c r="F725" s="40">
        <v>2010</v>
      </c>
      <c r="G725" s="62">
        <v>200</v>
      </c>
      <c r="H725" s="40">
        <v>5</v>
      </c>
      <c r="I725" s="63">
        <v>0</v>
      </c>
      <c r="J725" s="48">
        <f t="shared" si="45"/>
        <v>0</v>
      </c>
      <c r="K725" s="50">
        <f t="shared" si="46"/>
        <v>3</v>
      </c>
      <c r="L725" s="63">
        <v>674</v>
      </c>
      <c r="M725" s="63">
        <v>758</v>
      </c>
      <c r="N725" s="95">
        <f t="shared" si="41"/>
        <v>0.47067039106145253</v>
      </c>
      <c r="O725" s="36">
        <f>10000*F725+B725</f>
        <v>20100319</v>
      </c>
      <c r="P725" s="63">
        <v>627.58000000000004</v>
      </c>
      <c r="Q725" s="76">
        <f t="shared" si="42"/>
        <v>2.2817808088211859</v>
      </c>
      <c r="R725" s="95">
        <f t="shared" si="43"/>
        <v>0.47067039106145253</v>
      </c>
      <c r="S725" s="95">
        <f t="shared" si="44"/>
        <v>-1</v>
      </c>
    </row>
    <row r="726" spans="1:19" s="36" customFormat="1" ht="14.4" x14ac:dyDescent="0.3">
      <c r="A726" s="32" t="s">
        <v>95</v>
      </c>
      <c r="B726" s="36">
        <v>323</v>
      </c>
      <c r="C726" s="36">
        <v>2</v>
      </c>
      <c r="D726" s="36" t="s">
        <v>550</v>
      </c>
      <c r="E726" s="36">
        <v>2001</v>
      </c>
      <c r="F726" s="36">
        <v>2002</v>
      </c>
      <c r="G726" s="76">
        <v>300</v>
      </c>
      <c r="H726" s="36">
        <v>4</v>
      </c>
      <c r="I726" s="36">
        <v>1</v>
      </c>
      <c r="J726" s="36">
        <v>1</v>
      </c>
      <c r="K726" s="36">
        <v>4</v>
      </c>
      <c r="L726" s="94">
        <v>44</v>
      </c>
      <c r="M726" s="94">
        <v>9</v>
      </c>
      <c r="N726" s="95">
        <f t="shared" si="41"/>
        <v>0.83018867924528306</v>
      </c>
      <c r="O726" s="36">
        <v>20020323</v>
      </c>
      <c r="P726" s="63">
        <v>49.74</v>
      </c>
      <c r="Q726" s="76">
        <f t="shared" si="42"/>
        <v>1.0655408122235626</v>
      </c>
      <c r="R726" s="95">
        <f t="shared" si="43"/>
        <v>0.83018867924528306</v>
      </c>
      <c r="S726" s="95">
        <f t="shared" si="44"/>
        <v>-1</v>
      </c>
    </row>
    <row r="727" spans="1:19" s="36" customFormat="1" ht="14.4" x14ac:dyDescent="0.3">
      <c r="A727" s="32" t="s">
        <v>95</v>
      </c>
      <c r="B727" s="36">
        <v>323</v>
      </c>
      <c r="C727" s="36">
        <v>1</v>
      </c>
      <c r="D727" s="36" t="s">
        <v>550</v>
      </c>
      <c r="E727" s="36">
        <v>2005</v>
      </c>
      <c r="F727" s="36">
        <v>2006</v>
      </c>
      <c r="G727" s="76">
        <v>1400</v>
      </c>
      <c r="H727" s="36">
        <v>5</v>
      </c>
      <c r="I727" s="33">
        <v>1</v>
      </c>
      <c r="J727" s="36">
        <v>1</v>
      </c>
      <c r="K727" s="36">
        <v>10</v>
      </c>
      <c r="L727" s="36">
        <v>50</v>
      </c>
      <c r="M727" s="36">
        <v>14</v>
      </c>
      <c r="N727" s="95">
        <f t="shared" si="41"/>
        <v>0.78125</v>
      </c>
      <c r="O727" s="36">
        <v>20060323</v>
      </c>
      <c r="P727" s="63">
        <v>40</v>
      </c>
      <c r="Q727" s="76">
        <f t="shared" si="42"/>
        <v>1.6</v>
      </c>
      <c r="R727" s="95">
        <f t="shared" si="43"/>
        <v>0.78125</v>
      </c>
      <c r="S727" s="95">
        <f t="shared" si="44"/>
        <v>-1</v>
      </c>
    </row>
    <row r="728" spans="1:19" s="36" customFormat="1" ht="14.4" x14ac:dyDescent="0.3">
      <c r="A728" s="32" t="s">
        <v>95</v>
      </c>
      <c r="B728" s="7">
        <v>323</v>
      </c>
      <c r="C728" s="7">
        <v>2</v>
      </c>
      <c r="D728" s="7" t="s">
        <v>550</v>
      </c>
      <c r="E728" s="7">
        <v>2010</v>
      </c>
      <c r="F728" s="68">
        <v>2011</v>
      </c>
      <c r="G728" s="66">
        <v>1700</v>
      </c>
      <c r="H728" s="68">
        <v>5</v>
      </c>
      <c r="I728" s="67">
        <v>1</v>
      </c>
      <c r="J728" s="10">
        <v>0</v>
      </c>
      <c r="K728" s="50">
        <f>MAX(1,MIN(10,INT(G728/100)+1))</f>
        <v>10</v>
      </c>
      <c r="L728" s="67">
        <v>88</v>
      </c>
      <c r="M728" s="67">
        <v>56</v>
      </c>
      <c r="N728" s="95">
        <f t="shared" si="41"/>
        <v>0.61111111111111116</v>
      </c>
      <c r="O728" s="36">
        <f>10000*2010+B728</f>
        <v>20100323</v>
      </c>
      <c r="P728" s="63">
        <v>30.73</v>
      </c>
      <c r="Q728" s="76">
        <f t="shared" si="42"/>
        <v>4.6859746176374877</v>
      </c>
      <c r="R728" s="95">
        <f t="shared" si="43"/>
        <v>0.61111111111111116</v>
      </c>
      <c r="S728" s="95">
        <f t="shared" si="44"/>
        <v>-1</v>
      </c>
    </row>
    <row r="729" spans="1:19" s="36" customFormat="1" ht="14.4" x14ac:dyDescent="0.3">
      <c r="A729" s="32" t="s">
        <v>95</v>
      </c>
      <c r="B729" s="7">
        <v>323</v>
      </c>
      <c r="C729" s="7">
        <v>2</v>
      </c>
      <c r="D729" s="7" t="s">
        <v>550</v>
      </c>
      <c r="E729" s="7">
        <v>2015</v>
      </c>
      <c r="F729" s="68">
        <v>2016</v>
      </c>
      <c r="G729" s="66">
        <v>1607.12</v>
      </c>
      <c r="H729" s="68">
        <v>10</v>
      </c>
      <c r="I729" s="67">
        <v>1</v>
      </c>
      <c r="J729" s="48">
        <f>MAX(0,MIN(1,F729-E729-1))</f>
        <v>0</v>
      </c>
      <c r="K729" s="50">
        <f>MAX(1,MIN(10,INT(G729/100)+1))</f>
        <v>10</v>
      </c>
      <c r="L729" s="67">
        <v>36</v>
      </c>
      <c r="M729" s="67">
        <v>21</v>
      </c>
      <c r="N729" s="95">
        <f t="shared" si="41"/>
        <v>0.63157894736842102</v>
      </c>
      <c r="O729" s="36">
        <f>10000*E729+B729</f>
        <v>20150323</v>
      </c>
      <c r="P729" s="63">
        <v>29</v>
      </c>
      <c r="Q729" s="76">
        <f t="shared" si="42"/>
        <v>1.9655172413793103</v>
      </c>
      <c r="R729" s="95">
        <f t="shared" si="43"/>
        <v>0.63157894736842102</v>
      </c>
      <c r="S729" s="95">
        <f t="shared" si="44"/>
        <v>-1</v>
      </c>
    </row>
    <row r="730" spans="1:19" s="36" customFormat="1" ht="14.4" x14ac:dyDescent="0.3">
      <c r="A730" s="32" t="s">
        <v>95</v>
      </c>
      <c r="B730" s="36">
        <v>325</v>
      </c>
      <c r="C730" s="36">
        <v>1</v>
      </c>
      <c r="D730" s="36" t="s">
        <v>223</v>
      </c>
      <c r="E730" s="36">
        <v>1996</v>
      </c>
      <c r="F730" s="36">
        <v>1997</v>
      </c>
      <c r="G730" s="76">
        <v>1000</v>
      </c>
      <c r="H730" s="36">
        <v>5</v>
      </c>
      <c r="I730" s="36">
        <v>0</v>
      </c>
      <c r="J730" s="36">
        <v>1</v>
      </c>
      <c r="K730" s="36">
        <v>10</v>
      </c>
      <c r="L730" s="94">
        <v>445</v>
      </c>
      <c r="M730" s="94">
        <v>1028</v>
      </c>
      <c r="N730" s="95">
        <f t="shared" si="41"/>
        <v>0.30210454854039376</v>
      </c>
      <c r="O730" s="36">
        <v>19970325</v>
      </c>
      <c r="P730" s="63">
        <v>461.85</v>
      </c>
      <c r="Q730" s="76">
        <f t="shared" si="42"/>
        <v>3.1893471906463136</v>
      </c>
      <c r="R730" s="95">
        <f t="shared" si="43"/>
        <v>0.30210454854039376</v>
      </c>
      <c r="S730" s="95">
        <f t="shared" si="44"/>
        <v>-1</v>
      </c>
    </row>
    <row r="731" spans="1:19" s="36" customFormat="1" ht="14.4" x14ac:dyDescent="0.3">
      <c r="A731" s="32" t="s">
        <v>95</v>
      </c>
      <c r="B731" s="36">
        <v>330</v>
      </c>
      <c r="C731" s="36">
        <v>1</v>
      </c>
      <c r="D731" s="36" t="s">
        <v>551</v>
      </c>
      <c r="E731" s="36">
        <v>2001</v>
      </c>
      <c r="F731" s="36">
        <v>2002</v>
      </c>
      <c r="G731" s="76">
        <v>585.63</v>
      </c>
      <c r="H731" s="36">
        <v>10</v>
      </c>
      <c r="I731" s="36">
        <v>1</v>
      </c>
      <c r="J731" s="36">
        <v>1</v>
      </c>
      <c r="K731" s="36">
        <v>6</v>
      </c>
      <c r="L731" s="94">
        <v>424</v>
      </c>
      <c r="M731" s="94">
        <v>125</v>
      </c>
      <c r="N731" s="95">
        <f t="shared" si="41"/>
        <v>0.77231329690346084</v>
      </c>
      <c r="O731" s="36">
        <v>20020330</v>
      </c>
      <c r="P731" s="63">
        <v>308.07</v>
      </c>
      <c r="Q731" s="76">
        <f t="shared" si="42"/>
        <v>1.7820625182588372</v>
      </c>
      <c r="R731" s="95">
        <f t="shared" si="43"/>
        <v>0.77231329690346084</v>
      </c>
      <c r="S731" s="95">
        <f t="shared" si="44"/>
        <v>-1</v>
      </c>
    </row>
    <row r="732" spans="1:19" s="36" customFormat="1" ht="14.4" x14ac:dyDescent="0.3">
      <c r="A732" s="32" t="s">
        <v>95</v>
      </c>
      <c r="B732" s="36">
        <v>330</v>
      </c>
      <c r="C732" s="36">
        <v>1</v>
      </c>
      <c r="D732" s="36" t="s">
        <v>551</v>
      </c>
      <c r="E732" s="36">
        <v>2003</v>
      </c>
      <c r="F732" s="36">
        <v>2004</v>
      </c>
      <c r="G732" s="76">
        <v>500</v>
      </c>
      <c r="H732" s="36">
        <v>10</v>
      </c>
      <c r="I732" s="36">
        <v>1</v>
      </c>
      <c r="J732" s="36">
        <v>1</v>
      </c>
      <c r="K732" s="36">
        <v>6</v>
      </c>
      <c r="L732" s="94">
        <v>251</v>
      </c>
      <c r="M732" s="94">
        <v>118</v>
      </c>
      <c r="N732" s="95">
        <f t="shared" si="41"/>
        <v>0.68021680216802172</v>
      </c>
      <c r="O732" s="36">
        <v>20040330</v>
      </c>
      <c r="P732" s="63">
        <v>307.88</v>
      </c>
      <c r="Q732" s="76">
        <f t="shared" si="42"/>
        <v>1.1985189034688839</v>
      </c>
      <c r="R732" s="95">
        <f t="shared" si="43"/>
        <v>0.68021680216802172</v>
      </c>
      <c r="S732" s="95">
        <f t="shared" si="44"/>
        <v>-1</v>
      </c>
    </row>
    <row r="733" spans="1:19" s="36" customFormat="1" ht="14.4" x14ac:dyDescent="0.3">
      <c r="A733" s="32" t="s">
        <v>95</v>
      </c>
      <c r="B733" s="36">
        <v>330</v>
      </c>
      <c r="C733" s="36">
        <v>1</v>
      </c>
      <c r="D733" s="36" t="s">
        <v>551</v>
      </c>
      <c r="E733" s="40">
        <v>2009</v>
      </c>
      <c r="F733" s="40">
        <v>2010</v>
      </c>
      <c r="G733" s="62">
        <v>1000</v>
      </c>
      <c r="H733" s="40">
        <v>10</v>
      </c>
      <c r="I733" s="63">
        <v>1</v>
      </c>
      <c r="J733" s="48">
        <f>MAX(0,MIN(1,F733-E733-1))</f>
        <v>0</v>
      </c>
      <c r="K733" s="50">
        <f>MAX(1,MIN(10,INT(G733/100)+1))</f>
        <v>10</v>
      </c>
      <c r="L733" s="63">
        <v>226</v>
      </c>
      <c r="M733" s="63">
        <v>220</v>
      </c>
      <c r="N733" s="95">
        <f t="shared" si="41"/>
        <v>0.50672645739910316</v>
      </c>
      <c r="O733" s="36">
        <v>20090330</v>
      </c>
      <c r="P733" s="63">
        <v>327.86</v>
      </c>
      <c r="Q733" s="76">
        <f t="shared" si="42"/>
        <v>1.3603367290916855</v>
      </c>
      <c r="R733" s="95">
        <f t="shared" si="43"/>
        <v>0.50672645739910316</v>
      </c>
      <c r="S733" s="95">
        <f t="shared" si="44"/>
        <v>-1</v>
      </c>
    </row>
    <row r="734" spans="1:19" s="36" customFormat="1" ht="14.4" x14ac:dyDescent="0.3">
      <c r="A734" s="32" t="s">
        <v>95</v>
      </c>
      <c r="B734" s="36">
        <v>330</v>
      </c>
      <c r="C734" s="36">
        <v>1</v>
      </c>
      <c r="D734" s="36" t="s">
        <v>551</v>
      </c>
      <c r="E734" s="40">
        <v>2009</v>
      </c>
      <c r="F734" s="40">
        <v>2010</v>
      </c>
      <c r="G734" s="62">
        <v>1000</v>
      </c>
      <c r="H734" s="40">
        <v>10</v>
      </c>
      <c r="I734" s="63">
        <v>1</v>
      </c>
      <c r="J734" s="48">
        <f>MAX(0,MIN(1,F734-E734-1))</f>
        <v>0</v>
      </c>
      <c r="K734" s="50">
        <f>MAX(1,MIN(10,INT(G734/100)+1))</f>
        <v>10</v>
      </c>
      <c r="L734" s="63">
        <v>226</v>
      </c>
      <c r="M734" s="63">
        <v>220</v>
      </c>
      <c r="N734" s="95">
        <f t="shared" si="41"/>
        <v>0.50672645739910316</v>
      </c>
      <c r="O734" s="36">
        <f>10000*F734+B734</f>
        <v>20100330</v>
      </c>
      <c r="P734" s="63">
        <v>327.86</v>
      </c>
      <c r="Q734" s="76">
        <f t="shared" si="42"/>
        <v>1.3603367290916855</v>
      </c>
      <c r="R734" s="95">
        <f t="shared" si="43"/>
        <v>0.50672645739910316</v>
      </c>
      <c r="S734" s="95">
        <f t="shared" si="44"/>
        <v>-1</v>
      </c>
    </row>
    <row r="735" spans="1:19" s="36" customFormat="1" ht="14.4" x14ac:dyDescent="0.3">
      <c r="A735" s="32" t="s">
        <v>95</v>
      </c>
      <c r="B735" s="7">
        <v>330</v>
      </c>
      <c r="C735" s="7">
        <v>1</v>
      </c>
      <c r="D735" s="7" t="s">
        <v>124</v>
      </c>
      <c r="E735" s="7">
        <v>2018</v>
      </c>
      <c r="F735" s="7">
        <v>2020</v>
      </c>
      <c r="G735" s="70">
        <v>1603</v>
      </c>
      <c r="H735" s="7">
        <v>10</v>
      </c>
      <c r="I735" s="7">
        <v>1</v>
      </c>
      <c r="J735" s="48">
        <v>1</v>
      </c>
      <c r="K735" s="50">
        <v>10</v>
      </c>
      <c r="L735" s="67">
        <v>435</v>
      </c>
      <c r="M735" s="67">
        <v>167</v>
      </c>
      <c r="N735" s="95">
        <f t="shared" si="41"/>
        <v>0.72259136212624586</v>
      </c>
      <c r="O735" s="36">
        <f>10000*E735+B735</f>
        <v>20180330</v>
      </c>
      <c r="P735" s="63">
        <v>287.44</v>
      </c>
      <c r="Q735" s="76">
        <f t="shared" si="42"/>
        <v>2.0943501252435293</v>
      </c>
      <c r="R735" s="95">
        <f t="shared" si="43"/>
        <v>0.72259136212624586</v>
      </c>
      <c r="S735" s="95">
        <f t="shared" si="44"/>
        <v>-1</v>
      </c>
    </row>
    <row r="736" spans="1:19" s="36" customFormat="1" ht="14.4" x14ac:dyDescent="0.3">
      <c r="A736" s="32" t="s">
        <v>95</v>
      </c>
      <c r="B736" s="36">
        <v>332</v>
      </c>
      <c r="C736" s="36">
        <v>1</v>
      </c>
      <c r="D736" s="36" t="s">
        <v>502</v>
      </c>
      <c r="E736" s="36">
        <v>1999</v>
      </c>
      <c r="F736" s="36">
        <v>2000</v>
      </c>
      <c r="G736" s="76">
        <v>415</v>
      </c>
      <c r="H736" s="36">
        <v>6</v>
      </c>
      <c r="I736" s="36">
        <v>0</v>
      </c>
      <c r="J736" s="36">
        <v>1</v>
      </c>
      <c r="K736" s="36">
        <v>5</v>
      </c>
      <c r="L736" s="94">
        <v>820</v>
      </c>
      <c r="M736" s="94">
        <v>875</v>
      </c>
      <c r="N736" s="95">
        <f t="shared" si="41"/>
        <v>0.48377581120943952</v>
      </c>
      <c r="O736" s="36">
        <v>20000332</v>
      </c>
      <c r="P736" s="63">
        <v>1963.76</v>
      </c>
      <c r="Q736" s="76">
        <f t="shared" si="42"/>
        <v>0.8631400985863853</v>
      </c>
      <c r="R736" s="95">
        <f t="shared" si="43"/>
        <v>0.48377581120943952</v>
      </c>
      <c r="S736" s="95">
        <f t="shared" si="44"/>
        <v>-1</v>
      </c>
    </row>
    <row r="737" spans="1:19" s="36" customFormat="1" ht="14.4" x14ac:dyDescent="0.3">
      <c r="A737" s="32" t="s">
        <v>95</v>
      </c>
      <c r="B737" s="36">
        <v>332</v>
      </c>
      <c r="C737" s="36">
        <v>1</v>
      </c>
      <c r="D737" s="36" t="s">
        <v>502</v>
      </c>
      <c r="E737" s="36">
        <v>2001</v>
      </c>
      <c r="F737" s="36">
        <v>2002</v>
      </c>
      <c r="G737" s="76">
        <v>126</v>
      </c>
      <c r="H737" s="36">
        <v>8</v>
      </c>
      <c r="I737" s="36">
        <v>1</v>
      </c>
      <c r="J737" s="36">
        <v>1</v>
      </c>
      <c r="K737" s="36">
        <v>2</v>
      </c>
      <c r="L737" s="94">
        <v>1450</v>
      </c>
      <c r="M737" s="94">
        <v>918</v>
      </c>
      <c r="N737" s="95">
        <f t="shared" si="41"/>
        <v>0.61233108108108103</v>
      </c>
      <c r="O737" s="36">
        <v>20020332</v>
      </c>
      <c r="P737" s="63">
        <v>1898.01</v>
      </c>
      <c r="Q737" s="76">
        <f t="shared" si="42"/>
        <v>1.2476225098919396</v>
      </c>
      <c r="R737" s="95">
        <f t="shared" si="43"/>
        <v>0.61233108108108103</v>
      </c>
      <c r="S737" s="95">
        <f t="shared" si="44"/>
        <v>-1</v>
      </c>
    </row>
    <row r="738" spans="1:19" s="36" customFormat="1" ht="14.4" x14ac:dyDescent="0.3">
      <c r="A738" s="32" t="s">
        <v>95</v>
      </c>
      <c r="B738" s="36">
        <v>332</v>
      </c>
      <c r="C738" s="36">
        <v>1</v>
      </c>
      <c r="D738" s="36" t="s">
        <v>502</v>
      </c>
      <c r="E738" s="40">
        <v>2009</v>
      </c>
      <c r="F738" s="40">
        <v>2010</v>
      </c>
      <c r="G738" s="62">
        <v>126.21</v>
      </c>
      <c r="H738" s="33">
        <v>8</v>
      </c>
      <c r="I738" s="63">
        <v>1</v>
      </c>
      <c r="J738" s="48">
        <f>MAX(0,MIN(1,F738-E738-1))</f>
        <v>0</v>
      </c>
      <c r="K738" s="50">
        <f>MAX(1,MIN(10,INT(G738/100)+1))</f>
        <v>2</v>
      </c>
      <c r="L738" s="63">
        <v>663</v>
      </c>
      <c r="M738" s="63">
        <v>174</v>
      </c>
      <c r="N738" s="95">
        <f t="shared" si="41"/>
        <v>0.79211469534050183</v>
      </c>
      <c r="O738" s="36">
        <v>20090332</v>
      </c>
      <c r="P738" s="63">
        <v>1814.98</v>
      </c>
      <c r="Q738" s="76">
        <f t="shared" si="42"/>
        <v>0.46116210646949279</v>
      </c>
      <c r="R738" s="95">
        <f t="shared" si="43"/>
        <v>0.79211469534050183</v>
      </c>
      <c r="S738" s="95">
        <f t="shared" si="44"/>
        <v>-1</v>
      </c>
    </row>
    <row r="739" spans="1:19" s="36" customFormat="1" ht="14.4" x14ac:dyDescent="0.3">
      <c r="A739" s="32" t="s">
        <v>95</v>
      </c>
      <c r="B739" s="36">
        <v>332</v>
      </c>
      <c r="C739" s="36">
        <v>1</v>
      </c>
      <c r="D739" s="36" t="s">
        <v>502</v>
      </c>
      <c r="E739" s="40">
        <v>2009</v>
      </c>
      <c r="F739" s="40">
        <v>2010</v>
      </c>
      <c r="G739" s="62">
        <v>126.21</v>
      </c>
      <c r="H739" s="33">
        <v>8</v>
      </c>
      <c r="I739" s="63">
        <v>1</v>
      </c>
      <c r="J739" s="48">
        <f>MAX(0,MIN(1,F739-E739-1))</f>
        <v>0</v>
      </c>
      <c r="K739" s="50">
        <f>MAX(1,MIN(10,INT(G739/100)+1))</f>
        <v>2</v>
      </c>
      <c r="L739" s="63">
        <v>663</v>
      </c>
      <c r="M739" s="63">
        <v>174</v>
      </c>
      <c r="N739" s="95">
        <f t="shared" si="41"/>
        <v>0.79211469534050183</v>
      </c>
      <c r="O739" s="36">
        <f>10000*F739+B739</f>
        <v>20100332</v>
      </c>
      <c r="P739" s="63">
        <v>1814.98</v>
      </c>
      <c r="Q739" s="76">
        <f t="shared" si="42"/>
        <v>0.46116210646949279</v>
      </c>
      <c r="R739" s="95">
        <f t="shared" si="43"/>
        <v>0.79211469534050183</v>
      </c>
      <c r="S739" s="95">
        <f t="shared" si="44"/>
        <v>-1</v>
      </c>
    </row>
    <row r="740" spans="1:19" s="36" customFormat="1" ht="14.4" x14ac:dyDescent="0.3">
      <c r="A740" s="32" t="s">
        <v>95</v>
      </c>
      <c r="B740" s="36">
        <v>333</v>
      </c>
      <c r="C740" s="36">
        <v>1</v>
      </c>
      <c r="D740" s="36" t="s">
        <v>278</v>
      </c>
      <c r="E740" s="36">
        <v>1994</v>
      </c>
      <c r="F740" s="36">
        <v>1995</v>
      </c>
      <c r="G740" s="76">
        <v>432.2</v>
      </c>
      <c r="H740" s="36">
        <v>5</v>
      </c>
      <c r="I740" s="36">
        <v>1</v>
      </c>
      <c r="J740" s="36">
        <v>1</v>
      </c>
      <c r="K740" s="36">
        <v>5</v>
      </c>
      <c r="L740" s="94">
        <v>608</v>
      </c>
      <c r="M740" s="94">
        <v>386</v>
      </c>
      <c r="N740" s="95">
        <f t="shared" si="41"/>
        <v>0.61167002012072436</v>
      </c>
      <c r="O740" s="36">
        <v>19950333</v>
      </c>
      <c r="P740" s="63">
        <v>794.12</v>
      </c>
      <c r="Q740" s="76">
        <f t="shared" si="42"/>
        <v>1.2516999949629779</v>
      </c>
      <c r="R740" s="95">
        <f t="shared" si="43"/>
        <v>0.61167002012072436</v>
      </c>
      <c r="S740" s="95">
        <f t="shared" si="44"/>
        <v>-1</v>
      </c>
    </row>
    <row r="741" spans="1:19" s="36" customFormat="1" ht="14.4" x14ac:dyDescent="0.3">
      <c r="A741" s="32" t="s">
        <v>95</v>
      </c>
      <c r="B741" s="36">
        <v>333</v>
      </c>
      <c r="C741" s="36">
        <v>1</v>
      </c>
      <c r="D741" s="36" t="s">
        <v>278</v>
      </c>
      <c r="E741" s="36">
        <v>1999</v>
      </c>
      <c r="F741" s="36">
        <v>2000</v>
      </c>
      <c r="G741" s="76">
        <v>415</v>
      </c>
      <c r="H741" s="36">
        <v>5</v>
      </c>
      <c r="I741" s="36">
        <v>1</v>
      </c>
      <c r="J741" s="36">
        <v>1</v>
      </c>
      <c r="K741" s="36">
        <v>5</v>
      </c>
      <c r="L741" s="94">
        <v>416</v>
      </c>
      <c r="M741" s="94">
        <v>210</v>
      </c>
      <c r="N741" s="95">
        <f t="shared" si="41"/>
        <v>0.66453674121405748</v>
      </c>
      <c r="O741" s="36">
        <v>20000333</v>
      </c>
      <c r="P741" s="63">
        <v>776.37</v>
      </c>
      <c r="Q741" s="76">
        <f t="shared" si="42"/>
        <v>0.80631657585944849</v>
      </c>
      <c r="R741" s="95">
        <f t="shared" si="43"/>
        <v>0.66453674121405748</v>
      </c>
      <c r="S741" s="95">
        <f t="shared" si="44"/>
        <v>-1</v>
      </c>
    </row>
    <row r="742" spans="1:19" s="36" customFormat="1" ht="14.4" x14ac:dyDescent="0.3">
      <c r="A742" s="32" t="s">
        <v>95</v>
      </c>
      <c r="B742" s="36">
        <v>333</v>
      </c>
      <c r="C742" s="36">
        <v>1</v>
      </c>
      <c r="D742" s="36" t="s">
        <v>278</v>
      </c>
      <c r="E742" s="36">
        <v>2002</v>
      </c>
      <c r="F742" s="36">
        <v>2003</v>
      </c>
      <c r="G742" s="76">
        <v>400</v>
      </c>
      <c r="H742" s="36">
        <v>5</v>
      </c>
      <c r="I742" s="36">
        <v>0</v>
      </c>
      <c r="J742" s="36">
        <v>1</v>
      </c>
      <c r="K742" s="36">
        <v>5</v>
      </c>
      <c r="L742" s="94">
        <v>326</v>
      </c>
      <c r="M742" s="94">
        <v>616</v>
      </c>
      <c r="N742" s="95">
        <f t="shared" si="41"/>
        <v>0.34607218683651803</v>
      </c>
      <c r="O742" s="36">
        <v>20030333</v>
      </c>
      <c r="P742" s="63">
        <v>735.79</v>
      </c>
      <c r="Q742" s="76">
        <f t="shared" si="42"/>
        <v>1.2802565949523641</v>
      </c>
      <c r="R742" s="95">
        <f t="shared" si="43"/>
        <v>0.34607218683651803</v>
      </c>
      <c r="S742" s="95">
        <f t="shared" si="44"/>
        <v>-1</v>
      </c>
    </row>
    <row r="743" spans="1:19" s="36" customFormat="1" ht="14.4" x14ac:dyDescent="0.3">
      <c r="A743" s="32" t="s">
        <v>95</v>
      </c>
      <c r="B743" s="36">
        <v>333</v>
      </c>
      <c r="C743" s="36">
        <v>1</v>
      </c>
      <c r="D743" s="36" t="s">
        <v>278</v>
      </c>
      <c r="E743" s="36">
        <v>2003</v>
      </c>
      <c r="F743" s="36">
        <v>2004</v>
      </c>
      <c r="G743" s="76">
        <v>550</v>
      </c>
      <c r="H743" s="36">
        <v>5</v>
      </c>
      <c r="I743" s="36">
        <v>1</v>
      </c>
      <c r="J743" s="36">
        <v>1</v>
      </c>
      <c r="K743" s="36">
        <v>6</v>
      </c>
      <c r="L743" s="94">
        <v>296</v>
      </c>
      <c r="M743" s="94">
        <v>355</v>
      </c>
      <c r="N743" s="95">
        <f t="shared" si="41"/>
        <v>0.45468509984639016</v>
      </c>
      <c r="O743" s="36">
        <v>20040333</v>
      </c>
      <c r="P743" s="63">
        <v>753.46</v>
      </c>
      <c r="Q743" s="76">
        <f t="shared" si="42"/>
        <v>0.86401401534255295</v>
      </c>
      <c r="R743" s="95">
        <f t="shared" si="43"/>
        <v>0.45468509984639016</v>
      </c>
      <c r="S743" s="95">
        <f t="shared" si="44"/>
        <v>-1</v>
      </c>
    </row>
    <row r="744" spans="1:19" s="36" customFormat="1" ht="14.4" x14ac:dyDescent="0.3">
      <c r="A744" s="32" t="s">
        <v>95</v>
      </c>
      <c r="B744" s="48">
        <v>333</v>
      </c>
      <c r="C744" s="48">
        <v>1</v>
      </c>
      <c r="D744" s="48" t="s">
        <v>278</v>
      </c>
      <c r="E744" s="58">
        <v>2008</v>
      </c>
      <c r="F744" s="59">
        <v>2009</v>
      </c>
      <c r="G744" s="55">
        <v>1195</v>
      </c>
      <c r="H744" s="59">
        <v>5</v>
      </c>
      <c r="I744" s="42">
        <v>0</v>
      </c>
      <c r="J744" s="48">
        <f>MAX(0,MIN(1,F744-E744-1))</f>
        <v>0</v>
      </c>
      <c r="K744" s="50">
        <f>MAX(1,MIN(10,INT(G744/100)+1))</f>
        <v>10</v>
      </c>
      <c r="L744" s="42">
        <v>800</v>
      </c>
      <c r="M744" s="42">
        <v>1050</v>
      </c>
      <c r="N744" s="95">
        <f t="shared" si="41"/>
        <v>0.43243243243243246</v>
      </c>
      <c r="O744" s="36">
        <v>20080333</v>
      </c>
      <c r="P744" s="63">
        <v>614.11</v>
      </c>
      <c r="Q744" s="76">
        <f t="shared" si="42"/>
        <v>3.0124896191236097</v>
      </c>
      <c r="R744" s="95">
        <f t="shared" si="43"/>
        <v>0.43243243243243246</v>
      </c>
      <c r="S744" s="95">
        <f t="shared" si="44"/>
        <v>-1</v>
      </c>
    </row>
    <row r="745" spans="1:19" s="36" customFormat="1" ht="14.4" x14ac:dyDescent="0.3">
      <c r="A745" s="32" t="s">
        <v>95</v>
      </c>
      <c r="B745" s="36">
        <v>333</v>
      </c>
      <c r="C745" s="36">
        <v>1</v>
      </c>
      <c r="D745" s="36" t="s">
        <v>278</v>
      </c>
      <c r="E745" s="40">
        <v>2009</v>
      </c>
      <c r="F745" s="40">
        <v>2010</v>
      </c>
      <c r="G745" s="62">
        <v>900</v>
      </c>
      <c r="H745" s="40">
        <v>5</v>
      </c>
      <c r="I745" s="63">
        <v>0</v>
      </c>
      <c r="J745" s="48">
        <f>MAX(0,MIN(1,F745-E745-1))</f>
        <v>0</v>
      </c>
      <c r="K745" s="50">
        <f>MAX(1,MIN(10,INT(G745/100)+1))</f>
        <v>10</v>
      </c>
      <c r="L745" s="63">
        <v>348</v>
      </c>
      <c r="M745" s="63">
        <v>468</v>
      </c>
      <c r="N745" s="95">
        <f t="shared" si="41"/>
        <v>0.4264705882352941</v>
      </c>
      <c r="O745" s="36">
        <v>20090333</v>
      </c>
      <c r="P745" s="63">
        <v>609.66</v>
      </c>
      <c r="Q745" s="76">
        <f t="shared" si="42"/>
        <v>1.3384509398681232</v>
      </c>
      <c r="R745" s="95">
        <f t="shared" si="43"/>
        <v>0.4264705882352941</v>
      </c>
      <c r="S745" s="95">
        <f t="shared" si="44"/>
        <v>-1</v>
      </c>
    </row>
    <row r="746" spans="1:19" s="36" customFormat="1" ht="14.4" x14ac:dyDescent="0.3">
      <c r="A746" s="32" t="s">
        <v>95</v>
      </c>
      <c r="B746" s="36">
        <v>333</v>
      </c>
      <c r="C746" s="36">
        <v>1</v>
      </c>
      <c r="D746" s="36" t="s">
        <v>278</v>
      </c>
      <c r="E746" s="40">
        <v>2009</v>
      </c>
      <c r="F746" s="40">
        <v>2010</v>
      </c>
      <c r="G746" s="62">
        <v>900</v>
      </c>
      <c r="H746" s="40">
        <v>5</v>
      </c>
      <c r="I746" s="63">
        <v>0</v>
      </c>
      <c r="J746" s="48">
        <f>MAX(0,MIN(1,F746-E746-1))</f>
        <v>0</v>
      </c>
      <c r="K746" s="50">
        <f>MAX(1,MIN(10,INT(G746/100)+1))</f>
        <v>10</v>
      </c>
      <c r="L746" s="63">
        <v>348</v>
      </c>
      <c r="M746" s="63">
        <v>468</v>
      </c>
      <c r="N746" s="95">
        <f t="shared" si="41"/>
        <v>0.4264705882352941</v>
      </c>
      <c r="O746" s="36">
        <f>10000*F746+B746</f>
        <v>20100333</v>
      </c>
      <c r="P746" s="63">
        <v>609.66</v>
      </c>
      <c r="Q746" s="76">
        <f t="shared" si="42"/>
        <v>1.3384509398681232</v>
      </c>
      <c r="R746" s="95">
        <f t="shared" si="43"/>
        <v>0.4264705882352941</v>
      </c>
      <c r="S746" s="95">
        <f t="shared" si="44"/>
        <v>-1</v>
      </c>
    </row>
    <row r="747" spans="1:19" s="36" customFormat="1" ht="14.4" x14ac:dyDescent="0.3">
      <c r="A747" s="32" t="s">
        <v>95</v>
      </c>
      <c r="B747" s="7">
        <v>333</v>
      </c>
      <c r="C747" s="7">
        <v>1</v>
      </c>
      <c r="D747" s="7" t="s">
        <v>278</v>
      </c>
      <c r="E747" s="7">
        <v>2010</v>
      </c>
      <c r="F747" s="10">
        <v>2011</v>
      </c>
      <c r="G747" s="66">
        <v>600</v>
      </c>
      <c r="H747" s="10">
        <v>5</v>
      </c>
      <c r="I747" s="67">
        <v>0</v>
      </c>
      <c r="J747" s="10">
        <v>0</v>
      </c>
      <c r="K747" s="50">
        <f>MAX(1,MIN(10,INT(G747/100)+1))</f>
        <v>7</v>
      </c>
      <c r="L747" s="67">
        <v>582</v>
      </c>
      <c r="M747" s="67">
        <v>884</v>
      </c>
      <c r="N747" s="95">
        <f t="shared" si="41"/>
        <v>0.39699863574351979</v>
      </c>
      <c r="O747" s="36">
        <f>10000*2010+B747</f>
        <v>20100333</v>
      </c>
      <c r="P747" s="63">
        <v>609.66</v>
      </c>
      <c r="Q747" s="76">
        <f t="shared" si="42"/>
        <v>2.4046189679493488</v>
      </c>
      <c r="R747" s="95">
        <f t="shared" si="43"/>
        <v>0.39699863574351979</v>
      </c>
      <c r="S747" s="95">
        <f t="shared" si="44"/>
        <v>-1</v>
      </c>
    </row>
    <row r="748" spans="1:19" s="36" customFormat="1" ht="14.4" x14ac:dyDescent="0.3">
      <c r="A748" s="32" t="s">
        <v>95</v>
      </c>
      <c r="B748" s="36">
        <v>341</v>
      </c>
      <c r="C748" s="36">
        <v>1</v>
      </c>
      <c r="D748" s="36" t="s">
        <v>279</v>
      </c>
      <c r="E748" s="36">
        <v>1994</v>
      </c>
      <c r="F748" s="36">
        <v>1995</v>
      </c>
      <c r="G748" s="76">
        <v>435.76</v>
      </c>
      <c r="H748" s="36">
        <v>10</v>
      </c>
      <c r="I748" s="36">
        <v>1</v>
      </c>
      <c r="J748" s="36">
        <v>1</v>
      </c>
      <c r="K748" s="36">
        <v>5</v>
      </c>
      <c r="L748" s="94">
        <v>800</v>
      </c>
      <c r="M748" s="94">
        <v>611</v>
      </c>
      <c r="N748" s="95">
        <f t="shared" si="41"/>
        <v>0.56697377746279232</v>
      </c>
      <c r="O748" s="36">
        <v>19950341</v>
      </c>
      <c r="P748" s="63">
        <v>628.83000000000004</v>
      </c>
      <c r="Q748" s="76">
        <f t="shared" si="42"/>
        <v>2.2438496891051636</v>
      </c>
      <c r="R748" s="95">
        <f t="shared" si="43"/>
        <v>0.56697377746279232</v>
      </c>
      <c r="S748" s="95">
        <f t="shared" si="44"/>
        <v>-1</v>
      </c>
    </row>
    <row r="749" spans="1:19" s="36" customFormat="1" ht="14.4" x14ac:dyDescent="0.3">
      <c r="A749" s="32" t="s">
        <v>95</v>
      </c>
      <c r="B749" s="36">
        <v>345</v>
      </c>
      <c r="C749" s="36">
        <v>1</v>
      </c>
      <c r="D749" s="36" t="s">
        <v>423</v>
      </c>
      <c r="E749" s="36">
        <v>1995</v>
      </c>
      <c r="F749" s="36">
        <v>1996</v>
      </c>
      <c r="G749" s="76">
        <v>414.35</v>
      </c>
      <c r="H749" s="36">
        <v>3</v>
      </c>
      <c r="I749" s="36">
        <v>0</v>
      </c>
      <c r="J749" s="36">
        <v>1</v>
      </c>
      <c r="K749" s="36">
        <v>5</v>
      </c>
      <c r="L749" s="94">
        <v>757</v>
      </c>
      <c r="M749" s="94">
        <v>1172</v>
      </c>
      <c r="N749" s="95">
        <f t="shared" si="41"/>
        <v>0.39243131156039401</v>
      </c>
      <c r="O749" s="36">
        <v>19960345</v>
      </c>
      <c r="P749" s="63">
        <v>1735.22</v>
      </c>
      <c r="Q749" s="76">
        <f t="shared" si="42"/>
        <v>1.111674600338862</v>
      </c>
      <c r="R749" s="95">
        <f t="shared" si="43"/>
        <v>0.39243131156039401</v>
      </c>
      <c r="S749" s="95">
        <f t="shared" si="44"/>
        <v>-1</v>
      </c>
    </row>
    <row r="750" spans="1:19" s="36" customFormat="1" ht="14.4" x14ac:dyDescent="0.3">
      <c r="A750" s="32" t="s">
        <v>95</v>
      </c>
      <c r="B750" s="36">
        <v>345</v>
      </c>
      <c r="C750" s="36">
        <v>1</v>
      </c>
      <c r="D750" s="36" t="s">
        <v>423</v>
      </c>
      <c r="E750" s="36">
        <v>1996</v>
      </c>
      <c r="F750" s="36">
        <v>1997</v>
      </c>
      <c r="G750" s="76">
        <v>315</v>
      </c>
      <c r="H750" s="36">
        <v>7</v>
      </c>
      <c r="I750" s="36">
        <v>1</v>
      </c>
      <c r="J750" s="36">
        <v>1</v>
      </c>
      <c r="K750" s="36">
        <v>4</v>
      </c>
      <c r="L750" s="94">
        <v>2772</v>
      </c>
      <c r="M750" s="94">
        <v>1763</v>
      </c>
      <c r="N750" s="95">
        <f t="shared" ref="N750:N813" si="47">L750/(L750+M750)</f>
        <v>0.61124586549062843</v>
      </c>
      <c r="O750" s="36">
        <v>19970345</v>
      </c>
      <c r="P750" s="63">
        <v>1768.48</v>
      </c>
      <c r="Q750" s="76">
        <f t="shared" ref="Q750:Q813" si="48">(L750+M750)/P750</f>
        <v>2.5643490455080067</v>
      </c>
      <c r="R750" s="95">
        <f t="shared" ref="R750:R813" si="49">N750</f>
        <v>0.61124586549062843</v>
      </c>
      <c r="S750" s="95">
        <f t="shared" ref="S750:S813" si="50">IF(B750=$A$1,R750,-1)</f>
        <v>-1</v>
      </c>
    </row>
    <row r="751" spans="1:19" s="36" customFormat="1" ht="14.4" x14ac:dyDescent="0.3">
      <c r="A751" s="32" t="s">
        <v>95</v>
      </c>
      <c r="B751" s="36">
        <v>345</v>
      </c>
      <c r="C751" s="36">
        <v>1</v>
      </c>
      <c r="D751" s="36" t="s">
        <v>423</v>
      </c>
      <c r="E751" s="36">
        <v>2001</v>
      </c>
      <c r="F751" s="36">
        <v>2003</v>
      </c>
      <c r="G751" s="76">
        <v>415</v>
      </c>
      <c r="H751" s="36">
        <v>10</v>
      </c>
      <c r="I751" s="36">
        <v>0</v>
      </c>
      <c r="J751" s="36">
        <v>0</v>
      </c>
      <c r="K751" s="36">
        <v>5</v>
      </c>
      <c r="L751" s="94">
        <v>1725</v>
      </c>
      <c r="M751" s="94">
        <v>2071</v>
      </c>
      <c r="N751" s="95">
        <f t="shared" si="47"/>
        <v>0.45442571127502634</v>
      </c>
      <c r="O751" s="36">
        <v>20020345</v>
      </c>
      <c r="P751" s="63">
        <v>1597.38</v>
      </c>
      <c r="Q751" s="76">
        <f t="shared" si="48"/>
        <v>2.3763913408205934</v>
      </c>
      <c r="R751" s="95">
        <f t="shared" si="49"/>
        <v>0.45442571127502634</v>
      </c>
      <c r="S751" s="95">
        <f t="shared" si="50"/>
        <v>-1</v>
      </c>
    </row>
    <row r="752" spans="1:19" s="36" customFormat="1" ht="14.4" x14ac:dyDescent="0.3">
      <c r="A752" s="32" t="s">
        <v>95</v>
      </c>
      <c r="B752" s="36">
        <v>345</v>
      </c>
      <c r="C752" s="36">
        <v>1</v>
      </c>
      <c r="D752" s="36" t="s">
        <v>423</v>
      </c>
      <c r="E752" s="36">
        <v>2002</v>
      </c>
      <c r="F752" s="36">
        <v>2003</v>
      </c>
      <c r="G752" s="76">
        <v>395</v>
      </c>
      <c r="H752" s="36">
        <v>7</v>
      </c>
      <c r="I752" s="36">
        <v>1</v>
      </c>
      <c r="J752" s="36">
        <v>1</v>
      </c>
      <c r="K752" s="36">
        <v>4</v>
      </c>
      <c r="L752" s="94">
        <v>2191</v>
      </c>
      <c r="M752" s="94">
        <v>2114</v>
      </c>
      <c r="N752" s="95">
        <f t="shared" si="47"/>
        <v>0.50894308943089428</v>
      </c>
      <c r="O752" s="36">
        <v>20030345</v>
      </c>
      <c r="P752" s="63">
        <v>1567.66</v>
      </c>
      <c r="Q752" s="76">
        <f t="shared" si="48"/>
        <v>2.7461311764030465</v>
      </c>
      <c r="R752" s="95">
        <f t="shared" si="49"/>
        <v>0.50894308943089428</v>
      </c>
      <c r="S752" s="95">
        <f t="shared" si="50"/>
        <v>-1</v>
      </c>
    </row>
    <row r="753" spans="1:19" s="36" customFormat="1" ht="14.4" x14ac:dyDescent="0.3">
      <c r="A753" s="32" t="s">
        <v>95</v>
      </c>
      <c r="B753" s="48">
        <v>345</v>
      </c>
      <c r="C753" s="48">
        <v>1</v>
      </c>
      <c r="D753" s="48" t="s">
        <v>423</v>
      </c>
      <c r="E753" s="58">
        <v>2008</v>
      </c>
      <c r="F753" s="59">
        <v>2010</v>
      </c>
      <c r="G753" s="55">
        <v>597</v>
      </c>
      <c r="H753" s="59">
        <v>7</v>
      </c>
      <c r="I753" s="42">
        <v>1</v>
      </c>
      <c r="J753" s="48">
        <f>MAX(0,MIN(1,F753-E753-1))</f>
        <v>1</v>
      </c>
      <c r="K753" s="50">
        <f>MAX(1,MIN(10,INT(G753/100)+1))</f>
        <v>6</v>
      </c>
      <c r="L753" s="42">
        <v>3262</v>
      </c>
      <c r="M753" s="42">
        <v>2130</v>
      </c>
      <c r="N753" s="95">
        <f t="shared" si="47"/>
        <v>0.60497032640949555</v>
      </c>
      <c r="O753" s="36">
        <v>20080345</v>
      </c>
      <c r="P753" s="63">
        <v>1557.32</v>
      </c>
      <c r="Q753" s="76">
        <f t="shared" si="48"/>
        <v>3.4623584106028304</v>
      </c>
      <c r="R753" s="95">
        <f t="shared" si="49"/>
        <v>0.60497032640949555</v>
      </c>
      <c r="S753" s="95">
        <f t="shared" si="50"/>
        <v>-1</v>
      </c>
    </row>
    <row r="754" spans="1:19" s="36" customFormat="1" ht="14.4" x14ac:dyDescent="0.3">
      <c r="A754" s="32" t="s">
        <v>95</v>
      </c>
      <c r="B754" s="36">
        <v>347</v>
      </c>
      <c r="C754" s="36">
        <v>1</v>
      </c>
      <c r="D754" s="36" t="s">
        <v>379</v>
      </c>
      <c r="E754" s="36">
        <v>1994</v>
      </c>
      <c r="F754" s="36">
        <v>1995</v>
      </c>
      <c r="G754" s="76">
        <v>425.64</v>
      </c>
      <c r="H754" s="36">
        <v>3</v>
      </c>
      <c r="I754" s="36">
        <v>1</v>
      </c>
      <c r="J754" s="36">
        <v>1</v>
      </c>
      <c r="K754" s="36">
        <v>5</v>
      </c>
      <c r="L754" s="94">
        <v>4375</v>
      </c>
      <c r="M754" s="94">
        <v>3814</v>
      </c>
      <c r="N754" s="95">
        <f t="shared" si="47"/>
        <v>0.53425326657711569</v>
      </c>
      <c r="O754" s="36">
        <v>19950347</v>
      </c>
      <c r="P754" s="63">
        <v>4653.8500000000004</v>
      </c>
      <c r="Q754" s="76">
        <f t="shared" si="48"/>
        <v>1.7596183804806771</v>
      </c>
      <c r="R754" s="95">
        <f t="shared" si="49"/>
        <v>0.53425326657711569</v>
      </c>
      <c r="S754" s="95">
        <f t="shared" si="50"/>
        <v>-1</v>
      </c>
    </row>
    <row r="755" spans="1:19" s="36" customFormat="1" ht="14.4" x14ac:dyDescent="0.3">
      <c r="A755" s="32" t="s">
        <v>95</v>
      </c>
      <c r="B755" s="36">
        <v>347</v>
      </c>
      <c r="C755" s="36">
        <v>1</v>
      </c>
      <c r="D755" s="36" t="s">
        <v>379</v>
      </c>
      <c r="E755" s="36">
        <v>1997</v>
      </c>
      <c r="F755" s="36">
        <v>1998</v>
      </c>
      <c r="G755" s="76">
        <v>315</v>
      </c>
      <c r="H755" s="36">
        <v>5</v>
      </c>
      <c r="I755" s="36">
        <v>1</v>
      </c>
      <c r="J755" s="36">
        <v>1</v>
      </c>
      <c r="K755" s="36">
        <v>4</v>
      </c>
      <c r="L755" s="94">
        <v>1607</v>
      </c>
      <c r="M755" s="94">
        <v>355</v>
      </c>
      <c r="N755" s="95">
        <f t="shared" si="47"/>
        <v>0.81906218144750254</v>
      </c>
      <c r="O755" s="36">
        <v>19980347</v>
      </c>
      <c r="P755" s="63">
        <v>4549.0200000000004</v>
      </c>
      <c r="Q755" s="76">
        <f t="shared" si="48"/>
        <v>0.43130168695675108</v>
      </c>
      <c r="R755" s="95">
        <f t="shared" si="49"/>
        <v>0.81906218144750254</v>
      </c>
      <c r="S755" s="95">
        <f t="shared" si="50"/>
        <v>-1</v>
      </c>
    </row>
    <row r="756" spans="1:19" s="36" customFormat="1" ht="14.4" x14ac:dyDescent="0.3">
      <c r="A756" s="32" t="s">
        <v>95</v>
      </c>
      <c r="B756" s="36">
        <v>347</v>
      </c>
      <c r="C756" s="36">
        <v>1</v>
      </c>
      <c r="D756" s="36" t="s">
        <v>553</v>
      </c>
      <c r="E756" s="36">
        <v>2001</v>
      </c>
      <c r="F756" s="36">
        <v>2002</v>
      </c>
      <c r="G756" s="76">
        <v>80</v>
      </c>
      <c r="H756" s="36">
        <v>10</v>
      </c>
      <c r="I756" s="36">
        <v>0</v>
      </c>
      <c r="J756" s="36">
        <v>1</v>
      </c>
      <c r="K756" s="36">
        <v>1</v>
      </c>
      <c r="L756" s="94">
        <v>3712</v>
      </c>
      <c r="M756" s="94">
        <v>3976</v>
      </c>
      <c r="N756" s="95">
        <f t="shared" si="47"/>
        <v>0.48283038501560877</v>
      </c>
      <c r="O756" s="36">
        <v>20020347</v>
      </c>
      <c r="P756" s="63">
        <v>4311.58</v>
      </c>
      <c r="Q756" s="76">
        <f t="shared" si="48"/>
        <v>1.7831050334216227</v>
      </c>
      <c r="R756" s="95">
        <f t="shared" si="49"/>
        <v>0.48283038501560877</v>
      </c>
      <c r="S756" s="95">
        <f t="shared" si="50"/>
        <v>-1</v>
      </c>
    </row>
    <row r="757" spans="1:19" s="36" customFormat="1" ht="14.4" x14ac:dyDescent="0.3">
      <c r="A757" s="32" t="s">
        <v>95</v>
      </c>
      <c r="B757" s="36">
        <v>347</v>
      </c>
      <c r="C757" s="36">
        <v>1</v>
      </c>
      <c r="D757" s="36" t="s">
        <v>552</v>
      </c>
      <c r="E757" s="36">
        <v>2001</v>
      </c>
      <c r="F757" s="36">
        <v>2002</v>
      </c>
      <c r="G757" s="76">
        <v>495</v>
      </c>
      <c r="H757" s="36">
        <v>10</v>
      </c>
      <c r="I757" s="36">
        <v>1</v>
      </c>
      <c r="J757" s="36">
        <v>1</v>
      </c>
      <c r="K757" s="36">
        <v>5</v>
      </c>
      <c r="L757" s="94">
        <v>4074</v>
      </c>
      <c r="M757" s="94">
        <v>3694</v>
      </c>
      <c r="N757" s="95">
        <f t="shared" si="47"/>
        <v>0.52445932028836251</v>
      </c>
      <c r="O757" s="36">
        <v>20020347</v>
      </c>
      <c r="P757" s="63">
        <v>4311.58</v>
      </c>
      <c r="Q757" s="76">
        <f t="shared" si="48"/>
        <v>1.8016597163916708</v>
      </c>
      <c r="R757" s="95">
        <f t="shared" si="49"/>
        <v>0.52445932028836251</v>
      </c>
      <c r="S757" s="95">
        <f t="shared" si="50"/>
        <v>-1</v>
      </c>
    </row>
    <row r="758" spans="1:19" s="36" customFormat="1" ht="14.4" x14ac:dyDescent="0.3">
      <c r="A758" s="32" t="s">
        <v>95</v>
      </c>
      <c r="B758" s="36">
        <v>347</v>
      </c>
      <c r="C758" s="36">
        <v>1</v>
      </c>
      <c r="D758" s="36" t="s">
        <v>379</v>
      </c>
      <c r="E758" s="36">
        <v>2001</v>
      </c>
      <c r="F758" s="36">
        <v>2002</v>
      </c>
      <c r="G758" s="76">
        <v>625</v>
      </c>
      <c r="H758" s="36">
        <v>7</v>
      </c>
      <c r="I758" s="36">
        <v>0</v>
      </c>
      <c r="J758" s="36">
        <v>1</v>
      </c>
      <c r="K758" s="36">
        <v>7</v>
      </c>
      <c r="L758" s="94">
        <v>2375</v>
      </c>
      <c r="M758" s="94">
        <v>2732</v>
      </c>
      <c r="N758" s="95">
        <f t="shared" si="47"/>
        <v>0.46504797336988446</v>
      </c>
      <c r="O758" s="36">
        <v>20020347</v>
      </c>
      <c r="P758" s="63">
        <v>4311.58</v>
      </c>
      <c r="Q758" s="76">
        <f t="shared" si="48"/>
        <v>1.1844845741004457</v>
      </c>
      <c r="R758" s="95">
        <f t="shared" si="49"/>
        <v>0.46504797336988446</v>
      </c>
      <c r="S758" s="95">
        <f t="shared" si="50"/>
        <v>-1</v>
      </c>
    </row>
    <row r="759" spans="1:19" s="36" customFormat="1" ht="14.4" x14ac:dyDescent="0.3">
      <c r="A759" s="32" t="s">
        <v>95</v>
      </c>
      <c r="B759" s="48">
        <v>347</v>
      </c>
      <c r="C759" s="48">
        <v>1</v>
      </c>
      <c r="D759" s="48" t="s">
        <v>379</v>
      </c>
      <c r="E759" s="58">
        <v>2008</v>
      </c>
      <c r="F759" s="59">
        <v>2009</v>
      </c>
      <c r="G759" s="55">
        <v>374.36</v>
      </c>
      <c r="H759" s="59">
        <v>10</v>
      </c>
      <c r="I759" s="42">
        <v>0</v>
      </c>
      <c r="J759" s="48">
        <f>MAX(0,MIN(1,F759-E759-1))</f>
        <v>0</v>
      </c>
      <c r="K759" s="50">
        <f>MAX(1,MIN(10,INT(G759/100)+1))</f>
        <v>4</v>
      </c>
      <c r="L759" s="42">
        <v>5620</v>
      </c>
      <c r="M759" s="42">
        <v>6036</v>
      </c>
      <c r="N759" s="95">
        <f t="shared" si="47"/>
        <v>0.4821551132463967</v>
      </c>
      <c r="O759" s="36">
        <v>20080347</v>
      </c>
      <c r="P759" s="63">
        <v>4038.81</v>
      </c>
      <c r="Q759" s="76">
        <f t="shared" si="48"/>
        <v>2.8859985985971117</v>
      </c>
      <c r="R759" s="95">
        <f t="shared" si="49"/>
        <v>0.4821551132463967</v>
      </c>
      <c r="S759" s="95">
        <f t="shared" si="50"/>
        <v>-1</v>
      </c>
    </row>
    <row r="760" spans="1:19" s="36" customFormat="1" ht="14.4" x14ac:dyDescent="0.3">
      <c r="A760" s="32" t="s">
        <v>95</v>
      </c>
      <c r="B760" s="48">
        <v>347</v>
      </c>
      <c r="C760" s="48">
        <v>1</v>
      </c>
      <c r="D760" s="48" t="s">
        <v>379</v>
      </c>
      <c r="E760" s="58">
        <v>2008</v>
      </c>
      <c r="F760" s="59">
        <v>2009</v>
      </c>
      <c r="G760" s="55">
        <v>201.51</v>
      </c>
      <c r="H760" s="50">
        <v>10</v>
      </c>
      <c r="I760" s="42">
        <v>1</v>
      </c>
      <c r="J760" s="48">
        <f>MAX(0,MIN(1,F760-E760-1))</f>
        <v>0</v>
      </c>
      <c r="K760" s="50">
        <f>MAX(1,MIN(10,INT(G760/100)+1))</f>
        <v>3</v>
      </c>
      <c r="L760" s="42">
        <v>6696</v>
      </c>
      <c r="M760" s="42">
        <v>5068</v>
      </c>
      <c r="N760" s="95">
        <f t="shared" si="47"/>
        <v>0.56919415164909892</v>
      </c>
      <c r="O760" s="36">
        <v>20080347</v>
      </c>
      <c r="P760" s="63">
        <v>4038.81</v>
      </c>
      <c r="Q760" s="76">
        <f t="shared" si="48"/>
        <v>2.9127391484125273</v>
      </c>
      <c r="R760" s="95">
        <f t="shared" si="49"/>
        <v>0.56919415164909892</v>
      </c>
      <c r="S760" s="95">
        <f t="shared" si="50"/>
        <v>-1</v>
      </c>
    </row>
    <row r="761" spans="1:19" s="36" customFormat="1" ht="14.4" x14ac:dyDescent="0.3">
      <c r="A761" s="32" t="s">
        <v>95</v>
      </c>
      <c r="B761" s="7">
        <v>347</v>
      </c>
      <c r="C761" s="7">
        <v>1</v>
      </c>
      <c r="D761" s="7" t="s">
        <v>379</v>
      </c>
      <c r="E761" s="7">
        <v>2010</v>
      </c>
      <c r="F761" s="68">
        <v>2011</v>
      </c>
      <c r="G761" s="66">
        <v>400</v>
      </c>
      <c r="H761" s="68">
        <v>10</v>
      </c>
      <c r="I761" s="67">
        <v>0</v>
      </c>
      <c r="J761" s="10">
        <v>0</v>
      </c>
      <c r="K761" s="50">
        <f>MAX(1,MIN(10,INT(G761/100)+1))</f>
        <v>5</v>
      </c>
      <c r="L761" s="67">
        <v>4427</v>
      </c>
      <c r="M761" s="67">
        <v>4669</v>
      </c>
      <c r="N761" s="95">
        <f t="shared" si="47"/>
        <v>0.48669744942832016</v>
      </c>
      <c r="O761" s="36">
        <f>10000*2010+B761</f>
        <v>20100347</v>
      </c>
      <c r="P761" s="63">
        <v>4076.23</v>
      </c>
      <c r="Q761" s="76">
        <f t="shared" si="48"/>
        <v>2.2314736901499672</v>
      </c>
      <c r="R761" s="95">
        <f t="shared" si="49"/>
        <v>0.48669744942832016</v>
      </c>
      <c r="S761" s="95">
        <f t="shared" si="50"/>
        <v>-1</v>
      </c>
    </row>
    <row r="762" spans="1:19" s="36" customFormat="1" ht="14.4" x14ac:dyDescent="0.3">
      <c r="A762" s="32" t="s">
        <v>95</v>
      </c>
      <c r="B762" s="7">
        <v>347</v>
      </c>
      <c r="C762" s="7">
        <v>1</v>
      </c>
      <c r="D762" s="7" t="s">
        <v>379</v>
      </c>
      <c r="E762" s="7">
        <v>2011</v>
      </c>
      <c r="F762" s="10">
        <v>2012</v>
      </c>
      <c r="G762" s="66">
        <v>498.49</v>
      </c>
      <c r="H762" s="10">
        <v>9</v>
      </c>
      <c r="I762" s="67">
        <v>1</v>
      </c>
      <c r="J762" s="10">
        <v>0</v>
      </c>
      <c r="K762" s="50">
        <v>5</v>
      </c>
      <c r="L762" s="67">
        <v>3944</v>
      </c>
      <c r="M762" s="67">
        <v>1076</v>
      </c>
      <c r="N762" s="95">
        <f t="shared" si="47"/>
        <v>0.78565737051792828</v>
      </c>
      <c r="O762" s="36">
        <f>10000*E762+B762</f>
        <v>20110347</v>
      </c>
      <c r="P762" s="63">
        <v>4022</v>
      </c>
      <c r="Q762" s="76">
        <f t="shared" si="48"/>
        <v>1.2481352560914967</v>
      </c>
      <c r="R762" s="95">
        <f t="shared" si="49"/>
        <v>0.78565737051792828</v>
      </c>
      <c r="S762" s="95">
        <f t="shared" si="50"/>
        <v>-1</v>
      </c>
    </row>
    <row r="763" spans="1:19" s="36" customFormat="1" ht="14.4" x14ac:dyDescent="0.3">
      <c r="A763" s="32" t="s">
        <v>95</v>
      </c>
      <c r="B763" s="7">
        <v>347</v>
      </c>
      <c r="C763" s="7">
        <v>1</v>
      </c>
      <c r="D763" s="7" t="s">
        <v>125</v>
      </c>
      <c r="E763" s="7">
        <v>2018</v>
      </c>
      <c r="F763" s="7">
        <v>2019</v>
      </c>
      <c r="G763" s="70">
        <v>45.1</v>
      </c>
      <c r="H763" s="7">
        <v>10</v>
      </c>
      <c r="I763" s="7">
        <v>1</v>
      </c>
      <c r="J763" s="48">
        <v>0</v>
      </c>
      <c r="K763" s="50">
        <v>1</v>
      </c>
      <c r="L763" s="67">
        <v>6047</v>
      </c>
      <c r="M763" s="67">
        <v>3649</v>
      </c>
      <c r="N763" s="95">
        <f t="shared" si="47"/>
        <v>0.62365924092409242</v>
      </c>
      <c r="O763" s="36">
        <f>10000*E763+B763</f>
        <v>20180347</v>
      </c>
      <c r="P763" s="63">
        <v>4133.95</v>
      </c>
      <c r="Q763" s="76">
        <f t="shared" si="48"/>
        <v>2.3454565246314059</v>
      </c>
      <c r="R763" s="95">
        <f t="shared" si="49"/>
        <v>0.62365924092409242</v>
      </c>
      <c r="S763" s="95">
        <f t="shared" si="50"/>
        <v>-1</v>
      </c>
    </row>
    <row r="764" spans="1:19" s="36" customFormat="1" ht="14.4" x14ac:dyDescent="0.3">
      <c r="A764" s="32" t="s">
        <v>95</v>
      </c>
      <c r="B764" s="36">
        <v>356</v>
      </c>
      <c r="C764" s="36">
        <v>1</v>
      </c>
      <c r="D764" s="36" t="s">
        <v>601</v>
      </c>
      <c r="E764" s="36">
        <v>2002</v>
      </c>
      <c r="F764" s="36">
        <v>2003</v>
      </c>
      <c r="G764" s="76">
        <v>675</v>
      </c>
      <c r="H764" s="36">
        <v>10</v>
      </c>
      <c r="I764" s="36">
        <v>1</v>
      </c>
      <c r="J764" s="36">
        <v>1</v>
      </c>
      <c r="K764" s="36">
        <v>7</v>
      </c>
      <c r="L764" s="94">
        <v>232</v>
      </c>
      <c r="M764" s="94">
        <v>180</v>
      </c>
      <c r="N764" s="95">
        <f t="shared" si="47"/>
        <v>0.56310679611650483</v>
      </c>
      <c r="O764" s="36">
        <v>20030356</v>
      </c>
      <c r="P764" s="63">
        <v>166.03</v>
      </c>
      <c r="Q764" s="76">
        <f t="shared" si="48"/>
        <v>2.4814792507378183</v>
      </c>
      <c r="R764" s="95">
        <f t="shared" si="49"/>
        <v>0.56310679611650483</v>
      </c>
      <c r="S764" s="95">
        <f t="shared" si="50"/>
        <v>-1</v>
      </c>
    </row>
    <row r="765" spans="1:19" s="36" customFormat="1" ht="14.4" x14ac:dyDescent="0.3">
      <c r="A765" s="32"/>
      <c r="B765" s="36">
        <v>356</v>
      </c>
      <c r="C765" s="36">
        <v>1</v>
      </c>
      <c r="D765" s="36" t="s">
        <v>601</v>
      </c>
      <c r="E765" s="36">
        <v>2006</v>
      </c>
      <c r="F765" s="33">
        <v>2008</v>
      </c>
      <c r="G765" s="76">
        <v>1009.08</v>
      </c>
      <c r="H765" s="33">
        <v>10</v>
      </c>
      <c r="I765" s="36">
        <v>1</v>
      </c>
      <c r="J765" s="36">
        <v>0</v>
      </c>
      <c r="K765" s="36">
        <v>10</v>
      </c>
      <c r="L765" s="63">
        <v>267</v>
      </c>
      <c r="M765" s="63">
        <v>120</v>
      </c>
      <c r="N765" s="95">
        <f t="shared" si="47"/>
        <v>0.68992248062015504</v>
      </c>
      <c r="O765" s="36">
        <v>20070356</v>
      </c>
      <c r="P765" s="63">
        <v>135</v>
      </c>
      <c r="Q765" s="76">
        <f t="shared" si="48"/>
        <v>2.8666666666666667</v>
      </c>
      <c r="R765" s="95">
        <f t="shared" si="49"/>
        <v>0.68992248062015504</v>
      </c>
      <c r="S765" s="95">
        <f t="shared" si="50"/>
        <v>-1</v>
      </c>
    </row>
    <row r="766" spans="1:19" s="36" customFormat="1" ht="14.4" x14ac:dyDescent="0.3">
      <c r="A766" s="32" t="s">
        <v>95</v>
      </c>
      <c r="B766" s="7">
        <v>356</v>
      </c>
      <c r="C766" s="7">
        <v>1</v>
      </c>
      <c r="D766" s="7" t="s">
        <v>601</v>
      </c>
      <c r="E766" s="7">
        <v>2010</v>
      </c>
      <c r="F766" s="10">
        <v>2011</v>
      </c>
      <c r="G766" s="66">
        <v>997.49</v>
      </c>
      <c r="H766" s="10">
        <v>10</v>
      </c>
      <c r="I766" s="67">
        <v>1</v>
      </c>
      <c r="J766" s="10">
        <v>0</v>
      </c>
      <c r="K766" s="50">
        <f>MAX(1,MIN(10,INT(G766/100)+1))</f>
        <v>10</v>
      </c>
      <c r="L766" s="67">
        <v>257</v>
      </c>
      <c r="M766" s="67">
        <v>145</v>
      </c>
      <c r="N766" s="95">
        <f t="shared" si="47"/>
        <v>0.63930348258706471</v>
      </c>
      <c r="O766" s="36">
        <f>10000*2010+B766</f>
        <v>20100356</v>
      </c>
      <c r="P766" s="63">
        <v>195.58</v>
      </c>
      <c r="Q766" s="76">
        <f t="shared" si="48"/>
        <v>2.0554248900705594</v>
      </c>
      <c r="R766" s="95">
        <f t="shared" si="49"/>
        <v>0.63930348258706471</v>
      </c>
      <c r="S766" s="95">
        <f t="shared" si="50"/>
        <v>-1</v>
      </c>
    </row>
    <row r="767" spans="1:19" s="36" customFormat="1" ht="14.4" x14ac:dyDescent="0.3">
      <c r="A767" s="32" t="s">
        <v>95</v>
      </c>
      <c r="B767" s="36">
        <v>356</v>
      </c>
      <c r="C767" s="36">
        <v>1</v>
      </c>
      <c r="D767" s="36" t="s">
        <v>601</v>
      </c>
      <c r="E767" s="40">
        <v>2014</v>
      </c>
      <c r="F767" s="33">
        <v>2015</v>
      </c>
      <c r="G767" s="62">
        <v>800</v>
      </c>
      <c r="H767" s="33">
        <v>10</v>
      </c>
      <c r="I767" s="63">
        <v>1</v>
      </c>
      <c r="J767" s="48">
        <v>0</v>
      </c>
      <c r="K767" s="50">
        <v>9</v>
      </c>
      <c r="L767" s="63">
        <v>257</v>
      </c>
      <c r="M767" s="63">
        <v>130</v>
      </c>
      <c r="N767" s="95">
        <f t="shared" si="47"/>
        <v>0.66408268733850129</v>
      </c>
      <c r="O767" s="36">
        <f>10000*E767+B767</f>
        <v>20140356</v>
      </c>
      <c r="P767" s="63">
        <v>151.6</v>
      </c>
      <c r="Q767" s="76">
        <f t="shared" si="48"/>
        <v>2.552770448548813</v>
      </c>
      <c r="R767" s="95">
        <f t="shared" si="49"/>
        <v>0.66408268733850129</v>
      </c>
      <c r="S767" s="95">
        <f t="shared" si="50"/>
        <v>-1</v>
      </c>
    </row>
    <row r="768" spans="1:19" s="36" customFormat="1" ht="14.4" x14ac:dyDescent="0.3">
      <c r="A768" s="32" t="s">
        <v>95</v>
      </c>
      <c r="B768" s="7">
        <v>356</v>
      </c>
      <c r="C768" s="7">
        <v>1</v>
      </c>
      <c r="D768" s="7" t="s">
        <v>601</v>
      </c>
      <c r="E768" s="7">
        <v>2016</v>
      </c>
      <c r="F768" s="7">
        <v>2017</v>
      </c>
      <c r="G768" s="70">
        <v>1725.06</v>
      </c>
      <c r="H768" s="7">
        <v>10</v>
      </c>
      <c r="I768" s="7">
        <v>1</v>
      </c>
      <c r="J768" s="48">
        <v>0</v>
      </c>
      <c r="K768" s="50">
        <v>10</v>
      </c>
      <c r="L768" s="67">
        <v>295</v>
      </c>
      <c r="M768" s="67">
        <v>162</v>
      </c>
      <c r="N768" s="95">
        <f t="shared" si="47"/>
        <v>0.64551422319474838</v>
      </c>
      <c r="O768" s="36">
        <f>10000*E768+B768</f>
        <v>20160356</v>
      </c>
      <c r="P768" s="63">
        <v>436.45</v>
      </c>
      <c r="Q768" s="76">
        <f t="shared" si="48"/>
        <v>1.0470844312063239</v>
      </c>
      <c r="R768" s="95">
        <f t="shared" si="49"/>
        <v>0.64551422319474838</v>
      </c>
      <c r="S768" s="95">
        <f t="shared" si="50"/>
        <v>-1</v>
      </c>
    </row>
    <row r="769" spans="1:19" s="36" customFormat="1" ht="14.4" x14ac:dyDescent="0.3">
      <c r="A769" s="32" t="s">
        <v>95</v>
      </c>
      <c r="B769" s="36">
        <v>361</v>
      </c>
      <c r="C769" s="36">
        <v>1</v>
      </c>
      <c r="D769" s="36" t="s">
        <v>612</v>
      </c>
      <c r="E769" s="36">
        <v>1994</v>
      </c>
      <c r="F769" s="36">
        <v>1995</v>
      </c>
      <c r="G769" s="76">
        <v>407.2</v>
      </c>
      <c r="H769" s="36">
        <v>10</v>
      </c>
      <c r="I769" s="36">
        <v>1</v>
      </c>
      <c r="J769" s="36">
        <v>1</v>
      </c>
      <c r="K769" s="36">
        <v>5</v>
      </c>
      <c r="L769" s="94">
        <v>2715</v>
      </c>
      <c r="M769" s="94">
        <v>1400</v>
      </c>
      <c r="N769" s="95">
        <f t="shared" si="47"/>
        <v>0.65978128797083835</v>
      </c>
      <c r="O769" s="36">
        <v>19950361</v>
      </c>
      <c r="P769" s="63">
        <v>1824.4</v>
      </c>
      <c r="Q769" s="76">
        <f t="shared" si="48"/>
        <v>2.2555360666520499</v>
      </c>
      <c r="R769" s="95">
        <f t="shared" si="49"/>
        <v>0.65978128797083835</v>
      </c>
      <c r="S769" s="95">
        <f t="shared" si="50"/>
        <v>-1</v>
      </c>
    </row>
    <row r="770" spans="1:19" s="36" customFormat="1" ht="14.4" x14ac:dyDescent="0.3">
      <c r="A770" s="32" t="s">
        <v>95</v>
      </c>
      <c r="B770" s="36">
        <v>361</v>
      </c>
      <c r="C770" s="36">
        <v>1</v>
      </c>
      <c r="D770" s="36" t="s">
        <v>555</v>
      </c>
      <c r="E770" s="36">
        <v>2001</v>
      </c>
      <c r="F770" s="36">
        <v>2002</v>
      </c>
      <c r="G770" s="76">
        <v>120</v>
      </c>
      <c r="H770" s="36">
        <v>10</v>
      </c>
      <c r="I770" s="36">
        <v>0</v>
      </c>
      <c r="J770" s="36">
        <v>1</v>
      </c>
      <c r="K770" s="36">
        <v>2</v>
      </c>
      <c r="L770" s="94">
        <v>1251</v>
      </c>
      <c r="M770" s="94">
        <v>1356</v>
      </c>
      <c r="N770" s="95">
        <f t="shared" si="47"/>
        <v>0.47986191024165709</v>
      </c>
      <c r="O770" s="36">
        <v>20020361</v>
      </c>
      <c r="P770" s="63">
        <v>1630.97</v>
      </c>
      <c r="Q770" s="76">
        <f t="shared" si="48"/>
        <v>1.5984352869764618</v>
      </c>
      <c r="R770" s="95">
        <f t="shared" si="49"/>
        <v>0.47986191024165709</v>
      </c>
      <c r="S770" s="95">
        <f t="shared" si="50"/>
        <v>-1</v>
      </c>
    </row>
    <row r="771" spans="1:19" s="36" customFormat="1" ht="14.4" x14ac:dyDescent="0.3">
      <c r="A771" s="32" t="s">
        <v>95</v>
      </c>
      <c r="B771" s="36">
        <v>361</v>
      </c>
      <c r="C771" s="36">
        <v>1</v>
      </c>
      <c r="D771" s="36" t="s">
        <v>893</v>
      </c>
      <c r="E771" s="36">
        <v>2001</v>
      </c>
      <c r="F771" s="36">
        <v>2002</v>
      </c>
      <c r="G771" s="76">
        <v>560</v>
      </c>
      <c r="H771" s="36">
        <v>10</v>
      </c>
      <c r="I771" s="36">
        <v>1</v>
      </c>
      <c r="J771" s="36">
        <v>1</v>
      </c>
      <c r="K771" s="36">
        <v>6</v>
      </c>
      <c r="L771" s="94">
        <v>1684</v>
      </c>
      <c r="M771" s="94">
        <v>934</v>
      </c>
      <c r="N771" s="95">
        <f t="shared" si="47"/>
        <v>0.64323911382734911</v>
      </c>
      <c r="O771" s="36">
        <v>20020361</v>
      </c>
      <c r="P771" s="63">
        <v>1630.97</v>
      </c>
      <c r="Q771" s="76">
        <f t="shared" si="48"/>
        <v>1.6051797396641263</v>
      </c>
      <c r="R771" s="95">
        <f t="shared" si="49"/>
        <v>0.64323911382734911</v>
      </c>
      <c r="S771" s="95">
        <f t="shared" si="50"/>
        <v>-1</v>
      </c>
    </row>
    <row r="772" spans="1:19" s="36" customFormat="1" ht="14.4" x14ac:dyDescent="0.3">
      <c r="A772" s="32" t="s">
        <v>95</v>
      </c>
      <c r="B772" s="36">
        <v>361</v>
      </c>
      <c r="C772" s="36">
        <v>1</v>
      </c>
      <c r="D772" s="36" t="s">
        <v>612</v>
      </c>
      <c r="E772" s="36">
        <v>2003</v>
      </c>
      <c r="F772" s="36">
        <v>2004</v>
      </c>
      <c r="G772" s="76">
        <v>286.68</v>
      </c>
      <c r="H772" s="36">
        <v>5</v>
      </c>
      <c r="I772" s="36">
        <v>0</v>
      </c>
      <c r="J772" s="36">
        <v>1</v>
      </c>
      <c r="K772" s="36">
        <v>3</v>
      </c>
      <c r="L772" s="94">
        <v>1088</v>
      </c>
      <c r="M772" s="94">
        <v>1315</v>
      </c>
      <c r="N772" s="95">
        <f t="shared" si="47"/>
        <v>0.45276737411568874</v>
      </c>
      <c r="O772" s="36">
        <v>20040361</v>
      </c>
      <c r="P772" s="63">
        <v>1589.57</v>
      </c>
      <c r="Q772" s="76">
        <f t="shared" si="48"/>
        <v>1.5117295872468655</v>
      </c>
      <c r="R772" s="95">
        <f t="shared" si="49"/>
        <v>0.45276737411568874</v>
      </c>
      <c r="S772" s="95">
        <f t="shared" si="50"/>
        <v>-1</v>
      </c>
    </row>
    <row r="773" spans="1:19" s="36" customFormat="1" ht="14.4" x14ac:dyDescent="0.3">
      <c r="A773" s="32" t="s">
        <v>95</v>
      </c>
      <c r="B773" s="36">
        <v>361</v>
      </c>
      <c r="C773" s="36">
        <v>1</v>
      </c>
      <c r="D773" s="36" t="s">
        <v>612</v>
      </c>
      <c r="E773" s="40">
        <v>2009</v>
      </c>
      <c r="F773" s="40">
        <v>2010</v>
      </c>
      <c r="G773" s="62">
        <v>0</v>
      </c>
      <c r="H773" s="40">
        <v>10</v>
      </c>
      <c r="I773" s="63">
        <v>1</v>
      </c>
      <c r="J773" s="48">
        <f>MAX(0,MIN(1,F773-E773-1))</f>
        <v>0</v>
      </c>
      <c r="K773" s="50">
        <f>MAX(1,MIN(10,INT(G773/100)+1))</f>
        <v>1</v>
      </c>
      <c r="L773" s="63">
        <v>1096</v>
      </c>
      <c r="M773" s="63">
        <v>410</v>
      </c>
      <c r="N773" s="95">
        <f t="shared" si="47"/>
        <v>0.72775564409030546</v>
      </c>
      <c r="O773" s="36">
        <v>20090361</v>
      </c>
      <c r="P773" s="63">
        <v>1225.4100000000001</v>
      </c>
      <c r="Q773" s="76">
        <f t="shared" si="48"/>
        <v>1.2289764242172008</v>
      </c>
      <c r="R773" s="95">
        <f t="shared" si="49"/>
        <v>0.72775564409030546</v>
      </c>
      <c r="S773" s="95">
        <f t="shared" si="50"/>
        <v>-1</v>
      </c>
    </row>
    <row r="774" spans="1:19" s="36" customFormat="1" ht="14.4" x14ac:dyDescent="0.3">
      <c r="A774" s="32" t="s">
        <v>95</v>
      </c>
      <c r="B774" s="36">
        <v>361</v>
      </c>
      <c r="C774" s="36">
        <v>1</v>
      </c>
      <c r="D774" s="36" t="s">
        <v>612</v>
      </c>
      <c r="E774" s="40">
        <v>2009</v>
      </c>
      <c r="F774" s="40">
        <v>2010</v>
      </c>
      <c r="G774" s="62">
        <v>70</v>
      </c>
      <c r="H774" s="40">
        <v>10</v>
      </c>
      <c r="I774" s="63">
        <v>1</v>
      </c>
      <c r="J774" s="48">
        <f>MAX(0,MIN(1,F774-E774-1))</f>
        <v>0</v>
      </c>
      <c r="K774" s="50">
        <f>MAX(1,MIN(10,INT(G774/100)+1))</f>
        <v>1</v>
      </c>
      <c r="L774" s="63">
        <v>1002</v>
      </c>
      <c r="M774" s="63">
        <v>510</v>
      </c>
      <c r="N774" s="95">
        <f t="shared" si="47"/>
        <v>0.66269841269841268</v>
      </c>
      <c r="O774" s="36">
        <v>20090361</v>
      </c>
      <c r="P774" s="63">
        <v>1225.4100000000001</v>
      </c>
      <c r="Q774" s="76">
        <f t="shared" si="48"/>
        <v>1.2338727446324087</v>
      </c>
      <c r="R774" s="95">
        <f t="shared" si="49"/>
        <v>0.66269841269841268</v>
      </c>
      <c r="S774" s="95">
        <f t="shared" si="50"/>
        <v>-1</v>
      </c>
    </row>
    <row r="775" spans="1:19" s="36" customFormat="1" ht="14.4" x14ac:dyDescent="0.3">
      <c r="A775" s="32" t="s">
        <v>95</v>
      </c>
      <c r="B775" s="36">
        <v>361</v>
      </c>
      <c r="C775" s="36">
        <v>1</v>
      </c>
      <c r="D775" s="36" t="s">
        <v>612</v>
      </c>
      <c r="E775" s="40">
        <v>2009</v>
      </c>
      <c r="F775" s="40">
        <v>2010</v>
      </c>
      <c r="G775" s="62">
        <v>0</v>
      </c>
      <c r="H775" s="40">
        <v>10</v>
      </c>
      <c r="I775" s="63">
        <v>1</v>
      </c>
      <c r="J775" s="48">
        <f>MAX(0,MIN(1,F775-E775-1))</f>
        <v>0</v>
      </c>
      <c r="K775" s="50">
        <f>MAX(1,MIN(10,INT(G775/100)+1))</f>
        <v>1</v>
      </c>
      <c r="L775" s="63">
        <v>1096</v>
      </c>
      <c r="M775" s="63">
        <v>410</v>
      </c>
      <c r="N775" s="95">
        <f t="shared" si="47"/>
        <v>0.72775564409030546</v>
      </c>
      <c r="O775" s="36">
        <f>10000*F775+B775</f>
        <v>20100361</v>
      </c>
      <c r="P775" s="63">
        <v>1225.4100000000001</v>
      </c>
      <c r="Q775" s="76">
        <f t="shared" si="48"/>
        <v>1.2289764242172008</v>
      </c>
      <c r="R775" s="95">
        <f t="shared" si="49"/>
        <v>0.72775564409030546</v>
      </c>
      <c r="S775" s="95">
        <f t="shared" si="50"/>
        <v>-1</v>
      </c>
    </row>
    <row r="776" spans="1:19" s="36" customFormat="1" ht="14.4" x14ac:dyDescent="0.3">
      <c r="A776" s="32" t="s">
        <v>95</v>
      </c>
      <c r="B776" s="36">
        <v>361</v>
      </c>
      <c r="C776" s="36">
        <v>1</v>
      </c>
      <c r="D776" s="36" t="s">
        <v>612</v>
      </c>
      <c r="E776" s="40">
        <v>2009</v>
      </c>
      <c r="F776" s="40">
        <v>2010</v>
      </c>
      <c r="G776" s="62">
        <v>70</v>
      </c>
      <c r="H776" s="40">
        <v>10</v>
      </c>
      <c r="I776" s="63">
        <v>1</v>
      </c>
      <c r="J776" s="48">
        <f>MAX(0,MIN(1,F776-E776-1))</f>
        <v>0</v>
      </c>
      <c r="K776" s="50">
        <f>MAX(1,MIN(10,INT(G776/100)+1))</f>
        <v>1</v>
      </c>
      <c r="L776" s="63">
        <v>1002</v>
      </c>
      <c r="M776" s="63">
        <v>510</v>
      </c>
      <c r="N776" s="95">
        <f t="shared" si="47"/>
        <v>0.66269841269841268</v>
      </c>
      <c r="O776" s="36">
        <f>10000*F776+B776</f>
        <v>20100361</v>
      </c>
      <c r="P776" s="63">
        <v>1225.4100000000001</v>
      </c>
      <c r="Q776" s="76">
        <f t="shared" si="48"/>
        <v>1.2338727446324087</v>
      </c>
      <c r="R776" s="95">
        <f t="shared" si="49"/>
        <v>0.66269841269841268</v>
      </c>
      <c r="S776" s="95">
        <f t="shared" si="50"/>
        <v>-1</v>
      </c>
    </row>
    <row r="777" spans="1:19" s="36" customFormat="1" ht="14.4" x14ac:dyDescent="0.3">
      <c r="A777" s="32" t="s">
        <v>95</v>
      </c>
      <c r="B777" s="36">
        <v>361</v>
      </c>
      <c r="C777" s="36">
        <v>1</v>
      </c>
      <c r="D777" s="36" t="s">
        <v>612</v>
      </c>
      <c r="E777" s="40">
        <v>2017</v>
      </c>
      <c r="F777" s="40">
        <v>2018</v>
      </c>
      <c r="G777" s="62">
        <v>834</v>
      </c>
      <c r="H777" s="40">
        <v>10</v>
      </c>
      <c r="I777" s="63">
        <v>1</v>
      </c>
      <c r="J777" s="48">
        <v>0</v>
      </c>
      <c r="K777" s="50">
        <f>MAX(1,MIN(10,INT(G777/100)+1))</f>
        <v>9</v>
      </c>
      <c r="L777" s="63">
        <v>1052</v>
      </c>
      <c r="M777" s="63">
        <v>579</v>
      </c>
      <c r="N777" s="95">
        <f t="shared" si="47"/>
        <v>0.64500306560392395</v>
      </c>
      <c r="O777" s="36">
        <f>10000*F777+B777</f>
        <v>20180361</v>
      </c>
      <c r="P777" s="63">
        <v>1093</v>
      </c>
      <c r="Q777" s="76">
        <f t="shared" si="48"/>
        <v>1.4922232387923147</v>
      </c>
      <c r="R777" s="95">
        <f t="shared" si="49"/>
        <v>0.64500306560392395</v>
      </c>
      <c r="S777" s="95">
        <f t="shared" si="50"/>
        <v>-1</v>
      </c>
    </row>
    <row r="778" spans="1:19" s="36" customFormat="1" ht="14.4" x14ac:dyDescent="0.3">
      <c r="A778" s="32" t="s">
        <v>95</v>
      </c>
      <c r="B778" s="36">
        <v>362</v>
      </c>
      <c r="C778" s="36">
        <v>1</v>
      </c>
      <c r="D778" s="36" t="s">
        <v>556</v>
      </c>
      <c r="E778" s="36">
        <v>2001</v>
      </c>
      <c r="F778" s="36">
        <v>2002</v>
      </c>
      <c r="G778" s="76">
        <v>1</v>
      </c>
      <c r="H778" s="36">
        <v>10</v>
      </c>
      <c r="I778" s="36">
        <v>1</v>
      </c>
      <c r="J778" s="36">
        <v>1</v>
      </c>
      <c r="K778" s="36">
        <v>1</v>
      </c>
      <c r="L778" s="94">
        <v>239</v>
      </c>
      <c r="M778" s="94">
        <v>28</v>
      </c>
      <c r="N778" s="95">
        <f t="shared" si="47"/>
        <v>0.89513108614232206</v>
      </c>
      <c r="O778" s="36">
        <v>20020362</v>
      </c>
      <c r="P778" s="63">
        <v>317.63</v>
      </c>
      <c r="Q778" s="76">
        <f t="shared" si="48"/>
        <v>0.84060069892642386</v>
      </c>
      <c r="R778" s="95">
        <f t="shared" si="49"/>
        <v>0.89513108614232206</v>
      </c>
      <c r="S778" s="95">
        <f t="shared" si="50"/>
        <v>-1</v>
      </c>
    </row>
    <row r="779" spans="1:19" s="36" customFormat="1" ht="14.4" x14ac:dyDescent="0.3">
      <c r="A779" s="32" t="s">
        <v>95</v>
      </c>
      <c r="B779" s="36">
        <v>363</v>
      </c>
      <c r="C779" s="36">
        <v>1</v>
      </c>
      <c r="D779" s="36" t="s">
        <v>595</v>
      </c>
      <c r="E779" s="36">
        <v>2001</v>
      </c>
      <c r="F779" s="36">
        <v>2003</v>
      </c>
      <c r="G779" s="76">
        <v>1</v>
      </c>
      <c r="H779" s="36">
        <v>10</v>
      </c>
      <c r="I779" s="36">
        <v>1</v>
      </c>
      <c r="J779" s="36">
        <v>0</v>
      </c>
      <c r="K779" s="36">
        <v>1</v>
      </c>
      <c r="L779" s="94">
        <v>140</v>
      </c>
      <c r="M779" s="94">
        <v>23</v>
      </c>
      <c r="N779" s="95">
        <f t="shared" si="47"/>
        <v>0.85889570552147243</v>
      </c>
      <c r="O779" s="36">
        <v>20020363</v>
      </c>
      <c r="P779" s="63">
        <v>258.44</v>
      </c>
      <c r="Q779" s="76">
        <f t="shared" si="48"/>
        <v>0.63070732084816594</v>
      </c>
      <c r="R779" s="95">
        <f t="shared" si="49"/>
        <v>0.85889570552147243</v>
      </c>
      <c r="S779" s="95">
        <f t="shared" si="50"/>
        <v>-1</v>
      </c>
    </row>
    <row r="780" spans="1:19" s="36" customFormat="1" ht="14.4" x14ac:dyDescent="0.3">
      <c r="A780" s="32" t="s">
        <v>95</v>
      </c>
      <c r="B780" s="36">
        <v>363</v>
      </c>
      <c r="C780" s="36">
        <v>1</v>
      </c>
      <c r="D780" s="36" t="s">
        <v>595</v>
      </c>
      <c r="E780" s="75">
        <v>2012</v>
      </c>
      <c r="F780" s="36">
        <v>2013</v>
      </c>
      <c r="G780" s="76">
        <v>700</v>
      </c>
      <c r="H780" s="36">
        <v>10</v>
      </c>
      <c r="I780" s="36">
        <v>0</v>
      </c>
      <c r="J780" s="36">
        <v>0</v>
      </c>
      <c r="K780" s="50">
        <f>MAX(1,MIN(10,INT(G780/100)+1))</f>
        <v>8</v>
      </c>
      <c r="L780" s="63">
        <v>223</v>
      </c>
      <c r="M780" s="63">
        <v>415</v>
      </c>
      <c r="N780" s="95">
        <f t="shared" si="47"/>
        <v>0.34952978056426331</v>
      </c>
      <c r="O780" s="36">
        <f>10000*E780+B780</f>
        <v>20120363</v>
      </c>
      <c r="P780" s="63">
        <v>372.39000000000004</v>
      </c>
      <c r="Q780" s="76">
        <f t="shared" si="48"/>
        <v>1.7132576062729932</v>
      </c>
      <c r="R780" s="95">
        <f t="shared" si="49"/>
        <v>0.34952978056426331</v>
      </c>
      <c r="S780" s="95">
        <f t="shared" si="50"/>
        <v>-1</v>
      </c>
    </row>
    <row r="781" spans="1:19" s="36" customFormat="1" ht="14.4" x14ac:dyDescent="0.3">
      <c r="A781" s="32" t="s">
        <v>95</v>
      </c>
      <c r="B781" s="36">
        <v>371</v>
      </c>
      <c r="C781" s="36">
        <v>1</v>
      </c>
      <c r="D781" s="36" t="s">
        <v>225</v>
      </c>
      <c r="E781" s="36">
        <v>2000</v>
      </c>
      <c r="F781" s="36">
        <v>2001</v>
      </c>
      <c r="G781" s="76">
        <v>544.41999999999996</v>
      </c>
      <c r="H781" s="36">
        <v>5</v>
      </c>
      <c r="I781" s="36">
        <v>1</v>
      </c>
      <c r="J781" s="36">
        <v>1</v>
      </c>
      <c r="K781" s="36">
        <v>6</v>
      </c>
      <c r="L781" s="94">
        <v>224</v>
      </c>
      <c r="M781" s="94">
        <v>195</v>
      </c>
      <c r="N781" s="95">
        <f t="shared" si="47"/>
        <v>0.53460620525059666</v>
      </c>
      <c r="O781" s="36">
        <v>20010371</v>
      </c>
      <c r="P781" s="63">
        <v>158.01</v>
      </c>
      <c r="Q781" s="76">
        <f t="shared" si="48"/>
        <v>2.6517309031073983</v>
      </c>
      <c r="R781" s="95">
        <f t="shared" si="49"/>
        <v>0.53460620525059666</v>
      </c>
      <c r="S781" s="95">
        <f t="shared" si="50"/>
        <v>-1</v>
      </c>
    </row>
    <row r="782" spans="1:19" s="36" customFormat="1" ht="14.4" x14ac:dyDescent="0.3">
      <c r="A782" s="32" t="s">
        <v>95</v>
      </c>
      <c r="B782" s="36">
        <v>371</v>
      </c>
      <c r="C782" s="36">
        <v>1</v>
      </c>
      <c r="D782" s="36" t="s">
        <v>225</v>
      </c>
      <c r="E782" s="36">
        <v>2003</v>
      </c>
      <c r="F782" s="36">
        <v>2004</v>
      </c>
      <c r="G782" s="76">
        <v>1536.57</v>
      </c>
      <c r="H782" s="36">
        <v>10</v>
      </c>
      <c r="I782" s="36">
        <v>1</v>
      </c>
      <c r="J782" s="36">
        <v>1</v>
      </c>
      <c r="K782" s="36">
        <v>10</v>
      </c>
      <c r="L782" s="94">
        <v>215</v>
      </c>
      <c r="M782" s="94">
        <v>29</v>
      </c>
      <c r="N782" s="95">
        <f t="shared" si="47"/>
        <v>0.88114754098360659</v>
      </c>
      <c r="O782" s="36">
        <v>20040371</v>
      </c>
      <c r="P782" s="63">
        <v>155.59</v>
      </c>
      <c r="Q782" s="76">
        <f t="shared" si="48"/>
        <v>1.5682241789318079</v>
      </c>
      <c r="R782" s="95">
        <f t="shared" si="49"/>
        <v>0.88114754098360659</v>
      </c>
      <c r="S782" s="95">
        <f t="shared" si="50"/>
        <v>-1</v>
      </c>
    </row>
    <row r="783" spans="1:19" s="36" customFormat="1" ht="14.4" x14ac:dyDescent="0.3">
      <c r="A783" s="32" t="s">
        <v>95</v>
      </c>
      <c r="B783" s="36">
        <v>378</v>
      </c>
      <c r="C783" s="36">
        <v>1</v>
      </c>
      <c r="D783" s="36" t="s">
        <v>472</v>
      </c>
      <c r="E783" s="36">
        <v>1997</v>
      </c>
      <c r="F783" s="36">
        <v>1998</v>
      </c>
      <c r="G783" s="76">
        <v>81.569999999999993</v>
      </c>
      <c r="H783" s="36">
        <v>5</v>
      </c>
      <c r="I783" s="36">
        <v>1</v>
      </c>
      <c r="J783" s="36">
        <v>1</v>
      </c>
      <c r="K783" s="36">
        <v>1</v>
      </c>
      <c r="L783" s="94">
        <v>253</v>
      </c>
      <c r="M783" s="94">
        <v>98</v>
      </c>
      <c r="N783" s="95">
        <f t="shared" si="47"/>
        <v>0.72079772079772075</v>
      </c>
      <c r="O783" s="36">
        <v>19980378</v>
      </c>
      <c r="P783" s="63">
        <v>708.55</v>
      </c>
      <c r="Q783" s="76">
        <f t="shared" si="48"/>
        <v>0.49537788441182701</v>
      </c>
      <c r="R783" s="95">
        <f t="shared" si="49"/>
        <v>0.72079772079772075</v>
      </c>
      <c r="S783" s="95">
        <f t="shared" si="50"/>
        <v>-1</v>
      </c>
    </row>
    <row r="784" spans="1:19" s="36" customFormat="1" ht="14.4" x14ac:dyDescent="0.3">
      <c r="A784" s="32" t="s">
        <v>95</v>
      </c>
      <c r="B784" s="36">
        <v>378</v>
      </c>
      <c r="C784" s="36">
        <v>1</v>
      </c>
      <c r="D784" s="36" t="s">
        <v>472</v>
      </c>
      <c r="E784" s="36">
        <v>2001</v>
      </c>
      <c r="F784" s="36">
        <v>2002</v>
      </c>
      <c r="G784" s="76">
        <v>450</v>
      </c>
      <c r="H784" s="36">
        <v>10</v>
      </c>
      <c r="I784" s="36">
        <v>1</v>
      </c>
      <c r="J784" s="36">
        <v>1</v>
      </c>
      <c r="K784" s="36">
        <v>5</v>
      </c>
      <c r="L784" s="94">
        <v>557</v>
      </c>
      <c r="M784" s="94">
        <v>358</v>
      </c>
      <c r="N784" s="95">
        <f t="shared" si="47"/>
        <v>0.60874316939890716</v>
      </c>
      <c r="O784" s="36">
        <v>20020378</v>
      </c>
      <c r="P784" s="63">
        <v>618.95000000000005</v>
      </c>
      <c r="Q784" s="76">
        <f t="shared" si="48"/>
        <v>1.4783100411988044</v>
      </c>
      <c r="R784" s="95">
        <f t="shared" si="49"/>
        <v>0.60874316939890716</v>
      </c>
      <c r="S784" s="95">
        <f t="shared" si="50"/>
        <v>-1</v>
      </c>
    </row>
    <row r="785" spans="1:19" s="36" customFormat="1" ht="14.4" x14ac:dyDescent="0.3">
      <c r="A785" s="32" t="s">
        <v>95</v>
      </c>
      <c r="B785" s="36">
        <v>378</v>
      </c>
      <c r="C785" s="36">
        <v>1</v>
      </c>
      <c r="D785" s="36" t="s">
        <v>281</v>
      </c>
      <c r="E785" s="36">
        <v>2004</v>
      </c>
      <c r="F785" s="36">
        <v>2005</v>
      </c>
      <c r="G785" s="76">
        <v>302.32</v>
      </c>
      <c r="H785" s="36">
        <v>10</v>
      </c>
      <c r="I785" s="36">
        <v>1</v>
      </c>
      <c r="J785" s="36">
        <v>1</v>
      </c>
      <c r="K785" s="36">
        <v>4</v>
      </c>
      <c r="L785" s="94">
        <v>908</v>
      </c>
      <c r="M785" s="94">
        <v>867</v>
      </c>
      <c r="N785" s="95">
        <f t="shared" si="47"/>
        <v>0.51154929577464792</v>
      </c>
      <c r="O785" s="36">
        <v>20050378</v>
      </c>
      <c r="P785" s="63">
        <v>534.13</v>
      </c>
      <c r="Q785" s="76">
        <f t="shared" si="48"/>
        <v>3.3231610282141051</v>
      </c>
      <c r="R785" s="95">
        <f t="shared" si="49"/>
        <v>0.51154929577464792</v>
      </c>
      <c r="S785" s="95">
        <f t="shared" si="50"/>
        <v>-1</v>
      </c>
    </row>
    <row r="786" spans="1:19" s="36" customFormat="1" ht="14.4" x14ac:dyDescent="0.3">
      <c r="A786" s="32" t="s">
        <v>95</v>
      </c>
      <c r="B786" s="7">
        <v>378</v>
      </c>
      <c r="C786" s="7">
        <v>1</v>
      </c>
      <c r="D786" s="7" t="s">
        <v>472</v>
      </c>
      <c r="E786" s="7">
        <v>2011</v>
      </c>
      <c r="F786" s="10">
        <v>2012</v>
      </c>
      <c r="G786" s="66">
        <v>687.68000000000006</v>
      </c>
      <c r="H786" s="10">
        <v>10</v>
      </c>
      <c r="I786" s="67">
        <v>1</v>
      </c>
      <c r="J786" s="10">
        <v>0</v>
      </c>
      <c r="K786" s="50">
        <v>7</v>
      </c>
      <c r="L786" s="67">
        <v>534</v>
      </c>
      <c r="M786" s="67">
        <v>170</v>
      </c>
      <c r="N786" s="95">
        <f t="shared" si="47"/>
        <v>0.75852272727272729</v>
      </c>
      <c r="O786" s="36">
        <f>10000*E786+B786</f>
        <v>20110378</v>
      </c>
      <c r="P786" s="63">
        <v>517</v>
      </c>
      <c r="Q786" s="76">
        <f t="shared" si="48"/>
        <v>1.3617021276595744</v>
      </c>
      <c r="R786" s="95">
        <f t="shared" si="49"/>
        <v>0.75852272727272729</v>
      </c>
      <c r="S786" s="95">
        <f t="shared" si="50"/>
        <v>-1</v>
      </c>
    </row>
    <row r="787" spans="1:19" s="36" customFormat="1" ht="14.4" x14ac:dyDescent="0.3">
      <c r="A787" s="32" t="s">
        <v>95</v>
      </c>
      <c r="B787" s="36">
        <v>381</v>
      </c>
      <c r="C787" s="36">
        <v>1</v>
      </c>
      <c r="D787" s="36" t="s">
        <v>324</v>
      </c>
      <c r="E787" s="36">
        <v>1997</v>
      </c>
      <c r="F787" s="36">
        <v>1999</v>
      </c>
      <c r="G787" s="76">
        <v>315</v>
      </c>
      <c r="H787" s="36">
        <v>10</v>
      </c>
      <c r="I787" s="36">
        <v>1</v>
      </c>
      <c r="J787" s="36">
        <v>0</v>
      </c>
      <c r="K787" s="36">
        <v>4</v>
      </c>
      <c r="L787" s="94">
        <v>1758</v>
      </c>
      <c r="M787" s="94">
        <v>221</v>
      </c>
      <c r="N787" s="95">
        <f t="shared" si="47"/>
        <v>0.88832743810005055</v>
      </c>
      <c r="O787" s="36">
        <v>19980381</v>
      </c>
      <c r="P787" s="63">
        <v>2250.06</v>
      </c>
      <c r="Q787" s="76">
        <f t="shared" si="48"/>
        <v>0.87953210136618576</v>
      </c>
      <c r="R787" s="95">
        <f t="shared" si="49"/>
        <v>0.88832743810005055</v>
      </c>
      <c r="S787" s="95">
        <f t="shared" si="50"/>
        <v>-1</v>
      </c>
    </row>
    <row r="788" spans="1:19" s="36" customFormat="1" ht="14.4" x14ac:dyDescent="0.3">
      <c r="A788" s="32" t="s">
        <v>95</v>
      </c>
      <c r="B788" s="36">
        <v>381</v>
      </c>
      <c r="C788" s="36">
        <v>1</v>
      </c>
      <c r="D788" s="36" t="s">
        <v>324</v>
      </c>
      <c r="E788" s="36">
        <v>2000</v>
      </c>
      <c r="F788" s="36">
        <v>2001</v>
      </c>
      <c r="G788" s="76">
        <v>100</v>
      </c>
      <c r="H788" s="36">
        <v>8</v>
      </c>
      <c r="I788" s="36">
        <v>0</v>
      </c>
      <c r="J788" s="36">
        <v>1</v>
      </c>
      <c r="K788" s="36">
        <v>2</v>
      </c>
      <c r="L788" s="94">
        <v>3812</v>
      </c>
      <c r="M788" s="94">
        <v>3838</v>
      </c>
      <c r="N788" s="95">
        <f t="shared" si="47"/>
        <v>0.49830065359477121</v>
      </c>
      <c r="O788" s="36">
        <v>20010381</v>
      </c>
      <c r="P788" s="63">
        <v>2114.89</v>
      </c>
      <c r="Q788" s="76">
        <f t="shared" si="48"/>
        <v>3.6172094056901307</v>
      </c>
      <c r="R788" s="95">
        <f t="shared" si="49"/>
        <v>0.49830065359477121</v>
      </c>
      <c r="S788" s="95">
        <f t="shared" si="50"/>
        <v>-1</v>
      </c>
    </row>
    <row r="789" spans="1:19" s="36" customFormat="1" ht="14.4" x14ac:dyDescent="0.3">
      <c r="A789" s="32" t="s">
        <v>95</v>
      </c>
      <c r="B789" s="36">
        <v>381</v>
      </c>
      <c r="C789" s="36">
        <v>1</v>
      </c>
      <c r="D789" s="36" t="s">
        <v>324</v>
      </c>
      <c r="E789" s="36">
        <v>2006</v>
      </c>
      <c r="F789" s="33">
        <v>2007</v>
      </c>
      <c r="G789" s="76">
        <v>950</v>
      </c>
      <c r="H789" s="33">
        <v>10</v>
      </c>
      <c r="I789" s="36">
        <v>0</v>
      </c>
      <c r="J789" s="36">
        <v>1</v>
      </c>
      <c r="K789" s="36">
        <v>10</v>
      </c>
      <c r="L789" s="63">
        <v>2621</v>
      </c>
      <c r="M789" s="63">
        <v>4583</v>
      </c>
      <c r="N789" s="95">
        <f t="shared" si="47"/>
        <v>0.36382565241532483</v>
      </c>
      <c r="O789" s="36">
        <v>20070381</v>
      </c>
      <c r="P789" s="63">
        <v>1894</v>
      </c>
      <c r="Q789" s="76">
        <f t="shared" si="48"/>
        <v>3.8035902851108765</v>
      </c>
      <c r="R789" s="95">
        <f t="shared" si="49"/>
        <v>0.36382565241532483</v>
      </c>
      <c r="S789" s="95">
        <f t="shared" si="50"/>
        <v>-1</v>
      </c>
    </row>
    <row r="790" spans="1:19" s="36" customFormat="1" ht="14.4" x14ac:dyDescent="0.3">
      <c r="A790" s="32" t="s">
        <v>95</v>
      </c>
      <c r="B790" s="36">
        <v>381</v>
      </c>
      <c r="C790" s="36">
        <v>1</v>
      </c>
      <c r="D790" s="35" t="s">
        <v>324</v>
      </c>
      <c r="E790" s="33">
        <v>2007</v>
      </c>
      <c r="F790" s="36">
        <v>2008</v>
      </c>
      <c r="G790" s="36">
        <v>600</v>
      </c>
      <c r="H790" s="36">
        <v>8</v>
      </c>
      <c r="I790" s="36">
        <v>0</v>
      </c>
      <c r="J790" s="36">
        <v>0</v>
      </c>
      <c r="K790" s="33">
        <v>7</v>
      </c>
      <c r="L790" s="63">
        <v>1839</v>
      </c>
      <c r="M790" s="63">
        <v>2914</v>
      </c>
      <c r="N790" s="95">
        <f t="shared" si="47"/>
        <v>0.38691352829791709</v>
      </c>
      <c r="O790" s="36">
        <v>20062897</v>
      </c>
      <c r="P790" s="63">
        <v>1894</v>
      </c>
      <c r="Q790" s="76">
        <f t="shared" si="48"/>
        <v>2.5095036958817318</v>
      </c>
      <c r="R790" s="95">
        <f t="shared" si="49"/>
        <v>0.38691352829791709</v>
      </c>
      <c r="S790" s="95">
        <f t="shared" si="50"/>
        <v>-1</v>
      </c>
    </row>
    <row r="791" spans="1:19" s="36" customFormat="1" ht="14.4" x14ac:dyDescent="0.3">
      <c r="A791" s="32" t="s">
        <v>95</v>
      </c>
      <c r="B791" s="7">
        <v>381</v>
      </c>
      <c r="C791" s="7">
        <v>1</v>
      </c>
      <c r="D791" s="7" t="s">
        <v>324</v>
      </c>
      <c r="E791" s="7">
        <v>2010</v>
      </c>
      <c r="F791" s="68">
        <v>2011</v>
      </c>
      <c r="G791" s="66">
        <v>550</v>
      </c>
      <c r="H791" s="68">
        <v>10</v>
      </c>
      <c r="I791" s="67">
        <v>0</v>
      </c>
      <c r="J791" s="10">
        <v>0</v>
      </c>
      <c r="K791" s="50">
        <f>MAX(1,MIN(10,INT(G791/100)+1))</f>
        <v>6</v>
      </c>
      <c r="L791" s="67">
        <v>1420</v>
      </c>
      <c r="M791" s="67">
        <v>3551</v>
      </c>
      <c r="N791" s="95">
        <f t="shared" si="47"/>
        <v>0.28565680949507144</v>
      </c>
      <c r="O791" s="36">
        <f>10000*2010+B791</f>
        <v>20100381</v>
      </c>
      <c r="P791" s="63">
        <v>1414.61</v>
      </c>
      <c r="Q791" s="76">
        <f t="shared" si="48"/>
        <v>3.5140427396950398</v>
      </c>
      <c r="R791" s="95">
        <f t="shared" si="49"/>
        <v>0.28565680949507144</v>
      </c>
      <c r="S791" s="95">
        <f t="shared" si="50"/>
        <v>-1</v>
      </c>
    </row>
    <row r="792" spans="1:19" s="36" customFormat="1" ht="14.4" x14ac:dyDescent="0.3">
      <c r="A792" s="32" t="s">
        <v>95</v>
      </c>
      <c r="B792" s="7">
        <v>381</v>
      </c>
      <c r="C792" s="7">
        <v>1</v>
      </c>
      <c r="D792" s="7" t="s">
        <v>324</v>
      </c>
      <c r="E792" s="7">
        <v>2010</v>
      </c>
      <c r="F792" s="68">
        <v>2011</v>
      </c>
      <c r="G792" s="66">
        <v>425</v>
      </c>
      <c r="H792" s="68">
        <v>10</v>
      </c>
      <c r="I792" s="67">
        <v>0</v>
      </c>
      <c r="J792" s="10">
        <v>0</v>
      </c>
      <c r="K792" s="50">
        <f>MAX(1,MIN(10,INT(G792/100)+1))</f>
        <v>5</v>
      </c>
      <c r="L792" s="67">
        <v>1676</v>
      </c>
      <c r="M792" s="67">
        <v>3264</v>
      </c>
      <c r="N792" s="95">
        <f t="shared" si="47"/>
        <v>0.33927125506072875</v>
      </c>
      <c r="O792" s="36">
        <f>10000*2010+B792</f>
        <v>20100381</v>
      </c>
      <c r="P792" s="63">
        <v>1414.61</v>
      </c>
      <c r="Q792" s="76">
        <f t="shared" si="48"/>
        <v>3.492128572539428</v>
      </c>
      <c r="R792" s="95">
        <f t="shared" si="49"/>
        <v>0.33927125506072875</v>
      </c>
      <c r="S792" s="95">
        <f t="shared" si="50"/>
        <v>-1</v>
      </c>
    </row>
    <row r="793" spans="1:19" s="36" customFormat="1" ht="14.4" x14ac:dyDescent="0.3">
      <c r="A793" s="32" t="s">
        <v>95</v>
      </c>
      <c r="B793" s="7">
        <v>381</v>
      </c>
      <c r="C793" s="7">
        <v>1</v>
      </c>
      <c r="D793" s="7" t="s">
        <v>324</v>
      </c>
      <c r="E793" s="7">
        <v>2010</v>
      </c>
      <c r="F793" s="68">
        <v>2011</v>
      </c>
      <c r="G793" s="66">
        <v>300</v>
      </c>
      <c r="H793" s="68">
        <v>10</v>
      </c>
      <c r="I793" s="67">
        <v>0</v>
      </c>
      <c r="J793" s="10">
        <v>0</v>
      </c>
      <c r="K793" s="50">
        <f>MAX(1,MIN(10,INT(G793/100)+1))</f>
        <v>4</v>
      </c>
      <c r="L793" s="67">
        <v>1773</v>
      </c>
      <c r="M793" s="67">
        <v>3164</v>
      </c>
      <c r="N793" s="95">
        <f t="shared" si="47"/>
        <v>0.35912497468098037</v>
      </c>
      <c r="O793" s="36">
        <f>10000*2010+B793</f>
        <v>20100381</v>
      </c>
      <c r="P793" s="63">
        <v>1414.61</v>
      </c>
      <c r="Q793" s="76">
        <f t="shared" si="48"/>
        <v>3.4900078466856592</v>
      </c>
      <c r="R793" s="95">
        <f t="shared" si="49"/>
        <v>0.35912497468098037</v>
      </c>
      <c r="S793" s="95">
        <f t="shared" si="50"/>
        <v>-1</v>
      </c>
    </row>
    <row r="794" spans="1:19" s="36" customFormat="1" ht="14.4" x14ac:dyDescent="0.3">
      <c r="A794" s="32" t="s">
        <v>95</v>
      </c>
      <c r="B794" s="36">
        <v>390</v>
      </c>
      <c r="C794" s="36">
        <v>1</v>
      </c>
      <c r="D794" s="36" t="s">
        <v>557</v>
      </c>
      <c r="E794" s="36">
        <v>2001</v>
      </c>
      <c r="F794" s="36">
        <v>2002</v>
      </c>
      <c r="G794" s="76">
        <v>126</v>
      </c>
      <c r="H794" s="36">
        <v>10</v>
      </c>
      <c r="I794" s="36">
        <v>1</v>
      </c>
      <c r="J794" s="36">
        <v>1</v>
      </c>
      <c r="K794" s="36">
        <v>2</v>
      </c>
      <c r="L794" s="94">
        <v>899</v>
      </c>
      <c r="M794" s="94">
        <v>495</v>
      </c>
      <c r="N794" s="95">
        <f t="shared" si="47"/>
        <v>0.6449067431850789</v>
      </c>
      <c r="O794" s="36">
        <v>20020390</v>
      </c>
      <c r="P794" s="63">
        <v>721.77</v>
      </c>
      <c r="Q794" s="76">
        <f t="shared" si="48"/>
        <v>1.9313631766352162</v>
      </c>
      <c r="R794" s="95">
        <f t="shared" si="49"/>
        <v>0.6449067431850789</v>
      </c>
      <c r="S794" s="95">
        <f t="shared" si="50"/>
        <v>-1</v>
      </c>
    </row>
    <row r="795" spans="1:19" s="36" customFormat="1" ht="14.4" x14ac:dyDescent="0.3">
      <c r="A795" s="32" t="s">
        <v>95</v>
      </c>
      <c r="B795" s="36">
        <v>390</v>
      </c>
      <c r="C795" s="36">
        <v>1</v>
      </c>
      <c r="D795" s="36" t="s">
        <v>557</v>
      </c>
      <c r="E795" s="36">
        <v>2006</v>
      </c>
      <c r="F795" s="33">
        <v>2007</v>
      </c>
      <c r="G795" s="76">
        <v>573.70000000000005</v>
      </c>
      <c r="H795" s="33">
        <v>10</v>
      </c>
      <c r="I795" s="36">
        <v>0</v>
      </c>
      <c r="J795" s="36">
        <v>1</v>
      </c>
      <c r="K795" s="36">
        <v>6</v>
      </c>
      <c r="L795" s="63">
        <v>795</v>
      </c>
      <c r="M795" s="63">
        <v>952</v>
      </c>
      <c r="N795" s="95">
        <f t="shared" si="47"/>
        <v>0.45506582713222665</v>
      </c>
      <c r="O795" s="36">
        <v>20070390</v>
      </c>
      <c r="P795" s="63">
        <v>588</v>
      </c>
      <c r="Q795" s="76">
        <f t="shared" si="48"/>
        <v>2.9710884353741496</v>
      </c>
      <c r="R795" s="95">
        <f t="shared" si="49"/>
        <v>0.45506582713222665</v>
      </c>
      <c r="S795" s="95">
        <f t="shared" si="50"/>
        <v>-1</v>
      </c>
    </row>
    <row r="796" spans="1:19" s="36" customFormat="1" ht="14.4" x14ac:dyDescent="0.3">
      <c r="A796" s="32" t="s">
        <v>95</v>
      </c>
      <c r="B796" s="36">
        <v>390</v>
      </c>
      <c r="C796" s="36">
        <v>1</v>
      </c>
      <c r="D796" s="35" t="s">
        <v>557</v>
      </c>
      <c r="E796" s="33">
        <v>2007</v>
      </c>
      <c r="F796" s="36">
        <v>2008</v>
      </c>
      <c r="G796" s="36">
        <v>573.70000000000005</v>
      </c>
      <c r="H796" s="36">
        <v>10</v>
      </c>
      <c r="I796" s="36">
        <v>1</v>
      </c>
      <c r="J796" s="36">
        <v>0</v>
      </c>
      <c r="K796" s="33">
        <v>6</v>
      </c>
      <c r="L796" s="63">
        <v>810</v>
      </c>
      <c r="M796" s="63">
        <v>475</v>
      </c>
      <c r="N796" s="95">
        <f t="shared" si="47"/>
        <v>0.63035019455252916</v>
      </c>
      <c r="O796" s="36">
        <v>20062897</v>
      </c>
      <c r="P796" s="63">
        <v>588</v>
      </c>
      <c r="Q796" s="76">
        <f t="shared" si="48"/>
        <v>2.185374149659864</v>
      </c>
      <c r="R796" s="95">
        <f t="shared" si="49"/>
        <v>0.63035019455252916</v>
      </c>
      <c r="S796" s="95">
        <f t="shared" si="50"/>
        <v>-1</v>
      </c>
    </row>
    <row r="797" spans="1:19" s="36" customFormat="1" ht="14.4" x14ac:dyDescent="0.3">
      <c r="A797" s="32" t="s">
        <v>95</v>
      </c>
      <c r="B797" s="7">
        <v>390</v>
      </c>
      <c r="C797" s="7">
        <v>1</v>
      </c>
      <c r="D797" s="7" t="s">
        <v>557</v>
      </c>
      <c r="E797" s="7">
        <v>2016</v>
      </c>
      <c r="F797" s="7">
        <v>2018</v>
      </c>
      <c r="G797" s="70">
        <v>324.24</v>
      </c>
      <c r="H797" s="7">
        <v>10</v>
      </c>
      <c r="I797" s="7">
        <v>1</v>
      </c>
      <c r="J797" s="48">
        <v>1</v>
      </c>
      <c r="K797" s="50">
        <v>4</v>
      </c>
      <c r="L797" s="67">
        <v>1209</v>
      </c>
      <c r="M797" s="67">
        <v>651</v>
      </c>
      <c r="N797" s="95">
        <f t="shared" si="47"/>
        <v>0.65</v>
      </c>
      <c r="O797" s="36">
        <f>10000*E797+B797</f>
        <v>20160390</v>
      </c>
      <c r="P797" s="63">
        <v>436.45</v>
      </c>
      <c r="Q797" s="76">
        <f t="shared" si="48"/>
        <v>4.2616565471417118</v>
      </c>
      <c r="R797" s="95">
        <f t="shared" si="49"/>
        <v>0.65</v>
      </c>
      <c r="S797" s="95">
        <f t="shared" si="50"/>
        <v>-1</v>
      </c>
    </row>
    <row r="798" spans="1:19" s="36" customFormat="1" ht="14.4" x14ac:dyDescent="0.3">
      <c r="A798" s="32" t="s">
        <v>95</v>
      </c>
      <c r="B798" s="36">
        <v>391</v>
      </c>
      <c r="C798" s="36">
        <v>1</v>
      </c>
      <c r="D798" s="36" t="s">
        <v>325</v>
      </c>
      <c r="E798" s="36">
        <v>1994</v>
      </c>
      <c r="F798" s="36">
        <v>1995</v>
      </c>
      <c r="G798" s="76">
        <v>430.92</v>
      </c>
      <c r="H798" s="36">
        <v>3</v>
      </c>
      <c r="I798" s="36">
        <v>1</v>
      </c>
      <c r="J798" s="36">
        <v>1</v>
      </c>
      <c r="K798" s="36">
        <v>5</v>
      </c>
      <c r="L798" s="94">
        <v>600</v>
      </c>
      <c r="M798" s="94">
        <v>481</v>
      </c>
      <c r="N798" s="95">
        <f t="shared" si="47"/>
        <v>0.55504162812210911</v>
      </c>
      <c r="O798" s="36">
        <v>19950391</v>
      </c>
      <c r="P798" s="63">
        <v>532.84</v>
      </c>
      <c r="Q798" s="76">
        <f t="shared" si="48"/>
        <v>2.0287515952255837</v>
      </c>
      <c r="R798" s="95">
        <f t="shared" si="49"/>
        <v>0.55504162812210911</v>
      </c>
      <c r="S798" s="95">
        <f t="shared" si="50"/>
        <v>-1</v>
      </c>
    </row>
    <row r="799" spans="1:19" s="36" customFormat="1" ht="14.4" x14ac:dyDescent="0.3">
      <c r="A799" s="32" t="s">
        <v>95</v>
      </c>
      <c r="B799" s="36">
        <v>391</v>
      </c>
      <c r="C799" s="36">
        <v>1</v>
      </c>
      <c r="D799" s="36" t="s">
        <v>325</v>
      </c>
      <c r="E799" s="36">
        <v>1998</v>
      </c>
      <c r="F799" s="36">
        <v>1999</v>
      </c>
      <c r="G799" s="76">
        <v>350</v>
      </c>
      <c r="H799" s="36">
        <v>3</v>
      </c>
      <c r="I799" s="36">
        <v>0</v>
      </c>
      <c r="J799" s="36">
        <v>1</v>
      </c>
      <c r="K799" s="36">
        <v>4</v>
      </c>
      <c r="L799" s="94">
        <v>588</v>
      </c>
      <c r="M799" s="94">
        <v>596</v>
      </c>
      <c r="N799" s="95">
        <f t="shared" si="47"/>
        <v>0.4966216216216216</v>
      </c>
      <c r="O799" s="36">
        <v>19990391</v>
      </c>
      <c r="P799" s="63">
        <v>446.82</v>
      </c>
      <c r="Q799" s="76">
        <f t="shared" si="48"/>
        <v>2.6498366232487354</v>
      </c>
      <c r="R799" s="95">
        <f t="shared" si="49"/>
        <v>0.4966216216216216</v>
      </c>
      <c r="S799" s="95">
        <f t="shared" si="50"/>
        <v>-1</v>
      </c>
    </row>
    <row r="800" spans="1:19" s="36" customFormat="1" ht="14.4" x14ac:dyDescent="0.3">
      <c r="A800" s="32" t="s">
        <v>95</v>
      </c>
      <c r="B800" s="36">
        <v>391</v>
      </c>
      <c r="C800" s="36">
        <v>1</v>
      </c>
      <c r="D800" s="36" t="s">
        <v>325</v>
      </c>
      <c r="E800" s="36">
        <v>1999</v>
      </c>
      <c r="F800" s="36">
        <v>2000</v>
      </c>
      <c r="G800" s="76">
        <v>415</v>
      </c>
      <c r="H800" s="36">
        <v>5</v>
      </c>
      <c r="I800" s="36">
        <v>1</v>
      </c>
      <c r="J800" s="36">
        <v>1</v>
      </c>
      <c r="K800" s="36">
        <v>5</v>
      </c>
      <c r="L800" s="94">
        <v>599</v>
      </c>
      <c r="M800" s="94">
        <v>171</v>
      </c>
      <c r="N800" s="95">
        <f t="shared" si="47"/>
        <v>0.7779220779220779</v>
      </c>
      <c r="O800" s="36">
        <v>20000391</v>
      </c>
      <c r="P800" s="63">
        <v>432.96</v>
      </c>
      <c r="Q800" s="76">
        <f t="shared" si="48"/>
        <v>1.7784552845528456</v>
      </c>
      <c r="R800" s="95">
        <f t="shared" si="49"/>
        <v>0.7779220779220779</v>
      </c>
      <c r="S800" s="95">
        <f t="shared" si="50"/>
        <v>-1</v>
      </c>
    </row>
    <row r="801" spans="1:19" s="36" customFormat="1" ht="14.4" x14ac:dyDescent="0.3">
      <c r="A801" s="32" t="s">
        <v>95</v>
      </c>
      <c r="B801" s="36">
        <v>391</v>
      </c>
      <c r="C801" s="36">
        <v>1</v>
      </c>
      <c r="D801" s="36" t="s">
        <v>325</v>
      </c>
      <c r="E801" s="36">
        <v>2001</v>
      </c>
      <c r="F801" s="36">
        <v>2002</v>
      </c>
      <c r="G801" s="76">
        <v>350</v>
      </c>
      <c r="H801" s="36">
        <v>10</v>
      </c>
      <c r="I801" s="36">
        <v>1</v>
      </c>
      <c r="J801" s="36">
        <v>1</v>
      </c>
      <c r="K801" s="36">
        <v>4</v>
      </c>
      <c r="L801" s="94">
        <v>446</v>
      </c>
      <c r="M801" s="94">
        <v>237</v>
      </c>
      <c r="N801" s="95">
        <f t="shared" si="47"/>
        <v>0.6530014641288433</v>
      </c>
      <c r="O801" s="36">
        <v>20020391</v>
      </c>
      <c r="P801" s="63">
        <v>424.12</v>
      </c>
      <c r="Q801" s="76">
        <f t="shared" si="48"/>
        <v>1.6103932849193625</v>
      </c>
      <c r="R801" s="95">
        <f t="shared" si="49"/>
        <v>0.6530014641288433</v>
      </c>
      <c r="S801" s="95">
        <f t="shared" si="50"/>
        <v>-1</v>
      </c>
    </row>
    <row r="802" spans="1:19" s="36" customFormat="1" ht="14.4" x14ac:dyDescent="0.3">
      <c r="A802" s="32" t="s">
        <v>95</v>
      </c>
      <c r="B802" s="36">
        <v>391</v>
      </c>
      <c r="C802" s="36">
        <v>1</v>
      </c>
      <c r="D802" s="36" t="s">
        <v>325</v>
      </c>
      <c r="E802" s="36">
        <v>2005</v>
      </c>
      <c r="F802" s="36">
        <v>2006</v>
      </c>
      <c r="G802" s="76">
        <v>350</v>
      </c>
      <c r="H802" s="36">
        <v>10</v>
      </c>
      <c r="I802" s="33">
        <v>1</v>
      </c>
      <c r="J802" s="36">
        <v>1</v>
      </c>
      <c r="K802" s="36">
        <v>4</v>
      </c>
      <c r="L802" s="36">
        <v>367</v>
      </c>
      <c r="M802" s="36">
        <v>190</v>
      </c>
      <c r="N802" s="95">
        <f t="shared" si="47"/>
        <v>0.65888689407540391</v>
      </c>
      <c r="O802" s="36">
        <v>20060391</v>
      </c>
      <c r="P802" s="63">
        <v>392.1</v>
      </c>
      <c r="Q802" s="76">
        <f t="shared" si="48"/>
        <v>1.4205559806171895</v>
      </c>
      <c r="R802" s="95">
        <f t="shared" si="49"/>
        <v>0.65888689407540391</v>
      </c>
      <c r="S802" s="95">
        <f t="shared" si="50"/>
        <v>-1</v>
      </c>
    </row>
    <row r="803" spans="1:19" s="36" customFormat="1" ht="14.4" x14ac:dyDescent="0.3">
      <c r="A803" s="32" t="s">
        <v>95</v>
      </c>
      <c r="B803" s="7">
        <v>391</v>
      </c>
      <c r="C803" s="7">
        <v>1</v>
      </c>
      <c r="D803" s="7" t="s">
        <v>325</v>
      </c>
      <c r="E803" s="7">
        <v>2011</v>
      </c>
      <c r="F803" s="10">
        <v>2012</v>
      </c>
      <c r="G803" s="66">
        <v>351.81</v>
      </c>
      <c r="H803" s="10">
        <v>10</v>
      </c>
      <c r="I803" s="67">
        <v>1</v>
      </c>
      <c r="J803" s="10">
        <v>0</v>
      </c>
      <c r="K803" s="50">
        <v>4</v>
      </c>
      <c r="L803" s="67">
        <v>439</v>
      </c>
      <c r="M803" s="67">
        <v>149</v>
      </c>
      <c r="N803" s="95">
        <f t="shared" si="47"/>
        <v>0.74659863945578231</v>
      </c>
      <c r="O803" s="36">
        <f>10000*E803+B803</f>
        <v>20110391</v>
      </c>
      <c r="P803" s="63">
        <v>427</v>
      </c>
      <c r="Q803" s="76">
        <f t="shared" si="48"/>
        <v>1.3770491803278688</v>
      </c>
      <c r="R803" s="95">
        <f t="shared" si="49"/>
        <v>0.74659863945578231</v>
      </c>
      <c r="S803" s="95">
        <f t="shared" si="50"/>
        <v>-1</v>
      </c>
    </row>
    <row r="804" spans="1:19" s="36" customFormat="1" ht="14.4" x14ac:dyDescent="0.3">
      <c r="A804" s="32" t="s">
        <v>95</v>
      </c>
      <c r="B804" s="7">
        <v>391</v>
      </c>
      <c r="C804" s="7">
        <v>1</v>
      </c>
      <c r="D804" s="7" t="s">
        <v>325</v>
      </c>
      <c r="E804" s="7">
        <v>2011</v>
      </c>
      <c r="F804" s="10">
        <v>2012</v>
      </c>
      <c r="G804" s="66">
        <v>200</v>
      </c>
      <c r="H804" s="10">
        <v>10</v>
      </c>
      <c r="I804" s="67">
        <v>1</v>
      </c>
      <c r="J804" s="10">
        <v>0</v>
      </c>
      <c r="K804" s="50">
        <v>3</v>
      </c>
      <c r="L804" s="67">
        <v>365</v>
      </c>
      <c r="M804" s="67">
        <v>222</v>
      </c>
      <c r="N804" s="95">
        <f t="shared" si="47"/>
        <v>0.62180579216354348</v>
      </c>
      <c r="O804" s="36">
        <f>10000*E804+B804</f>
        <v>20110391</v>
      </c>
      <c r="P804" s="63">
        <v>427</v>
      </c>
      <c r="Q804" s="76">
        <f t="shared" si="48"/>
        <v>1.3747072599531616</v>
      </c>
      <c r="R804" s="95">
        <f t="shared" si="49"/>
        <v>0.62180579216354348</v>
      </c>
      <c r="S804" s="95">
        <f t="shared" si="50"/>
        <v>-1</v>
      </c>
    </row>
    <row r="805" spans="1:19" s="36" customFormat="1" ht="14.4" x14ac:dyDescent="0.3">
      <c r="A805" s="32" t="s">
        <v>95</v>
      </c>
      <c r="B805" s="7">
        <v>391</v>
      </c>
      <c r="C805" s="7">
        <v>1</v>
      </c>
      <c r="D805" s="7" t="s">
        <v>325</v>
      </c>
      <c r="E805" s="7">
        <v>2015</v>
      </c>
      <c r="F805" s="7">
        <v>2016</v>
      </c>
      <c r="G805" s="70">
        <v>512.4</v>
      </c>
      <c r="H805" s="7">
        <v>10</v>
      </c>
      <c r="I805" s="7">
        <v>1</v>
      </c>
      <c r="J805" s="48">
        <f>MAX(0,MIN(1,F805-E805-1))</f>
        <v>0</v>
      </c>
      <c r="K805" s="50">
        <f>MAX(1,MIN(10,INT(G805/100)+1))</f>
        <v>6</v>
      </c>
      <c r="L805" s="77">
        <v>360</v>
      </c>
      <c r="M805" s="77">
        <v>257</v>
      </c>
      <c r="N805" s="95">
        <f t="shared" si="47"/>
        <v>0.58346839546191243</v>
      </c>
      <c r="O805" s="36">
        <f>10000*E805+B805</f>
        <v>20150391</v>
      </c>
      <c r="P805" s="63">
        <v>437.39</v>
      </c>
      <c r="Q805" s="76">
        <f t="shared" si="48"/>
        <v>1.4106403895836668</v>
      </c>
      <c r="R805" s="95">
        <f t="shared" si="49"/>
        <v>0.58346839546191243</v>
      </c>
      <c r="S805" s="95">
        <f t="shared" si="50"/>
        <v>-1</v>
      </c>
    </row>
    <row r="806" spans="1:19" s="36" customFormat="1" ht="14.4" x14ac:dyDescent="0.3">
      <c r="A806" s="32" t="s">
        <v>95</v>
      </c>
      <c r="B806" s="36">
        <v>392</v>
      </c>
      <c r="C806" s="36">
        <v>1</v>
      </c>
      <c r="D806" s="36" t="s">
        <v>518</v>
      </c>
      <c r="E806" s="36">
        <v>2000</v>
      </c>
      <c r="F806" s="36">
        <v>2001</v>
      </c>
      <c r="G806" s="76">
        <v>318.58</v>
      </c>
      <c r="H806" s="36">
        <v>10</v>
      </c>
      <c r="I806" s="36">
        <v>0</v>
      </c>
      <c r="J806" s="36">
        <v>1</v>
      </c>
      <c r="K806" s="36">
        <v>4</v>
      </c>
      <c r="L806" s="94">
        <v>777</v>
      </c>
      <c r="M806" s="94">
        <v>859</v>
      </c>
      <c r="N806" s="95">
        <f t="shared" si="47"/>
        <v>0.47493887530562345</v>
      </c>
      <c r="O806" s="36">
        <v>20010392</v>
      </c>
      <c r="P806" s="63">
        <v>767.08</v>
      </c>
      <c r="Q806" s="76">
        <f t="shared" si="48"/>
        <v>2.1327632059237627</v>
      </c>
      <c r="R806" s="95">
        <f t="shared" si="49"/>
        <v>0.47493887530562345</v>
      </c>
      <c r="S806" s="95">
        <f t="shared" si="50"/>
        <v>-1</v>
      </c>
    </row>
    <row r="807" spans="1:19" s="36" customFormat="1" ht="14.4" x14ac:dyDescent="0.3">
      <c r="A807" s="32" t="s">
        <v>95</v>
      </c>
      <c r="B807" s="36">
        <v>392</v>
      </c>
      <c r="C807" s="36">
        <v>1</v>
      </c>
      <c r="D807" s="36" t="s">
        <v>518</v>
      </c>
      <c r="E807" s="36">
        <v>2001</v>
      </c>
      <c r="F807" s="36">
        <v>2002</v>
      </c>
      <c r="G807" s="76">
        <v>250</v>
      </c>
      <c r="H807" s="36">
        <v>10</v>
      </c>
      <c r="I807" s="36">
        <v>1</v>
      </c>
      <c r="J807" s="36">
        <v>1</v>
      </c>
      <c r="K807" s="36">
        <v>3</v>
      </c>
      <c r="L807" s="94">
        <v>508</v>
      </c>
      <c r="M807" s="94">
        <v>420</v>
      </c>
      <c r="N807" s="95">
        <f t="shared" si="47"/>
        <v>0.54741379310344829</v>
      </c>
      <c r="O807" s="36">
        <v>20020392</v>
      </c>
      <c r="P807" s="63">
        <v>760.55</v>
      </c>
      <c r="Q807" s="76">
        <f t="shared" si="48"/>
        <v>1.2201696140950629</v>
      </c>
      <c r="R807" s="95">
        <f t="shared" si="49"/>
        <v>0.54741379310344829</v>
      </c>
      <c r="S807" s="95">
        <f t="shared" si="50"/>
        <v>-1</v>
      </c>
    </row>
    <row r="808" spans="1:19" s="36" customFormat="1" ht="14.4" x14ac:dyDescent="0.3">
      <c r="A808" s="32" t="s">
        <v>95</v>
      </c>
      <c r="B808" s="36">
        <v>392</v>
      </c>
      <c r="C808" s="36">
        <v>1</v>
      </c>
      <c r="D808" s="36" t="s">
        <v>518</v>
      </c>
      <c r="E808" s="36">
        <v>2005</v>
      </c>
      <c r="F808" s="36">
        <v>2006</v>
      </c>
      <c r="G808" s="76">
        <v>350</v>
      </c>
      <c r="H808" s="36">
        <v>10</v>
      </c>
      <c r="I808" s="33">
        <v>1</v>
      </c>
      <c r="J808" s="36">
        <v>1</v>
      </c>
      <c r="K808" s="36">
        <v>4</v>
      </c>
      <c r="L808" s="36">
        <v>358</v>
      </c>
      <c r="M808" s="36">
        <v>332</v>
      </c>
      <c r="N808" s="95">
        <f t="shared" si="47"/>
        <v>0.51884057971014497</v>
      </c>
      <c r="O808" s="36">
        <v>20060392</v>
      </c>
      <c r="P808" s="63">
        <v>685.65</v>
      </c>
      <c r="Q808" s="76">
        <f t="shared" si="48"/>
        <v>1.0063443447823235</v>
      </c>
      <c r="R808" s="95">
        <f t="shared" si="49"/>
        <v>0.51884057971014497</v>
      </c>
      <c r="S808" s="95">
        <f t="shared" si="50"/>
        <v>-1</v>
      </c>
    </row>
    <row r="809" spans="1:19" s="36" customFormat="1" ht="14.4" x14ac:dyDescent="0.3">
      <c r="A809" s="32" t="s">
        <v>95</v>
      </c>
      <c r="B809" s="36">
        <v>392</v>
      </c>
      <c r="C809" s="36">
        <v>1</v>
      </c>
      <c r="D809" s="36" t="s">
        <v>518</v>
      </c>
      <c r="E809" s="40">
        <v>2009</v>
      </c>
      <c r="F809" s="40">
        <v>2010</v>
      </c>
      <c r="G809" s="62">
        <v>398.97</v>
      </c>
      <c r="H809" s="40">
        <v>10</v>
      </c>
      <c r="I809" s="63">
        <v>0</v>
      </c>
      <c r="J809" s="48">
        <f>MAX(0,MIN(1,F809-E809-1))</f>
        <v>0</v>
      </c>
      <c r="K809" s="50">
        <f>MAX(1,MIN(10,INT(G809/100)+1))</f>
        <v>4</v>
      </c>
      <c r="L809" s="63">
        <v>360</v>
      </c>
      <c r="M809" s="63">
        <v>448</v>
      </c>
      <c r="N809" s="95">
        <f t="shared" si="47"/>
        <v>0.44554455445544555</v>
      </c>
      <c r="O809" s="36">
        <v>20090392</v>
      </c>
      <c r="P809" s="63">
        <v>656.3</v>
      </c>
      <c r="Q809" s="76">
        <f t="shared" si="48"/>
        <v>1.2311442937680939</v>
      </c>
      <c r="R809" s="95">
        <f t="shared" si="49"/>
        <v>0.44554455445544555</v>
      </c>
      <c r="S809" s="95">
        <f t="shared" si="50"/>
        <v>-1</v>
      </c>
    </row>
    <row r="810" spans="1:19" s="36" customFormat="1" ht="14.4" x14ac:dyDescent="0.3">
      <c r="A810" s="32" t="s">
        <v>95</v>
      </c>
      <c r="B810" s="36">
        <v>392</v>
      </c>
      <c r="C810" s="36">
        <v>1</v>
      </c>
      <c r="D810" s="36" t="s">
        <v>518</v>
      </c>
      <c r="E810" s="40">
        <v>2009</v>
      </c>
      <c r="F810" s="40">
        <v>2010</v>
      </c>
      <c r="G810" s="62">
        <v>398.97</v>
      </c>
      <c r="H810" s="40">
        <v>10</v>
      </c>
      <c r="I810" s="63">
        <v>0</v>
      </c>
      <c r="J810" s="48">
        <f>MAX(0,MIN(1,F810-E810-1))</f>
        <v>0</v>
      </c>
      <c r="K810" s="50">
        <f>MAX(1,MIN(10,INT(G810/100)+1))</f>
        <v>4</v>
      </c>
      <c r="L810" s="63">
        <v>360</v>
      </c>
      <c r="M810" s="63">
        <v>448</v>
      </c>
      <c r="N810" s="95">
        <f t="shared" si="47"/>
        <v>0.44554455445544555</v>
      </c>
      <c r="O810" s="36">
        <f>10000*F810+B810</f>
        <v>20100392</v>
      </c>
      <c r="P810" s="63">
        <v>656.3</v>
      </c>
      <c r="Q810" s="76">
        <f t="shared" si="48"/>
        <v>1.2311442937680939</v>
      </c>
      <c r="R810" s="95">
        <f t="shared" si="49"/>
        <v>0.44554455445544555</v>
      </c>
      <c r="S810" s="95">
        <f t="shared" si="50"/>
        <v>-1</v>
      </c>
    </row>
    <row r="811" spans="1:19" s="36" customFormat="1" ht="14.4" x14ac:dyDescent="0.3">
      <c r="A811" s="32" t="s">
        <v>95</v>
      </c>
      <c r="B811" s="7">
        <v>392</v>
      </c>
      <c r="C811" s="7">
        <v>1</v>
      </c>
      <c r="D811" s="7" t="s">
        <v>518</v>
      </c>
      <c r="E811" s="7">
        <v>2010</v>
      </c>
      <c r="F811" s="10">
        <v>2012</v>
      </c>
      <c r="G811" s="66">
        <v>251.03</v>
      </c>
      <c r="H811" s="10">
        <v>10</v>
      </c>
      <c r="I811" s="67">
        <v>1</v>
      </c>
      <c r="J811" s="10">
        <v>1</v>
      </c>
      <c r="K811" s="50">
        <f>MAX(1,MIN(10,INT(G811/100)+1))</f>
        <v>3</v>
      </c>
      <c r="L811" s="67">
        <v>837</v>
      </c>
      <c r="M811" s="67">
        <v>713</v>
      </c>
      <c r="N811" s="95">
        <f t="shared" si="47"/>
        <v>0.54</v>
      </c>
      <c r="O811" s="36">
        <f>10000*2010+B811</f>
        <v>20100392</v>
      </c>
      <c r="P811" s="63">
        <v>656.3</v>
      </c>
      <c r="Q811" s="76">
        <f t="shared" si="48"/>
        <v>2.361724820966022</v>
      </c>
      <c r="R811" s="95">
        <f t="shared" si="49"/>
        <v>0.54</v>
      </c>
      <c r="S811" s="95">
        <f t="shared" si="50"/>
        <v>-1</v>
      </c>
    </row>
    <row r="812" spans="1:19" s="36" customFormat="1" ht="14.4" x14ac:dyDescent="0.3">
      <c r="A812" s="32" t="s">
        <v>95</v>
      </c>
      <c r="B812" s="7">
        <v>392</v>
      </c>
      <c r="C812" s="7">
        <v>1</v>
      </c>
      <c r="D812" s="7" t="s">
        <v>518</v>
      </c>
      <c r="E812" s="7">
        <v>2010</v>
      </c>
      <c r="F812" s="10">
        <v>2011</v>
      </c>
      <c r="G812" s="66">
        <v>500</v>
      </c>
      <c r="H812" s="10">
        <v>10</v>
      </c>
      <c r="I812" s="67">
        <v>0</v>
      </c>
      <c r="J812" s="10">
        <v>0</v>
      </c>
      <c r="K812" s="50">
        <f>MAX(1,MIN(10,INT(G812/100)+1))</f>
        <v>6</v>
      </c>
      <c r="L812" s="67">
        <v>674</v>
      </c>
      <c r="M812" s="67">
        <v>855</v>
      </c>
      <c r="N812" s="95">
        <f t="shared" si="47"/>
        <v>0.44081098757357751</v>
      </c>
      <c r="O812" s="36">
        <f>10000*2010+B812</f>
        <v>20100392</v>
      </c>
      <c r="P812" s="63">
        <v>656.3</v>
      </c>
      <c r="Q812" s="76">
        <f t="shared" si="48"/>
        <v>2.3297272588755145</v>
      </c>
      <c r="R812" s="95">
        <f t="shared" si="49"/>
        <v>0.44081098757357751</v>
      </c>
      <c r="S812" s="95">
        <f t="shared" si="50"/>
        <v>-1</v>
      </c>
    </row>
    <row r="813" spans="1:19" s="36" customFormat="1" ht="14.4" x14ac:dyDescent="0.3">
      <c r="A813" s="32" t="s">
        <v>95</v>
      </c>
      <c r="B813" s="36">
        <v>394</v>
      </c>
      <c r="C813" s="36">
        <v>1</v>
      </c>
      <c r="D813" s="36" t="s">
        <v>613</v>
      </c>
      <c r="E813" s="36">
        <v>2003</v>
      </c>
      <c r="F813" s="36">
        <v>2004</v>
      </c>
      <c r="G813" s="76">
        <v>405</v>
      </c>
      <c r="H813" s="36">
        <v>10</v>
      </c>
      <c r="I813" s="36">
        <v>0</v>
      </c>
      <c r="J813" s="36">
        <v>1</v>
      </c>
      <c r="K813" s="36">
        <v>5</v>
      </c>
      <c r="L813" s="94">
        <v>483</v>
      </c>
      <c r="M813" s="94">
        <v>1345</v>
      </c>
      <c r="N813" s="95">
        <f t="shared" si="47"/>
        <v>0.26422319474835887</v>
      </c>
      <c r="O813" s="36">
        <v>20040394</v>
      </c>
      <c r="P813" s="63">
        <v>1257.22</v>
      </c>
      <c r="Q813" s="76">
        <f t="shared" si="48"/>
        <v>1.4540016862601612</v>
      </c>
      <c r="R813" s="95">
        <f t="shared" si="49"/>
        <v>0.26422319474835887</v>
      </c>
      <c r="S813" s="95">
        <f t="shared" si="50"/>
        <v>-1</v>
      </c>
    </row>
    <row r="814" spans="1:19" s="36" customFormat="1" ht="14.4" x14ac:dyDescent="0.3">
      <c r="A814" s="32" t="s">
        <v>95</v>
      </c>
      <c r="B814" s="36">
        <v>394</v>
      </c>
      <c r="C814" s="36">
        <v>1</v>
      </c>
      <c r="D814" s="35" t="s">
        <v>661</v>
      </c>
      <c r="E814" s="33">
        <v>2007</v>
      </c>
      <c r="F814" s="36">
        <v>2008</v>
      </c>
      <c r="G814" s="36">
        <v>450</v>
      </c>
      <c r="H814" s="36">
        <v>8</v>
      </c>
      <c r="I814" s="36">
        <v>0</v>
      </c>
      <c r="J814" s="36">
        <v>0</v>
      </c>
      <c r="K814" s="33">
        <v>5</v>
      </c>
      <c r="L814" s="63">
        <v>833</v>
      </c>
      <c r="M814" s="63">
        <v>1233</v>
      </c>
      <c r="N814" s="95">
        <f t="shared" ref="N814:N877" si="51">L814/(L814+M814)</f>
        <v>0.40319457889641819</v>
      </c>
      <c r="O814" s="36">
        <v>20062897</v>
      </c>
      <c r="P814" s="63">
        <v>1324</v>
      </c>
      <c r="Q814" s="76">
        <f t="shared" ref="Q814:Q877" si="52">(L814+M814)/P814</f>
        <v>1.5604229607250755</v>
      </c>
      <c r="R814" s="95">
        <f t="shared" ref="R814:R877" si="53">N814</f>
        <v>0.40319457889641819</v>
      </c>
      <c r="S814" s="95">
        <f t="shared" ref="S814:S877" si="54">IF(B814=$A$1,R814,-1)</f>
        <v>-1</v>
      </c>
    </row>
    <row r="815" spans="1:19" s="36" customFormat="1" ht="14.4" x14ac:dyDescent="0.3">
      <c r="A815" s="32" t="s">
        <v>95</v>
      </c>
      <c r="B815" s="36">
        <v>394</v>
      </c>
      <c r="C815" s="36">
        <v>1</v>
      </c>
      <c r="D815" s="35" t="s">
        <v>661</v>
      </c>
      <c r="E815" s="33">
        <v>2007</v>
      </c>
      <c r="F815" s="36">
        <v>2008</v>
      </c>
      <c r="G815" s="36">
        <v>330</v>
      </c>
      <c r="H815" s="36">
        <v>8</v>
      </c>
      <c r="I815" s="36">
        <v>0</v>
      </c>
      <c r="J815" s="36">
        <v>0</v>
      </c>
      <c r="K815" s="33">
        <v>4</v>
      </c>
      <c r="L815" s="63">
        <v>779</v>
      </c>
      <c r="M815" s="63">
        <v>976</v>
      </c>
      <c r="N815" s="95">
        <f t="shared" si="51"/>
        <v>0.44387464387464387</v>
      </c>
      <c r="O815" s="36">
        <v>20062897</v>
      </c>
      <c r="P815" s="63">
        <v>1324</v>
      </c>
      <c r="Q815" s="76">
        <f t="shared" si="52"/>
        <v>1.3255287009063443</v>
      </c>
      <c r="R815" s="95">
        <f t="shared" si="53"/>
        <v>0.44387464387464387</v>
      </c>
      <c r="S815" s="95">
        <f t="shared" si="54"/>
        <v>-1</v>
      </c>
    </row>
    <row r="816" spans="1:19" s="36" customFormat="1" ht="14.4" x14ac:dyDescent="0.3">
      <c r="A816" s="32" t="s">
        <v>95</v>
      </c>
      <c r="B816" s="48">
        <v>394</v>
      </c>
      <c r="C816" s="48">
        <v>1</v>
      </c>
      <c r="D816" s="48" t="s">
        <v>661</v>
      </c>
      <c r="E816" s="58">
        <v>2008</v>
      </c>
      <c r="F816" s="59">
        <v>2009</v>
      </c>
      <c r="G816" s="55">
        <v>313.13</v>
      </c>
      <c r="H816" s="59">
        <v>5</v>
      </c>
      <c r="I816" s="42">
        <v>1</v>
      </c>
      <c r="J816" s="48">
        <f>MAX(0,MIN(1,F816-E816-1))</f>
        <v>0</v>
      </c>
      <c r="K816" s="50">
        <f>MAX(1,MIN(10,INT(G816/100)+1))</f>
        <v>4</v>
      </c>
      <c r="L816" s="42">
        <v>2609</v>
      </c>
      <c r="M816" s="42">
        <v>1772</v>
      </c>
      <c r="N816" s="95">
        <f t="shared" si="51"/>
        <v>0.59552613558548273</v>
      </c>
      <c r="O816" s="36">
        <v>20080394</v>
      </c>
      <c r="P816" s="63">
        <v>1095.6400000000001</v>
      </c>
      <c r="Q816" s="76">
        <f t="shared" si="52"/>
        <v>3.9985761746559083</v>
      </c>
      <c r="R816" s="95">
        <f t="shared" si="53"/>
        <v>0.59552613558548273</v>
      </c>
      <c r="S816" s="95">
        <f t="shared" si="54"/>
        <v>-1</v>
      </c>
    </row>
    <row r="817" spans="1:19" s="36" customFormat="1" ht="14.4" x14ac:dyDescent="0.3">
      <c r="A817" s="32" t="s">
        <v>95</v>
      </c>
      <c r="B817" s="48">
        <v>394</v>
      </c>
      <c r="C817" s="48">
        <v>1</v>
      </c>
      <c r="D817" s="48" t="s">
        <v>661</v>
      </c>
      <c r="E817" s="58">
        <v>2008</v>
      </c>
      <c r="F817" s="59">
        <v>2009</v>
      </c>
      <c r="G817" s="55">
        <v>70.97</v>
      </c>
      <c r="H817" s="59">
        <v>5</v>
      </c>
      <c r="I817" s="42">
        <v>1</v>
      </c>
      <c r="J817" s="48">
        <f>MAX(0,MIN(1,F817-E817-1))</f>
        <v>0</v>
      </c>
      <c r="K817" s="50">
        <f>MAX(1,MIN(10,INT(G817/100)+1))</f>
        <v>1</v>
      </c>
      <c r="L817" s="42">
        <v>2343</v>
      </c>
      <c r="M817" s="42">
        <v>2008</v>
      </c>
      <c r="N817" s="95">
        <f t="shared" si="51"/>
        <v>0.5384968972649965</v>
      </c>
      <c r="O817" s="36">
        <v>20080394</v>
      </c>
      <c r="P817" s="63">
        <v>1095.6400000000001</v>
      </c>
      <c r="Q817" s="76">
        <f t="shared" si="52"/>
        <v>3.9711949180387713</v>
      </c>
      <c r="R817" s="95">
        <f t="shared" si="53"/>
        <v>0.5384968972649965</v>
      </c>
      <c r="S817" s="95">
        <f t="shared" si="54"/>
        <v>-1</v>
      </c>
    </row>
    <row r="818" spans="1:19" s="36" customFormat="1" ht="14.4" x14ac:dyDescent="0.3">
      <c r="A818" s="32" t="s">
        <v>95</v>
      </c>
      <c r="B818" s="36">
        <v>402</v>
      </c>
      <c r="C818" s="36">
        <v>1</v>
      </c>
      <c r="D818" s="36" t="s">
        <v>282</v>
      </c>
      <c r="E818" s="36">
        <v>1994</v>
      </c>
      <c r="F818" s="36">
        <v>1995</v>
      </c>
      <c r="G818" s="76">
        <v>500</v>
      </c>
      <c r="H818" s="36">
        <v>10</v>
      </c>
      <c r="I818" s="36">
        <v>0</v>
      </c>
      <c r="J818" s="36">
        <v>1</v>
      </c>
      <c r="K818" s="36">
        <v>6</v>
      </c>
      <c r="L818" s="94">
        <v>297</v>
      </c>
      <c r="M818" s="94">
        <v>320</v>
      </c>
      <c r="N818" s="95">
        <f t="shared" si="51"/>
        <v>0.48136142625607781</v>
      </c>
      <c r="O818" s="36">
        <v>19950402</v>
      </c>
      <c r="P818" s="63">
        <v>186.19</v>
      </c>
      <c r="Q818" s="76">
        <f t="shared" si="52"/>
        <v>3.3138192169289438</v>
      </c>
      <c r="R818" s="95">
        <f t="shared" si="53"/>
        <v>0.48136142625607781</v>
      </c>
      <c r="S818" s="95">
        <f t="shared" si="54"/>
        <v>-1</v>
      </c>
    </row>
    <row r="819" spans="1:19" s="36" customFormat="1" ht="14.4" x14ac:dyDescent="0.3">
      <c r="A819" s="32" t="s">
        <v>95</v>
      </c>
      <c r="B819" s="36">
        <v>402</v>
      </c>
      <c r="C819" s="36">
        <v>1</v>
      </c>
      <c r="D819" s="36" t="s">
        <v>282</v>
      </c>
      <c r="E819" s="36">
        <v>2001</v>
      </c>
      <c r="F819" s="36">
        <v>2002</v>
      </c>
      <c r="G819" s="76">
        <v>400</v>
      </c>
      <c r="H819" s="36">
        <v>10</v>
      </c>
      <c r="I819" s="36">
        <v>1</v>
      </c>
      <c r="J819" s="36">
        <v>1</v>
      </c>
      <c r="K819" s="36">
        <v>5</v>
      </c>
      <c r="L819" s="94">
        <v>235</v>
      </c>
      <c r="M819" s="94">
        <v>103</v>
      </c>
      <c r="N819" s="95">
        <f t="shared" si="51"/>
        <v>0.69526627218934911</v>
      </c>
      <c r="O819" s="36">
        <v>20020402</v>
      </c>
      <c r="P819" s="63">
        <v>185.22</v>
      </c>
      <c r="Q819" s="76">
        <f t="shared" si="52"/>
        <v>1.8248569268977433</v>
      </c>
      <c r="R819" s="95">
        <f t="shared" si="53"/>
        <v>0.69526627218934911</v>
      </c>
      <c r="S819" s="95">
        <f t="shared" si="54"/>
        <v>-1</v>
      </c>
    </row>
    <row r="820" spans="1:19" s="36" customFormat="1" ht="14.4" x14ac:dyDescent="0.3">
      <c r="A820" s="32" t="s">
        <v>95</v>
      </c>
      <c r="B820" s="36">
        <v>402</v>
      </c>
      <c r="C820" s="36">
        <v>1</v>
      </c>
      <c r="D820" s="36" t="s">
        <v>282</v>
      </c>
      <c r="E820" s="36">
        <v>2004</v>
      </c>
      <c r="F820" s="36">
        <v>2005</v>
      </c>
      <c r="G820" s="76">
        <v>400</v>
      </c>
      <c r="H820" s="36">
        <v>10</v>
      </c>
      <c r="I820" s="36">
        <v>1</v>
      </c>
      <c r="J820" s="36">
        <v>1</v>
      </c>
      <c r="K820" s="36">
        <v>5</v>
      </c>
      <c r="L820" s="94">
        <v>366</v>
      </c>
      <c r="M820" s="94">
        <v>252</v>
      </c>
      <c r="N820" s="95">
        <f t="shared" si="51"/>
        <v>0.59223300970873782</v>
      </c>
      <c r="O820" s="36">
        <v>20050402</v>
      </c>
      <c r="P820" s="63">
        <v>171.67</v>
      </c>
      <c r="Q820" s="76">
        <f t="shared" si="52"/>
        <v>3.5999300984446907</v>
      </c>
      <c r="R820" s="95">
        <f t="shared" si="53"/>
        <v>0.59223300970873782</v>
      </c>
      <c r="S820" s="95">
        <f t="shared" si="54"/>
        <v>-1</v>
      </c>
    </row>
    <row r="821" spans="1:19" s="36" customFormat="1" ht="14.4" x14ac:dyDescent="0.3">
      <c r="A821" s="32" t="s">
        <v>95</v>
      </c>
      <c r="B821" s="48">
        <v>402</v>
      </c>
      <c r="C821" s="48">
        <v>1</v>
      </c>
      <c r="D821" s="48" t="s">
        <v>282</v>
      </c>
      <c r="E821" s="58">
        <v>2008</v>
      </c>
      <c r="F821" s="59">
        <v>2009</v>
      </c>
      <c r="G821" s="55">
        <v>643</v>
      </c>
      <c r="H821" s="59">
        <v>10</v>
      </c>
      <c r="I821" s="42">
        <v>0</v>
      </c>
      <c r="J821" s="48">
        <f>MAX(0,MIN(1,F821-E821-1))</f>
        <v>0</v>
      </c>
      <c r="K821" s="50">
        <f>MAX(1,MIN(10,INT(G821/100)+1))</f>
        <v>7</v>
      </c>
      <c r="L821" s="42">
        <v>143</v>
      </c>
      <c r="M821" s="42">
        <v>201</v>
      </c>
      <c r="N821" s="95">
        <f t="shared" si="51"/>
        <v>0.41569767441860467</v>
      </c>
      <c r="O821" s="36">
        <v>20080402</v>
      </c>
      <c r="P821" s="63">
        <v>161.86000000000001</v>
      </c>
      <c r="Q821" s="76">
        <f t="shared" si="52"/>
        <v>2.125293463486964</v>
      </c>
      <c r="R821" s="95">
        <f t="shared" si="53"/>
        <v>0.41569767441860467</v>
      </c>
      <c r="S821" s="95">
        <f t="shared" si="54"/>
        <v>-1</v>
      </c>
    </row>
    <row r="822" spans="1:19" s="36" customFormat="1" ht="14.4" x14ac:dyDescent="0.3">
      <c r="A822" s="32" t="s">
        <v>95</v>
      </c>
      <c r="B822" s="36">
        <v>402</v>
      </c>
      <c r="C822" s="36">
        <v>1</v>
      </c>
      <c r="D822" s="36" t="s">
        <v>282</v>
      </c>
      <c r="E822" s="40">
        <v>2009</v>
      </c>
      <c r="F822" s="40">
        <v>2010</v>
      </c>
      <c r="G822" s="62">
        <v>549.94000000000005</v>
      </c>
      <c r="H822" s="40">
        <v>7</v>
      </c>
      <c r="I822" s="63">
        <v>1</v>
      </c>
      <c r="J822" s="48">
        <f>MAX(0,MIN(1,F822-E822-1))</f>
        <v>0</v>
      </c>
      <c r="K822" s="50">
        <f>MAX(1,MIN(10,INT(G822/100)+1))</f>
        <v>6</v>
      </c>
      <c r="L822" s="63">
        <v>276</v>
      </c>
      <c r="M822" s="63">
        <v>113</v>
      </c>
      <c r="N822" s="95">
        <f t="shared" si="51"/>
        <v>0.70951156812339333</v>
      </c>
      <c r="O822" s="36">
        <v>20090402</v>
      </c>
      <c r="P822" s="63">
        <v>157.75</v>
      </c>
      <c r="Q822" s="76">
        <f t="shared" si="52"/>
        <v>2.4659270998415215</v>
      </c>
      <c r="R822" s="95">
        <f t="shared" si="53"/>
        <v>0.70951156812339333</v>
      </c>
      <c r="S822" s="95">
        <f t="shared" si="54"/>
        <v>-1</v>
      </c>
    </row>
    <row r="823" spans="1:19" s="36" customFormat="1" ht="14.4" x14ac:dyDescent="0.3">
      <c r="A823" s="32" t="s">
        <v>95</v>
      </c>
      <c r="B823" s="36">
        <v>402</v>
      </c>
      <c r="C823" s="36">
        <v>1</v>
      </c>
      <c r="D823" s="36" t="s">
        <v>282</v>
      </c>
      <c r="E823" s="40">
        <v>2009</v>
      </c>
      <c r="F823" s="40">
        <v>2010</v>
      </c>
      <c r="G823" s="62">
        <v>549.94000000000005</v>
      </c>
      <c r="H823" s="40">
        <v>7</v>
      </c>
      <c r="I823" s="63">
        <v>1</v>
      </c>
      <c r="J823" s="48">
        <f>MAX(0,MIN(1,F823-E823-1))</f>
        <v>0</v>
      </c>
      <c r="K823" s="50">
        <f>MAX(1,MIN(10,INT(G823/100)+1))</f>
        <v>6</v>
      </c>
      <c r="L823" s="63">
        <v>276</v>
      </c>
      <c r="M823" s="63">
        <v>113</v>
      </c>
      <c r="N823" s="95">
        <f t="shared" si="51"/>
        <v>0.70951156812339333</v>
      </c>
      <c r="O823" s="36">
        <f>10000*F823+B823</f>
        <v>20100402</v>
      </c>
      <c r="P823" s="63">
        <v>157.75</v>
      </c>
      <c r="Q823" s="76">
        <f t="shared" si="52"/>
        <v>2.4659270998415215</v>
      </c>
      <c r="R823" s="95">
        <f t="shared" si="53"/>
        <v>0.70951156812339333</v>
      </c>
      <c r="S823" s="95">
        <f t="shared" si="54"/>
        <v>-1</v>
      </c>
    </row>
    <row r="824" spans="1:19" s="36" customFormat="1" ht="14.4" x14ac:dyDescent="0.3">
      <c r="A824" s="32" t="s">
        <v>95</v>
      </c>
      <c r="B824" s="36">
        <v>402</v>
      </c>
      <c r="C824" s="36">
        <v>1</v>
      </c>
      <c r="D824" s="36" t="s">
        <v>282</v>
      </c>
      <c r="E824" s="75">
        <v>2012</v>
      </c>
      <c r="F824" s="36">
        <v>2013</v>
      </c>
      <c r="G824" s="76">
        <v>568.55999999999995</v>
      </c>
      <c r="H824" s="36">
        <v>10</v>
      </c>
      <c r="I824" s="36">
        <v>1</v>
      </c>
      <c r="J824" s="36">
        <v>0</v>
      </c>
      <c r="K824" s="50">
        <f>MAX(1,MIN(10,INT(G824/100)+1))</f>
        <v>6</v>
      </c>
      <c r="L824" s="63">
        <v>287</v>
      </c>
      <c r="M824" s="63">
        <v>267</v>
      </c>
      <c r="N824" s="95">
        <f t="shared" si="51"/>
        <v>0.51805054151624552</v>
      </c>
      <c r="O824" s="36">
        <f>10000*E824+B824</f>
        <v>20120402</v>
      </c>
      <c r="P824" s="63">
        <v>97.06</v>
      </c>
      <c r="Q824" s="76">
        <f t="shared" si="52"/>
        <v>5.7078096023078508</v>
      </c>
      <c r="R824" s="95">
        <f t="shared" si="53"/>
        <v>0.51805054151624552</v>
      </c>
      <c r="S824" s="95">
        <f t="shared" si="54"/>
        <v>-1</v>
      </c>
    </row>
    <row r="825" spans="1:19" s="36" customFormat="1" ht="14.4" x14ac:dyDescent="0.3">
      <c r="A825" s="32" t="s">
        <v>95</v>
      </c>
      <c r="B825" s="36">
        <v>403</v>
      </c>
      <c r="C825" s="36">
        <v>1</v>
      </c>
      <c r="D825" s="36" t="s">
        <v>283</v>
      </c>
      <c r="E825" s="36">
        <v>1994</v>
      </c>
      <c r="F825" s="36">
        <v>1995</v>
      </c>
      <c r="G825" s="76">
        <v>483.87</v>
      </c>
      <c r="H825" s="36">
        <v>10</v>
      </c>
      <c r="I825" s="36">
        <v>1</v>
      </c>
      <c r="J825" s="36">
        <v>1</v>
      </c>
      <c r="K825" s="36">
        <v>5</v>
      </c>
      <c r="L825" s="94">
        <v>463</v>
      </c>
      <c r="M825" s="94">
        <v>443</v>
      </c>
      <c r="N825" s="95">
        <f t="shared" si="51"/>
        <v>0.51103752759381893</v>
      </c>
      <c r="O825" s="36">
        <v>19950403</v>
      </c>
      <c r="P825" s="63">
        <v>352.1</v>
      </c>
      <c r="Q825" s="76">
        <f t="shared" si="52"/>
        <v>2.5731326327747799</v>
      </c>
      <c r="R825" s="95">
        <f t="shared" si="53"/>
        <v>0.51103752759381893</v>
      </c>
      <c r="S825" s="95">
        <f t="shared" si="54"/>
        <v>-1</v>
      </c>
    </row>
    <row r="826" spans="1:19" s="36" customFormat="1" ht="14.4" x14ac:dyDescent="0.3">
      <c r="A826" s="32" t="s">
        <v>95</v>
      </c>
      <c r="B826" s="36">
        <v>403</v>
      </c>
      <c r="C826" s="36">
        <v>1</v>
      </c>
      <c r="D826" s="36" t="s">
        <v>283</v>
      </c>
      <c r="E826" s="36">
        <v>2001</v>
      </c>
      <c r="F826" s="36">
        <v>2002</v>
      </c>
      <c r="G826" s="76">
        <v>400</v>
      </c>
      <c r="H826" s="36">
        <v>10</v>
      </c>
      <c r="I826" s="36">
        <v>1</v>
      </c>
      <c r="J826" s="36">
        <v>1</v>
      </c>
      <c r="K826" s="36">
        <v>5</v>
      </c>
      <c r="L826" s="94">
        <v>278</v>
      </c>
      <c r="M826" s="94">
        <v>129</v>
      </c>
      <c r="N826" s="95">
        <f t="shared" si="51"/>
        <v>0.68304668304668303</v>
      </c>
      <c r="O826" s="36">
        <v>20020403</v>
      </c>
      <c r="P826" s="63">
        <v>258.56</v>
      </c>
      <c r="Q826" s="76">
        <f t="shared" si="52"/>
        <v>1.5741027227722773</v>
      </c>
      <c r="R826" s="95">
        <f t="shared" si="53"/>
        <v>0.68304668304668303</v>
      </c>
      <c r="S826" s="95">
        <f t="shared" si="54"/>
        <v>-1</v>
      </c>
    </row>
    <row r="827" spans="1:19" s="36" customFormat="1" ht="14.4" x14ac:dyDescent="0.3">
      <c r="A827" s="32" t="s">
        <v>95</v>
      </c>
      <c r="B827" s="36">
        <v>403</v>
      </c>
      <c r="C827" s="36">
        <v>1</v>
      </c>
      <c r="D827" s="36" t="s">
        <v>283</v>
      </c>
      <c r="E827" s="36">
        <v>2006</v>
      </c>
      <c r="F827" s="33">
        <v>2007</v>
      </c>
      <c r="G827" s="76">
        <v>799.55</v>
      </c>
      <c r="H827" s="33">
        <v>10</v>
      </c>
      <c r="I827" s="36">
        <v>1</v>
      </c>
      <c r="J827" s="36">
        <v>1</v>
      </c>
      <c r="K827" s="36">
        <v>8</v>
      </c>
      <c r="L827" s="63">
        <v>343</v>
      </c>
      <c r="M827" s="63">
        <v>338</v>
      </c>
      <c r="N827" s="95">
        <f t="shared" si="51"/>
        <v>0.50367107195301031</v>
      </c>
      <c r="O827" s="36">
        <v>20070403</v>
      </c>
      <c r="P827" s="63">
        <v>199</v>
      </c>
      <c r="Q827" s="76">
        <f t="shared" si="52"/>
        <v>3.4221105527638191</v>
      </c>
      <c r="R827" s="95">
        <f t="shared" si="53"/>
        <v>0.50367107195301031</v>
      </c>
      <c r="S827" s="95">
        <f t="shared" si="54"/>
        <v>-1</v>
      </c>
    </row>
    <row r="828" spans="1:19" s="36" customFormat="1" ht="14.4" x14ac:dyDescent="0.3">
      <c r="A828" s="32" t="s">
        <v>95</v>
      </c>
      <c r="B828" s="36">
        <v>403</v>
      </c>
      <c r="C828" s="36">
        <v>1</v>
      </c>
      <c r="D828" s="36" t="s">
        <v>283</v>
      </c>
      <c r="E828" s="75">
        <v>2013</v>
      </c>
      <c r="F828" s="36">
        <v>2014</v>
      </c>
      <c r="G828" s="76">
        <v>471.92000000000007</v>
      </c>
      <c r="H828" s="36">
        <v>10</v>
      </c>
      <c r="I828" s="36">
        <v>1</v>
      </c>
      <c r="J828" s="36">
        <v>0</v>
      </c>
      <c r="K828" s="50">
        <v>5</v>
      </c>
      <c r="L828" s="63">
        <v>256</v>
      </c>
      <c r="M828" s="63">
        <v>209</v>
      </c>
      <c r="N828" s="95">
        <f t="shared" si="51"/>
        <v>0.55053763440860215</v>
      </c>
      <c r="O828" s="36">
        <f>10000*E828+B828</f>
        <v>20130403</v>
      </c>
      <c r="P828" s="63">
        <v>193.89000000000001</v>
      </c>
      <c r="Q828" s="76">
        <f t="shared" si="52"/>
        <v>2.3982670586414976</v>
      </c>
      <c r="R828" s="95">
        <f t="shared" si="53"/>
        <v>0.55053763440860215</v>
      </c>
      <c r="S828" s="95">
        <f t="shared" si="54"/>
        <v>-1</v>
      </c>
    </row>
    <row r="829" spans="1:19" s="36" customFormat="1" ht="14.4" x14ac:dyDescent="0.3">
      <c r="A829" s="32" t="s">
        <v>95</v>
      </c>
      <c r="B829" s="36">
        <v>404</v>
      </c>
      <c r="C829" s="36">
        <v>1</v>
      </c>
      <c r="D829" s="36" t="s">
        <v>519</v>
      </c>
      <c r="E829" s="36">
        <v>2000</v>
      </c>
      <c r="F829" s="36">
        <v>2001</v>
      </c>
      <c r="G829" s="76">
        <v>613.14</v>
      </c>
      <c r="H829" s="36">
        <v>10</v>
      </c>
      <c r="I829" s="36">
        <v>1</v>
      </c>
      <c r="J829" s="36">
        <v>1</v>
      </c>
      <c r="K829" s="36">
        <v>7</v>
      </c>
      <c r="L829" s="94">
        <v>430</v>
      </c>
      <c r="M829" s="94">
        <v>297</v>
      </c>
      <c r="N829" s="95">
        <f t="shared" si="51"/>
        <v>0.59147180192572213</v>
      </c>
      <c r="O829" s="36">
        <v>20010404</v>
      </c>
      <c r="P829" s="63">
        <v>249.89</v>
      </c>
      <c r="Q829" s="76">
        <f t="shared" si="52"/>
        <v>2.9092800832366241</v>
      </c>
      <c r="R829" s="95">
        <f t="shared" si="53"/>
        <v>0.59147180192572213</v>
      </c>
      <c r="S829" s="95">
        <f t="shared" si="54"/>
        <v>-1</v>
      </c>
    </row>
    <row r="830" spans="1:19" s="36" customFormat="1" ht="14.4" x14ac:dyDescent="0.3">
      <c r="A830" s="32" t="s">
        <v>95</v>
      </c>
      <c r="B830" s="36">
        <v>404</v>
      </c>
      <c r="C830" s="36">
        <v>1</v>
      </c>
      <c r="D830" s="36" t="s">
        <v>519</v>
      </c>
      <c r="E830" s="36">
        <v>2006</v>
      </c>
      <c r="F830" s="33">
        <v>2007</v>
      </c>
      <c r="G830" s="76">
        <v>840.63</v>
      </c>
      <c r="H830" s="33">
        <v>10</v>
      </c>
      <c r="I830" s="36">
        <v>1</v>
      </c>
      <c r="J830" s="36">
        <v>1</v>
      </c>
      <c r="K830" s="36">
        <v>9</v>
      </c>
      <c r="L830" s="63">
        <v>317</v>
      </c>
      <c r="M830" s="63">
        <v>308</v>
      </c>
      <c r="N830" s="95">
        <f t="shared" si="51"/>
        <v>0.50719999999999998</v>
      </c>
      <c r="O830" s="36">
        <v>20070404</v>
      </c>
      <c r="P830" s="63">
        <v>195</v>
      </c>
      <c r="Q830" s="76">
        <f t="shared" si="52"/>
        <v>3.2051282051282053</v>
      </c>
      <c r="R830" s="95">
        <f t="shared" si="53"/>
        <v>0.50719999999999998</v>
      </c>
      <c r="S830" s="95">
        <f t="shared" si="54"/>
        <v>-1</v>
      </c>
    </row>
    <row r="831" spans="1:19" s="36" customFormat="1" ht="14.4" x14ac:dyDescent="0.3">
      <c r="A831" s="32" t="s">
        <v>95</v>
      </c>
      <c r="B831" s="7">
        <v>404</v>
      </c>
      <c r="C831" s="7">
        <v>1</v>
      </c>
      <c r="D831" s="7" t="s">
        <v>519</v>
      </c>
      <c r="E831" s="7">
        <v>2015</v>
      </c>
      <c r="F831" s="10">
        <v>2017</v>
      </c>
      <c r="G831" s="70">
        <v>1850.54</v>
      </c>
      <c r="H831" s="10">
        <v>10</v>
      </c>
      <c r="I831" s="7">
        <v>1</v>
      </c>
      <c r="J831" s="48">
        <f>MAX(0,MIN(1,F831-E831-1))</f>
        <v>1</v>
      </c>
      <c r="K831" s="50">
        <f>MAX(1,MIN(10,INT(G831/100)+1))</f>
        <v>10</v>
      </c>
      <c r="L831" s="67">
        <v>130</v>
      </c>
      <c r="M831" s="67">
        <v>25</v>
      </c>
      <c r="N831" s="95">
        <f t="shared" si="51"/>
        <v>0.83870967741935487</v>
      </c>
      <c r="O831" s="36">
        <f>10000*E831+B831</f>
        <v>20150404</v>
      </c>
      <c r="P831" s="63">
        <v>188.89000000000001</v>
      </c>
      <c r="Q831" s="76">
        <f t="shared" si="52"/>
        <v>0.82058340833289212</v>
      </c>
      <c r="R831" s="95">
        <f t="shared" si="53"/>
        <v>0.83870967741935487</v>
      </c>
      <c r="S831" s="95">
        <f t="shared" si="54"/>
        <v>-1</v>
      </c>
    </row>
    <row r="832" spans="1:19" s="36" customFormat="1" ht="14.4" x14ac:dyDescent="0.3">
      <c r="A832" s="32" t="s">
        <v>95</v>
      </c>
      <c r="B832" s="36">
        <v>409</v>
      </c>
      <c r="C832" s="36">
        <v>1</v>
      </c>
      <c r="D832" s="36" t="s">
        <v>492</v>
      </c>
      <c r="E832" s="36">
        <v>1998</v>
      </c>
      <c r="F832" s="36">
        <v>1999</v>
      </c>
      <c r="G832" s="76">
        <v>350</v>
      </c>
      <c r="H832" s="36">
        <v>10</v>
      </c>
      <c r="I832" s="36">
        <v>0</v>
      </c>
      <c r="J832" s="36">
        <v>1</v>
      </c>
      <c r="K832" s="36">
        <v>4</v>
      </c>
      <c r="L832" s="94">
        <v>429</v>
      </c>
      <c r="M832" s="94">
        <v>520</v>
      </c>
      <c r="N832" s="95">
        <f t="shared" si="51"/>
        <v>0.45205479452054792</v>
      </c>
      <c r="O832" s="36">
        <v>19990409</v>
      </c>
      <c r="P832" s="63">
        <v>390.46</v>
      </c>
      <c r="Q832" s="76">
        <f t="shared" si="52"/>
        <v>2.4304666291041337</v>
      </c>
      <c r="R832" s="95">
        <f t="shared" si="53"/>
        <v>0.45205479452054792</v>
      </c>
      <c r="S832" s="95">
        <f t="shared" si="54"/>
        <v>-1</v>
      </c>
    </row>
    <row r="833" spans="1:19" s="36" customFormat="1" ht="14.4" x14ac:dyDescent="0.3">
      <c r="A833" s="32" t="s">
        <v>95</v>
      </c>
      <c r="B833" s="36">
        <v>409</v>
      </c>
      <c r="C833" s="36">
        <v>1</v>
      </c>
      <c r="D833" s="36" t="s">
        <v>492</v>
      </c>
      <c r="E833" s="36">
        <v>2000</v>
      </c>
      <c r="F833" s="36">
        <v>2001</v>
      </c>
      <c r="G833" s="76">
        <v>415</v>
      </c>
      <c r="H833" s="36">
        <v>10</v>
      </c>
      <c r="I833" s="36">
        <v>1</v>
      </c>
      <c r="J833" s="36">
        <v>1</v>
      </c>
      <c r="K833" s="36">
        <v>5</v>
      </c>
      <c r="L833" s="94">
        <v>573</v>
      </c>
      <c r="M833" s="94">
        <v>317</v>
      </c>
      <c r="N833" s="95">
        <f t="shared" si="51"/>
        <v>0.64382022471910116</v>
      </c>
      <c r="O833" s="36">
        <v>20010409</v>
      </c>
      <c r="P833" s="63">
        <v>364.71</v>
      </c>
      <c r="Q833" s="76">
        <f t="shared" si="52"/>
        <v>2.440295028927093</v>
      </c>
      <c r="R833" s="95">
        <f t="shared" si="53"/>
        <v>0.64382022471910116</v>
      </c>
      <c r="S833" s="95">
        <f t="shared" si="54"/>
        <v>-1</v>
      </c>
    </row>
    <row r="834" spans="1:19" s="36" customFormat="1" ht="14.4" x14ac:dyDescent="0.3">
      <c r="A834" s="32" t="s">
        <v>95</v>
      </c>
      <c r="B834" s="36">
        <v>409</v>
      </c>
      <c r="C834" s="36">
        <v>1</v>
      </c>
      <c r="D834" s="36" t="s">
        <v>492</v>
      </c>
      <c r="E834" s="36">
        <v>2005</v>
      </c>
      <c r="F834" s="36">
        <v>2006</v>
      </c>
      <c r="G834" s="76">
        <v>708.12</v>
      </c>
      <c r="H834" s="36">
        <v>10</v>
      </c>
      <c r="I834" s="33">
        <v>1</v>
      </c>
      <c r="J834" s="36">
        <v>1</v>
      </c>
      <c r="K834" s="36">
        <v>8</v>
      </c>
      <c r="L834" s="36">
        <v>426</v>
      </c>
      <c r="M834" s="36">
        <v>125</v>
      </c>
      <c r="N834" s="95">
        <f t="shared" si="51"/>
        <v>0.77313974591651546</v>
      </c>
      <c r="O834" s="36">
        <v>20060409</v>
      </c>
      <c r="P834" s="63">
        <v>318.68</v>
      </c>
      <c r="Q834" s="76">
        <f t="shared" si="52"/>
        <v>1.7290071545123635</v>
      </c>
      <c r="R834" s="95">
        <f t="shared" si="53"/>
        <v>0.77313974591651546</v>
      </c>
      <c r="S834" s="95">
        <f t="shared" si="54"/>
        <v>-1</v>
      </c>
    </row>
    <row r="835" spans="1:19" s="36" customFormat="1" ht="14.4" x14ac:dyDescent="0.3">
      <c r="A835" s="32" t="s">
        <v>95</v>
      </c>
      <c r="B835" s="36">
        <v>411</v>
      </c>
      <c r="C835" s="36">
        <v>1</v>
      </c>
      <c r="D835" s="36" t="s">
        <v>380</v>
      </c>
      <c r="E835" s="36">
        <v>1994</v>
      </c>
      <c r="F835" s="36">
        <v>1995</v>
      </c>
      <c r="G835" s="76">
        <v>555</v>
      </c>
      <c r="H835" s="36">
        <v>5</v>
      </c>
      <c r="I835" s="36">
        <v>1</v>
      </c>
      <c r="J835" s="36">
        <v>1</v>
      </c>
      <c r="K835" s="36">
        <v>6</v>
      </c>
      <c r="L835" s="94">
        <v>454</v>
      </c>
      <c r="M835" s="94">
        <v>197</v>
      </c>
      <c r="N835" s="95">
        <f t="shared" si="51"/>
        <v>0.69738863287250386</v>
      </c>
      <c r="O835" s="36">
        <v>19950411</v>
      </c>
      <c r="P835" s="63">
        <v>264.01</v>
      </c>
      <c r="Q835" s="76">
        <f t="shared" si="52"/>
        <v>2.4658156887996667</v>
      </c>
      <c r="R835" s="95">
        <f t="shared" si="53"/>
        <v>0.69738863287250386</v>
      </c>
      <c r="S835" s="95">
        <f t="shared" si="54"/>
        <v>-1</v>
      </c>
    </row>
    <row r="836" spans="1:19" s="36" customFormat="1" ht="14.4" x14ac:dyDescent="0.3">
      <c r="A836" s="32" t="s">
        <v>95</v>
      </c>
      <c r="B836" s="36">
        <v>411</v>
      </c>
      <c r="C836" s="36">
        <v>1</v>
      </c>
      <c r="D836" s="36" t="s">
        <v>380</v>
      </c>
      <c r="E836" s="36">
        <v>1998</v>
      </c>
      <c r="F836" s="36">
        <v>2000</v>
      </c>
      <c r="G836" s="76">
        <v>452.27</v>
      </c>
      <c r="H836" s="36">
        <v>5</v>
      </c>
      <c r="I836" s="36">
        <v>1</v>
      </c>
      <c r="J836" s="36">
        <v>0</v>
      </c>
      <c r="K836" s="36">
        <v>5</v>
      </c>
      <c r="L836" s="94">
        <v>482</v>
      </c>
      <c r="M836" s="94">
        <v>223</v>
      </c>
      <c r="N836" s="95">
        <f t="shared" si="51"/>
        <v>0.68368794326241134</v>
      </c>
      <c r="O836" s="36">
        <v>19990411</v>
      </c>
      <c r="P836" s="63">
        <v>225.17</v>
      </c>
      <c r="Q836" s="76">
        <f t="shared" si="52"/>
        <v>3.1309677132832974</v>
      </c>
      <c r="R836" s="95">
        <f t="shared" si="53"/>
        <v>0.68368794326241134</v>
      </c>
      <c r="S836" s="95">
        <f t="shared" si="54"/>
        <v>-1</v>
      </c>
    </row>
    <row r="837" spans="1:19" s="36" customFormat="1" ht="14.4" x14ac:dyDescent="0.3">
      <c r="A837" s="32" t="s">
        <v>95</v>
      </c>
      <c r="B837" s="36">
        <v>411</v>
      </c>
      <c r="C837" s="36">
        <v>1</v>
      </c>
      <c r="D837" s="36" t="s">
        <v>380</v>
      </c>
      <c r="E837" s="36">
        <v>2001</v>
      </c>
      <c r="F837" s="36">
        <v>2002</v>
      </c>
      <c r="G837" s="76">
        <v>325.22000000000003</v>
      </c>
      <c r="H837" s="36">
        <v>10</v>
      </c>
      <c r="I837" s="36">
        <v>1</v>
      </c>
      <c r="J837" s="36">
        <v>1</v>
      </c>
      <c r="K837" s="36">
        <v>4</v>
      </c>
      <c r="L837" s="94">
        <v>199</v>
      </c>
      <c r="M837" s="94">
        <v>125</v>
      </c>
      <c r="N837" s="95">
        <f t="shared" si="51"/>
        <v>0.61419753086419748</v>
      </c>
      <c r="O837" s="36">
        <v>20020411</v>
      </c>
      <c r="P837" s="63">
        <v>206.53</v>
      </c>
      <c r="Q837" s="76">
        <f t="shared" si="52"/>
        <v>1.5687793540889943</v>
      </c>
      <c r="R837" s="95">
        <f t="shared" si="53"/>
        <v>0.61419753086419748</v>
      </c>
      <c r="S837" s="95">
        <f t="shared" si="54"/>
        <v>-1</v>
      </c>
    </row>
    <row r="838" spans="1:19" s="36" customFormat="1" ht="14.4" x14ac:dyDescent="0.3">
      <c r="A838" s="32" t="s">
        <v>95</v>
      </c>
      <c r="B838" s="36">
        <v>411</v>
      </c>
      <c r="C838" s="36">
        <v>1</v>
      </c>
      <c r="D838" s="36" t="s">
        <v>380</v>
      </c>
      <c r="E838" s="36">
        <v>2003</v>
      </c>
      <c r="F838" s="36">
        <v>2004</v>
      </c>
      <c r="G838" s="76">
        <v>226.25</v>
      </c>
      <c r="H838" s="36">
        <v>5</v>
      </c>
      <c r="I838" s="36">
        <v>1</v>
      </c>
      <c r="J838" s="36">
        <v>1</v>
      </c>
      <c r="K838" s="36">
        <v>3</v>
      </c>
      <c r="L838" s="94">
        <v>123</v>
      </c>
      <c r="M838" s="94">
        <v>52</v>
      </c>
      <c r="N838" s="95">
        <f t="shared" si="51"/>
        <v>0.70285714285714285</v>
      </c>
      <c r="O838" s="36">
        <v>20040411</v>
      </c>
      <c r="P838" s="63">
        <v>191.58</v>
      </c>
      <c r="Q838" s="76">
        <f t="shared" si="52"/>
        <v>0.91345651946967321</v>
      </c>
      <c r="R838" s="95">
        <f t="shared" si="53"/>
        <v>0.70285714285714285</v>
      </c>
      <c r="S838" s="95">
        <f t="shared" si="54"/>
        <v>-1</v>
      </c>
    </row>
    <row r="839" spans="1:19" s="36" customFormat="1" ht="14.4" x14ac:dyDescent="0.3">
      <c r="A839" s="32" t="s">
        <v>95</v>
      </c>
      <c r="B839" s="36">
        <v>411</v>
      </c>
      <c r="C839" s="36">
        <v>1</v>
      </c>
      <c r="D839" s="35" t="s">
        <v>380</v>
      </c>
      <c r="E839" s="33">
        <v>2007</v>
      </c>
      <c r="F839" s="36">
        <v>2008</v>
      </c>
      <c r="G839" s="36">
        <v>648.97</v>
      </c>
      <c r="H839" s="36">
        <v>10</v>
      </c>
      <c r="I839" s="36">
        <v>1</v>
      </c>
      <c r="J839" s="36">
        <v>0</v>
      </c>
      <c r="K839" s="33">
        <v>7</v>
      </c>
      <c r="L839" s="63">
        <v>186</v>
      </c>
      <c r="M839" s="63">
        <v>65</v>
      </c>
      <c r="N839" s="95">
        <f t="shared" si="51"/>
        <v>0.74103585657370519</v>
      </c>
      <c r="O839" s="36">
        <v>20062897</v>
      </c>
      <c r="P839" s="63">
        <v>190</v>
      </c>
      <c r="Q839" s="76">
        <f t="shared" si="52"/>
        <v>1.3210526315789475</v>
      </c>
      <c r="R839" s="95">
        <f t="shared" si="53"/>
        <v>0.74103585657370519</v>
      </c>
      <c r="S839" s="95">
        <f t="shared" si="54"/>
        <v>-1</v>
      </c>
    </row>
    <row r="840" spans="1:19" s="36" customFormat="1" ht="14.4" x14ac:dyDescent="0.3">
      <c r="A840" s="32" t="s">
        <v>95</v>
      </c>
      <c r="B840" s="36">
        <v>411</v>
      </c>
      <c r="C840" s="36">
        <v>1</v>
      </c>
      <c r="D840" s="35" t="s">
        <v>380</v>
      </c>
      <c r="E840" s="33">
        <v>2007</v>
      </c>
      <c r="F840" s="36">
        <v>2008</v>
      </c>
      <c r="G840" s="36">
        <v>276.2</v>
      </c>
      <c r="H840" s="36">
        <v>10</v>
      </c>
      <c r="I840" s="36">
        <v>1</v>
      </c>
      <c r="J840" s="36">
        <v>0</v>
      </c>
      <c r="K840" s="33">
        <v>3</v>
      </c>
      <c r="L840" s="63">
        <v>172</v>
      </c>
      <c r="M840" s="63">
        <v>77</v>
      </c>
      <c r="N840" s="95">
        <f t="shared" si="51"/>
        <v>0.69076305220883538</v>
      </c>
      <c r="O840" s="36">
        <v>20062897</v>
      </c>
      <c r="P840" s="63">
        <v>190</v>
      </c>
      <c r="Q840" s="76">
        <f t="shared" si="52"/>
        <v>1.3105263157894738</v>
      </c>
      <c r="R840" s="95">
        <f t="shared" si="53"/>
        <v>0.69076305220883538</v>
      </c>
      <c r="S840" s="95">
        <f t="shared" si="54"/>
        <v>-1</v>
      </c>
    </row>
    <row r="841" spans="1:19" s="36" customFormat="1" ht="14.4" x14ac:dyDescent="0.3">
      <c r="A841" s="32" t="s">
        <v>95</v>
      </c>
      <c r="B841" s="36">
        <v>413</v>
      </c>
      <c r="C841" s="36">
        <v>1</v>
      </c>
      <c r="D841" s="36" t="s">
        <v>253</v>
      </c>
      <c r="E841" s="36">
        <v>1998</v>
      </c>
      <c r="F841" s="36">
        <v>1999</v>
      </c>
      <c r="G841" s="76">
        <v>445</v>
      </c>
      <c r="H841" s="36">
        <v>5</v>
      </c>
      <c r="I841" s="36">
        <v>1</v>
      </c>
      <c r="J841" s="36">
        <v>1</v>
      </c>
      <c r="K841" s="36">
        <v>5</v>
      </c>
      <c r="L841" s="94">
        <v>3139</v>
      </c>
      <c r="M841" s="94">
        <v>2508</v>
      </c>
      <c r="N841" s="95">
        <f t="shared" si="51"/>
        <v>0.55587037364972547</v>
      </c>
      <c r="O841" s="36">
        <v>19990413</v>
      </c>
      <c r="P841" s="63">
        <v>2165.59</v>
      </c>
      <c r="Q841" s="76">
        <f t="shared" si="52"/>
        <v>2.6076034706477218</v>
      </c>
      <c r="R841" s="95">
        <f t="shared" si="53"/>
        <v>0.55587037364972547</v>
      </c>
      <c r="S841" s="95">
        <f t="shared" si="54"/>
        <v>-1</v>
      </c>
    </row>
    <row r="842" spans="1:19" s="36" customFormat="1" ht="14.4" x14ac:dyDescent="0.3">
      <c r="A842" s="32" t="s">
        <v>95</v>
      </c>
      <c r="B842" s="36">
        <v>413</v>
      </c>
      <c r="C842" s="36">
        <v>1</v>
      </c>
      <c r="D842" s="36" t="s">
        <v>253</v>
      </c>
      <c r="E842" s="36">
        <v>2003</v>
      </c>
      <c r="F842" s="36">
        <v>2004</v>
      </c>
      <c r="G842" s="76">
        <v>75</v>
      </c>
      <c r="H842" s="36">
        <v>5</v>
      </c>
      <c r="I842" s="36">
        <v>1</v>
      </c>
      <c r="J842" s="36">
        <v>1</v>
      </c>
      <c r="K842" s="36">
        <v>1</v>
      </c>
      <c r="L842" s="94">
        <v>1481</v>
      </c>
      <c r="M842" s="94">
        <v>1238</v>
      </c>
      <c r="N842" s="95">
        <f t="shared" si="51"/>
        <v>0.54468554615667519</v>
      </c>
      <c r="O842" s="36">
        <v>20040413</v>
      </c>
      <c r="P842" s="63">
        <v>2116.17</v>
      </c>
      <c r="Q842" s="76">
        <f t="shared" si="52"/>
        <v>1.284868417943738</v>
      </c>
      <c r="R842" s="95">
        <f t="shared" si="53"/>
        <v>0.54468554615667519</v>
      </c>
      <c r="S842" s="95">
        <f t="shared" si="54"/>
        <v>-1</v>
      </c>
    </row>
    <row r="843" spans="1:19" s="36" customFormat="1" ht="14.4" x14ac:dyDescent="0.3">
      <c r="A843" s="32" t="s">
        <v>95</v>
      </c>
      <c r="B843" s="36">
        <v>413</v>
      </c>
      <c r="C843" s="36">
        <v>1</v>
      </c>
      <c r="D843" s="36" t="s">
        <v>253</v>
      </c>
      <c r="E843" s="36">
        <v>2003</v>
      </c>
      <c r="F843" s="36">
        <v>2004</v>
      </c>
      <c r="G843" s="76">
        <v>125</v>
      </c>
      <c r="H843" s="36">
        <v>5</v>
      </c>
      <c r="I843" s="36">
        <v>1</v>
      </c>
      <c r="J843" s="36">
        <v>1</v>
      </c>
      <c r="K843" s="36">
        <v>2</v>
      </c>
      <c r="L843" s="94">
        <v>1595</v>
      </c>
      <c r="M843" s="94">
        <v>1131</v>
      </c>
      <c r="N843" s="95">
        <f t="shared" si="51"/>
        <v>0.58510638297872342</v>
      </c>
      <c r="O843" s="36">
        <v>20040413</v>
      </c>
      <c r="P843" s="63">
        <v>2116.17</v>
      </c>
      <c r="Q843" s="76">
        <f t="shared" si="52"/>
        <v>1.2881762807335895</v>
      </c>
      <c r="R843" s="95">
        <f t="shared" si="53"/>
        <v>0.58510638297872342</v>
      </c>
      <c r="S843" s="95">
        <f t="shared" si="54"/>
        <v>-1</v>
      </c>
    </row>
    <row r="844" spans="1:19" s="36" customFormat="1" ht="14.4" x14ac:dyDescent="0.3">
      <c r="A844" s="32" t="s">
        <v>95</v>
      </c>
      <c r="B844" s="36">
        <v>413</v>
      </c>
      <c r="C844" s="36">
        <v>1</v>
      </c>
      <c r="D844" s="35" t="s">
        <v>253</v>
      </c>
      <c r="E844" s="33">
        <v>2007</v>
      </c>
      <c r="F844" s="36">
        <v>2008</v>
      </c>
      <c r="G844" s="36">
        <v>300</v>
      </c>
      <c r="H844" s="36">
        <v>5</v>
      </c>
      <c r="I844" s="36">
        <v>1</v>
      </c>
      <c r="J844" s="36">
        <v>0</v>
      </c>
      <c r="K844" s="33">
        <v>4</v>
      </c>
      <c r="L844" s="63">
        <v>1947</v>
      </c>
      <c r="M844" s="63">
        <v>1369</v>
      </c>
      <c r="N844" s="95">
        <f t="shared" si="51"/>
        <v>0.5871531966224367</v>
      </c>
      <c r="O844" s="36">
        <v>20062897</v>
      </c>
      <c r="P844" s="63">
        <v>2052</v>
      </c>
      <c r="Q844" s="76">
        <f t="shared" si="52"/>
        <v>1.6159844054580896</v>
      </c>
      <c r="R844" s="95">
        <f t="shared" si="53"/>
        <v>0.5871531966224367</v>
      </c>
      <c r="S844" s="95">
        <f t="shared" si="54"/>
        <v>-1</v>
      </c>
    </row>
    <row r="845" spans="1:19" s="36" customFormat="1" ht="14.4" x14ac:dyDescent="0.3">
      <c r="A845" s="32" t="s">
        <v>95</v>
      </c>
      <c r="B845" s="36">
        <v>413</v>
      </c>
      <c r="C845" s="36">
        <v>1</v>
      </c>
      <c r="D845" s="35" t="s">
        <v>253</v>
      </c>
      <c r="E845" s="33">
        <v>2007</v>
      </c>
      <c r="F845" s="36">
        <v>2008</v>
      </c>
      <c r="G845" s="36">
        <v>175</v>
      </c>
      <c r="H845" s="36">
        <v>5</v>
      </c>
      <c r="I845" s="36">
        <v>1</v>
      </c>
      <c r="J845" s="36">
        <v>0</v>
      </c>
      <c r="K845" s="33">
        <v>2</v>
      </c>
      <c r="L845" s="63">
        <v>1706</v>
      </c>
      <c r="M845" s="63">
        <v>1595</v>
      </c>
      <c r="N845" s="95">
        <f t="shared" si="51"/>
        <v>0.51681308694335049</v>
      </c>
      <c r="O845" s="36">
        <v>20062897</v>
      </c>
      <c r="P845" s="63">
        <v>2052</v>
      </c>
      <c r="Q845" s="76">
        <f t="shared" si="52"/>
        <v>1.6086744639376218</v>
      </c>
      <c r="R845" s="95">
        <f t="shared" si="53"/>
        <v>0.51681308694335049</v>
      </c>
      <c r="S845" s="95">
        <f t="shared" si="54"/>
        <v>-1</v>
      </c>
    </row>
    <row r="846" spans="1:19" s="36" customFormat="1" ht="14.4" x14ac:dyDescent="0.3">
      <c r="A846" s="32" t="s">
        <v>95</v>
      </c>
      <c r="B846" s="7">
        <v>413</v>
      </c>
      <c r="C846" s="7">
        <v>1</v>
      </c>
      <c r="D846" s="7" t="s">
        <v>253</v>
      </c>
      <c r="E846" s="7">
        <v>2011</v>
      </c>
      <c r="F846" s="10">
        <v>2013</v>
      </c>
      <c r="G846" s="66">
        <v>675</v>
      </c>
      <c r="H846" s="10">
        <v>5</v>
      </c>
      <c r="I846" s="67">
        <v>1</v>
      </c>
      <c r="J846" s="10">
        <v>1</v>
      </c>
      <c r="K846" s="50">
        <v>7</v>
      </c>
      <c r="L846" s="67">
        <v>1634</v>
      </c>
      <c r="M846" s="67">
        <v>715</v>
      </c>
      <c r="N846" s="95">
        <f t="shared" si="51"/>
        <v>0.6956151553852703</v>
      </c>
      <c r="O846" s="36">
        <f>10000*E846+B846</f>
        <v>20110413</v>
      </c>
      <c r="P846" s="63">
        <v>2123</v>
      </c>
      <c r="Q846" s="76">
        <f t="shared" si="52"/>
        <v>1.1064531323598681</v>
      </c>
      <c r="R846" s="95">
        <f t="shared" si="53"/>
        <v>0.6956151553852703</v>
      </c>
      <c r="S846" s="95">
        <f t="shared" si="54"/>
        <v>-1</v>
      </c>
    </row>
    <row r="847" spans="1:19" s="36" customFormat="1" ht="14.4" x14ac:dyDescent="0.3">
      <c r="A847" s="32" t="s">
        <v>95</v>
      </c>
      <c r="B847" s="7">
        <v>413</v>
      </c>
      <c r="C847" s="7">
        <v>1</v>
      </c>
      <c r="D847" s="7" t="s">
        <v>253</v>
      </c>
      <c r="E847" s="7">
        <v>2011</v>
      </c>
      <c r="F847" s="10">
        <v>2012</v>
      </c>
      <c r="G847" s="66">
        <v>150</v>
      </c>
      <c r="H847" s="10">
        <v>6</v>
      </c>
      <c r="I847" s="67">
        <v>0</v>
      </c>
      <c r="J847" s="10">
        <v>0</v>
      </c>
      <c r="K847" s="50">
        <v>2</v>
      </c>
      <c r="L847" s="67">
        <v>1121</v>
      </c>
      <c r="M847" s="67">
        <v>1225</v>
      </c>
      <c r="N847" s="95">
        <f t="shared" si="51"/>
        <v>0.47783461210571188</v>
      </c>
      <c r="O847" s="36">
        <f>10000*E847+B847</f>
        <v>20110413</v>
      </c>
      <c r="P847" s="63">
        <v>2123</v>
      </c>
      <c r="Q847" s="76">
        <f t="shared" si="52"/>
        <v>1.1050400376825247</v>
      </c>
      <c r="R847" s="95">
        <f t="shared" si="53"/>
        <v>0.47783461210571188</v>
      </c>
      <c r="S847" s="95">
        <f t="shared" si="54"/>
        <v>-1</v>
      </c>
    </row>
    <row r="848" spans="1:19" s="36" customFormat="1" ht="14.4" x14ac:dyDescent="0.3">
      <c r="A848" s="32" t="s">
        <v>95</v>
      </c>
      <c r="B848" s="36">
        <v>413</v>
      </c>
      <c r="C848" s="36">
        <v>1</v>
      </c>
      <c r="D848" s="36" t="s">
        <v>253</v>
      </c>
      <c r="E848" s="75">
        <v>2013</v>
      </c>
      <c r="F848" s="36">
        <v>2014</v>
      </c>
      <c r="G848" s="76">
        <v>150</v>
      </c>
      <c r="H848" s="36">
        <v>4</v>
      </c>
      <c r="I848" s="36">
        <v>0</v>
      </c>
      <c r="J848" s="36">
        <v>0</v>
      </c>
      <c r="K848" s="50">
        <v>2</v>
      </c>
      <c r="L848" s="63">
        <v>814</v>
      </c>
      <c r="M848" s="63">
        <v>836</v>
      </c>
      <c r="N848" s="95">
        <f t="shared" si="51"/>
        <v>0.49333333333333335</v>
      </c>
      <c r="O848" s="36">
        <f>10000*E848+B848</f>
        <v>20130413</v>
      </c>
      <c r="P848" s="63">
        <v>2186.4800000000005</v>
      </c>
      <c r="Q848" s="76">
        <f t="shared" si="52"/>
        <v>0.75463759101386685</v>
      </c>
      <c r="R848" s="95">
        <f t="shared" si="53"/>
        <v>0.49333333333333335</v>
      </c>
      <c r="S848" s="95">
        <f t="shared" si="54"/>
        <v>-1</v>
      </c>
    </row>
    <row r="849" spans="1:19" s="36" customFormat="1" ht="14.4" x14ac:dyDescent="0.3">
      <c r="A849" s="32" t="s">
        <v>95</v>
      </c>
      <c r="B849" s="36">
        <v>414</v>
      </c>
      <c r="C849" s="36">
        <v>1</v>
      </c>
      <c r="D849" s="36" t="s">
        <v>453</v>
      </c>
      <c r="E849" s="36">
        <v>1996</v>
      </c>
      <c r="F849" s="36">
        <v>1997</v>
      </c>
      <c r="G849" s="76">
        <v>250</v>
      </c>
      <c r="H849" s="36">
        <v>10</v>
      </c>
      <c r="I849" s="36">
        <v>0</v>
      </c>
      <c r="J849" s="36">
        <v>1</v>
      </c>
      <c r="K849" s="36">
        <v>3</v>
      </c>
      <c r="L849" s="94">
        <v>613</v>
      </c>
      <c r="M849" s="94">
        <v>758</v>
      </c>
      <c r="N849" s="95">
        <f t="shared" si="51"/>
        <v>0.44711889132020421</v>
      </c>
      <c r="O849" s="36">
        <v>19970414</v>
      </c>
      <c r="P849" s="63">
        <v>551.38</v>
      </c>
      <c r="Q849" s="76">
        <f t="shared" si="52"/>
        <v>2.4864884471689215</v>
      </c>
      <c r="R849" s="95">
        <f t="shared" si="53"/>
        <v>0.44711889132020421</v>
      </c>
      <c r="S849" s="95">
        <f t="shared" si="54"/>
        <v>-1</v>
      </c>
    </row>
    <row r="850" spans="1:19" s="36" customFormat="1" ht="14.4" x14ac:dyDescent="0.3">
      <c r="A850" s="32" t="s">
        <v>95</v>
      </c>
      <c r="B850" s="36">
        <v>414</v>
      </c>
      <c r="C850" s="36">
        <v>1</v>
      </c>
      <c r="D850" s="36" t="s">
        <v>453</v>
      </c>
      <c r="E850" s="36">
        <v>1997</v>
      </c>
      <c r="F850" s="36">
        <v>1998</v>
      </c>
      <c r="G850" s="76">
        <v>185.41</v>
      </c>
      <c r="H850" s="36">
        <v>10</v>
      </c>
      <c r="I850" s="36">
        <v>1</v>
      </c>
      <c r="J850" s="36">
        <v>1</v>
      </c>
      <c r="K850" s="36">
        <v>2</v>
      </c>
      <c r="L850" s="94">
        <v>253</v>
      </c>
      <c r="M850" s="94">
        <v>186</v>
      </c>
      <c r="N850" s="95">
        <f t="shared" si="51"/>
        <v>0.57630979498861046</v>
      </c>
      <c r="O850" s="36">
        <v>19980414</v>
      </c>
      <c r="P850" s="63">
        <v>529.20000000000005</v>
      </c>
      <c r="Q850" s="76">
        <f t="shared" si="52"/>
        <v>0.82955404383975806</v>
      </c>
      <c r="R850" s="95">
        <f t="shared" si="53"/>
        <v>0.57630979498861046</v>
      </c>
      <c r="S850" s="95">
        <f t="shared" si="54"/>
        <v>-1</v>
      </c>
    </row>
    <row r="851" spans="1:19" s="36" customFormat="1" ht="14.4" x14ac:dyDescent="0.3">
      <c r="A851" s="32" t="s">
        <v>95</v>
      </c>
      <c r="B851" s="36">
        <v>414</v>
      </c>
      <c r="C851" s="36">
        <v>1</v>
      </c>
      <c r="D851" s="36" t="s">
        <v>453</v>
      </c>
      <c r="E851" s="36">
        <v>2001</v>
      </c>
      <c r="F851" s="36">
        <v>2002</v>
      </c>
      <c r="G851" s="76">
        <v>126</v>
      </c>
      <c r="H851" s="36">
        <v>10</v>
      </c>
      <c r="I851" s="36">
        <v>1</v>
      </c>
      <c r="J851" s="36">
        <v>1</v>
      </c>
      <c r="K851" s="36">
        <v>2</v>
      </c>
      <c r="L851" s="94">
        <v>325</v>
      </c>
      <c r="M851" s="94">
        <v>103</v>
      </c>
      <c r="N851" s="95">
        <f t="shared" si="51"/>
        <v>0.75934579439252337</v>
      </c>
      <c r="O851" s="36">
        <v>20020414</v>
      </c>
      <c r="P851" s="63">
        <v>458.43</v>
      </c>
      <c r="Q851" s="76">
        <f t="shared" si="52"/>
        <v>0.93362127260432348</v>
      </c>
      <c r="R851" s="95">
        <f t="shared" si="53"/>
        <v>0.75934579439252337</v>
      </c>
      <c r="S851" s="95">
        <f t="shared" si="54"/>
        <v>-1</v>
      </c>
    </row>
    <row r="852" spans="1:19" s="36" customFormat="1" ht="14.4" x14ac:dyDescent="0.3">
      <c r="A852" s="32" t="s">
        <v>95</v>
      </c>
      <c r="B852" s="7">
        <v>414</v>
      </c>
      <c r="C852" s="7">
        <v>1</v>
      </c>
      <c r="D852" s="7" t="s">
        <v>453</v>
      </c>
      <c r="E852" s="7">
        <v>2010</v>
      </c>
      <c r="F852" s="68">
        <v>2011</v>
      </c>
      <c r="G852" s="66">
        <v>573.70000000000005</v>
      </c>
      <c r="H852" s="68">
        <v>10</v>
      </c>
      <c r="I852" s="67">
        <v>1</v>
      </c>
      <c r="J852" s="10">
        <v>0</v>
      </c>
      <c r="K852" s="50">
        <f>MAX(1,MIN(10,INT(G852/100)+1))</f>
        <v>6</v>
      </c>
      <c r="L852" s="67">
        <v>623</v>
      </c>
      <c r="M852" s="67">
        <v>564</v>
      </c>
      <c r="N852" s="95">
        <f t="shared" si="51"/>
        <v>0.52485256950294856</v>
      </c>
      <c r="O852" s="36">
        <f>10000*2010+B852</f>
        <v>20100414</v>
      </c>
      <c r="P852" s="63">
        <v>447.48</v>
      </c>
      <c r="Q852" s="76">
        <f t="shared" si="52"/>
        <v>2.6526325198891572</v>
      </c>
      <c r="R852" s="95">
        <f t="shared" si="53"/>
        <v>0.52485256950294856</v>
      </c>
      <c r="S852" s="95">
        <f t="shared" si="54"/>
        <v>-1</v>
      </c>
    </row>
    <row r="853" spans="1:19" s="36" customFormat="1" ht="14.4" x14ac:dyDescent="0.3">
      <c r="A853" s="32" t="s">
        <v>95</v>
      </c>
      <c r="B853" s="36">
        <v>415</v>
      </c>
      <c r="C853" s="36">
        <v>1</v>
      </c>
      <c r="D853" s="36" t="s">
        <v>326</v>
      </c>
      <c r="E853" s="36">
        <v>1994</v>
      </c>
      <c r="F853" s="36">
        <v>1995</v>
      </c>
      <c r="G853" s="76">
        <v>331</v>
      </c>
      <c r="H853" s="36">
        <v>3</v>
      </c>
      <c r="I853" s="36">
        <v>0</v>
      </c>
      <c r="J853" s="36">
        <v>1</v>
      </c>
      <c r="K853" s="36">
        <v>4</v>
      </c>
      <c r="L853" s="94">
        <v>156</v>
      </c>
      <c r="M853" s="94">
        <v>207</v>
      </c>
      <c r="N853" s="95">
        <f t="shared" si="51"/>
        <v>0.42975206611570249</v>
      </c>
      <c r="O853" s="36">
        <v>19950415</v>
      </c>
      <c r="P853" s="63">
        <v>237.66</v>
      </c>
      <c r="Q853" s="76">
        <f t="shared" si="52"/>
        <v>1.5273920727089119</v>
      </c>
      <c r="R853" s="95">
        <f t="shared" si="53"/>
        <v>0.42975206611570249</v>
      </c>
      <c r="S853" s="95">
        <f t="shared" si="54"/>
        <v>-1</v>
      </c>
    </row>
    <row r="854" spans="1:19" s="36" customFormat="1" ht="14.4" x14ac:dyDescent="0.3">
      <c r="A854" s="32" t="s">
        <v>95</v>
      </c>
      <c r="B854" s="36">
        <v>415</v>
      </c>
      <c r="C854" s="36">
        <v>1</v>
      </c>
      <c r="D854" s="36" t="s">
        <v>326</v>
      </c>
      <c r="E854" s="36">
        <v>1995</v>
      </c>
      <c r="F854" s="36">
        <v>1996</v>
      </c>
      <c r="G854" s="76">
        <v>315</v>
      </c>
      <c r="H854" s="36">
        <v>3</v>
      </c>
      <c r="I854" s="36">
        <v>1</v>
      </c>
      <c r="J854" s="36">
        <v>1</v>
      </c>
      <c r="K854" s="36">
        <v>4</v>
      </c>
      <c r="L854" s="94">
        <v>123</v>
      </c>
      <c r="M854" s="94">
        <v>112</v>
      </c>
      <c r="N854" s="95">
        <f t="shared" si="51"/>
        <v>0.52340425531914891</v>
      </c>
      <c r="O854" s="36">
        <v>19960415</v>
      </c>
      <c r="P854" s="63">
        <v>236.73</v>
      </c>
      <c r="Q854" s="76">
        <f t="shared" si="52"/>
        <v>0.99269209648122336</v>
      </c>
      <c r="R854" s="95">
        <f t="shared" si="53"/>
        <v>0.52340425531914891</v>
      </c>
      <c r="S854" s="95">
        <f t="shared" si="54"/>
        <v>-1</v>
      </c>
    </row>
    <row r="855" spans="1:19" s="36" customFormat="1" ht="14.4" x14ac:dyDescent="0.3">
      <c r="A855" s="32" t="s">
        <v>95</v>
      </c>
      <c r="B855" s="36">
        <v>415</v>
      </c>
      <c r="C855" s="36">
        <v>1</v>
      </c>
      <c r="D855" s="36" t="s">
        <v>326</v>
      </c>
      <c r="E855" s="36">
        <v>1998</v>
      </c>
      <c r="F855" s="36">
        <v>1999</v>
      </c>
      <c r="G855" s="76">
        <v>507</v>
      </c>
      <c r="H855" s="36">
        <v>7</v>
      </c>
      <c r="I855" s="36">
        <v>0</v>
      </c>
      <c r="J855" s="36">
        <v>1</v>
      </c>
      <c r="K855" s="36">
        <v>6</v>
      </c>
      <c r="L855" s="94">
        <v>187</v>
      </c>
      <c r="M855" s="94">
        <v>230</v>
      </c>
      <c r="N855" s="95">
        <f t="shared" si="51"/>
        <v>0.44844124700239807</v>
      </c>
      <c r="O855" s="36">
        <v>19990415</v>
      </c>
      <c r="P855" s="63">
        <v>219.21</v>
      </c>
      <c r="Q855" s="76">
        <f t="shared" si="52"/>
        <v>1.9022854796770219</v>
      </c>
      <c r="R855" s="95">
        <f t="shared" si="53"/>
        <v>0.44844124700239807</v>
      </c>
      <c r="S855" s="95">
        <f t="shared" si="54"/>
        <v>-1</v>
      </c>
    </row>
    <row r="856" spans="1:19" s="36" customFormat="1" ht="14.4" x14ac:dyDescent="0.3">
      <c r="A856" s="32" t="s">
        <v>95</v>
      </c>
      <c r="B856" s="36">
        <v>415</v>
      </c>
      <c r="C856" s="36">
        <v>1</v>
      </c>
      <c r="D856" s="36" t="s">
        <v>326</v>
      </c>
      <c r="E856" s="36">
        <v>1999</v>
      </c>
      <c r="F856" s="36">
        <v>2000</v>
      </c>
      <c r="G856" s="76">
        <v>378.11</v>
      </c>
      <c r="H856" s="36">
        <v>5</v>
      </c>
      <c r="I856" s="36">
        <v>1</v>
      </c>
      <c r="J856" s="36">
        <v>1</v>
      </c>
      <c r="K856" s="36">
        <v>4</v>
      </c>
      <c r="L856" s="94">
        <v>170</v>
      </c>
      <c r="M856" s="94">
        <v>62</v>
      </c>
      <c r="N856" s="95">
        <f t="shared" si="51"/>
        <v>0.73275862068965514</v>
      </c>
      <c r="O856" s="36">
        <v>20000415</v>
      </c>
      <c r="P856" s="63">
        <v>186.78</v>
      </c>
      <c r="Q856" s="76">
        <f t="shared" si="52"/>
        <v>1.2421030088874612</v>
      </c>
      <c r="R856" s="95">
        <f t="shared" si="53"/>
        <v>0.73275862068965514</v>
      </c>
      <c r="S856" s="95">
        <f t="shared" si="54"/>
        <v>-1</v>
      </c>
    </row>
    <row r="857" spans="1:19" s="36" customFormat="1" ht="14.4" x14ac:dyDescent="0.3">
      <c r="A857" s="32" t="s">
        <v>95</v>
      </c>
      <c r="B857" s="36">
        <v>415</v>
      </c>
      <c r="C857" s="36">
        <v>1</v>
      </c>
      <c r="D857" s="36" t="s">
        <v>326</v>
      </c>
      <c r="E857" s="36">
        <v>2003</v>
      </c>
      <c r="F857" s="36">
        <v>2004</v>
      </c>
      <c r="G857" s="76">
        <v>615</v>
      </c>
      <c r="H857" s="36">
        <v>5</v>
      </c>
      <c r="I857" s="36">
        <v>1</v>
      </c>
      <c r="J857" s="36">
        <v>1</v>
      </c>
      <c r="K857" s="36">
        <v>7</v>
      </c>
      <c r="L857" s="94">
        <v>160</v>
      </c>
      <c r="M857" s="94">
        <v>49</v>
      </c>
      <c r="N857" s="95">
        <f t="shared" si="51"/>
        <v>0.76555023923444976</v>
      </c>
      <c r="O857" s="36">
        <v>20040415</v>
      </c>
      <c r="P857" s="63">
        <v>160.38</v>
      </c>
      <c r="Q857" s="76">
        <f t="shared" si="52"/>
        <v>1.3031550068587106</v>
      </c>
      <c r="R857" s="95">
        <f t="shared" si="53"/>
        <v>0.76555023923444976</v>
      </c>
      <c r="S857" s="95">
        <f t="shared" si="54"/>
        <v>-1</v>
      </c>
    </row>
    <row r="858" spans="1:19" s="36" customFormat="1" ht="14.4" x14ac:dyDescent="0.3">
      <c r="A858" s="32" t="s">
        <v>95</v>
      </c>
      <c r="B858" s="36">
        <v>415</v>
      </c>
      <c r="C858" s="36">
        <v>1</v>
      </c>
      <c r="D858" s="36" t="s">
        <v>326</v>
      </c>
      <c r="E858" s="36">
        <v>2005</v>
      </c>
      <c r="F858" s="36">
        <v>2006</v>
      </c>
      <c r="G858" s="76">
        <v>1000</v>
      </c>
      <c r="H858" s="36">
        <v>10</v>
      </c>
      <c r="I858" s="33">
        <v>1</v>
      </c>
      <c r="J858" s="36">
        <v>1</v>
      </c>
      <c r="K858" s="36">
        <v>10</v>
      </c>
      <c r="L858" s="36">
        <v>134</v>
      </c>
      <c r="M858" s="36">
        <v>39</v>
      </c>
      <c r="N858" s="95">
        <f t="shared" si="51"/>
        <v>0.77456647398843925</v>
      </c>
      <c r="O858" s="36">
        <v>20060415</v>
      </c>
      <c r="P858" s="63">
        <v>154.30000000000001</v>
      </c>
      <c r="Q858" s="76">
        <f t="shared" si="52"/>
        <v>1.1211924821775761</v>
      </c>
      <c r="R858" s="95">
        <f t="shared" si="53"/>
        <v>0.77456647398843925</v>
      </c>
      <c r="S858" s="95">
        <f t="shared" si="54"/>
        <v>-1</v>
      </c>
    </row>
    <row r="859" spans="1:19" s="36" customFormat="1" ht="14.4" x14ac:dyDescent="0.3">
      <c r="A859" s="32" t="s">
        <v>95</v>
      </c>
      <c r="B859" s="48">
        <v>415</v>
      </c>
      <c r="C859" s="48">
        <v>1</v>
      </c>
      <c r="D859" s="48" t="s">
        <v>326</v>
      </c>
      <c r="E859" s="58">
        <v>2008</v>
      </c>
      <c r="F859" s="59">
        <v>2009</v>
      </c>
      <c r="G859" s="55">
        <v>615</v>
      </c>
      <c r="H859" s="59">
        <v>10</v>
      </c>
      <c r="I859" s="42">
        <v>1</v>
      </c>
      <c r="J859" s="48">
        <f>MAX(0,MIN(1,F859-E859-1))</f>
        <v>0</v>
      </c>
      <c r="K859" s="50">
        <f>MAX(1,MIN(10,INT(G859/100)+1))</f>
        <v>7</v>
      </c>
      <c r="L859" s="42">
        <v>308</v>
      </c>
      <c r="M859" s="42">
        <v>214</v>
      </c>
      <c r="N859" s="95">
        <f t="shared" si="51"/>
        <v>0.59003831417624519</v>
      </c>
      <c r="O859" s="36">
        <v>20080415</v>
      </c>
      <c r="P859" s="63">
        <v>164.15</v>
      </c>
      <c r="Q859" s="76">
        <f t="shared" si="52"/>
        <v>3.180018275967103</v>
      </c>
      <c r="R859" s="95">
        <f t="shared" si="53"/>
        <v>0.59003831417624519</v>
      </c>
      <c r="S859" s="95">
        <f t="shared" si="54"/>
        <v>-1</v>
      </c>
    </row>
    <row r="860" spans="1:19" s="36" customFormat="1" ht="14.4" x14ac:dyDescent="0.3">
      <c r="A860" s="32" t="s">
        <v>95</v>
      </c>
      <c r="B860" s="36">
        <v>415</v>
      </c>
      <c r="C860" s="36">
        <v>1</v>
      </c>
      <c r="D860" s="36" t="s">
        <v>326</v>
      </c>
      <c r="E860" s="40">
        <v>2014</v>
      </c>
      <c r="F860" s="33">
        <v>2016</v>
      </c>
      <c r="G860" s="62">
        <v>1615</v>
      </c>
      <c r="H860" s="33">
        <v>10</v>
      </c>
      <c r="I860" s="63">
        <v>0</v>
      </c>
      <c r="J860" s="48">
        <v>1</v>
      </c>
      <c r="K860" s="50">
        <v>10</v>
      </c>
      <c r="L860" s="63">
        <v>130</v>
      </c>
      <c r="M860" s="63">
        <v>240</v>
      </c>
      <c r="N860" s="95">
        <f t="shared" si="51"/>
        <v>0.35135135135135137</v>
      </c>
      <c r="O860" s="36">
        <f>10000*E860+B860</f>
        <v>20140415</v>
      </c>
      <c r="P860" s="63">
        <v>170.89</v>
      </c>
      <c r="Q860" s="76">
        <f t="shared" si="52"/>
        <v>2.165135467259641</v>
      </c>
      <c r="R860" s="95">
        <f t="shared" si="53"/>
        <v>0.35135135135135137</v>
      </c>
      <c r="S860" s="95">
        <f t="shared" si="54"/>
        <v>-1</v>
      </c>
    </row>
    <row r="861" spans="1:19" s="36" customFormat="1" ht="14.4" x14ac:dyDescent="0.3">
      <c r="A861" s="32" t="s">
        <v>95</v>
      </c>
      <c r="B861" s="7">
        <v>415</v>
      </c>
      <c r="C861" s="7">
        <v>1</v>
      </c>
      <c r="D861" s="7" t="s">
        <v>326</v>
      </c>
      <c r="E861" s="7">
        <v>2015</v>
      </c>
      <c r="F861" s="7">
        <v>2016</v>
      </c>
      <c r="G861" s="70">
        <v>1047.3499999999999</v>
      </c>
      <c r="H861" s="7">
        <v>10</v>
      </c>
      <c r="I861" s="7">
        <v>1</v>
      </c>
      <c r="J861" s="48">
        <f>MAX(0,MIN(1,F861-E861-1))</f>
        <v>0</v>
      </c>
      <c r="K861" s="50">
        <f>MAX(1,MIN(10,INT(G861/100)+1))</f>
        <v>10</v>
      </c>
      <c r="L861" s="67">
        <v>79</v>
      </c>
      <c r="M861" s="67">
        <v>34</v>
      </c>
      <c r="N861" s="95">
        <f t="shared" si="51"/>
        <v>0.69911504424778759</v>
      </c>
      <c r="O861" s="36">
        <f>10000*E861+B861</f>
        <v>20150415</v>
      </c>
      <c r="P861" s="63">
        <v>187.69</v>
      </c>
      <c r="Q861" s="76">
        <f t="shared" si="52"/>
        <v>0.60205658266290163</v>
      </c>
      <c r="R861" s="95">
        <f t="shared" si="53"/>
        <v>0.69911504424778759</v>
      </c>
      <c r="S861" s="95">
        <f t="shared" si="54"/>
        <v>-1</v>
      </c>
    </row>
    <row r="862" spans="1:19" s="36" customFormat="1" ht="14.4" x14ac:dyDescent="0.3">
      <c r="A862" s="32" t="s">
        <v>95</v>
      </c>
      <c r="B862" s="36">
        <v>417</v>
      </c>
      <c r="C862" s="36">
        <v>1</v>
      </c>
      <c r="D862" s="36" t="s">
        <v>226</v>
      </c>
      <c r="E862" s="36">
        <v>1997</v>
      </c>
      <c r="F862" s="36">
        <v>1998</v>
      </c>
      <c r="G862" s="76">
        <v>315</v>
      </c>
      <c r="H862" s="36">
        <v>5</v>
      </c>
      <c r="I862" s="36">
        <v>1</v>
      </c>
      <c r="J862" s="36">
        <v>1</v>
      </c>
      <c r="K862" s="36">
        <v>4</v>
      </c>
      <c r="L862" s="94">
        <v>660</v>
      </c>
      <c r="M862" s="94">
        <v>477</v>
      </c>
      <c r="N862" s="95">
        <f t="shared" si="51"/>
        <v>0.58047493403693928</v>
      </c>
      <c r="O862" s="36">
        <v>19980417</v>
      </c>
      <c r="P862" s="63">
        <v>793.42</v>
      </c>
      <c r="Q862" s="76">
        <f t="shared" si="52"/>
        <v>1.4330367270802351</v>
      </c>
      <c r="R862" s="95">
        <f t="shared" si="53"/>
        <v>0.58047493403693928</v>
      </c>
      <c r="S862" s="95">
        <f t="shared" si="54"/>
        <v>-1</v>
      </c>
    </row>
    <row r="863" spans="1:19" s="36" customFormat="1" ht="14.4" x14ac:dyDescent="0.3">
      <c r="A863" s="32" t="s">
        <v>95</v>
      </c>
      <c r="B863" s="36">
        <v>417</v>
      </c>
      <c r="C863" s="36">
        <v>1</v>
      </c>
      <c r="D863" s="36" t="s">
        <v>226</v>
      </c>
      <c r="E863" s="36">
        <v>2001</v>
      </c>
      <c r="F863" s="36">
        <v>2002</v>
      </c>
      <c r="G863" s="76">
        <v>425</v>
      </c>
      <c r="H863" s="36">
        <v>5</v>
      </c>
      <c r="I863" s="36">
        <v>1</v>
      </c>
      <c r="J863" s="36">
        <v>1</v>
      </c>
      <c r="K863" s="36">
        <v>5</v>
      </c>
      <c r="L863" s="94">
        <v>561</v>
      </c>
      <c r="M863" s="94">
        <v>287</v>
      </c>
      <c r="N863" s="95">
        <f t="shared" si="51"/>
        <v>0.66155660377358494</v>
      </c>
      <c r="O863" s="36">
        <v>20020417</v>
      </c>
      <c r="P863" s="63">
        <v>755.24</v>
      </c>
      <c r="Q863" s="76">
        <f t="shared" si="52"/>
        <v>1.1228218844340871</v>
      </c>
      <c r="R863" s="95">
        <f t="shared" si="53"/>
        <v>0.66155660377358494</v>
      </c>
      <c r="S863" s="95">
        <f t="shared" si="54"/>
        <v>-1</v>
      </c>
    </row>
    <row r="864" spans="1:19" s="36" customFormat="1" ht="14.4" x14ac:dyDescent="0.3">
      <c r="A864" s="32" t="s">
        <v>95</v>
      </c>
      <c r="B864" s="36">
        <v>417</v>
      </c>
      <c r="C864" s="36">
        <v>1</v>
      </c>
      <c r="D864" s="36" t="s">
        <v>226</v>
      </c>
      <c r="E864" s="36">
        <v>2005</v>
      </c>
      <c r="F864" s="36">
        <v>2006</v>
      </c>
      <c r="G864" s="76">
        <v>425</v>
      </c>
      <c r="H864" s="36">
        <v>5</v>
      </c>
      <c r="I864" s="33">
        <v>1</v>
      </c>
      <c r="J864" s="36">
        <v>1</v>
      </c>
      <c r="K864" s="36">
        <v>5</v>
      </c>
      <c r="L864" s="36">
        <v>506</v>
      </c>
      <c r="M864" s="36">
        <v>207</v>
      </c>
      <c r="N864" s="95">
        <f t="shared" si="51"/>
        <v>0.70967741935483875</v>
      </c>
      <c r="O864" s="36">
        <v>20060417</v>
      </c>
      <c r="P864" s="63">
        <v>696.33</v>
      </c>
      <c r="Q864" s="76">
        <f t="shared" si="52"/>
        <v>1.0239397986586818</v>
      </c>
      <c r="R864" s="95">
        <f t="shared" si="53"/>
        <v>0.70967741935483875</v>
      </c>
      <c r="S864" s="95">
        <f t="shared" si="54"/>
        <v>-1</v>
      </c>
    </row>
    <row r="865" spans="1:19" s="36" customFormat="1" ht="14.4" x14ac:dyDescent="0.3">
      <c r="A865" s="32" t="s">
        <v>95</v>
      </c>
      <c r="B865" s="36">
        <v>417</v>
      </c>
      <c r="C865" s="36">
        <v>1</v>
      </c>
      <c r="D865" s="35" t="s">
        <v>226</v>
      </c>
      <c r="E865" s="33">
        <v>2007</v>
      </c>
      <c r="F865" s="36">
        <v>2008</v>
      </c>
      <c r="G865" s="36">
        <v>275</v>
      </c>
      <c r="H865" s="36">
        <v>5</v>
      </c>
      <c r="I865" s="36">
        <v>1</v>
      </c>
      <c r="J865" s="36">
        <v>0</v>
      </c>
      <c r="K865" s="33">
        <v>3</v>
      </c>
      <c r="L865" s="63">
        <v>476</v>
      </c>
      <c r="M865" s="63">
        <v>364</v>
      </c>
      <c r="N865" s="95">
        <f t="shared" si="51"/>
        <v>0.56666666666666665</v>
      </c>
      <c r="O865" s="36">
        <v>20062897</v>
      </c>
      <c r="P865" s="63">
        <v>661</v>
      </c>
      <c r="Q865" s="76">
        <f t="shared" si="52"/>
        <v>1.2708018154311649</v>
      </c>
      <c r="R865" s="95">
        <f t="shared" si="53"/>
        <v>0.56666666666666665</v>
      </c>
      <c r="S865" s="95">
        <f t="shared" si="54"/>
        <v>-1</v>
      </c>
    </row>
    <row r="866" spans="1:19" s="36" customFormat="1" ht="14.4" x14ac:dyDescent="0.3">
      <c r="A866" s="32" t="s">
        <v>95</v>
      </c>
      <c r="B866" s="36">
        <v>418</v>
      </c>
      <c r="C866" s="36">
        <v>1</v>
      </c>
      <c r="D866" s="36" t="s">
        <v>493</v>
      </c>
      <c r="E866" s="36">
        <v>1998</v>
      </c>
      <c r="F866" s="36">
        <v>1999</v>
      </c>
      <c r="G866" s="76">
        <v>350</v>
      </c>
      <c r="H866" s="36">
        <v>10</v>
      </c>
      <c r="I866" s="36">
        <v>1</v>
      </c>
      <c r="J866" s="36">
        <v>1</v>
      </c>
      <c r="K866" s="36">
        <v>4</v>
      </c>
      <c r="L866" s="94">
        <v>195</v>
      </c>
      <c r="M866" s="94">
        <v>155</v>
      </c>
      <c r="N866" s="95">
        <f t="shared" si="51"/>
        <v>0.55714285714285716</v>
      </c>
      <c r="O866" s="36">
        <v>19990418</v>
      </c>
      <c r="P866" s="63">
        <v>190.06</v>
      </c>
      <c r="Q866" s="76">
        <f t="shared" si="52"/>
        <v>1.8415237293486266</v>
      </c>
      <c r="R866" s="95">
        <f t="shared" si="53"/>
        <v>0.55714285714285716</v>
      </c>
      <c r="S866" s="95">
        <f t="shared" si="54"/>
        <v>-1</v>
      </c>
    </row>
    <row r="867" spans="1:19" s="36" customFormat="1" ht="14.4" x14ac:dyDescent="0.3">
      <c r="A867" s="32" t="s">
        <v>95</v>
      </c>
      <c r="B867" s="36">
        <v>418</v>
      </c>
      <c r="C867" s="36">
        <v>1</v>
      </c>
      <c r="D867" s="36" t="s">
        <v>493</v>
      </c>
      <c r="E867" s="36">
        <v>2003</v>
      </c>
      <c r="F867" s="36">
        <v>2004</v>
      </c>
      <c r="G867" s="76">
        <v>500</v>
      </c>
      <c r="H867" s="36">
        <v>10</v>
      </c>
      <c r="I867" s="36">
        <v>1</v>
      </c>
      <c r="J867" s="36">
        <v>1</v>
      </c>
      <c r="K867" s="36">
        <v>6</v>
      </c>
      <c r="L867" s="94">
        <v>84</v>
      </c>
      <c r="M867" s="94">
        <v>58</v>
      </c>
      <c r="N867" s="95">
        <f t="shared" si="51"/>
        <v>0.59154929577464788</v>
      </c>
      <c r="O867" s="36">
        <v>20040418</v>
      </c>
      <c r="P867" s="63">
        <v>180.92</v>
      </c>
      <c r="Q867" s="76">
        <f t="shared" si="52"/>
        <v>0.78487729383152782</v>
      </c>
      <c r="R867" s="95">
        <f t="shared" si="53"/>
        <v>0.59154929577464788</v>
      </c>
      <c r="S867" s="95">
        <f t="shared" si="54"/>
        <v>-1</v>
      </c>
    </row>
    <row r="868" spans="1:19" s="36" customFormat="1" ht="14.4" x14ac:dyDescent="0.3">
      <c r="A868" s="32" t="s">
        <v>95</v>
      </c>
      <c r="B868" s="36">
        <v>418</v>
      </c>
      <c r="C868" s="36">
        <v>1</v>
      </c>
      <c r="D868" s="36" t="s">
        <v>493</v>
      </c>
      <c r="E868" s="36">
        <v>2005</v>
      </c>
      <c r="F868" s="36">
        <v>2006</v>
      </c>
      <c r="G868" s="76">
        <v>209.44</v>
      </c>
      <c r="H868" s="36">
        <v>8</v>
      </c>
      <c r="I868" s="33">
        <v>1</v>
      </c>
      <c r="J868" s="36">
        <v>1</v>
      </c>
      <c r="K868" s="36">
        <v>3</v>
      </c>
      <c r="L868" s="36">
        <v>85</v>
      </c>
      <c r="M868" s="36">
        <v>51</v>
      </c>
      <c r="N868" s="95">
        <f t="shared" si="51"/>
        <v>0.625</v>
      </c>
      <c r="O868" s="36">
        <v>20060418</v>
      </c>
      <c r="P868" s="63">
        <v>152.72999999999999</v>
      </c>
      <c r="Q868" s="76">
        <f t="shared" si="52"/>
        <v>0.8904602893995941</v>
      </c>
      <c r="R868" s="95">
        <f t="shared" si="53"/>
        <v>0.625</v>
      </c>
      <c r="S868" s="95">
        <f t="shared" si="54"/>
        <v>-1</v>
      </c>
    </row>
    <row r="869" spans="1:19" s="36" customFormat="1" ht="14.4" x14ac:dyDescent="0.3">
      <c r="A869" s="32" t="s">
        <v>95</v>
      </c>
      <c r="B869" s="36">
        <v>422</v>
      </c>
      <c r="C869" s="36">
        <v>1</v>
      </c>
      <c r="D869" s="36" t="s">
        <v>227</v>
      </c>
      <c r="E869" s="36">
        <v>1994</v>
      </c>
      <c r="F869" s="36">
        <v>1995</v>
      </c>
      <c r="G869" s="76">
        <v>336.67</v>
      </c>
      <c r="H869" s="36">
        <v>2</v>
      </c>
      <c r="I869" s="36">
        <v>0</v>
      </c>
      <c r="J869" s="36">
        <v>1</v>
      </c>
      <c r="K869" s="36">
        <v>4</v>
      </c>
      <c r="L869" s="94">
        <v>1711</v>
      </c>
      <c r="M869" s="94">
        <v>1805</v>
      </c>
      <c r="N869" s="95">
        <f t="shared" si="51"/>
        <v>0.48663253697383391</v>
      </c>
      <c r="O869" s="36">
        <v>19950422</v>
      </c>
      <c r="P869" s="63">
        <v>1506.44</v>
      </c>
      <c r="Q869" s="76">
        <f t="shared" si="52"/>
        <v>2.3339794482355751</v>
      </c>
      <c r="R869" s="95">
        <f t="shared" si="53"/>
        <v>0.48663253697383391</v>
      </c>
      <c r="S869" s="95">
        <f t="shared" si="54"/>
        <v>-1</v>
      </c>
    </row>
    <row r="870" spans="1:19" s="36" customFormat="1" ht="14.4" x14ac:dyDescent="0.3">
      <c r="A870" s="32" t="s">
        <v>95</v>
      </c>
      <c r="B870" s="36">
        <v>422</v>
      </c>
      <c r="C870" s="36">
        <v>1</v>
      </c>
      <c r="D870" s="36" t="s">
        <v>227</v>
      </c>
      <c r="E870" s="36">
        <v>1995</v>
      </c>
      <c r="F870" s="36">
        <v>1996</v>
      </c>
      <c r="G870" s="76">
        <v>328.4</v>
      </c>
      <c r="H870" s="36">
        <v>1</v>
      </c>
      <c r="I870" s="36">
        <v>1</v>
      </c>
      <c r="J870" s="36">
        <v>1</v>
      </c>
      <c r="K870" s="36">
        <v>4</v>
      </c>
      <c r="L870" s="94">
        <v>1651</v>
      </c>
      <c r="M870" s="94">
        <v>690</v>
      </c>
      <c r="N870" s="95">
        <f t="shared" si="51"/>
        <v>0.70525416488680048</v>
      </c>
      <c r="O870" s="36">
        <v>19960422</v>
      </c>
      <c r="P870" s="63">
        <v>1539.07</v>
      </c>
      <c r="Q870" s="76">
        <f t="shared" si="52"/>
        <v>1.521048425347775</v>
      </c>
      <c r="R870" s="95">
        <f t="shared" si="53"/>
        <v>0.70525416488680048</v>
      </c>
      <c r="S870" s="95">
        <f t="shared" si="54"/>
        <v>-1</v>
      </c>
    </row>
    <row r="871" spans="1:19" s="36" customFormat="1" ht="14.4" x14ac:dyDescent="0.3">
      <c r="A871" s="32" t="s">
        <v>95</v>
      </c>
      <c r="B871" s="36">
        <v>423</v>
      </c>
      <c r="C871" s="36">
        <v>1</v>
      </c>
      <c r="D871" s="36" t="s">
        <v>284</v>
      </c>
      <c r="E871" s="36">
        <v>1996</v>
      </c>
      <c r="F871" s="36">
        <v>1997</v>
      </c>
      <c r="G871" s="76">
        <v>315</v>
      </c>
      <c r="H871" s="36">
        <v>10</v>
      </c>
      <c r="I871" s="36">
        <v>0</v>
      </c>
      <c r="J871" s="36">
        <v>1</v>
      </c>
      <c r="K871" s="36">
        <v>4</v>
      </c>
      <c r="L871" s="94">
        <v>1574</v>
      </c>
      <c r="M871" s="94">
        <v>2018</v>
      </c>
      <c r="N871" s="95">
        <f t="shared" si="51"/>
        <v>0.43819599109131402</v>
      </c>
      <c r="O871" s="36">
        <v>19970423</v>
      </c>
      <c r="P871" s="63">
        <v>3143.9</v>
      </c>
      <c r="Q871" s="76">
        <f t="shared" si="52"/>
        <v>1.1425299786888896</v>
      </c>
      <c r="R871" s="95">
        <f t="shared" si="53"/>
        <v>0.43819599109131402</v>
      </c>
      <c r="S871" s="95">
        <f t="shared" si="54"/>
        <v>-1</v>
      </c>
    </row>
    <row r="872" spans="1:19" s="36" customFormat="1" ht="14.4" x14ac:dyDescent="0.3">
      <c r="A872" s="32" t="s">
        <v>95</v>
      </c>
      <c r="B872" s="36">
        <v>423</v>
      </c>
      <c r="C872" s="36">
        <v>1</v>
      </c>
      <c r="D872" s="36" t="s">
        <v>284</v>
      </c>
      <c r="E872" s="36">
        <v>1998</v>
      </c>
      <c r="F872" s="36">
        <v>1999</v>
      </c>
      <c r="G872" s="76">
        <v>350</v>
      </c>
      <c r="H872" s="36">
        <v>10</v>
      </c>
      <c r="I872" s="36">
        <v>0</v>
      </c>
      <c r="J872" s="36">
        <v>1</v>
      </c>
      <c r="K872" s="36">
        <v>4</v>
      </c>
      <c r="L872" s="94">
        <v>3198</v>
      </c>
      <c r="M872" s="94">
        <v>3859</v>
      </c>
      <c r="N872" s="95">
        <f t="shared" si="51"/>
        <v>0.45316706815927449</v>
      </c>
      <c r="O872" s="36">
        <v>19990423</v>
      </c>
      <c r="P872" s="63">
        <v>3118.43</v>
      </c>
      <c r="Q872" s="76">
        <f t="shared" si="52"/>
        <v>2.2629977264200254</v>
      </c>
      <c r="R872" s="95">
        <f t="shared" si="53"/>
        <v>0.45316706815927449</v>
      </c>
      <c r="S872" s="95">
        <f t="shared" si="54"/>
        <v>-1</v>
      </c>
    </row>
    <row r="873" spans="1:19" s="36" customFormat="1" ht="14.4" x14ac:dyDescent="0.3">
      <c r="A873" s="32" t="s">
        <v>95</v>
      </c>
      <c r="B873" s="36">
        <v>423</v>
      </c>
      <c r="C873" s="36">
        <v>1</v>
      </c>
      <c r="D873" s="36" t="s">
        <v>284</v>
      </c>
      <c r="E873" s="36">
        <v>1999</v>
      </c>
      <c r="F873" s="36">
        <v>2000</v>
      </c>
      <c r="G873" s="76">
        <v>350</v>
      </c>
      <c r="H873" s="36">
        <v>5</v>
      </c>
      <c r="I873" s="36">
        <v>1</v>
      </c>
      <c r="J873" s="36">
        <v>1</v>
      </c>
      <c r="K873" s="36">
        <v>4</v>
      </c>
      <c r="L873" s="94">
        <v>3857</v>
      </c>
      <c r="M873" s="94">
        <v>2004</v>
      </c>
      <c r="N873" s="95">
        <f t="shared" si="51"/>
        <v>0.65807882613888413</v>
      </c>
      <c r="O873" s="36">
        <v>20000423</v>
      </c>
      <c r="P873" s="63">
        <v>3038.21</v>
      </c>
      <c r="Q873" s="76">
        <f t="shared" si="52"/>
        <v>1.929096408740673</v>
      </c>
      <c r="R873" s="95">
        <f t="shared" si="53"/>
        <v>0.65807882613888413</v>
      </c>
      <c r="S873" s="95">
        <f t="shared" si="54"/>
        <v>-1</v>
      </c>
    </row>
    <row r="874" spans="1:19" s="36" customFormat="1" ht="14.4" x14ac:dyDescent="0.3">
      <c r="A874" s="32" t="s">
        <v>95</v>
      </c>
      <c r="B874" s="36">
        <v>423</v>
      </c>
      <c r="C874" s="36">
        <v>1</v>
      </c>
      <c r="D874" s="36" t="s">
        <v>284</v>
      </c>
      <c r="E874" s="36">
        <v>2001</v>
      </c>
      <c r="F874" s="36">
        <v>2002</v>
      </c>
      <c r="G874" s="76">
        <v>126</v>
      </c>
      <c r="H874" s="36">
        <v>10</v>
      </c>
      <c r="I874" s="36">
        <v>1</v>
      </c>
      <c r="J874" s="36">
        <v>1</v>
      </c>
      <c r="K874" s="36">
        <v>2</v>
      </c>
      <c r="L874" s="94">
        <v>1987</v>
      </c>
      <c r="M874" s="94">
        <v>1471</v>
      </c>
      <c r="N874" s="95">
        <f t="shared" si="51"/>
        <v>0.57460960092539037</v>
      </c>
      <c r="O874" s="36">
        <v>20020423</v>
      </c>
      <c r="P874" s="63">
        <v>3112.63</v>
      </c>
      <c r="Q874" s="76">
        <f t="shared" si="52"/>
        <v>1.1109576146217186</v>
      </c>
      <c r="R874" s="95">
        <f t="shared" si="53"/>
        <v>0.57460960092539037</v>
      </c>
      <c r="S874" s="95">
        <f t="shared" si="54"/>
        <v>-1</v>
      </c>
    </row>
    <row r="875" spans="1:19" s="36" customFormat="1" ht="14.4" x14ac:dyDescent="0.3">
      <c r="A875" s="32" t="s">
        <v>95</v>
      </c>
      <c r="B875" s="36">
        <v>423</v>
      </c>
      <c r="C875" s="36">
        <v>1</v>
      </c>
      <c r="D875" s="36" t="s">
        <v>284</v>
      </c>
      <c r="E875" s="36">
        <v>2003</v>
      </c>
      <c r="F875" s="36">
        <v>2004</v>
      </c>
      <c r="G875" s="76">
        <v>680</v>
      </c>
      <c r="H875" s="36">
        <v>10</v>
      </c>
      <c r="I875" s="36">
        <v>1</v>
      </c>
      <c r="J875" s="36">
        <v>1</v>
      </c>
      <c r="K875" s="36">
        <v>7</v>
      </c>
      <c r="L875" s="94">
        <v>2533</v>
      </c>
      <c r="M875" s="94">
        <v>2291</v>
      </c>
      <c r="N875" s="95">
        <f t="shared" si="51"/>
        <v>0.5250829187396352</v>
      </c>
      <c r="O875" s="36">
        <v>20040423</v>
      </c>
      <c r="P875" s="63">
        <v>3088.19</v>
      </c>
      <c r="Q875" s="76">
        <f t="shared" si="52"/>
        <v>1.5620800533645922</v>
      </c>
      <c r="R875" s="95">
        <f t="shared" si="53"/>
        <v>0.5250829187396352</v>
      </c>
      <c r="S875" s="95">
        <f t="shared" si="54"/>
        <v>-1</v>
      </c>
    </row>
    <row r="876" spans="1:19" s="36" customFormat="1" ht="14.4" x14ac:dyDescent="0.3">
      <c r="A876" s="32" t="s">
        <v>95</v>
      </c>
      <c r="B876" s="7">
        <v>423</v>
      </c>
      <c r="C876" s="7">
        <v>1</v>
      </c>
      <c r="D876" s="7" t="s">
        <v>284</v>
      </c>
      <c r="E876" s="7">
        <v>2011</v>
      </c>
      <c r="F876" s="10">
        <v>2012</v>
      </c>
      <c r="G876" s="66">
        <v>127.19</v>
      </c>
      <c r="H876" s="10">
        <v>10</v>
      </c>
      <c r="I876" s="67">
        <v>1</v>
      </c>
      <c r="J876" s="10">
        <v>0</v>
      </c>
      <c r="K876" s="50">
        <v>2</v>
      </c>
      <c r="L876" s="67">
        <v>1842</v>
      </c>
      <c r="M876" s="67">
        <v>564</v>
      </c>
      <c r="N876" s="95">
        <f t="shared" si="51"/>
        <v>0.76558603491271815</v>
      </c>
      <c r="O876" s="36">
        <f>10000*E876+B876</f>
        <v>20110423</v>
      </c>
      <c r="P876" s="63">
        <v>2881</v>
      </c>
      <c r="Q876" s="76">
        <f t="shared" si="52"/>
        <v>0.83512669212079138</v>
      </c>
      <c r="R876" s="95">
        <f t="shared" si="53"/>
        <v>0.76558603491271815</v>
      </c>
      <c r="S876" s="95">
        <f t="shared" si="54"/>
        <v>-1</v>
      </c>
    </row>
    <row r="877" spans="1:19" s="36" customFormat="1" ht="14.4" x14ac:dyDescent="0.3">
      <c r="A877" s="32" t="s">
        <v>95</v>
      </c>
      <c r="B877" s="36">
        <v>423</v>
      </c>
      <c r="C877" s="36">
        <v>1</v>
      </c>
      <c r="D877" s="36" t="s">
        <v>284</v>
      </c>
      <c r="E877" s="75">
        <v>2013</v>
      </c>
      <c r="F877" s="36">
        <v>2014</v>
      </c>
      <c r="G877" s="76">
        <v>720.59</v>
      </c>
      <c r="H877" s="36">
        <v>10</v>
      </c>
      <c r="I877" s="36">
        <v>1</v>
      </c>
      <c r="J877" s="36">
        <v>0</v>
      </c>
      <c r="K877" s="50">
        <v>8</v>
      </c>
      <c r="L877" s="63">
        <v>1875</v>
      </c>
      <c r="M877" s="63">
        <v>327</v>
      </c>
      <c r="N877" s="95">
        <f t="shared" si="51"/>
        <v>0.85149863760217981</v>
      </c>
      <c r="O877" s="36">
        <f>10000*E877+B877</f>
        <v>20130423</v>
      </c>
      <c r="P877" s="63">
        <v>2900.9399999999996</v>
      </c>
      <c r="Q877" s="76">
        <f t="shared" si="52"/>
        <v>0.75906430329479424</v>
      </c>
      <c r="R877" s="95">
        <f t="shared" si="53"/>
        <v>0.85149863760217981</v>
      </c>
      <c r="S877" s="95">
        <f t="shared" si="54"/>
        <v>-1</v>
      </c>
    </row>
    <row r="878" spans="1:19" s="36" customFormat="1" ht="14.4" x14ac:dyDescent="0.3">
      <c r="A878" s="32" t="s">
        <v>95</v>
      </c>
      <c r="B878" s="36">
        <v>423</v>
      </c>
      <c r="C878" s="36">
        <v>1</v>
      </c>
      <c r="D878" s="36" t="s">
        <v>284</v>
      </c>
      <c r="E878" s="75">
        <v>2013</v>
      </c>
      <c r="F878" s="36">
        <v>2014</v>
      </c>
      <c r="G878" s="76">
        <v>180</v>
      </c>
      <c r="H878" s="36">
        <v>10</v>
      </c>
      <c r="I878" s="36">
        <v>1</v>
      </c>
      <c r="J878" s="36">
        <v>0</v>
      </c>
      <c r="K878" s="50">
        <v>2</v>
      </c>
      <c r="L878" s="63">
        <v>1730</v>
      </c>
      <c r="M878" s="63">
        <v>466</v>
      </c>
      <c r="N878" s="95">
        <f t="shared" ref="N878:N941" si="55">L878/(L878+M878)</f>
        <v>0.78779599271402545</v>
      </c>
      <c r="O878" s="36">
        <f>10000*E878+B878</f>
        <v>20130423</v>
      </c>
      <c r="P878" s="63">
        <v>2900.9399999999996</v>
      </c>
      <c r="Q878" s="76">
        <f t="shared" ref="Q878:Q941" si="56">(L878+M878)/P878</f>
        <v>0.75699600819044877</v>
      </c>
      <c r="R878" s="95">
        <f t="shared" ref="R878:R941" si="57">N878</f>
        <v>0.78779599271402545</v>
      </c>
      <c r="S878" s="95">
        <f t="shared" ref="S878:S941" si="58">IF(B878=$A$1,R878,-1)</f>
        <v>-1</v>
      </c>
    </row>
    <row r="879" spans="1:19" s="36" customFormat="1" ht="14.4" x14ac:dyDescent="0.3">
      <c r="A879" s="32" t="s">
        <v>95</v>
      </c>
      <c r="B879" s="36">
        <v>424</v>
      </c>
      <c r="C879" s="36">
        <v>1</v>
      </c>
      <c r="D879" s="36" t="s">
        <v>503</v>
      </c>
      <c r="E879" s="36">
        <v>1999</v>
      </c>
      <c r="F879" s="36">
        <v>2000</v>
      </c>
      <c r="G879" s="76">
        <v>415</v>
      </c>
      <c r="H879" s="36">
        <v>10</v>
      </c>
      <c r="I879" s="36">
        <v>1</v>
      </c>
      <c r="J879" s="36">
        <v>1</v>
      </c>
      <c r="K879" s="36">
        <v>5</v>
      </c>
      <c r="L879" s="94">
        <v>316</v>
      </c>
      <c r="M879" s="94">
        <v>197</v>
      </c>
      <c r="N879" s="95">
        <f t="shared" si="55"/>
        <v>0.61598440545808963</v>
      </c>
      <c r="O879" s="36">
        <v>20000424</v>
      </c>
      <c r="P879" s="63">
        <v>509.32</v>
      </c>
      <c r="Q879" s="76">
        <f t="shared" si="56"/>
        <v>1.0072253200345558</v>
      </c>
      <c r="R879" s="95">
        <f t="shared" si="57"/>
        <v>0.61598440545808963</v>
      </c>
      <c r="S879" s="95">
        <f t="shared" si="58"/>
        <v>-1</v>
      </c>
    </row>
    <row r="880" spans="1:19" s="36" customFormat="1" ht="14.4" x14ac:dyDescent="0.3">
      <c r="A880" s="32" t="s">
        <v>95</v>
      </c>
      <c r="B880" s="36">
        <v>424</v>
      </c>
      <c r="C880" s="36">
        <v>1</v>
      </c>
      <c r="D880" s="36" t="s">
        <v>503</v>
      </c>
      <c r="E880" s="36">
        <v>2001</v>
      </c>
      <c r="F880" s="36">
        <v>2002</v>
      </c>
      <c r="G880" s="76">
        <v>125</v>
      </c>
      <c r="H880" s="36">
        <v>10</v>
      </c>
      <c r="I880" s="36">
        <v>0</v>
      </c>
      <c r="J880" s="36">
        <v>1</v>
      </c>
      <c r="K880" s="36">
        <v>2</v>
      </c>
      <c r="L880" s="94">
        <v>240</v>
      </c>
      <c r="M880" s="94">
        <v>253</v>
      </c>
      <c r="N880" s="95">
        <f t="shared" si="55"/>
        <v>0.48681541582150101</v>
      </c>
      <c r="O880" s="36">
        <v>20020424</v>
      </c>
      <c r="P880" s="63">
        <v>487.77</v>
      </c>
      <c r="Q880" s="76">
        <f t="shared" si="56"/>
        <v>1.010722266642065</v>
      </c>
      <c r="R880" s="95">
        <f t="shared" si="57"/>
        <v>0.48681541582150101</v>
      </c>
      <c r="S880" s="95">
        <f t="shared" si="58"/>
        <v>-1</v>
      </c>
    </row>
    <row r="881" spans="1:19" s="36" customFormat="1" ht="14.4" x14ac:dyDescent="0.3">
      <c r="A881" s="32" t="s">
        <v>95</v>
      </c>
      <c r="B881" s="36">
        <v>424</v>
      </c>
      <c r="C881" s="36">
        <v>1</v>
      </c>
      <c r="D881" s="36" t="s">
        <v>503</v>
      </c>
      <c r="E881" s="36">
        <v>2003</v>
      </c>
      <c r="F881" s="36">
        <v>2004</v>
      </c>
      <c r="G881" s="76">
        <v>405</v>
      </c>
      <c r="H881" s="36">
        <v>10</v>
      </c>
      <c r="I881" s="36">
        <v>1</v>
      </c>
      <c r="J881" s="36">
        <v>1</v>
      </c>
      <c r="K881" s="36">
        <v>5</v>
      </c>
      <c r="L881" s="94">
        <v>337</v>
      </c>
      <c r="M881" s="94">
        <v>223</v>
      </c>
      <c r="N881" s="95">
        <f t="shared" si="55"/>
        <v>0.60178571428571426</v>
      </c>
      <c r="O881" s="36">
        <v>20040424</v>
      </c>
      <c r="P881" s="63">
        <v>472.56</v>
      </c>
      <c r="Q881" s="76">
        <f t="shared" si="56"/>
        <v>1.1850347045877772</v>
      </c>
      <c r="R881" s="95">
        <f t="shared" si="57"/>
        <v>0.60178571428571426</v>
      </c>
      <c r="S881" s="95">
        <f t="shared" si="58"/>
        <v>-1</v>
      </c>
    </row>
    <row r="882" spans="1:19" s="36" customFormat="1" ht="14.4" x14ac:dyDescent="0.3">
      <c r="A882" s="32" t="s">
        <v>95</v>
      </c>
      <c r="B882" s="36">
        <v>424</v>
      </c>
      <c r="C882" s="36">
        <v>1</v>
      </c>
      <c r="D882" s="36" t="s">
        <v>503</v>
      </c>
      <c r="E882" s="36">
        <v>2003</v>
      </c>
      <c r="F882" s="36">
        <v>2005</v>
      </c>
      <c r="G882" s="76">
        <v>95</v>
      </c>
      <c r="H882" s="36">
        <v>9</v>
      </c>
      <c r="I882" s="36">
        <v>1</v>
      </c>
      <c r="J882" s="36">
        <v>0</v>
      </c>
      <c r="K882" s="36">
        <v>1</v>
      </c>
      <c r="L882" s="94">
        <v>337</v>
      </c>
      <c r="M882" s="94">
        <v>217</v>
      </c>
      <c r="N882" s="95">
        <f t="shared" si="55"/>
        <v>0.60830324909747291</v>
      </c>
      <c r="O882" s="36">
        <v>20040424</v>
      </c>
      <c r="P882" s="63">
        <v>472.56</v>
      </c>
      <c r="Q882" s="76">
        <f t="shared" si="56"/>
        <v>1.1723379041814797</v>
      </c>
      <c r="R882" s="95">
        <f t="shared" si="57"/>
        <v>0.60830324909747291</v>
      </c>
      <c r="S882" s="95">
        <f t="shared" si="58"/>
        <v>-1</v>
      </c>
    </row>
    <row r="883" spans="1:19" s="36" customFormat="1" ht="14.4" x14ac:dyDescent="0.3">
      <c r="A883" s="32" t="s">
        <v>95</v>
      </c>
      <c r="B883" s="36">
        <v>424</v>
      </c>
      <c r="C883" s="36">
        <v>1</v>
      </c>
      <c r="D883" s="36" t="s">
        <v>503</v>
      </c>
      <c r="E883" s="36">
        <v>2006</v>
      </c>
      <c r="F883" s="33">
        <v>2007</v>
      </c>
      <c r="G883" s="76">
        <v>521</v>
      </c>
      <c r="H883" s="33">
        <v>10</v>
      </c>
      <c r="I883" s="36">
        <v>1</v>
      </c>
      <c r="J883" s="36">
        <v>1</v>
      </c>
      <c r="K883" s="36">
        <v>6</v>
      </c>
      <c r="L883" s="63">
        <v>306</v>
      </c>
      <c r="M883" s="63">
        <v>293</v>
      </c>
      <c r="N883" s="95">
        <f t="shared" si="55"/>
        <v>0.51085141903171949</v>
      </c>
      <c r="O883" s="36">
        <v>20070424</v>
      </c>
      <c r="P883" s="63">
        <v>462</v>
      </c>
      <c r="Q883" s="76">
        <f t="shared" si="56"/>
        <v>1.2965367965367964</v>
      </c>
      <c r="R883" s="95">
        <f t="shared" si="57"/>
        <v>0.51085141903171949</v>
      </c>
      <c r="S883" s="95">
        <f t="shared" si="58"/>
        <v>-1</v>
      </c>
    </row>
    <row r="884" spans="1:19" s="36" customFormat="1" ht="14.4" x14ac:dyDescent="0.3">
      <c r="A884" s="32" t="s">
        <v>95</v>
      </c>
      <c r="B884" s="36">
        <v>424</v>
      </c>
      <c r="C884" s="36">
        <v>1</v>
      </c>
      <c r="D884" s="36" t="s">
        <v>503</v>
      </c>
      <c r="E884" s="75">
        <v>2013</v>
      </c>
      <c r="F884" s="36">
        <v>2014</v>
      </c>
      <c r="G884" s="76">
        <v>351.76</v>
      </c>
      <c r="H884" s="36">
        <v>10</v>
      </c>
      <c r="I884" s="36">
        <v>1</v>
      </c>
      <c r="J884" s="36">
        <v>0</v>
      </c>
      <c r="K884" s="50">
        <v>4</v>
      </c>
      <c r="L884" s="63">
        <v>205</v>
      </c>
      <c r="M884" s="63">
        <v>114</v>
      </c>
      <c r="N884" s="95">
        <f t="shared" si="55"/>
        <v>0.64263322884012541</v>
      </c>
      <c r="O884" s="36">
        <f>10000*E884+B884</f>
        <v>20130424</v>
      </c>
      <c r="P884" s="63">
        <v>413.95000000000005</v>
      </c>
      <c r="Q884" s="76">
        <f t="shared" si="56"/>
        <v>0.77062447155453551</v>
      </c>
      <c r="R884" s="95">
        <f t="shared" si="57"/>
        <v>0.64263322884012541</v>
      </c>
      <c r="S884" s="95">
        <f t="shared" si="58"/>
        <v>-1</v>
      </c>
    </row>
    <row r="885" spans="1:19" s="36" customFormat="1" ht="14.4" x14ac:dyDescent="0.3">
      <c r="A885" s="32" t="s">
        <v>95</v>
      </c>
      <c r="B885" s="7">
        <v>424</v>
      </c>
      <c r="C885" s="7">
        <v>1</v>
      </c>
      <c r="D885" s="7" t="s">
        <v>503</v>
      </c>
      <c r="E885" s="68">
        <v>2015</v>
      </c>
      <c r="F885" s="68">
        <v>2016</v>
      </c>
      <c r="G885" s="66">
        <v>375</v>
      </c>
      <c r="H885" s="77">
        <v>10</v>
      </c>
      <c r="I885" s="7">
        <v>1</v>
      </c>
      <c r="J885" s="48">
        <f>MAX(0,MIN(1,F885-E885-1))</f>
        <v>0</v>
      </c>
      <c r="K885" s="50">
        <f>MAX(1,MIN(10,INT(G885/100)+1))</f>
        <v>4</v>
      </c>
      <c r="L885" s="67">
        <v>210</v>
      </c>
      <c r="M885" s="67">
        <v>150</v>
      </c>
      <c r="N885" s="95">
        <f t="shared" si="55"/>
        <v>0.58333333333333337</v>
      </c>
      <c r="O885" s="36">
        <f>10000*E885+B885</f>
        <v>20150424</v>
      </c>
      <c r="P885" s="63">
        <v>420.77</v>
      </c>
      <c r="Q885" s="76">
        <f t="shared" si="56"/>
        <v>0.85557430425172898</v>
      </c>
      <c r="R885" s="95">
        <f t="shared" si="57"/>
        <v>0.58333333333333337</v>
      </c>
      <c r="S885" s="95">
        <f t="shared" si="58"/>
        <v>-1</v>
      </c>
    </row>
    <row r="886" spans="1:19" s="36" customFormat="1" ht="14.4" x14ac:dyDescent="0.3">
      <c r="A886" s="32" t="s">
        <v>95</v>
      </c>
      <c r="B886" s="7">
        <v>424</v>
      </c>
      <c r="C886" s="7">
        <v>1</v>
      </c>
      <c r="D886" s="7" t="s">
        <v>503</v>
      </c>
      <c r="E886" s="68">
        <v>2015</v>
      </c>
      <c r="F886" s="68">
        <v>2017</v>
      </c>
      <c r="G886" s="66">
        <v>493.36</v>
      </c>
      <c r="H886" s="77">
        <v>9</v>
      </c>
      <c r="I886" s="7">
        <v>1</v>
      </c>
      <c r="J886" s="48">
        <f>MAX(0,MIN(1,F886-E886-1))</f>
        <v>1</v>
      </c>
      <c r="K886" s="50">
        <f>MAX(1,MIN(10,INT(G886/100)+1))</f>
        <v>5</v>
      </c>
      <c r="L886" s="67">
        <v>252</v>
      </c>
      <c r="M886" s="67">
        <v>110</v>
      </c>
      <c r="N886" s="95">
        <f t="shared" si="55"/>
        <v>0.69613259668508287</v>
      </c>
      <c r="O886" s="36">
        <f>10000*E886+B886</f>
        <v>20150424</v>
      </c>
      <c r="P886" s="63">
        <v>420.77</v>
      </c>
      <c r="Q886" s="76">
        <f t="shared" si="56"/>
        <v>0.86032749483090531</v>
      </c>
      <c r="R886" s="95">
        <f t="shared" si="57"/>
        <v>0.69613259668508287</v>
      </c>
      <c r="S886" s="95">
        <f t="shared" si="58"/>
        <v>-1</v>
      </c>
    </row>
    <row r="887" spans="1:19" s="36" customFormat="1" ht="14.4" x14ac:dyDescent="0.3">
      <c r="A887" s="32" t="s">
        <v>95</v>
      </c>
      <c r="B887" s="36">
        <v>425</v>
      </c>
      <c r="C887" s="36">
        <v>1</v>
      </c>
      <c r="D887" s="36" t="s">
        <v>254</v>
      </c>
      <c r="E887" s="36">
        <v>1995</v>
      </c>
      <c r="F887" s="36">
        <v>1996</v>
      </c>
      <c r="G887" s="76">
        <v>431.74</v>
      </c>
      <c r="H887" s="36">
        <v>1</v>
      </c>
      <c r="I887" s="36">
        <v>1</v>
      </c>
      <c r="J887" s="36">
        <v>1</v>
      </c>
      <c r="K887" s="36">
        <v>5</v>
      </c>
      <c r="L887" s="94">
        <v>190</v>
      </c>
      <c r="M887" s="94">
        <v>70</v>
      </c>
      <c r="N887" s="95">
        <f t="shared" si="55"/>
        <v>0.73076923076923073</v>
      </c>
      <c r="O887" s="36">
        <v>19960425</v>
      </c>
      <c r="P887" s="63">
        <v>359.6</v>
      </c>
      <c r="Q887" s="76">
        <f t="shared" si="56"/>
        <v>0.7230255839822024</v>
      </c>
      <c r="R887" s="95">
        <f t="shared" si="57"/>
        <v>0.73076923076923073</v>
      </c>
      <c r="S887" s="95">
        <f t="shared" si="58"/>
        <v>-1</v>
      </c>
    </row>
    <row r="888" spans="1:19" s="36" customFormat="1" ht="14.4" x14ac:dyDescent="0.3">
      <c r="A888" s="32" t="s">
        <v>95</v>
      </c>
      <c r="B888" s="36">
        <v>432</v>
      </c>
      <c r="C888" s="36">
        <v>1</v>
      </c>
      <c r="D888" s="36" t="s">
        <v>454</v>
      </c>
      <c r="E888" s="36">
        <v>1996</v>
      </c>
      <c r="F888" s="36">
        <v>1997</v>
      </c>
      <c r="G888" s="76">
        <v>315</v>
      </c>
      <c r="H888" s="36">
        <v>5</v>
      </c>
      <c r="I888" s="36">
        <v>0</v>
      </c>
      <c r="J888" s="36">
        <v>1</v>
      </c>
      <c r="K888" s="36">
        <v>4</v>
      </c>
      <c r="L888" s="94">
        <v>548</v>
      </c>
      <c r="M888" s="94">
        <v>984</v>
      </c>
      <c r="N888" s="95">
        <f t="shared" si="55"/>
        <v>0.35770234986945171</v>
      </c>
      <c r="O888" s="36">
        <v>19970432</v>
      </c>
      <c r="P888" s="63">
        <v>878.38</v>
      </c>
      <c r="Q888" s="76">
        <f t="shared" si="56"/>
        <v>1.7441198570094947</v>
      </c>
      <c r="R888" s="95">
        <f t="shared" si="57"/>
        <v>0.35770234986945171</v>
      </c>
      <c r="S888" s="95">
        <f t="shared" si="58"/>
        <v>-1</v>
      </c>
    </row>
    <row r="889" spans="1:19" s="36" customFormat="1" ht="14.4" x14ac:dyDescent="0.3">
      <c r="A889" s="32" t="s">
        <v>95</v>
      </c>
      <c r="B889" s="36">
        <v>437</v>
      </c>
      <c r="C889" s="36">
        <v>1</v>
      </c>
      <c r="D889" s="36" t="s">
        <v>381</v>
      </c>
      <c r="E889" s="36">
        <v>1994</v>
      </c>
      <c r="F889" s="36">
        <v>1995</v>
      </c>
      <c r="G889" s="76">
        <v>500</v>
      </c>
      <c r="H889" s="36">
        <v>10</v>
      </c>
      <c r="I889" s="36">
        <v>1</v>
      </c>
      <c r="J889" s="36">
        <v>1</v>
      </c>
      <c r="K889" s="36">
        <v>6</v>
      </c>
      <c r="L889" s="94">
        <v>400</v>
      </c>
      <c r="M889" s="94">
        <v>238</v>
      </c>
      <c r="N889" s="95">
        <f t="shared" si="55"/>
        <v>0.62695924764890287</v>
      </c>
      <c r="O889" s="36">
        <v>19950437</v>
      </c>
      <c r="P889" s="63">
        <v>240.26</v>
      </c>
      <c r="Q889" s="76">
        <f t="shared" si="56"/>
        <v>2.6554565886955799</v>
      </c>
      <c r="R889" s="95">
        <f t="shared" si="57"/>
        <v>0.62695924764890287</v>
      </c>
      <c r="S889" s="95">
        <f t="shared" si="58"/>
        <v>-1</v>
      </c>
    </row>
    <row r="890" spans="1:19" s="36" customFormat="1" ht="14.4" x14ac:dyDescent="0.3">
      <c r="A890" s="32" t="s">
        <v>95</v>
      </c>
      <c r="B890" s="36">
        <v>441</v>
      </c>
      <c r="C890" s="36">
        <v>1</v>
      </c>
      <c r="D890" s="36" t="s">
        <v>255</v>
      </c>
      <c r="E890" s="36">
        <v>1997</v>
      </c>
      <c r="F890" s="36">
        <v>1998</v>
      </c>
      <c r="G890" s="76">
        <v>345</v>
      </c>
      <c r="H890" s="36">
        <v>10</v>
      </c>
      <c r="I890" s="36">
        <v>1</v>
      </c>
      <c r="J890" s="36">
        <v>1</v>
      </c>
      <c r="K890" s="36">
        <v>4</v>
      </c>
      <c r="L890" s="94">
        <v>192</v>
      </c>
      <c r="M890" s="94">
        <v>101</v>
      </c>
      <c r="N890" s="95">
        <f t="shared" si="55"/>
        <v>0.65529010238907848</v>
      </c>
      <c r="O890" s="36">
        <v>19980441</v>
      </c>
      <c r="P890" s="63">
        <v>385.25</v>
      </c>
      <c r="Q890" s="76">
        <f t="shared" si="56"/>
        <v>0.76054510058403635</v>
      </c>
      <c r="R890" s="95">
        <f t="shared" si="57"/>
        <v>0.65529010238907848</v>
      </c>
      <c r="S890" s="95">
        <f t="shared" si="58"/>
        <v>-1</v>
      </c>
    </row>
    <row r="891" spans="1:19" s="36" customFormat="1" ht="14.4" x14ac:dyDescent="0.3">
      <c r="A891" s="32" t="s">
        <v>95</v>
      </c>
      <c r="B891" s="36">
        <v>441</v>
      </c>
      <c r="C891" s="36">
        <v>1</v>
      </c>
      <c r="D891" s="36" t="s">
        <v>255</v>
      </c>
      <c r="E891" s="36">
        <v>2001</v>
      </c>
      <c r="F891" s="36">
        <v>2002</v>
      </c>
      <c r="G891" s="76">
        <v>200</v>
      </c>
      <c r="H891" s="36">
        <v>10</v>
      </c>
      <c r="I891" s="36">
        <v>1</v>
      </c>
      <c r="J891" s="36">
        <v>1</v>
      </c>
      <c r="K891" s="36">
        <v>3</v>
      </c>
      <c r="L891" s="94">
        <v>260</v>
      </c>
      <c r="M891" s="94">
        <v>75</v>
      </c>
      <c r="N891" s="95">
        <f t="shared" si="55"/>
        <v>0.77611940298507465</v>
      </c>
      <c r="O891" s="36">
        <v>20020441</v>
      </c>
      <c r="P891" s="63">
        <v>337.99</v>
      </c>
      <c r="Q891" s="76">
        <f t="shared" si="56"/>
        <v>0.99115358442557466</v>
      </c>
      <c r="R891" s="95">
        <f t="shared" si="57"/>
        <v>0.77611940298507465</v>
      </c>
      <c r="S891" s="95">
        <f t="shared" si="58"/>
        <v>-1</v>
      </c>
    </row>
    <row r="892" spans="1:19" s="36" customFormat="1" ht="14.4" x14ac:dyDescent="0.3">
      <c r="A892" s="32" t="s">
        <v>95</v>
      </c>
      <c r="B892" s="36">
        <v>441</v>
      </c>
      <c r="C892" s="36">
        <v>1</v>
      </c>
      <c r="D892" s="36" t="s">
        <v>627</v>
      </c>
      <c r="E892" s="36">
        <v>2004</v>
      </c>
      <c r="F892" s="36">
        <v>2005</v>
      </c>
      <c r="G892" s="76">
        <v>600</v>
      </c>
      <c r="H892" s="36">
        <v>10</v>
      </c>
      <c r="I892" s="36">
        <v>1</v>
      </c>
      <c r="J892" s="36">
        <v>1</v>
      </c>
      <c r="K892" s="36">
        <v>7</v>
      </c>
      <c r="L892" s="94">
        <v>651</v>
      </c>
      <c r="M892" s="94">
        <v>418</v>
      </c>
      <c r="N892" s="95">
        <f t="shared" si="55"/>
        <v>0.60898035547240414</v>
      </c>
      <c r="O892" s="36">
        <v>20050441</v>
      </c>
      <c r="P892" s="63">
        <v>324.83</v>
      </c>
      <c r="Q892" s="76">
        <f t="shared" si="56"/>
        <v>3.2909521903765047</v>
      </c>
      <c r="R892" s="95">
        <f t="shared" si="57"/>
        <v>0.60898035547240414</v>
      </c>
      <c r="S892" s="95">
        <f t="shared" si="58"/>
        <v>-1</v>
      </c>
    </row>
    <row r="893" spans="1:19" s="36" customFormat="1" ht="14.4" x14ac:dyDescent="0.3">
      <c r="A893" s="32" t="s">
        <v>95</v>
      </c>
      <c r="B893" s="7">
        <v>441</v>
      </c>
      <c r="C893" s="7">
        <v>1</v>
      </c>
      <c r="D893" s="7" t="s">
        <v>255</v>
      </c>
      <c r="E893" s="7">
        <v>2011</v>
      </c>
      <c r="F893" s="10">
        <v>2012</v>
      </c>
      <c r="G893" s="66">
        <v>1000</v>
      </c>
      <c r="H893" s="10">
        <v>10</v>
      </c>
      <c r="I893" s="67">
        <v>1</v>
      </c>
      <c r="J893" s="10">
        <v>0</v>
      </c>
      <c r="K893" s="50">
        <v>10</v>
      </c>
      <c r="L893" s="67">
        <v>329</v>
      </c>
      <c r="M893" s="67">
        <v>313</v>
      </c>
      <c r="N893" s="95">
        <f t="shared" si="55"/>
        <v>0.51246105919003115</v>
      </c>
      <c r="O893" s="36">
        <f>10000*E893+B893</f>
        <v>20110441</v>
      </c>
      <c r="P893" s="63">
        <v>385</v>
      </c>
      <c r="Q893" s="76">
        <f t="shared" si="56"/>
        <v>1.6675324675324674</v>
      </c>
      <c r="R893" s="95">
        <f t="shared" si="57"/>
        <v>0.51246105919003115</v>
      </c>
      <c r="S893" s="95">
        <f t="shared" si="58"/>
        <v>-1</v>
      </c>
    </row>
    <row r="894" spans="1:19" s="36" customFormat="1" ht="14.4" x14ac:dyDescent="0.3">
      <c r="A894" s="32" t="s">
        <v>95</v>
      </c>
      <c r="B894" s="36">
        <v>441</v>
      </c>
      <c r="C894" s="36">
        <v>1</v>
      </c>
      <c r="D894" s="36" t="s">
        <v>684</v>
      </c>
      <c r="E894" s="40">
        <v>2014</v>
      </c>
      <c r="F894" s="33">
        <v>2015</v>
      </c>
      <c r="G894" s="62">
        <v>529.83000000000004</v>
      </c>
      <c r="H894" s="33">
        <v>10</v>
      </c>
      <c r="I894" s="63">
        <v>1</v>
      </c>
      <c r="J894" s="48">
        <v>0</v>
      </c>
      <c r="K894" s="50">
        <v>6</v>
      </c>
      <c r="L894" s="63">
        <v>478</v>
      </c>
      <c r="M894" s="63">
        <v>215</v>
      </c>
      <c r="N894" s="95">
        <f t="shared" si="55"/>
        <v>0.68975468975468979</v>
      </c>
      <c r="O894" s="36">
        <f>10000*E894+B894</f>
        <v>20140441</v>
      </c>
      <c r="P894" s="63">
        <v>385.28</v>
      </c>
      <c r="Q894" s="76">
        <f t="shared" si="56"/>
        <v>1.7986918604651163</v>
      </c>
      <c r="R894" s="95">
        <f t="shared" si="57"/>
        <v>0.68975468975468979</v>
      </c>
      <c r="S894" s="95">
        <f t="shared" si="58"/>
        <v>-1</v>
      </c>
    </row>
    <row r="895" spans="1:19" s="36" customFormat="1" ht="14.4" x14ac:dyDescent="0.3">
      <c r="A895" s="32" t="s">
        <v>95</v>
      </c>
      <c r="B895" s="36">
        <v>447</v>
      </c>
      <c r="C895" s="36">
        <v>1</v>
      </c>
      <c r="D895" s="36" t="s">
        <v>558</v>
      </c>
      <c r="E895" s="36">
        <v>2001</v>
      </c>
      <c r="F895" s="36">
        <v>2002</v>
      </c>
      <c r="G895" s="76">
        <v>126</v>
      </c>
      <c r="H895" s="36">
        <v>10</v>
      </c>
      <c r="I895" s="36">
        <v>1</v>
      </c>
      <c r="J895" s="36">
        <v>1</v>
      </c>
      <c r="K895" s="36">
        <v>2</v>
      </c>
      <c r="L895" s="94">
        <v>160</v>
      </c>
      <c r="M895" s="94">
        <v>43</v>
      </c>
      <c r="N895" s="95">
        <f t="shared" si="55"/>
        <v>0.78817733990147787</v>
      </c>
      <c r="O895" s="36">
        <v>20020447</v>
      </c>
      <c r="P895" s="63">
        <v>205.04</v>
      </c>
      <c r="Q895" s="76">
        <f t="shared" si="56"/>
        <v>0.99005072181037845</v>
      </c>
      <c r="R895" s="95">
        <f t="shared" si="57"/>
        <v>0.78817733990147787</v>
      </c>
      <c r="S895" s="95">
        <f t="shared" si="58"/>
        <v>-1</v>
      </c>
    </row>
    <row r="896" spans="1:19" s="36" customFormat="1" ht="14.4" x14ac:dyDescent="0.3">
      <c r="A896" s="32" t="s">
        <v>95</v>
      </c>
      <c r="B896" s="7">
        <v>447</v>
      </c>
      <c r="C896" s="7">
        <v>1</v>
      </c>
      <c r="D896" s="7" t="s">
        <v>558</v>
      </c>
      <c r="E896" s="7">
        <v>2011</v>
      </c>
      <c r="F896" s="10">
        <v>2012</v>
      </c>
      <c r="G896" s="66">
        <v>1000</v>
      </c>
      <c r="H896" s="10">
        <v>10</v>
      </c>
      <c r="I896" s="67">
        <v>1</v>
      </c>
      <c r="J896" s="10">
        <v>0</v>
      </c>
      <c r="K896" s="50">
        <v>10</v>
      </c>
      <c r="L896" s="67">
        <v>180</v>
      </c>
      <c r="M896" s="67">
        <v>102</v>
      </c>
      <c r="N896" s="95">
        <f t="shared" si="55"/>
        <v>0.63829787234042556</v>
      </c>
      <c r="O896" s="36">
        <f>10000*E896+B896</f>
        <v>20110447</v>
      </c>
      <c r="P896" s="63">
        <v>171</v>
      </c>
      <c r="Q896" s="76">
        <f t="shared" si="56"/>
        <v>1.6491228070175439</v>
      </c>
      <c r="R896" s="95">
        <f t="shared" si="57"/>
        <v>0.63829787234042556</v>
      </c>
      <c r="S896" s="95">
        <f t="shared" si="58"/>
        <v>-1</v>
      </c>
    </row>
    <row r="897" spans="1:19" s="36" customFormat="1" ht="14.4" x14ac:dyDescent="0.3">
      <c r="A897" s="32" t="s">
        <v>95</v>
      </c>
      <c r="B897" s="36">
        <v>458</v>
      </c>
      <c r="C897" s="36">
        <v>1</v>
      </c>
      <c r="D897" s="36" t="s">
        <v>520</v>
      </c>
      <c r="E897" s="36">
        <v>2000</v>
      </c>
      <c r="F897" s="36">
        <v>2001</v>
      </c>
      <c r="G897" s="76">
        <v>516.73</v>
      </c>
      <c r="H897" s="36">
        <v>10</v>
      </c>
      <c r="I897" s="36">
        <v>1</v>
      </c>
      <c r="J897" s="36">
        <v>1</v>
      </c>
      <c r="K897" s="36">
        <v>6</v>
      </c>
      <c r="L897" s="94">
        <v>914</v>
      </c>
      <c r="M897" s="94">
        <v>422</v>
      </c>
      <c r="N897" s="95">
        <f t="shared" si="55"/>
        <v>0.68413173652694614</v>
      </c>
      <c r="O897" s="36">
        <v>20010458</v>
      </c>
      <c r="P897" s="63">
        <v>445.86</v>
      </c>
      <c r="Q897" s="76">
        <f t="shared" si="56"/>
        <v>2.996456286726775</v>
      </c>
      <c r="R897" s="95">
        <f t="shared" si="57"/>
        <v>0.68413173652694614</v>
      </c>
      <c r="S897" s="95">
        <f t="shared" si="58"/>
        <v>-1</v>
      </c>
    </row>
    <row r="898" spans="1:19" s="36" customFormat="1" ht="14.4" x14ac:dyDescent="0.3">
      <c r="A898" s="32" t="s">
        <v>95</v>
      </c>
      <c r="B898" s="36">
        <v>458</v>
      </c>
      <c r="C898" s="36">
        <v>1</v>
      </c>
      <c r="D898" s="36" t="s">
        <v>520</v>
      </c>
      <c r="E898" s="36">
        <v>2002</v>
      </c>
      <c r="F898" s="36">
        <v>2003</v>
      </c>
      <c r="G898" s="76">
        <v>256.64999999999998</v>
      </c>
      <c r="H898" s="36">
        <v>10</v>
      </c>
      <c r="I898" s="36">
        <v>1</v>
      </c>
      <c r="J898" s="36">
        <v>1</v>
      </c>
      <c r="K898" s="36">
        <v>3</v>
      </c>
      <c r="L898" s="94">
        <v>316</v>
      </c>
      <c r="M898" s="94">
        <v>175</v>
      </c>
      <c r="N898" s="95">
        <f t="shared" si="55"/>
        <v>0.64358452138492872</v>
      </c>
      <c r="O898" s="36">
        <v>20030458</v>
      </c>
      <c r="P898" s="63">
        <v>416.66</v>
      </c>
      <c r="Q898" s="76">
        <f t="shared" si="56"/>
        <v>1.1784188547016752</v>
      </c>
      <c r="R898" s="95">
        <f t="shared" si="57"/>
        <v>0.64358452138492872</v>
      </c>
      <c r="S898" s="95">
        <f t="shared" si="58"/>
        <v>-1</v>
      </c>
    </row>
    <row r="899" spans="1:19" s="36" customFormat="1" ht="14.4" x14ac:dyDescent="0.3">
      <c r="A899" s="32" t="s">
        <v>95</v>
      </c>
      <c r="B899" s="36">
        <v>458</v>
      </c>
      <c r="C899" s="36">
        <v>1</v>
      </c>
      <c r="D899" s="35" t="s">
        <v>520</v>
      </c>
      <c r="E899" s="33">
        <v>2007</v>
      </c>
      <c r="F899" s="36">
        <v>2008</v>
      </c>
      <c r="G899" s="36">
        <v>702.34</v>
      </c>
      <c r="H899" s="36">
        <v>10</v>
      </c>
      <c r="I899" s="36">
        <v>1</v>
      </c>
      <c r="J899" s="36">
        <v>0</v>
      </c>
      <c r="K899" s="33">
        <v>8</v>
      </c>
      <c r="L899" s="63">
        <v>445</v>
      </c>
      <c r="M899" s="63">
        <v>141</v>
      </c>
      <c r="N899" s="95">
        <f t="shared" si="55"/>
        <v>0.75938566552901021</v>
      </c>
      <c r="O899" s="36">
        <v>20062897</v>
      </c>
      <c r="P899" s="63">
        <v>398</v>
      </c>
      <c r="Q899" s="76">
        <f t="shared" si="56"/>
        <v>1.4723618090452262</v>
      </c>
      <c r="R899" s="95">
        <f t="shared" si="57"/>
        <v>0.75938566552901021</v>
      </c>
      <c r="S899" s="95">
        <f t="shared" si="58"/>
        <v>-1</v>
      </c>
    </row>
    <row r="900" spans="1:19" s="36" customFormat="1" ht="14.4" x14ac:dyDescent="0.3">
      <c r="A900" s="32" t="s">
        <v>95</v>
      </c>
      <c r="B900" s="7">
        <v>458</v>
      </c>
      <c r="C900" s="7">
        <v>1</v>
      </c>
      <c r="D900" s="7" t="s">
        <v>520</v>
      </c>
      <c r="E900" s="7">
        <v>2010</v>
      </c>
      <c r="F900" s="68">
        <v>2011</v>
      </c>
      <c r="G900" s="66">
        <v>517.04999999999995</v>
      </c>
      <c r="H900" s="68">
        <v>10</v>
      </c>
      <c r="I900" s="67">
        <v>1</v>
      </c>
      <c r="J900" s="10">
        <v>0</v>
      </c>
      <c r="K900" s="50">
        <f>MAX(1,MIN(10,INT(G900/100)+1))</f>
        <v>6</v>
      </c>
      <c r="L900" s="67">
        <v>660</v>
      </c>
      <c r="M900" s="67">
        <v>369</v>
      </c>
      <c r="N900" s="95">
        <f t="shared" si="55"/>
        <v>0.64139941690962099</v>
      </c>
      <c r="O900" s="36">
        <f>10000*2010+B900</f>
        <v>20100458</v>
      </c>
      <c r="P900" s="63">
        <v>321.52</v>
      </c>
      <c r="Q900" s="76">
        <f t="shared" si="56"/>
        <v>3.2004229907937298</v>
      </c>
      <c r="R900" s="95">
        <f t="shared" si="57"/>
        <v>0.64139941690962099</v>
      </c>
      <c r="S900" s="95">
        <f t="shared" si="58"/>
        <v>-1</v>
      </c>
    </row>
    <row r="901" spans="1:19" s="36" customFormat="1" ht="14.4" x14ac:dyDescent="0.3">
      <c r="A901" s="32" t="s">
        <v>95</v>
      </c>
      <c r="B901" s="7">
        <v>458</v>
      </c>
      <c r="C901" s="7">
        <v>1</v>
      </c>
      <c r="D901" s="7" t="s">
        <v>520</v>
      </c>
      <c r="E901" s="7">
        <v>2011</v>
      </c>
      <c r="F901" s="10">
        <v>2013</v>
      </c>
      <c r="G901" s="66">
        <v>256.81</v>
      </c>
      <c r="H901" s="10">
        <v>10</v>
      </c>
      <c r="I901" s="67">
        <v>1</v>
      </c>
      <c r="J901" s="10">
        <v>1</v>
      </c>
      <c r="K901" s="50">
        <v>3</v>
      </c>
      <c r="L901" s="67">
        <v>231</v>
      </c>
      <c r="M901" s="67">
        <v>80</v>
      </c>
      <c r="N901" s="95">
        <f t="shared" si="55"/>
        <v>0.74276527331189712</v>
      </c>
      <c r="O901" s="36">
        <f>10000*E901+B901</f>
        <v>20110458</v>
      </c>
      <c r="P901" s="63">
        <v>284</v>
      </c>
      <c r="Q901" s="76">
        <f t="shared" si="56"/>
        <v>1.0950704225352113</v>
      </c>
      <c r="R901" s="95">
        <f t="shared" si="57"/>
        <v>0.74276527331189712</v>
      </c>
      <c r="S901" s="95">
        <f t="shared" si="58"/>
        <v>-1</v>
      </c>
    </row>
    <row r="902" spans="1:19" s="36" customFormat="1" ht="14.4" x14ac:dyDescent="0.3">
      <c r="A902" s="32" t="s">
        <v>95</v>
      </c>
      <c r="B902" s="36">
        <v>458</v>
      </c>
      <c r="C902" s="36">
        <v>1</v>
      </c>
      <c r="D902" s="36" t="s">
        <v>520</v>
      </c>
      <c r="E902" s="40">
        <v>2014</v>
      </c>
      <c r="F902" s="33">
        <v>2015</v>
      </c>
      <c r="G902" s="62">
        <v>454.17</v>
      </c>
      <c r="H902" s="33">
        <v>10</v>
      </c>
      <c r="I902" s="63">
        <v>0</v>
      </c>
      <c r="J902" s="48">
        <v>0</v>
      </c>
      <c r="K902" s="50">
        <v>5</v>
      </c>
      <c r="L902" s="63">
        <v>447</v>
      </c>
      <c r="M902" s="63">
        <v>451</v>
      </c>
      <c r="N902" s="95">
        <f t="shared" si="55"/>
        <v>0.49777282850779508</v>
      </c>
      <c r="O902" s="36">
        <f>10000*E902+B902</f>
        <v>20140458</v>
      </c>
      <c r="P902" s="63">
        <v>206.6</v>
      </c>
      <c r="Q902" s="76">
        <f t="shared" si="56"/>
        <v>4.346563407550823</v>
      </c>
      <c r="R902" s="95">
        <f t="shared" si="57"/>
        <v>0.49777282850779508</v>
      </c>
      <c r="S902" s="95">
        <f t="shared" si="58"/>
        <v>-1</v>
      </c>
    </row>
    <row r="903" spans="1:19" s="36" customFormat="1" ht="14.4" x14ac:dyDescent="0.3">
      <c r="A903" s="32" t="s">
        <v>95</v>
      </c>
      <c r="B903" s="7">
        <v>458</v>
      </c>
      <c r="C903" s="7">
        <v>1</v>
      </c>
      <c r="D903" s="7" t="s">
        <v>520</v>
      </c>
      <c r="E903" s="7">
        <v>2015</v>
      </c>
      <c r="F903" s="7">
        <v>2016</v>
      </c>
      <c r="G903" s="70">
        <v>498.66</v>
      </c>
      <c r="H903" s="7">
        <v>10</v>
      </c>
      <c r="I903" s="7">
        <v>1</v>
      </c>
      <c r="J903" s="48">
        <f>MAX(0,MIN(1,F903-E903-1))</f>
        <v>0</v>
      </c>
      <c r="K903" s="50">
        <f>MAX(1,MIN(10,INT(G903/100)+1))</f>
        <v>5</v>
      </c>
      <c r="L903" s="67">
        <v>398</v>
      </c>
      <c r="M903" s="67">
        <v>143</v>
      </c>
      <c r="N903" s="95">
        <f t="shared" si="55"/>
        <v>0.73567467652495377</v>
      </c>
      <c r="O903" s="36">
        <f>10000*E903+B903</f>
        <v>20150458</v>
      </c>
      <c r="P903" s="63">
        <v>187.98999999999998</v>
      </c>
      <c r="Q903" s="76">
        <f t="shared" si="56"/>
        <v>2.8778126496090222</v>
      </c>
      <c r="R903" s="95">
        <f t="shared" si="57"/>
        <v>0.73567467652495377</v>
      </c>
      <c r="S903" s="95">
        <f t="shared" si="58"/>
        <v>-1</v>
      </c>
    </row>
    <row r="904" spans="1:19" s="36" customFormat="1" ht="14.4" x14ac:dyDescent="0.3">
      <c r="A904" s="32" t="s">
        <v>95</v>
      </c>
      <c r="B904" s="7">
        <v>458</v>
      </c>
      <c r="C904" s="7">
        <v>1</v>
      </c>
      <c r="D904" s="7" t="s">
        <v>520</v>
      </c>
      <c r="E904" s="7">
        <v>2017</v>
      </c>
      <c r="F904" s="7">
        <v>2018</v>
      </c>
      <c r="G904" s="70">
        <v>1158.31</v>
      </c>
      <c r="H904" s="7">
        <v>10</v>
      </c>
      <c r="I904" s="7">
        <v>0</v>
      </c>
      <c r="J904" s="48">
        <v>0</v>
      </c>
      <c r="K904" s="50">
        <f>MAX(1,MIN(10,INT(G904/100)+1))</f>
        <v>10</v>
      </c>
      <c r="L904" s="67">
        <v>268</v>
      </c>
      <c r="M904" s="67">
        <v>54</v>
      </c>
      <c r="N904" s="95">
        <f t="shared" si="55"/>
        <v>0.83229813664596275</v>
      </c>
      <c r="O904" s="36">
        <f>10000*E904+B904</f>
        <v>20170458</v>
      </c>
      <c r="P904" s="63">
        <v>212</v>
      </c>
      <c r="Q904" s="76">
        <f t="shared" si="56"/>
        <v>1.5188679245283019</v>
      </c>
      <c r="R904" s="95">
        <f t="shared" si="57"/>
        <v>0.83229813664596275</v>
      </c>
      <c r="S904" s="95">
        <f t="shared" si="58"/>
        <v>-1</v>
      </c>
    </row>
    <row r="905" spans="1:19" s="36" customFormat="1" ht="14.4" x14ac:dyDescent="0.3">
      <c r="A905" s="32" t="s">
        <v>95</v>
      </c>
      <c r="B905" s="36">
        <v>463</v>
      </c>
      <c r="C905" s="36">
        <v>1</v>
      </c>
      <c r="D905" s="36" t="s">
        <v>382</v>
      </c>
      <c r="E905" s="36">
        <v>1994</v>
      </c>
      <c r="F905" s="36">
        <v>1995</v>
      </c>
      <c r="G905" s="76">
        <v>432.14</v>
      </c>
      <c r="H905" s="36">
        <v>10</v>
      </c>
      <c r="I905" s="36">
        <v>1</v>
      </c>
      <c r="J905" s="36">
        <v>1</v>
      </c>
      <c r="K905" s="36">
        <v>5</v>
      </c>
      <c r="L905" s="94">
        <v>814</v>
      </c>
      <c r="M905" s="94">
        <v>704</v>
      </c>
      <c r="N905" s="95">
        <f t="shared" si="55"/>
        <v>0.53623188405797106</v>
      </c>
      <c r="O905" s="36">
        <v>19950463</v>
      </c>
      <c r="P905" s="63">
        <v>918.37</v>
      </c>
      <c r="Q905" s="76">
        <f t="shared" si="56"/>
        <v>1.6529285582063873</v>
      </c>
      <c r="R905" s="95">
        <f t="shared" si="57"/>
        <v>0.53623188405797106</v>
      </c>
      <c r="S905" s="95">
        <f t="shared" si="58"/>
        <v>-1</v>
      </c>
    </row>
    <row r="906" spans="1:19" s="36" customFormat="1" ht="14.4" x14ac:dyDescent="0.3">
      <c r="A906" s="32" t="s">
        <v>95</v>
      </c>
      <c r="B906" s="36">
        <v>463</v>
      </c>
      <c r="C906" s="36">
        <v>1</v>
      </c>
      <c r="D906" s="36" t="s">
        <v>382</v>
      </c>
      <c r="E906" s="36">
        <v>2001</v>
      </c>
      <c r="F906" s="36">
        <v>2002</v>
      </c>
      <c r="G906" s="76">
        <v>225</v>
      </c>
      <c r="H906" s="36">
        <v>10</v>
      </c>
      <c r="I906" s="36">
        <v>1</v>
      </c>
      <c r="J906" s="36">
        <v>1</v>
      </c>
      <c r="K906" s="36">
        <v>3</v>
      </c>
      <c r="L906" s="94">
        <v>456</v>
      </c>
      <c r="M906" s="94">
        <v>423</v>
      </c>
      <c r="N906" s="95">
        <f t="shared" si="55"/>
        <v>0.51877133105802042</v>
      </c>
      <c r="O906" s="36">
        <v>20020463</v>
      </c>
      <c r="P906" s="63">
        <v>837.61</v>
      </c>
      <c r="Q906" s="76">
        <f t="shared" si="56"/>
        <v>1.0494144052721432</v>
      </c>
      <c r="R906" s="95">
        <f t="shared" si="57"/>
        <v>0.51877133105802042</v>
      </c>
      <c r="S906" s="95">
        <f t="shared" si="58"/>
        <v>-1</v>
      </c>
    </row>
    <row r="907" spans="1:19" s="36" customFormat="1" ht="14.4" x14ac:dyDescent="0.3">
      <c r="A907" s="32" t="s">
        <v>95</v>
      </c>
      <c r="B907" s="36">
        <v>463</v>
      </c>
      <c r="C907" s="36">
        <v>1</v>
      </c>
      <c r="D907" s="36" t="s">
        <v>382</v>
      </c>
      <c r="E907" s="36">
        <v>2005</v>
      </c>
      <c r="F907" s="36">
        <v>2006</v>
      </c>
      <c r="G907" s="76">
        <v>450</v>
      </c>
      <c r="H907" s="36">
        <v>6</v>
      </c>
      <c r="I907" s="33">
        <v>1</v>
      </c>
      <c r="J907" s="36">
        <v>1</v>
      </c>
      <c r="K907" s="36">
        <v>5</v>
      </c>
      <c r="L907" s="36">
        <v>597</v>
      </c>
      <c r="M907" s="36">
        <v>236</v>
      </c>
      <c r="N907" s="95">
        <f t="shared" si="55"/>
        <v>0.71668667466986791</v>
      </c>
      <c r="O907" s="36">
        <v>20060463</v>
      </c>
      <c r="P907" s="63">
        <v>797.64</v>
      </c>
      <c r="Q907" s="76">
        <f t="shared" si="56"/>
        <v>1.0443307757885762</v>
      </c>
      <c r="R907" s="95">
        <f t="shared" si="57"/>
        <v>0.71668667466986791</v>
      </c>
      <c r="S907" s="95">
        <f t="shared" si="58"/>
        <v>-1</v>
      </c>
    </row>
    <row r="908" spans="1:19" s="36" customFormat="1" ht="14.4" x14ac:dyDescent="0.3">
      <c r="A908" s="32" t="s">
        <v>95</v>
      </c>
      <c r="B908" s="36">
        <v>463</v>
      </c>
      <c r="C908" s="36">
        <v>1</v>
      </c>
      <c r="D908" s="36" t="s">
        <v>382</v>
      </c>
      <c r="E908" s="40">
        <v>2009</v>
      </c>
      <c r="F908" s="33">
        <v>2010</v>
      </c>
      <c r="G908" s="62">
        <v>250</v>
      </c>
      <c r="H908" s="33">
        <v>7</v>
      </c>
      <c r="I908" s="63">
        <v>1</v>
      </c>
      <c r="J908" s="48">
        <f>MAX(0,MIN(1,F908-E908-1))</f>
        <v>0</v>
      </c>
      <c r="K908" s="50">
        <f>MAX(1,MIN(10,INT(G908/100)+1))</f>
        <v>3</v>
      </c>
      <c r="L908" s="63">
        <v>528</v>
      </c>
      <c r="M908" s="63">
        <v>252</v>
      </c>
      <c r="N908" s="95">
        <f t="shared" si="55"/>
        <v>0.67692307692307696</v>
      </c>
      <c r="O908" s="36">
        <v>20090463</v>
      </c>
      <c r="P908" s="63">
        <v>855.88</v>
      </c>
      <c r="Q908" s="76">
        <f t="shared" si="56"/>
        <v>0.9113427115950834</v>
      </c>
      <c r="R908" s="95">
        <f t="shared" si="57"/>
        <v>0.67692307692307696</v>
      </c>
      <c r="S908" s="95">
        <f t="shared" si="58"/>
        <v>-1</v>
      </c>
    </row>
    <row r="909" spans="1:19" s="36" customFormat="1" ht="14.4" x14ac:dyDescent="0.3">
      <c r="A909" s="32" t="s">
        <v>95</v>
      </c>
      <c r="B909" s="36">
        <v>463</v>
      </c>
      <c r="C909" s="36">
        <v>1</v>
      </c>
      <c r="D909" s="36" t="s">
        <v>382</v>
      </c>
      <c r="E909" s="40">
        <v>2009</v>
      </c>
      <c r="F909" s="33">
        <v>2010</v>
      </c>
      <c r="G909" s="62">
        <v>250</v>
      </c>
      <c r="H909" s="33">
        <v>7</v>
      </c>
      <c r="I909" s="63">
        <v>1</v>
      </c>
      <c r="J909" s="48">
        <f>MAX(0,MIN(1,F909-E909-1))</f>
        <v>0</v>
      </c>
      <c r="K909" s="50">
        <f>MAX(1,MIN(10,INT(G909/100)+1))</f>
        <v>3</v>
      </c>
      <c r="L909" s="63">
        <v>528</v>
      </c>
      <c r="M909" s="63">
        <v>252</v>
      </c>
      <c r="N909" s="95">
        <f t="shared" si="55"/>
        <v>0.67692307692307696</v>
      </c>
      <c r="O909" s="36">
        <f>10000*F909+B909</f>
        <v>20100463</v>
      </c>
      <c r="P909" s="63">
        <v>855.88</v>
      </c>
      <c r="Q909" s="76">
        <f t="shared" si="56"/>
        <v>0.9113427115950834</v>
      </c>
      <c r="R909" s="95">
        <f t="shared" si="57"/>
        <v>0.67692307692307696</v>
      </c>
      <c r="S909" s="95">
        <f t="shared" si="58"/>
        <v>-1</v>
      </c>
    </row>
    <row r="910" spans="1:19" s="36" customFormat="1" ht="14.4" x14ac:dyDescent="0.3">
      <c r="A910" s="32" t="s">
        <v>95</v>
      </c>
      <c r="B910" s="7">
        <v>463</v>
      </c>
      <c r="C910" s="7">
        <v>1</v>
      </c>
      <c r="D910" s="7" t="s">
        <v>382</v>
      </c>
      <c r="E910" s="68">
        <v>2015</v>
      </c>
      <c r="F910" s="10">
        <v>2017</v>
      </c>
      <c r="G910" s="66">
        <v>307.8</v>
      </c>
      <c r="H910" s="10">
        <v>10</v>
      </c>
      <c r="I910" s="67">
        <v>1</v>
      </c>
      <c r="J910" s="48">
        <f>MAX(0,MIN(1,F910-E910-1))</f>
        <v>1</v>
      </c>
      <c r="K910" s="50">
        <f>MAX(1,MIN(10,INT(G910/100)+1))</f>
        <v>4</v>
      </c>
      <c r="L910" s="67">
        <v>302</v>
      </c>
      <c r="M910" s="67">
        <v>64</v>
      </c>
      <c r="N910" s="95">
        <f t="shared" si="55"/>
        <v>0.82513661202185795</v>
      </c>
      <c r="O910" s="36">
        <f>10000*E910+B910</f>
        <v>20150463</v>
      </c>
      <c r="P910" s="63">
        <v>949.69000000000028</v>
      </c>
      <c r="Q910" s="76">
        <f t="shared" si="56"/>
        <v>0.38538891638324074</v>
      </c>
      <c r="R910" s="95">
        <f t="shared" si="57"/>
        <v>0.82513661202185795</v>
      </c>
      <c r="S910" s="95">
        <f t="shared" si="58"/>
        <v>-1</v>
      </c>
    </row>
    <row r="911" spans="1:19" s="36" customFormat="1" ht="14.4" x14ac:dyDescent="0.3">
      <c r="A911" s="32" t="s">
        <v>95</v>
      </c>
      <c r="B911" s="36">
        <v>465</v>
      </c>
      <c r="C911" s="36">
        <v>1</v>
      </c>
      <c r="D911" s="36" t="s">
        <v>455</v>
      </c>
      <c r="E911" s="36">
        <v>1996</v>
      </c>
      <c r="F911" s="36">
        <v>1997</v>
      </c>
      <c r="G911" s="76">
        <v>315</v>
      </c>
      <c r="H911" s="36">
        <v>10</v>
      </c>
      <c r="I911" s="36">
        <v>0</v>
      </c>
      <c r="J911" s="36">
        <v>1</v>
      </c>
      <c r="K911" s="36">
        <v>4</v>
      </c>
      <c r="L911" s="94">
        <v>1073</v>
      </c>
      <c r="M911" s="94">
        <v>2076</v>
      </c>
      <c r="N911" s="95">
        <f t="shared" si="55"/>
        <v>0.34074309304541123</v>
      </c>
      <c r="O911" s="36">
        <v>19970465</v>
      </c>
      <c r="P911" s="63">
        <v>2133.86</v>
      </c>
      <c r="Q911" s="76">
        <f t="shared" si="56"/>
        <v>1.4757294292971421</v>
      </c>
      <c r="R911" s="95">
        <f t="shared" si="57"/>
        <v>0.34074309304541123</v>
      </c>
      <c r="S911" s="95">
        <f t="shared" si="58"/>
        <v>-1</v>
      </c>
    </row>
    <row r="912" spans="1:19" s="36" customFormat="1" ht="14.4" x14ac:dyDescent="0.3">
      <c r="A912" s="32" t="s">
        <v>95</v>
      </c>
      <c r="B912" s="36">
        <v>465</v>
      </c>
      <c r="C912" s="36">
        <v>1</v>
      </c>
      <c r="D912" s="36" t="s">
        <v>455</v>
      </c>
      <c r="E912" s="36">
        <v>1998</v>
      </c>
      <c r="F912" s="36">
        <v>1999</v>
      </c>
      <c r="G912" s="76">
        <v>350</v>
      </c>
      <c r="H912" s="36">
        <v>10</v>
      </c>
      <c r="I912" s="36">
        <v>1</v>
      </c>
      <c r="J912" s="36">
        <v>1</v>
      </c>
      <c r="K912" s="36">
        <v>4</v>
      </c>
      <c r="L912" s="94">
        <v>2620</v>
      </c>
      <c r="M912" s="94">
        <v>2554</v>
      </c>
      <c r="N912" s="95">
        <f t="shared" si="55"/>
        <v>0.50637804406648623</v>
      </c>
      <c r="O912" s="36">
        <v>19990465</v>
      </c>
      <c r="P912" s="63">
        <v>2179.4499999999998</v>
      </c>
      <c r="Q912" s="76">
        <f t="shared" si="56"/>
        <v>2.3739934387116017</v>
      </c>
      <c r="R912" s="95">
        <f t="shared" si="57"/>
        <v>0.50637804406648623</v>
      </c>
      <c r="S912" s="95">
        <f t="shared" si="58"/>
        <v>-1</v>
      </c>
    </row>
    <row r="913" spans="1:19" s="36" customFormat="1" ht="14.4" x14ac:dyDescent="0.3">
      <c r="A913" s="32" t="s">
        <v>95</v>
      </c>
      <c r="B913" s="36">
        <v>465</v>
      </c>
      <c r="C913" s="36">
        <v>1</v>
      </c>
      <c r="D913" s="36" t="s">
        <v>455</v>
      </c>
      <c r="E913" s="36">
        <v>2002</v>
      </c>
      <c r="F913" s="36">
        <v>2003</v>
      </c>
      <c r="G913" s="76">
        <v>300</v>
      </c>
      <c r="H913" s="36">
        <v>10</v>
      </c>
      <c r="I913" s="36">
        <v>1</v>
      </c>
      <c r="J913" s="36">
        <v>1</v>
      </c>
      <c r="K913" s="36">
        <v>4</v>
      </c>
      <c r="L913" s="94">
        <v>2585</v>
      </c>
      <c r="M913" s="94">
        <v>2133</v>
      </c>
      <c r="N913" s="95">
        <f t="shared" si="55"/>
        <v>0.54790165324289952</v>
      </c>
      <c r="O913" s="36">
        <v>20030465</v>
      </c>
      <c r="P913" s="63">
        <v>2036.77</v>
      </c>
      <c r="Q913" s="76">
        <f t="shared" si="56"/>
        <v>2.316412751562523</v>
      </c>
      <c r="R913" s="95">
        <f t="shared" si="57"/>
        <v>0.54790165324289952</v>
      </c>
      <c r="S913" s="95">
        <f t="shared" si="58"/>
        <v>-1</v>
      </c>
    </row>
    <row r="914" spans="1:19" s="36" customFormat="1" ht="14.4" x14ac:dyDescent="0.3">
      <c r="A914" s="32" t="s">
        <v>95</v>
      </c>
      <c r="B914" s="48">
        <v>465</v>
      </c>
      <c r="C914" s="48">
        <v>1</v>
      </c>
      <c r="D914" s="48" t="s">
        <v>455</v>
      </c>
      <c r="E914" s="58">
        <v>2008</v>
      </c>
      <c r="F914" s="59">
        <v>2009</v>
      </c>
      <c r="G914" s="55">
        <v>298.49</v>
      </c>
      <c r="H914" s="59">
        <v>10</v>
      </c>
      <c r="I914" s="42">
        <v>0</v>
      </c>
      <c r="J914" s="48">
        <f>MAX(0,MIN(1,F914-E914-1))</f>
        <v>0</v>
      </c>
      <c r="K914" s="50">
        <f>MAX(1,MIN(10,INT(G914/100)+1))</f>
        <v>3</v>
      </c>
      <c r="L914" s="42">
        <v>2679</v>
      </c>
      <c r="M914" s="42">
        <v>3389</v>
      </c>
      <c r="N914" s="95">
        <f t="shared" si="55"/>
        <v>0.44149637442320372</v>
      </c>
      <c r="O914" s="36">
        <v>20080465</v>
      </c>
      <c r="P914" s="63">
        <v>1781.41</v>
      </c>
      <c r="Q914" s="76">
        <f t="shared" si="56"/>
        <v>3.4062905226758575</v>
      </c>
      <c r="R914" s="95">
        <f t="shared" si="57"/>
        <v>0.44149637442320372</v>
      </c>
      <c r="S914" s="95">
        <f t="shared" si="58"/>
        <v>-1</v>
      </c>
    </row>
    <row r="915" spans="1:19" s="36" customFormat="1" ht="14.4" x14ac:dyDescent="0.3">
      <c r="A915" s="32" t="s">
        <v>95</v>
      </c>
      <c r="B915" s="36">
        <v>465</v>
      </c>
      <c r="C915" s="36">
        <v>1</v>
      </c>
      <c r="D915" s="36" t="s">
        <v>455</v>
      </c>
      <c r="E915" s="40">
        <v>2009</v>
      </c>
      <c r="F915" s="40">
        <v>2010</v>
      </c>
      <c r="G915" s="62">
        <v>298.49</v>
      </c>
      <c r="H915" s="40">
        <v>7</v>
      </c>
      <c r="I915" s="63">
        <v>1</v>
      </c>
      <c r="J915" s="48">
        <f>MAX(0,MIN(1,F915-E915-1))</f>
        <v>0</v>
      </c>
      <c r="K915" s="50">
        <f>MAX(1,MIN(10,INT(G915/100)+1))</f>
        <v>3</v>
      </c>
      <c r="L915" s="63">
        <v>2028</v>
      </c>
      <c r="M915" s="63">
        <v>1174</v>
      </c>
      <c r="N915" s="95">
        <f t="shared" si="55"/>
        <v>0.6333541536539663</v>
      </c>
      <c r="O915" s="36">
        <v>20090465</v>
      </c>
      <c r="P915" s="63">
        <v>1771.03</v>
      </c>
      <c r="Q915" s="76">
        <f t="shared" si="56"/>
        <v>1.807987442335816</v>
      </c>
      <c r="R915" s="95">
        <f t="shared" si="57"/>
        <v>0.6333541536539663</v>
      </c>
      <c r="S915" s="95">
        <f t="shared" si="58"/>
        <v>-1</v>
      </c>
    </row>
    <row r="916" spans="1:19" s="36" customFormat="1" ht="14.4" x14ac:dyDescent="0.3">
      <c r="A916" s="32" t="s">
        <v>95</v>
      </c>
      <c r="B916" s="36">
        <v>465</v>
      </c>
      <c r="C916" s="36">
        <v>1</v>
      </c>
      <c r="D916" s="36" t="s">
        <v>455</v>
      </c>
      <c r="E916" s="40">
        <v>2009</v>
      </c>
      <c r="F916" s="40">
        <v>2010</v>
      </c>
      <c r="G916" s="62">
        <v>298.49</v>
      </c>
      <c r="H916" s="40">
        <v>7</v>
      </c>
      <c r="I916" s="63">
        <v>1</v>
      </c>
      <c r="J916" s="48">
        <f>MAX(0,MIN(1,F916-E916-1))</f>
        <v>0</v>
      </c>
      <c r="K916" s="50">
        <f>MAX(1,MIN(10,INT(G916/100)+1))</f>
        <v>3</v>
      </c>
      <c r="L916" s="63">
        <v>2028</v>
      </c>
      <c r="M916" s="63">
        <v>1174</v>
      </c>
      <c r="N916" s="95">
        <f t="shared" si="55"/>
        <v>0.6333541536539663</v>
      </c>
      <c r="O916" s="36">
        <f>10000*F916+B916</f>
        <v>20100465</v>
      </c>
      <c r="P916" s="63">
        <v>1771.03</v>
      </c>
      <c r="Q916" s="76">
        <f t="shared" si="56"/>
        <v>1.807987442335816</v>
      </c>
      <c r="R916" s="95">
        <f t="shared" si="57"/>
        <v>0.6333541536539663</v>
      </c>
      <c r="S916" s="95">
        <f t="shared" si="58"/>
        <v>-1</v>
      </c>
    </row>
    <row r="917" spans="1:19" s="36" customFormat="1" ht="14.4" x14ac:dyDescent="0.3">
      <c r="A917" s="32" t="s">
        <v>95</v>
      </c>
      <c r="B917" s="7">
        <v>465</v>
      </c>
      <c r="C917" s="7">
        <v>1</v>
      </c>
      <c r="D917" s="7" t="s">
        <v>694</v>
      </c>
      <c r="E917" s="7">
        <v>2016</v>
      </c>
      <c r="F917" s="7">
        <v>2017</v>
      </c>
      <c r="G917" s="70">
        <v>600</v>
      </c>
      <c r="H917" s="7">
        <v>10</v>
      </c>
      <c r="I917" s="7">
        <v>0</v>
      </c>
      <c r="J917" s="48">
        <v>0</v>
      </c>
      <c r="K917" s="50">
        <v>7</v>
      </c>
      <c r="L917" s="67">
        <v>2311</v>
      </c>
      <c r="M917" s="67">
        <v>3666</v>
      </c>
      <c r="N917" s="95">
        <f t="shared" si="55"/>
        <v>0.38664882047850091</v>
      </c>
      <c r="O917" s="36">
        <f>10000*E917+B917</f>
        <v>20160465</v>
      </c>
      <c r="P917" s="63">
        <v>436.45</v>
      </c>
      <c r="Q917" s="76">
        <f t="shared" si="56"/>
        <v>13.694581280788178</v>
      </c>
      <c r="R917" s="95">
        <f t="shared" si="57"/>
        <v>0.38664882047850091</v>
      </c>
      <c r="S917" s="95">
        <f t="shared" si="58"/>
        <v>-1</v>
      </c>
    </row>
    <row r="918" spans="1:19" s="36" customFormat="1" ht="14.4" x14ac:dyDescent="0.3">
      <c r="A918" s="32" t="s">
        <v>95</v>
      </c>
      <c r="B918" s="36">
        <v>466</v>
      </c>
      <c r="C918" s="36">
        <v>1</v>
      </c>
      <c r="D918" s="36" t="s">
        <v>383</v>
      </c>
      <c r="E918" s="36">
        <v>1994</v>
      </c>
      <c r="F918" s="36">
        <v>1995</v>
      </c>
      <c r="G918" s="76">
        <v>338.63</v>
      </c>
      <c r="H918" s="36">
        <v>5</v>
      </c>
      <c r="I918" s="36">
        <v>1</v>
      </c>
      <c r="J918" s="36">
        <v>1</v>
      </c>
      <c r="K918" s="36">
        <v>4</v>
      </c>
      <c r="L918" s="94">
        <v>1736</v>
      </c>
      <c r="M918" s="94">
        <v>1555</v>
      </c>
      <c r="N918" s="95">
        <f t="shared" si="55"/>
        <v>0.52749924035247642</v>
      </c>
      <c r="O918" s="36">
        <v>19950466</v>
      </c>
      <c r="P918" s="63">
        <v>2032.18</v>
      </c>
      <c r="Q918" s="76">
        <f t="shared" si="56"/>
        <v>1.6194431595626371</v>
      </c>
      <c r="R918" s="95">
        <f t="shared" si="57"/>
        <v>0.52749924035247642</v>
      </c>
      <c r="S918" s="95">
        <f t="shared" si="58"/>
        <v>-1</v>
      </c>
    </row>
    <row r="919" spans="1:19" s="36" customFormat="1" ht="14.4" x14ac:dyDescent="0.3">
      <c r="A919" s="32" t="s">
        <v>95</v>
      </c>
      <c r="B919" s="36">
        <v>466</v>
      </c>
      <c r="C919" s="36">
        <v>1</v>
      </c>
      <c r="D919" s="36" t="s">
        <v>383</v>
      </c>
      <c r="E919" s="36">
        <v>1998</v>
      </c>
      <c r="F919" s="36">
        <v>2000</v>
      </c>
      <c r="G919" s="76">
        <v>350</v>
      </c>
      <c r="H919" s="36">
        <v>5</v>
      </c>
      <c r="I919" s="36">
        <v>0</v>
      </c>
      <c r="J919" s="36">
        <v>0</v>
      </c>
      <c r="K919" s="36">
        <v>4</v>
      </c>
      <c r="L919" s="94">
        <v>1855</v>
      </c>
      <c r="M919" s="94">
        <v>2301</v>
      </c>
      <c r="N919" s="95">
        <f t="shared" si="55"/>
        <v>0.44634263715110684</v>
      </c>
      <c r="O919" s="36">
        <v>19990466</v>
      </c>
      <c r="P919" s="63">
        <v>2180.54</v>
      </c>
      <c r="Q919" s="76">
        <f t="shared" si="56"/>
        <v>1.9059499023177746</v>
      </c>
      <c r="R919" s="95">
        <f t="shared" si="57"/>
        <v>0.44634263715110684</v>
      </c>
      <c r="S919" s="95">
        <f t="shared" si="58"/>
        <v>-1</v>
      </c>
    </row>
    <row r="920" spans="1:19" s="36" customFormat="1" ht="14.4" x14ac:dyDescent="0.3">
      <c r="A920" s="32" t="s">
        <v>95</v>
      </c>
      <c r="B920" s="36">
        <v>466</v>
      </c>
      <c r="C920" s="36">
        <v>1</v>
      </c>
      <c r="D920" s="36" t="s">
        <v>383</v>
      </c>
      <c r="E920" s="36">
        <v>1999</v>
      </c>
      <c r="F920" s="36">
        <v>2000</v>
      </c>
      <c r="G920" s="76">
        <v>350</v>
      </c>
      <c r="H920" s="36">
        <v>5</v>
      </c>
      <c r="I920" s="36">
        <v>1</v>
      </c>
      <c r="J920" s="36">
        <v>1</v>
      </c>
      <c r="K920" s="36">
        <v>4</v>
      </c>
      <c r="L920" s="94">
        <v>1810</v>
      </c>
      <c r="M920" s="94">
        <v>897</v>
      </c>
      <c r="N920" s="95">
        <f t="shared" si="55"/>
        <v>0.66863686738086447</v>
      </c>
      <c r="O920" s="36">
        <v>20000466</v>
      </c>
      <c r="P920" s="63">
        <v>2124.62</v>
      </c>
      <c r="Q920" s="76">
        <f t="shared" si="56"/>
        <v>1.2741101938228954</v>
      </c>
      <c r="R920" s="95">
        <f t="shared" si="57"/>
        <v>0.66863686738086447</v>
      </c>
      <c r="S920" s="95">
        <f t="shared" si="58"/>
        <v>-1</v>
      </c>
    </row>
    <row r="921" spans="1:19" s="36" customFormat="1" ht="14.4" x14ac:dyDescent="0.3">
      <c r="A921" s="32" t="s">
        <v>95</v>
      </c>
      <c r="B921" s="36">
        <v>466</v>
      </c>
      <c r="C921" s="36">
        <v>1</v>
      </c>
      <c r="D921" s="36" t="s">
        <v>383</v>
      </c>
      <c r="E921" s="36">
        <v>2001</v>
      </c>
      <c r="F921" s="36">
        <v>2002</v>
      </c>
      <c r="G921" s="76">
        <v>126</v>
      </c>
      <c r="H921" s="36">
        <v>5</v>
      </c>
      <c r="I921" s="36">
        <v>1</v>
      </c>
      <c r="J921" s="36">
        <v>1</v>
      </c>
      <c r="K921" s="36">
        <v>2</v>
      </c>
      <c r="L921" s="94">
        <v>1234</v>
      </c>
      <c r="M921" s="94">
        <v>979</v>
      </c>
      <c r="N921" s="95">
        <f t="shared" si="55"/>
        <v>0.55761409850881161</v>
      </c>
      <c r="O921" s="36">
        <v>20020466</v>
      </c>
      <c r="P921" s="63">
        <v>2128.5300000000002</v>
      </c>
      <c r="Q921" s="76">
        <f t="shared" si="56"/>
        <v>1.0396846650035469</v>
      </c>
      <c r="R921" s="95">
        <f t="shared" si="57"/>
        <v>0.55761409850881161</v>
      </c>
      <c r="S921" s="95">
        <f t="shared" si="58"/>
        <v>-1</v>
      </c>
    </row>
    <row r="922" spans="1:19" s="36" customFormat="1" ht="14.4" x14ac:dyDescent="0.3">
      <c r="A922" s="32" t="s">
        <v>95</v>
      </c>
      <c r="B922" s="36">
        <v>466</v>
      </c>
      <c r="C922" s="36">
        <v>1</v>
      </c>
      <c r="D922" s="36" t="s">
        <v>646</v>
      </c>
      <c r="E922" s="36">
        <v>2005</v>
      </c>
      <c r="F922" s="36">
        <v>2006</v>
      </c>
      <c r="G922" s="76">
        <v>357</v>
      </c>
      <c r="H922" s="36">
        <v>10</v>
      </c>
      <c r="I922" s="33">
        <v>0</v>
      </c>
      <c r="J922" s="36">
        <v>1</v>
      </c>
      <c r="K922" s="36">
        <v>4</v>
      </c>
      <c r="L922" s="36">
        <v>866</v>
      </c>
      <c r="M922" s="36">
        <v>1914</v>
      </c>
      <c r="N922" s="95">
        <f t="shared" si="55"/>
        <v>0.31151079136690646</v>
      </c>
      <c r="O922" s="36">
        <v>20060466</v>
      </c>
      <c r="P922" s="63">
        <v>2105.23</v>
      </c>
      <c r="Q922" s="76">
        <f t="shared" si="56"/>
        <v>1.3205207982025717</v>
      </c>
      <c r="R922" s="95">
        <f t="shared" si="57"/>
        <v>0.31151079136690646</v>
      </c>
      <c r="S922" s="95">
        <f t="shared" si="58"/>
        <v>-1</v>
      </c>
    </row>
    <row r="923" spans="1:19" s="36" customFormat="1" ht="14.4" x14ac:dyDescent="0.3">
      <c r="A923" s="32" t="s">
        <v>95</v>
      </c>
      <c r="B923" s="36">
        <v>466</v>
      </c>
      <c r="C923" s="36">
        <v>1</v>
      </c>
      <c r="D923" s="36" t="s">
        <v>646</v>
      </c>
      <c r="E923" s="36">
        <v>2005</v>
      </c>
      <c r="F923" s="36">
        <v>2007</v>
      </c>
      <c r="G923" s="76">
        <v>127.18</v>
      </c>
      <c r="H923" s="36">
        <v>10</v>
      </c>
      <c r="I923" s="33">
        <v>0</v>
      </c>
      <c r="J923" s="36">
        <v>0</v>
      </c>
      <c r="K923" s="36">
        <v>2</v>
      </c>
      <c r="L923" s="36">
        <v>1326</v>
      </c>
      <c r="M923" s="36">
        <v>1465</v>
      </c>
      <c r="N923" s="95">
        <f t="shared" si="55"/>
        <v>0.47509853099247584</v>
      </c>
      <c r="O923" s="36">
        <v>20060466</v>
      </c>
      <c r="P923" s="63">
        <v>2105.23</v>
      </c>
      <c r="Q923" s="76">
        <f t="shared" si="56"/>
        <v>1.3257458804976179</v>
      </c>
      <c r="R923" s="95">
        <f t="shared" si="57"/>
        <v>0.47509853099247584</v>
      </c>
      <c r="S923" s="95">
        <f t="shared" si="58"/>
        <v>-1</v>
      </c>
    </row>
    <row r="924" spans="1:19" s="36" customFormat="1" ht="14.4" x14ac:dyDescent="0.3">
      <c r="A924" s="32" t="s">
        <v>95</v>
      </c>
      <c r="B924" s="36">
        <v>466</v>
      </c>
      <c r="C924" s="36">
        <v>1</v>
      </c>
      <c r="D924" s="36" t="s">
        <v>383</v>
      </c>
      <c r="E924" s="36">
        <v>2006</v>
      </c>
      <c r="F924" s="33">
        <v>2007</v>
      </c>
      <c r="G924" s="76">
        <v>325</v>
      </c>
      <c r="H924" s="33">
        <v>7</v>
      </c>
      <c r="I924" s="36">
        <v>0</v>
      </c>
      <c r="J924" s="36">
        <v>1</v>
      </c>
      <c r="K924" s="36">
        <v>4</v>
      </c>
      <c r="L924" s="63">
        <v>2217</v>
      </c>
      <c r="M924" s="63">
        <v>2427</v>
      </c>
      <c r="N924" s="95">
        <f t="shared" si="55"/>
        <v>0.47739018087855295</v>
      </c>
      <c r="O924" s="36">
        <v>20070466</v>
      </c>
      <c r="P924" s="63">
        <v>2000</v>
      </c>
      <c r="Q924" s="76">
        <f t="shared" si="56"/>
        <v>2.3220000000000001</v>
      </c>
      <c r="R924" s="95">
        <f t="shared" si="57"/>
        <v>0.47739018087855295</v>
      </c>
      <c r="S924" s="95">
        <f t="shared" si="58"/>
        <v>-1</v>
      </c>
    </row>
    <row r="925" spans="1:19" s="36" customFormat="1" ht="14.4" x14ac:dyDescent="0.3">
      <c r="A925" s="32" t="s">
        <v>95</v>
      </c>
      <c r="B925" s="36">
        <v>466</v>
      </c>
      <c r="C925" s="36">
        <v>1</v>
      </c>
      <c r="D925" s="35" t="s">
        <v>383</v>
      </c>
      <c r="E925" s="33">
        <v>2007</v>
      </c>
      <c r="F925" s="36">
        <v>2008</v>
      </c>
      <c r="G925" s="36">
        <v>429.25</v>
      </c>
      <c r="H925" s="36">
        <v>7</v>
      </c>
      <c r="I925" s="36">
        <v>1</v>
      </c>
      <c r="J925" s="36">
        <v>0</v>
      </c>
      <c r="K925" s="33">
        <v>5</v>
      </c>
      <c r="L925" s="63">
        <v>1894</v>
      </c>
      <c r="M925" s="63">
        <v>1493</v>
      </c>
      <c r="N925" s="95">
        <f t="shared" si="55"/>
        <v>0.55919692943607913</v>
      </c>
      <c r="O925" s="36">
        <v>20062897</v>
      </c>
      <c r="P925" s="63">
        <v>2000</v>
      </c>
      <c r="Q925" s="76">
        <f t="shared" si="56"/>
        <v>1.6935</v>
      </c>
      <c r="R925" s="95">
        <f t="shared" si="57"/>
        <v>0.55919692943607913</v>
      </c>
      <c r="S925" s="95">
        <f t="shared" si="58"/>
        <v>-1</v>
      </c>
    </row>
    <row r="926" spans="1:19" s="36" customFormat="1" ht="14.4" x14ac:dyDescent="0.3">
      <c r="A926" s="32" t="s">
        <v>95</v>
      </c>
      <c r="B926" s="36">
        <v>466</v>
      </c>
      <c r="C926" s="36">
        <v>1</v>
      </c>
      <c r="D926" s="36" t="s">
        <v>383</v>
      </c>
      <c r="E926" s="75">
        <v>2013</v>
      </c>
      <c r="F926" s="36">
        <v>2014</v>
      </c>
      <c r="G926" s="76">
        <v>438</v>
      </c>
      <c r="H926" s="36">
        <v>10</v>
      </c>
      <c r="I926" s="36">
        <v>0</v>
      </c>
      <c r="J926" s="36">
        <v>0</v>
      </c>
      <c r="K926" s="50">
        <v>5</v>
      </c>
      <c r="L926" s="63">
        <v>337</v>
      </c>
      <c r="M926" s="63">
        <v>1281</v>
      </c>
      <c r="N926" s="95">
        <f t="shared" si="55"/>
        <v>0.20828182941903584</v>
      </c>
      <c r="O926" s="36">
        <f>10000*E926+B926</f>
        <v>20130466</v>
      </c>
      <c r="P926" s="63">
        <v>2230.42</v>
      </c>
      <c r="Q926" s="76">
        <f t="shared" si="56"/>
        <v>0.72542391119161409</v>
      </c>
      <c r="R926" s="95">
        <f t="shared" si="57"/>
        <v>0.20828182941903584</v>
      </c>
      <c r="S926" s="95">
        <f t="shared" si="58"/>
        <v>-1</v>
      </c>
    </row>
    <row r="927" spans="1:19" s="36" customFormat="1" ht="14.4" x14ac:dyDescent="0.3">
      <c r="A927" s="32" t="s">
        <v>95</v>
      </c>
      <c r="B927" s="7">
        <v>466</v>
      </c>
      <c r="C927" s="7">
        <v>1</v>
      </c>
      <c r="D927" s="7" t="s">
        <v>126</v>
      </c>
      <c r="E927" s="7">
        <v>2018</v>
      </c>
      <c r="F927" s="7">
        <v>2019</v>
      </c>
      <c r="G927" s="70">
        <v>650</v>
      </c>
      <c r="H927" s="7">
        <v>10</v>
      </c>
      <c r="I927" s="7">
        <v>1</v>
      </c>
      <c r="J927" s="48">
        <v>0</v>
      </c>
      <c r="K927" s="50">
        <v>7</v>
      </c>
      <c r="L927" s="67">
        <v>2581</v>
      </c>
      <c r="M927" s="67">
        <v>2300</v>
      </c>
      <c r="N927" s="95">
        <f t="shared" si="55"/>
        <v>0.5287850850235607</v>
      </c>
      <c r="O927" s="36">
        <f>10000*E927+B927</f>
        <v>20180466</v>
      </c>
      <c r="P927" s="63">
        <v>2267.65</v>
      </c>
      <c r="Q927" s="76">
        <f t="shared" si="56"/>
        <v>2.1524485701056157</v>
      </c>
      <c r="R927" s="95">
        <f t="shared" si="57"/>
        <v>0.5287850850235607</v>
      </c>
      <c r="S927" s="95">
        <f t="shared" si="58"/>
        <v>-1</v>
      </c>
    </row>
    <row r="928" spans="1:19" s="36" customFormat="1" ht="14.4" x14ac:dyDescent="0.3">
      <c r="A928" s="32" t="s">
        <v>95</v>
      </c>
      <c r="B928" s="36">
        <v>473</v>
      </c>
      <c r="C928" s="36">
        <v>1</v>
      </c>
      <c r="D928" s="36" t="s">
        <v>683</v>
      </c>
      <c r="E928" s="75">
        <v>2013</v>
      </c>
      <c r="F928" s="36">
        <v>2014</v>
      </c>
      <c r="G928" s="76">
        <v>800</v>
      </c>
      <c r="H928" s="36">
        <v>10</v>
      </c>
      <c r="I928" s="36">
        <v>0</v>
      </c>
      <c r="J928" s="36">
        <v>0</v>
      </c>
      <c r="K928" s="50">
        <v>9</v>
      </c>
      <c r="L928" s="63">
        <v>334</v>
      </c>
      <c r="M928" s="63">
        <v>554</v>
      </c>
      <c r="N928" s="95">
        <f t="shared" si="55"/>
        <v>0.37612612612612611</v>
      </c>
      <c r="O928" s="36">
        <f>10000*E928+B928</f>
        <v>20130473</v>
      </c>
      <c r="P928" s="63">
        <v>479.44</v>
      </c>
      <c r="Q928" s="76">
        <f t="shared" si="56"/>
        <v>1.8521608543300518</v>
      </c>
      <c r="R928" s="95">
        <f t="shared" si="57"/>
        <v>0.37612612612612611</v>
      </c>
      <c r="S928" s="95">
        <f t="shared" si="58"/>
        <v>-1</v>
      </c>
    </row>
    <row r="929" spans="1:19" s="36" customFormat="1" ht="14.4" x14ac:dyDescent="0.3">
      <c r="A929" s="32" t="s">
        <v>95</v>
      </c>
      <c r="B929" s="7">
        <v>473</v>
      </c>
      <c r="C929" s="7">
        <v>1</v>
      </c>
      <c r="D929" s="7" t="s">
        <v>695</v>
      </c>
      <c r="E929" s="7">
        <v>2016</v>
      </c>
      <c r="F929" s="7">
        <v>2017</v>
      </c>
      <c r="G929" s="70">
        <v>521.03</v>
      </c>
      <c r="H929" s="7">
        <v>10</v>
      </c>
      <c r="I929" s="7">
        <v>1</v>
      </c>
      <c r="J929" s="48">
        <v>0</v>
      </c>
      <c r="K929" s="50">
        <v>6</v>
      </c>
      <c r="L929" s="67">
        <v>1069</v>
      </c>
      <c r="M929" s="67">
        <v>752</v>
      </c>
      <c r="N929" s="95">
        <f t="shared" si="55"/>
        <v>0.58704008786381112</v>
      </c>
      <c r="O929" s="36">
        <f>10000*E929+B929</f>
        <v>20160473</v>
      </c>
      <c r="P929" s="63">
        <v>436.45</v>
      </c>
      <c r="Q929" s="76">
        <f t="shared" si="56"/>
        <v>4.1722992324435788</v>
      </c>
      <c r="R929" s="95">
        <f t="shared" si="57"/>
        <v>0.58704008786381112</v>
      </c>
      <c r="S929" s="95">
        <f t="shared" si="58"/>
        <v>-1</v>
      </c>
    </row>
    <row r="930" spans="1:19" s="36" customFormat="1" ht="14.4" x14ac:dyDescent="0.3">
      <c r="A930" s="32" t="s">
        <v>95</v>
      </c>
      <c r="B930" s="36">
        <v>477</v>
      </c>
      <c r="C930" s="36">
        <v>1</v>
      </c>
      <c r="D930" s="36" t="s">
        <v>424</v>
      </c>
      <c r="E930" s="36">
        <v>1995</v>
      </c>
      <c r="F930" s="36">
        <v>1996</v>
      </c>
      <c r="G930" s="76">
        <v>374.43</v>
      </c>
      <c r="H930" s="36">
        <v>10</v>
      </c>
      <c r="I930" s="36">
        <v>0</v>
      </c>
      <c r="J930" s="36">
        <v>1</v>
      </c>
      <c r="K930" s="36">
        <v>4</v>
      </c>
      <c r="L930" s="94">
        <v>783</v>
      </c>
      <c r="M930" s="94">
        <v>1121</v>
      </c>
      <c r="N930" s="95">
        <f t="shared" si="55"/>
        <v>0.41123949579831931</v>
      </c>
      <c r="O930" s="36">
        <v>19960477</v>
      </c>
      <c r="P930" s="63">
        <v>2998.73</v>
      </c>
      <c r="Q930" s="76">
        <f t="shared" si="56"/>
        <v>0.6349354560097108</v>
      </c>
      <c r="R930" s="95">
        <f t="shared" si="57"/>
        <v>0.41123949579831931</v>
      </c>
      <c r="S930" s="95">
        <f t="shared" si="58"/>
        <v>-1</v>
      </c>
    </row>
    <row r="931" spans="1:19" s="36" customFormat="1" ht="14.4" x14ac:dyDescent="0.3">
      <c r="A931" s="32"/>
      <c r="B931" s="36">
        <v>477</v>
      </c>
      <c r="C931" s="36">
        <v>1</v>
      </c>
      <c r="D931" s="36" t="s">
        <v>424</v>
      </c>
      <c r="E931" s="36">
        <v>1996</v>
      </c>
      <c r="F931" s="36">
        <v>1997</v>
      </c>
      <c r="G931" s="76">
        <v>315</v>
      </c>
      <c r="H931" s="36">
        <v>5</v>
      </c>
      <c r="I931" s="36">
        <v>0</v>
      </c>
      <c r="J931" s="36">
        <v>1</v>
      </c>
      <c r="K931" s="36">
        <v>4</v>
      </c>
      <c r="L931" s="94">
        <v>2524</v>
      </c>
      <c r="M931" s="94">
        <v>3061</v>
      </c>
      <c r="N931" s="95">
        <f t="shared" si="55"/>
        <v>0.45192479856759177</v>
      </c>
      <c r="O931" s="36">
        <v>19970477</v>
      </c>
      <c r="P931" s="63">
        <v>3018.79</v>
      </c>
      <c r="Q931" s="76">
        <f t="shared" si="56"/>
        <v>1.8500790051643208</v>
      </c>
      <c r="R931" s="95">
        <f t="shared" si="57"/>
        <v>0.45192479856759177</v>
      </c>
      <c r="S931" s="95">
        <f t="shared" si="58"/>
        <v>-1</v>
      </c>
    </row>
    <row r="932" spans="1:19" s="36" customFormat="1" ht="14.4" x14ac:dyDescent="0.3">
      <c r="A932" s="32" t="s">
        <v>95</v>
      </c>
      <c r="B932" s="36">
        <v>477</v>
      </c>
      <c r="C932" s="36">
        <v>1</v>
      </c>
      <c r="D932" s="36" t="s">
        <v>424</v>
      </c>
      <c r="E932" s="36">
        <v>1997</v>
      </c>
      <c r="F932" s="36">
        <v>1998</v>
      </c>
      <c r="G932" s="76">
        <v>315</v>
      </c>
      <c r="H932" s="36">
        <v>10</v>
      </c>
      <c r="I932" s="36">
        <v>1</v>
      </c>
      <c r="J932" s="36">
        <v>1</v>
      </c>
      <c r="K932" s="36">
        <v>4</v>
      </c>
      <c r="L932" s="94">
        <v>1838</v>
      </c>
      <c r="M932" s="94">
        <v>1266</v>
      </c>
      <c r="N932" s="95">
        <f t="shared" si="55"/>
        <v>0.59213917525773196</v>
      </c>
      <c r="O932" s="36">
        <v>19980477</v>
      </c>
      <c r="P932" s="63">
        <v>3063.95</v>
      </c>
      <c r="Q932" s="76">
        <f t="shared" si="56"/>
        <v>1.0130713621305831</v>
      </c>
      <c r="R932" s="95">
        <f t="shared" si="57"/>
        <v>0.59213917525773196</v>
      </c>
      <c r="S932" s="95">
        <f t="shared" si="58"/>
        <v>-1</v>
      </c>
    </row>
    <row r="933" spans="1:19" s="36" customFormat="1" ht="14.4" x14ac:dyDescent="0.3">
      <c r="A933" s="32" t="s">
        <v>95</v>
      </c>
      <c r="B933" s="36">
        <v>477</v>
      </c>
      <c r="C933" s="36">
        <v>1</v>
      </c>
      <c r="D933" s="36" t="s">
        <v>424</v>
      </c>
      <c r="E933" s="36">
        <v>2003</v>
      </c>
      <c r="F933" s="36">
        <v>2004</v>
      </c>
      <c r="G933" s="76">
        <v>500</v>
      </c>
      <c r="H933" s="36">
        <v>10</v>
      </c>
      <c r="I933" s="36">
        <v>0</v>
      </c>
      <c r="J933" s="36">
        <v>1</v>
      </c>
      <c r="K933" s="36">
        <v>6</v>
      </c>
      <c r="L933" s="94">
        <v>1032</v>
      </c>
      <c r="M933" s="94">
        <v>1633</v>
      </c>
      <c r="N933" s="95">
        <f t="shared" si="55"/>
        <v>0.38724202626641652</v>
      </c>
      <c r="O933" s="36">
        <v>20040477</v>
      </c>
      <c r="P933" s="63">
        <v>3376.55</v>
      </c>
      <c r="Q933" s="76">
        <f t="shared" si="56"/>
        <v>0.78926715138232806</v>
      </c>
      <c r="R933" s="95">
        <f t="shared" si="57"/>
        <v>0.38724202626641652</v>
      </c>
      <c r="S933" s="95">
        <f t="shared" si="58"/>
        <v>-1</v>
      </c>
    </row>
    <row r="934" spans="1:19" s="36" customFormat="1" ht="14.4" x14ac:dyDescent="0.3">
      <c r="A934" s="32" t="s">
        <v>95</v>
      </c>
      <c r="B934" s="36">
        <v>477</v>
      </c>
      <c r="C934" s="36">
        <v>1</v>
      </c>
      <c r="D934" s="36" t="s">
        <v>424</v>
      </c>
      <c r="E934" s="36">
        <v>2004</v>
      </c>
      <c r="F934" s="36">
        <v>2005</v>
      </c>
      <c r="G934" s="76">
        <v>290</v>
      </c>
      <c r="H934" s="36">
        <v>10</v>
      </c>
      <c r="I934" s="36">
        <v>0</v>
      </c>
      <c r="J934" s="36">
        <v>1</v>
      </c>
      <c r="K934" s="36">
        <v>3</v>
      </c>
      <c r="L934" s="94">
        <v>3380</v>
      </c>
      <c r="M934" s="94">
        <v>6505</v>
      </c>
      <c r="N934" s="95">
        <f t="shared" si="55"/>
        <v>0.3419322205361659</v>
      </c>
      <c r="O934" s="36">
        <v>20050477</v>
      </c>
      <c r="P934" s="63">
        <v>3535.84</v>
      </c>
      <c r="Q934" s="76">
        <f t="shared" si="56"/>
        <v>2.7956581745780351</v>
      </c>
      <c r="R934" s="95">
        <f t="shared" si="57"/>
        <v>0.3419322205361659</v>
      </c>
      <c r="S934" s="95">
        <f t="shared" si="58"/>
        <v>-1</v>
      </c>
    </row>
    <row r="935" spans="1:19" s="36" customFormat="1" ht="14.4" x14ac:dyDescent="0.3">
      <c r="A935" s="32" t="s">
        <v>95</v>
      </c>
      <c r="B935" s="36">
        <v>477</v>
      </c>
      <c r="C935" s="36">
        <v>1</v>
      </c>
      <c r="D935" s="36" t="s">
        <v>424</v>
      </c>
      <c r="E935" s="36">
        <v>2004</v>
      </c>
      <c r="F935" s="36">
        <v>2005</v>
      </c>
      <c r="G935" s="76">
        <v>500</v>
      </c>
      <c r="H935" s="36">
        <v>10</v>
      </c>
      <c r="I935" s="36">
        <v>0</v>
      </c>
      <c r="J935" s="36">
        <v>1</v>
      </c>
      <c r="K935" s="36">
        <v>6</v>
      </c>
      <c r="L935" s="94">
        <v>4321</v>
      </c>
      <c r="M935" s="94">
        <v>5629</v>
      </c>
      <c r="N935" s="95">
        <f t="shared" si="55"/>
        <v>0.43427135678391959</v>
      </c>
      <c r="O935" s="36">
        <v>20050477</v>
      </c>
      <c r="P935" s="63">
        <v>3535.84</v>
      </c>
      <c r="Q935" s="76">
        <f t="shared" si="56"/>
        <v>2.8140413593375264</v>
      </c>
      <c r="R935" s="95">
        <f t="shared" si="57"/>
        <v>0.43427135678391959</v>
      </c>
      <c r="S935" s="95">
        <f t="shared" si="58"/>
        <v>-1</v>
      </c>
    </row>
    <row r="936" spans="1:19" s="36" customFormat="1" ht="14.4" x14ac:dyDescent="0.3">
      <c r="A936" s="32" t="s">
        <v>95</v>
      </c>
      <c r="B936" s="36">
        <v>477</v>
      </c>
      <c r="C936" s="36">
        <v>1</v>
      </c>
      <c r="D936" s="36" t="s">
        <v>894</v>
      </c>
      <c r="E936" s="36">
        <v>2005</v>
      </c>
      <c r="F936" s="36">
        <v>2006</v>
      </c>
      <c r="G936" s="76">
        <v>325</v>
      </c>
      <c r="H936" s="36">
        <v>6</v>
      </c>
      <c r="I936" s="33">
        <v>1</v>
      </c>
      <c r="J936" s="36">
        <v>1</v>
      </c>
      <c r="K936" s="36">
        <v>4</v>
      </c>
      <c r="L936" s="36">
        <v>2164</v>
      </c>
      <c r="M936" s="36">
        <v>1718</v>
      </c>
      <c r="N936" s="95">
        <f t="shared" si="55"/>
        <v>0.55744461617722818</v>
      </c>
      <c r="O936" s="36">
        <v>20060477</v>
      </c>
      <c r="P936" s="63">
        <v>3594.31</v>
      </c>
      <c r="Q936" s="76">
        <f t="shared" si="56"/>
        <v>1.0800403971833259</v>
      </c>
      <c r="R936" s="95">
        <f t="shared" si="57"/>
        <v>0.55744461617722818</v>
      </c>
      <c r="S936" s="95">
        <f t="shared" si="58"/>
        <v>-1</v>
      </c>
    </row>
    <row r="937" spans="1:19" s="36" customFormat="1" ht="14.4" x14ac:dyDescent="0.3">
      <c r="A937" s="32" t="s">
        <v>95</v>
      </c>
      <c r="B937" s="36">
        <v>477</v>
      </c>
      <c r="C937" s="36">
        <v>1</v>
      </c>
      <c r="D937" s="35" t="s">
        <v>424</v>
      </c>
      <c r="E937" s="33">
        <v>2007</v>
      </c>
      <c r="F937" s="36">
        <v>2008</v>
      </c>
      <c r="G937" s="36">
        <v>147</v>
      </c>
      <c r="H937" s="36">
        <v>6</v>
      </c>
      <c r="I937" s="36">
        <v>0</v>
      </c>
      <c r="J937" s="36">
        <v>0</v>
      </c>
      <c r="K937" s="33">
        <v>2</v>
      </c>
      <c r="L937" s="63">
        <v>1576</v>
      </c>
      <c r="M937" s="63">
        <v>2727</v>
      </c>
      <c r="N937" s="95">
        <f t="shared" si="55"/>
        <v>0.36625610039507323</v>
      </c>
      <c r="O937" s="36">
        <v>20062897</v>
      </c>
      <c r="P937" s="63">
        <v>3716</v>
      </c>
      <c r="Q937" s="76">
        <f t="shared" si="56"/>
        <v>1.1579655543595264</v>
      </c>
      <c r="R937" s="95">
        <f t="shared" si="57"/>
        <v>0.36625610039507323</v>
      </c>
      <c r="S937" s="95">
        <f t="shared" si="58"/>
        <v>-1</v>
      </c>
    </row>
    <row r="938" spans="1:19" s="36" customFormat="1" ht="14.4" x14ac:dyDescent="0.3">
      <c r="A938" s="32" t="s">
        <v>95</v>
      </c>
      <c r="B938" s="7">
        <v>477</v>
      </c>
      <c r="C938" s="7">
        <v>1</v>
      </c>
      <c r="D938" s="7" t="s">
        <v>424</v>
      </c>
      <c r="E938" s="7">
        <v>2011</v>
      </c>
      <c r="F938" s="10">
        <v>2012</v>
      </c>
      <c r="G938" s="66">
        <v>325</v>
      </c>
      <c r="H938" s="10">
        <v>6</v>
      </c>
      <c r="I938" s="67">
        <v>1</v>
      </c>
      <c r="J938" s="10">
        <v>0</v>
      </c>
      <c r="K938" s="50">
        <v>4</v>
      </c>
      <c r="L938" s="67">
        <v>1680</v>
      </c>
      <c r="M938" s="67">
        <v>826</v>
      </c>
      <c r="N938" s="95">
        <f t="shared" si="55"/>
        <v>0.67039106145251393</v>
      </c>
      <c r="O938" s="36">
        <f>10000*E938+B938</f>
        <v>20110477</v>
      </c>
      <c r="P938" s="63">
        <v>3392</v>
      </c>
      <c r="Q938" s="76">
        <f t="shared" si="56"/>
        <v>0.73879716981132071</v>
      </c>
      <c r="R938" s="95">
        <f t="shared" si="57"/>
        <v>0.67039106145251393</v>
      </c>
      <c r="S938" s="95">
        <f t="shared" si="58"/>
        <v>-1</v>
      </c>
    </row>
    <row r="939" spans="1:19" s="36" customFormat="1" ht="14.4" x14ac:dyDescent="0.3">
      <c r="A939" s="32" t="s">
        <v>95</v>
      </c>
      <c r="B939" s="36">
        <v>480</v>
      </c>
      <c r="C939" s="36">
        <v>1</v>
      </c>
      <c r="D939" s="36" t="s">
        <v>521</v>
      </c>
      <c r="E939" s="36">
        <v>2000</v>
      </c>
      <c r="F939" s="36">
        <v>2001</v>
      </c>
      <c r="G939" s="76">
        <v>415</v>
      </c>
      <c r="H939" s="36">
        <v>10</v>
      </c>
      <c r="I939" s="36">
        <v>0</v>
      </c>
      <c r="J939" s="36">
        <v>1</v>
      </c>
      <c r="K939" s="36">
        <v>5</v>
      </c>
      <c r="L939" s="94">
        <v>334</v>
      </c>
      <c r="M939" s="94">
        <v>656</v>
      </c>
      <c r="N939" s="95">
        <f t="shared" si="55"/>
        <v>0.33737373737373738</v>
      </c>
      <c r="O939" s="36">
        <v>20010480</v>
      </c>
      <c r="P939" s="63">
        <v>837.25</v>
      </c>
      <c r="Q939" s="76">
        <f t="shared" si="56"/>
        <v>1.1824425201552702</v>
      </c>
      <c r="R939" s="95">
        <f t="shared" si="57"/>
        <v>0.33737373737373738</v>
      </c>
      <c r="S939" s="95">
        <f t="shared" si="58"/>
        <v>-1</v>
      </c>
    </row>
    <row r="940" spans="1:19" s="36" customFormat="1" ht="14.4" x14ac:dyDescent="0.3">
      <c r="A940" s="32" t="s">
        <v>95</v>
      </c>
      <c r="B940" s="36">
        <v>480</v>
      </c>
      <c r="C940" s="36">
        <v>1</v>
      </c>
      <c r="D940" s="36" t="s">
        <v>521</v>
      </c>
      <c r="E940" s="36">
        <v>2001</v>
      </c>
      <c r="F940" s="36">
        <v>2002</v>
      </c>
      <c r="G940" s="76">
        <v>1</v>
      </c>
      <c r="H940" s="36">
        <v>10</v>
      </c>
      <c r="I940" s="36">
        <v>1</v>
      </c>
      <c r="J940" s="36">
        <v>1</v>
      </c>
      <c r="K940" s="36">
        <v>1</v>
      </c>
      <c r="L940" s="94">
        <v>565</v>
      </c>
      <c r="M940" s="94">
        <v>200</v>
      </c>
      <c r="N940" s="95">
        <f t="shared" si="55"/>
        <v>0.73856209150326801</v>
      </c>
      <c r="O940" s="36">
        <v>20020480</v>
      </c>
      <c r="P940" s="63">
        <v>827.13</v>
      </c>
      <c r="Q940" s="76">
        <f t="shared" si="56"/>
        <v>0.92488484276957672</v>
      </c>
      <c r="R940" s="95">
        <f t="shared" si="57"/>
        <v>0.73856209150326801</v>
      </c>
      <c r="S940" s="95">
        <f t="shared" si="58"/>
        <v>-1</v>
      </c>
    </row>
    <row r="941" spans="1:19" s="36" customFormat="1" ht="14.4" x14ac:dyDescent="0.3">
      <c r="A941" s="32" t="s">
        <v>95</v>
      </c>
      <c r="B941" s="36">
        <v>480</v>
      </c>
      <c r="C941" s="36">
        <v>1</v>
      </c>
      <c r="D941" s="36" t="s">
        <v>521</v>
      </c>
      <c r="E941" s="36">
        <v>2005</v>
      </c>
      <c r="F941" s="36">
        <v>2006</v>
      </c>
      <c r="G941" s="76">
        <v>450</v>
      </c>
      <c r="H941" s="36">
        <v>10</v>
      </c>
      <c r="I941" s="33">
        <v>0</v>
      </c>
      <c r="J941" s="36">
        <v>1</v>
      </c>
      <c r="K941" s="36">
        <v>5</v>
      </c>
      <c r="L941" s="36">
        <v>369</v>
      </c>
      <c r="M941" s="36">
        <v>410</v>
      </c>
      <c r="N941" s="95">
        <f t="shared" si="55"/>
        <v>0.47368421052631576</v>
      </c>
      <c r="O941" s="36">
        <v>20060480</v>
      </c>
      <c r="P941" s="63">
        <v>829.88</v>
      </c>
      <c r="Q941" s="76">
        <f t="shared" si="56"/>
        <v>0.93868993107437215</v>
      </c>
      <c r="R941" s="95">
        <f t="shared" si="57"/>
        <v>0.47368421052631576</v>
      </c>
      <c r="S941" s="95">
        <f t="shared" si="58"/>
        <v>-1</v>
      </c>
    </row>
    <row r="942" spans="1:19" s="36" customFormat="1" ht="14.4" x14ac:dyDescent="0.3">
      <c r="A942" s="32" t="s">
        <v>95</v>
      </c>
      <c r="B942" s="36">
        <v>480</v>
      </c>
      <c r="C942" s="36">
        <v>1</v>
      </c>
      <c r="D942" s="36" t="s">
        <v>521</v>
      </c>
      <c r="E942" s="36">
        <v>2006</v>
      </c>
      <c r="F942" s="33">
        <v>2007</v>
      </c>
      <c r="G942" s="76">
        <v>550</v>
      </c>
      <c r="H942" s="33">
        <v>10</v>
      </c>
      <c r="I942" s="36">
        <v>0</v>
      </c>
      <c r="J942" s="36">
        <v>1</v>
      </c>
      <c r="K942" s="36">
        <v>6</v>
      </c>
      <c r="L942" s="63">
        <v>982</v>
      </c>
      <c r="M942" s="63">
        <v>1253</v>
      </c>
      <c r="N942" s="95">
        <f t="shared" ref="N942:N1005" si="59">L942/(L942+M942)</f>
        <v>0.43937360178970919</v>
      </c>
      <c r="O942" s="36">
        <v>20070480</v>
      </c>
      <c r="P942" s="63">
        <v>833</v>
      </c>
      <c r="Q942" s="76">
        <f t="shared" ref="Q942:Q1005" si="60">(L942+M942)/P942</f>
        <v>2.6830732292917165</v>
      </c>
      <c r="R942" s="95">
        <f t="shared" ref="R942:R1005" si="61">N942</f>
        <v>0.43937360178970919</v>
      </c>
      <c r="S942" s="95">
        <f t="shared" ref="S942:S1005" si="62">IF(B942=$A$1,R942,-1)</f>
        <v>-1</v>
      </c>
    </row>
    <row r="943" spans="1:19" s="36" customFormat="1" ht="14.4" x14ac:dyDescent="0.3">
      <c r="A943" s="32" t="s">
        <v>95</v>
      </c>
      <c r="B943" s="36">
        <v>480</v>
      </c>
      <c r="C943" s="36">
        <v>1</v>
      </c>
      <c r="D943" s="35" t="s">
        <v>521</v>
      </c>
      <c r="E943" s="33">
        <v>2007</v>
      </c>
      <c r="F943" s="36">
        <v>2008</v>
      </c>
      <c r="G943" s="36">
        <v>650</v>
      </c>
      <c r="H943" s="36">
        <v>10</v>
      </c>
      <c r="I943" s="36">
        <v>1</v>
      </c>
      <c r="J943" s="36">
        <v>0</v>
      </c>
      <c r="K943" s="33">
        <v>7</v>
      </c>
      <c r="L943" s="63">
        <v>844</v>
      </c>
      <c r="M943" s="63">
        <v>675</v>
      </c>
      <c r="N943" s="95">
        <f t="shared" si="59"/>
        <v>0.55562870309414092</v>
      </c>
      <c r="O943" s="36">
        <v>20062897</v>
      </c>
      <c r="P943" s="63">
        <v>833</v>
      </c>
      <c r="Q943" s="76">
        <f t="shared" si="60"/>
        <v>1.8235294117647058</v>
      </c>
      <c r="R943" s="95">
        <f t="shared" si="61"/>
        <v>0.55562870309414092</v>
      </c>
      <c r="S943" s="95">
        <f t="shared" si="62"/>
        <v>-1</v>
      </c>
    </row>
    <row r="944" spans="1:19" s="36" customFormat="1" ht="14.4" x14ac:dyDescent="0.3">
      <c r="A944" s="32" t="s">
        <v>95</v>
      </c>
      <c r="B944" s="36">
        <v>480</v>
      </c>
      <c r="C944" s="36">
        <v>1</v>
      </c>
      <c r="D944" s="35" t="s">
        <v>521</v>
      </c>
      <c r="E944" s="33">
        <v>2017</v>
      </c>
      <c r="F944" s="36">
        <v>2018</v>
      </c>
      <c r="G944" s="36">
        <v>426</v>
      </c>
      <c r="H944" s="36">
        <v>10</v>
      </c>
      <c r="I944" s="36">
        <v>0</v>
      </c>
      <c r="J944" s="36">
        <v>0</v>
      </c>
      <c r="K944" s="50">
        <f>MAX(1,MIN(10,INT(G944/100)+1))</f>
        <v>5</v>
      </c>
      <c r="L944" s="63">
        <v>297</v>
      </c>
      <c r="M944" s="63">
        <v>519</v>
      </c>
      <c r="N944" s="95">
        <f t="shared" si="59"/>
        <v>0.3639705882352941</v>
      </c>
      <c r="O944" s="36">
        <v>20062897</v>
      </c>
      <c r="P944" s="63">
        <v>591</v>
      </c>
      <c r="Q944" s="76">
        <f t="shared" si="60"/>
        <v>1.3807106598984771</v>
      </c>
      <c r="R944" s="95">
        <f t="shared" si="61"/>
        <v>0.3639705882352941</v>
      </c>
      <c r="S944" s="95">
        <f t="shared" si="62"/>
        <v>-1</v>
      </c>
    </row>
    <row r="945" spans="1:19" s="36" customFormat="1" ht="14.4" x14ac:dyDescent="0.3">
      <c r="A945" s="32" t="s">
        <v>95</v>
      </c>
      <c r="B945" s="36">
        <v>482</v>
      </c>
      <c r="C945" s="36">
        <v>1</v>
      </c>
      <c r="D945" s="36" t="s">
        <v>384</v>
      </c>
      <c r="E945" s="36">
        <v>1994</v>
      </c>
      <c r="F945" s="36">
        <v>1995</v>
      </c>
      <c r="G945" s="76">
        <v>428.9</v>
      </c>
      <c r="H945" s="36">
        <v>10</v>
      </c>
      <c r="I945" s="36">
        <v>1</v>
      </c>
      <c r="J945" s="36">
        <v>1</v>
      </c>
      <c r="K945" s="36">
        <v>5</v>
      </c>
      <c r="L945" s="94">
        <v>3791</v>
      </c>
      <c r="M945" s="94">
        <v>2352</v>
      </c>
      <c r="N945" s="95">
        <f t="shared" si="59"/>
        <v>0.61712518313527598</v>
      </c>
      <c r="O945" s="36">
        <v>19950482</v>
      </c>
      <c r="P945" s="63">
        <v>3583.61</v>
      </c>
      <c r="Q945" s="76">
        <f t="shared" si="60"/>
        <v>1.7141932297320299</v>
      </c>
      <c r="R945" s="95">
        <f t="shared" si="61"/>
        <v>0.61712518313527598</v>
      </c>
      <c r="S945" s="95">
        <f t="shared" si="62"/>
        <v>-1</v>
      </c>
    </row>
    <row r="946" spans="1:19" s="36" customFormat="1" ht="14.4" x14ac:dyDescent="0.3">
      <c r="A946" s="32" t="s">
        <v>95</v>
      </c>
      <c r="B946" s="36">
        <v>482</v>
      </c>
      <c r="C946" s="36">
        <v>1</v>
      </c>
      <c r="D946" s="36" t="s">
        <v>384</v>
      </c>
      <c r="E946" s="36">
        <v>2000</v>
      </c>
      <c r="F946" s="36">
        <v>2001</v>
      </c>
      <c r="G946" s="76">
        <v>108.05</v>
      </c>
      <c r="H946" s="36">
        <v>4</v>
      </c>
      <c r="I946" s="36">
        <v>0</v>
      </c>
      <c r="J946" s="36">
        <v>1</v>
      </c>
      <c r="K946" s="36">
        <v>2</v>
      </c>
      <c r="L946" s="94">
        <v>2373</v>
      </c>
      <c r="M946" s="94">
        <v>4875</v>
      </c>
      <c r="N946" s="95">
        <f t="shared" si="59"/>
        <v>0.32740066225165565</v>
      </c>
      <c r="O946" s="36">
        <v>20010482</v>
      </c>
      <c r="P946" s="63">
        <v>3298.25</v>
      </c>
      <c r="Q946" s="76">
        <f t="shared" si="60"/>
        <v>2.1975289926476163</v>
      </c>
      <c r="R946" s="95">
        <f t="shared" si="61"/>
        <v>0.32740066225165565</v>
      </c>
      <c r="S946" s="95">
        <f t="shared" si="62"/>
        <v>-1</v>
      </c>
    </row>
    <row r="947" spans="1:19" s="36" customFormat="1" ht="14.4" x14ac:dyDescent="0.3">
      <c r="A947" s="32" t="s">
        <v>95</v>
      </c>
      <c r="B947" s="36">
        <v>482</v>
      </c>
      <c r="C947" s="36">
        <v>1</v>
      </c>
      <c r="D947" s="36" t="s">
        <v>384</v>
      </c>
      <c r="E947" s="36">
        <v>2001</v>
      </c>
      <c r="F947" s="36">
        <v>2002</v>
      </c>
      <c r="G947" s="76">
        <v>600</v>
      </c>
      <c r="H947" s="36">
        <v>10</v>
      </c>
      <c r="I947" s="36">
        <v>0</v>
      </c>
      <c r="J947" s="36">
        <v>1</v>
      </c>
      <c r="K947" s="36">
        <v>7</v>
      </c>
      <c r="L947" s="94">
        <v>1848</v>
      </c>
      <c r="M947" s="94">
        <v>2902</v>
      </c>
      <c r="N947" s="95">
        <f t="shared" si="59"/>
        <v>0.38905263157894737</v>
      </c>
      <c r="O947" s="36">
        <v>20020482</v>
      </c>
      <c r="P947" s="63">
        <v>3139.06</v>
      </c>
      <c r="Q947" s="76">
        <f t="shared" si="60"/>
        <v>1.5131918472408938</v>
      </c>
      <c r="R947" s="95">
        <f t="shared" si="61"/>
        <v>0.38905263157894737</v>
      </c>
      <c r="S947" s="95">
        <f t="shared" si="62"/>
        <v>-1</v>
      </c>
    </row>
    <row r="948" spans="1:19" s="36" customFormat="1" ht="14.4" x14ac:dyDescent="0.3">
      <c r="A948" s="32" t="s">
        <v>95</v>
      </c>
      <c r="B948" s="36">
        <v>482</v>
      </c>
      <c r="C948" s="36">
        <v>1</v>
      </c>
      <c r="D948" s="36" t="s">
        <v>384</v>
      </c>
      <c r="E948" s="36">
        <v>2002</v>
      </c>
      <c r="F948" s="36">
        <v>2003</v>
      </c>
      <c r="G948" s="76">
        <v>400</v>
      </c>
      <c r="H948" s="36">
        <v>10</v>
      </c>
      <c r="I948" s="36">
        <v>0</v>
      </c>
      <c r="J948" s="36">
        <v>1</v>
      </c>
      <c r="K948" s="36">
        <v>5</v>
      </c>
      <c r="L948" s="94">
        <v>1662</v>
      </c>
      <c r="M948" s="94">
        <v>2623</v>
      </c>
      <c r="N948" s="95">
        <f t="shared" si="59"/>
        <v>0.38786464410735122</v>
      </c>
      <c r="O948" s="36">
        <v>20030482</v>
      </c>
      <c r="P948" s="63">
        <v>2917.59</v>
      </c>
      <c r="Q948" s="76">
        <f t="shared" si="60"/>
        <v>1.4686779156769798</v>
      </c>
      <c r="R948" s="95">
        <f t="shared" si="61"/>
        <v>0.38786464410735122</v>
      </c>
      <c r="S948" s="95">
        <f t="shared" si="62"/>
        <v>-1</v>
      </c>
    </row>
    <row r="949" spans="1:19" s="36" customFormat="1" ht="14.4" x14ac:dyDescent="0.3">
      <c r="A949" s="32" t="s">
        <v>95</v>
      </c>
      <c r="B949" s="36">
        <v>482</v>
      </c>
      <c r="C949" s="36">
        <v>1</v>
      </c>
      <c r="D949" s="36" t="s">
        <v>384</v>
      </c>
      <c r="E949" s="36">
        <v>2003</v>
      </c>
      <c r="F949" s="36">
        <v>2004</v>
      </c>
      <c r="G949" s="76">
        <v>600</v>
      </c>
      <c r="H949" s="36">
        <v>5</v>
      </c>
      <c r="I949" s="36">
        <v>0</v>
      </c>
      <c r="J949" s="36">
        <v>1</v>
      </c>
      <c r="K949" s="36">
        <v>7</v>
      </c>
      <c r="L949" s="94">
        <v>2446</v>
      </c>
      <c r="M949" s="94">
        <v>2494</v>
      </c>
      <c r="N949" s="95">
        <f t="shared" si="59"/>
        <v>0.49514170040485828</v>
      </c>
      <c r="O949" s="36">
        <v>20040482</v>
      </c>
      <c r="P949" s="63">
        <v>3045.76</v>
      </c>
      <c r="Q949" s="76">
        <f t="shared" si="60"/>
        <v>1.6219268753939902</v>
      </c>
      <c r="R949" s="95">
        <f t="shared" si="61"/>
        <v>0.49514170040485828</v>
      </c>
      <c r="S949" s="95">
        <f t="shared" si="62"/>
        <v>-1</v>
      </c>
    </row>
    <row r="950" spans="1:19" s="36" customFormat="1" ht="14.4" x14ac:dyDescent="0.3">
      <c r="A950" s="32" t="s">
        <v>95</v>
      </c>
      <c r="B950" s="36">
        <v>482</v>
      </c>
      <c r="C950" s="36">
        <v>1</v>
      </c>
      <c r="D950" s="36" t="s">
        <v>384</v>
      </c>
      <c r="E950" s="36">
        <v>2004</v>
      </c>
      <c r="F950" s="36">
        <v>2005</v>
      </c>
      <c r="G950" s="76">
        <v>67.790000000000006</v>
      </c>
      <c r="H950" s="36">
        <v>10</v>
      </c>
      <c r="I950" s="36">
        <v>1</v>
      </c>
      <c r="J950" s="36">
        <v>1</v>
      </c>
      <c r="K950" s="36">
        <v>1</v>
      </c>
      <c r="L950" s="94">
        <v>4055</v>
      </c>
      <c r="M950" s="94">
        <v>2843</v>
      </c>
      <c r="N950" s="95">
        <f t="shared" si="59"/>
        <v>0.58785155117425336</v>
      </c>
      <c r="O950" s="36">
        <v>20050482</v>
      </c>
      <c r="P950" s="63">
        <v>2819.11</v>
      </c>
      <c r="Q950" s="76">
        <f t="shared" si="60"/>
        <v>2.4468715303766082</v>
      </c>
      <c r="R950" s="95">
        <f t="shared" si="61"/>
        <v>0.58785155117425336</v>
      </c>
      <c r="S950" s="95">
        <f t="shared" si="62"/>
        <v>-1</v>
      </c>
    </row>
    <row r="951" spans="1:19" s="36" customFormat="1" ht="14.4" x14ac:dyDescent="0.3">
      <c r="A951" s="32" t="s">
        <v>95</v>
      </c>
      <c r="B951" s="36">
        <v>482</v>
      </c>
      <c r="C951" s="36">
        <v>1</v>
      </c>
      <c r="D951" s="36" t="s">
        <v>384</v>
      </c>
      <c r="E951" s="36">
        <v>2004</v>
      </c>
      <c r="F951" s="36">
        <v>2005</v>
      </c>
      <c r="G951" s="76">
        <v>155</v>
      </c>
      <c r="H951" s="36">
        <v>10</v>
      </c>
      <c r="I951" s="36">
        <v>1</v>
      </c>
      <c r="J951" s="36">
        <v>1</v>
      </c>
      <c r="K951" s="36">
        <v>2</v>
      </c>
      <c r="L951" s="94">
        <v>4169</v>
      </c>
      <c r="M951" s="94">
        <v>2742</v>
      </c>
      <c r="N951" s="95">
        <f t="shared" si="59"/>
        <v>0.60324120966575023</v>
      </c>
      <c r="O951" s="36">
        <v>20050482</v>
      </c>
      <c r="P951" s="63">
        <v>2819.11</v>
      </c>
      <c r="Q951" s="76">
        <f t="shared" si="60"/>
        <v>2.4514829148206347</v>
      </c>
      <c r="R951" s="95">
        <f t="shared" si="61"/>
        <v>0.60324120966575023</v>
      </c>
      <c r="S951" s="95">
        <f t="shared" si="62"/>
        <v>-1</v>
      </c>
    </row>
    <row r="952" spans="1:19" s="36" customFormat="1" ht="14.4" x14ac:dyDescent="0.3">
      <c r="A952" s="32" t="s">
        <v>95</v>
      </c>
      <c r="B952" s="36">
        <v>482</v>
      </c>
      <c r="C952" s="36">
        <v>1</v>
      </c>
      <c r="D952" s="36" t="s">
        <v>384</v>
      </c>
      <c r="E952" s="36">
        <v>2004</v>
      </c>
      <c r="F952" s="36">
        <v>2005</v>
      </c>
      <c r="G952" s="76">
        <v>633</v>
      </c>
      <c r="H952" s="36">
        <v>10</v>
      </c>
      <c r="I952" s="36">
        <v>1</v>
      </c>
      <c r="J952" s="36">
        <v>1</v>
      </c>
      <c r="K952" s="36">
        <v>7</v>
      </c>
      <c r="L952" s="94">
        <v>4267</v>
      </c>
      <c r="M952" s="94">
        <v>2674</v>
      </c>
      <c r="N952" s="95">
        <f t="shared" si="59"/>
        <v>0.61475291744705374</v>
      </c>
      <c r="O952" s="36">
        <v>20050482</v>
      </c>
      <c r="P952" s="63">
        <v>2819.11</v>
      </c>
      <c r="Q952" s="76">
        <f t="shared" si="60"/>
        <v>2.4621245712299271</v>
      </c>
      <c r="R952" s="95">
        <f t="shared" si="61"/>
        <v>0.61475291744705374</v>
      </c>
      <c r="S952" s="95">
        <f t="shared" si="62"/>
        <v>-1</v>
      </c>
    </row>
    <row r="953" spans="1:19" s="36" customFormat="1" ht="14.4" x14ac:dyDescent="0.3">
      <c r="A953" s="32" t="s">
        <v>95</v>
      </c>
      <c r="B953" s="36">
        <v>482</v>
      </c>
      <c r="C953" s="36">
        <v>1</v>
      </c>
      <c r="D953" s="36" t="s">
        <v>384</v>
      </c>
      <c r="E953" s="75">
        <v>2013</v>
      </c>
      <c r="F953" s="36">
        <v>2015</v>
      </c>
      <c r="G953" s="76">
        <v>948.11</v>
      </c>
      <c r="H953" s="36">
        <v>10</v>
      </c>
      <c r="I953" s="36">
        <v>1</v>
      </c>
      <c r="J953" s="36">
        <v>1</v>
      </c>
      <c r="K953" s="50">
        <v>10</v>
      </c>
      <c r="L953" s="63">
        <v>1246</v>
      </c>
      <c r="M953" s="63">
        <v>505</v>
      </c>
      <c r="N953" s="95">
        <f t="shared" si="59"/>
        <v>0.71159337521416333</v>
      </c>
      <c r="O953" s="36">
        <f>10000*E953+B953</f>
        <v>20130482</v>
      </c>
      <c r="P953" s="63">
        <v>2464.12</v>
      </c>
      <c r="Q953" s="76">
        <f t="shared" si="60"/>
        <v>0.71059850981283379</v>
      </c>
      <c r="R953" s="95">
        <f t="shared" si="61"/>
        <v>0.71159337521416333</v>
      </c>
      <c r="S953" s="95">
        <f t="shared" si="62"/>
        <v>-1</v>
      </c>
    </row>
    <row r="954" spans="1:19" s="36" customFormat="1" ht="14.4" x14ac:dyDescent="0.3">
      <c r="A954" s="32" t="s">
        <v>95</v>
      </c>
      <c r="B954" s="36">
        <v>484</v>
      </c>
      <c r="C954" s="36">
        <v>1</v>
      </c>
      <c r="D954" s="36" t="s">
        <v>425</v>
      </c>
      <c r="E954" s="36">
        <v>1995</v>
      </c>
      <c r="F954" s="36">
        <v>1996</v>
      </c>
      <c r="G954" s="76">
        <v>440.79</v>
      </c>
      <c r="H954" s="36">
        <v>10</v>
      </c>
      <c r="I954" s="36">
        <v>1</v>
      </c>
      <c r="J954" s="36">
        <v>1</v>
      </c>
      <c r="K954" s="36">
        <v>5</v>
      </c>
      <c r="L954" s="94">
        <v>605</v>
      </c>
      <c r="M954" s="94">
        <v>123</v>
      </c>
      <c r="N954" s="95">
        <f t="shared" si="59"/>
        <v>0.83104395604395609</v>
      </c>
      <c r="O954" s="36">
        <v>19960484</v>
      </c>
      <c r="P954" s="63">
        <v>996.99</v>
      </c>
      <c r="Q954" s="76">
        <f t="shared" si="60"/>
        <v>0.7301978956659545</v>
      </c>
      <c r="R954" s="95">
        <f t="shared" si="61"/>
        <v>0.83104395604395609</v>
      </c>
      <c r="S954" s="95">
        <f t="shared" si="62"/>
        <v>-1</v>
      </c>
    </row>
    <row r="955" spans="1:19" s="36" customFormat="1" ht="14.4" x14ac:dyDescent="0.3">
      <c r="A955" s="32" t="s">
        <v>95</v>
      </c>
      <c r="B955" s="36">
        <v>484</v>
      </c>
      <c r="C955" s="36">
        <v>1</v>
      </c>
      <c r="D955" s="36" t="s">
        <v>425</v>
      </c>
      <c r="E955" s="36">
        <v>2000</v>
      </c>
      <c r="F955" s="36">
        <v>2001</v>
      </c>
      <c r="G955" s="76">
        <v>103.48</v>
      </c>
      <c r="H955" s="36">
        <v>10</v>
      </c>
      <c r="I955" s="36">
        <v>0</v>
      </c>
      <c r="J955" s="36">
        <v>1</v>
      </c>
      <c r="K955" s="36">
        <v>2</v>
      </c>
      <c r="L955" s="94">
        <v>871</v>
      </c>
      <c r="M955" s="94">
        <v>1437</v>
      </c>
      <c r="N955" s="95">
        <f t="shared" si="59"/>
        <v>0.37738301559792026</v>
      </c>
      <c r="O955" s="36">
        <v>20010484</v>
      </c>
      <c r="P955" s="63">
        <v>954.77</v>
      </c>
      <c r="Q955" s="76">
        <f t="shared" si="60"/>
        <v>2.4173361123621397</v>
      </c>
      <c r="R955" s="95">
        <f t="shared" si="61"/>
        <v>0.37738301559792026</v>
      </c>
      <c r="S955" s="95">
        <f t="shared" si="62"/>
        <v>-1</v>
      </c>
    </row>
    <row r="956" spans="1:19" s="36" customFormat="1" ht="14.4" x14ac:dyDescent="0.3">
      <c r="A956" s="32" t="s">
        <v>95</v>
      </c>
      <c r="B956" s="36">
        <v>484</v>
      </c>
      <c r="C956" s="36">
        <v>1</v>
      </c>
      <c r="D956" s="36" t="s">
        <v>425</v>
      </c>
      <c r="E956" s="36">
        <v>2001</v>
      </c>
      <c r="F956" s="36">
        <v>2002</v>
      </c>
      <c r="G956" s="76">
        <v>103.48</v>
      </c>
      <c r="H956" s="36">
        <v>10</v>
      </c>
      <c r="I956" s="36">
        <v>0</v>
      </c>
      <c r="J956" s="36">
        <v>1</v>
      </c>
      <c r="K956" s="36">
        <v>2</v>
      </c>
      <c r="L956" s="94">
        <v>664</v>
      </c>
      <c r="M956" s="94">
        <v>901</v>
      </c>
      <c r="N956" s="95">
        <f t="shared" si="59"/>
        <v>0.42428115015974444</v>
      </c>
      <c r="O956" s="36">
        <v>20020484</v>
      </c>
      <c r="P956" s="63">
        <v>955.88</v>
      </c>
      <c r="Q956" s="76">
        <f t="shared" si="60"/>
        <v>1.6372347993471985</v>
      </c>
      <c r="R956" s="95">
        <f t="shared" si="61"/>
        <v>0.42428115015974444</v>
      </c>
      <c r="S956" s="95">
        <f t="shared" si="62"/>
        <v>-1</v>
      </c>
    </row>
    <row r="957" spans="1:19" s="36" customFormat="1" ht="14.4" x14ac:dyDescent="0.3">
      <c r="A957" s="32" t="s">
        <v>95</v>
      </c>
      <c r="B957" s="36">
        <v>484</v>
      </c>
      <c r="C957" s="36">
        <v>1</v>
      </c>
      <c r="D957" s="36" t="s">
        <v>425</v>
      </c>
      <c r="E957" s="36">
        <v>2002</v>
      </c>
      <c r="F957" s="36">
        <v>2003</v>
      </c>
      <c r="G957" s="76">
        <v>200</v>
      </c>
      <c r="H957" s="36">
        <v>10</v>
      </c>
      <c r="I957" s="36">
        <v>1</v>
      </c>
      <c r="J957" s="36">
        <v>1</v>
      </c>
      <c r="K957" s="36">
        <v>3</v>
      </c>
      <c r="L957" s="94">
        <v>1242</v>
      </c>
      <c r="M957" s="94">
        <v>843</v>
      </c>
      <c r="N957" s="95">
        <f t="shared" si="59"/>
        <v>0.59568345323741012</v>
      </c>
      <c r="O957" s="36">
        <v>20030484</v>
      </c>
      <c r="P957" s="63">
        <v>862.79</v>
      </c>
      <c r="Q957" s="76">
        <f t="shared" si="60"/>
        <v>2.4165787735138333</v>
      </c>
      <c r="R957" s="95">
        <f t="shared" si="61"/>
        <v>0.59568345323741012</v>
      </c>
      <c r="S957" s="95">
        <f t="shared" si="62"/>
        <v>-1</v>
      </c>
    </row>
    <row r="958" spans="1:19" s="36" customFormat="1" ht="14.4" x14ac:dyDescent="0.3">
      <c r="A958" s="32" t="s">
        <v>95</v>
      </c>
      <c r="B958" s="36">
        <v>484</v>
      </c>
      <c r="C958" s="36">
        <v>1</v>
      </c>
      <c r="D958" s="36" t="s">
        <v>425</v>
      </c>
      <c r="E958" s="36">
        <v>2004</v>
      </c>
      <c r="F958" s="36">
        <v>2005</v>
      </c>
      <c r="G958" s="76">
        <v>300</v>
      </c>
      <c r="H958" s="36">
        <v>10</v>
      </c>
      <c r="I958" s="36">
        <v>1</v>
      </c>
      <c r="J958" s="36">
        <v>1</v>
      </c>
      <c r="K958" s="36">
        <v>4</v>
      </c>
      <c r="L958" s="94">
        <v>1036</v>
      </c>
      <c r="M958" s="94">
        <v>683</v>
      </c>
      <c r="N958" s="95">
        <f t="shared" si="59"/>
        <v>0.60267597440372311</v>
      </c>
      <c r="O958" s="36">
        <v>20050484</v>
      </c>
      <c r="P958" s="63">
        <v>881.93</v>
      </c>
      <c r="Q958" s="76">
        <f t="shared" si="60"/>
        <v>1.9491342850339597</v>
      </c>
      <c r="R958" s="95">
        <f t="shared" si="61"/>
        <v>0.60267597440372311</v>
      </c>
      <c r="S958" s="95">
        <f t="shared" si="62"/>
        <v>-1</v>
      </c>
    </row>
    <row r="959" spans="1:19" s="36" customFormat="1" ht="14.4" x14ac:dyDescent="0.3">
      <c r="A959" s="32" t="s">
        <v>95</v>
      </c>
      <c r="B959" s="36">
        <v>484</v>
      </c>
      <c r="C959" s="36">
        <v>1</v>
      </c>
      <c r="D959" s="35" t="s">
        <v>425</v>
      </c>
      <c r="E959" s="33">
        <v>2007</v>
      </c>
      <c r="F959" s="36">
        <v>2008</v>
      </c>
      <c r="G959" s="36">
        <v>200</v>
      </c>
      <c r="H959" s="36">
        <v>7</v>
      </c>
      <c r="I959" s="36">
        <v>1</v>
      </c>
      <c r="J959" s="36">
        <v>0</v>
      </c>
      <c r="K959" s="33">
        <v>3</v>
      </c>
      <c r="L959" s="63">
        <v>521</v>
      </c>
      <c r="M959" s="63">
        <v>140</v>
      </c>
      <c r="N959" s="95">
        <f t="shared" si="59"/>
        <v>0.78819969742813922</v>
      </c>
      <c r="O959" s="36">
        <v>20062897</v>
      </c>
      <c r="P959" s="63">
        <v>846</v>
      </c>
      <c r="Q959" s="76">
        <f t="shared" si="60"/>
        <v>0.78132387706855788</v>
      </c>
      <c r="R959" s="95">
        <f t="shared" si="61"/>
        <v>0.78819969742813922</v>
      </c>
      <c r="S959" s="95">
        <f t="shared" si="62"/>
        <v>-1</v>
      </c>
    </row>
    <row r="960" spans="1:19" s="36" customFormat="1" ht="14.4" x14ac:dyDescent="0.3">
      <c r="A960" s="32" t="s">
        <v>95</v>
      </c>
      <c r="B960" s="36">
        <v>485</v>
      </c>
      <c r="C960" s="36">
        <v>1</v>
      </c>
      <c r="D960" s="36" t="s">
        <v>494</v>
      </c>
      <c r="E960" s="36">
        <v>1998</v>
      </c>
      <c r="F960" s="36">
        <v>1999</v>
      </c>
      <c r="G960" s="76">
        <v>350</v>
      </c>
      <c r="H960" s="36">
        <v>10</v>
      </c>
      <c r="I960" s="36">
        <v>0</v>
      </c>
      <c r="J960" s="36">
        <v>1</v>
      </c>
      <c r="K960" s="36">
        <v>4</v>
      </c>
      <c r="L960" s="94">
        <v>568</v>
      </c>
      <c r="M960" s="94">
        <v>713</v>
      </c>
      <c r="N960" s="95">
        <f t="shared" si="59"/>
        <v>0.44340359094457454</v>
      </c>
      <c r="O960" s="36">
        <v>19990485</v>
      </c>
      <c r="P960" s="63">
        <v>733.8</v>
      </c>
      <c r="Q960" s="76">
        <f t="shared" si="60"/>
        <v>1.7457072771872446</v>
      </c>
      <c r="R960" s="95">
        <f t="shared" si="61"/>
        <v>0.44340359094457454</v>
      </c>
      <c r="S960" s="95">
        <f t="shared" si="62"/>
        <v>-1</v>
      </c>
    </row>
    <row r="961" spans="1:19" s="36" customFormat="1" ht="14.4" x14ac:dyDescent="0.3">
      <c r="A961" s="32" t="s">
        <v>95</v>
      </c>
      <c r="B961" s="36">
        <v>485</v>
      </c>
      <c r="C961" s="36">
        <v>1</v>
      </c>
      <c r="D961" s="36" t="s">
        <v>494</v>
      </c>
      <c r="E961" s="36">
        <v>1999</v>
      </c>
      <c r="F961" s="36">
        <v>2000</v>
      </c>
      <c r="G961" s="76">
        <v>415</v>
      </c>
      <c r="H961" s="36">
        <v>10</v>
      </c>
      <c r="I961" s="36">
        <v>1</v>
      </c>
      <c r="J961" s="36">
        <v>1</v>
      </c>
      <c r="K961" s="36">
        <v>5</v>
      </c>
      <c r="L961" s="94">
        <v>537</v>
      </c>
      <c r="M961" s="94">
        <v>326</v>
      </c>
      <c r="N961" s="95">
        <f t="shared" si="59"/>
        <v>0.6222479721900348</v>
      </c>
      <c r="O961" s="36">
        <v>20000485</v>
      </c>
      <c r="P961" s="63">
        <v>712.46</v>
      </c>
      <c r="Q961" s="76">
        <f t="shared" si="60"/>
        <v>1.2112960727619795</v>
      </c>
      <c r="R961" s="95">
        <f t="shared" si="61"/>
        <v>0.6222479721900348</v>
      </c>
      <c r="S961" s="95">
        <f t="shared" si="62"/>
        <v>-1</v>
      </c>
    </row>
    <row r="962" spans="1:19" s="36" customFormat="1" ht="14.4" x14ac:dyDescent="0.3">
      <c r="A962" s="32" t="s">
        <v>95</v>
      </c>
      <c r="B962" s="36">
        <v>485</v>
      </c>
      <c r="C962" s="36">
        <v>1</v>
      </c>
      <c r="D962" s="36" t="s">
        <v>494</v>
      </c>
      <c r="E962" s="36">
        <v>2001</v>
      </c>
      <c r="F962" s="36">
        <v>2002</v>
      </c>
      <c r="G962" s="76">
        <v>415</v>
      </c>
      <c r="H962" s="36">
        <v>10</v>
      </c>
      <c r="I962" s="36">
        <v>0</v>
      </c>
      <c r="J962" s="36">
        <v>1</v>
      </c>
      <c r="K962" s="36">
        <v>5</v>
      </c>
      <c r="L962" s="94">
        <v>335</v>
      </c>
      <c r="M962" s="94">
        <v>441</v>
      </c>
      <c r="N962" s="95">
        <f t="shared" si="59"/>
        <v>0.43170103092783507</v>
      </c>
      <c r="O962" s="36">
        <v>20020485</v>
      </c>
      <c r="P962" s="63">
        <v>722.82</v>
      </c>
      <c r="Q962" s="76">
        <f t="shared" si="60"/>
        <v>1.073572950388755</v>
      </c>
      <c r="R962" s="95">
        <f t="shared" si="61"/>
        <v>0.43170103092783507</v>
      </c>
      <c r="S962" s="95">
        <f t="shared" si="62"/>
        <v>-1</v>
      </c>
    </row>
    <row r="963" spans="1:19" s="36" customFormat="1" ht="14.4" x14ac:dyDescent="0.3">
      <c r="A963" s="32" t="s">
        <v>95</v>
      </c>
      <c r="B963" s="36">
        <v>485</v>
      </c>
      <c r="C963" s="36">
        <v>1</v>
      </c>
      <c r="D963" s="36" t="s">
        <v>494</v>
      </c>
      <c r="E963" s="36">
        <v>2004</v>
      </c>
      <c r="F963" s="36">
        <v>2005</v>
      </c>
      <c r="G963" s="76">
        <v>600</v>
      </c>
      <c r="H963" s="36">
        <v>10</v>
      </c>
      <c r="I963" s="36">
        <v>0</v>
      </c>
      <c r="J963" s="36">
        <v>1</v>
      </c>
      <c r="K963" s="36">
        <v>7</v>
      </c>
      <c r="L963" s="94">
        <v>792</v>
      </c>
      <c r="M963" s="94">
        <v>990</v>
      </c>
      <c r="N963" s="95">
        <f t="shared" si="59"/>
        <v>0.44444444444444442</v>
      </c>
      <c r="O963" s="36">
        <v>20050485</v>
      </c>
      <c r="P963" s="63">
        <v>677.02</v>
      </c>
      <c r="Q963" s="76">
        <f t="shared" si="60"/>
        <v>2.6321231278248796</v>
      </c>
      <c r="R963" s="95">
        <f t="shared" si="61"/>
        <v>0.44444444444444442</v>
      </c>
      <c r="S963" s="95">
        <f t="shared" si="62"/>
        <v>-1</v>
      </c>
    </row>
    <row r="964" spans="1:19" s="36" customFormat="1" ht="14.4" x14ac:dyDescent="0.3">
      <c r="A964" s="32" t="s">
        <v>95</v>
      </c>
      <c r="B964" s="36">
        <v>485</v>
      </c>
      <c r="C964" s="36">
        <v>1</v>
      </c>
      <c r="D964" s="36" t="s">
        <v>494</v>
      </c>
      <c r="E964" s="36">
        <v>2005</v>
      </c>
      <c r="F964" s="36">
        <v>2006</v>
      </c>
      <c r="G964" s="76">
        <v>600</v>
      </c>
      <c r="H964" s="36">
        <v>10</v>
      </c>
      <c r="I964" s="33">
        <v>0</v>
      </c>
      <c r="J964" s="36">
        <v>1</v>
      </c>
      <c r="K964" s="36">
        <v>7</v>
      </c>
      <c r="L964" s="36">
        <v>396</v>
      </c>
      <c r="M964" s="36">
        <v>566</v>
      </c>
      <c r="N964" s="95">
        <f t="shared" si="59"/>
        <v>0.41164241164241167</v>
      </c>
      <c r="O964" s="36">
        <v>20060485</v>
      </c>
      <c r="P964" s="63">
        <v>646.79999999999995</v>
      </c>
      <c r="Q964" s="76">
        <f t="shared" si="60"/>
        <v>1.487322201607916</v>
      </c>
      <c r="R964" s="95">
        <f t="shared" si="61"/>
        <v>0.41164241164241167</v>
      </c>
      <c r="S964" s="95">
        <f t="shared" si="62"/>
        <v>-1</v>
      </c>
    </row>
    <row r="965" spans="1:19" s="36" customFormat="1" ht="14.4" x14ac:dyDescent="0.3">
      <c r="A965" s="32" t="s">
        <v>95</v>
      </c>
      <c r="B965" s="7">
        <v>485</v>
      </c>
      <c r="C965" s="7">
        <v>1</v>
      </c>
      <c r="D965" s="7" t="s">
        <v>494</v>
      </c>
      <c r="E965" s="7">
        <v>2011</v>
      </c>
      <c r="F965" s="10">
        <v>2012</v>
      </c>
      <c r="G965" s="66">
        <v>700</v>
      </c>
      <c r="H965" s="10">
        <v>6</v>
      </c>
      <c r="I965" s="67">
        <v>0</v>
      </c>
      <c r="J965" s="10">
        <v>0</v>
      </c>
      <c r="K965" s="50">
        <v>8</v>
      </c>
      <c r="L965" s="67">
        <v>402</v>
      </c>
      <c r="M965" s="67">
        <v>605</v>
      </c>
      <c r="N965" s="95">
        <f t="shared" si="59"/>
        <v>0.39920556107249255</v>
      </c>
      <c r="O965" s="36">
        <f>10000*E965+B965</f>
        <v>20110485</v>
      </c>
      <c r="P965" s="63">
        <v>890</v>
      </c>
      <c r="Q965" s="76">
        <f t="shared" si="60"/>
        <v>1.1314606741573034</v>
      </c>
      <c r="R965" s="95">
        <f t="shared" si="61"/>
        <v>0.39920556107249255</v>
      </c>
      <c r="S965" s="95">
        <f t="shared" si="62"/>
        <v>-1</v>
      </c>
    </row>
    <row r="966" spans="1:19" s="36" customFormat="1" ht="14.4" x14ac:dyDescent="0.3">
      <c r="A966" s="32" t="s">
        <v>95</v>
      </c>
      <c r="B966" s="36">
        <v>485</v>
      </c>
      <c r="C966" s="36">
        <v>1</v>
      </c>
      <c r="D966" s="36" t="s">
        <v>494</v>
      </c>
      <c r="E966" s="75">
        <v>2012</v>
      </c>
      <c r="F966" s="36">
        <v>2013</v>
      </c>
      <c r="G966" s="76">
        <v>350</v>
      </c>
      <c r="H966" s="36">
        <v>4</v>
      </c>
      <c r="I966" s="36">
        <v>0</v>
      </c>
      <c r="J966" s="36">
        <v>0</v>
      </c>
      <c r="K966" s="50">
        <f>MAX(1,MIN(10,INT(G966/100)+1))</f>
        <v>4</v>
      </c>
      <c r="L966" s="63">
        <v>877</v>
      </c>
      <c r="M966" s="63">
        <v>1023</v>
      </c>
      <c r="N966" s="95">
        <f t="shared" si="59"/>
        <v>0.46157894736842103</v>
      </c>
      <c r="O966" s="36">
        <f>10000*E966+B966</f>
        <v>20120485</v>
      </c>
      <c r="P966" s="63">
        <v>830.61999999999989</v>
      </c>
      <c r="Q966" s="76">
        <f t="shared" si="60"/>
        <v>2.2874479304615831</v>
      </c>
      <c r="R966" s="95">
        <f t="shared" si="61"/>
        <v>0.46157894736842103</v>
      </c>
      <c r="S966" s="95">
        <f t="shared" si="62"/>
        <v>-1</v>
      </c>
    </row>
    <row r="967" spans="1:19" s="36" customFormat="1" ht="14.4" x14ac:dyDescent="0.3">
      <c r="A967" s="32" t="s">
        <v>95</v>
      </c>
      <c r="B967" s="36">
        <v>486</v>
      </c>
      <c r="C967" s="36">
        <v>1</v>
      </c>
      <c r="D967" s="36" t="s">
        <v>288</v>
      </c>
      <c r="E967" s="36">
        <v>1996</v>
      </c>
      <c r="F967" s="36">
        <v>1997</v>
      </c>
      <c r="G967" s="76">
        <v>385.81</v>
      </c>
      <c r="H967" s="36">
        <v>5</v>
      </c>
      <c r="I967" s="36">
        <v>1</v>
      </c>
      <c r="J967" s="36">
        <v>1</v>
      </c>
      <c r="K967" s="36">
        <v>4</v>
      </c>
      <c r="L967" s="94">
        <v>473</v>
      </c>
      <c r="M967" s="94">
        <v>264</v>
      </c>
      <c r="N967" s="95">
        <f t="shared" si="59"/>
        <v>0.64179104477611937</v>
      </c>
      <c r="O967" s="36">
        <v>19970486</v>
      </c>
      <c r="P967" s="63">
        <v>405.2</v>
      </c>
      <c r="Q967" s="76">
        <f t="shared" si="60"/>
        <v>1.8188548864758145</v>
      </c>
      <c r="R967" s="95">
        <f t="shared" si="61"/>
        <v>0.64179104477611937</v>
      </c>
      <c r="S967" s="95">
        <f t="shared" si="62"/>
        <v>-1</v>
      </c>
    </row>
    <row r="968" spans="1:19" s="36" customFormat="1" ht="14.4" x14ac:dyDescent="0.3">
      <c r="A968" s="32" t="s">
        <v>95</v>
      </c>
      <c r="B968" s="36">
        <v>486</v>
      </c>
      <c r="C968" s="36">
        <v>1</v>
      </c>
      <c r="D968" s="36" t="s">
        <v>288</v>
      </c>
      <c r="E968" s="36">
        <v>2001</v>
      </c>
      <c r="F968" s="36">
        <v>2002</v>
      </c>
      <c r="G968" s="76">
        <v>800</v>
      </c>
      <c r="H968" s="36">
        <v>10</v>
      </c>
      <c r="I968" s="36">
        <v>1</v>
      </c>
      <c r="J968" s="36">
        <v>1</v>
      </c>
      <c r="K968" s="36">
        <v>9</v>
      </c>
      <c r="L968" s="94">
        <v>351</v>
      </c>
      <c r="M968" s="94">
        <v>268</v>
      </c>
      <c r="N968" s="95">
        <f t="shared" si="59"/>
        <v>0.56704361873990305</v>
      </c>
      <c r="O968" s="36">
        <v>20020486</v>
      </c>
      <c r="P968" s="63">
        <v>383.43</v>
      </c>
      <c r="Q968" s="76">
        <f t="shared" si="60"/>
        <v>1.6143755053073572</v>
      </c>
      <c r="R968" s="95">
        <f t="shared" si="61"/>
        <v>0.56704361873990305</v>
      </c>
      <c r="S968" s="95">
        <f t="shared" si="62"/>
        <v>-1</v>
      </c>
    </row>
    <row r="969" spans="1:19" s="36" customFormat="1" ht="14.4" x14ac:dyDescent="0.3">
      <c r="A969" s="32" t="s">
        <v>95</v>
      </c>
      <c r="B969" s="7">
        <v>486</v>
      </c>
      <c r="C969" s="7">
        <v>1</v>
      </c>
      <c r="D969" s="7" t="s">
        <v>288</v>
      </c>
      <c r="E969" s="7">
        <v>2010</v>
      </c>
      <c r="F969" s="10">
        <v>2012</v>
      </c>
      <c r="G969" s="66">
        <v>804.42</v>
      </c>
      <c r="H969" s="10">
        <v>9</v>
      </c>
      <c r="I969" s="67">
        <v>1</v>
      </c>
      <c r="J969" s="10">
        <v>1</v>
      </c>
      <c r="K969" s="50">
        <f>MAX(1,MIN(10,INT(G969/100)+1))</f>
        <v>9</v>
      </c>
      <c r="L969" s="67">
        <v>415</v>
      </c>
      <c r="M969" s="67">
        <v>346</v>
      </c>
      <c r="N969" s="95">
        <f t="shared" si="59"/>
        <v>0.54533508541392905</v>
      </c>
      <c r="O969" s="36">
        <f>10000*2010+B969</f>
        <v>20100486</v>
      </c>
      <c r="P969" s="63">
        <v>346.96</v>
      </c>
      <c r="Q969" s="76">
        <f t="shared" si="60"/>
        <v>2.1933364076550612</v>
      </c>
      <c r="R969" s="95">
        <f t="shared" si="61"/>
        <v>0.54533508541392905</v>
      </c>
      <c r="S969" s="95">
        <f t="shared" si="62"/>
        <v>-1</v>
      </c>
    </row>
    <row r="970" spans="1:19" s="36" customFormat="1" ht="14.4" x14ac:dyDescent="0.3">
      <c r="A970" s="32" t="s">
        <v>95</v>
      </c>
      <c r="B970" s="7">
        <v>486</v>
      </c>
      <c r="C970" s="7">
        <v>1</v>
      </c>
      <c r="D970" s="7" t="s">
        <v>288</v>
      </c>
      <c r="E970" s="7">
        <v>2010</v>
      </c>
      <c r="F970" s="10">
        <v>2011</v>
      </c>
      <c r="G970" s="66">
        <v>300</v>
      </c>
      <c r="H970" s="10">
        <v>10</v>
      </c>
      <c r="I970" s="67">
        <v>0</v>
      </c>
      <c r="J970" s="10">
        <v>0</v>
      </c>
      <c r="K970" s="50">
        <f>MAX(1,MIN(10,INT(G970/100)+1))</f>
        <v>4</v>
      </c>
      <c r="L970" s="67">
        <v>277</v>
      </c>
      <c r="M970" s="67">
        <v>484</v>
      </c>
      <c r="N970" s="95">
        <f t="shared" si="59"/>
        <v>0.36399474375821289</v>
      </c>
      <c r="O970" s="36">
        <f>10000*2010+B970</f>
        <v>20100486</v>
      </c>
      <c r="P970" s="63">
        <v>346.96</v>
      </c>
      <c r="Q970" s="76">
        <f t="shared" si="60"/>
        <v>2.1933364076550612</v>
      </c>
      <c r="R970" s="95">
        <f t="shared" si="61"/>
        <v>0.36399474375821289</v>
      </c>
      <c r="S970" s="95">
        <f t="shared" si="62"/>
        <v>-1</v>
      </c>
    </row>
    <row r="971" spans="1:19" s="36" customFormat="1" ht="14.4" x14ac:dyDescent="0.3">
      <c r="A971" s="32" t="s">
        <v>95</v>
      </c>
      <c r="B971" s="36">
        <v>486</v>
      </c>
      <c r="C971" s="36">
        <v>1</v>
      </c>
      <c r="D971" s="36" t="s">
        <v>288</v>
      </c>
      <c r="E971" s="40">
        <v>2014</v>
      </c>
      <c r="F971" s="33">
        <v>2015</v>
      </c>
      <c r="G971" s="62">
        <v>361.57</v>
      </c>
      <c r="H971" s="33">
        <v>10</v>
      </c>
      <c r="I971" s="63">
        <v>0</v>
      </c>
      <c r="J971" s="48">
        <v>0</v>
      </c>
      <c r="K971" s="50">
        <v>4</v>
      </c>
      <c r="L971" s="63">
        <v>349</v>
      </c>
      <c r="M971" s="63">
        <v>384</v>
      </c>
      <c r="N971" s="95">
        <f t="shared" si="59"/>
        <v>0.47612551159618011</v>
      </c>
      <c r="O971" s="36">
        <f>10000*E971+B971</f>
        <v>20140486</v>
      </c>
      <c r="P971" s="63">
        <v>312.5</v>
      </c>
      <c r="Q971" s="76">
        <f t="shared" si="60"/>
        <v>2.3456000000000001</v>
      </c>
      <c r="R971" s="95">
        <f t="shared" si="61"/>
        <v>0.47612551159618011</v>
      </c>
      <c r="S971" s="95">
        <f t="shared" si="62"/>
        <v>-1</v>
      </c>
    </row>
    <row r="972" spans="1:19" s="36" customFormat="1" ht="14.4" x14ac:dyDescent="0.3">
      <c r="A972" s="32" t="s">
        <v>95</v>
      </c>
      <c r="B972" s="7">
        <v>486</v>
      </c>
      <c r="C972" s="7">
        <v>1</v>
      </c>
      <c r="D972" s="7" t="s">
        <v>288</v>
      </c>
      <c r="E972" s="7">
        <v>2015</v>
      </c>
      <c r="F972" s="7">
        <v>2016</v>
      </c>
      <c r="G972" s="70">
        <v>374.66</v>
      </c>
      <c r="H972" s="7">
        <v>10</v>
      </c>
      <c r="I972" s="7">
        <v>1</v>
      </c>
      <c r="J972" s="48">
        <f>MAX(0,MIN(1,F972-E972-1))</f>
        <v>0</v>
      </c>
      <c r="K972" s="50">
        <f>MAX(1,MIN(10,INT(G972/100)+1))</f>
        <v>4</v>
      </c>
      <c r="L972" s="67">
        <v>484</v>
      </c>
      <c r="M972" s="67">
        <v>124</v>
      </c>
      <c r="N972" s="95">
        <f t="shared" si="59"/>
        <v>0.79605263157894735</v>
      </c>
      <c r="O972" s="36">
        <f>10000*E972+B972</f>
        <v>20150486</v>
      </c>
      <c r="P972" s="63">
        <v>303.3</v>
      </c>
      <c r="Q972" s="76">
        <f t="shared" si="60"/>
        <v>2.0046158918562478</v>
      </c>
      <c r="R972" s="95">
        <f t="shared" si="61"/>
        <v>0.79605263157894735</v>
      </c>
      <c r="S972" s="95">
        <f t="shared" si="62"/>
        <v>-1</v>
      </c>
    </row>
    <row r="973" spans="1:19" s="36" customFormat="1" ht="14.4" x14ac:dyDescent="0.3">
      <c r="A973" s="32" t="s">
        <v>95</v>
      </c>
      <c r="B973" s="36">
        <v>487</v>
      </c>
      <c r="C973" s="36">
        <v>1</v>
      </c>
      <c r="D973" s="36" t="s">
        <v>289</v>
      </c>
      <c r="E973" s="36">
        <v>1995</v>
      </c>
      <c r="F973" s="36">
        <v>1996</v>
      </c>
      <c r="G973" s="76">
        <v>305</v>
      </c>
      <c r="H973" s="36">
        <v>10</v>
      </c>
      <c r="I973" s="36">
        <v>1</v>
      </c>
      <c r="J973" s="36">
        <v>1</v>
      </c>
      <c r="K973" s="36">
        <v>4</v>
      </c>
      <c r="L973" s="94">
        <v>352</v>
      </c>
      <c r="M973" s="94">
        <v>152</v>
      </c>
      <c r="N973" s="95">
        <f t="shared" si="59"/>
        <v>0.69841269841269837</v>
      </c>
      <c r="O973" s="36">
        <v>19960487</v>
      </c>
      <c r="P973" s="63">
        <v>429.54</v>
      </c>
      <c r="Q973" s="76">
        <f t="shared" si="60"/>
        <v>1.1733482329934348</v>
      </c>
      <c r="R973" s="95">
        <f t="shared" si="61"/>
        <v>0.69841269841269837</v>
      </c>
      <c r="S973" s="95">
        <f t="shared" si="62"/>
        <v>-1</v>
      </c>
    </row>
    <row r="974" spans="1:19" s="36" customFormat="1" ht="14.4" x14ac:dyDescent="0.3">
      <c r="A974" s="32" t="s">
        <v>95</v>
      </c>
      <c r="B974" s="36">
        <v>487</v>
      </c>
      <c r="C974" s="36">
        <v>1</v>
      </c>
      <c r="D974" s="36" t="s">
        <v>289</v>
      </c>
      <c r="E974" s="36">
        <v>1997</v>
      </c>
      <c r="F974" s="36">
        <v>1998</v>
      </c>
      <c r="G974" s="76">
        <v>240</v>
      </c>
      <c r="H974" s="36">
        <v>8</v>
      </c>
      <c r="I974" s="36">
        <v>1</v>
      </c>
      <c r="J974" s="36">
        <v>1</v>
      </c>
      <c r="K974" s="36">
        <v>3</v>
      </c>
      <c r="L974" s="94">
        <v>212</v>
      </c>
      <c r="M974" s="94">
        <v>38</v>
      </c>
      <c r="N974" s="95">
        <f t="shared" si="59"/>
        <v>0.84799999999999998</v>
      </c>
      <c r="O974" s="36">
        <v>19980487</v>
      </c>
      <c r="P974" s="63">
        <v>437.41</v>
      </c>
      <c r="Q974" s="76">
        <f t="shared" si="60"/>
        <v>0.57154614663587933</v>
      </c>
      <c r="R974" s="95">
        <f t="shared" si="61"/>
        <v>0.84799999999999998</v>
      </c>
      <c r="S974" s="95">
        <f t="shared" si="62"/>
        <v>-1</v>
      </c>
    </row>
    <row r="975" spans="1:19" s="36" customFormat="1" ht="14.4" x14ac:dyDescent="0.3">
      <c r="A975" s="32" t="s">
        <v>95</v>
      </c>
      <c r="B975" s="36">
        <v>487</v>
      </c>
      <c r="C975" s="36">
        <v>1</v>
      </c>
      <c r="D975" s="36" t="s">
        <v>289</v>
      </c>
      <c r="E975" s="36">
        <v>2005</v>
      </c>
      <c r="F975" s="36">
        <v>2006</v>
      </c>
      <c r="G975" s="76">
        <v>600</v>
      </c>
      <c r="H975" s="36">
        <v>10</v>
      </c>
      <c r="I975" s="33">
        <v>0</v>
      </c>
      <c r="J975" s="36">
        <v>1</v>
      </c>
      <c r="K975" s="36">
        <v>7</v>
      </c>
      <c r="L975" s="36">
        <v>259</v>
      </c>
      <c r="M975" s="36">
        <v>268</v>
      </c>
      <c r="N975" s="95">
        <f t="shared" si="59"/>
        <v>0.49146110056925996</v>
      </c>
      <c r="O975" s="36">
        <v>20060487</v>
      </c>
      <c r="P975" s="63">
        <v>387.52</v>
      </c>
      <c r="Q975" s="76">
        <f t="shared" si="60"/>
        <v>1.3599298100743189</v>
      </c>
      <c r="R975" s="95">
        <f t="shared" si="61"/>
        <v>0.49146110056925996</v>
      </c>
      <c r="S975" s="95">
        <f t="shared" si="62"/>
        <v>-1</v>
      </c>
    </row>
    <row r="976" spans="1:19" s="36" customFormat="1" ht="14.4" x14ac:dyDescent="0.3">
      <c r="A976" s="32" t="s">
        <v>95</v>
      </c>
      <c r="B976" s="36">
        <v>487</v>
      </c>
      <c r="C976" s="36">
        <v>1</v>
      </c>
      <c r="D976" s="36" t="s">
        <v>289</v>
      </c>
      <c r="E976" s="36">
        <v>2006</v>
      </c>
      <c r="F976" s="33">
        <v>2007</v>
      </c>
      <c r="G976" s="76">
        <v>700</v>
      </c>
      <c r="H976" s="33">
        <v>10</v>
      </c>
      <c r="I976" s="36">
        <v>0</v>
      </c>
      <c r="J976" s="36">
        <v>1</v>
      </c>
      <c r="K976" s="36">
        <v>8</v>
      </c>
      <c r="L976" s="63">
        <v>424</v>
      </c>
      <c r="M976" s="63">
        <v>478</v>
      </c>
      <c r="N976" s="95">
        <f t="shared" si="59"/>
        <v>0.47006651884700668</v>
      </c>
      <c r="O976" s="36">
        <v>20070487</v>
      </c>
      <c r="P976" s="63">
        <v>316</v>
      </c>
      <c r="Q976" s="76">
        <f t="shared" si="60"/>
        <v>2.8544303797468356</v>
      </c>
      <c r="R976" s="95">
        <f t="shared" si="61"/>
        <v>0.47006651884700668</v>
      </c>
      <c r="S976" s="95">
        <f t="shared" si="62"/>
        <v>-1</v>
      </c>
    </row>
    <row r="977" spans="1:19" s="36" customFormat="1" ht="14.4" x14ac:dyDescent="0.3">
      <c r="A977" s="32" t="s">
        <v>95</v>
      </c>
      <c r="B977" s="36">
        <v>487</v>
      </c>
      <c r="C977" s="36">
        <v>1</v>
      </c>
      <c r="D977" s="35" t="s">
        <v>289</v>
      </c>
      <c r="E977" s="33">
        <v>2007</v>
      </c>
      <c r="F977" s="36">
        <v>2008</v>
      </c>
      <c r="G977" s="36">
        <v>500</v>
      </c>
      <c r="H977" s="36">
        <v>5</v>
      </c>
      <c r="I977" s="36">
        <v>1</v>
      </c>
      <c r="J977" s="36">
        <v>0</v>
      </c>
      <c r="K977" s="33">
        <v>6</v>
      </c>
      <c r="L977" s="63">
        <v>428</v>
      </c>
      <c r="M977" s="63">
        <v>299</v>
      </c>
      <c r="N977" s="95">
        <f t="shared" si="59"/>
        <v>0.58872077028885827</v>
      </c>
      <c r="O977" s="36">
        <v>20062897</v>
      </c>
      <c r="P977" s="63">
        <v>316</v>
      </c>
      <c r="Q977" s="76">
        <f t="shared" si="60"/>
        <v>2.3006329113924049</v>
      </c>
      <c r="R977" s="95">
        <f t="shared" si="61"/>
        <v>0.58872077028885827</v>
      </c>
      <c r="S977" s="95">
        <f t="shared" si="62"/>
        <v>-1</v>
      </c>
    </row>
    <row r="978" spans="1:19" s="36" customFormat="1" ht="14.4" x14ac:dyDescent="0.3">
      <c r="A978" s="32" t="s">
        <v>95</v>
      </c>
      <c r="B978" s="7">
        <v>487</v>
      </c>
      <c r="C978" s="7">
        <v>1</v>
      </c>
      <c r="D978" s="7" t="s">
        <v>289</v>
      </c>
      <c r="E978" s="7">
        <v>2010</v>
      </c>
      <c r="F978" s="68">
        <v>2011</v>
      </c>
      <c r="G978" s="66">
        <v>295</v>
      </c>
      <c r="H978" s="68">
        <v>5</v>
      </c>
      <c r="I978" s="67">
        <v>0</v>
      </c>
      <c r="J978" s="10">
        <v>0</v>
      </c>
      <c r="K978" s="50">
        <f>MAX(1,MIN(10,INT(G978/100)+1))</f>
        <v>3</v>
      </c>
      <c r="L978" s="67">
        <v>346</v>
      </c>
      <c r="M978" s="67">
        <v>436</v>
      </c>
      <c r="N978" s="95">
        <f t="shared" si="59"/>
        <v>0.44245524296675193</v>
      </c>
      <c r="O978" s="36">
        <f>10000*2010+B978</f>
        <v>20100487</v>
      </c>
      <c r="P978" s="63">
        <v>403.62</v>
      </c>
      <c r="Q978" s="76">
        <f t="shared" si="60"/>
        <v>1.9374659333036024</v>
      </c>
      <c r="R978" s="95">
        <f t="shared" si="61"/>
        <v>0.44245524296675193</v>
      </c>
      <c r="S978" s="95">
        <f t="shared" si="62"/>
        <v>-1</v>
      </c>
    </row>
    <row r="979" spans="1:19" s="36" customFormat="1" ht="14.4" x14ac:dyDescent="0.3">
      <c r="A979" s="32" t="s">
        <v>95</v>
      </c>
      <c r="B979" s="7">
        <v>487</v>
      </c>
      <c r="C979" s="7">
        <v>1</v>
      </c>
      <c r="D979" s="7" t="s">
        <v>289</v>
      </c>
      <c r="E979" s="7">
        <v>2011</v>
      </c>
      <c r="F979" s="10">
        <v>2012</v>
      </c>
      <c r="G979" s="66">
        <v>450</v>
      </c>
      <c r="H979" s="10">
        <v>6</v>
      </c>
      <c r="I979" s="67">
        <v>1</v>
      </c>
      <c r="J979" s="10">
        <v>0</v>
      </c>
      <c r="K979" s="50">
        <v>5</v>
      </c>
      <c r="L979" s="67">
        <v>316</v>
      </c>
      <c r="M979" s="67">
        <v>287</v>
      </c>
      <c r="N979" s="95">
        <f t="shared" si="59"/>
        <v>0.52404643449419563</v>
      </c>
      <c r="O979" s="36">
        <f>10000*E979+B979</f>
        <v>20110487</v>
      </c>
      <c r="P979" s="63">
        <v>376</v>
      </c>
      <c r="Q979" s="76">
        <f t="shared" si="60"/>
        <v>1.6037234042553192</v>
      </c>
      <c r="R979" s="95">
        <f t="shared" si="61"/>
        <v>0.52404643449419563</v>
      </c>
      <c r="S979" s="95">
        <f t="shared" si="62"/>
        <v>-1</v>
      </c>
    </row>
    <row r="980" spans="1:19" s="36" customFormat="1" ht="14.4" x14ac:dyDescent="0.3">
      <c r="A980" s="32" t="s">
        <v>95</v>
      </c>
      <c r="B980" s="7">
        <v>487</v>
      </c>
      <c r="C980" s="7">
        <v>1</v>
      </c>
      <c r="D980" s="7" t="s">
        <v>289</v>
      </c>
      <c r="E980" s="7">
        <v>2017</v>
      </c>
      <c r="F980" s="10">
        <v>2018</v>
      </c>
      <c r="G980" s="66">
        <v>206.54</v>
      </c>
      <c r="H980" s="10">
        <v>10</v>
      </c>
      <c r="I980" s="67">
        <v>1</v>
      </c>
      <c r="J980" s="10">
        <v>0</v>
      </c>
      <c r="K980" s="50">
        <f>MAX(1,MIN(10,INT(G980/100)+1))</f>
        <v>3</v>
      </c>
      <c r="L980" s="67">
        <v>178</v>
      </c>
      <c r="M980" s="67">
        <v>52</v>
      </c>
      <c r="N980" s="95">
        <f t="shared" si="59"/>
        <v>0.77391304347826084</v>
      </c>
      <c r="O980" s="36">
        <f>10000*E980+B980</f>
        <v>20170487</v>
      </c>
      <c r="P980" s="63">
        <v>361</v>
      </c>
      <c r="Q980" s="76">
        <f t="shared" si="60"/>
        <v>0.63711911357340723</v>
      </c>
      <c r="R980" s="95">
        <f t="shared" si="61"/>
        <v>0.77391304347826084</v>
      </c>
      <c r="S980" s="95">
        <f t="shared" si="62"/>
        <v>-1</v>
      </c>
    </row>
    <row r="981" spans="1:19" s="36" customFormat="1" ht="14.4" x14ac:dyDescent="0.3">
      <c r="A981" s="32" t="s">
        <v>95</v>
      </c>
      <c r="B981" s="36">
        <v>492</v>
      </c>
      <c r="C981" s="36">
        <v>1</v>
      </c>
      <c r="D981" s="36" t="s">
        <v>385</v>
      </c>
      <c r="E981" s="36">
        <v>1994</v>
      </c>
      <c r="F981" s="36">
        <v>1995</v>
      </c>
      <c r="G981" s="76">
        <v>278.20999999999998</v>
      </c>
      <c r="H981" s="36">
        <v>10</v>
      </c>
      <c r="I981" s="36">
        <v>0</v>
      </c>
      <c r="J981" s="36">
        <v>1</v>
      </c>
      <c r="K981" s="36">
        <v>3</v>
      </c>
      <c r="L981" s="94">
        <v>5240</v>
      </c>
      <c r="M981" s="94">
        <v>5428</v>
      </c>
      <c r="N981" s="95">
        <f t="shared" si="59"/>
        <v>0.4911886014248219</v>
      </c>
      <c r="O981" s="36">
        <v>19950492</v>
      </c>
      <c r="P981" s="63">
        <v>4070.06</v>
      </c>
      <c r="Q981" s="76">
        <f t="shared" si="60"/>
        <v>2.6210915809594946</v>
      </c>
      <c r="R981" s="95">
        <f t="shared" si="61"/>
        <v>0.4911886014248219</v>
      </c>
      <c r="S981" s="95">
        <f t="shared" si="62"/>
        <v>-1</v>
      </c>
    </row>
    <row r="982" spans="1:19" s="36" customFormat="1" ht="14.4" x14ac:dyDescent="0.3">
      <c r="A982" s="32" t="s">
        <v>95</v>
      </c>
      <c r="B982" s="36">
        <v>492</v>
      </c>
      <c r="C982" s="36">
        <v>1</v>
      </c>
      <c r="D982" s="36" t="s">
        <v>385</v>
      </c>
      <c r="E982" s="36">
        <v>1995</v>
      </c>
      <c r="F982" s="36">
        <v>1996</v>
      </c>
      <c r="G982" s="76">
        <v>269.12</v>
      </c>
      <c r="H982" s="36">
        <v>5</v>
      </c>
      <c r="I982" s="36">
        <v>1</v>
      </c>
      <c r="J982" s="36">
        <v>1</v>
      </c>
      <c r="K982" s="36">
        <v>3</v>
      </c>
      <c r="L982" s="94">
        <v>5415</v>
      </c>
      <c r="M982" s="94">
        <v>2407</v>
      </c>
      <c r="N982" s="95">
        <f t="shared" si="59"/>
        <v>0.69227818972129895</v>
      </c>
      <c r="O982" s="36">
        <v>19960492</v>
      </c>
      <c r="P982" s="63">
        <v>4139.5</v>
      </c>
      <c r="Q982" s="76">
        <f t="shared" si="60"/>
        <v>1.8896001932600555</v>
      </c>
      <c r="R982" s="95">
        <f t="shared" si="61"/>
        <v>0.69227818972129895</v>
      </c>
      <c r="S982" s="95">
        <f t="shared" si="62"/>
        <v>-1</v>
      </c>
    </row>
    <row r="983" spans="1:19" s="36" customFormat="1" ht="14.4" x14ac:dyDescent="0.3">
      <c r="A983" s="32" t="s">
        <v>95</v>
      </c>
      <c r="B983" s="36">
        <v>492</v>
      </c>
      <c r="C983" s="36">
        <v>1</v>
      </c>
      <c r="D983" s="36" t="s">
        <v>385</v>
      </c>
      <c r="E983" s="36">
        <v>1999</v>
      </c>
      <c r="F983" s="36">
        <v>2001</v>
      </c>
      <c r="G983" s="76">
        <v>347.82</v>
      </c>
      <c r="H983" s="36">
        <v>10</v>
      </c>
      <c r="I983" s="36">
        <v>1</v>
      </c>
      <c r="J983" s="36">
        <v>0</v>
      </c>
      <c r="K983" s="36">
        <v>4</v>
      </c>
      <c r="L983" s="94">
        <v>4250</v>
      </c>
      <c r="M983" s="94">
        <v>1639</v>
      </c>
      <c r="N983" s="95">
        <f t="shared" si="59"/>
        <v>0.72168449651893363</v>
      </c>
      <c r="O983" s="36">
        <v>20000492</v>
      </c>
      <c r="P983" s="63">
        <v>4206.79</v>
      </c>
      <c r="Q983" s="76">
        <f t="shared" si="60"/>
        <v>1.3998797182649954</v>
      </c>
      <c r="R983" s="95">
        <f t="shared" si="61"/>
        <v>0.72168449651893363</v>
      </c>
      <c r="S983" s="95">
        <f t="shared" si="62"/>
        <v>-1</v>
      </c>
    </row>
    <row r="984" spans="1:19" s="36" customFormat="1" ht="14.4" x14ac:dyDescent="0.3">
      <c r="A984" s="32" t="s">
        <v>95</v>
      </c>
      <c r="B984" s="36">
        <v>492</v>
      </c>
      <c r="C984" s="36">
        <v>1</v>
      </c>
      <c r="D984" s="36" t="s">
        <v>385</v>
      </c>
      <c r="E984" s="36">
        <v>2001</v>
      </c>
      <c r="F984" s="36">
        <v>2002</v>
      </c>
      <c r="G984" s="76">
        <v>246.54</v>
      </c>
      <c r="H984" s="36">
        <v>10</v>
      </c>
      <c r="I984" s="36">
        <v>1</v>
      </c>
      <c r="J984" s="36">
        <v>1</v>
      </c>
      <c r="K984" s="36">
        <v>3</v>
      </c>
      <c r="L984" s="94">
        <v>3493</v>
      </c>
      <c r="M984" s="94">
        <v>2156</v>
      </c>
      <c r="N984" s="95">
        <f t="shared" si="59"/>
        <v>0.61833952912019829</v>
      </c>
      <c r="O984" s="36">
        <v>20020492</v>
      </c>
      <c r="P984" s="63">
        <v>4095.53</v>
      </c>
      <c r="Q984" s="76">
        <f t="shared" si="60"/>
        <v>1.3793086609059144</v>
      </c>
      <c r="R984" s="95">
        <f t="shared" si="61"/>
        <v>0.61833952912019829</v>
      </c>
      <c r="S984" s="95">
        <f t="shared" si="62"/>
        <v>-1</v>
      </c>
    </row>
    <row r="985" spans="1:19" s="36" customFormat="1" ht="14.4" x14ac:dyDescent="0.3">
      <c r="A985" s="32" t="s">
        <v>95</v>
      </c>
      <c r="B985" s="36">
        <v>492</v>
      </c>
      <c r="C985" s="36">
        <v>1</v>
      </c>
      <c r="D985" s="36" t="s">
        <v>385</v>
      </c>
      <c r="E985" s="36">
        <v>2003</v>
      </c>
      <c r="F985" s="36">
        <v>2004</v>
      </c>
      <c r="G985" s="76">
        <v>415</v>
      </c>
      <c r="H985" s="36">
        <v>10</v>
      </c>
      <c r="I985" s="36">
        <v>1</v>
      </c>
      <c r="J985" s="36">
        <v>1</v>
      </c>
      <c r="K985" s="36">
        <v>5</v>
      </c>
      <c r="L985" s="94">
        <v>3152</v>
      </c>
      <c r="M985" s="94">
        <v>2390</v>
      </c>
      <c r="N985" s="95">
        <f t="shared" si="59"/>
        <v>0.56874774449657162</v>
      </c>
      <c r="O985" s="36">
        <v>20040492</v>
      </c>
      <c r="P985" s="63">
        <v>4061.93</v>
      </c>
      <c r="Q985" s="76">
        <f t="shared" si="60"/>
        <v>1.3643760478393276</v>
      </c>
      <c r="R985" s="95">
        <f t="shared" si="61"/>
        <v>0.56874774449657162</v>
      </c>
      <c r="S985" s="95">
        <f t="shared" si="62"/>
        <v>-1</v>
      </c>
    </row>
    <row r="986" spans="1:19" s="36" customFormat="1" ht="14.4" x14ac:dyDescent="0.3">
      <c r="A986" s="32" t="s">
        <v>95</v>
      </c>
      <c r="B986" s="36">
        <v>492</v>
      </c>
      <c r="C986" s="36">
        <v>1</v>
      </c>
      <c r="D986" s="36" t="s">
        <v>385</v>
      </c>
      <c r="E986" s="40">
        <v>2009</v>
      </c>
      <c r="F986" s="33">
        <v>2010</v>
      </c>
      <c r="G986" s="62">
        <v>226.79</v>
      </c>
      <c r="H986" s="33">
        <v>10</v>
      </c>
      <c r="I986" s="63">
        <v>0</v>
      </c>
      <c r="J986" s="48">
        <f>MAX(0,MIN(1,F986-E986-1))</f>
        <v>0</v>
      </c>
      <c r="K986" s="50">
        <f>MAX(1,MIN(10,INT(G986/100)+1))</f>
        <v>3</v>
      </c>
      <c r="L986" s="63">
        <v>2077</v>
      </c>
      <c r="M986" s="63">
        <v>2193</v>
      </c>
      <c r="N986" s="95">
        <f t="shared" si="59"/>
        <v>0.48641686182669791</v>
      </c>
      <c r="O986" s="36">
        <v>20090492</v>
      </c>
      <c r="P986" s="63">
        <v>4316.97</v>
      </c>
      <c r="Q986" s="76">
        <f t="shared" si="60"/>
        <v>0.98911968348170121</v>
      </c>
      <c r="R986" s="95">
        <f t="shared" si="61"/>
        <v>0.48641686182669791</v>
      </c>
      <c r="S986" s="95">
        <f t="shared" si="62"/>
        <v>-1</v>
      </c>
    </row>
    <row r="987" spans="1:19" s="36" customFormat="1" ht="14.4" x14ac:dyDescent="0.3">
      <c r="A987" s="32" t="s">
        <v>95</v>
      </c>
      <c r="B987" s="36">
        <v>492</v>
      </c>
      <c r="C987" s="36">
        <v>1</v>
      </c>
      <c r="D987" s="36" t="s">
        <v>385</v>
      </c>
      <c r="E987" s="40">
        <v>2009</v>
      </c>
      <c r="F987" s="33">
        <v>2010</v>
      </c>
      <c r="G987" s="62">
        <v>226.79</v>
      </c>
      <c r="H987" s="33">
        <v>10</v>
      </c>
      <c r="I987" s="63">
        <v>0</v>
      </c>
      <c r="J987" s="48">
        <f>MAX(0,MIN(1,F987-E987-1))</f>
        <v>0</v>
      </c>
      <c r="K987" s="50">
        <f>MAX(1,MIN(10,INT(G987/100)+1))</f>
        <v>3</v>
      </c>
      <c r="L987" s="63">
        <v>2077</v>
      </c>
      <c r="M987" s="63">
        <v>2193</v>
      </c>
      <c r="N987" s="95">
        <f t="shared" si="59"/>
        <v>0.48641686182669791</v>
      </c>
      <c r="O987" s="36">
        <f>10000*F987+B987</f>
        <v>20100492</v>
      </c>
      <c r="P987" s="63">
        <v>4316.97</v>
      </c>
      <c r="Q987" s="76">
        <f t="shared" si="60"/>
        <v>0.98911968348170121</v>
      </c>
      <c r="R987" s="95">
        <f t="shared" si="61"/>
        <v>0.48641686182669791</v>
      </c>
      <c r="S987" s="95">
        <f t="shared" si="62"/>
        <v>-1</v>
      </c>
    </row>
    <row r="988" spans="1:19" s="36" customFormat="1" ht="14.4" x14ac:dyDescent="0.3">
      <c r="A988" s="32" t="s">
        <v>95</v>
      </c>
      <c r="B988" s="7">
        <v>492</v>
      </c>
      <c r="C988" s="7">
        <v>1</v>
      </c>
      <c r="D988" s="7" t="s">
        <v>385</v>
      </c>
      <c r="E988" s="7">
        <v>2010</v>
      </c>
      <c r="F988" s="68">
        <v>2012</v>
      </c>
      <c r="G988" s="66">
        <v>251.18</v>
      </c>
      <c r="H988" s="68">
        <v>9</v>
      </c>
      <c r="I988" s="67">
        <v>1</v>
      </c>
      <c r="J988" s="10">
        <v>1</v>
      </c>
      <c r="K988" s="50">
        <f>MAX(1,MIN(10,INT(G988/100)+1))</f>
        <v>3</v>
      </c>
      <c r="L988" s="67">
        <v>5736</v>
      </c>
      <c r="M988" s="67">
        <v>2752</v>
      </c>
      <c r="N988" s="95">
        <f t="shared" si="59"/>
        <v>0.6757775683317625</v>
      </c>
      <c r="O988" s="36">
        <f>10000*2010+B988</f>
        <v>20100492</v>
      </c>
      <c r="P988" s="63">
        <v>4316.97</v>
      </c>
      <c r="Q988" s="76">
        <f t="shared" si="60"/>
        <v>1.9661938813565996</v>
      </c>
      <c r="R988" s="95">
        <f t="shared" si="61"/>
        <v>0.6757775683317625</v>
      </c>
      <c r="S988" s="95">
        <f t="shared" si="62"/>
        <v>-1</v>
      </c>
    </row>
    <row r="989" spans="1:19" s="36" customFormat="1" ht="14.4" x14ac:dyDescent="0.3">
      <c r="A989" s="32" t="s">
        <v>95</v>
      </c>
      <c r="B989" s="7">
        <v>492</v>
      </c>
      <c r="C989" s="7">
        <v>1</v>
      </c>
      <c r="D989" s="7" t="s">
        <v>385</v>
      </c>
      <c r="E989" s="7">
        <v>2010</v>
      </c>
      <c r="F989" s="68">
        <v>2011</v>
      </c>
      <c r="G989" s="66">
        <v>53.35</v>
      </c>
      <c r="H989" s="68">
        <v>10</v>
      </c>
      <c r="I989" s="67">
        <v>1</v>
      </c>
      <c r="J989" s="10">
        <v>0</v>
      </c>
      <c r="K989" s="50">
        <f>MAX(1,MIN(10,INT(G989/100)+1))</f>
        <v>1</v>
      </c>
      <c r="L989" s="67">
        <v>5736</v>
      </c>
      <c r="M989" s="67">
        <v>2752</v>
      </c>
      <c r="N989" s="95">
        <f t="shared" si="59"/>
        <v>0.6757775683317625</v>
      </c>
      <c r="O989" s="36">
        <f>10000*2010+B989</f>
        <v>20100492</v>
      </c>
      <c r="P989" s="63">
        <v>4316.97</v>
      </c>
      <c r="Q989" s="76">
        <f t="shared" si="60"/>
        <v>1.9661938813565996</v>
      </c>
      <c r="R989" s="95">
        <f t="shared" si="61"/>
        <v>0.6757775683317625</v>
      </c>
      <c r="S989" s="95">
        <f t="shared" si="62"/>
        <v>-1</v>
      </c>
    </row>
    <row r="990" spans="1:19" s="36" customFormat="1" ht="14.4" x14ac:dyDescent="0.3">
      <c r="A990" s="32" t="s">
        <v>95</v>
      </c>
      <c r="B990" s="36">
        <v>492</v>
      </c>
      <c r="C990" s="36">
        <v>1</v>
      </c>
      <c r="D990" s="36" t="s">
        <v>385</v>
      </c>
      <c r="E990" s="75">
        <v>2013</v>
      </c>
      <c r="F990" s="36">
        <v>2014</v>
      </c>
      <c r="G990" s="76">
        <v>254.7</v>
      </c>
      <c r="H990" s="36">
        <v>10</v>
      </c>
      <c r="I990" s="36">
        <v>1</v>
      </c>
      <c r="J990" s="36">
        <v>0</v>
      </c>
      <c r="K990" s="50">
        <v>3</v>
      </c>
      <c r="L990" s="63">
        <v>2316</v>
      </c>
      <c r="M990" s="63">
        <v>571</v>
      </c>
      <c r="N990" s="95">
        <f t="shared" si="59"/>
        <v>0.80221683408382405</v>
      </c>
      <c r="O990" s="36">
        <f>10000*E990+B990</f>
        <v>20130492</v>
      </c>
      <c r="P990" s="63">
        <v>4506.92</v>
      </c>
      <c r="Q990" s="76">
        <f t="shared" si="60"/>
        <v>0.64057050047482533</v>
      </c>
      <c r="R990" s="95">
        <f t="shared" si="61"/>
        <v>0.80221683408382405</v>
      </c>
      <c r="S990" s="95">
        <f t="shared" si="62"/>
        <v>-1</v>
      </c>
    </row>
    <row r="991" spans="1:19" s="36" customFormat="1" ht="14.4" x14ac:dyDescent="0.3">
      <c r="A991" s="32" t="s">
        <v>95</v>
      </c>
      <c r="B991" s="36">
        <v>495</v>
      </c>
      <c r="C991" s="36">
        <v>1</v>
      </c>
      <c r="D991" s="36" t="s">
        <v>522</v>
      </c>
      <c r="E991" s="36">
        <v>2000</v>
      </c>
      <c r="F991" s="36">
        <v>2001</v>
      </c>
      <c r="G991" s="76">
        <v>601.47</v>
      </c>
      <c r="H991" s="36">
        <v>10</v>
      </c>
      <c r="I991" s="36">
        <v>1</v>
      </c>
      <c r="J991" s="36">
        <v>1</v>
      </c>
      <c r="K991" s="36">
        <v>7</v>
      </c>
      <c r="L991" s="94">
        <v>607</v>
      </c>
      <c r="M991" s="94">
        <v>300</v>
      </c>
      <c r="N991" s="95">
        <f t="shared" si="59"/>
        <v>0.66923925027563391</v>
      </c>
      <c r="O991" s="36">
        <v>20010495</v>
      </c>
      <c r="P991" s="63">
        <v>368.84</v>
      </c>
      <c r="Q991" s="76">
        <f t="shared" si="60"/>
        <v>2.4590608393883526</v>
      </c>
      <c r="R991" s="95">
        <f t="shared" si="61"/>
        <v>0.66923925027563391</v>
      </c>
      <c r="S991" s="95">
        <f t="shared" si="62"/>
        <v>-1</v>
      </c>
    </row>
    <row r="992" spans="1:19" s="36" customFormat="1" ht="14.4" x14ac:dyDescent="0.3">
      <c r="A992" s="32" t="s">
        <v>95</v>
      </c>
      <c r="B992" s="36">
        <v>495</v>
      </c>
      <c r="C992" s="36">
        <v>1</v>
      </c>
      <c r="D992" s="36" t="s">
        <v>522</v>
      </c>
      <c r="E992" s="36">
        <v>2001</v>
      </c>
      <c r="F992" s="36">
        <v>2002</v>
      </c>
      <c r="G992" s="76">
        <v>265</v>
      </c>
      <c r="H992" s="36">
        <v>9</v>
      </c>
      <c r="I992" s="36">
        <v>1</v>
      </c>
      <c r="J992" s="36">
        <v>1</v>
      </c>
      <c r="K992" s="36">
        <v>3</v>
      </c>
      <c r="L992" s="94">
        <v>303</v>
      </c>
      <c r="M992" s="94">
        <v>179</v>
      </c>
      <c r="N992" s="95">
        <f t="shared" si="59"/>
        <v>0.62863070539419086</v>
      </c>
      <c r="O992" s="36">
        <v>20020495</v>
      </c>
      <c r="P992" s="63">
        <v>368.2</v>
      </c>
      <c r="Q992" s="76">
        <f t="shared" si="60"/>
        <v>1.3090711569799023</v>
      </c>
      <c r="R992" s="95">
        <f t="shared" si="61"/>
        <v>0.62863070539419086</v>
      </c>
      <c r="S992" s="95">
        <f t="shared" si="62"/>
        <v>-1</v>
      </c>
    </row>
    <row r="993" spans="1:19" s="36" customFormat="1" ht="14.4" x14ac:dyDescent="0.3">
      <c r="A993" s="32" t="s">
        <v>95</v>
      </c>
      <c r="B993" s="36">
        <v>495</v>
      </c>
      <c r="C993" s="36">
        <v>1</v>
      </c>
      <c r="D993" s="36" t="s">
        <v>522</v>
      </c>
      <c r="E993" s="36">
        <v>2003</v>
      </c>
      <c r="F993" s="36">
        <v>2004</v>
      </c>
      <c r="G993" s="76">
        <v>400</v>
      </c>
      <c r="H993" s="36">
        <v>10</v>
      </c>
      <c r="I993" s="36">
        <v>1</v>
      </c>
      <c r="J993" s="36">
        <v>1</v>
      </c>
      <c r="K993" s="36">
        <v>5</v>
      </c>
      <c r="L993" s="94">
        <v>257</v>
      </c>
      <c r="M993" s="94">
        <v>252</v>
      </c>
      <c r="N993" s="95">
        <f t="shared" si="59"/>
        <v>0.50491159135559927</v>
      </c>
      <c r="O993" s="36">
        <v>20040495</v>
      </c>
      <c r="P993" s="63">
        <v>346.17</v>
      </c>
      <c r="Q993" s="76">
        <f t="shared" si="60"/>
        <v>1.4703758269058553</v>
      </c>
      <c r="R993" s="95">
        <f t="shared" si="61"/>
        <v>0.50491159135559927</v>
      </c>
      <c r="S993" s="95">
        <f t="shared" si="62"/>
        <v>-1</v>
      </c>
    </row>
    <row r="994" spans="1:19" s="36" customFormat="1" ht="14.4" x14ac:dyDescent="0.3">
      <c r="A994" s="32" t="s">
        <v>95</v>
      </c>
      <c r="B994" s="36">
        <v>495</v>
      </c>
      <c r="C994" s="36">
        <v>1</v>
      </c>
      <c r="D994" s="35" t="s">
        <v>522</v>
      </c>
      <c r="E994" s="33">
        <v>2007</v>
      </c>
      <c r="F994" s="36">
        <v>2008</v>
      </c>
      <c r="G994" s="36">
        <v>586.99</v>
      </c>
      <c r="H994" s="36">
        <v>10</v>
      </c>
      <c r="I994" s="36">
        <v>0</v>
      </c>
      <c r="J994" s="36">
        <v>0</v>
      </c>
      <c r="K994" s="33">
        <v>6</v>
      </c>
      <c r="L994" s="63">
        <v>281</v>
      </c>
      <c r="M994" s="63">
        <v>391</v>
      </c>
      <c r="N994" s="95">
        <f t="shared" si="59"/>
        <v>0.41815476190476192</v>
      </c>
      <c r="O994" s="36">
        <v>20062897</v>
      </c>
      <c r="P994" s="63">
        <v>347</v>
      </c>
      <c r="Q994" s="76">
        <f t="shared" si="60"/>
        <v>1.9365994236311239</v>
      </c>
      <c r="R994" s="95">
        <f t="shared" si="61"/>
        <v>0.41815476190476192</v>
      </c>
      <c r="S994" s="95">
        <f t="shared" si="62"/>
        <v>-1</v>
      </c>
    </row>
    <row r="995" spans="1:19" s="36" customFormat="1" ht="14.4" x14ac:dyDescent="0.3">
      <c r="A995" s="32" t="s">
        <v>95</v>
      </c>
      <c r="B995" s="48">
        <v>495</v>
      </c>
      <c r="C995" s="48">
        <v>1</v>
      </c>
      <c r="D995" s="48" t="s">
        <v>522</v>
      </c>
      <c r="E995" s="58">
        <v>2008</v>
      </c>
      <c r="F995" s="50">
        <v>2009</v>
      </c>
      <c r="G995" s="55">
        <v>346.99</v>
      </c>
      <c r="H995" s="50">
        <v>10</v>
      </c>
      <c r="I995" s="42">
        <v>1</v>
      </c>
      <c r="J995" s="48">
        <f>MAX(0,MIN(1,F995-E995-1))</f>
        <v>0</v>
      </c>
      <c r="K995" s="50">
        <f>MAX(1,MIN(10,INT(G995/100)+1))</f>
        <v>4</v>
      </c>
      <c r="L995" s="42">
        <v>405</v>
      </c>
      <c r="M995" s="42">
        <v>339</v>
      </c>
      <c r="N995" s="95">
        <f t="shared" si="59"/>
        <v>0.54435483870967738</v>
      </c>
      <c r="O995" s="36">
        <v>20080495</v>
      </c>
      <c r="P995" s="63">
        <v>370.48</v>
      </c>
      <c r="Q995" s="76">
        <f t="shared" si="60"/>
        <v>2.0082055711509392</v>
      </c>
      <c r="R995" s="95">
        <f t="shared" si="61"/>
        <v>0.54435483870967738</v>
      </c>
      <c r="S995" s="95">
        <f t="shared" si="62"/>
        <v>-1</v>
      </c>
    </row>
    <row r="996" spans="1:19" s="36" customFormat="1" ht="14.4" x14ac:dyDescent="0.3">
      <c r="A996" s="32" t="s">
        <v>95</v>
      </c>
      <c r="B996" s="48">
        <v>495</v>
      </c>
      <c r="C996" s="48">
        <v>1</v>
      </c>
      <c r="D996" s="48" t="s">
        <v>522</v>
      </c>
      <c r="E996" s="58">
        <v>2008</v>
      </c>
      <c r="F996" s="50">
        <v>2009</v>
      </c>
      <c r="G996" s="55">
        <v>240</v>
      </c>
      <c r="H996" s="50">
        <v>10</v>
      </c>
      <c r="I996" s="42">
        <v>0</v>
      </c>
      <c r="J996" s="48">
        <f>MAX(0,MIN(1,F996-E996-1))</f>
        <v>0</v>
      </c>
      <c r="K996" s="50">
        <f>MAX(1,MIN(10,INT(G996/100)+1))</f>
        <v>3</v>
      </c>
      <c r="L996" s="42">
        <v>337</v>
      </c>
      <c r="M996" s="42">
        <v>408</v>
      </c>
      <c r="N996" s="95">
        <f t="shared" si="59"/>
        <v>0.45234899328859063</v>
      </c>
      <c r="O996" s="36">
        <v>20080495</v>
      </c>
      <c r="P996" s="63">
        <v>370.48</v>
      </c>
      <c r="Q996" s="76">
        <f t="shared" si="60"/>
        <v>2.0109047721874322</v>
      </c>
      <c r="R996" s="95">
        <f t="shared" si="61"/>
        <v>0.45234899328859063</v>
      </c>
      <c r="S996" s="95">
        <f t="shared" si="62"/>
        <v>-1</v>
      </c>
    </row>
    <row r="997" spans="1:19" s="36" customFormat="1" ht="14.4" x14ac:dyDescent="0.3">
      <c r="A997" s="32" t="s">
        <v>95</v>
      </c>
      <c r="B997" s="48">
        <v>495</v>
      </c>
      <c r="C997" s="48">
        <v>1</v>
      </c>
      <c r="D997" s="48" t="s">
        <v>522</v>
      </c>
      <c r="E997" s="58">
        <v>2017</v>
      </c>
      <c r="F997" s="50">
        <v>2019</v>
      </c>
      <c r="G997" s="55">
        <v>899.24</v>
      </c>
      <c r="H997" s="50">
        <v>10</v>
      </c>
      <c r="I997" s="42">
        <v>1</v>
      </c>
      <c r="J997" s="48">
        <v>1</v>
      </c>
      <c r="K997" s="50">
        <f>MAX(1,MIN(10,INT(G997/100)+1))</f>
        <v>9</v>
      </c>
      <c r="L997" s="42">
        <v>195</v>
      </c>
      <c r="M997" s="42">
        <v>37</v>
      </c>
      <c r="N997" s="95">
        <f t="shared" si="59"/>
        <v>0.84051724137931039</v>
      </c>
      <c r="O997" s="36">
        <v>20080495</v>
      </c>
      <c r="P997" s="63">
        <v>439</v>
      </c>
      <c r="Q997" s="76">
        <f t="shared" si="60"/>
        <v>0.52847380410022782</v>
      </c>
      <c r="R997" s="95">
        <f t="shared" si="61"/>
        <v>0.84051724137931039</v>
      </c>
      <c r="S997" s="95">
        <f t="shared" si="62"/>
        <v>-1</v>
      </c>
    </row>
    <row r="998" spans="1:19" s="36" customFormat="1" ht="14.4" x14ac:dyDescent="0.3">
      <c r="A998" s="32" t="s">
        <v>95</v>
      </c>
      <c r="B998" s="36">
        <v>497</v>
      </c>
      <c r="C998" s="36">
        <v>1</v>
      </c>
      <c r="D998" s="36" t="s">
        <v>330</v>
      </c>
      <c r="E998" s="36">
        <v>1997</v>
      </c>
      <c r="F998" s="36">
        <v>1998</v>
      </c>
      <c r="G998" s="76">
        <v>600</v>
      </c>
      <c r="H998" s="36">
        <v>4</v>
      </c>
      <c r="I998" s="36">
        <v>1</v>
      </c>
      <c r="J998" s="36">
        <v>1</v>
      </c>
      <c r="K998" s="36">
        <v>7</v>
      </c>
      <c r="L998" s="94">
        <v>138</v>
      </c>
      <c r="M998" s="94">
        <v>19</v>
      </c>
      <c r="N998" s="95">
        <f t="shared" si="59"/>
        <v>0.87898089171974525</v>
      </c>
      <c r="O998" s="36">
        <v>19980497</v>
      </c>
      <c r="P998" s="63">
        <v>292.39</v>
      </c>
      <c r="Q998" s="76">
        <f t="shared" si="60"/>
        <v>0.53695406819658675</v>
      </c>
      <c r="R998" s="95">
        <f t="shared" si="61"/>
        <v>0.87898089171974525</v>
      </c>
      <c r="S998" s="95">
        <f t="shared" si="62"/>
        <v>-1</v>
      </c>
    </row>
    <row r="999" spans="1:19" s="36" customFormat="1" ht="14.4" x14ac:dyDescent="0.3">
      <c r="A999" s="32" t="s">
        <v>95</v>
      </c>
      <c r="B999" s="36">
        <v>497</v>
      </c>
      <c r="C999" s="36">
        <v>1</v>
      </c>
      <c r="D999" s="36" t="s">
        <v>330</v>
      </c>
      <c r="E999" s="36">
        <v>2001</v>
      </c>
      <c r="F999" s="36">
        <v>2002</v>
      </c>
      <c r="G999" s="76">
        <v>837</v>
      </c>
      <c r="H999" s="36">
        <v>10</v>
      </c>
      <c r="I999" s="36">
        <v>1</v>
      </c>
      <c r="J999" s="36">
        <v>1</v>
      </c>
      <c r="K999" s="36">
        <v>9</v>
      </c>
      <c r="L999" s="94">
        <v>142</v>
      </c>
      <c r="M999" s="94">
        <v>18</v>
      </c>
      <c r="N999" s="95">
        <f t="shared" si="59"/>
        <v>0.88749999999999996</v>
      </c>
      <c r="O999" s="36">
        <v>20020497</v>
      </c>
      <c r="P999" s="63">
        <v>245.98</v>
      </c>
      <c r="Q999" s="76">
        <f t="shared" si="60"/>
        <v>0.65045938694202787</v>
      </c>
      <c r="R999" s="95">
        <f t="shared" si="61"/>
        <v>0.88749999999999996</v>
      </c>
      <c r="S999" s="95">
        <f t="shared" si="62"/>
        <v>-1</v>
      </c>
    </row>
    <row r="1000" spans="1:19" s="36" customFormat="1" ht="14.4" x14ac:dyDescent="0.3">
      <c r="A1000" s="32" t="s">
        <v>95</v>
      </c>
      <c r="B1000" s="7">
        <v>497</v>
      </c>
      <c r="C1000" s="7">
        <v>1</v>
      </c>
      <c r="D1000" s="7" t="s">
        <v>330</v>
      </c>
      <c r="E1000" s="7">
        <v>2011</v>
      </c>
      <c r="F1000" s="10">
        <v>2012</v>
      </c>
      <c r="G1000" s="66">
        <v>840.01</v>
      </c>
      <c r="H1000" s="10">
        <v>10</v>
      </c>
      <c r="I1000" s="67">
        <v>1</v>
      </c>
      <c r="J1000" s="10">
        <v>0</v>
      </c>
      <c r="K1000" s="50">
        <v>9</v>
      </c>
      <c r="L1000" s="67">
        <v>228</v>
      </c>
      <c r="M1000" s="67">
        <v>138</v>
      </c>
      <c r="N1000" s="95">
        <f t="shared" si="59"/>
        <v>0.62295081967213117</v>
      </c>
      <c r="O1000" s="36">
        <f>10000*E1000+B1000</f>
        <v>20110497</v>
      </c>
      <c r="P1000" s="63">
        <v>234</v>
      </c>
      <c r="Q1000" s="76">
        <f t="shared" si="60"/>
        <v>1.5641025641025641</v>
      </c>
      <c r="R1000" s="95">
        <f t="shared" si="61"/>
        <v>0.62295081967213117</v>
      </c>
      <c r="S1000" s="95">
        <f t="shared" si="62"/>
        <v>-1</v>
      </c>
    </row>
    <row r="1001" spans="1:19" s="36" customFormat="1" ht="14.4" x14ac:dyDescent="0.3">
      <c r="A1001" s="32" t="s">
        <v>95</v>
      </c>
      <c r="B1001" s="36">
        <v>499</v>
      </c>
      <c r="C1001" s="36">
        <v>1</v>
      </c>
      <c r="D1001" s="36" t="s">
        <v>473</v>
      </c>
      <c r="E1001" s="36">
        <v>1997</v>
      </c>
      <c r="F1001" s="36">
        <v>1998</v>
      </c>
      <c r="G1001" s="76">
        <v>289.20999999999998</v>
      </c>
      <c r="H1001" s="36">
        <v>10</v>
      </c>
      <c r="I1001" s="36">
        <v>1</v>
      </c>
      <c r="J1001" s="36">
        <v>1</v>
      </c>
      <c r="K1001" s="36">
        <v>3</v>
      </c>
      <c r="L1001" s="94">
        <v>320</v>
      </c>
      <c r="M1001" s="94">
        <v>115</v>
      </c>
      <c r="N1001" s="95">
        <f t="shared" si="59"/>
        <v>0.73563218390804597</v>
      </c>
      <c r="O1001" s="36">
        <v>19980499</v>
      </c>
      <c r="P1001" s="63">
        <v>442.23</v>
      </c>
      <c r="Q1001" s="76">
        <f t="shared" si="60"/>
        <v>0.98365104131334369</v>
      </c>
      <c r="R1001" s="95">
        <f t="shared" si="61"/>
        <v>0.73563218390804597</v>
      </c>
      <c r="S1001" s="95">
        <f t="shared" si="62"/>
        <v>-1</v>
      </c>
    </row>
    <row r="1002" spans="1:19" s="36" customFormat="1" ht="14.4" x14ac:dyDescent="0.3">
      <c r="A1002" s="32" t="s">
        <v>95</v>
      </c>
      <c r="B1002" s="36">
        <v>499</v>
      </c>
      <c r="C1002" s="36">
        <v>1</v>
      </c>
      <c r="D1002" s="36" t="s">
        <v>256</v>
      </c>
      <c r="E1002" s="36">
        <v>2000</v>
      </c>
      <c r="F1002" s="36">
        <v>2001</v>
      </c>
      <c r="G1002" s="76">
        <v>400</v>
      </c>
      <c r="H1002" s="36">
        <v>10</v>
      </c>
      <c r="I1002" s="36">
        <v>1</v>
      </c>
      <c r="J1002" s="36">
        <v>1</v>
      </c>
      <c r="K1002" s="36">
        <v>5</v>
      </c>
      <c r="L1002" s="94">
        <v>409</v>
      </c>
      <c r="M1002" s="94">
        <v>401</v>
      </c>
      <c r="N1002" s="95">
        <f t="shared" si="59"/>
        <v>0.50493827160493832</v>
      </c>
      <c r="O1002" s="36">
        <v>20010499</v>
      </c>
      <c r="P1002" s="63">
        <v>420.22</v>
      </c>
      <c r="Q1002" s="76">
        <f t="shared" si="60"/>
        <v>1.9275617533672837</v>
      </c>
      <c r="R1002" s="95">
        <f t="shared" si="61"/>
        <v>0.50493827160493832</v>
      </c>
      <c r="S1002" s="95">
        <f t="shared" si="62"/>
        <v>-1</v>
      </c>
    </row>
    <row r="1003" spans="1:19" s="36" customFormat="1" ht="14.4" x14ac:dyDescent="0.3">
      <c r="A1003" s="32" t="s">
        <v>95</v>
      </c>
      <c r="B1003" s="36">
        <v>499</v>
      </c>
      <c r="C1003" s="36">
        <v>1</v>
      </c>
      <c r="D1003" s="36" t="s">
        <v>473</v>
      </c>
      <c r="E1003" s="36">
        <v>2002</v>
      </c>
      <c r="F1003" s="36">
        <v>2003</v>
      </c>
      <c r="G1003" s="76">
        <v>300</v>
      </c>
      <c r="H1003" s="36">
        <v>10</v>
      </c>
      <c r="I1003" s="36">
        <v>1</v>
      </c>
      <c r="J1003" s="36">
        <v>1</v>
      </c>
      <c r="K1003" s="36">
        <v>4</v>
      </c>
      <c r="L1003" s="94">
        <v>537</v>
      </c>
      <c r="M1003" s="94">
        <v>479</v>
      </c>
      <c r="N1003" s="95">
        <f t="shared" si="59"/>
        <v>0.52854330708661412</v>
      </c>
      <c r="O1003" s="36">
        <v>20030499</v>
      </c>
      <c r="P1003" s="63">
        <v>391.62</v>
      </c>
      <c r="Q1003" s="76">
        <f t="shared" si="60"/>
        <v>2.5943516674327154</v>
      </c>
      <c r="R1003" s="95">
        <f t="shared" si="61"/>
        <v>0.52854330708661412</v>
      </c>
      <c r="S1003" s="95">
        <f t="shared" si="62"/>
        <v>-1</v>
      </c>
    </row>
    <row r="1004" spans="1:19" s="36" customFormat="1" ht="14.4" x14ac:dyDescent="0.3">
      <c r="A1004" s="32" t="s">
        <v>95</v>
      </c>
      <c r="B1004" s="36">
        <v>499</v>
      </c>
      <c r="C1004" s="36">
        <v>1</v>
      </c>
      <c r="D1004" s="35" t="s">
        <v>473</v>
      </c>
      <c r="E1004" s="33">
        <v>2007</v>
      </c>
      <c r="F1004" s="36">
        <v>2008</v>
      </c>
      <c r="G1004" s="36">
        <v>743.54</v>
      </c>
      <c r="H1004" s="36">
        <v>10</v>
      </c>
      <c r="I1004" s="36">
        <v>1</v>
      </c>
      <c r="J1004" s="36">
        <v>0</v>
      </c>
      <c r="K1004" s="33">
        <v>8</v>
      </c>
      <c r="L1004" s="63">
        <v>351</v>
      </c>
      <c r="M1004" s="63">
        <v>305</v>
      </c>
      <c r="N1004" s="95">
        <f t="shared" si="59"/>
        <v>0.53506097560975607</v>
      </c>
      <c r="O1004" s="36">
        <v>20062897</v>
      </c>
      <c r="P1004" s="63">
        <v>322</v>
      </c>
      <c r="Q1004" s="76">
        <f t="shared" si="60"/>
        <v>2.0372670807453415</v>
      </c>
      <c r="R1004" s="95">
        <f t="shared" si="61"/>
        <v>0.53506097560975607</v>
      </c>
      <c r="S1004" s="95">
        <f t="shared" si="62"/>
        <v>-1</v>
      </c>
    </row>
    <row r="1005" spans="1:19" s="36" customFormat="1" ht="14.4" x14ac:dyDescent="0.3">
      <c r="A1005" s="32" t="s">
        <v>95</v>
      </c>
      <c r="B1005" s="7">
        <v>499</v>
      </c>
      <c r="C1005" s="7">
        <v>1</v>
      </c>
      <c r="D1005" s="7" t="s">
        <v>473</v>
      </c>
      <c r="E1005" s="68">
        <v>2015</v>
      </c>
      <c r="F1005" s="73">
        <v>2016</v>
      </c>
      <c r="G1005" s="66">
        <v>1578.63</v>
      </c>
      <c r="H1005" s="7">
        <v>10</v>
      </c>
      <c r="I1005" s="67">
        <v>1</v>
      </c>
      <c r="J1005" s="48">
        <f>MAX(0,MIN(1,F1005-E1005-1))</f>
        <v>0</v>
      </c>
      <c r="K1005" s="50">
        <f>MAX(1,MIN(10,INT(G1005/100)+1))</f>
        <v>10</v>
      </c>
      <c r="L1005" s="67">
        <v>258</v>
      </c>
      <c r="M1005" s="77">
        <v>32</v>
      </c>
      <c r="N1005" s="95">
        <f t="shared" si="59"/>
        <v>0.8896551724137931</v>
      </c>
      <c r="O1005" s="36">
        <f>10000*E1005+B1005</f>
        <v>20150499</v>
      </c>
      <c r="P1005" s="63">
        <v>284.55</v>
      </c>
      <c r="Q1005" s="76">
        <f t="shared" si="60"/>
        <v>1.0191530486733438</v>
      </c>
      <c r="R1005" s="95">
        <f t="shared" si="61"/>
        <v>0.8896551724137931</v>
      </c>
      <c r="S1005" s="95">
        <f t="shared" si="62"/>
        <v>-1</v>
      </c>
    </row>
    <row r="1006" spans="1:19" s="36" customFormat="1" ht="14.4" x14ac:dyDescent="0.3">
      <c r="A1006" s="32" t="s">
        <v>95</v>
      </c>
      <c r="B1006" s="7">
        <v>499</v>
      </c>
      <c r="C1006" s="7">
        <v>1</v>
      </c>
      <c r="D1006" s="7" t="s">
        <v>762</v>
      </c>
      <c r="E1006" s="7">
        <v>2018</v>
      </c>
      <c r="F1006" s="7">
        <v>2019</v>
      </c>
      <c r="G1006" s="70">
        <v>495</v>
      </c>
      <c r="H1006" s="7">
        <v>10</v>
      </c>
      <c r="I1006" s="7">
        <v>1</v>
      </c>
      <c r="J1006" s="48">
        <v>0</v>
      </c>
      <c r="K1006" s="50">
        <v>5</v>
      </c>
      <c r="L1006" s="67">
        <v>460</v>
      </c>
      <c r="M1006" s="67">
        <v>458</v>
      </c>
      <c r="N1006" s="95">
        <f t="shared" ref="N1006:N1069" si="63">L1006/(L1006+M1006)</f>
        <v>0.50108932461873634</v>
      </c>
      <c r="O1006" s="36">
        <f>10000*E1006+B1006</f>
        <v>20180499</v>
      </c>
      <c r="P1006" s="63">
        <v>279.52000000000004</v>
      </c>
      <c r="Q1006" s="76">
        <f t="shared" ref="Q1006:Q1069" si="64">(L1006+M1006)/P1006</f>
        <v>3.2842014882655977</v>
      </c>
      <c r="R1006" s="95">
        <f t="shared" ref="R1006:R1069" si="65">N1006</f>
        <v>0.50108932461873634</v>
      </c>
      <c r="S1006" s="95">
        <f t="shared" ref="S1006:S1069" si="66">IF(B1006=$A$1,R1006,-1)</f>
        <v>-1</v>
      </c>
    </row>
    <row r="1007" spans="1:19" s="36" customFormat="1" ht="14.4" x14ac:dyDescent="0.3">
      <c r="A1007" s="32" t="s">
        <v>95</v>
      </c>
      <c r="B1007" s="36">
        <v>500</v>
      </c>
      <c r="C1007" s="36">
        <v>1</v>
      </c>
      <c r="D1007" s="36" t="s">
        <v>635</v>
      </c>
      <c r="E1007" s="36">
        <v>2004</v>
      </c>
      <c r="F1007" s="36">
        <v>2006</v>
      </c>
      <c r="G1007" s="76">
        <v>847</v>
      </c>
      <c r="H1007" s="36">
        <v>6</v>
      </c>
      <c r="I1007" s="36">
        <v>1</v>
      </c>
      <c r="J1007" s="36">
        <v>0</v>
      </c>
      <c r="K1007" s="36">
        <v>9</v>
      </c>
      <c r="L1007" s="94">
        <v>1067</v>
      </c>
      <c r="M1007" s="94">
        <v>984</v>
      </c>
      <c r="N1007" s="95">
        <f t="shared" si="63"/>
        <v>0.52023403217942465</v>
      </c>
      <c r="O1007" s="36">
        <v>20050500</v>
      </c>
      <c r="P1007" s="63">
        <v>611.51</v>
      </c>
      <c r="Q1007" s="76">
        <f t="shared" si="64"/>
        <v>3.3539925757550981</v>
      </c>
      <c r="R1007" s="95">
        <f t="shared" si="65"/>
        <v>0.52023403217942465</v>
      </c>
      <c r="S1007" s="95">
        <f t="shared" si="66"/>
        <v>-1</v>
      </c>
    </row>
    <row r="1008" spans="1:19" s="36" customFormat="1" ht="14.4" x14ac:dyDescent="0.3">
      <c r="A1008" s="32" t="s">
        <v>95</v>
      </c>
      <c r="B1008" s="36">
        <v>500</v>
      </c>
      <c r="C1008" s="36">
        <v>1</v>
      </c>
      <c r="D1008" s="36" t="s">
        <v>635</v>
      </c>
      <c r="E1008" s="36">
        <v>2006</v>
      </c>
      <c r="F1008" s="33">
        <v>2007</v>
      </c>
      <c r="G1008" s="76">
        <v>450</v>
      </c>
      <c r="H1008" s="33">
        <v>4</v>
      </c>
      <c r="I1008" s="36">
        <v>0</v>
      </c>
      <c r="J1008" s="36">
        <v>1</v>
      </c>
      <c r="K1008" s="36">
        <v>5</v>
      </c>
      <c r="L1008" s="63">
        <v>823</v>
      </c>
      <c r="M1008" s="63">
        <v>885</v>
      </c>
      <c r="N1008" s="95">
        <f t="shared" si="63"/>
        <v>0.48185011709601872</v>
      </c>
      <c r="O1008" s="36">
        <v>20070500</v>
      </c>
      <c r="P1008" s="63">
        <v>563</v>
      </c>
      <c r="Q1008" s="76">
        <f t="shared" si="64"/>
        <v>3.0337477797513324</v>
      </c>
      <c r="R1008" s="95">
        <f t="shared" si="65"/>
        <v>0.48185011709601872</v>
      </c>
      <c r="S1008" s="95">
        <f t="shared" si="66"/>
        <v>-1</v>
      </c>
    </row>
    <row r="1009" spans="1:19" s="36" customFormat="1" ht="14.4" x14ac:dyDescent="0.3">
      <c r="A1009" s="32" t="s">
        <v>95</v>
      </c>
      <c r="B1009" s="36">
        <v>500</v>
      </c>
      <c r="C1009" s="36">
        <v>1</v>
      </c>
      <c r="D1009" s="35" t="s">
        <v>635</v>
      </c>
      <c r="E1009" s="33">
        <v>2007</v>
      </c>
      <c r="F1009" s="36">
        <v>2008</v>
      </c>
      <c r="G1009" s="36">
        <v>593</v>
      </c>
      <c r="H1009" s="36">
        <v>10</v>
      </c>
      <c r="I1009" s="36">
        <v>1</v>
      </c>
      <c r="J1009" s="36">
        <v>0</v>
      </c>
      <c r="K1009" s="33">
        <v>6</v>
      </c>
      <c r="L1009" s="63">
        <v>703</v>
      </c>
      <c r="M1009" s="63">
        <v>466</v>
      </c>
      <c r="N1009" s="95">
        <f t="shared" si="63"/>
        <v>0.60136869118905045</v>
      </c>
      <c r="O1009" s="36">
        <v>20062897</v>
      </c>
      <c r="P1009" s="63">
        <v>563</v>
      </c>
      <c r="Q1009" s="76">
        <f t="shared" si="64"/>
        <v>2.0763765541740673</v>
      </c>
      <c r="R1009" s="95">
        <f t="shared" si="65"/>
        <v>0.60136869118905045</v>
      </c>
      <c r="S1009" s="95">
        <f t="shared" si="66"/>
        <v>-1</v>
      </c>
    </row>
    <row r="1010" spans="1:19" s="36" customFormat="1" ht="14.4" x14ac:dyDescent="0.3">
      <c r="A1010" s="32" t="s">
        <v>95</v>
      </c>
      <c r="B1010" s="36">
        <v>500</v>
      </c>
      <c r="C1010" s="36">
        <v>1</v>
      </c>
      <c r="D1010" s="36" t="s">
        <v>635</v>
      </c>
      <c r="E1010" s="40">
        <v>2014</v>
      </c>
      <c r="F1010" s="33">
        <v>2015</v>
      </c>
      <c r="G1010" s="62">
        <v>1628.21</v>
      </c>
      <c r="H1010" s="33">
        <v>10</v>
      </c>
      <c r="I1010" s="63">
        <v>0</v>
      </c>
      <c r="J1010" s="48">
        <v>0</v>
      </c>
      <c r="K1010" s="50">
        <v>10</v>
      </c>
      <c r="L1010" s="63">
        <v>455</v>
      </c>
      <c r="M1010" s="63">
        <v>793</v>
      </c>
      <c r="N1010" s="95">
        <f t="shared" si="63"/>
        <v>0.36458333333333331</v>
      </c>
      <c r="O1010" s="36">
        <f>10000*E1010+B1010</f>
        <v>20140500</v>
      </c>
      <c r="P1010" s="63">
        <v>457.46000000000004</v>
      </c>
      <c r="Q1010" s="76">
        <f t="shared" si="64"/>
        <v>2.728107375508241</v>
      </c>
      <c r="R1010" s="95">
        <f t="shared" si="65"/>
        <v>0.36458333333333331</v>
      </c>
      <c r="S1010" s="95">
        <f t="shared" si="66"/>
        <v>-1</v>
      </c>
    </row>
    <row r="1011" spans="1:19" s="36" customFormat="1" ht="14.4" x14ac:dyDescent="0.3">
      <c r="A1011" s="32" t="s">
        <v>95</v>
      </c>
      <c r="B1011" s="7">
        <v>500</v>
      </c>
      <c r="C1011" s="7">
        <v>1</v>
      </c>
      <c r="D1011" s="7" t="s">
        <v>635</v>
      </c>
      <c r="E1011" s="7">
        <v>2015</v>
      </c>
      <c r="F1011" s="7">
        <v>2016</v>
      </c>
      <c r="G1011" s="70">
        <v>1550</v>
      </c>
      <c r="H1011" s="7">
        <v>10</v>
      </c>
      <c r="I1011" s="7">
        <v>1</v>
      </c>
      <c r="J1011" s="48">
        <f>MAX(0,MIN(1,F1011-E1011-1))</f>
        <v>0</v>
      </c>
      <c r="K1011" s="50">
        <f>MAX(1,MIN(10,INT(G1011/100)+1))</f>
        <v>10</v>
      </c>
      <c r="L1011" s="67">
        <v>710</v>
      </c>
      <c r="M1011" s="67">
        <v>311</v>
      </c>
      <c r="N1011" s="95">
        <f t="shared" si="63"/>
        <v>0.69539666993143978</v>
      </c>
      <c r="O1011" s="36">
        <f>10000*E1011+B1011</f>
        <v>20150500</v>
      </c>
      <c r="P1011" s="63">
        <v>439.59000000000003</v>
      </c>
      <c r="Q1011" s="76">
        <f t="shared" si="64"/>
        <v>2.3226188038854385</v>
      </c>
      <c r="R1011" s="95">
        <f t="shared" si="65"/>
        <v>0.69539666993143978</v>
      </c>
      <c r="S1011" s="95">
        <f t="shared" si="66"/>
        <v>-1</v>
      </c>
    </row>
    <row r="1012" spans="1:19" s="36" customFormat="1" ht="14.4" x14ac:dyDescent="0.3">
      <c r="A1012" s="32" t="s">
        <v>95</v>
      </c>
      <c r="B1012" s="36">
        <v>505</v>
      </c>
      <c r="C1012" s="36">
        <v>1</v>
      </c>
      <c r="D1012" s="36" t="s">
        <v>559</v>
      </c>
      <c r="E1012" s="36">
        <v>2001</v>
      </c>
      <c r="F1012" s="36">
        <v>2002</v>
      </c>
      <c r="G1012" s="76">
        <v>900</v>
      </c>
      <c r="H1012" s="36">
        <v>10</v>
      </c>
      <c r="I1012" s="36">
        <v>1</v>
      </c>
      <c r="J1012" s="36">
        <v>1</v>
      </c>
      <c r="K1012" s="36">
        <v>10</v>
      </c>
      <c r="L1012" s="94">
        <v>627</v>
      </c>
      <c r="M1012" s="94">
        <v>313</v>
      </c>
      <c r="N1012" s="95">
        <f t="shared" si="63"/>
        <v>0.66702127659574473</v>
      </c>
      <c r="O1012" s="36">
        <v>20020505</v>
      </c>
      <c r="P1012" s="63">
        <v>519.02</v>
      </c>
      <c r="Q1012" s="76">
        <f t="shared" si="64"/>
        <v>1.8111055450657008</v>
      </c>
      <c r="R1012" s="95">
        <f t="shared" si="65"/>
        <v>0.66702127659574473</v>
      </c>
      <c r="S1012" s="95">
        <f t="shared" si="66"/>
        <v>-1</v>
      </c>
    </row>
    <row r="1013" spans="1:19" s="36" customFormat="1" ht="14.4" x14ac:dyDescent="0.3">
      <c r="A1013" s="32" t="s">
        <v>95</v>
      </c>
      <c r="B1013" s="36">
        <v>505</v>
      </c>
      <c r="C1013" s="36">
        <v>1</v>
      </c>
      <c r="D1013" s="36" t="s">
        <v>559</v>
      </c>
      <c r="E1013" s="36">
        <v>2004</v>
      </c>
      <c r="F1013" s="36">
        <v>2005</v>
      </c>
      <c r="G1013" s="76">
        <v>1000</v>
      </c>
      <c r="H1013" s="36">
        <v>10</v>
      </c>
      <c r="I1013" s="36">
        <v>1</v>
      </c>
      <c r="J1013" s="36">
        <v>1</v>
      </c>
      <c r="K1013" s="36">
        <v>10</v>
      </c>
      <c r="L1013" s="94">
        <v>701</v>
      </c>
      <c r="M1013" s="94">
        <v>654</v>
      </c>
      <c r="N1013" s="95">
        <f t="shared" si="63"/>
        <v>0.5173431734317343</v>
      </c>
      <c r="O1013" s="36">
        <v>20050505</v>
      </c>
      <c r="P1013" s="63">
        <v>465.43</v>
      </c>
      <c r="Q1013" s="76">
        <f t="shared" si="64"/>
        <v>2.9112863373654472</v>
      </c>
      <c r="R1013" s="95">
        <f t="shared" si="65"/>
        <v>0.5173431734317343</v>
      </c>
      <c r="S1013" s="95">
        <f t="shared" si="66"/>
        <v>-1</v>
      </c>
    </row>
    <row r="1014" spans="1:19" s="36" customFormat="1" ht="14.4" x14ac:dyDescent="0.3">
      <c r="A1014" s="32" t="s">
        <v>95</v>
      </c>
      <c r="B1014" s="7">
        <v>505</v>
      </c>
      <c r="C1014" s="7">
        <v>1</v>
      </c>
      <c r="D1014" s="7" t="s">
        <v>559</v>
      </c>
      <c r="E1014" s="7">
        <v>2015</v>
      </c>
      <c r="F1014" s="7">
        <v>2016</v>
      </c>
      <c r="G1014" s="70">
        <v>2300</v>
      </c>
      <c r="H1014" s="7">
        <v>10</v>
      </c>
      <c r="I1014" s="7">
        <v>1</v>
      </c>
      <c r="J1014" s="48">
        <f>MAX(0,MIN(1,F1014-E1014-1))</f>
        <v>0</v>
      </c>
      <c r="K1014" s="50">
        <f>MAX(1,MIN(10,INT(G1014/100)+1))</f>
        <v>10</v>
      </c>
      <c r="L1014" s="77">
        <v>495</v>
      </c>
      <c r="M1014" s="77">
        <v>400</v>
      </c>
      <c r="N1014" s="95">
        <f t="shared" si="63"/>
        <v>0.55307262569832405</v>
      </c>
      <c r="O1014" s="36">
        <f>10000*E1014+B1014</f>
        <v>20150505</v>
      </c>
      <c r="P1014" s="63">
        <v>326.42</v>
      </c>
      <c r="Q1014" s="76">
        <f t="shared" si="64"/>
        <v>2.7418663072115677</v>
      </c>
      <c r="R1014" s="95">
        <f t="shared" si="65"/>
        <v>0.55307262569832405</v>
      </c>
      <c r="S1014" s="95">
        <f t="shared" si="66"/>
        <v>-1</v>
      </c>
    </row>
    <row r="1015" spans="1:19" s="36" customFormat="1" ht="14.4" x14ac:dyDescent="0.3">
      <c r="A1015" s="32" t="s">
        <v>95</v>
      </c>
      <c r="B1015" s="36">
        <v>507</v>
      </c>
      <c r="C1015" s="36">
        <v>1</v>
      </c>
      <c r="D1015" s="36" t="s">
        <v>331</v>
      </c>
      <c r="E1015" s="36">
        <v>1997</v>
      </c>
      <c r="F1015" s="36">
        <v>1999</v>
      </c>
      <c r="G1015" s="76">
        <v>600</v>
      </c>
      <c r="H1015" s="36">
        <v>5</v>
      </c>
      <c r="I1015" s="36">
        <v>1</v>
      </c>
      <c r="J1015" s="36">
        <v>0</v>
      </c>
      <c r="K1015" s="36">
        <v>7</v>
      </c>
      <c r="L1015" s="94">
        <v>405</v>
      </c>
      <c r="M1015" s="94">
        <v>89</v>
      </c>
      <c r="N1015" s="95">
        <f t="shared" si="63"/>
        <v>0.81983805668016196</v>
      </c>
      <c r="O1015" s="36">
        <v>19980507</v>
      </c>
      <c r="P1015" s="63">
        <v>398.15</v>
      </c>
      <c r="Q1015" s="76">
        <f t="shared" si="64"/>
        <v>1.2407384151701621</v>
      </c>
      <c r="R1015" s="95">
        <f t="shared" si="65"/>
        <v>0.81983805668016196</v>
      </c>
      <c r="S1015" s="95">
        <f t="shared" si="66"/>
        <v>-1</v>
      </c>
    </row>
    <row r="1016" spans="1:19" s="36" customFormat="1" ht="14.4" x14ac:dyDescent="0.3">
      <c r="A1016" s="32" t="s">
        <v>95</v>
      </c>
      <c r="B1016" s="36">
        <v>507</v>
      </c>
      <c r="C1016" s="36">
        <v>1</v>
      </c>
      <c r="D1016" s="36" t="s">
        <v>331</v>
      </c>
      <c r="E1016" s="36">
        <v>2002</v>
      </c>
      <c r="F1016" s="36">
        <v>2003</v>
      </c>
      <c r="G1016" s="76">
        <v>581.21</v>
      </c>
      <c r="H1016" s="36">
        <v>5</v>
      </c>
      <c r="I1016" s="36">
        <v>1</v>
      </c>
      <c r="J1016" s="36">
        <v>1</v>
      </c>
      <c r="K1016" s="36">
        <v>6</v>
      </c>
      <c r="L1016" s="94">
        <v>847</v>
      </c>
      <c r="M1016" s="94">
        <v>306</v>
      </c>
      <c r="N1016" s="95">
        <f t="shared" si="63"/>
        <v>0.73460537727666952</v>
      </c>
      <c r="O1016" s="36">
        <v>20030507</v>
      </c>
      <c r="P1016" s="63">
        <v>293.97000000000003</v>
      </c>
      <c r="Q1016" s="76">
        <f t="shared" si="64"/>
        <v>3.9221689288022583</v>
      </c>
      <c r="R1016" s="95">
        <f t="shared" si="65"/>
        <v>0.73460537727666952</v>
      </c>
      <c r="S1016" s="95">
        <f t="shared" si="66"/>
        <v>-1</v>
      </c>
    </row>
    <row r="1017" spans="1:19" s="36" customFormat="1" ht="14.4" x14ac:dyDescent="0.3">
      <c r="A1017" s="32" t="s">
        <v>95</v>
      </c>
      <c r="B1017" s="36">
        <v>507</v>
      </c>
      <c r="C1017" s="36">
        <v>1</v>
      </c>
      <c r="D1017" s="36" t="s">
        <v>331</v>
      </c>
      <c r="E1017" s="36">
        <v>2006</v>
      </c>
      <c r="F1017" s="33">
        <v>2007</v>
      </c>
      <c r="G1017" s="76">
        <v>218.09</v>
      </c>
      <c r="H1017" s="33">
        <v>5</v>
      </c>
      <c r="I1017" s="36">
        <v>1</v>
      </c>
      <c r="J1017" s="36">
        <v>1</v>
      </c>
      <c r="K1017" s="36">
        <v>3</v>
      </c>
      <c r="L1017" s="63">
        <v>648</v>
      </c>
      <c r="M1017" s="63">
        <v>505</v>
      </c>
      <c r="N1017" s="95">
        <f t="shared" si="63"/>
        <v>0.56201214223764095</v>
      </c>
      <c r="O1017" s="36">
        <v>20070507</v>
      </c>
      <c r="P1017" s="63">
        <v>321</v>
      </c>
      <c r="Q1017" s="76">
        <f t="shared" si="64"/>
        <v>3.5919003115264796</v>
      </c>
      <c r="R1017" s="95">
        <f t="shared" si="65"/>
        <v>0.56201214223764095</v>
      </c>
      <c r="S1017" s="95">
        <f t="shared" si="66"/>
        <v>-1</v>
      </c>
    </row>
    <row r="1018" spans="1:19" s="36" customFormat="1" ht="14.4" x14ac:dyDescent="0.3">
      <c r="A1018" s="32" t="s">
        <v>95</v>
      </c>
      <c r="B1018" s="7">
        <v>507</v>
      </c>
      <c r="C1018" s="7">
        <v>1</v>
      </c>
      <c r="D1018" s="7" t="s">
        <v>331</v>
      </c>
      <c r="E1018" s="7">
        <v>2010</v>
      </c>
      <c r="F1018" s="68">
        <v>2011</v>
      </c>
      <c r="G1018" s="66">
        <v>600</v>
      </c>
      <c r="H1018" s="68">
        <v>5</v>
      </c>
      <c r="I1018" s="67">
        <v>0</v>
      </c>
      <c r="J1018" s="10">
        <v>0</v>
      </c>
      <c r="K1018" s="50">
        <f>MAX(1,MIN(10,INT(G1018/100)+1))</f>
        <v>7</v>
      </c>
      <c r="L1018" s="67">
        <v>490</v>
      </c>
      <c r="M1018" s="67">
        <v>620</v>
      </c>
      <c r="N1018" s="95">
        <f t="shared" si="63"/>
        <v>0.44144144144144143</v>
      </c>
      <c r="O1018" s="36">
        <f>10000*2010+B1018</f>
        <v>20100507</v>
      </c>
      <c r="P1018" s="63">
        <v>320.55</v>
      </c>
      <c r="Q1018" s="76">
        <f t="shared" si="64"/>
        <v>3.4627983153954141</v>
      </c>
      <c r="R1018" s="95">
        <f t="shared" si="65"/>
        <v>0.44144144144144143</v>
      </c>
      <c r="S1018" s="95">
        <f t="shared" si="66"/>
        <v>-1</v>
      </c>
    </row>
    <row r="1019" spans="1:19" s="36" customFormat="1" ht="14.4" x14ac:dyDescent="0.3">
      <c r="A1019" s="32" t="s">
        <v>95</v>
      </c>
      <c r="B1019" s="7">
        <v>507</v>
      </c>
      <c r="C1019" s="7">
        <v>1</v>
      </c>
      <c r="D1019" s="7" t="s">
        <v>331</v>
      </c>
      <c r="E1019" s="7">
        <v>2011</v>
      </c>
      <c r="F1019" s="10">
        <v>2012</v>
      </c>
      <c r="G1019" s="66">
        <v>800</v>
      </c>
      <c r="H1019" s="10">
        <v>5</v>
      </c>
      <c r="I1019" s="67">
        <v>1</v>
      </c>
      <c r="J1019" s="10">
        <v>0</v>
      </c>
      <c r="K1019" s="50">
        <v>9</v>
      </c>
      <c r="L1019" s="67">
        <v>549</v>
      </c>
      <c r="M1019" s="67">
        <v>145</v>
      </c>
      <c r="N1019" s="95">
        <f t="shared" si="63"/>
        <v>0.79106628242074928</v>
      </c>
      <c r="O1019" s="36">
        <f>10000*E1019+B1019</f>
        <v>20110507</v>
      </c>
      <c r="P1019" s="63">
        <v>325</v>
      </c>
      <c r="Q1019" s="76">
        <f t="shared" si="64"/>
        <v>2.1353846153846154</v>
      </c>
      <c r="R1019" s="95">
        <f t="shared" si="65"/>
        <v>0.79106628242074928</v>
      </c>
      <c r="S1019" s="95">
        <f t="shared" si="66"/>
        <v>-1</v>
      </c>
    </row>
    <row r="1020" spans="1:19" s="36" customFormat="1" ht="14.4" x14ac:dyDescent="0.3">
      <c r="A1020" s="32" t="s">
        <v>95</v>
      </c>
      <c r="B1020" s="7">
        <v>507</v>
      </c>
      <c r="C1020" s="7">
        <v>1</v>
      </c>
      <c r="D1020" s="7" t="s">
        <v>331</v>
      </c>
      <c r="E1020" s="7">
        <v>2011</v>
      </c>
      <c r="F1020" s="10">
        <v>2012</v>
      </c>
      <c r="G1020" s="66">
        <v>300</v>
      </c>
      <c r="H1020" s="10">
        <v>5</v>
      </c>
      <c r="I1020" s="67">
        <v>1</v>
      </c>
      <c r="J1020" s="10">
        <v>0</v>
      </c>
      <c r="K1020" s="50">
        <v>4</v>
      </c>
      <c r="L1020" s="67">
        <v>455</v>
      </c>
      <c r="M1020" s="67">
        <v>240</v>
      </c>
      <c r="N1020" s="95">
        <f t="shared" si="63"/>
        <v>0.65467625899280579</v>
      </c>
      <c r="O1020" s="36">
        <f>10000*E1020+B1020</f>
        <v>20110507</v>
      </c>
      <c r="P1020" s="63">
        <v>325</v>
      </c>
      <c r="Q1020" s="76">
        <f t="shared" si="64"/>
        <v>2.1384615384615384</v>
      </c>
      <c r="R1020" s="95">
        <f t="shared" si="65"/>
        <v>0.65467625899280579</v>
      </c>
      <c r="S1020" s="95">
        <f t="shared" si="66"/>
        <v>-1</v>
      </c>
    </row>
    <row r="1021" spans="1:19" s="36" customFormat="1" ht="14.4" x14ac:dyDescent="0.3">
      <c r="A1021" s="32" t="s">
        <v>95</v>
      </c>
      <c r="B1021" s="36">
        <v>507</v>
      </c>
      <c r="C1021" s="36">
        <v>1</v>
      </c>
      <c r="D1021" s="36" t="s">
        <v>331</v>
      </c>
      <c r="E1021" s="75">
        <v>2013</v>
      </c>
      <c r="F1021" s="36">
        <v>2014</v>
      </c>
      <c r="G1021" s="76">
        <v>450</v>
      </c>
      <c r="H1021" s="36">
        <v>3</v>
      </c>
      <c r="I1021" s="36">
        <v>1</v>
      </c>
      <c r="J1021" s="36">
        <v>0</v>
      </c>
      <c r="K1021" s="50">
        <v>5</v>
      </c>
      <c r="L1021" s="63">
        <v>339</v>
      </c>
      <c r="M1021" s="63">
        <v>185</v>
      </c>
      <c r="N1021" s="95">
        <f t="shared" si="63"/>
        <v>0.64694656488549618</v>
      </c>
      <c r="O1021" s="36">
        <f>10000*E1021+B1021</f>
        <v>20130507</v>
      </c>
      <c r="P1021" s="63">
        <v>332.73</v>
      </c>
      <c r="Q1021" s="76">
        <f t="shared" si="64"/>
        <v>1.5748504793676554</v>
      </c>
      <c r="R1021" s="95">
        <f t="shared" si="65"/>
        <v>0.64694656488549618</v>
      </c>
      <c r="S1021" s="95">
        <f t="shared" si="66"/>
        <v>-1</v>
      </c>
    </row>
    <row r="1022" spans="1:19" s="36" customFormat="1" ht="14.4" x14ac:dyDescent="0.3">
      <c r="A1022" s="32" t="s">
        <v>95</v>
      </c>
      <c r="B1022" s="7">
        <v>507</v>
      </c>
      <c r="C1022" s="7">
        <v>1</v>
      </c>
      <c r="D1022" s="7" t="s">
        <v>696</v>
      </c>
      <c r="E1022" s="7">
        <v>2016</v>
      </c>
      <c r="F1022" s="7">
        <v>2017</v>
      </c>
      <c r="G1022" s="70">
        <v>1118.1099999999999</v>
      </c>
      <c r="H1022" s="7">
        <v>5</v>
      </c>
      <c r="I1022" s="7">
        <v>1</v>
      </c>
      <c r="J1022" s="48">
        <v>0</v>
      </c>
      <c r="K1022" s="50">
        <v>10</v>
      </c>
      <c r="L1022" s="67">
        <v>912</v>
      </c>
      <c r="M1022" s="67">
        <v>460</v>
      </c>
      <c r="N1022" s="95">
        <f t="shared" si="63"/>
        <v>0.66472303206997085</v>
      </c>
      <c r="O1022" s="36">
        <f>10000*E1022+B1022</f>
        <v>20160507</v>
      </c>
      <c r="P1022" s="63">
        <v>436.45</v>
      </c>
      <c r="Q1022" s="76">
        <f t="shared" si="64"/>
        <v>3.1435445068163594</v>
      </c>
      <c r="R1022" s="95">
        <f t="shared" si="65"/>
        <v>0.66472303206997085</v>
      </c>
      <c r="S1022" s="95">
        <f t="shared" si="66"/>
        <v>-1</v>
      </c>
    </row>
    <row r="1023" spans="1:19" s="36" customFormat="1" ht="14.4" x14ac:dyDescent="0.3">
      <c r="A1023" s="32" t="s">
        <v>95</v>
      </c>
      <c r="B1023" s="36">
        <v>508</v>
      </c>
      <c r="C1023" s="36">
        <v>1</v>
      </c>
      <c r="D1023" s="36" t="s">
        <v>474</v>
      </c>
      <c r="E1023" s="36">
        <v>1997</v>
      </c>
      <c r="F1023" s="36">
        <v>1998</v>
      </c>
      <c r="G1023" s="76">
        <v>285</v>
      </c>
      <c r="H1023" s="36">
        <v>10</v>
      </c>
      <c r="I1023" s="36">
        <v>1</v>
      </c>
      <c r="J1023" s="36">
        <v>1</v>
      </c>
      <c r="K1023" s="36">
        <v>3</v>
      </c>
      <c r="L1023" s="94">
        <v>2290</v>
      </c>
      <c r="M1023" s="94">
        <v>1193</v>
      </c>
      <c r="N1023" s="95">
        <f t="shared" si="63"/>
        <v>0.65747918461096755</v>
      </c>
      <c r="O1023" s="36">
        <v>19980508</v>
      </c>
      <c r="P1023" s="63">
        <v>1954.1</v>
      </c>
      <c r="Q1023" s="76">
        <f t="shared" si="64"/>
        <v>1.7824062228135715</v>
      </c>
      <c r="R1023" s="95">
        <f t="shared" si="65"/>
        <v>0.65747918461096755</v>
      </c>
      <c r="S1023" s="95">
        <f t="shared" si="66"/>
        <v>-1</v>
      </c>
    </row>
    <row r="1024" spans="1:19" s="36" customFormat="1" ht="14.4" x14ac:dyDescent="0.3">
      <c r="A1024" s="32" t="s">
        <v>95</v>
      </c>
      <c r="B1024" s="36">
        <v>508</v>
      </c>
      <c r="C1024" s="36">
        <v>1</v>
      </c>
      <c r="D1024" s="36" t="s">
        <v>474</v>
      </c>
      <c r="E1024" s="36">
        <v>2000</v>
      </c>
      <c r="F1024" s="36">
        <v>2001</v>
      </c>
      <c r="G1024" s="76">
        <v>126.62</v>
      </c>
      <c r="H1024" s="36">
        <v>7</v>
      </c>
      <c r="I1024" s="36">
        <v>1</v>
      </c>
      <c r="J1024" s="36">
        <v>1</v>
      </c>
      <c r="K1024" s="36">
        <v>2</v>
      </c>
      <c r="L1024" s="94">
        <v>3566</v>
      </c>
      <c r="M1024" s="94">
        <v>2360</v>
      </c>
      <c r="N1024" s="95">
        <f t="shared" si="63"/>
        <v>0.60175497806277423</v>
      </c>
      <c r="O1024" s="36">
        <v>20010508</v>
      </c>
      <c r="P1024" s="63">
        <v>1941.44</v>
      </c>
      <c r="Q1024" s="76">
        <f t="shared" si="64"/>
        <v>3.0523734959617603</v>
      </c>
      <c r="R1024" s="95">
        <f t="shared" si="65"/>
        <v>0.60175497806277423</v>
      </c>
      <c r="S1024" s="95">
        <f t="shared" si="66"/>
        <v>-1</v>
      </c>
    </row>
    <row r="1025" spans="1:19" s="36" customFormat="1" ht="14.4" x14ac:dyDescent="0.3">
      <c r="A1025" s="32" t="s">
        <v>95</v>
      </c>
      <c r="B1025" s="36">
        <v>508</v>
      </c>
      <c r="C1025" s="36">
        <v>1</v>
      </c>
      <c r="D1025" s="36" t="s">
        <v>474</v>
      </c>
      <c r="E1025" s="36">
        <v>2002</v>
      </c>
      <c r="F1025" s="36">
        <v>2003</v>
      </c>
      <c r="G1025" s="76">
        <v>300</v>
      </c>
      <c r="H1025" s="36">
        <v>10</v>
      </c>
      <c r="I1025" s="36">
        <v>1</v>
      </c>
      <c r="J1025" s="36">
        <v>1</v>
      </c>
      <c r="K1025" s="36">
        <v>4</v>
      </c>
      <c r="L1025" s="94">
        <v>3310</v>
      </c>
      <c r="M1025" s="94">
        <v>1865</v>
      </c>
      <c r="N1025" s="95">
        <f t="shared" si="63"/>
        <v>0.63961352657004833</v>
      </c>
      <c r="O1025" s="36">
        <v>20030508</v>
      </c>
      <c r="P1025" s="63">
        <v>1864.93</v>
      </c>
      <c r="Q1025" s="76">
        <f t="shared" si="64"/>
        <v>2.7749030794721516</v>
      </c>
      <c r="R1025" s="95">
        <f t="shared" si="65"/>
        <v>0.63961352657004833</v>
      </c>
      <c r="S1025" s="95">
        <f t="shared" si="66"/>
        <v>-1</v>
      </c>
    </row>
    <row r="1026" spans="1:19" s="36" customFormat="1" ht="14.4" x14ac:dyDescent="0.3">
      <c r="A1026" s="32" t="s">
        <v>95</v>
      </c>
      <c r="B1026" s="36">
        <v>508</v>
      </c>
      <c r="C1026" s="36">
        <v>1</v>
      </c>
      <c r="D1026" s="36" t="s">
        <v>895</v>
      </c>
      <c r="E1026" s="36">
        <v>2005</v>
      </c>
      <c r="F1026" s="36">
        <v>2006</v>
      </c>
      <c r="G1026" s="76">
        <v>315</v>
      </c>
      <c r="H1026" s="36">
        <v>10</v>
      </c>
      <c r="I1026" s="33">
        <v>1</v>
      </c>
      <c r="J1026" s="36">
        <v>1</v>
      </c>
      <c r="K1026" s="36">
        <v>4</v>
      </c>
      <c r="L1026" s="36">
        <v>1561</v>
      </c>
      <c r="M1026" s="36">
        <v>911</v>
      </c>
      <c r="N1026" s="95">
        <f t="shared" si="63"/>
        <v>0.63147249190938515</v>
      </c>
      <c r="O1026" s="36">
        <v>20060508</v>
      </c>
      <c r="P1026" s="63">
        <v>1881.58</v>
      </c>
      <c r="Q1026" s="76">
        <f t="shared" si="64"/>
        <v>1.3137894748030912</v>
      </c>
      <c r="R1026" s="95">
        <f t="shared" si="65"/>
        <v>0.63147249190938515</v>
      </c>
      <c r="S1026" s="95">
        <f t="shared" si="66"/>
        <v>-1</v>
      </c>
    </row>
    <row r="1027" spans="1:19" s="36" customFormat="1" ht="14.4" x14ac:dyDescent="0.3">
      <c r="A1027" s="32" t="s">
        <v>95</v>
      </c>
      <c r="B1027" s="7">
        <v>508</v>
      </c>
      <c r="C1027" s="7">
        <v>1</v>
      </c>
      <c r="D1027" s="7" t="s">
        <v>474</v>
      </c>
      <c r="E1027" s="7">
        <v>2011</v>
      </c>
      <c r="F1027" s="10">
        <v>2012</v>
      </c>
      <c r="G1027" s="66">
        <v>250.00000000000006</v>
      </c>
      <c r="H1027" s="10">
        <v>10</v>
      </c>
      <c r="I1027" s="67">
        <v>1</v>
      </c>
      <c r="J1027" s="10">
        <v>0</v>
      </c>
      <c r="K1027" s="50">
        <v>3</v>
      </c>
      <c r="L1027" s="67">
        <v>1290</v>
      </c>
      <c r="M1027" s="67">
        <v>859</v>
      </c>
      <c r="N1027" s="95">
        <f t="shared" si="63"/>
        <v>0.60027919962773379</v>
      </c>
      <c r="O1027" s="36">
        <f>10000*E1027+B1027</f>
        <v>20110508</v>
      </c>
      <c r="P1027" s="63">
        <v>1857</v>
      </c>
      <c r="Q1027" s="76">
        <f t="shared" si="64"/>
        <v>1.1572428648357567</v>
      </c>
      <c r="R1027" s="95">
        <f t="shared" si="65"/>
        <v>0.60027919962773379</v>
      </c>
      <c r="S1027" s="95">
        <f t="shared" si="66"/>
        <v>-1</v>
      </c>
    </row>
    <row r="1028" spans="1:19" s="36" customFormat="1" ht="14.4" x14ac:dyDescent="0.3">
      <c r="A1028" s="32" t="s">
        <v>95</v>
      </c>
      <c r="B1028" s="36">
        <v>511</v>
      </c>
      <c r="C1028" s="36">
        <v>1</v>
      </c>
      <c r="D1028" s="36" t="s">
        <v>560</v>
      </c>
      <c r="E1028" s="36">
        <v>2001</v>
      </c>
      <c r="F1028" s="36">
        <v>2002</v>
      </c>
      <c r="G1028" s="76">
        <v>450</v>
      </c>
      <c r="H1028" s="36">
        <v>10</v>
      </c>
      <c r="I1028" s="36">
        <v>1</v>
      </c>
      <c r="J1028" s="36">
        <v>1</v>
      </c>
      <c r="K1028" s="36">
        <v>5</v>
      </c>
      <c r="L1028" s="94">
        <v>303</v>
      </c>
      <c r="M1028" s="94">
        <v>302</v>
      </c>
      <c r="N1028" s="95">
        <f t="shared" si="63"/>
        <v>0.50082644628099171</v>
      </c>
      <c r="O1028" s="36">
        <v>20020511</v>
      </c>
      <c r="P1028" s="63">
        <v>557.36</v>
      </c>
      <c r="Q1028" s="76">
        <f t="shared" si="64"/>
        <v>1.0854743792163055</v>
      </c>
      <c r="R1028" s="95">
        <f t="shared" si="65"/>
        <v>0.50082644628099171</v>
      </c>
      <c r="S1028" s="95">
        <f t="shared" si="66"/>
        <v>-1</v>
      </c>
    </row>
    <row r="1029" spans="1:19" s="36" customFormat="1" ht="14.4" x14ac:dyDescent="0.3">
      <c r="A1029" s="32" t="s">
        <v>95</v>
      </c>
      <c r="B1029" s="36">
        <v>511</v>
      </c>
      <c r="C1029" s="36">
        <v>1</v>
      </c>
      <c r="D1029" s="36" t="s">
        <v>560</v>
      </c>
      <c r="E1029" s="40">
        <v>2009</v>
      </c>
      <c r="F1029" s="40">
        <v>2010</v>
      </c>
      <c r="G1029" s="62">
        <v>799.08</v>
      </c>
      <c r="H1029" s="40">
        <v>10</v>
      </c>
      <c r="I1029" s="63">
        <v>1</v>
      </c>
      <c r="J1029" s="48">
        <f>MAX(0,MIN(1,F1029-E1029-1))</f>
        <v>0</v>
      </c>
      <c r="K1029" s="50">
        <f>MAX(1,MIN(10,INT(G1029/100)+1))</f>
        <v>8</v>
      </c>
      <c r="L1029" s="63">
        <v>308</v>
      </c>
      <c r="M1029" s="63">
        <v>249</v>
      </c>
      <c r="N1029" s="95">
        <f t="shared" si="63"/>
        <v>0.55296229802513464</v>
      </c>
      <c r="O1029" s="36">
        <v>20090511</v>
      </c>
      <c r="P1029" s="63">
        <v>612.61</v>
      </c>
      <c r="Q1029" s="76">
        <f t="shared" si="64"/>
        <v>0.90922446581022187</v>
      </c>
      <c r="R1029" s="95">
        <f t="shared" si="65"/>
        <v>0.55296229802513464</v>
      </c>
      <c r="S1029" s="95">
        <f t="shared" si="66"/>
        <v>-1</v>
      </c>
    </row>
    <row r="1030" spans="1:19" s="36" customFormat="1" ht="14.4" x14ac:dyDescent="0.3">
      <c r="A1030" s="32" t="s">
        <v>95</v>
      </c>
      <c r="B1030" s="36">
        <v>511</v>
      </c>
      <c r="C1030" s="36">
        <v>1</v>
      </c>
      <c r="D1030" s="36" t="s">
        <v>560</v>
      </c>
      <c r="E1030" s="40">
        <v>2009</v>
      </c>
      <c r="F1030" s="40">
        <v>2010</v>
      </c>
      <c r="G1030" s="62">
        <v>799.08</v>
      </c>
      <c r="H1030" s="40">
        <v>10</v>
      </c>
      <c r="I1030" s="63">
        <v>1</v>
      </c>
      <c r="J1030" s="48">
        <f>MAX(0,MIN(1,F1030-E1030-1))</f>
        <v>0</v>
      </c>
      <c r="K1030" s="50">
        <f>MAX(1,MIN(10,INT(G1030/100)+1))</f>
        <v>8</v>
      </c>
      <c r="L1030" s="63">
        <v>308</v>
      </c>
      <c r="M1030" s="63">
        <v>249</v>
      </c>
      <c r="N1030" s="95">
        <f t="shared" si="63"/>
        <v>0.55296229802513464</v>
      </c>
      <c r="O1030" s="36">
        <f>10000*F1030+B1030</f>
        <v>20100511</v>
      </c>
      <c r="P1030" s="63">
        <v>612.61</v>
      </c>
      <c r="Q1030" s="76">
        <f t="shared" si="64"/>
        <v>0.90922446581022187</v>
      </c>
      <c r="R1030" s="95">
        <f t="shared" si="65"/>
        <v>0.55296229802513464</v>
      </c>
      <c r="S1030" s="95">
        <f t="shared" si="66"/>
        <v>-1</v>
      </c>
    </row>
    <row r="1031" spans="1:19" s="36" customFormat="1" ht="14.4" x14ac:dyDescent="0.3">
      <c r="A1031" s="32" t="s">
        <v>95</v>
      </c>
      <c r="B1031" s="7">
        <v>511</v>
      </c>
      <c r="C1031" s="7">
        <v>1</v>
      </c>
      <c r="D1031" s="7" t="s">
        <v>127</v>
      </c>
      <c r="E1031" s="7">
        <v>2018</v>
      </c>
      <c r="F1031" s="7">
        <v>2019</v>
      </c>
      <c r="G1031" s="70">
        <v>1200</v>
      </c>
      <c r="H1031" s="7">
        <v>10</v>
      </c>
      <c r="I1031" s="7">
        <v>0</v>
      </c>
      <c r="J1031" s="48">
        <v>0</v>
      </c>
      <c r="K1031" s="50">
        <v>10</v>
      </c>
      <c r="L1031" s="67">
        <v>341</v>
      </c>
      <c r="M1031" s="67">
        <v>518</v>
      </c>
      <c r="N1031" s="95">
        <f t="shared" si="63"/>
        <v>0.39697322467986029</v>
      </c>
      <c r="O1031" s="36">
        <f>10000*E1031+B1031</f>
        <v>20180511</v>
      </c>
      <c r="P1031" s="63">
        <v>563.25</v>
      </c>
      <c r="Q1031" s="76">
        <f t="shared" si="64"/>
        <v>1.5250776742121617</v>
      </c>
      <c r="R1031" s="95">
        <f t="shared" si="65"/>
        <v>0.39697322467986029</v>
      </c>
      <c r="S1031" s="95">
        <f t="shared" si="66"/>
        <v>-1</v>
      </c>
    </row>
    <row r="1032" spans="1:19" s="36" customFormat="1" ht="14.4" x14ac:dyDescent="0.3">
      <c r="A1032" s="32" t="s">
        <v>95</v>
      </c>
      <c r="B1032" s="36">
        <v>513</v>
      </c>
      <c r="C1032" s="36">
        <v>1</v>
      </c>
      <c r="D1032" s="36" t="s">
        <v>561</v>
      </c>
      <c r="E1032" s="36">
        <v>2001</v>
      </c>
      <c r="F1032" s="36">
        <v>2002</v>
      </c>
      <c r="G1032" s="76">
        <v>620</v>
      </c>
      <c r="H1032" s="36">
        <v>5</v>
      </c>
      <c r="I1032" s="36">
        <v>1</v>
      </c>
      <c r="J1032" s="36">
        <v>1</v>
      </c>
      <c r="K1032" s="36">
        <v>7</v>
      </c>
      <c r="L1032" s="94">
        <v>192</v>
      </c>
      <c r="M1032" s="94">
        <v>85</v>
      </c>
      <c r="N1032" s="95">
        <f t="shared" si="63"/>
        <v>0.69314079422382668</v>
      </c>
      <c r="O1032" s="36">
        <v>20020513</v>
      </c>
      <c r="P1032" s="63">
        <v>176.72</v>
      </c>
      <c r="Q1032" s="76">
        <f t="shared" si="64"/>
        <v>1.5674513354459032</v>
      </c>
      <c r="R1032" s="95">
        <f t="shared" si="65"/>
        <v>0.69314079422382668</v>
      </c>
      <c r="S1032" s="95">
        <f t="shared" si="66"/>
        <v>-1</v>
      </c>
    </row>
    <row r="1033" spans="1:19" s="36" customFormat="1" ht="14.4" x14ac:dyDescent="0.3">
      <c r="A1033" s="32" t="s">
        <v>95</v>
      </c>
      <c r="B1033" s="36">
        <v>513</v>
      </c>
      <c r="C1033" s="36">
        <v>1</v>
      </c>
      <c r="D1033" s="36" t="s">
        <v>561</v>
      </c>
      <c r="E1033" s="36">
        <v>2005</v>
      </c>
      <c r="F1033" s="36">
        <v>2006</v>
      </c>
      <c r="G1033" s="76">
        <v>1500</v>
      </c>
      <c r="H1033" s="36">
        <v>10</v>
      </c>
      <c r="I1033" s="33">
        <v>1</v>
      </c>
      <c r="J1033" s="36">
        <v>1</v>
      </c>
      <c r="K1033" s="36">
        <v>10</v>
      </c>
      <c r="L1033" s="36">
        <v>134</v>
      </c>
      <c r="M1033" s="36">
        <v>84</v>
      </c>
      <c r="N1033" s="95">
        <f t="shared" si="63"/>
        <v>0.61467889908256879</v>
      </c>
      <c r="O1033" s="36">
        <v>20060513</v>
      </c>
      <c r="P1033" s="63">
        <v>186.86</v>
      </c>
      <c r="Q1033" s="76">
        <f t="shared" si="64"/>
        <v>1.1666488279995717</v>
      </c>
      <c r="R1033" s="95">
        <f t="shared" si="65"/>
        <v>0.61467889908256879</v>
      </c>
      <c r="S1033" s="95">
        <f t="shared" si="66"/>
        <v>-1</v>
      </c>
    </row>
    <row r="1034" spans="1:19" s="36" customFormat="1" ht="14.4" x14ac:dyDescent="0.3">
      <c r="A1034" s="32" t="s">
        <v>95</v>
      </c>
      <c r="B1034" s="36">
        <v>514</v>
      </c>
      <c r="C1034" s="36">
        <v>1</v>
      </c>
      <c r="D1034" s="36" t="s">
        <v>426</v>
      </c>
      <c r="E1034" s="36">
        <v>1995</v>
      </c>
      <c r="F1034" s="36">
        <v>1996</v>
      </c>
      <c r="G1034" s="76">
        <v>372</v>
      </c>
      <c r="H1034" s="36">
        <v>5</v>
      </c>
      <c r="I1034" s="36">
        <v>1</v>
      </c>
      <c r="J1034" s="36">
        <v>1</v>
      </c>
      <c r="K1034" s="36">
        <v>4</v>
      </c>
      <c r="L1034" s="94">
        <v>353</v>
      </c>
      <c r="M1034" s="94">
        <v>146</v>
      </c>
      <c r="N1034" s="95">
        <f t="shared" si="63"/>
        <v>0.70741482965931868</v>
      </c>
      <c r="O1034" s="36">
        <v>19960514</v>
      </c>
      <c r="P1034" s="63">
        <v>245.92</v>
      </c>
      <c r="Q1034" s="76">
        <f t="shared" si="64"/>
        <v>2.0291151594014316</v>
      </c>
      <c r="R1034" s="95">
        <f t="shared" si="65"/>
        <v>0.70741482965931868</v>
      </c>
      <c r="S1034" s="95">
        <f t="shared" si="66"/>
        <v>-1</v>
      </c>
    </row>
    <row r="1035" spans="1:19" s="36" customFormat="1" ht="14.4" x14ac:dyDescent="0.3">
      <c r="A1035" s="32" t="s">
        <v>95</v>
      </c>
      <c r="B1035" s="36">
        <v>514</v>
      </c>
      <c r="C1035" s="36">
        <v>1</v>
      </c>
      <c r="D1035" s="36" t="s">
        <v>426</v>
      </c>
      <c r="E1035" s="36">
        <v>2000</v>
      </c>
      <c r="F1035" s="36">
        <v>2001</v>
      </c>
      <c r="G1035" s="76">
        <v>372</v>
      </c>
      <c r="H1035" s="36">
        <v>5</v>
      </c>
      <c r="I1035" s="36">
        <v>1</v>
      </c>
      <c r="J1035" s="36">
        <v>1</v>
      </c>
      <c r="K1035" s="36">
        <v>4</v>
      </c>
      <c r="L1035" s="94">
        <v>357</v>
      </c>
      <c r="M1035" s="94">
        <v>123</v>
      </c>
      <c r="N1035" s="95">
        <f t="shared" si="63"/>
        <v>0.74375000000000002</v>
      </c>
      <c r="O1035" s="36">
        <v>20010514</v>
      </c>
      <c r="P1035" s="63">
        <v>233.66</v>
      </c>
      <c r="Q1035" s="76">
        <f t="shared" si="64"/>
        <v>2.054266883505949</v>
      </c>
      <c r="R1035" s="95">
        <f t="shared" si="65"/>
        <v>0.74375000000000002</v>
      </c>
      <c r="S1035" s="95">
        <f t="shared" si="66"/>
        <v>-1</v>
      </c>
    </row>
    <row r="1036" spans="1:19" s="36" customFormat="1" ht="14.4" x14ac:dyDescent="0.3">
      <c r="A1036" s="32" t="s">
        <v>95</v>
      </c>
      <c r="B1036" s="36">
        <v>514</v>
      </c>
      <c r="C1036" s="36">
        <v>1</v>
      </c>
      <c r="D1036" s="36" t="s">
        <v>896</v>
      </c>
      <c r="E1036" s="36">
        <v>2005</v>
      </c>
      <c r="F1036" s="36">
        <v>2006</v>
      </c>
      <c r="G1036" s="76">
        <v>573.12</v>
      </c>
      <c r="H1036" s="36">
        <v>5</v>
      </c>
      <c r="I1036" s="33">
        <v>1</v>
      </c>
      <c r="J1036" s="36">
        <v>1</v>
      </c>
      <c r="K1036" s="36">
        <v>6</v>
      </c>
      <c r="L1036" s="36">
        <v>352</v>
      </c>
      <c r="M1036" s="36">
        <v>16</v>
      </c>
      <c r="N1036" s="95">
        <f t="shared" si="63"/>
        <v>0.95652173913043481</v>
      </c>
      <c r="O1036" s="36">
        <v>20060514</v>
      </c>
      <c r="P1036" s="63">
        <v>202.21</v>
      </c>
      <c r="Q1036" s="76">
        <f t="shared" si="64"/>
        <v>1.8198902131447505</v>
      </c>
      <c r="R1036" s="95">
        <f t="shared" si="65"/>
        <v>0.95652173913043481</v>
      </c>
      <c r="S1036" s="95">
        <f t="shared" si="66"/>
        <v>-1</v>
      </c>
    </row>
    <row r="1037" spans="1:19" s="36" customFormat="1" ht="14.4" x14ac:dyDescent="0.3">
      <c r="A1037" s="32" t="s">
        <v>95</v>
      </c>
      <c r="B1037" s="48">
        <v>514</v>
      </c>
      <c r="C1037" s="48">
        <v>1</v>
      </c>
      <c r="D1037" s="48" t="s">
        <v>426</v>
      </c>
      <c r="E1037" s="58">
        <v>2008</v>
      </c>
      <c r="F1037" s="59">
        <v>2009</v>
      </c>
      <c r="G1037" s="55">
        <v>409</v>
      </c>
      <c r="H1037" s="59">
        <v>10</v>
      </c>
      <c r="I1037" s="42">
        <v>1</v>
      </c>
      <c r="J1037" s="48">
        <f>MAX(0,MIN(1,F1037-E1037-1))</f>
        <v>0</v>
      </c>
      <c r="K1037" s="50">
        <f>MAX(1,MIN(10,INT(G1037/100)+1))</f>
        <v>5</v>
      </c>
      <c r="L1037" s="42">
        <v>328</v>
      </c>
      <c r="M1037" s="42">
        <v>143</v>
      </c>
      <c r="N1037" s="95">
        <f t="shared" si="63"/>
        <v>0.69639065817409762</v>
      </c>
      <c r="O1037" s="36">
        <v>20080514</v>
      </c>
      <c r="P1037" s="63">
        <v>191.26</v>
      </c>
      <c r="Q1037" s="76">
        <f t="shared" si="64"/>
        <v>2.4626163337864688</v>
      </c>
      <c r="R1037" s="95">
        <f t="shared" si="65"/>
        <v>0.69639065817409762</v>
      </c>
      <c r="S1037" s="95">
        <f t="shared" si="66"/>
        <v>-1</v>
      </c>
    </row>
    <row r="1038" spans="1:19" s="36" customFormat="1" ht="14.4" x14ac:dyDescent="0.3">
      <c r="A1038" s="32" t="s">
        <v>95</v>
      </c>
      <c r="B1038" s="7">
        <v>514</v>
      </c>
      <c r="C1038" s="7">
        <v>1</v>
      </c>
      <c r="D1038" s="7" t="s">
        <v>426</v>
      </c>
      <c r="E1038" s="7">
        <v>2010</v>
      </c>
      <c r="F1038" s="68">
        <v>2011</v>
      </c>
      <c r="G1038" s="66">
        <v>349.99999999999989</v>
      </c>
      <c r="H1038" s="68">
        <v>10</v>
      </c>
      <c r="I1038" s="67">
        <v>1</v>
      </c>
      <c r="J1038" s="10">
        <v>0</v>
      </c>
      <c r="K1038" s="50">
        <f>MAX(1,MIN(10,INT(G1038/100)+1))</f>
        <v>4</v>
      </c>
      <c r="L1038" s="71">
        <v>253</v>
      </c>
      <c r="M1038" s="71">
        <v>132</v>
      </c>
      <c r="N1038" s="95">
        <f t="shared" si="63"/>
        <v>0.65714285714285714</v>
      </c>
      <c r="O1038" s="36">
        <f>10000*2010+B1038</f>
        <v>20100514</v>
      </c>
      <c r="P1038" s="63">
        <v>179.99</v>
      </c>
      <c r="Q1038" s="76">
        <f t="shared" si="64"/>
        <v>2.1390077226512583</v>
      </c>
      <c r="R1038" s="95">
        <f t="shared" si="65"/>
        <v>0.65714285714285714</v>
      </c>
      <c r="S1038" s="95">
        <f t="shared" si="66"/>
        <v>-1</v>
      </c>
    </row>
    <row r="1039" spans="1:19" s="36" customFormat="1" ht="14.4" x14ac:dyDescent="0.3">
      <c r="A1039" s="32" t="s">
        <v>95</v>
      </c>
      <c r="B1039" s="36">
        <v>514</v>
      </c>
      <c r="C1039" s="36">
        <v>1</v>
      </c>
      <c r="D1039" s="36" t="s">
        <v>426</v>
      </c>
      <c r="E1039" s="75">
        <v>2013</v>
      </c>
      <c r="F1039" s="36">
        <v>2014</v>
      </c>
      <c r="G1039" s="76">
        <v>686.81999999999994</v>
      </c>
      <c r="H1039" s="36">
        <v>10</v>
      </c>
      <c r="I1039" s="36">
        <v>1</v>
      </c>
      <c r="J1039" s="36">
        <v>0</v>
      </c>
      <c r="K1039" s="50">
        <v>7</v>
      </c>
      <c r="L1039" s="63">
        <v>214</v>
      </c>
      <c r="M1039" s="63">
        <v>63</v>
      </c>
      <c r="N1039" s="95">
        <f t="shared" si="63"/>
        <v>0.77256317689530685</v>
      </c>
      <c r="O1039" s="36">
        <f>10000*E1039+B1039</f>
        <v>20130514</v>
      </c>
      <c r="P1039" s="63">
        <v>170.97</v>
      </c>
      <c r="Q1039" s="76">
        <f t="shared" si="64"/>
        <v>1.6201672808094987</v>
      </c>
      <c r="R1039" s="95">
        <f t="shared" si="65"/>
        <v>0.77256317689530685</v>
      </c>
      <c r="S1039" s="95">
        <f t="shared" si="66"/>
        <v>-1</v>
      </c>
    </row>
    <row r="1040" spans="1:19" s="36" customFormat="1" ht="14.4" x14ac:dyDescent="0.3">
      <c r="A1040" s="32" t="s">
        <v>95</v>
      </c>
      <c r="B1040" s="36">
        <v>516</v>
      </c>
      <c r="C1040" s="36">
        <v>1</v>
      </c>
      <c r="D1040" s="36" t="s">
        <v>562</v>
      </c>
      <c r="E1040" s="36">
        <v>2001</v>
      </c>
      <c r="F1040" s="36">
        <v>2002</v>
      </c>
      <c r="G1040" s="76">
        <v>320</v>
      </c>
      <c r="H1040" s="36">
        <v>5</v>
      </c>
      <c r="I1040" s="36">
        <v>1</v>
      </c>
      <c r="J1040" s="36">
        <v>1</v>
      </c>
      <c r="K1040" s="36">
        <v>4</v>
      </c>
      <c r="L1040" s="94">
        <v>142</v>
      </c>
      <c r="M1040" s="94">
        <v>82</v>
      </c>
      <c r="N1040" s="95">
        <f t="shared" si="63"/>
        <v>0.6339285714285714</v>
      </c>
      <c r="O1040" s="36">
        <v>20020516</v>
      </c>
      <c r="P1040" s="63">
        <v>139.44</v>
      </c>
      <c r="Q1040" s="76">
        <f t="shared" si="64"/>
        <v>1.606425702811245</v>
      </c>
      <c r="R1040" s="95">
        <f t="shared" si="65"/>
        <v>0.6339285714285714</v>
      </c>
      <c r="S1040" s="95">
        <f t="shared" si="66"/>
        <v>-1</v>
      </c>
    </row>
    <row r="1041" spans="1:19" s="36" customFormat="1" ht="14.4" x14ac:dyDescent="0.3">
      <c r="A1041" s="32" t="s">
        <v>95</v>
      </c>
      <c r="B1041" s="36">
        <v>516</v>
      </c>
      <c r="C1041" s="36">
        <v>1</v>
      </c>
      <c r="D1041" s="36" t="s">
        <v>562</v>
      </c>
      <c r="E1041" s="36">
        <v>2005</v>
      </c>
      <c r="F1041" s="36">
        <v>2006</v>
      </c>
      <c r="G1041" s="76">
        <v>1500</v>
      </c>
      <c r="H1041" s="36">
        <v>10</v>
      </c>
      <c r="I1041" s="33">
        <v>1</v>
      </c>
      <c r="J1041" s="36">
        <v>1</v>
      </c>
      <c r="K1041" s="36">
        <v>10</v>
      </c>
      <c r="L1041" s="36">
        <v>123</v>
      </c>
      <c r="M1041" s="36">
        <v>66</v>
      </c>
      <c r="N1041" s="95">
        <f t="shared" si="63"/>
        <v>0.65079365079365081</v>
      </c>
      <c r="O1041" s="36">
        <v>20060516</v>
      </c>
      <c r="P1041" s="63">
        <v>112.36</v>
      </c>
      <c r="Q1041" s="76">
        <f t="shared" si="64"/>
        <v>1.6820932716269135</v>
      </c>
      <c r="R1041" s="95">
        <f t="shared" si="65"/>
        <v>0.65079365079365081</v>
      </c>
      <c r="S1041" s="95">
        <f t="shared" si="66"/>
        <v>-1</v>
      </c>
    </row>
    <row r="1042" spans="1:19" s="36" customFormat="1" ht="14.4" x14ac:dyDescent="0.3">
      <c r="A1042" s="32" t="s">
        <v>95</v>
      </c>
      <c r="B1042" s="36">
        <v>518</v>
      </c>
      <c r="C1042" s="36">
        <v>1</v>
      </c>
      <c r="D1042" s="36" t="s">
        <v>257</v>
      </c>
      <c r="E1042" s="36">
        <v>1996</v>
      </c>
      <c r="F1042" s="36">
        <v>1998</v>
      </c>
      <c r="G1042" s="76">
        <v>89.71</v>
      </c>
      <c r="H1042" s="36">
        <v>5</v>
      </c>
      <c r="I1042" s="36">
        <v>0</v>
      </c>
      <c r="J1042" s="36">
        <v>0</v>
      </c>
      <c r="K1042" s="36">
        <v>1</v>
      </c>
      <c r="L1042" s="94">
        <v>2787</v>
      </c>
      <c r="M1042" s="94">
        <v>3241</v>
      </c>
      <c r="N1042" s="95">
        <f t="shared" si="63"/>
        <v>0.46234240212342403</v>
      </c>
      <c r="O1042" s="36">
        <v>19970518</v>
      </c>
      <c r="P1042" s="63">
        <v>2678.28</v>
      </c>
      <c r="Q1042" s="76">
        <f t="shared" si="64"/>
        <v>2.2506982092985051</v>
      </c>
      <c r="R1042" s="95">
        <f t="shared" si="65"/>
        <v>0.46234240212342403</v>
      </c>
      <c r="S1042" s="95">
        <f t="shared" si="66"/>
        <v>-1</v>
      </c>
    </row>
    <row r="1043" spans="1:19" s="36" customFormat="1" ht="14.4" x14ac:dyDescent="0.3">
      <c r="A1043" s="32" t="s">
        <v>95</v>
      </c>
      <c r="B1043" s="36">
        <v>518</v>
      </c>
      <c r="C1043" s="36">
        <v>1</v>
      </c>
      <c r="D1043" s="36" t="s">
        <v>257</v>
      </c>
      <c r="E1043" s="36">
        <v>1996</v>
      </c>
      <c r="F1043" s="36">
        <v>1998</v>
      </c>
      <c r="G1043" s="76">
        <v>210.29</v>
      </c>
      <c r="H1043" s="36">
        <v>5</v>
      </c>
      <c r="I1043" s="36">
        <v>1</v>
      </c>
      <c r="J1043" s="36">
        <v>0</v>
      </c>
      <c r="K1043" s="36">
        <v>3</v>
      </c>
      <c r="L1043" s="94">
        <v>3148</v>
      </c>
      <c r="M1043" s="94">
        <v>2892</v>
      </c>
      <c r="N1043" s="95">
        <f t="shared" si="63"/>
        <v>0.52119205298013249</v>
      </c>
      <c r="O1043" s="36">
        <v>19970518</v>
      </c>
      <c r="P1043" s="63">
        <v>2678.28</v>
      </c>
      <c r="Q1043" s="76">
        <f t="shared" si="64"/>
        <v>2.2551786967755425</v>
      </c>
      <c r="R1043" s="95">
        <f t="shared" si="65"/>
        <v>0.52119205298013249</v>
      </c>
      <c r="S1043" s="95">
        <f t="shared" si="66"/>
        <v>-1</v>
      </c>
    </row>
    <row r="1044" spans="1:19" s="36" customFormat="1" ht="14.4" x14ac:dyDescent="0.3">
      <c r="A1044" s="32" t="s">
        <v>95</v>
      </c>
      <c r="B1044" s="36">
        <v>518</v>
      </c>
      <c r="C1044" s="36">
        <v>1</v>
      </c>
      <c r="D1044" s="36" t="s">
        <v>564</v>
      </c>
      <c r="E1044" s="36">
        <v>2001</v>
      </c>
      <c r="F1044" s="36">
        <v>2002</v>
      </c>
      <c r="G1044" s="76">
        <v>100</v>
      </c>
      <c r="H1044" s="36">
        <v>5</v>
      </c>
      <c r="I1044" s="36">
        <v>0</v>
      </c>
      <c r="J1044" s="36">
        <v>1</v>
      </c>
      <c r="K1044" s="36">
        <v>2</v>
      </c>
      <c r="L1044" s="94">
        <v>903</v>
      </c>
      <c r="M1044" s="94">
        <v>2078</v>
      </c>
      <c r="N1044" s="95">
        <f t="shared" si="63"/>
        <v>0.30291848373029184</v>
      </c>
      <c r="O1044" s="36">
        <v>20020518</v>
      </c>
      <c r="P1044" s="63">
        <v>2460.98</v>
      </c>
      <c r="Q1044" s="76">
        <f t="shared" si="64"/>
        <v>1.2113060650635112</v>
      </c>
      <c r="R1044" s="95">
        <f t="shared" si="65"/>
        <v>0.30291848373029184</v>
      </c>
      <c r="S1044" s="95">
        <f t="shared" si="66"/>
        <v>-1</v>
      </c>
    </row>
    <row r="1045" spans="1:19" s="36" customFormat="1" ht="14.4" x14ac:dyDescent="0.3">
      <c r="A1045" s="32" t="s">
        <v>95</v>
      </c>
      <c r="B1045" s="36">
        <v>518</v>
      </c>
      <c r="C1045" s="36">
        <v>1</v>
      </c>
      <c r="D1045" s="36" t="s">
        <v>563</v>
      </c>
      <c r="E1045" s="36">
        <v>2001</v>
      </c>
      <c r="F1045" s="36">
        <v>2002</v>
      </c>
      <c r="G1045" s="76">
        <v>250</v>
      </c>
      <c r="H1045" s="36">
        <v>5</v>
      </c>
      <c r="I1045" s="36">
        <v>0</v>
      </c>
      <c r="J1045" s="36">
        <v>1</v>
      </c>
      <c r="K1045" s="36">
        <v>3</v>
      </c>
      <c r="L1045" s="94">
        <v>1157</v>
      </c>
      <c r="M1045" s="94">
        <v>1906</v>
      </c>
      <c r="N1045" s="95">
        <f t="shared" si="63"/>
        <v>0.37773424746980083</v>
      </c>
      <c r="O1045" s="36">
        <v>20020518</v>
      </c>
      <c r="P1045" s="63">
        <v>2460.98</v>
      </c>
      <c r="Q1045" s="76">
        <f t="shared" si="64"/>
        <v>1.2446261245520078</v>
      </c>
      <c r="R1045" s="95">
        <f t="shared" si="65"/>
        <v>0.37773424746980083</v>
      </c>
      <c r="S1045" s="95">
        <f t="shared" si="66"/>
        <v>-1</v>
      </c>
    </row>
    <row r="1046" spans="1:19" s="36" customFormat="1" ht="14.4" x14ac:dyDescent="0.3">
      <c r="A1046" s="32" t="s">
        <v>95</v>
      </c>
      <c r="B1046" s="36">
        <v>518</v>
      </c>
      <c r="C1046" s="36">
        <v>1</v>
      </c>
      <c r="D1046" s="36" t="s">
        <v>257</v>
      </c>
      <c r="E1046" s="36">
        <v>2002</v>
      </c>
      <c r="F1046" s="36">
        <v>2003</v>
      </c>
      <c r="G1046" s="76">
        <v>394.93</v>
      </c>
      <c r="H1046" s="36">
        <v>4</v>
      </c>
      <c r="I1046" s="36">
        <v>1</v>
      </c>
      <c r="J1046" s="36">
        <v>1</v>
      </c>
      <c r="K1046" s="36">
        <v>4</v>
      </c>
      <c r="L1046" s="94">
        <v>3107</v>
      </c>
      <c r="M1046" s="94">
        <v>2469</v>
      </c>
      <c r="N1046" s="95">
        <f t="shared" si="63"/>
        <v>0.5572094691535151</v>
      </c>
      <c r="O1046" s="36">
        <v>20030518</v>
      </c>
      <c r="P1046" s="63">
        <v>2345.09</v>
      </c>
      <c r="Q1046" s="76">
        <f t="shared" si="64"/>
        <v>2.3777339036028469</v>
      </c>
      <c r="R1046" s="95">
        <f t="shared" si="65"/>
        <v>0.5572094691535151</v>
      </c>
      <c r="S1046" s="95">
        <f t="shared" si="66"/>
        <v>-1</v>
      </c>
    </row>
    <row r="1047" spans="1:19" s="36" customFormat="1" ht="14.4" x14ac:dyDescent="0.3">
      <c r="A1047" s="32" t="s">
        <v>95</v>
      </c>
      <c r="B1047" s="36">
        <v>518</v>
      </c>
      <c r="C1047" s="36">
        <v>1</v>
      </c>
      <c r="D1047" s="36" t="s">
        <v>257</v>
      </c>
      <c r="E1047" s="36">
        <v>2005</v>
      </c>
      <c r="F1047" s="36">
        <v>2006</v>
      </c>
      <c r="G1047" s="76">
        <v>900</v>
      </c>
      <c r="H1047" s="36">
        <v>5</v>
      </c>
      <c r="I1047" s="33">
        <v>0</v>
      </c>
      <c r="J1047" s="36">
        <v>1</v>
      </c>
      <c r="K1047" s="36">
        <v>10</v>
      </c>
      <c r="L1047" s="36">
        <v>1575</v>
      </c>
      <c r="M1047" s="36">
        <v>1921</v>
      </c>
      <c r="N1047" s="95">
        <f t="shared" si="63"/>
        <v>0.45051487414187641</v>
      </c>
      <c r="O1047" s="36">
        <v>20060518</v>
      </c>
      <c r="P1047" s="63">
        <v>2360.44</v>
      </c>
      <c r="Q1047" s="76">
        <f t="shared" si="64"/>
        <v>1.4810797986816018</v>
      </c>
      <c r="R1047" s="95">
        <f t="shared" si="65"/>
        <v>0.45051487414187641</v>
      </c>
      <c r="S1047" s="95">
        <f t="shared" si="66"/>
        <v>-1</v>
      </c>
    </row>
    <row r="1048" spans="1:19" s="36" customFormat="1" ht="14.4" x14ac:dyDescent="0.3">
      <c r="A1048" s="32" t="s">
        <v>95</v>
      </c>
      <c r="B1048" s="36">
        <v>518</v>
      </c>
      <c r="C1048" s="36">
        <v>1</v>
      </c>
      <c r="D1048" s="36" t="s">
        <v>257</v>
      </c>
      <c r="E1048" s="36">
        <v>2006</v>
      </c>
      <c r="F1048" s="33">
        <v>2007</v>
      </c>
      <c r="G1048" s="76">
        <v>1000</v>
      </c>
      <c r="H1048" s="33">
        <v>8</v>
      </c>
      <c r="I1048" s="36">
        <v>1</v>
      </c>
      <c r="J1048" s="36">
        <v>1</v>
      </c>
      <c r="K1048" s="36">
        <v>10</v>
      </c>
      <c r="L1048" s="63">
        <v>2876</v>
      </c>
      <c r="M1048" s="63">
        <v>2356</v>
      </c>
      <c r="N1048" s="95">
        <f t="shared" si="63"/>
        <v>0.54969418960244654</v>
      </c>
      <c r="O1048" s="36">
        <v>20070518</v>
      </c>
      <c r="P1048" s="63">
        <v>2331</v>
      </c>
      <c r="Q1048" s="76">
        <f t="shared" si="64"/>
        <v>2.2445302445302446</v>
      </c>
      <c r="R1048" s="95">
        <f t="shared" si="65"/>
        <v>0.54969418960244654</v>
      </c>
      <c r="S1048" s="95">
        <f t="shared" si="66"/>
        <v>-1</v>
      </c>
    </row>
    <row r="1049" spans="1:19" s="36" customFormat="1" ht="14.4" x14ac:dyDescent="0.3">
      <c r="A1049" s="32" t="s">
        <v>95</v>
      </c>
      <c r="B1049" s="36">
        <v>518</v>
      </c>
      <c r="C1049" s="36">
        <v>1</v>
      </c>
      <c r="D1049" s="36" t="s">
        <v>257</v>
      </c>
      <c r="E1049" s="75">
        <v>2013</v>
      </c>
      <c r="F1049" s="36">
        <v>2014</v>
      </c>
      <c r="G1049" s="76">
        <v>-56.460000000000036</v>
      </c>
      <c r="H1049" s="36">
        <v>10</v>
      </c>
      <c r="I1049" s="36">
        <v>0</v>
      </c>
      <c r="J1049" s="36">
        <v>0</v>
      </c>
      <c r="K1049" s="50">
        <v>1</v>
      </c>
      <c r="L1049" s="63">
        <v>965</v>
      </c>
      <c r="M1049" s="63">
        <v>1758</v>
      </c>
      <c r="N1049" s="95">
        <f t="shared" si="63"/>
        <v>0.35438854204921044</v>
      </c>
      <c r="O1049" s="36">
        <f>10000*E1049+B1049</f>
        <v>20130518</v>
      </c>
      <c r="P1049" s="63">
        <v>2693.9100000000003</v>
      </c>
      <c r="Q1049" s="76">
        <f t="shared" si="64"/>
        <v>1.0107984305340563</v>
      </c>
      <c r="R1049" s="95">
        <f t="shared" si="65"/>
        <v>0.35438854204921044</v>
      </c>
      <c r="S1049" s="95">
        <f t="shared" si="66"/>
        <v>-1</v>
      </c>
    </row>
    <row r="1050" spans="1:19" s="36" customFormat="1" ht="14.4" x14ac:dyDescent="0.3">
      <c r="A1050" s="32" t="s">
        <v>95</v>
      </c>
      <c r="B1050" s="36">
        <v>518</v>
      </c>
      <c r="C1050" s="36">
        <v>1</v>
      </c>
      <c r="D1050" s="36" t="s">
        <v>257</v>
      </c>
      <c r="E1050" s="40">
        <v>2014</v>
      </c>
      <c r="F1050" s="33">
        <v>2015</v>
      </c>
      <c r="G1050" s="62">
        <v>500</v>
      </c>
      <c r="H1050" s="33">
        <v>10</v>
      </c>
      <c r="I1050" s="63">
        <v>1</v>
      </c>
      <c r="J1050" s="48">
        <v>0</v>
      </c>
      <c r="K1050" s="50">
        <v>6</v>
      </c>
      <c r="L1050" s="63">
        <v>2375</v>
      </c>
      <c r="M1050" s="63">
        <v>1608</v>
      </c>
      <c r="N1050" s="95">
        <f t="shared" si="63"/>
        <v>0.59628420788350489</v>
      </c>
      <c r="O1050" s="36">
        <f>10000*E1050+B1050</f>
        <v>20140518</v>
      </c>
      <c r="P1050" s="63">
        <v>2777.9700000000003</v>
      </c>
      <c r="Q1050" s="76">
        <f t="shared" si="64"/>
        <v>1.4337807823698598</v>
      </c>
      <c r="R1050" s="95">
        <f t="shared" si="65"/>
        <v>0.59628420788350489</v>
      </c>
      <c r="S1050" s="95">
        <f t="shared" si="66"/>
        <v>-1</v>
      </c>
    </row>
    <row r="1051" spans="1:19" s="36" customFormat="1" ht="14.4" x14ac:dyDescent="0.3">
      <c r="A1051" s="32" t="s">
        <v>95</v>
      </c>
      <c r="B1051" s="36">
        <v>521</v>
      </c>
      <c r="C1051" s="36">
        <v>1</v>
      </c>
      <c r="D1051" s="36" t="s">
        <v>386</v>
      </c>
      <c r="E1051" s="36">
        <v>1994</v>
      </c>
      <c r="F1051" s="36">
        <v>1995</v>
      </c>
      <c r="G1051" s="76">
        <v>433.44</v>
      </c>
      <c r="H1051" s="36">
        <v>10</v>
      </c>
      <c r="I1051" s="36">
        <v>0</v>
      </c>
      <c r="J1051" s="36">
        <v>1</v>
      </c>
      <c r="K1051" s="36">
        <v>5</v>
      </c>
      <c r="L1051" s="94">
        <v>591</v>
      </c>
      <c r="M1051" s="94">
        <v>647</v>
      </c>
      <c r="N1051" s="95">
        <f t="shared" si="63"/>
        <v>0.47738287560581583</v>
      </c>
      <c r="O1051" s="36">
        <v>19950521</v>
      </c>
      <c r="P1051" s="63">
        <v>505.56</v>
      </c>
      <c r="Q1051" s="76">
        <f t="shared" si="64"/>
        <v>2.4487696811456603</v>
      </c>
      <c r="R1051" s="95">
        <f t="shared" si="65"/>
        <v>0.47738287560581583</v>
      </c>
      <c r="S1051" s="95">
        <f t="shared" si="66"/>
        <v>-1</v>
      </c>
    </row>
    <row r="1052" spans="1:19" s="36" customFormat="1" ht="14.4" x14ac:dyDescent="0.3">
      <c r="A1052" s="32" t="s">
        <v>95</v>
      </c>
      <c r="B1052" s="36">
        <v>531</v>
      </c>
      <c r="C1052" s="36">
        <v>1</v>
      </c>
      <c r="D1052" s="36" t="s">
        <v>387</v>
      </c>
      <c r="E1052" s="36">
        <v>1994</v>
      </c>
      <c r="F1052" s="36">
        <v>1995</v>
      </c>
      <c r="G1052" s="76">
        <v>208.5</v>
      </c>
      <c r="H1052" s="36">
        <v>10</v>
      </c>
      <c r="I1052" s="36">
        <v>0</v>
      </c>
      <c r="J1052" s="36">
        <v>1</v>
      </c>
      <c r="K1052" s="36">
        <v>3</v>
      </c>
      <c r="L1052" s="94">
        <v>987</v>
      </c>
      <c r="M1052" s="94">
        <v>1039</v>
      </c>
      <c r="N1052" s="95">
        <f t="shared" si="63"/>
        <v>0.48716683119447185</v>
      </c>
      <c r="O1052" s="36">
        <v>19950531</v>
      </c>
      <c r="P1052" s="63">
        <v>1373.61</v>
      </c>
      <c r="Q1052" s="76">
        <f t="shared" si="64"/>
        <v>1.4749455813513299</v>
      </c>
      <c r="R1052" s="95">
        <f t="shared" si="65"/>
        <v>0.48716683119447185</v>
      </c>
      <c r="S1052" s="95">
        <f t="shared" si="66"/>
        <v>-1</v>
      </c>
    </row>
    <row r="1053" spans="1:19" s="36" customFormat="1" ht="14.4" x14ac:dyDescent="0.3">
      <c r="A1053" s="32" t="s">
        <v>95</v>
      </c>
      <c r="B1053" s="36">
        <v>531</v>
      </c>
      <c r="C1053" s="36">
        <v>1</v>
      </c>
      <c r="D1053" s="36" t="s">
        <v>387</v>
      </c>
      <c r="E1053" s="36">
        <v>1995</v>
      </c>
      <c r="F1053" s="36">
        <v>1996</v>
      </c>
      <c r="G1053" s="76">
        <v>214.15</v>
      </c>
      <c r="H1053" s="36">
        <v>10</v>
      </c>
      <c r="I1053" s="36">
        <v>1</v>
      </c>
      <c r="J1053" s="36">
        <v>1</v>
      </c>
      <c r="K1053" s="36">
        <v>3</v>
      </c>
      <c r="L1053" s="94">
        <v>612</v>
      </c>
      <c r="M1053" s="94">
        <v>408</v>
      </c>
      <c r="N1053" s="95">
        <f t="shared" si="63"/>
        <v>0.6</v>
      </c>
      <c r="O1053" s="36">
        <v>19960531</v>
      </c>
      <c r="P1053" s="63">
        <v>1402.32</v>
      </c>
      <c r="Q1053" s="76">
        <f t="shared" si="64"/>
        <v>0.72736607906897144</v>
      </c>
      <c r="R1053" s="95">
        <f t="shared" si="65"/>
        <v>0.6</v>
      </c>
      <c r="S1053" s="95">
        <f t="shared" si="66"/>
        <v>-1</v>
      </c>
    </row>
    <row r="1054" spans="1:19" s="36" customFormat="1" ht="14.4" x14ac:dyDescent="0.3">
      <c r="A1054" s="32" t="s">
        <v>95</v>
      </c>
      <c r="B1054" s="36">
        <v>531</v>
      </c>
      <c r="C1054" s="36">
        <v>1</v>
      </c>
      <c r="D1054" s="36" t="s">
        <v>387</v>
      </c>
      <c r="E1054" s="36">
        <v>2001</v>
      </c>
      <c r="F1054" s="36">
        <v>2002</v>
      </c>
      <c r="G1054" s="76">
        <v>126</v>
      </c>
      <c r="H1054" s="36">
        <v>10</v>
      </c>
      <c r="I1054" s="36">
        <v>1</v>
      </c>
      <c r="J1054" s="36">
        <v>1</v>
      </c>
      <c r="K1054" s="36">
        <v>2</v>
      </c>
      <c r="L1054" s="94">
        <v>552</v>
      </c>
      <c r="M1054" s="94">
        <v>290</v>
      </c>
      <c r="N1054" s="95">
        <f t="shared" si="63"/>
        <v>0.6555819477434679</v>
      </c>
      <c r="O1054" s="36">
        <v>20020531</v>
      </c>
      <c r="P1054" s="63">
        <v>1411.48</v>
      </c>
      <c r="Q1054" s="76">
        <f t="shared" si="64"/>
        <v>0.59653696828860481</v>
      </c>
      <c r="R1054" s="95">
        <f t="shared" si="65"/>
        <v>0.6555819477434679</v>
      </c>
      <c r="S1054" s="95">
        <f t="shared" si="66"/>
        <v>-1</v>
      </c>
    </row>
    <row r="1055" spans="1:19" s="36" customFormat="1" ht="14.4" x14ac:dyDescent="0.3">
      <c r="A1055" s="32" t="s">
        <v>95</v>
      </c>
      <c r="B1055" s="36">
        <v>531</v>
      </c>
      <c r="C1055" s="36">
        <v>1</v>
      </c>
      <c r="D1055" s="36" t="s">
        <v>387</v>
      </c>
      <c r="E1055" s="40">
        <v>2009</v>
      </c>
      <c r="F1055" s="40">
        <v>2010</v>
      </c>
      <c r="G1055" s="62">
        <v>378.3</v>
      </c>
      <c r="H1055" s="40">
        <v>5</v>
      </c>
      <c r="I1055" s="63">
        <v>0</v>
      </c>
      <c r="J1055" s="48">
        <f>MAX(0,MIN(1,F1055-E1055-1))</f>
        <v>0</v>
      </c>
      <c r="K1055" s="50">
        <f>MAX(1,MIN(10,INT(G1055/100)+1))</f>
        <v>4</v>
      </c>
      <c r="L1055" s="63">
        <v>837</v>
      </c>
      <c r="M1055" s="63">
        <v>1200</v>
      </c>
      <c r="N1055" s="95">
        <f t="shared" si="63"/>
        <v>0.4108983799705449</v>
      </c>
      <c r="O1055" s="36">
        <v>20090531</v>
      </c>
      <c r="P1055" s="63">
        <v>1689.07</v>
      </c>
      <c r="Q1055" s="76">
        <f t="shared" si="64"/>
        <v>1.2059890945905143</v>
      </c>
      <c r="R1055" s="95">
        <f t="shared" si="65"/>
        <v>0.4108983799705449</v>
      </c>
      <c r="S1055" s="95">
        <f t="shared" si="66"/>
        <v>-1</v>
      </c>
    </row>
    <row r="1056" spans="1:19" s="36" customFormat="1" ht="14.4" x14ac:dyDescent="0.3">
      <c r="A1056" s="32" t="s">
        <v>95</v>
      </c>
      <c r="B1056" s="36">
        <v>531</v>
      </c>
      <c r="C1056" s="36">
        <v>1</v>
      </c>
      <c r="D1056" s="36" t="s">
        <v>387</v>
      </c>
      <c r="E1056" s="40">
        <v>2009</v>
      </c>
      <c r="F1056" s="40">
        <v>2010</v>
      </c>
      <c r="G1056" s="62">
        <v>378.3</v>
      </c>
      <c r="H1056" s="40">
        <v>5</v>
      </c>
      <c r="I1056" s="63">
        <v>0</v>
      </c>
      <c r="J1056" s="48">
        <f>MAX(0,MIN(1,F1056-E1056-1))</f>
        <v>0</v>
      </c>
      <c r="K1056" s="50">
        <f>MAX(1,MIN(10,INT(G1056/100)+1))</f>
        <v>4</v>
      </c>
      <c r="L1056" s="63">
        <v>837</v>
      </c>
      <c r="M1056" s="63">
        <v>1200</v>
      </c>
      <c r="N1056" s="95">
        <f t="shared" si="63"/>
        <v>0.4108983799705449</v>
      </c>
      <c r="O1056" s="36">
        <f>10000*F1056+B1056</f>
        <v>20100531</v>
      </c>
      <c r="P1056" s="63">
        <v>1689.07</v>
      </c>
      <c r="Q1056" s="76">
        <f t="shared" si="64"/>
        <v>1.2059890945905143</v>
      </c>
      <c r="R1056" s="95">
        <f t="shared" si="65"/>
        <v>0.4108983799705449</v>
      </c>
      <c r="S1056" s="95">
        <f t="shared" si="66"/>
        <v>-1</v>
      </c>
    </row>
    <row r="1057" spans="1:19" s="36" customFormat="1" ht="14.4" x14ac:dyDescent="0.3">
      <c r="A1057" s="32" t="s">
        <v>95</v>
      </c>
      <c r="B1057" s="7">
        <v>531</v>
      </c>
      <c r="C1057" s="7">
        <v>1</v>
      </c>
      <c r="D1057" s="7" t="s">
        <v>387</v>
      </c>
      <c r="E1057" s="7">
        <v>2010</v>
      </c>
      <c r="F1057" s="68">
        <v>2011</v>
      </c>
      <c r="G1057" s="66">
        <v>323.89999999999998</v>
      </c>
      <c r="H1057" s="68">
        <v>6</v>
      </c>
      <c r="I1057" s="67">
        <v>0</v>
      </c>
      <c r="J1057" s="10">
        <v>0</v>
      </c>
      <c r="K1057" s="50">
        <f>MAX(1,MIN(10,INT(G1057/100)+1))</f>
        <v>4</v>
      </c>
      <c r="L1057" s="67">
        <v>1516</v>
      </c>
      <c r="M1057" s="67">
        <v>1578</v>
      </c>
      <c r="N1057" s="95">
        <f t="shared" si="63"/>
        <v>0.48998060762766643</v>
      </c>
      <c r="O1057" s="36">
        <f>10000*2010+B1057</f>
        <v>20100531</v>
      </c>
      <c r="P1057" s="63">
        <v>1689.07</v>
      </c>
      <c r="Q1057" s="76">
        <f t="shared" si="64"/>
        <v>1.8317772502027745</v>
      </c>
      <c r="R1057" s="95">
        <f t="shared" si="65"/>
        <v>0.48998060762766643</v>
      </c>
      <c r="S1057" s="95">
        <f t="shared" si="66"/>
        <v>-1</v>
      </c>
    </row>
    <row r="1058" spans="1:19" s="36" customFormat="1" ht="14.4" x14ac:dyDescent="0.3">
      <c r="A1058" s="32" t="s">
        <v>95</v>
      </c>
      <c r="B1058" s="7">
        <v>531</v>
      </c>
      <c r="C1058" s="7">
        <v>1</v>
      </c>
      <c r="D1058" s="7" t="s">
        <v>387</v>
      </c>
      <c r="E1058" s="7">
        <v>2011</v>
      </c>
      <c r="F1058" s="10">
        <v>2012</v>
      </c>
      <c r="G1058" s="66">
        <v>290</v>
      </c>
      <c r="H1058" s="10">
        <v>6</v>
      </c>
      <c r="I1058" s="67">
        <v>1</v>
      </c>
      <c r="J1058" s="10">
        <v>0</v>
      </c>
      <c r="K1058" s="50">
        <v>3</v>
      </c>
      <c r="L1058" s="67">
        <v>1366</v>
      </c>
      <c r="M1058" s="67">
        <v>874</v>
      </c>
      <c r="N1058" s="95">
        <f t="shared" si="63"/>
        <v>0.60982142857142863</v>
      </c>
      <c r="O1058" s="36">
        <f>10000*E1058+B1058</f>
        <v>20110531</v>
      </c>
      <c r="P1058" s="63">
        <v>1779</v>
      </c>
      <c r="Q1058" s="76">
        <f t="shared" si="64"/>
        <v>1.2591343451377177</v>
      </c>
      <c r="R1058" s="95">
        <f t="shared" si="65"/>
        <v>0.60982142857142863</v>
      </c>
      <c r="S1058" s="95">
        <f t="shared" si="66"/>
        <v>-1</v>
      </c>
    </row>
    <row r="1059" spans="1:19" s="36" customFormat="1" ht="14.4" x14ac:dyDescent="0.3">
      <c r="A1059" s="32" t="s">
        <v>95</v>
      </c>
      <c r="B1059" s="36">
        <v>533</v>
      </c>
      <c r="C1059" s="36">
        <v>1</v>
      </c>
      <c r="D1059" s="36" t="s">
        <v>565</v>
      </c>
      <c r="E1059" s="36">
        <v>2001</v>
      </c>
      <c r="F1059" s="36">
        <v>2002</v>
      </c>
      <c r="G1059" s="76">
        <v>126</v>
      </c>
      <c r="H1059" s="36">
        <v>10</v>
      </c>
      <c r="I1059" s="36">
        <v>1</v>
      </c>
      <c r="J1059" s="36">
        <v>1</v>
      </c>
      <c r="K1059" s="36">
        <v>2</v>
      </c>
      <c r="L1059" s="94">
        <v>451</v>
      </c>
      <c r="M1059" s="94">
        <v>224</v>
      </c>
      <c r="N1059" s="95">
        <f t="shared" si="63"/>
        <v>0.66814814814814816</v>
      </c>
      <c r="O1059" s="36">
        <v>20020533</v>
      </c>
      <c r="P1059" s="63">
        <v>797.8</v>
      </c>
      <c r="Q1059" s="76">
        <f t="shared" si="64"/>
        <v>0.8460767109551266</v>
      </c>
      <c r="R1059" s="95">
        <f t="shared" si="65"/>
        <v>0.66814814814814816</v>
      </c>
      <c r="S1059" s="95">
        <f t="shared" si="66"/>
        <v>-1</v>
      </c>
    </row>
    <row r="1060" spans="1:19" s="36" customFormat="1" ht="14.4" x14ac:dyDescent="0.3">
      <c r="A1060" s="32" t="s">
        <v>95</v>
      </c>
      <c r="B1060" s="7">
        <v>533</v>
      </c>
      <c r="C1060" s="7">
        <v>1</v>
      </c>
      <c r="D1060" s="7" t="s">
        <v>565</v>
      </c>
      <c r="E1060" s="7">
        <v>2011</v>
      </c>
      <c r="F1060" s="10">
        <v>2012</v>
      </c>
      <c r="G1060" s="66">
        <v>126.79</v>
      </c>
      <c r="H1060" s="10">
        <v>10</v>
      </c>
      <c r="I1060" s="67">
        <v>1</v>
      </c>
      <c r="J1060" s="10">
        <v>0</v>
      </c>
      <c r="K1060" s="50">
        <v>2</v>
      </c>
      <c r="L1060" s="67">
        <v>343</v>
      </c>
      <c r="M1060" s="67">
        <v>119</v>
      </c>
      <c r="N1060" s="95">
        <f t="shared" si="63"/>
        <v>0.74242424242424243</v>
      </c>
      <c r="O1060" s="36">
        <f>10000*E1060+B1060</f>
        <v>20110533</v>
      </c>
      <c r="P1060" s="63">
        <v>1218</v>
      </c>
      <c r="Q1060" s="76">
        <f t="shared" si="64"/>
        <v>0.37931034482758619</v>
      </c>
      <c r="R1060" s="95">
        <f t="shared" si="65"/>
        <v>0.74242424242424243</v>
      </c>
      <c r="S1060" s="95">
        <f t="shared" si="66"/>
        <v>-1</v>
      </c>
    </row>
    <row r="1061" spans="1:19" s="36" customFormat="1" ht="14.4" x14ac:dyDescent="0.3">
      <c r="A1061" s="32" t="s">
        <v>95</v>
      </c>
      <c r="B1061" s="36">
        <v>534</v>
      </c>
      <c r="C1061" s="36">
        <v>1</v>
      </c>
      <c r="D1061" s="36" t="s">
        <v>290</v>
      </c>
      <c r="E1061" s="36">
        <v>1995</v>
      </c>
      <c r="F1061" s="36">
        <v>1996</v>
      </c>
      <c r="G1061" s="76">
        <v>122.35</v>
      </c>
      <c r="H1061" s="36">
        <v>10</v>
      </c>
      <c r="I1061" s="36">
        <v>1</v>
      </c>
      <c r="J1061" s="36">
        <v>1</v>
      </c>
      <c r="K1061" s="36">
        <v>2</v>
      </c>
      <c r="L1061" s="94">
        <v>1181</v>
      </c>
      <c r="M1061" s="94">
        <v>355</v>
      </c>
      <c r="N1061" s="95">
        <f t="shared" si="63"/>
        <v>0.76888020833333337</v>
      </c>
      <c r="O1061" s="36">
        <v>19960534</v>
      </c>
      <c r="P1061" s="63">
        <v>1751.91</v>
      </c>
      <c r="Q1061" s="76">
        <f t="shared" si="64"/>
        <v>0.87675736767299683</v>
      </c>
      <c r="R1061" s="95">
        <f t="shared" si="65"/>
        <v>0.76888020833333337</v>
      </c>
      <c r="S1061" s="95">
        <f t="shared" si="66"/>
        <v>-1</v>
      </c>
    </row>
    <row r="1062" spans="1:19" s="36" customFormat="1" ht="14.4" x14ac:dyDescent="0.3">
      <c r="A1062" s="32" t="s">
        <v>95</v>
      </c>
      <c r="B1062" s="36">
        <v>534</v>
      </c>
      <c r="C1062" s="36">
        <v>1</v>
      </c>
      <c r="D1062" s="36" t="s">
        <v>290</v>
      </c>
      <c r="E1062" s="36">
        <v>1996</v>
      </c>
      <c r="F1062" s="36">
        <v>1998</v>
      </c>
      <c r="G1062" s="76">
        <v>120.67</v>
      </c>
      <c r="H1062" s="36">
        <v>10</v>
      </c>
      <c r="I1062" s="36">
        <v>0</v>
      </c>
      <c r="J1062" s="36">
        <v>0</v>
      </c>
      <c r="K1062" s="36">
        <v>2</v>
      </c>
      <c r="L1062" s="94">
        <v>1636</v>
      </c>
      <c r="M1062" s="94">
        <v>1869</v>
      </c>
      <c r="N1062" s="95">
        <f t="shared" si="63"/>
        <v>0.46676176890156917</v>
      </c>
      <c r="O1062" s="36">
        <v>19970534</v>
      </c>
      <c r="P1062" s="63">
        <v>1770.56</v>
      </c>
      <c r="Q1062" s="76">
        <f t="shared" si="64"/>
        <v>1.9795996746791975</v>
      </c>
      <c r="R1062" s="95">
        <f t="shared" si="65"/>
        <v>0.46676176890156917</v>
      </c>
      <c r="S1062" s="95">
        <f t="shared" si="66"/>
        <v>-1</v>
      </c>
    </row>
    <row r="1063" spans="1:19" s="36" customFormat="1" ht="14.4" x14ac:dyDescent="0.3">
      <c r="A1063" s="32" t="s">
        <v>95</v>
      </c>
      <c r="B1063" s="36">
        <v>534</v>
      </c>
      <c r="C1063" s="36">
        <v>1</v>
      </c>
      <c r="D1063" s="36" t="s">
        <v>290</v>
      </c>
      <c r="E1063" s="36">
        <v>1997</v>
      </c>
      <c r="F1063" s="36">
        <v>1998</v>
      </c>
      <c r="G1063" s="76">
        <v>192.65</v>
      </c>
      <c r="H1063" s="36">
        <v>10</v>
      </c>
      <c r="I1063" s="36">
        <v>0</v>
      </c>
      <c r="J1063" s="36">
        <v>1</v>
      </c>
      <c r="K1063" s="36">
        <v>2</v>
      </c>
      <c r="L1063" s="94">
        <v>586</v>
      </c>
      <c r="M1063" s="94">
        <v>747</v>
      </c>
      <c r="N1063" s="95">
        <f t="shared" si="63"/>
        <v>0.43960990247561893</v>
      </c>
      <c r="O1063" s="36">
        <v>19980534</v>
      </c>
      <c r="P1063" s="63">
        <v>1763.78</v>
      </c>
      <c r="Q1063" s="76">
        <f t="shared" si="64"/>
        <v>0.75576319042057405</v>
      </c>
      <c r="R1063" s="95">
        <f t="shared" si="65"/>
        <v>0.43960990247561893</v>
      </c>
      <c r="S1063" s="95">
        <f t="shared" si="66"/>
        <v>-1</v>
      </c>
    </row>
    <row r="1064" spans="1:19" s="36" customFormat="1" ht="14.4" x14ac:dyDescent="0.3">
      <c r="A1064" s="32" t="s">
        <v>95</v>
      </c>
      <c r="B1064" s="36">
        <v>534</v>
      </c>
      <c r="C1064" s="36">
        <v>1</v>
      </c>
      <c r="D1064" s="36" t="s">
        <v>290</v>
      </c>
      <c r="E1064" s="36">
        <v>1998</v>
      </c>
      <c r="F1064" s="36">
        <v>1999</v>
      </c>
      <c r="G1064" s="76">
        <v>227.65</v>
      </c>
      <c r="H1064" s="36">
        <v>10</v>
      </c>
      <c r="I1064" s="36">
        <v>1</v>
      </c>
      <c r="J1064" s="36">
        <v>1</v>
      </c>
      <c r="K1064" s="36">
        <v>3</v>
      </c>
      <c r="L1064" s="94">
        <v>1829</v>
      </c>
      <c r="M1064" s="94">
        <v>1525</v>
      </c>
      <c r="N1064" s="95">
        <f t="shared" si="63"/>
        <v>0.54531902206320815</v>
      </c>
      <c r="O1064" s="36">
        <v>19990534</v>
      </c>
      <c r="P1064" s="63">
        <v>1721.4</v>
      </c>
      <c r="Q1064" s="76">
        <f t="shared" si="64"/>
        <v>1.9484140815615196</v>
      </c>
      <c r="R1064" s="95">
        <f t="shared" si="65"/>
        <v>0.54531902206320815</v>
      </c>
      <c r="S1064" s="95">
        <f t="shared" si="66"/>
        <v>-1</v>
      </c>
    </row>
    <row r="1065" spans="1:19" s="36" customFormat="1" ht="14.4" x14ac:dyDescent="0.3">
      <c r="A1065" s="32" t="s">
        <v>95</v>
      </c>
      <c r="B1065" s="36">
        <v>534</v>
      </c>
      <c r="C1065" s="36">
        <v>1</v>
      </c>
      <c r="D1065" s="36" t="s">
        <v>290</v>
      </c>
      <c r="E1065" s="36">
        <v>2001</v>
      </c>
      <c r="F1065" s="36">
        <v>2002</v>
      </c>
      <c r="G1065" s="76">
        <v>200</v>
      </c>
      <c r="H1065" s="36">
        <v>10</v>
      </c>
      <c r="I1065" s="36">
        <v>1</v>
      </c>
      <c r="J1065" s="36">
        <v>1</v>
      </c>
      <c r="K1065" s="36">
        <v>3</v>
      </c>
      <c r="L1065" s="94">
        <v>1107</v>
      </c>
      <c r="M1065" s="94">
        <v>807</v>
      </c>
      <c r="N1065" s="95">
        <f t="shared" si="63"/>
        <v>0.57836990595611282</v>
      </c>
      <c r="O1065" s="36">
        <v>20020534</v>
      </c>
      <c r="P1065" s="63">
        <v>1692.2</v>
      </c>
      <c r="Q1065" s="76">
        <f t="shared" si="64"/>
        <v>1.1310719773076467</v>
      </c>
      <c r="R1065" s="95">
        <f t="shared" si="65"/>
        <v>0.57836990595611282</v>
      </c>
      <c r="S1065" s="95">
        <f t="shared" si="66"/>
        <v>-1</v>
      </c>
    </row>
    <row r="1066" spans="1:19" s="36" customFormat="1" ht="14.4" x14ac:dyDescent="0.3">
      <c r="A1066" s="32" t="s">
        <v>95</v>
      </c>
      <c r="B1066" s="36">
        <v>534</v>
      </c>
      <c r="C1066" s="36">
        <v>1</v>
      </c>
      <c r="D1066" s="36" t="s">
        <v>290</v>
      </c>
      <c r="E1066" s="36">
        <v>2003</v>
      </c>
      <c r="F1066" s="36">
        <v>2004</v>
      </c>
      <c r="G1066" s="76">
        <v>205</v>
      </c>
      <c r="H1066" s="36">
        <v>8</v>
      </c>
      <c r="I1066" s="36">
        <v>0</v>
      </c>
      <c r="J1066" s="36">
        <v>1</v>
      </c>
      <c r="K1066" s="36">
        <v>3</v>
      </c>
      <c r="L1066" s="94">
        <v>521</v>
      </c>
      <c r="M1066" s="94">
        <v>873</v>
      </c>
      <c r="N1066" s="95">
        <f t="shared" si="63"/>
        <v>0.37374461979913914</v>
      </c>
      <c r="O1066" s="36">
        <v>20040534</v>
      </c>
      <c r="P1066" s="63">
        <v>1676.84</v>
      </c>
      <c r="Q1066" s="76">
        <f t="shared" si="64"/>
        <v>0.83132558860714201</v>
      </c>
      <c r="R1066" s="95">
        <f t="shared" si="65"/>
        <v>0.37374461979913914</v>
      </c>
      <c r="S1066" s="95">
        <f t="shared" si="66"/>
        <v>-1</v>
      </c>
    </row>
    <row r="1067" spans="1:19" s="36" customFormat="1" ht="14.4" x14ac:dyDescent="0.3">
      <c r="A1067" s="32" t="s">
        <v>95</v>
      </c>
      <c r="B1067" s="36">
        <v>534</v>
      </c>
      <c r="C1067" s="36">
        <v>1</v>
      </c>
      <c r="D1067" s="36" t="s">
        <v>290</v>
      </c>
      <c r="E1067" s="36">
        <v>2004</v>
      </c>
      <c r="F1067" s="36">
        <v>2005</v>
      </c>
      <c r="G1067" s="76">
        <v>620</v>
      </c>
      <c r="H1067" s="36">
        <v>10</v>
      </c>
      <c r="I1067" s="36">
        <v>1</v>
      </c>
      <c r="J1067" s="36">
        <v>1</v>
      </c>
      <c r="K1067" s="36">
        <v>7</v>
      </c>
      <c r="L1067" s="94">
        <v>2176</v>
      </c>
      <c r="M1067" s="94">
        <v>1995</v>
      </c>
      <c r="N1067" s="95">
        <f t="shared" si="63"/>
        <v>0.52169743466794538</v>
      </c>
      <c r="O1067" s="36">
        <v>20050534</v>
      </c>
      <c r="P1067" s="63">
        <v>1627.94</v>
      </c>
      <c r="Q1067" s="76">
        <f t="shared" si="64"/>
        <v>2.5621337395727113</v>
      </c>
      <c r="R1067" s="95">
        <f t="shared" si="65"/>
        <v>0.52169743466794538</v>
      </c>
      <c r="S1067" s="95">
        <f t="shared" si="66"/>
        <v>-1</v>
      </c>
    </row>
    <row r="1068" spans="1:19" s="36" customFormat="1" ht="14.4" x14ac:dyDescent="0.3">
      <c r="A1068" s="32" t="s">
        <v>95</v>
      </c>
      <c r="B1068" s="7">
        <v>534</v>
      </c>
      <c r="C1068" s="7">
        <v>1</v>
      </c>
      <c r="D1068" s="7" t="s">
        <v>290</v>
      </c>
      <c r="E1068" s="7">
        <v>2010</v>
      </c>
      <c r="F1068" s="68">
        <v>2012</v>
      </c>
      <c r="G1068" s="66">
        <v>200.35</v>
      </c>
      <c r="H1068" s="10">
        <v>9</v>
      </c>
      <c r="I1068" s="67">
        <v>1</v>
      </c>
      <c r="J1068" s="10">
        <v>1</v>
      </c>
      <c r="K1068" s="50">
        <f>MAX(1,MIN(10,INT(G1068/100)+1))</f>
        <v>3</v>
      </c>
      <c r="L1068" s="67">
        <v>2201</v>
      </c>
      <c r="M1068" s="67">
        <v>1243</v>
      </c>
      <c r="N1068" s="95">
        <f t="shared" si="63"/>
        <v>0.63908246225319398</v>
      </c>
      <c r="O1068" s="36">
        <f>10000*2010+B1068</f>
        <v>20100534</v>
      </c>
      <c r="P1068" s="63">
        <v>1755.69</v>
      </c>
      <c r="Q1068" s="76">
        <f t="shared" si="64"/>
        <v>1.9616219264220904</v>
      </c>
      <c r="R1068" s="95">
        <f t="shared" si="65"/>
        <v>0.63908246225319398</v>
      </c>
      <c r="S1068" s="95">
        <f t="shared" si="66"/>
        <v>-1</v>
      </c>
    </row>
    <row r="1069" spans="1:19" s="36" customFormat="1" ht="14.4" x14ac:dyDescent="0.3">
      <c r="A1069" s="32" t="s">
        <v>95</v>
      </c>
      <c r="B1069" s="7">
        <v>534</v>
      </c>
      <c r="C1069" s="7">
        <v>1</v>
      </c>
      <c r="D1069" s="7" t="s">
        <v>290</v>
      </c>
      <c r="E1069" s="7">
        <v>2010</v>
      </c>
      <c r="F1069" s="68">
        <v>2011</v>
      </c>
      <c r="G1069" s="66">
        <v>80</v>
      </c>
      <c r="H1069" s="68">
        <v>10</v>
      </c>
      <c r="I1069" s="67">
        <v>0</v>
      </c>
      <c r="J1069" s="10">
        <v>0</v>
      </c>
      <c r="K1069" s="50">
        <f>MAX(1,MIN(10,INT(G1069/100)+1))</f>
        <v>1</v>
      </c>
      <c r="L1069" s="67">
        <v>1602</v>
      </c>
      <c r="M1069" s="67">
        <v>1824</v>
      </c>
      <c r="N1069" s="95">
        <f t="shared" si="63"/>
        <v>0.46760070052539404</v>
      </c>
      <c r="O1069" s="36">
        <f>10000*2010+B1069</f>
        <v>20100534</v>
      </c>
      <c r="P1069" s="63">
        <v>1755.69</v>
      </c>
      <c r="Q1069" s="76">
        <f t="shared" si="64"/>
        <v>1.9513695470157031</v>
      </c>
      <c r="R1069" s="95">
        <f t="shared" si="65"/>
        <v>0.46760070052539404</v>
      </c>
      <c r="S1069" s="95">
        <f t="shared" si="66"/>
        <v>-1</v>
      </c>
    </row>
    <row r="1070" spans="1:19" s="36" customFormat="1" ht="14.4" x14ac:dyDescent="0.3">
      <c r="A1070" s="32" t="s">
        <v>95</v>
      </c>
      <c r="B1070" s="36">
        <v>534</v>
      </c>
      <c r="C1070" s="36">
        <v>1</v>
      </c>
      <c r="D1070" s="36" t="s">
        <v>290</v>
      </c>
      <c r="E1070" s="75">
        <v>2013</v>
      </c>
      <c r="F1070" s="36">
        <v>2015</v>
      </c>
      <c r="G1070" s="76">
        <v>558</v>
      </c>
      <c r="H1070" s="36">
        <v>10</v>
      </c>
      <c r="I1070" s="36">
        <v>1</v>
      </c>
      <c r="J1070" s="36">
        <v>1</v>
      </c>
      <c r="K1070" s="50">
        <v>6</v>
      </c>
      <c r="L1070" s="63">
        <v>971</v>
      </c>
      <c r="M1070" s="63">
        <v>207</v>
      </c>
      <c r="N1070" s="95">
        <f t="shared" ref="N1070:N1133" si="67">L1070/(L1070+M1070)</f>
        <v>0.82427843803056022</v>
      </c>
      <c r="O1070" s="36">
        <f>10000*E1070+B1070</f>
        <v>20130534</v>
      </c>
      <c r="P1070" s="63">
        <v>1941.77</v>
      </c>
      <c r="Q1070" s="76">
        <f t="shared" ref="Q1070:Q1133" si="68">(L1070+M1070)/P1070</f>
        <v>0.60666299304243032</v>
      </c>
      <c r="R1070" s="95">
        <f t="shared" ref="R1070:R1133" si="69">N1070</f>
        <v>0.82427843803056022</v>
      </c>
      <c r="S1070" s="95">
        <f t="shared" ref="S1070:S1133" si="70">IF(B1070=$A$1,R1070,-1)</f>
        <v>-1</v>
      </c>
    </row>
    <row r="1071" spans="1:19" s="36" customFormat="1" ht="14.4" x14ac:dyDescent="0.3">
      <c r="A1071" s="32" t="s">
        <v>95</v>
      </c>
      <c r="B1071" s="36">
        <v>535</v>
      </c>
      <c r="C1071" s="36">
        <v>1</v>
      </c>
      <c r="D1071" s="36" t="s">
        <v>523</v>
      </c>
      <c r="E1071" s="36">
        <v>2000</v>
      </c>
      <c r="F1071" s="36">
        <v>2001</v>
      </c>
      <c r="G1071" s="76">
        <v>514</v>
      </c>
      <c r="H1071" s="36">
        <v>10</v>
      </c>
      <c r="I1071" s="36">
        <v>0</v>
      </c>
      <c r="J1071" s="36">
        <v>1</v>
      </c>
      <c r="K1071" s="36">
        <v>6</v>
      </c>
      <c r="L1071" s="94">
        <v>16311</v>
      </c>
      <c r="M1071" s="94">
        <v>24813</v>
      </c>
      <c r="N1071" s="95">
        <f t="shared" si="67"/>
        <v>0.39662970528158742</v>
      </c>
      <c r="O1071" s="36">
        <v>20010535</v>
      </c>
      <c r="P1071" s="63">
        <v>16430.98</v>
      </c>
      <c r="Q1071" s="76">
        <f t="shared" si="68"/>
        <v>2.5028330629092119</v>
      </c>
      <c r="R1071" s="95">
        <f t="shared" si="69"/>
        <v>0.39662970528158742</v>
      </c>
      <c r="S1071" s="95">
        <f t="shared" si="70"/>
        <v>-1</v>
      </c>
    </row>
    <row r="1072" spans="1:19" s="36" customFormat="1" ht="14.4" x14ac:dyDescent="0.3">
      <c r="A1072" s="32" t="s">
        <v>95</v>
      </c>
      <c r="B1072" s="36">
        <v>535</v>
      </c>
      <c r="C1072" s="36">
        <v>1</v>
      </c>
      <c r="D1072" s="36" t="s">
        <v>523</v>
      </c>
      <c r="E1072" s="36">
        <v>2001</v>
      </c>
      <c r="F1072" s="36">
        <v>2002</v>
      </c>
      <c r="G1072" s="76">
        <v>360</v>
      </c>
      <c r="H1072" s="36">
        <v>6</v>
      </c>
      <c r="I1072" s="36">
        <v>1</v>
      </c>
      <c r="J1072" s="36">
        <v>1</v>
      </c>
      <c r="K1072" s="36">
        <v>4</v>
      </c>
      <c r="L1072" s="94">
        <v>12027</v>
      </c>
      <c r="M1072" s="94">
        <v>11843</v>
      </c>
      <c r="N1072" s="95">
        <f t="shared" si="67"/>
        <v>0.50385421030582322</v>
      </c>
      <c r="O1072" s="36">
        <v>20020535</v>
      </c>
      <c r="P1072" s="63">
        <v>16620.63</v>
      </c>
      <c r="Q1072" s="76">
        <f t="shared" si="68"/>
        <v>1.436166980433353</v>
      </c>
      <c r="R1072" s="95">
        <f t="shared" si="69"/>
        <v>0.50385421030582322</v>
      </c>
      <c r="S1072" s="95">
        <f t="shared" si="70"/>
        <v>-1</v>
      </c>
    </row>
    <row r="1073" spans="1:19" s="36" customFormat="1" ht="14.4" x14ac:dyDescent="0.3">
      <c r="A1073" s="32" t="s">
        <v>95</v>
      </c>
      <c r="B1073" s="36">
        <v>535</v>
      </c>
      <c r="C1073" s="36">
        <v>1</v>
      </c>
      <c r="D1073" s="36" t="s">
        <v>523</v>
      </c>
      <c r="E1073" s="36">
        <v>2006</v>
      </c>
      <c r="F1073" s="33">
        <v>2007</v>
      </c>
      <c r="G1073" s="76">
        <v>200</v>
      </c>
      <c r="H1073" s="33">
        <v>10</v>
      </c>
      <c r="I1073" s="36">
        <v>0</v>
      </c>
      <c r="J1073" s="36">
        <v>1</v>
      </c>
      <c r="K1073" s="36">
        <v>3</v>
      </c>
      <c r="L1073" s="63">
        <v>21005</v>
      </c>
      <c r="M1073" s="63">
        <v>22341</v>
      </c>
      <c r="N1073" s="95">
        <f t="shared" si="67"/>
        <v>0.48458912010335442</v>
      </c>
      <c r="O1073" s="36">
        <v>20070535</v>
      </c>
      <c r="P1073" s="63">
        <v>16801</v>
      </c>
      <c r="Q1073" s="76">
        <f t="shared" si="68"/>
        <v>2.5799654782453425</v>
      </c>
      <c r="R1073" s="95">
        <f t="shared" si="69"/>
        <v>0.48458912010335442</v>
      </c>
      <c r="S1073" s="95">
        <f t="shared" si="70"/>
        <v>-1</v>
      </c>
    </row>
    <row r="1074" spans="1:19" s="36" customFormat="1" ht="14.4" x14ac:dyDescent="0.3">
      <c r="A1074" s="32" t="s">
        <v>95</v>
      </c>
      <c r="B1074" s="36">
        <v>535</v>
      </c>
      <c r="C1074" s="36">
        <v>1</v>
      </c>
      <c r="D1074" s="36" t="s">
        <v>523</v>
      </c>
      <c r="E1074" s="36">
        <v>2006</v>
      </c>
      <c r="F1074" s="33">
        <v>2008</v>
      </c>
      <c r="G1074" s="76">
        <v>440.84</v>
      </c>
      <c r="H1074" s="33">
        <v>9</v>
      </c>
      <c r="I1074" s="36">
        <v>1</v>
      </c>
      <c r="J1074" s="36">
        <v>0</v>
      </c>
      <c r="K1074" s="36">
        <v>5</v>
      </c>
      <c r="L1074" s="63">
        <v>26638</v>
      </c>
      <c r="M1074" s="63">
        <v>16870</v>
      </c>
      <c r="N1074" s="95">
        <f t="shared" si="67"/>
        <v>0.61225521743127698</v>
      </c>
      <c r="O1074" s="36">
        <v>20070535</v>
      </c>
      <c r="P1074" s="63">
        <v>16801</v>
      </c>
      <c r="Q1074" s="76">
        <f t="shared" si="68"/>
        <v>2.5896077614427711</v>
      </c>
      <c r="R1074" s="95">
        <f t="shared" si="69"/>
        <v>0.61225521743127698</v>
      </c>
      <c r="S1074" s="95">
        <f t="shared" si="70"/>
        <v>-1</v>
      </c>
    </row>
    <row r="1075" spans="1:19" s="36" customFormat="1" ht="14.4" x14ac:dyDescent="0.3">
      <c r="A1075" s="32" t="s">
        <v>95</v>
      </c>
      <c r="B1075" s="7">
        <v>535</v>
      </c>
      <c r="C1075" s="7">
        <v>1</v>
      </c>
      <c r="D1075" s="7" t="s">
        <v>523</v>
      </c>
      <c r="E1075" s="7">
        <v>2010</v>
      </c>
      <c r="F1075" s="10">
        <v>2011</v>
      </c>
      <c r="G1075" s="66">
        <v>343</v>
      </c>
      <c r="H1075" s="10">
        <v>10</v>
      </c>
      <c r="I1075" s="67">
        <v>0</v>
      </c>
      <c r="J1075" s="10">
        <v>0</v>
      </c>
      <c r="K1075" s="50">
        <f>MAX(1,MIN(10,INT(G1075/100)+1))</f>
        <v>4</v>
      </c>
      <c r="L1075" s="67">
        <v>16650</v>
      </c>
      <c r="M1075" s="67">
        <v>26375</v>
      </c>
      <c r="N1075" s="95">
        <f t="shared" si="67"/>
        <v>0.38698431144683326</v>
      </c>
      <c r="O1075" s="36">
        <f>10000*2010+B1075</f>
        <v>20100535</v>
      </c>
      <c r="P1075" s="63">
        <v>15856.85</v>
      </c>
      <c r="Q1075" s="76">
        <f t="shared" si="68"/>
        <v>2.7133383994929634</v>
      </c>
      <c r="R1075" s="95">
        <f t="shared" si="69"/>
        <v>0.38698431144683326</v>
      </c>
      <c r="S1075" s="95">
        <f t="shared" si="70"/>
        <v>-1</v>
      </c>
    </row>
    <row r="1076" spans="1:19" s="36" customFormat="1" ht="14.4" x14ac:dyDescent="0.3">
      <c r="A1076" s="32" t="s">
        <v>95</v>
      </c>
      <c r="B1076" s="7">
        <v>535</v>
      </c>
      <c r="C1076" s="7">
        <v>1</v>
      </c>
      <c r="D1076" s="7" t="s">
        <v>523</v>
      </c>
      <c r="E1076" s="7">
        <v>2010</v>
      </c>
      <c r="F1076" s="10">
        <v>2012</v>
      </c>
      <c r="G1076" s="66">
        <v>343</v>
      </c>
      <c r="H1076" s="10">
        <v>9</v>
      </c>
      <c r="I1076" s="67">
        <v>0</v>
      </c>
      <c r="J1076" s="10">
        <v>1</v>
      </c>
      <c r="K1076" s="50">
        <f>MAX(1,MIN(10,INT(G1076/100)+1))</f>
        <v>4</v>
      </c>
      <c r="L1076" s="67">
        <v>14412</v>
      </c>
      <c r="M1076" s="67">
        <v>28338</v>
      </c>
      <c r="N1076" s="95">
        <f t="shared" si="67"/>
        <v>0.33712280701754388</v>
      </c>
      <c r="O1076" s="36">
        <f>10000*2010+B1076</f>
        <v>20100535</v>
      </c>
      <c r="P1076" s="63">
        <v>15856.85</v>
      </c>
      <c r="Q1076" s="76">
        <f t="shared" si="68"/>
        <v>2.6959957368582033</v>
      </c>
      <c r="R1076" s="95">
        <f t="shared" si="69"/>
        <v>0.33712280701754388</v>
      </c>
      <c r="S1076" s="95">
        <f t="shared" si="70"/>
        <v>-1</v>
      </c>
    </row>
    <row r="1077" spans="1:19" s="36" customFormat="1" ht="14.4" x14ac:dyDescent="0.3">
      <c r="A1077" s="32" t="s">
        <v>95</v>
      </c>
      <c r="B1077" s="7">
        <v>535</v>
      </c>
      <c r="C1077" s="7">
        <v>1</v>
      </c>
      <c r="D1077" s="7" t="s">
        <v>523</v>
      </c>
      <c r="E1077" s="7">
        <v>2015</v>
      </c>
      <c r="F1077" s="10">
        <v>2016</v>
      </c>
      <c r="G1077" s="66">
        <v>836.82</v>
      </c>
      <c r="H1077" s="10">
        <v>10</v>
      </c>
      <c r="I1077" s="67">
        <v>1</v>
      </c>
      <c r="J1077" s="48">
        <f>MAX(0,MIN(1,F1077-E1077-1))</f>
        <v>0</v>
      </c>
      <c r="K1077" s="50">
        <f>MAX(1,MIN(10,INT(G1077/100)+1))</f>
        <v>9</v>
      </c>
      <c r="L1077" s="67">
        <v>10306</v>
      </c>
      <c r="M1077" s="67">
        <v>10059</v>
      </c>
      <c r="N1077" s="95">
        <f t="shared" si="67"/>
        <v>0.50606432604959495</v>
      </c>
      <c r="O1077" s="36">
        <f>10000*E1077+B1077</f>
        <v>20150535</v>
      </c>
      <c r="P1077" s="63">
        <v>16690.84</v>
      </c>
      <c r="Q1077" s="76">
        <f t="shared" si="68"/>
        <v>1.2201303229795504</v>
      </c>
      <c r="R1077" s="95">
        <f t="shared" si="69"/>
        <v>0.50606432604959495</v>
      </c>
      <c r="S1077" s="95">
        <f t="shared" si="70"/>
        <v>-1</v>
      </c>
    </row>
    <row r="1078" spans="1:19" s="36" customFormat="1" ht="14.4" x14ac:dyDescent="0.3">
      <c r="A1078" s="32" t="s">
        <v>95</v>
      </c>
      <c r="B1078" s="7">
        <v>542</v>
      </c>
      <c r="C1078" s="7">
        <v>1</v>
      </c>
      <c r="D1078" s="7" t="s">
        <v>291</v>
      </c>
      <c r="E1078" s="7">
        <v>2011</v>
      </c>
      <c r="F1078" s="10">
        <v>2012</v>
      </c>
      <c r="G1078" s="66">
        <v>975</v>
      </c>
      <c r="H1078" s="10">
        <v>10</v>
      </c>
      <c r="I1078" s="67">
        <v>0</v>
      </c>
      <c r="J1078" s="10">
        <v>0</v>
      </c>
      <c r="K1078" s="50">
        <v>10</v>
      </c>
      <c r="L1078" s="67">
        <v>582</v>
      </c>
      <c r="M1078" s="67">
        <v>691</v>
      </c>
      <c r="N1078" s="95">
        <f t="shared" si="67"/>
        <v>0.45718774548311075</v>
      </c>
      <c r="O1078" s="36">
        <f>10000*E1078+B1078</f>
        <v>20110542</v>
      </c>
      <c r="P1078" s="63">
        <v>480</v>
      </c>
      <c r="Q1078" s="76">
        <f t="shared" si="68"/>
        <v>2.6520833333333331</v>
      </c>
      <c r="R1078" s="95">
        <f t="shared" si="69"/>
        <v>0.45718774548311075</v>
      </c>
      <c r="S1078" s="95">
        <f t="shared" si="70"/>
        <v>-1</v>
      </c>
    </row>
    <row r="1079" spans="1:19" s="36" customFormat="1" ht="14.4" x14ac:dyDescent="0.3">
      <c r="A1079" s="32" t="s">
        <v>95</v>
      </c>
      <c r="B1079" s="36">
        <v>542</v>
      </c>
      <c r="C1079" s="36">
        <v>1</v>
      </c>
      <c r="D1079" s="36" t="s">
        <v>291</v>
      </c>
      <c r="E1079" s="75">
        <v>2012</v>
      </c>
      <c r="F1079" s="36">
        <v>2013</v>
      </c>
      <c r="G1079" s="76">
        <v>400</v>
      </c>
      <c r="H1079" s="36">
        <v>5</v>
      </c>
      <c r="I1079" s="36">
        <v>1</v>
      </c>
      <c r="J1079" s="36">
        <v>0</v>
      </c>
      <c r="K1079" s="50">
        <f>MAX(1,MIN(10,INT(G1079/100)+1))</f>
        <v>5</v>
      </c>
      <c r="L1079" s="63">
        <v>1462</v>
      </c>
      <c r="M1079" s="63">
        <v>1181</v>
      </c>
      <c r="N1079" s="95">
        <f t="shared" si="67"/>
        <v>0.55315928868709796</v>
      </c>
      <c r="O1079" s="36">
        <f>10000*E1079+B1079</f>
        <v>20120542</v>
      </c>
      <c r="P1079" s="63">
        <v>464.24</v>
      </c>
      <c r="Q1079" s="76">
        <f t="shared" si="68"/>
        <v>5.6931759434775113</v>
      </c>
      <c r="R1079" s="95">
        <f t="shared" si="69"/>
        <v>0.55315928868709796</v>
      </c>
      <c r="S1079" s="95">
        <f t="shared" si="70"/>
        <v>-1</v>
      </c>
    </row>
    <row r="1080" spans="1:19" s="36" customFormat="1" ht="14.4" x14ac:dyDescent="0.3">
      <c r="A1080" s="32" t="s">
        <v>95</v>
      </c>
      <c r="B1080" s="36">
        <v>542</v>
      </c>
      <c r="C1080" s="36">
        <v>1</v>
      </c>
      <c r="D1080" s="36" t="s">
        <v>291</v>
      </c>
      <c r="E1080" s="75">
        <v>2012</v>
      </c>
      <c r="F1080" s="36">
        <v>2013</v>
      </c>
      <c r="G1080" s="76">
        <v>95</v>
      </c>
      <c r="H1080" s="36">
        <v>5</v>
      </c>
      <c r="I1080" s="36">
        <v>1</v>
      </c>
      <c r="J1080" s="36">
        <v>0</v>
      </c>
      <c r="K1080" s="50">
        <f>MAX(1,MIN(10,INT(G1080/100)+1))</f>
        <v>1</v>
      </c>
      <c r="L1080" s="63">
        <v>1388</v>
      </c>
      <c r="M1080" s="63">
        <v>1236</v>
      </c>
      <c r="N1080" s="95">
        <f t="shared" si="67"/>
        <v>0.52896341463414631</v>
      </c>
      <c r="O1080" s="36">
        <f>10000*E1080+B1080</f>
        <v>20120542</v>
      </c>
      <c r="P1080" s="63">
        <v>464.24</v>
      </c>
      <c r="Q1080" s="76">
        <f t="shared" si="68"/>
        <v>5.6522488368085471</v>
      </c>
      <c r="R1080" s="95">
        <f t="shared" si="69"/>
        <v>0.52896341463414631</v>
      </c>
      <c r="S1080" s="95">
        <f t="shared" si="70"/>
        <v>-1</v>
      </c>
    </row>
    <row r="1081" spans="1:19" s="36" customFormat="1" ht="14.4" x14ac:dyDescent="0.3">
      <c r="A1081" s="32" t="s">
        <v>95</v>
      </c>
      <c r="B1081" s="7">
        <v>542</v>
      </c>
      <c r="C1081" s="7">
        <v>1</v>
      </c>
      <c r="D1081" s="7" t="s">
        <v>291</v>
      </c>
      <c r="E1081" s="7">
        <v>2016</v>
      </c>
      <c r="F1081" s="7">
        <v>2018</v>
      </c>
      <c r="G1081" s="70">
        <v>400</v>
      </c>
      <c r="H1081" s="7">
        <v>10</v>
      </c>
      <c r="I1081" s="7">
        <v>1</v>
      </c>
      <c r="J1081" s="48">
        <v>1</v>
      </c>
      <c r="K1081" s="50">
        <v>5</v>
      </c>
      <c r="L1081" s="67">
        <v>1277</v>
      </c>
      <c r="M1081" s="67">
        <v>1268</v>
      </c>
      <c r="N1081" s="95">
        <f t="shared" si="67"/>
        <v>0.50176817288801567</v>
      </c>
      <c r="O1081" s="36">
        <f>10000*E1081+B1081</f>
        <v>20160542</v>
      </c>
      <c r="P1081" s="63">
        <v>436.45</v>
      </c>
      <c r="Q1081" s="76">
        <f t="shared" si="68"/>
        <v>5.8311375873525035</v>
      </c>
      <c r="R1081" s="95">
        <f t="shared" si="69"/>
        <v>0.50176817288801567</v>
      </c>
      <c r="S1081" s="95">
        <f t="shared" si="70"/>
        <v>-1</v>
      </c>
    </row>
    <row r="1082" spans="1:19" s="36" customFormat="1" ht="14.4" x14ac:dyDescent="0.3">
      <c r="A1082" s="32" t="s">
        <v>95</v>
      </c>
      <c r="B1082" s="36">
        <v>544</v>
      </c>
      <c r="C1082" s="36">
        <v>1</v>
      </c>
      <c r="D1082" s="36" t="s">
        <v>456</v>
      </c>
      <c r="E1082" s="36">
        <v>1996</v>
      </c>
      <c r="F1082" s="36">
        <v>1997</v>
      </c>
      <c r="G1082" s="76">
        <v>269.54000000000002</v>
      </c>
      <c r="H1082" s="36">
        <v>10</v>
      </c>
      <c r="I1082" s="36">
        <v>1</v>
      </c>
      <c r="J1082" s="36">
        <v>1</v>
      </c>
      <c r="K1082" s="36">
        <v>3</v>
      </c>
      <c r="L1082" s="94">
        <v>4391</v>
      </c>
      <c r="M1082" s="94">
        <v>3546</v>
      </c>
      <c r="N1082" s="95">
        <f t="shared" si="67"/>
        <v>0.5532316996346226</v>
      </c>
      <c r="O1082" s="36">
        <v>19970544</v>
      </c>
      <c r="P1082" s="63">
        <v>3367.63</v>
      </c>
      <c r="Q1082" s="76">
        <f t="shared" si="68"/>
        <v>2.3568503665782758</v>
      </c>
      <c r="R1082" s="95">
        <f t="shared" si="69"/>
        <v>0.5532316996346226</v>
      </c>
      <c r="S1082" s="95">
        <f t="shared" si="70"/>
        <v>-1</v>
      </c>
    </row>
    <row r="1083" spans="1:19" s="36" customFormat="1" ht="14.4" x14ac:dyDescent="0.3">
      <c r="A1083" s="32" t="s">
        <v>95</v>
      </c>
      <c r="B1083" s="36">
        <v>544</v>
      </c>
      <c r="C1083" s="36">
        <v>1</v>
      </c>
      <c r="D1083" s="36" t="s">
        <v>456</v>
      </c>
      <c r="E1083" s="36">
        <v>1998</v>
      </c>
      <c r="F1083" s="36">
        <v>1999</v>
      </c>
      <c r="G1083" s="76">
        <v>80.459999999999994</v>
      </c>
      <c r="H1083" s="36">
        <v>10</v>
      </c>
      <c r="I1083" s="36">
        <v>0</v>
      </c>
      <c r="J1083" s="36">
        <v>1</v>
      </c>
      <c r="K1083" s="36">
        <v>1</v>
      </c>
      <c r="L1083" s="94">
        <v>3226</v>
      </c>
      <c r="M1083" s="94">
        <v>4866</v>
      </c>
      <c r="N1083" s="95">
        <f t="shared" si="67"/>
        <v>0.39866534849233809</v>
      </c>
      <c r="O1083" s="36">
        <v>19990544</v>
      </c>
      <c r="P1083" s="63">
        <v>3236.77</v>
      </c>
      <c r="Q1083" s="76">
        <f t="shared" si="68"/>
        <v>2.50002317124788</v>
      </c>
      <c r="R1083" s="95">
        <f t="shared" si="69"/>
        <v>0.39866534849233809</v>
      </c>
      <c r="S1083" s="95">
        <f t="shared" si="70"/>
        <v>-1</v>
      </c>
    </row>
    <row r="1084" spans="1:19" s="36" customFormat="1" ht="14.4" x14ac:dyDescent="0.3">
      <c r="A1084" s="32" t="s">
        <v>95</v>
      </c>
      <c r="B1084" s="36">
        <v>544</v>
      </c>
      <c r="C1084" s="36">
        <v>1</v>
      </c>
      <c r="D1084" s="36" t="s">
        <v>456</v>
      </c>
      <c r="E1084" s="36">
        <v>1999</v>
      </c>
      <c r="F1084" s="36">
        <v>2000</v>
      </c>
      <c r="G1084" s="76">
        <v>145.46</v>
      </c>
      <c r="H1084" s="36">
        <v>10</v>
      </c>
      <c r="I1084" s="36">
        <v>1</v>
      </c>
      <c r="J1084" s="36">
        <v>1</v>
      </c>
      <c r="K1084" s="36">
        <v>2</v>
      </c>
      <c r="L1084" s="94">
        <v>3012</v>
      </c>
      <c r="M1084" s="94">
        <v>1337</v>
      </c>
      <c r="N1084" s="95">
        <f t="shared" si="67"/>
        <v>0.69257300528857213</v>
      </c>
      <c r="O1084" s="36">
        <v>20000544</v>
      </c>
      <c r="P1084" s="63">
        <v>3164.49</v>
      </c>
      <c r="Q1084" s="76">
        <f t="shared" si="68"/>
        <v>1.3743130804647827</v>
      </c>
      <c r="R1084" s="95">
        <f t="shared" si="69"/>
        <v>0.69257300528857213</v>
      </c>
      <c r="S1084" s="95">
        <f t="shared" si="70"/>
        <v>-1</v>
      </c>
    </row>
    <row r="1085" spans="1:19" s="36" customFormat="1" ht="14.4" x14ac:dyDescent="0.3">
      <c r="A1085" s="32" t="s">
        <v>95</v>
      </c>
      <c r="B1085" s="36">
        <v>544</v>
      </c>
      <c r="C1085" s="36">
        <v>1</v>
      </c>
      <c r="D1085" s="36" t="s">
        <v>456</v>
      </c>
      <c r="E1085" s="36">
        <v>2001</v>
      </c>
      <c r="F1085" s="36">
        <v>2002</v>
      </c>
      <c r="G1085" s="76">
        <v>415</v>
      </c>
      <c r="H1085" s="36">
        <v>10</v>
      </c>
      <c r="I1085" s="36">
        <v>1</v>
      </c>
      <c r="J1085" s="36">
        <v>1</v>
      </c>
      <c r="K1085" s="36">
        <v>5</v>
      </c>
      <c r="L1085" s="94">
        <v>3096</v>
      </c>
      <c r="M1085" s="94">
        <v>1576</v>
      </c>
      <c r="N1085" s="95">
        <f t="shared" si="67"/>
        <v>0.66267123287671237</v>
      </c>
      <c r="O1085" s="36">
        <v>20020544</v>
      </c>
      <c r="P1085" s="63">
        <v>2928.81</v>
      </c>
      <c r="Q1085" s="76">
        <f t="shared" si="68"/>
        <v>1.5951871237806481</v>
      </c>
      <c r="R1085" s="95">
        <f t="shared" si="69"/>
        <v>0.66267123287671237</v>
      </c>
      <c r="S1085" s="95">
        <f t="shared" si="70"/>
        <v>-1</v>
      </c>
    </row>
    <row r="1086" spans="1:19" s="36" customFormat="1" ht="14.4" x14ac:dyDescent="0.3">
      <c r="A1086" s="32" t="s">
        <v>95</v>
      </c>
      <c r="B1086" s="7">
        <v>544</v>
      </c>
      <c r="C1086" s="7">
        <v>1</v>
      </c>
      <c r="D1086" s="7" t="s">
        <v>456</v>
      </c>
      <c r="E1086" s="7">
        <v>2010</v>
      </c>
      <c r="F1086" s="68">
        <v>2012</v>
      </c>
      <c r="G1086" s="66">
        <v>416.05</v>
      </c>
      <c r="H1086" s="68">
        <v>10</v>
      </c>
      <c r="I1086" s="67">
        <v>1</v>
      </c>
      <c r="J1086" s="10">
        <v>1</v>
      </c>
      <c r="K1086" s="50">
        <f>MAX(1,MIN(10,INT(G1086/100)+1))</f>
        <v>5</v>
      </c>
      <c r="L1086" s="67">
        <v>4988</v>
      </c>
      <c r="M1086" s="67">
        <v>2638</v>
      </c>
      <c r="N1086" s="95">
        <f t="shared" si="67"/>
        <v>0.65407815368476263</v>
      </c>
      <c r="O1086" s="36">
        <f>10000*2010+B1086</f>
        <v>20100544</v>
      </c>
      <c r="P1086" s="63">
        <v>2520.91</v>
      </c>
      <c r="Q1086" s="76">
        <f t="shared" si="68"/>
        <v>3.0250980796617095</v>
      </c>
      <c r="R1086" s="95">
        <f t="shared" si="69"/>
        <v>0.65407815368476263</v>
      </c>
      <c r="S1086" s="95">
        <f t="shared" si="70"/>
        <v>-1</v>
      </c>
    </row>
    <row r="1087" spans="1:19" s="36" customFormat="1" ht="14.4" x14ac:dyDescent="0.3">
      <c r="A1087" s="32" t="s">
        <v>95</v>
      </c>
      <c r="B1087" s="36">
        <v>545</v>
      </c>
      <c r="C1087" s="36">
        <v>1</v>
      </c>
      <c r="D1087" s="36" t="s">
        <v>292</v>
      </c>
      <c r="E1087" s="36">
        <v>1997</v>
      </c>
      <c r="F1087" s="36">
        <v>1998</v>
      </c>
      <c r="G1087" s="76">
        <v>380</v>
      </c>
      <c r="H1087" s="36">
        <v>5</v>
      </c>
      <c r="I1087" s="36">
        <v>0</v>
      </c>
      <c r="J1087" s="36">
        <v>1</v>
      </c>
      <c r="K1087" s="36">
        <v>4</v>
      </c>
      <c r="L1087" s="94">
        <v>300</v>
      </c>
      <c r="M1087" s="94">
        <v>353</v>
      </c>
      <c r="N1087" s="95">
        <f t="shared" si="67"/>
        <v>0.45941807044410415</v>
      </c>
      <c r="O1087" s="36">
        <v>19980545</v>
      </c>
      <c r="P1087" s="63">
        <v>476.33</v>
      </c>
      <c r="Q1087" s="76">
        <f t="shared" si="68"/>
        <v>1.3708983267902506</v>
      </c>
      <c r="R1087" s="95">
        <f t="shared" si="69"/>
        <v>0.45941807044410415</v>
      </c>
      <c r="S1087" s="95">
        <f t="shared" si="70"/>
        <v>-1</v>
      </c>
    </row>
    <row r="1088" spans="1:19" s="36" customFormat="1" ht="14.4" x14ac:dyDescent="0.3">
      <c r="A1088" s="32" t="s">
        <v>95</v>
      </c>
      <c r="B1088" s="36">
        <v>545</v>
      </c>
      <c r="C1088" s="36">
        <v>1</v>
      </c>
      <c r="D1088" s="36" t="s">
        <v>292</v>
      </c>
      <c r="E1088" s="36">
        <v>1998</v>
      </c>
      <c r="F1088" s="36">
        <v>1999</v>
      </c>
      <c r="G1088" s="76">
        <v>350</v>
      </c>
      <c r="H1088" s="36">
        <v>10</v>
      </c>
      <c r="I1088" s="36">
        <v>0</v>
      </c>
      <c r="J1088" s="36">
        <v>1</v>
      </c>
      <c r="K1088" s="36">
        <v>4</v>
      </c>
      <c r="L1088" s="94">
        <v>652</v>
      </c>
      <c r="M1088" s="94">
        <v>707</v>
      </c>
      <c r="N1088" s="95">
        <f t="shared" si="67"/>
        <v>0.47976453274466518</v>
      </c>
      <c r="O1088" s="36">
        <v>19990545</v>
      </c>
      <c r="P1088" s="63">
        <v>459.15</v>
      </c>
      <c r="Q1088" s="76">
        <f t="shared" si="68"/>
        <v>2.9598170532505717</v>
      </c>
      <c r="R1088" s="95">
        <f t="shared" si="69"/>
        <v>0.47976453274466518</v>
      </c>
      <c r="S1088" s="95">
        <f t="shared" si="70"/>
        <v>-1</v>
      </c>
    </row>
    <row r="1089" spans="1:19" s="36" customFormat="1" ht="14.4" x14ac:dyDescent="0.3">
      <c r="A1089" s="32" t="s">
        <v>95</v>
      </c>
      <c r="B1089" s="36">
        <v>545</v>
      </c>
      <c r="C1089" s="36">
        <v>1</v>
      </c>
      <c r="D1089" s="36" t="s">
        <v>292</v>
      </c>
      <c r="E1089" s="36">
        <v>1999</v>
      </c>
      <c r="F1089" s="36">
        <v>2000</v>
      </c>
      <c r="G1089" s="76">
        <v>415</v>
      </c>
      <c r="H1089" s="36">
        <v>10</v>
      </c>
      <c r="I1089" s="36">
        <v>1</v>
      </c>
      <c r="J1089" s="36">
        <v>1</v>
      </c>
      <c r="K1089" s="36">
        <v>5</v>
      </c>
      <c r="L1089" s="94">
        <v>748</v>
      </c>
      <c r="M1089" s="94">
        <v>319</v>
      </c>
      <c r="N1089" s="95">
        <f t="shared" si="67"/>
        <v>0.7010309278350515</v>
      </c>
      <c r="O1089" s="36">
        <v>20000545</v>
      </c>
      <c r="P1089" s="63">
        <v>449.63</v>
      </c>
      <c r="Q1089" s="76">
        <f t="shared" si="68"/>
        <v>2.3730622956653247</v>
      </c>
      <c r="R1089" s="95">
        <f t="shared" si="69"/>
        <v>0.7010309278350515</v>
      </c>
      <c r="S1089" s="95">
        <f t="shared" si="70"/>
        <v>-1</v>
      </c>
    </row>
    <row r="1090" spans="1:19" s="36" customFormat="1" ht="14.4" x14ac:dyDescent="0.3">
      <c r="A1090" s="32" t="s">
        <v>95</v>
      </c>
      <c r="B1090" s="36">
        <v>545</v>
      </c>
      <c r="C1090" s="36">
        <v>1</v>
      </c>
      <c r="D1090" s="36" t="s">
        <v>292</v>
      </c>
      <c r="E1090" s="36">
        <v>2001</v>
      </c>
      <c r="F1090" s="36">
        <v>2002</v>
      </c>
      <c r="G1090" s="76">
        <v>400</v>
      </c>
      <c r="H1090" s="36">
        <v>10</v>
      </c>
      <c r="I1090" s="36">
        <v>1</v>
      </c>
      <c r="J1090" s="36">
        <v>1</v>
      </c>
      <c r="K1090" s="36">
        <v>5</v>
      </c>
      <c r="L1090" s="94">
        <v>588</v>
      </c>
      <c r="M1090" s="94">
        <v>412</v>
      </c>
      <c r="N1090" s="95">
        <f t="shared" si="67"/>
        <v>0.58799999999999997</v>
      </c>
      <c r="O1090" s="36">
        <v>20020545</v>
      </c>
      <c r="P1090" s="63">
        <v>390.86</v>
      </c>
      <c r="Q1090" s="76">
        <f t="shared" si="68"/>
        <v>2.5584608299646932</v>
      </c>
      <c r="R1090" s="95">
        <f t="shared" si="69"/>
        <v>0.58799999999999997</v>
      </c>
      <c r="S1090" s="95">
        <f t="shared" si="70"/>
        <v>-1</v>
      </c>
    </row>
    <row r="1091" spans="1:19" s="36" customFormat="1" ht="14.4" x14ac:dyDescent="0.3">
      <c r="A1091" s="32" t="s">
        <v>95</v>
      </c>
      <c r="B1091" s="36">
        <v>545</v>
      </c>
      <c r="C1091" s="36">
        <v>1</v>
      </c>
      <c r="D1091" s="36" t="s">
        <v>292</v>
      </c>
      <c r="E1091" s="36">
        <v>2002</v>
      </c>
      <c r="F1091" s="36">
        <v>2003</v>
      </c>
      <c r="G1091" s="76">
        <v>300</v>
      </c>
      <c r="H1091" s="36">
        <v>5</v>
      </c>
      <c r="I1091" s="36">
        <v>0</v>
      </c>
      <c r="J1091" s="36">
        <v>1</v>
      </c>
      <c r="K1091" s="36">
        <v>4</v>
      </c>
      <c r="L1091" s="94">
        <v>474</v>
      </c>
      <c r="M1091" s="94">
        <v>531</v>
      </c>
      <c r="N1091" s="95">
        <f t="shared" si="67"/>
        <v>0.4716417910447761</v>
      </c>
      <c r="O1091" s="36">
        <v>20030545</v>
      </c>
      <c r="P1091" s="63">
        <v>387.91</v>
      </c>
      <c r="Q1091" s="76">
        <f t="shared" si="68"/>
        <v>2.5908071459874713</v>
      </c>
      <c r="R1091" s="95">
        <f t="shared" si="69"/>
        <v>0.4716417910447761</v>
      </c>
      <c r="S1091" s="95">
        <f t="shared" si="70"/>
        <v>-1</v>
      </c>
    </row>
    <row r="1092" spans="1:19" s="36" customFormat="1" ht="14.4" x14ac:dyDescent="0.3">
      <c r="A1092" s="32" t="s">
        <v>95</v>
      </c>
      <c r="B1092" s="36">
        <v>545</v>
      </c>
      <c r="C1092" s="36">
        <v>1</v>
      </c>
      <c r="D1092" s="36" t="s">
        <v>292</v>
      </c>
      <c r="E1092" s="36">
        <v>2002</v>
      </c>
      <c r="F1092" s="36">
        <v>2003</v>
      </c>
      <c r="G1092" s="76">
        <v>600</v>
      </c>
      <c r="H1092" s="36">
        <v>10</v>
      </c>
      <c r="I1092" s="36">
        <v>1</v>
      </c>
      <c r="J1092" s="36">
        <v>1</v>
      </c>
      <c r="K1092" s="36">
        <v>7</v>
      </c>
      <c r="L1092" s="94">
        <v>933</v>
      </c>
      <c r="M1092" s="94">
        <v>639</v>
      </c>
      <c r="N1092" s="95">
        <f t="shared" si="67"/>
        <v>0.59351145038167941</v>
      </c>
      <c r="O1092" s="36">
        <v>20030545</v>
      </c>
      <c r="P1092" s="63">
        <v>387.91</v>
      </c>
      <c r="Q1092" s="76">
        <f t="shared" si="68"/>
        <v>4.05248640148488</v>
      </c>
      <c r="R1092" s="95">
        <f t="shared" si="69"/>
        <v>0.59351145038167941</v>
      </c>
      <c r="S1092" s="95">
        <f t="shared" si="70"/>
        <v>-1</v>
      </c>
    </row>
    <row r="1093" spans="1:19" s="36" customFormat="1" ht="14.4" x14ac:dyDescent="0.3">
      <c r="A1093" s="32" t="s">
        <v>95</v>
      </c>
      <c r="B1093" s="7">
        <v>545</v>
      </c>
      <c r="C1093" s="7">
        <v>1</v>
      </c>
      <c r="D1093" s="7" t="s">
        <v>292</v>
      </c>
      <c r="E1093" s="7">
        <v>2011</v>
      </c>
      <c r="F1093" s="10">
        <v>2012</v>
      </c>
      <c r="G1093" s="66">
        <v>408.22</v>
      </c>
      <c r="H1093" s="10">
        <v>10</v>
      </c>
      <c r="I1093" s="67">
        <v>1</v>
      </c>
      <c r="J1093" s="10">
        <v>0</v>
      </c>
      <c r="K1093" s="50">
        <v>5</v>
      </c>
      <c r="L1093" s="67">
        <v>449</v>
      </c>
      <c r="M1093" s="67">
        <v>152</v>
      </c>
      <c r="N1093" s="95">
        <f t="shared" si="67"/>
        <v>0.74708818635607321</v>
      </c>
      <c r="O1093" s="36">
        <f>10000*E1093+B1093</f>
        <v>20110545</v>
      </c>
      <c r="P1093" s="63">
        <v>369</v>
      </c>
      <c r="Q1093" s="76">
        <f t="shared" si="68"/>
        <v>1.6287262872628727</v>
      </c>
      <c r="R1093" s="95">
        <f t="shared" si="69"/>
        <v>0.74708818635607321</v>
      </c>
      <c r="S1093" s="95">
        <f t="shared" si="70"/>
        <v>-1</v>
      </c>
    </row>
    <row r="1094" spans="1:19" s="36" customFormat="1" ht="14.4" x14ac:dyDescent="0.3">
      <c r="A1094" s="32" t="s">
        <v>95</v>
      </c>
      <c r="B1094" s="36">
        <v>547</v>
      </c>
      <c r="C1094" s="36">
        <v>1</v>
      </c>
      <c r="D1094" s="36" t="s">
        <v>427</v>
      </c>
      <c r="E1094" s="36">
        <v>1995</v>
      </c>
      <c r="F1094" s="36">
        <v>1996</v>
      </c>
      <c r="G1094" s="76">
        <v>425.54</v>
      </c>
      <c r="H1094" s="36">
        <v>10</v>
      </c>
      <c r="I1094" s="36">
        <v>1</v>
      </c>
      <c r="J1094" s="36">
        <v>1</v>
      </c>
      <c r="K1094" s="36">
        <v>5</v>
      </c>
      <c r="L1094" s="94">
        <v>326</v>
      </c>
      <c r="M1094" s="94">
        <v>217</v>
      </c>
      <c r="N1094" s="95">
        <f t="shared" si="67"/>
        <v>0.60036832412523022</v>
      </c>
      <c r="O1094" s="36">
        <v>19960547</v>
      </c>
      <c r="P1094" s="63">
        <v>646.17999999999995</v>
      </c>
      <c r="Q1094" s="76">
        <f t="shared" si="68"/>
        <v>0.84032312977808044</v>
      </c>
      <c r="R1094" s="95">
        <f t="shared" si="69"/>
        <v>0.60036832412523022</v>
      </c>
      <c r="S1094" s="95">
        <f t="shared" si="70"/>
        <v>-1</v>
      </c>
    </row>
    <row r="1095" spans="1:19" s="36" customFormat="1" ht="14.4" x14ac:dyDescent="0.3">
      <c r="A1095" s="32" t="s">
        <v>95</v>
      </c>
      <c r="B1095" s="36">
        <v>547</v>
      </c>
      <c r="C1095" s="36">
        <v>1</v>
      </c>
      <c r="D1095" s="36" t="s">
        <v>427</v>
      </c>
      <c r="E1095" s="36">
        <v>2001</v>
      </c>
      <c r="F1095" s="36">
        <v>2002</v>
      </c>
      <c r="G1095" s="76">
        <v>400</v>
      </c>
      <c r="H1095" s="36">
        <v>10</v>
      </c>
      <c r="I1095" s="36">
        <v>1</v>
      </c>
      <c r="J1095" s="36">
        <v>1</v>
      </c>
      <c r="K1095" s="36">
        <v>5</v>
      </c>
      <c r="L1095" s="94">
        <v>431</v>
      </c>
      <c r="M1095" s="94">
        <v>346</v>
      </c>
      <c r="N1095" s="95">
        <f t="shared" si="67"/>
        <v>0.55469755469755466</v>
      </c>
      <c r="O1095" s="36">
        <v>20020547</v>
      </c>
      <c r="P1095" s="63">
        <v>555.66</v>
      </c>
      <c r="Q1095" s="76">
        <f t="shared" si="68"/>
        <v>1.398337112622827</v>
      </c>
      <c r="R1095" s="95">
        <f t="shared" si="69"/>
        <v>0.55469755469755466</v>
      </c>
      <c r="S1095" s="95">
        <f t="shared" si="70"/>
        <v>-1</v>
      </c>
    </row>
    <row r="1096" spans="1:19" s="36" customFormat="1" ht="14.4" x14ac:dyDescent="0.3">
      <c r="A1096" s="32" t="s">
        <v>95</v>
      </c>
      <c r="B1096" s="36">
        <v>547</v>
      </c>
      <c r="C1096" s="36">
        <v>1</v>
      </c>
      <c r="D1096" s="36" t="s">
        <v>427</v>
      </c>
      <c r="E1096" s="36">
        <v>2006</v>
      </c>
      <c r="F1096" s="33">
        <v>2007</v>
      </c>
      <c r="G1096" s="76">
        <v>447.85</v>
      </c>
      <c r="H1096" s="33">
        <v>10</v>
      </c>
      <c r="I1096" s="36">
        <v>0</v>
      </c>
      <c r="J1096" s="36">
        <v>1</v>
      </c>
      <c r="K1096" s="36">
        <v>5</v>
      </c>
      <c r="L1096" s="63">
        <v>594</v>
      </c>
      <c r="M1096" s="63">
        <v>736</v>
      </c>
      <c r="N1096" s="95">
        <f t="shared" si="67"/>
        <v>0.44661654135338347</v>
      </c>
      <c r="O1096" s="36">
        <v>20070547</v>
      </c>
      <c r="P1096" s="63">
        <v>490</v>
      </c>
      <c r="Q1096" s="76">
        <f t="shared" si="68"/>
        <v>2.7142857142857144</v>
      </c>
      <c r="R1096" s="95">
        <f t="shared" si="69"/>
        <v>0.44661654135338347</v>
      </c>
      <c r="S1096" s="95">
        <f t="shared" si="70"/>
        <v>-1</v>
      </c>
    </row>
    <row r="1097" spans="1:19" s="36" customFormat="1" ht="14.4" x14ac:dyDescent="0.3">
      <c r="A1097" s="32" t="s">
        <v>95</v>
      </c>
      <c r="B1097" s="36">
        <v>547</v>
      </c>
      <c r="C1097" s="36">
        <v>1</v>
      </c>
      <c r="D1097" s="35" t="s">
        <v>427</v>
      </c>
      <c r="E1097" s="33">
        <v>2007</v>
      </c>
      <c r="F1097" s="36">
        <v>2008</v>
      </c>
      <c r="G1097" s="36">
        <v>447.85</v>
      </c>
      <c r="H1097" s="36">
        <v>10</v>
      </c>
      <c r="I1097" s="36">
        <v>0</v>
      </c>
      <c r="J1097" s="36">
        <v>0</v>
      </c>
      <c r="K1097" s="33">
        <v>5</v>
      </c>
      <c r="L1097" s="63">
        <v>392</v>
      </c>
      <c r="M1097" s="63">
        <v>461</v>
      </c>
      <c r="N1097" s="95">
        <f t="shared" si="67"/>
        <v>0.45955451348182885</v>
      </c>
      <c r="O1097" s="36">
        <v>20062897</v>
      </c>
      <c r="P1097" s="63">
        <v>490</v>
      </c>
      <c r="Q1097" s="76">
        <f t="shared" si="68"/>
        <v>1.7408163265306122</v>
      </c>
      <c r="R1097" s="95">
        <f t="shared" si="69"/>
        <v>0.45955451348182885</v>
      </c>
      <c r="S1097" s="95">
        <f t="shared" si="70"/>
        <v>-1</v>
      </c>
    </row>
    <row r="1098" spans="1:19" s="36" customFormat="1" ht="14.4" x14ac:dyDescent="0.3">
      <c r="A1098" s="32" t="s">
        <v>95</v>
      </c>
      <c r="B1098" s="48">
        <v>547</v>
      </c>
      <c r="C1098" s="48">
        <v>1</v>
      </c>
      <c r="D1098" s="48" t="s">
        <v>427</v>
      </c>
      <c r="E1098" s="58">
        <v>2008</v>
      </c>
      <c r="F1098" s="59">
        <v>2009</v>
      </c>
      <c r="G1098" s="55">
        <v>797.85</v>
      </c>
      <c r="H1098" s="59">
        <v>10</v>
      </c>
      <c r="I1098" s="42">
        <v>1</v>
      </c>
      <c r="J1098" s="48">
        <f>MAX(0,MIN(1,F1098-E1098-1))</f>
        <v>0</v>
      </c>
      <c r="K1098" s="50">
        <f>MAX(1,MIN(10,INT(G1098/100)+1))</f>
        <v>8</v>
      </c>
      <c r="L1098" s="42">
        <v>948</v>
      </c>
      <c r="M1098" s="42">
        <v>799</v>
      </c>
      <c r="N1098" s="95">
        <f t="shared" si="67"/>
        <v>0.54264453348597597</v>
      </c>
      <c r="O1098" s="36">
        <v>20080547</v>
      </c>
      <c r="P1098" s="63">
        <v>548.04999999999995</v>
      </c>
      <c r="Q1098" s="76">
        <f t="shared" si="68"/>
        <v>3.1876653590000914</v>
      </c>
      <c r="R1098" s="95">
        <f t="shared" si="69"/>
        <v>0.54264453348597597</v>
      </c>
      <c r="S1098" s="95">
        <f t="shared" si="70"/>
        <v>-1</v>
      </c>
    </row>
    <row r="1099" spans="1:19" s="36" customFormat="1" ht="14.4" x14ac:dyDescent="0.3">
      <c r="A1099" s="32" t="s">
        <v>95</v>
      </c>
      <c r="B1099" s="7">
        <v>547</v>
      </c>
      <c r="C1099" s="7">
        <v>1</v>
      </c>
      <c r="D1099" s="7" t="s">
        <v>128</v>
      </c>
      <c r="E1099" s="7">
        <v>2018</v>
      </c>
      <c r="F1099" s="7">
        <v>2019</v>
      </c>
      <c r="G1099" s="70">
        <v>660.75</v>
      </c>
      <c r="H1099" s="7">
        <v>10</v>
      </c>
      <c r="I1099" s="7">
        <v>1</v>
      </c>
      <c r="J1099" s="48">
        <v>0</v>
      </c>
      <c r="K1099" s="50">
        <v>7</v>
      </c>
      <c r="L1099" s="67">
        <v>813</v>
      </c>
      <c r="M1099" s="67">
        <v>409</v>
      </c>
      <c r="N1099" s="95">
        <f t="shared" si="67"/>
        <v>0.66530278232405893</v>
      </c>
      <c r="O1099" s="36">
        <f>10000*E1099+B1099</f>
        <v>20180547</v>
      </c>
      <c r="P1099" s="63">
        <v>559.70000000000005</v>
      </c>
      <c r="Q1099" s="76">
        <f t="shared" si="68"/>
        <v>2.1833124888333035</v>
      </c>
      <c r="R1099" s="95">
        <f t="shared" si="69"/>
        <v>0.66530278232405893</v>
      </c>
      <c r="S1099" s="95">
        <f t="shared" si="70"/>
        <v>-1</v>
      </c>
    </row>
    <row r="1100" spans="1:19" s="36" customFormat="1" ht="14.4" x14ac:dyDescent="0.3">
      <c r="A1100" s="32" t="s">
        <v>95</v>
      </c>
      <c r="B1100" s="48">
        <v>548</v>
      </c>
      <c r="C1100" s="48">
        <v>1</v>
      </c>
      <c r="D1100" s="48" t="s">
        <v>666</v>
      </c>
      <c r="E1100" s="58">
        <v>2008</v>
      </c>
      <c r="F1100" s="59">
        <v>2009</v>
      </c>
      <c r="G1100" s="55">
        <v>1100</v>
      </c>
      <c r="H1100" s="59">
        <v>10</v>
      </c>
      <c r="I1100" s="42">
        <v>0</v>
      </c>
      <c r="J1100" s="48">
        <f>MAX(0,MIN(1,F1100-E1100-1))</f>
        <v>0</v>
      </c>
      <c r="K1100" s="50">
        <f t="shared" ref="K1100:K1105" si="71">MAX(1,MIN(10,INT(G1100/100)+1))</f>
        <v>10</v>
      </c>
      <c r="L1100" s="42">
        <v>1932</v>
      </c>
      <c r="M1100" s="42">
        <v>2076</v>
      </c>
      <c r="N1100" s="95">
        <f t="shared" si="67"/>
        <v>0.4820359281437126</v>
      </c>
      <c r="O1100" s="36">
        <v>20080548</v>
      </c>
      <c r="P1100" s="63">
        <v>996.28</v>
      </c>
      <c r="Q1100" s="76">
        <f t="shared" si="68"/>
        <v>4.0229654314048258</v>
      </c>
      <c r="R1100" s="95">
        <f t="shared" si="69"/>
        <v>0.4820359281437126</v>
      </c>
      <c r="S1100" s="95">
        <f t="shared" si="70"/>
        <v>-1</v>
      </c>
    </row>
    <row r="1101" spans="1:19" s="36" customFormat="1" ht="14.4" x14ac:dyDescent="0.3">
      <c r="A1101" s="32" t="s">
        <v>95</v>
      </c>
      <c r="B1101" s="36">
        <v>548</v>
      </c>
      <c r="C1101" s="36">
        <v>1</v>
      </c>
      <c r="D1101" s="36" t="s">
        <v>666</v>
      </c>
      <c r="E1101" s="40">
        <v>2009</v>
      </c>
      <c r="F1101" s="40">
        <v>2010</v>
      </c>
      <c r="G1101" s="62">
        <v>900</v>
      </c>
      <c r="H1101" s="40">
        <v>5</v>
      </c>
      <c r="I1101" s="63">
        <v>0</v>
      </c>
      <c r="J1101" s="48">
        <f>MAX(0,MIN(1,F1101-E1101-1))</f>
        <v>0</v>
      </c>
      <c r="K1101" s="50">
        <f t="shared" si="71"/>
        <v>10</v>
      </c>
      <c r="L1101" s="63">
        <v>1111</v>
      </c>
      <c r="M1101" s="63">
        <v>1435</v>
      </c>
      <c r="N1101" s="95">
        <f t="shared" si="67"/>
        <v>0.43637077769049487</v>
      </c>
      <c r="O1101" s="36">
        <v>20090548</v>
      </c>
      <c r="P1101" s="63">
        <v>960.41</v>
      </c>
      <c r="Q1101" s="76">
        <f t="shared" si="68"/>
        <v>2.6509511562770069</v>
      </c>
      <c r="R1101" s="95">
        <f t="shared" si="69"/>
        <v>0.43637077769049487</v>
      </c>
      <c r="S1101" s="95">
        <f t="shared" si="70"/>
        <v>-1</v>
      </c>
    </row>
    <row r="1102" spans="1:19" s="36" customFormat="1" ht="14.4" x14ac:dyDescent="0.3">
      <c r="A1102" s="32" t="s">
        <v>95</v>
      </c>
      <c r="B1102" s="36">
        <v>548</v>
      </c>
      <c r="C1102" s="36">
        <v>1</v>
      </c>
      <c r="D1102" s="36" t="s">
        <v>666</v>
      </c>
      <c r="E1102" s="40">
        <v>2009</v>
      </c>
      <c r="F1102" s="40">
        <v>2010</v>
      </c>
      <c r="G1102" s="62">
        <v>200</v>
      </c>
      <c r="H1102" s="40">
        <v>5</v>
      </c>
      <c r="I1102" s="63">
        <v>0</v>
      </c>
      <c r="J1102" s="48">
        <f>MAX(0,MIN(1,F1102-E1102-1))</f>
        <v>0</v>
      </c>
      <c r="K1102" s="50">
        <f t="shared" si="71"/>
        <v>3</v>
      </c>
      <c r="L1102" s="63">
        <v>1004</v>
      </c>
      <c r="M1102" s="63">
        <v>1515</v>
      </c>
      <c r="N1102" s="95">
        <f t="shared" si="67"/>
        <v>0.3985708614529575</v>
      </c>
      <c r="O1102" s="36">
        <v>20090548</v>
      </c>
      <c r="P1102" s="63">
        <v>960.41</v>
      </c>
      <c r="Q1102" s="76">
        <f t="shared" si="68"/>
        <v>2.622838162867942</v>
      </c>
      <c r="R1102" s="95">
        <f t="shared" si="69"/>
        <v>0.3985708614529575</v>
      </c>
      <c r="S1102" s="95">
        <f t="shared" si="70"/>
        <v>-1</v>
      </c>
    </row>
    <row r="1103" spans="1:19" s="36" customFormat="1" ht="14.4" x14ac:dyDescent="0.3">
      <c r="A1103" s="32" t="s">
        <v>95</v>
      </c>
      <c r="B1103" s="36">
        <v>548</v>
      </c>
      <c r="C1103" s="36">
        <v>1</v>
      </c>
      <c r="D1103" s="36" t="s">
        <v>666</v>
      </c>
      <c r="E1103" s="40">
        <v>2009</v>
      </c>
      <c r="F1103" s="40">
        <v>2010</v>
      </c>
      <c r="G1103" s="62">
        <v>900</v>
      </c>
      <c r="H1103" s="40">
        <v>5</v>
      </c>
      <c r="I1103" s="63">
        <v>0</v>
      </c>
      <c r="J1103" s="48">
        <f>MAX(0,MIN(1,F1103-E1103-1))</f>
        <v>0</v>
      </c>
      <c r="K1103" s="50">
        <f t="shared" si="71"/>
        <v>10</v>
      </c>
      <c r="L1103" s="63">
        <v>1111</v>
      </c>
      <c r="M1103" s="63">
        <v>1435</v>
      </c>
      <c r="N1103" s="95">
        <f t="shared" si="67"/>
        <v>0.43637077769049487</v>
      </c>
      <c r="O1103" s="36">
        <f>10000*F1103+B1103</f>
        <v>20100548</v>
      </c>
      <c r="P1103" s="63">
        <v>960.41</v>
      </c>
      <c r="Q1103" s="76">
        <f t="shared" si="68"/>
        <v>2.6509511562770069</v>
      </c>
      <c r="R1103" s="95">
        <f t="shared" si="69"/>
        <v>0.43637077769049487</v>
      </c>
      <c r="S1103" s="95">
        <f t="shared" si="70"/>
        <v>-1</v>
      </c>
    </row>
    <row r="1104" spans="1:19" s="36" customFormat="1" ht="14.4" x14ac:dyDescent="0.3">
      <c r="A1104" s="32" t="s">
        <v>95</v>
      </c>
      <c r="B1104" s="36">
        <v>548</v>
      </c>
      <c r="C1104" s="36">
        <v>1</v>
      </c>
      <c r="D1104" s="36" t="s">
        <v>666</v>
      </c>
      <c r="E1104" s="40">
        <v>2009</v>
      </c>
      <c r="F1104" s="40">
        <v>2010</v>
      </c>
      <c r="G1104" s="62">
        <v>200</v>
      </c>
      <c r="H1104" s="40">
        <v>5</v>
      </c>
      <c r="I1104" s="63">
        <v>0</v>
      </c>
      <c r="J1104" s="48">
        <f>MAX(0,MIN(1,F1104-E1104-1))</f>
        <v>0</v>
      </c>
      <c r="K1104" s="50">
        <f t="shared" si="71"/>
        <v>3</v>
      </c>
      <c r="L1104" s="63">
        <v>1004</v>
      </c>
      <c r="M1104" s="63">
        <v>1515</v>
      </c>
      <c r="N1104" s="95">
        <f t="shared" si="67"/>
        <v>0.3985708614529575</v>
      </c>
      <c r="O1104" s="36">
        <f>10000*F1104+B1104</f>
        <v>20100548</v>
      </c>
      <c r="P1104" s="63">
        <v>960.41</v>
      </c>
      <c r="Q1104" s="76">
        <f t="shared" si="68"/>
        <v>2.622838162867942</v>
      </c>
      <c r="R1104" s="95">
        <f t="shared" si="69"/>
        <v>0.3985708614529575</v>
      </c>
      <c r="S1104" s="95">
        <f t="shared" si="70"/>
        <v>-1</v>
      </c>
    </row>
    <row r="1105" spans="1:19" s="36" customFormat="1" ht="14.4" x14ac:dyDescent="0.3">
      <c r="A1105" s="32" t="s">
        <v>95</v>
      </c>
      <c r="B1105" s="7">
        <v>548</v>
      </c>
      <c r="C1105" s="7">
        <v>1</v>
      </c>
      <c r="D1105" s="7" t="s">
        <v>666</v>
      </c>
      <c r="E1105" s="7">
        <v>2010</v>
      </c>
      <c r="F1105" s="68">
        <v>2011</v>
      </c>
      <c r="G1105" s="66">
        <v>700</v>
      </c>
      <c r="H1105" s="68">
        <v>8</v>
      </c>
      <c r="I1105" s="67">
        <v>0</v>
      </c>
      <c r="J1105" s="10">
        <v>0</v>
      </c>
      <c r="K1105" s="50">
        <f t="shared" si="71"/>
        <v>8</v>
      </c>
      <c r="L1105" s="67">
        <v>1449</v>
      </c>
      <c r="M1105" s="67">
        <v>1619</v>
      </c>
      <c r="N1105" s="95">
        <f t="shared" si="67"/>
        <v>0.47229465449804431</v>
      </c>
      <c r="O1105" s="36">
        <f>10000*2010+B1105</f>
        <v>20100548</v>
      </c>
      <c r="P1105" s="63">
        <v>960.41</v>
      </c>
      <c r="Q1105" s="76">
        <f t="shared" si="68"/>
        <v>3.1944690288522612</v>
      </c>
      <c r="R1105" s="95">
        <f t="shared" si="69"/>
        <v>0.47229465449804431</v>
      </c>
      <c r="S1105" s="95">
        <f t="shared" si="70"/>
        <v>-1</v>
      </c>
    </row>
    <row r="1106" spans="1:19" s="36" customFormat="1" ht="14.4" x14ac:dyDescent="0.3">
      <c r="A1106" s="32" t="s">
        <v>95</v>
      </c>
      <c r="B1106" s="7">
        <v>548</v>
      </c>
      <c r="C1106" s="7">
        <v>1</v>
      </c>
      <c r="D1106" s="7" t="s">
        <v>666</v>
      </c>
      <c r="E1106" s="7">
        <v>2011</v>
      </c>
      <c r="F1106" s="10">
        <v>2012</v>
      </c>
      <c r="G1106" s="66">
        <v>600</v>
      </c>
      <c r="H1106" s="10">
        <v>5</v>
      </c>
      <c r="I1106" s="67">
        <v>1</v>
      </c>
      <c r="J1106" s="10">
        <v>0</v>
      </c>
      <c r="K1106" s="50">
        <v>7</v>
      </c>
      <c r="L1106" s="67">
        <v>1359</v>
      </c>
      <c r="M1106" s="67">
        <v>1143</v>
      </c>
      <c r="N1106" s="95">
        <f t="shared" si="67"/>
        <v>0.54316546762589923</v>
      </c>
      <c r="O1106" s="36">
        <f>10000*E1106+B1106</f>
        <v>20110548</v>
      </c>
      <c r="P1106" s="63">
        <v>918</v>
      </c>
      <c r="Q1106" s="76">
        <f t="shared" si="68"/>
        <v>2.7254901960784315</v>
      </c>
      <c r="R1106" s="95">
        <f t="shared" si="69"/>
        <v>0.54316546762589923</v>
      </c>
      <c r="S1106" s="95">
        <f t="shared" si="70"/>
        <v>-1</v>
      </c>
    </row>
    <row r="1107" spans="1:19" s="36" customFormat="1" ht="14.4" x14ac:dyDescent="0.3">
      <c r="A1107" s="32" t="s">
        <v>95</v>
      </c>
      <c r="B1107" s="36">
        <v>549</v>
      </c>
      <c r="C1107" s="36">
        <v>1</v>
      </c>
      <c r="D1107" s="36" t="s">
        <v>524</v>
      </c>
      <c r="E1107" s="36">
        <v>2000</v>
      </c>
      <c r="F1107" s="36">
        <v>2001</v>
      </c>
      <c r="G1107" s="76">
        <v>415</v>
      </c>
      <c r="H1107" s="36">
        <v>10</v>
      </c>
      <c r="I1107" s="36">
        <v>1</v>
      </c>
      <c r="J1107" s="36">
        <v>1</v>
      </c>
      <c r="K1107" s="36">
        <v>5</v>
      </c>
      <c r="L1107" s="94">
        <v>2637</v>
      </c>
      <c r="M1107" s="94">
        <v>2298</v>
      </c>
      <c r="N1107" s="95">
        <f t="shared" si="67"/>
        <v>0.53434650455927046</v>
      </c>
      <c r="O1107" s="36">
        <v>20010549</v>
      </c>
      <c r="P1107" s="63">
        <v>1725.89</v>
      </c>
      <c r="Q1107" s="76">
        <f t="shared" si="68"/>
        <v>2.8593942835290775</v>
      </c>
      <c r="R1107" s="95">
        <f t="shared" si="69"/>
        <v>0.53434650455927046</v>
      </c>
      <c r="S1107" s="95">
        <f t="shared" si="70"/>
        <v>-1</v>
      </c>
    </row>
    <row r="1108" spans="1:19" s="36" customFormat="1" ht="14.4" x14ac:dyDescent="0.3">
      <c r="A1108" s="32" t="s">
        <v>95</v>
      </c>
      <c r="B1108" s="48">
        <v>549</v>
      </c>
      <c r="C1108" s="48">
        <v>1</v>
      </c>
      <c r="D1108" s="48" t="s">
        <v>524</v>
      </c>
      <c r="E1108" s="58">
        <v>2008</v>
      </c>
      <c r="F1108" s="59">
        <v>2009</v>
      </c>
      <c r="G1108" s="55">
        <v>668.7</v>
      </c>
      <c r="H1108" s="59">
        <v>10</v>
      </c>
      <c r="I1108" s="42">
        <v>0</v>
      </c>
      <c r="J1108" s="48">
        <f>MAX(0,MIN(1,F1108-E1108-1))</f>
        <v>0</v>
      </c>
      <c r="K1108" s="50">
        <f t="shared" ref="K1108:K1113" si="72">MAX(1,MIN(10,INT(G1108/100)+1))</f>
        <v>7</v>
      </c>
      <c r="L1108" s="42">
        <v>1911</v>
      </c>
      <c r="M1108" s="42">
        <v>4054</v>
      </c>
      <c r="N1108" s="95">
        <f t="shared" si="67"/>
        <v>0.32036881810561607</v>
      </c>
      <c r="O1108" s="36">
        <v>20080549</v>
      </c>
      <c r="P1108" s="63">
        <v>1508.97</v>
      </c>
      <c r="Q1108" s="76">
        <f t="shared" si="68"/>
        <v>3.9530275618468225</v>
      </c>
      <c r="R1108" s="95">
        <f t="shared" si="69"/>
        <v>0.32036881810561607</v>
      </c>
      <c r="S1108" s="95">
        <f t="shared" si="70"/>
        <v>-1</v>
      </c>
    </row>
    <row r="1109" spans="1:19" s="36" customFormat="1" ht="14.4" x14ac:dyDescent="0.3">
      <c r="A1109" s="32" t="s">
        <v>95</v>
      </c>
      <c r="B1109" s="36">
        <v>549</v>
      </c>
      <c r="C1109" s="36">
        <v>1</v>
      </c>
      <c r="D1109" s="36" t="s">
        <v>524</v>
      </c>
      <c r="E1109" s="40">
        <v>2009</v>
      </c>
      <c r="F1109" s="40">
        <v>2010</v>
      </c>
      <c r="G1109" s="62">
        <v>395</v>
      </c>
      <c r="H1109" s="40">
        <v>3</v>
      </c>
      <c r="I1109" s="63">
        <v>0</v>
      </c>
      <c r="J1109" s="48">
        <f>MAX(0,MIN(1,F1109-E1109-1))</f>
        <v>0</v>
      </c>
      <c r="K1109" s="50">
        <f t="shared" si="72"/>
        <v>4</v>
      </c>
      <c r="L1109" s="63">
        <v>1622</v>
      </c>
      <c r="M1109" s="63">
        <v>1746</v>
      </c>
      <c r="N1109" s="95">
        <f t="shared" si="67"/>
        <v>0.48159144893111638</v>
      </c>
      <c r="O1109" s="36">
        <v>20090549</v>
      </c>
      <c r="P1109" s="63">
        <v>1451.42</v>
      </c>
      <c r="Q1109" s="76">
        <f t="shared" si="68"/>
        <v>2.3204861446032159</v>
      </c>
      <c r="R1109" s="95">
        <f t="shared" si="69"/>
        <v>0.48159144893111638</v>
      </c>
      <c r="S1109" s="95">
        <f t="shared" si="70"/>
        <v>-1</v>
      </c>
    </row>
    <row r="1110" spans="1:19" s="36" customFormat="1" ht="14.4" x14ac:dyDescent="0.3">
      <c r="A1110" s="32" t="s">
        <v>95</v>
      </c>
      <c r="B1110" s="36">
        <v>549</v>
      </c>
      <c r="C1110" s="36">
        <v>1</v>
      </c>
      <c r="D1110" s="36" t="s">
        <v>524</v>
      </c>
      <c r="E1110" s="40">
        <v>2009</v>
      </c>
      <c r="F1110" s="40">
        <v>2010</v>
      </c>
      <c r="G1110" s="62">
        <v>395</v>
      </c>
      <c r="H1110" s="40">
        <v>3</v>
      </c>
      <c r="I1110" s="63">
        <v>0</v>
      </c>
      <c r="J1110" s="48">
        <f>MAX(0,MIN(1,F1110-E1110-1))</f>
        <v>0</v>
      </c>
      <c r="K1110" s="50">
        <f t="shared" si="72"/>
        <v>4</v>
      </c>
      <c r="L1110" s="63">
        <v>1622</v>
      </c>
      <c r="M1110" s="63">
        <v>1746</v>
      </c>
      <c r="N1110" s="95">
        <f t="shared" si="67"/>
        <v>0.48159144893111638</v>
      </c>
      <c r="O1110" s="36">
        <f>10000*F1110+B1110</f>
        <v>20100549</v>
      </c>
      <c r="P1110" s="63">
        <v>1451.42</v>
      </c>
      <c r="Q1110" s="76">
        <f t="shared" si="68"/>
        <v>2.3204861446032159</v>
      </c>
      <c r="R1110" s="95">
        <f t="shared" si="69"/>
        <v>0.48159144893111638</v>
      </c>
      <c r="S1110" s="95">
        <f t="shared" si="70"/>
        <v>-1</v>
      </c>
    </row>
    <row r="1111" spans="1:19" s="36" customFormat="1" ht="14.4" x14ac:dyDescent="0.3">
      <c r="A1111" s="32" t="s">
        <v>95</v>
      </c>
      <c r="B1111" s="7">
        <v>549</v>
      </c>
      <c r="C1111" s="7">
        <v>1</v>
      </c>
      <c r="D1111" s="7" t="s">
        <v>524</v>
      </c>
      <c r="E1111" s="7">
        <v>2010</v>
      </c>
      <c r="F1111" s="10">
        <v>2011</v>
      </c>
      <c r="G1111" s="66">
        <v>595</v>
      </c>
      <c r="H1111" s="10">
        <v>5</v>
      </c>
      <c r="I1111" s="67">
        <v>0</v>
      </c>
      <c r="J1111" s="10">
        <v>0</v>
      </c>
      <c r="K1111" s="50">
        <f t="shared" si="72"/>
        <v>6</v>
      </c>
      <c r="L1111" s="67">
        <v>2300</v>
      </c>
      <c r="M1111" s="67">
        <v>2825</v>
      </c>
      <c r="N1111" s="95">
        <f t="shared" si="67"/>
        <v>0.44878048780487806</v>
      </c>
      <c r="O1111" s="36">
        <f>10000*2010+B1111</f>
        <v>20100549</v>
      </c>
      <c r="P1111" s="63">
        <v>1451.42</v>
      </c>
      <c r="Q1111" s="76">
        <f t="shared" si="68"/>
        <v>3.5310247895164735</v>
      </c>
      <c r="R1111" s="95">
        <f t="shared" si="69"/>
        <v>0.44878048780487806</v>
      </c>
      <c r="S1111" s="95">
        <f t="shared" si="70"/>
        <v>-1</v>
      </c>
    </row>
    <row r="1112" spans="1:19" s="36" customFormat="1" ht="14.4" x14ac:dyDescent="0.3">
      <c r="A1112" s="32" t="s">
        <v>95</v>
      </c>
      <c r="B1112" s="7">
        <v>549</v>
      </c>
      <c r="C1112" s="7">
        <v>1</v>
      </c>
      <c r="D1112" s="7" t="s">
        <v>524</v>
      </c>
      <c r="E1112" s="7">
        <v>2010</v>
      </c>
      <c r="F1112" s="10">
        <v>2011</v>
      </c>
      <c r="G1112" s="66">
        <v>195</v>
      </c>
      <c r="H1112" s="10">
        <v>5</v>
      </c>
      <c r="I1112" s="67">
        <v>0</v>
      </c>
      <c r="J1112" s="10">
        <v>0</v>
      </c>
      <c r="K1112" s="50">
        <f t="shared" si="72"/>
        <v>2</v>
      </c>
      <c r="L1112" s="67">
        <v>2039</v>
      </c>
      <c r="M1112" s="67">
        <v>3012</v>
      </c>
      <c r="N1112" s="95">
        <f t="shared" si="67"/>
        <v>0.40368243912096613</v>
      </c>
      <c r="O1112" s="36">
        <f>10000*2010+B1112</f>
        <v>20100549</v>
      </c>
      <c r="P1112" s="63">
        <v>1451.42</v>
      </c>
      <c r="Q1112" s="76">
        <f t="shared" si="68"/>
        <v>3.4800402364580894</v>
      </c>
      <c r="R1112" s="95">
        <f t="shared" si="69"/>
        <v>0.40368243912096613</v>
      </c>
      <c r="S1112" s="95">
        <f t="shared" si="70"/>
        <v>-1</v>
      </c>
    </row>
    <row r="1113" spans="1:19" s="36" customFormat="1" ht="14.4" x14ac:dyDescent="0.3">
      <c r="A1113" s="32" t="s">
        <v>95</v>
      </c>
      <c r="B1113" s="7">
        <v>549</v>
      </c>
      <c r="C1113" s="7">
        <v>1</v>
      </c>
      <c r="D1113" s="7" t="s">
        <v>524</v>
      </c>
      <c r="E1113" s="7">
        <v>2010</v>
      </c>
      <c r="F1113" s="10">
        <v>2011</v>
      </c>
      <c r="G1113" s="66">
        <v>195</v>
      </c>
      <c r="H1113" s="10">
        <v>5</v>
      </c>
      <c r="I1113" s="67">
        <v>0</v>
      </c>
      <c r="J1113" s="10">
        <v>0</v>
      </c>
      <c r="K1113" s="50">
        <f t="shared" si="72"/>
        <v>2</v>
      </c>
      <c r="L1113" s="67">
        <v>1932</v>
      </c>
      <c r="M1113" s="67">
        <v>3116</v>
      </c>
      <c r="N1113" s="95">
        <f t="shared" si="67"/>
        <v>0.38272583201267829</v>
      </c>
      <c r="O1113" s="36">
        <f>10000*2010+B1113</f>
        <v>20100549</v>
      </c>
      <c r="P1113" s="63">
        <v>1451.42</v>
      </c>
      <c r="Q1113" s="76">
        <f t="shared" si="68"/>
        <v>3.4779732951178843</v>
      </c>
      <c r="R1113" s="95">
        <f t="shared" si="69"/>
        <v>0.38272583201267829</v>
      </c>
      <c r="S1113" s="95">
        <f t="shared" si="70"/>
        <v>-1</v>
      </c>
    </row>
    <row r="1114" spans="1:19" s="36" customFormat="1" ht="14.4" x14ac:dyDescent="0.3">
      <c r="A1114" s="32" t="s">
        <v>95</v>
      </c>
      <c r="B1114" s="7">
        <v>549</v>
      </c>
      <c r="C1114" s="7">
        <v>1</v>
      </c>
      <c r="D1114" s="7" t="s">
        <v>524</v>
      </c>
      <c r="E1114" s="7">
        <v>2011</v>
      </c>
      <c r="F1114" s="10">
        <v>2012</v>
      </c>
      <c r="G1114" s="66">
        <v>695</v>
      </c>
      <c r="H1114" s="10">
        <v>4</v>
      </c>
      <c r="I1114" s="67">
        <v>0</v>
      </c>
      <c r="J1114" s="10">
        <v>0</v>
      </c>
      <c r="K1114" s="50">
        <v>7</v>
      </c>
      <c r="L1114" s="67">
        <v>1520</v>
      </c>
      <c r="M1114" s="67">
        <v>2284</v>
      </c>
      <c r="N1114" s="95">
        <f t="shared" si="67"/>
        <v>0.39957939011566773</v>
      </c>
      <c r="O1114" s="36">
        <f>10000*E1114+B1114</f>
        <v>20110549</v>
      </c>
      <c r="P1114" s="63">
        <v>1360</v>
      </c>
      <c r="Q1114" s="76">
        <f t="shared" si="68"/>
        <v>2.7970588235294116</v>
      </c>
      <c r="R1114" s="95">
        <f t="shared" si="69"/>
        <v>0.39957939011566773</v>
      </c>
      <c r="S1114" s="95">
        <f t="shared" si="70"/>
        <v>-1</v>
      </c>
    </row>
    <row r="1115" spans="1:19" s="36" customFormat="1" ht="14.4" x14ac:dyDescent="0.3">
      <c r="A1115" s="32" t="s">
        <v>95</v>
      </c>
      <c r="B1115" s="36">
        <v>550</v>
      </c>
      <c r="C1115" s="36">
        <v>1</v>
      </c>
      <c r="D1115" s="36" t="s">
        <v>388</v>
      </c>
      <c r="E1115" s="36">
        <v>1994</v>
      </c>
      <c r="F1115" s="36">
        <v>1995</v>
      </c>
      <c r="G1115" s="76">
        <v>293.24</v>
      </c>
      <c r="H1115" s="36">
        <v>5</v>
      </c>
      <c r="I1115" s="36">
        <v>1</v>
      </c>
      <c r="J1115" s="36">
        <v>1</v>
      </c>
      <c r="K1115" s="36">
        <v>3</v>
      </c>
      <c r="L1115" s="94">
        <v>547</v>
      </c>
      <c r="M1115" s="94">
        <v>382</v>
      </c>
      <c r="N1115" s="95">
        <f t="shared" si="67"/>
        <v>0.58880516684607109</v>
      </c>
      <c r="O1115" s="36">
        <v>19950550</v>
      </c>
      <c r="P1115" s="63">
        <v>409.14</v>
      </c>
      <c r="Q1115" s="76">
        <f t="shared" si="68"/>
        <v>2.2706164149190986</v>
      </c>
      <c r="R1115" s="95">
        <f t="shared" si="69"/>
        <v>0.58880516684607109</v>
      </c>
      <c r="S1115" s="95">
        <f t="shared" si="70"/>
        <v>-1</v>
      </c>
    </row>
    <row r="1116" spans="1:19" s="36" customFormat="1" ht="14.4" x14ac:dyDescent="0.3">
      <c r="A1116" s="32" t="s">
        <v>95</v>
      </c>
      <c r="B1116" s="36">
        <v>550</v>
      </c>
      <c r="C1116" s="36">
        <v>1</v>
      </c>
      <c r="D1116" s="36" t="s">
        <v>388</v>
      </c>
      <c r="E1116" s="36">
        <v>1999</v>
      </c>
      <c r="F1116" s="36">
        <v>2000</v>
      </c>
      <c r="G1116" s="76">
        <v>193.24</v>
      </c>
      <c r="H1116" s="36">
        <v>10</v>
      </c>
      <c r="I1116" s="36">
        <v>1</v>
      </c>
      <c r="J1116" s="36">
        <v>1</v>
      </c>
      <c r="K1116" s="36">
        <v>2</v>
      </c>
      <c r="L1116" s="94">
        <v>367</v>
      </c>
      <c r="M1116" s="94">
        <v>347</v>
      </c>
      <c r="N1116" s="95">
        <f t="shared" si="67"/>
        <v>0.51400560224089631</v>
      </c>
      <c r="O1116" s="36">
        <v>20000550</v>
      </c>
      <c r="P1116" s="63">
        <v>399.82</v>
      </c>
      <c r="Q1116" s="76">
        <f t="shared" si="68"/>
        <v>1.7858036116252314</v>
      </c>
      <c r="R1116" s="95">
        <f t="shared" si="69"/>
        <v>0.51400560224089631</v>
      </c>
      <c r="S1116" s="95">
        <f t="shared" si="70"/>
        <v>-1</v>
      </c>
    </row>
    <row r="1117" spans="1:19" s="36" customFormat="1" ht="14.4" x14ac:dyDescent="0.3">
      <c r="A1117" s="32" t="s">
        <v>95</v>
      </c>
      <c r="B1117" s="36">
        <v>553</v>
      </c>
      <c r="C1117" s="36">
        <v>1</v>
      </c>
      <c r="D1117" s="36" t="s">
        <v>428</v>
      </c>
      <c r="E1117" s="36">
        <v>1995</v>
      </c>
      <c r="F1117" s="36">
        <v>1996</v>
      </c>
      <c r="G1117" s="76">
        <v>439.14</v>
      </c>
      <c r="H1117" s="36">
        <v>10</v>
      </c>
      <c r="I1117" s="36">
        <v>1</v>
      </c>
      <c r="J1117" s="36">
        <v>1</v>
      </c>
      <c r="K1117" s="36">
        <v>5</v>
      </c>
      <c r="L1117" s="94">
        <v>479</v>
      </c>
      <c r="M1117" s="94">
        <v>81</v>
      </c>
      <c r="N1117" s="95">
        <f t="shared" si="67"/>
        <v>0.85535714285714282</v>
      </c>
      <c r="O1117" s="36">
        <v>19960553</v>
      </c>
      <c r="P1117" s="63">
        <v>724.76</v>
      </c>
      <c r="Q1117" s="76">
        <f t="shared" si="68"/>
        <v>0.77266957337601416</v>
      </c>
      <c r="R1117" s="95">
        <f t="shared" si="69"/>
        <v>0.85535714285714282</v>
      </c>
      <c r="S1117" s="95">
        <f t="shared" si="70"/>
        <v>-1</v>
      </c>
    </row>
    <row r="1118" spans="1:19" s="36" customFormat="1" ht="14.4" x14ac:dyDescent="0.3">
      <c r="A1118" s="32" t="s">
        <v>95</v>
      </c>
      <c r="B1118" s="36">
        <v>553</v>
      </c>
      <c r="C1118" s="36">
        <v>1</v>
      </c>
      <c r="D1118" s="36" t="s">
        <v>428</v>
      </c>
      <c r="E1118" s="36">
        <v>2001</v>
      </c>
      <c r="F1118" s="36">
        <v>2002</v>
      </c>
      <c r="G1118" s="76">
        <v>200</v>
      </c>
      <c r="H1118" s="36">
        <v>10</v>
      </c>
      <c r="I1118" s="36">
        <v>1</v>
      </c>
      <c r="J1118" s="36">
        <v>1</v>
      </c>
      <c r="K1118" s="36">
        <v>3</v>
      </c>
      <c r="L1118" s="94">
        <v>427</v>
      </c>
      <c r="M1118" s="94">
        <v>151</v>
      </c>
      <c r="N1118" s="95">
        <f t="shared" si="67"/>
        <v>0.73875432525951557</v>
      </c>
      <c r="O1118" s="36">
        <v>20020553</v>
      </c>
      <c r="P1118" s="63">
        <v>693.49</v>
      </c>
      <c r="Q1118" s="76">
        <f t="shared" si="68"/>
        <v>0.83346551500382127</v>
      </c>
      <c r="R1118" s="95">
        <f t="shared" si="69"/>
        <v>0.73875432525951557</v>
      </c>
      <c r="S1118" s="95">
        <f t="shared" si="70"/>
        <v>-1</v>
      </c>
    </row>
    <row r="1119" spans="1:19" s="36" customFormat="1" ht="14.4" x14ac:dyDescent="0.3">
      <c r="A1119" s="32" t="s">
        <v>95</v>
      </c>
      <c r="B1119" s="36">
        <v>553</v>
      </c>
      <c r="C1119" s="36">
        <v>1</v>
      </c>
      <c r="D1119" s="36" t="s">
        <v>428</v>
      </c>
      <c r="E1119" s="36">
        <v>2004</v>
      </c>
      <c r="F1119" s="36">
        <v>2005</v>
      </c>
      <c r="G1119" s="76">
        <v>500</v>
      </c>
      <c r="H1119" s="36">
        <v>10</v>
      </c>
      <c r="I1119" s="36">
        <v>0</v>
      </c>
      <c r="J1119" s="36">
        <v>1</v>
      </c>
      <c r="K1119" s="36">
        <v>6</v>
      </c>
      <c r="L1119" s="94">
        <v>686</v>
      </c>
      <c r="M1119" s="94">
        <v>1129</v>
      </c>
      <c r="N1119" s="95">
        <f t="shared" si="67"/>
        <v>0.37796143250688707</v>
      </c>
      <c r="O1119" s="36">
        <v>20050553</v>
      </c>
      <c r="P1119" s="63">
        <v>681.77</v>
      </c>
      <c r="Q1119" s="76">
        <f t="shared" si="68"/>
        <v>2.6621881279610426</v>
      </c>
      <c r="R1119" s="95">
        <f t="shared" si="69"/>
        <v>0.37796143250688707</v>
      </c>
      <c r="S1119" s="95">
        <f t="shared" si="70"/>
        <v>-1</v>
      </c>
    </row>
    <row r="1120" spans="1:19" s="36" customFormat="1" ht="14.4" x14ac:dyDescent="0.3">
      <c r="A1120" s="32" t="s">
        <v>95</v>
      </c>
      <c r="B1120" s="7">
        <v>553</v>
      </c>
      <c r="C1120" s="7">
        <v>1</v>
      </c>
      <c r="D1120" s="7" t="s">
        <v>428</v>
      </c>
      <c r="E1120" s="7">
        <v>2010</v>
      </c>
      <c r="F1120" s="68">
        <v>2011</v>
      </c>
      <c r="G1120" s="66">
        <v>249.71</v>
      </c>
      <c r="H1120" s="68">
        <v>5</v>
      </c>
      <c r="I1120" s="67">
        <v>1</v>
      </c>
      <c r="J1120" s="10">
        <v>0</v>
      </c>
      <c r="K1120" s="50">
        <f>MAX(1,MIN(10,INT(G1120/100)+1))</f>
        <v>3</v>
      </c>
      <c r="L1120" s="67">
        <v>725</v>
      </c>
      <c r="M1120" s="67">
        <v>663</v>
      </c>
      <c r="N1120" s="95">
        <f t="shared" si="67"/>
        <v>0.5223342939481268</v>
      </c>
      <c r="O1120" s="36">
        <f>10000*2010+B1120</f>
        <v>20100553</v>
      </c>
      <c r="P1120" s="63">
        <v>711.38</v>
      </c>
      <c r="Q1120" s="76">
        <f t="shared" si="68"/>
        <v>1.9511372262363293</v>
      </c>
      <c r="R1120" s="95">
        <f t="shared" si="69"/>
        <v>0.5223342939481268</v>
      </c>
      <c r="S1120" s="95">
        <f t="shared" si="70"/>
        <v>-1</v>
      </c>
    </row>
    <row r="1121" spans="1:19" s="36" customFormat="1" ht="14.4" x14ac:dyDescent="0.3">
      <c r="A1121" s="32" t="s">
        <v>95</v>
      </c>
      <c r="B1121" s="7">
        <v>553</v>
      </c>
      <c r="C1121" s="7">
        <v>1</v>
      </c>
      <c r="D1121" s="7" t="s">
        <v>428</v>
      </c>
      <c r="E1121" s="7">
        <v>2010</v>
      </c>
      <c r="F1121" s="68">
        <v>2011</v>
      </c>
      <c r="G1121" s="66">
        <v>75</v>
      </c>
      <c r="H1121" s="68">
        <v>5</v>
      </c>
      <c r="I1121" s="67">
        <v>0</v>
      </c>
      <c r="J1121" s="10">
        <v>0</v>
      </c>
      <c r="K1121" s="50">
        <f>MAX(1,MIN(10,INT(G1121/100)+1))</f>
        <v>1</v>
      </c>
      <c r="L1121" s="67">
        <v>640</v>
      </c>
      <c r="M1121" s="67">
        <v>732</v>
      </c>
      <c r="N1121" s="95">
        <f t="shared" si="67"/>
        <v>0.46647230320699706</v>
      </c>
      <c r="O1121" s="36">
        <f>10000*2010+B1121</f>
        <v>20100553</v>
      </c>
      <c r="P1121" s="63">
        <v>711.38</v>
      </c>
      <c r="Q1121" s="76">
        <f t="shared" si="68"/>
        <v>1.9286457308330287</v>
      </c>
      <c r="R1121" s="95">
        <f t="shared" si="69"/>
        <v>0.46647230320699706</v>
      </c>
      <c r="S1121" s="95">
        <f t="shared" si="70"/>
        <v>-1</v>
      </c>
    </row>
    <row r="1122" spans="1:19" s="36" customFormat="1" ht="14.4" x14ac:dyDescent="0.3">
      <c r="A1122" s="32" t="s">
        <v>95</v>
      </c>
      <c r="B1122" s="7">
        <v>553</v>
      </c>
      <c r="C1122" s="7">
        <v>1</v>
      </c>
      <c r="D1122" s="7" t="s">
        <v>428</v>
      </c>
      <c r="E1122" s="7">
        <v>2011</v>
      </c>
      <c r="F1122" s="10">
        <v>2012</v>
      </c>
      <c r="G1122" s="66">
        <v>75</v>
      </c>
      <c r="H1122" s="10">
        <v>4</v>
      </c>
      <c r="I1122" s="67">
        <v>1</v>
      </c>
      <c r="J1122" s="10">
        <v>0</v>
      </c>
      <c r="K1122" s="50">
        <v>1</v>
      </c>
      <c r="L1122" s="67">
        <v>362</v>
      </c>
      <c r="M1122" s="67">
        <v>245</v>
      </c>
      <c r="N1122" s="95">
        <f t="shared" si="67"/>
        <v>0.59637561779242176</v>
      </c>
      <c r="O1122" s="36">
        <f>10000*E1122+B1122</f>
        <v>20110553</v>
      </c>
      <c r="P1122" s="63">
        <v>705</v>
      </c>
      <c r="Q1122" s="76">
        <f t="shared" si="68"/>
        <v>0.86099290780141846</v>
      </c>
      <c r="R1122" s="95">
        <f t="shared" si="69"/>
        <v>0.59637561779242176</v>
      </c>
      <c r="S1122" s="95">
        <f t="shared" si="70"/>
        <v>-1</v>
      </c>
    </row>
    <row r="1123" spans="1:19" s="36" customFormat="1" ht="14.4" x14ac:dyDescent="0.3">
      <c r="A1123" s="32" t="s">
        <v>95</v>
      </c>
      <c r="B1123" s="36">
        <v>561</v>
      </c>
      <c r="C1123" s="36">
        <v>1</v>
      </c>
      <c r="D1123" s="36" t="s">
        <v>389</v>
      </c>
      <c r="E1123" s="36">
        <v>1994</v>
      </c>
      <c r="F1123" s="36">
        <v>1995</v>
      </c>
      <c r="G1123" s="76">
        <v>208.02</v>
      </c>
      <c r="H1123" s="36">
        <v>10</v>
      </c>
      <c r="I1123" s="36">
        <v>1</v>
      </c>
      <c r="J1123" s="36">
        <v>1</v>
      </c>
      <c r="K1123" s="36">
        <v>3</v>
      </c>
      <c r="L1123" s="94">
        <v>195</v>
      </c>
      <c r="M1123" s="94">
        <v>153</v>
      </c>
      <c r="N1123" s="95">
        <f t="shared" si="67"/>
        <v>0.56034482758620685</v>
      </c>
      <c r="O1123" s="36">
        <v>19950561</v>
      </c>
      <c r="P1123" s="63">
        <v>230.67</v>
      </c>
      <c r="Q1123" s="76">
        <f t="shared" si="68"/>
        <v>1.5086487189491482</v>
      </c>
      <c r="R1123" s="95">
        <f t="shared" si="69"/>
        <v>0.56034482758620685</v>
      </c>
      <c r="S1123" s="95">
        <f t="shared" si="70"/>
        <v>-1</v>
      </c>
    </row>
    <row r="1124" spans="1:19" s="36" customFormat="1" ht="14.4" x14ac:dyDescent="0.3">
      <c r="A1124" s="32" t="s">
        <v>95</v>
      </c>
      <c r="B1124" s="36">
        <v>561</v>
      </c>
      <c r="C1124" s="36">
        <v>1</v>
      </c>
      <c r="D1124" s="36" t="s">
        <v>389</v>
      </c>
      <c r="E1124" s="36">
        <v>2003</v>
      </c>
      <c r="F1124" s="36">
        <v>2004</v>
      </c>
      <c r="G1124" s="76">
        <v>1750</v>
      </c>
      <c r="H1124" s="36">
        <v>7</v>
      </c>
      <c r="I1124" s="36">
        <v>1</v>
      </c>
      <c r="J1124" s="36">
        <v>1</v>
      </c>
      <c r="K1124" s="36">
        <v>10</v>
      </c>
      <c r="L1124" s="94">
        <v>172</v>
      </c>
      <c r="M1124" s="94">
        <v>59</v>
      </c>
      <c r="N1124" s="95">
        <f t="shared" si="67"/>
        <v>0.74458874458874458</v>
      </c>
      <c r="O1124" s="36">
        <v>20040561</v>
      </c>
      <c r="P1124" s="63">
        <v>153.38</v>
      </c>
      <c r="Q1124" s="76">
        <f t="shared" si="68"/>
        <v>1.5060633720172123</v>
      </c>
      <c r="R1124" s="95">
        <f t="shared" si="69"/>
        <v>0.74458874458874458</v>
      </c>
      <c r="S1124" s="95">
        <f t="shared" si="70"/>
        <v>-1</v>
      </c>
    </row>
    <row r="1125" spans="1:19" s="36" customFormat="1" ht="14.4" x14ac:dyDescent="0.3">
      <c r="A1125" s="32" t="s">
        <v>95</v>
      </c>
      <c r="B1125" s="36">
        <v>561</v>
      </c>
      <c r="C1125" s="36">
        <v>1</v>
      </c>
      <c r="D1125" s="35" t="s">
        <v>389</v>
      </c>
      <c r="E1125" s="33">
        <v>2007</v>
      </c>
      <c r="F1125" s="36">
        <v>2008</v>
      </c>
      <c r="G1125" s="36">
        <v>98.46</v>
      </c>
      <c r="H1125" s="36">
        <v>10</v>
      </c>
      <c r="I1125" s="36">
        <v>1</v>
      </c>
      <c r="J1125" s="36">
        <v>0</v>
      </c>
      <c r="K1125" s="33">
        <v>1</v>
      </c>
      <c r="L1125" s="63">
        <v>75</v>
      </c>
      <c r="M1125" s="63">
        <v>8</v>
      </c>
      <c r="N1125" s="95">
        <f t="shared" si="67"/>
        <v>0.90361445783132532</v>
      </c>
      <c r="O1125" s="36">
        <v>20062897</v>
      </c>
      <c r="P1125" s="63">
        <v>130</v>
      </c>
      <c r="Q1125" s="76">
        <f t="shared" si="68"/>
        <v>0.63846153846153841</v>
      </c>
      <c r="R1125" s="95">
        <f t="shared" si="69"/>
        <v>0.90361445783132532</v>
      </c>
      <c r="S1125" s="95">
        <f t="shared" si="70"/>
        <v>-1</v>
      </c>
    </row>
    <row r="1126" spans="1:19" s="36" customFormat="1" ht="14.4" x14ac:dyDescent="0.3">
      <c r="A1126" s="32" t="s">
        <v>95</v>
      </c>
      <c r="B1126" s="7">
        <v>561</v>
      </c>
      <c r="C1126" s="7">
        <v>1</v>
      </c>
      <c r="D1126" s="7" t="s">
        <v>389</v>
      </c>
      <c r="E1126" s="7">
        <v>2010</v>
      </c>
      <c r="F1126" s="10">
        <v>2011</v>
      </c>
      <c r="G1126" s="66">
        <v>1750</v>
      </c>
      <c r="H1126" s="10">
        <v>7</v>
      </c>
      <c r="I1126" s="67">
        <v>1</v>
      </c>
      <c r="J1126" s="10">
        <v>0</v>
      </c>
      <c r="K1126" s="50">
        <f>MAX(1,MIN(10,INT(G1126/100)+1))</f>
        <v>10</v>
      </c>
      <c r="L1126" s="67">
        <v>235</v>
      </c>
      <c r="M1126" s="67">
        <v>82</v>
      </c>
      <c r="N1126" s="95">
        <f t="shared" si="67"/>
        <v>0.74132492113564674</v>
      </c>
      <c r="O1126" s="36">
        <f>10000*2010+B1126</f>
        <v>20100561</v>
      </c>
      <c r="P1126" s="63">
        <v>189.48</v>
      </c>
      <c r="Q1126" s="76">
        <f t="shared" si="68"/>
        <v>1.6729997888959258</v>
      </c>
      <c r="R1126" s="95">
        <f t="shared" si="69"/>
        <v>0.74132492113564674</v>
      </c>
      <c r="S1126" s="95">
        <f t="shared" si="70"/>
        <v>-1</v>
      </c>
    </row>
    <row r="1127" spans="1:19" s="36" customFormat="1" ht="14.4" x14ac:dyDescent="0.3">
      <c r="A1127" s="32" t="s">
        <v>95</v>
      </c>
      <c r="B1127" s="36">
        <v>561</v>
      </c>
      <c r="C1127" s="36">
        <v>1</v>
      </c>
      <c r="D1127" s="36" t="s">
        <v>389</v>
      </c>
      <c r="E1127" s="75">
        <v>2013</v>
      </c>
      <c r="F1127" s="36">
        <v>2014</v>
      </c>
      <c r="G1127" s="76">
        <v>550</v>
      </c>
      <c r="H1127" s="36">
        <v>4</v>
      </c>
      <c r="I1127" s="36">
        <v>1</v>
      </c>
      <c r="J1127" s="36">
        <v>0</v>
      </c>
      <c r="K1127" s="50">
        <v>6</v>
      </c>
      <c r="L1127" s="63">
        <v>120</v>
      </c>
      <c r="M1127" s="63">
        <v>25</v>
      </c>
      <c r="N1127" s="95">
        <f t="shared" si="67"/>
        <v>0.82758620689655171</v>
      </c>
      <c r="O1127" s="36">
        <f>10000*E1127+B1127</f>
        <v>20130561</v>
      </c>
      <c r="P1127" s="63">
        <v>177.82000000000002</v>
      </c>
      <c r="Q1127" s="76">
        <f t="shared" si="68"/>
        <v>0.81543133505792365</v>
      </c>
      <c r="R1127" s="95">
        <f t="shared" si="69"/>
        <v>0.82758620689655171</v>
      </c>
      <c r="S1127" s="95">
        <f t="shared" si="70"/>
        <v>-1</v>
      </c>
    </row>
    <row r="1128" spans="1:19" s="36" customFormat="1" ht="14.4" x14ac:dyDescent="0.3">
      <c r="A1128" s="32" t="s">
        <v>95</v>
      </c>
      <c r="B1128" s="36">
        <v>561</v>
      </c>
      <c r="C1128" s="36">
        <v>1</v>
      </c>
      <c r="D1128" s="36" t="s">
        <v>389</v>
      </c>
      <c r="E1128" s="75">
        <v>2017</v>
      </c>
      <c r="F1128" s="36">
        <v>2018</v>
      </c>
      <c r="G1128" s="76">
        <v>1927.43</v>
      </c>
      <c r="H1128" s="36">
        <v>7</v>
      </c>
      <c r="I1128" s="36">
        <v>1</v>
      </c>
      <c r="J1128" s="36">
        <v>0</v>
      </c>
      <c r="K1128" s="50">
        <f>MAX(1,MIN(10,INT(G1128/100)+1))</f>
        <v>10</v>
      </c>
      <c r="L1128" s="63">
        <v>76</v>
      </c>
      <c r="M1128" s="63">
        <v>10</v>
      </c>
      <c r="N1128" s="95">
        <f t="shared" si="67"/>
        <v>0.88372093023255816</v>
      </c>
      <c r="O1128" s="36">
        <f>10000*E1128+B1128</f>
        <v>20170561</v>
      </c>
      <c r="P1128" s="63">
        <v>215</v>
      </c>
      <c r="Q1128" s="76">
        <f t="shared" si="68"/>
        <v>0.4</v>
      </c>
      <c r="R1128" s="95">
        <f t="shared" si="69"/>
        <v>0.88372093023255816</v>
      </c>
      <c r="S1128" s="95">
        <f t="shared" si="70"/>
        <v>-1</v>
      </c>
    </row>
    <row r="1129" spans="1:19" s="36" customFormat="1" ht="14.4" x14ac:dyDescent="0.3">
      <c r="A1129" s="32" t="s">
        <v>95</v>
      </c>
      <c r="B1129" s="36">
        <v>564</v>
      </c>
      <c r="C1129" s="36">
        <v>1</v>
      </c>
      <c r="D1129" s="36" t="s">
        <v>429</v>
      </c>
      <c r="E1129" s="36">
        <v>1994</v>
      </c>
      <c r="F1129" s="36">
        <v>1995</v>
      </c>
      <c r="G1129" s="76">
        <v>289.29000000000002</v>
      </c>
      <c r="H1129" s="36">
        <v>10</v>
      </c>
      <c r="I1129" s="36">
        <v>0</v>
      </c>
      <c r="J1129" s="36">
        <v>1</v>
      </c>
      <c r="K1129" s="36">
        <v>3</v>
      </c>
      <c r="L1129" s="94">
        <v>1796</v>
      </c>
      <c r="M1129" s="94">
        <v>2700</v>
      </c>
      <c r="N1129" s="95">
        <f t="shared" si="67"/>
        <v>0.39946619217081852</v>
      </c>
      <c r="O1129" s="36">
        <v>19950564</v>
      </c>
      <c r="P1129" s="63">
        <v>2299.9499999999998</v>
      </c>
      <c r="Q1129" s="76">
        <f t="shared" si="68"/>
        <v>1.9548251048935847</v>
      </c>
      <c r="R1129" s="95">
        <f t="shared" si="69"/>
        <v>0.39946619217081852</v>
      </c>
      <c r="S1129" s="95">
        <f t="shared" si="70"/>
        <v>-1</v>
      </c>
    </row>
    <row r="1130" spans="1:19" s="36" customFormat="1" ht="14.4" x14ac:dyDescent="0.3">
      <c r="A1130" s="32" t="s">
        <v>95</v>
      </c>
      <c r="B1130" s="36">
        <v>564</v>
      </c>
      <c r="C1130" s="36">
        <v>1</v>
      </c>
      <c r="D1130" s="36" t="s">
        <v>429</v>
      </c>
      <c r="E1130" s="36">
        <v>1995</v>
      </c>
      <c r="F1130" s="36">
        <v>1996</v>
      </c>
      <c r="G1130" s="76">
        <v>281.24</v>
      </c>
      <c r="H1130" s="36">
        <v>10</v>
      </c>
      <c r="I1130" s="36">
        <v>0</v>
      </c>
      <c r="J1130" s="36">
        <v>1</v>
      </c>
      <c r="K1130" s="36">
        <v>3</v>
      </c>
      <c r="L1130" s="94">
        <v>1263</v>
      </c>
      <c r="M1130" s="94">
        <v>1371</v>
      </c>
      <c r="N1130" s="95">
        <f t="shared" si="67"/>
        <v>0.47949886104783601</v>
      </c>
      <c r="O1130" s="36">
        <v>19960564</v>
      </c>
      <c r="P1130" s="63">
        <v>2328.4299999999998</v>
      </c>
      <c r="Q1130" s="76">
        <f t="shared" si="68"/>
        <v>1.1312343510434071</v>
      </c>
      <c r="R1130" s="95">
        <f t="shared" si="69"/>
        <v>0.47949886104783601</v>
      </c>
      <c r="S1130" s="95">
        <f t="shared" si="70"/>
        <v>-1</v>
      </c>
    </row>
    <row r="1131" spans="1:19" s="36" customFormat="1" ht="14.4" x14ac:dyDescent="0.3">
      <c r="A1131" s="32" t="s">
        <v>95</v>
      </c>
      <c r="B1131" s="36">
        <v>564</v>
      </c>
      <c r="C1131" s="36">
        <v>1</v>
      </c>
      <c r="D1131" s="36" t="s">
        <v>429</v>
      </c>
      <c r="E1131" s="36">
        <v>1996</v>
      </c>
      <c r="F1131" s="36">
        <v>1997</v>
      </c>
      <c r="G1131" s="76">
        <v>239.34</v>
      </c>
      <c r="H1131" s="36">
        <v>10</v>
      </c>
      <c r="I1131" s="36">
        <v>0</v>
      </c>
      <c r="J1131" s="36">
        <v>1</v>
      </c>
      <c r="K1131" s="36">
        <v>3</v>
      </c>
      <c r="L1131" s="94">
        <v>2725</v>
      </c>
      <c r="M1131" s="94">
        <v>2793</v>
      </c>
      <c r="N1131" s="95">
        <f t="shared" si="67"/>
        <v>0.49383834722725622</v>
      </c>
      <c r="O1131" s="36">
        <v>19970564</v>
      </c>
      <c r="P1131" s="63">
        <v>2324.5500000000002</v>
      </c>
      <c r="Q1131" s="76">
        <f t="shared" si="68"/>
        <v>2.373792777096642</v>
      </c>
      <c r="R1131" s="95">
        <f t="shared" si="69"/>
        <v>0.49383834722725622</v>
      </c>
      <c r="S1131" s="95">
        <f t="shared" si="70"/>
        <v>-1</v>
      </c>
    </row>
    <row r="1132" spans="1:19" s="36" customFormat="1" ht="14.4" x14ac:dyDescent="0.3">
      <c r="A1132" s="32" t="s">
        <v>95</v>
      </c>
      <c r="B1132" s="36">
        <v>564</v>
      </c>
      <c r="C1132" s="36">
        <v>1</v>
      </c>
      <c r="D1132" s="36" t="s">
        <v>429</v>
      </c>
      <c r="E1132" s="36">
        <v>1997</v>
      </c>
      <c r="F1132" s="36">
        <v>1998</v>
      </c>
      <c r="G1132" s="76">
        <v>234.95</v>
      </c>
      <c r="H1132" s="36">
        <v>10</v>
      </c>
      <c r="I1132" s="36">
        <v>1</v>
      </c>
      <c r="J1132" s="36">
        <v>1</v>
      </c>
      <c r="K1132" s="36">
        <v>3</v>
      </c>
      <c r="L1132" s="94">
        <v>2013</v>
      </c>
      <c r="M1132" s="94">
        <v>1693</v>
      </c>
      <c r="N1132" s="95">
        <f t="shared" si="67"/>
        <v>0.54317323259579064</v>
      </c>
      <c r="O1132" s="36">
        <v>19980564</v>
      </c>
      <c r="P1132" s="63">
        <v>2305.83</v>
      </c>
      <c r="Q1132" s="76">
        <f t="shared" si="68"/>
        <v>1.6072303682405034</v>
      </c>
      <c r="R1132" s="95">
        <f t="shared" si="69"/>
        <v>0.54317323259579064</v>
      </c>
      <c r="S1132" s="95">
        <f t="shared" si="70"/>
        <v>-1</v>
      </c>
    </row>
    <row r="1133" spans="1:19" s="36" customFormat="1" ht="14.4" x14ac:dyDescent="0.3">
      <c r="A1133" s="32" t="s">
        <v>95</v>
      </c>
      <c r="B1133" s="36">
        <v>564</v>
      </c>
      <c r="C1133" s="36">
        <v>1</v>
      </c>
      <c r="D1133" s="36" t="s">
        <v>429</v>
      </c>
      <c r="E1133" s="36">
        <v>2001</v>
      </c>
      <c r="F1133" s="36">
        <v>2002</v>
      </c>
      <c r="G1133" s="76">
        <v>126</v>
      </c>
      <c r="H1133" s="36">
        <v>10</v>
      </c>
      <c r="I1133" s="36">
        <v>1</v>
      </c>
      <c r="J1133" s="36">
        <v>1</v>
      </c>
      <c r="K1133" s="36">
        <v>2</v>
      </c>
      <c r="L1133" s="94">
        <v>981</v>
      </c>
      <c r="M1133" s="94">
        <v>858</v>
      </c>
      <c r="N1133" s="95">
        <f t="shared" si="67"/>
        <v>0.53344208809135396</v>
      </c>
      <c r="O1133" s="36">
        <v>20020564</v>
      </c>
      <c r="P1133" s="63">
        <v>2254.75</v>
      </c>
      <c r="Q1133" s="76">
        <f t="shared" si="68"/>
        <v>0.8156114868610711</v>
      </c>
      <c r="R1133" s="95">
        <f t="shared" si="69"/>
        <v>0.53344208809135396</v>
      </c>
      <c r="S1133" s="95">
        <f t="shared" si="70"/>
        <v>-1</v>
      </c>
    </row>
    <row r="1134" spans="1:19" s="36" customFormat="1" ht="14.4" x14ac:dyDescent="0.3">
      <c r="A1134" s="32" t="s">
        <v>95</v>
      </c>
      <c r="B1134" s="36">
        <v>564</v>
      </c>
      <c r="C1134" s="36">
        <v>1</v>
      </c>
      <c r="D1134" s="36" t="s">
        <v>429</v>
      </c>
      <c r="E1134" s="36">
        <v>2004</v>
      </c>
      <c r="F1134" s="36">
        <v>2005</v>
      </c>
      <c r="G1134" s="76">
        <v>621.96</v>
      </c>
      <c r="H1134" s="36">
        <v>10</v>
      </c>
      <c r="I1134" s="36">
        <v>1</v>
      </c>
      <c r="J1134" s="36">
        <v>1</v>
      </c>
      <c r="K1134" s="36">
        <v>7</v>
      </c>
      <c r="L1134" s="94">
        <v>4115</v>
      </c>
      <c r="M1134" s="94">
        <v>2495</v>
      </c>
      <c r="N1134" s="95">
        <f t="shared" ref="N1134:N1197" si="73">L1134/(L1134+M1134)</f>
        <v>0.62254160363086231</v>
      </c>
      <c r="O1134" s="36">
        <v>20050564</v>
      </c>
      <c r="P1134" s="63">
        <v>2091.0300000000002</v>
      </c>
      <c r="Q1134" s="76">
        <f t="shared" ref="Q1134:Q1197" si="74">(L1134+M1134)/P1134</f>
        <v>3.1611215525363097</v>
      </c>
      <c r="R1134" s="95">
        <f t="shared" ref="R1134:R1197" si="75">N1134</f>
        <v>0.62254160363086231</v>
      </c>
      <c r="S1134" s="95">
        <f t="shared" ref="S1134:S1197" si="76">IF(B1134=$A$1,R1134,-1)</f>
        <v>-1</v>
      </c>
    </row>
    <row r="1135" spans="1:19" s="36" customFormat="1" ht="14.4" x14ac:dyDescent="0.3">
      <c r="A1135" s="32" t="s">
        <v>95</v>
      </c>
      <c r="B1135" s="7">
        <v>564</v>
      </c>
      <c r="C1135" s="7">
        <v>1</v>
      </c>
      <c r="D1135" s="7" t="s">
        <v>429</v>
      </c>
      <c r="E1135" s="7">
        <v>2011</v>
      </c>
      <c r="F1135" s="10">
        <v>2012</v>
      </c>
      <c r="G1135" s="66">
        <v>126.03999999999996</v>
      </c>
      <c r="H1135" s="10">
        <v>10</v>
      </c>
      <c r="I1135" s="67">
        <v>1</v>
      </c>
      <c r="J1135" s="10">
        <v>0</v>
      </c>
      <c r="K1135" s="50">
        <v>2</v>
      </c>
      <c r="L1135" s="67">
        <v>1698</v>
      </c>
      <c r="M1135" s="67">
        <v>887</v>
      </c>
      <c r="N1135" s="95">
        <f t="shared" si="73"/>
        <v>0.65686653771760151</v>
      </c>
      <c r="O1135" s="36">
        <f>10000*E1135+B1135</f>
        <v>20110564</v>
      </c>
      <c r="P1135" s="63">
        <v>1981</v>
      </c>
      <c r="Q1135" s="76">
        <f t="shared" si="74"/>
        <v>1.3048965169106512</v>
      </c>
      <c r="R1135" s="95">
        <f t="shared" si="75"/>
        <v>0.65686653771760151</v>
      </c>
      <c r="S1135" s="95">
        <f t="shared" si="76"/>
        <v>-1</v>
      </c>
    </row>
    <row r="1136" spans="1:19" s="36" customFormat="1" ht="14.4" x14ac:dyDescent="0.3">
      <c r="A1136" s="32" t="s">
        <v>95</v>
      </c>
      <c r="B1136" s="36">
        <v>577</v>
      </c>
      <c r="C1136" s="36">
        <v>1</v>
      </c>
      <c r="D1136" s="36" t="s">
        <v>430</v>
      </c>
      <c r="E1136" s="36">
        <v>1995</v>
      </c>
      <c r="F1136" s="36">
        <v>1996</v>
      </c>
      <c r="G1136" s="76">
        <v>448.38</v>
      </c>
      <c r="H1136" s="36">
        <v>5</v>
      </c>
      <c r="I1136" s="36">
        <v>1</v>
      </c>
      <c r="J1136" s="36">
        <v>1</v>
      </c>
      <c r="K1136" s="36">
        <v>5</v>
      </c>
      <c r="L1136" s="94">
        <v>202</v>
      </c>
      <c r="M1136" s="94">
        <v>80</v>
      </c>
      <c r="N1136" s="95">
        <f t="shared" si="73"/>
        <v>0.71631205673758869</v>
      </c>
      <c r="O1136" s="36">
        <v>19960577</v>
      </c>
      <c r="P1136" s="63">
        <v>557.05999999999995</v>
      </c>
      <c r="Q1136" s="76">
        <f t="shared" si="74"/>
        <v>0.50622913151186588</v>
      </c>
      <c r="R1136" s="95">
        <f t="shared" si="75"/>
        <v>0.71631205673758869</v>
      </c>
      <c r="S1136" s="95">
        <f t="shared" si="76"/>
        <v>-1</v>
      </c>
    </row>
    <row r="1137" spans="1:19" s="36" customFormat="1" ht="14.4" x14ac:dyDescent="0.3">
      <c r="A1137" s="32" t="s">
        <v>95</v>
      </c>
      <c r="B1137" s="36">
        <v>577</v>
      </c>
      <c r="C1137" s="36">
        <v>1</v>
      </c>
      <c r="D1137" s="36" t="s">
        <v>430</v>
      </c>
      <c r="E1137" s="36">
        <v>2000</v>
      </c>
      <c r="F1137" s="36">
        <v>2001</v>
      </c>
      <c r="G1137" s="76">
        <v>317</v>
      </c>
      <c r="H1137" s="36">
        <v>10</v>
      </c>
      <c r="I1137" s="36">
        <v>1</v>
      </c>
      <c r="J1137" s="36">
        <v>1</v>
      </c>
      <c r="K1137" s="36">
        <v>4</v>
      </c>
      <c r="L1137" s="94">
        <v>377</v>
      </c>
      <c r="M1137" s="94">
        <v>345</v>
      </c>
      <c r="N1137" s="95">
        <f t="shared" si="73"/>
        <v>0.52216066481994461</v>
      </c>
      <c r="O1137" s="36">
        <v>20010577</v>
      </c>
      <c r="P1137" s="63">
        <v>491.99</v>
      </c>
      <c r="Q1137" s="76">
        <f t="shared" si="74"/>
        <v>1.467509502225655</v>
      </c>
      <c r="R1137" s="95">
        <f t="shared" si="75"/>
        <v>0.52216066481994461</v>
      </c>
      <c r="S1137" s="95">
        <f t="shared" si="76"/>
        <v>-1</v>
      </c>
    </row>
    <row r="1138" spans="1:19" s="36" customFormat="1" ht="14.4" x14ac:dyDescent="0.3">
      <c r="A1138" s="32" t="s">
        <v>95</v>
      </c>
      <c r="B1138" s="36">
        <v>577</v>
      </c>
      <c r="C1138" s="36">
        <v>1</v>
      </c>
      <c r="D1138" s="36" t="s">
        <v>430</v>
      </c>
      <c r="E1138" s="36">
        <v>2001</v>
      </c>
      <c r="F1138" s="36">
        <v>2002</v>
      </c>
      <c r="G1138" s="76">
        <v>126</v>
      </c>
      <c r="H1138" s="36">
        <v>10</v>
      </c>
      <c r="I1138" s="36">
        <v>1</v>
      </c>
      <c r="J1138" s="36">
        <v>1</v>
      </c>
      <c r="K1138" s="36">
        <v>2</v>
      </c>
      <c r="L1138" s="94">
        <v>173</v>
      </c>
      <c r="M1138" s="94">
        <v>168</v>
      </c>
      <c r="N1138" s="95">
        <f t="shared" si="73"/>
        <v>0.50733137829912023</v>
      </c>
      <c r="O1138" s="36">
        <v>20020577</v>
      </c>
      <c r="P1138" s="63">
        <v>467.41</v>
      </c>
      <c r="Q1138" s="76">
        <f t="shared" si="74"/>
        <v>0.72955221326030673</v>
      </c>
      <c r="R1138" s="95">
        <f t="shared" si="75"/>
        <v>0.50733137829912023</v>
      </c>
      <c r="S1138" s="95">
        <f t="shared" si="76"/>
        <v>-1</v>
      </c>
    </row>
    <row r="1139" spans="1:19" s="36" customFormat="1" ht="14.4" x14ac:dyDescent="0.3">
      <c r="A1139" s="32" t="s">
        <v>95</v>
      </c>
      <c r="B1139" s="36">
        <v>577</v>
      </c>
      <c r="C1139" s="36">
        <v>1</v>
      </c>
      <c r="D1139" s="36" t="s">
        <v>430</v>
      </c>
      <c r="E1139" s="36">
        <v>2004</v>
      </c>
      <c r="F1139" s="36">
        <v>2005</v>
      </c>
      <c r="G1139" s="76">
        <v>635</v>
      </c>
      <c r="H1139" s="36">
        <v>10</v>
      </c>
      <c r="I1139" s="36">
        <v>0</v>
      </c>
      <c r="J1139" s="36">
        <v>1</v>
      </c>
      <c r="K1139" s="36">
        <v>7</v>
      </c>
      <c r="L1139" s="94">
        <v>221</v>
      </c>
      <c r="M1139" s="94">
        <v>560</v>
      </c>
      <c r="N1139" s="95">
        <f t="shared" si="73"/>
        <v>0.28297055057618437</v>
      </c>
      <c r="O1139" s="36">
        <v>20050577</v>
      </c>
      <c r="P1139" s="63">
        <v>452.58</v>
      </c>
      <c r="Q1139" s="76">
        <f t="shared" si="74"/>
        <v>1.7256617614565382</v>
      </c>
      <c r="R1139" s="95">
        <f t="shared" si="75"/>
        <v>0.28297055057618437</v>
      </c>
      <c r="S1139" s="95">
        <f t="shared" si="76"/>
        <v>-1</v>
      </c>
    </row>
    <row r="1140" spans="1:19" s="36" customFormat="1" ht="14.4" x14ac:dyDescent="0.3">
      <c r="A1140" s="32" t="s">
        <v>95</v>
      </c>
      <c r="B1140" s="36">
        <v>577</v>
      </c>
      <c r="C1140" s="36">
        <v>1</v>
      </c>
      <c r="D1140" s="36" t="s">
        <v>430</v>
      </c>
      <c r="E1140" s="36">
        <v>2006</v>
      </c>
      <c r="F1140" s="33">
        <v>2007</v>
      </c>
      <c r="G1140" s="76">
        <v>1133</v>
      </c>
      <c r="H1140" s="33">
        <v>10</v>
      </c>
      <c r="I1140" s="36">
        <v>0</v>
      </c>
      <c r="J1140" s="36">
        <v>1</v>
      </c>
      <c r="K1140" s="36">
        <v>10</v>
      </c>
      <c r="L1140" s="63">
        <v>440</v>
      </c>
      <c r="M1140" s="63">
        <v>674</v>
      </c>
      <c r="N1140" s="95">
        <f t="shared" si="73"/>
        <v>0.39497307001795334</v>
      </c>
      <c r="O1140" s="36">
        <v>20070577</v>
      </c>
      <c r="P1140" s="63">
        <v>410</v>
      </c>
      <c r="Q1140" s="76">
        <f t="shared" si="74"/>
        <v>2.7170731707317075</v>
      </c>
      <c r="R1140" s="95">
        <f t="shared" si="75"/>
        <v>0.39497307001795334</v>
      </c>
      <c r="S1140" s="95">
        <f t="shared" si="76"/>
        <v>-1</v>
      </c>
    </row>
    <row r="1141" spans="1:19" s="36" customFormat="1" ht="14.4" x14ac:dyDescent="0.3">
      <c r="A1141" s="32" t="s">
        <v>95</v>
      </c>
      <c r="B1141" s="7">
        <v>577</v>
      </c>
      <c r="C1141" s="7">
        <v>1</v>
      </c>
      <c r="D1141" s="7" t="s">
        <v>430</v>
      </c>
      <c r="E1141" s="7">
        <v>2011</v>
      </c>
      <c r="F1141" s="10">
        <v>2012</v>
      </c>
      <c r="G1141" s="66">
        <v>126.32</v>
      </c>
      <c r="H1141" s="10">
        <v>10</v>
      </c>
      <c r="I1141" s="67">
        <v>1</v>
      </c>
      <c r="J1141" s="10">
        <v>0</v>
      </c>
      <c r="K1141" s="50">
        <v>2</v>
      </c>
      <c r="L1141" s="67">
        <v>172</v>
      </c>
      <c r="M1141" s="67">
        <v>79</v>
      </c>
      <c r="N1141" s="95">
        <f t="shared" si="73"/>
        <v>0.68525896414342624</v>
      </c>
      <c r="O1141" s="36">
        <f>10000*E1141+B1141</f>
        <v>20110577</v>
      </c>
      <c r="P1141" s="63">
        <v>424</v>
      </c>
      <c r="Q1141" s="76">
        <f t="shared" si="74"/>
        <v>0.59198113207547165</v>
      </c>
      <c r="R1141" s="95">
        <f t="shared" si="75"/>
        <v>0.68525896414342624</v>
      </c>
      <c r="S1141" s="95">
        <f t="shared" si="76"/>
        <v>-1</v>
      </c>
    </row>
    <row r="1142" spans="1:19" s="36" customFormat="1" ht="14.4" x14ac:dyDescent="0.3">
      <c r="A1142" s="32" t="s">
        <v>95</v>
      </c>
      <c r="B1142" s="36">
        <v>578</v>
      </c>
      <c r="C1142" s="36">
        <v>1</v>
      </c>
      <c r="D1142" s="36" t="s">
        <v>504</v>
      </c>
      <c r="E1142" s="36">
        <v>1999</v>
      </c>
      <c r="F1142" s="36">
        <v>2000</v>
      </c>
      <c r="G1142" s="76">
        <v>415</v>
      </c>
      <c r="H1142" s="36">
        <v>10</v>
      </c>
      <c r="I1142" s="36">
        <v>0</v>
      </c>
      <c r="J1142" s="36">
        <v>1</v>
      </c>
      <c r="K1142" s="36">
        <v>5</v>
      </c>
      <c r="L1142" s="94">
        <v>1025</v>
      </c>
      <c r="M1142" s="94">
        <v>1030</v>
      </c>
      <c r="N1142" s="95">
        <f t="shared" si="73"/>
        <v>0.49878345498783455</v>
      </c>
      <c r="O1142" s="36">
        <v>20000578</v>
      </c>
      <c r="P1142" s="63">
        <v>1752.19</v>
      </c>
      <c r="Q1142" s="76">
        <f t="shared" si="74"/>
        <v>1.1728180163110165</v>
      </c>
      <c r="R1142" s="95">
        <f t="shared" si="75"/>
        <v>0.49878345498783455</v>
      </c>
      <c r="S1142" s="95">
        <f t="shared" si="76"/>
        <v>-1</v>
      </c>
    </row>
    <row r="1143" spans="1:19" s="36" customFormat="1" ht="14.4" x14ac:dyDescent="0.3">
      <c r="A1143" s="32" t="s">
        <v>95</v>
      </c>
      <c r="B1143" s="36">
        <v>578</v>
      </c>
      <c r="C1143" s="36">
        <v>1</v>
      </c>
      <c r="D1143" s="36" t="s">
        <v>504</v>
      </c>
      <c r="E1143" s="36">
        <v>2000</v>
      </c>
      <c r="F1143" s="36">
        <v>2001</v>
      </c>
      <c r="G1143" s="76">
        <v>415</v>
      </c>
      <c r="H1143" s="36">
        <v>10</v>
      </c>
      <c r="I1143" s="36">
        <v>1</v>
      </c>
      <c r="J1143" s="36">
        <v>1</v>
      </c>
      <c r="K1143" s="36">
        <v>5</v>
      </c>
      <c r="L1143" s="94">
        <v>3036</v>
      </c>
      <c r="M1143" s="94">
        <v>1762</v>
      </c>
      <c r="N1143" s="95">
        <f t="shared" si="73"/>
        <v>0.6327636515214673</v>
      </c>
      <c r="O1143" s="36">
        <v>20010578</v>
      </c>
      <c r="P1143" s="63">
        <v>1730.55</v>
      </c>
      <c r="Q1143" s="76">
        <f t="shared" si="74"/>
        <v>2.7725289647799833</v>
      </c>
      <c r="R1143" s="95">
        <f t="shared" si="75"/>
        <v>0.6327636515214673</v>
      </c>
      <c r="S1143" s="95">
        <f t="shared" si="76"/>
        <v>-1</v>
      </c>
    </row>
    <row r="1144" spans="1:19" s="36" customFormat="1" ht="14.4" x14ac:dyDescent="0.3">
      <c r="A1144" s="32" t="s">
        <v>95</v>
      </c>
      <c r="B1144" s="36">
        <v>578</v>
      </c>
      <c r="C1144" s="36">
        <v>1</v>
      </c>
      <c r="D1144" s="36" t="s">
        <v>504</v>
      </c>
      <c r="E1144" s="36">
        <v>2001</v>
      </c>
      <c r="F1144" s="36">
        <v>2002</v>
      </c>
      <c r="G1144" s="76">
        <v>823.77</v>
      </c>
      <c r="H1144" s="36">
        <v>10</v>
      </c>
      <c r="I1144" s="36">
        <v>1</v>
      </c>
      <c r="J1144" s="36">
        <v>1</v>
      </c>
      <c r="K1144" s="36">
        <v>9</v>
      </c>
      <c r="L1144" s="94">
        <v>1004</v>
      </c>
      <c r="M1144" s="94">
        <v>490</v>
      </c>
      <c r="N1144" s="95">
        <f t="shared" si="73"/>
        <v>0.67202141900937085</v>
      </c>
      <c r="O1144" s="36">
        <v>20020578</v>
      </c>
      <c r="P1144" s="63">
        <v>1722.31</v>
      </c>
      <c r="Q1144" s="76">
        <f t="shared" si="74"/>
        <v>0.86743965952703062</v>
      </c>
      <c r="R1144" s="95">
        <f t="shared" si="75"/>
        <v>0.67202141900937085</v>
      </c>
      <c r="S1144" s="95">
        <f t="shared" si="76"/>
        <v>-1</v>
      </c>
    </row>
    <row r="1145" spans="1:19" s="36" customFormat="1" ht="14.4" x14ac:dyDescent="0.3">
      <c r="A1145" s="32" t="s">
        <v>95</v>
      </c>
      <c r="B1145" s="7">
        <v>578</v>
      </c>
      <c r="C1145" s="7">
        <v>1</v>
      </c>
      <c r="D1145" s="7" t="s">
        <v>504</v>
      </c>
      <c r="E1145" s="7">
        <v>2010</v>
      </c>
      <c r="F1145" s="68">
        <v>2012</v>
      </c>
      <c r="G1145" s="66">
        <v>838.64</v>
      </c>
      <c r="H1145" s="68">
        <v>10</v>
      </c>
      <c r="I1145" s="67">
        <v>1</v>
      </c>
      <c r="J1145" s="10">
        <v>1</v>
      </c>
      <c r="K1145" s="50">
        <f>MAX(1,MIN(10,INT(G1145/100)+1))</f>
        <v>9</v>
      </c>
      <c r="L1145" s="67">
        <v>2651</v>
      </c>
      <c r="M1145" s="67">
        <v>1619</v>
      </c>
      <c r="N1145" s="95">
        <f t="shared" si="73"/>
        <v>0.62084309133489457</v>
      </c>
      <c r="O1145" s="36">
        <f>10000*2010+B1145</f>
        <v>20100578</v>
      </c>
      <c r="P1145" s="63">
        <v>1605.14</v>
      </c>
      <c r="Q1145" s="76">
        <f t="shared" si="74"/>
        <v>2.6602040943469105</v>
      </c>
      <c r="R1145" s="95">
        <f t="shared" si="75"/>
        <v>0.62084309133489457</v>
      </c>
      <c r="S1145" s="95">
        <f t="shared" si="76"/>
        <v>-1</v>
      </c>
    </row>
    <row r="1146" spans="1:19" s="36" customFormat="1" ht="14.4" x14ac:dyDescent="0.3">
      <c r="A1146" s="32" t="s">
        <v>95</v>
      </c>
      <c r="B1146" s="36">
        <v>581</v>
      </c>
      <c r="C1146" s="36">
        <v>1</v>
      </c>
      <c r="D1146" s="36" t="s">
        <v>525</v>
      </c>
      <c r="E1146" s="36">
        <v>2000</v>
      </c>
      <c r="F1146" s="36">
        <v>2001</v>
      </c>
      <c r="G1146" s="76">
        <v>686.75</v>
      </c>
      <c r="H1146" s="36">
        <v>10</v>
      </c>
      <c r="I1146" s="36">
        <v>1</v>
      </c>
      <c r="J1146" s="36">
        <v>1</v>
      </c>
      <c r="K1146" s="36">
        <v>7</v>
      </c>
      <c r="L1146" s="94">
        <v>697</v>
      </c>
      <c r="M1146" s="94">
        <v>563</v>
      </c>
      <c r="N1146" s="95">
        <f t="shared" si="73"/>
        <v>0.55317460317460321</v>
      </c>
      <c r="O1146" s="36">
        <v>20010581</v>
      </c>
      <c r="P1146" s="63">
        <v>240.53</v>
      </c>
      <c r="Q1146" s="76">
        <f t="shared" si="74"/>
        <v>5.2384317964495075</v>
      </c>
      <c r="R1146" s="95">
        <f t="shared" si="75"/>
        <v>0.55317460317460321</v>
      </c>
      <c r="S1146" s="95">
        <f t="shared" si="76"/>
        <v>-1</v>
      </c>
    </row>
    <row r="1147" spans="1:19" s="36" customFormat="1" ht="14.4" x14ac:dyDescent="0.3">
      <c r="A1147" s="32" t="s">
        <v>95</v>
      </c>
      <c r="B1147" s="48">
        <v>581</v>
      </c>
      <c r="C1147" s="48">
        <v>1</v>
      </c>
      <c r="D1147" s="48" t="s">
        <v>525</v>
      </c>
      <c r="E1147" s="58">
        <v>2008</v>
      </c>
      <c r="F1147" s="59">
        <v>2009</v>
      </c>
      <c r="G1147" s="55">
        <v>386.46</v>
      </c>
      <c r="H1147" s="59">
        <v>10</v>
      </c>
      <c r="I1147" s="42">
        <v>0</v>
      </c>
      <c r="J1147" s="48">
        <f>MAX(0,MIN(1,F1147-E1147-1))</f>
        <v>0</v>
      </c>
      <c r="K1147" s="50">
        <f>MAX(1,MIN(10,INT(G1147/100)+1))</f>
        <v>4</v>
      </c>
      <c r="L1147" s="42">
        <v>592</v>
      </c>
      <c r="M1147" s="42">
        <v>770</v>
      </c>
      <c r="N1147" s="95">
        <f t="shared" si="73"/>
        <v>0.43465491923641703</v>
      </c>
      <c r="O1147" s="36">
        <v>20080581</v>
      </c>
      <c r="P1147" s="63">
        <v>300.49</v>
      </c>
      <c r="Q1147" s="76">
        <f t="shared" si="74"/>
        <v>4.5325967586275748</v>
      </c>
      <c r="R1147" s="95">
        <f t="shared" si="75"/>
        <v>0.43465491923641703</v>
      </c>
      <c r="S1147" s="95">
        <f t="shared" si="76"/>
        <v>-1</v>
      </c>
    </row>
    <row r="1148" spans="1:19" s="36" customFormat="1" ht="14.4" x14ac:dyDescent="0.3">
      <c r="A1148" s="32" t="s">
        <v>95</v>
      </c>
      <c r="B1148" s="48">
        <v>581</v>
      </c>
      <c r="C1148" s="48">
        <v>1</v>
      </c>
      <c r="D1148" s="48" t="s">
        <v>525</v>
      </c>
      <c r="E1148" s="58">
        <v>2008</v>
      </c>
      <c r="F1148" s="59">
        <v>2009</v>
      </c>
      <c r="G1148" s="55">
        <v>200</v>
      </c>
      <c r="H1148" s="59">
        <v>10</v>
      </c>
      <c r="I1148" s="42">
        <v>0</v>
      </c>
      <c r="J1148" s="48">
        <f>MAX(0,MIN(1,F1148-E1148-1))</f>
        <v>0</v>
      </c>
      <c r="K1148" s="50">
        <f>MAX(1,MIN(10,INT(G1148/100)+1))</f>
        <v>3</v>
      </c>
      <c r="L1148" s="42">
        <v>470</v>
      </c>
      <c r="M1148" s="42">
        <v>890</v>
      </c>
      <c r="N1148" s="95">
        <f t="shared" si="73"/>
        <v>0.34558823529411764</v>
      </c>
      <c r="O1148" s="36">
        <v>20080581</v>
      </c>
      <c r="P1148" s="63">
        <v>300.49</v>
      </c>
      <c r="Q1148" s="76">
        <f t="shared" si="74"/>
        <v>4.525940963093614</v>
      </c>
      <c r="R1148" s="95">
        <f t="shared" si="75"/>
        <v>0.34558823529411764</v>
      </c>
      <c r="S1148" s="95">
        <f t="shared" si="76"/>
        <v>-1</v>
      </c>
    </row>
    <row r="1149" spans="1:19" s="36" customFormat="1" ht="14.4" x14ac:dyDescent="0.3">
      <c r="A1149" s="32" t="s">
        <v>95</v>
      </c>
      <c r="B1149" s="36">
        <v>581</v>
      </c>
      <c r="C1149" s="36">
        <v>1</v>
      </c>
      <c r="D1149" s="36" t="s">
        <v>525</v>
      </c>
      <c r="E1149" s="40">
        <v>2009</v>
      </c>
      <c r="F1149" s="40">
        <v>2010</v>
      </c>
      <c r="G1149" s="62">
        <v>586.46</v>
      </c>
      <c r="H1149" s="40">
        <v>10</v>
      </c>
      <c r="I1149" s="63">
        <v>1</v>
      </c>
      <c r="J1149" s="48">
        <f>MAX(0,MIN(1,F1149-E1149-1))</f>
        <v>0</v>
      </c>
      <c r="K1149" s="50">
        <f>MAX(1,MIN(10,INT(G1149/100)+1))</f>
        <v>6</v>
      </c>
      <c r="L1149" s="63">
        <v>613</v>
      </c>
      <c r="M1149" s="63">
        <v>147</v>
      </c>
      <c r="N1149" s="95">
        <f t="shared" si="73"/>
        <v>0.80657894736842106</v>
      </c>
      <c r="O1149" s="36">
        <v>20090581</v>
      </c>
      <c r="P1149" s="63">
        <v>313.81</v>
      </c>
      <c r="Q1149" s="76">
        <f t="shared" si="74"/>
        <v>2.4218476147987635</v>
      </c>
      <c r="R1149" s="95">
        <f t="shared" si="75"/>
        <v>0.80657894736842106</v>
      </c>
      <c r="S1149" s="95">
        <f t="shared" si="76"/>
        <v>-1</v>
      </c>
    </row>
    <row r="1150" spans="1:19" s="36" customFormat="1" ht="14.4" x14ac:dyDescent="0.3">
      <c r="A1150" s="32" t="s">
        <v>95</v>
      </c>
      <c r="B1150" s="36">
        <v>581</v>
      </c>
      <c r="C1150" s="36">
        <v>1</v>
      </c>
      <c r="D1150" s="36" t="s">
        <v>525</v>
      </c>
      <c r="E1150" s="40">
        <v>2009</v>
      </c>
      <c r="F1150" s="40">
        <v>2010</v>
      </c>
      <c r="G1150" s="62">
        <v>586.46</v>
      </c>
      <c r="H1150" s="40">
        <v>10</v>
      </c>
      <c r="I1150" s="63">
        <v>1</v>
      </c>
      <c r="J1150" s="48">
        <f>MAX(0,MIN(1,F1150-E1150-1))</f>
        <v>0</v>
      </c>
      <c r="K1150" s="50">
        <f>MAX(1,MIN(10,INT(G1150/100)+1))</f>
        <v>6</v>
      </c>
      <c r="L1150" s="63">
        <v>613</v>
      </c>
      <c r="M1150" s="63">
        <v>147</v>
      </c>
      <c r="N1150" s="95">
        <f t="shared" si="73"/>
        <v>0.80657894736842106</v>
      </c>
      <c r="O1150" s="36">
        <f>10000*F1150+B1150</f>
        <v>20100581</v>
      </c>
      <c r="P1150" s="63">
        <v>313.81</v>
      </c>
      <c r="Q1150" s="76">
        <f t="shared" si="74"/>
        <v>2.4218476147987635</v>
      </c>
      <c r="R1150" s="95">
        <f t="shared" si="75"/>
        <v>0.80657894736842106</v>
      </c>
      <c r="S1150" s="95">
        <f t="shared" si="76"/>
        <v>-1</v>
      </c>
    </row>
    <row r="1151" spans="1:19" s="36" customFormat="1" ht="14.4" x14ac:dyDescent="0.3">
      <c r="A1151" s="32" t="s">
        <v>95</v>
      </c>
      <c r="B1151" s="7">
        <v>581</v>
      </c>
      <c r="C1151" s="7">
        <v>1</v>
      </c>
      <c r="D1151" s="7" t="s">
        <v>129</v>
      </c>
      <c r="E1151" s="7">
        <v>2018</v>
      </c>
      <c r="F1151" s="7">
        <v>2020</v>
      </c>
      <c r="G1151" s="70">
        <v>641.67999999999995</v>
      </c>
      <c r="H1151" s="7">
        <v>10</v>
      </c>
      <c r="I1151" s="7">
        <v>1</v>
      </c>
      <c r="J1151" s="48">
        <v>1</v>
      </c>
      <c r="K1151" s="50">
        <v>7</v>
      </c>
      <c r="L1151" s="67">
        <v>814</v>
      </c>
      <c r="M1151" s="67">
        <v>192</v>
      </c>
      <c r="N1151" s="95">
        <f t="shared" si="73"/>
        <v>0.80914512922465209</v>
      </c>
      <c r="O1151" s="36">
        <f>10000*E1151+B1151</f>
        <v>20180581</v>
      </c>
      <c r="P1151" s="63">
        <v>394.5</v>
      </c>
      <c r="Q1151" s="76">
        <f t="shared" si="74"/>
        <v>2.5500633713561469</v>
      </c>
      <c r="R1151" s="95">
        <f t="shared" si="75"/>
        <v>0.80914512922465209</v>
      </c>
      <c r="S1151" s="95">
        <f t="shared" si="76"/>
        <v>-1</v>
      </c>
    </row>
    <row r="1152" spans="1:19" s="36" customFormat="1" ht="14.4" x14ac:dyDescent="0.3">
      <c r="A1152" s="32" t="s">
        <v>95</v>
      </c>
      <c r="B1152" s="36">
        <v>584</v>
      </c>
      <c r="C1152" s="36">
        <v>1</v>
      </c>
      <c r="D1152" s="36" t="s">
        <v>495</v>
      </c>
      <c r="E1152" s="36">
        <v>1998</v>
      </c>
      <c r="F1152" s="36">
        <v>1999</v>
      </c>
      <c r="G1152" s="76">
        <v>350</v>
      </c>
      <c r="H1152" s="36">
        <v>10</v>
      </c>
      <c r="I1152" s="36">
        <v>0</v>
      </c>
      <c r="J1152" s="36">
        <v>1</v>
      </c>
      <c r="K1152" s="36">
        <v>4</v>
      </c>
      <c r="L1152" s="94">
        <v>173</v>
      </c>
      <c r="M1152" s="94">
        <v>202</v>
      </c>
      <c r="N1152" s="95">
        <f t="shared" si="73"/>
        <v>0.46133333333333332</v>
      </c>
      <c r="O1152" s="36">
        <v>19990584</v>
      </c>
      <c r="P1152" s="63">
        <v>168.98</v>
      </c>
      <c r="Q1152" s="76">
        <f t="shared" si="74"/>
        <v>2.2191975381701976</v>
      </c>
      <c r="R1152" s="95">
        <f t="shared" si="75"/>
        <v>0.46133333333333332</v>
      </c>
      <c r="S1152" s="95">
        <f t="shared" si="76"/>
        <v>-1</v>
      </c>
    </row>
    <row r="1153" spans="1:19" s="36" customFormat="1" ht="14.4" x14ac:dyDescent="0.3">
      <c r="A1153" s="32" t="s">
        <v>95</v>
      </c>
      <c r="B1153" s="36">
        <v>584</v>
      </c>
      <c r="C1153" s="36">
        <v>1</v>
      </c>
      <c r="D1153" s="36" t="s">
        <v>495</v>
      </c>
      <c r="E1153" s="36">
        <v>2000</v>
      </c>
      <c r="F1153" s="36">
        <v>2001</v>
      </c>
      <c r="G1153" s="76">
        <v>400</v>
      </c>
      <c r="H1153" s="36">
        <v>10</v>
      </c>
      <c r="I1153" s="36">
        <v>1</v>
      </c>
      <c r="J1153" s="36">
        <v>1</v>
      </c>
      <c r="K1153" s="36">
        <v>5</v>
      </c>
      <c r="L1153" s="94">
        <v>248</v>
      </c>
      <c r="M1153" s="94">
        <v>175</v>
      </c>
      <c r="N1153" s="95">
        <f t="shared" si="73"/>
        <v>0.58628841607565008</v>
      </c>
      <c r="O1153" s="36">
        <v>20010584</v>
      </c>
      <c r="P1153" s="63">
        <v>163.27000000000001</v>
      </c>
      <c r="Q1153" s="76">
        <f t="shared" si="74"/>
        <v>2.5908005144852084</v>
      </c>
      <c r="R1153" s="95">
        <f t="shared" si="75"/>
        <v>0.58628841607565008</v>
      </c>
      <c r="S1153" s="95">
        <f t="shared" si="76"/>
        <v>-1</v>
      </c>
    </row>
    <row r="1154" spans="1:19" s="36" customFormat="1" ht="14.4" x14ac:dyDescent="0.3">
      <c r="A1154" s="32" t="s">
        <v>95</v>
      </c>
      <c r="B1154" s="36">
        <v>584</v>
      </c>
      <c r="C1154" s="36">
        <v>1</v>
      </c>
      <c r="D1154" s="36" t="s">
        <v>495</v>
      </c>
      <c r="E1154" s="36">
        <v>2003</v>
      </c>
      <c r="F1154" s="36">
        <v>2004</v>
      </c>
      <c r="G1154" s="76">
        <v>500</v>
      </c>
      <c r="H1154" s="36">
        <v>10</v>
      </c>
      <c r="I1154" s="36">
        <v>1</v>
      </c>
      <c r="J1154" s="36">
        <v>1</v>
      </c>
      <c r="K1154" s="36">
        <v>6</v>
      </c>
      <c r="L1154" s="94">
        <v>84</v>
      </c>
      <c r="M1154" s="94">
        <v>47</v>
      </c>
      <c r="N1154" s="95">
        <f t="shared" si="73"/>
        <v>0.64122137404580148</v>
      </c>
      <c r="O1154" s="36">
        <v>20040584</v>
      </c>
      <c r="P1154" s="63">
        <v>147.30000000000001</v>
      </c>
      <c r="Q1154" s="76">
        <f t="shared" si="74"/>
        <v>0.88934147997284452</v>
      </c>
      <c r="R1154" s="95">
        <f t="shared" si="75"/>
        <v>0.64122137404580148</v>
      </c>
      <c r="S1154" s="95">
        <f t="shared" si="76"/>
        <v>-1</v>
      </c>
    </row>
    <row r="1155" spans="1:19" s="36" customFormat="1" ht="14.4" x14ac:dyDescent="0.3">
      <c r="A1155" s="32" t="s">
        <v>95</v>
      </c>
      <c r="B1155" s="36">
        <v>592</v>
      </c>
      <c r="C1155" s="36">
        <v>1</v>
      </c>
      <c r="D1155" s="36" t="s">
        <v>602</v>
      </c>
      <c r="E1155" s="36">
        <v>2002</v>
      </c>
      <c r="F1155" s="36">
        <v>2003</v>
      </c>
      <c r="G1155" s="76">
        <v>1931</v>
      </c>
      <c r="H1155" s="36">
        <v>10</v>
      </c>
      <c r="I1155" s="36">
        <v>1</v>
      </c>
      <c r="J1155" s="36">
        <v>1</v>
      </c>
      <c r="K1155" s="36">
        <v>10</v>
      </c>
      <c r="L1155" s="94">
        <v>231</v>
      </c>
      <c r="M1155" s="94">
        <v>137</v>
      </c>
      <c r="N1155" s="95">
        <f t="shared" si="73"/>
        <v>0.62771739130434778</v>
      </c>
      <c r="O1155" s="36">
        <v>20030592</v>
      </c>
      <c r="P1155" s="63">
        <v>154.49</v>
      </c>
      <c r="Q1155" s="76">
        <f t="shared" si="74"/>
        <v>2.3820311994303838</v>
      </c>
      <c r="R1155" s="95">
        <f t="shared" si="75"/>
        <v>0.62771739130434778</v>
      </c>
      <c r="S1155" s="95">
        <f t="shared" si="76"/>
        <v>-1</v>
      </c>
    </row>
    <row r="1156" spans="1:19" s="36" customFormat="1" ht="14.4" x14ac:dyDescent="0.3">
      <c r="A1156" s="32" t="s">
        <v>95</v>
      </c>
      <c r="B1156" s="7">
        <v>592</v>
      </c>
      <c r="C1156" s="7">
        <v>1</v>
      </c>
      <c r="D1156" s="7" t="s">
        <v>602</v>
      </c>
      <c r="E1156" s="7">
        <v>2011</v>
      </c>
      <c r="F1156" s="10">
        <v>2013</v>
      </c>
      <c r="G1156" s="66">
        <v>1931</v>
      </c>
      <c r="H1156" s="10">
        <v>10</v>
      </c>
      <c r="I1156" s="67">
        <v>1</v>
      </c>
      <c r="J1156" s="10">
        <v>1</v>
      </c>
      <c r="K1156" s="50">
        <v>10</v>
      </c>
      <c r="L1156" s="67">
        <v>115</v>
      </c>
      <c r="M1156" s="67">
        <v>4</v>
      </c>
      <c r="N1156" s="95">
        <f t="shared" si="73"/>
        <v>0.96638655462184875</v>
      </c>
      <c r="O1156" s="36">
        <f>10000*E1156+B1156</f>
        <v>20110592</v>
      </c>
      <c r="P1156" s="63">
        <v>129</v>
      </c>
      <c r="Q1156" s="76">
        <f t="shared" si="74"/>
        <v>0.92248062015503873</v>
      </c>
      <c r="R1156" s="95">
        <f t="shared" si="75"/>
        <v>0.96638655462184875</v>
      </c>
      <c r="S1156" s="95">
        <f t="shared" si="76"/>
        <v>-1</v>
      </c>
    </row>
    <row r="1157" spans="1:19" s="36" customFormat="1" ht="14.4" x14ac:dyDescent="0.3">
      <c r="A1157" s="32" t="s">
        <v>95</v>
      </c>
      <c r="B1157" s="36">
        <v>593</v>
      </c>
      <c r="C1157" s="36">
        <v>1</v>
      </c>
      <c r="D1157" s="36" t="s">
        <v>526</v>
      </c>
      <c r="E1157" s="36">
        <v>2000</v>
      </c>
      <c r="F1157" s="36">
        <v>2001</v>
      </c>
      <c r="G1157" s="76">
        <v>415</v>
      </c>
      <c r="H1157" s="36">
        <v>10</v>
      </c>
      <c r="I1157" s="36">
        <v>0</v>
      </c>
      <c r="J1157" s="36">
        <v>1</v>
      </c>
      <c r="K1157" s="36">
        <v>5</v>
      </c>
      <c r="L1157" s="94">
        <v>1117</v>
      </c>
      <c r="M1157" s="94">
        <v>1652</v>
      </c>
      <c r="N1157" s="95">
        <f t="shared" si="73"/>
        <v>0.40339472733838933</v>
      </c>
      <c r="O1157" s="36">
        <v>20010593</v>
      </c>
      <c r="P1157" s="63">
        <v>1654.05</v>
      </c>
      <c r="Q1157" s="76">
        <f t="shared" si="74"/>
        <v>1.6740727305704182</v>
      </c>
      <c r="R1157" s="95">
        <f t="shared" si="75"/>
        <v>0.40339472733838933</v>
      </c>
      <c r="S1157" s="95">
        <f t="shared" si="76"/>
        <v>-1</v>
      </c>
    </row>
    <row r="1158" spans="1:19" s="36" customFormat="1" ht="14.4" x14ac:dyDescent="0.3">
      <c r="A1158" s="32" t="s">
        <v>95</v>
      </c>
      <c r="B1158" s="36">
        <v>593</v>
      </c>
      <c r="C1158" s="36">
        <v>1</v>
      </c>
      <c r="D1158" s="36" t="s">
        <v>526</v>
      </c>
      <c r="E1158" s="36">
        <v>2001</v>
      </c>
      <c r="F1158" s="36">
        <v>2002</v>
      </c>
      <c r="G1158" s="76">
        <v>350</v>
      </c>
      <c r="H1158" s="36">
        <v>10</v>
      </c>
      <c r="I1158" s="36">
        <v>1</v>
      </c>
      <c r="J1158" s="36">
        <v>1</v>
      </c>
      <c r="K1158" s="36">
        <v>4</v>
      </c>
      <c r="L1158" s="94">
        <v>1770</v>
      </c>
      <c r="M1158" s="94">
        <v>823</v>
      </c>
      <c r="N1158" s="95">
        <f t="shared" si="73"/>
        <v>0.68260701889703046</v>
      </c>
      <c r="O1158" s="36">
        <v>20020593</v>
      </c>
      <c r="P1158" s="63">
        <v>1624.2</v>
      </c>
      <c r="Q1158" s="76">
        <f t="shared" si="74"/>
        <v>1.5964782662233714</v>
      </c>
      <c r="R1158" s="95">
        <f t="shared" si="75"/>
        <v>0.68260701889703046</v>
      </c>
      <c r="S1158" s="95">
        <f t="shared" si="76"/>
        <v>-1</v>
      </c>
    </row>
    <row r="1159" spans="1:19" s="36" customFormat="1" ht="14.4" x14ac:dyDescent="0.3">
      <c r="A1159" s="32" t="s">
        <v>95</v>
      </c>
      <c r="B1159" s="36">
        <v>593</v>
      </c>
      <c r="C1159" s="36">
        <v>1</v>
      </c>
      <c r="D1159" s="36" t="s">
        <v>526</v>
      </c>
      <c r="E1159" s="36">
        <v>2004</v>
      </c>
      <c r="F1159" s="36">
        <v>2005</v>
      </c>
      <c r="G1159" s="76">
        <v>100</v>
      </c>
      <c r="H1159" s="36">
        <v>10</v>
      </c>
      <c r="I1159" s="36">
        <v>1</v>
      </c>
      <c r="J1159" s="36">
        <v>1</v>
      </c>
      <c r="K1159" s="36">
        <v>2</v>
      </c>
      <c r="L1159" s="94">
        <v>2191</v>
      </c>
      <c r="M1159" s="94">
        <v>2096</v>
      </c>
      <c r="N1159" s="95">
        <f t="shared" si="73"/>
        <v>0.51108000933053421</v>
      </c>
      <c r="O1159" s="36">
        <v>20050593</v>
      </c>
      <c r="P1159" s="63">
        <v>1518.3</v>
      </c>
      <c r="Q1159" s="76">
        <f t="shared" si="74"/>
        <v>2.823552657577554</v>
      </c>
      <c r="R1159" s="95">
        <f t="shared" si="75"/>
        <v>0.51108000933053421</v>
      </c>
      <c r="S1159" s="95">
        <f t="shared" si="76"/>
        <v>-1</v>
      </c>
    </row>
    <row r="1160" spans="1:19" s="36" customFormat="1" ht="14.4" x14ac:dyDescent="0.3">
      <c r="A1160" s="32" t="s">
        <v>95</v>
      </c>
      <c r="B1160" s="36">
        <v>593</v>
      </c>
      <c r="C1160" s="36">
        <v>1</v>
      </c>
      <c r="D1160" s="36" t="s">
        <v>526</v>
      </c>
      <c r="E1160" s="36">
        <v>2004</v>
      </c>
      <c r="F1160" s="36">
        <v>2005</v>
      </c>
      <c r="G1160" s="76">
        <v>150</v>
      </c>
      <c r="H1160" s="36">
        <v>10</v>
      </c>
      <c r="I1160" s="36">
        <v>1</v>
      </c>
      <c r="J1160" s="36">
        <v>1</v>
      </c>
      <c r="K1160" s="36">
        <v>2</v>
      </c>
      <c r="L1160" s="94">
        <v>2469</v>
      </c>
      <c r="M1160" s="94">
        <v>2057</v>
      </c>
      <c r="N1160" s="95">
        <f t="shared" si="73"/>
        <v>0.54551480335837388</v>
      </c>
      <c r="O1160" s="36">
        <v>20050593</v>
      </c>
      <c r="P1160" s="63">
        <v>1518.3</v>
      </c>
      <c r="Q1160" s="76">
        <f t="shared" si="74"/>
        <v>2.9809655535796615</v>
      </c>
      <c r="R1160" s="95">
        <f t="shared" si="75"/>
        <v>0.54551480335837388</v>
      </c>
      <c r="S1160" s="95">
        <f t="shared" si="76"/>
        <v>-1</v>
      </c>
    </row>
    <row r="1161" spans="1:19" s="36" customFormat="1" ht="14.4" x14ac:dyDescent="0.3">
      <c r="A1161" s="32" t="s">
        <v>95</v>
      </c>
      <c r="B1161" s="7">
        <v>593</v>
      </c>
      <c r="C1161" s="7">
        <v>1</v>
      </c>
      <c r="D1161" s="7" t="s">
        <v>526</v>
      </c>
      <c r="E1161" s="7">
        <v>2010</v>
      </c>
      <c r="F1161" s="68">
        <v>2011</v>
      </c>
      <c r="G1161" s="66">
        <v>730.8</v>
      </c>
      <c r="H1161" s="68">
        <v>10</v>
      </c>
      <c r="I1161" s="67">
        <v>0</v>
      </c>
      <c r="J1161" s="10">
        <v>0</v>
      </c>
      <c r="K1161" s="50">
        <f>MAX(1,MIN(10,INT(G1161/100)+1))</f>
        <v>8</v>
      </c>
      <c r="L1161" s="67">
        <v>1480</v>
      </c>
      <c r="M1161" s="67">
        <v>1580</v>
      </c>
      <c r="N1161" s="95">
        <f t="shared" si="73"/>
        <v>0.48366013071895425</v>
      </c>
      <c r="O1161" s="36">
        <f>10000*2010+B1161</f>
        <v>20100593</v>
      </c>
      <c r="P1161" s="63">
        <v>1286.55</v>
      </c>
      <c r="Q1161" s="76">
        <f t="shared" si="74"/>
        <v>2.3784540048968172</v>
      </c>
      <c r="R1161" s="95">
        <f t="shared" si="75"/>
        <v>0.48366013071895425</v>
      </c>
      <c r="S1161" s="95">
        <f t="shared" si="76"/>
        <v>-1</v>
      </c>
    </row>
    <row r="1162" spans="1:19" s="36" customFormat="1" ht="14.4" x14ac:dyDescent="0.3">
      <c r="A1162" s="32" t="s">
        <v>95</v>
      </c>
      <c r="B1162" s="7">
        <v>593</v>
      </c>
      <c r="C1162" s="7">
        <v>1</v>
      </c>
      <c r="D1162" s="7" t="s">
        <v>526</v>
      </c>
      <c r="E1162" s="7">
        <v>2011</v>
      </c>
      <c r="F1162" s="10">
        <v>2012</v>
      </c>
      <c r="G1162" s="66">
        <v>1000</v>
      </c>
      <c r="H1162" s="10">
        <v>10</v>
      </c>
      <c r="I1162" s="67">
        <v>1</v>
      </c>
      <c r="J1162" s="10">
        <v>0</v>
      </c>
      <c r="K1162" s="50">
        <v>10</v>
      </c>
      <c r="L1162" s="67">
        <v>1378</v>
      </c>
      <c r="M1162" s="67">
        <v>885</v>
      </c>
      <c r="N1162" s="95">
        <f t="shared" si="73"/>
        <v>0.60892620415377818</v>
      </c>
      <c r="O1162" s="36">
        <f>10000*E1162+B1162</f>
        <v>20110593</v>
      </c>
      <c r="P1162" s="63">
        <v>1260</v>
      </c>
      <c r="Q1162" s="76">
        <f t="shared" si="74"/>
        <v>1.7960317460317461</v>
      </c>
      <c r="R1162" s="95">
        <f t="shared" si="75"/>
        <v>0.60892620415377818</v>
      </c>
      <c r="S1162" s="95">
        <f t="shared" si="76"/>
        <v>-1</v>
      </c>
    </row>
    <row r="1163" spans="1:19" s="36" customFormat="1" ht="14.4" x14ac:dyDescent="0.3">
      <c r="A1163" s="32" t="s">
        <v>95</v>
      </c>
      <c r="B1163" s="7">
        <v>593</v>
      </c>
      <c r="C1163" s="7">
        <v>1</v>
      </c>
      <c r="D1163" s="7" t="s">
        <v>526</v>
      </c>
      <c r="E1163" s="7">
        <v>2011</v>
      </c>
      <c r="F1163" s="10">
        <v>2012</v>
      </c>
      <c r="G1163" s="66">
        <v>100</v>
      </c>
      <c r="H1163" s="10">
        <v>10</v>
      </c>
      <c r="I1163" s="67">
        <v>1</v>
      </c>
      <c r="J1163" s="10">
        <v>0</v>
      </c>
      <c r="K1163" s="50">
        <v>2</v>
      </c>
      <c r="L1163" s="67">
        <v>1471</v>
      </c>
      <c r="M1163" s="67">
        <v>794</v>
      </c>
      <c r="N1163" s="95">
        <f t="shared" si="73"/>
        <v>0.64944812362030901</v>
      </c>
      <c r="O1163" s="36">
        <f>10000*E1163+B1163</f>
        <v>20110593</v>
      </c>
      <c r="P1163" s="63">
        <v>1260</v>
      </c>
      <c r="Q1163" s="76">
        <f t="shared" si="74"/>
        <v>1.7976190476190477</v>
      </c>
      <c r="R1163" s="95">
        <f t="shared" si="75"/>
        <v>0.64944812362030901</v>
      </c>
      <c r="S1163" s="95">
        <f t="shared" si="76"/>
        <v>-1</v>
      </c>
    </row>
    <row r="1164" spans="1:19" s="36" customFormat="1" ht="14.4" x14ac:dyDescent="0.3">
      <c r="A1164" s="32" t="s">
        <v>95</v>
      </c>
      <c r="B1164" s="36">
        <v>595</v>
      </c>
      <c r="C1164" s="36">
        <v>1</v>
      </c>
      <c r="D1164" s="36" t="s">
        <v>391</v>
      </c>
      <c r="E1164" s="36">
        <v>1994</v>
      </c>
      <c r="F1164" s="36">
        <v>1995</v>
      </c>
      <c r="G1164" s="76">
        <v>439</v>
      </c>
      <c r="H1164" s="36">
        <v>3</v>
      </c>
      <c r="I1164" s="36">
        <v>1</v>
      </c>
      <c r="J1164" s="36">
        <v>1</v>
      </c>
      <c r="K1164" s="36">
        <v>5</v>
      </c>
      <c r="L1164" s="94">
        <v>1494</v>
      </c>
      <c r="M1164" s="94">
        <v>1078</v>
      </c>
      <c r="N1164" s="95">
        <f t="shared" si="73"/>
        <v>0.58087091757387244</v>
      </c>
      <c r="O1164" s="36">
        <v>19950595</v>
      </c>
      <c r="P1164" s="63">
        <v>2128.2800000000002</v>
      </c>
      <c r="Q1164" s="76">
        <f t="shared" si="74"/>
        <v>1.2084876050143778</v>
      </c>
      <c r="R1164" s="95">
        <f t="shared" si="75"/>
        <v>0.58087091757387244</v>
      </c>
      <c r="S1164" s="95">
        <f t="shared" si="76"/>
        <v>-1</v>
      </c>
    </row>
    <row r="1165" spans="1:19" s="36" customFormat="1" ht="14.4" x14ac:dyDescent="0.3">
      <c r="A1165" s="32" t="s">
        <v>95</v>
      </c>
      <c r="B1165" s="36">
        <v>595</v>
      </c>
      <c r="C1165" s="36">
        <v>1</v>
      </c>
      <c r="D1165" s="36" t="s">
        <v>391</v>
      </c>
      <c r="E1165" s="36">
        <v>2000</v>
      </c>
      <c r="F1165" s="36">
        <v>2001</v>
      </c>
      <c r="G1165" s="76">
        <v>415</v>
      </c>
      <c r="H1165" s="36">
        <v>10</v>
      </c>
      <c r="I1165" s="36">
        <v>0</v>
      </c>
      <c r="J1165" s="36">
        <v>1</v>
      </c>
      <c r="K1165" s="36">
        <v>5</v>
      </c>
      <c r="L1165" s="94">
        <v>988</v>
      </c>
      <c r="M1165" s="94">
        <v>1103</v>
      </c>
      <c r="N1165" s="95">
        <f t="shared" si="73"/>
        <v>0.47250119560019127</v>
      </c>
      <c r="O1165" s="36">
        <v>20010595</v>
      </c>
      <c r="P1165" s="63">
        <v>1793.2</v>
      </c>
      <c r="Q1165" s="76">
        <f t="shared" si="74"/>
        <v>1.1660718269016284</v>
      </c>
      <c r="R1165" s="95">
        <f t="shared" si="75"/>
        <v>0.47250119560019127</v>
      </c>
      <c r="S1165" s="95">
        <f t="shared" si="76"/>
        <v>-1</v>
      </c>
    </row>
    <row r="1166" spans="1:19" s="36" customFormat="1" ht="14.4" x14ac:dyDescent="0.3">
      <c r="A1166" s="32" t="s">
        <v>95</v>
      </c>
      <c r="B1166" s="36">
        <v>595</v>
      </c>
      <c r="C1166" s="36">
        <v>1</v>
      </c>
      <c r="D1166" s="36" t="s">
        <v>391</v>
      </c>
      <c r="E1166" s="36">
        <v>2001</v>
      </c>
      <c r="F1166" s="36">
        <v>2002</v>
      </c>
      <c r="G1166" s="76">
        <v>126</v>
      </c>
      <c r="H1166" s="36">
        <v>10</v>
      </c>
      <c r="I1166" s="36">
        <v>1</v>
      </c>
      <c r="J1166" s="36">
        <v>1</v>
      </c>
      <c r="K1166" s="36">
        <v>2</v>
      </c>
      <c r="L1166" s="94">
        <v>1649</v>
      </c>
      <c r="M1166" s="94">
        <v>576</v>
      </c>
      <c r="N1166" s="95">
        <f t="shared" si="73"/>
        <v>0.74112359550561802</v>
      </c>
      <c r="O1166" s="36">
        <v>20020595</v>
      </c>
      <c r="P1166" s="63">
        <v>1738.31</v>
      </c>
      <c r="Q1166" s="76">
        <f t="shared" si="74"/>
        <v>1.2799788300130588</v>
      </c>
      <c r="R1166" s="95">
        <f t="shared" si="75"/>
        <v>0.74112359550561802</v>
      </c>
      <c r="S1166" s="95">
        <f t="shared" si="76"/>
        <v>-1</v>
      </c>
    </row>
    <row r="1167" spans="1:19" s="36" customFormat="1" ht="14.4" x14ac:dyDescent="0.3">
      <c r="A1167" s="32" t="s">
        <v>95</v>
      </c>
      <c r="B1167" s="36">
        <v>595</v>
      </c>
      <c r="C1167" s="36">
        <v>1</v>
      </c>
      <c r="D1167" s="36" t="s">
        <v>391</v>
      </c>
      <c r="E1167" s="36">
        <v>2006</v>
      </c>
      <c r="F1167" s="33">
        <v>2007</v>
      </c>
      <c r="G1167" s="76">
        <v>573.83000000000004</v>
      </c>
      <c r="H1167" s="33">
        <v>10</v>
      </c>
      <c r="I1167" s="36">
        <v>0</v>
      </c>
      <c r="J1167" s="36">
        <v>1</v>
      </c>
      <c r="K1167" s="36">
        <v>6</v>
      </c>
      <c r="L1167" s="63">
        <v>1632</v>
      </c>
      <c r="M1167" s="63">
        <v>1653</v>
      </c>
      <c r="N1167" s="95">
        <f t="shared" si="73"/>
        <v>0.49680365296803652</v>
      </c>
      <c r="O1167" s="36">
        <v>20070595</v>
      </c>
      <c r="P1167" s="63">
        <v>1539</v>
      </c>
      <c r="Q1167" s="76">
        <f t="shared" si="74"/>
        <v>2.134502923976608</v>
      </c>
      <c r="R1167" s="95">
        <f t="shared" si="75"/>
        <v>0.49680365296803652</v>
      </c>
      <c r="S1167" s="95">
        <f t="shared" si="76"/>
        <v>-1</v>
      </c>
    </row>
    <row r="1168" spans="1:19" s="36" customFormat="1" ht="14.4" x14ac:dyDescent="0.3">
      <c r="A1168" s="32" t="s">
        <v>95</v>
      </c>
      <c r="B1168" s="36">
        <v>595</v>
      </c>
      <c r="C1168" s="36">
        <v>1</v>
      </c>
      <c r="D1168" s="35" t="s">
        <v>391</v>
      </c>
      <c r="E1168" s="33">
        <v>2007</v>
      </c>
      <c r="F1168" s="36">
        <v>2008</v>
      </c>
      <c r="G1168" s="36">
        <v>400</v>
      </c>
      <c r="H1168" s="36">
        <v>5</v>
      </c>
      <c r="I1168" s="36">
        <v>1</v>
      </c>
      <c r="J1168" s="36">
        <v>0</v>
      </c>
      <c r="K1168" s="33">
        <v>5</v>
      </c>
      <c r="L1168" s="63">
        <v>1713</v>
      </c>
      <c r="M1168" s="63">
        <v>1026</v>
      </c>
      <c r="N1168" s="95">
        <f t="shared" si="73"/>
        <v>0.62541073384446877</v>
      </c>
      <c r="O1168" s="36">
        <v>20062897</v>
      </c>
      <c r="P1168" s="63">
        <v>1539</v>
      </c>
      <c r="Q1168" s="76">
        <f t="shared" si="74"/>
        <v>1.7797270955165692</v>
      </c>
      <c r="R1168" s="95">
        <f t="shared" si="75"/>
        <v>0.62541073384446877</v>
      </c>
      <c r="S1168" s="95">
        <f t="shared" si="76"/>
        <v>-1</v>
      </c>
    </row>
    <row r="1169" spans="1:19" s="36" customFormat="1" ht="14.4" x14ac:dyDescent="0.3">
      <c r="A1169" s="32" t="s">
        <v>95</v>
      </c>
      <c r="B1169" s="36">
        <v>595</v>
      </c>
      <c r="C1169" s="36">
        <v>1</v>
      </c>
      <c r="D1169" s="35" t="s">
        <v>391</v>
      </c>
      <c r="E1169" s="33">
        <v>2007</v>
      </c>
      <c r="F1169" s="36">
        <v>2008</v>
      </c>
      <c r="G1169" s="36">
        <v>100</v>
      </c>
      <c r="H1169" s="36">
        <v>5</v>
      </c>
      <c r="I1169" s="36">
        <v>1</v>
      </c>
      <c r="J1169" s="36">
        <v>0</v>
      </c>
      <c r="K1169" s="33">
        <v>2</v>
      </c>
      <c r="L1169" s="63">
        <v>1572</v>
      </c>
      <c r="M1169" s="63">
        <v>1131</v>
      </c>
      <c r="N1169" s="95">
        <f t="shared" si="73"/>
        <v>0.58157602663706998</v>
      </c>
      <c r="O1169" s="36">
        <v>20062897</v>
      </c>
      <c r="P1169" s="63">
        <v>1539</v>
      </c>
      <c r="Q1169" s="76">
        <f t="shared" si="74"/>
        <v>1.7563352826510721</v>
      </c>
      <c r="R1169" s="95">
        <f t="shared" si="75"/>
        <v>0.58157602663706998</v>
      </c>
      <c r="S1169" s="95">
        <f t="shared" si="76"/>
        <v>-1</v>
      </c>
    </row>
    <row r="1170" spans="1:19" s="36" customFormat="1" ht="14.4" x14ac:dyDescent="0.3">
      <c r="A1170" s="32" t="s">
        <v>95</v>
      </c>
      <c r="B1170" s="7">
        <v>595</v>
      </c>
      <c r="C1170" s="7">
        <v>1</v>
      </c>
      <c r="D1170" s="7" t="s">
        <v>391</v>
      </c>
      <c r="E1170" s="7">
        <v>2011</v>
      </c>
      <c r="F1170" s="10">
        <v>2012</v>
      </c>
      <c r="G1170" s="66">
        <v>126.17</v>
      </c>
      <c r="H1170" s="10">
        <v>10</v>
      </c>
      <c r="I1170" s="67">
        <v>1</v>
      </c>
      <c r="J1170" s="10">
        <v>0</v>
      </c>
      <c r="K1170" s="50">
        <v>2</v>
      </c>
      <c r="L1170" s="67">
        <v>559</v>
      </c>
      <c r="M1170" s="67">
        <v>423</v>
      </c>
      <c r="N1170" s="95">
        <f t="shared" si="73"/>
        <v>0.56924643584521384</v>
      </c>
      <c r="O1170" s="36">
        <f>10000*E1170+B1170</f>
        <v>20110595</v>
      </c>
      <c r="P1170" s="63">
        <v>1727</v>
      </c>
      <c r="Q1170" s="76">
        <f t="shared" si="74"/>
        <v>0.5686160972785177</v>
      </c>
      <c r="R1170" s="95">
        <f t="shared" si="75"/>
        <v>0.56924643584521384</v>
      </c>
      <c r="S1170" s="95">
        <f t="shared" si="76"/>
        <v>-1</v>
      </c>
    </row>
    <row r="1171" spans="1:19" s="36" customFormat="1" ht="14.4" x14ac:dyDescent="0.3">
      <c r="A1171" s="32" t="s">
        <v>95</v>
      </c>
      <c r="B1171" s="36">
        <v>599</v>
      </c>
      <c r="C1171" s="36">
        <v>1</v>
      </c>
      <c r="D1171" s="36" t="s">
        <v>527</v>
      </c>
      <c r="E1171" s="36">
        <v>2000</v>
      </c>
      <c r="F1171" s="36">
        <v>2001</v>
      </c>
      <c r="G1171" s="76">
        <v>415</v>
      </c>
      <c r="H1171" s="36">
        <v>10</v>
      </c>
      <c r="I1171" s="36">
        <v>1</v>
      </c>
      <c r="J1171" s="36">
        <v>1</v>
      </c>
      <c r="K1171" s="36">
        <v>5</v>
      </c>
      <c r="L1171" s="94">
        <v>783</v>
      </c>
      <c r="M1171" s="94">
        <v>746</v>
      </c>
      <c r="N1171" s="95">
        <f t="shared" si="73"/>
        <v>0.51209941137998694</v>
      </c>
      <c r="O1171" s="36">
        <v>20010599</v>
      </c>
      <c r="P1171" s="63">
        <v>503.9</v>
      </c>
      <c r="Q1171" s="76">
        <f t="shared" si="74"/>
        <v>3.0343322087715818</v>
      </c>
      <c r="R1171" s="95">
        <f t="shared" si="75"/>
        <v>0.51209941137998694</v>
      </c>
      <c r="S1171" s="95">
        <f t="shared" si="76"/>
        <v>-1</v>
      </c>
    </row>
    <row r="1172" spans="1:19" s="36" customFormat="1" ht="14.4" x14ac:dyDescent="0.3">
      <c r="A1172" s="32" t="s">
        <v>95</v>
      </c>
      <c r="B1172" s="36">
        <v>599</v>
      </c>
      <c r="C1172" s="36">
        <v>1</v>
      </c>
      <c r="D1172" s="36" t="s">
        <v>527</v>
      </c>
      <c r="E1172" s="36">
        <v>2002</v>
      </c>
      <c r="F1172" s="36">
        <v>2003</v>
      </c>
      <c r="G1172" s="76">
        <v>600</v>
      </c>
      <c r="H1172" s="36">
        <v>10</v>
      </c>
      <c r="I1172" s="36">
        <v>0</v>
      </c>
      <c r="J1172" s="36">
        <v>1</v>
      </c>
      <c r="K1172" s="36">
        <v>7</v>
      </c>
      <c r="L1172" s="94">
        <v>593</v>
      </c>
      <c r="M1172" s="94">
        <v>656</v>
      </c>
      <c r="N1172" s="95">
        <f t="shared" si="73"/>
        <v>0.47477982385908729</v>
      </c>
      <c r="O1172" s="36">
        <v>20030599</v>
      </c>
      <c r="P1172" s="63">
        <v>487.42</v>
      </c>
      <c r="Q1172" s="76">
        <f t="shared" si="74"/>
        <v>2.5624717902425012</v>
      </c>
      <c r="R1172" s="95">
        <f t="shared" si="75"/>
        <v>0.47477982385908729</v>
      </c>
      <c r="S1172" s="95">
        <f t="shared" si="76"/>
        <v>-1</v>
      </c>
    </row>
    <row r="1173" spans="1:19" s="36" customFormat="1" ht="14.4" x14ac:dyDescent="0.3">
      <c r="A1173" s="32" t="s">
        <v>95</v>
      </c>
      <c r="B1173" s="36">
        <v>599</v>
      </c>
      <c r="C1173" s="36">
        <v>1</v>
      </c>
      <c r="D1173" s="36" t="s">
        <v>527</v>
      </c>
      <c r="E1173" s="36">
        <v>2003</v>
      </c>
      <c r="F1173" s="36">
        <v>2004</v>
      </c>
      <c r="G1173" s="76">
        <v>1200</v>
      </c>
      <c r="H1173" s="36">
        <v>10</v>
      </c>
      <c r="I1173" s="36">
        <v>1</v>
      </c>
      <c r="J1173" s="36">
        <v>1</v>
      </c>
      <c r="K1173" s="36">
        <v>10</v>
      </c>
      <c r="L1173" s="94">
        <v>595</v>
      </c>
      <c r="M1173" s="94">
        <v>212</v>
      </c>
      <c r="N1173" s="95">
        <f t="shared" si="73"/>
        <v>0.73729863692688968</v>
      </c>
      <c r="O1173" s="36">
        <v>20040599</v>
      </c>
      <c r="P1173" s="63">
        <v>490.12</v>
      </c>
      <c r="Q1173" s="76">
        <f t="shared" si="74"/>
        <v>1.6465355423161674</v>
      </c>
      <c r="R1173" s="95">
        <f t="shared" si="75"/>
        <v>0.73729863692688968</v>
      </c>
      <c r="S1173" s="95">
        <f t="shared" si="76"/>
        <v>-1</v>
      </c>
    </row>
    <row r="1174" spans="1:19" s="36" customFormat="1" ht="14.4" x14ac:dyDescent="0.3">
      <c r="A1174" s="32" t="s">
        <v>95</v>
      </c>
      <c r="B1174" s="36">
        <v>599</v>
      </c>
      <c r="C1174" s="36">
        <v>1</v>
      </c>
      <c r="D1174" s="36" t="s">
        <v>527</v>
      </c>
      <c r="E1174" s="75">
        <v>2012</v>
      </c>
      <c r="F1174" s="36">
        <v>2014</v>
      </c>
      <c r="G1174" s="76">
        <v>1200</v>
      </c>
      <c r="H1174" s="36">
        <v>10</v>
      </c>
      <c r="I1174" s="36">
        <v>1</v>
      </c>
      <c r="J1174" s="36">
        <v>1</v>
      </c>
      <c r="K1174" s="50">
        <f>MAX(1,MIN(10,INT(G1174/100)+1))</f>
        <v>10</v>
      </c>
      <c r="L1174" s="63">
        <v>970</v>
      </c>
      <c r="M1174" s="63">
        <v>429</v>
      </c>
      <c r="N1174" s="95">
        <f t="shared" si="73"/>
        <v>0.69335239456754827</v>
      </c>
      <c r="O1174" s="36">
        <f>10000*E1174+B1174</f>
        <v>20120599</v>
      </c>
      <c r="P1174" s="63">
        <v>450.69</v>
      </c>
      <c r="Q1174" s="76">
        <f t="shared" si="74"/>
        <v>3.1041292240786351</v>
      </c>
      <c r="R1174" s="95">
        <f t="shared" si="75"/>
        <v>0.69335239456754827</v>
      </c>
      <c r="S1174" s="95">
        <f t="shared" si="76"/>
        <v>-1</v>
      </c>
    </row>
    <row r="1175" spans="1:19" s="36" customFormat="1" ht="14.4" x14ac:dyDescent="0.3">
      <c r="A1175" s="32" t="s">
        <v>95</v>
      </c>
      <c r="B1175" s="36">
        <v>600</v>
      </c>
      <c r="C1175" s="36">
        <v>1</v>
      </c>
      <c r="D1175" s="36" t="s">
        <v>636</v>
      </c>
      <c r="E1175" s="36">
        <v>2004</v>
      </c>
      <c r="F1175" s="36">
        <v>2006</v>
      </c>
      <c r="G1175" s="76">
        <v>900</v>
      </c>
      <c r="H1175" s="36">
        <v>10</v>
      </c>
      <c r="I1175" s="36">
        <v>1</v>
      </c>
      <c r="J1175" s="36">
        <v>0</v>
      </c>
      <c r="K1175" s="36">
        <v>10</v>
      </c>
      <c r="L1175" s="94">
        <v>281</v>
      </c>
      <c r="M1175" s="94">
        <v>256</v>
      </c>
      <c r="N1175" s="95">
        <f t="shared" si="73"/>
        <v>0.52327746741154557</v>
      </c>
      <c r="O1175" s="36">
        <v>20050600</v>
      </c>
      <c r="P1175" s="63">
        <v>218.64</v>
      </c>
      <c r="Q1175" s="76">
        <f t="shared" si="74"/>
        <v>2.4560922063666304</v>
      </c>
      <c r="R1175" s="95">
        <f t="shared" si="75"/>
        <v>0.52327746741154557</v>
      </c>
      <c r="S1175" s="95">
        <f t="shared" si="76"/>
        <v>-1</v>
      </c>
    </row>
    <row r="1176" spans="1:19" s="36" customFormat="1" ht="14.4" x14ac:dyDescent="0.3">
      <c r="A1176" s="32" t="s">
        <v>95</v>
      </c>
      <c r="B1176" s="36">
        <v>600</v>
      </c>
      <c r="C1176" s="36">
        <v>1</v>
      </c>
      <c r="D1176" s="36" t="s">
        <v>636</v>
      </c>
      <c r="E1176" s="75">
        <v>2013</v>
      </c>
      <c r="F1176" s="36">
        <v>2014</v>
      </c>
      <c r="G1176" s="76">
        <v>118.16999999999996</v>
      </c>
      <c r="H1176" s="36">
        <v>10</v>
      </c>
      <c r="I1176" s="36">
        <v>1</v>
      </c>
      <c r="J1176" s="36">
        <v>0</v>
      </c>
      <c r="K1176" s="50">
        <v>2</v>
      </c>
      <c r="L1176" s="63">
        <v>81</v>
      </c>
      <c r="M1176" s="63">
        <v>42</v>
      </c>
      <c r="N1176" s="95">
        <f t="shared" si="73"/>
        <v>0.65853658536585369</v>
      </c>
      <c r="O1176" s="36">
        <f>10000*E1176+B1176</f>
        <v>20130600</v>
      </c>
      <c r="P1176" s="63">
        <v>264.37</v>
      </c>
      <c r="Q1176" s="76">
        <f t="shared" si="74"/>
        <v>0.46525702613761016</v>
      </c>
      <c r="R1176" s="95">
        <f t="shared" si="75"/>
        <v>0.65853658536585369</v>
      </c>
      <c r="S1176" s="95">
        <f t="shared" si="76"/>
        <v>-1</v>
      </c>
    </row>
    <row r="1177" spans="1:19" s="36" customFormat="1" ht="14.4" x14ac:dyDescent="0.3">
      <c r="A1177" s="32" t="s">
        <v>95</v>
      </c>
      <c r="B1177" s="36">
        <v>601</v>
      </c>
      <c r="C1177" s="36">
        <v>1</v>
      </c>
      <c r="D1177" s="36" t="s">
        <v>293</v>
      </c>
      <c r="E1177" s="36">
        <v>2001</v>
      </c>
      <c r="F1177" s="36">
        <v>2002</v>
      </c>
      <c r="G1177" s="76">
        <v>126</v>
      </c>
      <c r="H1177" s="36">
        <v>10</v>
      </c>
      <c r="I1177" s="36">
        <v>1</v>
      </c>
      <c r="J1177" s="36">
        <v>1</v>
      </c>
      <c r="K1177" s="36">
        <v>2</v>
      </c>
      <c r="L1177" s="94">
        <v>289</v>
      </c>
      <c r="M1177" s="94">
        <v>151</v>
      </c>
      <c r="N1177" s="95">
        <f t="shared" si="73"/>
        <v>0.65681818181818186</v>
      </c>
      <c r="O1177" s="36">
        <v>20020601</v>
      </c>
      <c r="P1177" s="63">
        <v>651.14</v>
      </c>
      <c r="Q1177" s="76">
        <f t="shared" si="74"/>
        <v>0.67573793654206471</v>
      </c>
      <c r="R1177" s="95">
        <f t="shared" si="75"/>
        <v>0.65681818181818186</v>
      </c>
      <c r="S1177" s="95">
        <f t="shared" si="76"/>
        <v>-1</v>
      </c>
    </row>
    <row r="1178" spans="1:19" s="36" customFormat="1" ht="14.4" x14ac:dyDescent="0.3">
      <c r="A1178" s="32" t="s">
        <v>95</v>
      </c>
      <c r="B1178" s="36">
        <v>601</v>
      </c>
      <c r="C1178" s="36">
        <v>1</v>
      </c>
      <c r="D1178" s="36" t="s">
        <v>293</v>
      </c>
      <c r="E1178" s="36">
        <v>2005</v>
      </c>
      <c r="F1178" s="36">
        <v>2006</v>
      </c>
      <c r="G1178" s="76">
        <v>700</v>
      </c>
      <c r="H1178" s="36">
        <v>10</v>
      </c>
      <c r="I1178" s="33">
        <v>1</v>
      </c>
      <c r="J1178" s="36">
        <v>1</v>
      </c>
      <c r="K1178" s="36">
        <v>8</v>
      </c>
      <c r="L1178" s="36">
        <v>435</v>
      </c>
      <c r="M1178" s="36">
        <v>180</v>
      </c>
      <c r="N1178" s="95">
        <f t="shared" si="73"/>
        <v>0.70731707317073167</v>
      </c>
      <c r="O1178" s="36">
        <v>20060601</v>
      </c>
      <c r="P1178" s="63">
        <v>649.54999999999995</v>
      </c>
      <c r="Q1178" s="76">
        <f t="shared" si="74"/>
        <v>0.94680932953583252</v>
      </c>
      <c r="R1178" s="95">
        <f t="shared" si="75"/>
        <v>0.70731707317073167</v>
      </c>
      <c r="S1178" s="95">
        <f t="shared" si="76"/>
        <v>-1</v>
      </c>
    </row>
    <row r="1179" spans="1:19" s="36" customFormat="1" ht="14.4" x14ac:dyDescent="0.3">
      <c r="A1179" s="32" t="s">
        <v>95</v>
      </c>
      <c r="B1179" s="36">
        <v>601</v>
      </c>
      <c r="C1179" s="36">
        <v>1</v>
      </c>
      <c r="D1179" s="36" t="s">
        <v>293</v>
      </c>
      <c r="E1179" s="75">
        <v>2012</v>
      </c>
      <c r="F1179" s="36">
        <v>2013</v>
      </c>
      <c r="G1179" s="76">
        <v>600</v>
      </c>
      <c r="H1179" s="36">
        <v>10</v>
      </c>
      <c r="I1179" s="36">
        <v>0</v>
      </c>
      <c r="J1179" s="36">
        <v>0</v>
      </c>
      <c r="K1179" s="50">
        <f>MAX(1,MIN(10,INT(G1179/100)+1))</f>
        <v>7</v>
      </c>
      <c r="L1179" s="63">
        <v>719</v>
      </c>
      <c r="M1179" s="63">
        <v>931</v>
      </c>
      <c r="N1179" s="95">
        <f t="shared" si="73"/>
        <v>0.43575757575757573</v>
      </c>
      <c r="O1179" s="36">
        <f>10000*E1179+B1179</f>
        <v>20120601</v>
      </c>
      <c r="P1179" s="63">
        <v>647.14</v>
      </c>
      <c r="Q1179" s="76">
        <f t="shared" si="74"/>
        <v>2.5496801310381061</v>
      </c>
      <c r="R1179" s="95">
        <f t="shared" si="75"/>
        <v>0.43575757575757573</v>
      </c>
      <c r="S1179" s="95">
        <f t="shared" si="76"/>
        <v>-1</v>
      </c>
    </row>
    <row r="1180" spans="1:19" s="36" customFormat="1" ht="14.4" x14ac:dyDescent="0.3">
      <c r="A1180" s="32" t="s">
        <v>95</v>
      </c>
      <c r="B1180" s="36">
        <v>601</v>
      </c>
      <c r="C1180" s="36">
        <v>1</v>
      </c>
      <c r="D1180" s="36" t="s">
        <v>293</v>
      </c>
      <c r="E1180" s="75">
        <v>2013</v>
      </c>
      <c r="F1180" s="36">
        <v>2014</v>
      </c>
      <c r="G1180" s="76">
        <v>466.55999999999995</v>
      </c>
      <c r="H1180" s="36">
        <v>10</v>
      </c>
      <c r="I1180" s="36">
        <v>1</v>
      </c>
      <c r="J1180" s="36">
        <v>0</v>
      </c>
      <c r="K1180" s="50">
        <v>5</v>
      </c>
      <c r="L1180" s="63">
        <v>630</v>
      </c>
      <c r="M1180" s="63">
        <v>260</v>
      </c>
      <c r="N1180" s="95">
        <f t="shared" si="73"/>
        <v>0.7078651685393258</v>
      </c>
      <c r="O1180" s="36">
        <f>10000*E1180+B1180</f>
        <v>20130601</v>
      </c>
      <c r="P1180" s="63">
        <v>676.7</v>
      </c>
      <c r="Q1180" s="76">
        <f t="shared" si="74"/>
        <v>1.3152061474804195</v>
      </c>
      <c r="R1180" s="95">
        <f t="shared" si="75"/>
        <v>0.7078651685393258</v>
      </c>
      <c r="S1180" s="95">
        <f t="shared" si="76"/>
        <v>-1</v>
      </c>
    </row>
    <row r="1181" spans="1:19" s="36" customFormat="1" ht="14.4" x14ac:dyDescent="0.3">
      <c r="A1181" s="32" t="s">
        <v>95</v>
      </c>
      <c r="B1181" s="36">
        <v>611</v>
      </c>
      <c r="C1181" s="36">
        <v>1</v>
      </c>
      <c r="D1181" s="36" t="s">
        <v>332</v>
      </c>
      <c r="E1181" s="36">
        <v>1997</v>
      </c>
      <c r="F1181" s="36">
        <v>1999</v>
      </c>
      <c r="G1181" s="76">
        <v>291.14999999999998</v>
      </c>
      <c r="H1181" s="36">
        <v>5</v>
      </c>
      <c r="I1181" s="36">
        <v>1</v>
      </c>
      <c r="J1181" s="36">
        <v>0</v>
      </c>
      <c r="K1181" s="36">
        <v>3</v>
      </c>
      <c r="L1181" s="94">
        <v>49</v>
      </c>
      <c r="M1181" s="94">
        <v>26</v>
      </c>
      <c r="N1181" s="95">
        <f t="shared" si="73"/>
        <v>0.65333333333333332</v>
      </c>
      <c r="O1181" s="36">
        <v>19980611</v>
      </c>
      <c r="P1181" s="63">
        <v>151.38999999999999</v>
      </c>
      <c r="Q1181" s="76">
        <f t="shared" si="74"/>
        <v>0.49540920800581284</v>
      </c>
      <c r="R1181" s="95">
        <f t="shared" si="75"/>
        <v>0.65333333333333332</v>
      </c>
      <c r="S1181" s="95">
        <f t="shared" si="76"/>
        <v>-1</v>
      </c>
    </row>
    <row r="1182" spans="1:19" s="36" customFormat="1" ht="14.4" x14ac:dyDescent="0.3">
      <c r="A1182" s="32" t="s">
        <v>95</v>
      </c>
      <c r="B1182" s="36">
        <v>611</v>
      </c>
      <c r="C1182" s="36">
        <v>1</v>
      </c>
      <c r="D1182" s="36" t="s">
        <v>332</v>
      </c>
      <c r="E1182" s="36">
        <v>2002</v>
      </c>
      <c r="F1182" s="36">
        <v>2003</v>
      </c>
      <c r="G1182" s="76">
        <v>415</v>
      </c>
      <c r="H1182" s="36">
        <v>7</v>
      </c>
      <c r="I1182" s="36">
        <v>1</v>
      </c>
      <c r="J1182" s="36">
        <v>1</v>
      </c>
      <c r="K1182" s="36">
        <v>5</v>
      </c>
      <c r="L1182" s="94">
        <v>252</v>
      </c>
      <c r="M1182" s="94">
        <v>120</v>
      </c>
      <c r="N1182" s="95">
        <f t="shared" si="73"/>
        <v>0.67741935483870963</v>
      </c>
      <c r="O1182" s="36">
        <v>20030611</v>
      </c>
      <c r="P1182" s="63">
        <v>100.37</v>
      </c>
      <c r="Q1182" s="76">
        <f t="shared" si="74"/>
        <v>3.7062867390654577</v>
      </c>
      <c r="R1182" s="95">
        <f t="shared" si="75"/>
        <v>0.67741935483870963</v>
      </c>
      <c r="S1182" s="95">
        <f t="shared" si="76"/>
        <v>-1</v>
      </c>
    </row>
    <row r="1183" spans="1:19" s="36" customFormat="1" ht="14.4" x14ac:dyDescent="0.3">
      <c r="A1183" s="32" t="s">
        <v>95</v>
      </c>
      <c r="B1183" s="36">
        <v>611</v>
      </c>
      <c r="C1183" s="36">
        <v>1</v>
      </c>
      <c r="D1183" s="36" t="s">
        <v>332</v>
      </c>
      <c r="E1183" s="36">
        <v>2005</v>
      </c>
      <c r="F1183" s="36">
        <v>2006</v>
      </c>
      <c r="G1183" s="76">
        <v>250</v>
      </c>
      <c r="H1183" s="36">
        <v>5</v>
      </c>
      <c r="I1183" s="33">
        <v>1</v>
      </c>
      <c r="J1183" s="36">
        <v>1</v>
      </c>
      <c r="K1183" s="36">
        <v>3</v>
      </c>
      <c r="L1183" s="36">
        <v>153</v>
      </c>
      <c r="M1183" s="36">
        <v>31</v>
      </c>
      <c r="N1183" s="95">
        <f t="shared" si="73"/>
        <v>0.83152173913043481</v>
      </c>
      <c r="O1183" s="36">
        <v>20060611</v>
      </c>
      <c r="P1183" s="63">
        <v>95.63</v>
      </c>
      <c r="Q1183" s="76">
        <f t="shared" si="74"/>
        <v>1.9240824009202133</v>
      </c>
      <c r="R1183" s="95">
        <f t="shared" si="75"/>
        <v>0.83152173913043481</v>
      </c>
      <c r="S1183" s="95">
        <f t="shared" si="76"/>
        <v>-1</v>
      </c>
    </row>
    <row r="1184" spans="1:19" s="36" customFormat="1" ht="14.4" x14ac:dyDescent="0.3">
      <c r="A1184" s="32" t="s">
        <v>95</v>
      </c>
      <c r="B1184" s="36">
        <v>611</v>
      </c>
      <c r="C1184" s="36">
        <v>1</v>
      </c>
      <c r="D1184" s="36" t="s">
        <v>332</v>
      </c>
      <c r="E1184" s="36">
        <v>2005</v>
      </c>
      <c r="F1184" s="36">
        <v>2006</v>
      </c>
      <c r="G1184" s="76">
        <v>446.62</v>
      </c>
      <c r="H1184" s="36">
        <v>10</v>
      </c>
      <c r="I1184" s="33">
        <v>1</v>
      </c>
      <c r="J1184" s="36">
        <v>1</v>
      </c>
      <c r="K1184" s="36">
        <v>5</v>
      </c>
      <c r="L1184" s="36">
        <v>158</v>
      </c>
      <c r="M1184" s="36">
        <v>27</v>
      </c>
      <c r="N1184" s="95">
        <f t="shared" si="73"/>
        <v>0.8540540540540541</v>
      </c>
      <c r="O1184" s="36">
        <v>20060611</v>
      </c>
      <c r="P1184" s="63">
        <v>95.63</v>
      </c>
      <c r="Q1184" s="76">
        <f t="shared" si="74"/>
        <v>1.9345393704904319</v>
      </c>
      <c r="R1184" s="95">
        <f t="shared" si="75"/>
        <v>0.8540540540540541</v>
      </c>
      <c r="S1184" s="95">
        <f t="shared" si="76"/>
        <v>-1</v>
      </c>
    </row>
    <row r="1185" spans="1:19" s="36" customFormat="1" ht="14.4" x14ac:dyDescent="0.3">
      <c r="A1185" s="32" t="s">
        <v>95</v>
      </c>
      <c r="B1185" s="36">
        <v>611</v>
      </c>
      <c r="C1185" s="36">
        <v>1</v>
      </c>
      <c r="D1185" s="36" t="s">
        <v>332</v>
      </c>
      <c r="E1185" s="40">
        <v>2009</v>
      </c>
      <c r="F1185" s="40">
        <v>2010</v>
      </c>
      <c r="G1185" s="62">
        <v>415.46</v>
      </c>
      <c r="H1185" s="40">
        <v>10</v>
      </c>
      <c r="I1185" s="63">
        <v>1</v>
      </c>
      <c r="J1185" s="48">
        <f>MAX(0,MIN(1,F1185-E1185-1))</f>
        <v>0</v>
      </c>
      <c r="K1185" s="50">
        <f>MAX(1,MIN(10,INT(G1185/100)+1))</f>
        <v>5</v>
      </c>
      <c r="L1185" s="63">
        <v>70</v>
      </c>
      <c r="M1185" s="63">
        <v>7</v>
      </c>
      <c r="N1185" s="95">
        <f t="shared" si="73"/>
        <v>0.90909090909090906</v>
      </c>
      <c r="O1185" s="36">
        <v>20090611</v>
      </c>
      <c r="P1185" s="63">
        <v>91.94</v>
      </c>
      <c r="Q1185" s="76">
        <f t="shared" si="74"/>
        <v>0.83750271916467267</v>
      </c>
      <c r="R1185" s="95">
        <f t="shared" si="75"/>
        <v>0.90909090909090906</v>
      </c>
      <c r="S1185" s="95">
        <f t="shared" si="76"/>
        <v>-1</v>
      </c>
    </row>
    <row r="1186" spans="1:19" s="36" customFormat="1" ht="14.4" x14ac:dyDescent="0.3">
      <c r="A1186" s="32" t="s">
        <v>95</v>
      </c>
      <c r="B1186" s="36">
        <v>611</v>
      </c>
      <c r="C1186" s="36">
        <v>1</v>
      </c>
      <c r="D1186" s="36" t="s">
        <v>332</v>
      </c>
      <c r="E1186" s="40">
        <v>2009</v>
      </c>
      <c r="F1186" s="40">
        <v>2011</v>
      </c>
      <c r="G1186" s="62">
        <v>250</v>
      </c>
      <c r="H1186" s="33">
        <v>9</v>
      </c>
      <c r="I1186" s="63">
        <v>1</v>
      </c>
      <c r="J1186" s="48">
        <f>MAX(0,MIN(1,F1186-E1186-1))</f>
        <v>1</v>
      </c>
      <c r="K1186" s="50">
        <f>MAX(1,MIN(10,INT(G1186/100)+1))</f>
        <v>3</v>
      </c>
      <c r="L1186" s="63">
        <v>73</v>
      </c>
      <c r="M1186" s="63">
        <v>8</v>
      </c>
      <c r="N1186" s="95">
        <f t="shared" si="73"/>
        <v>0.90123456790123457</v>
      </c>
      <c r="O1186" s="36">
        <v>20090611</v>
      </c>
      <c r="P1186" s="63">
        <v>91.94</v>
      </c>
      <c r="Q1186" s="76">
        <f t="shared" si="74"/>
        <v>0.88100935392647384</v>
      </c>
      <c r="R1186" s="95">
        <f t="shared" si="75"/>
        <v>0.90123456790123457</v>
      </c>
      <c r="S1186" s="95">
        <f t="shared" si="76"/>
        <v>-1</v>
      </c>
    </row>
    <row r="1187" spans="1:19" s="36" customFormat="1" ht="14.4" x14ac:dyDescent="0.3">
      <c r="A1187" s="32" t="s">
        <v>95</v>
      </c>
      <c r="B1187" s="36">
        <v>611</v>
      </c>
      <c r="C1187" s="36">
        <v>1</v>
      </c>
      <c r="D1187" s="36" t="s">
        <v>332</v>
      </c>
      <c r="E1187" s="40">
        <v>2009</v>
      </c>
      <c r="F1187" s="40">
        <v>2010</v>
      </c>
      <c r="G1187" s="62">
        <v>415.46</v>
      </c>
      <c r="H1187" s="40">
        <v>10</v>
      </c>
      <c r="I1187" s="63">
        <v>1</v>
      </c>
      <c r="J1187" s="48">
        <f>MAX(0,MIN(1,F1187-E1187-1))</f>
        <v>0</v>
      </c>
      <c r="K1187" s="50">
        <f>MAX(1,MIN(10,INT(G1187/100)+1))</f>
        <v>5</v>
      </c>
      <c r="L1187" s="63">
        <v>70</v>
      </c>
      <c r="M1187" s="63">
        <v>7</v>
      </c>
      <c r="N1187" s="95">
        <f t="shared" si="73"/>
        <v>0.90909090909090906</v>
      </c>
      <c r="O1187" s="36">
        <f>10000*F1187+B1187</f>
        <v>20100611</v>
      </c>
      <c r="P1187" s="63">
        <v>91.94</v>
      </c>
      <c r="Q1187" s="76">
        <f t="shared" si="74"/>
        <v>0.83750271916467267</v>
      </c>
      <c r="R1187" s="95">
        <f t="shared" si="75"/>
        <v>0.90909090909090906</v>
      </c>
      <c r="S1187" s="95">
        <f t="shared" si="76"/>
        <v>-1</v>
      </c>
    </row>
    <row r="1188" spans="1:19" s="36" customFormat="1" ht="14.4" x14ac:dyDescent="0.3">
      <c r="A1188" s="32" t="s">
        <v>95</v>
      </c>
      <c r="B1188" s="36">
        <v>611</v>
      </c>
      <c r="C1188" s="36">
        <v>1</v>
      </c>
      <c r="D1188" s="36" t="s">
        <v>332</v>
      </c>
      <c r="E1188" s="40">
        <v>2009</v>
      </c>
      <c r="F1188" s="40">
        <v>2011</v>
      </c>
      <c r="G1188" s="62">
        <v>250</v>
      </c>
      <c r="H1188" s="33">
        <v>9</v>
      </c>
      <c r="I1188" s="63">
        <v>1</v>
      </c>
      <c r="J1188" s="48">
        <f>MAX(0,MIN(1,F1188-E1188-1))</f>
        <v>1</v>
      </c>
      <c r="K1188" s="50">
        <f>MAX(1,MIN(10,INT(G1188/100)+1))</f>
        <v>3</v>
      </c>
      <c r="L1188" s="63">
        <v>73</v>
      </c>
      <c r="M1188" s="63">
        <v>8</v>
      </c>
      <c r="N1188" s="95">
        <f t="shared" si="73"/>
        <v>0.90123456790123457</v>
      </c>
      <c r="O1188" s="36">
        <f>10000*2010+B1188</f>
        <v>20100611</v>
      </c>
      <c r="P1188" s="63">
        <v>91.94</v>
      </c>
      <c r="Q1188" s="76">
        <f t="shared" si="74"/>
        <v>0.88100935392647384</v>
      </c>
      <c r="R1188" s="95">
        <f t="shared" si="75"/>
        <v>0.90123456790123457</v>
      </c>
      <c r="S1188" s="95">
        <f t="shared" si="76"/>
        <v>-1</v>
      </c>
    </row>
    <row r="1189" spans="1:19" s="36" customFormat="1" ht="14.4" x14ac:dyDescent="0.3">
      <c r="A1189" s="32" t="s">
        <v>95</v>
      </c>
      <c r="B1189" s="36">
        <v>621</v>
      </c>
      <c r="C1189" s="36">
        <v>1</v>
      </c>
      <c r="D1189" s="36" t="s">
        <v>566</v>
      </c>
      <c r="E1189" s="36">
        <v>2001</v>
      </c>
      <c r="F1189" s="36">
        <v>2002</v>
      </c>
      <c r="G1189" s="76">
        <v>506</v>
      </c>
      <c r="H1189" s="36">
        <v>10</v>
      </c>
      <c r="I1189" s="36">
        <v>0</v>
      </c>
      <c r="J1189" s="36">
        <v>1</v>
      </c>
      <c r="K1189" s="36">
        <v>6</v>
      </c>
      <c r="L1189" s="94">
        <v>5450</v>
      </c>
      <c r="M1189" s="94">
        <v>8512</v>
      </c>
      <c r="N1189" s="95">
        <f t="shared" si="73"/>
        <v>0.39034522274745737</v>
      </c>
      <c r="O1189" s="36">
        <v>20020621</v>
      </c>
      <c r="P1189" s="63">
        <v>11647.63</v>
      </c>
      <c r="Q1189" s="76">
        <f t="shared" si="74"/>
        <v>1.1986987910845384</v>
      </c>
      <c r="R1189" s="95">
        <f t="shared" si="75"/>
        <v>0.39034522274745737</v>
      </c>
      <c r="S1189" s="95">
        <f t="shared" si="76"/>
        <v>-1</v>
      </c>
    </row>
    <row r="1190" spans="1:19" s="36" customFormat="1" ht="14.4" x14ac:dyDescent="0.3">
      <c r="A1190" s="32" t="s">
        <v>95</v>
      </c>
      <c r="B1190" s="36">
        <v>621</v>
      </c>
      <c r="C1190" s="36">
        <v>1</v>
      </c>
      <c r="D1190" s="36" t="s">
        <v>566</v>
      </c>
      <c r="E1190" s="36">
        <v>2003</v>
      </c>
      <c r="F1190" s="36">
        <v>2004</v>
      </c>
      <c r="G1190" s="76">
        <v>532.54</v>
      </c>
      <c r="H1190" s="36">
        <v>8</v>
      </c>
      <c r="I1190" s="36">
        <v>1</v>
      </c>
      <c r="J1190" s="36">
        <v>1</v>
      </c>
      <c r="K1190" s="36">
        <v>6</v>
      </c>
      <c r="L1190" s="94">
        <v>11114</v>
      </c>
      <c r="M1190" s="94">
        <v>7962</v>
      </c>
      <c r="N1190" s="95">
        <f t="shared" si="73"/>
        <v>0.5826169008177815</v>
      </c>
      <c r="O1190" s="36">
        <v>20040621</v>
      </c>
      <c r="P1190" s="63">
        <v>11161.97</v>
      </c>
      <c r="Q1190" s="76">
        <f t="shared" si="74"/>
        <v>1.7090173150438499</v>
      </c>
      <c r="R1190" s="95">
        <f t="shared" si="75"/>
        <v>0.5826169008177815</v>
      </c>
      <c r="S1190" s="95">
        <f t="shared" si="76"/>
        <v>-1</v>
      </c>
    </row>
    <row r="1191" spans="1:19" s="36" customFormat="1" ht="14.4" x14ac:dyDescent="0.3">
      <c r="A1191" s="32" t="s">
        <v>95</v>
      </c>
      <c r="B1191" s="36">
        <v>621</v>
      </c>
      <c r="C1191" s="36">
        <v>1</v>
      </c>
      <c r="D1191" s="36" t="s">
        <v>566</v>
      </c>
      <c r="E1191" s="36">
        <v>2006</v>
      </c>
      <c r="F1191" s="33">
        <v>2007</v>
      </c>
      <c r="G1191" s="76">
        <v>668.61</v>
      </c>
      <c r="H1191" s="33">
        <v>8</v>
      </c>
      <c r="I1191" s="36">
        <v>1</v>
      </c>
      <c r="J1191" s="36">
        <v>1</v>
      </c>
      <c r="K1191" s="36">
        <v>7</v>
      </c>
      <c r="L1191" s="63">
        <v>17047</v>
      </c>
      <c r="M1191" s="63">
        <v>16994</v>
      </c>
      <c r="N1191" s="95">
        <f t="shared" si="73"/>
        <v>0.5007784730178314</v>
      </c>
      <c r="O1191" s="36">
        <v>20070621</v>
      </c>
      <c r="P1191" s="63">
        <v>10173</v>
      </c>
      <c r="Q1191" s="76">
        <f t="shared" si="74"/>
        <v>3.3462105573577117</v>
      </c>
      <c r="R1191" s="95">
        <f t="shared" si="75"/>
        <v>0.5007784730178314</v>
      </c>
      <c r="S1191" s="95">
        <f t="shared" si="76"/>
        <v>-1</v>
      </c>
    </row>
    <row r="1192" spans="1:19" s="36" customFormat="1" ht="14.4" x14ac:dyDescent="0.3">
      <c r="A1192" s="32" t="s">
        <v>95</v>
      </c>
      <c r="B1192" s="7">
        <v>621</v>
      </c>
      <c r="C1192" s="7">
        <v>1</v>
      </c>
      <c r="D1192" s="7" t="s">
        <v>566</v>
      </c>
      <c r="E1192" s="7">
        <v>2010</v>
      </c>
      <c r="F1192" s="68">
        <v>2012</v>
      </c>
      <c r="G1192" s="66">
        <v>532.54</v>
      </c>
      <c r="H1192" s="68">
        <v>8</v>
      </c>
      <c r="I1192" s="67">
        <v>1</v>
      </c>
      <c r="J1192" s="10">
        <v>1</v>
      </c>
      <c r="K1192" s="50">
        <f>MAX(1,MIN(10,INT(G1192/100)+1))</f>
        <v>6</v>
      </c>
      <c r="L1192" s="67">
        <v>20686</v>
      </c>
      <c r="M1192" s="67">
        <v>11820</v>
      </c>
      <c r="N1192" s="95">
        <f t="shared" si="73"/>
        <v>0.63637482310957982</v>
      </c>
      <c r="O1192" s="36">
        <f>10000*2010+B1192</f>
        <v>20100621</v>
      </c>
      <c r="P1192" s="63">
        <v>9893.36</v>
      </c>
      <c r="Q1192" s="76">
        <f t="shared" si="74"/>
        <v>3.2856380441023068</v>
      </c>
      <c r="R1192" s="95">
        <f t="shared" si="75"/>
        <v>0.63637482310957982</v>
      </c>
      <c r="S1192" s="95">
        <f t="shared" si="76"/>
        <v>-1</v>
      </c>
    </row>
    <row r="1193" spans="1:19" s="36" customFormat="1" ht="14.4" x14ac:dyDescent="0.3">
      <c r="A1193" s="32" t="s">
        <v>95</v>
      </c>
      <c r="B1193" s="36">
        <v>621</v>
      </c>
      <c r="C1193" s="36">
        <v>1</v>
      </c>
      <c r="D1193" s="36" t="s">
        <v>566</v>
      </c>
      <c r="E1193" s="75">
        <v>2013</v>
      </c>
      <c r="F1193" s="36">
        <v>2015</v>
      </c>
      <c r="G1193" s="76">
        <v>1024.3499999999999</v>
      </c>
      <c r="H1193" s="36">
        <v>8</v>
      </c>
      <c r="I1193" s="36">
        <v>1</v>
      </c>
      <c r="J1193" s="36">
        <v>1</v>
      </c>
      <c r="K1193" s="50">
        <v>10</v>
      </c>
      <c r="L1193" s="63">
        <v>7642</v>
      </c>
      <c r="M1193" s="63">
        <v>2989</v>
      </c>
      <c r="N1193" s="95">
        <f t="shared" si="73"/>
        <v>0.71884112501175812</v>
      </c>
      <c r="O1193" s="36">
        <f>10000*E1193+B1193</f>
        <v>20130621</v>
      </c>
      <c r="P1193" s="63">
        <v>10232.419999999998</v>
      </c>
      <c r="Q1193" s="76">
        <f t="shared" si="74"/>
        <v>1.0389526622245766</v>
      </c>
      <c r="R1193" s="95">
        <f t="shared" si="75"/>
        <v>0.71884112501175812</v>
      </c>
      <c r="S1193" s="95">
        <f t="shared" si="76"/>
        <v>-1</v>
      </c>
    </row>
    <row r="1194" spans="1:19" s="36" customFormat="1" ht="14.4" x14ac:dyDescent="0.3">
      <c r="A1194" s="32" t="s">
        <v>95</v>
      </c>
      <c r="B1194" s="36">
        <v>622</v>
      </c>
      <c r="C1194" s="36">
        <v>1</v>
      </c>
      <c r="D1194" s="36" t="s">
        <v>431</v>
      </c>
      <c r="E1194" s="36">
        <v>1995</v>
      </c>
      <c r="F1194" s="36">
        <v>1996</v>
      </c>
      <c r="G1194" s="76">
        <v>611.54999999999995</v>
      </c>
      <c r="H1194" s="36">
        <v>6</v>
      </c>
      <c r="I1194" s="36">
        <v>1</v>
      </c>
      <c r="J1194" s="36">
        <v>1</v>
      </c>
      <c r="K1194" s="36">
        <v>7</v>
      </c>
      <c r="L1194" s="94">
        <v>5671</v>
      </c>
      <c r="M1194" s="94">
        <v>4176</v>
      </c>
      <c r="N1194" s="95">
        <f t="shared" si="73"/>
        <v>0.57591144511018588</v>
      </c>
      <c r="O1194" s="36">
        <v>19960622</v>
      </c>
      <c r="P1194" s="63">
        <v>10808.24</v>
      </c>
      <c r="Q1194" s="76">
        <f t="shared" si="74"/>
        <v>0.91106415105512095</v>
      </c>
      <c r="R1194" s="95">
        <f t="shared" si="75"/>
        <v>0.57591144511018588</v>
      </c>
      <c r="S1194" s="95">
        <f t="shared" si="76"/>
        <v>-1</v>
      </c>
    </row>
    <row r="1195" spans="1:19" s="36" customFormat="1" ht="14.4" x14ac:dyDescent="0.3">
      <c r="A1195" s="32" t="s">
        <v>95</v>
      </c>
      <c r="B1195" s="36">
        <v>622</v>
      </c>
      <c r="C1195" s="36">
        <v>1</v>
      </c>
      <c r="D1195" s="36" t="s">
        <v>505</v>
      </c>
      <c r="E1195" s="36">
        <v>1999</v>
      </c>
      <c r="F1195" s="36">
        <v>2000</v>
      </c>
      <c r="G1195" s="76">
        <v>340</v>
      </c>
      <c r="H1195" s="36">
        <v>8</v>
      </c>
      <c r="I1195" s="36">
        <v>0</v>
      </c>
      <c r="J1195" s="36">
        <v>1</v>
      </c>
      <c r="K1195" s="36">
        <v>4</v>
      </c>
      <c r="L1195" s="94">
        <v>6333</v>
      </c>
      <c r="M1195" s="94">
        <v>6791</v>
      </c>
      <c r="N1195" s="95">
        <f t="shared" si="73"/>
        <v>0.48255105150868638</v>
      </c>
      <c r="O1195" s="36">
        <v>20000622</v>
      </c>
      <c r="P1195" s="63">
        <v>11646.82</v>
      </c>
      <c r="Q1195" s="76">
        <f t="shared" si="74"/>
        <v>1.1268311865384715</v>
      </c>
      <c r="R1195" s="95">
        <f t="shared" si="75"/>
        <v>0.48255105150868638</v>
      </c>
      <c r="S1195" s="95">
        <f t="shared" si="76"/>
        <v>-1</v>
      </c>
    </row>
    <row r="1196" spans="1:19" s="36" customFormat="1" ht="14.4" x14ac:dyDescent="0.3">
      <c r="A1196" s="32" t="s">
        <v>95</v>
      </c>
      <c r="B1196" s="36">
        <v>622</v>
      </c>
      <c r="C1196" s="36">
        <v>1</v>
      </c>
      <c r="D1196" s="36" t="s">
        <v>505</v>
      </c>
      <c r="E1196" s="36">
        <v>2000</v>
      </c>
      <c r="F1196" s="36">
        <v>2001</v>
      </c>
      <c r="G1196" s="76">
        <v>297</v>
      </c>
      <c r="H1196" s="36">
        <v>7</v>
      </c>
      <c r="I1196" s="36">
        <v>1</v>
      </c>
      <c r="J1196" s="36">
        <v>1</v>
      </c>
      <c r="K1196" s="36">
        <v>3</v>
      </c>
      <c r="L1196" s="94">
        <v>8477</v>
      </c>
      <c r="M1196" s="94">
        <v>7470</v>
      </c>
      <c r="N1196" s="95">
        <f t="shared" si="73"/>
        <v>0.53157333667774498</v>
      </c>
      <c r="O1196" s="36">
        <v>20010622</v>
      </c>
      <c r="P1196" s="63">
        <v>11757.75</v>
      </c>
      <c r="Q1196" s="76">
        <f t="shared" si="74"/>
        <v>1.3562969105483618</v>
      </c>
      <c r="R1196" s="95">
        <f t="shared" si="75"/>
        <v>0.53157333667774498</v>
      </c>
      <c r="S1196" s="95">
        <f t="shared" si="76"/>
        <v>-1</v>
      </c>
    </row>
    <row r="1197" spans="1:19" s="36" customFormat="1" ht="14.4" x14ac:dyDescent="0.3">
      <c r="A1197" s="32" t="s">
        <v>95</v>
      </c>
      <c r="B1197" s="36">
        <v>622</v>
      </c>
      <c r="C1197" s="36">
        <v>1</v>
      </c>
      <c r="D1197" s="36" t="s">
        <v>431</v>
      </c>
      <c r="E1197" s="36">
        <v>2001</v>
      </c>
      <c r="F1197" s="36">
        <v>2002</v>
      </c>
      <c r="G1197" s="76">
        <v>498</v>
      </c>
      <c r="H1197" s="36">
        <v>6</v>
      </c>
      <c r="I1197" s="36">
        <v>0</v>
      </c>
      <c r="J1197" s="36">
        <v>1</v>
      </c>
      <c r="K1197" s="36">
        <v>5</v>
      </c>
      <c r="L1197" s="94">
        <v>6290</v>
      </c>
      <c r="M1197" s="94">
        <v>6433</v>
      </c>
      <c r="N1197" s="95">
        <f t="shared" si="73"/>
        <v>0.49438025622887682</v>
      </c>
      <c r="O1197" s="36">
        <v>20020622</v>
      </c>
      <c r="P1197" s="63">
        <v>11931.96</v>
      </c>
      <c r="Q1197" s="76">
        <f t="shared" si="74"/>
        <v>1.0662958977401868</v>
      </c>
      <c r="R1197" s="95">
        <f t="shared" si="75"/>
        <v>0.49438025622887682</v>
      </c>
      <c r="S1197" s="95">
        <f t="shared" si="76"/>
        <v>-1</v>
      </c>
    </row>
    <row r="1198" spans="1:19" s="36" customFormat="1" ht="14.4" x14ac:dyDescent="0.3">
      <c r="A1198" s="32" t="s">
        <v>95</v>
      </c>
      <c r="B1198" s="36">
        <v>622</v>
      </c>
      <c r="C1198" s="36">
        <v>1</v>
      </c>
      <c r="D1198" s="36" t="s">
        <v>431</v>
      </c>
      <c r="E1198" s="36">
        <v>2002</v>
      </c>
      <c r="F1198" s="36">
        <v>2003</v>
      </c>
      <c r="G1198" s="76">
        <v>225.62</v>
      </c>
      <c r="H1198" s="36">
        <v>10</v>
      </c>
      <c r="I1198" s="36">
        <v>1</v>
      </c>
      <c r="J1198" s="36">
        <v>1</v>
      </c>
      <c r="K1198" s="36">
        <v>3</v>
      </c>
      <c r="L1198" s="94">
        <v>17909</v>
      </c>
      <c r="M1198" s="94">
        <v>17191</v>
      </c>
      <c r="N1198" s="95">
        <f t="shared" ref="N1198:N1261" si="77">L1198/(L1198+M1198)</f>
        <v>0.51022792022792018</v>
      </c>
      <c r="O1198" s="36">
        <v>20030622</v>
      </c>
      <c r="P1198" s="63">
        <v>11853.55</v>
      </c>
      <c r="Q1198" s="76">
        <f t="shared" ref="Q1198:Q1261" si="78">(L1198+M1198)/P1198</f>
        <v>2.9611382244137836</v>
      </c>
      <c r="R1198" s="95">
        <f t="shared" ref="R1198:R1261" si="79">N1198</f>
        <v>0.51022792022792018</v>
      </c>
      <c r="S1198" s="95">
        <f t="shared" ref="S1198:S1261" si="80">IF(B1198=$A$1,R1198,-1)</f>
        <v>-1</v>
      </c>
    </row>
    <row r="1199" spans="1:19" s="36" customFormat="1" ht="14.4" x14ac:dyDescent="0.3">
      <c r="A1199" s="32" t="s">
        <v>95</v>
      </c>
      <c r="B1199" s="36">
        <v>622</v>
      </c>
      <c r="C1199" s="36">
        <v>1</v>
      </c>
      <c r="D1199" s="36" t="s">
        <v>431</v>
      </c>
      <c r="E1199" s="36">
        <v>2002</v>
      </c>
      <c r="F1199" s="36">
        <v>2003</v>
      </c>
      <c r="G1199" s="76">
        <v>601.65</v>
      </c>
      <c r="H1199" s="36">
        <v>10</v>
      </c>
      <c r="I1199" s="36">
        <v>1</v>
      </c>
      <c r="J1199" s="36">
        <v>1</v>
      </c>
      <c r="K1199" s="36">
        <v>7</v>
      </c>
      <c r="L1199" s="94">
        <v>19642</v>
      </c>
      <c r="M1199" s="94">
        <v>15715</v>
      </c>
      <c r="N1199" s="95">
        <f t="shared" si="77"/>
        <v>0.55553355771134427</v>
      </c>
      <c r="O1199" s="36">
        <v>20030622</v>
      </c>
      <c r="P1199" s="63">
        <v>11853.55</v>
      </c>
      <c r="Q1199" s="76">
        <f t="shared" si="78"/>
        <v>2.9828194928945337</v>
      </c>
      <c r="R1199" s="95">
        <f t="shared" si="79"/>
        <v>0.55553355771134427</v>
      </c>
      <c r="S1199" s="95">
        <f t="shared" si="80"/>
        <v>-1</v>
      </c>
    </row>
    <row r="1200" spans="1:19" s="36" customFormat="1" ht="14.4" x14ac:dyDescent="0.3">
      <c r="A1200" s="32" t="s">
        <v>95</v>
      </c>
      <c r="B1200" s="36">
        <v>622</v>
      </c>
      <c r="C1200" s="36">
        <v>1</v>
      </c>
      <c r="D1200" s="36" t="s">
        <v>431</v>
      </c>
      <c r="E1200" s="36">
        <v>2006</v>
      </c>
      <c r="F1200" s="33">
        <v>2007</v>
      </c>
      <c r="G1200" s="76">
        <v>599.98</v>
      </c>
      <c r="H1200" s="33">
        <v>10</v>
      </c>
      <c r="I1200" s="36">
        <v>0</v>
      </c>
      <c r="J1200" s="36">
        <v>1</v>
      </c>
      <c r="K1200" s="36">
        <v>6</v>
      </c>
      <c r="L1200" s="63">
        <v>12343</v>
      </c>
      <c r="M1200" s="63">
        <v>18532</v>
      </c>
      <c r="N1200" s="95">
        <f t="shared" si="77"/>
        <v>0.39977327935222673</v>
      </c>
      <c r="O1200" s="36">
        <v>20070622</v>
      </c>
      <c r="P1200" s="63">
        <v>11320</v>
      </c>
      <c r="Q1200" s="76">
        <f t="shared" si="78"/>
        <v>2.7274734982332154</v>
      </c>
      <c r="R1200" s="95">
        <f t="shared" si="79"/>
        <v>0.39977327935222673</v>
      </c>
      <c r="S1200" s="95">
        <f t="shared" si="80"/>
        <v>-1</v>
      </c>
    </row>
    <row r="1201" spans="1:19" s="36" customFormat="1" ht="14.4" x14ac:dyDescent="0.3">
      <c r="A1201" s="32"/>
      <c r="B1201" s="7">
        <v>622</v>
      </c>
      <c r="C1201" s="7">
        <v>1</v>
      </c>
      <c r="D1201" s="7" t="s">
        <v>431</v>
      </c>
      <c r="E1201" s="7">
        <v>2011</v>
      </c>
      <c r="F1201" s="10">
        <v>2013</v>
      </c>
      <c r="G1201" s="66">
        <v>833.02</v>
      </c>
      <c r="H1201" s="10">
        <v>10</v>
      </c>
      <c r="I1201" s="67">
        <v>1</v>
      </c>
      <c r="J1201" s="10">
        <v>1</v>
      </c>
      <c r="K1201" s="50">
        <v>9</v>
      </c>
      <c r="L1201" s="67">
        <v>7028</v>
      </c>
      <c r="M1201" s="67">
        <v>3361</v>
      </c>
      <c r="N1201" s="95">
        <f t="shared" si="77"/>
        <v>0.67648474347867937</v>
      </c>
      <c r="O1201" s="36">
        <f>10000*E1201+B1201</f>
        <v>20110622</v>
      </c>
      <c r="P1201" s="63">
        <v>11023</v>
      </c>
      <c r="Q1201" s="76">
        <f t="shared" si="78"/>
        <v>0.94248389730563364</v>
      </c>
      <c r="R1201" s="95">
        <f t="shared" si="79"/>
        <v>0.67648474347867937</v>
      </c>
      <c r="S1201" s="95">
        <f t="shared" si="80"/>
        <v>-1</v>
      </c>
    </row>
    <row r="1202" spans="1:19" s="36" customFormat="1" ht="14.4" x14ac:dyDescent="0.3">
      <c r="A1202" s="32" t="s">
        <v>95</v>
      </c>
      <c r="B1202" s="7">
        <v>622</v>
      </c>
      <c r="C1202" s="7">
        <v>1</v>
      </c>
      <c r="D1202" s="7" t="s">
        <v>431</v>
      </c>
      <c r="E1202" s="7">
        <v>2015</v>
      </c>
      <c r="F1202" s="7">
        <v>2016</v>
      </c>
      <c r="G1202" s="70">
        <v>1389.86</v>
      </c>
      <c r="H1202" s="7">
        <v>10</v>
      </c>
      <c r="I1202" s="7">
        <v>0</v>
      </c>
      <c r="J1202" s="48">
        <f>MAX(0,MIN(1,F1202-E1202-1))</f>
        <v>0</v>
      </c>
      <c r="K1202" s="50">
        <f>MAX(1,MIN(10,INT(G1202/100)+1))</f>
        <v>10</v>
      </c>
      <c r="L1202" s="77">
        <v>4415</v>
      </c>
      <c r="M1202" s="77">
        <v>6421</v>
      </c>
      <c r="N1202" s="95">
        <f t="shared" si="77"/>
        <v>0.40743816906607605</v>
      </c>
      <c r="O1202" s="36">
        <f>10000*E1202+B1202</f>
        <v>20150622</v>
      </c>
      <c r="P1202" s="63">
        <v>10715.36</v>
      </c>
      <c r="Q1202" s="76">
        <f t="shared" si="78"/>
        <v>1.0112586044705918</v>
      </c>
      <c r="R1202" s="95">
        <f t="shared" si="79"/>
        <v>0.40743816906607605</v>
      </c>
      <c r="S1202" s="95">
        <f t="shared" si="80"/>
        <v>-1</v>
      </c>
    </row>
    <row r="1203" spans="1:19" s="36" customFormat="1" ht="14.4" x14ac:dyDescent="0.3">
      <c r="A1203" s="32" t="s">
        <v>95</v>
      </c>
      <c r="B1203" s="7">
        <v>622</v>
      </c>
      <c r="C1203" s="7">
        <v>1</v>
      </c>
      <c r="D1203" s="7" t="s">
        <v>431</v>
      </c>
      <c r="E1203" s="7">
        <v>2016</v>
      </c>
      <c r="F1203" s="7">
        <v>2017</v>
      </c>
      <c r="G1203" s="70">
        <v>630</v>
      </c>
      <c r="H1203" s="7">
        <v>10</v>
      </c>
      <c r="I1203" s="7">
        <v>1</v>
      </c>
      <c r="J1203" s="48">
        <v>0</v>
      </c>
      <c r="K1203" s="50">
        <v>7</v>
      </c>
      <c r="L1203" s="67">
        <v>22182</v>
      </c>
      <c r="M1203" s="67">
        <v>18519</v>
      </c>
      <c r="N1203" s="95">
        <f t="shared" si="77"/>
        <v>0.54499889437605953</v>
      </c>
      <c r="O1203" s="36">
        <f>10000*E1203+B1203</f>
        <v>20160622</v>
      </c>
      <c r="P1203" s="63">
        <v>436.45</v>
      </c>
      <c r="Q1203" s="76">
        <f t="shared" si="78"/>
        <v>93.254668346889687</v>
      </c>
      <c r="R1203" s="95">
        <f t="shared" si="79"/>
        <v>0.54499889437605953</v>
      </c>
      <c r="S1203" s="95">
        <f t="shared" si="80"/>
        <v>-1</v>
      </c>
    </row>
    <row r="1204" spans="1:19" s="36" customFormat="1" ht="14.4" x14ac:dyDescent="0.3">
      <c r="A1204" s="32" t="s">
        <v>95</v>
      </c>
      <c r="B1204" s="36">
        <v>623</v>
      </c>
      <c r="C1204" s="36">
        <v>1</v>
      </c>
      <c r="D1204" s="36" t="s">
        <v>603</v>
      </c>
      <c r="E1204" s="36">
        <v>2002</v>
      </c>
      <c r="F1204" s="36">
        <v>2003</v>
      </c>
      <c r="G1204" s="76">
        <v>227.82</v>
      </c>
      <c r="H1204" s="36">
        <v>5</v>
      </c>
      <c r="I1204" s="36">
        <v>1</v>
      </c>
      <c r="J1204" s="36">
        <v>1</v>
      </c>
      <c r="K1204" s="36">
        <v>3</v>
      </c>
      <c r="L1204" s="94">
        <v>5706</v>
      </c>
      <c r="M1204" s="94">
        <v>3678</v>
      </c>
      <c r="N1204" s="95">
        <f t="shared" si="77"/>
        <v>0.60805626598465479</v>
      </c>
      <c r="O1204" s="36">
        <v>20030623</v>
      </c>
      <c r="P1204" s="63">
        <v>6329.38</v>
      </c>
      <c r="Q1204" s="76">
        <f t="shared" si="78"/>
        <v>1.4826096710894274</v>
      </c>
      <c r="R1204" s="95">
        <f t="shared" si="79"/>
        <v>0.60805626598465479</v>
      </c>
      <c r="S1204" s="95">
        <f t="shared" si="80"/>
        <v>-1</v>
      </c>
    </row>
    <row r="1205" spans="1:19" s="36" customFormat="1" ht="14.4" x14ac:dyDescent="0.3">
      <c r="A1205" s="32" t="s">
        <v>95</v>
      </c>
      <c r="B1205" s="36">
        <v>623</v>
      </c>
      <c r="C1205" s="36">
        <v>1</v>
      </c>
      <c r="D1205" s="36" t="s">
        <v>603</v>
      </c>
      <c r="E1205" s="36">
        <v>2006</v>
      </c>
      <c r="F1205" s="33">
        <v>2007</v>
      </c>
      <c r="G1205" s="76">
        <v>386.27</v>
      </c>
      <c r="H1205" s="33">
        <v>7</v>
      </c>
      <c r="I1205" s="36">
        <v>1</v>
      </c>
      <c r="J1205" s="36">
        <v>1</v>
      </c>
      <c r="K1205" s="36">
        <v>4</v>
      </c>
      <c r="L1205" s="63">
        <v>5220</v>
      </c>
      <c r="M1205" s="63">
        <v>3497</v>
      </c>
      <c r="N1205" s="95">
        <f t="shared" si="77"/>
        <v>0.59882987266261334</v>
      </c>
      <c r="O1205" s="36">
        <v>20070623</v>
      </c>
      <c r="P1205" s="63">
        <v>5772</v>
      </c>
      <c r="Q1205" s="76">
        <f t="shared" si="78"/>
        <v>1.5102217602217602</v>
      </c>
      <c r="R1205" s="95">
        <f t="shared" si="79"/>
        <v>0.59882987266261334</v>
      </c>
      <c r="S1205" s="95">
        <f t="shared" si="80"/>
        <v>-1</v>
      </c>
    </row>
    <row r="1206" spans="1:19" s="36" customFormat="1" ht="14.4" x14ac:dyDescent="0.3">
      <c r="A1206" s="32" t="s">
        <v>95</v>
      </c>
      <c r="B1206" s="36">
        <v>623</v>
      </c>
      <c r="C1206" s="36">
        <v>1</v>
      </c>
      <c r="D1206" s="36" t="s">
        <v>603</v>
      </c>
      <c r="E1206" s="75">
        <v>2013</v>
      </c>
      <c r="F1206" s="36">
        <v>2014</v>
      </c>
      <c r="G1206" s="76">
        <v>1505</v>
      </c>
      <c r="H1206" s="36">
        <v>8</v>
      </c>
      <c r="I1206" s="36">
        <v>1</v>
      </c>
      <c r="J1206" s="36">
        <v>0</v>
      </c>
      <c r="K1206" s="50">
        <v>10</v>
      </c>
      <c r="L1206" s="63">
        <v>4113</v>
      </c>
      <c r="M1206" s="63">
        <v>1951</v>
      </c>
      <c r="N1206" s="95">
        <f t="shared" si="77"/>
        <v>0.67826517150395782</v>
      </c>
      <c r="O1206" s="36">
        <f>10000*E1206+B1206</f>
        <v>20130623</v>
      </c>
      <c r="P1206" s="63">
        <v>7195.6399999999994</v>
      </c>
      <c r="Q1206" s="76">
        <f t="shared" si="78"/>
        <v>0.84273254359584426</v>
      </c>
      <c r="R1206" s="95">
        <f t="shared" si="79"/>
        <v>0.67826517150395782</v>
      </c>
      <c r="S1206" s="95">
        <f t="shared" si="80"/>
        <v>-1</v>
      </c>
    </row>
    <row r="1207" spans="1:19" s="36" customFormat="1" ht="14.4" x14ac:dyDescent="0.3">
      <c r="A1207" s="32" t="s">
        <v>95</v>
      </c>
      <c r="B1207" s="36">
        <v>624</v>
      </c>
      <c r="C1207" s="36">
        <v>1</v>
      </c>
      <c r="D1207" s="36" t="s">
        <v>392</v>
      </c>
      <c r="E1207" s="36">
        <v>1994</v>
      </c>
      <c r="F1207" s="36">
        <v>1995</v>
      </c>
      <c r="G1207" s="76">
        <v>331.84</v>
      </c>
      <c r="H1207" s="36">
        <v>10</v>
      </c>
      <c r="I1207" s="36">
        <v>0</v>
      </c>
      <c r="J1207" s="36">
        <v>1</v>
      </c>
      <c r="K1207" s="36">
        <v>4</v>
      </c>
      <c r="L1207" s="94">
        <v>8829</v>
      </c>
      <c r="M1207" s="94">
        <v>12242</v>
      </c>
      <c r="N1207" s="95">
        <f t="shared" si="77"/>
        <v>0.41901191210668692</v>
      </c>
      <c r="O1207" s="36">
        <v>19950624</v>
      </c>
      <c r="P1207" s="63">
        <v>9674.25</v>
      </c>
      <c r="Q1207" s="76">
        <f t="shared" si="78"/>
        <v>2.1780499780344731</v>
      </c>
      <c r="R1207" s="95">
        <f t="shared" si="79"/>
        <v>0.41901191210668692</v>
      </c>
      <c r="S1207" s="95">
        <f t="shared" si="80"/>
        <v>-1</v>
      </c>
    </row>
    <row r="1208" spans="1:19" s="36" customFormat="1" ht="14.4" x14ac:dyDescent="0.3">
      <c r="A1208" s="32" t="s">
        <v>95</v>
      </c>
      <c r="B1208" s="36">
        <v>624</v>
      </c>
      <c r="C1208" s="36">
        <v>1</v>
      </c>
      <c r="D1208" s="36" t="s">
        <v>392</v>
      </c>
      <c r="E1208" s="36">
        <v>1994</v>
      </c>
      <c r="F1208" s="36">
        <v>1995</v>
      </c>
      <c r="G1208" s="76">
        <v>331.84</v>
      </c>
      <c r="H1208" s="36">
        <v>10</v>
      </c>
      <c r="I1208" s="36">
        <v>0</v>
      </c>
      <c r="J1208" s="36">
        <v>1</v>
      </c>
      <c r="K1208" s="36">
        <v>4</v>
      </c>
      <c r="L1208" s="94">
        <v>7108</v>
      </c>
      <c r="M1208" s="94">
        <v>9267</v>
      </c>
      <c r="N1208" s="95">
        <f t="shared" si="77"/>
        <v>0.4340763358778626</v>
      </c>
      <c r="O1208" s="36">
        <v>19950624</v>
      </c>
      <c r="P1208" s="63">
        <v>9674.25</v>
      </c>
      <c r="Q1208" s="76">
        <f t="shared" si="78"/>
        <v>1.6926376721709693</v>
      </c>
      <c r="R1208" s="95">
        <f t="shared" si="79"/>
        <v>0.4340763358778626</v>
      </c>
      <c r="S1208" s="95">
        <f t="shared" si="80"/>
        <v>-1</v>
      </c>
    </row>
    <row r="1209" spans="1:19" s="36" customFormat="1" ht="14.4" x14ac:dyDescent="0.3">
      <c r="A1209" s="32" t="s">
        <v>95</v>
      </c>
      <c r="B1209" s="36">
        <v>624</v>
      </c>
      <c r="C1209" s="36">
        <v>1</v>
      </c>
      <c r="D1209" s="36" t="s">
        <v>392</v>
      </c>
      <c r="E1209" s="36">
        <v>1997</v>
      </c>
      <c r="F1209" s="36">
        <v>1998</v>
      </c>
      <c r="G1209" s="76">
        <v>108.92</v>
      </c>
      <c r="H1209" s="36">
        <v>4</v>
      </c>
      <c r="I1209" s="36">
        <v>1</v>
      </c>
      <c r="J1209" s="36">
        <v>1</v>
      </c>
      <c r="K1209" s="36">
        <v>2</v>
      </c>
      <c r="L1209" s="94">
        <v>6964</v>
      </c>
      <c r="M1209" s="94">
        <v>6416</v>
      </c>
      <c r="N1209" s="95">
        <f t="shared" si="77"/>
        <v>0.52047832585949183</v>
      </c>
      <c r="O1209" s="36">
        <v>19980624</v>
      </c>
      <c r="P1209" s="63">
        <v>9621.4</v>
      </c>
      <c r="Q1209" s="76">
        <f t="shared" si="78"/>
        <v>1.3906500093541481</v>
      </c>
      <c r="R1209" s="95">
        <f t="shared" si="79"/>
        <v>0.52047832585949183</v>
      </c>
      <c r="S1209" s="95">
        <f t="shared" si="80"/>
        <v>-1</v>
      </c>
    </row>
    <row r="1210" spans="1:19" s="36" customFormat="1" ht="14.4" x14ac:dyDescent="0.3">
      <c r="A1210" s="32" t="s">
        <v>95</v>
      </c>
      <c r="B1210" s="36">
        <v>624</v>
      </c>
      <c r="C1210" s="36">
        <v>1</v>
      </c>
      <c r="D1210" s="36" t="s">
        <v>392</v>
      </c>
      <c r="E1210" s="36">
        <v>1997</v>
      </c>
      <c r="F1210" s="36">
        <v>1998</v>
      </c>
      <c r="G1210" s="76">
        <v>292.08</v>
      </c>
      <c r="H1210" s="36">
        <v>4</v>
      </c>
      <c r="I1210" s="36">
        <v>1</v>
      </c>
      <c r="J1210" s="36">
        <v>1</v>
      </c>
      <c r="K1210" s="36">
        <v>3</v>
      </c>
      <c r="L1210" s="94">
        <v>7574</v>
      </c>
      <c r="M1210" s="94">
        <v>6031</v>
      </c>
      <c r="N1210" s="95">
        <f t="shared" si="77"/>
        <v>0.5567070929805219</v>
      </c>
      <c r="O1210" s="36">
        <v>19980624</v>
      </c>
      <c r="P1210" s="63">
        <v>9621.4</v>
      </c>
      <c r="Q1210" s="76">
        <f t="shared" si="78"/>
        <v>1.4140353794666058</v>
      </c>
      <c r="R1210" s="95">
        <f t="shared" si="79"/>
        <v>0.5567070929805219</v>
      </c>
      <c r="S1210" s="95">
        <f t="shared" si="80"/>
        <v>-1</v>
      </c>
    </row>
    <row r="1211" spans="1:19" s="36" customFormat="1" ht="14.4" x14ac:dyDescent="0.3">
      <c r="A1211" s="32" t="s">
        <v>95</v>
      </c>
      <c r="B1211" s="36">
        <v>624</v>
      </c>
      <c r="C1211" s="36">
        <v>1</v>
      </c>
      <c r="D1211" s="36" t="s">
        <v>392</v>
      </c>
      <c r="E1211" s="36">
        <v>1999</v>
      </c>
      <c r="F1211" s="36">
        <v>2000</v>
      </c>
      <c r="G1211" s="76">
        <v>70</v>
      </c>
      <c r="H1211" s="36">
        <v>10</v>
      </c>
      <c r="I1211" s="36">
        <v>0</v>
      </c>
      <c r="J1211" s="36">
        <v>1</v>
      </c>
      <c r="K1211" s="36">
        <v>1</v>
      </c>
      <c r="L1211" s="94">
        <v>4000</v>
      </c>
      <c r="M1211" s="94">
        <v>4743</v>
      </c>
      <c r="N1211" s="95">
        <f t="shared" si="77"/>
        <v>0.45750886423424453</v>
      </c>
      <c r="O1211" s="36">
        <v>20000624</v>
      </c>
      <c r="P1211" s="63">
        <v>9353.99</v>
      </c>
      <c r="Q1211" s="76">
        <f t="shared" si="78"/>
        <v>0.93468134988384644</v>
      </c>
      <c r="R1211" s="95">
        <f t="shared" si="79"/>
        <v>0.45750886423424453</v>
      </c>
      <c r="S1211" s="95">
        <f t="shared" si="80"/>
        <v>-1</v>
      </c>
    </row>
    <row r="1212" spans="1:19" s="36" customFormat="1" ht="14.4" x14ac:dyDescent="0.3">
      <c r="A1212" s="32" t="s">
        <v>95</v>
      </c>
      <c r="B1212" s="36">
        <v>624</v>
      </c>
      <c r="C1212" s="36">
        <v>1</v>
      </c>
      <c r="D1212" s="36" t="s">
        <v>392</v>
      </c>
      <c r="E1212" s="36">
        <v>1999</v>
      </c>
      <c r="F1212" s="36">
        <v>2000</v>
      </c>
      <c r="G1212" s="76">
        <v>115</v>
      </c>
      <c r="H1212" s="36">
        <v>10</v>
      </c>
      <c r="I1212" s="36">
        <v>0</v>
      </c>
      <c r="J1212" s="36">
        <v>1</v>
      </c>
      <c r="K1212" s="36">
        <v>2</v>
      </c>
      <c r="L1212" s="94">
        <v>4250</v>
      </c>
      <c r="M1212" s="94">
        <v>4687</v>
      </c>
      <c r="N1212" s="95">
        <f t="shared" si="77"/>
        <v>0.47555107978068706</v>
      </c>
      <c r="O1212" s="36">
        <v>20000624</v>
      </c>
      <c r="P1212" s="63">
        <v>9353.99</v>
      </c>
      <c r="Q1212" s="76">
        <f t="shared" si="78"/>
        <v>0.95542116251995135</v>
      </c>
      <c r="R1212" s="95">
        <f t="shared" si="79"/>
        <v>0.47555107978068706</v>
      </c>
      <c r="S1212" s="95">
        <f t="shared" si="80"/>
        <v>-1</v>
      </c>
    </row>
    <row r="1213" spans="1:19" s="36" customFormat="1" ht="14.4" x14ac:dyDescent="0.3">
      <c r="A1213" s="32" t="s">
        <v>95</v>
      </c>
      <c r="B1213" s="36">
        <v>624</v>
      </c>
      <c r="C1213" s="36">
        <v>1</v>
      </c>
      <c r="D1213" s="36" t="s">
        <v>392</v>
      </c>
      <c r="E1213" s="36">
        <v>2000</v>
      </c>
      <c r="F1213" s="36">
        <v>2002</v>
      </c>
      <c r="G1213" s="76">
        <v>530</v>
      </c>
      <c r="H1213" s="36">
        <v>6</v>
      </c>
      <c r="I1213" s="36">
        <v>1</v>
      </c>
      <c r="J1213" s="36">
        <v>0</v>
      </c>
      <c r="K1213" s="36">
        <v>6</v>
      </c>
      <c r="L1213" s="94">
        <v>15019</v>
      </c>
      <c r="M1213" s="94">
        <v>11723</v>
      </c>
      <c r="N1213" s="95">
        <f t="shared" si="77"/>
        <v>0.56162590681325253</v>
      </c>
      <c r="O1213" s="36">
        <v>20010624</v>
      </c>
      <c r="P1213" s="63">
        <v>9324.07</v>
      </c>
      <c r="Q1213" s="76">
        <f t="shared" si="78"/>
        <v>2.8680608360941093</v>
      </c>
      <c r="R1213" s="95">
        <f t="shared" si="79"/>
        <v>0.56162590681325253</v>
      </c>
      <c r="S1213" s="95">
        <f t="shared" si="80"/>
        <v>-1</v>
      </c>
    </row>
    <row r="1214" spans="1:19" s="36" customFormat="1" ht="14.4" x14ac:dyDescent="0.3">
      <c r="A1214" s="32" t="s">
        <v>95</v>
      </c>
      <c r="B1214" s="36">
        <v>624</v>
      </c>
      <c r="C1214" s="36">
        <v>1</v>
      </c>
      <c r="D1214" s="36" t="s">
        <v>392</v>
      </c>
      <c r="E1214" s="36">
        <v>2002</v>
      </c>
      <c r="F1214" s="36">
        <v>2003</v>
      </c>
      <c r="G1214" s="76">
        <v>338.58</v>
      </c>
      <c r="H1214" s="36">
        <v>5</v>
      </c>
      <c r="I1214" s="36">
        <v>1</v>
      </c>
      <c r="J1214" s="36">
        <v>1</v>
      </c>
      <c r="K1214" s="36">
        <v>4</v>
      </c>
      <c r="L1214" s="94">
        <v>14822</v>
      </c>
      <c r="M1214" s="94">
        <v>13204</v>
      </c>
      <c r="N1214" s="95">
        <f t="shared" si="77"/>
        <v>0.52886605295083133</v>
      </c>
      <c r="O1214" s="36">
        <v>20030624</v>
      </c>
      <c r="P1214" s="63">
        <v>8865.7099999999991</v>
      </c>
      <c r="Q1214" s="76">
        <f t="shared" si="78"/>
        <v>3.1611681410738681</v>
      </c>
      <c r="R1214" s="95">
        <f t="shared" si="79"/>
        <v>0.52886605295083133</v>
      </c>
      <c r="S1214" s="95">
        <f t="shared" si="80"/>
        <v>-1</v>
      </c>
    </row>
    <row r="1215" spans="1:19" s="36" customFormat="1" ht="14.4" x14ac:dyDescent="0.3">
      <c r="A1215" s="32" t="s">
        <v>95</v>
      </c>
      <c r="B1215" s="36">
        <v>624</v>
      </c>
      <c r="C1215" s="36">
        <v>1</v>
      </c>
      <c r="D1215" s="36" t="s">
        <v>392</v>
      </c>
      <c r="E1215" s="36">
        <v>2006</v>
      </c>
      <c r="F1215" s="33">
        <v>2007</v>
      </c>
      <c r="G1215" s="76">
        <v>444.22</v>
      </c>
      <c r="H1215" s="33">
        <v>8</v>
      </c>
      <c r="I1215" s="36">
        <v>0</v>
      </c>
      <c r="J1215" s="36">
        <v>1</v>
      </c>
      <c r="K1215" s="36">
        <v>5</v>
      </c>
      <c r="L1215" s="63">
        <v>13182</v>
      </c>
      <c r="M1215" s="65">
        <v>13629</v>
      </c>
      <c r="N1215" s="95">
        <f t="shared" si="77"/>
        <v>0.49166386930737382</v>
      </c>
      <c r="O1215" s="36">
        <v>20070624</v>
      </c>
      <c r="P1215" s="63">
        <v>8699</v>
      </c>
      <c r="Q1215" s="76">
        <f t="shared" si="78"/>
        <v>3.082078399816071</v>
      </c>
      <c r="R1215" s="95">
        <f t="shared" si="79"/>
        <v>0.49166386930737382</v>
      </c>
      <c r="S1215" s="95">
        <f t="shared" si="80"/>
        <v>-1</v>
      </c>
    </row>
    <row r="1216" spans="1:19" s="36" customFormat="1" ht="14.4" x14ac:dyDescent="0.3">
      <c r="A1216" s="32" t="s">
        <v>95</v>
      </c>
      <c r="B1216" s="36">
        <v>624</v>
      </c>
      <c r="C1216" s="36">
        <v>1</v>
      </c>
      <c r="D1216" s="35" t="s">
        <v>392</v>
      </c>
      <c r="E1216" s="33">
        <v>2007</v>
      </c>
      <c r="F1216" s="36">
        <v>2008</v>
      </c>
      <c r="G1216" s="36">
        <v>1470.89</v>
      </c>
      <c r="H1216" s="36">
        <v>5</v>
      </c>
      <c r="I1216" s="36">
        <v>1</v>
      </c>
      <c r="J1216" s="36">
        <v>0</v>
      </c>
      <c r="K1216" s="33">
        <v>10</v>
      </c>
      <c r="L1216" s="63">
        <v>10057</v>
      </c>
      <c r="M1216" s="63">
        <v>5804</v>
      </c>
      <c r="N1216" s="95">
        <f t="shared" si="77"/>
        <v>0.63407099174074777</v>
      </c>
      <c r="O1216" s="36">
        <v>20062897</v>
      </c>
      <c r="P1216" s="63">
        <v>8699</v>
      </c>
      <c r="Q1216" s="76">
        <f t="shared" si="78"/>
        <v>1.8233130244855731</v>
      </c>
      <c r="R1216" s="95">
        <f t="shared" si="79"/>
        <v>0.63407099174074777</v>
      </c>
      <c r="S1216" s="95">
        <f t="shared" si="80"/>
        <v>-1</v>
      </c>
    </row>
    <row r="1217" spans="1:19" s="36" customFormat="1" ht="14.4" x14ac:dyDescent="0.3">
      <c r="A1217" s="32" t="s">
        <v>95</v>
      </c>
      <c r="B1217" s="7">
        <v>624</v>
      </c>
      <c r="C1217" s="7">
        <v>1</v>
      </c>
      <c r="D1217" s="7" t="s">
        <v>392</v>
      </c>
      <c r="E1217" s="7">
        <v>2011</v>
      </c>
      <c r="F1217" s="10">
        <v>2013</v>
      </c>
      <c r="G1217" s="66">
        <v>1580.36</v>
      </c>
      <c r="H1217" s="10">
        <v>6</v>
      </c>
      <c r="I1217" s="67">
        <v>1</v>
      </c>
      <c r="J1217" s="10">
        <v>1</v>
      </c>
      <c r="K1217" s="50">
        <v>10</v>
      </c>
      <c r="L1217" s="67">
        <v>6928</v>
      </c>
      <c r="M1217" s="67">
        <v>2556</v>
      </c>
      <c r="N1217" s="95">
        <f t="shared" si="77"/>
        <v>0.73049346267397719</v>
      </c>
      <c r="O1217" s="36">
        <f>10000*E1217+B1217</f>
        <v>20110624</v>
      </c>
      <c r="P1217" s="63">
        <v>8311</v>
      </c>
      <c r="Q1217" s="76">
        <f t="shared" si="78"/>
        <v>1.1411382505113705</v>
      </c>
      <c r="R1217" s="95">
        <f t="shared" si="79"/>
        <v>0.73049346267397719</v>
      </c>
      <c r="S1217" s="95">
        <f t="shared" si="80"/>
        <v>-1</v>
      </c>
    </row>
    <row r="1218" spans="1:19" s="36" customFormat="1" ht="14.4" x14ac:dyDescent="0.3">
      <c r="A1218" s="32" t="s">
        <v>95</v>
      </c>
      <c r="B1218" s="7">
        <v>624</v>
      </c>
      <c r="C1218" s="7">
        <v>1</v>
      </c>
      <c r="D1218" s="7" t="s">
        <v>392</v>
      </c>
      <c r="E1218" s="36">
        <v>2017</v>
      </c>
      <c r="F1218" s="10">
        <v>2019</v>
      </c>
      <c r="G1218" s="66">
        <v>1538.31</v>
      </c>
      <c r="H1218" s="10">
        <v>10</v>
      </c>
      <c r="I1218" s="67">
        <v>1</v>
      </c>
      <c r="J1218" s="10">
        <v>1</v>
      </c>
      <c r="K1218" s="50">
        <f>MAX(1,MIN(10,INT(G1218/100)+1))</f>
        <v>10</v>
      </c>
      <c r="L1218" s="67">
        <v>5574</v>
      </c>
      <c r="M1218" s="67">
        <v>1392</v>
      </c>
      <c r="N1218" s="95">
        <f t="shared" si="77"/>
        <v>0.80017226528854435</v>
      </c>
      <c r="O1218" s="36">
        <f>10000*E1218+B1218</f>
        <v>20170624</v>
      </c>
      <c r="P1218" s="63">
        <v>8388</v>
      </c>
      <c r="Q1218" s="76">
        <f t="shared" si="78"/>
        <v>0.83047210300429186</v>
      </c>
      <c r="R1218" s="95">
        <f t="shared" si="79"/>
        <v>0.80017226528854435</v>
      </c>
      <c r="S1218" s="95">
        <f t="shared" si="80"/>
        <v>-1</v>
      </c>
    </row>
    <row r="1219" spans="1:19" s="36" customFormat="1" ht="14.4" x14ac:dyDescent="0.3">
      <c r="A1219" s="32" t="s">
        <v>95</v>
      </c>
      <c r="B1219" s="36">
        <v>625</v>
      </c>
      <c r="C1219" s="36">
        <v>1</v>
      </c>
      <c r="D1219" s="36" t="s">
        <v>294</v>
      </c>
      <c r="E1219" s="36">
        <v>2000</v>
      </c>
      <c r="F1219" s="36">
        <v>2001</v>
      </c>
      <c r="G1219" s="76">
        <v>415</v>
      </c>
      <c r="H1219" s="36">
        <v>5</v>
      </c>
      <c r="I1219" s="36">
        <v>1</v>
      </c>
      <c r="J1219" s="36">
        <v>1</v>
      </c>
      <c r="K1219" s="36">
        <v>5</v>
      </c>
      <c r="L1219" s="94">
        <v>65385</v>
      </c>
      <c r="M1219" s="94">
        <v>48000</v>
      </c>
      <c r="N1219" s="95">
        <f t="shared" si="77"/>
        <v>0.57666357983860295</v>
      </c>
      <c r="O1219" s="36">
        <v>20010625</v>
      </c>
      <c r="P1219" s="63">
        <v>50257.15</v>
      </c>
      <c r="Q1219" s="76">
        <f t="shared" si="78"/>
        <v>2.2560968936758252</v>
      </c>
      <c r="R1219" s="95">
        <f t="shared" si="79"/>
        <v>0.57666357983860295</v>
      </c>
      <c r="S1219" s="95">
        <f t="shared" si="80"/>
        <v>-1</v>
      </c>
    </row>
    <row r="1220" spans="1:19" s="36" customFormat="1" ht="14.4" x14ac:dyDescent="0.3">
      <c r="A1220" s="32" t="s">
        <v>95</v>
      </c>
      <c r="B1220" s="36">
        <v>625</v>
      </c>
      <c r="C1220" s="36">
        <v>1</v>
      </c>
      <c r="D1220" s="36" t="s">
        <v>294</v>
      </c>
      <c r="E1220" s="36">
        <v>2002</v>
      </c>
      <c r="F1220" s="36">
        <v>2003</v>
      </c>
      <c r="G1220" s="76">
        <v>319</v>
      </c>
      <c r="H1220" s="36">
        <v>4</v>
      </c>
      <c r="I1220" s="36">
        <v>1</v>
      </c>
      <c r="J1220" s="36">
        <v>1</v>
      </c>
      <c r="K1220" s="36">
        <v>4</v>
      </c>
      <c r="L1220" s="94">
        <v>56434</v>
      </c>
      <c r="M1220" s="94">
        <v>43540</v>
      </c>
      <c r="N1220" s="95">
        <f t="shared" si="77"/>
        <v>0.56448676655930541</v>
      </c>
      <c r="O1220" s="36">
        <v>20030625</v>
      </c>
      <c r="P1220" s="63">
        <v>46593.9</v>
      </c>
      <c r="Q1220" s="76">
        <f t="shared" si="78"/>
        <v>2.1456456746483981</v>
      </c>
      <c r="R1220" s="95">
        <f t="shared" si="79"/>
        <v>0.56448676655930541</v>
      </c>
      <c r="S1220" s="95">
        <f t="shared" si="80"/>
        <v>-1</v>
      </c>
    </row>
    <row r="1221" spans="1:19" s="36" customFormat="1" ht="14.4" x14ac:dyDescent="0.3">
      <c r="A1221" s="32" t="s">
        <v>95</v>
      </c>
      <c r="B1221" s="36">
        <v>625</v>
      </c>
      <c r="C1221" s="36">
        <v>1</v>
      </c>
      <c r="D1221" s="36" t="s">
        <v>294</v>
      </c>
      <c r="E1221" s="36">
        <v>2006</v>
      </c>
      <c r="F1221" s="33">
        <v>2007</v>
      </c>
      <c r="G1221" s="76">
        <v>593</v>
      </c>
      <c r="H1221" s="33">
        <v>6</v>
      </c>
      <c r="I1221" s="36">
        <v>1</v>
      </c>
      <c r="J1221" s="36">
        <v>1</v>
      </c>
      <c r="K1221" s="36">
        <v>6</v>
      </c>
      <c r="L1221" s="63">
        <v>56753</v>
      </c>
      <c r="M1221" s="63">
        <v>34741</v>
      </c>
      <c r="N1221" s="95">
        <f t="shared" si="77"/>
        <v>0.62029204100815349</v>
      </c>
      <c r="O1221" s="36">
        <v>20070625</v>
      </c>
      <c r="P1221" s="63">
        <v>45259</v>
      </c>
      <c r="Q1221" s="76">
        <f t="shared" si="78"/>
        <v>2.0215647716476282</v>
      </c>
      <c r="R1221" s="95">
        <f t="shared" si="79"/>
        <v>0.62029204100815349</v>
      </c>
      <c r="S1221" s="95">
        <f t="shared" si="80"/>
        <v>-1</v>
      </c>
    </row>
    <row r="1222" spans="1:19" s="36" customFormat="1" ht="14.4" x14ac:dyDescent="0.3">
      <c r="A1222" s="32" t="s">
        <v>95</v>
      </c>
      <c r="B1222" s="36">
        <v>625</v>
      </c>
      <c r="C1222" s="36">
        <v>1</v>
      </c>
      <c r="D1222" s="36" t="s">
        <v>294</v>
      </c>
      <c r="E1222" s="75">
        <v>2012</v>
      </c>
      <c r="F1222" s="36">
        <v>2013</v>
      </c>
      <c r="G1222" s="76">
        <v>821.55</v>
      </c>
      <c r="H1222" s="36">
        <v>8</v>
      </c>
      <c r="I1222" s="36">
        <v>1</v>
      </c>
      <c r="J1222" s="36">
        <v>0</v>
      </c>
      <c r="K1222" s="50">
        <f>MAX(1,MIN(10,INT(G1222/100)+1))</f>
        <v>9</v>
      </c>
      <c r="L1222" s="63">
        <v>78703</v>
      </c>
      <c r="M1222" s="63">
        <v>49306</v>
      </c>
      <c r="N1222" s="95">
        <f t="shared" si="77"/>
        <v>0.61482395769047493</v>
      </c>
      <c r="O1222" s="36">
        <f>10000*E1222+B1222</f>
        <v>20120625</v>
      </c>
      <c r="P1222" s="63">
        <v>37707.5</v>
      </c>
      <c r="Q1222" s="76">
        <f t="shared" si="78"/>
        <v>3.3947888351123781</v>
      </c>
      <c r="R1222" s="95">
        <f t="shared" si="79"/>
        <v>0.61482395769047493</v>
      </c>
      <c r="S1222" s="95">
        <f t="shared" si="80"/>
        <v>-1</v>
      </c>
    </row>
    <row r="1223" spans="1:19" s="36" customFormat="1" ht="14.4" x14ac:dyDescent="0.3">
      <c r="A1223" s="32" t="s">
        <v>95</v>
      </c>
      <c r="B1223" s="7">
        <v>625</v>
      </c>
      <c r="C1223" s="7">
        <v>1</v>
      </c>
      <c r="D1223" s="7" t="s">
        <v>130</v>
      </c>
      <c r="E1223" s="7">
        <v>2018</v>
      </c>
      <c r="F1223" s="7">
        <v>2019</v>
      </c>
      <c r="G1223" s="70">
        <v>1179.52</v>
      </c>
      <c r="H1223" s="7">
        <v>10</v>
      </c>
      <c r="I1223" s="7">
        <v>1</v>
      </c>
      <c r="J1223" s="48">
        <v>0</v>
      </c>
      <c r="K1223" s="50">
        <v>10</v>
      </c>
      <c r="L1223" s="67">
        <v>76072</v>
      </c>
      <c r="M1223" s="67">
        <v>40025</v>
      </c>
      <c r="N1223" s="95">
        <f t="shared" si="77"/>
        <v>0.65524518290739642</v>
      </c>
      <c r="O1223" s="36">
        <f>10000*E1223+B1223</f>
        <v>20180625</v>
      </c>
      <c r="P1223" s="63">
        <v>36532.93</v>
      </c>
      <c r="Q1223" s="76">
        <f t="shared" si="78"/>
        <v>3.1778726754191355</v>
      </c>
      <c r="R1223" s="95">
        <f t="shared" si="79"/>
        <v>0.65524518290739642</v>
      </c>
      <c r="S1223" s="95">
        <f t="shared" si="80"/>
        <v>-1</v>
      </c>
    </row>
    <row r="1224" spans="1:19" s="36" customFormat="1" ht="14.4" x14ac:dyDescent="0.3">
      <c r="A1224" s="32" t="s">
        <v>95</v>
      </c>
      <c r="B1224" s="36">
        <v>627</v>
      </c>
      <c r="C1224" s="36">
        <v>1</v>
      </c>
      <c r="D1224" s="36" t="s">
        <v>432</v>
      </c>
      <c r="E1224" s="36">
        <v>1995</v>
      </c>
      <c r="F1224" s="36">
        <v>1996</v>
      </c>
      <c r="G1224" s="76">
        <v>315</v>
      </c>
      <c r="H1224" s="36">
        <v>10</v>
      </c>
      <c r="I1224" s="36">
        <v>1</v>
      </c>
      <c r="J1224" s="36">
        <v>1</v>
      </c>
      <c r="K1224" s="36">
        <v>4</v>
      </c>
      <c r="L1224" s="94">
        <v>162</v>
      </c>
      <c r="M1224" s="94">
        <v>108</v>
      </c>
      <c r="N1224" s="95">
        <f t="shared" si="77"/>
        <v>0.6</v>
      </c>
      <c r="O1224" s="36">
        <v>19960627</v>
      </c>
      <c r="P1224" s="63">
        <v>285.32</v>
      </c>
      <c r="Q1224" s="76">
        <f t="shared" si="78"/>
        <v>0.94630590214496002</v>
      </c>
      <c r="R1224" s="95">
        <f t="shared" si="79"/>
        <v>0.6</v>
      </c>
      <c r="S1224" s="95">
        <f t="shared" si="80"/>
        <v>-1</v>
      </c>
    </row>
    <row r="1225" spans="1:19" s="36" customFormat="1" ht="14.4" x14ac:dyDescent="0.3">
      <c r="A1225" s="32" t="s">
        <v>95</v>
      </c>
      <c r="B1225" s="36">
        <v>627</v>
      </c>
      <c r="C1225" s="36">
        <v>1</v>
      </c>
      <c r="D1225" s="36" t="s">
        <v>432</v>
      </c>
      <c r="E1225" s="36">
        <v>1999</v>
      </c>
      <c r="F1225" s="36">
        <v>2000</v>
      </c>
      <c r="G1225" s="76">
        <v>760.89</v>
      </c>
      <c r="H1225" s="36">
        <v>5</v>
      </c>
      <c r="I1225" s="36">
        <v>1</v>
      </c>
      <c r="J1225" s="36">
        <v>1</v>
      </c>
      <c r="K1225" s="36">
        <v>8</v>
      </c>
      <c r="L1225" s="94">
        <v>274</v>
      </c>
      <c r="M1225" s="94">
        <v>164</v>
      </c>
      <c r="N1225" s="95">
        <f t="shared" si="77"/>
        <v>0.62557077625570778</v>
      </c>
      <c r="O1225" s="36">
        <v>20000627</v>
      </c>
      <c r="P1225" s="63">
        <v>219.14</v>
      </c>
      <c r="Q1225" s="76">
        <f t="shared" si="78"/>
        <v>1.9987222779958018</v>
      </c>
      <c r="R1225" s="95">
        <f t="shared" si="79"/>
        <v>0.62557077625570778</v>
      </c>
      <c r="S1225" s="95">
        <f t="shared" si="80"/>
        <v>-1</v>
      </c>
    </row>
    <row r="1226" spans="1:19" s="36" customFormat="1" ht="14.4" x14ac:dyDescent="0.3">
      <c r="A1226" s="32" t="s">
        <v>95</v>
      </c>
      <c r="B1226" s="36">
        <v>627</v>
      </c>
      <c r="C1226" s="36">
        <v>1</v>
      </c>
      <c r="D1226" s="36" t="s">
        <v>432</v>
      </c>
      <c r="E1226" s="36">
        <v>2004</v>
      </c>
      <c r="F1226" s="36">
        <v>2005</v>
      </c>
      <c r="G1226" s="76">
        <v>1200</v>
      </c>
      <c r="H1226" s="36">
        <v>5</v>
      </c>
      <c r="I1226" s="36">
        <v>0</v>
      </c>
      <c r="J1226" s="36">
        <v>1</v>
      </c>
      <c r="K1226" s="36">
        <v>10</v>
      </c>
      <c r="L1226" s="94">
        <v>318</v>
      </c>
      <c r="M1226" s="94">
        <v>327</v>
      </c>
      <c r="N1226" s="95">
        <f t="shared" si="77"/>
        <v>0.49302325581395351</v>
      </c>
      <c r="O1226" s="36">
        <v>20050627</v>
      </c>
      <c r="P1226" s="63">
        <v>184.17</v>
      </c>
      <c r="Q1226" s="76">
        <f t="shared" si="78"/>
        <v>3.5021990552207201</v>
      </c>
      <c r="R1226" s="95">
        <f t="shared" si="79"/>
        <v>0.49302325581395351</v>
      </c>
      <c r="S1226" s="95">
        <f t="shared" si="80"/>
        <v>-1</v>
      </c>
    </row>
    <row r="1227" spans="1:19" s="36" customFormat="1" ht="14.4" x14ac:dyDescent="0.3">
      <c r="A1227" s="32" t="s">
        <v>95</v>
      </c>
      <c r="B1227" s="36">
        <v>627</v>
      </c>
      <c r="C1227" s="36">
        <v>1</v>
      </c>
      <c r="D1227" s="36" t="s">
        <v>432</v>
      </c>
      <c r="E1227" s="36">
        <v>2005</v>
      </c>
      <c r="F1227" s="36">
        <v>2006</v>
      </c>
      <c r="G1227" s="76">
        <v>1000</v>
      </c>
      <c r="H1227" s="36">
        <v>10</v>
      </c>
      <c r="I1227" s="33">
        <v>1</v>
      </c>
      <c r="J1227" s="36">
        <v>1</v>
      </c>
      <c r="K1227" s="36">
        <v>10</v>
      </c>
      <c r="L1227" s="36">
        <v>239</v>
      </c>
      <c r="M1227" s="36">
        <v>74</v>
      </c>
      <c r="N1227" s="95">
        <f t="shared" si="77"/>
        <v>0.76357827476038342</v>
      </c>
      <c r="O1227" s="36">
        <v>20060627</v>
      </c>
      <c r="P1227" s="63">
        <v>188.38</v>
      </c>
      <c r="Q1227" s="76">
        <f t="shared" si="78"/>
        <v>1.6615351948189829</v>
      </c>
      <c r="R1227" s="95">
        <f t="shared" si="79"/>
        <v>0.76357827476038342</v>
      </c>
      <c r="S1227" s="95">
        <f t="shared" si="80"/>
        <v>-1</v>
      </c>
    </row>
    <row r="1228" spans="1:19" s="36" customFormat="1" ht="14.4" x14ac:dyDescent="0.3">
      <c r="A1228" s="32" t="s">
        <v>95</v>
      </c>
      <c r="B1228" s="36">
        <v>628</v>
      </c>
      <c r="C1228" s="36">
        <v>1</v>
      </c>
      <c r="D1228" s="36" t="s">
        <v>333</v>
      </c>
      <c r="E1228" s="36">
        <v>1997</v>
      </c>
      <c r="F1228" s="36">
        <v>1998</v>
      </c>
      <c r="G1228" s="76">
        <v>650</v>
      </c>
      <c r="H1228" s="36">
        <v>10</v>
      </c>
      <c r="I1228" s="36">
        <v>1</v>
      </c>
      <c r="J1228" s="36">
        <v>1</v>
      </c>
      <c r="K1228" s="36">
        <v>7</v>
      </c>
      <c r="L1228" s="94">
        <v>102</v>
      </c>
      <c r="M1228" s="94">
        <v>40</v>
      </c>
      <c r="N1228" s="95">
        <f t="shared" si="77"/>
        <v>0.71830985915492962</v>
      </c>
      <c r="O1228" s="36">
        <v>19980628</v>
      </c>
      <c r="P1228" s="63">
        <v>175.8</v>
      </c>
      <c r="Q1228" s="76">
        <f t="shared" si="78"/>
        <v>0.80773606370875994</v>
      </c>
      <c r="R1228" s="95">
        <f t="shared" si="79"/>
        <v>0.71830985915492962</v>
      </c>
      <c r="S1228" s="95">
        <f t="shared" si="80"/>
        <v>-1</v>
      </c>
    </row>
    <row r="1229" spans="1:19" s="36" customFormat="1" ht="14.4" x14ac:dyDescent="0.3">
      <c r="A1229" s="32" t="s">
        <v>95</v>
      </c>
      <c r="B1229" s="36">
        <v>628</v>
      </c>
      <c r="C1229" s="36">
        <v>1</v>
      </c>
      <c r="D1229" s="36" t="s">
        <v>333</v>
      </c>
      <c r="E1229" s="36">
        <v>2001</v>
      </c>
      <c r="F1229" s="36">
        <v>2002</v>
      </c>
      <c r="G1229" s="76">
        <v>473.7</v>
      </c>
      <c r="H1229" s="36">
        <v>10</v>
      </c>
      <c r="I1229" s="36">
        <v>1</v>
      </c>
      <c r="J1229" s="36">
        <v>1</v>
      </c>
      <c r="K1229" s="36">
        <v>5</v>
      </c>
      <c r="L1229" s="94">
        <v>72</v>
      </c>
      <c r="M1229" s="94">
        <v>37</v>
      </c>
      <c r="N1229" s="95">
        <f t="shared" si="77"/>
        <v>0.66055045871559637</v>
      </c>
      <c r="O1229" s="36">
        <v>20020628</v>
      </c>
      <c r="P1229" s="63">
        <v>151.59</v>
      </c>
      <c r="Q1229" s="76">
        <f t="shared" si="78"/>
        <v>0.71904479187281478</v>
      </c>
      <c r="R1229" s="95">
        <f t="shared" si="79"/>
        <v>0.66055045871559637</v>
      </c>
      <c r="S1229" s="95">
        <f t="shared" si="80"/>
        <v>-1</v>
      </c>
    </row>
    <row r="1230" spans="1:19" s="36" customFormat="1" ht="14.4" x14ac:dyDescent="0.3">
      <c r="A1230" s="32" t="s">
        <v>95</v>
      </c>
      <c r="B1230" s="36">
        <v>628</v>
      </c>
      <c r="C1230" s="36">
        <v>1</v>
      </c>
      <c r="D1230" s="36" t="s">
        <v>333</v>
      </c>
      <c r="E1230" s="36">
        <v>2005</v>
      </c>
      <c r="F1230" s="36">
        <v>2006</v>
      </c>
      <c r="G1230" s="76">
        <v>1293.24</v>
      </c>
      <c r="H1230" s="36">
        <v>10</v>
      </c>
      <c r="I1230" s="33">
        <v>1</v>
      </c>
      <c r="J1230" s="36">
        <v>1</v>
      </c>
      <c r="K1230" s="36">
        <v>10</v>
      </c>
      <c r="L1230" s="36">
        <v>72</v>
      </c>
      <c r="M1230" s="36">
        <v>31</v>
      </c>
      <c r="N1230" s="95">
        <f t="shared" si="77"/>
        <v>0.69902912621359226</v>
      </c>
      <c r="O1230" s="36">
        <v>20060628</v>
      </c>
      <c r="P1230" s="63">
        <v>131.91</v>
      </c>
      <c r="Q1230" s="76">
        <f t="shared" si="78"/>
        <v>0.78083541808809043</v>
      </c>
      <c r="R1230" s="95">
        <f t="shared" si="79"/>
        <v>0.69902912621359226</v>
      </c>
      <c r="S1230" s="95">
        <f t="shared" si="80"/>
        <v>-1</v>
      </c>
    </row>
    <row r="1231" spans="1:19" s="36" customFormat="1" ht="14.4" x14ac:dyDescent="0.3">
      <c r="A1231" s="32" t="s">
        <v>95</v>
      </c>
      <c r="B1231" s="36">
        <v>630</v>
      </c>
      <c r="C1231" s="36">
        <v>1</v>
      </c>
      <c r="D1231" s="36" t="s">
        <v>393</v>
      </c>
      <c r="E1231" s="36">
        <v>1994</v>
      </c>
      <c r="F1231" s="36">
        <v>1995</v>
      </c>
      <c r="G1231" s="76">
        <v>337.7</v>
      </c>
      <c r="H1231" s="36">
        <v>5</v>
      </c>
      <c r="I1231" s="36">
        <v>1</v>
      </c>
      <c r="J1231" s="36">
        <v>1</v>
      </c>
      <c r="K1231" s="36">
        <v>4</v>
      </c>
      <c r="L1231" s="94">
        <v>447</v>
      </c>
      <c r="M1231" s="94">
        <v>91</v>
      </c>
      <c r="N1231" s="95">
        <f t="shared" si="77"/>
        <v>0.83085501858736055</v>
      </c>
      <c r="O1231" s="36">
        <v>19950630</v>
      </c>
      <c r="P1231" s="63">
        <v>497.87</v>
      </c>
      <c r="Q1231" s="76">
        <f t="shared" si="78"/>
        <v>1.0806033703577238</v>
      </c>
      <c r="R1231" s="95">
        <f t="shared" si="79"/>
        <v>0.83085501858736055</v>
      </c>
      <c r="S1231" s="95">
        <f t="shared" si="80"/>
        <v>-1</v>
      </c>
    </row>
    <row r="1232" spans="1:19" s="36" customFormat="1" ht="14.4" x14ac:dyDescent="0.3">
      <c r="A1232" s="32" t="s">
        <v>95</v>
      </c>
      <c r="B1232" s="36">
        <v>630</v>
      </c>
      <c r="C1232" s="36">
        <v>1</v>
      </c>
      <c r="D1232" s="36" t="s">
        <v>393</v>
      </c>
      <c r="E1232" s="36">
        <v>1999</v>
      </c>
      <c r="F1232" s="36">
        <v>2000</v>
      </c>
      <c r="G1232" s="76">
        <v>415</v>
      </c>
      <c r="H1232" s="36">
        <v>5</v>
      </c>
      <c r="I1232" s="36">
        <v>1</v>
      </c>
      <c r="J1232" s="36">
        <v>1</v>
      </c>
      <c r="K1232" s="36">
        <v>5</v>
      </c>
      <c r="L1232" s="94">
        <v>246</v>
      </c>
      <c r="M1232" s="94">
        <v>60</v>
      </c>
      <c r="N1232" s="95">
        <f t="shared" si="77"/>
        <v>0.80392156862745101</v>
      </c>
      <c r="O1232" s="36">
        <v>20000630</v>
      </c>
      <c r="P1232" s="63">
        <v>429.72</v>
      </c>
      <c r="Q1232" s="76">
        <f t="shared" si="78"/>
        <v>0.71209159452666848</v>
      </c>
      <c r="R1232" s="95">
        <f t="shared" si="79"/>
        <v>0.80392156862745101</v>
      </c>
      <c r="S1232" s="95">
        <f t="shared" si="80"/>
        <v>-1</v>
      </c>
    </row>
    <row r="1233" spans="1:19" s="36" customFormat="1" ht="14.4" x14ac:dyDescent="0.3">
      <c r="A1233" s="32" t="s">
        <v>95</v>
      </c>
      <c r="B1233" s="36">
        <v>630</v>
      </c>
      <c r="C1233" s="36">
        <v>1</v>
      </c>
      <c r="D1233" s="36" t="s">
        <v>393</v>
      </c>
      <c r="E1233" s="36">
        <v>2002</v>
      </c>
      <c r="F1233" s="36">
        <v>2003</v>
      </c>
      <c r="G1233" s="76">
        <v>350</v>
      </c>
      <c r="H1233" s="36">
        <v>5</v>
      </c>
      <c r="I1233" s="36">
        <v>0</v>
      </c>
      <c r="J1233" s="36">
        <v>1</v>
      </c>
      <c r="K1233" s="36">
        <v>4</v>
      </c>
      <c r="L1233" s="94">
        <v>518</v>
      </c>
      <c r="M1233" s="94">
        <v>543</v>
      </c>
      <c r="N1233" s="95">
        <f t="shared" si="77"/>
        <v>0.4882186616399623</v>
      </c>
      <c r="O1233" s="36">
        <v>20030630</v>
      </c>
      <c r="P1233" s="63">
        <v>384.98</v>
      </c>
      <c r="Q1233" s="76">
        <f t="shared" si="78"/>
        <v>2.7559873240168318</v>
      </c>
      <c r="R1233" s="95">
        <f t="shared" si="79"/>
        <v>0.4882186616399623</v>
      </c>
      <c r="S1233" s="95">
        <f t="shared" si="80"/>
        <v>-1</v>
      </c>
    </row>
    <row r="1234" spans="1:19" s="36" customFormat="1" ht="14.4" x14ac:dyDescent="0.3">
      <c r="A1234" s="32" t="s">
        <v>95</v>
      </c>
      <c r="B1234" s="36">
        <v>630</v>
      </c>
      <c r="C1234" s="36">
        <v>1</v>
      </c>
      <c r="D1234" s="36" t="s">
        <v>393</v>
      </c>
      <c r="E1234" s="36">
        <v>2003</v>
      </c>
      <c r="F1234" s="36">
        <v>2004</v>
      </c>
      <c r="G1234" s="76">
        <v>1000</v>
      </c>
      <c r="H1234" s="36">
        <v>5</v>
      </c>
      <c r="I1234" s="36">
        <v>1</v>
      </c>
      <c r="J1234" s="36">
        <v>1</v>
      </c>
      <c r="K1234" s="36">
        <v>10</v>
      </c>
      <c r="L1234" s="94">
        <v>381</v>
      </c>
      <c r="M1234" s="94">
        <v>152</v>
      </c>
      <c r="N1234" s="95">
        <f t="shared" si="77"/>
        <v>0.71482176360225136</v>
      </c>
      <c r="O1234" s="36">
        <v>20040630</v>
      </c>
      <c r="P1234" s="63">
        <v>401.75</v>
      </c>
      <c r="Q1234" s="76">
        <f t="shared" si="78"/>
        <v>1.3266957062850031</v>
      </c>
      <c r="R1234" s="95">
        <f t="shared" si="79"/>
        <v>0.71482176360225136</v>
      </c>
      <c r="S1234" s="95">
        <f t="shared" si="80"/>
        <v>-1</v>
      </c>
    </row>
    <row r="1235" spans="1:19" s="36" customFormat="1" ht="14.4" x14ac:dyDescent="0.3">
      <c r="A1235" s="32" t="s">
        <v>95</v>
      </c>
      <c r="B1235" s="36">
        <v>630</v>
      </c>
      <c r="C1235" s="36">
        <v>1</v>
      </c>
      <c r="D1235" s="35" t="s">
        <v>393</v>
      </c>
      <c r="E1235" s="33">
        <v>2007</v>
      </c>
      <c r="F1235" s="36">
        <v>2008</v>
      </c>
      <c r="G1235" s="36">
        <v>300</v>
      </c>
      <c r="H1235" s="36">
        <v>6</v>
      </c>
      <c r="I1235" s="36">
        <v>0</v>
      </c>
      <c r="J1235" s="36">
        <v>0</v>
      </c>
      <c r="K1235" s="33">
        <v>4</v>
      </c>
      <c r="L1235" s="63">
        <v>202</v>
      </c>
      <c r="M1235" s="63">
        <v>206</v>
      </c>
      <c r="N1235" s="95">
        <f t="shared" si="77"/>
        <v>0.49509803921568629</v>
      </c>
      <c r="O1235" s="36">
        <v>20062897</v>
      </c>
      <c r="P1235" s="63">
        <v>392</v>
      </c>
      <c r="Q1235" s="76">
        <f t="shared" si="78"/>
        <v>1.0408163265306123</v>
      </c>
      <c r="R1235" s="95">
        <f t="shared" si="79"/>
        <v>0.49509803921568629</v>
      </c>
      <c r="S1235" s="95">
        <f t="shared" si="80"/>
        <v>-1</v>
      </c>
    </row>
    <row r="1236" spans="1:19" s="36" customFormat="1" ht="14.4" x14ac:dyDescent="0.3">
      <c r="A1236" s="32" t="s">
        <v>95</v>
      </c>
      <c r="B1236" s="48">
        <v>630</v>
      </c>
      <c r="C1236" s="48">
        <v>1</v>
      </c>
      <c r="D1236" s="48" t="s">
        <v>393</v>
      </c>
      <c r="E1236" s="58">
        <v>2008</v>
      </c>
      <c r="F1236" s="59">
        <v>2009</v>
      </c>
      <c r="G1236" s="55">
        <v>1600</v>
      </c>
      <c r="H1236" s="59">
        <v>5</v>
      </c>
      <c r="I1236" s="42">
        <v>1</v>
      </c>
      <c r="J1236" s="48">
        <f>MAX(0,MIN(1,F1236-E1236-1))</f>
        <v>0</v>
      </c>
      <c r="K1236" s="50">
        <f>MAX(1,MIN(10,INT(G1236/100)+1))</f>
        <v>10</v>
      </c>
      <c r="L1236" s="42">
        <v>813</v>
      </c>
      <c r="M1236" s="42">
        <v>466</v>
      </c>
      <c r="N1236" s="95">
        <f t="shared" si="77"/>
        <v>0.63565285379202507</v>
      </c>
      <c r="O1236" s="36">
        <v>20080630</v>
      </c>
      <c r="P1236" s="63">
        <v>372.07</v>
      </c>
      <c r="Q1236" s="76">
        <f t="shared" si="78"/>
        <v>3.4375251968715563</v>
      </c>
      <c r="R1236" s="95">
        <f t="shared" si="79"/>
        <v>0.63565285379202507</v>
      </c>
      <c r="S1236" s="95">
        <f t="shared" si="80"/>
        <v>-1</v>
      </c>
    </row>
    <row r="1237" spans="1:19" s="36" customFormat="1" ht="14.4" x14ac:dyDescent="0.3">
      <c r="A1237" s="32" t="s">
        <v>95</v>
      </c>
      <c r="B1237" s="36">
        <v>630</v>
      </c>
      <c r="C1237" s="36">
        <v>1</v>
      </c>
      <c r="D1237" s="36" t="s">
        <v>393</v>
      </c>
      <c r="E1237" s="75">
        <v>2012</v>
      </c>
      <c r="F1237" s="36">
        <v>2014</v>
      </c>
      <c r="G1237" s="76">
        <v>1600</v>
      </c>
      <c r="H1237" s="36">
        <v>5</v>
      </c>
      <c r="I1237" s="36">
        <v>1</v>
      </c>
      <c r="J1237" s="36">
        <v>1</v>
      </c>
      <c r="K1237" s="50">
        <f>MAX(1,MIN(10,INT(G1237/100)+1))</f>
        <v>10</v>
      </c>
      <c r="L1237" s="63">
        <v>768</v>
      </c>
      <c r="M1237" s="63">
        <v>369</v>
      </c>
      <c r="N1237" s="95">
        <f t="shared" si="77"/>
        <v>0.67546174142480209</v>
      </c>
      <c r="O1237" s="36">
        <f>10000*E1237+B1237</f>
        <v>20120630</v>
      </c>
      <c r="P1237" s="63">
        <v>387.39</v>
      </c>
      <c r="Q1237" s="76">
        <f t="shared" si="78"/>
        <v>2.9350267172616742</v>
      </c>
      <c r="R1237" s="95">
        <f t="shared" si="79"/>
        <v>0.67546174142480209</v>
      </c>
      <c r="S1237" s="95">
        <f t="shared" si="80"/>
        <v>-1</v>
      </c>
    </row>
    <row r="1238" spans="1:19" s="36" customFormat="1" ht="14.4" x14ac:dyDescent="0.3">
      <c r="A1238" s="32" t="s">
        <v>95</v>
      </c>
      <c r="B1238" s="7">
        <v>630</v>
      </c>
      <c r="C1238" s="7">
        <v>1</v>
      </c>
      <c r="D1238" s="7" t="s">
        <v>393</v>
      </c>
      <c r="E1238" s="7">
        <v>2015</v>
      </c>
      <c r="F1238" s="7">
        <v>2016</v>
      </c>
      <c r="G1238" s="70">
        <v>2000</v>
      </c>
      <c r="H1238" s="7">
        <v>5</v>
      </c>
      <c r="I1238" s="7">
        <v>1</v>
      </c>
      <c r="J1238" s="48">
        <f>MAX(0,MIN(1,F1238-E1238-1))</f>
        <v>0</v>
      </c>
      <c r="K1238" s="50">
        <f>MAX(1,MIN(10,INT(G1238/100)+1))</f>
        <v>10</v>
      </c>
      <c r="L1238" s="67">
        <v>273</v>
      </c>
      <c r="M1238" s="67">
        <v>206</v>
      </c>
      <c r="N1238" s="95">
        <f t="shared" si="77"/>
        <v>0.56993736951983298</v>
      </c>
      <c r="O1238" s="36">
        <f>10000*E1238+B1238</f>
        <v>20150630</v>
      </c>
      <c r="P1238" s="63">
        <v>356.58</v>
      </c>
      <c r="Q1238" s="76">
        <f t="shared" si="78"/>
        <v>1.3433170676986932</v>
      </c>
      <c r="R1238" s="95">
        <f t="shared" si="79"/>
        <v>0.56993736951983298</v>
      </c>
      <c r="S1238" s="95">
        <f t="shared" si="80"/>
        <v>-1</v>
      </c>
    </row>
    <row r="1239" spans="1:19" s="36" customFormat="1" ht="14.4" x14ac:dyDescent="0.3">
      <c r="A1239" s="32" t="s">
        <v>95</v>
      </c>
      <c r="B1239" s="36">
        <v>633</v>
      </c>
      <c r="C1239" s="36">
        <v>1</v>
      </c>
      <c r="D1239" s="36" t="s">
        <v>394</v>
      </c>
      <c r="E1239" s="36">
        <v>1994</v>
      </c>
      <c r="F1239" s="36">
        <v>1995</v>
      </c>
      <c r="G1239" s="76">
        <v>303</v>
      </c>
      <c r="H1239" s="36">
        <v>5</v>
      </c>
      <c r="I1239" s="36">
        <v>1</v>
      </c>
      <c r="J1239" s="36">
        <v>1</v>
      </c>
      <c r="K1239" s="36">
        <v>4</v>
      </c>
      <c r="L1239" s="94">
        <v>348</v>
      </c>
      <c r="M1239" s="94">
        <v>291</v>
      </c>
      <c r="N1239" s="95">
        <f t="shared" si="77"/>
        <v>0.54460093896713613</v>
      </c>
      <c r="O1239" s="36">
        <v>19950633</v>
      </c>
      <c r="P1239" s="63">
        <v>293.67</v>
      </c>
      <c r="Q1239" s="76">
        <f t="shared" si="78"/>
        <v>2.1759117376647255</v>
      </c>
      <c r="R1239" s="95">
        <f t="shared" si="79"/>
        <v>0.54460093896713613</v>
      </c>
      <c r="S1239" s="95">
        <f t="shared" si="80"/>
        <v>-1</v>
      </c>
    </row>
    <row r="1240" spans="1:19" s="36" customFormat="1" ht="14.4" x14ac:dyDescent="0.3">
      <c r="A1240" s="32"/>
      <c r="B1240" s="36">
        <v>635</v>
      </c>
      <c r="C1240" s="36">
        <v>1</v>
      </c>
      <c r="D1240" s="36" t="s">
        <v>295</v>
      </c>
      <c r="E1240" s="36">
        <v>1997</v>
      </c>
      <c r="F1240" s="36">
        <v>1998</v>
      </c>
      <c r="G1240" s="76">
        <v>616.41</v>
      </c>
      <c r="H1240" s="36">
        <v>5</v>
      </c>
      <c r="I1240" s="36">
        <v>1</v>
      </c>
      <c r="J1240" s="36">
        <v>1</v>
      </c>
      <c r="K1240" s="36">
        <v>7</v>
      </c>
      <c r="L1240" s="94">
        <v>117</v>
      </c>
      <c r="M1240" s="94">
        <v>45</v>
      </c>
      <c r="N1240" s="95">
        <f t="shared" si="77"/>
        <v>0.72222222222222221</v>
      </c>
      <c r="O1240" s="36">
        <v>19980635</v>
      </c>
      <c r="P1240" s="63">
        <v>196.03</v>
      </c>
      <c r="Q1240" s="76">
        <f t="shared" si="78"/>
        <v>0.82640412181808909</v>
      </c>
      <c r="R1240" s="95">
        <f t="shared" si="79"/>
        <v>0.72222222222222221</v>
      </c>
      <c r="S1240" s="95">
        <f t="shared" si="80"/>
        <v>-1</v>
      </c>
    </row>
    <row r="1241" spans="1:19" s="36" customFormat="1" ht="14.4" x14ac:dyDescent="0.3">
      <c r="A1241" s="32" t="s">
        <v>95</v>
      </c>
      <c r="B1241" s="36">
        <v>635</v>
      </c>
      <c r="C1241" s="36">
        <v>1</v>
      </c>
      <c r="D1241" s="36" t="s">
        <v>295</v>
      </c>
      <c r="E1241" s="36">
        <v>2002</v>
      </c>
      <c r="F1241" s="36">
        <v>2003</v>
      </c>
      <c r="G1241" s="76">
        <v>837.38</v>
      </c>
      <c r="H1241" s="36">
        <v>5</v>
      </c>
      <c r="I1241" s="36">
        <v>1</v>
      </c>
      <c r="J1241" s="36">
        <v>1</v>
      </c>
      <c r="K1241" s="36">
        <v>9</v>
      </c>
      <c r="L1241" s="94">
        <v>224</v>
      </c>
      <c r="M1241" s="94">
        <v>124</v>
      </c>
      <c r="N1241" s="95">
        <f t="shared" si="77"/>
        <v>0.64367816091954022</v>
      </c>
      <c r="O1241" s="36">
        <v>20030635</v>
      </c>
      <c r="P1241" s="63">
        <v>139.13</v>
      </c>
      <c r="Q1241" s="76">
        <f t="shared" si="78"/>
        <v>2.5012578164306762</v>
      </c>
      <c r="R1241" s="95">
        <f t="shared" si="79"/>
        <v>0.64367816091954022</v>
      </c>
      <c r="S1241" s="95">
        <f t="shared" si="80"/>
        <v>-1</v>
      </c>
    </row>
    <row r="1242" spans="1:19" s="36" customFormat="1" ht="14.4" x14ac:dyDescent="0.3">
      <c r="A1242" s="32" t="s">
        <v>95</v>
      </c>
      <c r="B1242" s="36">
        <v>635</v>
      </c>
      <c r="C1242" s="36">
        <v>1</v>
      </c>
      <c r="D1242" s="35" t="s">
        <v>295</v>
      </c>
      <c r="E1242" s="33">
        <v>2007</v>
      </c>
      <c r="F1242" s="36">
        <v>2008</v>
      </c>
      <c r="G1242" s="36">
        <v>1242</v>
      </c>
      <c r="H1242" s="36">
        <v>5</v>
      </c>
      <c r="I1242" s="36">
        <v>1</v>
      </c>
      <c r="J1242" s="36">
        <v>0</v>
      </c>
      <c r="K1242" s="33">
        <v>10</v>
      </c>
      <c r="L1242" s="63">
        <v>116</v>
      </c>
      <c r="M1242" s="63">
        <v>60</v>
      </c>
      <c r="N1242" s="95">
        <f t="shared" si="77"/>
        <v>0.65909090909090906</v>
      </c>
      <c r="O1242" s="36">
        <v>20062897</v>
      </c>
      <c r="P1242" s="63">
        <v>125</v>
      </c>
      <c r="Q1242" s="76">
        <f t="shared" si="78"/>
        <v>1.4079999999999999</v>
      </c>
      <c r="R1242" s="95">
        <f t="shared" si="79"/>
        <v>0.65909090909090906</v>
      </c>
      <c r="S1242" s="95">
        <f t="shared" si="80"/>
        <v>-1</v>
      </c>
    </row>
    <row r="1243" spans="1:19" s="36" customFormat="1" ht="14.4" x14ac:dyDescent="0.3">
      <c r="A1243" s="32" t="s">
        <v>95</v>
      </c>
      <c r="B1243" s="7">
        <v>635</v>
      </c>
      <c r="C1243" s="7">
        <v>1</v>
      </c>
      <c r="D1243" s="7" t="s">
        <v>295</v>
      </c>
      <c r="E1243" s="7">
        <v>2011</v>
      </c>
      <c r="F1243" s="10">
        <v>2012</v>
      </c>
      <c r="G1243" s="66">
        <v>362.43000000000006</v>
      </c>
      <c r="H1243" s="10">
        <v>5</v>
      </c>
      <c r="I1243" s="67">
        <v>1</v>
      </c>
      <c r="J1243" s="10">
        <v>0</v>
      </c>
      <c r="K1243" s="50">
        <v>4</v>
      </c>
      <c r="L1243" s="67">
        <v>96</v>
      </c>
      <c r="M1243" s="67">
        <v>80</v>
      </c>
      <c r="N1243" s="95">
        <f t="shared" si="77"/>
        <v>0.54545454545454541</v>
      </c>
      <c r="O1243" s="36">
        <f>10000*E1243+B1243</f>
        <v>20110635</v>
      </c>
      <c r="P1243" s="63">
        <v>70</v>
      </c>
      <c r="Q1243" s="76">
        <f t="shared" si="78"/>
        <v>2.5142857142857142</v>
      </c>
      <c r="R1243" s="95">
        <f t="shared" si="79"/>
        <v>0.54545454545454541</v>
      </c>
      <c r="S1243" s="95">
        <f t="shared" si="80"/>
        <v>-1</v>
      </c>
    </row>
    <row r="1244" spans="1:19" s="36" customFormat="1" ht="14.4" x14ac:dyDescent="0.3">
      <c r="A1244" s="32" t="s">
        <v>95</v>
      </c>
      <c r="B1244" s="7">
        <v>635</v>
      </c>
      <c r="C1244" s="7">
        <v>1</v>
      </c>
      <c r="D1244" s="7" t="s">
        <v>295</v>
      </c>
      <c r="E1244" s="7">
        <v>2015</v>
      </c>
      <c r="F1244" s="7">
        <v>2017</v>
      </c>
      <c r="G1244" s="70">
        <v>3466.88</v>
      </c>
      <c r="H1244" s="7">
        <v>10</v>
      </c>
      <c r="I1244" s="7">
        <v>1</v>
      </c>
      <c r="J1244" s="48">
        <f>MAX(0,MIN(1,F1244-E1244-1))</f>
        <v>1</v>
      </c>
      <c r="K1244" s="50">
        <f>MAX(1,MIN(10,INT(G1244/100)+1))</f>
        <v>10</v>
      </c>
      <c r="L1244" s="77">
        <v>84</v>
      </c>
      <c r="M1244" s="77">
        <v>18</v>
      </c>
      <c r="N1244" s="95">
        <f t="shared" si="77"/>
        <v>0.82352941176470584</v>
      </c>
      <c r="O1244" s="36">
        <f>10000*E1244+B1244</f>
        <v>20150635</v>
      </c>
      <c r="P1244" s="63">
        <v>48.66</v>
      </c>
      <c r="Q1244" s="76">
        <f t="shared" si="78"/>
        <v>2.0961775585696674</v>
      </c>
      <c r="R1244" s="95">
        <f t="shared" si="79"/>
        <v>0.82352941176470584</v>
      </c>
      <c r="S1244" s="95">
        <f t="shared" si="80"/>
        <v>-1</v>
      </c>
    </row>
    <row r="1245" spans="1:19" s="36" customFormat="1" ht="14.4" x14ac:dyDescent="0.3">
      <c r="A1245" s="32" t="s">
        <v>95</v>
      </c>
      <c r="B1245" s="36">
        <v>638</v>
      </c>
      <c r="C1245" s="36">
        <v>1</v>
      </c>
      <c r="D1245" s="36" t="s">
        <v>395</v>
      </c>
      <c r="E1245" s="36">
        <v>1994</v>
      </c>
      <c r="F1245" s="36">
        <v>1995</v>
      </c>
      <c r="G1245" s="76">
        <v>434</v>
      </c>
      <c r="H1245" s="36">
        <v>5</v>
      </c>
      <c r="I1245" s="36">
        <v>0</v>
      </c>
      <c r="J1245" s="36">
        <v>1</v>
      </c>
      <c r="K1245" s="36">
        <v>5</v>
      </c>
      <c r="L1245" s="94">
        <v>173</v>
      </c>
      <c r="M1245" s="94">
        <v>254</v>
      </c>
      <c r="N1245" s="95">
        <f t="shared" si="77"/>
        <v>0.40515222482435598</v>
      </c>
      <c r="O1245" s="36">
        <v>19950638</v>
      </c>
      <c r="P1245" s="63">
        <v>205.64</v>
      </c>
      <c r="Q1245" s="76">
        <f t="shared" si="78"/>
        <v>2.0764442715425018</v>
      </c>
      <c r="R1245" s="95">
        <f t="shared" si="79"/>
        <v>0.40515222482435598</v>
      </c>
      <c r="S1245" s="95">
        <f t="shared" si="80"/>
        <v>-1</v>
      </c>
    </row>
    <row r="1246" spans="1:19" s="36" customFormat="1" ht="14.4" x14ac:dyDescent="0.3">
      <c r="A1246" s="32"/>
      <c r="B1246" s="36">
        <v>640</v>
      </c>
      <c r="C1246" s="36">
        <v>1</v>
      </c>
      <c r="D1246" s="36" t="s">
        <v>614</v>
      </c>
      <c r="E1246" s="36">
        <v>2003</v>
      </c>
      <c r="F1246" s="36">
        <v>2004</v>
      </c>
      <c r="G1246" s="76">
        <v>500</v>
      </c>
      <c r="H1246" s="36">
        <v>10</v>
      </c>
      <c r="I1246" s="36">
        <v>1</v>
      </c>
      <c r="J1246" s="36">
        <v>1</v>
      </c>
      <c r="K1246" s="36">
        <v>6</v>
      </c>
      <c r="L1246" s="94">
        <v>426</v>
      </c>
      <c r="M1246" s="94">
        <v>256</v>
      </c>
      <c r="N1246" s="95">
        <f t="shared" si="77"/>
        <v>0.62463343108504399</v>
      </c>
      <c r="O1246" s="36">
        <v>20040640</v>
      </c>
      <c r="P1246" s="63">
        <v>427.45</v>
      </c>
      <c r="Q1246" s="76">
        <f t="shared" si="78"/>
        <v>1.5955082465785473</v>
      </c>
      <c r="R1246" s="95">
        <f t="shared" si="79"/>
        <v>0.62463343108504399</v>
      </c>
      <c r="S1246" s="95">
        <f t="shared" si="80"/>
        <v>-1</v>
      </c>
    </row>
    <row r="1247" spans="1:19" s="36" customFormat="1" ht="14.4" x14ac:dyDescent="0.3">
      <c r="A1247" s="32" t="s">
        <v>95</v>
      </c>
      <c r="B1247" s="36">
        <v>640</v>
      </c>
      <c r="C1247" s="36">
        <v>1</v>
      </c>
      <c r="D1247" s="36" t="s">
        <v>614</v>
      </c>
      <c r="E1247" s="36">
        <v>2006</v>
      </c>
      <c r="F1247" s="33">
        <v>2007</v>
      </c>
      <c r="G1247" s="76">
        <v>600</v>
      </c>
      <c r="H1247" s="33">
        <v>10</v>
      </c>
      <c r="I1247" s="36">
        <v>0</v>
      </c>
      <c r="J1247" s="36">
        <v>1</v>
      </c>
      <c r="K1247" s="36">
        <v>7</v>
      </c>
      <c r="L1247" s="63">
        <v>528</v>
      </c>
      <c r="M1247" s="65">
        <v>545</v>
      </c>
      <c r="N1247" s="95">
        <f t="shared" si="77"/>
        <v>0.49207828518173347</v>
      </c>
      <c r="O1247" s="36">
        <v>20070640</v>
      </c>
      <c r="P1247" s="63">
        <v>395</v>
      </c>
      <c r="Q1247" s="76">
        <f t="shared" si="78"/>
        <v>2.7164556962025315</v>
      </c>
      <c r="R1247" s="95">
        <f t="shared" si="79"/>
        <v>0.49207828518173347</v>
      </c>
      <c r="S1247" s="95">
        <f t="shared" si="80"/>
        <v>-1</v>
      </c>
    </row>
    <row r="1248" spans="1:19" s="36" customFormat="1" ht="14.4" x14ac:dyDescent="0.3">
      <c r="A1248" s="32" t="s">
        <v>95</v>
      </c>
      <c r="B1248" s="36">
        <v>640</v>
      </c>
      <c r="C1248" s="36">
        <v>1</v>
      </c>
      <c r="D1248" s="35" t="s">
        <v>614</v>
      </c>
      <c r="E1248" s="33">
        <v>2007</v>
      </c>
      <c r="F1248" s="36">
        <v>2008</v>
      </c>
      <c r="G1248" s="36">
        <v>500</v>
      </c>
      <c r="H1248" s="36">
        <v>10</v>
      </c>
      <c r="I1248" s="36">
        <v>1</v>
      </c>
      <c r="J1248" s="36">
        <v>0</v>
      </c>
      <c r="K1248" s="33">
        <v>6</v>
      </c>
      <c r="L1248" s="63">
        <v>479</v>
      </c>
      <c r="M1248" s="63">
        <v>261</v>
      </c>
      <c r="N1248" s="95">
        <f t="shared" si="77"/>
        <v>0.64729729729729735</v>
      </c>
      <c r="O1248" s="36">
        <v>20062897</v>
      </c>
      <c r="P1248" s="63">
        <v>395</v>
      </c>
      <c r="Q1248" s="76">
        <f t="shared" si="78"/>
        <v>1.8734177215189873</v>
      </c>
      <c r="R1248" s="95">
        <f t="shared" si="79"/>
        <v>0.64729729729729735</v>
      </c>
      <c r="S1248" s="95">
        <f t="shared" si="80"/>
        <v>-1</v>
      </c>
    </row>
    <row r="1249" spans="1:19" s="36" customFormat="1" ht="14.4" x14ac:dyDescent="0.3">
      <c r="A1249" s="32" t="s">
        <v>95</v>
      </c>
      <c r="B1249" s="36">
        <v>640</v>
      </c>
      <c r="C1249" s="36">
        <v>1</v>
      </c>
      <c r="D1249" s="36" t="s">
        <v>614</v>
      </c>
      <c r="E1249" s="75">
        <v>2013</v>
      </c>
      <c r="F1249" s="36">
        <v>2014</v>
      </c>
      <c r="G1249" s="76">
        <v>588.62999999999988</v>
      </c>
      <c r="H1249" s="36">
        <v>10</v>
      </c>
      <c r="I1249" s="36">
        <v>1</v>
      </c>
      <c r="J1249" s="36">
        <v>0</v>
      </c>
      <c r="K1249" s="50">
        <v>6</v>
      </c>
      <c r="L1249" s="63">
        <v>302</v>
      </c>
      <c r="M1249" s="63">
        <v>69</v>
      </c>
      <c r="N1249" s="95">
        <f t="shared" si="77"/>
        <v>0.81401617250673852</v>
      </c>
      <c r="O1249" s="36">
        <f>10000*E1249+B1249</f>
        <v>20130640</v>
      </c>
      <c r="P1249" s="63">
        <v>375</v>
      </c>
      <c r="Q1249" s="76">
        <f t="shared" si="78"/>
        <v>0.98933333333333329</v>
      </c>
      <c r="R1249" s="95">
        <f t="shared" si="79"/>
        <v>0.81401617250673852</v>
      </c>
      <c r="S1249" s="95">
        <f t="shared" si="80"/>
        <v>-1</v>
      </c>
    </row>
    <row r="1250" spans="1:19" s="36" customFormat="1" ht="14.4" x14ac:dyDescent="0.3">
      <c r="A1250" s="32" t="s">
        <v>95</v>
      </c>
      <c r="B1250" s="36">
        <v>656</v>
      </c>
      <c r="C1250" s="36">
        <v>1</v>
      </c>
      <c r="D1250" s="36" t="s">
        <v>229</v>
      </c>
      <c r="E1250" s="36">
        <v>1995</v>
      </c>
      <c r="F1250" s="36">
        <v>1996</v>
      </c>
      <c r="G1250" s="76">
        <v>442</v>
      </c>
      <c r="H1250" s="36">
        <v>10</v>
      </c>
      <c r="I1250" s="36">
        <v>1</v>
      </c>
      <c r="J1250" s="36">
        <v>1</v>
      </c>
      <c r="K1250" s="36">
        <v>5</v>
      </c>
      <c r="L1250" s="94">
        <v>2507</v>
      </c>
      <c r="M1250" s="94">
        <v>1464</v>
      </c>
      <c r="N1250" s="95">
        <f t="shared" si="77"/>
        <v>0.6313271216318308</v>
      </c>
      <c r="O1250" s="36">
        <v>19960656</v>
      </c>
      <c r="P1250" s="63">
        <v>4389.41</v>
      </c>
      <c r="Q1250" s="76">
        <f t="shared" si="78"/>
        <v>0.90467739400056046</v>
      </c>
      <c r="R1250" s="95">
        <f t="shared" si="79"/>
        <v>0.6313271216318308</v>
      </c>
      <c r="S1250" s="95">
        <f t="shared" si="80"/>
        <v>-1</v>
      </c>
    </row>
    <row r="1251" spans="1:19" s="36" customFormat="1" ht="14.4" x14ac:dyDescent="0.3">
      <c r="A1251" s="32" t="s">
        <v>95</v>
      </c>
      <c r="B1251" s="36">
        <v>656</v>
      </c>
      <c r="C1251" s="36">
        <v>1</v>
      </c>
      <c r="D1251" s="36" t="s">
        <v>229</v>
      </c>
      <c r="E1251" s="36">
        <v>2002</v>
      </c>
      <c r="F1251" s="36">
        <v>2003</v>
      </c>
      <c r="G1251" s="76">
        <v>750</v>
      </c>
      <c r="H1251" s="36">
        <v>10</v>
      </c>
      <c r="I1251" s="36">
        <v>0</v>
      </c>
      <c r="J1251" s="36">
        <v>1</v>
      </c>
      <c r="K1251" s="36">
        <v>8</v>
      </c>
      <c r="L1251" s="94">
        <v>3642</v>
      </c>
      <c r="M1251" s="94">
        <v>7152</v>
      </c>
      <c r="N1251" s="95">
        <f t="shared" si="77"/>
        <v>0.33740967204002226</v>
      </c>
      <c r="O1251" s="36">
        <v>20030656</v>
      </c>
      <c r="P1251" s="63">
        <v>4314.4799999999996</v>
      </c>
      <c r="Q1251" s="76">
        <f t="shared" si="78"/>
        <v>2.5018078656060525</v>
      </c>
      <c r="R1251" s="95">
        <f t="shared" si="79"/>
        <v>0.33740967204002226</v>
      </c>
      <c r="S1251" s="95">
        <f t="shared" si="80"/>
        <v>-1</v>
      </c>
    </row>
    <row r="1252" spans="1:19" s="36" customFormat="1" ht="14.4" x14ac:dyDescent="0.3">
      <c r="A1252" s="32" t="s">
        <v>95</v>
      </c>
      <c r="B1252" s="36">
        <v>656</v>
      </c>
      <c r="C1252" s="36">
        <v>1</v>
      </c>
      <c r="D1252" s="36" t="s">
        <v>229</v>
      </c>
      <c r="E1252" s="36">
        <v>2003</v>
      </c>
      <c r="F1252" s="36">
        <v>2004</v>
      </c>
      <c r="G1252" s="76">
        <v>500</v>
      </c>
      <c r="H1252" s="36">
        <v>5</v>
      </c>
      <c r="I1252" s="36">
        <v>0</v>
      </c>
      <c r="J1252" s="36">
        <v>1</v>
      </c>
      <c r="K1252" s="36">
        <v>6</v>
      </c>
      <c r="L1252" s="94">
        <v>2404</v>
      </c>
      <c r="M1252" s="94">
        <v>2839</v>
      </c>
      <c r="N1252" s="95">
        <f t="shared" si="77"/>
        <v>0.45851611672706466</v>
      </c>
      <c r="O1252" s="36">
        <v>20040656</v>
      </c>
      <c r="P1252" s="63">
        <v>4260.2299999999996</v>
      </c>
      <c r="Q1252" s="76">
        <f t="shared" si="78"/>
        <v>1.2306847282893179</v>
      </c>
      <c r="R1252" s="95">
        <f t="shared" si="79"/>
        <v>0.45851611672706466</v>
      </c>
      <c r="S1252" s="95">
        <f t="shared" si="80"/>
        <v>-1</v>
      </c>
    </row>
    <row r="1253" spans="1:19" s="36" customFormat="1" ht="14.4" x14ac:dyDescent="0.3">
      <c r="A1253" s="32" t="s">
        <v>95</v>
      </c>
      <c r="B1253" s="36">
        <v>656</v>
      </c>
      <c r="C1253" s="36">
        <v>1</v>
      </c>
      <c r="D1253" s="36" t="s">
        <v>229</v>
      </c>
      <c r="E1253" s="36">
        <v>2005</v>
      </c>
      <c r="F1253" s="36">
        <v>2006</v>
      </c>
      <c r="G1253" s="76">
        <v>90</v>
      </c>
      <c r="H1253" s="36">
        <v>5</v>
      </c>
      <c r="I1253" s="33">
        <v>0</v>
      </c>
      <c r="J1253" s="36">
        <v>1</v>
      </c>
      <c r="K1253" s="36">
        <v>1</v>
      </c>
      <c r="L1253" s="36">
        <v>2402</v>
      </c>
      <c r="M1253" s="36">
        <v>2549</v>
      </c>
      <c r="N1253" s="95">
        <f t="shared" si="77"/>
        <v>0.48515451423954759</v>
      </c>
      <c r="O1253" s="36">
        <v>20060656</v>
      </c>
      <c r="P1253" s="63">
        <v>4359.41</v>
      </c>
      <c r="Q1253" s="76">
        <f t="shared" si="78"/>
        <v>1.1357041434506046</v>
      </c>
      <c r="R1253" s="95">
        <f t="shared" si="79"/>
        <v>0.48515451423954759</v>
      </c>
      <c r="S1253" s="95">
        <f t="shared" si="80"/>
        <v>-1</v>
      </c>
    </row>
    <row r="1254" spans="1:19" s="36" customFormat="1" ht="14.4" x14ac:dyDescent="0.3">
      <c r="A1254" s="32" t="s">
        <v>95</v>
      </c>
      <c r="B1254" s="36">
        <v>656</v>
      </c>
      <c r="C1254" s="36">
        <v>1</v>
      </c>
      <c r="D1254" s="36" t="s">
        <v>229</v>
      </c>
      <c r="E1254" s="36">
        <v>2005</v>
      </c>
      <c r="F1254" s="36">
        <v>2006</v>
      </c>
      <c r="G1254" s="76">
        <v>385</v>
      </c>
      <c r="H1254" s="36">
        <v>5</v>
      </c>
      <c r="I1254" s="33">
        <v>1</v>
      </c>
      <c r="J1254" s="36">
        <v>1</v>
      </c>
      <c r="K1254" s="36">
        <v>4</v>
      </c>
      <c r="L1254" s="36">
        <v>2660</v>
      </c>
      <c r="M1254" s="36">
        <v>2321</v>
      </c>
      <c r="N1254" s="95">
        <f t="shared" si="77"/>
        <v>0.53402931138325638</v>
      </c>
      <c r="O1254" s="36">
        <v>20060656</v>
      </c>
      <c r="P1254" s="63">
        <v>4359.41</v>
      </c>
      <c r="Q1254" s="76">
        <f t="shared" si="78"/>
        <v>1.1425858086300669</v>
      </c>
      <c r="R1254" s="95">
        <f t="shared" si="79"/>
        <v>0.53402931138325638</v>
      </c>
      <c r="S1254" s="95">
        <f t="shared" si="80"/>
        <v>-1</v>
      </c>
    </row>
    <row r="1255" spans="1:19" s="36" customFormat="1" ht="14.4" x14ac:dyDescent="0.3">
      <c r="A1255" s="32" t="s">
        <v>95</v>
      </c>
      <c r="B1255" s="7">
        <v>656</v>
      </c>
      <c r="C1255" s="7">
        <v>1</v>
      </c>
      <c r="D1255" s="7" t="s">
        <v>229</v>
      </c>
      <c r="E1255" s="7">
        <v>2010</v>
      </c>
      <c r="F1255" s="68">
        <v>2011</v>
      </c>
      <c r="G1255" s="66">
        <v>385</v>
      </c>
      <c r="H1255" s="68">
        <v>5</v>
      </c>
      <c r="I1255" s="67">
        <v>1</v>
      </c>
      <c r="J1255" s="10">
        <v>0</v>
      </c>
      <c r="K1255" s="50">
        <f>MAX(1,MIN(10,INT(G1255/100)+1))</f>
        <v>4</v>
      </c>
      <c r="L1255" s="67">
        <v>5226</v>
      </c>
      <c r="M1255" s="67">
        <v>3424</v>
      </c>
      <c r="N1255" s="95">
        <f t="shared" si="77"/>
        <v>0.60416184971098263</v>
      </c>
      <c r="O1255" s="36">
        <f>10000*2010+B1255</f>
        <v>20100656</v>
      </c>
      <c r="P1255" s="63">
        <v>4041.35</v>
      </c>
      <c r="Q1255" s="76">
        <f t="shared" si="78"/>
        <v>2.1403738849641827</v>
      </c>
      <c r="R1255" s="95">
        <f t="shared" si="79"/>
        <v>0.60416184971098263</v>
      </c>
      <c r="S1255" s="95">
        <f t="shared" si="80"/>
        <v>-1</v>
      </c>
    </row>
    <row r="1256" spans="1:19" s="36" customFormat="1" ht="14.4" x14ac:dyDescent="0.3">
      <c r="A1256" s="32" t="s">
        <v>95</v>
      </c>
      <c r="B1256" s="36">
        <v>656</v>
      </c>
      <c r="C1256" s="36">
        <v>1</v>
      </c>
      <c r="D1256" s="36" t="s">
        <v>229</v>
      </c>
      <c r="E1256" s="75">
        <v>2012</v>
      </c>
      <c r="F1256" s="36">
        <v>2013</v>
      </c>
      <c r="G1256" s="76">
        <v>600</v>
      </c>
      <c r="H1256" s="36">
        <v>8</v>
      </c>
      <c r="I1256" s="36">
        <v>0</v>
      </c>
      <c r="J1256" s="36">
        <v>0</v>
      </c>
      <c r="K1256" s="50">
        <f>MAX(1,MIN(10,INT(G1256/100)+1))</f>
        <v>7</v>
      </c>
      <c r="L1256" s="63">
        <v>6421</v>
      </c>
      <c r="M1256" s="63">
        <v>6606</v>
      </c>
      <c r="N1256" s="95">
        <f t="shared" si="77"/>
        <v>0.49289936286174868</v>
      </c>
      <c r="O1256" s="36">
        <f>10000*E1256+B1256</f>
        <v>20120656</v>
      </c>
      <c r="P1256" s="63">
        <v>3900.0300000000007</v>
      </c>
      <c r="Q1256" s="76">
        <f t="shared" si="78"/>
        <v>3.3402307161739775</v>
      </c>
      <c r="R1256" s="95">
        <f t="shared" si="79"/>
        <v>0.49289936286174868</v>
      </c>
      <c r="S1256" s="95">
        <f t="shared" si="80"/>
        <v>-1</v>
      </c>
    </row>
    <row r="1257" spans="1:19" s="36" customFormat="1" ht="14.4" x14ac:dyDescent="0.3">
      <c r="A1257" s="32" t="s">
        <v>95</v>
      </c>
      <c r="B1257" s="36">
        <v>656</v>
      </c>
      <c r="C1257" s="36">
        <v>1</v>
      </c>
      <c r="D1257" s="36" t="s">
        <v>229</v>
      </c>
      <c r="E1257" s="75">
        <v>2013</v>
      </c>
      <c r="F1257" s="36">
        <v>2014</v>
      </c>
      <c r="G1257" s="76">
        <v>630.86999999999989</v>
      </c>
      <c r="H1257" s="36">
        <v>10</v>
      </c>
      <c r="I1257" s="36">
        <v>1</v>
      </c>
      <c r="J1257" s="36">
        <v>0</v>
      </c>
      <c r="K1257" s="50">
        <v>7</v>
      </c>
      <c r="L1257" s="63">
        <v>2799</v>
      </c>
      <c r="M1257" s="63">
        <v>2576</v>
      </c>
      <c r="N1257" s="95">
        <f t="shared" si="77"/>
        <v>0.52074418604651163</v>
      </c>
      <c r="O1257" s="36">
        <f>10000*E1257+B1257</f>
        <v>20130656</v>
      </c>
      <c r="P1257" s="63">
        <v>3931.8599999999997</v>
      </c>
      <c r="Q1257" s="76">
        <f t="shared" si="78"/>
        <v>1.3670374835319672</v>
      </c>
      <c r="R1257" s="95">
        <f t="shared" si="79"/>
        <v>0.52074418604651163</v>
      </c>
      <c r="S1257" s="95">
        <f t="shared" si="80"/>
        <v>-1</v>
      </c>
    </row>
    <row r="1258" spans="1:19" s="36" customFormat="1" ht="14.4" x14ac:dyDescent="0.3">
      <c r="A1258" s="32" t="s">
        <v>95</v>
      </c>
      <c r="B1258" s="36">
        <v>656</v>
      </c>
      <c r="C1258" s="36">
        <v>1</v>
      </c>
      <c r="D1258" s="36" t="s">
        <v>229</v>
      </c>
      <c r="E1258" s="75">
        <v>2017</v>
      </c>
      <c r="F1258" s="36">
        <v>2018</v>
      </c>
      <c r="G1258" s="76">
        <v>1040</v>
      </c>
      <c r="H1258" s="36">
        <v>10</v>
      </c>
      <c r="I1258" s="36">
        <v>0</v>
      </c>
      <c r="J1258" s="36">
        <v>0</v>
      </c>
      <c r="K1258" s="50">
        <f>MAX(1,MIN(10,INT(G1258/100)+1))</f>
        <v>10</v>
      </c>
      <c r="L1258" s="63">
        <v>1755</v>
      </c>
      <c r="M1258" s="63">
        <v>3730</v>
      </c>
      <c r="N1258" s="95">
        <f t="shared" si="77"/>
        <v>0.31996353691886964</v>
      </c>
      <c r="O1258" s="36">
        <f>10000*E1258+B1258</f>
        <v>20170656</v>
      </c>
      <c r="P1258" s="63">
        <v>3777</v>
      </c>
      <c r="Q1258" s="76">
        <f t="shared" si="78"/>
        <v>1.452210749271909</v>
      </c>
      <c r="R1258" s="95">
        <f t="shared" si="79"/>
        <v>0.31996353691886964</v>
      </c>
      <c r="S1258" s="95">
        <f t="shared" si="80"/>
        <v>-1</v>
      </c>
    </row>
    <row r="1259" spans="1:19" s="36" customFormat="1" ht="14.4" x14ac:dyDescent="0.3">
      <c r="A1259" s="32" t="s">
        <v>95</v>
      </c>
      <c r="B1259" s="36">
        <v>659</v>
      </c>
      <c r="C1259" s="36">
        <v>1</v>
      </c>
      <c r="D1259" s="36" t="s">
        <v>334</v>
      </c>
      <c r="E1259" s="36">
        <v>1997</v>
      </c>
      <c r="F1259" s="36">
        <v>1999</v>
      </c>
      <c r="G1259" s="76">
        <v>500</v>
      </c>
      <c r="H1259" s="36">
        <v>5</v>
      </c>
      <c r="I1259" s="36">
        <v>1</v>
      </c>
      <c r="J1259" s="36">
        <v>0</v>
      </c>
      <c r="K1259" s="36">
        <v>6</v>
      </c>
      <c r="L1259" s="94">
        <v>2365</v>
      </c>
      <c r="M1259" s="94">
        <v>1994</v>
      </c>
      <c r="N1259" s="95">
        <f t="shared" si="77"/>
        <v>0.54255563202569401</v>
      </c>
      <c r="O1259" s="36">
        <v>19980659</v>
      </c>
      <c r="P1259" s="63">
        <v>3634.6</v>
      </c>
      <c r="Q1259" s="76">
        <f t="shared" si="78"/>
        <v>1.1993066637319101</v>
      </c>
      <c r="R1259" s="95">
        <f t="shared" si="79"/>
        <v>0.54255563202569401</v>
      </c>
      <c r="S1259" s="95">
        <f t="shared" si="80"/>
        <v>-1</v>
      </c>
    </row>
    <row r="1260" spans="1:19" s="36" customFormat="1" ht="14.4" x14ac:dyDescent="0.3">
      <c r="A1260" s="32" t="s">
        <v>95</v>
      </c>
      <c r="B1260" s="36">
        <v>659</v>
      </c>
      <c r="C1260" s="36">
        <v>1</v>
      </c>
      <c r="D1260" s="36" t="s">
        <v>334</v>
      </c>
      <c r="E1260" s="36">
        <v>1999</v>
      </c>
      <c r="F1260" s="36">
        <v>2000</v>
      </c>
      <c r="G1260" s="76">
        <v>150</v>
      </c>
      <c r="H1260" s="36">
        <v>8</v>
      </c>
      <c r="I1260" s="36">
        <v>0</v>
      </c>
      <c r="J1260" s="36">
        <v>1</v>
      </c>
      <c r="K1260" s="36">
        <v>2</v>
      </c>
      <c r="L1260" s="94">
        <v>1877</v>
      </c>
      <c r="M1260" s="94">
        <v>2219</v>
      </c>
      <c r="N1260" s="95">
        <f t="shared" si="77"/>
        <v>0.458251953125</v>
      </c>
      <c r="O1260" s="36">
        <v>20000659</v>
      </c>
      <c r="P1260" s="63">
        <v>3700.05</v>
      </c>
      <c r="Q1260" s="76">
        <f t="shared" si="78"/>
        <v>1.1070120674044945</v>
      </c>
      <c r="R1260" s="95">
        <f t="shared" si="79"/>
        <v>0.458251953125</v>
      </c>
      <c r="S1260" s="95">
        <f t="shared" si="80"/>
        <v>-1</v>
      </c>
    </row>
    <row r="1261" spans="1:19" s="36" customFormat="1" ht="14.4" x14ac:dyDescent="0.3">
      <c r="A1261" s="32" t="s">
        <v>95</v>
      </c>
      <c r="B1261" s="36">
        <v>659</v>
      </c>
      <c r="C1261" s="36">
        <v>1</v>
      </c>
      <c r="D1261" s="36" t="s">
        <v>334</v>
      </c>
      <c r="E1261" s="36">
        <v>2003</v>
      </c>
      <c r="F1261" s="36">
        <v>2004</v>
      </c>
      <c r="G1261" s="76">
        <v>685</v>
      </c>
      <c r="H1261" s="36">
        <v>4</v>
      </c>
      <c r="I1261" s="36">
        <v>1</v>
      </c>
      <c r="J1261" s="36">
        <v>1</v>
      </c>
      <c r="K1261" s="36">
        <v>7</v>
      </c>
      <c r="L1261" s="94">
        <v>3223</v>
      </c>
      <c r="M1261" s="94">
        <v>2481</v>
      </c>
      <c r="N1261" s="95">
        <f t="shared" si="77"/>
        <v>0.56504207573632537</v>
      </c>
      <c r="O1261" s="36">
        <v>20040659</v>
      </c>
      <c r="P1261" s="63">
        <v>3807.4</v>
      </c>
      <c r="Q1261" s="76">
        <f t="shared" si="78"/>
        <v>1.4981352103797867</v>
      </c>
      <c r="R1261" s="95">
        <f t="shared" si="79"/>
        <v>0.56504207573632537</v>
      </c>
      <c r="S1261" s="95">
        <f t="shared" si="80"/>
        <v>-1</v>
      </c>
    </row>
    <row r="1262" spans="1:19" s="36" customFormat="1" ht="14.4" x14ac:dyDescent="0.3">
      <c r="A1262" s="32" t="s">
        <v>95</v>
      </c>
      <c r="B1262" s="36">
        <v>659</v>
      </c>
      <c r="C1262" s="36">
        <v>1</v>
      </c>
      <c r="D1262" s="36" t="s">
        <v>334</v>
      </c>
      <c r="E1262" s="36">
        <v>2006</v>
      </c>
      <c r="F1262" s="33">
        <v>2007</v>
      </c>
      <c r="G1262" s="76">
        <v>495</v>
      </c>
      <c r="H1262" s="33">
        <v>7</v>
      </c>
      <c r="I1262" s="36">
        <v>1</v>
      </c>
      <c r="J1262" s="36">
        <v>1</v>
      </c>
      <c r="K1262" s="36">
        <v>5</v>
      </c>
      <c r="L1262" s="63">
        <v>6389</v>
      </c>
      <c r="M1262" s="65">
        <v>5132</v>
      </c>
      <c r="N1262" s="95">
        <f t="shared" ref="N1262:N1325" si="81">L1262/(L1262+M1262)</f>
        <v>0.55455255620171862</v>
      </c>
      <c r="O1262" s="36">
        <v>20070659</v>
      </c>
      <c r="P1262" s="63">
        <v>3955</v>
      </c>
      <c r="Q1262" s="76">
        <f t="shared" ref="Q1262:Q1325" si="82">(L1262+M1262)/P1262</f>
        <v>2.9130214917825539</v>
      </c>
      <c r="R1262" s="95">
        <f t="shared" ref="R1262:R1325" si="83">N1262</f>
        <v>0.55455255620171862</v>
      </c>
      <c r="S1262" s="95">
        <f t="shared" ref="S1262:S1325" si="84">IF(B1262=$A$1,R1262,-1)</f>
        <v>-1</v>
      </c>
    </row>
    <row r="1263" spans="1:19" s="36" customFormat="1" ht="14.4" x14ac:dyDescent="0.3">
      <c r="A1263" s="32" t="s">
        <v>95</v>
      </c>
      <c r="B1263" s="7">
        <v>659</v>
      </c>
      <c r="C1263" s="7">
        <v>1</v>
      </c>
      <c r="D1263" s="7" t="s">
        <v>334</v>
      </c>
      <c r="E1263" s="7">
        <v>2011</v>
      </c>
      <c r="F1263" s="10">
        <v>2012</v>
      </c>
      <c r="G1263" s="66">
        <v>343.53</v>
      </c>
      <c r="H1263" s="10">
        <v>10</v>
      </c>
      <c r="I1263" s="67">
        <v>1</v>
      </c>
      <c r="J1263" s="10">
        <v>0</v>
      </c>
      <c r="K1263" s="50">
        <v>4</v>
      </c>
      <c r="L1263" s="67">
        <v>3497</v>
      </c>
      <c r="M1263" s="67">
        <v>2343</v>
      </c>
      <c r="N1263" s="95">
        <f t="shared" si="81"/>
        <v>0.59880136986301369</v>
      </c>
      <c r="O1263" s="36">
        <f>10000*E1263+B1263</f>
        <v>20110659</v>
      </c>
      <c r="P1263" s="63">
        <v>3774</v>
      </c>
      <c r="Q1263" s="76">
        <f t="shared" si="82"/>
        <v>1.5474297827239003</v>
      </c>
      <c r="R1263" s="95">
        <f t="shared" si="83"/>
        <v>0.59880136986301369</v>
      </c>
      <c r="S1263" s="95">
        <f t="shared" si="84"/>
        <v>-1</v>
      </c>
    </row>
    <row r="1264" spans="1:19" s="36" customFormat="1" ht="14.4" x14ac:dyDescent="0.3">
      <c r="A1264" s="32" t="s">
        <v>95</v>
      </c>
      <c r="B1264" s="7">
        <v>659</v>
      </c>
      <c r="C1264" s="7">
        <v>1</v>
      </c>
      <c r="D1264" s="7" t="s">
        <v>334</v>
      </c>
      <c r="E1264" s="36">
        <v>2017</v>
      </c>
      <c r="F1264" s="10">
        <v>2018</v>
      </c>
      <c r="G1264" s="66">
        <v>1967.32</v>
      </c>
      <c r="H1264" s="10">
        <v>10</v>
      </c>
      <c r="I1264" s="67">
        <v>1</v>
      </c>
      <c r="J1264" s="10">
        <v>0</v>
      </c>
      <c r="K1264" s="50">
        <f>MAX(1,MIN(10,INT(G1264/100)+1))</f>
        <v>10</v>
      </c>
      <c r="L1264" s="67">
        <v>4085</v>
      </c>
      <c r="M1264" s="67">
        <v>3831</v>
      </c>
      <c r="N1264" s="95">
        <f t="shared" si="81"/>
        <v>0.51604345629105608</v>
      </c>
      <c r="O1264" s="36">
        <f>10000*E1264+B1264</f>
        <v>20170659</v>
      </c>
      <c r="P1264" s="63">
        <v>3996</v>
      </c>
      <c r="Q1264" s="76">
        <f t="shared" si="82"/>
        <v>1.9809809809809811</v>
      </c>
      <c r="R1264" s="95">
        <f t="shared" si="83"/>
        <v>0.51604345629105608</v>
      </c>
      <c r="S1264" s="95">
        <f t="shared" si="84"/>
        <v>-1</v>
      </c>
    </row>
    <row r="1265" spans="1:19" s="36" customFormat="1" ht="14.4" x14ac:dyDescent="0.3">
      <c r="A1265" s="32" t="s">
        <v>95</v>
      </c>
      <c r="B1265" s="36">
        <v>671</v>
      </c>
      <c r="C1265" s="36">
        <v>1</v>
      </c>
      <c r="D1265" s="36" t="s">
        <v>628</v>
      </c>
      <c r="E1265" s="36">
        <v>2004</v>
      </c>
      <c r="F1265" s="36">
        <v>2005</v>
      </c>
      <c r="G1265" s="76">
        <v>855.79</v>
      </c>
      <c r="H1265" s="36">
        <v>10</v>
      </c>
      <c r="I1265" s="36">
        <v>1</v>
      </c>
      <c r="J1265" s="36">
        <v>1</v>
      </c>
      <c r="K1265" s="36">
        <v>9</v>
      </c>
      <c r="L1265" s="94">
        <v>572</v>
      </c>
      <c r="M1265" s="94">
        <v>447</v>
      </c>
      <c r="N1265" s="95">
        <f t="shared" si="81"/>
        <v>0.56133464180569181</v>
      </c>
      <c r="O1265" s="36">
        <v>20050671</v>
      </c>
      <c r="P1265" s="63">
        <v>354.03</v>
      </c>
      <c r="Q1265" s="76">
        <f t="shared" si="82"/>
        <v>2.8782871508064289</v>
      </c>
      <c r="R1265" s="95">
        <f t="shared" si="83"/>
        <v>0.56133464180569181</v>
      </c>
      <c r="S1265" s="95">
        <f t="shared" si="84"/>
        <v>-1</v>
      </c>
    </row>
    <row r="1266" spans="1:19" s="36" customFormat="1" ht="14.4" x14ac:dyDescent="0.3">
      <c r="A1266" s="32" t="s">
        <v>95</v>
      </c>
      <c r="B1266" s="36">
        <v>676</v>
      </c>
      <c r="C1266" s="36">
        <v>1</v>
      </c>
      <c r="D1266" s="36" t="s">
        <v>230</v>
      </c>
      <c r="E1266" s="36">
        <v>1996</v>
      </c>
      <c r="F1266" s="36">
        <v>1997</v>
      </c>
      <c r="G1266" s="76">
        <v>793.43</v>
      </c>
      <c r="H1266" s="36">
        <v>3</v>
      </c>
      <c r="I1266" s="36">
        <v>1</v>
      </c>
      <c r="J1266" s="36">
        <v>1</v>
      </c>
      <c r="K1266" s="36">
        <v>8</v>
      </c>
      <c r="L1266" s="94">
        <v>370</v>
      </c>
      <c r="M1266" s="94">
        <v>186</v>
      </c>
      <c r="N1266" s="95">
        <f t="shared" si="81"/>
        <v>0.66546762589928055</v>
      </c>
      <c r="O1266" s="36">
        <v>19970676</v>
      </c>
      <c r="P1266" s="63">
        <v>258.5</v>
      </c>
      <c r="Q1266" s="76">
        <f t="shared" si="82"/>
        <v>2.1508704061895552</v>
      </c>
      <c r="R1266" s="95">
        <f t="shared" si="83"/>
        <v>0.66546762589928055</v>
      </c>
      <c r="S1266" s="95">
        <f t="shared" si="84"/>
        <v>-1</v>
      </c>
    </row>
    <row r="1267" spans="1:19" s="36" customFormat="1" ht="14.4" x14ac:dyDescent="0.3">
      <c r="A1267" s="32" t="s">
        <v>95</v>
      </c>
      <c r="B1267" s="36">
        <v>676</v>
      </c>
      <c r="C1267" s="36">
        <v>1</v>
      </c>
      <c r="D1267" s="36" t="s">
        <v>230</v>
      </c>
      <c r="E1267" s="36">
        <v>1999</v>
      </c>
      <c r="F1267" s="36">
        <v>2000</v>
      </c>
      <c r="G1267" s="76">
        <v>1251.56</v>
      </c>
      <c r="H1267" s="36">
        <v>5</v>
      </c>
      <c r="I1267" s="36">
        <v>1</v>
      </c>
      <c r="J1267" s="36">
        <v>1</v>
      </c>
      <c r="K1267" s="36">
        <v>10</v>
      </c>
      <c r="L1267" s="94">
        <v>178</v>
      </c>
      <c r="M1267" s="94">
        <v>50</v>
      </c>
      <c r="N1267" s="95">
        <f t="shared" si="81"/>
        <v>0.7807017543859649</v>
      </c>
      <c r="O1267" s="36">
        <v>20000676</v>
      </c>
      <c r="P1267" s="63">
        <v>220.4</v>
      </c>
      <c r="Q1267" s="76">
        <f t="shared" si="82"/>
        <v>1.0344827586206897</v>
      </c>
      <c r="R1267" s="95">
        <f t="shared" si="83"/>
        <v>0.7807017543859649</v>
      </c>
      <c r="S1267" s="95">
        <f t="shared" si="84"/>
        <v>-1</v>
      </c>
    </row>
    <row r="1268" spans="1:19" s="36" customFormat="1" ht="14.4" x14ac:dyDescent="0.3">
      <c r="A1268" s="32" t="s">
        <v>95</v>
      </c>
      <c r="B1268" s="36">
        <v>676</v>
      </c>
      <c r="C1268" s="36">
        <v>1</v>
      </c>
      <c r="D1268" s="36" t="s">
        <v>230</v>
      </c>
      <c r="E1268" s="36">
        <v>2003</v>
      </c>
      <c r="F1268" s="36">
        <v>2004</v>
      </c>
      <c r="G1268" s="76">
        <v>1500</v>
      </c>
      <c r="H1268" s="36">
        <v>10</v>
      </c>
      <c r="I1268" s="36">
        <v>1</v>
      </c>
      <c r="J1268" s="36">
        <v>1</v>
      </c>
      <c r="K1268" s="36">
        <v>10</v>
      </c>
      <c r="L1268" s="94">
        <v>174</v>
      </c>
      <c r="M1268" s="94">
        <v>53</v>
      </c>
      <c r="N1268" s="95">
        <f t="shared" si="81"/>
        <v>0.76651982378854622</v>
      </c>
      <c r="O1268" s="36">
        <v>20040676</v>
      </c>
      <c r="P1268" s="63">
        <v>219.61</v>
      </c>
      <c r="Q1268" s="76">
        <f t="shared" si="82"/>
        <v>1.0336505623605481</v>
      </c>
      <c r="R1268" s="95">
        <f t="shared" si="83"/>
        <v>0.76651982378854622</v>
      </c>
      <c r="S1268" s="95">
        <f t="shared" si="84"/>
        <v>-1</v>
      </c>
    </row>
    <row r="1269" spans="1:19" s="36" customFormat="1" ht="14.4" x14ac:dyDescent="0.3">
      <c r="A1269" s="32" t="s">
        <v>95</v>
      </c>
      <c r="B1269" s="7">
        <v>676</v>
      </c>
      <c r="C1269" s="7">
        <v>1</v>
      </c>
      <c r="D1269" s="7" t="s">
        <v>230</v>
      </c>
      <c r="E1269" s="7">
        <v>2011</v>
      </c>
      <c r="F1269" s="10">
        <v>2012</v>
      </c>
      <c r="G1269" s="66">
        <v>500</v>
      </c>
      <c r="H1269" s="10">
        <v>10</v>
      </c>
      <c r="I1269" s="67">
        <v>1</v>
      </c>
      <c r="J1269" s="10">
        <v>0</v>
      </c>
      <c r="K1269" s="50">
        <v>6</v>
      </c>
      <c r="L1269" s="67">
        <v>240</v>
      </c>
      <c r="M1269" s="67">
        <v>65</v>
      </c>
      <c r="N1269" s="95">
        <f t="shared" si="81"/>
        <v>0.78688524590163933</v>
      </c>
      <c r="O1269" s="36">
        <f>10000*E1269+B1269</f>
        <v>20110676</v>
      </c>
      <c r="P1269" s="63">
        <v>224</v>
      </c>
      <c r="Q1269" s="76">
        <f t="shared" si="82"/>
        <v>1.3616071428571428</v>
      </c>
      <c r="R1269" s="95">
        <f t="shared" si="83"/>
        <v>0.78688524590163933</v>
      </c>
      <c r="S1269" s="95">
        <f t="shared" si="84"/>
        <v>-1</v>
      </c>
    </row>
    <row r="1270" spans="1:19" s="36" customFormat="1" ht="14.4" x14ac:dyDescent="0.3">
      <c r="A1270" s="32" t="s">
        <v>95</v>
      </c>
      <c r="B1270" s="36">
        <v>682</v>
      </c>
      <c r="C1270" s="36">
        <v>1</v>
      </c>
      <c r="D1270" s="36" t="s">
        <v>336</v>
      </c>
      <c r="E1270" s="36">
        <v>1997</v>
      </c>
      <c r="F1270" s="36">
        <v>1998</v>
      </c>
      <c r="G1270" s="76">
        <v>315</v>
      </c>
      <c r="H1270" s="36">
        <v>10</v>
      </c>
      <c r="I1270" s="36">
        <v>1</v>
      </c>
      <c r="J1270" s="36">
        <v>1</v>
      </c>
      <c r="K1270" s="36">
        <v>4</v>
      </c>
      <c r="L1270" s="94">
        <v>597</v>
      </c>
      <c r="M1270" s="94">
        <v>375</v>
      </c>
      <c r="N1270" s="95">
        <f t="shared" si="81"/>
        <v>0.61419753086419748</v>
      </c>
      <c r="O1270" s="36">
        <v>19980682</v>
      </c>
      <c r="P1270" s="63">
        <v>1498.43</v>
      </c>
      <c r="Q1270" s="76">
        <f t="shared" si="82"/>
        <v>0.64867895063499792</v>
      </c>
      <c r="R1270" s="95">
        <f t="shared" si="83"/>
        <v>0.61419753086419748</v>
      </c>
      <c r="S1270" s="95">
        <f t="shared" si="84"/>
        <v>-1</v>
      </c>
    </row>
    <row r="1271" spans="1:19" s="36" customFormat="1" ht="14.4" x14ac:dyDescent="0.3">
      <c r="A1271" s="32" t="s">
        <v>95</v>
      </c>
      <c r="B1271" s="36">
        <v>682</v>
      </c>
      <c r="C1271" s="36">
        <v>1</v>
      </c>
      <c r="D1271" s="36" t="s">
        <v>336</v>
      </c>
      <c r="E1271" s="36">
        <v>2001</v>
      </c>
      <c r="F1271" s="36">
        <v>2002</v>
      </c>
      <c r="G1271" s="76">
        <v>126</v>
      </c>
      <c r="H1271" s="36">
        <v>10</v>
      </c>
      <c r="I1271" s="36">
        <v>1</v>
      </c>
      <c r="J1271" s="36">
        <v>1</v>
      </c>
      <c r="K1271" s="36">
        <v>2</v>
      </c>
      <c r="L1271" s="94">
        <v>784</v>
      </c>
      <c r="M1271" s="94">
        <v>360</v>
      </c>
      <c r="N1271" s="95">
        <f t="shared" si="81"/>
        <v>0.68531468531468531</v>
      </c>
      <c r="O1271" s="36">
        <v>20020682</v>
      </c>
      <c r="P1271" s="63">
        <v>1494.75</v>
      </c>
      <c r="Q1271" s="76">
        <f t="shared" si="82"/>
        <v>0.76534537548084969</v>
      </c>
      <c r="R1271" s="95">
        <f t="shared" si="83"/>
        <v>0.68531468531468531</v>
      </c>
      <c r="S1271" s="95">
        <f t="shared" si="84"/>
        <v>-1</v>
      </c>
    </row>
    <row r="1272" spans="1:19" s="36" customFormat="1" ht="14.4" x14ac:dyDescent="0.3">
      <c r="A1272" s="32" t="s">
        <v>95</v>
      </c>
      <c r="B1272" s="36">
        <v>682</v>
      </c>
      <c r="C1272" s="36">
        <v>1</v>
      </c>
      <c r="D1272" s="36" t="s">
        <v>336</v>
      </c>
      <c r="E1272" s="36">
        <v>2005</v>
      </c>
      <c r="F1272" s="36">
        <v>2006</v>
      </c>
      <c r="G1272" s="76">
        <v>373.96</v>
      </c>
      <c r="H1272" s="36">
        <v>10</v>
      </c>
      <c r="I1272" s="33">
        <v>1</v>
      </c>
      <c r="J1272" s="36">
        <v>1</v>
      </c>
      <c r="K1272" s="36">
        <v>4</v>
      </c>
      <c r="L1272" s="36">
        <v>582</v>
      </c>
      <c r="M1272" s="36">
        <v>407</v>
      </c>
      <c r="N1272" s="95">
        <f t="shared" si="81"/>
        <v>0.5884732052578362</v>
      </c>
      <c r="O1272" s="36">
        <v>20060682</v>
      </c>
      <c r="P1272" s="63">
        <v>1371</v>
      </c>
      <c r="Q1272" s="76">
        <f t="shared" si="82"/>
        <v>0.72137126185266232</v>
      </c>
      <c r="R1272" s="95">
        <f t="shared" si="83"/>
        <v>0.5884732052578362</v>
      </c>
      <c r="S1272" s="95">
        <f t="shared" si="84"/>
        <v>-1</v>
      </c>
    </row>
    <row r="1273" spans="1:19" s="36" customFormat="1" ht="14.4" x14ac:dyDescent="0.3">
      <c r="A1273" s="32" t="s">
        <v>95</v>
      </c>
      <c r="B1273" s="36">
        <v>682</v>
      </c>
      <c r="C1273" s="36">
        <v>1</v>
      </c>
      <c r="D1273" s="36" t="s">
        <v>336</v>
      </c>
      <c r="E1273" s="40">
        <v>2009</v>
      </c>
      <c r="F1273" s="40">
        <v>2010</v>
      </c>
      <c r="G1273" s="62">
        <v>200</v>
      </c>
      <c r="H1273" s="40">
        <v>10</v>
      </c>
      <c r="I1273" s="63">
        <v>0</v>
      </c>
      <c r="J1273" s="48">
        <f>MAX(0,MIN(1,F1273-E1273-1))</f>
        <v>0</v>
      </c>
      <c r="K1273" s="50">
        <f>MAX(1,MIN(10,INT(G1273/100)+1))</f>
        <v>3</v>
      </c>
      <c r="L1273" s="63">
        <v>351</v>
      </c>
      <c r="M1273" s="63">
        <v>456</v>
      </c>
      <c r="N1273" s="95">
        <f t="shared" si="81"/>
        <v>0.43494423791821563</v>
      </c>
      <c r="O1273" s="36">
        <v>20090682</v>
      </c>
      <c r="P1273" s="63">
        <v>1270.49</v>
      </c>
      <c r="Q1273" s="76">
        <f t="shared" si="82"/>
        <v>0.63518799833135242</v>
      </c>
      <c r="R1273" s="95">
        <f t="shared" si="83"/>
        <v>0.43494423791821563</v>
      </c>
      <c r="S1273" s="95">
        <f t="shared" si="84"/>
        <v>-1</v>
      </c>
    </row>
    <row r="1274" spans="1:19" s="36" customFormat="1" ht="14.4" x14ac:dyDescent="0.3">
      <c r="A1274" s="32" t="s">
        <v>95</v>
      </c>
      <c r="B1274" s="36">
        <v>682</v>
      </c>
      <c r="C1274" s="36">
        <v>1</v>
      </c>
      <c r="D1274" s="36" t="s">
        <v>336</v>
      </c>
      <c r="E1274" s="40">
        <v>2009</v>
      </c>
      <c r="F1274" s="40">
        <v>2010</v>
      </c>
      <c r="G1274" s="62">
        <v>200</v>
      </c>
      <c r="H1274" s="40">
        <v>10</v>
      </c>
      <c r="I1274" s="63">
        <v>0</v>
      </c>
      <c r="J1274" s="48">
        <f>MAX(0,MIN(1,F1274-E1274-1))</f>
        <v>0</v>
      </c>
      <c r="K1274" s="50">
        <f>MAX(1,MIN(10,INT(G1274/100)+1))</f>
        <v>3</v>
      </c>
      <c r="L1274" s="63">
        <v>351</v>
      </c>
      <c r="M1274" s="63">
        <v>456</v>
      </c>
      <c r="N1274" s="95">
        <f t="shared" si="81"/>
        <v>0.43494423791821563</v>
      </c>
      <c r="O1274" s="36">
        <f>10000*F1274+B1274</f>
        <v>20100682</v>
      </c>
      <c r="P1274" s="63">
        <v>1270.49</v>
      </c>
      <c r="Q1274" s="76">
        <f t="shared" si="82"/>
        <v>0.63518799833135242</v>
      </c>
      <c r="R1274" s="95">
        <f t="shared" si="83"/>
        <v>0.43494423791821563</v>
      </c>
      <c r="S1274" s="95">
        <f t="shared" si="84"/>
        <v>-1</v>
      </c>
    </row>
    <row r="1275" spans="1:19" s="36" customFormat="1" ht="14.4" x14ac:dyDescent="0.3">
      <c r="A1275" s="32" t="s">
        <v>95</v>
      </c>
      <c r="B1275" s="7">
        <v>682</v>
      </c>
      <c r="C1275" s="7">
        <v>1</v>
      </c>
      <c r="D1275" s="7" t="s">
        <v>336</v>
      </c>
      <c r="E1275" s="7">
        <v>2010</v>
      </c>
      <c r="F1275" s="10">
        <v>2011</v>
      </c>
      <c r="G1275" s="66">
        <v>200</v>
      </c>
      <c r="H1275" s="10">
        <v>10</v>
      </c>
      <c r="I1275" s="67">
        <v>0</v>
      </c>
      <c r="J1275" s="10">
        <v>0</v>
      </c>
      <c r="K1275" s="50">
        <f>MAX(1,MIN(10,INT(G1275/100)+1))</f>
        <v>3</v>
      </c>
      <c r="L1275" s="67">
        <v>1156</v>
      </c>
      <c r="M1275" s="67">
        <v>1757</v>
      </c>
      <c r="N1275" s="95">
        <f t="shared" si="81"/>
        <v>0.39684174390662547</v>
      </c>
      <c r="O1275" s="36">
        <f>10000*2010+B1275</f>
        <v>20100682</v>
      </c>
      <c r="P1275" s="63">
        <v>1270.49</v>
      </c>
      <c r="Q1275" s="76">
        <f t="shared" si="82"/>
        <v>2.2928161575455137</v>
      </c>
      <c r="R1275" s="95">
        <f t="shared" si="83"/>
        <v>0.39684174390662547</v>
      </c>
      <c r="S1275" s="95">
        <f t="shared" si="84"/>
        <v>-1</v>
      </c>
    </row>
    <row r="1276" spans="1:19" s="36" customFormat="1" ht="14.4" x14ac:dyDescent="0.3">
      <c r="A1276" s="32" t="s">
        <v>95</v>
      </c>
      <c r="B1276" s="7">
        <v>682</v>
      </c>
      <c r="C1276" s="7">
        <v>1</v>
      </c>
      <c r="D1276" s="7" t="s">
        <v>336</v>
      </c>
      <c r="E1276" s="7">
        <v>2011</v>
      </c>
      <c r="F1276" s="10">
        <v>2012</v>
      </c>
      <c r="G1276" s="66">
        <v>126.04</v>
      </c>
      <c r="H1276" s="10">
        <v>10</v>
      </c>
      <c r="I1276" s="67">
        <v>1</v>
      </c>
      <c r="J1276" s="10">
        <v>0</v>
      </c>
      <c r="K1276" s="50">
        <v>2</v>
      </c>
      <c r="L1276" s="67">
        <v>945</v>
      </c>
      <c r="M1276" s="67">
        <v>245</v>
      </c>
      <c r="N1276" s="95">
        <f t="shared" si="81"/>
        <v>0.79411764705882348</v>
      </c>
      <c r="O1276" s="36">
        <f>10000*E1276+B1276</f>
        <v>20110682</v>
      </c>
      <c r="P1276" s="63">
        <v>1301</v>
      </c>
      <c r="Q1276" s="76">
        <f t="shared" si="82"/>
        <v>0.91468101460415063</v>
      </c>
      <c r="R1276" s="95">
        <f t="shared" si="83"/>
        <v>0.79411764705882348</v>
      </c>
      <c r="S1276" s="95">
        <f t="shared" si="84"/>
        <v>-1</v>
      </c>
    </row>
    <row r="1277" spans="1:19" s="36" customFormat="1" ht="14.4" x14ac:dyDescent="0.3">
      <c r="A1277" s="32" t="s">
        <v>95</v>
      </c>
      <c r="B1277" s="7">
        <v>682</v>
      </c>
      <c r="C1277" s="7">
        <v>1</v>
      </c>
      <c r="D1277" s="7" t="s">
        <v>336</v>
      </c>
      <c r="E1277" s="7">
        <v>2011</v>
      </c>
      <c r="F1277" s="10">
        <v>2012</v>
      </c>
      <c r="G1277" s="66">
        <v>200</v>
      </c>
      <c r="H1277" s="10">
        <v>10</v>
      </c>
      <c r="I1277" s="67">
        <v>1</v>
      </c>
      <c r="J1277" s="10">
        <v>0</v>
      </c>
      <c r="K1277" s="50">
        <v>3</v>
      </c>
      <c r="L1277" s="67">
        <v>762</v>
      </c>
      <c r="M1277" s="67">
        <v>426</v>
      </c>
      <c r="N1277" s="95">
        <f t="shared" si="81"/>
        <v>0.64141414141414144</v>
      </c>
      <c r="O1277" s="36">
        <f>10000*E1277+B1277</f>
        <v>20110682</v>
      </c>
      <c r="P1277" s="63">
        <v>1301</v>
      </c>
      <c r="Q1277" s="76">
        <f t="shared" si="82"/>
        <v>0.91314373558800921</v>
      </c>
      <c r="R1277" s="95">
        <f t="shared" si="83"/>
        <v>0.64141414141414144</v>
      </c>
      <c r="S1277" s="95">
        <f t="shared" si="84"/>
        <v>-1</v>
      </c>
    </row>
    <row r="1278" spans="1:19" s="36" customFormat="1" ht="14.4" x14ac:dyDescent="0.3">
      <c r="A1278" s="32" t="s">
        <v>95</v>
      </c>
      <c r="B1278" s="7">
        <v>682</v>
      </c>
      <c r="C1278" s="7">
        <v>1</v>
      </c>
      <c r="D1278" s="7" t="s">
        <v>336</v>
      </c>
      <c r="E1278" s="7">
        <v>2015</v>
      </c>
      <c r="F1278" s="7">
        <v>2016</v>
      </c>
      <c r="G1278" s="70">
        <v>26.84</v>
      </c>
      <c r="H1278" s="7">
        <v>10</v>
      </c>
      <c r="I1278" s="7">
        <v>1</v>
      </c>
      <c r="J1278" s="48">
        <f>MAX(0,MIN(1,F1278-E1278-1))</f>
        <v>0</v>
      </c>
      <c r="K1278" s="50">
        <f>MAX(1,MIN(10,INT(G1278/100)+1))</f>
        <v>1</v>
      </c>
      <c r="L1278" s="77">
        <v>615</v>
      </c>
      <c r="M1278" s="77">
        <v>103</v>
      </c>
      <c r="N1278" s="95">
        <f t="shared" si="81"/>
        <v>0.85654596100278546</v>
      </c>
      <c r="O1278" s="36">
        <f>10000*E1278+B1278</f>
        <v>20150682</v>
      </c>
      <c r="P1278" s="63">
        <v>1156.26</v>
      </c>
      <c r="Q1278" s="76">
        <f t="shared" si="82"/>
        <v>0.62096760244235727</v>
      </c>
      <c r="R1278" s="95">
        <f t="shared" si="83"/>
        <v>0.85654596100278546</v>
      </c>
      <c r="S1278" s="95">
        <f t="shared" si="84"/>
        <v>-1</v>
      </c>
    </row>
    <row r="1279" spans="1:19" s="36" customFormat="1" ht="14.4" x14ac:dyDescent="0.3">
      <c r="A1279" s="32" t="s">
        <v>95</v>
      </c>
      <c r="B1279" s="7">
        <v>682</v>
      </c>
      <c r="C1279" s="7">
        <v>1</v>
      </c>
      <c r="D1279" s="7" t="s">
        <v>336</v>
      </c>
      <c r="E1279" s="7">
        <v>2015</v>
      </c>
      <c r="F1279" s="7">
        <v>2016</v>
      </c>
      <c r="G1279" s="70">
        <v>200</v>
      </c>
      <c r="H1279" s="7">
        <v>10</v>
      </c>
      <c r="I1279" s="7">
        <v>1</v>
      </c>
      <c r="J1279" s="48">
        <f>MAX(0,MIN(1,F1279-E1279-1))</f>
        <v>0</v>
      </c>
      <c r="K1279" s="50">
        <f>MAX(1,MIN(10,INT(G1279/100)+1))</f>
        <v>3</v>
      </c>
      <c r="L1279" s="77">
        <v>503</v>
      </c>
      <c r="M1279" s="77">
        <v>213</v>
      </c>
      <c r="N1279" s="95">
        <f t="shared" si="81"/>
        <v>0.70251396648044695</v>
      </c>
      <c r="O1279" s="36">
        <f>10000*E1279+B1279</f>
        <v>20150682</v>
      </c>
      <c r="P1279" s="63">
        <v>1156.26</v>
      </c>
      <c r="Q1279" s="76">
        <f t="shared" si="82"/>
        <v>0.6192378876723228</v>
      </c>
      <c r="R1279" s="95">
        <f t="shared" si="83"/>
        <v>0.70251396648044695</v>
      </c>
      <c r="S1279" s="95">
        <f t="shared" si="84"/>
        <v>-1</v>
      </c>
    </row>
    <row r="1280" spans="1:19" s="36" customFormat="1" ht="14.4" x14ac:dyDescent="0.3">
      <c r="A1280" s="32" t="s">
        <v>95</v>
      </c>
      <c r="B1280" s="36">
        <v>690</v>
      </c>
      <c r="C1280" s="36">
        <v>1</v>
      </c>
      <c r="D1280" s="36" t="s">
        <v>337</v>
      </c>
      <c r="E1280" s="36">
        <v>1997</v>
      </c>
      <c r="F1280" s="36">
        <v>1998</v>
      </c>
      <c r="G1280" s="76">
        <v>315</v>
      </c>
      <c r="H1280" s="36">
        <v>10</v>
      </c>
      <c r="I1280" s="36">
        <v>1</v>
      </c>
      <c r="J1280" s="36">
        <v>1</v>
      </c>
      <c r="K1280" s="36">
        <v>4</v>
      </c>
      <c r="L1280" s="94">
        <v>398</v>
      </c>
      <c r="M1280" s="94">
        <v>178</v>
      </c>
      <c r="N1280" s="95">
        <f t="shared" si="81"/>
        <v>0.69097222222222221</v>
      </c>
      <c r="O1280" s="36">
        <v>19980690</v>
      </c>
      <c r="P1280" s="63">
        <v>1527.48</v>
      </c>
      <c r="Q1280" s="76">
        <f t="shared" si="82"/>
        <v>0.37709168041480084</v>
      </c>
      <c r="R1280" s="95">
        <f t="shared" si="83"/>
        <v>0.69097222222222221</v>
      </c>
      <c r="S1280" s="95">
        <f t="shared" si="84"/>
        <v>-1</v>
      </c>
    </row>
    <row r="1281" spans="1:19" s="36" customFormat="1" ht="14.4" x14ac:dyDescent="0.3">
      <c r="A1281" s="32" t="s">
        <v>95</v>
      </c>
      <c r="B1281" s="36">
        <v>690</v>
      </c>
      <c r="C1281" s="36">
        <v>1</v>
      </c>
      <c r="D1281" s="36" t="s">
        <v>337</v>
      </c>
      <c r="E1281" s="36">
        <v>2000</v>
      </c>
      <c r="F1281" s="36">
        <v>2001</v>
      </c>
      <c r="G1281" s="76">
        <v>100</v>
      </c>
      <c r="H1281" s="36">
        <v>10</v>
      </c>
      <c r="I1281" s="36">
        <v>0</v>
      </c>
      <c r="J1281" s="36">
        <v>1</v>
      </c>
      <c r="K1281" s="36">
        <v>2</v>
      </c>
      <c r="L1281" s="94">
        <v>1058</v>
      </c>
      <c r="M1281" s="94">
        <v>1285</v>
      </c>
      <c r="N1281" s="95">
        <f t="shared" si="81"/>
        <v>0.45155783183952197</v>
      </c>
      <c r="O1281" s="36">
        <v>20010690</v>
      </c>
      <c r="P1281" s="63">
        <v>1392.5</v>
      </c>
      <c r="Q1281" s="76">
        <f t="shared" si="82"/>
        <v>1.6825852782764812</v>
      </c>
      <c r="R1281" s="95">
        <f t="shared" si="83"/>
        <v>0.45155783183952197</v>
      </c>
      <c r="S1281" s="95">
        <f t="shared" si="84"/>
        <v>-1</v>
      </c>
    </row>
    <row r="1282" spans="1:19" s="36" customFormat="1" ht="14.4" x14ac:dyDescent="0.3">
      <c r="A1282" s="32" t="s">
        <v>95</v>
      </c>
      <c r="B1282" s="36">
        <v>690</v>
      </c>
      <c r="C1282" s="36">
        <v>1</v>
      </c>
      <c r="D1282" s="36" t="s">
        <v>337</v>
      </c>
      <c r="E1282" s="36">
        <v>2001</v>
      </c>
      <c r="F1282" s="36">
        <v>2002</v>
      </c>
      <c r="G1282" s="76">
        <v>126</v>
      </c>
      <c r="H1282" s="36">
        <v>10</v>
      </c>
      <c r="I1282" s="36">
        <v>1</v>
      </c>
      <c r="J1282" s="36">
        <v>1</v>
      </c>
      <c r="K1282" s="36">
        <v>2</v>
      </c>
      <c r="L1282" s="94">
        <v>711</v>
      </c>
      <c r="M1282" s="94">
        <v>259</v>
      </c>
      <c r="N1282" s="95">
        <f t="shared" si="81"/>
        <v>0.73298969072164943</v>
      </c>
      <c r="O1282" s="36">
        <v>20020690</v>
      </c>
      <c r="P1282" s="63">
        <v>1350.76</v>
      </c>
      <c r="Q1282" s="76">
        <f t="shared" si="82"/>
        <v>0.71811424679439728</v>
      </c>
      <c r="R1282" s="95">
        <f t="shared" si="83"/>
        <v>0.73298969072164943</v>
      </c>
      <c r="S1282" s="95">
        <f t="shared" si="84"/>
        <v>-1</v>
      </c>
    </row>
    <row r="1283" spans="1:19" s="36" customFormat="1" ht="14.4" x14ac:dyDescent="0.3">
      <c r="A1283" s="32" t="s">
        <v>95</v>
      </c>
      <c r="B1283" s="36">
        <v>690</v>
      </c>
      <c r="C1283" s="36">
        <v>1</v>
      </c>
      <c r="D1283" s="36" t="s">
        <v>337</v>
      </c>
      <c r="E1283" s="36">
        <v>2005</v>
      </c>
      <c r="F1283" s="36">
        <v>2006</v>
      </c>
      <c r="G1283" s="76">
        <v>473.26</v>
      </c>
      <c r="H1283" s="36">
        <v>10</v>
      </c>
      <c r="I1283" s="33">
        <v>1</v>
      </c>
      <c r="J1283" s="36">
        <v>1</v>
      </c>
      <c r="K1283" s="36">
        <v>5</v>
      </c>
      <c r="L1283" s="36">
        <v>549</v>
      </c>
      <c r="M1283" s="36">
        <v>423</v>
      </c>
      <c r="N1283" s="95">
        <f t="shared" si="81"/>
        <v>0.56481481481481477</v>
      </c>
      <c r="O1283" s="36">
        <v>20060690</v>
      </c>
      <c r="P1283" s="63">
        <v>1197.18</v>
      </c>
      <c r="Q1283" s="76">
        <f t="shared" si="82"/>
        <v>0.81190798376184026</v>
      </c>
      <c r="R1283" s="95">
        <f t="shared" si="83"/>
        <v>0.56481481481481477</v>
      </c>
      <c r="S1283" s="95">
        <f t="shared" si="84"/>
        <v>-1</v>
      </c>
    </row>
    <row r="1284" spans="1:19" s="36" customFormat="1" ht="14.4" x14ac:dyDescent="0.3">
      <c r="A1284" s="32" t="s">
        <v>95</v>
      </c>
      <c r="B1284" s="7">
        <v>690</v>
      </c>
      <c r="C1284" s="7">
        <v>1</v>
      </c>
      <c r="D1284" s="7" t="s">
        <v>337</v>
      </c>
      <c r="E1284" s="7">
        <v>2010</v>
      </c>
      <c r="F1284" s="68">
        <v>2011</v>
      </c>
      <c r="G1284" s="66">
        <v>199.99</v>
      </c>
      <c r="H1284" s="68">
        <v>10</v>
      </c>
      <c r="I1284" s="67">
        <v>0</v>
      </c>
      <c r="J1284" s="10">
        <v>0</v>
      </c>
      <c r="K1284" s="50">
        <f>MAX(1,MIN(10,INT(G1284/100)+1))</f>
        <v>2</v>
      </c>
      <c r="L1284" s="67">
        <v>700</v>
      </c>
      <c r="M1284" s="67">
        <v>1371</v>
      </c>
      <c r="N1284" s="95">
        <f t="shared" si="81"/>
        <v>0.33800096571704491</v>
      </c>
      <c r="O1284" s="36">
        <f>10000*2010+B1284</f>
        <v>20100690</v>
      </c>
      <c r="P1284" s="63">
        <v>1115.82</v>
      </c>
      <c r="Q1284" s="76">
        <f t="shared" si="82"/>
        <v>1.8560341273682137</v>
      </c>
      <c r="R1284" s="95">
        <f t="shared" si="83"/>
        <v>0.33800096571704491</v>
      </c>
      <c r="S1284" s="95">
        <f t="shared" si="84"/>
        <v>-1</v>
      </c>
    </row>
    <row r="1285" spans="1:19" s="36" customFormat="1" ht="14.4" x14ac:dyDescent="0.3">
      <c r="A1285" s="32" t="s">
        <v>95</v>
      </c>
      <c r="B1285" s="7">
        <v>690</v>
      </c>
      <c r="C1285" s="7">
        <v>1</v>
      </c>
      <c r="D1285" s="7" t="s">
        <v>337</v>
      </c>
      <c r="E1285" s="7">
        <v>2011</v>
      </c>
      <c r="F1285" s="10">
        <v>2012</v>
      </c>
      <c r="G1285" s="66">
        <v>126.75</v>
      </c>
      <c r="H1285" s="10">
        <v>10</v>
      </c>
      <c r="I1285" s="67">
        <v>1</v>
      </c>
      <c r="J1285" s="10">
        <v>0</v>
      </c>
      <c r="K1285" s="50">
        <v>2</v>
      </c>
      <c r="L1285" s="67">
        <v>464</v>
      </c>
      <c r="M1285" s="67">
        <v>182</v>
      </c>
      <c r="N1285" s="95">
        <f t="shared" si="81"/>
        <v>0.71826625386996901</v>
      </c>
      <c r="O1285" s="36">
        <f>10000*E1285+B1285</f>
        <v>20110690</v>
      </c>
      <c r="P1285" s="63">
        <v>1111</v>
      </c>
      <c r="Q1285" s="76">
        <f t="shared" si="82"/>
        <v>0.58145814581458144</v>
      </c>
      <c r="R1285" s="95">
        <f t="shared" si="83"/>
        <v>0.71826625386996901</v>
      </c>
      <c r="S1285" s="95">
        <f t="shared" si="84"/>
        <v>-1</v>
      </c>
    </row>
    <row r="1286" spans="1:19" s="36" customFormat="1" ht="14.4" x14ac:dyDescent="0.3">
      <c r="A1286" s="32" t="s">
        <v>95</v>
      </c>
      <c r="B1286" s="36">
        <v>690</v>
      </c>
      <c r="C1286" s="36">
        <v>1</v>
      </c>
      <c r="D1286" s="36" t="s">
        <v>337</v>
      </c>
      <c r="E1286" s="75">
        <v>2012</v>
      </c>
      <c r="F1286" s="36">
        <v>2013</v>
      </c>
      <c r="G1286" s="76">
        <v>400</v>
      </c>
      <c r="H1286" s="36">
        <v>10</v>
      </c>
      <c r="I1286" s="36">
        <v>0</v>
      </c>
      <c r="J1286" s="36">
        <v>0</v>
      </c>
      <c r="K1286" s="50">
        <f>MAX(1,MIN(10,INT(G1286/100)+1))</f>
        <v>5</v>
      </c>
      <c r="L1286" s="63">
        <v>1045</v>
      </c>
      <c r="M1286" s="63">
        <v>1537</v>
      </c>
      <c r="N1286" s="95">
        <f t="shared" si="81"/>
        <v>0.40472501936483346</v>
      </c>
      <c r="O1286" s="36">
        <f>10000*E1286+B1286</f>
        <v>20120690</v>
      </c>
      <c r="P1286" s="63">
        <v>1043.9000000000001</v>
      </c>
      <c r="Q1286" s="76">
        <f t="shared" si="82"/>
        <v>2.4734169939649391</v>
      </c>
      <c r="R1286" s="95">
        <f t="shared" si="83"/>
        <v>0.40472501936483346</v>
      </c>
      <c r="S1286" s="95">
        <f t="shared" si="84"/>
        <v>-1</v>
      </c>
    </row>
    <row r="1287" spans="1:19" s="36" customFormat="1" ht="14.4" x14ac:dyDescent="0.3">
      <c r="A1287" s="32" t="s">
        <v>95</v>
      </c>
      <c r="B1287" s="36">
        <v>690</v>
      </c>
      <c r="C1287" s="36">
        <v>1</v>
      </c>
      <c r="D1287" s="36" t="s">
        <v>337</v>
      </c>
      <c r="E1287" s="75">
        <v>2013</v>
      </c>
      <c r="F1287" s="36">
        <v>2014</v>
      </c>
      <c r="G1287" s="76">
        <v>50.139999999999986</v>
      </c>
      <c r="H1287" s="36">
        <v>10</v>
      </c>
      <c r="I1287" s="36">
        <v>1</v>
      </c>
      <c r="J1287" s="36">
        <v>0</v>
      </c>
      <c r="K1287" s="50">
        <v>1</v>
      </c>
      <c r="L1287" s="63">
        <v>436</v>
      </c>
      <c r="M1287" s="63">
        <v>241</v>
      </c>
      <c r="N1287" s="95">
        <f t="shared" si="81"/>
        <v>0.64401772525849332</v>
      </c>
      <c r="O1287" s="36">
        <f>10000*E1287+B1287</f>
        <v>20130690</v>
      </c>
      <c r="P1287" s="63">
        <v>990.8900000000001</v>
      </c>
      <c r="Q1287" s="76">
        <f t="shared" si="82"/>
        <v>0.68322417220882226</v>
      </c>
      <c r="R1287" s="95">
        <f t="shared" si="83"/>
        <v>0.64401772525849332</v>
      </c>
      <c r="S1287" s="95">
        <f t="shared" si="84"/>
        <v>-1</v>
      </c>
    </row>
    <row r="1288" spans="1:19" s="36" customFormat="1" ht="14.4" x14ac:dyDescent="0.3">
      <c r="A1288" s="32" t="s">
        <v>95</v>
      </c>
      <c r="B1288" s="36">
        <v>695</v>
      </c>
      <c r="C1288" s="36">
        <v>1</v>
      </c>
      <c r="D1288" s="36" t="s">
        <v>338</v>
      </c>
      <c r="E1288" s="36">
        <v>1995</v>
      </c>
      <c r="F1288" s="36">
        <v>1996</v>
      </c>
      <c r="G1288" s="76">
        <v>105</v>
      </c>
      <c r="H1288" s="36">
        <v>10</v>
      </c>
      <c r="I1288" s="36">
        <v>1</v>
      </c>
      <c r="J1288" s="36">
        <v>1</v>
      </c>
      <c r="K1288" s="36">
        <v>2</v>
      </c>
      <c r="L1288" s="94">
        <v>1172</v>
      </c>
      <c r="M1288" s="94">
        <v>698</v>
      </c>
      <c r="N1288" s="95">
        <f t="shared" si="81"/>
        <v>0.62673796791443848</v>
      </c>
      <c r="O1288" s="36">
        <v>19960695</v>
      </c>
      <c r="P1288" s="63">
        <v>1036.78</v>
      </c>
      <c r="Q1288" s="76">
        <f t="shared" si="82"/>
        <v>1.8036613360597233</v>
      </c>
      <c r="R1288" s="95">
        <f t="shared" si="83"/>
        <v>0.62673796791443848</v>
      </c>
      <c r="S1288" s="95">
        <f t="shared" si="84"/>
        <v>-1</v>
      </c>
    </row>
    <row r="1289" spans="1:19" s="36" customFormat="1" ht="14.4" x14ac:dyDescent="0.3">
      <c r="A1289" s="32" t="s">
        <v>95</v>
      </c>
      <c r="B1289" s="36">
        <v>695</v>
      </c>
      <c r="C1289" s="36">
        <v>1</v>
      </c>
      <c r="D1289" s="36" t="s">
        <v>338</v>
      </c>
      <c r="E1289" s="36">
        <v>1998</v>
      </c>
      <c r="F1289" s="36">
        <v>1999</v>
      </c>
      <c r="G1289" s="76">
        <v>158.41</v>
      </c>
      <c r="H1289" s="36">
        <v>10</v>
      </c>
      <c r="I1289" s="36">
        <v>1</v>
      </c>
      <c r="J1289" s="36">
        <v>1</v>
      </c>
      <c r="K1289" s="36">
        <v>2</v>
      </c>
      <c r="L1289" s="94">
        <v>1693</v>
      </c>
      <c r="M1289" s="94">
        <v>1145</v>
      </c>
      <c r="N1289" s="95">
        <f t="shared" si="81"/>
        <v>0.59654686398872447</v>
      </c>
      <c r="O1289" s="36">
        <v>19990695</v>
      </c>
      <c r="P1289" s="63">
        <v>1012.74</v>
      </c>
      <c r="Q1289" s="76">
        <f t="shared" si="82"/>
        <v>2.8022987143788138</v>
      </c>
      <c r="R1289" s="95">
        <f t="shared" si="83"/>
        <v>0.59654686398872447</v>
      </c>
      <c r="S1289" s="95">
        <f t="shared" si="84"/>
        <v>-1</v>
      </c>
    </row>
    <row r="1290" spans="1:19" s="36" customFormat="1" ht="14.4" x14ac:dyDescent="0.3">
      <c r="A1290" s="32" t="s">
        <v>95</v>
      </c>
      <c r="B1290" s="36">
        <v>695</v>
      </c>
      <c r="C1290" s="36">
        <v>1</v>
      </c>
      <c r="D1290" s="36" t="s">
        <v>338</v>
      </c>
      <c r="E1290" s="36">
        <v>2003</v>
      </c>
      <c r="F1290" s="36">
        <v>2004</v>
      </c>
      <c r="G1290" s="76">
        <v>837.38</v>
      </c>
      <c r="H1290" s="36">
        <v>10</v>
      </c>
      <c r="I1290" s="36">
        <v>0</v>
      </c>
      <c r="J1290" s="36">
        <v>1</v>
      </c>
      <c r="K1290" s="36">
        <v>9</v>
      </c>
      <c r="L1290" s="94">
        <v>745</v>
      </c>
      <c r="M1290" s="94">
        <v>868</v>
      </c>
      <c r="N1290" s="95">
        <f t="shared" si="81"/>
        <v>0.46187228766274024</v>
      </c>
      <c r="O1290" s="36">
        <v>20040695</v>
      </c>
      <c r="P1290" s="63">
        <v>824.18</v>
      </c>
      <c r="Q1290" s="76">
        <f t="shared" si="82"/>
        <v>1.9570967507097965</v>
      </c>
      <c r="R1290" s="95">
        <f t="shared" si="83"/>
        <v>0.46187228766274024</v>
      </c>
      <c r="S1290" s="95">
        <f t="shared" si="84"/>
        <v>-1</v>
      </c>
    </row>
    <row r="1291" spans="1:19" s="36" customFormat="1" ht="14.4" x14ac:dyDescent="0.3">
      <c r="A1291" s="32" t="s">
        <v>95</v>
      </c>
      <c r="B1291" s="36">
        <v>695</v>
      </c>
      <c r="C1291" s="36">
        <v>1</v>
      </c>
      <c r="D1291" s="36" t="s">
        <v>338</v>
      </c>
      <c r="E1291" s="36">
        <v>2003</v>
      </c>
      <c r="F1291" s="36">
        <v>2004</v>
      </c>
      <c r="G1291" s="76">
        <v>873.36</v>
      </c>
      <c r="H1291" s="36">
        <v>10</v>
      </c>
      <c r="I1291" s="36">
        <v>1</v>
      </c>
      <c r="J1291" s="36">
        <v>1</v>
      </c>
      <c r="K1291" s="36">
        <v>9</v>
      </c>
      <c r="L1291" s="94">
        <v>1255</v>
      </c>
      <c r="M1291" s="94">
        <v>879</v>
      </c>
      <c r="N1291" s="95">
        <f t="shared" si="81"/>
        <v>0.58809746954076847</v>
      </c>
      <c r="O1291" s="36">
        <v>20040695</v>
      </c>
      <c r="P1291" s="63">
        <v>824.18</v>
      </c>
      <c r="Q1291" s="76">
        <f t="shared" si="82"/>
        <v>2.5892402145162468</v>
      </c>
      <c r="R1291" s="95">
        <f t="shared" si="83"/>
        <v>0.58809746954076847</v>
      </c>
      <c r="S1291" s="95">
        <f t="shared" si="84"/>
        <v>-1</v>
      </c>
    </row>
    <row r="1292" spans="1:19" s="36" customFormat="1" ht="14.4" x14ac:dyDescent="0.3">
      <c r="A1292" s="32" t="s">
        <v>95</v>
      </c>
      <c r="B1292" s="36">
        <v>695</v>
      </c>
      <c r="C1292" s="36">
        <v>1</v>
      </c>
      <c r="D1292" s="36" t="s">
        <v>338</v>
      </c>
      <c r="E1292" s="75">
        <v>2012</v>
      </c>
      <c r="F1292" s="36">
        <v>2014</v>
      </c>
      <c r="G1292" s="76">
        <v>873.36</v>
      </c>
      <c r="H1292" s="36">
        <v>10</v>
      </c>
      <c r="I1292" s="36">
        <v>1</v>
      </c>
      <c r="J1292" s="36">
        <v>1</v>
      </c>
      <c r="K1292" s="50">
        <f>MAX(1,MIN(10,INT(G1292/100)+1))</f>
        <v>9</v>
      </c>
      <c r="L1292" s="63">
        <v>1800</v>
      </c>
      <c r="M1292" s="63">
        <v>1020</v>
      </c>
      <c r="N1292" s="95">
        <f t="shared" si="81"/>
        <v>0.63829787234042556</v>
      </c>
      <c r="O1292" s="36">
        <f>10000*E1292+B1292</f>
        <v>20120695</v>
      </c>
      <c r="P1292" s="63">
        <v>726.43000000000006</v>
      </c>
      <c r="Q1292" s="76">
        <f t="shared" si="82"/>
        <v>3.8819982654901364</v>
      </c>
      <c r="R1292" s="95">
        <f t="shared" si="83"/>
        <v>0.63829787234042556</v>
      </c>
      <c r="S1292" s="95">
        <f t="shared" si="84"/>
        <v>-1</v>
      </c>
    </row>
    <row r="1293" spans="1:19" s="36" customFormat="1" ht="14.4" x14ac:dyDescent="0.3">
      <c r="A1293" s="32" t="s">
        <v>95</v>
      </c>
      <c r="B1293" s="36">
        <v>696</v>
      </c>
      <c r="C1293" s="36">
        <v>1</v>
      </c>
      <c r="D1293" s="36" t="s">
        <v>528</v>
      </c>
      <c r="E1293" s="36">
        <v>2000</v>
      </c>
      <c r="F1293" s="36">
        <v>2001</v>
      </c>
      <c r="G1293" s="76">
        <v>315.93</v>
      </c>
      <c r="H1293" s="36">
        <v>10</v>
      </c>
      <c r="I1293" s="36">
        <v>1</v>
      </c>
      <c r="J1293" s="36">
        <v>1</v>
      </c>
      <c r="K1293" s="36">
        <v>4</v>
      </c>
      <c r="L1293" s="94">
        <v>1713</v>
      </c>
      <c r="M1293" s="94">
        <v>1194</v>
      </c>
      <c r="N1293" s="95">
        <f t="shared" si="81"/>
        <v>0.58926728586171306</v>
      </c>
      <c r="O1293" s="36">
        <v>20010696</v>
      </c>
      <c r="P1293" s="63">
        <v>719.19</v>
      </c>
      <c r="Q1293" s="76">
        <f t="shared" si="82"/>
        <v>4.0420473032161182</v>
      </c>
      <c r="R1293" s="95">
        <f t="shared" si="83"/>
        <v>0.58926728586171306</v>
      </c>
      <c r="S1293" s="95">
        <f t="shared" si="84"/>
        <v>-1</v>
      </c>
    </row>
    <row r="1294" spans="1:19" s="36" customFormat="1" ht="14.4" x14ac:dyDescent="0.3">
      <c r="A1294" s="32" t="s">
        <v>95</v>
      </c>
      <c r="B1294" s="36">
        <v>696</v>
      </c>
      <c r="C1294" s="36">
        <v>1</v>
      </c>
      <c r="D1294" s="36" t="s">
        <v>528</v>
      </c>
      <c r="E1294" s="36">
        <v>2005</v>
      </c>
      <c r="F1294" s="36">
        <v>2006</v>
      </c>
      <c r="G1294" s="76">
        <v>400</v>
      </c>
      <c r="H1294" s="36">
        <v>10</v>
      </c>
      <c r="I1294" s="33">
        <v>0</v>
      </c>
      <c r="J1294" s="36">
        <v>1</v>
      </c>
      <c r="K1294" s="36">
        <v>5</v>
      </c>
      <c r="L1294" s="36">
        <v>682</v>
      </c>
      <c r="M1294" s="36">
        <v>772</v>
      </c>
      <c r="N1294" s="95">
        <f t="shared" si="81"/>
        <v>0.469050894085282</v>
      </c>
      <c r="O1294" s="36">
        <v>20060696</v>
      </c>
      <c r="P1294" s="63">
        <v>579.4</v>
      </c>
      <c r="Q1294" s="76">
        <f t="shared" si="82"/>
        <v>2.5094925785295135</v>
      </c>
      <c r="R1294" s="95">
        <f t="shared" si="83"/>
        <v>0.469050894085282</v>
      </c>
      <c r="S1294" s="95">
        <f t="shared" si="84"/>
        <v>-1</v>
      </c>
    </row>
    <row r="1295" spans="1:19" s="36" customFormat="1" ht="14.4" x14ac:dyDescent="0.3">
      <c r="A1295" s="32" t="s">
        <v>95</v>
      </c>
      <c r="B1295" s="36">
        <v>696</v>
      </c>
      <c r="C1295" s="36">
        <v>1</v>
      </c>
      <c r="D1295" s="36" t="s">
        <v>528</v>
      </c>
      <c r="E1295" s="36">
        <v>2006</v>
      </c>
      <c r="F1295" s="33">
        <v>2007</v>
      </c>
      <c r="G1295" s="76">
        <v>900</v>
      </c>
      <c r="H1295" s="33">
        <v>10</v>
      </c>
      <c r="I1295" s="36">
        <v>1</v>
      </c>
      <c r="J1295" s="36">
        <v>1</v>
      </c>
      <c r="K1295" s="36">
        <v>10</v>
      </c>
      <c r="L1295" s="63">
        <v>1417</v>
      </c>
      <c r="M1295" s="63">
        <v>1349</v>
      </c>
      <c r="N1295" s="95">
        <f t="shared" si="81"/>
        <v>0.512292118582791</v>
      </c>
      <c r="O1295" s="36">
        <v>20070696</v>
      </c>
      <c r="P1295" s="63">
        <v>547</v>
      </c>
      <c r="Q1295" s="76">
        <f t="shared" si="82"/>
        <v>5.0566727605118826</v>
      </c>
      <c r="R1295" s="95">
        <f t="shared" si="83"/>
        <v>0.512292118582791</v>
      </c>
      <c r="S1295" s="95">
        <f t="shared" si="84"/>
        <v>-1</v>
      </c>
    </row>
    <row r="1296" spans="1:19" s="36" customFormat="1" ht="14.4" x14ac:dyDescent="0.3">
      <c r="A1296" s="32" t="s">
        <v>95</v>
      </c>
      <c r="B1296" s="7">
        <v>696</v>
      </c>
      <c r="C1296" s="7">
        <v>1</v>
      </c>
      <c r="D1296" s="7" t="s">
        <v>698</v>
      </c>
      <c r="E1296" s="7">
        <v>2016</v>
      </c>
      <c r="F1296" s="7">
        <v>2017</v>
      </c>
      <c r="G1296" s="70">
        <v>254.42</v>
      </c>
      <c r="H1296" s="7">
        <v>10</v>
      </c>
      <c r="I1296" s="7">
        <v>1</v>
      </c>
      <c r="J1296" s="48">
        <v>0</v>
      </c>
      <c r="K1296" s="50">
        <v>3</v>
      </c>
      <c r="L1296" s="67">
        <v>1286</v>
      </c>
      <c r="M1296" s="67">
        <v>630</v>
      </c>
      <c r="N1296" s="95">
        <f t="shared" si="81"/>
        <v>0.67118997912317324</v>
      </c>
      <c r="O1296" s="36">
        <f>10000*E1296+B1296</f>
        <v>20160696</v>
      </c>
      <c r="P1296" s="63">
        <v>436.45</v>
      </c>
      <c r="Q1296" s="76">
        <f t="shared" si="82"/>
        <v>4.3899644861954403</v>
      </c>
      <c r="R1296" s="95">
        <f t="shared" si="83"/>
        <v>0.67118997912317324</v>
      </c>
      <c r="S1296" s="95">
        <f t="shared" si="84"/>
        <v>-1</v>
      </c>
    </row>
    <row r="1297" spans="1:19" s="36" customFormat="1" ht="14.4" x14ac:dyDescent="0.3">
      <c r="A1297" s="32" t="s">
        <v>95</v>
      </c>
      <c r="B1297" s="36">
        <v>698</v>
      </c>
      <c r="C1297" s="36">
        <v>1</v>
      </c>
      <c r="D1297" s="36" t="s">
        <v>457</v>
      </c>
      <c r="E1297" s="36">
        <v>1996</v>
      </c>
      <c r="F1297" s="36">
        <v>1997</v>
      </c>
      <c r="G1297" s="76">
        <v>133.46</v>
      </c>
      <c r="H1297" s="36">
        <v>10</v>
      </c>
      <c r="I1297" s="36">
        <v>1</v>
      </c>
      <c r="J1297" s="36">
        <v>1</v>
      </c>
      <c r="K1297" s="36">
        <v>2</v>
      </c>
      <c r="L1297" s="94">
        <v>254</v>
      </c>
      <c r="M1297" s="94">
        <v>207</v>
      </c>
      <c r="N1297" s="95">
        <f t="shared" si="81"/>
        <v>0.55097613882863339</v>
      </c>
      <c r="O1297" s="36">
        <v>19970698</v>
      </c>
      <c r="P1297" s="63">
        <v>356.99</v>
      </c>
      <c r="Q1297" s="76">
        <f t="shared" si="82"/>
        <v>1.2913526989551527</v>
      </c>
      <c r="R1297" s="95">
        <f t="shared" si="83"/>
        <v>0.55097613882863339</v>
      </c>
      <c r="S1297" s="95">
        <f t="shared" si="84"/>
        <v>-1</v>
      </c>
    </row>
    <row r="1298" spans="1:19" s="36" customFormat="1" ht="14.4" x14ac:dyDescent="0.3">
      <c r="A1298" s="32" t="s">
        <v>95</v>
      </c>
      <c r="B1298" s="7">
        <v>698</v>
      </c>
      <c r="C1298" s="7">
        <v>1</v>
      </c>
      <c r="D1298" s="7" t="s">
        <v>131</v>
      </c>
      <c r="E1298" s="7">
        <v>2018</v>
      </c>
      <c r="F1298" s="7">
        <v>2019</v>
      </c>
      <c r="G1298" s="70">
        <v>1815</v>
      </c>
      <c r="H1298" s="7">
        <v>10</v>
      </c>
      <c r="I1298" s="7">
        <v>0</v>
      </c>
      <c r="J1298" s="48">
        <v>0</v>
      </c>
      <c r="K1298" s="50">
        <v>10</v>
      </c>
      <c r="L1298" s="67">
        <v>316</v>
      </c>
      <c r="M1298" s="67">
        <v>378</v>
      </c>
      <c r="N1298" s="95">
        <f t="shared" si="81"/>
        <v>0.45533141210374639</v>
      </c>
      <c r="O1298" s="36">
        <f>10000*E1298+B1298</f>
        <v>20180698</v>
      </c>
      <c r="P1298" s="63">
        <v>222.31</v>
      </c>
      <c r="Q1298" s="76">
        <f t="shared" si="82"/>
        <v>3.1217669020736807</v>
      </c>
      <c r="R1298" s="95">
        <f t="shared" si="83"/>
        <v>0.45533141210374639</v>
      </c>
      <c r="S1298" s="95">
        <f t="shared" si="84"/>
        <v>-1</v>
      </c>
    </row>
    <row r="1299" spans="1:19" s="36" customFormat="1" ht="14.4" x14ac:dyDescent="0.3">
      <c r="A1299" s="32" t="s">
        <v>95</v>
      </c>
      <c r="B1299" s="36">
        <v>700</v>
      </c>
      <c r="C1299" s="36">
        <v>1</v>
      </c>
      <c r="D1299" s="36" t="s">
        <v>396</v>
      </c>
      <c r="E1299" s="36">
        <v>1994</v>
      </c>
      <c r="F1299" s="36">
        <v>1995</v>
      </c>
      <c r="G1299" s="76">
        <v>367.96</v>
      </c>
      <c r="H1299" s="36">
        <v>10</v>
      </c>
      <c r="I1299" s="36">
        <v>1</v>
      </c>
      <c r="J1299" s="36">
        <v>1</v>
      </c>
      <c r="K1299" s="36">
        <v>4</v>
      </c>
      <c r="L1299" s="94">
        <v>1810</v>
      </c>
      <c r="M1299" s="94">
        <v>1209</v>
      </c>
      <c r="N1299" s="95">
        <f t="shared" si="81"/>
        <v>0.59953627028817491</v>
      </c>
      <c r="O1299" s="36">
        <v>19950700</v>
      </c>
      <c r="P1299" s="63">
        <v>1769.01</v>
      </c>
      <c r="Q1299" s="76">
        <f t="shared" si="82"/>
        <v>1.7066042588792603</v>
      </c>
      <c r="R1299" s="95">
        <f t="shared" si="83"/>
        <v>0.59953627028817491</v>
      </c>
      <c r="S1299" s="95">
        <f t="shared" si="84"/>
        <v>-1</v>
      </c>
    </row>
    <row r="1300" spans="1:19" s="36" customFormat="1" ht="14.4" x14ac:dyDescent="0.3">
      <c r="A1300" s="32" t="s">
        <v>95</v>
      </c>
      <c r="B1300" s="36">
        <v>700</v>
      </c>
      <c r="C1300" s="36">
        <v>1</v>
      </c>
      <c r="D1300" s="36" t="s">
        <v>396</v>
      </c>
      <c r="E1300" s="36">
        <v>1998</v>
      </c>
      <c r="F1300" s="36">
        <v>1999</v>
      </c>
      <c r="G1300" s="76">
        <v>67.239999999999995</v>
      </c>
      <c r="H1300" s="36">
        <v>10</v>
      </c>
      <c r="I1300" s="36">
        <v>1</v>
      </c>
      <c r="J1300" s="36">
        <v>1</v>
      </c>
      <c r="K1300" s="36">
        <v>1</v>
      </c>
      <c r="L1300" s="94">
        <v>1371</v>
      </c>
      <c r="M1300" s="94">
        <v>1346</v>
      </c>
      <c r="N1300" s="95">
        <f t="shared" si="81"/>
        <v>0.50460066249539937</v>
      </c>
      <c r="O1300" s="36">
        <v>19990700</v>
      </c>
      <c r="P1300" s="63">
        <v>1859.54</v>
      </c>
      <c r="Q1300" s="76">
        <f t="shared" si="82"/>
        <v>1.4611140389558708</v>
      </c>
      <c r="R1300" s="95">
        <f t="shared" si="83"/>
        <v>0.50460066249539937</v>
      </c>
      <c r="S1300" s="95">
        <f t="shared" si="84"/>
        <v>-1</v>
      </c>
    </row>
    <row r="1301" spans="1:19" s="36" customFormat="1" ht="14.4" x14ac:dyDescent="0.3">
      <c r="A1301" s="32" t="s">
        <v>95</v>
      </c>
      <c r="B1301" s="36">
        <v>700</v>
      </c>
      <c r="C1301" s="36">
        <v>1</v>
      </c>
      <c r="D1301" s="36" t="s">
        <v>396</v>
      </c>
      <c r="E1301" s="36">
        <v>2001</v>
      </c>
      <c r="F1301" s="36">
        <v>2002</v>
      </c>
      <c r="G1301" s="76">
        <v>126</v>
      </c>
      <c r="H1301" s="36">
        <v>10</v>
      </c>
      <c r="I1301" s="36">
        <v>0</v>
      </c>
      <c r="J1301" s="36">
        <v>1</v>
      </c>
      <c r="K1301" s="36">
        <v>2</v>
      </c>
      <c r="L1301" s="94">
        <v>686</v>
      </c>
      <c r="M1301" s="94">
        <v>784</v>
      </c>
      <c r="N1301" s="95">
        <f t="shared" si="81"/>
        <v>0.46666666666666667</v>
      </c>
      <c r="O1301" s="36">
        <v>20020700</v>
      </c>
      <c r="P1301" s="63">
        <v>1797.05</v>
      </c>
      <c r="Q1301" s="76">
        <f t="shared" si="82"/>
        <v>0.81800728972482684</v>
      </c>
      <c r="R1301" s="95">
        <f t="shared" si="83"/>
        <v>0.46666666666666667</v>
      </c>
      <c r="S1301" s="95">
        <f t="shared" si="84"/>
        <v>-1</v>
      </c>
    </row>
    <row r="1302" spans="1:19" s="36" customFormat="1" ht="14.4" x14ac:dyDescent="0.3">
      <c r="A1302" s="32" t="s">
        <v>95</v>
      </c>
      <c r="B1302" s="36">
        <v>700</v>
      </c>
      <c r="C1302" s="36">
        <v>1</v>
      </c>
      <c r="D1302" s="36" t="s">
        <v>396</v>
      </c>
      <c r="E1302" s="36">
        <v>2002</v>
      </c>
      <c r="F1302" s="36">
        <v>2003</v>
      </c>
      <c r="G1302" s="76">
        <v>1</v>
      </c>
      <c r="H1302" s="36">
        <v>10</v>
      </c>
      <c r="I1302" s="36">
        <v>1</v>
      </c>
      <c r="J1302" s="36">
        <v>1</v>
      </c>
      <c r="K1302" s="36">
        <v>1</v>
      </c>
      <c r="L1302" s="94">
        <v>2765</v>
      </c>
      <c r="M1302" s="94">
        <v>1487</v>
      </c>
      <c r="N1302" s="95">
        <f t="shared" si="81"/>
        <v>0.65028222013170278</v>
      </c>
      <c r="O1302" s="36">
        <v>20030700</v>
      </c>
      <c r="P1302" s="63">
        <v>1771.9</v>
      </c>
      <c r="Q1302" s="76">
        <f t="shared" si="82"/>
        <v>2.3996839550764713</v>
      </c>
      <c r="R1302" s="95">
        <f t="shared" si="83"/>
        <v>0.65028222013170278</v>
      </c>
      <c r="S1302" s="95">
        <f t="shared" si="84"/>
        <v>-1</v>
      </c>
    </row>
    <row r="1303" spans="1:19" s="36" customFormat="1" ht="14.4" x14ac:dyDescent="0.3">
      <c r="A1303" s="32" t="s">
        <v>95</v>
      </c>
      <c r="B1303" s="7">
        <v>700</v>
      </c>
      <c r="C1303" s="7">
        <v>1</v>
      </c>
      <c r="D1303" s="7" t="s">
        <v>396</v>
      </c>
      <c r="E1303" s="7">
        <v>2011</v>
      </c>
      <c r="F1303" s="10">
        <v>2013</v>
      </c>
      <c r="G1303" s="66">
        <v>1</v>
      </c>
      <c r="H1303" s="10">
        <v>10</v>
      </c>
      <c r="I1303" s="67">
        <v>1</v>
      </c>
      <c r="J1303" s="10">
        <v>1</v>
      </c>
      <c r="K1303" s="50">
        <v>1</v>
      </c>
      <c r="L1303" s="67">
        <v>892</v>
      </c>
      <c r="M1303" s="67">
        <v>342</v>
      </c>
      <c r="N1303" s="95">
        <f t="shared" si="81"/>
        <v>0.72285251215559154</v>
      </c>
      <c r="O1303" s="36">
        <f>10000*E1303+B1303</f>
        <v>20110700</v>
      </c>
      <c r="P1303" s="63">
        <v>2051</v>
      </c>
      <c r="Q1303" s="76">
        <f t="shared" si="82"/>
        <v>0.60165772793759142</v>
      </c>
      <c r="R1303" s="95">
        <f t="shared" si="83"/>
        <v>0.72285251215559154</v>
      </c>
      <c r="S1303" s="95">
        <f t="shared" si="84"/>
        <v>-1</v>
      </c>
    </row>
    <row r="1304" spans="1:19" s="36" customFormat="1" ht="14.4" x14ac:dyDescent="0.3">
      <c r="A1304" s="32"/>
      <c r="B1304" s="36">
        <v>701</v>
      </c>
      <c r="C1304" s="36">
        <v>1</v>
      </c>
      <c r="D1304" s="36" t="s">
        <v>340</v>
      </c>
      <c r="E1304" s="36">
        <v>1998</v>
      </c>
      <c r="F1304" s="36">
        <v>1999</v>
      </c>
      <c r="G1304" s="76">
        <v>144.91</v>
      </c>
      <c r="H1304" s="36">
        <v>10</v>
      </c>
      <c r="I1304" s="36">
        <v>1</v>
      </c>
      <c r="J1304" s="36">
        <v>1</v>
      </c>
      <c r="K1304" s="36">
        <v>2</v>
      </c>
      <c r="L1304" s="94">
        <v>4053</v>
      </c>
      <c r="M1304" s="94">
        <v>3897</v>
      </c>
      <c r="N1304" s="95">
        <f t="shared" si="81"/>
        <v>0.50981132075471702</v>
      </c>
      <c r="O1304" s="36">
        <v>19990701</v>
      </c>
      <c r="P1304" s="63">
        <v>3016.33</v>
      </c>
      <c r="Q1304" s="76">
        <f t="shared" si="82"/>
        <v>2.6356532607506473</v>
      </c>
      <c r="R1304" s="95">
        <f t="shared" si="83"/>
        <v>0.50981132075471702</v>
      </c>
      <c r="S1304" s="95">
        <f t="shared" si="84"/>
        <v>-1</v>
      </c>
    </row>
    <row r="1305" spans="1:19" s="36" customFormat="1" ht="14.4" x14ac:dyDescent="0.3">
      <c r="A1305" s="32" t="s">
        <v>95</v>
      </c>
      <c r="B1305" s="36">
        <v>701</v>
      </c>
      <c r="C1305" s="36">
        <v>1</v>
      </c>
      <c r="D1305" s="36" t="s">
        <v>340</v>
      </c>
      <c r="E1305" s="36">
        <v>2003</v>
      </c>
      <c r="F1305" s="36">
        <v>2004</v>
      </c>
      <c r="G1305" s="76">
        <v>550</v>
      </c>
      <c r="H1305" s="36">
        <v>10</v>
      </c>
      <c r="I1305" s="36">
        <v>1</v>
      </c>
      <c r="J1305" s="36">
        <v>1</v>
      </c>
      <c r="K1305" s="36">
        <v>6</v>
      </c>
      <c r="L1305" s="94">
        <v>2493</v>
      </c>
      <c r="M1305" s="94">
        <v>1222</v>
      </c>
      <c r="N1305" s="95">
        <f t="shared" si="81"/>
        <v>0.67106325706594883</v>
      </c>
      <c r="O1305" s="36">
        <v>20040701</v>
      </c>
      <c r="P1305" s="63">
        <v>2610.73</v>
      </c>
      <c r="Q1305" s="76">
        <f t="shared" si="82"/>
        <v>1.4229736510477913</v>
      </c>
      <c r="R1305" s="95">
        <f t="shared" si="83"/>
        <v>0.67106325706594883</v>
      </c>
      <c r="S1305" s="95">
        <f t="shared" si="84"/>
        <v>-1</v>
      </c>
    </row>
    <row r="1306" spans="1:19" s="36" customFormat="1" ht="14.4" x14ac:dyDescent="0.3">
      <c r="A1306" s="32" t="s">
        <v>95</v>
      </c>
      <c r="B1306" s="36">
        <v>701</v>
      </c>
      <c r="C1306" s="36">
        <v>1</v>
      </c>
      <c r="D1306" s="35" t="s">
        <v>340</v>
      </c>
      <c r="E1306" s="33">
        <v>2007</v>
      </c>
      <c r="F1306" s="36">
        <v>2008</v>
      </c>
      <c r="G1306" s="36">
        <v>106.13</v>
      </c>
      <c r="H1306" s="36">
        <v>10</v>
      </c>
      <c r="I1306" s="36">
        <v>1</v>
      </c>
      <c r="J1306" s="36">
        <v>0</v>
      </c>
      <c r="K1306" s="33">
        <v>2</v>
      </c>
      <c r="L1306" s="63">
        <v>1544</v>
      </c>
      <c r="M1306" s="63">
        <v>890</v>
      </c>
      <c r="N1306" s="95">
        <f t="shared" si="81"/>
        <v>0.63434675431388665</v>
      </c>
      <c r="O1306" s="36">
        <v>20062897</v>
      </c>
      <c r="P1306" s="63">
        <v>2380</v>
      </c>
      <c r="Q1306" s="76">
        <f t="shared" si="82"/>
        <v>1.022689075630252</v>
      </c>
      <c r="R1306" s="95">
        <f t="shared" si="83"/>
        <v>0.63434675431388665</v>
      </c>
      <c r="S1306" s="95">
        <f t="shared" si="84"/>
        <v>-1</v>
      </c>
    </row>
    <row r="1307" spans="1:19" s="36" customFormat="1" ht="14.4" x14ac:dyDescent="0.3">
      <c r="A1307" s="32" t="s">
        <v>95</v>
      </c>
      <c r="B1307" s="36">
        <v>701</v>
      </c>
      <c r="C1307" s="36">
        <v>1</v>
      </c>
      <c r="D1307" s="36" t="s">
        <v>340</v>
      </c>
      <c r="E1307" s="75">
        <v>2013</v>
      </c>
      <c r="F1307" s="36">
        <v>2014</v>
      </c>
      <c r="G1307" s="76">
        <v>257.33999999999997</v>
      </c>
      <c r="H1307" s="36">
        <v>10</v>
      </c>
      <c r="I1307" s="36">
        <v>1</v>
      </c>
      <c r="J1307" s="36">
        <v>0</v>
      </c>
      <c r="K1307" s="50">
        <v>3</v>
      </c>
      <c r="L1307" s="63">
        <v>1629</v>
      </c>
      <c r="M1307" s="63">
        <v>484</v>
      </c>
      <c r="N1307" s="95">
        <f t="shared" si="81"/>
        <v>0.77094178892569809</v>
      </c>
      <c r="O1307" s="36">
        <f>10000*E1307+B1307</f>
        <v>20130701</v>
      </c>
      <c r="P1307" s="63">
        <v>2382.79</v>
      </c>
      <c r="Q1307" s="76">
        <f t="shared" si="82"/>
        <v>0.88677558660226041</v>
      </c>
      <c r="R1307" s="95">
        <f t="shared" si="83"/>
        <v>0.77094178892569809</v>
      </c>
      <c r="S1307" s="95">
        <f t="shared" si="84"/>
        <v>-1</v>
      </c>
    </row>
    <row r="1308" spans="1:19" s="36" customFormat="1" ht="14.4" x14ac:dyDescent="0.3">
      <c r="A1308" s="32" t="s">
        <v>95</v>
      </c>
      <c r="B1308" s="36">
        <v>704</v>
      </c>
      <c r="C1308" s="36">
        <v>1</v>
      </c>
      <c r="D1308" s="36" t="s">
        <v>341</v>
      </c>
      <c r="E1308" s="36">
        <v>1998</v>
      </c>
      <c r="F1308" s="36">
        <v>1999</v>
      </c>
      <c r="G1308" s="76">
        <v>350</v>
      </c>
      <c r="H1308" s="36">
        <v>10</v>
      </c>
      <c r="I1308" s="36">
        <v>1</v>
      </c>
      <c r="J1308" s="36">
        <v>1</v>
      </c>
      <c r="K1308" s="36">
        <v>4</v>
      </c>
      <c r="L1308" s="94">
        <v>2867</v>
      </c>
      <c r="M1308" s="94">
        <v>2185</v>
      </c>
      <c r="N1308" s="95">
        <f t="shared" si="81"/>
        <v>0.56749802058590659</v>
      </c>
      <c r="O1308" s="36">
        <v>19990704</v>
      </c>
      <c r="P1308" s="63">
        <v>2097.67</v>
      </c>
      <c r="Q1308" s="76">
        <f t="shared" si="82"/>
        <v>2.4083864478206771</v>
      </c>
      <c r="R1308" s="95">
        <f t="shared" si="83"/>
        <v>0.56749802058590659</v>
      </c>
      <c r="S1308" s="95">
        <f t="shared" si="84"/>
        <v>-1</v>
      </c>
    </row>
    <row r="1309" spans="1:19" s="36" customFormat="1" ht="14.4" x14ac:dyDescent="0.3">
      <c r="A1309" s="32" t="s">
        <v>95</v>
      </c>
      <c r="B1309" s="36">
        <v>704</v>
      </c>
      <c r="C1309" s="36">
        <v>1</v>
      </c>
      <c r="D1309" s="36" t="s">
        <v>341</v>
      </c>
      <c r="E1309" s="36">
        <v>2001</v>
      </c>
      <c r="F1309" s="36">
        <v>2002</v>
      </c>
      <c r="G1309" s="76">
        <v>1</v>
      </c>
      <c r="H1309" s="36">
        <v>10</v>
      </c>
      <c r="I1309" s="36">
        <v>1</v>
      </c>
      <c r="J1309" s="36">
        <v>1</v>
      </c>
      <c r="K1309" s="36">
        <v>1</v>
      </c>
      <c r="L1309" s="94">
        <v>1304</v>
      </c>
      <c r="M1309" s="94">
        <v>800</v>
      </c>
      <c r="N1309" s="95">
        <f t="shared" si="81"/>
        <v>0.61977186311787069</v>
      </c>
      <c r="O1309" s="36">
        <v>20020704</v>
      </c>
      <c r="P1309" s="63">
        <v>1995.61</v>
      </c>
      <c r="Q1309" s="76">
        <f t="shared" si="82"/>
        <v>1.0543142197122686</v>
      </c>
      <c r="R1309" s="95">
        <f t="shared" si="83"/>
        <v>0.61977186311787069</v>
      </c>
      <c r="S1309" s="95">
        <f t="shared" si="84"/>
        <v>-1</v>
      </c>
    </row>
    <row r="1310" spans="1:19" s="36" customFormat="1" ht="14.4" x14ac:dyDescent="0.3">
      <c r="A1310" s="32" t="s">
        <v>95</v>
      </c>
      <c r="B1310" s="36">
        <v>704</v>
      </c>
      <c r="C1310" s="36">
        <v>1</v>
      </c>
      <c r="D1310" s="36" t="s">
        <v>341</v>
      </c>
      <c r="E1310" s="36">
        <v>2005</v>
      </c>
      <c r="F1310" s="36">
        <v>2006</v>
      </c>
      <c r="G1310" s="76">
        <v>200</v>
      </c>
      <c r="H1310" s="36">
        <v>10</v>
      </c>
      <c r="I1310" s="33">
        <v>0</v>
      </c>
      <c r="J1310" s="36">
        <v>1</v>
      </c>
      <c r="K1310" s="36">
        <v>3</v>
      </c>
      <c r="L1310" s="36">
        <v>752</v>
      </c>
      <c r="M1310" s="36">
        <v>1143</v>
      </c>
      <c r="N1310" s="95">
        <f t="shared" si="81"/>
        <v>0.39683377308707124</v>
      </c>
      <c r="O1310" s="36">
        <v>20060704</v>
      </c>
      <c r="P1310" s="63">
        <v>1877.21</v>
      </c>
      <c r="Q1310" s="76">
        <f t="shared" si="82"/>
        <v>1.0094768299764012</v>
      </c>
      <c r="R1310" s="95">
        <f t="shared" si="83"/>
        <v>0.39683377308707124</v>
      </c>
      <c r="S1310" s="95">
        <f t="shared" si="84"/>
        <v>-1</v>
      </c>
    </row>
    <row r="1311" spans="1:19" s="36" customFormat="1" ht="14.4" x14ac:dyDescent="0.3">
      <c r="A1311" s="32" t="s">
        <v>95</v>
      </c>
      <c r="B1311" s="48">
        <v>704</v>
      </c>
      <c r="C1311" s="48">
        <v>1</v>
      </c>
      <c r="D1311" s="48" t="s">
        <v>341</v>
      </c>
      <c r="E1311" s="58">
        <v>2008</v>
      </c>
      <c r="F1311" s="59">
        <v>2009</v>
      </c>
      <c r="G1311" s="55">
        <v>400</v>
      </c>
      <c r="H1311" s="50">
        <v>10</v>
      </c>
      <c r="I1311" s="42">
        <v>0</v>
      </c>
      <c r="J1311" s="48">
        <f>MAX(0,MIN(1,F1311-E1311-1))</f>
        <v>0</v>
      </c>
      <c r="K1311" s="50">
        <f>MAX(1,MIN(10,INT(G1311/100)+1))</f>
        <v>5</v>
      </c>
      <c r="L1311" s="42">
        <v>3024</v>
      </c>
      <c r="M1311" s="42">
        <v>4220</v>
      </c>
      <c r="N1311" s="95">
        <f t="shared" si="81"/>
        <v>0.41744892324682498</v>
      </c>
      <c r="O1311" s="36">
        <v>20080704</v>
      </c>
      <c r="P1311" s="63">
        <v>1690.11</v>
      </c>
      <c r="Q1311" s="76">
        <f t="shared" si="82"/>
        <v>4.2861115548692101</v>
      </c>
      <c r="R1311" s="95">
        <f t="shared" si="83"/>
        <v>0.41744892324682498</v>
      </c>
      <c r="S1311" s="95">
        <f t="shared" si="84"/>
        <v>-1</v>
      </c>
    </row>
    <row r="1312" spans="1:19" s="36" customFormat="1" ht="14.4" x14ac:dyDescent="0.3">
      <c r="A1312" s="32" t="s">
        <v>95</v>
      </c>
      <c r="B1312" s="7">
        <v>704</v>
      </c>
      <c r="C1312" s="7">
        <v>1</v>
      </c>
      <c r="D1312" s="7" t="s">
        <v>341</v>
      </c>
      <c r="E1312" s="7">
        <v>2011</v>
      </c>
      <c r="F1312" s="10">
        <v>2012</v>
      </c>
      <c r="G1312" s="66">
        <v>1</v>
      </c>
      <c r="H1312" s="10">
        <v>10</v>
      </c>
      <c r="I1312" s="67">
        <v>1</v>
      </c>
      <c r="J1312" s="10">
        <v>0</v>
      </c>
      <c r="K1312" s="50">
        <v>1</v>
      </c>
      <c r="L1312" s="67">
        <v>808</v>
      </c>
      <c r="M1312" s="67">
        <v>348</v>
      </c>
      <c r="N1312" s="95">
        <f t="shared" si="81"/>
        <v>0.69896193771626303</v>
      </c>
      <c r="O1312" s="36">
        <f>10000*E1312+B1312</f>
        <v>20110704</v>
      </c>
      <c r="P1312" s="63">
        <v>1751</v>
      </c>
      <c r="Q1312" s="76">
        <f t="shared" si="82"/>
        <v>0.66019417475728159</v>
      </c>
      <c r="R1312" s="95">
        <f t="shared" si="83"/>
        <v>0.69896193771626303</v>
      </c>
      <c r="S1312" s="95">
        <f t="shared" si="84"/>
        <v>-1</v>
      </c>
    </row>
    <row r="1313" spans="1:19" s="36" customFormat="1" ht="14.4" x14ac:dyDescent="0.3">
      <c r="A1313" s="32" t="s">
        <v>95</v>
      </c>
      <c r="B1313" s="36">
        <v>706</v>
      </c>
      <c r="C1313" s="36">
        <v>1</v>
      </c>
      <c r="D1313" s="36" t="s">
        <v>342</v>
      </c>
      <c r="E1313" s="36">
        <v>1998</v>
      </c>
      <c r="F1313" s="36">
        <v>1999</v>
      </c>
      <c r="G1313" s="76">
        <v>299.25</v>
      </c>
      <c r="H1313" s="36">
        <v>10</v>
      </c>
      <c r="I1313" s="36">
        <v>1</v>
      </c>
      <c r="J1313" s="36">
        <v>1</v>
      </c>
      <c r="K1313" s="36">
        <v>3</v>
      </c>
      <c r="L1313" s="94">
        <v>2980</v>
      </c>
      <c r="M1313" s="94">
        <v>2336</v>
      </c>
      <c r="N1313" s="95">
        <f t="shared" si="81"/>
        <v>0.56057185854025582</v>
      </c>
      <c r="O1313" s="36">
        <v>19990706</v>
      </c>
      <c r="P1313" s="63">
        <v>1728.16</v>
      </c>
      <c r="Q1313" s="76">
        <f t="shared" si="82"/>
        <v>3.0761040644384776</v>
      </c>
      <c r="R1313" s="95">
        <f t="shared" si="83"/>
        <v>0.56057185854025582</v>
      </c>
      <c r="S1313" s="95">
        <f t="shared" si="84"/>
        <v>-1</v>
      </c>
    </row>
    <row r="1314" spans="1:19" s="36" customFormat="1" ht="14.4" x14ac:dyDescent="0.3">
      <c r="A1314" s="32" t="s">
        <v>95</v>
      </c>
      <c r="B1314" s="36">
        <v>706</v>
      </c>
      <c r="C1314" s="36">
        <v>1</v>
      </c>
      <c r="D1314" s="36" t="s">
        <v>342</v>
      </c>
      <c r="E1314" s="36">
        <v>2000</v>
      </c>
      <c r="F1314" s="36">
        <v>2001</v>
      </c>
      <c r="G1314" s="76">
        <v>400</v>
      </c>
      <c r="H1314" s="36">
        <v>8</v>
      </c>
      <c r="I1314" s="36">
        <v>0</v>
      </c>
      <c r="J1314" s="36">
        <v>1</v>
      </c>
      <c r="K1314" s="36">
        <v>5</v>
      </c>
      <c r="L1314" s="94">
        <v>1726</v>
      </c>
      <c r="M1314" s="94">
        <v>3772</v>
      </c>
      <c r="N1314" s="95">
        <f t="shared" si="81"/>
        <v>0.31393233903237538</v>
      </c>
      <c r="O1314" s="36">
        <v>20010706</v>
      </c>
      <c r="P1314" s="63">
        <v>1573.93</v>
      </c>
      <c r="Q1314" s="76">
        <f t="shared" si="82"/>
        <v>3.4931667863246774</v>
      </c>
      <c r="R1314" s="95">
        <f t="shared" si="83"/>
        <v>0.31393233903237538</v>
      </c>
      <c r="S1314" s="95">
        <f t="shared" si="84"/>
        <v>-1</v>
      </c>
    </row>
    <row r="1315" spans="1:19" s="36" customFormat="1" ht="14.4" x14ac:dyDescent="0.3">
      <c r="A1315" s="32" t="s">
        <v>95</v>
      </c>
      <c r="B1315" s="36">
        <v>706</v>
      </c>
      <c r="C1315" s="36">
        <v>1</v>
      </c>
      <c r="D1315" s="36" t="s">
        <v>342</v>
      </c>
      <c r="E1315" s="36">
        <v>2001</v>
      </c>
      <c r="F1315" s="36">
        <v>2002</v>
      </c>
      <c r="G1315" s="76">
        <v>450</v>
      </c>
      <c r="H1315" s="36">
        <v>10</v>
      </c>
      <c r="I1315" s="36">
        <v>0</v>
      </c>
      <c r="J1315" s="36">
        <v>1</v>
      </c>
      <c r="K1315" s="36">
        <v>5</v>
      </c>
      <c r="L1315" s="94">
        <v>1668</v>
      </c>
      <c r="M1315" s="94">
        <v>2260</v>
      </c>
      <c r="N1315" s="95">
        <f t="shared" si="81"/>
        <v>0.42464358452138495</v>
      </c>
      <c r="O1315" s="36">
        <v>20020706</v>
      </c>
      <c r="P1315" s="63">
        <v>1512.51</v>
      </c>
      <c r="Q1315" s="76">
        <f t="shared" si="82"/>
        <v>2.5970076230900951</v>
      </c>
      <c r="R1315" s="95">
        <f t="shared" si="83"/>
        <v>0.42464358452138495</v>
      </c>
      <c r="S1315" s="95">
        <f t="shared" si="84"/>
        <v>-1</v>
      </c>
    </row>
    <row r="1316" spans="1:19" s="36" customFormat="1" ht="14.4" x14ac:dyDescent="0.3">
      <c r="A1316" s="32" t="s">
        <v>95</v>
      </c>
      <c r="B1316" s="36">
        <v>706</v>
      </c>
      <c r="C1316" s="36">
        <v>1</v>
      </c>
      <c r="D1316" s="36" t="s">
        <v>342</v>
      </c>
      <c r="E1316" s="36">
        <v>2002</v>
      </c>
      <c r="F1316" s="36">
        <v>2003</v>
      </c>
      <c r="G1316" s="76">
        <v>500</v>
      </c>
      <c r="H1316" s="36">
        <v>5</v>
      </c>
      <c r="I1316" s="36">
        <v>0</v>
      </c>
      <c r="J1316" s="36">
        <v>1</v>
      </c>
      <c r="K1316" s="36">
        <v>6</v>
      </c>
      <c r="L1316" s="94">
        <v>1826</v>
      </c>
      <c r="M1316" s="94">
        <v>2390</v>
      </c>
      <c r="N1316" s="95">
        <f t="shared" si="81"/>
        <v>0.43311195445920303</v>
      </c>
      <c r="O1316" s="36">
        <v>20030706</v>
      </c>
      <c r="P1316" s="63">
        <v>1477.8</v>
      </c>
      <c r="Q1316" s="76">
        <f t="shared" si="82"/>
        <v>2.8528894302341321</v>
      </c>
      <c r="R1316" s="95">
        <f t="shared" si="83"/>
        <v>0.43311195445920303</v>
      </c>
      <c r="S1316" s="95">
        <f t="shared" si="84"/>
        <v>-1</v>
      </c>
    </row>
    <row r="1317" spans="1:19" s="36" customFormat="1" ht="14.4" x14ac:dyDescent="0.3">
      <c r="A1317" s="32" t="s">
        <v>95</v>
      </c>
      <c r="B1317" s="36">
        <v>706</v>
      </c>
      <c r="C1317" s="36">
        <v>1</v>
      </c>
      <c r="D1317" s="36" t="s">
        <v>649</v>
      </c>
      <c r="E1317" s="36">
        <v>2005</v>
      </c>
      <c r="F1317" s="36">
        <v>2006</v>
      </c>
      <c r="G1317" s="76">
        <v>800</v>
      </c>
      <c r="H1317" s="36">
        <v>7</v>
      </c>
      <c r="I1317" s="33">
        <v>1</v>
      </c>
      <c r="J1317" s="36">
        <v>1</v>
      </c>
      <c r="K1317" s="36">
        <v>9</v>
      </c>
      <c r="L1317" s="36">
        <v>2393</v>
      </c>
      <c r="M1317" s="36">
        <v>1597</v>
      </c>
      <c r="N1317" s="95">
        <f t="shared" si="81"/>
        <v>0.59974937343358392</v>
      </c>
      <c r="O1317" s="36">
        <v>20060706</v>
      </c>
      <c r="P1317" s="63">
        <v>1399.45</v>
      </c>
      <c r="Q1317" s="76">
        <f t="shared" si="82"/>
        <v>2.8511200828897065</v>
      </c>
      <c r="R1317" s="95">
        <f t="shared" si="83"/>
        <v>0.59974937343358392</v>
      </c>
      <c r="S1317" s="95">
        <f t="shared" si="84"/>
        <v>-1</v>
      </c>
    </row>
    <row r="1318" spans="1:19" s="36" customFormat="1" ht="14.4" x14ac:dyDescent="0.3">
      <c r="A1318" s="32" t="s">
        <v>95</v>
      </c>
      <c r="B1318" s="7">
        <v>706</v>
      </c>
      <c r="C1318" s="7">
        <v>1</v>
      </c>
      <c r="D1318" s="7" t="s">
        <v>342</v>
      </c>
      <c r="E1318" s="7">
        <v>2011</v>
      </c>
      <c r="F1318" s="10">
        <v>2013</v>
      </c>
      <c r="G1318" s="66">
        <v>800</v>
      </c>
      <c r="H1318" s="10">
        <v>7</v>
      </c>
      <c r="I1318" s="67">
        <v>1</v>
      </c>
      <c r="J1318" s="10">
        <v>1</v>
      </c>
      <c r="K1318" s="50">
        <v>9</v>
      </c>
      <c r="L1318" s="67">
        <v>1630</v>
      </c>
      <c r="M1318" s="67">
        <v>1204</v>
      </c>
      <c r="N1318" s="95">
        <f t="shared" si="81"/>
        <v>0.57515878616796046</v>
      </c>
      <c r="O1318" s="36">
        <f>10000*E1318+B1318</f>
        <v>20110706</v>
      </c>
      <c r="P1318" s="63">
        <v>1590</v>
      </c>
      <c r="Q1318" s="76">
        <f t="shared" si="82"/>
        <v>1.7823899371069183</v>
      </c>
      <c r="R1318" s="95">
        <f t="shared" si="83"/>
        <v>0.57515878616796046</v>
      </c>
      <c r="S1318" s="95">
        <f t="shared" si="84"/>
        <v>-1</v>
      </c>
    </row>
    <row r="1319" spans="1:19" s="36" customFormat="1" ht="14.4" x14ac:dyDescent="0.3">
      <c r="A1319" s="32" t="s">
        <v>95</v>
      </c>
      <c r="B1319" s="7">
        <v>706</v>
      </c>
      <c r="C1319" s="7">
        <v>1</v>
      </c>
      <c r="D1319" s="7" t="s">
        <v>132</v>
      </c>
      <c r="E1319" s="7">
        <v>2018</v>
      </c>
      <c r="F1319" s="7">
        <v>2020</v>
      </c>
      <c r="G1319" s="70">
        <v>555</v>
      </c>
      <c r="H1319" s="7">
        <v>7</v>
      </c>
      <c r="I1319" s="7">
        <v>1</v>
      </c>
      <c r="J1319" s="48">
        <v>1</v>
      </c>
      <c r="K1319" s="50">
        <v>6</v>
      </c>
      <c r="L1319" s="67">
        <v>2690</v>
      </c>
      <c r="M1319" s="67">
        <v>1790</v>
      </c>
      <c r="N1319" s="95">
        <f t="shared" si="81"/>
        <v>0.6004464285714286</v>
      </c>
      <c r="O1319" s="36">
        <f>10000*E1319+B1319</f>
        <v>20180706</v>
      </c>
      <c r="P1319" s="63">
        <v>1662.53</v>
      </c>
      <c r="Q1319" s="76">
        <f t="shared" si="82"/>
        <v>2.6946882161524903</v>
      </c>
      <c r="R1319" s="95">
        <f t="shared" si="83"/>
        <v>0.6004464285714286</v>
      </c>
      <c r="S1319" s="95">
        <f t="shared" si="84"/>
        <v>-1</v>
      </c>
    </row>
    <row r="1320" spans="1:19" s="36" customFormat="1" ht="14.4" x14ac:dyDescent="0.3">
      <c r="A1320" s="32" t="s">
        <v>95</v>
      </c>
      <c r="B1320" s="36">
        <v>707</v>
      </c>
      <c r="C1320" s="36">
        <v>1</v>
      </c>
      <c r="D1320" s="36" t="s">
        <v>343</v>
      </c>
      <c r="E1320" s="36">
        <v>1998</v>
      </c>
      <c r="F1320" s="36">
        <v>1999</v>
      </c>
      <c r="G1320" s="76">
        <v>350</v>
      </c>
      <c r="H1320" s="36">
        <v>10</v>
      </c>
      <c r="I1320" s="36">
        <v>1</v>
      </c>
      <c r="J1320" s="36">
        <v>1</v>
      </c>
      <c r="K1320" s="36">
        <v>4</v>
      </c>
      <c r="L1320" s="94">
        <v>57</v>
      </c>
      <c r="M1320" s="94">
        <v>5</v>
      </c>
      <c r="N1320" s="95">
        <f t="shared" si="81"/>
        <v>0.91935483870967738</v>
      </c>
      <c r="O1320" s="36">
        <v>19990707</v>
      </c>
      <c r="P1320" s="63">
        <v>95.19</v>
      </c>
      <c r="Q1320" s="76">
        <f t="shared" si="82"/>
        <v>0.65132892110515817</v>
      </c>
      <c r="R1320" s="95">
        <f t="shared" si="83"/>
        <v>0.91935483870967738</v>
      </c>
      <c r="S1320" s="95">
        <f t="shared" si="84"/>
        <v>-1</v>
      </c>
    </row>
    <row r="1321" spans="1:19" s="36" customFormat="1" ht="14.4" x14ac:dyDescent="0.3">
      <c r="A1321" s="32" t="s">
        <v>95</v>
      </c>
      <c r="B1321" s="36">
        <v>707</v>
      </c>
      <c r="C1321" s="36">
        <v>1</v>
      </c>
      <c r="D1321" s="36" t="s">
        <v>343</v>
      </c>
      <c r="E1321" s="36">
        <v>1999</v>
      </c>
      <c r="F1321" s="36">
        <v>2000</v>
      </c>
      <c r="G1321" s="76">
        <v>65</v>
      </c>
      <c r="H1321" s="36">
        <v>10</v>
      </c>
      <c r="I1321" s="36">
        <v>1</v>
      </c>
      <c r="J1321" s="36">
        <v>1</v>
      </c>
      <c r="K1321" s="36">
        <v>1</v>
      </c>
      <c r="L1321" s="94">
        <v>70</v>
      </c>
      <c r="M1321" s="94">
        <v>15</v>
      </c>
      <c r="N1321" s="95">
        <f t="shared" si="81"/>
        <v>0.82352941176470584</v>
      </c>
      <c r="O1321" s="36">
        <v>20000707</v>
      </c>
      <c r="P1321" s="63">
        <v>83.61</v>
      </c>
      <c r="Q1321" s="76">
        <f t="shared" si="82"/>
        <v>1.0166248056452578</v>
      </c>
      <c r="R1321" s="95">
        <f t="shared" si="83"/>
        <v>0.82352941176470584</v>
      </c>
      <c r="S1321" s="95">
        <f t="shared" si="84"/>
        <v>-1</v>
      </c>
    </row>
    <row r="1322" spans="1:19" s="36" customFormat="1" ht="14.4" x14ac:dyDescent="0.3">
      <c r="A1322" s="32" t="s">
        <v>95</v>
      </c>
      <c r="B1322" s="36">
        <v>707</v>
      </c>
      <c r="C1322" s="36">
        <v>1</v>
      </c>
      <c r="D1322" s="36" t="s">
        <v>343</v>
      </c>
      <c r="E1322" s="36">
        <v>2001</v>
      </c>
      <c r="F1322" s="36">
        <v>2002</v>
      </c>
      <c r="G1322" s="76">
        <v>571.88</v>
      </c>
      <c r="H1322" s="36">
        <v>10</v>
      </c>
      <c r="I1322" s="36">
        <v>1</v>
      </c>
      <c r="J1322" s="36">
        <v>1</v>
      </c>
      <c r="K1322" s="36">
        <v>6</v>
      </c>
      <c r="L1322" s="94">
        <v>132</v>
      </c>
      <c r="M1322" s="94">
        <v>18</v>
      </c>
      <c r="N1322" s="95">
        <f t="shared" si="81"/>
        <v>0.88</v>
      </c>
      <c r="O1322" s="36">
        <v>20020707</v>
      </c>
      <c r="P1322" s="63">
        <v>90.48</v>
      </c>
      <c r="Q1322" s="76">
        <f t="shared" si="82"/>
        <v>1.6578249336870026</v>
      </c>
      <c r="R1322" s="95">
        <f t="shared" si="83"/>
        <v>0.88</v>
      </c>
      <c r="S1322" s="95">
        <f t="shared" si="84"/>
        <v>-1</v>
      </c>
    </row>
    <row r="1323" spans="1:19" s="36" customFormat="1" ht="14.4" x14ac:dyDescent="0.3">
      <c r="A1323" s="32" t="s">
        <v>95</v>
      </c>
      <c r="B1323" s="7">
        <v>707</v>
      </c>
      <c r="C1323" s="7">
        <v>1</v>
      </c>
      <c r="D1323" s="7" t="s">
        <v>343</v>
      </c>
      <c r="E1323" s="7">
        <v>2011</v>
      </c>
      <c r="F1323" s="10">
        <v>2012</v>
      </c>
      <c r="G1323" s="66">
        <v>571.92999999999995</v>
      </c>
      <c r="H1323" s="10">
        <v>10</v>
      </c>
      <c r="I1323" s="67">
        <v>1</v>
      </c>
      <c r="J1323" s="10">
        <v>0</v>
      </c>
      <c r="K1323" s="50">
        <v>6</v>
      </c>
      <c r="L1323" s="67">
        <v>33</v>
      </c>
      <c r="M1323" s="67">
        <v>0</v>
      </c>
      <c r="N1323" s="95">
        <f t="shared" si="81"/>
        <v>1</v>
      </c>
      <c r="O1323" s="36">
        <f>10000*E1323+B1323</f>
        <v>20110707</v>
      </c>
      <c r="P1323" s="63">
        <v>131</v>
      </c>
      <c r="Q1323" s="76">
        <f t="shared" si="82"/>
        <v>0.25190839694656486</v>
      </c>
      <c r="R1323" s="95">
        <f t="shared" si="83"/>
        <v>1</v>
      </c>
      <c r="S1323" s="95">
        <f t="shared" si="84"/>
        <v>-1</v>
      </c>
    </row>
    <row r="1324" spans="1:19" s="36" customFormat="1" ht="14.4" x14ac:dyDescent="0.3">
      <c r="A1324" s="32" t="s">
        <v>95</v>
      </c>
      <c r="B1324" s="7">
        <v>707</v>
      </c>
      <c r="C1324" s="7">
        <v>1</v>
      </c>
      <c r="D1324" s="7" t="s">
        <v>343</v>
      </c>
      <c r="E1324" s="36">
        <v>2017</v>
      </c>
      <c r="F1324" s="10">
        <v>2018</v>
      </c>
      <c r="G1324" s="66">
        <v>1547</v>
      </c>
      <c r="H1324" s="10">
        <v>10</v>
      </c>
      <c r="I1324" s="67">
        <v>1</v>
      </c>
      <c r="J1324" s="10">
        <v>0</v>
      </c>
      <c r="K1324" s="50">
        <f>MAX(1,MIN(10,INT(G1324/100)+1))</f>
        <v>10</v>
      </c>
      <c r="L1324" s="67">
        <v>14</v>
      </c>
      <c r="M1324" s="67">
        <v>3</v>
      </c>
      <c r="N1324" s="95">
        <f t="shared" si="81"/>
        <v>0.82352941176470584</v>
      </c>
      <c r="O1324" s="36">
        <f>10000*E1324+B1324</f>
        <v>20170707</v>
      </c>
      <c r="P1324" s="63">
        <v>100</v>
      </c>
      <c r="Q1324" s="76">
        <f t="shared" si="82"/>
        <v>0.17</v>
      </c>
      <c r="R1324" s="95">
        <f t="shared" si="83"/>
        <v>0.82352941176470584</v>
      </c>
      <c r="S1324" s="95">
        <f t="shared" si="84"/>
        <v>-1</v>
      </c>
    </row>
    <row r="1325" spans="1:19" s="36" customFormat="1" ht="14.4" x14ac:dyDescent="0.3">
      <c r="A1325" s="32" t="s">
        <v>95</v>
      </c>
      <c r="B1325" s="36">
        <v>709</v>
      </c>
      <c r="C1325" s="36">
        <v>1</v>
      </c>
      <c r="D1325" s="36" t="s">
        <v>344</v>
      </c>
      <c r="E1325" s="36">
        <v>1997</v>
      </c>
      <c r="F1325" s="36">
        <v>1998</v>
      </c>
      <c r="G1325" s="76">
        <v>315</v>
      </c>
      <c r="H1325" s="36">
        <v>5</v>
      </c>
      <c r="I1325" s="36">
        <v>1</v>
      </c>
      <c r="J1325" s="36">
        <v>1</v>
      </c>
      <c r="K1325" s="36">
        <v>4</v>
      </c>
      <c r="L1325" s="94">
        <v>12347</v>
      </c>
      <c r="M1325" s="94">
        <v>5468</v>
      </c>
      <c r="N1325" s="95">
        <f t="shared" si="81"/>
        <v>0.69306763962952567</v>
      </c>
      <c r="O1325" s="36">
        <v>19980709</v>
      </c>
      <c r="P1325" s="63">
        <v>13719.46</v>
      </c>
      <c r="Q1325" s="76">
        <f t="shared" si="82"/>
        <v>1.2985204957046415</v>
      </c>
      <c r="R1325" s="95">
        <f t="shared" si="83"/>
        <v>0.69306763962952567</v>
      </c>
      <c r="S1325" s="95">
        <f t="shared" si="84"/>
        <v>-1</v>
      </c>
    </row>
    <row r="1326" spans="1:19" s="36" customFormat="1" ht="14.4" x14ac:dyDescent="0.3">
      <c r="A1326" s="32" t="s">
        <v>95</v>
      </c>
      <c r="B1326" s="36">
        <v>709</v>
      </c>
      <c r="C1326" s="36">
        <v>1</v>
      </c>
      <c r="D1326" s="36" t="s">
        <v>344</v>
      </c>
      <c r="E1326" s="36">
        <v>2001</v>
      </c>
      <c r="F1326" s="36">
        <v>2002</v>
      </c>
      <c r="G1326" s="76">
        <v>425</v>
      </c>
      <c r="H1326" s="36">
        <v>5</v>
      </c>
      <c r="I1326" s="36">
        <v>0</v>
      </c>
      <c r="J1326" s="36">
        <v>1</v>
      </c>
      <c r="K1326" s="36">
        <v>5</v>
      </c>
      <c r="L1326" s="94">
        <v>13409</v>
      </c>
      <c r="M1326" s="94">
        <v>16810</v>
      </c>
      <c r="N1326" s="95">
        <f t="shared" ref="N1326:N1389" si="85">L1326/(L1326+M1326)</f>
        <v>0.44372745623614285</v>
      </c>
      <c r="O1326" s="36">
        <v>20020709</v>
      </c>
      <c r="P1326" s="63">
        <v>12689.1</v>
      </c>
      <c r="Q1326" s="76">
        <f t="shared" ref="Q1326:Q1389" si="86">(L1326+M1326)/P1326</f>
        <v>2.3814927772655272</v>
      </c>
      <c r="R1326" s="95">
        <f t="shared" ref="R1326:R1389" si="87">N1326</f>
        <v>0.44372745623614285</v>
      </c>
      <c r="S1326" s="95">
        <f t="shared" ref="S1326:S1389" si="88">IF(B1326=$A$1,R1326,-1)</f>
        <v>-1</v>
      </c>
    </row>
    <row r="1327" spans="1:19" s="36" customFormat="1" ht="14.4" x14ac:dyDescent="0.3">
      <c r="A1327" s="32" t="s">
        <v>95</v>
      </c>
      <c r="B1327" s="36">
        <v>709</v>
      </c>
      <c r="C1327" s="36">
        <v>1</v>
      </c>
      <c r="D1327" s="36" t="s">
        <v>344</v>
      </c>
      <c r="E1327" s="36">
        <v>2003</v>
      </c>
      <c r="F1327" s="36">
        <v>2004</v>
      </c>
      <c r="G1327" s="76">
        <v>365.6</v>
      </c>
      <c r="H1327" s="36">
        <v>5</v>
      </c>
      <c r="I1327" s="36">
        <v>1</v>
      </c>
      <c r="J1327" s="36">
        <v>1</v>
      </c>
      <c r="K1327" s="36">
        <v>4</v>
      </c>
      <c r="L1327" s="94">
        <v>16285</v>
      </c>
      <c r="M1327" s="94">
        <v>14021</v>
      </c>
      <c r="N1327" s="95">
        <f t="shared" si="85"/>
        <v>0.53735233947073191</v>
      </c>
      <c r="O1327" s="36">
        <v>20040709</v>
      </c>
      <c r="P1327" s="63">
        <v>12172.85</v>
      </c>
      <c r="Q1327" s="76">
        <f t="shared" si="86"/>
        <v>2.489638827390463</v>
      </c>
      <c r="R1327" s="95">
        <f t="shared" si="87"/>
        <v>0.53735233947073191</v>
      </c>
      <c r="S1327" s="95">
        <f t="shared" si="88"/>
        <v>-1</v>
      </c>
    </row>
    <row r="1328" spans="1:19" s="36" customFormat="1" ht="14.4" x14ac:dyDescent="0.3">
      <c r="A1328" s="32" t="s">
        <v>95</v>
      </c>
      <c r="B1328" s="48">
        <v>709</v>
      </c>
      <c r="C1328" s="48">
        <v>1</v>
      </c>
      <c r="D1328" s="48" t="s">
        <v>344</v>
      </c>
      <c r="E1328" s="58">
        <v>2008</v>
      </c>
      <c r="F1328" s="59">
        <v>2009</v>
      </c>
      <c r="G1328" s="55">
        <v>500</v>
      </c>
      <c r="H1328" s="59">
        <v>5</v>
      </c>
      <c r="I1328" s="42">
        <v>0</v>
      </c>
      <c r="J1328" s="48">
        <f>MAX(0,MIN(1,F1328-E1328-1))</f>
        <v>0</v>
      </c>
      <c r="K1328" s="50">
        <f>MAX(1,MIN(10,INT(G1328/100)+1))</f>
        <v>6</v>
      </c>
      <c r="L1328" s="42">
        <v>15875</v>
      </c>
      <c r="M1328" s="42">
        <v>35430</v>
      </c>
      <c r="N1328" s="95">
        <f t="shared" si="85"/>
        <v>0.30942403274534647</v>
      </c>
      <c r="O1328" s="36">
        <v>20080709</v>
      </c>
      <c r="P1328" s="63">
        <v>9697.44</v>
      </c>
      <c r="Q1328" s="76">
        <f t="shared" si="86"/>
        <v>5.2905715322806843</v>
      </c>
      <c r="R1328" s="95">
        <f t="shared" si="87"/>
        <v>0.30942403274534647</v>
      </c>
      <c r="S1328" s="95">
        <f t="shared" si="88"/>
        <v>-1</v>
      </c>
    </row>
    <row r="1329" spans="1:19" s="36" customFormat="1" ht="14.4" x14ac:dyDescent="0.3">
      <c r="A1329" s="32" t="s">
        <v>95</v>
      </c>
      <c r="B1329" s="48">
        <v>709</v>
      </c>
      <c r="C1329" s="48">
        <v>1</v>
      </c>
      <c r="D1329" s="48" t="s">
        <v>344</v>
      </c>
      <c r="E1329" s="58">
        <v>2008</v>
      </c>
      <c r="F1329" s="59">
        <v>2009</v>
      </c>
      <c r="G1329" s="55">
        <v>365.6</v>
      </c>
      <c r="H1329" s="59">
        <v>5</v>
      </c>
      <c r="I1329" s="42">
        <v>1</v>
      </c>
      <c r="J1329" s="48">
        <f>MAX(0,MIN(1,F1329-E1329-1))</f>
        <v>0</v>
      </c>
      <c r="K1329" s="50">
        <f>MAX(1,MIN(10,INT(G1329/100)+1))</f>
        <v>4</v>
      </c>
      <c r="L1329" s="42">
        <v>35196</v>
      </c>
      <c r="M1329" s="42">
        <v>17326</v>
      </c>
      <c r="N1329" s="95">
        <f t="shared" si="85"/>
        <v>0.67011918814972771</v>
      </c>
      <c r="O1329" s="36">
        <v>20080709</v>
      </c>
      <c r="P1329" s="63">
        <v>9697.44</v>
      </c>
      <c r="Q1329" s="76">
        <f t="shared" si="86"/>
        <v>5.4160685706743221</v>
      </c>
      <c r="R1329" s="95">
        <f t="shared" si="87"/>
        <v>0.67011918814972771</v>
      </c>
      <c r="S1329" s="95">
        <f t="shared" si="88"/>
        <v>-1</v>
      </c>
    </row>
    <row r="1330" spans="1:19" s="36" customFormat="1" ht="14.4" x14ac:dyDescent="0.3">
      <c r="A1330" s="32" t="s">
        <v>95</v>
      </c>
      <c r="B1330" s="48">
        <v>709</v>
      </c>
      <c r="C1330" s="48">
        <v>1</v>
      </c>
      <c r="D1330" s="48" t="s">
        <v>344</v>
      </c>
      <c r="E1330" s="58">
        <v>2008</v>
      </c>
      <c r="F1330" s="59">
        <v>2009</v>
      </c>
      <c r="G1330" s="55">
        <v>334.4</v>
      </c>
      <c r="H1330" s="59">
        <v>5</v>
      </c>
      <c r="I1330" s="42">
        <v>0</v>
      </c>
      <c r="J1330" s="48">
        <f>MAX(0,MIN(1,F1330-E1330-1))</f>
        <v>0</v>
      </c>
      <c r="K1330" s="50">
        <f>MAX(1,MIN(10,INT(G1330/100)+1))</f>
        <v>4</v>
      </c>
      <c r="L1330" s="42">
        <v>23760</v>
      </c>
      <c r="M1330" s="42">
        <v>28363</v>
      </c>
      <c r="N1330" s="95">
        <f t="shared" si="85"/>
        <v>0.45584482857855457</v>
      </c>
      <c r="O1330" s="36">
        <v>20080709</v>
      </c>
      <c r="P1330" s="63">
        <v>9697.44</v>
      </c>
      <c r="Q1330" s="76">
        <f t="shared" si="86"/>
        <v>5.3749236912009764</v>
      </c>
      <c r="R1330" s="95">
        <f t="shared" si="87"/>
        <v>0.45584482857855457</v>
      </c>
      <c r="S1330" s="95">
        <f t="shared" si="88"/>
        <v>-1</v>
      </c>
    </row>
    <row r="1331" spans="1:19" s="36" customFormat="1" ht="14.4" x14ac:dyDescent="0.3">
      <c r="A1331" s="32" t="s">
        <v>95</v>
      </c>
      <c r="B1331" s="7">
        <v>709</v>
      </c>
      <c r="C1331" s="7">
        <v>1</v>
      </c>
      <c r="D1331" s="7" t="s">
        <v>344</v>
      </c>
      <c r="E1331" s="7">
        <v>2011</v>
      </c>
      <c r="F1331" s="10">
        <v>2012</v>
      </c>
      <c r="G1331" s="66">
        <v>284.77</v>
      </c>
      <c r="H1331" s="10">
        <v>5</v>
      </c>
      <c r="I1331" s="67">
        <v>0</v>
      </c>
      <c r="J1331" s="10">
        <v>0</v>
      </c>
      <c r="K1331" s="50">
        <v>3</v>
      </c>
      <c r="L1331" s="67">
        <v>9865</v>
      </c>
      <c r="M1331" s="67">
        <v>12504</v>
      </c>
      <c r="N1331" s="95">
        <f t="shared" si="85"/>
        <v>0.44101211498055343</v>
      </c>
      <c r="O1331" s="36">
        <f t="shared" ref="O1331:O1338" si="89">10000*E1331+B1331</f>
        <v>20110709</v>
      </c>
      <c r="P1331" s="63">
        <v>9004</v>
      </c>
      <c r="Q1331" s="76">
        <f t="shared" si="86"/>
        <v>2.484340293203021</v>
      </c>
      <c r="R1331" s="95">
        <f t="shared" si="87"/>
        <v>0.44101211498055343</v>
      </c>
      <c r="S1331" s="95">
        <f t="shared" si="88"/>
        <v>-1</v>
      </c>
    </row>
    <row r="1332" spans="1:19" s="36" customFormat="1" ht="14.4" x14ac:dyDescent="0.3">
      <c r="A1332" s="32" t="s">
        <v>95</v>
      </c>
      <c r="B1332" s="7">
        <v>709</v>
      </c>
      <c r="C1332" s="7">
        <v>1</v>
      </c>
      <c r="D1332" s="7" t="s">
        <v>344</v>
      </c>
      <c r="E1332" s="7">
        <v>2011</v>
      </c>
      <c r="F1332" s="10">
        <v>2012</v>
      </c>
      <c r="G1332" s="66">
        <v>122.7</v>
      </c>
      <c r="H1332" s="10">
        <v>5</v>
      </c>
      <c r="I1332" s="67">
        <v>0</v>
      </c>
      <c r="J1332" s="10">
        <v>0</v>
      </c>
      <c r="K1332" s="50">
        <v>2</v>
      </c>
      <c r="L1332" s="67">
        <v>8323</v>
      </c>
      <c r="M1332" s="67">
        <v>13969</v>
      </c>
      <c r="N1332" s="95">
        <f t="shared" si="85"/>
        <v>0.3733626413062982</v>
      </c>
      <c r="O1332" s="36">
        <f t="shared" si="89"/>
        <v>20110709</v>
      </c>
      <c r="P1332" s="63">
        <v>9004</v>
      </c>
      <c r="Q1332" s="76">
        <f t="shared" si="86"/>
        <v>2.4757885384273655</v>
      </c>
      <c r="R1332" s="95">
        <f t="shared" si="87"/>
        <v>0.3733626413062982</v>
      </c>
      <c r="S1332" s="95">
        <f t="shared" si="88"/>
        <v>-1</v>
      </c>
    </row>
    <row r="1333" spans="1:19" s="36" customFormat="1" ht="14.4" x14ac:dyDescent="0.3">
      <c r="A1333" s="32" t="s">
        <v>95</v>
      </c>
      <c r="B1333" s="7">
        <v>709</v>
      </c>
      <c r="C1333" s="7">
        <v>1</v>
      </c>
      <c r="D1333" s="7" t="s">
        <v>344</v>
      </c>
      <c r="E1333" s="7">
        <v>2011</v>
      </c>
      <c r="F1333" s="10">
        <v>2012</v>
      </c>
      <c r="G1333" s="66">
        <v>98.15</v>
      </c>
      <c r="H1333" s="10">
        <v>5</v>
      </c>
      <c r="I1333" s="67">
        <v>0</v>
      </c>
      <c r="J1333" s="10">
        <v>0</v>
      </c>
      <c r="K1333" s="50">
        <v>1</v>
      </c>
      <c r="L1333" s="67">
        <v>7574</v>
      </c>
      <c r="M1333" s="67">
        <v>14662</v>
      </c>
      <c r="N1333" s="95">
        <f t="shared" si="85"/>
        <v>0.34061881633387298</v>
      </c>
      <c r="O1333" s="36">
        <f t="shared" si="89"/>
        <v>20110709</v>
      </c>
      <c r="P1333" s="63">
        <v>9004</v>
      </c>
      <c r="Q1333" s="76">
        <f t="shared" si="86"/>
        <v>2.4695690804087072</v>
      </c>
      <c r="R1333" s="95">
        <f t="shared" si="87"/>
        <v>0.34061881633387298</v>
      </c>
      <c r="S1333" s="95">
        <f t="shared" si="88"/>
        <v>-1</v>
      </c>
    </row>
    <row r="1334" spans="1:19" s="36" customFormat="1" ht="14.4" x14ac:dyDescent="0.3">
      <c r="A1334" s="32" t="s">
        <v>95</v>
      </c>
      <c r="B1334" s="36">
        <v>709</v>
      </c>
      <c r="C1334" s="36">
        <v>1</v>
      </c>
      <c r="D1334" s="36" t="s">
        <v>344</v>
      </c>
      <c r="E1334" s="75">
        <v>2013</v>
      </c>
      <c r="F1334" s="36">
        <v>2014</v>
      </c>
      <c r="G1334" s="76">
        <v>595.78</v>
      </c>
      <c r="H1334" s="36">
        <v>5</v>
      </c>
      <c r="I1334" s="36">
        <v>1</v>
      </c>
      <c r="J1334" s="36">
        <v>0</v>
      </c>
      <c r="K1334" s="50">
        <v>6</v>
      </c>
      <c r="L1334" s="63">
        <v>12676</v>
      </c>
      <c r="M1334" s="63">
        <v>6627</v>
      </c>
      <c r="N1334" s="95">
        <f t="shared" si="85"/>
        <v>0.65668548930218096</v>
      </c>
      <c r="O1334" s="36">
        <f t="shared" si="89"/>
        <v>20130709</v>
      </c>
      <c r="P1334" s="63">
        <v>8516.77</v>
      </c>
      <c r="Q1334" s="76">
        <f t="shared" si="86"/>
        <v>2.2664695653399116</v>
      </c>
      <c r="R1334" s="95">
        <f t="shared" si="87"/>
        <v>0.65668548930218096</v>
      </c>
      <c r="S1334" s="95">
        <f t="shared" si="88"/>
        <v>-1</v>
      </c>
    </row>
    <row r="1335" spans="1:19" s="36" customFormat="1" ht="14.4" x14ac:dyDescent="0.3">
      <c r="A1335" s="32" t="s">
        <v>95</v>
      </c>
      <c r="B1335" s="36">
        <v>709</v>
      </c>
      <c r="C1335" s="36">
        <v>1</v>
      </c>
      <c r="D1335" s="36" t="s">
        <v>344</v>
      </c>
      <c r="E1335" s="75">
        <v>2013</v>
      </c>
      <c r="F1335" s="36">
        <v>2014</v>
      </c>
      <c r="G1335" s="76">
        <v>200</v>
      </c>
      <c r="H1335" s="36">
        <v>5</v>
      </c>
      <c r="I1335" s="36">
        <v>1</v>
      </c>
      <c r="J1335" s="36">
        <v>0</v>
      </c>
      <c r="K1335" s="50">
        <v>3</v>
      </c>
      <c r="L1335" s="63">
        <v>9781</v>
      </c>
      <c r="M1335" s="63">
        <v>9445</v>
      </c>
      <c r="N1335" s="95">
        <f t="shared" si="85"/>
        <v>0.50873816706543218</v>
      </c>
      <c r="O1335" s="36">
        <f t="shared" si="89"/>
        <v>20130709</v>
      </c>
      <c r="P1335" s="63">
        <v>8516.77</v>
      </c>
      <c r="Q1335" s="76">
        <f t="shared" si="86"/>
        <v>2.2574285791444408</v>
      </c>
      <c r="R1335" s="95">
        <f t="shared" si="87"/>
        <v>0.50873816706543218</v>
      </c>
      <c r="S1335" s="95">
        <f t="shared" si="88"/>
        <v>-1</v>
      </c>
    </row>
    <row r="1336" spans="1:19" s="36" customFormat="1" ht="14.4" x14ac:dyDescent="0.3">
      <c r="A1336" s="32" t="s">
        <v>95</v>
      </c>
      <c r="B1336" s="7">
        <v>709</v>
      </c>
      <c r="C1336" s="7">
        <v>1</v>
      </c>
      <c r="D1336" s="7" t="s">
        <v>133</v>
      </c>
      <c r="E1336" s="7">
        <v>2018</v>
      </c>
      <c r="F1336" s="7">
        <v>2019</v>
      </c>
      <c r="G1336" s="70">
        <v>371.78</v>
      </c>
      <c r="H1336" s="7">
        <v>10</v>
      </c>
      <c r="I1336" s="7">
        <v>1</v>
      </c>
      <c r="J1336" s="48">
        <v>0</v>
      </c>
      <c r="K1336" s="50">
        <v>4</v>
      </c>
      <c r="L1336" s="67">
        <v>32248</v>
      </c>
      <c r="M1336" s="67">
        <v>12314</v>
      </c>
      <c r="N1336" s="95">
        <f t="shared" si="85"/>
        <v>0.72366590368475381</v>
      </c>
      <c r="O1336" s="36">
        <f t="shared" si="89"/>
        <v>20180709</v>
      </c>
      <c r="P1336" s="63">
        <v>8064.43</v>
      </c>
      <c r="Q1336" s="76">
        <f t="shared" si="86"/>
        <v>5.52574701497812</v>
      </c>
      <c r="R1336" s="95">
        <f t="shared" si="87"/>
        <v>0.72366590368475381</v>
      </c>
      <c r="S1336" s="95">
        <f t="shared" si="88"/>
        <v>-1</v>
      </c>
    </row>
    <row r="1337" spans="1:19" s="36" customFormat="1" ht="14.4" x14ac:dyDescent="0.3">
      <c r="A1337" s="32" t="s">
        <v>95</v>
      </c>
      <c r="B1337" s="7">
        <v>709</v>
      </c>
      <c r="C1337" s="7">
        <v>1</v>
      </c>
      <c r="D1337" s="7" t="s">
        <v>133</v>
      </c>
      <c r="E1337" s="7">
        <v>2018</v>
      </c>
      <c r="F1337" s="7">
        <v>2019</v>
      </c>
      <c r="G1337" s="70">
        <v>575</v>
      </c>
      <c r="H1337" s="7">
        <v>10</v>
      </c>
      <c r="I1337" s="7">
        <v>1</v>
      </c>
      <c r="J1337" s="48">
        <v>0</v>
      </c>
      <c r="K1337" s="50">
        <v>6</v>
      </c>
      <c r="L1337" s="67">
        <v>23805</v>
      </c>
      <c r="M1337" s="67">
        <v>20346</v>
      </c>
      <c r="N1337" s="95">
        <f t="shared" si="85"/>
        <v>0.53917238567642867</v>
      </c>
      <c r="O1337" s="36">
        <f t="shared" si="89"/>
        <v>20180709</v>
      </c>
      <c r="P1337" s="63">
        <v>8064.43</v>
      </c>
      <c r="Q1337" s="76">
        <f t="shared" si="86"/>
        <v>5.4747824706767867</v>
      </c>
      <c r="R1337" s="95">
        <f t="shared" si="87"/>
        <v>0.53917238567642867</v>
      </c>
      <c r="S1337" s="95">
        <f t="shared" si="88"/>
        <v>-1</v>
      </c>
    </row>
    <row r="1338" spans="1:19" s="36" customFormat="1" ht="14.4" x14ac:dyDescent="0.3">
      <c r="A1338" s="32" t="s">
        <v>95</v>
      </c>
      <c r="B1338" s="7">
        <v>709</v>
      </c>
      <c r="C1338" s="7">
        <v>1</v>
      </c>
      <c r="D1338" s="7" t="s">
        <v>133</v>
      </c>
      <c r="E1338" s="7">
        <v>2018</v>
      </c>
      <c r="F1338" s="7">
        <v>2019</v>
      </c>
      <c r="G1338" s="70">
        <v>335</v>
      </c>
      <c r="H1338" s="7">
        <v>10</v>
      </c>
      <c r="I1338" s="7">
        <v>0</v>
      </c>
      <c r="J1338" s="48">
        <v>0</v>
      </c>
      <c r="K1338" s="50">
        <v>4</v>
      </c>
      <c r="L1338" s="67">
        <v>21387</v>
      </c>
      <c r="M1338" s="67">
        <v>22575</v>
      </c>
      <c r="N1338" s="95">
        <f t="shared" si="85"/>
        <v>0.48648833083117238</v>
      </c>
      <c r="O1338" s="36">
        <f t="shared" si="89"/>
        <v>20180709</v>
      </c>
      <c r="P1338" s="63">
        <v>8064.43</v>
      </c>
      <c r="Q1338" s="76">
        <f t="shared" si="86"/>
        <v>5.4513462203776335</v>
      </c>
      <c r="R1338" s="95">
        <f t="shared" si="87"/>
        <v>0.48648833083117238</v>
      </c>
      <c r="S1338" s="95">
        <f t="shared" si="88"/>
        <v>-1</v>
      </c>
    </row>
    <row r="1339" spans="1:19" s="36" customFormat="1" ht="14.4" x14ac:dyDescent="0.3">
      <c r="A1339" s="32" t="s">
        <v>95</v>
      </c>
      <c r="B1339" s="36">
        <v>712</v>
      </c>
      <c r="C1339" s="36">
        <v>1</v>
      </c>
      <c r="D1339" s="36" t="s">
        <v>258</v>
      </c>
      <c r="E1339" s="36">
        <v>1997</v>
      </c>
      <c r="F1339" s="36">
        <v>1998</v>
      </c>
      <c r="G1339" s="76">
        <v>265.35000000000002</v>
      </c>
      <c r="H1339" s="36">
        <v>5</v>
      </c>
      <c r="I1339" s="36">
        <v>1</v>
      </c>
      <c r="J1339" s="36">
        <v>1</v>
      </c>
      <c r="K1339" s="36">
        <v>3</v>
      </c>
      <c r="L1339" s="94">
        <v>662</v>
      </c>
      <c r="M1339" s="94">
        <v>537</v>
      </c>
      <c r="N1339" s="95">
        <f t="shared" si="85"/>
        <v>0.55212677231025853</v>
      </c>
      <c r="O1339" s="36">
        <v>19980712</v>
      </c>
      <c r="P1339" s="63">
        <v>817.24</v>
      </c>
      <c r="Q1339" s="76">
        <f t="shared" si="86"/>
        <v>1.4671332778620723</v>
      </c>
      <c r="R1339" s="95">
        <f t="shared" si="87"/>
        <v>0.55212677231025853</v>
      </c>
      <c r="S1339" s="95">
        <f t="shared" si="88"/>
        <v>-1</v>
      </c>
    </row>
    <row r="1340" spans="1:19" s="36" customFormat="1" ht="14.4" x14ac:dyDescent="0.3">
      <c r="A1340" s="32" t="s">
        <v>95</v>
      </c>
      <c r="B1340" s="36">
        <v>712</v>
      </c>
      <c r="C1340" s="36">
        <v>1</v>
      </c>
      <c r="D1340" s="36" t="s">
        <v>258</v>
      </c>
      <c r="E1340" s="36">
        <v>2000</v>
      </c>
      <c r="F1340" s="36">
        <v>2001</v>
      </c>
      <c r="G1340" s="76">
        <v>991</v>
      </c>
      <c r="H1340" s="36">
        <v>10</v>
      </c>
      <c r="I1340" s="36">
        <v>0</v>
      </c>
      <c r="J1340" s="36">
        <v>1</v>
      </c>
      <c r="K1340" s="36">
        <v>10</v>
      </c>
      <c r="L1340" s="94">
        <v>846</v>
      </c>
      <c r="M1340" s="94">
        <v>1723</v>
      </c>
      <c r="N1340" s="95">
        <f t="shared" si="85"/>
        <v>0.32931101595951734</v>
      </c>
      <c r="O1340" s="36">
        <v>20010712</v>
      </c>
      <c r="P1340" s="63">
        <v>764.38</v>
      </c>
      <c r="Q1340" s="76">
        <f t="shared" si="86"/>
        <v>3.3608937962793375</v>
      </c>
      <c r="R1340" s="95">
        <f t="shared" si="87"/>
        <v>0.32931101595951734</v>
      </c>
      <c r="S1340" s="95">
        <f t="shared" si="88"/>
        <v>-1</v>
      </c>
    </row>
    <row r="1341" spans="1:19" s="36" customFormat="1" ht="14.4" x14ac:dyDescent="0.3">
      <c r="A1341" s="32" t="s">
        <v>95</v>
      </c>
      <c r="B1341" s="36">
        <v>712</v>
      </c>
      <c r="C1341" s="36">
        <v>1</v>
      </c>
      <c r="D1341" s="36" t="s">
        <v>258</v>
      </c>
      <c r="E1341" s="36">
        <v>2001</v>
      </c>
      <c r="F1341" s="36">
        <v>2001</v>
      </c>
      <c r="G1341" s="76">
        <v>561.04</v>
      </c>
      <c r="H1341" s="36">
        <v>10</v>
      </c>
      <c r="I1341" s="36">
        <v>1</v>
      </c>
      <c r="J1341" s="36">
        <v>1</v>
      </c>
      <c r="K1341" s="36">
        <v>6</v>
      </c>
      <c r="L1341" s="94">
        <v>1099</v>
      </c>
      <c r="M1341" s="94">
        <v>563</v>
      </c>
      <c r="N1341" s="95">
        <f t="shared" si="85"/>
        <v>0.66125150421179302</v>
      </c>
      <c r="O1341" s="36">
        <v>20020712</v>
      </c>
      <c r="P1341" s="63">
        <v>724.72</v>
      </c>
      <c r="Q1341" s="76">
        <f t="shared" si="86"/>
        <v>2.2932994811789378</v>
      </c>
      <c r="R1341" s="95">
        <f t="shared" si="87"/>
        <v>0.66125150421179302</v>
      </c>
      <c r="S1341" s="95">
        <f t="shared" si="88"/>
        <v>-1</v>
      </c>
    </row>
    <row r="1342" spans="1:19" s="36" customFormat="1" ht="14.4" x14ac:dyDescent="0.3">
      <c r="A1342" s="32" t="s">
        <v>95</v>
      </c>
      <c r="B1342" s="7">
        <v>712</v>
      </c>
      <c r="C1342" s="7">
        <v>1</v>
      </c>
      <c r="D1342" s="7" t="s">
        <v>258</v>
      </c>
      <c r="E1342" s="7">
        <v>2010</v>
      </c>
      <c r="F1342" s="68">
        <v>2011</v>
      </c>
      <c r="G1342" s="66">
        <v>562.95000000000005</v>
      </c>
      <c r="H1342" s="68">
        <v>10</v>
      </c>
      <c r="I1342" s="67">
        <v>1</v>
      </c>
      <c r="J1342" s="10">
        <v>0</v>
      </c>
      <c r="K1342" s="50">
        <f>MAX(1,MIN(10,INT(G1342/100)+1))</f>
        <v>6</v>
      </c>
      <c r="L1342" s="67">
        <v>1229</v>
      </c>
      <c r="M1342" s="67">
        <v>912</v>
      </c>
      <c r="N1342" s="95">
        <f t="shared" si="85"/>
        <v>0.57403082671648764</v>
      </c>
      <c r="O1342" s="36">
        <f>10000*2010+B1342</f>
        <v>20100712</v>
      </c>
      <c r="P1342" s="63">
        <v>538.79999999999995</v>
      </c>
      <c r="Q1342" s="76">
        <f t="shared" si="86"/>
        <v>3.9736451373422423</v>
      </c>
      <c r="R1342" s="95">
        <f t="shared" si="87"/>
        <v>0.57403082671648764</v>
      </c>
      <c r="S1342" s="95">
        <f t="shared" si="88"/>
        <v>-1</v>
      </c>
    </row>
    <row r="1343" spans="1:19" s="36" customFormat="1" ht="14.4" x14ac:dyDescent="0.3">
      <c r="A1343" s="32"/>
      <c r="B1343" s="36">
        <v>716</v>
      </c>
      <c r="C1343" s="36">
        <v>1</v>
      </c>
      <c r="D1343" s="36" t="s">
        <v>567</v>
      </c>
      <c r="E1343" s="36">
        <v>2001</v>
      </c>
      <c r="F1343" s="36">
        <v>2002</v>
      </c>
      <c r="G1343" s="76">
        <v>250</v>
      </c>
      <c r="H1343" s="36">
        <v>10</v>
      </c>
      <c r="I1343" s="36">
        <v>0</v>
      </c>
      <c r="J1343" s="36">
        <v>1</v>
      </c>
      <c r="K1343" s="36">
        <v>3</v>
      </c>
      <c r="L1343" s="94">
        <v>523</v>
      </c>
      <c r="M1343" s="94">
        <v>702</v>
      </c>
      <c r="N1343" s="95">
        <f t="shared" si="85"/>
        <v>0.42693877551020409</v>
      </c>
      <c r="O1343" s="36">
        <v>20020716</v>
      </c>
      <c r="P1343" s="63">
        <v>1297.8</v>
      </c>
      <c r="Q1343" s="76">
        <f t="shared" si="86"/>
        <v>0.94390507011866243</v>
      </c>
      <c r="R1343" s="95">
        <f t="shared" si="87"/>
        <v>0.42693877551020409</v>
      </c>
      <c r="S1343" s="95">
        <f t="shared" si="88"/>
        <v>-1</v>
      </c>
    </row>
    <row r="1344" spans="1:19" s="36" customFormat="1" ht="14.4" x14ac:dyDescent="0.3">
      <c r="A1344" s="32" t="s">
        <v>95</v>
      </c>
      <c r="B1344" s="36">
        <v>716</v>
      </c>
      <c r="C1344" s="36">
        <v>1</v>
      </c>
      <c r="D1344" s="36" t="s">
        <v>567</v>
      </c>
      <c r="E1344" s="36">
        <v>2002</v>
      </c>
      <c r="F1344" s="36">
        <v>2003</v>
      </c>
      <c r="G1344" s="76">
        <v>75</v>
      </c>
      <c r="H1344" s="36">
        <v>10</v>
      </c>
      <c r="I1344" s="36">
        <v>0</v>
      </c>
      <c r="J1344" s="36">
        <v>1</v>
      </c>
      <c r="K1344" s="36">
        <v>1</v>
      </c>
      <c r="L1344" s="94">
        <v>1166</v>
      </c>
      <c r="M1344" s="94">
        <v>1722</v>
      </c>
      <c r="N1344" s="95">
        <f t="shared" si="85"/>
        <v>0.40373961218836563</v>
      </c>
      <c r="O1344" s="36">
        <v>20030716</v>
      </c>
      <c r="P1344" s="63">
        <v>1429.19</v>
      </c>
      <c r="Q1344" s="76">
        <f t="shared" si="86"/>
        <v>2.0207250260637144</v>
      </c>
      <c r="R1344" s="95">
        <f t="shared" si="87"/>
        <v>0.40373961218836563</v>
      </c>
      <c r="S1344" s="95">
        <f t="shared" si="88"/>
        <v>-1</v>
      </c>
    </row>
    <row r="1345" spans="1:19" s="36" customFormat="1" ht="14.4" x14ac:dyDescent="0.3">
      <c r="A1345" s="32" t="s">
        <v>95</v>
      </c>
      <c r="B1345" s="36">
        <v>716</v>
      </c>
      <c r="C1345" s="36">
        <v>1</v>
      </c>
      <c r="D1345" s="36" t="s">
        <v>567</v>
      </c>
      <c r="E1345" s="36">
        <v>2002</v>
      </c>
      <c r="F1345" s="36">
        <v>2003</v>
      </c>
      <c r="G1345" s="76">
        <v>112</v>
      </c>
      <c r="H1345" s="36">
        <v>10</v>
      </c>
      <c r="I1345" s="36">
        <v>0</v>
      </c>
      <c r="J1345" s="36">
        <v>1</v>
      </c>
      <c r="K1345" s="36">
        <v>2</v>
      </c>
      <c r="L1345" s="94">
        <v>1352</v>
      </c>
      <c r="M1345" s="94">
        <v>1614</v>
      </c>
      <c r="N1345" s="95">
        <f t="shared" si="85"/>
        <v>0.45583277140930545</v>
      </c>
      <c r="O1345" s="36">
        <v>20030716</v>
      </c>
      <c r="P1345" s="63">
        <v>1429.19</v>
      </c>
      <c r="Q1345" s="76">
        <f t="shared" si="86"/>
        <v>2.0753013944961829</v>
      </c>
      <c r="R1345" s="95">
        <f t="shared" si="87"/>
        <v>0.45583277140930545</v>
      </c>
      <c r="S1345" s="95">
        <f t="shared" si="88"/>
        <v>-1</v>
      </c>
    </row>
    <row r="1346" spans="1:19" s="36" customFormat="1" ht="14.4" x14ac:dyDescent="0.3">
      <c r="A1346" s="32" t="s">
        <v>95</v>
      </c>
      <c r="B1346" s="36">
        <v>716</v>
      </c>
      <c r="C1346" s="36">
        <v>1</v>
      </c>
      <c r="D1346" s="36" t="s">
        <v>567</v>
      </c>
      <c r="E1346" s="36">
        <v>2006</v>
      </c>
      <c r="F1346" s="33">
        <v>2007</v>
      </c>
      <c r="G1346" s="76">
        <v>600</v>
      </c>
      <c r="H1346" s="33">
        <v>10</v>
      </c>
      <c r="I1346" s="36">
        <v>0</v>
      </c>
      <c r="J1346" s="36">
        <v>1</v>
      </c>
      <c r="K1346" s="36">
        <v>7</v>
      </c>
      <c r="L1346" s="63">
        <v>1195</v>
      </c>
      <c r="M1346" s="63">
        <v>2144</v>
      </c>
      <c r="N1346" s="95">
        <f t="shared" si="85"/>
        <v>0.35789158430667867</v>
      </c>
      <c r="O1346" s="36">
        <v>20070716</v>
      </c>
      <c r="P1346" s="63">
        <v>1587</v>
      </c>
      <c r="Q1346" s="76">
        <f t="shared" si="86"/>
        <v>2.103969754253308</v>
      </c>
      <c r="R1346" s="95">
        <f t="shared" si="87"/>
        <v>0.35789158430667867</v>
      </c>
      <c r="S1346" s="95">
        <f t="shared" si="88"/>
        <v>-1</v>
      </c>
    </row>
    <row r="1347" spans="1:19" s="36" customFormat="1" ht="14.4" x14ac:dyDescent="0.3">
      <c r="A1347" s="32" t="s">
        <v>95</v>
      </c>
      <c r="B1347" s="36">
        <v>716</v>
      </c>
      <c r="C1347" s="36">
        <v>1</v>
      </c>
      <c r="D1347" s="35" t="s">
        <v>567</v>
      </c>
      <c r="E1347" s="33">
        <v>2007</v>
      </c>
      <c r="F1347" s="36">
        <v>2008</v>
      </c>
      <c r="G1347" s="36">
        <v>300</v>
      </c>
      <c r="H1347" s="36">
        <v>10</v>
      </c>
      <c r="I1347" s="36">
        <v>1</v>
      </c>
      <c r="J1347" s="36">
        <v>0</v>
      </c>
      <c r="K1347" s="33">
        <v>4</v>
      </c>
      <c r="L1347" s="63">
        <v>1165</v>
      </c>
      <c r="M1347" s="63">
        <v>1015</v>
      </c>
      <c r="N1347" s="95">
        <f t="shared" si="85"/>
        <v>0.5344036697247706</v>
      </c>
      <c r="O1347" s="36">
        <v>20062897</v>
      </c>
      <c r="P1347" s="63">
        <v>1587</v>
      </c>
      <c r="Q1347" s="76">
        <f t="shared" si="86"/>
        <v>1.3736609955891619</v>
      </c>
      <c r="R1347" s="95">
        <f t="shared" si="87"/>
        <v>0.5344036697247706</v>
      </c>
      <c r="S1347" s="95">
        <f t="shared" si="88"/>
        <v>-1</v>
      </c>
    </row>
    <row r="1348" spans="1:19" s="36" customFormat="1" ht="14.4" x14ac:dyDescent="0.3">
      <c r="A1348" s="32" t="s">
        <v>95</v>
      </c>
      <c r="B1348" s="36">
        <v>717</v>
      </c>
      <c r="C1348" s="36">
        <v>1</v>
      </c>
      <c r="D1348" s="36" t="s">
        <v>345</v>
      </c>
      <c r="E1348" s="36">
        <v>1994</v>
      </c>
      <c r="F1348" s="36">
        <v>1995</v>
      </c>
      <c r="G1348" s="76">
        <v>649.54</v>
      </c>
      <c r="H1348" s="36">
        <v>5</v>
      </c>
      <c r="I1348" s="36">
        <v>0</v>
      </c>
      <c r="J1348" s="36">
        <v>1</v>
      </c>
      <c r="K1348" s="36">
        <v>7</v>
      </c>
      <c r="L1348" s="94">
        <v>783</v>
      </c>
      <c r="M1348" s="94">
        <v>1299</v>
      </c>
      <c r="N1348" s="95">
        <f t="shared" si="85"/>
        <v>0.37608069164265129</v>
      </c>
      <c r="O1348" s="36">
        <v>19950717</v>
      </c>
      <c r="P1348" s="63">
        <v>1107.99</v>
      </c>
      <c r="Q1348" s="76">
        <f t="shared" si="86"/>
        <v>1.8790783310318686</v>
      </c>
      <c r="R1348" s="95">
        <f t="shared" si="87"/>
        <v>0.37608069164265129</v>
      </c>
      <c r="S1348" s="95">
        <f t="shared" si="88"/>
        <v>-1</v>
      </c>
    </row>
    <row r="1349" spans="1:19" s="36" customFormat="1" ht="14.4" x14ac:dyDescent="0.3">
      <c r="A1349" s="32" t="s">
        <v>95</v>
      </c>
      <c r="B1349" s="36">
        <v>717</v>
      </c>
      <c r="C1349" s="36">
        <v>1</v>
      </c>
      <c r="D1349" s="36" t="s">
        <v>345</v>
      </c>
      <c r="E1349" s="36">
        <v>1995</v>
      </c>
      <c r="F1349" s="36">
        <v>1996</v>
      </c>
      <c r="G1349" s="76">
        <v>322</v>
      </c>
      <c r="H1349" s="36">
        <v>5</v>
      </c>
      <c r="I1349" s="36">
        <v>1</v>
      </c>
      <c r="J1349" s="36">
        <v>1</v>
      </c>
      <c r="K1349" s="36">
        <v>4</v>
      </c>
      <c r="L1349" s="94">
        <v>541</v>
      </c>
      <c r="M1349" s="94">
        <v>396</v>
      </c>
      <c r="N1349" s="95">
        <f t="shared" si="85"/>
        <v>0.57737459978655281</v>
      </c>
      <c r="O1349" s="36">
        <v>19960717</v>
      </c>
      <c r="P1349" s="63">
        <v>1156.2</v>
      </c>
      <c r="Q1349" s="76">
        <f t="shared" si="86"/>
        <v>0.81041342328316901</v>
      </c>
      <c r="R1349" s="95">
        <f t="shared" si="87"/>
        <v>0.57737459978655281</v>
      </c>
      <c r="S1349" s="95">
        <f t="shared" si="88"/>
        <v>-1</v>
      </c>
    </row>
    <row r="1350" spans="1:19" s="36" customFormat="1" ht="14.4" x14ac:dyDescent="0.3">
      <c r="A1350" s="32" t="s">
        <v>95</v>
      </c>
      <c r="B1350" s="36">
        <v>717</v>
      </c>
      <c r="C1350" s="36">
        <v>1</v>
      </c>
      <c r="D1350" s="36" t="s">
        <v>345</v>
      </c>
      <c r="E1350" s="36">
        <v>2000</v>
      </c>
      <c r="F1350" s="36">
        <v>2001</v>
      </c>
      <c r="G1350" s="76">
        <v>276</v>
      </c>
      <c r="H1350" s="36">
        <v>5</v>
      </c>
      <c r="I1350" s="36">
        <v>1</v>
      </c>
      <c r="J1350" s="36">
        <v>1</v>
      </c>
      <c r="K1350" s="36">
        <v>3</v>
      </c>
      <c r="L1350" s="94">
        <v>1613</v>
      </c>
      <c r="M1350" s="94">
        <v>1367</v>
      </c>
      <c r="N1350" s="95">
        <f t="shared" si="85"/>
        <v>0.54127516778523488</v>
      </c>
      <c r="O1350" s="36">
        <v>20010717</v>
      </c>
      <c r="P1350" s="63">
        <v>1453.88</v>
      </c>
      <c r="Q1350" s="76">
        <f t="shared" si="86"/>
        <v>2.0496877321374529</v>
      </c>
      <c r="R1350" s="95">
        <f t="shared" si="87"/>
        <v>0.54127516778523488</v>
      </c>
      <c r="S1350" s="95">
        <f t="shared" si="88"/>
        <v>-1</v>
      </c>
    </row>
    <row r="1351" spans="1:19" s="36" customFormat="1" ht="14.4" x14ac:dyDescent="0.3">
      <c r="A1351" s="32" t="s">
        <v>95</v>
      </c>
      <c r="B1351" s="36">
        <v>717</v>
      </c>
      <c r="C1351" s="36">
        <v>1</v>
      </c>
      <c r="D1351" s="36" t="s">
        <v>345</v>
      </c>
      <c r="E1351" s="36">
        <v>2002</v>
      </c>
      <c r="F1351" s="36">
        <v>2003</v>
      </c>
      <c r="G1351" s="76">
        <v>1</v>
      </c>
      <c r="H1351" s="36">
        <v>10</v>
      </c>
      <c r="I1351" s="36">
        <v>1</v>
      </c>
      <c r="J1351" s="36">
        <v>1</v>
      </c>
      <c r="K1351" s="36">
        <v>1</v>
      </c>
      <c r="L1351" s="94">
        <v>1909</v>
      </c>
      <c r="M1351" s="94">
        <v>937</v>
      </c>
      <c r="N1351" s="95">
        <f t="shared" si="85"/>
        <v>0.67076598735066761</v>
      </c>
      <c r="O1351" s="36">
        <v>20030717</v>
      </c>
      <c r="P1351" s="63">
        <v>1546.29</v>
      </c>
      <c r="Q1351" s="76">
        <f t="shared" si="86"/>
        <v>1.8405344404995183</v>
      </c>
      <c r="R1351" s="95">
        <f t="shared" si="87"/>
        <v>0.67076598735066761</v>
      </c>
      <c r="S1351" s="95">
        <f t="shared" si="88"/>
        <v>-1</v>
      </c>
    </row>
    <row r="1352" spans="1:19" s="36" customFormat="1" ht="14.4" x14ac:dyDescent="0.3">
      <c r="A1352" s="32" t="s">
        <v>95</v>
      </c>
      <c r="B1352" s="36">
        <v>717</v>
      </c>
      <c r="C1352" s="36">
        <v>1</v>
      </c>
      <c r="D1352" s="36" t="s">
        <v>345</v>
      </c>
      <c r="E1352" s="36">
        <v>2005</v>
      </c>
      <c r="F1352" s="36">
        <v>2006</v>
      </c>
      <c r="G1352" s="76">
        <v>350</v>
      </c>
      <c r="H1352" s="36">
        <v>5</v>
      </c>
      <c r="I1352" s="33">
        <v>0</v>
      </c>
      <c r="J1352" s="36">
        <v>1</v>
      </c>
      <c r="K1352" s="36">
        <v>4</v>
      </c>
      <c r="L1352" s="36">
        <v>372</v>
      </c>
      <c r="M1352" s="36">
        <v>583</v>
      </c>
      <c r="N1352" s="95">
        <f t="shared" si="85"/>
        <v>0.38952879581151834</v>
      </c>
      <c r="O1352" s="36">
        <v>20060717</v>
      </c>
      <c r="P1352" s="63">
        <v>1555.53</v>
      </c>
      <c r="Q1352" s="76">
        <f t="shared" si="86"/>
        <v>0.61393865756365995</v>
      </c>
      <c r="R1352" s="95">
        <f t="shared" si="87"/>
        <v>0.38952879581151834</v>
      </c>
      <c r="S1352" s="95">
        <f t="shared" si="88"/>
        <v>-1</v>
      </c>
    </row>
    <row r="1353" spans="1:19" s="36" customFormat="1" ht="14.4" x14ac:dyDescent="0.3">
      <c r="A1353" s="32" t="s">
        <v>95</v>
      </c>
      <c r="B1353" s="36">
        <v>717</v>
      </c>
      <c r="C1353" s="36">
        <v>1</v>
      </c>
      <c r="D1353" s="36" t="s">
        <v>345</v>
      </c>
      <c r="E1353" s="36">
        <v>2006</v>
      </c>
      <c r="F1353" s="33">
        <v>2007</v>
      </c>
      <c r="G1353" s="76">
        <v>425</v>
      </c>
      <c r="H1353" s="33">
        <v>10</v>
      </c>
      <c r="I1353" s="36">
        <v>0</v>
      </c>
      <c r="J1353" s="36">
        <v>1</v>
      </c>
      <c r="K1353" s="36">
        <v>5</v>
      </c>
      <c r="L1353" s="63">
        <v>1306</v>
      </c>
      <c r="M1353" s="63">
        <v>1908</v>
      </c>
      <c r="N1353" s="95">
        <f t="shared" si="85"/>
        <v>0.40634723086496577</v>
      </c>
      <c r="O1353" s="36">
        <v>20070717</v>
      </c>
      <c r="P1353" s="63">
        <v>1672</v>
      </c>
      <c r="Q1353" s="76">
        <f t="shared" si="86"/>
        <v>1.9222488038277512</v>
      </c>
      <c r="R1353" s="95">
        <f t="shared" si="87"/>
        <v>0.40634723086496577</v>
      </c>
      <c r="S1353" s="95">
        <f t="shared" si="88"/>
        <v>-1</v>
      </c>
    </row>
    <row r="1354" spans="1:19" s="36" customFormat="1" ht="14.4" x14ac:dyDescent="0.3">
      <c r="A1354" s="32" t="s">
        <v>95</v>
      </c>
      <c r="B1354" s="48">
        <v>717</v>
      </c>
      <c r="C1354" s="48">
        <v>1</v>
      </c>
      <c r="D1354" s="48" t="s">
        <v>345</v>
      </c>
      <c r="E1354" s="58">
        <v>2008</v>
      </c>
      <c r="F1354" s="59">
        <v>2009</v>
      </c>
      <c r="G1354" s="55">
        <v>425</v>
      </c>
      <c r="H1354" s="50">
        <v>10</v>
      </c>
      <c r="I1354" s="42">
        <v>0</v>
      </c>
      <c r="J1354" s="48">
        <f>MAX(0,MIN(1,F1354-E1354-1))</f>
        <v>0</v>
      </c>
      <c r="K1354" s="50">
        <f>MAX(1,MIN(10,INT(G1354/100)+1))</f>
        <v>5</v>
      </c>
      <c r="L1354" s="42">
        <v>1791</v>
      </c>
      <c r="M1354" s="42">
        <v>2687</v>
      </c>
      <c r="N1354" s="95">
        <f t="shared" si="85"/>
        <v>0.39995533720410897</v>
      </c>
      <c r="O1354" s="36">
        <v>20080717</v>
      </c>
      <c r="P1354" s="63">
        <v>1582.13</v>
      </c>
      <c r="Q1354" s="76">
        <f t="shared" si="86"/>
        <v>2.8303616011326502</v>
      </c>
      <c r="R1354" s="95">
        <f t="shared" si="87"/>
        <v>0.39995533720410897</v>
      </c>
      <c r="S1354" s="95">
        <f t="shared" si="88"/>
        <v>-1</v>
      </c>
    </row>
    <row r="1355" spans="1:19" s="36" customFormat="1" ht="14.4" x14ac:dyDescent="0.3">
      <c r="A1355" s="32" t="s">
        <v>95</v>
      </c>
      <c r="B1355" s="36">
        <v>717</v>
      </c>
      <c r="C1355" s="36">
        <v>1</v>
      </c>
      <c r="D1355" s="36" t="s">
        <v>345</v>
      </c>
      <c r="E1355" s="40">
        <v>2009</v>
      </c>
      <c r="F1355" s="40">
        <v>2010</v>
      </c>
      <c r="G1355" s="62">
        <v>375</v>
      </c>
      <c r="H1355" s="40">
        <v>10</v>
      </c>
      <c r="I1355" s="63">
        <v>1</v>
      </c>
      <c r="J1355" s="48">
        <f>MAX(0,MIN(1,F1355-E1355-1))</f>
        <v>0</v>
      </c>
      <c r="K1355" s="50">
        <f>MAX(1,MIN(10,INT(G1355/100)+1))</f>
        <v>4</v>
      </c>
      <c r="L1355" s="63">
        <v>1104</v>
      </c>
      <c r="M1355" s="63">
        <v>829</v>
      </c>
      <c r="N1355" s="95">
        <f t="shared" si="85"/>
        <v>0.5711329539575789</v>
      </c>
      <c r="O1355" s="36">
        <v>20090717</v>
      </c>
      <c r="P1355" s="63">
        <v>1658.63</v>
      </c>
      <c r="Q1355" s="76">
        <f t="shared" si="86"/>
        <v>1.165419653569512</v>
      </c>
      <c r="R1355" s="95">
        <f t="shared" si="87"/>
        <v>0.5711329539575789</v>
      </c>
      <c r="S1355" s="95">
        <f t="shared" si="88"/>
        <v>-1</v>
      </c>
    </row>
    <row r="1356" spans="1:19" s="36" customFormat="1" ht="14.4" x14ac:dyDescent="0.3">
      <c r="A1356" s="32"/>
      <c r="B1356" s="36">
        <v>717</v>
      </c>
      <c r="C1356" s="36">
        <v>1</v>
      </c>
      <c r="D1356" s="36" t="s">
        <v>345</v>
      </c>
      <c r="E1356" s="40">
        <v>2009</v>
      </c>
      <c r="F1356" s="40">
        <v>2010</v>
      </c>
      <c r="G1356" s="62">
        <v>175</v>
      </c>
      <c r="H1356" s="40">
        <v>10</v>
      </c>
      <c r="I1356" s="63">
        <v>1</v>
      </c>
      <c r="J1356" s="48">
        <f>MAX(0,MIN(1,F1356-E1356-1))</f>
        <v>0</v>
      </c>
      <c r="K1356" s="50">
        <f>MAX(1,MIN(10,INT(G1356/100)+1))</f>
        <v>2</v>
      </c>
      <c r="L1356" s="63">
        <v>996</v>
      </c>
      <c r="M1356" s="63">
        <v>935</v>
      </c>
      <c r="N1356" s="95">
        <f t="shared" si="85"/>
        <v>0.5157949249093734</v>
      </c>
      <c r="O1356" s="36">
        <v>20090717</v>
      </c>
      <c r="P1356" s="63">
        <v>1658.63</v>
      </c>
      <c r="Q1356" s="76">
        <f t="shared" si="86"/>
        <v>1.1642138391322958</v>
      </c>
      <c r="R1356" s="95">
        <f t="shared" si="87"/>
        <v>0.5157949249093734</v>
      </c>
      <c r="S1356" s="95">
        <f t="shared" si="88"/>
        <v>-1</v>
      </c>
    </row>
    <row r="1357" spans="1:19" s="36" customFormat="1" ht="14.4" x14ac:dyDescent="0.3">
      <c r="A1357" s="32" t="s">
        <v>95</v>
      </c>
      <c r="B1357" s="36">
        <v>717</v>
      </c>
      <c r="C1357" s="36">
        <v>1</v>
      </c>
      <c r="D1357" s="36" t="s">
        <v>345</v>
      </c>
      <c r="E1357" s="40">
        <v>2009</v>
      </c>
      <c r="F1357" s="40">
        <v>2010</v>
      </c>
      <c r="G1357" s="62">
        <v>375</v>
      </c>
      <c r="H1357" s="40">
        <v>10</v>
      </c>
      <c r="I1357" s="63">
        <v>1</v>
      </c>
      <c r="J1357" s="48">
        <f>MAX(0,MIN(1,F1357-E1357-1))</f>
        <v>0</v>
      </c>
      <c r="K1357" s="50">
        <f>MAX(1,MIN(10,INT(G1357/100)+1))</f>
        <v>4</v>
      </c>
      <c r="L1357" s="63">
        <v>1104</v>
      </c>
      <c r="M1357" s="63">
        <v>829</v>
      </c>
      <c r="N1357" s="95">
        <f t="shared" si="85"/>
        <v>0.5711329539575789</v>
      </c>
      <c r="O1357" s="36">
        <f>10000*F1357+B1357</f>
        <v>20100717</v>
      </c>
      <c r="P1357" s="63">
        <v>1658.63</v>
      </c>
      <c r="Q1357" s="76">
        <f t="shared" si="86"/>
        <v>1.165419653569512</v>
      </c>
      <c r="R1357" s="95">
        <f t="shared" si="87"/>
        <v>0.5711329539575789</v>
      </c>
      <c r="S1357" s="95">
        <f t="shared" si="88"/>
        <v>-1</v>
      </c>
    </row>
    <row r="1358" spans="1:19" s="36" customFormat="1" ht="14.4" x14ac:dyDescent="0.3">
      <c r="A1358" s="32" t="s">
        <v>95</v>
      </c>
      <c r="B1358" s="36">
        <v>717</v>
      </c>
      <c r="C1358" s="36">
        <v>1</v>
      </c>
      <c r="D1358" s="36" t="s">
        <v>345</v>
      </c>
      <c r="E1358" s="40">
        <v>2009</v>
      </c>
      <c r="F1358" s="40">
        <v>2010</v>
      </c>
      <c r="G1358" s="62">
        <v>175</v>
      </c>
      <c r="H1358" s="40">
        <v>10</v>
      </c>
      <c r="I1358" s="63">
        <v>1</v>
      </c>
      <c r="J1358" s="48">
        <f>MAX(0,MIN(1,F1358-E1358-1))</f>
        <v>0</v>
      </c>
      <c r="K1358" s="50">
        <f>MAX(1,MIN(10,INT(G1358/100)+1))</f>
        <v>2</v>
      </c>
      <c r="L1358" s="63">
        <v>996</v>
      </c>
      <c r="M1358" s="63">
        <v>935</v>
      </c>
      <c r="N1358" s="95">
        <f t="shared" si="85"/>
        <v>0.5157949249093734</v>
      </c>
      <c r="O1358" s="36">
        <f>10000*F1358+B1358</f>
        <v>20100717</v>
      </c>
      <c r="P1358" s="63">
        <v>1658.63</v>
      </c>
      <c r="Q1358" s="76">
        <f t="shared" si="86"/>
        <v>1.1642138391322958</v>
      </c>
      <c r="R1358" s="95">
        <f t="shared" si="87"/>
        <v>0.5157949249093734</v>
      </c>
      <c r="S1358" s="95">
        <f t="shared" si="88"/>
        <v>-1</v>
      </c>
    </row>
    <row r="1359" spans="1:19" s="36" customFormat="1" ht="14.4" x14ac:dyDescent="0.3">
      <c r="A1359" s="32" t="s">
        <v>95</v>
      </c>
      <c r="B1359" s="36">
        <v>719</v>
      </c>
      <c r="C1359" s="36">
        <v>1</v>
      </c>
      <c r="D1359" s="36" t="s">
        <v>231</v>
      </c>
      <c r="E1359" s="36">
        <v>1997</v>
      </c>
      <c r="F1359" s="36">
        <v>1998</v>
      </c>
      <c r="G1359" s="76">
        <v>200</v>
      </c>
      <c r="H1359" s="36">
        <v>10</v>
      </c>
      <c r="I1359" s="36">
        <v>0</v>
      </c>
      <c r="J1359" s="36">
        <v>1</v>
      </c>
      <c r="K1359" s="36">
        <v>3</v>
      </c>
      <c r="L1359" s="94">
        <v>2091</v>
      </c>
      <c r="M1359" s="94">
        <v>3156</v>
      </c>
      <c r="N1359" s="95">
        <f t="shared" si="85"/>
        <v>0.39851343624928531</v>
      </c>
      <c r="O1359" s="36">
        <v>19980719</v>
      </c>
      <c r="P1359" s="63">
        <v>4330.55</v>
      </c>
      <c r="Q1359" s="76">
        <f t="shared" si="86"/>
        <v>1.2116243895117247</v>
      </c>
      <c r="R1359" s="95">
        <f t="shared" si="87"/>
        <v>0.39851343624928531</v>
      </c>
      <c r="S1359" s="95">
        <f t="shared" si="88"/>
        <v>-1</v>
      </c>
    </row>
    <row r="1360" spans="1:19" s="36" customFormat="1" ht="14.4" x14ac:dyDescent="0.3">
      <c r="A1360" s="32" t="s">
        <v>95</v>
      </c>
      <c r="B1360" s="36">
        <v>719</v>
      </c>
      <c r="C1360" s="36">
        <v>1</v>
      </c>
      <c r="D1360" s="36" t="s">
        <v>231</v>
      </c>
      <c r="E1360" s="36">
        <v>1997</v>
      </c>
      <c r="F1360" s="36">
        <v>1999</v>
      </c>
      <c r="G1360" s="76">
        <v>321</v>
      </c>
      <c r="H1360" s="36">
        <v>10</v>
      </c>
      <c r="I1360" s="36">
        <v>0</v>
      </c>
      <c r="J1360" s="36">
        <v>0</v>
      </c>
      <c r="K1360" s="36">
        <v>4</v>
      </c>
      <c r="L1360" s="94">
        <v>2595</v>
      </c>
      <c r="M1360" s="94">
        <v>2679</v>
      </c>
      <c r="N1360" s="95">
        <f t="shared" si="85"/>
        <v>0.49203640500568829</v>
      </c>
      <c r="O1360" s="36">
        <v>19980719</v>
      </c>
      <c r="P1360" s="63">
        <v>4330.55</v>
      </c>
      <c r="Q1360" s="76">
        <f t="shared" si="86"/>
        <v>1.217859163385713</v>
      </c>
      <c r="R1360" s="95">
        <f t="shared" si="87"/>
        <v>0.49203640500568829</v>
      </c>
      <c r="S1360" s="95">
        <f t="shared" si="88"/>
        <v>-1</v>
      </c>
    </row>
    <row r="1361" spans="1:19" s="36" customFormat="1" ht="14.4" x14ac:dyDescent="0.3">
      <c r="A1361" s="32" t="s">
        <v>95</v>
      </c>
      <c r="B1361" s="36">
        <v>719</v>
      </c>
      <c r="C1361" s="36">
        <v>1</v>
      </c>
      <c r="D1361" s="36" t="s">
        <v>231</v>
      </c>
      <c r="E1361" s="36">
        <v>1998</v>
      </c>
      <c r="F1361" s="36">
        <v>1999</v>
      </c>
      <c r="G1361" s="76">
        <v>698</v>
      </c>
      <c r="H1361" s="36">
        <v>10</v>
      </c>
      <c r="I1361" s="36">
        <v>1</v>
      </c>
      <c r="J1361" s="36">
        <v>1</v>
      </c>
      <c r="K1361" s="36">
        <v>7</v>
      </c>
      <c r="L1361" s="94">
        <v>5726</v>
      </c>
      <c r="M1361" s="94">
        <v>5149</v>
      </c>
      <c r="N1361" s="95">
        <f t="shared" si="85"/>
        <v>0.52652873563218394</v>
      </c>
      <c r="O1361" s="36">
        <v>19990719</v>
      </c>
      <c r="P1361" s="63">
        <v>4560.4399999999996</v>
      </c>
      <c r="Q1361" s="76">
        <f t="shared" si="86"/>
        <v>2.3846383243722098</v>
      </c>
      <c r="R1361" s="95">
        <f t="shared" si="87"/>
        <v>0.52652873563218394</v>
      </c>
      <c r="S1361" s="95">
        <f t="shared" si="88"/>
        <v>-1</v>
      </c>
    </row>
    <row r="1362" spans="1:19" s="36" customFormat="1" ht="14.4" x14ac:dyDescent="0.3">
      <c r="A1362" s="32" t="s">
        <v>95</v>
      </c>
      <c r="B1362" s="36">
        <v>719</v>
      </c>
      <c r="C1362" s="36">
        <v>1</v>
      </c>
      <c r="D1362" s="36" t="s">
        <v>231</v>
      </c>
      <c r="E1362" s="36">
        <v>2002</v>
      </c>
      <c r="F1362" s="36">
        <v>2003</v>
      </c>
      <c r="G1362" s="76">
        <v>554.38</v>
      </c>
      <c r="H1362" s="36">
        <v>6</v>
      </c>
      <c r="I1362" s="36">
        <v>1</v>
      </c>
      <c r="J1362" s="36">
        <v>1</v>
      </c>
      <c r="K1362" s="36">
        <v>6</v>
      </c>
      <c r="L1362" s="94">
        <v>7533</v>
      </c>
      <c r="M1362" s="94">
        <v>6424</v>
      </c>
      <c r="N1362" s="95">
        <f t="shared" si="85"/>
        <v>0.53972916815934657</v>
      </c>
      <c r="O1362" s="36">
        <v>20030719</v>
      </c>
      <c r="P1362" s="63">
        <v>5774.94</v>
      </c>
      <c r="Q1362" s="76">
        <f t="shared" si="86"/>
        <v>2.4168216466318269</v>
      </c>
      <c r="R1362" s="95">
        <f t="shared" si="87"/>
        <v>0.53972916815934657</v>
      </c>
      <c r="S1362" s="95">
        <f t="shared" si="88"/>
        <v>-1</v>
      </c>
    </row>
    <row r="1363" spans="1:19" s="36" customFormat="1" ht="14.4" x14ac:dyDescent="0.3">
      <c r="A1363" s="32" t="s">
        <v>95</v>
      </c>
      <c r="B1363" s="36">
        <v>719</v>
      </c>
      <c r="C1363" s="36">
        <v>1</v>
      </c>
      <c r="D1363" s="35" t="s">
        <v>231</v>
      </c>
      <c r="E1363" s="33">
        <v>2007</v>
      </c>
      <c r="F1363" s="36">
        <v>2008</v>
      </c>
      <c r="G1363" s="36">
        <v>589.78</v>
      </c>
      <c r="H1363" s="36">
        <v>10</v>
      </c>
      <c r="I1363" s="36">
        <v>0</v>
      </c>
      <c r="J1363" s="36">
        <v>0</v>
      </c>
      <c r="K1363" s="33">
        <v>6</v>
      </c>
      <c r="L1363" s="63">
        <v>3609</v>
      </c>
      <c r="M1363" s="63">
        <v>5434</v>
      </c>
      <c r="N1363" s="95">
        <f t="shared" si="85"/>
        <v>0.39909322127612518</v>
      </c>
      <c r="O1363" s="36">
        <v>20062897</v>
      </c>
      <c r="P1363" s="63">
        <v>6719</v>
      </c>
      <c r="Q1363" s="76">
        <f t="shared" si="86"/>
        <v>1.345884804286352</v>
      </c>
      <c r="R1363" s="95">
        <f t="shared" si="87"/>
        <v>0.39909322127612518</v>
      </c>
      <c r="S1363" s="95">
        <f t="shared" si="88"/>
        <v>-1</v>
      </c>
    </row>
    <row r="1364" spans="1:19" s="36" customFormat="1" ht="14.4" x14ac:dyDescent="0.3">
      <c r="A1364" s="32" t="s">
        <v>95</v>
      </c>
      <c r="B1364" s="48">
        <v>719</v>
      </c>
      <c r="C1364" s="48">
        <v>1</v>
      </c>
      <c r="D1364" s="48" t="s">
        <v>231</v>
      </c>
      <c r="E1364" s="58">
        <v>2008</v>
      </c>
      <c r="F1364" s="59">
        <v>2009</v>
      </c>
      <c r="G1364" s="55">
        <v>1051.22</v>
      </c>
      <c r="H1364" s="50">
        <v>10</v>
      </c>
      <c r="I1364" s="42">
        <v>1</v>
      </c>
      <c r="J1364" s="48">
        <f>MAX(0,MIN(1,F1364-E1364-1))</f>
        <v>0</v>
      </c>
      <c r="K1364" s="50">
        <f>MAX(1,MIN(10,INT(G1364/100)+1))</f>
        <v>10</v>
      </c>
      <c r="L1364" s="42">
        <v>11551</v>
      </c>
      <c r="M1364" s="42">
        <v>9396</v>
      </c>
      <c r="N1364" s="95">
        <f t="shared" si="85"/>
        <v>0.55143934692318708</v>
      </c>
      <c r="O1364" s="36">
        <v>20080719</v>
      </c>
      <c r="P1364" s="63">
        <v>6818.88</v>
      </c>
      <c r="Q1364" s="76">
        <f t="shared" si="86"/>
        <v>3.0719121028673331</v>
      </c>
      <c r="R1364" s="95">
        <f t="shared" si="87"/>
        <v>0.55143934692318708</v>
      </c>
      <c r="S1364" s="95">
        <f t="shared" si="88"/>
        <v>-1</v>
      </c>
    </row>
    <row r="1365" spans="1:19" s="36" customFormat="1" ht="14.4" x14ac:dyDescent="0.3">
      <c r="A1365" s="32" t="s">
        <v>95</v>
      </c>
      <c r="B1365" s="48">
        <v>719</v>
      </c>
      <c r="C1365" s="48">
        <v>1</v>
      </c>
      <c r="D1365" s="48" t="s">
        <v>231</v>
      </c>
      <c r="E1365" s="58">
        <v>2008</v>
      </c>
      <c r="F1365" s="59">
        <v>2009</v>
      </c>
      <c r="G1365" s="55">
        <v>90</v>
      </c>
      <c r="H1365" s="50">
        <v>10</v>
      </c>
      <c r="I1365" s="42">
        <v>0</v>
      </c>
      <c r="J1365" s="48">
        <f>MAX(0,MIN(1,F1365-E1365-1))</f>
        <v>0</v>
      </c>
      <c r="K1365" s="50">
        <f>MAX(1,MIN(10,INT(G1365/100)+1))</f>
        <v>1</v>
      </c>
      <c r="L1365" s="42">
        <v>9926</v>
      </c>
      <c r="M1365" s="42">
        <v>10372</v>
      </c>
      <c r="N1365" s="95">
        <f t="shared" si="85"/>
        <v>0.48901369593063354</v>
      </c>
      <c r="O1365" s="36">
        <v>20080719</v>
      </c>
      <c r="P1365" s="63">
        <v>6818.88</v>
      </c>
      <c r="Q1365" s="76">
        <f t="shared" si="86"/>
        <v>2.9767351823173307</v>
      </c>
      <c r="R1365" s="95">
        <f t="shared" si="87"/>
        <v>0.48901369593063354</v>
      </c>
      <c r="S1365" s="95">
        <f t="shared" si="88"/>
        <v>-1</v>
      </c>
    </row>
    <row r="1366" spans="1:19" s="36" customFormat="1" ht="14.4" x14ac:dyDescent="0.3">
      <c r="A1366" s="32" t="s">
        <v>95</v>
      </c>
      <c r="B1366" s="48">
        <v>719</v>
      </c>
      <c r="C1366" s="48">
        <v>1</v>
      </c>
      <c r="D1366" s="48" t="s">
        <v>231</v>
      </c>
      <c r="E1366" s="58">
        <v>2017</v>
      </c>
      <c r="F1366" s="59">
        <v>2018</v>
      </c>
      <c r="G1366" s="55">
        <v>923.97</v>
      </c>
      <c r="H1366" s="50">
        <v>10</v>
      </c>
      <c r="I1366" s="42">
        <v>1</v>
      </c>
      <c r="J1366" s="48">
        <v>0</v>
      </c>
      <c r="K1366" s="50">
        <f>MAX(1,MIN(10,INT(G1366/100)+1))</f>
        <v>10</v>
      </c>
      <c r="L1366" s="42">
        <v>7259</v>
      </c>
      <c r="M1366" s="42">
        <v>4370</v>
      </c>
      <c r="N1366" s="95">
        <f t="shared" si="85"/>
        <v>0.62421532375956656</v>
      </c>
      <c r="O1366" s="36">
        <v>20080719</v>
      </c>
      <c r="P1366" s="63">
        <v>8386</v>
      </c>
      <c r="Q1366" s="76">
        <f t="shared" si="86"/>
        <v>1.3867159551633674</v>
      </c>
      <c r="R1366" s="95">
        <f t="shared" si="87"/>
        <v>0.62421532375956656</v>
      </c>
      <c r="S1366" s="95">
        <f t="shared" si="88"/>
        <v>-1</v>
      </c>
    </row>
    <row r="1367" spans="1:19" s="36" customFormat="1" ht="14.4" x14ac:dyDescent="0.3">
      <c r="A1367" s="32" t="s">
        <v>95</v>
      </c>
      <c r="B1367" s="36">
        <v>720</v>
      </c>
      <c r="C1367" s="36">
        <v>1</v>
      </c>
      <c r="D1367" s="36" t="s">
        <v>475</v>
      </c>
      <c r="E1367" s="36">
        <v>1997</v>
      </c>
      <c r="F1367" s="36">
        <v>1998</v>
      </c>
      <c r="G1367" s="76">
        <v>675</v>
      </c>
      <c r="H1367" s="36">
        <v>5</v>
      </c>
      <c r="I1367" s="36">
        <v>1</v>
      </c>
      <c r="J1367" s="36">
        <v>1</v>
      </c>
      <c r="K1367" s="36">
        <v>7</v>
      </c>
      <c r="L1367" s="94">
        <v>2409</v>
      </c>
      <c r="M1367" s="94">
        <v>1229</v>
      </c>
      <c r="N1367" s="95">
        <f t="shared" si="85"/>
        <v>0.66217702034084658</v>
      </c>
      <c r="O1367" s="36">
        <v>19980720</v>
      </c>
      <c r="P1367" s="63">
        <v>3362.39</v>
      </c>
      <c r="Q1367" s="76">
        <f t="shared" si="86"/>
        <v>1.0819684807532737</v>
      </c>
      <c r="R1367" s="95">
        <f t="shared" si="87"/>
        <v>0.66217702034084658</v>
      </c>
      <c r="S1367" s="95">
        <f t="shared" si="88"/>
        <v>-1</v>
      </c>
    </row>
    <row r="1368" spans="1:19" s="36" customFormat="1" ht="14.4" x14ac:dyDescent="0.3">
      <c r="A1368" s="32" t="s">
        <v>95</v>
      </c>
      <c r="B1368" s="36">
        <v>720</v>
      </c>
      <c r="C1368" s="36">
        <v>1</v>
      </c>
      <c r="D1368" s="36" t="s">
        <v>475</v>
      </c>
      <c r="E1368" s="36">
        <v>2001</v>
      </c>
      <c r="F1368" s="36">
        <v>2002</v>
      </c>
      <c r="G1368" s="76">
        <v>579</v>
      </c>
      <c r="H1368" s="36">
        <v>6</v>
      </c>
      <c r="I1368" s="36">
        <v>0</v>
      </c>
      <c r="J1368" s="36">
        <v>1</v>
      </c>
      <c r="K1368" s="36">
        <v>6</v>
      </c>
      <c r="L1368" s="94">
        <v>1988</v>
      </c>
      <c r="M1368" s="94">
        <v>2555</v>
      </c>
      <c r="N1368" s="95">
        <f t="shared" si="85"/>
        <v>0.43759630200308164</v>
      </c>
      <c r="O1368" s="36">
        <v>20020720</v>
      </c>
      <c r="P1368" s="63">
        <v>4450.82</v>
      </c>
      <c r="Q1368" s="76">
        <f t="shared" si="86"/>
        <v>1.0207107903712125</v>
      </c>
      <c r="R1368" s="95">
        <f t="shared" si="87"/>
        <v>0.43759630200308164</v>
      </c>
      <c r="S1368" s="95">
        <f t="shared" si="88"/>
        <v>-1</v>
      </c>
    </row>
    <row r="1369" spans="1:19" s="36" customFormat="1" ht="14.4" x14ac:dyDescent="0.3">
      <c r="A1369" s="32" t="s">
        <v>95</v>
      </c>
      <c r="B1369" s="36">
        <v>720</v>
      </c>
      <c r="C1369" s="36">
        <v>1</v>
      </c>
      <c r="D1369" s="36" t="s">
        <v>475</v>
      </c>
      <c r="E1369" s="36">
        <v>2002</v>
      </c>
      <c r="F1369" s="36">
        <v>2003</v>
      </c>
      <c r="G1369" s="76">
        <v>540</v>
      </c>
      <c r="H1369" s="36">
        <v>7</v>
      </c>
      <c r="I1369" s="36">
        <v>1</v>
      </c>
      <c r="J1369" s="36">
        <v>1</v>
      </c>
      <c r="K1369" s="36">
        <v>6</v>
      </c>
      <c r="L1369" s="94">
        <v>5884</v>
      </c>
      <c r="M1369" s="94">
        <v>4668</v>
      </c>
      <c r="N1369" s="95">
        <f t="shared" si="85"/>
        <v>0.55761940864291126</v>
      </c>
      <c r="O1369" s="36">
        <v>20030720</v>
      </c>
      <c r="P1369" s="63">
        <v>4991.91</v>
      </c>
      <c r="Q1369" s="76">
        <f t="shared" si="86"/>
        <v>2.1138201610205312</v>
      </c>
      <c r="R1369" s="95">
        <f t="shared" si="87"/>
        <v>0.55761940864291126</v>
      </c>
      <c r="S1369" s="95">
        <f t="shared" si="88"/>
        <v>-1</v>
      </c>
    </row>
    <row r="1370" spans="1:19" s="36" customFormat="1" ht="14.4" x14ac:dyDescent="0.3">
      <c r="A1370" s="32" t="s">
        <v>95</v>
      </c>
      <c r="B1370" s="36">
        <v>720</v>
      </c>
      <c r="C1370" s="36">
        <v>1</v>
      </c>
      <c r="D1370" s="36" t="s">
        <v>475</v>
      </c>
      <c r="E1370" s="40">
        <v>2009</v>
      </c>
      <c r="F1370" s="40">
        <v>2010</v>
      </c>
      <c r="G1370" s="62">
        <v>529.75</v>
      </c>
      <c r="H1370" s="33">
        <v>8</v>
      </c>
      <c r="I1370" s="63">
        <v>1</v>
      </c>
      <c r="J1370" s="48">
        <f>MAX(0,MIN(1,F1370-E1370-1))</f>
        <v>0</v>
      </c>
      <c r="K1370" s="50">
        <f>MAX(1,MIN(10,INT(G1370/100)+1))</f>
        <v>6</v>
      </c>
      <c r="L1370" s="63">
        <v>3527</v>
      </c>
      <c r="M1370" s="63">
        <v>1352</v>
      </c>
      <c r="N1370" s="95">
        <f t="shared" si="85"/>
        <v>0.72289403566304566</v>
      </c>
      <c r="O1370" s="36">
        <v>20090720</v>
      </c>
      <c r="P1370" s="63">
        <v>6511.71</v>
      </c>
      <c r="Q1370" s="76">
        <f t="shared" si="86"/>
        <v>0.74926555390212402</v>
      </c>
      <c r="R1370" s="95">
        <f t="shared" si="87"/>
        <v>0.72289403566304566</v>
      </c>
      <c r="S1370" s="95">
        <f t="shared" si="88"/>
        <v>-1</v>
      </c>
    </row>
    <row r="1371" spans="1:19" s="36" customFormat="1" ht="14.4" x14ac:dyDescent="0.3">
      <c r="A1371" s="32" t="s">
        <v>95</v>
      </c>
      <c r="B1371" s="36">
        <v>720</v>
      </c>
      <c r="C1371" s="36">
        <v>1</v>
      </c>
      <c r="D1371" s="36" t="s">
        <v>475</v>
      </c>
      <c r="E1371" s="40">
        <v>2009</v>
      </c>
      <c r="F1371" s="40">
        <v>2010</v>
      </c>
      <c r="G1371" s="62">
        <v>529.75</v>
      </c>
      <c r="H1371" s="33">
        <v>8</v>
      </c>
      <c r="I1371" s="63">
        <v>1</v>
      </c>
      <c r="J1371" s="48">
        <f>MAX(0,MIN(1,F1371-E1371-1))</f>
        <v>0</v>
      </c>
      <c r="K1371" s="50">
        <f>MAX(1,MIN(10,INT(G1371/100)+1))</f>
        <v>6</v>
      </c>
      <c r="L1371" s="63">
        <v>3527</v>
      </c>
      <c r="M1371" s="63">
        <v>1352</v>
      </c>
      <c r="N1371" s="95">
        <f t="shared" si="85"/>
        <v>0.72289403566304566</v>
      </c>
      <c r="O1371" s="36">
        <f>10000*F1371+B1371</f>
        <v>20100720</v>
      </c>
      <c r="P1371" s="63">
        <v>6511.71</v>
      </c>
      <c r="Q1371" s="76">
        <f t="shared" si="86"/>
        <v>0.74926555390212402</v>
      </c>
      <c r="R1371" s="95">
        <f t="shared" si="87"/>
        <v>0.72289403566304566</v>
      </c>
      <c r="S1371" s="95">
        <f t="shared" si="88"/>
        <v>-1</v>
      </c>
    </row>
    <row r="1372" spans="1:19" s="36" customFormat="1" ht="14.4" x14ac:dyDescent="0.3">
      <c r="A1372" s="32" t="s">
        <v>95</v>
      </c>
      <c r="B1372" s="36">
        <v>721</v>
      </c>
      <c r="C1372" s="36">
        <v>1</v>
      </c>
      <c r="D1372" s="36" t="s">
        <v>433</v>
      </c>
      <c r="E1372" s="36">
        <v>1995</v>
      </c>
      <c r="F1372" s="36">
        <v>1996</v>
      </c>
      <c r="G1372" s="76">
        <v>367.41</v>
      </c>
      <c r="H1372" s="36">
        <v>5</v>
      </c>
      <c r="I1372" s="36">
        <v>1</v>
      </c>
      <c r="J1372" s="36">
        <v>1</v>
      </c>
      <c r="K1372" s="36">
        <v>4</v>
      </c>
      <c r="L1372" s="94">
        <v>1569</v>
      </c>
      <c r="M1372" s="94">
        <v>1167</v>
      </c>
      <c r="N1372" s="95">
        <f t="shared" si="85"/>
        <v>0.57346491228070173</v>
      </c>
      <c r="O1372" s="36">
        <v>19960721</v>
      </c>
      <c r="P1372" s="63">
        <v>2259.59</v>
      </c>
      <c r="Q1372" s="76">
        <f t="shared" si="86"/>
        <v>1.2108391345332559</v>
      </c>
      <c r="R1372" s="95">
        <f t="shared" si="87"/>
        <v>0.57346491228070173</v>
      </c>
      <c r="S1372" s="95">
        <f t="shared" si="88"/>
        <v>-1</v>
      </c>
    </row>
    <row r="1373" spans="1:19" s="36" customFormat="1" ht="14.4" x14ac:dyDescent="0.3">
      <c r="A1373" s="32" t="s">
        <v>95</v>
      </c>
      <c r="B1373" s="36">
        <v>721</v>
      </c>
      <c r="C1373" s="36">
        <v>1</v>
      </c>
      <c r="D1373" s="36" t="s">
        <v>433</v>
      </c>
      <c r="E1373" s="36">
        <v>2000</v>
      </c>
      <c r="F1373" s="36">
        <v>2001</v>
      </c>
      <c r="G1373" s="76">
        <v>415</v>
      </c>
      <c r="H1373" s="36">
        <v>5</v>
      </c>
      <c r="I1373" s="36">
        <v>1</v>
      </c>
      <c r="J1373" s="36">
        <v>1</v>
      </c>
      <c r="K1373" s="36">
        <v>5</v>
      </c>
      <c r="L1373" s="94">
        <v>3774</v>
      </c>
      <c r="M1373" s="94">
        <v>2140</v>
      </c>
      <c r="N1373" s="95">
        <f t="shared" si="85"/>
        <v>0.63814677037538048</v>
      </c>
      <c r="O1373" s="36">
        <v>20010721</v>
      </c>
      <c r="P1373" s="63">
        <v>2538.1999999999998</v>
      </c>
      <c r="Q1373" s="76">
        <f t="shared" si="86"/>
        <v>2.3299976361200851</v>
      </c>
      <c r="R1373" s="95">
        <f t="shared" si="87"/>
        <v>0.63814677037538048</v>
      </c>
      <c r="S1373" s="95">
        <f t="shared" si="88"/>
        <v>-1</v>
      </c>
    </row>
    <row r="1374" spans="1:19" s="36" customFormat="1" ht="14.4" x14ac:dyDescent="0.3">
      <c r="A1374" s="32" t="s">
        <v>95</v>
      </c>
      <c r="B1374" s="36">
        <v>721</v>
      </c>
      <c r="C1374" s="36">
        <v>1</v>
      </c>
      <c r="D1374" s="36" t="s">
        <v>433</v>
      </c>
      <c r="E1374" s="36">
        <v>2002</v>
      </c>
      <c r="F1374" s="36">
        <v>2003</v>
      </c>
      <c r="G1374" s="76">
        <v>550</v>
      </c>
      <c r="H1374" s="36">
        <v>10</v>
      </c>
      <c r="I1374" s="36">
        <v>0</v>
      </c>
      <c r="J1374" s="36">
        <v>1</v>
      </c>
      <c r="K1374" s="36">
        <v>6</v>
      </c>
      <c r="L1374" s="94">
        <v>2196</v>
      </c>
      <c r="M1374" s="94">
        <v>3627</v>
      </c>
      <c r="N1374" s="95">
        <f t="shared" si="85"/>
        <v>0.37712519319938176</v>
      </c>
      <c r="O1374" s="36">
        <v>20030721</v>
      </c>
      <c r="P1374" s="63">
        <v>2819.55</v>
      </c>
      <c r="Q1374" s="76">
        <f t="shared" si="86"/>
        <v>2.0652231739107303</v>
      </c>
      <c r="R1374" s="95">
        <f t="shared" si="87"/>
        <v>0.37712519319938176</v>
      </c>
      <c r="S1374" s="95">
        <f t="shared" si="88"/>
        <v>-1</v>
      </c>
    </row>
    <row r="1375" spans="1:19" s="36" customFormat="1" ht="14.4" x14ac:dyDescent="0.3">
      <c r="A1375" s="32" t="s">
        <v>95</v>
      </c>
      <c r="B1375" s="36">
        <v>721</v>
      </c>
      <c r="C1375" s="36">
        <v>1</v>
      </c>
      <c r="D1375" s="36" t="s">
        <v>615</v>
      </c>
      <c r="E1375" s="36">
        <v>2003</v>
      </c>
      <c r="F1375" s="36">
        <v>2004</v>
      </c>
      <c r="G1375" s="76">
        <v>145</v>
      </c>
      <c r="H1375" s="36">
        <v>4</v>
      </c>
      <c r="I1375" s="36">
        <v>0</v>
      </c>
      <c r="J1375" s="36">
        <v>1</v>
      </c>
      <c r="K1375" s="36">
        <v>2</v>
      </c>
      <c r="L1375" s="94">
        <v>1822</v>
      </c>
      <c r="M1375" s="94">
        <v>1888</v>
      </c>
      <c r="N1375" s="95">
        <f t="shared" si="85"/>
        <v>0.49110512129380052</v>
      </c>
      <c r="O1375" s="36">
        <v>20040721</v>
      </c>
      <c r="P1375" s="63">
        <v>2676.22</v>
      </c>
      <c r="Q1375" s="76">
        <f t="shared" si="86"/>
        <v>1.3862836388637707</v>
      </c>
      <c r="R1375" s="95">
        <f t="shared" si="87"/>
        <v>0.49110512129380052</v>
      </c>
      <c r="S1375" s="95">
        <f t="shared" si="88"/>
        <v>-1</v>
      </c>
    </row>
    <row r="1376" spans="1:19" s="36" customFormat="1" ht="14.4" x14ac:dyDescent="0.3">
      <c r="A1376" s="32" t="s">
        <v>95</v>
      </c>
      <c r="B1376" s="36">
        <v>721</v>
      </c>
      <c r="C1376" s="36">
        <v>1</v>
      </c>
      <c r="D1376" s="36" t="s">
        <v>615</v>
      </c>
      <c r="E1376" s="36">
        <v>2003</v>
      </c>
      <c r="F1376" s="36">
        <v>2004</v>
      </c>
      <c r="G1376" s="76">
        <v>453</v>
      </c>
      <c r="H1376" s="36">
        <v>4</v>
      </c>
      <c r="I1376" s="36">
        <v>1</v>
      </c>
      <c r="J1376" s="36">
        <v>1</v>
      </c>
      <c r="K1376" s="36">
        <v>5</v>
      </c>
      <c r="L1376" s="94">
        <v>2190</v>
      </c>
      <c r="M1376" s="94">
        <v>1527</v>
      </c>
      <c r="N1376" s="95">
        <f t="shared" si="85"/>
        <v>0.58918482647296211</v>
      </c>
      <c r="O1376" s="36">
        <v>20040721</v>
      </c>
      <c r="P1376" s="63">
        <v>2676.22</v>
      </c>
      <c r="Q1376" s="76">
        <f t="shared" si="86"/>
        <v>1.3888992683710608</v>
      </c>
      <c r="R1376" s="95">
        <f t="shared" si="87"/>
        <v>0.58918482647296211</v>
      </c>
      <c r="S1376" s="95">
        <f t="shared" si="88"/>
        <v>-1</v>
      </c>
    </row>
    <row r="1377" spans="1:19" s="36" customFormat="1" ht="14.4" x14ac:dyDescent="0.3">
      <c r="A1377" s="32" t="s">
        <v>95</v>
      </c>
      <c r="B1377" s="36">
        <v>721</v>
      </c>
      <c r="C1377" s="36">
        <v>1</v>
      </c>
      <c r="D1377" s="35" t="s">
        <v>433</v>
      </c>
      <c r="E1377" s="33">
        <v>2007</v>
      </c>
      <c r="F1377" s="36">
        <v>2008</v>
      </c>
      <c r="G1377" s="36">
        <v>757</v>
      </c>
      <c r="H1377" s="36">
        <v>5</v>
      </c>
      <c r="I1377" s="36">
        <v>1</v>
      </c>
      <c r="J1377" s="36">
        <v>0</v>
      </c>
      <c r="K1377" s="33">
        <v>8</v>
      </c>
      <c r="L1377" s="63">
        <v>2413</v>
      </c>
      <c r="M1377" s="63">
        <v>1942</v>
      </c>
      <c r="N1377" s="95">
        <f t="shared" si="85"/>
        <v>0.55407577497129734</v>
      </c>
      <c r="O1377" s="36">
        <v>20062897</v>
      </c>
      <c r="P1377" s="63">
        <v>3355</v>
      </c>
      <c r="Q1377" s="76">
        <f t="shared" si="86"/>
        <v>1.2980625931445604</v>
      </c>
      <c r="R1377" s="95">
        <f t="shared" si="87"/>
        <v>0.55407577497129734</v>
      </c>
      <c r="S1377" s="95">
        <f t="shared" si="88"/>
        <v>-1</v>
      </c>
    </row>
    <row r="1378" spans="1:19" s="36" customFormat="1" ht="14.4" x14ac:dyDescent="0.3">
      <c r="A1378" s="32" t="s">
        <v>95</v>
      </c>
      <c r="B1378" s="7">
        <v>721</v>
      </c>
      <c r="C1378" s="7">
        <v>1</v>
      </c>
      <c r="D1378" s="7" t="s">
        <v>433</v>
      </c>
      <c r="E1378" s="7">
        <v>2011</v>
      </c>
      <c r="F1378" s="10">
        <v>2013</v>
      </c>
      <c r="G1378" s="66">
        <v>857</v>
      </c>
      <c r="H1378" s="10">
        <v>5</v>
      </c>
      <c r="I1378" s="67">
        <v>1</v>
      </c>
      <c r="J1378" s="10">
        <v>1</v>
      </c>
      <c r="K1378" s="50">
        <v>9</v>
      </c>
      <c r="L1378" s="67">
        <v>1829</v>
      </c>
      <c r="M1378" s="67">
        <v>1334</v>
      </c>
      <c r="N1378" s="95">
        <f t="shared" si="85"/>
        <v>0.57824849826114444</v>
      </c>
      <c r="O1378" s="36">
        <f>10000*E1378+B1378</f>
        <v>20110721</v>
      </c>
      <c r="P1378" s="63">
        <v>3729</v>
      </c>
      <c r="Q1378" s="76">
        <f t="shared" si="86"/>
        <v>0.8482166800750871</v>
      </c>
      <c r="R1378" s="95">
        <f t="shared" si="87"/>
        <v>0.57824849826114444</v>
      </c>
      <c r="S1378" s="95">
        <f t="shared" si="88"/>
        <v>-1</v>
      </c>
    </row>
    <row r="1379" spans="1:19" s="36" customFormat="1" ht="14.4" x14ac:dyDescent="0.3">
      <c r="A1379" s="32" t="s">
        <v>95</v>
      </c>
      <c r="B1379" s="7">
        <v>721</v>
      </c>
      <c r="C1379" s="7">
        <v>1</v>
      </c>
      <c r="D1379" s="7" t="s">
        <v>433</v>
      </c>
      <c r="E1379" s="36">
        <v>2017</v>
      </c>
      <c r="F1379" s="10">
        <v>2018</v>
      </c>
      <c r="G1379" s="66">
        <v>246.7</v>
      </c>
      <c r="H1379" s="10">
        <v>6</v>
      </c>
      <c r="I1379" s="67">
        <v>1</v>
      </c>
      <c r="J1379" s="10">
        <v>0</v>
      </c>
      <c r="K1379" s="50">
        <f>MAX(1,MIN(10,INT(G1379/100)+1))</f>
        <v>3</v>
      </c>
      <c r="L1379" s="67">
        <v>1685</v>
      </c>
      <c r="M1379" s="67">
        <v>1168</v>
      </c>
      <c r="N1379" s="95">
        <f t="shared" si="85"/>
        <v>0.59060637924991233</v>
      </c>
      <c r="O1379" s="36">
        <f>10000*E1379+B1379</f>
        <v>20170721</v>
      </c>
      <c r="P1379" s="63">
        <v>4110</v>
      </c>
      <c r="Q1379" s="76">
        <f t="shared" si="86"/>
        <v>0.69416058394160585</v>
      </c>
      <c r="R1379" s="95">
        <f t="shared" si="87"/>
        <v>0.59060637924991233</v>
      </c>
      <c r="S1379" s="95">
        <f t="shared" si="88"/>
        <v>-1</v>
      </c>
    </row>
    <row r="1380" spans="1:19" s="36" customFormat="1" ht="14.4" x14ac:dyDescent="0.3">
      <c r="A1380" s="32" t="s">
        <v>95</v>
      </c>
      <c r="B1380" s="36">
        <v>726</v>
      </c>
      <c r="C1380" s="36">
        <v>1</v>
      </c>
      <c r="D1380" s="36" t="s">
        <v>506</v>
      </c>
      <c r="E1380" s="36">
        <v>1999</v>
      </c>
      <c r="F1380" s="36">
        <v>2000</v>
      </c>
      <c r="G1380" s="76">
        <v>315</v>
      </c>
      <c r="H1380" s="36">
        <v>10</v>
      </c>
      <c r="I1380" s="36">
        <v>1</v>
      </c>
      <c r="J1380" s="36">
        <v>1</v>
      </c>
      <c r="K1380" s="36">
        <v>4</v>
      </c>
      <c r="L1380" s="94">
        <v>721</v>
      </c>
      <c r="M1380" s="94">
        <v>560</v>
      </c>
      <c r="N1380" s="95">
        <f t="shared" si="85"/>
        <v>0.56284153005464477</v>
      </c>
      <c r="O1380" s="36">
        <v>20000726</v>
      </c>
      <c r="P1380" s="63">
        <v>2025.32</v>
      </c>
      <c r="Q1380" s="76">
        <f t="shared" si="86"/>
        <v>0.63249264313787457</v>
      </c>
      <c r="R1380" s="95">
        <f t="shared" si="87"/>
        <v>0.56284153005464477</v>
      </c>
      <c r="S1380" s="95">
        <f t="shared" si="88"/>
        <v>-1</v>
      </c>
    </row>
    <row r="1381" spans="1:19" s="36" customFormat="1" ht="14.4" x14ac:dyDescent="0.3">
      <c r="A1381" s="32" t="s">
        <v>95</v>
      </c>
      <c r="B1381" s="36">
        <v>726</v>
      </c>
      <c r="C1381" s="36">
        <v>1</v>
      </c>
      <c r="D1381" s="36" t="s">
        <v>506</v>
      </c>
      <c r="E1381" s="40">
        <v>2009</v>
      </c>
      <c r="F1381" s="40">
        <v>2010</v>
      </c>
      <c r="G1381" s="62">
        <v>731.28</v>
      </c>
      <c r="H1381" s="33">
        <v>10</v>
      </c>
      <c r="I1381" s="63">
        <v>1</v>
      </c>
      <c r="J1381" s="48">
        <f>MAX(0,MIN(1,F1381-E1381-1))</f>
        <v>0</v>
      </c>
      <c r="K1381" s="50">
        <f t="shared" ref="K1381:K1388" si="90">MAX(1,MIN(10,INT(G1381/100)+1))</f>
        <v>8</v>
      </c>
      <c r="L1381" s="63">
        <v>987</v>
      </c>
      <c r="M1381" s="63">
        <v>641</v>
      </c>
      <c r="N1381" s="95">
        <f t="shared" si="85"/>
        <v>0.60626535626535627</v>
      </c>
      <c r="O1381" s="36">
        <v>20090726</v>
      </c>
      <c r="P1381" s="63">
        <v>2750.95</v>
      </c>
      <c r="Q1381" s="76">
        <f t="shared" si="86"/>
        <v>0.59179556153328849</v>
      </c>
      <c r="R1381" s="95">
        <f t="shared" si="87"/>
        <v>0.60626535626535627</v>
      </c>
      <c r="S1381" s="95">
        <f t="shared" si="88"/>
        <v>-1</v>
      </c>
    </row>
    <row r="1382" spans="1:19" s="36" customFormat="1" ht="14.4" x14ac:dyDescent="0.3">
      <c r="A1382" s="32" t="s">
        <v>95</v>
      </c>
      <c r="B1382" s="36">
        <v>726</v>
      </c>
      <c r="C1382" s="36">
        <v>1</v>
      </c>
      <c r="D1382" s="36" t="s">
        <v>506</v>
      </c>
      <c r="E1382" s="40">
        <v>2009</v>
      </c>
      <c r="F1382" s="40">
        <v>2010</v>
      </c>
      <c r="G1382" s="62">
        <v>200</v>
      </c>
      <c r="H1382" s="33">
        <v>10</v>
      </c>
      <c r="I1382" s="63">
        <v>0</v>
      </c>
      <c r="J1382" s="48">
        <f>MAX(0,MIN(1,F1382-E1382-1))</f>
        <v>0</v>
      </c>
      <c r="K1382" s="50">
        <f t="shared" si="90"/>
        <v>3</v>
      </c>
      <c r="L1382" s="63">
        <v>724</v>
      </c>
      <c r="M1382" s="63">
        <v>896</v>
      </c>
      <c r="N1382" s="95">
        <f t="shared" si="85"/>
        <v>0.44691358024691358</v>
      </c>
      <c r="O1382" s="36">
        <v>20090726</v>
      </c>
      <c r="P1382" s="63">
        <v>2750.95</v>
      </c>
      <c r="Q1382" s="76">
        <f t="shared" si="86"/>
        <v>0.58888747523582763</v>
      </c>
      <c r="R1382" s="95">
        <f t="shared" si="87"/>
        <v>0.44691358024691358</v>
      </c>
      <c r="S1382" s="95">
        <f t="shared" si="88"/>
        <v>-1</v>
      </c>
    </row>
    <row r="1383" spans="1:19" s="36" customFormat="1" ht="14.4" x14ac:dyDescent="0.3">
      <c r="A1383" s="32" t="s">
        <v>95</v>
      </c>
      <c r="B1383" s="36">
        <v>726</v>
      </c>
      <c r="C1383" s="36">
        <v>1</v>
      </c>
      <c r="D1383" s="36" t="s">
        <v>506</v>
      </c>
      <c r="E1383" s="40">
        <v>2009</v>
      </c>
      <c r="F1383" s="40">
        <v>2010</v>
      </c>
      <c r="G1383" s="62">
        <v>731.28</v>
      </c>
      <c r="H1383" s="33">
        <v>10</v>
      </c>
      <c r="I1383" s="63">
        <v>1</v>
      </c>
      <c r="J1383" s="48">
        <f>MAX(0,MIN(1,F1383-E1383-1))</f>
        <v>0</v>
      </c>
      <c r="K1383" s="50">
        <f t="shared" si="90"/>
        <v>8</v>
      </c>
      <c r="L1383" s="63">
        <v>987</v>
      </c>
      <c r="M1383" s="63">
        <v>641</v>
      </c>
      <c r="N1383" s="95">
        <f t="shared" si="85"/>
        <v>0.60626535626535627</v>
      </c>
      <c r="O1383" s="36">
        <f>10000*F1383+B1383</f>
        <v>20100726</v>
      </c>
      <c r="P1383" s="63">
        <v>2750.95</v>
      </c>
      <c r="Q1383" s="76">
        <f t="shared" si="86"/>
        <v>0.59179556153328849</v>
      </c>
      <c r="R1383" s="95">
        <f t="shared" si="87"/>
        <v>0.60626535626535627</v>
      </c>
      <c r="S1383" s="95">
        <f t="shared" si="88"/>
        <v>-1</v>
      </c>
    </row>
    <row r="1384" spans="1:19" s="36" customFormat="1" ht="14.4" x14ac:dyDescent="0.3">
      <c r="A1384" s="32" t="s">
        <v>95</v>
      </c>
      <c r="B1384" s="36">
        <v>726</v>
      </c>
      <c r="C1384" s="36">
        <v>1</v>
      </c>
      <c r="D1384" s="36" t="s">
        <v>506</v>
      </c>
      <c r="E1384" s="40">
        <v>2009</v>
      </c>
      <c r="F1384" s="40">
        <v>2010</v>
      </c>
      <c r="G1384" s="62">
        <v>200</v>
      </c>
      <c r="H1384" s="33">
        <v>10</v>
      </c>
      <c r="I1384" s="63">
        <v>0</v>
      </c>
      <c r="J1384" s="48">
        <f>MAX(0,MIN(1,F1384-E1384-1))</f>
        <v>0</v>
      </c>
      <c r="K1384" s="50">
        <f t="shared" si="90"/>
        <v>3</v>
      </c>
      <c r="L1384" s="63">
        <v>724</v>
      </c>
      <c r="M1384" s="63">
        <v>896</v>
      </c>
      <c r="N1384" s="95">
        <f t="shared" si="85"/>
        <v>0.44691358024691358</v>
      </c>
      <c r="O1384" s="36">
        <f>10000*F1384+B1384</f>
        <v>20100726</v>
      </c>
      <c r="P1384" s="63">
        <v>2750.95</v>
      </c>
      <c r="Q1384" s="76">
        <f t="shared" si="86"/>
        <v>0.58888747523582763</v>
      </c>
      <c r="R1384" s="95">
        <f t="shared" si="87"/>
        <v>0.44691358024691358</v>
      </c>
      <c r="S1384" s="95">
        <f t="shared" si="88"/>
        <v>-1</v>
      </c>
    </row>
    <row r="1385" spans="1:19" s="36" customFormat="1" ht="14.4" x14ac:dyDescent="0.3">
      <c r="A1385" s="32" t="s">
        <v>95</v>
      </c>
      <c r="B1385" s="36">
        <v>726</v>
      </c>
      <c r="C1385" s="36">
        <v>1</v>
      </c>
      <c r="D1385" s="36" t="s">
        <v>506</v>
      </c>
      <c r="E1385" s="75">
        <v>2012</v>
      </c>
      <c r="F1385" s="36">
        <v>2013</v>
      </c>
      <c r="G1385" s="76">
        <v>610</v>
      </c>
      <c r="H1385" s="36">
        <v>10</v>
      </c>
      <c r="I1385" s="36">
        <v>0</v>
      </c>
      <c r="J1385" s="36">
        <v>0</v>
      </c>
      <c r="K1385" s="50">
        <f t="shared" si="90"/>
        <v>7</v>
      </c>
      <c r="L1385" s="63">
        <v>2639</v>
      </c>
      <c r="M1385" s="63">
        <v>2936</v>
      </c>
      <c r="N1385" s="95">
        <f t="shared" si="85"/>
        <v>0.47336322869955155</v>
      </c>
      <c r="O1385" s="36">
        <f>10000*E1385+B1385</f>
        <v>20120726</v>
      </c>
      <c r="P1385" s="63">
        <v>2717.6800000000003</v>
      </c>
      <c r="Q1385" s="76">
        <f t="shared" si="86"/>
        <v>2.051382061169821</v>
      </c>
      <c r="R1385" s="95">
        <f t="shared" si="87"/>
        <v>0.47336322869955155</v>
      </c>
      <c r="S1385" s="95">
        <f t="shared" si="88"/>
        <v>-1</v>
      </c>
    </row>
    <row r="1386" spans="1:19" s="36" customFormat="1" ht="14.4" x14ac:dyDescent="0.3">
      <c r="A1386" s="32" t="s">
        <v>95</v>
      </c>
      <c r="B1386" s="36">
        <v>726</v>
      </c>
      <c r="C1386" s="36">
        <v>1</v>
      </c>
      <c r="D1386" s="36" t="s">
        <v>506</v>
      </c>
      <c r="E1386" s="75">
        <v>2012</v>
      </c>
      <c r="F1386" s="36">
        <v>2013</v>
      </c>
      <c r="G1386" s="76">
        <v>125</v>
      </c>
      <c r="H1386" s="36">
        <v>10</v>
      </c>
      <c r="I1386" s="36">
        <v>0</v>
      </c>
      <c r="J1386" s="36">
        <v>0</v>
      </c>
      <c r="K1386" s="50">
        <f t="shared" si="90"/>
        <v>2</v>
      </c>
      <c r="L1386" s="63">
        <v>2219</v>
      </c>
      <c r="M1386" s="63">
        <v>3338</v>
      </c>
      <c r="N1386" s="95">
        <f t="shared" si="85"/>
        <v>0.3993161777937736</v>
      </c>
      <c r="O1386" s="36">
        <f>10000*E1386+B1386</f>
        <v>20120726</v>
      </c>
      <c r="P1386" s="63">
        <v>2717.6800000000003</v>
      </c>
      <c r="Q1386" s="76">
        <f t="shared" si="86"/>
        <v>2.0447587648288246</v>
      </c>
      <c r="R1386" s="95">
        <f t="shared" si="87"/>
        <v>0.3993161777937736</v>
      </c>
      <c r="S1386" s="95">
        <f t="shared" si="88"/>
        <v>-1</v>
      </c>
    </row>
    <row r="1387" spans="1:19" s="36" customFormat="1" ht="14.4" x14ac:dyDescent="0.3">
      <c r="A1387" s="32" t="s">
        <v>95</v>
      </c>
      <c r="B1387" s="7">
        <v>726</v>
      </c>
      <c r="C1387" s="7">
        <v>1</v>
      </c>
      <c r="D1387" s="7" t="s">
        <v>506</v>
      </c>
      <c r="E1387" s="7">
        <v>2015</v>
      </c>
      <c r="F1387" s="7">
        <v>2016</v>
      </c>
      <c r="G1387" s="70">
        <v>460</v>
      </c>
      <c r="H1387" s="7">
        <v>10</v>
      </c>
      <c r="I1387" s="7">
        <v>1</v>
      </c>
      <c r="J1387" s="48">
        <f>MAX(0,MIN(1,F1387-E1387-1))</f>
        <v>0</v>
      </c>
      <c r="K1387" s="50">
        <f t="shared" si="90"/>
        <v>5</v>
      </c>
      <c r="L1387" s="67">
        <v>1197</v>
      </c>
      <c r="M1387" s="67">
        <v>732</v>
      </c>
      <c r="N1387" s="95">
        <f t="shared" si="85"/>
        <v>0.62052877138413687</v>
      </c>
      <c r="O1387" s="36">
        <f>10000*E1387+B1387</f>
        <v>20150726</v>
      </c>
      <c r="P1387" s="63">
        <v>2739.1600000000003</v>
      </c>
      <c r="Q1387" s="76">
        <f t="shared" si="86"/>
        <v>0.70423049402006443</v>
      </c>
      <c r="R1387" s="95">
        <f t="shared" si="87"/>
        <v>0.62052877138413687</v>
      </c>
      <c r="S1387" s="95">
        <f t="shared" si="88"/>
        <v>-1</v>
      </c>
    </row>
    <row r="1388" spans="1:19" s="36" customFormat="1" ht="14.4" x14ac:dyDescent="0.3">
      <c r="A1388" s="32" t="s">
        <v>95</v>
      </c>
      <c r="B1388" s="7">
        <v>726</v>
      </c>
      <c r="C1388" s="7">
        <v>1</v>
      </c>
      <c r="D1388" s="7" t="s">
        <v>506</v>
      </c>
      <c r="E1388" s="7">
        <v>2015</v>
      </c>
      <c r="F1388" s="7">
        <v>2016</v>
      </c>
      <c r="G1388" s="70">
        <v>80</v>
      </c>
      <c r="H1388" s="7">
        <v>10</v>
      </c>
      <c r="I1388" s="7">
        <v>1</v>
      </c>
      <c r="J1388" s="48">
        <f>MAX(0,MIN(1,F1388-E1388-1))</f>
        <v>0</v>
      </c>
      <c r="K1388" s="50">
        <f t="shared" si="90"/>
        <v>1</v>
      </c>
      <c r="L1388" s="67">
        <v>1080</v>
      </c>
      <c r="M1388" s="67">
        <v>847</v>
      </c>
      <c r="N1388" s="95">
        <f t="shared" si="85"/>
        <v>0.56045666839647124</v>
      </c>
      <c r="O1388" s="36">
        <f>10000*E1388+B1388</f>
        <v>20150726</v>
      </c>
      <c r="P1388" s="63">
        <v>2739.1600000000003</v>
      </c>
      <c r="Q1388" s="76">
        <f t="shared" si="86"/>
        <v>0.70350034317089905</v>
      </c>
      <c r="R1388" s="95">
        <f t="shared" si="87"/>
        <v>0.56045666839647124</v>
      </c>
      <c r="S1388" s="95">
        <f t="shared" si="88"/>
        <v>-1</v>
      </c>
    </row>
    <row r="1389" spans="1:19" s="36" customFormat="1" ht="14.4" x14ac:dyDescent="0.3">
      <c r="A1389" s="32" t="s">
        <v>95</v>
      </c>
      <c r="B1389" s="36">
        <v>727</v>
      </c>
      <c r="C1389" s="36">
        <v>1</v>
      </c>
      <c r="D1389" s="36" t="s">
        <v>260</v>
      </c>
      <c r="E1389" s="36">
        <v>1997</v>
      </c>
      <c r="F1389" s="36">
        <v>1999</v>
      </c>
      <c r="G1389" s="76">
        <v>310.3</v>
      </c>
      <c r="H1389" s="36">
        <v>5</v>
      </c>
      <c r="I1389" s="36">
        <v>0</v>
      </c>
      <c r="J1389" s="36">
        <v>0</v>
      </c>
      <c r="K1389" s="36">
        <v>4</v>
      </c>
      <c r="L1389" s="94">
        <v>304</v>
      </c>
      <c r="M1389" s="94">
        <v>367</v>
      </c>
      <c r="N1389" s="95">
        <f t="shared" si="85"/>
        <v>0.45305514157973176</v>
      </c>
      <c r="O1389" s="36">
        <v>19980727</v>
      </c>
      <c r="P1389" s="63">
        <v>2061.42</v>
      </c>
      <c r="Q1389" s="76">
        <f t="shared" si="86"/>
        <v>0.32550377894849181</v>
      </c>
      <c r="R1389" s="95">
        <f t="shared" si="87"/>
        <v>0.45305514157973176</v>
      </c>
      <c r="S1389" s="95">
        <f t="shared" si="88"/>
        <v>-1</v>
      </c>
    </row>
    <row r="1390" spans="1:19" s="36" customFormat="1" ht="14.4" x14ac:dyDescent="0.3">
      <c r="A1390" s="32" t="s">
        <v>95</v>
      </c>
      <c r="B1390" s="36">
        <v>727</v>
      </c>
      <c r="C1390" s="36">
        <v>1</v>
      </c>
      <c r="D1390" s="36" t="s">
        <v>260</v>
      </c>
      <c r="E1390" s="36">
        <v>1998</v>
      </c>
      <c r="F1390" s="36">
        <v>1999</v>
      </c>
      <c r="G1390" s="76">
        <v>310.3</v>
      </c>
      <c r="H1390" s="36">
        <v>5</v>
      </c>
      <c r="I1390" s="36">
        <v>0</v>
      </c>
      <c r="J1390" s="36">
        <v>1</v>
      </c>
      <c r="K1390" s="36">
        <v>4</v>
      </c>
      <c r="L1390" s="94">
        <v>750</v>
      </c>
      <c r="M1390" s="94">
        <v>900</v>
      </c>
      <c r="N1390" s="95">
        <f t="shared" ref="N1390:N1453" si="91">L1390/(L1390+M1390)</f>
        <v>0.45454545454545453</v>
      </c>
      <c r="O1390" s="36">
        <v>19990727</v>
      </c>
      <c r="P1390" s="63">
        <v>2207.89</v>
      </c>
      <c r="Q1390" s="76">
        <f t="shared" ref="Q1390:Q1453" si="92">(L1390+M1390)/P1390</f>
        <v>0.74731983930358858</v>
      </c>
      <c r="R1390" s="95">
        <f t="shared" ref="R1390:R1453" si="93">N1390</f>
        <v>0.45454545454545453</v>
      </c>
      <c r="S1390" s="95">
        <f t="shared" ref="S1390:S1453" si="94">IF(B1390=$A$1,R1390,-1)</f>
        <v>-1</v>
      </c>
    </row>
    <row r="1391" spans="1:19" s="36" customFormat="1" ht="14.4" x14ac:dyDescent="0.3">
      <c r="A1391" s="32" t="s">
        <v>95</v>
      </c>
      <c r="B1391" s="36">
        <v>727</v>
      </c>
      <c r="C1391" s="36">
        <v>1</v>
      </c>
      <c r="D1391" s="36" t="s">
        <v>260</v>
      </c>
      <c r="E1391" s="36">
        <v>1999</v>
      </c>
      <c r="F1391" s="36">
        <v>2000</v>
      </c>
      <c r="G1391" s="76">
        <v>415</v>
      </c>
      <c r="H1391" s="36">
        <v>10</v>
      </c>
      <c r="I1391" s="36">
        <v>1</v>
      </c>
      <c r="J1391" s="36">
        <v>1</v>
      </c>
      <c r="K1391" s="36">
        <v>5</v>
      </c>
      <c r="L1391" s="94">
        <v>1361</v>
      </c>
      <c r="M1391" s="94">
        <v>537</v>
      </c>
      <c r="N1391" s="95">
        <f t="shared" si="91"/>
        <v>0.71707060063224448</v>
      </c>
      <c r="O1391" s="36">
        <v>20000727</v>
      </c>
      <c r="P1391" s="63">
        <v>2435.9499999999998</v>
      </c>
      <c r="Q1391" s="76">
        <f t="shared" si="92"/>
        <v>0.77916213386974287</v>
      </c>
      <c r="R1391" s="95">
        <f t="shared" si="93"/>
        <v>0.71707060063224448</v>
      </c>
      <c r="S1391" s="95">
        <f t="shared" si="94"/>
        <v>-1</v>
      </c>
    </row>
    <row r="1392" spans="1:19" s="36" customFormat="1" ht="14.4" x14ac:dyDescent="0.3">
      <c r="A1392" s="32" t="s">
        <v>95</v>
      </c>
      <c r="B1392" s="36">
        <v>727</v>
      </c>
      <c r="C1392" s="36">
        <v>1</v>
      </c>
      <c r="D1392" s="36" t="s">
        <v>260</v>
      </c>
      <c r="E1392" s="36">
        <v>2001</v>
      </c>
      <c r="F1392" s="36">
        <v>2002</v>
      </c>
      <c r="G1392" s="76">
        <v>831.04</v>
      </c>
      <c r="H1392" s="36">
        <v>10</v>
      </c>
      <c r="I1392" s="36">
        <v>0</v>
      </c>
      <c r="J1392" s="36">
        <v>1</v>
      </c>
      <c r="K1392" s="36">
        <v>9</v>
      </c>
      <c r="L1392" s="94">
        <v>528</v>
      </c>
      <c r="M1392" s="94">
        <v>1527</v>
      </c>
      <c r="N1392" s="95">
        <f t="shared" si="91"/>
        <v>0.25693430656934307</v>
      </c>
      <c r="O1392" s="36">
        <v>20020727</v>
      </c>
      <c r="P1392" s="63">
        <v>2891.24</v>
      </c>
      <c r="Q1392" s="76">
        <f t="shared" si="92"/>
        <v>0.71076769828862363</v>
      </c>
      <c r="R1392" s="95">
        <f t="shared" si="93"/>
        <v>0.25693430656934307</v>
      </c>
      <c r="S1392" s="95">
        <f t="shared" si="94"/>
        <v>-1</v>
      </c>
    </row>
    <row r="1393" spans="1:19" s="36" customFormat="1" ht="14.4" x14ac:dyDescent="0.3">
      <c r="A1393" s="32" t="s">
        <v>95</v>
      </c>
      <c r="B1393" s="36">
        <v>727</v>
      </c>
      <c r="C1393" s="36">
        <v>1</v>
      </c>
      <c r="D1393" s="36" t="s">
        <v>260</v>
      </c>
      <c r="E1393" s="36">
        <v>2004</v>
      </c>
      <c r="F1393" s="36">
        <v>2005</v>
      </c>
      <c r="G1393" s="76">
        <v>50</v>
      </c>
      <c r="H1393" s="36">
        <v>10</v>
      </c>
      <c r="I1393" s="36">
        <v>0</v>
      </c>
      <c r="J1393" s="36">
        <v>1</v>
      </c>
      <c r="K1393" s="36">
        <v>1</v>
      </c>
      <c r="L1393" s="94">
        <v>2211</v>
      </c>
      <c r="M1393" s="94">
        <v>3610</v>
      </c>
      <c r="N1393" s="95">
        <f t="shared" si="91"/>
        <v>0.37983164404741454</v>
      </c>
      <c r="O1393" s="36">
        <v>20050727</v>
      </c>
      <c r="P1393" s="63">
        <v>3346.22</v>
      </c>
      <c r="Q1393" s="76">
        <f t="shared" si="92"/>
        <v>1.7395748038084766</v>
      </c>
      <c r="R1393" s="95">
        <f t="shared" si="93"/>
        <v>0.37983164404741454</v>
      </c>
      <c r="S1393" s="95">
        <f t="shared" si="94"/>
        <v>-1</v>
      </c>
    </row>
    <row r="1394" spans="1:19" s="36" customFormat="1" ht="14.4" x14ac:dyDescent="0.3">
      <c r="A1394" s="32" t="s">
        <v>95</v>
      </c>
      <c r="B1394" s="36">
        <v>727</v>
      </c>
      <c r="C1394" s="36">
        <v>1</v>
      </c>
      <c r="D1394" s="36" t="s">
        <v>260</v>
      </c>
      <c r="E1394" s="36">
        <v>2004</v>
      </c>
      <c r="F1394" s="36">
        <v>2005</v>
      </c>
      <c r="G1394" s="76">
        <v>100</v>
      </c>
      <c r="H1394" s="36">
        <v>10</v>
      </c>
      <c r="I1394" s="36">
        <v>0</v>
      </c>
      <c r="J1394" s="36">
        <v>1</v>
      </c>
      <c r="K1394" s="36">
        <v>2</v>
      </c>
      <c r="L1394" s="94">
        <v>2271</v>
      </c>
      <c r="M1394" s="94">
        <v>3640</v>
      </c>
      <c r="N1394" s="95">
        <f t="shared" si="91"/>
        <v>0.38419895110810354</v>
      </c>
      <c r="O1394" s="36">
        <v>20050727</v>
      </c>
      <c r="P1394" s="63">
        <v>3346.22</v>
      </c>
      <c r="Q1394" s="76">
        <f t="shared" si="92"/>
        <v>1.7664708237952078</v>
      </c>
      <c r="R1394" s="95">
        <f t="shared" si="93"/>
        <v>0.38419895110810354</v>
      </c>
      <c r="S1394" s="95">
        <f t="shared" si="94"/>
        <v>-1</v>
      </c>
    </row>
    <row r="1395" spans="1:19" s="36" customFormat="1" ht="14.4" x14ac:dyDescent="0.3">
      <c r="A1395" s="32" t="s">
        <v>95</v>
      </c>
      <c r="B1395" s="36">
        <v>727</v>
      </c>
      <c r="C1395" s="36">
        <v>1</v>
      </c>
      <c r="D1395" s="36" t="s">
        <v>260</v>
      </c>
      <c r="E1395" s="36">
        <v>2004</v>
      </c>
      <c r="F1395" s="36">
        <v>2005</v>
      </c>
      <c r="G1395" s="76">
        <v>600</v>
      </c>
      <c r="H1395" s="36">
        <v>10</v>
      </c>
      <c r="I1395" s="36">
        <v>0</v>
      </c>
      <c r="J1395" s="36">
        <v>1</v>
      </c>
      <c r="K1395" s="36">
        <v>7</v>
      </c>
      <c r="L1395" s="94">
        <v>2401</v>
      </c>
      <c r="M1395" s="94">
        <v>3578</v>
      </c>
      <c r="N1395" s="95">
        <f t="shared" si="91"/>
        <v>0.40157216925907341</v>
      </c>
      <c r="O1395" s="36">
        <v>20050727</v>
      </c>
      <c r="P1395" s="63">
        <v>3346.22</v>
      </c>
      <c r="Q1395" s="76">
        <f t="shared" si="92"/>
        <v>1.7867922611185159</v>
      </c>
      <c r="R1395" s="95">
        <f t="shared" si="93"/>
        <v>0.40157216925907341</v>
      </c>
      <c r="S1395" s="95">
        <f t="shared" si="94"/>
        <v>-1</v>
      </c>
    </row>
    <row r="1396" spans="1:19" s="36" customFormat="1" ht="14.4" x14ac:dyDescent="0.3">
      <c r="A1396" s="32" t="s">
        <v>95</v>
      </c>
      <c r="B1396" s="36">
        <v>727</v>
      </c>
      <c r="C1396" s="36">
        <v>1</v>
      </c>
      <c r="D1396" s="35" t="s">
        <v>260</v>
      </c>
      <c r="E1396" s="33">
        <v>2007</v>
      </c>
      <c r="F1396" s="36">
        <v>2008</v>
      </c>
      <c r="G1396" s="36">
        <v>318</v>
      </c>
      <c r="H1396" s="36">
        <v>10</v>
      </c>
      <c r="I1396" s="36">
        <v>0</v>
      </c>
      <c r="J1396" s="36">
        <v>0</v>
      </c>
      <c r="K1396" s="33">
        <v>4</v>
      </c>
      <c r="L1396" s="63">
        <v>1008</v>
      </c>
      <c r="M1396" s="63">
        <v>1490</v>
      </c>
      <c r="N1396" s="95">
        <f t="shared" si="91"/>
        <v>0.40352281825460368</v>
      </c>
      <c r="O1396" s="36">
        <v>20062897</v>
      </c>
      <c r="P1396" s="63">
        <v>3741</v>
      </c>
      <c r="Q1396" s="76">
        <f t="shared" si="92"/>
        <v>0.66773589949211443</v>
      </c>
      <c r="R1396" s="95">
        <f t="shared" si="93"/>
        <v>0.40352281825460368</v>
      </c>
      <c r="S1396" s="95">
        <f t="shared" si="94"/>
        <v>-1</v>
      </c>
    </row>
    <row r="1397" spans="1:19" s="36" customFormat="1" ht="14.4" x14ac:dyDescent="0.3">
      <c r="A1397" s="32" t="s">
        <v>95</v>
      </c>
      <c r="B1397" s="36">
        <v>727</v>
      </c>
      <c r="C1397" s="36">
        <v>1</v>
      </c>
      <c r="D1397" s="35" t="s">
        <v>260</v>
      </c>
      <c r="E1397" s="33">
        <v>2007</v>
      </c>
      <c r="F1397" s="36">
        <v>2008</v>
      </c>
      <c r="G1397" s="36">
        <v>138</v>
      </c>
      <c r="H1397" s="36">
        <v>10</v>
      </c>
      <c r="I1397" s="36">
        <v>0</v>
      </c>
      <c r="J1397" s="36">
        <v>0</v>
      </c>
      <c r="K1397" s="33">
        <v>2</v>
      </c>
      <c r="L1397" s="63">
        <v>878</v>
      </c>
      <c r="M1397" s="63">
        <v>1608</v>
      </c>
      <c r="N1397" s="95">
        <f t="shared" si="91"/>
        <v>0.35317779565567176</v>
      </c>
      <c r="O1397" s="36">
        <v>20062897</v>
      </c>
      <c r="P1397" s="63">
        <v>3741</v>
      </c>
      <c r="Q1397" s="76">
        <f t="shared" si="92"/>
        <v>0.66452820101577115</v>
      </c>
      <c r="R1397" s="95">
        <f t="shared" si="93"/>
        <v>0.35317779565567176</v>
      </c>
      <c r="S1397" s="95">
        <f t="shared" si="94"/>
        <v>-1</v>
      </c>
    </row>
    <row r="1398" spans="1:19" s="36" customFormat="1" ht="14.4" x14ac:dyDescent="0.3">
      <c r="A1398" s="32" t="s">
        <v>95</v>
      </c>
      <c r="B1398" s="36">
        <v>727</v>
      </c>
      <c r="C1398" s="36">
        <v>1</v>
      </c>
      <c r="D1398" s="35" t="s">
        <v>260</v>
      </c>
      <c r="E1398" s="33">
        <v>2007</v>
      </c>
      <c r="F1398" s="36">
        <v>2008</v>
      </c>
      <c r="G1398" s="36">
        <v>138</v>
      </c>
      <c r="H1398" s="36">
        <v>10</v>
      </c>
      <c r="I1398" s="36">
        <v>0</v>
      </c>
      <c r="J1398" s="36">
        <v>0</v>
      </c>
      <c r="K1398" s="33">
        <v>2</v>
      </c>
      <c r="L1398" s="63">
        <v>804</v>
      </c>
      <c r="M1398" s="63">
        <v>1673</v>
      </c>
      <c r="N1398" s="95">
        <f t="shared" si="91"/>
        <v>0.32458619297537344</v>
      </c>
      <c r="O1398" s="36">
        <v>20062897</v>
      </c>
      <c r="P1398" s="63">
        <v>3741</v>
      </c>
      <c r="Q1398" s="76">
        <f t="shared" si="92"/>
        <v>0.66212242715851377</v>
      </c>
      <c r="R1398" s="95">
        <f t="shared" si="93"/>
        <v>0.32458619297537344</v>
      </c>
      <c r="S1398" s="95">
        <f t="shared" si="94"/>
        <v>-1</v>
      </c>
    </row>
    <row r="1399" spans="1:19" s="36" customFormat="1" ht="14.4" x14ac:dyDescent="0.3">
      <c r="A1399" s="32" t="s">
        <v>95</v>
      </c>
      <c r="B1399" s="36">
        <v>727</v>
      </c>
      <c r="C1399" s="36">
        <v>1</v>
      </c>
      <c r="D1399" s="36" t="s">
        <v>260</v>
      </c>
      <c r="E1399" s="40">
        <v>2009</v>
      </c>
      <c r="F1399" s="40">
        <v>2010</v>
      </c>
      <c r="G1399" s="62">
        <v>475</v>
      </c>
      <c r="H1399" s="40">
        <v>10</v>
      </c>
      <c r="I1399" s="63">
        <v>1</v>
      </c>
      <c r="J1399" s="48">
        <f>MAX(0,MIN(1,F1399-E1399-1))</f>
        <v>0</v>
      </c>
      <c r="K1399" s="50">
        <f>MAX(1,MIN(10,INT(G1399/100)+1))</f>
        <v>5</v>
      </c>
      <c r="L1399" s="63">
        <v>1613</v>
      </c>
      <c r="M1399" s="63">
        <v>1343</v>
      </c>
      <c r="N1399" s="95">
        <f t="shared" si="91"/>
        <v>0.54566982408660347</v>
      </c>
      <c r="O1399" s="36">
        <v>20090727</v>
      </c>
      <c r="P1399" s="63">
        <v>3560.54</v>
      </c>
      <c r="Q1399" s="76">
        <f t="shared" si="92"/>
        <v>0.8302111477472518</v>
      </c>
      <c r="R1399" s="95">
        <f t="shared" si="93"/>
        <v>0.54566982408660347</v>
      </c>
      <c r="S1399" s="95">
        <f t="shared" si="94"/>
        <v>-1</v>
      </c>
    </row>
    <row r="1400" spans="1:19" s="36" customFormat="1" ht="14.4" x14ac:dyDescent="0.3">
      <c r="A1400" s="32" t="s">
        <v>95</v>
      </c>
      <c r="B1400" s="36">
        <v>727</v>
      </c>
      <c r="C1400" s="36">
        <v>1</v>
      </c>
      <c r="D1400" s="36" t="s">
        <v>260</v>
      </c>
      <c r="E1400" s="40">
        <v>2009</v>
      </c>
      <c r="F1400" s="40">
        <v>2010</v>
      </c>
      <c r="G1400" s="62">
        <v>145</v>
      </c>
      <c r="H1400" s="40">
        <v>10</v>
      </c>
      <c r="I1400" s="63">
        <v>0</v>
      </c>
      <c r="J1400" s="48">
        <f>MAX(0,MIN(1,F1400-E1400-1))</f>
        <v>0</v>
      </c>
      <c r="K1400" s="50">
        <f>MAX(1,MIN(10,INT(G1400/100)+1))</f>
        <v>2</v>
      </c>
      <c r="L1400" s="63">
        <v>1469</v>
      </c>
      <c r="M1400" s="63">
        <v>1486</v>
      </c>
      <c r="N1400" s="95">
        <f t="shared" si="91"/>
        <v>0.49712351945854483</v>
      </c>
      <c r="O1400" s="36">
        <v>20090727</v>
      </c>
      <c r="P1400" s="63">
        <v>3560.54</v>
      </c>
      <c r="Q1400" s="76">
        <f t="shared" si="92"/>
        <v>0.82993029147264175</v>
      </c>
      <c r="R1400" s="95">
        <f t="shared" si="93"/>
        <v>0.49712351945854483</v>
      </c>
      <c r="S1400" s="95">
        <f t="shared" si="94"/>
        <v>-1</v>
      </c>
    </row>
    <row r="1401" spans="1:19" s="36" customFormat="1" ht="14.4" x14ac:dyDescent="0.3">
      <c r="A1401" s="32" t="s">
        <v>95</v>
      </c>
      <c r="B1401" s="36">
        <v>727</v>
      </c>
      <c r="C1401" s="36">
        <v>1</v>
      </c>
      <c r="D1401" s="36" t="s">
        <v>260</v>
      </c>
      <c r="E1401" s="40">
        <v>2009</v>
      </c>
      <c r="F1401" s="40">
        <v>2010</v>
      </c>
      <c r="G1401" s="62">
        <v>475</v>
      </c>
      <c r="H1401" s="40">
        <v>10</v>
      </c>
      <c r="I1401" s="63">
        <v>1</v>
      </c>
      <c r="J1401" s="48">
        <f>MAX(0,MIN(1,F1401-E1401-1))</f>
        <v>0</v>
      </c>
      <c r="K1401" s="50">
        <f>MAX(1,MIN(10,INT(G1401/100)+1))</f>
        <v>5</v>
      </c>
      <c r="L1401" s="63">
        <v>1613</v>
      </c>
      <c r="M1401" s="63">
        <v>1343</v>
      </c>
      <c r="N1401" s="95">
        <f t="shared" si="91"/>
        <v>0.54566982408660347</v>
      </c>
      <c r="O1401" s="36">
        <f>10000*F1401+B1401</f>
        <v>20100727</v>
      </c>
      <c r="P1401" s="63">
        <v>3560.54</v>
      </c>
      <c r="Q1401" s="76">
        <f t="shared" si="92"/>
        <v>0.8302111477472518</v>
      </c>
      <c r="R1401" s="95">
        <f t="shared" si="93"/>
        <v>0.54566982408660347</v>
      </c>
      <c r="S1401" s="95">
        <f t="shared" si="94"/>
        <v>-1</v>
      </c>
    </row>
    <row r="1402" spans="1:19" s="36" customFormat="1" ht="14.4" x14ac:dyDescent="0.3">
      <c r="A1402" s="32" t="s">
        <v>95</v>
      </c>
      <c r="B1402" s="36">
        <v>727</v>
      </c>
      <c r="C1402" s="36">
        <v>1</v>
      </c>
      <c r="D1402" s="36" t="s">
        <v>260</v>
      </c>
      <c r="E1402" s="40">
        <v>2009</v>
      </c>
      <c r="F1402" s="40">
        <v>2010</v>
      </c>
      <c r="G1402" s="62">
        <v>145</v>
      </c>
      <c r="H1402" s="40">
        <v>10</v>
      </c>
      <c r="I1402" s="63">
        <v>0</v>
      </c>
      <c r="J1402" s="48">
        <f>MAX(0,MIN(1,F1402-E1402-1))</f>
        <v>0</v>
      </c>
      <c r="K1402" s="50">
        <f>MAX(1,MIN(10,INT(G1402/100)+1))</f>
        <v>2</v>
      </c>
      <c r="L1402" s="63">
        <v>1469</v>
      </c>
      <c r="M1402" s="63">
        <v>1486</v>
      </c>
      <c r="N1402" s="95">
        <f t="shared" si="91"/>
        <v>0.49712351945854483</v>
      </c>
      <c r="O1402" s="36">
        <f>10000*F1402+B1402</f>
        <v>20100727</v>
      </c>
      <c r="P1402" s="63">
        <v>3560.54</v>
      </c>
      <c r="Q1402" s="76">
        <f t="shared" si="92"/>
        <v>0.82993029147264175</v>
      </c>
      <c r="R1402" s="95">
        <f t="shared" si="93"/>
        <v>0.49712351945854483</v>
      </c>
      <c r="S1402" s="95">
        <f t="shared" si="94"/>
        <v>-1</v>
      </c>
    </row>
    <row r="1403" spans="1:19" s="36" customFormat="1" ht="14.4" x14ac:dyDescent="0.3">
      <c r="A1403" s="32" t="s">
        <v>95</v>
      </c>
      <c r="B1403" s="36">
        <v>727</v>
      </c>
      <c r="C1403" s="36">
        <v>1</v>
      </c>
      <c r="D1403" s="36" t="s">
        <v>260</v>
      </c>
      <c r="E1403" s="40">
        <v>2014</v>
      </c>
      <c r="F1403" s="33">
        <v>2015</v>
      </c>
      <c r="G1403" s="62">
        <v>600</v>
      </c>
      <c r="H1403" s="33">
        <v>10</v>
      </c>
      <c r="I1403" s="63">
        <v>0</v>
      </c>
      <c r="J1403" s="48">
        <v>0</v>
      </c>
      <c r="K1403" s="50">
        <v>7</v>
      </c>
      <c r="L1403" s="63">
        <v>2631</v>
      </c>
      <c r="M1403" s="63">
        <v>3080</v>
      </c>
      <c r="N1403" s="95">
        <f t="shared" si="91"/>
        <v>0.46068989669059707</v>
      </c>
      <c r="O1403" s="36">
        <f>10000*E1403+B1403</f>
        <v>20140727</v>
      </c>
      <c r="P1403" s="63">
        <v>3252.1000000000004</v>
      </c>
      <c r="Q1403" s="76">
        <f t="shared" si="92"/>
        <v>1.756096061006734</v>
      </c>
      <c r="R1403" s="95">
        <f t="shared" si="93"/>
        <v>0.46068989669059707</v>
      </c>
      <c r="S1403" s="95">
        <f t="shared" si="94"/>
        <v>-1</v>
      </c>
    </row>
    <row r="1404" spans="1:19" s="36" customFormat="1" ht="14.4" x14ac:dyDescent="0.3">
      <c r="A1404" s="32" t="s">
        <v>95</v>
      </c>
      <c r="B1404" s="36">
        <v>727</v>
      </c>
      <c r="C1404" s="36">
        <v>1</v>
      </c>
      <c r="D1404" s="36" t="s">
        <v>260</v>
      </c>
      <c r="E1404" s="40">
        <v>2014</v>
      </c>
      <c r="F1404" s="33">
        <v>2015</v>
      </c>
      <c r="G1404" s="62">
        <v>100</v>
      </c>
      <c r="H1404" s="33">
        <v>10</v>
      </c>
      <c r="I1404" s="63">
        <v>0</v>
      </c>
      <c r="J1404" s="48">
        <v>0</v>
      </c>
      <c r="K1404" s="50">
        <v>2</v>
      </c>
      <c r="L1404" s="63">
        <v>2463</v>
      </c>
      <c r="M1404" s="63">
        <v>2979</v>
      </c>
      <c r="N1404" s="95">
        <f t="shared" si="91"/>
        <v>0.4525909592061742</v>
      </c>
      <c r="O1404" s="36">
        <f>10000*E1404+B1404</f>
        <v>20140727</v>
      </c>
      <c r="P1404" s="63">
        <v>3252.1000000000004</v>
      </c>
      <c r="Q1404" s="76">
        <f t="shared" si="92"/>
        <v>1.6733802773592446</v>
      </c>
      <c r="R1404" s="95">
        <f t="shared" si="93"/>
        <v>0.4525909592061742</v>
      </c>
      <c r="S1404" s="95">
        <f t="shared" si="94"/>
        <v>-1</v>
      </c>
    </row>
    <row r="1405" spans="1:19" s="36" customFormat="1" ht="14.4" x14ac:dyDescent="0.3">
      <c r="A1405" s="32" t="s">
        <v>95</v>
      </c>
      <c r="B1405" s="7">
        <v>727</v>
      </c>
      <c r="C1405" s="7">
        <v>1</v>
      </c>
      <c r="D1405" s="7" t="s">
        <v>260</v>
      </c>
      <c r="E1405" s="7">
        <v>2015</v>
      </c>
      <c r="F1405" s="7">
        <v>2016</v>
      </c>
      <c r="G1405" s="70">
        <v>653.96</v>
      </c>
      <c r="H1405" s="7">
        <v>10</v>
      </c>
      <c r="I1405" s="7">
        <v>1</v>
      </c>
      <c r="J1405" s="48">
        <f>MAX(0,MIN(1,F1405-E1405-1))</f>
        <v>0</v>
      </c>
      <c r="K1405" s="50">
        <f>MAX(1,MIN(10,INT(G1405/100)+1))</f>
        <v>7</v>
      </c>
      <c r="L1405" s="67">
        <v>1853</v>
      </c>
      <c r="M1405" s="67">
        <v>771</v>
      </c>
      <c r="N1405" s="95">
        <f t="shared" si="91"/>
        <v>0.70617378048780488</v>
      </c>
      <c r="O1405" s="36">
        <f>10000*E1405+B1405</f>
        <v>20150727</v>
      </c>
      <c r="P1405" s="63">
        <v>3258.57</v>
      </c>
      <c r="Q1405" s="76">
        <f t="shared" si="92"/>
        <v>0.8052612035340655</v>
      </c>
      <c r="R1405" s="95">
        <f t="shared" si="93"/>
        <v>0.70617378048780488</v>
      </c>
      <c r="S1405" s="95">
        <f t="shared" si="94"/>
        <v>-1</v>
      </c>
    </row>
    <row r="1406" spans="1:19" s="36" customFormat="1" ht="14.4" x14ac:dyDescent="0.3">
      <c r="A1406" s="32" t="s">
        <v>95</v>
      </c>
      <c r="B1406" s="36">
        <v>728</v>
      </c>
      <c r="C1406" s="36">
        <v>1</v>
      </c>
      <c r="D1406" s="36" t="s">
        <v>346</v>
      </c>
      <c r="E1406" s="36">
        <v>1997</v>
      </c>
      <c r="F1406" s="36">
        <v>1999</v>
      </c>
      <c r="G1406" s="76">
        <v>81.22</v>
      </c>
      <c r="H1406" s="36">
        <v>10</v>
      </c>
      <c r="I1406" s="36">
        <v>1</v>
      </c>
      <c r="J1406" s="36">
        <v>0</v>
      </c>
      <c r="K1406" s="36">
        <v>1</v>
      </c>
      <c r="L1406" s="94">
        <v>3113</v>
      </c>
      <c r="M1406" s="94">
        <v>2686</v>
      </c>
      <c r="N1406" s="95">
        <f t="shared" si="91"/>
        <v>0.53681669253319542</v>
      </c>
      <c r="O1406" s="36">
        <v>19980728</v>
      </c>
      <c r="P1406" s="63">
        <v>8422.5</v>
      </c>
      <c r="Q1406" s="76">
        <f t="shared" si="92"/>
        <v>0.6885129118432769</v>
      </c>
      <c r="R1406" s="95">
        <f t="shared" si="93"/>
        <v>0.53681669253319542</v>
      </c>
      <c r="S1406" s="95">
        <f t="shared" si="94"/>
        <v>-1</v>
      </c>
    </row>
    <row r="1407" spans="1:19" s="36" customFormat="1" ht="14.4" x14ac:dyDescent="0.3">
      <c r="A1407" s="32" t="s">
        <v>95</v>
      </c>
      <c r="B1407" s="36">
        <v>728</v>
      </c>
      <c r="C1407" s="36">
        <v>1</v>
      </c>
      <c r="D1407" s="36" t="s">
        <v>346</v>
      </c>
      <c r="E1407" s="36">
        <v>1997</v>
      </c>
      <c r="F1407" s="36">
        <v>1999</v>
      </c>
      <c r="G1407" s="76">
        <v>407.18</v>
      </c>
      <c r="H1407" s="36">
        <v>10</v>
      </c>
      <c r="I1407" s="36">
        <v>1</v>
      </c>
      <c r="J1407" s="36">
        <v>0</v>
      </c>
      <c r="K1407" s="36">
        <v>5</v>
      </c>
      <c r="L1407" s="94">
        <v>3375</v>
      </c>
      <c r="M1407" s="94">
        <v>2445</v>
      </c>
      <c r="N1407" s="95">
        <f t="shared" si="91"/>
        <v>0.57989690721649489</v>
      </c>
      <c r="O1407" s="36">
        <v>19980728</v>
      </c>
      <c r="P1407" s="63">
        <v>8422.5</v>
      </c>
      <c r="Q1407" s="76">
        <f t="shared" si="92"/>
        <v>0.69100623330365096</v>
      </c>
      <c r="R1407" s="95">
        <f t="shared" si="93"/>
        <v>0.57989690721649489</v>
      </c>
      <c r="S1407" s="95">
        <f t="shared" si="94"/>
        <v>-1</v>
      </c>
    </row>
    <row r="1408" spans="1:19" s="36" customFormat="1" ht="14.4" x14ac:dyDescent="0.3">
      <c r="A1408" s="32" t="s">
        <v>95</v>
      </c>
      <c r="B1408" s="36">
        <v>728</v>
      </c>
      <c r="C1408" s="36">
        <v>1</v>
      </c>
      <c r="D1408" s="36" t="s">
        <v>346</v>
      </c>
      <c r="E1408" s="36">
        <v>1999</v>
      </c>
      <c r="F1408" s="36">
        <v>2000</v>
      </c>
      <c r="G1408" s="76">
        <v>285.23</v>
      </c>
      <c r="H1408" s="36">
        <v>10</v>
      </c>
      <c r="I1408" s="36">
        <v>0</v>
      </c>
      <c r="J1408" s="36">
        <v>1</v>
      </c>
      <c r="K1408" s="36">
        <v>3</v>
      </c>
      <c r="L1408" s="94">
        <v>3719</v>
      </c>
      <c r="M1408" s="94">
        <v>4285</v>
      </c>
      <c r="N1408" s="95">
        <f t="shared" si="91"/>
        <v>0.46464267866066966</v>
      </c>
      <c r="O1408" s="36">
        <v>20000728</v>
      </c>
      <c r="P1408" s="63">
        <v>8971.7099999999991</v>
      </c>
      <c r="Q1408" s="76">
        <f t="shared" si="92"/>
        <v>0.89213761924984214</v>
      </c>
      <c r="R1408" s="95">
        <f t="shared" si="93"/>
        <v>0.46464267866066966</v>
      </c>
      <c r="S1408" s="95">
        <f t="shared" si="94"/>
        <v>-1</v>
      </c>
    </row>
    <row r="1409" spans="1:19" s="36" customFormat="1" ht="14.4" x14ac:dyDescent="0.3">
      <c r="A1409" s="32" t="s">
        <v>95</v>
      </c>
      <c r="B1409" s="36">
        <v>728</v>
      </c>
      <c r="C1409" s="36">
        <v>1</v>
      </c>
      <c r="D1409" s="36" t="s">
        <v>346</v>
      </c>
      <c r="E1409" s="36">
        <v>2000</v>
      </c>
      <c r="F1409" s="36">
        <v>2001</v>
      </c>
      <c r="G1409" s="76">
        <v>195</v>
      </c>
      <c r="H1409" s="36">
        <v>10</v>
      </c>
      <c r="I1409" s="36">
        <v>1</v>
      </c>
      <c r="J1409" s="36">
        <v>1</v>
      </c>
      <c r="K1409" s="36">
        <v>2</v>
      </c>
      <c r="L1409" s="94">
        <v>11003</v>
      </c>
      <c r="M1409" s="94">
        <v>9530</v>
      </c>
      <c r="N1409" s="95">
        <f t="shared" si="91"/>
        <v>0.53586908878390882</v>
      </c>
      <c r="O1409" s="36">
        <v>20010728</v>
      </c>
      <c r="P1409" s="63">
        <v>9247.0499999999993</v>
      </c>
      <c r="Q1409" s="76">
        <f t="shared" si="92"/>
        <v>2.2204919406729715</v>
      </c>
      <c r="R1409" s="95">
        <f t="shared" si="93"/>
        <v>0.53586908878390882</v>
      </c>
      <c r="S1409" s="95">
        <f t="shared" si="94"/>
        <v>-1</v>
      </c>
    </row>
    <row r="1410" spans="1:19" s="36" customFormat="1" ht="14.4" x14ac:dyDescent="0.3">
      <c r="A1410" s="32" t="s">
        <v>95</v>
      </c>
      <c r="B1410" s="36">
        <v>728</v>
      </c>
      <c r="C1410" s="36">
        <v>1</v>
      </c>
      <c r="D1410" s="36" t="s">
        <v>346</v>
      </c>
      <c r="E1410" s="36">
        <v>2001</v>
      </c>
      <c r="F1410" s="36">
        <v>2002</v>
      </c>
      <c r="G1410" s="76">
        <v>526.75</v>
      </c>
      <c r="H1410" s="36">
        <v>10</v>
      </c>
      <c r="I1410" s="36">
        <v>0</v>
      </c>
      <c r="J1410" s="36">
        <v>1</v>
      </c>
      <c r="K1410" s="36">
        <v>6</v>
      </c>
      <c r="L1410" s="94">
        <v>3750</v>
      </c>
      <c r="M1410" s="94">
        <v>6478</v>
      </c>
      <c r="N1410" s="95">
        <f t="shared" si="91"/>
        <v>0.36664059444661712</v>
      </c>
      <c r="O1410" s="36">
        <v>20020728</v>
      </c>
      <c r="P1410" s="63">
        <v>9659.17</v>
      </c>
      <c r="Q1410" s="76">
        <f t="shared" si="92"/>
        <v>1.0588901530876877</v>
      </c>
      <c r="R1410" s="95">
        <f t="shared" si="93"/>
        <v>0.36664059444661712</v>
      </c>
      <c r="S1410" s="95">
        <f t="shared" si="94"/>
        <v>-1</v>
      </c>
    </row>
    <row r="1411" spans="1:19" s="36" customFormat="1" ht="14.4" x14ac:dyDescent="0.3">
      <c r="A1411" s="32"/>
      <c r="B1411" s="36">
        <v>728</v>
      </c>
      <c r="C1411" s="36">
        <v>1</v>
      </c>
      <c r="D1411" s="36" t="s">
        <v>346</v>
      </c>
      <c r="E1411" s="36">
        <v>2003</v>
      </c>
      <c r="F1411" s="36">
        <v>2004</v>
      </c>
      <c r="G1411" s="76">
        <v>157</v>
      </c>
      <c r="H1411" s="36">
        <v>10</v>
      </c>
      <c r="I1411" s="36">
        <v>0</v>
      </c>
      <c r="J1411" s="36">
        <v>1</v>
      </c>
      <c r="K1411" s="36">
        <v>2</v>
      </c>
      <c r="L1411" s="94">
        <v>4711</v>
      </c>
      <c r="M1411" s="94">
        <v>4716</v>
      </c>
      <c r="N1411" s="95">
        <f t="shared" si="91"/>
        <v>0.49973480428556277</v>
      </c>
      <c r="O1411" s="36">
        <v>20040728</v>
      </c>
      <c r="P1411" s="63">
        <v>9748.76</v>
      </c>
      <c r="Q1411" s="76">
        <f t="shared" si="92"/>
        <v>0.96699477677160994</v>
      </c>
      <c r="R1411" s="95">
        <f t="shared" si="93"/>
        <v>0.49973480428556277</v>
      </c>
      <c r="S1411" s="95">
        <f t="shared" si="94"/>
        <v>-1</v>
      </c>
    </row>
    <row r="1412" spans="1:19" s="36" customFormat="1" ht="14.4" x14ac:dyDescent="0.3">
      <c r="A1412" s="32" t="s">
        <v>95</v>
      </c>
      <c r="B1412" s="36">
        <v>728</v>
      </c>
      <c r="C1412" s="36">
        <v>1</v>
      </c>
      <c r="D1412" s="36" t="s">
        <v>346</v>
      </c>
      <c r="E1412" s="36">
        <v>2003</v>
      </c>
      <c r="F1412" s="36">
        <v>2004</v>
      </c>
      <c r="G1412" s="76">
        <v>184</v>
      </c>
      <c r="H1412" s="36">
        <v>10</v>
      </c>
      <c r="I1412" s="36">
        <v>1</v>
      </c>
      <c r="J1412" s="36">
        <v>1</v>
      </c>
      <c r="K1412" s="36">
        <v>2</v>
      </c>
      <c r="L1412" s="94">
        <v>4931</v>
      </c>
      <c r="M1412" s="94">
        <v>4512</v>
      </c>
      <c r="N1412" s="95">
        <f t="shared" si="91"/>
        <v>0.52218574605527901</v>
      </c>
      <c r="O1412" s="36">
        <v>20040728</v>
      </c>
      <c r="P1412" s="63">
        <v>9748.76</v>
      </c>
      <c r="Q1412" s="76">
        <f t="shared" si="92"/>
        <v>0.96863601114398135</v>
      </c>
      <c r="R1412" s="95">
        <f t="shared" si="93"/>
        <v>0.52218574605527901</v>
      </c>
      <c r="S1412" s="95">
        <f t="shared" si="94"/>
        <v>-1</v>
      </c>
    </row>
    <row r="1413" spans="1:19" s="36" customFormat="1" ht="14.4" x14ac:dyDescent="0.3">
      <c r="A1413" s="32" t="s">
        <v>95</v>
      </c>
      <c r="B1413" s="36">
        <v>728</v>
      </c>
      <c r="C1413" s="36">
        <v>1</v>
      </c>
      <c r="D1413" s="36" t="s">
        <v>346</v>
      </c>
      <c r="E1413" s="36">
        <v>2004</v>
      </c>
      <c r="F1413" s="36">
        <v>2005</v>
      </c>
      <c r="G1413" s="76">
        <v>250</v>
      </c>
      <c r="H1413" s="36">
        <v>10</v>
      </c>
      <c r="I1413" s="36">
        <v>0</v>
      </c>
      <c r="J1413" s="36">
        <v>1</v>
      </c>
      <c r="K1413" s="36">
        <v>3</v>
      </c>
      <c r="L1413" s="94">
        <v>12604</v>
      </c>
      <c r="M1413" s="94">
        <v>16364</v>
      </c>
      <c r="N1413" s="95">
        <f t="shared" si="91"/>
        <v>0.43510080088373376</v>
      </c>
      <c r="O1413" s="36">
        <v>20050728</v>
      </c>
      <c r="P1413" s="63">
        <v>10871.71</v>
      </c>
      <c r="Q1413" s="76">
        <f t="shared" si="92"/>
        <v>2.6645302348940509</v>
      </c>
      <c r="R1413" s="95">
        <f t="shared" si="93"/>
        <v>0.43510080088373376</v>
      </c>
      <c r="S1413" s="95">
        <f t="shared" si="94"/>
        <v>-1</v>
      </c>
    </row>
    <row r="1414" spans="1:19" s="36" customFormat="1" ht="14.4" x14ac:dyDescent="0.3">
      <c r="A1414" s="32" t="s">
        <v>95</v>
      </c>
      <c r="B1414" s="36">
        <v>728</v>
      </c>
      <c r="C1414" s="36">
        <v>1</v>
      </c>
      <c r="D1414" s="36" t="s">
        <v>346</v>
      </c>
      <c r="E1414" s="36">
        <v>2006</v>
      </c>
      <c r="F1414" s="33">
        <v>2007</v>
      </c>
      <c r="G1414" s="76">
        <v>206</v>
      </c>
      <c r="H1414" s="33">
        <v>10</v>
      </c>
      <c r="I1414" s="36">
        <v>0</v>
      </c>
      <c r="J1414" s="36">
        <v>1</v>
      </c>
      <c r="K1414" s="36">
        <v>3</v>
      </c>
      <c r="L1414" s="63">
        <v>8902</v>
      </c>
      <c r="M1414" s="63">
        <v>15770</v>
      </c>
      <c r="N1414" s="95">
        <f t="shared" si="91"/>
        <v>0.36081387808041504</v>
      </c>
      <c r="O1414" s="36">
        <v>20070728</v>
      </c>
      <c r="P1414" s="63">
        <v>11811</v>
      </c>
      <c r="Q1414" s="76">
        <f t="shared" si="92"/>
        <v>2.0889001778003555</v>
      </c>
      <c r="R1414" s="95">
        <f t="shared" si="93"/>
        <v>0.36081387808041504</v>
      </c>
      <c r="S1414" s="95">
        <f t="shared" si="94"/>
        <v>-1</v>
      </c>
    </row>
    <row r="1415" spans="1:19" s="36" customFormat="1" ht="14.4" x14ac:dyDescent="0.3">
      <c r="A1415" s="32" t="s">
        <v>95</v>
      </c>
      <c r="B1415" s="36">
        <v>728</v>
      </c>
      <c r="C1415" s="36">
        <v>1</v>
      </c>
      <c r="D1415" s="35" t="s">
        <v>346</v>
      </c>
      <c r="E1415" s="33">
        <v>2007</v>
      </c>
      <c r="F1415" s="36">
        <v>2008</v>
      </c>
      <c r="G1415" s="36">
        <v>350.19</v>
      </c>
      <c r="H1415" s="36">
        <v>10</v>
      </c>
      <c r="I1415" s="36">
        <v>0</v>
      </c>
      <c r="J1415" s="36">
        <v>0</v>
      </c>
      <c r="K1415" s="33">
        <v>4</v>
      </c>
      <c r="L1415" s="63">
        <v>4624</v>
      </c>
      <c r="M1415" s="63">
        <v>7915</v>
      </c>
      <c r="N1415" s="95">
        <f t="shared" si="91"/>
        <v>0.3687694393492304</v>
      </c>
      <c r="O1415" s="36">
        <v>20062897</v>
      </c>
      <c r="P1415" s="63">
        <v>11811</v>
      </c>
      <c r="Q1415" s="76">
        <f t="shared" si="92"/>
        <v>1.0616374566082465</v>
      </c>
      <c r="R1415" s="95">
        <f t="shared" si="93"/>
        <v>0.3687694393492304</v>
      </c>
      <c r="S1415" s="95">
        <f t="shared" si="94"/>
        <v>-1</v>
      </c>
    </row>
    <row r="1416" spans="1:19" s="36" customFormat="1" ht="14.4" x14ac:dyDescent="0.3">
      <c r="A1416" s="32" t="s">
        <v>95</v>
      </c>
      <c r="B1416" s="48">
        <v>728</v>
      </c>
      <c r="C1416" s="48">
        <v>1</v>
      </c>
      <c r="D1416" s="48" t="s">
        <v>346</v>
      </c>
      <c r="E1416" s="58">
        <v>2008</v>
      </c>
      <c r="F1416" s="59">
        <v>2009</v>
      </c>
      <c r="G1416" s="55">
        <v>115.9</v>
      </c>
      <c r="H1416" s="59">
        <v>10</v>
      </c>
      <c r="I1416" s="42">
        <v>1</v>
      </c>
      <c r="J1416" s="48">
        <f>MAX(0,MIN(1,F1416-E1416-1))</f>
        <v>0</v>
      </c>
      <c r="K1416" s="50">
        <f>MAX(1,MIN(10,INT(G1416/100)+1))</f>
        <v>2</v>
      </c>
      <c r="L1416" s="42">
        <v>18049</v>
      </c>
      <c r="M1416" s="42">
        <v>14795</v>
      </c>
      <c r="N1416" s="95">
        <f t="shared" si="91"/>
        <v>0.54953720618682256</v>
      </c>
      <c r="O1416" s="36">
        <v>20080728</v>
      </c>
      <c r="P1416" s="63">
        <v>12148.77</v>
      </c>
      <c r="Q1416" s="76">
        <f t="shared" si="92"/>
        <v>2.7034835625334908</v>
      </c>
      <c r="R1416" s="95">
        <f t="shared" si="93"/>
        <v>0.54953720618682256</v>
      </c>
      <c r="S1416" s="95">
        <f t="shared" si="94"/>
        <v>-1</v>
      </c>
    </row>
    <row r="1417" spans="1:19" s="36" customFormat="1" ht="14.4" x14ac:dyDescent="0.3">
      <c r="A1417" s="32" t="s">
        <v>95</v>
      </c>
      <c r="B1417" s="7">
        <v>728</v>
      </c>
      <c r="C1417" s="7">
        <v>1</v>
      </c>
      <c r="D1417" s="7" t="s">
        <v>346</v>
      </c>
      <c r="E1417" s="7">
        <v>2010</v>
      </c>
      <c r="F1417" s="68">
        <v>2011</v>
      </c>
      <c r="G1417" s="66">
        <v>195.91</v>
      </c>
      <c r="H1417" s="68">
        <v>10</v>
      </c>
      <c r="I1417" s="67">
        <v>1</v>
      </c>
      <c r="J1417" s="10">
        <v>0</v>
      </c>
      <c r="K1417" s="50">
        <f>MAX(1,MIN(10,INT(G1417/100)+1))</f>
        <v>2</v>
      </c>
      <c r="L1417" s="67">
        <v>12315</v>
      </c>
      <c r="M1417" s="67">
        <v>12256</v>
      </c>
      <c r="N1417" s="95">
        <f t="shared" si="91"/>
        <v>0.50120060233608721</v>
      </c>
      <c r="O1417" s="36">
        <f>10000*2010+B1417</f>
        <v>20100728</v>
      </c>
      <c r="P1417" s="63">
        <v>12253.01</v>
      </c>
      <c r="Q1417" s="76">
        <f t="shared" si="92"/>
        <v>2.0053031867271796</v>
      </c>
      <c r="R1417" s="95">
        <f t="shared" si="93"/>
        <v>0.50120060233608721</v>
      </c>
      <c r="S1417" s="95">
        <f t="shared" si="94"/>
        <v>-1</v>
      </c>
    </row>
    <row r="1418" spans="1:19" s="36" customFormat="1" ht="14.4" x14ac:dyDescent="0.3">
      <c r="A1418" s="32" t="s">
        <v>95</v>
      </c>
      <c r="B1418" s="7">
        <v>728</v>
      </c>
      <c r="C1418" s="7">
        <v>1</v>
      </c>
      <c r="D1418" s="7" t="s">
        <v>346</v>
      </c>
      <c r="E1418" s="7">
        <v>2010</v>
      </c>
      <c r="F1418" s="68">
        <v>2011</v>
      </c>
      <c r="G1418" s="66">
        <v>200</v>
      </c>
      <c r="H1418" s="68">
        <v>10</v>
      </c>
      <c r="I1418" s="67">
        <v>0</v>
      </c>
      <c r="J1418" s="10">
        <v>0</v>
      </c>
      <c r="K1418" s="50">
        <f>MAX(1,MIN(10,INT(G1418/100)+1))</f>
        <v>3</v>
      </c>
      <c r="L1418" s="67">
        <v>8197</v>
      </c>
      <c r="M1418" s="67">
        <v>16279</v>
      </c>
      <c r="N1418" s="95">
        <f t="shared" si="91"/>
        <v>0.33489949338127145</v>
      </c>
      <c r="O1418" s="36">
        <f>10000*2010+B1418</f>
        <v>20100728</v>
      </c>
      <c r="P1418" s="63">
        <v>12253.01</v>
      </c>
      <c r="Q1418" s="76">
        <f t="shared" si="92"/>
        <v>1.9975499897576188</v>
      </c>
      <c r="R1418" s="95">
        <f t="shared" si="93"/>
        <v>0.33489949338127145</v>
      </c>
      <c r="S1418" s="95">
        <f t="shared" si="94"/>
        <v>-1</v>
      </c>
    </row>
    <row r="1419" spans="1:19" s="36" customFormat="1" ht="14.4" x14ac:dyDescent="0.3">
      <c r="A1419" s="32" t="s">
        <v>95</v>
      </c>
      <c r="B1419" s="36">
        <v>728</v>
      </c>
      <c r="C1419" s="36">
        <v>1</v>
      </c>
      <c r="D1419" s="36" t="s">
        <v>346</v>
      </c>
      <c r="E1419" s="75">
        <v>2012</v>
      </c>
      <c r="F1419" s="36">
        <v>2014</v>
      </c>
      <c r="G1419" s="76">
        <v>386</v>
      </c>
      <c r="H1419" s="36">
        <v>10</v>
      </c>
      <c r="I1419" s="36">
        <v>1</v>
      </c>
      <c r="J1419" s="36">
        <v>1</v>
      </c>
      <c r="K1419" s="50">
        <f>MAX(1,MIN(10,INT(G1419/100)+1))</f>
        <v>4</v>
      </c>
      <c r="L1419" s="63">
        <v>19870</v>
      </c>
      <c r="M1419" s="63">
        <v>14928</v>
      </c>
      <c r="N1419" s="95">
        <f t="shared" si="91"/>
        <v>0.57100982815104318</v>
      </c>
      <c r="O1419" s="36">
        <f>10000*E1419+B1419</f>
        <v>20120728</v>
      </c>
      <c r="P1419" s="63">
        <v>12477.42</v>
      </c>
      <c r="Q1419" s="76">
        <f t="shared" si="92"/>
        <v>2.7888778289101435</v>
      </c>
      <c r="R1419" s="95">
        <f t="shared" si="93"/>
        <v>0.57100982815104318</v>
      </c>
      <c r="S1419" s="95">
        <f t="shared" si="94"/>
        <v>-1</v>
      </c>
    </row>
    <row r="1420" spans="1:19" s="36" customFormat="1" ht="14.4" x14ac:dyDescent="0.3">
      <c r="A1420" s="32" t="s">
        <v>95</v>
      </c>
      <c r="B1420" s="36">
        <v>728</v>
      </c>
      <c r="C1420" s="36">
        <v>1</v>
      </c>
      <c r="D1420" s="36" t="s">
        <v>346</v>
      </c>
      <c r="E1420" s="75">
        <v>2012</v>
      </c>
      <c r="F1420" s="36">
        <v>2013</v>
      </c>
      <c r="G1420" s="76">
        <v>400</v>
      </c>
      <c r="H1420" s="36">
        <v>10</v>
      </c>
      <c r="I1420" s="36">
        <v>0</v>
      </c>
      <c r="J1420" s="36">
        <v>0</v>
      </c>
      <c r="K1420" s="50">
        <f>MAX(1,MIN(10,INT(G1420/100)+1))</f>
        <v>5</v>
      </c>
      <c r="L1420" s="63">
        <v>13961</v>
      </c>
      <c r="M1420" s="63">
        <v>20764</v>
      </c>
      <c r="N1420" s="95">
        <f t="shared" si="91"/>
        <v>0.40204463642908567</v>
      </c>
      <c r="O1420" s="36">
        <f>10000*E1420+B1420</f>
        <v>20120728</v>
      </c>
      <c r="P1420" s="63">
        <v>12477.42</v>
      </c>
      <c r="Q1420" s="76">
        <f t="shared" si="92"/>
        <v>2.7830272604432649</v>
      </c>
      <c r="R1420" s="95">
        <f t="shared" si="93"/>
        <v>0.40204463642908567</v>
      </c>
      <c r="S1420" s="95">
        <f t="shared" si="94"/>
        <v>-1</v>
      </c>
    </row>
    <row r="1421" spans="1:19" s="36" customFormat="1" ht="14.4" x14ac:dyDescent="0.3">
      <c r="A1421" s="32" t="s">
        <v>95</v>
      </c>
      <c r="B1421" s="36">
        <v>728</v>
      </c>
      <c r="C1421" s="36">
        <v>1</v>
      </c>
      <c r="D1421" s="36" t="s">
        <v>346</v>
      </c>
      <c r="E1421" s="40">
        <v>2014</v>
      </c>
      <c r="F1421" s="33">
        <v>2015</v>
      </c>
      <c r="G1421" s="62">
        <v>409.67</v>
      </c>
      <c r="H1421" s="33">
        <v>10</v>
      </c>
      <c r="I1421" s="63">
        <v>1</v>
      </c>
      <c r="J1421" s="48">
        <v>0</v>
      </c>
      <c r="K1421" s="50">
        <v>5</v>
      </c>
      <c r="L1421" s="63">
        <v>14212</v>
      </c>
      <c r="M1421" s="63">
        <v>10104</v>
      </c>
      <c r="N1421" s="95">
        <f t="shared" si="91"/>
        <v>0.58447113012008556</v>
      </c>
      <c r="O1421" s="36">
        <f>10000*E1421+B1421</f>
        <v>20140728</v>
      </c>
      <c r="P1421" s="63">
        <v>12822.009999999998</v>
      </c>
      <c r="Q1421" s="76">
        <f t="shared" si="92"/>
        <v>1.8964265353092069</v>
      </c>
      <c r="R1421" s="95">
        <f t="shared" si="93"/>
        <v>0.58447113012008556</v>
      </c>
      <c r="S1421" s="95">
        <f t="shared" si="94"/>
        <v>-1</v>
      </c>
    </row>
    <row r="1422" spans="1:19" s="36" customFormat="1" ht="14.4" x14ac:dyDescent="0.3">
      <c r="A1422" s="32" t="s">
        <v>95</v>
      </c>
      <c r="B1422" s="36">
        <v>731</v>
      </c>
      <c r="C1422" s="36">
        <v>1</v>
      </c>
      <c r="D1422" s="36" t="s">
        <v>397</v>
      </c>
      <c r="E1422" s="36">
        <v>1994</v>
      </c>
      <c r="F1422" s="36">
        <v>1995</v>
      </c>
      <c r="G1422" s="76">
        <v>498</v>
      </c>
      <c r="H1422" s="36">
        <v>1</v>
      </c>
      <c r="I1422" s="36">
        <v>0</v>
      </c>
      <c r="J1422" s="36">
        <v>1</v>
      </c>
      <c r="K1422" s="36">
        <v>5</v>
      </c>
      <c r="L1422" s="94">
        <v>470</v>
      </c>
      <c r="M1422" s="94">
        <v>1055</v>
      </c>
      <c r="N1422" s="95">
        <f t="shared" si="91"/>
        <v>0.30819672131147541</v>
      </c>
      <c r="O1422" s="36">
        <v>19950731</v>
      </c>
      <c r="P1422" s="63">
        <v>764.05</v>
      </c>
      <c r="Q1422" s="76">
        <f t="shared" si="92"/>
        <v>1.9959426739087758</v>
      </c>
      <c r="R1422" s="95">
        <f t="shared" si="93"/>
        <v>0.30819672131147541</v>
      </c>
      <c r="S1422" s="95">
        <f t="shared" si="94"/>
        <v>-1</v>
      </c>
    </row>
    <row r="1423" spans="1:19" s="36" customFormat="1" ht="14.4" x14ac:dyDescent="0.3">
      <c r="A1423" s="32" t="s">
        <v>95</v>
      </c>
      <c r="B1423" s="36">
        <v>736</v>
      </c>
      <c r="C1423" s="36">
        <v>1</v>
      </c>
      <c r="D1423" s="36" t="s">
        <v>398</v>
      </c>
      <c r="E1423" s="36">
        <v>1994</v>
      </c>
      <c r="F1423" s="36">
        <v>1995</v>
      </c>
      <c r="G1423" s="76">
        <v>215.04</v>
      </c>
      <c r="H1423" s="36">
        <v>10</v>
      </c>
      <c r="I1423" s="36">
        <v>1</v>
      </c>
      <c r="J1423" s="36">
        <v>1</v>
      </c>
      <c r="K1423" s="36">
        <v>3</v>
      </c>
      <c r="L1423" s="94">
        <v>594</v>
      </c>
      <c r="M1423" s="94">
        <v>318</v>
      </c>
      <c r="N1423" s="95">
        <f t="shared" si="91"/>
        <v>0.65131578947368418</v>
      </c>
      <c r="O1423" s="36">
        <v>19950736</v>
      </c>
      <c r="P1423" s="63">
        <v>588.33000000000004</v>
      </c>
      <c r="Q1423" s="76">
        <f t="shared" si="92"/>
        <v>1.5501504257814491</v>
      </c>
      <c r="R1423" s="95">
        <f t="shared" si="93"/>
        <v>0.65131578947368418</v>
      </c>
      <c r="S1423" s="95">
        <f t="shared" si="94"/>
        <v>-1</v>
      </c>
    </row>
    <row r="1424" spans="1:19" s="36" customFormat="1" ht="14.4" x14ac:dyDescent="0.3">
      <c r="A1424" s="32" t="s">
        <v>95</v>
      </c>
      <c r="B1424" s="36">
        <v>737</v>
      </c>
      <c r="C1424" s="36">
        <v>1</v>
      </c>
      <c r="D1424" s="36" t="s">
        <v>399</v>
      </c>
      <c r="E1424" s="36">
        <v>1994</v>
      </c>
      <c r="F1424" s="36">
        <v>1995</v>
      </c>
      <c r="G1424" s="76">
        <v>346.53</v>
      </c>
      <c r="H1424" s="36">
        <v>10</v>
      </c>
      <c r="I1424" s="36">
        <v>1</v>
      </c>
      <c r="J1424" s="36">
        <v>1</v>
      </c>
      <c r="K1424" s="36">
        <v>4</v>
      </c>
      <c r="L1424" s="94">
        <v>558</v>
      </c>
      <c r="M1424" s="94">
        <v>256</v>
      </c>
      <c r="N1424" s="95">
        <f t="shared" si="91"/>
        <v>0.68550368550368546</v>
      </c>
      <c r="O1424" s="36">
        <v>19950737</v>
      </c>
      <c r="P1424" s="63">
        <v>378.77</v>
      </c>
      <c r="Q1424" s="76">
        <f t="shared" si="92"/>
        <v>2.1490614356997653</v>
      </c>
      <c r="R1424" s="95">
        <f t="shared" si="93"/>
        <v>0.68550368550368546</v>
      </c>
      <c r="S1424" s="95">
        <f t="shared" si="94"/>
        <v>-1</v>
      </c>
    </row>
    <row r="1425" spans="1:19" s="36" customFormat="1" ht="14.4" x14ac:dyDescent="0.3">
      <c r="A1425" s="32" t="s">
        <v>95</v>
      </c>
      <c r="B1425" s="36">
        <v>738</v>
      </c>
      <c r="C1425" s="36">
        <v>1</v>
      </c>
      <c r="D1425" s="36" t="s">
        <v>232</v>
      </c>
      <c r="E1425" s="36">
        <v>1996</v>
      </c>
      <c r="F1425" s="36">
        <v>1998</v>
      </c>
      <c r="G1425" s="76">
        <v>150</v>
      </c>
      <c r="H1425" s="36">
        <v>3</v>
      </c>
      <c r="I1425" s="36">
        <v>0</v>
      </c>
      <c r="J1425" s="36">
        <v>0</v>
      </c>
      <c r="K1425" s="36">
        <v>2</v>
      </c>
      <c r="L1425" s="94">
        <v>936</v>
      </c>
      <c r="M1425" s="94">
        <v>963</v>
      </c>
      <c r="N1425" s="95">
        <f t="shared" si="91"/>
        <v>0.49289099526066349</v>
      </c>
      <c r="O1425" s="36">
        <v>19970738</v>
      </c>
      <c r="P1425" s="63">
        <v>1120.46</v>
      </c>
      <c r="Q1425" s="76">
        <f t="shared" si="92"/>
        <v>1.6948396194420148</v>
      </c>
      <c r="R1425" s="95">
        <f t="shared" si="93"/>
        <v>0.49289099526066349</v>
      </c>
      <c r="S1425" s="95">
        <f t="shared" si="94"/>
        <v>-1</v>
      </c>
    </row>
    <row r="1426" spans="1:19" s="36" customFormat="1" ht="14.4" x14ac:dyDescent="0.3">
      <c r="A1426" s="32" t="s">
        <v>95</v>
      </c>
      <c r="B1426" s="36">
        <v>738</v>
      </c>
      <c r="C1426" s="36">
        <v>1</v>
      </c>
      <c r="D1426" s="36" t="s">
        <v>232</v>
      </c>
      <c r="E1426" s="36">
        <v>1997</v>
      </c>
      <c r="F1426" s="36">
        <v>1998</v>
      </c>
      <c r="G1426" s="76">
        <v>125</v>
      </c>
      <c r="H1426" s="36">
        <v>5</v>
      </c>
      <c r="I1426" s="36">
        <v>1</v>
      </c>
      <c r="J1426" s="36">
        <v>1</v>
      </c>
      <c r="K1426" s="36">
        <v>2</v>
      </c>
      <c r="L1426" s="94">
        <v>381</v>
      </c>
      <c r="M1426" s="94">
        <v>210</v>
      </c>
      <c r="N1426" s="95">
        <f t="shared" si="91"/>
        <v>0.64467005076142136</v>
      </c>
      <c r="O1426" s="36">
        <v>19980738</v>
      </c>
      <c r="P1426" s="63">
        <v>1099.19</v>
      </c>
      <c r="Q1426" s="76">
        <f t="shared" si="92"/>
        <v>0.53766864691272664</v>
      </c>
      <c r="R1426" s="95">
        <f t="shared" si="93"/>
        <v>0.64467005076142136</v>
      </c>
      <c r="S1426" s="95">
        <f t="shared" si="94"/>
        <v>-1</v>
      </c>
    </row>
    <row r="1427" spans="1:19" s="36" customFormat="1" ht="14.4" x14ac:dyDescent="0.3">
      <c r="A1427" s="32" t="s">
        <v>95</v>
      </c>
      <c r="B1427" s="36">
        <v>738</v>
      </c>
      <c r="C1427" s="36">
        <v>1</v>
      </c>
      <c r="D1427" s="36" t="s">
        <v>507</v>
      </c>
      <c r="E1427" s="36">
        <v>1999</v>
      </c>
      <c r="F1427" s="36">
        <v>2000</v>
      </c>
      <c r="G1427" s="76">
        <v>240</v>
      </c>
      <c r="H1427" s="36">
        <v>5</v>
      </c>
      <c r="I1427" s="36">
        <v>1</v>
      </c>
      <c r="J1427" s="36">
        <v>1</v>
      </c>
      <c r="K1427" s="36">
        <v>3</v>
      </c>
      <c r="L1427" s="94">
        <v>369</v>
      </c>
      <c r="M1427" s="94">
        <v>335</v>
      </c>
      <c r="N1427" s="95">
        <f t="shared" si="91"/>
        <v>0.52414772727272729</v>
      </c>
      <c r="O1427" s="36">
        <v>20000738</v>
      </c>
      <c r="P1427" s="63">
        <v>1072.76</v>
      </c>
      <c r="Q1427" s="76">
        <f t="shared" si="92"/>
        <v>0.6562511652186882</v>
      </c>
      <c r="R1427" s="95">
        <f t="shared" si="93"/>
        <v>0.52414772727272729</v>
      </c>
      <c r="S1427" s="95">
        <f t="shared" si="94"/>
        <v>-1</v>
      </c>
    </row>
    <row r="1428" spans="1:19" s="36" customFormat="1" ht="14.4" x14ac:dyDescent="0.3">
      <c r="A1428" s="32"/>
      <c r="B1428" s="36">
        <v>738</v>
      </c>
      <c r="C1428" s="36">
        <v>1</v>
      </c>
      <c r="D1428" s="36" t="s">
        <v>232</v>
      </c>
      <c r="E1428" s="36">
        <v>2001</v>
      </c>
      <c r="F1428" s="36">
        <v>2002</v>
      </c>
      <c r="G1428" s="76">
        <v>300</v>
      </c>
      <c r="H1428" s="36">
        <v>5</v>
      </c>
      <c r="I1428" s="36">
        <v>1</v>
      </c>
      <c r="J1428" s="36">
        <v>1</v>
      </c>
      <c r="K1428" s="36">
        <v>4</v>
      </c>
      <c r="L1428" s="94">
        <v>449</v>
      </c>
      <c r="M1428" s="94">
        <v>433</v>
      </c>
      <c r="N1428" s="95">
        <f t="shared" si="91"/>
        <v>0.50907029478458055</v>
      </c>
      <c r="O1428" s="36">
        <v>20020738</v>
      </c>
      <c r="P1428" s="63">
        <v>1018.2</v>
      </c>
      <c r="Q1428" s="76">
        <f t="shared" si="92"/>
        <v>0.86623453152622276</v>
      </c>
      <c r="R1428" s="95">
        <f t="shared" si="93"/>
        <v>0.50907029478458055</v>
      </c>
      <c r="S1428" s="95">
        <f t="shared" si="94"/>
        <v>-1</v>
      </c>
    </row>
    <row r="1429" spans="1:19" s="36" customFormat="1" ht="14.4" x14ac:dyDescent="0.3">
      <c r="A1429" s="32" t="s">
        <v>95</v>
      </c>
      <c r="B1429" s="36">
        <v>738</v>
      </c>
      <c r="C1429" s="36">
        <v>1</v>
      </c>
      <c r="D1429" s="36" t="s">
        <v>232</v>
      </c>
      <c r="E1429" s="36">
        <v>2004</v>
      </c>
      <c r="F1429" s="36">
        <v>2005</v>
      </c>
      <c r="G1429" s="76">
        <v>500</v>
      </c>
      <c r="H1429" s="36">
        <v>5</v>
      </c>
      <c r="I1429" s="36">
        <v>0</v>
      </c>
      <c r="J1429" s="36">
        <v>1</v>
      </c>
      <c r="K1429" s="36">
        <v>6</v>
      </c>
      <c r="L1429" s="94">
        <v>1008</v>
      </c>
      <c r="M1429" s="94">
        <v>1473</v>
      </c>
      <c r="N1429" s="95">
        <f t="shared" si="91"/>
        <v>0.40628778718258768</v>
      </c>
      <c r="O1429" s="36">
        <v>20050738</v>
      </c>
      <c r="P1429" s="63">
        <v>935.76</v>
      </c>
      <c r="Q1429" s="76">
        <f t="shared" si="92"/>
        <v>2.6513208515003845</v>
      </c>
      <c r="R1429" s="95">
        <f t="shared" si="93"/>
        <v>0.40628778718258768</v>
      </c>
      <c r="S1429" s="95">
        <f t="shared" si="94"/>
        <v>-1</v>
      </c>
    </row>
    <row r="1430" spans="1:19" s="36" customFormat="1" ht="14.4" x14ac:dyDescent="0.3">
      <c r="A1430" s="32" t="s">
        <v>95</v>
      </c>
      <c r="B1430" s="36">
        <v>738</v>
      </c>
      <c r="C1430" s="36">
        <v>1</v>
      </c>
      <c r="D1430" s="36" t="s">
        <v>232</v>
      </c>
      <c r="E1430" s="36">
        <v>2005</v>
      </c>
      <c r="F1430" s="36">
        <v>2006</v>
      </c>
      <c r="G1430" s="76">
        <v>500</v>
      </c>
      <c r="H1430" s="36">
        <v>5</v>
      </c>
      <c r="I1430" s="33">
        <v>1</v>
      </c>
      <c r="J1430" s="36">
        <v>1</v>
      </c>
      <c r="K1430" s="36">
        <v>6</v>
      </c>
      <c r="L1430" s="36">
        <v>589</v>
      </c>
      <c r="M1430" s="36">
        <v>442</v>
      </c>
      <c r="N1430" s="95">
        <f t="shared" si="91"/>
        <v>0.57129000969932109</v>
      </c>
      <c r="O1430" s="36">
        <v>20060738</v>
      </c>
      <c r="P1430" s="63">
        <v>946.72</v>
      </c>
      <c r="Q1430" s="76">
        <f t="shared" si="92"/>
        <v>1.0890231536251478</v>
      </c>
      <c r="R1430" s="95">
        <f t="shared" si="93"/>
        <v>0.57129000969932109</v>
      </c>
      <c r="S1430" s="95">
        <f t="shared" si="94"/>
        <v>-1</v>
      </c>
    </row>
    <row r="1431" spans="1:19" s="36" customFormat="1" ht="14.4" x14ac:dyDescent="0.3">
      <c r="A1431" s="32" t="s">
        <v>95</v>
      </c>
      <c r="B1431" s="36">
        <v>738</v>
      </c>
      <c r="C1431" s="36">
        <v>1</v>
      </c>
      <c r="D1431" s="35" t="s">
        <v>232</v>
      </c>
      <c r="E1431" s="33">
        <v>2007</v>
      </c>
      <c r="F1431" s="36">
        <v>2008</v>
      </c>
      <c r="G1431" s="36">
        <v>200</v>
      </c>
      <c r="H1431" s="36">
        <v>3</v>
      </c>
      <c r="I1431" s="36">
        <v>0</v>
      </c>
      <c r="J1431" s="36">
        <v>0</v>
      </c>
      <c r="K1431" s="33">
        <v>3</v>
      </c>
      <c r="L1431" s="63">
        <v>434</v>
      </c>
      <c r="M1431" s="63">
        <v>543</v>
      </c>
      <c r="N1431" s="95">
        <f t="shared" si="91"/>
        <v>0.44421699078812693</v>
      </c>
      <c r="O1431" s="36">
        <v>20062897</v>
      </c>
      <c r="P1431" s="63">
        <v>940</v>
      </c>
      <c r="Q1431" s="76">
        <f t="shared" si="92"/>
        <v>1.0393617021276595</v>
      </c>
      <c r="R1431" s="95">
        <f t="shared" si="93"/>
        <v>0.44421699078812693</v>
      </c>
      <c r="S1431" s="95">
        <f t="shared" si="94"/>
        <v>-1</v>
      </c>
    </row>
    <row r="1432" spans="1:19" s="36" customFormat="1" ht="14.4" x14ac:dyDescent="0.3">
      <c r="A1432" s="32" t="s">
        <v>95</v>
      </c>
      <c r="B1432" s="36">
        <v>738</v>
      </c>
      <c r="C1432" s="36">
        <v>1</v>
      </c>
      <c r="D1432" s="36" t="s">
        <v>232</v>
      </c>
      <c r="E1432" s="40">
        <v>2009</v>
      </c>
      <c r="F1432" s="40">
        <v>2011</v>
      </c>
      <c r="G1432" s="62">
        <v>500</v>
      </c>
      <c r="H1432" s="40">
        <v>5</v>
      </c>
      <c r="I1432" s="63">
        <v>1</v>
      </c>
      <c r="J1432" s="48">
        <f>MAX(0,MIN(1,F1432-E1432-1))</f>
        <v>1</v>
      </c>
      <c r="K1432" s="50">
        <f>MAX(1,MIN(10,INT(G1432/100)+1))</f>
        <v>6</v>
      </c>
      <c r="L1432" s="63">
        <v>399</v>
      </c>
      <c r="M1432" s="63">
        <v>287</v>
      </c>
      <c r="N1432" s="95">
        <f t="shared" si="91"/>
        <v>0.58163265306122447</v>
      </c>
      <c r="O1432" s="36">
        <v>20090738</v>
      </c>
      <c r="P1432" s="63">
        <v>1020.73</v>
      </c>
      <c r="Q1432" s="76">
        <f t="shared" si="92"/>
        <v>0.67206802974341895</v>
      </c>
      <c r="R1432" s="95">
        <f t="shared" si="93"/>
        <v>0.58163265306122447</v>
      </c>
      <c r="S1432" s="95">
        <f t="shared" si="94"/>
        <v>-1</v>
      </c>
    </row>
    <row r="1433" spans="1:19" s="36" customFormat="1" ht="14.4" x14ac:dyDescent="0.3">
      <c r="A1433" s="32" t="s">
        <v>95</v>
      </c>
      <c r="B1433" s="36">
        <v>738</v>
      </c>
      <c r="C1433" s="36">
        <v>1</v>
      </c>
      <c r="D1433" s="36" t="s">
        <v>232</v>
      </c>
      <c r="E1433" s="40">
        <v>2009</v>
      </c>
      <c r="F1433" s="40">
        <v>2011</v>
      </c>
      <c r="G1433" s="62">
        <v>500</v>
      </c>
      <c r="H1433" s="40">
        <v>5</v>
      </c>
      <c r="I1433" s="63">
        <v>1</v>
      </c>
      <c r="J1433" s="48">
        <f>MAX(0,MIN(1,F1433-E1433-1))</f>
        <v>1</v>
      </c>
      <c r="K1433" s="50">
        <f>MAX(1,MIN(10,INT(G1433/100)+1))</f>
        <v>6</v>
      </c>
      <c r="L1433" s="63">
        <v>399</v>
      </c>
      <c r="M1433" s="63">
        <v>287</v>
      </c>
      <c r="N1433" s="95">
        <f t="shared" si="91"/>
        <v>0.58163265306122447</v>
      </c>
      <c r="O1433" s="36">
        <f>10000*2010+B1433</f>
        <v>20100738</v>
      </c>
      <c r="P1433" s="63">
        <v>1020.73</v>
      </c>
      <c r="Q1433" s="76">
        <f t="shared" si="92"/>
        <v>0.67206802974341895</v>
      </c>
      <c r="R1433" s="95">
        <f t="shared" si="93"/>
        <v>0.58163265306122447</v>
      </c>
      <c r="S1433" s="95">
        <f t="shared" si="94"/>
        <v>-1</v>
      </c>
    </row>
    <row r="1434" spans="1:19" s="36" customFormat="1" ht="14.4" x14ac:dyDescent="0.3">
      <c r="A1434" s="32" t="s">
        <v>95</v>
      </c>
      <c r="B1434" s="36">
        <v>738</v>
      </c>
      <c r="C1434" s="36">
        <v>1</v>
      </c>
      <c r="D1434" s="36" t="s">
        <v>232</v>
      </c>
      <c r="E1434" s="40">
        <v>2017</v>
      </c>
      <c r="F1434" s="40">
        <v>2018</v>
      </c>
      <c r="G1434" s="62">
        <v>200</v>
      </c>
      <c r="H1434" s="40">
        <v>10</v>
      </c>
      <c r="I1434" s="63">
        <v>0</v>
      </c>
      <c r="J1434" s="48">
        <v>0</v>
      </c>
      <c r="K1434" s="50">
        <f>MAX(1,MIN(10,INT(G1434/100)+1))</f>
        <v>3</v>
      </c>
      <c r="L1434" s="63">
        <v>574</v>
      </c>
      <c r="M1434" s="63">
        <v>649</v>
      </c>
      <c r="N1434" s="95">
        <f t="shared" si="91"/>
        <v>0.46933769419460342</v>
      </c>
      <c r="O1434" s="36">
        <f>10000*2010+B1434</f>
        <v>20100738</v>
      </c>
      <c r="P1434" s="63">
        <v>1082</v>
      </c>
      <c r="Q1434" s="76">
        <f t="shared" si="92"/>
        <v>1.1303142329020333</v>
      </c>
      <c r="R1434" s="95">
        <f t="shared" si="93"/>
        <v>0.46933769419460342</v>
      </c>
      <c r="S1434" s="95">
        <f t="shared" si="94"/>
        <v>-1</v>
      </c>
    </row>
    <row r="1435" spans="1:19" s="36" customFormat="1" ht="14.4" x14ac:dyDescent="0.3">
      <c r="A1435" s="32" t="s">
        <v>95</v>
      </c>
      <c r="B1435" s="7">
        <v>738</v>
      </c>
      <c r="C1435" s="7">
        <v>1</v>
      </c>
      <c r="D1435" s="7" t="s">
        <v>134</v>
      </c>
      <c r="E1435" s="7">
        <v>2018</v>
      </c>
      <c r="F1435" s="7">
        <v>2019</v>
      </c>
      <c r="G1435" s="70">
        <v>200</v>
      </c>
      <c r="H1435" s="7">
        <v>10</v>
      </c>
      <c r="I1435" s="7">
        <v>1</v>
      </c>
      <c r="J1435" s="48">
        <v>0</v>
      </c>
      <c r="K1435" s="50">
        <v>3</v>
      </c>
      <c r="L1435" s="67">
        <v>1235</v>
      </c>
      <c r="M1435" s="67">
        <v>1216</v>
      </c>
      <c r="N1435" s="95">
        <f t="shared" si="91"/>
        <v>0.50387596899224807</v>
      </c>
      <c r="O1435" s="36">
        <f>10000*E1435+B1435</f>
        <v>20180738</v>
      </c>
      <c r="P1435" s="63">
        <v>1082</v>
      </c>
      <c r="Q1435" s="76">
        <f t="shared" si="92"/>
        <v>2.265249537892791</v>
      </c>
      <c r="R1435" s="95">
        <f t="shared" si="93"/>
        <v>0.50387596899224807</v>
      </c>
      <c r="S1435" s="95">
        <f t="shared" si="94"/>
        <v>-1</v>
      </c>
    </row>
    <row r="1436" spans="1:19" s="36" customFormat="1" ht="14.4" x14ac:dyDescent="0.3">
      <c r="A1436" s="32" t="s">
        <v>95</v>
      </c>
      <c r="B1436" s="36">
        <v>739</v>
      </c>
      <c r="C1436" s="36">
        <v>1</v>
      </c>
      <c r="D1436" s="36" t="s">
        <v>400</v>
      </c>
      <c r="E1436" s="36">
        <v>1994</v>
      </c>
      <c r="F1436" s="36">
        <v>1995</v>
      </c>
      <c r="G1436" s="76">
        <v>325.24</v>
      </c>
      <c r="H1436" s="36">
        <v>5</v>
      </c>
      <c r="I1436" s="36">
        <v>1</v>
      </c>
      <c r="J1436" s="36">
        <v>1</v>
      </c>
      <c r="K1436" s="36">
        <v>4</v>
      </c>
      <c r="L1436" s="94">
        <v>787</v>
      </c>
      <c r="M1436" s="94">
        <v>654</v>
      </c>
      <c r="N1436" s="95">
        <f t="shared" si="91"/>
        <v>0.54614850798056902</v>
      </c>
      <c r="O1436" s="36">
        <v>19950739</v>
      </c>
      <c r="P1436" s="63">
        <v>976.67</v>
      </c>
      <c r="Q1436" s="76">
        <f t="shared" si="92"/>
        <v>1.4754215855918582</v>
      </c>
      <c r="R1436" s="95">
        <f t="shared" si="93"/>
        <v>0.54614850798056902</v>
      </c>
      <c r="S1436" s="95">
        <f t="shared" si="94"/>
        <v>-1</v>
      </c>
    </row>
    <row r="1437" spans="1:19" s="36" customFormat="1" ht="14.4" x14ac:dyDescent="0.3">
      <c r="A1437" s="32" t="s">
        <v>95</v>
      </c>
      <c r="B1437" s="36">
        <v>739</v>
      </c>
      <c r="C1437" s="36">
        <v>1</v>
      </c>
      <c r="D1437" s="36" t="s">
        <v>400</v>
      </c>
      <c r="E1437" s="36">
        <v>1999</v>
      </c>
      <c r="F1437" s="36">
        <v>2000</v>
      </c>
      <c r="G1437" s="76">
        <v>235.98</v>
      </c>
      <c r="H1437" s="36">
        <v>10</v>
      </c>
      <c r="I1437" s="36">
        <v>1</v>
      </c>
      <c r="J1437" s="36">
        <v>1</v>
      </c>
      <c r="K1437" s="36">
        <v>3</v>
      </c>
      <c r="L1437" s="94">
        <v>353</v>
      </c>
      <c r="M1437" s="94">
        <v>171</v>
      </c>
      <c r="N1437" s="95">
        <f t="shared" si="91"/>
        <v>0.67366412213740456</v>
      </c>
      <c r="O1437" s="36">
        <v>20000739</v>
      </c>
      <c r="P1437" s="63">
        <v>922.4</v>
      </c>
      <c r="Q1437" s="76">
        <f t="shared" si="92"/>
        <v>0.56808326105810925</v>
      </c>
      <c r="R1437" s="95">
        <f t="shared" si="93"/>
        <v>0.67366412213740456</v>
      </c>
      <c r="S1437" s="95">
        <f t="shared" si="94"/>
        <v>-1</v>
      </c>
    </row>
    <row r="1438" spans="1:19" s="36" customFormat="1" ht="14.4" x14ac:dyDescent="0.3">
      <c r="A1438" s="32" t="s">
        <v>95</v>
      </c>
      <c r="B1438" s="36">
        <v>739</v>
      </c>
      <c r="C1438" s="36">
        <v>1</v>
      </c>
      <c r="D1438" s="36" t="s">
        <v>400</v>
      </c>
      <c r="E1438" s="36">
        <v>2004</v>
      </c>
      <c r="F1438" s="36">
        <v>2005</v>
      </c>
      <c r="G1438" s="76">
        <v>450</v>
      </c>
      <c r="H1438" s="36">
        <v>5</v>
      </c>
      <c r="I1438" s="36">
        <v>0</v>
      </c>
      <c r="J1438" s="36">
        <v>1</v>
      </c>
      <c r="K1438" s="36">
        <v>5</v>
      </c>
      <c r="L1438" s="94">
        <v>931</v>
      </c>
      <c r="M1438" s="94">
        <v>1495</v>
      </c>
      <c r="N1438" s="95">
        <f t="shared" si="91"/>
        <v>0.3837592745259687</v>
      </c>
      <c r="O1438" s="36">
        <v>20050739</v>
      </c>
      <c r="P1438" s="63">
        <v>794.76</v>
      </c>
      <c r="Q1438" s="76">
        <f t="shared" si="92"/>
        <v>3.0524938346167398</v>
      </c>
      <c r="R1438" s="95">
        <f t="shared" si="93"/>
        <v>0.3837592745259687</v>
      </c>
      <c r="S1438" s="95">
        <f t="shared" si="94"/>
        <v>-1</v>
      </c>
    </row>
    <row r="1439" spans="1:19" s="36" customFormat="1" ht="14.4" x14ac:dyDescent="0.3">
      <c r="A1439" s="32" t="s">
        <v>95</v>
      </c>
      <c r="B1439" s="36">
        <v>739</v>
      </c>
      <c r="C1439" s="36">
        <v>1</v>
      </c>
      <c r="D1439" s="36" t="s">
        <v>400</v>
      </c>
      <c r="E1439" s="36">
        <v>2005</v>
      </c>
      <c r="F1439" s="36">
        <v>2006</v>
      </c>
      <c r="G1439" s="76">
        <v>275</v>
      </c>
      <c r="H1439" s="36">
        <v>6</v>
      </c>
      <c r="I1439" s="33">
        <v>1</v>
      </c>
      <c r="J1439" s="36">
        <v>1</v>
      </c>
      <c r="K1439" s="36">
        <v>3</v>
      </c>
      <c r="L1439" s="36">
        <v>783</v>
      </c>
      <c r="M1439" s="36">
        <v>462</v>
      </c>
      <c r="N1439" s="95">
        <f t="shared" si="91"/>
        <v>0.62891566265060239</v>
      </c>
      <c r="O1439" s="36">
        <v>20060739</v>
      </c>
      <c r="P1439" s="63">
        <v>808.95</v>
      </c>
      <c r="Q1439" s="76">
        <f t="shared" si="92"/>
        <v>1.5390320786204339</v>
      </c>
      <c r="R1439" s="95">
        <f t="shared" si="93"/>
        <v>0.62891566265060239</v>
      </c>
      <c r="S1439" s="95">
        <f t="shared" si="94"/>
        <v>-1</v>
      </c>
    </row>
    <row r="1440" spans="1:19" s="36" customFormat="1" ht="14.4" x14ac:dyDescent="0.3">
      <c r="A1440" s="32" t="s">
        <v>95</v>
      </c>
      <c r="B1440" s="36">
        <v>739</v>
      </c>
      <c r="C1440" s="36">
        <v>1</v>
      </c>
      <c r="D1440" s="36" t="s">
        <v>400</v>
      </c>
      <c r="E1440" s="40">
        <v>2009</v>
      </c>
      <c r="F1440" s="40">
        <v>2010</v>
      </c>
      <c r="G1440" s="62">
        <v>275</v>
      </c>
      <c r="H1440" s="40">
        <v>6</v>
      </c>
      <c r="I1440" s="63">
        <v>0</v>
      </c>
      <c r="J1440" s="48">
        <f>MAX(0,MIN(1,F1440-E1440-1))</f>
        <v>0</v>
      </c>
      <c r="K1440" s="50">
        <f>MAX(1,MIN(10,INT(G1440/100)+1))</f>
        <v>3</v>
      </c>
      <c r="L1440" s="63">
        <v>492</v>
      </c>
      <c r="M1440" s="63">
        <v>519</v>
      </c>
      <c r="N1440" s="95">
        <f t="shared" si="91"/>
        <v>0.48664688427299702</v>
      </c>
      <c r="O1440" s="36">
        <v>20090739</v>
      </c>
      <c r="P1440" s="63">
        <v>739.27</v>
      </c>
      <c r="Q1440" s="76">
        <f t="shared" si="92"/>
        <v>1.3675653009049469</v>
      </c>
      <c r="R1440" s="95">
        <f t="shared" si="93"/>
        <v>0.48664688427299702</v>
      </c>
      <c r="S1440" s="95">
        <f t="shared" si="94"/>
        <v>-1</v>
      </c>
    </row>
    <row r="1441" spans="1:19" s="36" customFormat="1" ht="14.4" x14ac:dyDescent="0.3">
      <c r="A1441" s="32" t="s">
        <v>95</v>
      </c>
      <c r="B1441" s="36">
        <v>739</v>
      </c>
      <c r="C1441" s="36">
        <v>1</v>
      </c>
      <c r="D1441" s="36" t="s">
        <v>400</v>
      </c>
      <c r="E1441" s="40">
        <v>2009</v>
      </c>
      <c r="F1441" s="40">
        <v>2010</v>
      </c>
      <c r="G1441" s="62">
        <v>275</v>
      </c>
      <c r="H1441" s="40">
        <v>6</v>
      </c>
      <c r="I1441" s="63">
        <v>0</v>
      </c>
      <c r="J1441" s="48">
        <f>MAX(0,MIN(1,F1441-E1441-1))</f>
        <v>0</v>
      </c>
      <c r="K1441" s="50">
        <f>MAX(1,MIN(10,INT(G1441/100)+1))</f>
        <v>3</v>
      </c>
      <c r="L1441" s="63">
        <v>492</v>
      </c>
      <c r="M1441" s="63">
        <v>519</v>
      </c>
      <c r="N1441" s="95">
        <f t="shared" si="91"/>
        <v>0.48664688427299702</v>
      </c>
      <c r="O1441" s="36">
        <f>10000*F1441+B1441</f>
        <v>20100739</v>
      </c>
      <c r="P1441" s="63">
        <v>739.27</v>
      </c>
      <c r="Q1441" s="76">
        <f t="shared" si="92"/>
        <v>1.3675653009049469</v>
      </c>
      <c r="R1441" s="95">
        <f t="shared" si="93"/>
        <v>0.48664688427299702</v>
      </c>
      <c r="S1441" s="95">
        <f t="shared" si="94"/>
        <v>-1</v>
      </c>
    </row>
    <row r="1442" spans="1:19" s="36" customFormat="1" ht="14.4" x14ac:dyDescent="0.3">
      <c r="A1442" s="32" t="s">
        <v>95</v>
      </c>
      <c r="B1442" s="7">
        <v>739</v>
      </c>
      <c r="C1442" s="7">
        <v>1</v>
      </c>
      <c r="D1442" s="7" t="s">
        <v>400</v>
      </c>
      <c r="E1442" s="7">
        <v>2010</v>
      </c>
      <c r="F1442" s="10">
        <v>2011</v>
      </c>
      <c r="G1442" s="66">
        <v>425</v>
      </c>
      <c r="H1442" s="10">
        <v>6</v>
      </c>
      <c r="I1442" s="67">
        <v>1</v>
      </c>
      <c r="J1442" s="10">
        <v>0</v>
      </c>
      <c r="K1442" s="50">
        <f>MAX(1,MIN(10,INT(G1442/100)+1))</f>
        <v>5</v>
      </c>
      <c r="L1442" s="67">
        <v>1224</v>
      </c>
      <c r="M1442" s="67">
        <v>897</v>
      </c>
      <c r="N1442" s="95">
        <f t="shared" si="91"/>
        <v>0.57708628005657714</v>
      </c>
      <c r="O1442" s="36">
        <f>10000*2010+B1442</f>
        <v>20100739</v>
      </c>
      <c r="P1442" s="63">
        <v>739.27</v>
      </c>
      <c r="Q1442" s="76">
        <f t="shared" si="92"/>
        <v>2.8690464918094878</v>
      </c>
      <c r="R1442" s="95">
        <f t="shared" si="93"/>
        <v>0.57708628005657714</v>
      </c>
      <c r="S1442" s="95">
        <f t="shared" si="94"/>
        <v>-1</v>
      </c>
    </row>
    <row r="1443" spans="1:19" s="36" customFormat="1" ht="14.4" x14ac:dyDescent="0.3">
      <c r="A1443" s="32" t="s">
        <v>95</v>
      </c>
      <c r="B1443" s="7">
        <v>739</v>
      </c>
      <c r="C1443" s="7">
        <v>1</v>
      </c>
      <c r="D1443" s="7" t="s">
        <v>400</v>
      </c>
      <c r="E1443" s="7">
        <v>2010</v>
      </c>
      <c r="F1443" s="10">
        <v>2011</v>
      </c>
      <c r="G1443" s="66">
        <v>175</v>
      </c>
      <c r="H1443" s="10">
        <v>6</v>
      </c>
      <c r="I1443" s="67">
        <v>1</v>
      </c>
      <c r="J1443" s="10">
        <v>0</v>
      </c>
      <c r="K1443" s="50">
        <f>MAX(1,MIN(10,INT(G1443/100)+1))</f>
        <v>2</v>
      </c>
      <c r="L1443" s="67">
        <v>1115</v>
      </c>
      <c r="M1443" s="67">
        <v>998</v>
      </c>
      <c r="N1443" s="95">
        <f t="shared" si="91"/>
        <v>0.52768575485092284</v>
      </c>
      <c r="O1443" s="36">
        <f>10000*2010+B1443</f>
        <v>20100739</v>
      </c>
      <c r="P1443" s="63">
        <v>739.27</v>
      </c>
      <c r="Q1443" s="76">
        <f t="shared" si="92"/>
        <v>2.8582250057489147</v>
      </c>
      <c r="R1443" s="95">
        <f t="shared" si="93"/>
        <v>0.52768575485092284</v>
      </c>
      <c r="S1443" s="95">
        <f t="shared" si="94"/>
        <v>-1</v>
      </c>
    </row>
    <row r="1444" spans="1:19" s="36" customFormat="1" ht="14.4" x14ac:dyDescent="0.3">
      <c r="A1444" s="32" t="s">
        <v>95</v>
      </c>
      <c r="B1444" s="7">
        <v>739</v>
      </c>
      <c r="C1444" s="7">
        <v>1</v>
      </c>
      <c r="D1444" s="7" t="s">
        <v>400</v>
      </c>
      <c r="E1444" s="7">
        <v>2015</v>
      </c>
      <c r="F1444" s="10">
        <v>2016</v>
      </c>
      <c r="G1444" s="66">
        <v>760</v>
      </c>
      <c r="H1444" s="10">
        <v>10</v>
      </c>
      <c r="I1444" s="67">
        <v>1</v>
      </c>
      <c r="J1444" s="48">
        <f>MAX(0,MIN(1,F1444-E1444-1))</f>
        <v>0</v>
      </c>
      <c r="K1444" s="50">
        <f>MAX(1,MIN(10,INT(G1444/100)+1))</f>
        <v>8</v>
      </c>
      <c r="L1444" s="67">
        <v>494</v>
      </c>
      <c r="M1444" s="67">
        <v>416</v>
      </c>
      <c r="N1444" s="95">
        <f t="shared" si="91"/>
        <v>0.54285714285714282</v>
      </c>
      <c r="O1444" s="36">
        <f>10000*E1444+B1444</f>
        <v>20150739</v>
      </c>
      <c r="P1444" s="63">
        <v>681.53</v>
      </c>
      <c r="Q1444" s="76">
        <f t="shared" si="92"/>
        <v>1.335231024312943</v>
      </c>
      <c r="R1444" s="95">
        <f t="shared" si="93"/>
        <v>0.54285714285714282</v>
      </c>
      <c r="S1444" s="95">
        <f t="shared" si="94"/>
        <v>-1</v>
      </c>
    </row>
    <row r="1445" spans="1:19" s="36" customFormat="1" ht="14.4" x14ac:dyDescent="0.3">
      <c r="A1445" s="32" t="s">
        <v>95</v>
      </c>
      <c r="B1445" s="36">
        <v>740</v>
      </c>
      <c r="C1445" s="36">
        <v>1</v>
      </c>
      <c r="D1445" s="36" t="s">
        <v>401</v>
      </c>
      <c r="E1445" s="36">
        <v>1994</v>
      </c>
      <c r="F1445" s="36">
        <v>1995</v>
      </c>
      <c r="G1445" s="76">
        <v>404</v>
      </c>
      <c r="H1445" s="36">
        <v>3</v>
      </c>
      <c r="I1445" s="36">
        <v>1</v>
      </c>
      <c r="J1445" s="36">
        <v>1</v>
      </c>
      <c r="K1445" s="36">
        <v>5</v>
      </c>
      <c r="L1445" s="94">
        <v>1705</v>
      </c>
      <c r="M1445" s="94">
        <v>1356</v>
      </c>
      <c r="N1445" s="95">
        <f t="shared" si="91"/>
        <v>0.55700751388435155</v>
      </c>
      <c r="O1445" s="36">
        <v>19950740</v>
      </c>
      <c r="P1445" s="63">
        <v>1499.16</v>
      </c>
      <c r="Q1445" s="76">
        <f t="shared" si="92"/>
        <v>2.0418100803116412</v>
      </c>
      <c r="R1445" s="95">
        <f t="shared" si="93"/>
        <v>0.55700751388435155</v>
      </c>
      <c r="S1445" s="95">
        <f t="shared" si="94"/>
        <v>-1</v>
      </c>
    </row>
    <row r="1446" spans="1:19" s="36" customFormat="1" ht="14.4" x14ac:dyDescent="0.3">
      <c r="A1446" s="32" t="s">
        <v>95</v>
      </c>
      <c r="B1446" s="36">
        <v>740</v>
      </c>
      <c r="C1446" s="36">
        <v>1</v>
      </c>
      <c r="D1446" s="36" t="s">
        <v>401</v>
      </c>
      <c r="E1446" s="36">
        <v>1997</v>
      </c>
      <c r="F1446" s="36">
        <v>1998</v>
      </c>
      <c r="G1446" s="76">
        <v>276.07</v>
      </c>
      <c r="H1446" s="36">
        <v>5</v>
      </c>
      <c r="I1446" s="36">
        <v>1</v>
      </c>
      <c r="J1446" s="36">
        <v>1</v>
      </c>
      <c r="K1446" s="36">
        <v>3</v>
      </c>
      <c r="L1446" s="94">
        <v>798</v>
      </c>
      <c r="M1446" s="94">
        <v>285</v>
      </c>
      <c r="N1446" s="95">
        <f t="shared" si="91"/>
        <v>0.73684210526315785</v>
      </c>
      <c r="O1446" s="36">
        <v>19980740</v>
      </c>
      <c r="P1446" s="63">
        <v>1507.37</v>
      </c>
      <c r="Q1446" s="76">
        <f t="shared" si="92"/>
        <v>0.71846991780385705</v>
      </c>
      <c r="R1446" s="95">
        <f t="shared" si="93"/>
        <v>0.73684210526315785</v>
      </c>
      <c r="S1446" s="95">
        <f t="shared" si="94"/>
        <v>-1</v>
      </c>
    </row>
    <row r="1447" spans="1:19" s="36" customFormat="1" ht="14.4" x14ac:dyDescent="0.3">
      <c r="A1447" s="32" t="s">
        <v>95</v>
      </c>
      <c r="B1447" s="36">
        <v>740</v>
      </c>
      <c r="C1447" s="36">
        <v>1</v>
      </c>
      <c r="D1447" s="36" t="s">
        <v>401</v>
      </c>
      <c r="E1447" s="36">
        <v>2001</v>
      </c>
      <c r="F1447" s="36">
        <v>2003</v>
      </c>
      <c r="G1447" s="76">
        <v>444.44</v>
      </c>
      <c r="H1447" s="36">
        <v>3</v>
      </c>
      <c r="I1447" s="36">
        <v>1</v>
      </c>
      <c r="J1447" s="36">
        <v>0</v>
      </c>
      <c r="K1447" s="36">
        <v>5</v>
      </c>
      <c r="L1447" s="94">
        <v>765</v>
      </c>
      <c r="M1447" s="94">
        <v>450</v>
      </c>
      <c r="N1447" s="95">
        <f t="shared" si="91"/>
        <v>0.62962962962962965</v>
      </c>
      <c r="O1447" s="36">
        <v>20020740</v>
      </c>
      <c r="P1447" s="63">
        <v>1544.12</v>
      </c>
      <c r="Q1447" s="76">
        <f t="shared" si="92"/>
        <v>0.78685594383856183</v>
      </c>
      <c r="R1447" s="95">
        <f t="shared" si="93"/>
        <v>0.62962962962962965</v>
      </c>
      <c r="S1447" s="95">
        <f t="shared" si="94"/>
        <v>-1</v>
      </c>
    </row>
    <row r="1448" spans="1:19" s="36" customFormat="1" ht="14.4" x14ac:dyDescent="0.3">
      <c r="A1448" s="32" t="s">
        <v>95</v>
      </c>
      <c r="B1448" s="36">
        <v>740</v>
      </c>
      <c r="C1448" s="36">
        <v>1</v>
      </c>
      <c r="D1448" s="36" t="s">
        <v>401</v>
      </c>
      <c r="E1448" s="36">
        <v>2005</v>
      </c>
      <c r="F1448" s="36">
        <v>2006</v>
      </c>
      <c r="G1448" s="76">
        <v>700</v>
      </c>
      <c r="H1448" s="36">
        <v>3</v>
      </c>
      <c r="I1448" s="33">
        <v>1</v>
      </c>
      <c r="J1448" s="36">
        <v>1</v>
      </c>
      <c r="K1448" s="36">
        <v>8</v>
      </c>
      <c r="L1448" s="36">
        <v>914</v>
      </c>
      <c r="M1448" s="36">
        <v>678</v>
      </c>
      <c r="N1448" s="95">
        <f t="shared" si="91"/>
        <v>0.57412060301507539</v>
      </c>
      <c r="O1448" s="36">
        <v>20060740</v>
      </c>
      <c r="P1448" s="63">
        <v>1433.22</v>
      </c>
      <c r="Q1448" s="76">
        <f t="shared" si="92"/>
        <v>1.1107855039700814</v>
      </c>
      <c r="R1448" s="95">
        <f t="shared" si="93"/>
        <v>0.57412060301507539</v>
      </c>
      <c r="S1448" s="95">
        <f t="shared" si="94"/>
        <v>-1</v>
      </c>
    </row>
    <row r="1449" spans="1:19" s="36" customFormat="1" ht="14.4" x14ac:dyDescent="0.3">
      <c r="A1449" s="32" t="s">
        <v>95</v>
      </c>
      <c r="B1449" s="48">
        <v>740</v>
      </c>
      <c r="C1449" s="48">
        <v>1</v>
      </c>
      <c r="D1449" s="48" t="s">
        <v>401</v>
      </c>
      <c r="E1449" s="58">
        <v>2008</v>
      </c>
      <c r="F1449" s="59">
        <v>2009</v>
      </c>
      <c r="G1449" s="55">
        <v>700</v>
      </c>
      <c r="H1449" s="59">
        <v>3</v>
      </c>
      <c r="I1449" s="42">
        <v>1</v>
      </c>
      <c r="J1449" s="48">
        <f>MAX(0,MIN(1,F1449-E1449-1))</f>
        <v>0</v>
      </c>
      <c r="K1449" s="50">
        <f>MAX(1,MIN(10,INT(G1449/100)+1))</f>
        <v>8</v>
      </c>
      <c r="L1449" s="42">
        <v>2364</v>
      </c>
      <c r="M1449" s="42">
        <v>1466</v>
      </c>
      <c r="N1449" s="95">
        <f t="shared" si="91"/>
        <v>0.61723237597911229</v>
      </c>
      <c r="O1449" s="36">
        <v>20080740</v>
      </c>
      <c r="P1449" s="63">
        <v>1399.36</v>
      </c>
      <c r="Q1449" s="76">
        <f t="shared" si="92"/>
        <v>2.7369654699291108</v>
      </c>
      <c r="R1449" s="95">
        <f t="shared" si="93"/>
        <v>0.61723237597911229</v>
      </c>
      <c r="S1449" s="95">
        <f t="shared" si="94"/>
        <v>-1</v>
      </c>
    </row>
    <row r="1450" spans="1:19" s="36" customFormat="1" ht="14.4" x14ac:dyDescent="0.3">
      <c r="A1450" s="32" t="s">
        <v>95</v>
      </c>
      <c r="B1450" s="48">
        <v>740</v>
      </c>
      <c r="C1450" s="48">
        <v>1</v>
      </c>
      <c r="D1450" s="48" t="s">
        <v>401</v>
      </c>
      <c r="E1450" s="58">
        <v>2008</v>
      </c>
      <c r="F1450" s="59">
        <v>2009</v>
      </c>
      <c r="G1450" s="55">
        <v>200</v>
      </c>
      <c r="H1450" s="59">
        <v>3</v>
      </c>
      <c r="I1450" s="42">
        <v>0</v>
      </c>
      <c r="J1450" s="48">
        <f>MAX(0,MIN(1,F1450-E1450-1))</f>
        <v>0</v>
      </c>
      <c r="K1450" s="50">
        <f>MAX(1,MIN(10,INT(G1450/100)+1))</f>
        <v>3</v>
      </c>
      <c r="L1450" s="42">
        <v>1683</v>
      </c>
      <c r="M1450" s="42">
        <v>2109</v>
      </c>
      <c r="N1450" s="95">
        <f t="shared" si="91"/>
        <v>0.44382911392405061</v>
      </c>
      <c r="O1450" s="36">
        <v>20080740</v>
      </c>
      <c r="P1450" s="63">
        <v>1399.36</v>
      </c>
      <c r="Q1450" s="76">
        <f t="shared" si="92"/>
        <v>2.7098101989480909</v>
      </c>
      <c r="R1450" s="95">
        <f t="shared" si="93"/>
        <v>0.44382911392405061</v>
      </c>
      <c r="S1450" s="95">
        <f t="shared" si="94"/>
        <v>-1</v>
      </c>
    </row>
    <row r="1451" spans="1:19" s="36" customFormat="1" ht="14.4" x14ac:dyDescent="0.3">
      <c r="A1451" s="32" t="s">
        <v>95</v>
      </c>
      <c r="B1451" s="7">
        <v>740</v>
      </c>
      <c r="C1451" s="7">
        <v>1</v>
      </c>
      <c r="D1451" s="7" t="s">
        <v>401</v>
      </c>
      <c r="E1451" s="7">
        <v>2011</v>
      </c>
      <c r="F1451" s="10">
        <v>2012</v>
      </c>
      <c r="G1451" s="66">
        <v>700</v>
      </c>
      <c r="H1451" s="10">
        <v>6</v>
      </c>
      <c r="I1451" s="67">
        <v>1</v>
      </c>
      <c r="J1451" s="10">
        <v>0</v>
      </c>
      <c r="K1451" s="50">
        <v>8</v>
      </c>
      <c r="L1451" s="67">
        <v>742</v>
      </c>
      <c r="M1451" s="67">
        <v>298</v>
      </c>
      <c r="N1451" s="95">
        <f t="shared" si="91"/>
        <v>0.71346153846153848</v>
      </c>
      <c r="O1451" s="36">
        <f>10000*E1451+B1451</f>
        <v>20110740</v>
      </c>
      <c r="P1451" s="63">
        <v>1357</v>
      </c>
      <c r="Q1451" s="76">
        <f t="shared" si="92"/>
        <v>0.7663964627855564</v>
      </c>
      <c r="R1451" s="95">
        <f t="shared" si="93"/>
        <v>0.71346153846153848</v>
      </c>
      <c r="S1451" s="95">
        <f t="shared" si="94"/>
        <v>-1</v>
      </c>
    </row>
    <row r="1452" spans="1:19" s="36" customFormat="1" ht="14.4" x14ac:dyDescent="0.3">
      <c r="A1452" s="32" t="s">
        <v>95</v>
      </c>
      <c r="B1452" s="7">
        <v>740</v>
      </c>
      <c r="C1452" s="7">
        <v>1</v>
      </c>
      <c r="D1452" s="7" t="s">
        <v>401</v>
      </c>
      <c r="E1452" s="7">
        <v>2017</v>
      </c>
      <c r="F1452" s="10">
        <v>2018</v>
      </c>
      <c r="G1452" s="66">
        <v>200</v>
      </c>
      <c r="H1452" s="10">
        <v>6</v>
      </c>
      <c r="I1452" s="67">
        <v>1</v>
      </c>
      <c r="J1452" s="10">
        <v>0</v>
      </c>
      <c r="K1452" s="50">
        <f>MAX(1,MIN(10,INT(G1452/100)+1))</f>
        <v>3</v>
      </c>
      <c r="L1452" s="67">
        <v>620</v>
      </c>
      <c r="M1452" s="67">
        <v>570</v>
      </c>
      <c r="N1452" s="95">
        <f t="shared" si="91"/>
        <v>0.52100840336134457</v>
      </c>
      <c r="O1452" s="36">
        <f>10000*E1452+B1452</f>
        <v>20170740</v>
      </c>
      <c r="P1452" s="63">
        <v>1377</v>
      </c>
      <c r="Q1452" s="76">
        <f t="shared" si="92"/>
        <v>0.86419753086419748</v>
      </c>
      <c r="R1452" s="95">
        <f t="shared" si="93"/>
        <v>0.52100840336134457</v>
      </c>
      <c r="S1452" s="95">
        <f t="shared" si="94"/>
        <v>-1</v>
      </c>
    </row>
    <row r="1453" spans="1:19" s="36" customFormat="1" ht="14.4" x14ac:dyDescent="0.3">
      <c r="A1453" s="32" t="s">
        <v>95</v>
      </c>
      <c r="B1453" s="36">
        <v>741</v>
      </c>
      <c r="C1453" s="36">
        <v>1</v>
      </c>
      <c r="D1453" s="36" t="s">
        <v>347</v>
      </c>
      <c r="E1453" s="36">
        <v>1997</v>
      </c>
      <c r="F1453" s="36">
        <v>1999</v>
      </c>
      <c r="G1453" s="76">
        <v>315</v>
      </c>
      <c r="H1453" s="36">
        <v>10</v>
      </c>
      <c r="I1453" s="36">
        <v>1</v>
      </c>
      <c r="J1453" s="36">
        <v>0</v>
      </c>
      <c r="K1453" s="36">
        <v>4</v>
      </c>
      <c r="L1453" s="94">
        <v>529</v>
      </c>
      <c r="M1453" s="94">
        <v>337</v>
      </c>
      <c r="N1453" s="95">
        <f t="shared" si="91"/>
        <v>0.61085450346420322</v>
      </c>
      <c r="O1453" s="36">
        <v>19980741</v>
      </c>
      <c r="P1453" s="63">
        <v>1308.77</v>
      </c>
      <c r="Q1453" s="76">
        <f t="shared" si="92"/>
        <v>0.66168998372517707</v>
      </c>
      <c r="R1453" s="95">
        <f t="shared" si="93"/>
        <v>0.61085450346420322</v>
      </c>
      <c r="S1453" s="95">
        <f t="shared" si="94"/>
        <v>-1</v>
      </c>
    </row>
    <row r="1454" spans="1:19" s="36" customFormat="1" ht="14.4" x14ac:dyDescent="0.3">
      <c r="A1454" s="32" t="s">
        <v>95</v>
      </c>
      <c r="B1454" s="36">
        <v>741</v>
      </c>
      <c r="C1454" s="36">
        <v>1</v>
      </c>
      <c r="D1454" s="36" t="s">
        <v>347</v>
      </c>
      <c r="E1454" s="36">
        <v>2001</v>
      </c>
      <c r="F1454" s="36">
        <v>2002</v>
      </c>
      <c r="G1454" s="76">
        <v>315</v>
      </c>
      <c r="H1454" s="36">
        <v>10</v>
      </c>
      <c r="I1454" s="36">
        <v>0</v>
      </c>
      <c r="J1454" s="36">
        <v>1</v>
      </c>
      <c r="K1454" s="36">
        <v>4</v>
      </c>
      <c r="L1454" s="94">
        <v>1142</v>
      </c>
      <c r="M1454" s="94">
        <v>873</v>
      </c>
      <c r="N1454" s="95">
        <f t="shared" ref="N1454:N1517" si="95">L1454/(L1454+M1454)</f>
        <v>0.56674937965260541</v>
      </c>
      <c r="O1454" s="36">
        <v>20020741</v>
      </c>
      <c r="P1454" s="63">
        <v>1143.73</v>
      </c>
      <c r="Q1454" s="76">
        <f t="shared" ref="Q1454:Q1517" si="96">(L1454+M1454)/P1454</f>
        <v>1.7617794409519729</v>
      </c>
      <c r="R1454" s="95">
        <f t="shared" ref="R1454:R1517" si="97">N1454</f>
        <v>0.56674937965260541</v>
      </c>
      <c r="S1454" s="95">
        <f t="shared" ref="S1454:S1517" si="98">IF(B1454=$A$1,R1454,-1)</f>
        <v>-1</v>
      </c>
    </row>
    <row r="1455" spans="1:19" s="36" customFormat="1" ht="14.4" x14ac:dyDescent="0.3">
      <c r="A1455" s="32" t="s">
        <v>95</v>
      </c>
      <c r="B1455" s="36">
        <v>741</v>
      </c>
      <c r="C1455" s="36">
        <v>1</v>
      </c>
      <c r="D1455" s="36" t="s">
        <v>347</v>
      </c>
      <c r="E1455" s="36">
        <v>2002</v>
      </c>
      <c r="F1455" s="36">
        <v>2003</v>
      </c>
      <c r="G1455" s="76">
        <v>415</v>
      </c>
      <c r="H1455" s="36">
        <v>10</v>
      </c>
      <c r="I1455" s="36">
        <v>1</v>
      </c>
      <c r="J1455" s="36">
        <v>1</v>
      </c>
      <c r="K1455" s="36">
        <v>5</v>
      </c>
      <c r="L1455" s="94">
        <v>1142</v>
      </c>
      <c r="M1455" s="94">
        <v>873</v>
      </c>
      <c r="N1455" s="95">
        <f t="shared" si="95"/>
        <v>0.56674937965260541</v>
      </c>
      <c r="O1455" s="36">
        <v>20030741</v>
      </c>
      <c r="P1455" s="63">
        <v>1084.79</v>
      </c>
      <c r="Q1455" s="76">
        <f t="shared" si="96"/>
        <v>1.8575023737313214</v>
      </c>
      <c r="R1455" s="95">
        <f t="shared" si="97"/>
        <v>0.56674937965260541</v>
      </c>
      <c r="S1455" s="95">
        <f t="shared" si="98"/>
        <v>-1</v>
      </c>
    </row>
    <row r="1456" spans="1:19" s="36" customFormat="1" ht="14.4" x14ac:dyDescent="0.3">
      <c r="A1456" s="32" t="s">
        <v>95</v>
      </c>
      <c r="B1456" s="36">
        <v>741</v>
      </c>
      <c r="C1456" s="36">
        <v>1</v>
      </c>
      <c r="D1456" s="36" t="s">
        <v>347</v>
      </c>
      <c r="E1456" s="40">
        <v>2009</v>
      </c>
      <c r="F1456" s="40">
        <v>2010</v>
      </c>
      <c r="G1456" s="62">
        <v>200</v>
      </c>
      <c r="H1456" s="40">
        <v>10</v>
      </c>
      <c r="I1456" s="63">
        <v>0</v>
      </c>
      <c r="J1456" s="48">
        <f>MAX(0,MIN(1,F1456-E1456-1))</f>
        <v>0</v>
      </c>
      <c r="K1456" s="50">
        <f>MAX(1,MIN(10,INT(G1456/100)+1))</f>
        <v>3</v>
      </c>
      <c r="L1456" s="63">
        <v>558</v>
      </c>
      <c r="M1456" s="63">
        <v>719</v>
      </c>
      <c r="N1456" s="95">
        <f t="shared" si="95"/>
        <v>0.43696162881754114</v>
      </c>
      <c r="O1456" s="36">
        <v>20090741</v>
      </c>
      <c r="P1456" s="63">
        <v>1043.5999999999999</v>
      </c>
      <c r="Q1456" s="76">
        <f t="shared" si="96"/>
        <v>1.2236489076274435</v>
      </c>
      <c r="R1456" s="95">
        <f t="shared" si="97"/>
        <v>0.43696162881754114</v>
      </c>
      <c r="S1456" s="95">
        <f t="shared" si="98"/>
        <v>-1</v>
      </c>
    </row>
    <row r="1457" spans="1:19" s="36" customFormat="1" ht="14.4" x14ac:dyDescent="0.3">
      <c r="A1457" s="32" t="s">
        <v>95</v>
      </c>
      <c r="B1457" s="36">
        <v>741</v>
      </c>
      <c r="C1457" s="36">
        <v>1</v>
      </c>
      <c r="D1457" s="36" t="s">
        <v>347</v>
      </c>
      <c r="E1457" s="40">
        <v>2009</v>
      </c>
      <c r="F1457" s="40">
        <v>2010</v>
      </c>
      <c r="G1457" s="62">
        <v>200</v>
      </c>
      <c r="H1457" s="40">
        <v>10</v>
      </c>
      <c r="I1457" s="63">
        <v>0</v>
      </c>
      <c r="J1457" s="48">
        <f>MAX(0,MIN(1,F1457-E1457-1))</f>
        <v>0</v>
      </c>
      <c r="K1457" s="50">
        <f>MAX(1,MIN(10,INT(G1457/100)+1))</f>
        <v>3</v>
      </c>
      <c r="L1457" s="63">
        <v>558</v>
      </c>
      <c r="M1457" s="63">
        <v>719</v>
      </c>
      <c r="N1457" s="95">
        <f t="shared" si="95"/>
        <v>0.43696162881754114</v>
      </c>
      <c r="O1457" s="36">
        <f>10000*F1457+B1457</f>
        <v>20100741</v>
      </c>
      <c r="P1457" s="63">
        <v>1043.5999999999999</v>
      </c>
      <c r="Q1457" s="76">
        <f t="shared" si="96"/>
        <v>1.2236489076274435</v>
      </c>
      <c r="R1457" s="95">
        <f t="shared" si="97"/>
        <v>0.43696162881754114</v>
      </c>
      <c r="S1457" s="95">
        <f t="shared" si="98"/>
        <v>-1</v>
      </c>
    </row>
    <row r="1458" spans="1:19" s="36" customFormat="1" ht="14.4" x14ac:dyDescent="0.3">
      <c r="A1458" s="32" t="s">
        <v>95</v>
      </c>
      <c r="B1458" s="36">
        <v>741</v>
      </c>
      <c r="C1458" s="36">
        <v>1</v>
      </c>
      <c r="D1458" s="36" t="s">
        <v>347</v>
      </c>
      <c r="E1458" s="75">
        <v>2012</v>
      </c>
      <c r="F1458" s="36">
        <v>2013</v>
      </c>
      <c r="G1458" s="76">
        <v>723</v>
      </c>
      <c r="H1458" s="36">
        <v>10</v>
      </c>
      <c r="I1458" s="36">
        <v>1</v>
      </c>
      <c r="J1458" s="36">
        <v>0</v>
      </c>
      <c r="K1458" s="50">
        <f>MAX(1,MIN(10,INT(G1458/100)+1))</f>
        <v>8</v>
      </c>
      <c r="L1458" s="63">
        <v>1946</v>
      </c>
      <c r="M1458" s="63">
        <v>1266</v>
      </c>
      <c r="N1458" s="95">
        <f t="shared" si="95"/>
        <v>0.60585305105853049</v>
      </c>
      <c r="O1458" s="36">
        <f>10000*E1458+B1458</f>
        <v>20120741</v>
      </c>
      <c r="P1458" s="63">
        <v>989.26</v>
      </c>
      <c r="Q1458" s="76">
        <f t="shared" si="96"/>
        <v>3.2468713988233628</v>
      </c>
      <c r="R1458" s="95">
        <f t="shared" si="97"/>
        <v>0.60585305105853049</v>
      </c>
      <c r="S1458" s="95">
        <f t="shared" si="98"/>
        <v>-1</v>
      </c>
    </row>
    <row r="1459" spans="1:19" s="36" customFormat="1" ht="14.4" x14ac:dyDescent="0.3">
      <c r="A1459" s="32" t="s">
        <v>95</v>
      </c>
      <c r="B1459" s="36">
        <v>742</v>
      </c>
      <c r="C1459" s="36">
        <v>1</v>
      </c>
      <c r="D1459" s="36" t="s">
        <v>348</v>
      </c>
      <c r="E1459" s="36">
        <v>1994</v>
      </c>
      <c r="F1459" s="36">
        <v>1995</v>
      </c>
      <c r="G1459" s="76">
        <v>303.43</v>
      </c>
      <c r="H1459" s="36">
        <v>4</v>
      </c>
      <c r="I1459" s="36">
        <v>1</v>
      </c>
      <c r="J1459" s="36">
        <v>1</v>
      </c>
      <c r="K1459" s="36">
        <v>4</v>
      </c>
      <c r="L1459" s="94">
        <v>14518</v>
      </c>
      <c r="M1459" s="94">
        <v>12481</v>
      </c>
      <c r="N1459" s="95">
        <f t="shared" si="95"/>
        <v>0.53772361939331081</v>
      </c>
      <c r="O1459" s="36">
        <v>19950742</v>
      </c>
      <c r="P1459" s="63">
        <v>11416.85</v>
      </c>
      <c r="Q1459" s="76">
        <f t="shared" si="96"/>
        <v>2.3648379369090424</v>
      </c>
      <c r="R1459" s="95">
        <f t="shared" si="97"/>
        <v>0.53772361939331081</v>
      </c>
      <c r="S1459" s="95">
        <f t="shared" si="98"/>
        <v>-1</v>
      </c>
    </row>
    <row r="1460" spans="1:19" s="36" customFormat="1" ht="14.4" x14ac:dyDescent="0.3">
      <c r="A1460" s="32" t="s">
        <v>95</v>
      </c>
      <c r="B1460" s="36">
        <v>742</v>
      </c>
      <c r="C1460" s="36">
        <v>1</v>
      </c>
      <c r="D1460" s="36" t="s">
        <v>348</v>
      </c>
      <c r="E1460" s="36">
        <v>1998</v>
      </c>
      <c r="F1460" s="36">
        <v>1999</v>
      </c>
      <c r="G1460" s="76">
        <v>332.07</v>
      </c>
      <c r="H1460" s="36">
        <v>10</v>
      </c>
      <c r="I1460" s="36">
        <v>1</v>
      </c>
      <c r="J1460" s="36">
        <v>1</v>
      </c>
      <c r="K1460" s="36">
        <v>4</v>
      </c>
      <c r="L1460" s="94">
        <v>16215</v>
      </c>
      <c r="M1460" s="94">
        <v>15830</v>
      </c>
      <c r="N1460" s="95">
        <f t="shared" si="95"/>
        <v>0.5060071774067717</v>
      </c>
      <c r="O1460" s="36">
        <v>19990742</v>
      </c>
      <c r="P1460" s="63">
        <v>11183.37</v>
      </c>
      <c r="Q1460" s="76">
        <f t="shared" si="96"/>
        <v>2.865415344390823</v>
      </c>
      <c r="R1460" s="95">
        <f t="shared" si="97"/>
        <v>0.5060071774067717</v>
      </c>
      <c r="S1460" s="95">
        <f t="shared" si="98"/>
        <v>-1</v>
      </c>
    </row>
    <row r="1461" spans="1:19" s="36" customFormat="1" ht="14.4" x14ac:dyDescent="0.3">
      <c r="A1461" s="32" t="s">
        <v>95</v>
      </c>
      <c r="B1461" s="36">
        <v>742</v>
      </c>
      <c r="C1461" s="36">
        <v>1</v>
      </c>
      <c r="D1461" s="36" t="s">
        <v>348</v>
      </c>
      <c r="E1461" s="36">
        <v>2001</v>
      </c>
      <c r="F1461" s="36">
        <v>2002</v>
      </c>
      <c r="G1461" s="76">
        <v>550</v>
      </c>
      <c r="H1461" s="36">
        <v>10</v>
      </c>
      <c r="I1461" s="36">
        <v>0</v>
      </c>
      <c r="J1461" s="36">
        <v>1</v>
      </c>
      <c r="K1461" s="36">
        <v>6</v>
      </c>
      <c r="L1461" s="94">
        <v>7187</v>
      </c>
      <c r="M1461" s="94">
        <v>11836</v>
      </c>
      <c r="N1461" s="95">
        <f t="shared" si="95"/>
        <v>0.37780581401461388</v>
      </c>
      <c r="O1461" s="36">
        <v>20020742</v>
      </c>
      <c r="P1461" s="63">
        <v>10756.9</v>
      </c>
      <c r="Q1461" s="76">
        <f t="shared" si="96"/>
        <v>1.7684462995844528</v>
      </c>
      <c r="R1461" s="95">
        <f t="shared" si="97"/>
        <v>0.37780581401461388</v>
      </c>
      <c r="S1461" s="95">
        <f t="shared" si="98"/>
        <v>-1</v>
      </c>
    </row>
    <row r="1462" spans="1:19" s="36" customFormat="1" ht="14.4" x14ac:dyDescent="0.3">
      <c r="A1462" s="32" t="s">
        <v>95</v>
      </c>
      <c r="B1462" s="36">
        <v>742</v>
      </c>
      <c r="C1462" s="36">
        <v>1</v>
      </c>
      <c r="D1462" s="36" t="s">
        <v>348</v>
      </c>
      <c r="E1462" s="36">
        <v>2002</v>
      </c>
      <c r="F1462" s="36">
        <v>2003</v>
      </c>
      <c r="G1462" s="76">
        <v>375</v>
      </c>
      <c r="H1462" s="36">
        <v>4</v>
      </c>
      <c r="I1462" s="36">
        <v>0</v>
      </c>
      <c r="J1462" s="36">
        <v>1</v>
      </c>
      <c r="K1462" s="36">
        <v>4</v>
      </c>
      <c r="L1462" s="94">
        <v>13844</v>
      </c>
      <c r="M1462" s="94">
        <v>15020</v>
      </c>
      <c r="N1462" s="95">
        <f t="shared" si="95"/>
        <v>0.47962860310421285</v>
      </c>
      <c r="O1462" s="36">
        <v>20030742</v>
      </c>
      <c r="P1462" s="63">
        <v>10055.76</v>
      </c>
      <c r="Q1462" s="76">
        <f t="shared" si="96"/>
        <v>2.8703946792683994</v>
      </c>
      <c r="R1462" s="95">
        <f t="shared" si="97"/>
        <v>0.47962860310421285</v>
      </c>
      <c r="S1462" s="95">
        <f t="shared" si="98"/>
        <v>-1</v>
      </c>
    </row>
    <row r="1463" spans="1:19" s="36" customFormat="1" ht="14.4" x14ac:dyDescent="0.3">
      <c r="A1463" s="32" t="s">
        <v>95</v>
      </c>
      <c r="B1463" s="36">
        <v>742</v>
      </c>
      <c r="C1463" s="36">
        <v>1</v>
      </c>
      <c r="D1463" s="36" t="s">
        <v>348</v>
      </c>
      <c r="E1463" s="36">
        <v>2003</v>
      </c>
      <c r="F1463" s="36">
        <v>2004</v>
      </c>
      <c r="G1463" s="76">
        <v>25</v>
      </c>
      <c r="H1463" s="36">
        <v>4</v>
      </c>
      <c r="I1463" s="36">
        <v>0</v>
      </c>
      <c r="J1463" s="36">
        <v>1</v>
      </c>
      <c r="K1463" s="36">
        <v>1</v>
      </c>
      <c r="L1463" s="94">
        <v>8914</v>
      </c>
      <c r="M1463" s="94">
        <v>8959</v>
      </c>
      <c r="N1463" s="95">
        <f t="shared" si="95"/>
        <v>0.49874111788731607</v>
      </c>
      <c r="O1463" s="36">
        <v>20040742</v>
      </c>
      <c r="P1463" s="63">
        <v>10331.69</v>
      </c>
      <c r="Q1463" s="76">
        <f t="shared" si="96"/>
        <v>1.7299202744178348</v>
      </c>
      <c r="R1463" s="95">
        <f t="shared" si="97"/>
        <v>0.49874111788731607</v>
      </c>
      <c r="S1463" s="95">
        <f t="shared" si="98"/>
        <v>-1</v>
      </c>
    </row>
    <row r="1464" spans="1:19" s="36" customFormat="1" ht="14.4" x14ac:dyDescent="0.3">
      <c r="A1464" s="32" t="s">
        <v>95</v>
      </c>
      <c r="B1464" s="36">
        <v>742</v>
      </c>
      <c r="C1464" s="36">
        <v>1</v>
      </c>
      <c r="D1464" s="36" t="s">
        <v>348</v>
      </c>
      <c r="E1464" s="36">
        <v>2003</v>
      </c>
      <c r="F1464" s="36">
        <v>2004</v>
      </c>
      <c r="G1464" s="76">
        <v>33</v>
      </c>
      <c r="H1464" s="36">
        <v>4</v>
      </c>
      <c r="I1464" s="36">
        <v>1</v>
      </c>
      <c r="J1464" s="36">
        <v>1</v>
      </c>
      <c r="K1464" s="36">
        <v>1</v>
      </c>
      <c r="L1464" s="94">
        <v>8988</v>
      </c>
      <c r="M1464" s="94">
        <v>8914</v>
      </c>
      <c r="N1464" s="95">
        <f t="shared" si="95"/>
        <v>0.5020668081778572</v>
      </c>
      <c r="O1464" s="36">
        <v>20040742</v>
      </c>
      <c r="P1464" s="63">
        <v>10331.69</v>
      </c>
      <c r="Q1464" s="76">
        <f t="shared" si="96"/>
        <v>1.7327271724180651</v>
      </c>
      <c r="R1464" s="95">
        <f t="shared" si="97"/>
        <v>0.5020668081778572</v>
      </c>
      <c r="S1464" s="95">
        <f t="shared" si="98"/>
        <v>-1</v>
      </c>
    </row>
    <row r="1465" spans="1:19" s="36" customFormat="1" ht="14.4" x14ac:dyDescent="0.3">
      <c r="A1465" s="32" t="s">
        <v>95</v>
      </c>
      <c r="B1465" s="36">
        <v>742</v>
      </c>
      <c r="C1465" s="36">
        <v>1</v>
      </c>
      <c r="D1465" s="36" t="s">
        <v>348</v>
      </c>
      <c r="E1465" s="36">
        <v>2003</v>
      </c>
      <c r="F1465" s="36">
        <v>2004</v>
      </c>
      <c r="G1465" s="76">
        <v>41</v>
      </c>
      <c r="H1465" s="36">
        <v>4</v>
      </c>
      <c r="I1465" s="36">
        <v>1</v>
      </c>
      <c r="J1465" s="36">
        <v>1</v>
      </c>
      <c r="K1465" s="36">
        <v>1</v>
      </c>
      <c r="L1465" s="94">
        <v>9085</v>
      </c>
      <c r="M1465" s="94">
        <v>8833</v>
      </c>
      <c r="N1465" s="95">
        <f t="shared" si="95"/>
        <v>0.50703203482531534</v>
      </c>
      <c r="O1465" s="36">
        <v>20040742</v>
      </c>
      <c r="P1465" s="63">
        <v>10331.69</v>
      </c>
      <c r="Q1465" s="76">
        <f t="shared" si="96"/>
        <v>1.7342758057975025</v>
      </c>
      <c r="R1465" s="95">
        <f t="shared" si="97"/>
        <v>0.50703203482531534</v>
      </c>
      <c r="S1465" s="95">
        <f t="shared" si="98"/>
        <v>-1</v>
      </c>
    </row>
    <row r="1466" spans="1:19" s="36" customFormat="1" ht="14.4" x14ac:dyDescent="0.3">
      <c r="A1466" s="32" t="s">
        <v>95</v>
      </c>
      <c r="B1466" s="36">
        <v>742</v>
      </c>
      <c r="C1466" s="36">
        <v>1</v>
      </c>
      <c r="D1466" s="36" t="s">
        <v>348</v>
      </c>
      <c r="E1466" s="36">
        <v>2003</v>
      </c>
      <c r="F1466" s="36">
        <v>2004</v>
      </c>
      <c r="G1466" s="76">
        <v>170</v>
      </c>
      <c r="H1466" s="36">
        <v>4</v>
      </c>
      <c r="I1466" s="36">
        <v>1</v>
      </c>
      <c r="J1466" s="36">
        <v>1</v>
      </c>
      <c r="K1466" s="36">
        <v>2</v>
      </c>
      <c r="L1466" s="94">
        <v>9616</v>
      </c>
      <c r="M1466" s="94">
        <v>8385</v>
      </c>
      <c r="N1466" s="95">
        <f t="shared" si="95"/>
        <v>0.534192544858619</v>
      </c>
      <c r="O1466" s="36">
        <v>20040742</v>
      </c>
      <c r="P1466" s="63">
        <v>10331.69</v>
      </c>
      <c r="Q1466" s="76">
        <f t="shared" si="96"/>
        <v>1.7423093414533342</v>
      </c>
      <c r="R1466" s="95">
        <f t="shared" si="97"/>
        <v>0.534192544858619</v>
      </c>
      <c r="S1466" s="95">
        <f t="shared" si="98"/>
        <v>-1</v>
      </c>
    </row>
    <row r="1467" spans="1:19" s="36" customFormat="1" ht="14.4" x14ac:dyDescent="0.3">
      <c r="A1467" s="32" t="s">
        <v>95</v>
      </c>
      <c r="B1467" s="36">
        <v>742</v>
      </c>
      <c r="C1467" s="36">
        <v>1</v>
      </c>
      <c r="D1467" s="36" t="s">
        <v>348</v>
      </c>
      <c r="E1467" s="36">
        <v>2003</v>
      </c>
      <c r="F1467" s="36">
        <v>2004</v>
      </c>
      <c r="G1467" s="76">
        <v>210</v>
      </c>
      <c r="H1467" s="36">
        <v>4</v>
      </c>
      <c r="I1467" s="36">
        <v>1</v>
      </c>
      <c r="J1467" s="36">
        <v>1</v>
      </c>
      <c r="K1467" s="36">
        <v>3</v>
      </c>
      <c r="L1467" s="94">
        <v>9737</v>
      </c>
      <c r="M1467" s="94">
        <v>8967</v>
      </c>
      <c r="N1467" s="95">
        <f t="shared" si="95"/>
        <v>0.52058383233532934</v>
      </c>
      <c r="O1467" s="36">
        <v>20040742</v>
      </c>
      <c r="P1467" s="63">
        <v>10331.69</v>
      </c>
      <c r="Q1467" s="76">
        <f t="shared" si="96"/>
        <v>1.8103524205623667</v>
      </c>
      <c r="R1467" s="95">
        <f t="shared" si="97"/>
        <v>0.52058383233532934</v>
      </c>
      <c r="S1467" s="95">
        <f t="shared" si="98"/>
        <v>-1</v>
      </c>
    </row>
    <row r="1468" spans="1:19" s="36" customFormat="1" ht="14.4" x14ac:dyDescent="0.3">
      <c r="A1468" s="32" t="s">
        <v>95</v>
      </c>
      <c r="B1468" s="36">
        <v>742</v>
      </c>
      <c r="C1468" s="36">
        <v>1</v>
      </c>
      <c r="D1468" s="35" t="s">
        <v>348</v>
      </c>
      <c r="E1468" s="33">
        <v>2007</v>
      </c>
      <c r="F1468" s="36">
        <v>2008</v>
      </c>
      <c r="G1468" s="36">
        <v>522.77</v>
      </c>
      <c r="H1468" s="36">
        <v>5</v>
      </c>
      <c r="I1468" s="36">
        <v>0</v>
      </c>
      <c r="J1468" s="36">
        <v>0</v>
      </c>
      <c r="K1468" s="33">
        <v>6</v>
      </c>
      <c r="L1468" s="63">
        <v>7172</v>
      </c>
      <c r="M1468" s="63">
        <v>7332</v>
      </c>
      <c r="N1468" s="95">
        <f t="shared" si="95"/>
        <v>0.49448428019856594</v>
      </c>
      <c r="O1468" s="36">
        <v>20062897</v>
      </c>
      <c r="P1468" s="63">
        <v>9132</v>
      </c>
      <c r="Q1468" s="76">
        <f t="shared" si="96"/>
        <v>1.5882610600087603</v>
      </c>
      <c r="R1468" s="95">
        <f t="shared" si="97"/>
        <v>0.49448428019856594</v>
      </c>
      <c r="S1468" s="95">
        <f t="shared" si="98"/>
        <v>-1</v>
      </c>
    </row>
    <row r="1469" spans="1:19" s="36" customFormat="1" ht="14.4" x14ac:dyDescent="0.3">
      <c r="A1469" s="32" t="s">
        <v>95</v>
      </c>
      <c r="B1469" s="36">
        <v>742</v>
      </c>
      <c r="C1469" s="36">
        <v>1</v>
      </c>
      <c r="D1469" s="35" t="s">
        <v>348</v>
      </c>
      <c r="E1469" s="33">
        <v>2007</v>
      </c>
      <c r="F1469" s="36">
        <v>2008</v>
      </c>
      <c r="G1469" s="36">
        <v>30</v>
      </c>
      <c r="H1469" s="36">
        <v>5</v>
      </c>
      <c r="I1469" s="36">
        <v>0</v>
      </c>
      <c r="J1469" s="36">
        <v>0</v>
      </c>
      <c r="K1469" s="33">
        <v>1</v>
      </c>
      <c r="L1469" s="63">
        <v>6764</v>
      </c>
      <c r="M1469" s="63">
        <v>7655</v>
      </c>
      <c r="N1469" s="95">
        <f t="shared" si="95"/>
        <v>0.46910326652333728</v>
      </c>
      <c r="O1469" s="36">
        <v>20062897</v>
      </c>
      <c r="P1469" s="63">
        <v>9132</v>
      </c>
      <c r="Q1469" s="76">
        <f t="shared" si="96"/>
        <v>1.5789531318440648</v>
      </c>
      <c r="R1469" s="95">
        <f t="shared" si="97"/>
        <v>0.46910326652333728</v>
      </c>
      <c r="S1469" s="95">
        <f t="shared" si="98"/>
        <v>-1</v>
      </c>
    </row>
    <row r="1470" spans="1:19" s="36" customFormat="1" ht="14.4" x14ac:dyDescent="0.3">
      <c r="A1470" s="32" t="s">
        <v>95</v>
      </c>
      <c r="B1470" s="48">
        <v>742</v>
      </c>
      <c r="C1470" s="48">
        <v>1</v>
      </c>
      <c r="D1470" s="48" t="s">
        <v>348</v>
      </c>
      <c r="E1470" s="58">
        <v>2008</v>
      </c>
      <c r="F1470" s="59">
        <v>2009</v>
      </c>
      <c r="G1470" s="55">
        <v>555</v>
      </c>
      <c r="H1470" s="59">
        <v>6</v>
      </c>
      <c r="I1470" s="42">
        <v>1</v>
      </c>
      <c r="J1470" s="48">
        <f>MAX(0,MIN(1,F1470-E1470-1))</f>
        <v>0</v>
      </c>
      <c r="K1470" s="50">
        <f>MAX(1,MIN(10,INT(G1470/100)+1))</f>
        <v>6</v>
      </c>
      <c r="L1470" s="42">
        <v>24295</v>
      </c>
      <c r="M1470" s="42">
        <v>22176</v>
      </c>
      <c r="N1470" s="95">
        <f t="shared" si="95"/>
        <v>0.52279916507068924</v>
      </c>
      <c r="O1470" s="36">
        <v>20080742</v>
      </c>
      <c r="P1470" s="63">
        <v>9294.82</v>
      </c>
      <c r="Q1470" s="76">
        <f t="shared" si="96"/>
        <v>4.9996664809001148</v>
      </c>
      <c r="R1470" s="95">
        <f t="shared" si="97"/>
        <v>0.52279916507068924</v>
      </c>
      <c r="S1470" s="95">
        <f t="shared" si="98"/>
        <v>-1</v>
      </c>
    </row>
    <row r="1471" spans="1:19" s="36" customFormat="1" ht="14.4" x14ac:dyDescent="0.3">
      <c r="A1471" s="32" t="s">
        <v>95</v>
      </c>
      <c r="B1471" s="48">
        <v>742</v>
      </c>
      <c r="C1471" s="48">
        <v>1</v>
      </c>
      <c r="D1471" s="48" t="s">
        <v>348</v>
      </c>
      <c r="E1471" s="58">
        <v>2008</v>
      </c>
      <c r="F1471" s="59">
        <v>2009</v>
      </c>
      <c r="G1471" s="55">
        <v>255</v>
      </c>
      <c r="H1471" s="59">
        <v>6</v>
      </c>
      <c r="I1471" s="42">
        <v>0</v>
      </c>
      <c r="J1471" s="48">
        <f>MAX(0,MIN(1,F1471-E1471-1))</f>
        <v>0</v>
      </c>
      <c r="K1471" s="50">
        <f>MAX(1,MIN(10,INT(G1471/100)+1))</f>
        <v>3</v>
      </c>
      <c r="L1471" s="42">
        <v>19937</v>
      </c>
      <c r="M1471" s="42">
        <v>25661</v>
      </c>
      <c r="N1471" s="95">
        <f t="shared" si="95"/>
        <v>0.43723408921443924</v>
      </c>
      <c r="O1471" s="36">
        <v>20080742</v>
      </c>
      <c r="P1471" s="63">
        <v>9294.82</v>
      </c>
      <c r="Q1471" s="76">
        <f t="shared" si="96"/>
        <v>4.9057431989000326</v>
      </c>
      <c r="R1471" s="95">
        <f t="shared" si="97"/>
        <v>0.43723408921443924</v>
      </c>
      <c r="S1471" s="95">
        <f t="shared" si="98"/>
        <v>-1</v>
      </c>
    </row>
    <row r="1472" spans="1:19" s="36" customFormat="1" ht="14.4" x14ac:dyDescent="0.3">
      <c r="A1472" s="32" t="s">
        <v>95</v>
      </c>
      <c r="B1472" s="48">
        <v>742</v>
      </c>
      <c r="C1472" s="48">
        <v>1</v>
      </c>
      <c r="D1472" s="48" t="s">
        <v>348</v>
      </c>
      <c r="E1472" s="58">
        <v>2008</v>
      </c>
      <c r="F1472" s="59">
        <v>2009</v>
      </c>
      <c r="G1472" s="55">
        <v>160</v>
      </c>
      <c r="H1472" s="59">
        <v>6</v>
      </c>
      <c r="I1472" s="42">
        <v>0</v>
      </c>
      <c r="J1472" s="48">
        <f>MAX(0,MIN(1,F1472-E1472-1))</f>
        <v>0</v>
      </c>
      <c r="K1472" s="50">
        <f>MAX(1,MIN(10,INT(G1472/100)+1))</f>
        <v>2</v>
      </c>
      <c r="L1472" s="42">
        <v>21852</v>
      </c>
      <c r="M1472" s="42">
        <v>24022</v>
      </c>
      <c r="N1472" s="95">
        <f t="shared" si="95"/>
        <v>0.47634825827265992</v>
      </c>
      <c r="O1472" s="36">
        <v>20080742</v>
      </c>
      <c r="P1472" s="63">
        <v>9294.82</v>
      </c>
      <c r="Q1472" s="76">
        <f t="shared" si="96"/>
        <v>4.9354371574705054</v>
      </c>
      <c r="R1472" s="95">
        <f t="shared" si="97"/>
        <v>0.47634825827265992</v>
      </c>
      <c r="S1472" s="95">
        <f t="shared" si="98"/>
        <v>-1</v>
      </c>
    </row>
    <row r="1473" spans="1:19" s="36" customFormat="1" ht="14.4" x14ac:dyDescent="0.3">
      <c r="A1473" s="32" t="s">
        <v>95</v>
      </c>
      <c r="B1473" s="36">
        <v>743</v>
      </c>
      <c r="C1473" s="36">
        <v>1</v>
      </c>
      <c r="D1473" s="36" t="s">
        <v>458</v>
      </c>
      <c r="E1473" s="36">
        <v>1996</v>
      </c>
      <c r="F1473" s="36">
        <v>1997</v>
      </c>
      <c r="G1473" s="76">
        <v>210.26</v>
      </c>
      <c r="H1473" s="36">
        <v>5</v>
      </c>
      <c r="I1473" s="36">
        <v>0</v>
      </c>
      <c r="J1473" s="36">
        <v>1</v>
      </c>
      <c r="K1473" s="36">
        <v>3</v>
      </c>
      <c r="L1473" s="94">
        <v>1326</v>
      </c>
      <c r="M1473" s="94">
        <v>1565</v>
      </c>
      <c r="N1473" s="95">
        <f t="shared" si="95"/>
        <v>0.45866482186094776</v>
      </c>
      <c r="O1473" s="36">
        <v>19970743</v>
      </c>
      <c r="P1473" s="63">
        <v>1189.28</v>
      </c>
      <c r="Q1473" s="76">
        <f t="shared" si="96"/>
        <v>2.4308825507870311</v>
      </c>
      <c r="R1473" s="95">
        <f t="shared" si="97"/>
        <v>0.45866482186094776</v>
      </c>
      <c r="S1473" s="95">
        <f t="shared" si="98"/>
        <v>-1</v>
      </c>
    </row>
    <row r="1474" spans="1:19" s="36" customFormat="1" ht="14.4" x14ac:dyDescent="0.3">
      <c r="A1474" s="32" t="s">
        <v>95</v>
      </c>
      <c r="B1474" s="36">
        <v>743</v>
      </c>
      <c r="C1474" s="36">
        <v>1</v>
      </c>
      <c r="D1474" s="36" t="s">
        <v>458</v>
      </c>
      <c r="E1474" s="36">
        <v>1997</v>
      </c>
      <c r="F1474" s="36">
        <v>1998</v>
      </c>
      <c r="G1474" s="76">
        <v>214.47</v>
      </c>
      <c r="H1474" s="36">
        <v>5</v>
      </c>
      <c r="I1474" s="36">
        <v>1</v>
      </c>
      <c r="J1474" s="36">
        <v>1</v>
      </c>
      <c r="K1474" s="36">
        <v>3</v>
      </c>
      <c r="L1474" s="94">
        <v>1002</v>
      </c>
      <c r="M1474" s="94">
        <v>686</v>
      </c>
      <c r="N1474" s="95">
        <f t="shared" si="95"/>
        <v>0.59360189573459721</v>
      </c>
      <c r="O1474" s="36">
        <v>19980743</v>
      </c>
      <c r="P1474" s="63">
        <v>1236.19</v>
      </c>
      <c r="Q1474" s="76">
        <f t="shared" si="96"/>
        <v>1.3654858880916363</v>
      </c>
      <c r="R1474" s="95">
        <f t="shared" si="97"/>
        <v>0.59360189573459721</v>
      </c>
      <c r="S1474" s="95">
        <f t="shared" si="98"/>
        <v>-1</v>
      </c>
    </row>
    <row r="1475" spans="1:19" s="36" customFormat="1" ht="14.4" x14ac:dyDescent="0.3">
      <c r="A1475" s="32" t="s">
        <v>95</v>
      </c>
      <c r="B1475" s="36">
        <v>743</v>
      </c>
      <c r="C1475" s="36">
        <v>1</v>
      </c>
      <c r="D1475" s="36" t="s">
        <v>458</v>
      </c>
      <c r="E1475" s="36">
        <v>2001</v>
      </c>
      <c r="F1475" s="36">
        <v>2002</v>
      </c>
      <c r="G1475" s="76">
        <v>250</v>
      </c>
      <c r="H1475" s="36">
        <v>10</v>
      </c>
      <c r="I1475" s="36">
        <v>0</v>
      </c>
      <c r="J1475" s="36">
        <v>1</v>
      </c>
      <c r="K1475" s="36">
        <v>3</v>
      </c>
      <c r="L1475" s="94">
        <v>439</v>
      </c>
      <c r="M1475" s="94">
        <v>638</v>
      </c>
      <c r="N1475" s="95">
        <f t="shared" si="95"/>
        <v>0.4076137418755803</v>
      </c>
      <c r="O1475" s="36">
        <v>20020743</v>
      </c>
      <c r="P1475" s="63">
        <v>1212.0999999999999</v>
      </c>
      <c r="Q1475" s="76">
        <f t="shared" si="96"/>
        <v>0.88854054945961558</v>
      </c>
      <c r="R1475" s="95">
        <f t="shared" si="97"/>
        <v>0.4076137418755803</v>
      </c>
      <c r="S1475" s="95">
        <f t="shared" si="98"/>
        <v>-1</v>
      </c>
    </row>
    <row r="1476" spans="1:19" s="36" customFormat="1" ht="14.4" x14ac:dyDescent="0.3">
      <c r="A1476" s="32" t="s">
        <v>95</v>
      </c>
      <c r="B1476" s="36">
        <v>743</v>
      </c>
      <c r="C1476" s="36">
        <v>1</v>
      </c>
      <c r="D1476" s="36" t="s">
        <v>458</v>
      </c>
      <c r="E1476" s="36">
        <v>2002</v>
      </c>
      <c r="F1476" s="36">
        <v>2003</v>
      </c>
      <c r="G1476" s="76">
        <v>600</v>
      </c>
      <c r="H1476" s="36">
        <v>8</v>
      </c>
      <c r="I1476" s="36">
        <v>0</v>
      </c>
      <c r="J1476" s="36">
        <v>1</v>
      </c>
      <c r="K1476" s="36">
        <v>7</v>
      </c>
      <c r="L1476" s="94">
        <v>1322</v>
      </c>
      <c r="M1476" s="94">
        <v>1426</v>
      </c>
      <c r="N1476" s="95">
        <f t="shared" si="95"/>
        <v>0.48107714701601162</v>
      </c>
      <c r="O1476" s="36">
        <v>20030743</v>
      </c>
      <c r="P1476" s="63">
        <v>1130.22</v>
      </c>
      <c r="Q1476" s="76">
        <f t="shared" si="96"/>
        <v>2.4313850400806922</v>
      </c>
      <c r="R1476" s="95">
        <f t="shared" si="97"/>
        <v>0.48107714701601162</v>
      </c>
      <c r="S1476" s="95">
        <f t="shared" si="98"/>
        <v>-1</v>
      </c>
    </row>
    <row r="1477" spans="1:19" s="36" customFormat="1" ht="14.4" x14ac:dyDescent="0.3">
      <c r="A1477" s="32" t="s">
        <v>95</v>
      </c>
      <c r="B1477" s="36">
        <v>743</v>
      </c>
      <c r="C1477" s="36">
        <v>1</v>
      </c>
      <c r="D1477" s="36" t="s">
        <v>458</v>
      </c>
      <c r="E1477" s="36">
        <v>2003</v>
      </c>
      <c r="F1477" s="36">
        <v>2004</v>
      </c>
      <c r="G1477" s="76">
        <v>650</v>
      </c>
      <c r="H1477" s="36">
        <v>6</v>
      </c>
      <c r="I1477" s="36">
        <v>1</v>
      </c>
      <c r="J1477" s="36">
        <v>1</v>
      </c>
      <c r="K1477" s="36">
        <v>7</v>
      </c>
      <c r="L1477" s="94">
        <v>1010</v>
      </c>
      <c r="M1477" s="94">
        <v>835</v>
      </c>
      <c r="N1477" s="95">
        <f t="shared" si="95"/>
        <v>0.54742547425474253</v>
      </c>
      <c r="O1477" s="36">
        <v>20040743</v>
      </c>
      <c r="P1477" s="63">
        <v>1201.27</v>
      </c>
      <c r="Q1477" s="76">
        <f t="shared" si="96"/>
        <v>1.5358745327861347</v>
      </c>
      <c r="R1477" s="95">
        <f t="shared" si="97"/>
        <v>0.54742547425474253</v>
      </c>
      <c r="S1477" s="95">
        <f t="shared" si="98"/>
        <v>-1</v>
      </c>
    </row>
    <row r="1478" spans="1:19" s="36" customFormat="1" ht="14.4" x14ac:dyDescent="0.3">
      <c r="A1478" s="32" t="s">
        <v>95</v>
      </c>
      <c r="B1478" s="36">
        <v>743</v>
      </c>
      <c r="C1478" s="36">
        <v>1</v>
      </c>
      <c r="D1478" s="35" t="s">
        <v>458</v>
      </c>
      <c r="E1478" s="33">
        <v>2007</v>
      </c>
      <c r="F1478" s="36">
        <v>2008</v>
      </c>
      <c r="G1478" s="36">
        <v>230</v>
      </c>
      <c r="H1478" s="36">
        <v>6</v>
      </c>
      <c r="I1478" s="36">
        <v>0</v>
      </c>
      <c r="J1478" s="36">
        <v>0</v>
      </c>
      <c r="K1478" s="33">
        <v>3</v>
      </c>
      <c r="L1478" s="63">
        <v>580</v>
      </c>
      <c r="M1478" s="63">
        <v>898</v>
      </c>
      <c r="N1478" s="95">
        <f t="shared" si="95"/>
        <v>0.39242219215155616</v>
      </c>
      <c r="O1478" s="36">
        <v>20062897</v>
      </c>
      <c r="P1478" s="63">
        <v>1056</v>
      </c>
      <c r="Q1478" s="76">
        <f t="shared" si="96"/>
        <v>1.3996212121212122</v>
      </c>
      <c r="R1478" s="95">
        <f t="shared" si="97"/>
        <v>0.39242219215155616</v>
      </c>
      <c r="S1478" s="95">
        <f t="shared" si="98"/>
        <v>-1</v>
      </c>
    </row>
    <row r="1479" spans="1:19" s="36" customFormat="1" ht="14.4" x14ac:dyDescent="0.3">
      <c r="A1479" s="32" t="s">
        <v>95</v>
      </c>
      <c r="B1479" s="36">
        <v>743</v>
      </c>
      <c r="C1479" s="36">
        <v>1</v>
      </c>
      <c r="D1479" s="35" t="s">
        <v>458</v>
      </c>
      <c r="E1479" s="33">
        <v>2007</v>
      </c>
      <c r="F1479" s="36">
        <v>2008</v>
      </c>
      <c r="G1479" s="36">
        <v>110</v>
      </c>
      <c r="H1479" s="36">
        <v>6</v>
      </c>
      <c r="I1479" s="36">
        <v>0</v>
      </c>
      <c r="J1479" s="36">
        <v>0</v>
      </c>
      <c r="K1479" s="33">
        <v>2</v>
      </c>
      <c r="L1479" s="63">
        <v>506</v>
      </c>
      <c r="M1479" s="63">
        <v>1055</v>
      </c>
      <c r="N1479" s="95">
        <f t="shared" si="95"/>
        <v>0.32415118513773222</v>
      </c>
      <c r="O1479" s="36">
        <v>20062897</v>
      </c>
      <c r="P1479" s="63">
        <v>1056</v>
      </c>
      <c r="Q1479" s="76">
        <f t="shared" si="96"/>
        <v>1.478219696969697</v>
      </c>
      <c r="R1479" s="95">
        <f t="shared" si="97"/>
        <v>0.32415118513773222</v>
      </c>
      <c r="S1479" s="95">
        <f t="shared" si="98"/>
        <v>-1</v>
      </c>
    </row>
    <row r="1480" spans="1:19" s="36" customFormat="1" ht="14.4" x14ac:dyDescent="0.3">
      <c r="A1480" s="32" t="s">
        <v>95</v>
      </c>
      <c r="B1480" s="48">
        <v>743</v>
      </c>
      <c r="C1480" s="48">
        <v>1</v>
      </c>
      <c r="D1480" s="48" t="s">
        <v>458</v>
      </c>
      <c r="E1480" s="58">
        <v>2008</v>
      </c>
      <c r="F1480" s="50">
        <v>2009</v>
      </c>
      <c r="G1480" s="55">
        <v>350</v>
      </c>
      <c r="H1480" s="50">
        <v>6</v>
      </c>
      <c r="I1480" s="42">
        <v>1</v>
      </c>
      <c r="J1480" s="48">
        <f>MAX(0,MIN(1,F1480-E1480-1))</f>
        <v>0</v>
      </c>
      <c r="K1480" s="50">
        <f>MAX(1,MIN(10,INT(G1480/100)+1))</f>
        <v>4</v>
      </c>
      <c r="L1480" s="42">
        <v>1362</v>
      </c>
      <c r="M1480" s="42">
        <v>905</v>
      </c>
      <c r="N1480" s="95">
        <f t="shared" si="95"/>
        <v>0.60079400088222323</v>
      </c>
      <c r="O1480" s="36">
        <v>20080743</v>
      </c>
      <c r="P1480" s="63">
        <v>1081.58</v>
      </c>
      <c r="Q1480" s="76">
        <f t="shared" si="96"/>
        <v>2.0960076924499345</v>
      </c>
      <c r="R1480" s="95">
        <f t="shared" si="97"/>
        <v>0.60079400088222323</v>
      </c>
      <c r="S1480" s="95">
        <f t="shared" si="98"/>
        <v>-1</v>
      </c>
    </row>
    <row r="1481" spans="1:19" s="36" customFormat="1" ht="14.4" x14ac:dyDescent="0.3">
      <c r="A1481" s="32" t="s">
        <v>95</v>
      </c>
      <c r="B1481" s="36">
        <v>743</v>
      </c>
      <c r="C1481" s="36">
        <v>1</v>
      </c>
      <c r="D1481" s="36" t="s">
        <v>458</v>
      </c>
      <c r="E1481" s="75">
        <v>2013</v>
      </c>
      <c r="F1481" s="36">
        <v>2015</v>
      </c>
      <c r="G1481" s="76">
        <v>1310.76</v>
      </c>
      <c r="H1481" s="36">
        <v>6</v>
      </c>
      <c r="I1481" s="36">
        <v>1</v>
      </c>
      <c r="J1481" s="36">
        <v>1</v>
      </c>
      <c r="K1481" s="50">
        <v>10</v>
      </c>
      <c r="L1481" s="63">
        <v>615</v>
      </c>
      <c r="M1481" s="63">
        <v>241</v>
      </c>
      <c r="N1481" s="95">
        <f t="shared" si="95"/>
        <v>0.71845794392523366</v>
      </c>
      <c r="O1481" s="36">
        <f>10000*E1481+B1481</f>
        <v>20130743</v>
      </c>
      <c r="P1481" s="63">
        <v>953.64</v>
      </c>
      <c r="Q1481" s="76">
        <f t="shared" si="96"/>
        <v>0.89761335514449903</v>
      </c>
      <c r="R1481" s="95">
        <f t="shared" si="97"/>
        <v>0.71845794392523366</v>
      </c>
      <c r="S1481" s="95">
        <f t="shared" si="98"/>
        <v>-1</v>
      </c>
    </row>
    <row r="1482" spans="1:19" s="36" customFormat="1" ht="14.4" x14ac:dyDescent="0.3">
      <c r="A1482" s="32" t="s">
        <v>95</v>
      </c>
      <c r="B1482" s="36">
        <v>745</v>
      </c>
      <c r="C1482" s="36">
        <v>1</v>
      </c>
      <c r="D1482" s="36" t="s">
        <v>476</v>
      </c>
      <c r="E1482" s="36">
        <v>1997</v>
      </c>
      <c r="F1482" s="36">
        <v>1998</v>
      </c>
      <c r="G1482" s="76">
        <v>311.69</v>
      </c>
      <c r="H1482" s="36">
        <v>10</v>
      </c>
      <c r="I1482" s="36">
        <v>0</v>
      </c>
      <c r="J1482" s="36">
        <v>1</v>
      </c>
      <c r="K1482" s="36">
        <v>4</v>
      </c>
      <c r="L1482" s="94">
        <v>459</v>
      </c>
      <c r="M1482" s="94">
        <v>962</v>
      </c>
      <c r="N1482" s="95">
        <f t="shared" si="95"/>
        <v>0.32301196340605209</v>
      </c>
      <c r="O1482" s="36">
        <v>19980745</v>
      </c>
      <c r="P1482" s="63">
        <v>1680.24</v>
      </c>
      <c r="Q1482" s="76">
        <f t="shared" si="96"/>
        <v>0.84571251725943908</v>
      </c>
      <c r="R1482" s="95">
        <f t="shared" si="97"/>
        <v>0.32301196340605209</v>
      </c>
      <c r="S1482" s="95">
        <f t="shared" si="98"/>
        <v>-1</v>
      </c>
    </row>
    <row r="1483" spans="1:19" s="36" customFormat="1" ht="14.4" x14ac:dyDescent="0.3">
      <c r="A1483" s="32" t="s">
        <v>95</v>
      </c>
      <c r="B1483" s="36">
        <v>745</v>
      </c>
      <c r="C1483" s="36">
        <v>1</v>
      </c>
      <c r="D1483" s="36" t="s">
        <v>476</v>
      </c>
      <c r="E1483" s="36">
        <v>1998</v>
      </c>
      <c r="F1483" s="36">
        <v>1999</v>
      </c>
      <c r="G1483" s="76">
        <v>315</v>
      </c>
      <c r="H1483" s="36">
        <v>10</v>
      </c>
      <c r="I1483" s="36">
        <v>1</v>
      </c>
      <c r="J1483" s="36">
        <v>1</v>
      </c>
      <c r="K1483" s="36">
        <v>4</v>
      </c>
      <c r="L1483" s="94">
        <v>1754</v>
      </c>
      <c r="M1483" s="94">
        <v>1652</v>
      </c>
      <c r="N1483" s="95">
        <f t="shared" si="95"/>
        <v>0.51497357604227834</v>
      </c>
      <c r="O1483" s="36">
        <v>19990745</v>
      </c>
      <c r="P1483" s="63">
        <v>1628.09</v>
      </c>
      <c r="Q1483" s="76">
        <f t="shared" si="96"/>
        <v>2.0920219398190518</v>
      </c>
      <c r="R1483" s="95">
        <f t="shared" si="97"/>
        <v>0.51497357604227834</v>
      </c>
      <c r="S1483" s="95">
        <f t="shared" si="98"/>
        <v>-1</v>
      </c>
    </row>
    <row r="1484" spans="1:19" s="36" customFormat="1" ht="14.4" x14ac:dyDescent="0.3">
      <c r="A1484" s="32" t="s">
        <v>95</v>
      </c>
      <c r="B1484" s="36">
        <v>745</v>
      </c>
      <c r="C1484" s="36">
        <v>1</v>
      </c>
      <c r="D1484" s="36" t="s">
        <v>476</v>
      </c>
      <c r="E1484" s="36">
        <v>2002</v>
      </c>
      <c r="F1484" s="36">
        <v>2003</v>
      </c>
      <c r="G1484" s="76">
        <v>315</v>
      </c>
      <c r="H1484" s="36">
        <v>5</v>
      </c>
      <c r="I1484" s="36">
        <v>0</v>
      </c>
      <c r="J1484" s="36">
        <v>1</v>
      </c>
      <c r="K1484" s="36">
        <v>4</v>
      </c>
      <c r="L1484" s="94">
        <v>1607</v>
      </c>
      <c r="M1484" s="94">
        <v>1612</v>
      </c>
      <c r="N1484" s="95">
        <f t="shared" si="95"/>
        <v>0.49922336129232681</v>
      </c>
      <c r="O1484" s="36">
        <v>20030745</v>
      </c>
      <c r="P1484" s="63">
        <v>1526.12</v>
      </c>
      <c r="Q1484" s="76">
        <f t="shared" si="96"/>
        <v>2.1092705685005111</v>
      </c>
      <c r="R1484" s="95">
        <f t="shared" si="97"/>
        <v>0.49922336129232681</v>
      </c>
      <c r="S1484" s="95">
        <f t="shared" si="98"/>
        <v>-1</v>
      </c>
    </row>
    <row r="1485" spans="1:19" s="36" customFormat="1" ht="14.4" x14ac:dyDescent="0.3">
      <c r="A1485" s="32" t="s">
        <v>95</v>
      </c>
      <c r="B1485" s="36">
        <v>745</v>
      </c>
      <c r="C1485" s="36">
        <v>1</v>
      </c>
      <c r="D1485" s="36" t="s">
        <v>476</v>
      </c>
      <c r="E1485" s="36">
        <v>2003</v>
      </c>
      <c r="F1485" s="36">
        <v>2004</v>
      </c>
      <c r="G1485" s="76">
        <v>405</v>
      </c>
      <c r="H1485" s="36">
        <v>10</v>
      </c>
      <c r="I1485" s="36">
        <v>1</v>
      </c>
      <c r="J1485" s="36">
        <v>1</v>
      </c>
      <c r="K1485" s="36">
        <v>5</v>
      </c>
      <c r="L1485" s="94">
        <v>1383</v>
      </c>
      <c r="M1485" s="94">
        <v>1026</v>
      </c>
      <c r="N1485" s="95">
        <f t="shared" si="95"/>
        <v>0.57409713574097132</v>
      </c>
      <c r="O1485" s="36">
        <v>20040745</v>
      </c>
      <c r="P1485" s="63">
        <v>1548.53</v>
      </c>
      <c r="Q1485" s="76">
        <f t="shared" si="96"/>
        <v>1.5556689247221558</v>
      </c>
      <c r="R1485" s="95">
        <f t="shared" si="97"/>
        <v>0.57409713574097132</v>
      </c>
      <c r="S1485" s="95">
        <f t="shared" si="98"/>
        <v>-1</v>
      </c>
    </row>
    <row r="1486" spans="1:19" s="36" customFormat="1" ht="14.4" x14ac:dyDescent="0.3">
      <c r="A1486" s="32" t="s">
        <v>95</v>
      </c>
      <c r="B1486" s="36">
        <v>745</v>
      </c>
      <c r="C1486" s="36">
        <v>1</v>
      </c>
      <c r="D1486" s="35" t="s">
        <v>476</v>
      </c>
      <c r="E1486" s="33">
        <v>2007</v>
      </c>
      <c r="F1486" s="36">
        <v>2008</v>
      </c>
      <c r="G1486" s="36">
        <v>295</v>
      </c>
      <c r="H1486" s="36">
        <v>10</v>
      </c>
      <c r="I1486" s="36">
        <v>0</v>
      </c>
      <c r="J1486" s="36">
        <v>0</v>
      </c>
      <c r="K1486" s="33">
        <v>3</v>
      </c>
      <c r="L1486" s="63">
        <v>1154</v>
      </c>
      <c r="M1486" s="63">
        <v>1245</v>
      </c>
      <c r="N1486" s="95">
        <f t="shared" si="95"/>
        <v>0.48103376406836179</v>
      </c>
      <c r="O1486" s="36">
        <v>20062897</v>
      </c>
      <c r="P1486" s="63">
        <v>1588</v>
      </c>
      <c r="Q1486" s="76">
        <f t="shared" si="96"/>
        <v>1.5107052896725441</v>
      </c>
      <c r="R1486" s="95">
        <f t="shared" si="97"/>
        <v>0.48103376406836179</v>
      </c>
      <c r="S1486" s="95">
        <f t="shared" si="98"/>
        <v>-1</v>
      </c>
    </row>
    <row r="1487" spans="1:19" s="36" customFormat="1" ht="14.4" x14ac:dyDescent="0.3">
      <c r="A1487" s="32" t="s">
        <v>95</v>
      </c>
      <c r="B1487" s="7">
        <v>745</v>
      </c>
      <c r="C1487" s="7">
        <v>1</v>
      </c>
      <c r="D1487" s="7" t="s">
        <v>476</v>
      </c>
      <c r="E1487" s="7">
        <v>2011</v>
      </c>
      <c r="F1487" s="10">
        <v>2012</v>
      </c>
      <c r="G1487" s="66">
        <v>295</v>
      </c>
      <c r="H1487" s="10">
        <v>10</v>
      </c>
      <c r="I1487" s="67">
        <v>0</v>
      </c>
      <c r="J1487" s="10">
        <v>0</v>
      </c>
      <c r="K1487" s="50">
        <v>3</v>
      </c>
      <c r="L1487" s="67">
        <v>912</v>
      </c>
      <c r="M1487" s="67">
        <v>1026</v>
      </c>
      <c r="N1487" s="95">
        <f t="shared" si="95"/>
        <v>0.47058823529411764</v>
      </c>
      <c r="O1487" s="36">
        <f>10000*E1487+B1487</f>
        <v>20110745</v>
      </c>
      <c r="P1487" s="63">
        <v>1650</v>
      </c>
      <c r="Q1487" s="76">
        <f t="shared" si="96"/>
        <v>1.1745454545454546</v>
      </c>
      <c r="R1487" s="95">
        <f t="shared" si="97"/>
        <v>0.47058823529411764</v>
      </c>
      <c r="S1487" s="95">
        <f t="shared" si="98"/>
        <v>-1</v>
      </c>
    </row>
    <row r="1488" spans="1:19" s="36" customFormat="1" ht="14.4" x14ac:dyDescent="0.3">
      <c r="A1488" s="32"/>
      <c r="B1488" s="7">
        <v>745</v>
      </c>
      <c r="C1488" s="7">
        <v>1</v>
      </c>
      <c r="D1488" s="7" t="s">
        <v>476</v>
      </c>
      <c r="E1488" s="7">
        <v>2011</v>
      </c>
      <c r="F1488" s="10">
        <v>2012</v>
      </c>
      <c r="G1488" s="66">
        <v>150</v>
      </c>
      <c r="H1488" s="10">
        <v>10</v>
      </c>
      <c r="I1488" s="67">
        <v>0</v>
      </c>
      <c r="J1488" s="10">
        <v>0</v>
      </c>
      <c r="K1488" s="50">
        <v>2</v>
      </c>
      <c r="L1488" s="67">
        <v>820</v>
      </c>
      <c r="M1488" s="67">
        <v>1113</v>
      </c>
      <c r="N1488" s="95">
        <f t="shared" si="95"/>
        <v>0.42421107087428866</v>
      </c>
      <c r="O1488" s="36">
        <f>10000*E1488+B1488</f>
        <v>20110745</v>
      </c>
      <c r="P1488" s="63">
        <v>1650</v>
      </c>
      <c r="Q1488" s="76">
        <f t="shared" si="96"/>
        <v>1.1715151515151516</v>
      </c>
      <c r="R1488" s="95">
        <f t="shared" si="97"/>
        <v>0.42421107087428866</v>
      </c>
      <c r="S1488" s="95">
        <f t="shared" si="98"/>
        <v>-1</v>
      </c>
    </row>
    <row r="1489" spans="1:19" s="36" customFormat="1" ht="14.4" x14ac:dyDescent="0.3">
      <c r="A1489" s="32"/>
      <c r="B1489" s="36">
        <v>748</v>
      </c>
      <c r="C1489" s="36">
        <v>1</v>
      </c>
      <c r="D1489" s="36" t="s">
        <v>434</v>
      </c>
      <c r="E1489" s="36">
        <v>1995</v>
      </c>
      <c r="F1489" s="36">
        <v>1996</v>
      </c>
      <c r="G1489" s="76">
        <v>430.25</v>
      </c>
      <c r="H1489" s="36">
        <v>10</v>
      </c>
      <c r="I1489" s="36">
        <v>1</v>
      </c>
      <c r="J1489" s="36">
        <v>1</v>
      </c>
      <c r="K1489" s="36">
        <v>5</v>
      </c>
      <c r="L1489" s="94">
        <v>935</v>
      </c>
      <c r="M1489" s="94">
        <v>532</v>
      </c>
      <c r="N1489" s="95">
        <f t="shared" si="95"/>
        <v>0.6373551465576005</v>
      </c>
      <c r="O1489" s="36">
        <v>19960748</v>
      </c>
      <c r="P1489" s="63">
        <v>2246.04</v>
      </c>
      <c r="Q1489" s="76">
        <f t="shared" si="96"/>
        <v>0.65314954319602503</v>
      </c>
      <c r="R1489" s="95">
        <f t="shared" si="97"/>
        <v>0.6373551465576005</v>
      </c>
      <c r="S1489" s="95">
        <f t="shared" si="98"/>
        <v>-1</v>
      </c>
    </row>
    <row r="1490" spans="1:19" s="36" customFormat="1" ht="14.4" x14ac:dyDescent="0.3">
      <c r="A1490" s="32"/>
      <c r="B1490" s="36">
        <v>748</v>
      </c>
      <c r="C1490" s="36">
        <v>1</v>
      </c>
      <c r="D1490" s="36" t="s">
        <v>434</v>
      </c>
      <c r="E1490" s="36">
        <v>2001</v>
      </c>
      <c r="F1490" s="36">
        <v>2002</v>
      </c>
      <c r="G1490" s="76">
        <v>300</v>
      </c>
      <c r="H1490" s="36">
        <v>10</v>
      </c>
      <c r="I1490" s="36">
        <v>1</v>
      </c>
      <c r="J1490" s="36">
        <v>1</v>
      </c>
      <c r="K1490" s="36">
        <v>4</v>
      </c>
      <c r="L1490" s="94">
        <v>1780</v>
      </c>
      <c r="M1490" s="94">
        <v>1450</v>
      </c>
      <c r="N1490" s="95">
        <f t="shared" si="95"/>
        <v>0.55108359133126938</v>
      </c>
      <c r="O1490" s="36">
        <v>20020748</v>
      </c>
      <c r="P1490" s="63">
        <v>2667.18</v>
      </c>
      <c r="Q1490" s="76">
        <f t="shared" si="96"/>
        <v>1.2110168792507443</v>
      </c>
      <c r="R1490" s="95">
        <f t="shared" si="97"/>
        <v>0.55108359133126938</v>
      </c>
      <c r="S1490" s="95">
        <f t="shared" si="98"/>
        <v>-1</v>
      </c>
    </row>
    <row r="1491" spans="1:19" s="36" customFormat="1" ht="14.4" x14ac:dyDescent="0.3">
      <c r="A1491" s="32" t="s">
        <v>95</v>
      </c>
      <c r="B1491" s="7">
        <v>748</v>
      </c>
      <c r="C1491" s="7">
        <v>1</v>
      </c>
      <c r="D1491" s="7" t="s">
        <v>434</v>
      </c>
      <c r="E1491" s="7">
        <v>2011</v>
      </c>
      <c r="F1491" s="10">
        <v>2012</v>
      </c>
      <c r="G1491" s="66">
        <v>700</v>
      </c>
      <c r="H1491" s="10">
        <v>10</v>
      </c>
      <c r="I1491" s="67">
        <v>1</v>
      </c>
      <c r="J1491" s="10">
        <v>0</v>
      </c>
      <c r="K1491" s="50">
        <v>8</v>
      </c>
      <c r="L1491" s="67">
        <v>1818</v>
      </c>
      <c r="M1491" s="67">
        <v>1579</v>
      </c>
      <c r="N1491" s="95">
        <f t="shared" si="95"/>
        <v>0.53517809832204888</v>
      </c>
      <c r="O1491" s="36">
        <f>10000*E1491+B1491</f>
        <v>20110748</v>
      </c>
      <c r="P1491" s="63">
        <v>3545</v>
      </c>
      <c r="Q1491" s="76">
        <f t="shared" si="96"/>
        <v>0.95825105782792663</v>
      </c>
      <c r="R1491" s="95">
        <f t="shared" si="97"/>
        <v>0.53517809832204888</v>
      </c>
      <c r="S1491" s="95">
        <f t="shared" si="98"/>
        <v>-1</v>
      </c>
    </row>
    <row r="1492" spans="1:19" s="36" customFormat="1" ht="14.4" x14ac:dyDescent="0.3">
      <c r="A1492" s="32" t="s">
        <v>95</v>
      </c>
      <c r="B1492" s="7">
        <v>748</v>
      </c>
      <c r="C1492" s="7">
        <v>1</v>
      </c>
      <c r="D1492" s="7" t="s">
        <v>135</v>
      </c>
      <c r="E1492" s="7">
        <v>2018</v>
      </c>
      <c r="F1492" s="7">
        <v>2019</v>
      </c>
      <c r="G1492" s="70">
        <v>760</v>
      </c>
      <c r="H1492" s="7">
        <v>10</v>
      </c>
      <c r="I1492" s="7">
        <v>0</v>
      </c>
      <c r="J1492" s="48">
        <v>0</v>
      </c>
      <c r="K1492" s="50">
        <v>8</v>
      </c>
      <c r="L1492" s="67">
        <v>3230</v>
      </c>
      <c r="M1492" s="67">
        <v>4924</v>
      </c>
      <c r="N1492" s="95">
        <f t="shared" si="95"/>
        <v>0.39612460142261469</v>
      </c>
      <c r="O1492" s="36">
        <f>10000*E1492+B1492</f>
        <v>20180748</v>
      </c>
      <c r="P1492" s="63">
        <v>3863.79</v>
      </c>
      <c r="Q1492" s="76">
        <f t="shared" si="96"/>
        <v>2.1103631408539285</v>
      </c>
      <c r="R1492" s="95">
        <f t="shared" si="97"/>
        <v>0.39612460142261469</v>
      </c>
      <c r="S1492" s="95">
        <f t="shared" si="98"/>
        <v>-1</v>
      </c>
    </row>
    <row r="1493" spans="1:19" s="36" customFormat="1" ht="14.4" x14ac:dyDescent="0.3">
      <c r="A1493" s="32" t="s">
        <v>95</v>
      </c>
      <c r="B1493" s="36">
        <v>750</v>
      </c>
      <c r="C1493" s="36">
        <v>1</v>
      </c>
      <c r="D1493" s="36" t="s">
        <v>349</v>
      </c>
      <c r="E1493" s="36">
        <v>1998</v>
      </c>
      <c r="F1493" s="36">
        <v>1999</v>
      </c>
      <c r="G1493" s="76">
        <v>350</v>
      </c>
      <c r="H1493" s="36">
        <v>10</v>
      </c>
      <c r="I1493" s="36">
        <v>1</v>
      </c>
      <c r="J1493" s="36">
        <v>1</v>
      </c>
      <c r="K1493" s="36">
        <v>4</v>
      </c>
      <c r="L1493" s="94">
        <v>2779</v>
      </c>
      <c r="M1493" s="94">
        <v>2544</v>
      </c>
      <c r="N1493" s="95">
        <f t="shared" si="95"/>
        <v>0.52207401841067069</v>
      </c>
      <c r="O1493" s="36">
        <v>19990750</v>
      </c>
      <c r="P1493" s="63">
        <v>2169.81</v>
      </c>
      <c r="Q1493" s="76">
        <f t="shared" si="96"/>
        <v>2.4532101889105498</v>
      </c>
      <c r="R1493" s="95">
        <f t="shared" si="97"/>
        <v>0.52207401841067069</v>
      </c>
      <c r="S1493" s="95">
        <f t="shared" si="98"/>
        <v>-1</v>
      </c>
    </row>
    <row r="1494" spans="1:19" s="36" customFormat="1" ht="14.4" x14ac:dyDescent="0.3">
      <c r="A1494" s="32" t="s">
        <v>95</v>
      </c>
      <c r="B1494" s="36">
        <v>750</v>
      </c>
      <c r="C1494" s="36">
        <v>1</v>
      </c>
      <c r="D1494" s="36" t="s">
        <v>349</v>
      </c>
      <c r="E1494" s="36">
        <v>2001</v>
      </c>
      <c r="F1494" s="36">
        <v>2002</v>
      </c>
      <c r="G1494" s="76">
        <v>126</v>
      </c>
      <c r="H1494" s="36">
        <v>10</v>
      </c>
      <c r="I1494" s="36">
        <v>1</v>
      </c>
      <c r="J1494" s="36">
        <v>1</v>
      </c>
      <c r="K1494" s="36">
        <v>2</v>
      </c>
      <c r="L1494" s="94">
        <v>1363</v>
      </c>
      <c r="M1494" s="94">
        <v>1089</v>
      </c>
      <c r="N1494" s="95">
        <f t="shared" si="95"/>
        <v>0.55587275693311577</v>
      </c>
      <c r="O1494" s="36">
        <v>20020750</v>
      </c>
      <c r="P1494" s="63">
        <v>2181.2600000000002</v>
      </c>
      <c r="Q1494" s="76">
        <f t="shared" si="96"/>
        <v>1.124120920935606</v>
      </c>
      <c r="R1494" s="95">
        <f t="shared" si="97"/>
        <v>0.55587275693311577</v>
      </c>
      <c r="S1494" s="95">
        <f t="shared" si="98"/>
        <v>-1</v>
      </c>
    </row>
    <row r="1495" spans="1:19" s="36" customFormat="1" ht="14.4" x14ac:dyDescent="0.3">
      <c r="A1495" s="32" t="s">
        <v>95</v>
      </c>
      <c r="B1495" s="36">
        <v>750</v>
      </c>
      <c r="C1495" s="36">
        <v>1</v>
      </c>
      <c r="D1495" s="36" t="s">
        <v>629</v>
      </c>
      <c r="E1495" s="36">
        <v>2004</v>
      </c>
      <c r="F1495" s="36">
        <v>2005</v>
      </c>
      <c r="G1495" s="76">
        <v>373.22</v>
      </c>
      <c r="H1495" s="36">
        <v>10</v>
      </c>
      <c r="I1495" s="36">
        <v>0</v>
      </c>
      <c r="J1495" s="36">
        <v>1</v>
      </c>
      <c r="K1495" s="36">
        <v>4</v>
      </c>
      <c r="L1495" s="94">
        <v>3049</v>
      </c>
      <c r="M1495" s="94">
        <v>3930</v>
      </c>
      <c r="N1495" s="95">
        <f t="shared" si="95"/>
        <v>0.43688207479581603</v>
      </c>
      <c r="O1495" s="36">
        <v>20050750</v>
      </c>
      <c r="P1495" s="63">
        <v>2105.27</v>
      </c>
      <c r="Q1495" s="76">
        <f t="shared" si="96"/>
        <v>3.3150142262037647</v>
      </c>
      <c r="R1495" s="95">
        <f t="shared" si="97"/>
        <v>0.43688207479581603</v>
      </c>
      <c r="S1495" s="95">
        <f t="shared" si="98"/>
        <v>-1</v>
      </c>
    </row>
    <row r="1496" spans="1:19" s="36" customFormat="1" ht="14.4" x14ac:dyDescent="0.3">
      <c r="A1496" s="32" t="s">
        <v>95</v>
      </c>
      <c r="B1496" s="36">
        <v>750</v>
      </c>
      <c r="C1496" s="36">
        <v>1</v>
      </c>
      <c r="D1496" s="36" t="s">
        <v>629</v>
      </c>
      <c r="E1496" s="36">
        <v>2005</v>
      </c>
      <c r="F1496" s="36">
        <v>2006</v>
      </c>
      <c r="G1496" s="76">
        <v>105</v>
      </c>
      <c r="H1496" s="36">
        <v>5</v>
      </c>
      <c r="I1496" s="33">
        <v>0</v>
      </c>
      <c r="J1496" s="36">
        <v>1</v>
      </c>
      <c r="K1496" s="36">
        <v>2</v>
      </c>
      <c r="L1496" s="36">
        <v>1312</v>
      </c>
      <c r="M1496" s="36">
        <v>1731</v>
      </c>
      <c r="N1496" s="95">
        <f t="shared" si="95"/>
        <v>0.43115346697338153</v>
      </c>
      <c r="O1496" s="36">
        <v>20060750</v>
      </c>
      <c r="P1496" s="63">
        <v>2163.1999999999998</v>
      </c>
      <c r="Q1496" s="76">
        <f t="shared" si="96"/>
        <v>1.4067122781065089</v>
      </c>
      <c r="R1496" s="95">
        <f t="shared" si="97"/>
        <v>0.43115346697338153</v>
      </c>
      <c r="S1496" s="95">
        <f t="shared" si="98"/>
        <v>-1</v>
      </c>
    </row>
    <row r="1497" spans="1:19" s="36" customFormat="1" ht="14.4" x14ac:dyDescent="0.3">
      <c r="A1497" s="32" t="s">
        <v>95</v>
      </c>
      <c r="B1497" s="36">
        <v>750</v>
      </c>
      <c r="C1497" s="36">
        <v>1</v>
      </c>
      <c r="D1497" s="36" t="s">
        <v>629</v>
      </c>
      <c r="E1497" s="36">
        <v>2005</v>
      </c>
      <c r="F1497" s="36">
        <v>2006</v>
      </c>
      <c r="G1497" s="76">
        <v>121.37</v>
      </c>
      <c r="H1497" s="36">
        <v>5</v>
      </c>
      <c r="I1497" s="33">
        <v>0</v>
      </c>
      <c r="J1497" s="36">
        <v>1</v>
      </c>
      <c r="K1497" s="36">
        <v>2</v>
      </c>
      <c r="L1497" s="36">
        <v>1315</v>
      </c>
      <c r="M1497" s="36">
        <v>1729</v>
      </c>
      <c r="N1497" s="95">
        <f t="shared" si="95"/>
        <v>0.43199737187910642</v>
      </c>
      <c r="O1497" s="36">
        <v>20060750</v>
      </c>
      <c r="P1497" s="63">
        <v>2163.1999999999998</v>
      </c>
      <c r="Q1497" s="76">
        <f t="shared" si="96"/>
        <v>1.4071745562130178</v>
      </c>
      <c r="R1497" s="95">
        <f t="shared" si="97"/>
        <v>0.43199737187910642</v>
      </c>
      <c r="S1497" s="95">
        <f t="shared" si="98"/>
        <v>-1</v>
      </c>
    </row>
    <row r="1498" spans="1:19" s="36" customFormat="1" ht="14.4" x14ac:dyDescent="0.3">
      <c r="A1498" s="32" t="s">
        <v>95</v>
      </c>
      <c r="B1498" s="36">
        <v>750</v>
      </c>
      <c r="C1498" s="36">
        <v>1</v>
      </c>
      <c r="D1498" s="36" t="s">
        <v>629</v>
      </c>
      <c r="E1498" s="36">
        <v>2005</v>
      </c>
      <c r="F1498" s="36">
        <v>2006</v>
      </c>
      <c r="G1498" s="76">
        <v>145</v>
      </c>
      <c r="H1498" s="36">
        <v>5</v>
      </c>
      <c r="I1498" s="33">
        <v>0</v>
      </c>
      <c r="J1498" s="36">
        <v>1</v>
      </c>
      <c r="K1498" s="36">
        <v>2</v>
      </c>
      <c r="L1498" s="36">
        <v>1211</v>
      </c>
      <c r="M1498" s="36">
        <v>1764</v>
      </c>
      <c r="N1498" s="95">
        <f t="shared" si="95"/>
        <v>0.40705882352941175</v>
      </c>
      <c r="O1498" s="36">
        <v>20060750</v>
      </c>
      <c r="P1498" s="63">
        <v>2163.1999999999998</v>
      </c>
      <c r="Q1498" s="76">
        <f t="shared" si="96"/>
        <v>1.3752773668639053</v>
      </c>
      <c r="R1498" s="95">
        <f t="shared" si="97"/>
        <v>0.40705882352941175</v>
      </c>
      <c r="S1498" s="95">
        <f t="shared" si="98"/>
        <v>-1</v>
      </c>
    </row>
    <row r="1499" spans="1:19" s="36" customFormat="1" ht="14.4" x14ac:dyDescent="0.3">
      <c r="A1499" s="32" t="s">
        <v>95</v>
      </c>
      <c r="B1499" s="36">
        <v>750</v>
      </c>
      <c r="C1499" s="36">
        <v>1</v>
      </c>
      <c r="D1499" s="35" t="s">
        <v>349</v>
      </c>
      <c r="E1499" s="33">
        <v>2007</v>
      </c>
      <c r="F1499" s="36">
        <v>2008</v>
      </c>
      <c r="G1499" s="36">
        <v>344</v>
      </c>
      <c r="H1499" s="36">
        <v>6</v>
      </c>
      <c r="I1499" s="36">
        <v>1</v>
      </c>
      <c r="J1499" s="36">
        <v>0</v>
      </c>
      <c r="K1499" s="33">
        <v>4</v>
      </c>
      <c r="L1499" s="63">
        <v>2369</v>
      </c>
      <c r="M1499" s="63">
        <v>1503</v>
      </c>
      <c r="N1499" s="95">
        <f t="shared" si="95"/>
        <v>0.61182851239669422</v>
      </c>
      <c r="O1499" s="36">
        <v>20062897</v>
      </c>
      <c r="P1499" s="63">
        <v>2104</v>
      </c>
      <c r="Q1499" s="76">
        <f t="shared" si="96"/>
        <v>1.8403041825095057</v>
      </c>
      <c r="R1499" s="95">
        <f t="shared" si="97"/>
        <v>0.61182851239669422</v>
      </c>
      <c r="S1499" s="95">
        <f t="shared" si="98"/>
        <v>-1</v>
      </c>
    </row>
    <row r="1500" spans="1:19" s="36" customFormat="1" ht="14.4" x14ac:dyDescent="0.3">
      <c r="A1500" s="32" t="s">
        <v>95</v>
      </c>
      <c r="B1500" s="7">
        <v>750</v>
      </c>
      <c r="C1500" s="7">
        <v>1</v>
      </c>
      <c r="D1500" s="7" t="s">
        <v>349</v>
      </c>
      <c r="E1500" s="7">
        <v>2011</v>
      </c>
      <c r="F1500" s="10">
        <v>2012</v>
      </c>
      <c r="G1500" s="66">
        <v>128.63</v>
      </c>
      <c r="H1500" s="10">
        <v>10</v>
      </c>
      <c r="I1500" s="67">
        <v>0</v>
      </c>
      <c r="J1500" s="10">
        <v>0</v>
      </c>
      <c r="K1500" s="50">
        <v>2</v>
      </c>
      <c r="L1500" s="67">
        <v>1140</v>
      </c>
      <c r="M1500" s="67">
        <v>1188</v>
      </c>
      <c r="N1500" s="95">
        <f t="shared" si="95"/>
        <v>0.48969072164948452</v>
      </c>
      <c r="O1500" s="36">
        <f>10000*E1500+B1500</f>
        <v>20110750</v>
      </c>
      <c r="P1500" s="63">
        <v>2067</v>
      </c>
      <c r="Q1500" s="76">
        <f t="shared" si="96"/>
        <v>1.1262699564586358</v>
      </c>
      <c r="R1500" s="95">
        <f t="shared" si="97"/>
        <v>0.48969072164948452</v>
      </c>
      <c r="S1500" s="95">
        <f t="shared" si="98"/>
        <v>-1</v>
      </c>
    </row>
    <row r="1501" spans="1:19" s="36" customFormat="1" ht="14.4" x14ac:dyDescent="0.3">
      <c r="A1501" s="32" t="s">
        <v>95</v>
      </c>
      <c r="B1501" s="7">
        <v>750</v>
      </c>
      <c r="C1501" s="7">
        <v>1</v>
      </c>
      <c r="D1501" s="7" t="s">
        <v>349</v>
      </c>
      <c r="E1501" s="7">
        <v>2011</v>
      </c>
      <c r="F1501" s="10">
        <v>2012</v>
      </c>
      <c r="G1501" s="66">
        <v>0</v>
      </c>
      <c r="H1501" s="10">
        <v>10</v>
      </c>
      <c r="I1501" s="67">
        <v>0</v>
      </c>
      <c r="J1501" s="10">
        <v>0</v>
      </c>
      <c r="K1501" s="50">
        <v>1</v>
      </c>
      <c r="L1501" s="67">
        <v>981</v>
      </c>
      <c r="M1501" s="67">
        <v>1342</v>
      </c>
      <c r="N1501" s="95">
        <f t="shared" si="95"/>
        <v>0.42229875161429187</v>
      </c>
      <c r="O1501" s="36">
        <f>10000*E1501+B1501</f>
        <v>20110750</v>
      </c>
      <c r="P1501" s="63">
        <v>2067</v>
      </c>
      <c r="Q1501" s="76">
        <f t="shared" si="96"/>
        <v>1.1238509917755202</v>
      </c>
      <c r="R1501" s="95">
        <f t="shared" si="97"/>
        <v>0.42229875161429187</v>
      </c>
      <c r="S1501" s="95">
        <f t="shared" si="98"/>
        <v>-1</v>
      </c>
    </row>
    <row r="1502" spans="1:19" s="36" customFormat="1" ht="14.4" x14ac:dyDescent="0.3">
      <c r="A1502" s="32" t="s">
        <v>95</v>
      </c>
      <c r="B1502" s="36">
        <v>750</v>
      </c>
      <c r="C1502" s="36">
        <v>1</v>
      </c>
      <c r="D1502" s="36" t="s">
        <v>349</v>
      </c>
      <c r="E1502" s="75">
        <v>2012</v>
      </c>
      <c r="F1502" s="36">
        <v>2014</v>
      </c>
      <c r="G1502" s="76">
        <v>375.56</v>
      </c>
      <c r="H1502" s="36">
        <v>6</v>
      </c>
      <c r="I1502" s="36">
        <v>1</v>
      </c>
      <c r="J1502" s="36">
        <v>1</v>
      </c>
      <c r="K1502" s="50">
        <f>MAX(1,MIN(10,INT(G1502/100)+1))</f>
        <v>4</v>
      </c>
      <c r="L1502" s="63">
        <v>4091</v>
      </c>
      <c r="M1502" s="63">
        <v>2868</v>
      </c>
      <c r="N1502" s="95">
        <f t="shared" si="95"/>
        <v>0.58787182066388854</v>
      </c>
      <c r="O1502" s="36">
        <f>10000*E1502+B1502</f>
        <v>20120750</v>
      </c>
      <c r="P1502" s="63">
        <v>2006.88</v>
      </c>
      <c r="Q1502" s="76">
        <f t="shared" si="96"/>
        <v>3.4675715538547394</v>
      </c>
      <c r="R1502" s="95">
        <f t="shared" si="97"/>
        <v>0.58787182066388854</v>
      </c>
      <c r="S1502" s="95">
        <f t="shared" si="98"/>
        <v>-1</v>
      </c>
    </row>
    <row r="1503" spans="1:19" s="36" customFormat="1" ht="14.4" x14ac:dyDescent="0.3">
      <c r="A1503" s="32" t="s">
        <v>95</v>
      </c>
      <c r="B1503" s="36">
        <v>756</v>
      </c>
      <c r="C1503" s="36">
        <v>1</v>
      </c>
      <c r="D1503" s="36" t="s">
        <v>477</v>
      </c>
      <c r="E1503" s="36">
        <v>1997</v>
      </c>
      <c r="F1503" s="36">
        <v>1998</v>
      </c>
      <c r="G1503" s="76">
        <v>267.25</v>
      </c>
      <c r="H1503" s="36">
        <v>10</v>
      </c>
      <c r="I1503" s="36">
        <v>1</v>
      </c>
      <c r="J1503" s="36">
        <v>1</v>
      </c>
      <c r="K1503" s="36">
        <v>3</v>
      </c>
      <c r="L1503" s="94">
        <v>696</v>
      </c>
      <c r="M1503" s="94">
        <v>273</v>
      </c>
      <c r="N1503" s="95">
        <f t="shared" si="95"/>
        <v>0.71826625386996901</v>
      </c>
      <c r="O1503" s="36">
        <v>19980756</v>
      </c>
      <c r="P1503" s="63">
        <v>920.95</v>
      </c>
      <c r="Q1503" s="76">
        <f t="shared" si="96"/>
        <v>1.0521743851457734</v>
      </c>
      <c r="R1503" s="95">
        <f t="shared" si="97"/>
        <v>0.71826625386996901</v>
      </c>
      <c r="S1503" s="95">
        <f t="shared" si="98"/>
        <v>-1</v>
      </c>
    </row>
    <row r="1504" spans="1:19" s="36" customFormat="1" ht="14.4" x14ac:dyDescent="0.3">
      <c r="A1504" s="32" t="s">
        <v>95</v>
      </c>
      <c r="B1504" s="36">
        <v>756</v>
      </c>
      <c r="C1504" s="36">
        <v>1</v>
      </c>
      <c r="D1504" s="36" t="s">
        <v>477</v>
      </c>
      <c r="E1504" s="36">
        <v>2000</v>
      </c>
      <c r="F1504" s="36">
        <v>2001</v>
      </c>
      <c r="G1504" s="76">
        <v>350</v>
      </c>
      <c r="H1504" s="36">
        <v>10</v>
      </c>
      <c r="I1504" s="36">
        <v>0</v>
      </c>
      <c r="J1504" s="36">
        <v>1</v>
      </c>
      <c r="K1504" s="36">
        <v>4</v>
      </c>
      <c r="L1504" s="94">
        <v>871</v>
      </c>
      <c r="M1504" s="94">
        <v>1242</v>
      </c>
      <c r="N1504" s="95">
        <f t="shared" si="95"/>
        <v>0.412210127780407</v>
      </c>
      <c r="O1504" s="36">
        <v>20010756</v>
      </c>
      <c r="P1504" s="63">
        <v>856.46</v>
      </c>
      <c r="Q1504" s="76">
        <f t="shared" si="96"/>
        <v>2.4671321486117272</v>
      </c>
      <c r="R1504" s="95">
        <f t="shared" si="97"/>
        <v>0.412210127780407</v>
      </c>
      <c r="S1504" s="95">
        <f t="shared" si="98"/>
        <v>-1</v>
      </c>
    </row>
    <row r="1505" spans="1:19" s="36" customFormat="1" ht="14.4" x14ac:dyDescent="0.3">
      <c r="A1505" s="32" t="s">
        <v>95</v>
      </c>
      <c r="B1505" s="36">
        <v>756</v>
      </c>
      <c r="C1505" s="36">
        <v>1</v>
      </c>
      <c r="D1505" s="36" t="s">
        <v>477</v>
      </c>
      <c r="E1505" s="36">
        <v>2001</v>
      </c>
      <c r="F1505" s="36">
        <v>2002</v>
      </c>
      <c r="G1505" s="76">
        <v>350</v>
      </c>
      <c r="H1505" s="36">
        <v>10</v>
      </c>
      <c r="I1505" s="36">
        <v>1</v>
      </c>
      <c r="J1505" s="36">
        <v>1</v>
      </c>
      <c r="K1505" s="36">
        <v>4</v>
      </c>
      <c r="L1505" s="94">
        <v>980</v>
      </c>
      <c r="M1505" s="94">
        <v>286</v>
      </c>
      <c r="N1505" s="95">
        <f t="shared" si="95"/>
        <v>0.77409162717219593</v>
      </c>
      <c r="O1505" s="36">
        <v>20020756</v>
      </c>
      <c r="P1505" s="63">
        <v>826.73</v>
      </c>
      <c r="Q1505" s="76">
        <f t="shared" si="96"/>
        <v>1.5313342929372347</v>
      </c>
      <c r="R1505" s="95">
        <f t="shared" si="97"/>
        <v>0.77409162717219593</v>
      </c>
      <c r="S1505" s="95">
        <f t="shared" si="98"/>
        <v>-1</v>
      </c>
    </row>
    <row r="1506" spans="1:19" s="36" customFormat="1" ht="14.4" x14ac:dyDescent="0.3">
      <c r="A1506" s="32" t="s">
        <v>95</v>
      </c>
      <c r="B1506" s="36">
        <v>756</v>
      </c>
      <c r="C1506" s="36">
        <v>1</v>
      </c>
      <c r="D1506" s="35" t="s">
        <v>477</v>
      </c>
      <c r="E1506" s="33">
        <v>2007</v>
      </c>
      <c r="F1506" s="36">
        <v>2008</v>
      </c>
      <c r="G1506" s="36">
        <v>349.55</v>
      </c>
      <c r="H1506" s="36">
        <v>10</v>
      </c>
      <c r="I1506" s="36">
        <v>0</v>
      </c>
      <c r="J1506" s="36">
        <v>0</v>
      </c>
      <c r="K1506" s="33">
        <v>4</v>
      </c>
      <c r="L1506" s="63">
        <v>417</v>
      </c>
      <c r="M1506" s="63">
        <v>529</v>
      </c>
      <c r="N1506" s="95">
        <f t="shared" si="95"/>
        <v>0.44080338266384778</v>
      </c>
      <c r="O1506" s="36">
        <v>20062897</v>
      </c>
      <c r="P1506" s="63">
        <v>740</v>
      </c>
      <c r="Q1506" s="76">
        <f t="shared" si="96"/>
        <v>1.2783783783783784</v>
      </c>
      <c r="R1506" s="95">
        <f t="shared" si="97"/>
        <v>0.44080338266384778</v>
      </c>
      <c r="S1506" s="95">
        <f t="shared" si="98"/>
        <v>-1</v>
      </c>
    </row>
    <row r="1507" spans="1:19" s="36" customFormat="1" ht="14.4" x14ac:dyDescent="0.3">
      <c r="A1507" s="32" t="s">
        <v>95</v>
      </c>
      <c r="B1507" s="48">
        <v>756</v>
      </c>
      <c r="C1507" s="48">
        <v>1</v>
      </c>
      <c r="D1507" s="48" t="s">
        <v>477</v>
      </c>
      <c r="E1507" s="58">
        <v>2008</v>
      </c>
      <c r="F1507" s="59">
        <v>2009</v>
      </c>
      <c r="G1507" s="55">
        <v>349.55</v>
      </c>
      <c r="H1507" s="59">
        <v>7</v>
      </c>
      <c r="I1507" s="42">
        <v>0</v>
      </c>
      <c r="J1507" s="48">
        <f t="shared" ref="J1507:J1515" si="99">MAX(0,MIN(1,F1507-E1507-1))</f>
        <v>0</v>
      </c>
      <c r="K1507" s="50">
        <f t="shared" ref="K1507:K1515" si="100">MAX(1,MIN(10,INT(G1507/100)+1))</f>
        <v>4</v>
      </c>
      <c r="L1507" s="42">
        <v>806</v>
      </c>
      <c r="M1507" s="42">
        <v>1491</v>
      </c>
      <c r="N1507" s="95">
        <f t="shared" si="95"/>
        <v>0.35089246843709188</v>
      </c>
      <c r="O1507" s="36">
        <v>20080756</v>
      </c>
      <c r="P1507" s="63">
        <v>704.45</v>
      </c>
      <c r="Q1507" s="76">
        <f t="shared" si="96"/>
        <v>3.2606998367520759</v>
      </c>
      <c r="R1507" s="95">
        <f t="shared" si="97"/>
        <v>0.35089246843709188</v>
      </c>
      <c r="S1507" s="95">
        <f t="shared" si="98"/>
        <v>-1</v>
      </c>
    </row>
    <row r="1508" spans="1:19" s="36" customFormat="1" ht="14.4" x14ac:dyDescent="0.3">
      <c r="A1508" s="32" t="s">
        <v>95</v>
      </c>
      <c r="B1508" s="48">
        <v>756</v>
      </c>
      <c r="C1508" s="48">
        <v>1</v>
      </c>
      <c r="D1508" s="48" t="s">
        <v>477</v>
      </c>
      <c r="E1508" s="58">
        <v>2008</v>
      </c>
      <c r="F1508" s="59">
        <v>2009</v>
      </c>
      <c r="G1508" s="55">
        <v>200</v>
      </c>
      <c r="H1508" s="59">
        <v>3</v>
      </c>
      <c r="I1508" s="42">
        <v>0</v>
      </c>
      <c r="J1508" s="48">
        <f t="shared" si="99"/>
        <v>0</v>
      </c>
      <c r="K1508" s="50">
        <f t="shared" si="100"/>
        <v>3</v>
      </c>
      <c r="L1508" s="42">
        <v>658</v>
      </c>
      <c r="M1508" s="42">
        <v>1625</v>
      </c>
      <c r="N1508" s="95">
        <f t="shared" si="95"/>
        <v>0.28821725799386771</v>
      </c>
      <c r="O1508" s="36">
        <v>20080756</v>
      </c>
      <c r="P1508" s="63">
        <v>704.45</v>
      </c>
      <c r="Q1508" s="76">
        <f t="shared" si="96"/>
        <v>3.2408261764497124</v>
      </c>
      <c r="R1508" s="95">
        <f t="shared" si="97"/>
        <v>0.28821725799386771</v>
      </c>
      <c r="S1508" s="95">
        <f t="shared" si="98"/>
        <v>-1</v>
      </c>
    </row>
    <row r="1509" spans="1:19" s="36" customFormat="1" ht="14.4" x14ac:dyDescent="0.3">
      <c r="A1509" s="32" t="s">
        <v>95</v>
      </c>
      <c r="B1509" s="36">
        <v>756</v>
      </c>
      <c r="C1509" s="36">
        <v>1</v>
      </c>
      <c r="D1509" s="36" t="s">
        <v>477</v>
      </c>
      <c r="E1509" s="40">
        <v>2009</v>
      </c>
      <c r="F1509" s="40">
        <v>2010</v>
      </c>
      <c r="G1509" s="62">
        <v>349.55</v>
      </c>
      <c r="H1509" s="40">
        <v>10</v>
      </c>
      <c r="I1509" s="63">
        <v>1</v>
      </c>
      <c r="J1509" s="48">
        <f t="shared" si="99"/>
        <v>0</v>
      </c>
      <c r="K1509" s="50">
        <f t="shared" si="100"/>
        <v>4</v>
      </c>
      <c r="L1509" s="63">
        <v>655</v>
      </c>
      <c r="M1509" s="63">
        <v>647</v>
      </c>
      <c r="N1509" s="95">
        <f t="shared" si="95"/>
        <v>0.50307219662058367</v>
      </c>
      <c r="O1509" s="36">
        <v>20090756</v>
      </c>
      <c r="P1509" s="63">
        <v>708.56</v>
      </c>
      <c r="Q1509" s="76">
        <f t="shared" si="96"/>
        <v>1.8375296375747998</v>
      </c>
      <c r="R1509" s="95">
        <f t="shared" si="97"/>
        <v>0.50307219662058367</v>
      </c>
      <c r="S1509" s="95">
        <f t="shared" si="98"/>
        <v>-1</v>
      </c>
    </row>
    <row r="1510" spans="1:19" s="36" customFormat="1" ht="14.4" x14ac:dyDescent="0.3">
      <c r="A1510" s="32" t="s">
        <v>95</v>
      </c>
      <c r="B1510" s="36">
        <v>756</v>
      </c>
      <c r="C1510" s="36">
        <v>1</v>
      </c>
      <c r="D1510" s="36" t="s">
        <v>477</v>
      </c>
      <c r="E1510" s="40">
        <v>2009</v>
      </c>
      <c r="F1510" s="33">
        <v>2010</v>
      </c>
      <c r="G1510" s="62">
        <v>200</v>
      </c>
      <c r="H1510" s="33">
        <v>3</v>
      </c>
      <c r="I1510" s="63">
        <v>0</v>
      </c>
      <c r="J1510" s="48">
        <f t="shared" si="99"/>
        <v>0</v>
      </c>
      <c r="K1510" s="50">
        <f t="shared" si="100"/>
        <v>3</v>
      </c>
      <c r="L1510" s="63">
        <v>499</v>
      </c>
      <c r="M1510" s="63">
        <v>789</v>
      </c>
      <c r="N1510" s="95">
        <f t="shared" si="95"/>
        <v>0.38742236024844723</v>
      </c>
      <c r="O1510" s="36">
        <v>20090756</v>
      </c>
      <c r="P1510" s="63">
        <v>708.56</v>
      </c>
      <c r="Q1510" s="76">
        <f t="shared" si="96"/>
        <v>1.8177712543750708</v>
      </c>
      <c r="R1510" s="95">
        <f t="shared" si="97"/>
        <v>0.38742236024844723</v>
      </c>
      <c r="S1510" s="95">
        <f t="shared" si="98"/>
        <v>-1</v>
      </c>
    </row>
    <row r="1511" spans="1:19" s="36" customFormat="1" ht="14.4" x14ac:dyDescent="0.3">
      <c r="A1511" s="32" t="s">
        <v>95</v>
      </c>
      <c r="B1511" s="36">
        <v>756</v>
      </c>
      <c r="C1511" s="36">
        <v>1</v>
      </c>
      <c r="D1511" s="36" t="s">
        <v>477</v>
      </c>
      <c r="E1511" s="40">
        <v>2009</v>
      </c>
      <c r="F1511" s="40">
        <v>2010</v>
      </c>
      <c r="G1511" s="62">
        <v>349.55</v>
      </c>
      <c r="H1511" s="40">
        <v>10</v>
      </c>
      <c r="I1511" s="63">
        <v>1</v>
      </c>
      <c r="J1511" s="48">
        <f t="shared" si="99"/>
        <v>0</v>
      </c>
      <c r="K1511" s="50">
        <f t="shared" si="100"/>
        <v>4</v>
      </c>
      <c r="L1511" s="63">
        <v>655</v>
      </c>
      <c r="M1511" s="63">
        <v>647</v>
      </c>
      <c r="N1511" s="95">
        <f t="shared" si="95"/>
        <v>0.50307219662058367</v>
      </c>
      <c r="O1511" s="36">
        <f>10000*F1511+B1511</f>
        <v>20100756</v>
      </c>
      <c r="P1511" s="63">
        <v>708.56</v>
      </c>
      <c r="Q1511" s="76">
        <f t="shared" si="96"/>
        <v>1.8375296375747998</v>
      </c>
      <c r="R1511" s="95">
        <f t="shared" si="97"/>
        <v>0.50307219662058367</v>
      </c>
      <c r="S1511" s="95">
        <f t="shared" si="98"/>
        <v>-1</v>
      </c>
    </row>
    <row r="1512" spans="1:19" s="36" customFormat="1" ht="14.4" x14ac:dyDescent="0.3">
      <c r="A1512" s="32" t="s">
        <v>95</v>
      </c>
      <c r="B1512" s="36">
        <v>756</v>
      </c>
      <c r="C1512" s="36">
        <v>1</v>
      </c>
      <c r="D1512" s="36" t="s">
        <v>477</v>
      </c>
      <c r="E1512" s="40">
        <v>2009</v>
      </c>
      <c r="F1512" s="33">
        <v>2010</v>
      </c>
      <c r="G1512" s="62">
        <v>200</v>
      </c>
      <c r="H1512" s="33">
        <v>3</v>
      </c>
      <c r="I1512" s="63">
        <v>0</v>
      </c>
      <c r="J1512" s="48">
        <f t="shared" si="99"/>
        <v>0</v>
      </c>
      <c r="K1512" s="50">
        <f t="shared" si="100"/>
        <v>3</v>
      </c>
      <c r="L1512" s="63">
        <v>499</v>
      </c>
      <c r="M1512" s="63">
        <v>789</v>
      </c>
      <c r="N1512" s="95">
        <f t="shared" si="95"/>
        <v>0.38742236024844723</v>
      </c>
      <c r="O1512" s="36">
        <f>10000*F1512+B1512</f>
        <v>20100756</v>
      </c>
      <c r="P1512" s="63">
        <v>708.56</v>
      </c>
      <c r="Q1512" s="76">
        <f t="shared" si="96"/>
        <v>1.8177712543750708</v>
      </c>
      <c r="R1512" s="95">
        <f t="shared" si="97"/>
        <v>0.38742236024844723</v>
      </c>
      <c r="S1512" s="95">
        <f t="shared" si="98"/>
        <v>-1</v>
      </c>
    </row>
    <row r="1513" spans="1:19" s="36" customFormat="1" ht="14.4" x14ac:dyDescent="0.3">
      <c r="A1513" s="32" t="s">
        <v>95</v>
      </c>
      <c r="B1513" s="36">
        <v>756</v>
      </c>
      <c r="C1513" s="36">
        <v>1</v>
      </c>
      <c r="D1513" s="36" t="s">
        <v>477</v>
      </c>
      <c r="E1513" s="40">
        <v>2017</v>
      </c>
      <c r="F1513" s="33">
        <v>2019</v>
      </c>
      <c r="G1513" s="62">
        <v>436</v>
      </c>
      <c r="H1513" s="33">
        <v>10</v>
      </c>
      <c r="I1513" s="63">
        <v>1</v>
      </c>
      <c r="J1513" s="48">
        <f t="shared" si="99"/>
        <v>1</v>
      </c>
      <c r="K1513" s="50">
        <f t="shared" si="100"/>
        <v>5</v>
      </c>
      <c r="L1513" s="63">
        <v>393</v>
      </c>
      <c r="M1513" s="63">
        <v>206</v>
      </c>
      <c r="N1513" s="95">
        <f t="shared" si="95"/>
        <v>0.65609348914858101</v>
      </c>
      <c r="O1513" s="36">
        <f>10000*F1513+B1513</f>
        <v>20190756</v>
      </c>
      <c r="P1513" s="63">
        <v>737</v>
      </c>
      <c r="Q1513" s="76">
        <f t="shared" si="96"/>
        <v>0.81275440976933511</v>
      </c>
      <c r="R1513" s="95">
        <f t="shared" si="97"/>
        <v>0.65609348914858101</v>
      </c>
      <c r="S1513" s="95">
        <f t="shared" si="98"/>
        <v>-1</v>
      </c>
    </row>
    <row r="1514" spans="1:19" s="36" customFormat="1" ht="14.4" x14ac:dyDescent="0.3">
      <c r="A1514" s="32" t="s">
        <v>95</v>
      </c>
      <c r="B1514" s="36">
        <v>756</v>
      </c>
      <c r="C1514" s="36">
        <v>1</v>
      </c>
      <c r="D1514" s="36" t="s">
        <v>477</v>
      </c>
      <c r="E1514" s="40">
        <v>2017</v>
      </c>
      <c r="F1514" s="33">
        <v>2019</v>
      </c>
      <c r="G1514" s="62">
        <v>100</v>
      </c>
      <c r="H1514" s="33">
        <v>10</v>
      </c>
      <c r="I1514" s="63">
        <v>1</v>
      </c>
      <c r="J1514" s="48">
        <f t="shared" si="99"/>
        <v>1</v>
      </c>
      <c r="K1514" s="50">
        <f t="shared" si="100"/>
        <v>2</v>
      </c>
      <c r="L1514" s="63">
        <v>364</v>
      </c>
      <c r="M1514" s="63">
        <v>234</v>
      </c>
      <c r="N1514" s="95">
        <f t="shared" si="95"/>
        <v>0.60869565217391308</v>
      </c>
      <c r="O1514" s="36">
        <f>10000*F1514+B1514</f>
        <v>20190756</v>
      </c>
      <c r="P1514" s="63">
        <v>737</v>
      </c>
      <c r="Q1514" s="76">
        <f t="shared" si="96"/>
        <v>0.81139755766621435</v>
      </c>
      <c r="R1514" s="95">
        <f t="shared" si="97"/>
        <v>0.60869565217391308</v>
      </c>
      <c r="S1514" s="95">
        <f t="shared" si="98"/>
        <v>-1</v>
      </c>
    </row>
    <row r="1515" spans="1:19" s="36" customFormat="1" ht="14.4" x14ac:dyDescent="0.3">
      <c r="A1515" s="32" t="s">
        <v>95</v>
      </c>
      <c r="B1515" s="36">
        <v>756</v>
      </c>
      <c r="C1515" s="36">
        <v>1</v>
      </c>
      <c r="D1515" s="36" t="s">
        <v>477</v>
      </c>
      <c r="E1515" s="40">
        <v>2017</v>
      </c>
      <c r="F1515" s="33">
        <v>2019</v>
      </c>
      <c r="G1515" s="62">
        <v>60</v>
      </c>
      <c r="H1515" s="33">
        <v>10</v>
      </c>
      <c r="I1515" s="63">
        <v>1</v>
      </c>
      <c r="J1515" s="48">
        <f t="shared" si="99"/>
        <v>1</v>
      </c>
      <c r="K1515" s="50">
        <f t="shared" si="100"/>
        <v>1</v>
      </c>
      <c r="L1515" s="63">
        <v>363</v>
      </c>
      <c r="M1515" s="63">
        <v>234</v>
      </c>
      <c r="N1515" s="95">
        <f t="shared" si="95"/>
        <v>0.60804020100502509</v>
      </c>
      <c r="O1515" s="36">
        <f>10000*F1515+B1515</f>
        <v>20190756</v>
      </c>
      <c r="P1515" s="63">
        <v>737</v>
      </c>
      <c r="Q1515" s="76">
        <f t="shared" si="96"/>
        <v>0.8100407055630936</v>
      </c>
      <c r="R1515" s="95">
        <f t="shared" si="97"/>
        <v>0.60804020100502509</v>
      </c>
      <c r="S1515" s="95">
        <f t="shared" si="98"/>
        <v>-1</v>
      </c>
    </row>
    <row r="1516" spans="1:19" s="36" customFormat="1" ht="14.4" x14ac:dyDescent="0.3">
      <c r="A1516" s="32" t="s">
        <v>95</v>
      </c>
      <c r="B1516" s="36">
        <v>761</v>
      </c>
      <c r="C1516" s="36">
        <v>1</v>
      </c>
      <c r="D1516" s="36" t="s">
        <v>299</v>
      </c>
      <c r="E1516" s="36">
        <v>1994</v>
      </c>
      <c r="F1516" s="36">
        <v>1995</v>
      </c>
      <c r="G1516" s="76">
        <v>247.11</v>
      </c>
      <c r="H1516" s="36">
        <v>10</v>
      </c>
      <c r="I1516" s="36">
        <v>1</v>
      </c>
      <c r="J1516" s="36">
        <v>1</v>
      </c>
      <c r="K1516" s="36">
        <v>3</v>
      </c>
      <c r="L1516" s="94">
        <v>7806</v>
      </c>
      <c r="M1516" s="94">
        <v>3300</v>
      </c>
      <c r="N1516" s="95">
        <f t="shared" si="95"/>
        <v>0.70286331712587791</v>
      </c>
      <c r="O1516" s="36">
        <v>19950761</v>
      </c>
      <c r="P1516" s="63">
        <v>4594.83</v>
      </c>
      <c r="Q1516" s="76">
        <f t="shared" si="96"/>
        <v>2.4170643962888727</v>
      </c>
      <c r="R1516" s="95">
        <f t="shared" si="97"/>
        <v>0.70286331712587791</v>
      </c>
      <c r="S1516" s="95">
        <f t="shared" si="98"/>
        <v>-1</v>
      </c>
    </row>
    <row r="1517" spans="1:19" s="36" customFormat="1" ht="14.4" x14ac:dyDescent="0.3">
      <c r="A1517" s="32" t="s">
        <v>95</v>
      </c>
      <c r="B1517" s="36">
        <v>761</v>
      </c>
      <c r="C1517" s="36">
        <v>1</v>
      </c>
      <c r="D1517" s="36" t="s">
        <v>299</v>
      </c>
      <c r="E1517" s="36">
        <v>2002</v>
      </c>
      <c r="F1517" s="36">
        <v>2003</v>
      </c>
      <c r="G1517" s="76">
        <v>70</v>
      </c>
      <c r="H1517" s="36">
        <v>10</v>
      </c>
      <c r="I1517" s="36">
        <v>0</v>
      </c>
      <c r="J1517" s="36">
        <v>1</v>
      </c>
      <c r="K1517" s="36">
        <v>1</v>
      </c>
      <c r="L1517" s="94">
        <v>6171</v>
      </c>
      <c r="M1517" s="94">
        <v>5770</v>
      </c>
      <c r="N1517" s="95">
        <f t="shared" si="95"/>
        <v>0.51679088853529853</v>
      </c>
      <c r="O1517" s="36">
        <v>20030761</v>
      </c>
      <c r="P1517" s="63">
        <v>4923.12</v>
      </c>
      <c r="Q1517" s="76">
        <f t="shared" si="96"/>
        <v>2.425494401923983</v>
      </c>
      <c r="R1517" s="95">
        <f t="shared" si="97"/>
        <v>0.51679088853529853</v>
      </c>
      <c r="S1517" s="95">
        <f t="shared" si="98"/>
        <v>-1</v>
      </c>
    </row>
    <row r="1518" spans="1:19" s="36" customFormat="1" ht="14.4" x14ac:dyDescent="0.3">
      <c r="A1518" s="32" t="s">
        <v>95</v>
      </c>
      <c r="B1518" s="36">
        <v>761</v>
      </c>
      <c r="C1518" s="36">
        <v>1</v>
      </c>
      <c r="D1518" s="36" t="s">
        <v>299</v>
      </c>
      <c r="E1518" s="36">
        <v>2002</v>
      </c>
      <c r="F1518" s="36">
        <v>2003</v>
      </c>
      <c r="G1518" s="76">
        <v>680</v>
      </c>
      <c r="H1518" s="36">
        <v>10</v>
      </c>
      <c r="I1518" s="36">
        <v>1</v>
      </c>
      <c r="J1518" s="36">
        <v>1</v>
      </c>
      <c r="K1518" s="36">
        <v>7</v>
      </c>
      <c r="L1518" s="94">
        <v>5330</v>
      </c>
      <c r="M1518" s="94">
        <v>6504</v>
      </c>
      <c r="N1518" s="95">
        <f t="shared" ref="N1518:N1581" si="101">L1518/(L1518+M1518)</f>
        <v>0.45039716072333952</v>
      </c>
      <c r="O1518" s="36">
        <v>20030761</v>
      </c>
      <c r="P1518" s="63">
        <v>4923.12</v>
      </c>
      <c r="Q1518" s="76">
        <f t="shared" ref="Q1518:Q1581" si="102">(L1518+M1518)/P1518</f>
        <v>2.4037602170981005</v>
      </c>
      <c r="R1518" s="95">
        <f t="shared" ref="R1518:R1581" si="103">N1518</f>
        <v>0.45039716072333952</v>
      </c>
      <c r="S1518" s="95">
        <f t="shared" ref="S1518:S1581" si="104">IF(B1518=$A$1,R1518,-1)</f>
        <v>-1</v>
      </c>
    </row>
    <row r="1519" spans="1:19" s="36" customFormat="1" ht="14.4" x14ac:dyDescent="0.3">
      <c r="A1519" s="32" t="s">
        <v>95</v>
      </c>
      <c r="B1519" s="36">
        <v>761</v>
      </c>
      <c r="C1519" s="36">
        <v>1</v>
      </c>
      <c r="D1519" s="35" t="s">
        <v>299</v>
      </c>
      <c r="E1519" s="33">
        <v>2007</v>
      </c>
      <c r="F1519" s="36">
        <v>2008</v>
      </c>
      <c r="G1519" s="36">
        <v>102.33</v>
      </c>
      <c r="H1519" s="36">
        <v>6</v>
      </c>
      <c r="I1519" s="36">
        <v>0</v>
      </c>
      <c r="J1519" s="36">
        <v>0</v>
      </c>
      <c r="K1519" s="33">
        <v>2</v>
      </c>
      <c r="L1519" s="63">
        <v>2652</v>
      </c>
      <c r="M1519" s="63">
        <v>3065</v>
      </c>
      <c r="N1519" s="95">
        <f t="shared" si="101"/>
        <v>0.46387965716284763</v>
      </c>
      <c r="O1519" s="36">
        <v>20062897</v>
      </c>
      <c r="P1519" s="63">
        <v>5057</v>
      </c>
      <c r="Q1519" s="76">
        <f t="shared" si="102"/>
        <v>1.1305121613604905</v>
      </c>
      <c r="R1519" s="95">
        <f t="shared" si="103"/>
        <v>0.46387965716284763</v>
      </c>
      <c r="S1519" s="95">
        <f t="shared" si="104"/>
        <v>-1</v>
      </c>
    </row>
    <row r="1520" spans="1:19" s="36" customFormat="1" ht="14.4" x14ac:dyDescent="0.3">
      <c r="A1520" s="32" t="s">
        <v>95</v>
      </c>
      <c r="B1520" s="36">
        <v>761</v>
      </c>
      <c r="C1520" s="36">
        <v>1</v>
      </c>
      <c r="D1520" s="35" t="s">
        <v>299</v>
      </c>
      <c r="E1520" s="33">
        <v>2007</v>
      </c>
      <c r="F1520" s="36">
        <v>2008</v>
      </c>
      <c r="G1520" s="36">
        <v>119.39</v>
      </c>
      <c r="H1520" s="36">
        <v>6</v>
      </c>
      <c r="I1520" s="36">
        <v>0</v>
      </c>
      <c r="J1520" s="36">
        <v>0</v>
      </c>
      <c r="K1520" s="33">
        <v>2</v>
      </c>
      <c r="L1520" s="63">
        <v>2180</v>
      </c>
      <c r="M1520" s="63">
        <v>3547</v>
      </c>
      <c r="N1520" s="95">
        <f t="shared" si="101"/>
        <v>0.38065304697049068</v>
      </c>
      <c r="O1520" s="36">
        <v>20062897</v>
      </c>
      <c r="P1520" s="63">
        <v>5057</v>
      </c>
      <c r="Q1520" s="76">
        <f t="shared" si="102"/>
        <v>1.1324896183508009</v>
      </c>
      <c r="R1520" s="95">
        <f t="shared" si="103"/>
        <v>0.38065304697049068</v>
      </c>
      <c r="S1520" s="95">
        <f t="shared" si="104"/>
        <v>-1</v>
      </c>
    </row>
    <row r="1521" spans="1:19" s="36" customFormat="1" ht="14.4" x14ac:dyDescent="0.3">
      <c r="A1521" s="32" t="s">
        <v>95</v>
      </c>
      <c r="B1521" s="36">
        <v>761</v>
      </c>
      <c r="C1521" s="36">
        <v>1</v>
      </c>
      <c r="D1521" s="35" t="s">
        <v>299</v>
      </c>
      <c r="E1521" s="33">
        <v>2007</v>
      </c>
      <c r="F1521" s="36">
        <v>2008</v>
      </c>
      <c r="G1521" s="36">
        <v>42.64</v>
      </c>
      <c r="H1521" s="36">
        <v>6</v>
      </c>
      <c r="I1521" s="36">
        <v>0</v>
      </c>
      <c r="J1521" s="36">
        <v>0</v>
      </c>
      <c r="K1521" s="33">
        <v>1</v>
      </c>
      <c r="L1521" s="63">
        <v>2235</v>
      </c>
      <c r="M1521" s="63">
        <v>3491</v>
      </c>
      <c r="N1521" s="95">
        <f t="shared" si="101"/>
        <v>0.39032483409011526</v>
      </c>
      <c r="O1521" s="36">
        <v>20062897</v>
      </c>
      <c r="P1521" s="63">
        <v>5057</v>
      </c>
      <c r="Q1521" s="76">
        <f t="shared" si="102"/>
        <v>1.1322918726517699</v>
      </c>
      <c r="R1521" s="95">
        <f t="shared" si="103"/>
        <v>0.39032483409011526</v>
      </c>
      <c r="S1521" s="95">
        <f t="shared" si="104"/>
        <v>-1</v>
      </c>
    </row>
    <row r="1522" spans="1:19" s="36" customFormat="1" ht="14.4" x14ac:dyDescent="0.3">
      <c r="A1522" s="32" t="s">
        <v>95</v>
      </c>
      <c r="B1522" s="7">
        <v>761</v>
      </c>
      <c r="C1522" s="7">
        <v>1</v>
      </c>
      <c r="D1522" s="7" t="s">
        <v>299</v>
      </c>
      <c r="E1522" s="7">
        <v>2010</v>
      </c>
      <c r="F1522" s="10">
        <v>2011</v>
      </c>
      <c r="G1522" s="66">
        <v>0</v>
      </c>
      <c r="H1522" s="10">
        <v>5</v>
      </c>
      <c r="I1522" s="67">
        <v>1</v>
      </c>
      <c r="J1522" s="10">
        <v>0</v>
      </c>
      <c r="K1522" s="50">
        <f>MAX(1,MIN(10,INT(G1522/100)+1))</f>
        <v>1</v>
      </c>
      <c r="L1522" s="67">
        <v>6060</v>
      </c>
      <c r="M1522" s="67">
        <v>5578</v>
      </c>
      <c r="N1522" s="95">
        <f t="shared" si="101"/>
        <v>0.52070802543392336</v>
      </c>
      <c r="O1522" s="36">
        <f>10000*2010+B1522</f>
        <v>20100761</v>
      </c>
      <c r="P1522" s="63">
        <v>4888.43</v>
      </c>
      <c r="Q1522" s="76">
        <f t="shared" si="102"/>
        <v>2.3807234633614471</v>
      </c>
      <c r="R1522" s="95">
        <f t="shared" si="103"/>
        <v>0.52070802543392336</v>
      </c>
      <c r="S1522" s="95">
        <f t="shared" si="104"/>
        <v>-1</v>
      </c>
    </row>
    <row r="1523" spans="1:19" s="36" customFormat="1" ht="14.4" x14ac:dyDescent="0.3">
      <c r="A1523" s="32" t="s">
        <v>95</v>
      </c>
      <c r="B1523" s="7">
        <v>761</v>
      </c>
      <c r="C1523" s="7">
        <v>1</v>
      </c>
      <c r="D1523" s="7" t="s">
        <v>299</v>
      </c>
      <c r="E1523" s="7">
        <v>2010</v>
      </c>
      <c r="F1523" s="68">
        <v>2011</v>
      </c>
      <c r="G1523" s="66">
        <v>175</v>
      </c>
      <c r="H1523" s="68">
        <v>5</v>
      </c>
      <c r="I1523" s="67">
        <v>0</v>
      </c>
      <c r="J1523" s="10">
        <v>0</v>
      </c>
      <c r="K1523" s="50">
        <f>MAX(1,MIN(10,INT(G1523/100)+1))</f>
        <v>2</v>
      </c>
      <c r="L1523" s="67">
        <v>5641</v>
      </c>
      <c r="M1523" s="67">
        <v>6042</v>
      </c>
      <c r="N1523" s="95">
        <f t="shared" si="101"/>
        <v>0.48283831207737737</v>
      </c>
      <c r="O1523" s="36">
        <f>10000*2010+B1523</f>
        <v>20100761</v>
      </c>
      <c r="P1523" s="63">
        <v>4888.43</v>
      </c>
      <c r="Q1523" s="76">
        <f t="shared" si="102"/>
        <v>2.3899288728692034</v>
      </c>
      <c r="R1523" s="95">
        <f t="shared" si="103"/>
        <v>0.48283831207737737</v>
      </c>
      <c r="S1523" s="95">
        <f t="shared" si="104"/>
        <v>-1</v>
      </c>
    </row>
    <row r="1524" spans="1:19" s="36" customFormat="1" ht="14.4" x14ac:dyDescent="0.3">
      <c r="A1524" s="32" t="s">
        <v>95</v>
      </c>
      <c r="B1524" s="7">
        <v>761</v>
      </c>
      <c r="C1524" s="7">
        <v>1</v>
      </c>
      <c r="D1524" s="7" t="s">
        <v>299</v>
      </c>
      <c r="E1524" s="7">
        <v>2011</v>
      </c>
      <c r="F1524" s="10">
        <v>2012</v>
      </c>
      <c r="G1524" s="66">
        <v>75</v>
      </c>
      <c r="H1524" s="10">
        <v>10</v>
      </c>
      <c r="I1524" s="67">
        <v>0</v>
      </c>
      <c r="J1524" s="10">
        <v>0</v>
      </c>
      <c r="K1524" s="50">
        <v>1</v>
      </c>
      <c r="L1524" s="67">
        <v>3899</v>
      </c>
      <c r="M1524" s="67">
        <v>3910</v>
      </c>
      <c r="N1524" s="95">
        <f t="shared" si="101"/>
        <v>0.49929568446664108</v>
      </c>
      <c r="O1524" s="36">
        <f>10000*E1524+B1524</f>
        <v>20110761</v>
      </c>
      <c r="P1524" s="63">
        <v>4886</v>
      </c>
      <c r="Q1524" s="76">
        <f t="shared" si="102"/>
        <v>1.598239869013508</v>
      </c>
      <c r="R1524" s="95">
        <f t="shared" si="103"/>
        <v>0.49929568446664108</v>
      </c>
      <c r="S1524" s="95">
        <f t="shared" si="104"/>
        <v>-1</v>
      </c>
    </row>
    <row r="1525" spans="1:19" s="36" customFormat="1" ht="14.4" x14ac:dyDescent="0.3">
      <c r="A1525" s="32"/>
      <c r="B1525" s="36">
        <v>761</v>
      </c>
      <c r="C1525" s="36">
        <v>1</v>
      </c>
      <c r="D1525" s="36" t="s">
        <v>299</v>
      </c>
      <c r="E1525" s="75">
        <v>2013</v>
      </c>
      <c r="F1525" s="36">
        <v>2014</v>
      </c>
      <c r="G1525" s="76">
        <v>127.01999999999998</v>
      </c>
      <c r="H1525" s="36">
        <v>7</v>
      </c>
      <c r="I1525" s="36">
        <v>1</v>
      </c>
      <c r="J1525" s="36">
        <v>0</v>
      </c>
      <c r="K1525" s="50">
        <v>2</v>
      </c>
      <c r="L1525" s="63">
        <v>4052</v>
      </c>
      <c r="M1525" s="63">
        <v>2890</v>
      </c>
      <c r="N1525" s="95">
        <f t="shared" si="101"/>
        <v>0.58369346009795453</v>
      </c>
      <c r="O1525" s="36">
        <f>10000*E1525+B1525</f>
        <v>20130761</v>
      </c>
      <c r="P1525" s="63">
        <v>4788.1299999999992</v>
      </c>
      <c r="Q1525" s="76">
        <f t="shared" si="102"/>
        <v>1.4498353219315268</v>
      </c>
      <c r="R1525" s="95">
        <f t="shared" si="103"/>
        <v>0.58369346009795453</v>
      </c>
      <c r="S1525" s="95">
        <f t="shared" si="104"/>
        <v>-1</v>
      </c>
    </row>
    <row r="1526" spans="1:19" s="36" customFormat="1" ht="14.4" x14ac:dyDescent="0.3">
      <c r="A1526" s="32" t="s">
        <v>95</v>
      </c>
      <c r="B1526" s="36">
        <v>763</v>
      </c>
      <c r="C1526" s="36">
        <v>1</v>
      </c>
      <c r="D1526" s="36" t="s">
        <v>435</v>
      </c>
      <c r="E1526" s="36">
        <v>1995</v>
      </c>
      <c r="F1526" s="36">
        <v>1996</v>
      </c>
      <c r="G1526" s="76">
        <v>405.29</v>
      </c>
      <c r="H1526" s="36">
        <v>10</v>
      </c>
      <c r="I1526" s="36">
        <v>1</v>
      </c>
      <c r="J1526" s="36">
        <v>1</v>
      </c>
      <c r="K1526" s="36">
        <v>5</v>
      </c>
      <c r="L1526" s="94">
        <v>589</v>
      </c>
      <c r="M1526" s="94">
        <v>119</v>
      </c>
      <c r="N1526" s="95">
        <f t="shared" si="101"/>
        <v>0.83192090395480223</v>
      </c>
      <c r="O1526" s="36">
        <v>19960763</v>
      </c>
      <c r="P1526" s="63">
        <v>512.95000000000005</v>
      </c>
      <c r="Q1526" s="76">
        <f t="shared" si="102"/>
        <v>1.3802514864996587</v>
      </c>
      <c r="R1526" s="95">
        <f t="shared" si="103"/>
        <v>0.83192090395480223</v>
      </c>
      <c r="S1526" s="95">
        <f t="shared" si="104"/>
        <v>-1</v>
      </c>
    </row>
    <row r="1527" spans="1:19" s="36" customFormat="1" ht="14.4" x14ac:dyDescent="0.3">
      <c r="A1527" s="32" t="s">
        <v>95</v>
      </c>
      <c r="B1527" s="36">
        <v>768</v>
      </c>
      <c r="C1527" s="36">
        <v>1</v>
      </c>
      <c r="D1527" s="36" t="s">
        <v>604</v>
      </c>
      <c r="E1527" s="36">
        <v>2002</v>
      </c>
      <c r="F1527" s="36">
        <v>2003</v>
      </c>
      <c r="G1527" s="76">
        <v>800</v>
      </c>
      <c r="H1527" s="36">
        <v>10</v>
      </c>
      <c r="I1527" s="36">
        <v>1</v>
      </c>
      <c r="J1527" s="36">
        <v>1</v>
      </c>
      <c r="K1527" s="36">
        <v>9</v>
      </c>
      <c r="L1527" s="94">
        <v>340</v>
      </c>
      <c r="M1527" s="94">
        <v>271</v>
      </c>
      <c r="N1527" s="95">
        <f t="shared" si="101"/>
        <v>0.55646481178396068</v>
      </c>
      <c r="O1527" s="36">
        <v>20030768</v>
      </c>
      <c r="P1527" s="63">
        <v>214.96</v>
      </c>
      <c r="Q1527" s="76">
        <f t="shared" si="102"/>
        <v>2.8423892817268328</v>
      </c>
      <c r="R1527" s="95">
        <f t="shared" si="103"/>
        <v>0.55646481178396068</v>
      </c>
      <c r="S1527" s="95">
        <f t="shared" si="104"/>
        <v>-1</v>
      </c>
    </row>
    <row r="1528" spans="1:19" s="36" customFormat="1" ht="14.4" x14ac:dyDescent="0.3">
      <c r="A1528" s="32" t="s">
        <v>95</v>
      </c>
      <c r="B1528" s="36">
        <v>768</v>
      </c>
      <c r="C1528" s="36">
        <v>1</v>
      </c>
      <c r="D1528" s="35" t="s">
        <v>604</v>
      </c>
      <c r="E1528" s="33">
        <v>2007</v>
      </c>
      <c r="F1528" s="36">
        <v>2008</v>
      </c>
      <c r="G1528" s="36">
        <v>350</v>
      </c>
      <c r="H1528" s="36">
        <v>10</v>
      </c>
      <c r="I1528" s="36">
        <v>1</v>
      </c>
      <c r="J1528" s="36">
        <v>0</v>
      </c>
      <c r="K1528" s="33">
        <v>4</v>
      </c>
      <c r="L1528" s="63">
        <v>130</v>
      </c>
      <c r="M1528" s="63">
        <v>44</v>
      </c>
      <c r="N1528" s="95">
        <f t="shared" si="101"/>
        <v>0.74712643678160917</v>
      </c>
      <c r="O1528" s="36">
        <v>20062897</v>
      </c>
      <c r="P1528" s="63">
        <v>226</v>
      </c>
      <c r="Q1528" s="76">
        <f t="shared" si="102"/>
        <v>0.76991150442477874</v>
      </c>
      <c r="R1528" s="95">
        <f t="shared" si="103"/>
        <v>0.74712643678160917</v>
      </c>
      <c r="S1528" s="95">
        <f t="shared" si="104"/>
        <v>-1</v>
      </c>
    </row>
    <row r="1529" spans="1:19" s="36" customFormat="1" ht="14.4" x14ac:dyDescent="0.3">
      <c r="A1529" s="32" t="s">
        <v>95</v>
      </c>
      <c r="B1529" s="36">
        <v>768</v>
      </c>
      <c r="C1529" s="36">
        <v>1</v>
      </c>
      <c r="D1529" s="36" t="s">
        <v>604</v>
      </c>
      <c r="E1529" s="75">
        <v>2012</v>
      </c>
      <c r="F1529" s="36">
        <v>2013</v>
      </c>
      <c r="G1529" s="76">
        <v>800.35</v>
      </c>
      <c r="H1529" s="36">
        <v>10</v>
      </c>
      <c r="I1529" s="36">
        <v>1</v>
      </c>
      <c r="J1529" s="36">
        <v>0</v>
      </c>
      <c r="K1529" s="50">
        <f>MAX(1,MIN(10,INT(G1529/100)+1))</f>
        <v>9</v>
      </c>
      <c r="L1529" s="63">
        <v>500</v>
      </c>
      <c r="M1529" s="63">
        <v>125</v>
      </c>
      <c r="N1529" s="95">
        <f t="shared" si="101"/>
        <v>0.8</v>
      </c>
      <c r="O1529" s="36">
        <f>10000*E1529+B1529</f>
        <v>20120768</v>
      </c>
      <c r="P1529" s="63">
        <v>286.33</v>
      </c>
      <c r="Q1529" s="76">
        <f t="shared" si="102"/>
        <v>2.1827960744595396</v>
      </c>
      <c r="R1529" s="95">
        <f t="shared" si="103"/>
        <v>0.8</v>
      </c>
      <c r="S1529" s="95">
        <f t="shared" si="104"/>
        <v>-1</v>
      </c>
    </row>
    <row r="1530" spans="1:19" s="36" customFormat="1" ht="14.4" x14ac:dyDescent="0.3">
      <c r="A1530" s="32" t="s">
        <v>95</v>
      </c>
      <c r="B1530" s="36">
        <v>769</v>
      </c>
      <c r="C1530" s="36">
        <v>1</v>
      </c>
      <c r="D1530" s="36" t="s">
        <v>300</v>
      </c>
      <c r="E1530" s="36">
        <v>1997</v>
      </c>
      <c r="F1530" s="36">
        <v>1998</v>
      </c>
      <c r="G1530" s="76">
        <v>315</v>
      </c>
      <c r="H1530" s="36">
        <v>10</v>
      </c>
      <c r="I1530" s="36">
        <v>1</v>
      </c>
      <c r="J1530" s="36">
        <v>1</v>
      </c>
      <c r="K1530" s="36">
        <v>4</v>
      </c>
      <c r="L1530" s="94">
        <v>1941</v>
      </c>
      <c r="M1530" s="94">
        <v>510</v>
      </c>
      <c r="N1530" s="95">
        <f t="shared" si="101"/>
        <v>0.79192166462668301</v>
      </c>
      <c r="O1530" s="36">
        <v>19980769</v>
      </c>
      <c r="P1530" s="63">
        <v>1003.31</v>
      </c>
      <c r="Q1530" s="76">
        <f t="shared" si="102"/>
        <v>2.4429139548095806</v>
      </c>
      <c r="R1530" s="95">
        <f t="shared" si="103"/>
        <v>0.79192166462668301</v>
      </c>
      <c r="S1530" s="95">
        <f t="shared" si="104"/>
        <v>-1</v>
      </c>
    </row>
    <row r="1531" spans="1:19" s="36" customFormat="1" ht="14.4" x14ac:dyDescent="0.3">
      <c r="A1531" s="32" t="s">
        <v>95</v>
      </c>
      <c r="B1531" s="36">
        <v>769</v>
      </c>
      <c r="C1531" s="36">
        <v>1</v>
      </c>
      <c r="D1531" s="36" t="s">
        <v>300</v>
      </c>
      <c r="E1531" s="36">
        <v>2000</v>
      </c>
      <c r="F1531" s="36">
        <v>2001</v>
      </c>
      <c r="G1531" s="76">
        <v>400</v>
      </c>
      <c r="H1531" s="36">
        <v>10</v>
      </c>
      <c r="I1531" s="36">
        <v>1</v>
      </c>
      <c r="J1531" s="36">
        <v>1</v>
      </c>
      <c r="K1531" s="36">
        <v>5</v>
      </c>
      <c r="L1531" s="94">
        <v>1986</v>
      </c>
      <c r="M1531" s="94">
        <v>1531</v>
      </c>
      <c r="N1531" s="95">
        <f t="shared" si="101"/>
        <v>0.5646858117713961</v>
      </c>
      <c r="O1531" s="36">
        <v>20010769</v>
      </c>
      <c r="P1531" s="63">
        <v>953.83</v>
      </c>
      <c r="Q1531" s="76">
        <f t="shared" si="102"/>
        <v>3.6872398645460929</v>
      </c>
      <c r="R1531" s="95">
        <f t="shared" si="103"/>
        <v>0.5646858117713961</v>
      </c>
      <c r="S1531" s="95">
        <f t="shared" si="104"/>
        <v>-1</v>
      </c>
    </row>
    <row r="1532" spans="1:19" s="36" customFormat="1" ht="14.4" x14ac:dyDescent="0.3">
      <c r="A1532" s="32" t="s">
        <v>95</v>
      </c>
      <c r="B1532" s="36">
        <v>769</v>
      </c>
      <c r="C1532" s="36">
        <v>1</v>
      </c>
      <c r="D1532" s="36" t="s">
        <v>300</v>
      </c>
      <c r="E1532" s="36">
        <v>2005</v>
      </c>
      <c r="F1532" s="36">
        <v>2006</v>
      </c>
      <c r="G1532" s="76">
        <v>385</v>
      </c>
      <c r="H1532" s="36">
        <v>10</v>
      </c>
      <c r="I1532" s="33">
        <v>1</v>
      </c>
      <c r="J1532" s="36">
        <v>1</v>
      </c>
      <c r="K1532" s="36">
        <v>4</v>
      </c>
      <c r="L1532" s="36">
        <v>1294</v>
      </c>
      <c r="M1532" s="36">
        <v>936</v>
      </c>
      <c r="N1532" s="95">
        <f t="shared" si="101"/>
        <v>0.58026905829596409</v>
      </c>
      <c r="O1532" s="36">
        <v>20060769</v>
      </c>
      <c r="P1532" s="63">
        <v>830.04</v>
      </c>
      <c r="Q1532" s="76">
        <f t="shared" si="102"/>
        <v>2.6866175124090406</v>
      </c>
      <c r="R1532" s="95">
        <f t="shared" si="103"/>
        <v>0.58026905829596409</v>
      </c>
      <c r="S1532" s="95">
        <f t="shared" si="104"/>
        <v>-1</v>
      </c>
    </row>
    <row r="1533" spans="1:19" s="36" customFormat="1" ht="14.4" x14ac:dyDescent="0.3">
      <c r="A1533" s="32" t="s">
        <v>95</v>
      </c>
      <c r="B1533" s="7">
        <v>769</v>
      </c>
      <c r="C1533" s="7">
        <v>1</v>
      </c>
      <c r="D1533" s="7" t="s">
        <v>300</v>
      </c>
      <c r="E1533" s="7">
        <v>2010</v>
      </c>
      <c r="F1533" s="68">
        <v>2011</v>
      </c>
      <c r="G1533" s="66">
        <v>500</v>
      </c>
      <c r="H1533" s="68">
        <v>10</v>
      </c>
      <c r="I1533" s="67">
        <v>1</v>
      </c>
      <c r="J1533" s="10">
        <v>0</v>
      </c>
      <c r="K1533" s="50">
        <f>MAX(1,MIN(10,INT(G1533/100)+1))</f>
        <v>6</v>
      </c>
      <c r="L1533" s="67">
        <v>1749</v>
      </c>
      <c r="M1533" s="67">
        <v>1193</v>
      </c>
      <c r="N1533" s="95">
        <f t="shared" si="101"/>
        <v>0.59449354180829372</v>
      </c>
      <c r="O1533" s="36">
        <f>10000*2010+B1533</f>
        <v>20100769</v>
      </c>
      <c r="P1533" s="63">
        <v>911.45</v>
      </c>
      <c r="Q1533" s="76">
        <f t="shared" si="102"/>
        <v>3.2278237972461459</v>
      </c>
      <c r="R1533" s="95">
        <f t="shared" si="103"/>
        <v>0.59449354180829372</v>
      </c>
      <c r="S1533" s="95">
        <f t="shared" si="104"/>
        <v>-1</v>
      </c>
    </row>
    <row r="1534" spans="1:19" s="36" customFormat="1" ht="14.4" x14ac:dyDescent="0.3">
      <c r="A1534" s="32" t="s">
        <v>95</v>
      </c>
      <c r="B1534" s="36">
        <v>771</v>
      </c>
      <c r="C1534" s="36">
        <v>1</v>
      </c>
      <c r="D1534" s="36" t="s">
        <v>478</v>
      </c>
      <c r="E1534" s="36">
        <v>1997</v>
      </c>
      <c r="F1534" s="36">
        <v>1998</v>
      </c>
      <c r="G1534" s="76">
        <v>289.08999999999997</v>
      </c>
      <c r="H1534" s="36">
        <v>10</v>
      </c>
      <c r="I1534" s="36">
        <v>1</v>
      </c>
      <c r="J1534" s="36">
        <v>1</v>
      </c>
      <c r="K1534" s="36">
        <v>3</v>
      </c>
      <c r="L1534" s="94">
        <v>196</v>
      </c>
      <c r="M1534" s="94">
        <v>75</v>
      </c>
      <c r="N1534" s="95">
        <f t="shared" si="101"/>
        <v>0.7232472324723247</v>
      </c>
      <c r="O1534" s="36">
        <v>19980771</v>
      </c>
      <c r="P1534" s="63">
        <v>318.81</v>
      </c>
      <c r="Q1534" s="76">
        <f t="shared" si="102"/>
        <v>0.85003607164141648</v>
      </c>
      <c r="R1534" s="95">
        <f t="shared" si="103"/>
        <v>0.7232472324723247</v>
      </c>
      <c r="S1534" s="95">
        <f t="shared" si="104"/>
        <v>-1</v>
      </c>
    </row>
    <row r="1535" spans="1:19" s="36" customFormat="1" ht="14.4" x14ac:dyDescent="0.3">
      <c r="A1535" s="32" t="s">
        <v>95</v>
      </c>
      <c r="B1535" s="36">
        <v>771</v>
      </c>
      <c r="C1535" s="36">
        <v>1</v>
      </c>
      <c r="D1535" s="36" t="s">
        <v>478</v>
      </c>
      <c r="E1535" s="36">
        <v>2001</v>
      </c>
      <c r="F1535" s="36">
        <v>2002</v>
      </c>
      <c r="G1535" s="76">
        <v>320</v>
      </c>
      <c r="H1535" s="36">
        <v>5</v>
      </c>
      <c r="I1535" s="36">
        <v>1</v>
      </c>
      <c r="J1535" s="36">
        <v>1</v>
      </c>
      <c r="K1535" s="36">
        <v>4</v>
      </c>
      <c r="L1535" s="94">
        <v>357</v>
      </c>
      <c r="M1535" s="94">
        <v>86</v>
      </c>
      <c r="N1535" s="95">
        <f t="shared" si="101"/>
        <v>0.80586907449209932</v>
      </c>
      <c r="O1535" s="36">
        <v>20020771</v>
      </c>
      <c r="P1535" s="63">
        <v>254.47</v>
      </c>
      <c r="Q1535" s="76">
        <f t="shared" si="102"/>
        <v>1.7408731874091248</v>
      </c>
      <c r="R1535" s="95">
        <f t="shared" si="103"/>
        <v>0.80586907449209932</v>
      </c>
      <c r="S1535" s="95">
        <f t="shared" si="104"/>
        <v>-1</v>
      </c>
    </row>
    <row r="1536" spans="1:19" s="36" customFormat="1" ht="14.4" x14ac:dyDescent="0.3">
      <c r="A1536" s="32" t="s">
        <v>95</v>
      </c>
      <c r="B1536" s="36">
        <v>771</v>
      </c>
      <c r="C1536" s="36">
        <v>1</v>
      </c>
      <c r="D1536" s="36" t="s">
        <v>478</v>
      </c>
      <c r="E1536" s="36">
        <v>2004</v>
      </c>
      <c r="F1536" s="36">
        <v>2005</v>
      </c>
      <c r="G1536" s="76">
        <v>1750</v>
      </c>
      <c r="H1536" s="36">
        <v>10</v>
      </c>
      <c r="I1536" s="36">
        <v>1</v>
      </c>
      <c r="J1536" s="36">
        <v>1</v>
      </c>
      <c r="K1536" s="36">
        <v>10</v>
      </c>
      <c r="L1536" s="94">
        <v>517</v>
      </c>
      <c r="M1536" s="94">
        <v>308</v>
      </c>
      <c r="N1536" s="95">
        <f t="shared" si="101"/>
        <v>0.62666666666666671</v>
      </c>
      <c r="O1536" s="36">
        <v>20050771</v>
      </c>
      <c r="P1536" s="63">
        <v>228.61</v>
      </c>
      <c r="Q1536" s="76">
        <f t="shared" si="102"/>
        <v>3.6087660207340009</v>
      </c>
      <c r="R1536" s="95">
        <f t="shared" si="103"/>
        <v>0.62666666666666671</v>
      </c>
      <c r="S1536" s="95">
        <f t="shared" si="104"/>
        <v>-1</v>
      </c>
    </row>
    <row r="1537" spans="1:19" s="36" customFormat="1" ht="14.4" x14ac:dyDescent="0.3">
      <c r="A1537" s="32" t="s">
        <v>95</v>
      </c>
      <c r="B1537" s="36">
        <v>771</v>
      </c>
      <c r="C1537" s="36">
        <v>1</v>
      </c>
      <c r="D1537" s="35" t="s">
        <v>478</v>
      </c>
      <c r="E1537" s="33">
        <v>2007</v>
      </c>
      <c r="F1537" s="36">
        <v>2008</v>
      </c>
      <c r="G1537" s="36">
        <v>750</v>
      </c>
      <c r="H1537" s="36">
        <v>10</v>
      </c>
      <c r="I1537" s="36">
        <v>1</v>
      </c>
      <c r="J1537" s="36">
        <v>0</v>
      </c>
      <c r="K1537" s="33">
        <v>8</v>
      </c>
      <c r="L1537" s="63">
        <v>289</v>
      </c>
      <c r="M1537" s="63">
        <v>76</v>
      </c>
      <c r="N1537" s="95">
        <f t="shared" si="101"/>
        <v>0.79178082191780819</v>
      </c>
      <c r="O1537" s="36">
        <v>20062897</v>
      </c>
      <c r="P1537" s="63">
        <v>218</v>
      </c>
      <c r="Q1537" s="76">
        <f t="shared" si="102"/>
        <v>1.6743119266055047</v>
      </c>
      <c r="R1537" s="95">
        <f t="shared" si="103"/>
        <v>0.79178082191780819</v>
      </c>
      <c r="S1537" s="95">
        <f t="shared" si="104"/>
        <v>-1</v>
      </c>
    </row>
    <row r="1538" spans="1:19" s="36" customFormat="1" ht="14.4" x14ac:dyDescent="0.3">
      <c r="A1538" s="32"/>
      <c r="B1538" s="36">
        <v>771</v>
      </c>
      <c r="C1538" s="36">
        <v>1</v>
      </c>
      <c r="D1538" s="36" t="s">
        <v>478</v>
      </c>
      <c r="E1538" s="75">
        <v>2013</v>
      </c>
      <c r="F1538" s="36">
        <v>2015</v>
      </c>
      <c r="G1538" s="76">
        <v>2392.38</v>
      </c>
      <c r="H1538" s="36">
        <v>10</v>
      </c>
      <c r="I1538" s="36">
        <v>1</v>
      </c>
      <c r="J1538" s="36">
        <v>1</v>
      </c>
      <c r="K1538" s="50">
        <v>10</v>
      </c>
      <c r="L1538" s="63">
        <v>171</v>
      </c>
      <c r="M1538" s="63">
        <v>47</v>
      </c>
      <c r="N1538" s="95">
        <f t="shared" si="101"/>
        <v>0.7844036697247706</v>
      </c>
      <c r="O1538" s="36">
        <f>10000*E1538+B1538</f>
        <v>20130771</v>
      </c>
      <c r="P1538" s="63">
        <v>150.59</v>
      </c>
      <c r="Q1538" s="76">
        <f t="shared" si="102"/>
        <v>1.4476392854771232</v>
      </c>
      <c r="R1538" s="95">
        <f t="shared" si="103"/>
        <v>0.7844036697247706</v>
      </c>
      <c r="S1538" s="95">
        <f t="shared" si="104"/>
        <v>-1</v>
      </c>
    </row>
    <row r="1539" spans="1:19" s="36" customFormat="1" ht="14.4" x14ac:dyDescent="0.3">
      <c r="A1539" s="32" t="s">
        <v>95</v>
      </c>
      <c r="B1539" s="36">
        <v>771</v>
      </c>
      <c r="C1539" s="36">
        <v>1</v>
      </c>
      <c r="D1539" s="36" t="s">
        <v>478</v>
      </c>
      <c r="E1539" s="75">
        <v>2013</v>
      </c>
      <c r="F1539" s="36">
        <v>2015</v>
      </c>
      <c r="G1539" s="76">
        <v>1025.31</v>
      </c>
      <c r="H1539" s="36">
        <v>10</v>
      </c>
      <c r="I1539" s="36">
        <v>1</v>
      </c>
      <c r="J1539" s="36">
        <v>1</v>
      </c>
      <c r="K1539" s="50">
        <v>10</v>
      </c>
      <c r="L1539" s="63">
        <v>167</v>
      </c>
      <c r="M1539" s="63">
        <v>53</v>
      </c>
      <c r="N1539" s="95">
        <f t="shared" si="101"/>
        <v>0.75909090909090904</v>
      </c>
      <c r="O1539" s="36">
        <f>10000*E1539+B1539</f>
        <v>20130771</v>
      </c>
      <c r="P1539" s="63">
        <v>150.59</v>
      </c>
      <c r="Q1539" s="76">
        <f t="shared" si="102"/>
        <v>1.4609203798392987</v>
      </c>
      <c r="R1539" s="95">
        <f t="shared" si="103"/>
        <v>0.75909090909090904</v>
      </c>
      <c r="S1539" s="95">
        <f t="shared" si="104"/>
        <v>-1</v>
      </c>
    </row>
    <row r="1540" spans="1:19" s="36" customFormat="1" ht="14.4" x14ac:dyDescent="0.3">
      <c r="A1540" s="32" t="s">
        <v>95</v>
      </c>
      <c r="B1540" s="36">
        <v>775</v>
      </c>
      <c r="C1540" s="36">
        <v>1</v>
      </c>
      <c r="D1540" s="36" t="s">
        <v>459</v>
      </c>
      <c r="E1540" s="36">
        <v>1996</v>
      </c>
      <c r="F1540" s="36">
        <v>1997</v>
      </c>
      <c r="G1540" s="76">
        <v>200</v>
      </c>
      <c r="H1540" s="36">
        <v>10</v>
      </c>
      <c r="I1540" s="36">
        <v>0</v>
      </c>
      <c r="J1540" s="36">
        <v>1</v>
      </c>
      <c r="K1540" s="36">
        <v>3</v>
      </c>
      <c r="L1540" s="94">
        <v>715</v>
      </c>
      <c r="M1540" s="94">
        <v>798</v>
      </c>
      <c r="N1540" s="95">
        <f t="shared" si="101"/>
        <v>0.47257105089226703</v>
      </c>
      <c r="O1540" s="36">
        <v>19970775</v>
      </c>
      <c r="P1540" s="63">
        <v>621.5</v>
      </c>
      <c r="Q1540" s="76">
        <f t="shared" si="102"/>
        <v>2.4344328238133546</v>
      </c>
      <c r="R1540" s="95">
        <f t="shared" si="103"/>
        <v>0.47257105089226703</v>
      </c>
      <c r="S1540" s="95">
        <f t="shared" si="104"/>
        <v>-1</v>
      </c>
    </row>
    <row r="1541" spans="1:19" s="36" customFormat="1" ht="14.4" x14ac:dyDescent="0.3">
      <c r="A1541" s="32" t="s">
        <v>95</v>
      </c>
      <c r="B1541" s="36">
        <v>775</v>
      </c>
      <c r="C1541" s="36">
        <v>1</v>
      </c>
      <c r="D1541" s="36" t="s">
        <v>459</v>
      </c>
      <c r="E1541" s="36">
        <v>1997</v>
      </c>
      <c r="F1541" s="36">
        <v>1998</v>
      </c>
      <c r="G1541" s="76">
        <v>200</v>
      </c>
      <c r="H1541" s="36">
        <v>10</v>
      </c>
      <c r="I1541" s="36">
        <v>1</v>
      </c>
      <c r="J1541" s="36">
        <v>1</v>
      </c>
      <c r="K1541" s="36">
        <v>3</v>
      </c>
      <c r="L1541" s="94">
        <v>543</v>
      </c>
      <c r="M1541" s="94">
        <v>391</v>
      </c>
      <c r="N1541" s="95">
        <f t="shared" si="101"/>
        <v>0.5813704496788008</v>
      </c>
      <c r="O1541" s="36">
        <v>19980775</v>
      </c>
      <c r="P1541" s="63">
        <v>633.80999999999995</v>
      </c>
      <c r="Q1541" s="76">
        <f t="shared" si="102"/>
        <v>1.4736277433300202</v>
      </c>
      <c r="R1541" s="95">
        <f t="shared" si="103"/>
        <v>0.5813704496788008</v>
      </c>
      <c r="S1541" s="95">
        <f t="shared" si="104"/>
        <v>-1</v>
      </c>
    </row>
    <row r="1542" spans="1:19" s="36" customFormat="1" ht="14.4" x14ac:dyDescent="0.3">
      <c r="A1542" s="32" t="s">
        <v>95</v>
      </c>
      <c r="B1542" s="36">
        <v>775</v>
      </c>
      <c r="C1542" s="36">
        <v>1</v>
      </c>
      <c r="D1542" s="36" t="s">
        <v>459</v>
      </c>
      <c r="E1542" s="36">
        <v>2003</v>
      </c>
      <c r="F1542" s="36">
        <v>2004</v>
      </c>
      <c r="G1542" s="76">
        <v>400</v>
      </c>
      <c r="H1542" s="36">
        <v>10</v>
      </c>
      <c r="I1542" s="36">
        <v>1</v>
      </c>
      <c r="J1542" s="36">
        <v>1</v>
      </c>
      <c r="K1542" s="36">
        <v>5</v>
      </c>
      <c r="L1542" s="94">
        <v>531</v>
      </c>
      <c r="M1542" s="94">
        <v>467</v>
      </c>
      <c r="N1542" s="95">
        <f t="shared" si="101"/>
        <v>0.53206412825651306</v>
      </c>
      <c r="O1542" s="36">
        <v>20040775</v>
      </c>
      <c r="P1542" s="63">
        <v>598.39</v>
      </c>
      <c r="Q1542" s="76">
        <f t="shared" si="102"/>
        <v>1.6678086197964539</v>
      </c>
      <c r="R1542" s="95">
        <f t="shared" si="103"/>
        <v>0.53206412825651306</v>
      </c>
      <c r="S1542" s="95">
        <f t="shared" si="104"/>
        <v>-1</v>
      </c>
    </row>
    <row r="1543" spans="1:19" s="36" customFormat="1" ht="14.4" x14ac:dyDescent="0.3">
      <c r="A1543" s="32" t="s">
        <v>95</v>
      </c>
      <c r="B1543" s="36">
        <v>775</v>
      </c>
      <c r="C1543" s="36">
        <v>1</v>
      </c>
      <c r="D1543" s="36" t="s">
        <v>459</v>
      </c>
      <c r="E1543" s="36">
        <v>2006</v>
      </c>
      <c r="F1543" s="33">
        <v>2007</v>
      </c>
      <c r="G1543" s="76">
        <v>95.19</v>
      </c>
      <c r="H1543" s="33">
        <v>10</v>
      </c>
      <c r="I1543" s="36">
        <v>1</v>
      </c>
      <c r="J1543" s="36">
        <v>1</v>
      </c>
      <c r="K1543" s="36">
        <v>1</v>
      </c>
      <c r="L1543" s="63">
        <v>815</v>
      </c>
      <c r="M1543" s="63">
        <v>616</v>
      </c>
      <c r="N1543" s="95">
        <f t="shared" si="101"/>
        <v>0.5695317959468903</v>
      </c>
      <c r="O1543" s="36">
        <v>20070775</v>
      </c>
      <c r="P1543" s="63">
        <v>474</v>
      </c>
      <c r="Q1543" s="76">
        <f t="shared" si="102"/>
        <v>3.018987341772152</v>
      </c>
      <c r="R1543" s="95">
        <f t="shared" si="103"/>
        <v>0.5695317959468903</v>
      </c>
      <c r="S1543" s="95">
        <f t="shared" si="104"/>
        <v>-1</v>
      </c>
    </row>
    <row r="1544" spans="1:19" s="36" customFormat="1" ht="14.4" x14ac:dyDescent="0.3">
      <c r="A1544" s="32" t="s">
        <v>95</v>
      </c>
      <c r="B1544" s="7">
        <v>775</v>
      </c>
      <c r="C1544" s="7">
        <v>1</v>
      </c>
      <c r="D1544" s="7" t="s">
        <v>459</v>
      </c>
      <c r="E1544" s="7">
        <v>2010</v>
      </c>
      <c r="F1544" s="68">
        <v>2011</v>
      </c>
      <c r="G1544" s="66">
        <v>200</v>
      </c>
      <c r="H1544" s="68">
        <v>10</v>
      </c>
      <c r="I1544" s="67">
        <v>1</v>
      </c>
      <c r="J1544" s="10">
        <v>0</v>
      </c>
      <c r="K1544" s="50">
        <f>MAX(1,MIN(10,INT(G1544/100)+1))</f>
        <v>3</v>
      </c>
      <c r="L1544" s="67">
        <v>606</v>
      </c>
      <c r="M1544" s="67">
        <v>503</v>
      </c>
      <c r="N1544" s="95">
        <f t="shared" si="101"/>
        <v>0.54643823264201985</v>
      </c>
      <c r="O1544" s="36">
        <f>10000*2010+B1544</f>
        <v>20100775</v>
      </c>
      <c r="P1544" s="63">
        <v>531.07000000000005</v>
      </c>
      <c r="Q1544" s="76">
        <f t="shared" si="102"/>
        <v>2.0882369555802436</v>
      </c>
      <c r="R1544" s="95">
        <f t="shared" si="103"/>
        <v>0.54643823264201985</v>
      </c>
      <c r="S1544" s="95">
        <f t="shared" si="104"/>
        <v>-1</v>
      </c>
    </row>
    <row r="1545" spans="1:19" s="36" customFormat="1" ht="14.4" x14ac:dyDescent="0.3">
      <c r="A1545" s="32" t="s">
        <v>95</v>
      </c>
      <c r="B1545" s="36">
        <v>777</v>
      </c>
      <c r="C1545" s="36">
        <v>1</v>
      </c>
      <c r="D1545" s="36" t="s">
        <v>301</v>
      </c>
      <c r="E1545" s="36">
        <v>1997</v>
      </c>
      <c r="F1545" s="36">
        <v>1998</v>
      </c>
      <c r="G1545" s="76">
        <v>315</v>
      </c>
      <c r="H1545" s="36">
        <v>5</v>
      </c>
      <c r="I1545" s="36">
        <v>1</v>
      </c>
      <c r="J1545" s="36">
        <v>1</v>
      </c>
      <c r="K1545" s="36">
        <v>4</v>
      </c>
      <c r="L1545" s="94">
        <v>561</v>
      </c>
      <c r="M1545" s="94">
        <v>405</v>
      </c>
      <c r="N1545" s="95">
        <f t="shared" si="101"/>
        <v>0.58074534161490687</v>
      </c>
      <c r="O1545" s="36">
        <v>19980777</v>
      </c>
      <c r="P1545" s="63">
        <v>1243.1500000000001</v>
      </c>
      <c r="Q1545" s="76">
        <f t="shared" si="102"/>
        <v>0.77705827937095273</v>
      </c>
      <c r="R1545" s="95">
        <f t="shared" si="103"/>
        <v>0.58074534161490687</v>
      </c>
      <c r="S1545" s="95">
        <f t="shared" si="104"/>
        <v>-1</v>
      </c>
    </row>
    <row r="1546" spans="1:19" s="36" customFormat="1" ht="14.4" x14ac:dyDescent="0.3">
      <c r="A1546" s="32" t="s">
        <v>95</v>
      </c>
      <c r="B1546" s="36">
        <v>777</v>
      </c>
      <c r="C1546" s="36">
        <v>1</v>
      </c>
      <c r="D1546" s="36" t="s">
        <v>301</v>
      </c>
      <c r="E1546" s="36">
        <v>2001</v>
      </c>
      <c r="F1546" s="36">
        <v>2002</v>
      </c>
      <c r="G1546" s="76">
        <v>315</v>
      </c>
      <c r="H1546" s="36">
        <v>5</v>
      </c>
      <c r="I1546" s="36">
        <v>1</v>
      </c>
      <c r="J1546" s="36">
        <v>1</v>
      </c>
      <c r="K1546" s="36">
        <v>4</v>
      </c>
      <c r="L1546" s="94">
        <v>1077</v>
      </c>
      <c r="M1546" s="94">
        <v>671</v>
      </c>
      <c r="N1546" s="95">
        <f t="shared" si="101"/>
        <v>0.61613272311212819</v>
      </c>
      <c r="O1546" s="36">
        <v>20020777</v>
      </c>
      <c r="P1546" s="63">
        <v>1147.77</v>
      </c>
      <c r="Q1546" s="76">
        <f t="shared" si="102"/>
        <v>1.5229532049103915</v>
      </c>
      <c r="R1546" s="95">
        <f t="shared" si="103"/>
        <v>0.61613272311212819</v>
      </c>
      <c r="S1546" s="95">
        <f t="shared" si="104"/>
        <v>-1</v>
      </c>
    </row>
    <row r="1547" spans="1:19" s="36" customFormat="1" ht="14.4" x14ac:dyDescent="0.3">
      <c r="A1547" s="32" t="s">
        <v>95</v>
      </c>
      <c r="B1547" s="36">
        <v>777</v>
      </c>
      <c r="C1547" s="36">
        <v>1</v>
      </c>
      <c r="D1547" s="36" t="s">
        <v>301</v>
      </c>
      <c r="E1547" s="36">
        <v>2006</v>
      </c>
      <c r="F1547" s="33">
        <v>2007</v>
      </c>
      <c r="G1547" s="76">
        <v>515</v>
      </c>
      <c r="H1547" s="33">
        <v>5</v>
      </c>
      <c r="I1547" s="36">
        <v>1</v>
      </c>
      <c r="J1547" s="36">
        <v>1</v>
      </c>
      <c r="K1547" s="36">
        <v>6</v>
      </c>
      <c r="L1547" s="63">
        <v>1599</v>
      </c>
      <c r="M1547" s="63">
        <v>994</v>
      </c>
      <c r="N1547" s="95">
        <f t="shared" si="101"/>
        <v>0.61666023910528345</v>
      </c>
      <c r="O1547" s="36">
        <v>20070777</v>
      </c>
      <c r="P1547" s="63">
        <v>997</v>
      </c>
      <c r="Q1547" s="76">
        <f t="shared" si="102"/>
        <v>2.6008024072216651</v>
      </c>
      <c r="R1547" s="95">
        <f t="shared" si="103"/>
        <v>0.61666023910528345</v>
      </c>
      <c r="S1547" s="95">
        <f t="shared" si="104"/>
        <v>-1</v>
      </c>
    </row>
    <row r="1548" spans="1:19" s="36" customFormat="1" ht="14.4" x14ac:dyDescent="0.3">
      <c r="A1548" s="32" t="s">
        <v>95</v>
      </c>
      <c r="B1548" s="7">
        <v>777</v>
      </c>
      <c r="C1548" s="7">
        <v>1</v>
      </c>
      <c r="D1548" s="7" t="s">
        <v>301</v>
      </c>
      <c r="E1548" s="7">
        <v>2011</v>
      </c>
      <c r="F1548" s="10">
        <v>2012</v>
      </c>
      <c r="G1548" s="66">
        <v>650</v>
      </c>
      <c r="H1548" s="10">
        <v>4</v>
      </c>
      <c r="I1548" s="67">
        <v>1</v>
      </c>
      <c r="J1548" s="10">
        <v>0</v>
      </c>
      <c r="K1548" s="50">
        <v>7</v>
      </c>
      <c r="L1548" s="67">
        <v>849</v>
      </c>
      <c r="M1548" s="67">
        <v>244</v>
      </c>
      <c r="N1548" s="95">
        <f t="shared" si="101"/>
        <v>0.77676120768526991</v>
      </c>
      <c r="O1548" s="36">
        <f>10000*E1548+B1548</f>
        <v>20110777</v>
      </c>
      <c r="P1548" s="63">
        <v>948</v>
      </c>
      <c r="Q1548" s="76">
        <f t="shared" si="102"/>
        <v>1.1529535864978904</v>
      </c>
      <c r="R1548" s="95">
        <f t="shared" si="103"/>
        <v>0.77676120768526991</v>
      </c>
      <c r="S1548" s="95">
        <f t="shared" si="104"/>
        <v>-1</v>
      </c>
    </row>
    <row r="1549" spans="1:19" s="36" customFormat="1" ht="14.4" x14ac:dyDescent="0.3">
      <c r="A1549" s="32" t="s">
        <v>95</v>
      </c>
      <c r="B1549" s="36">
        <v>777</v>
      </c>
      <c r="C1549" s="36">
        <v>1</v>
      </c>
      <c r="D1549" s="36" t="s">
        <v>301</v>
      </c>
      <c r="E1549" s="75">
        <v>2013</v>
      </c>
      <c r="F1549" s="36">
        <v>2014</v>
      </c>
      <c r="G1549" s="76">
        <v>471.55999999999995</v>
      </c>
      <c r="H1549" s="36">
        <v>4</v>
      </c>
      <c r="I1549" s="36">
        <v>1</v>
      </c>
      <c r="J1549" s="36">
        <v>0</v>
      </c>
      <c r="K1549" s="50">
        <v>5</v>
      </c>
      <c r="L1549" s="63">
        <v>653</v>
      </c>
      <c r="M1549" s="63">
        <v>520</v>
      </c>
      <c r="N1549" s="95">
        <f t="shared" si="101"/>
        <v>0.55669224211423696</v>
      </c>
      <c r="O1549" s="36">
        <f>10000*E1549+B1549</f>
        <v>20130777</v>
      </c>
      <c r="P1549" s="63">
        <v>865.56999999999994</v>
      </c>
      <c r="Q1549" s="76">
        <f t="shared" si="102"/>
        <v>1.3551763577758009</v>
      </c>
      <c r="R1549" s="95">
        <f t="shared" si="103"/>
        <v>0.55669224211423696</v>
      </c>
      <c r="S1549" s="95">
        <f t="shared" si="104"/>
        <v>-1</v>
      </c>
    </row>
    <row r="1550" spans="1:19" s="36" customFormat="1" ht="14.4" x14ac:dyDescent="0.3">
      <c r="A1550" s="32" t="s">
        <v>95</v>
      </c>
      <c r="B1550" s="36">
        <v>777</v>
      </c>
      <c r="C1550" s="36">
        <v>1</v>
      </c>
      <c r="D1550" s="36" t="s">
        <v>301</v>
      </c>
      <c r="E1550" s="75">
        <v>2017</v>
      </c>
      <c r="F1550" s="36">
        <v>2018</v>
      </c>
      <c r="G1550" s="76">
        <v>530.36</v>
      </c>
      <c r="H1550" s="36">
        <v>6</v>
      </c>
      <c r="I1550" s="36">
        <v>1</v>
      </c>
      <c r="J1550" s="36">
        <v>0</v>
      </c>
      <c r="K1550" s="50">
        <f>MAX(1,MIN(10,INT(G1550/100)+1))</f>
        <v>6</v>
      </c>
      <c r="L1550" s="63">
        <v>827</v>
      </c>
      <c r="M1550" s="63">
        <v>150</v>
      </c>
      <c r="N1550" s="95">
        <f t="shared" si="101"/>
        <v>0.84646878198567044</v>
      </c>
      <c r="O1550" s="36">
        <f>10000*E1550+B1550</f>
        <v>20170777</v>
      </c>
      <c r="P1550" s="63">
        <v>827</v>
      </c>
      <c r="Q1550" s="76">
        <f t="shared" si="102"/>
        <v>1.181378476420798</v>
      </c>
      <c r="R1550" s="95">
        <f t="shared" si="103"/>
        <v>0.84646878198567044</v>
      </c>
      <c r="S1550" s="95">
        <f t="shared" si="104"/>
        <v>-1</v>
      </c>
    </row>
    <row r="1551" spans="1:19" s="36" customFormat="1" ht="14.4" x14ac:dyDescent="0.3">
      <c r="A1551" s="32" t="s">
        <v>95</v>
      </c>
      <c r="B1551" s="36">
        <v>784</v>
      </c>
      <c r="C1551" s="36">
        <v>1</v>
      </c>
      <c r="D1551" s="36" t="s">
        <v>302</v>
      </c>
      <c r="E1551" s="36">
        <v>1995</v>
      </c>
      <c r="F1551" s="36">
        <v>1997</v>
      </c>
      <c r="G1551" s="76">
        <v>422.03</v>
      </c>
      <c r="H1551" s="36">
        <v>5</v>
      </c>
      <c r="I1551" s="36">
        <v>1</v>
      </c>
      <c r="J1551" s="36">
        <v>0</v>
      </c>
      <c r="K1551" s="36">
        <v>5</v>
      </c>
      <c r="L1551" s="94">
        <v>564</v>
      </c>
      <c r="M1551" s="94">
        <v>160</v>
      </c>
      <c r="N1551" s="95">
        <f t="shared" si="101"/>
        <v>0.77900552486187846</v>
      </c>
      <c r="O1551" s="36">
        <v>19960784</v>
      </c>
      <c r="P1551" s="63">
        <v>597.22</v>
      </c>
      <c r="Q1551" s="76">
        <f t="shared" si="102"/>
        <v>1.2122835805900674</v>
      </c>
      <c r="R1551" s="95">
        <f t="shared" si="103"/>
        <v>0.77900552486187846</v>
      </c>
      <c r="S1551" s="95">
        <f t="shared" si="104"/>
        <v>-1</v>
      </c>
    </row>
    <row r="1552" spans="1:19" s="36" customFormat="1" ht="14.4" x14ac:dyDescent="0.3">
      <c r="A1552" s="32" t="s">
        <v>95</v>
      </c>
      <c r="B1552" s="36">
        <v>786</v>
      </c>
      <c r="C1552" s="36">
        <v>1</v>
      </c>
      <c r="D1552" s="36" t="s">
        <v>303</v>
      </c>
      <c r="E1552" s="36">
        <v>1997</v>
      </c>
      <c r="F1552" s="36">
        <v>1998</v>
      </c>
      <c r="G1552" s="76">
        <v>315</v>
      </c>
      <c r="H1552" s="36">
        <v>5</v>
      </c>
      <c r="I1552" s="36">
        <v>1</v>
      </c>
      <c r="J1552" s="36">
        <v>1</v>
      </c>
      <c r="K1552" s="36">
        <v>4</v>
      </c>
      <c r="L1552" s="94">
        <v>451</v>
      </c>
      <c r="M1552" s="94">
        <v>253</v>
      </c>
      <c r="N1552" s="95">
        <f t="shared" si="101"/>
        <v>0.640625</v>
      </c>
      <c r="O1552" s="36">
        <v>19980786</v>
      </c>
      <c r="P1552" s="63">
        <v>524.61</v>
      </c>
      <c r="Q1552" s="76">
        <f t="shared" si="102"/>
        <v>1.3419492575436991</v>
      </c>
      <c r="R1552" s="95">
        <f t="shared" si="103"/>
        <v>0.640625</v>
      </c>
      <c r="S1552" s="95">
        <f t="shared" si="104"/>
        <v>-1</v>
      </c>
    </row>
    <row r="1553" spans="1:19" s="36" customFormat="1" ht="14.4" x14ac:dyDescent="0.3">
      <c r="A1553" s="32" t="s">
        <v>95</v>
      </c>
      <c r="B1553" s="36">
        <v>786</v>
      </c>
      <c r="C1553" s="36">
        <v>1</v>
      </c>
      <c r="D1553" s="36" t="s">
        <v>303</v>
      </c>
      <c r="E1553" s="36">
        <v>2001</v>
      </c>
      <c r="F1553" s="36">
        <v>2002</v>
      </c>
      <c r="G1553" s="76">
        <v>126</v>
      </c>
      <c r="H1553" s="36">
        <v>10</v>
      </c>
      <c r="I1553" s="36">
        <v>1</v>
      </c>
      <c r="J1553" s="36">
        <v>1</v>
      </c>
      <c r="K1553" s="36">
        <v>2</v>
      </c>
      <c r="L1553" s="94">
        <v>182</v>
      </c>
      <c r="M1553" s="94">
        <v>179</v>
      </c>
      <c r="N1553" s="95">
        <f t="shared" si="101"/>
        <v>0.50415512465373957</v>
      </c>
      <c r="O1553" s="36">
        <v>20020786</v>
      </c>
      <c r="P1553" s="63">
        <v>459.28</v>
      </c>
      <c r="Q1553" s="76">
        <f t="shared" si="102"/>
        <v>0.78601288974046335</v>
      </c>
      <c r="R1553" s="95">
        <f t="shared" si="103"/>
        <v>0.50415512465373957</v>
      </c>
      <c r="S1553" s="95">
        <f t="shared" si="104"/>
        <v>-1</v>
      </c>
    </row>
    <row r="1554" spans="1:19" s="36" customFormat="1" ht="14.4" x14ac:dyDescent="0.3">
      <c r="A1554" s="32" t="s">
        <v>95</v>
      </c>
      <c r="B1554" s="36">
        <v>786</v>
      </c>
      <c r="C1554" s="36">
        <v>1</v>
      </c>
      <c r="D1554" s="36" t="s">
        <v>650</v>
      </c>
      <c r="E1554" s="36">
        <v>2005</v>
      </c>
      <c r="F1554" s="36">
        <v>2006</v>
      </c>
      <c r="G1554" s="76">
        <v>500</v>
      </c>
      <c r="H1554" s="36">
        <v>10</v>
      </c>
      <c r="I1554" s="33">
        <v>0</v>
      </c>
      <c r="J1554" s="36">
        <v>1</v>
      </c>
      <c r="K1554" s="36">
        <v>6</v>
      </c>
      <c r="L1554" s="36">
        <v>278</v>
      </c>
      <c r="M1554" s="36">
        <v>333</v>
      </c>
      <c r="N1554" s="95">
        <f t="shared" si="101"/>
        <v>0.45499181669394434</v>
      </c>
      <c r="O1554" s="36">
        <v>20060786</v>
      </c>
      <c r="P1554" s="63">
        <v>408.73</v>
      </c>
      <c r="Q1554" s="76">
        <f t="shared" si="102"/>
        <v>1.4948743669415017</v>
      </c>
      <c r="R1554" s="95">
        <f t="shared" si="103"/>
        <v>0.45499181669394434</v>
      </c>
      <c r="S1554" s="95">
        <f t="shared" si="104"/>
        <v>-1</v>
      </c>
    </row>
    <row r="1555" spans="1:19" s="36" customFormat="1" ht="14.4" x14ac:dyDescent="0.3">
      <c r="A1555" s="32" t="s">
        <v>95</v>
      </c>
      <c r="B1555" s="36">
        <v>786</v>
      </c>
      <c r="C1555" s="36">
        <v>1</v>
      </c>
      <c r="D1555" s="36" t="s">
        <v>303</v>
      </c>
      <c r="E1555" s="36">
        <v>2006</v>
      </c>
      <c r="F1555" s="33">
        <v>2007</v>
      </c>
      <c r="G1555" s="76">
        <v>573.01</v>
      </c>
      <c r="H1555" s="33">
        <v>10</v>
      </c>
      <c r="I1555" s="36">
        <v>1</v>
      </c>
      <c r="J1555" s="36">
        <v>1</v>
      </c>
      <c r="K1555" s="36">
        <v>6</v>
      </c>
      <c r="L1555" s="63">
        <v>490</v>
      </c>
      <c r="M1555" s="65">
        <v>478</v>
      </c>
      <c r="N1555" s="95">
        <f t="shared" si="101"/>
        <v>0.50619834710743805</v>
      </c>
      <c r="O1555" s="36">
        <v>20070786</v>
      </c>
      <c r="P1555" s="63">
        <v>421</v>
      </c>
      <c r="Q1555" s="76">
        <f t="shared" si="102"/>
        <v>2.2992874109263659</v>
      </c>
      <c r="R1555" s="95">
        <f t="shared" si="103"/>
        <v>0.50619834710743805</v>
      </c>
      <c r="S1555" s="95">
        <f t="shared" si="104"/>
        <v>-1</v>
      </c>
    </row>
    <row r="1556" spans="1:19" s="36" customFormat="1" ht="14.4" x14ac:dyDescent="0.3">
      <c r="A1556" s="32" t="s">
        <v>95</v>
      </c>
      <c r="B1556" s="7">
        <v>786</v>
      </c>
      <c r="C1556" s="7">
        <v>1</v>
      </c>
      <c r="D1556" s="7" t="s">
        <v>303</v>
      </c>
      <c r="E1556" s="7">
        <v>2015</v>
      </c>
      <c r="F1556" s="10">
        <v>2016</v>
      </c>
      <c r="G1556" s="70">
        <v>760</v>
      </c>
      <c r="H1556" s="10">
        <v>10</v>
      </c>
      <c r="I1556" s="7">
        <v>1</v>
      </c>
      <c r="J1556" s="48">
        <f>MAX(0,MIN(1,F1556-E1556-1))</f>
        <v>0</v>
      </c>
      <c r="K1556" s="50">
        <f>MAX(1,MIN(10,INT(G1556/100)+1))</f>
        <v>8</v>
      </c>
      <c r="L1556" s="67">
        <v>190</v>
      </c>
      <c r="M1556" s="71">
        <v>150</v>
      </c>
      <c r="N1556" s="95">
        <f t="shared" si="101"/>
        <v>0.55882352941176472</v>
      </c>
      <c r="O1556" s="36">
        <f>10000*E1556+B1556</f>
        <v>20150786</v>
      </c>
      <c r="P1556" s="63">
        <v>413.74999999999989</v>
      </c>
      <c r="Q1556" s="76">
        <f t="shared" si="102"/>
        <v>0.82175226586102745</v>
      </c>
      <c r="R1556" s="95">
        <f t="shared" si="103"/>
        <v>0.55882352941176472</v>
      </c>
      <c r="S1556" s="95">
        <f t="shared" si="104"/>
        <v>-1</v>
      </c>
    </row>
    <row r="1557" spans="1:19" s="36" customFormat="1" ht="14.4" x14ac:dyDescent="0.3">
      <c r="A1557" s="32" t="s">
        <v>95</v>
      </c>
      <c r="B1557" s="36">
        <v>787</v>
      </c>
      <c r="C1557" s="36">
        <v>1</v>
      </c>
      <c r="D1557" s="36" t="s">
        <v>508</v>
      </c>
      <c r="E1557" s="36">
        <v>1999</v>
      </c>
      <c r="F1557" s="36">
        <v>2000</v>
      </c>
      <c r="G1557" s="76">
        <v>415</v>
      </c>
      <c r="H1557" s="36">
        <v>10</v>
      </c>
      <c r="I1557" s="36">
        <v>1</v>
      </c>
      <c r="J1557" s="36">
        <v>1</v>
      </c>
      <c r="K1557" s="36">
        <v>5</v>
      </c>
      <c r="L1557" s="94">
        <v>269</v>
      </c>
      <c r="M1557" s="94">
        <v>130</v>
      </c>
      <c r="N1557" s="95">
        <f t="shared" si="101"/>
        <v>0.67418546365914789</v>
      </c>
      <c r="O1557" s="36">
        <v>20000787</v>
      </c>
      <c r="P1557" s="63">
        <v>420.59</v>
      </c>
      <c r="Q1557" s="76">
        <f t="shared" si="102"/>
        <v>0.94866734824888854</v>
      </c>
      <c r="R1557" s="95">
        <f t="shared" si="103"/>
        <v>0.67418546365914789</v>
      </c>
      <c r="S1557" s="95">
        <f t="shared" si="104"/>
        <v>-1</v>
      </c>
    </row>
    <row r="1558" spans="1:19" s="36" customFormat="1" ht="14.4" x14ac:dyDescent="0.3">
      <c r="A1558" s="32" t="s">
        <v>95</v>
      </c>
      <c r="B1558" s="36">
        <v>787</v>
      </c>
      <c r="C1558" s="36">
        <v>1</v>
      </c>
      <c r="D1558" s="36" t="s">
        <v>508</v>
      </c>
      <c r="E1558" s="36">
        <v>2001</v>
      </c>
      <c r="F1558" s="36">
        <v>2002</v>
      </c>
      <c r="G1558" s="76">
        <v>126</v>
      </c>
      <c r="H1558" s="36">
        <v>10</v>
      </c>
      <c r="I1558" s="36">
        <v>1</v>
      </c>
      <c r="J1558" s="36">
        <v>1</v>
      </c>
      <c r="K1558" s="36">
        <v>2</v>
      </c>
      <c r="L1558" s="94">
        <v>224</v>
      </c>
      <c r="M1558" s="94">
        <v>158</v>
      </c>
      <c r="N1558" s="95">
        <f t="shared" si="101"/>
        <v>0.58638743455497377</v>
      </c>
      <c r="O1558" s="36">
        <v>20020787</v>
      </c>
      <c r="P1558" s="63">
        <v>439.24</v>
      </c>
      <c r="Q1558" s="76">
        <f t="shared" si="102"/>
        <v>0.86968399963573439</v>
      </c>
      <c r="R1558" s="95">
        <f t="shared" si="103"/>
        <v>0.58638743455497377</v>
      </c>
      <c r="S1558" s="95">
        <f t="shared" si="104"/>
        <v>-1</v>
      </c>
    </row>
    <row r="1559" spans="1:19" s="36" customFormat="1" ht="14.4" x14ac:dyDescent="0.3">
      <c r="A1559" s="32" t="s">
        <v>95</v>
      </c>
      <c r="B1559" s="7">
        <v>787</v>
      </c>
      <c r="C1559" s="7">
        <v>1</v>
      </c>
      <c r="D1559" s="7" t="s">
        <v>508</v>
      </c>
      <c r="E1559" s="7">
        <v>2011</v>
      </c>
      <c r="F1559" s="10">
        <v>2012</v>
      </c>
      <c r="G1559" s="66">
        <v>126.18</v>
      </c>
      <c r="H1559" s="10">
        <v>10</v>
      </c>
      <c r="I1559" s="67">
        <v>1</v>
      </c>
      <c r="J1559" s="10">
        <v>0</v>
      </c>
      <c r="K1559" s="50">
        <v>2</v>
      </c>
      <c r="L1559" s="67">
        <v>228</v>
      </c>
      <c r="M1559" s="67">
        <v>33</v>
      </c>
      <c r="N1559" s="95">
        <f t="shared" si="101"/>
        <v>0.87356321839080464</v>
      </c>
      <c r="O1559" s="36">
        <f>10000*E1559+B1559</f>
        <v>20110787</v>
      </c>
      <c r="P1559" s="63">
        <v>462</v>
      </c>
      <c r="Q1559" s="76">
        <f t="shared" si="102"/>
        <v>0.56493506493506496</v>
      </c>
      <c r="R1559" s="95">
        <f t="shared" si="103"/>
        <v>0.87356321839080464</v>
      </c>
      <c r="S1559" s="95">
        <f t="shared" si="104"/>
        <v>-1</v>
      </c>
    </row>
    <row r="1560" spans="1:19" s="36" customFormat="1" ht="14.4" x14ac:dyDescent="0.3">
      <c r="A1560" s="32" t="s">
        <v>95</v>
      </c>
      <c r="B1560" s="36">
        <v>801</v>
      </c>
      <c r="C1560" s="36">
        <v>1</v>
      </c>
      <c r="D1560" s="36" t="s">
        <v>460</v>
      </c>
      <c r="E1560" s="36">
        <v>1996</v>
      </c>
      <c r="F1560" s="36">
        <v>1997</v>
      </c>
      <c r="G1560" s="76">
        <v>534.84</v>
      </c>
      <c r="H1560" s="36">
        <v>10</v>
      </c>
      <c r="I1560" s="36">
        <v>0</v>
      </c>
      <c r="J1560" s="36">
        <v>1</v>
      </c>
      <c r="K1560" s="36">
        <v>6</v>
      </c>
      <c r="L1560" s="94">
        <v>172</v>
      </c>
      <c r="M1560" s="94">
        <v>284</v>
      </c>
      <c r="N1560" s="95">
        <f t="shared" si="101"/>
        <v>0.37719298245614036</v>
      </c>
      <c r="O1560" s="36">
        <v>19970801</v>
      </c>
      <c r="P1560" s="63">
        <v>172</v>
      </c>
      <c r="Q1560" s="76">
        <f t="shared" si="102"/>
        <v>2.6511627906976742</v>
      </c>
      <c r="R1560" s="95">
        <f t="shared" si="103"/>
        <v>0.37719298245614036</v>
      </c>
      <c r="S1560" s="95">
        <f t="shared" si="104"/>
        <v>-1</v>
      </c>
    </row>
    <row r="1561" spans="1:19" s="36" customFormat="1" ht="14.4" x14ac:dyDescent="0.3">
      <c r="A1561" s="32" t="s">
        <v>95</v>
      </c>
      <c r="B1561" s="36">
        <v>801</v>
      </c>
      <c r="C1561" s="36">
        <v>1</v>
      </c>
      <c r="D1561" s="36" t="s">
        <v>460</v>
      </c>
      <c r="E1561" s="36">
        <v>1998</v>
      </c>
      <c r="F1561" s="36">
        <v>1999</v>
      </c>
      <c r="G1561" s="76">
        <v>1318.3</v>
      </c>
      <c r="H1561" s="36">
        <v>10</v>
      </c>
      <c r="I1561" s="36">
        <v>1</v>
      </c>
      <c r="J1561" s="36">
        <v>1</v>
      </c>
      <c r="K1561" s="36">
        <v>10</v>
      </c>
      <c r="L1561" s="94">
        <v>258</v>
      </c>
      <c r="M1561" s="94">
        <v>205</v>
      </c>
      <c r="N1561" s="95">
        <f t="shared" si="101"/>
        <v>0.55723542116630664</v>
      </c>
      <c r="O1561" s="36">
        <v>19990801</v>
      </c>
      <c r="P1561" s="63">
        <v>154.91999999999999</v>
      </c>
      <c r="Q1561" s="76">
        <f t="shared" si="102"/>
        <v>2.98863929770204</v>
      </c>
      <c r="R1561" s="95">
        <f t="shared" si="103"/>
        <v>0.55723542116630664</v>
      </c>
      <c r="S1561" s="95">
        <f t="shared" si="104"/>
        <v>-1</v>
      </c>
    </row>
    <row r="1562" spans="1:19" s="36" customFormat="1" ht="14.4" x14ac:dyDescent="0.3">
      <c r="A1562" s="32" t="s">
        <v>95</v>
      </c>
      <c r="B1562" s="48">
        <v>801</v>
      </c>
      <c r="C1562" s="48">
        <v>1</v>
      </c>
      <c r="D1562" s="48" t="s">
        <v>460</v>
      </c>
      <c r="E1562" s="58">
        <v>2008</v>
      </c>
      <c r="F1562" s="59">
        <v>2009</v>
      </c>
      <c r="G1562" s="55">
        <v>1318.53</v>
      </c>
      <c r="H1562" s="59">
        <v>10</v>
      </c>
      <c r="I1562" s="42">
        <v>1</v>
      </c>
      <c r="J1562" s="48">
        <f>MAX(0,MIN(1,F1562-E1562-1))</f>
        <v>0</v>
      </c>
      <c r="K1562" s="50">
        <f>MAX(1,MIN(10,INT(G1562/100)+1))</f>
        <v>10</v>
      </c>
      <c r="L1562" s="42">
        <v>270</v>
      </c>
      <c r="M1562" s="42">
        <v>94</v>
      </c>
      <c r="N1562" s="95">
        <f t="shared" si="101"/>
        <v>0.74175824175824179</v>
      </c>
      <c r="O1562" s="36">
        <v>20080801</v>
      </c>
      <c r="P1562" s="63">
        <v>107.69</v>
      </c>
      <c r="Q1562" s="76">
        <f t="shared" si="102"/>
        <v>3.3800724301235028</v>
      </c>
      <c r="R1562" s="95">
        <f t="shared" si="103"/>
        <v>0.74175824175824179</v>
      </c>
      <c r="S1562" s="95">
        <f t="shared" si="104"/>
        <v>-1</v>
      </c>
    </row>
    <row r="1563" spans="1:19" s="36" customFormat="1" ht="14.4" x14ac:dyDescent="0.3">
      <c r="A1563" s="32" t="s">
        <v>95</v>
      </c>
      <c r="B1563" s="48">
        <v>801</v>
      </c>
      <c r="C1563" s="48">
        <v>1</v>
      </c>
      <c r="D1563" s="48" t="s">
        <v>460</v>
      </c>
      <c r="E1563" s="58">
        <v>2017</v>
      </c>
      <c r="F1563" s="59">
        <v>2019</v>
      </c>
      <c r="G1563" s="55">
        <v>1035.44</v>
      </c>
      <c r="H1563" s="59">
        <v>10</v>
      </c>
      <c r="I1563" s="42">
        <v>1</v>
      </c>
      <c r="J1563" s="48">
        <v>0</v>
      </c>
      <c r="K1563" s="50">
        <f>MAX(1,MIN(10,INT(G1563/100)+1))</f>
        <v>10</v>
      </c>
      <c r="L1563" s="42">
        <v>82</v>
      </c>
      <c r="M1563" s="42">
        <v>28</v>
      </c>
      <c r="N1563" s="95">
        <f t="shared" si="101"/>
        <v>0.74545454545454548</v>
      </c>
      <c r="O1563" s="36">
        <v>20080801</v>
      </c>
      <c r="P1563" s="63">
        <v>139</v>
      </c>
      <c r="Q1563" s="76">
        <f t="shared" si="102"/>
        <v>0.79136690647482011</v>
      </c>
      <c r="R1563" s="95">
        <f t="shared" si="103"/>
        <v>0.74545454545454548</v>
      </c>
      <c r="S1563" s="95">
        <f t="shared" si="104"/>
        <v>-1</v>
      </c>
    </row>
    <row r="1564" spans="1:19" s="36" customFormat="1" ht="14.4" x14ac:dyDescent="0.3">
      <c r="A1564" s="32" t="s">
        <v>95</v>
      </c>
      <c r="B1564" s="36">
        <v>803</v>
      </c>
      <c r="C1564" s="36">
        <v>1</v>
      </c>
      <c r="D1564" s="36" t="s">
        <v>616</v>
      </c>
      <c r="E1564" s="36">
        <v>2003</v>
      </c>
      <c r="F1564" s="36">
        <v>2004</v>
      </c>
      <c r="G1564" s="76">
        <v>600</v>
      </c>
      <c r="H1564" s="36">
        <v>10</v>
      </c>
      <c r="I1564" s="36">
        <v>1</v>
      </c>
      <c r="J1564" s="36">
        <v>1</v>
      </c>
      <c r="K1564" s="36">
        <v>7</v>
      </c>
      <c r="L1564" s="94">
        <v>439</v>
      </c>
      <c r="M1564" s="94">
        <v>156</v>
      </c>
      <c r="N1564" s="95">
        <f t="shared" si="101"/>
        <v>0.73781512605042021</v>
      </c>
      <c r="O1564" s="36">
        <v>20040803</v>
      </c>
      <c r="P1564" s="63">
        <v>416.41</v>
      </c>
      <c r="Q1564" s="76">
        <f t="shared" si="102"/>
        <v>1.4288801901971613</v>
      </c>
      <c r="R1564" s="95">
        <f t="shared" si="103"/>
        <v>0.73781512605042021</v>
      </c>
      <c r="S1564" s="95">
        <f t="shared" si="104"/>
        <v>-1</v>
      </c>
    </row>
    <row r="1565" spans="1:19" s="36" customFormat="1" ht="14.4" x14ac:dyDescent="0.3">
      <c r="A1565" s="32" t="s">
        <v>95</v>
      </c>
      <c r="B1565" s="7">
        <v>803</v>
      </c>
      <c r="C1565" s="7">
        <v>1</v>
      </c>
      <c r="D1565" s="7" t="s">
        <v>675</v>
      </c>
      <c r="E1565" s="7">
        <v>2010</v>
      </c>
      <c r="F1565" s="10">
        <v>2011</v>
      </c>
      <c r="G1565" s="66">
        <v>730.66</v>
      </c>
      <c r="H1565" s="10">
        <v>10</v>
      </c>
      <c r="I1565" s="67">
        <v>0</v>
      </c>
      <c r="J1565" s="10">
        <v>0</v>
      </c>
      <c r="K1565" s="50">
        <f>MAX(1,MIN(10,INT(G1565/100)+1))</f>
        <v>8</v>
      </c>
      <c r="L1565" s="67">
        <v>561</v>
      </c>
      <c r="M1565" s="67">
        <v>564</v>
      </c>
      <c r="N1565" s="95">
        <f t="shared" si="101"/>
        <v>0.49866666666666665</v>
      </c>
      <c r="O1565" s="36">
        <f>10000*2010+B1565</f>
        <v>20100803</v>
      </c>
      <c r="P1565" s="63">
        <v>402.24</v>
      </c>
      <c r="Q1565" s="76">
        <f t="shared" si="102"/>
        <v>2.7968377088305489</v>
      </c>
      <c r="R1565" s="95">
        <f t="shared" si="103"/>
        <v>0.49866666666666665</v>
      </c>
      <c r="S1565" s="95">
        <f t="shared" si="104"/>
        <v>-1</v>
      </c>
    </row>
    <row r="1566" spans="1:19" s="36" customFormat="1" ht="14.4" x14ac:dyDescent="0.3">
      <c r="A1566" s="32" t="s">
        <v>95</v>
      </c>
      <c r="B1566" s="7">
        <v>803</v>
      </c>
      <c r="C1566" s="7">
        <v>1</v>
      </c>
      <c r="D1566" s="7" t="s">
        <v>675</v>
      </c>
      <c r="E1566" s="7">
        <v>2011</v>
      </c>
      <c r="F1566" s="10">
        <v>2012</v>
      </c>
      <c r="G1566" s="66">
        <v>547.66</v>
      </c>
      <c r="H1566" s="10">
        <v>10</v>
      </c>
      <c r="I1566" s="67">
        <v>1</v>
      </c>
      <c r="J1566" s="10">
        <v>0</v>
      </c>
      <c r="K1566" s="50">
        <v>6</v>
      </c>
      <c r="L1566" s="67">
        <v>502</v>
      </c>
      <c r="M1566" s="67">
        <v>284</v>
      </c>
      <c r="N1566" s="95">
        <f t="shared" si="101"/>
        <v>0.638676844783715</v>
      </c>
      <c r="O1566" s="36">
        <f>10000*E1566+B1566</f>
        <v>20110803</v>
      </c>
      <c r="P1566" s="63">
        <v>421</v>
      </c>
      <c r="Q1566" s="76">
        <f t="shared" si="102"/>
        <v>1.8669833729216152</v>
      </c>
      <c r="R1566" s="95">
        <f t="shared" si="103"/>
        <v>0.638676844783715</v>
      </c>
      <c r="S1566" s="95">
        <f t="shared" si="104"/>
        <v>-1</v>
      </c>
    </row>
    <row r="1567" spans="1:19" s="36" customFormat="1" ht="14.4" x14ac:dyDescent="0.3">
      <c r="A1567" s="32" t="s">
        <v>95</v>
      </c>
      <c r="B1567" s="7">
        <v>803</v>
      </c>
      <c r="C1567" s="7">
        <v>1</v>
      </c>
      <c r="D1567" s="7" t="s">
        <v>675</v>
      </c>
      <c r="E1567" s="7">
        <v>2011</v>
      </c>
      <c r="F1567" s="10">
        <v>2012</v>
      </c>
      <c r="G1567" s="66">
        <v>128</v>
      </c>
      <c r="H1567" s="10">
        <v>10</v>
      </c>
      <c r="I1567" s="67">
        <v>1</v>
      </c>
      <c r="J1567" s="10">
        <v>0</v>
      </c>
      <c r="K1567" s="50">
        <v>2</v>
      </c>
      <c r="L1567" s="67">
        <v>486</v>
      </c>
      <c r="M1567" s="67">
        <v>299</v>
      </c>
      <c r="N1567" s="95">
        <f t="shared" si="101"/>
        <v>0.61910828025477704</v>
      </c>
      <c r="O1567" s="36">
        <f>10000*E1567+B1567</f>
        <v>20110803</v>
      </c>
      <c r="P1567" s="63">
        <v>421</v>
      </c>
      <c r="Q1567" s="76">
        <f t="shared" si="102"/>
        <v>1.8646080760095012</v>
      </c>
      <c r="R1567" s="95">
        <f t="shared" si="103"/>
        <v>0.61910828025477704</v>
      </c>
      <c r="S1567" s="95">
        <f t="shared" si="104"/>
        <v>-1</v>
      </c>
    </row>
    <row r="1568" spans="1:19" s="36" customFormat="1" ht="14.4" x14ac:dyDescent="0.3">
      <c r="A1568" s="32" t="s">
        <v>95</v>
      </c>
      <c r="B1568" s="36">
        <v>806</v>
      </c>
      <c r="C1568" s="36">
        <v>1</v>
      </c>
      <c r="D1568" s="36" t="s">
        <v>305</v>
      </c>
      <c r="E1568" s="36">
        <v>1998</v>
      </c>
      <c r="F1568" s="36">
        <v>1999</v>
      </c>
      <c r="G1568" s="76">
        <v>350</v>
      </c>
      <c r="H1568" s="36">
        <v>5</v>
      </c>
      <c r="I1568" s="36">
        <v>1</v>
      </c>
      <c r="J1568" s="36">
        <v>1</v>
      </c>
      <c r="K1568" s="36">
        <v>4</v>
      </c>
      <c r="L1568" s="94">
        <v>655</v>
      </c>
      <c r="M1568" s="94">
        <v>395</v>
      </c>
      <c r="N1568" s="95">
        <f t="shared" si="101"/>
        <v>0.62380952380952381</v>
      </c>
      <c r="O1568" s="36">
        <v>19990806</v>
      </c>
      <c r="P1568" s="63">
        <v>573.41999999999996</v>
      </c>
      <c r="Q1568" s="76">
        <f t="shared" si="102"/>
        <v>1.831118551846814</v>
      </c>
      <c r="R1568" s="95">
        <f t="shared" si="103"/>
        <v>0.62380952380952381</v>
      </c>
      <c r="S1568" s="95">
        <f t="shared" si="104"/>
        <v>-1</v>
      </c>
    </row>
    <row r="1569" spans="1:19" s="36" customFormat="1" ht="14.4" x14ac:dyDescent="0.3">
      <c r="A1569" s="32" t="s">
        <v>95</v>
      </c>
      <c r="B1569" s="36">
        <v>806</v>
      </c>
      <c r="C1569" s="36">
        <v>1</v>
      </c>
      <c r="D1569" s="36" t="s">
        <v>305</v>
      </c>
      <c r="E1569" s="36">
        <v>2001</v>
      </c>
      <c r="F1569" s="36">
        <v>2002</v>
      </c>
      <c r="G1569" s="76">
        <v>350</v>
      </c>
      <c r="H1569" s="36">
        <v>5</v>
      </c>
      <c r="I1569" s="36">
        <v>1</v>
      </c>
      <c r="J1569" s="36">
        <v>1</v>
      </c>
      <c r="K1569" s="36">
        <v>4</v>
      </c>
      <c r="L1569" s="94">
        <v>338</v>
      </c>
      <c r="M1569" s="94">
        <v>195</v>
      </c>
      <c r="N1569" s="95">
        <f t="shared" si="101"/>
        <v>0.63414634146341464</v>
      </c>
      <c r="O1569" s="36">
        <v>20020806</v>
      </c>
      <c r="P1569" s="63">
        <v>551.96</v>
      </c>
      <c r="Q1569" s="76">
        <f t="shared" si="102"/>
        <v>0.96564968475976509</v>
      </c>
      <c r="R1569" s="95">
        <f t="shared" si="103"/>
        <v>0.63414634146341464</v>
      </c>
      <c r="S1569" s="95">
        <f t="shared" si="104"/>
        <v>-1</v>
      </c>
    </row>
    <row r="1570" spans="1:19" s="36" customFormat="1" ht="14.4" x14ac:dyDescent="0.3">
      <c r="A1570" s="32" t="s">
        <v>95</v>
      </c>
      <c r="B1570" s="36">
        <v>806</v>
      </c>
      <c r="C1570" s="36">
        <v>1</v>
      </c>
      <c r="D1570" s="36" t="s">
        <v>305</v>
      </c>
      <c r="E1570" s="36">
        <v>2002</v>
      </c>
      <c r="F1570" s="36">
        <v>2003</v>
      </c>
      <c r="G1570" s="76">
        <v>250</v>
      </c>
      <c r="H1570" s="36">
        <v>10</v>
      </c>
      <c r="I1570" s="36">
        <v>1</v>
      </c>
      <c r="J1570" s="36">
        <v>1</v>
      </c>
      <c r="K1570" s="36">
        <v>3</v>
      </c>
      <c r="L1570" s="94">
        <v>531</v>
      </c>
      <c r="M1570" s="94">
        <v>493</v>
      </c>
      <c r="N1570" s="95">
        <f t="shared" si="101"/>
        <v>0.5185546875</v>
      </c>
      <c r="O1570" s="36">
        <v>20030806</v>
      </c>
      <c r="P1570" s="63">
        <v>540.71</v>
      </c>
      <c r="Q1570" s="76">
        <f t="shared" si="102"/>
        <v>1.8938062917275433</v>
      </c>
      <c r="R1570" s="95">
        <f t="shared" si="103"/>
        <v>0.5185546875</v>
      </c>
      <c r="S1570" s="95">
        <f t="shared" si="104"/>
        <v>-1</v>
      </c>
    </row>
    <row r="1571" spans="1:19" s="36" customFormat="1" ht="14.4" x14ac:dyDescent="0.3">
      <c r="A1571" s="32" t="s">
        <v>95</v>
      </c>
      <c r="B1571" s="36">
        <v>810</v>
      </c>
      <c r="C1571" s="36">
        <v>1</v>
      </c>
      <c r="D1571" s="36" t="s">
        <v>568</v>
      </c>
      <c r="E1571" s="36">
        <v>2001</v>
      </c>
      <c r="F1571" s="36">
        <v>2002</v>
      </c>
      <c r="G1571" s="76">
        <v>126</v>
      </c>
      <c r="H1571" s="36">
        <v>10</v>
      </c>
      <c r="I1571" s="36">
        <v>1</v>
      </c>
      <c r="J1571" s="36">
        <v>1</v>
      </c>
      <c r="K1571" s="36">
        <v>2</v>
      </c>
      <c r="L1571" s="94">
        <v>432</v>
      </c>
      <c r="M1571" s="94">
        <v>326</v>
      </c>
      <c r="N1571" s="95">
        <f t="shared" si="101"/>
        <v>0.56992084432717682</v>
      </c>
      <c r="O1571" s="36">
        <v>20020810</v>
      </c>
      <c r="P1571" s="63">
        <v>1104.54</v>
      </c>
      <c r="Q1571" s="76">
        <f t="shared" si="102"/>
        <v>0.68625853296394879</v>
      </c>
      <c r="R1571" s="95">
        <f t="shared" si="103"/>
        <v>0.56992084432717682</v>
      </c>
      <c r="S1571" s="95">
        <f t="shared" si="104"/>
        <v>-1</v>
      </c>
    </row>
    <row r="1572" spans="1:19" s="36" customFormat="1" ht="14.4" x14ac:dyDescent="0.3">
      <c r="A1572" s="32" t="s">
        <v>95</v>
      </c>
      <c r="B1572" s="36">
        <v>811</v>
      </c>
      <c r="C1572" s="36">
        <v>1</v>
      </c>
      <c r="D1572" s="36" t="s">
        <v>509</v>
      </c>
      <c r="E1572" s="36">
        <v>1999</v>
      </c>
      <c r="F1572" s="36">
        <v>2000</v>
      </c>
      <c r="G1572" s="76">
        <v>415</v>
      </c>
      <c r="H1572" s="36">
        <v>5</v>
      </c>
      <c r="I1572" s="36">
        <v>0</v>
      </c>
      <c r="J1572" s="36">
        <v>1</v>
      </c>
      <c r="K1572" s="36">
        <v>5</v>
      </c>
      <c r="L1572" s="94">
        <v>681</v>
      </c>
      <c r="M1572" s="94">
        <v>822</v>
      </c>
      <c r="N1572" s="95">
        <f t="shared" si="101"/>
        <v>0.45309381237524948</v>
      </c>
      <c r="O1572" s="36">
        <v>20000811</v>
      </c>
      <c r="P1572" s="63">
        <v>838.01</v>
      </c>
      <c r="Q1572" s="76">
        <f t="shared" si="102"/>
        <v>1.7935346833570005</v>
      </c>
      <c r="R1572" s="95">
        <f t="shared" si="103"/>
        <v>0.45309381237524948</v>
      </c>
      <c r="S1572" s="95">
        <f t="shared" si="104"/>
        <v>-1</v>
      </c>
    </row>
    <row r="1573" spans="1:19" s="36" customFormat="1" ht="14.4" x14ac:dyDescent="0.3">
      <c r="A1573" s="32" t="s">
        <v>95</v>
      </c>
      <c r="B1573" s="36">
        <v>811</v>
      </c>
      <c r="C1573" s="36">
        <v>1</v>
      </c>
      <c r="D1573" s="36" t="s">
        <v>509</v>
      </c>
      <c r="E1573" s="36">
        <v>2000</v>
      </c>
      <c r="F1573" s="36">
        <v>2001</v>
      </c>
      <c r="G1573" s="76">
        <v>415</v>
      </c>
      <c r="H1573" s="36">
        <v>5</v>
      </c>
      <c r="I1573" s="36">
        <v>1</v>
      </c>
      <c r="J1573" s="36">
        <v>1</v>
      </c>
      <c r="K1573" s="36">
        <v>5</v>
      </c>
      <c r="L1573" s="94">
        <v>1727</v>
      </c>
      <c r="M1573" s="94">
        <v>1111</v>
      </c>
      <c r="N1573" s="95">
        <f t="shared" si="101"/>
        <v>0.60852713178294571</v>
      </c>
      <c r="O1573" s="36">
        <v>20010811</v>
      </c>
      <c r="P1573" s="63">
        <v>786.37</v>
      </c>
      <c r="Q1573" s="76">
        <f t="shared" si="102"/>
        <v>3.6089881353561299</v>
      </c>
      <c r="R1573" s="95">
        <f t="shared" si="103"/>
        <v>0.60852713178294571</v>
      </c>
      <c r="S1573" s="95">
        <f t="shared" si="104"/>
        <v>-1</v>
      </c>
    </row>
    <row r="1574" spans="1:19" s="36" customFormat="1" ht="14.4" x14ac:dyDescent="0.3">
      <c r="A1574" s="32" t="s">
        <v>95</v>
      </c>
      <c r="B1574" s="36">
        <v>811</v>
      </c>
      <c r="C1574" s="36">
        <v>1</v>
      </c>
      <c r="D1574" s="36" t="s">
        <v>569</v>
      </c>
      <c r="E1574" s="36">
        <v>2001</v>
      </c>
      <c r="F1574" s="36">
        <v>2002</v>
      </c>
      <c r="G1574" s="76">
        <v>126</v>
      </c>
      <c r="H1574" s="36">
        <v>10</v>
      </c>
      <c r="I1574" s="36">
        <v>1</v>
      </c>
      <c r="J1574" s="36">
        <v>1</v>
      </c>
      <c r="K1574" s="36">
        <v>2</v>
      </c>
      <c r="L1574" s="94">
        <v>625</v>
      </c>
      <c r="M1574" s="94">
        <v>364</v>
      </c>
      <c r="N1574" s="95">
        <f t="shared" si="101"/>
        <v>0.63195146612740138</v>
      </c>
      <c r="O1574" s="36">
        <v>20020811</v>
      </c>
      <c r="P1574" s="63">
        <v>779.25</v>
      </c>
      <c r="Q1574" s="76">
        <f t="shared" si="102"/>
        <v>1.2691690728264358</v>
      </c>
      <c r="R1574" s="95">
        <f t="shared" si="103"/>
        <v>0.63195146612740138</v>
      </c>
      <c r="S1574" s="95">
        <f t="shared" si="104"/>
        <v>-1</v>
      </c>
    </row>
    <row r="1575" spans="1:19" s="36" customFormat="1" ht="14.4" x14ac:dyDescent="0.3">
      <c r="A1575" s="32" t="s">
        <v>95</v>
      </c>
      <c r="B1575" s="36">
        <v>811</v>
      </c>
      <c r="C1575" s="36">
        <v>1</v>
      </c>
      <c r="D1575" s="36" t="s">
        <v>569</v>
      </c>
      <c r="E1575" s="36">
        <v>2005</v>
      </c>
      <c r="F1575" s="36">
        <v>2006</v>
      </c>
      <c r="G1575" s="76">
        <v>989</v>
      </c>
      <c r="H1575" s="36">
        <v>10</v>
      </c>
      <c r="I1575" s="33">
        <v>1</v>
      </c>
      <c r="J1575" s="36">
        <v>1</v>
      </c>
      <c r="K1575" s="36">
        <v>10</v>
      </c>
      <c r="L1575" s="36">
        <v>1011</v>
      </c>
      <c r="M1575" s="36">
        <v>906</v>
      </c>
      <c r="N1575" s="95">
        <f t="shared" si="101"/>
        <v>0.52738654147104846</v>
      </c>
      <c r="O1575" s="36">
        <v>20060811</v>
      </c>
      <c r="P1575" s="63">
        <v>707.95</v>
      </c>
      <c r="Q1575" s="76">
        <f t="shared" si="102"/>
        <v>2.7078183487534431</v>
      </c>
      <c r="R1575" s="95">
        <f t="shared" si="103"/>
        <v>0.52738654147104846</v>
      </c>
      <c r="S1575" s="95">
        <f t="shared" si="104"/>
        <v>-1</v>
      </c>
    </row>
    <row r="1576" spans="1:19" s="36" customFormat="1" ht="14.4" x14ac:dyDescent="0.3">
      <c r="A1576" s="32" t="s">
        <v>95</v>
      </c>
      <c r="B1576" s="36">
        <v>811</v>
      </c>
      <c r="C1576" s="36">
        <v>1</v>
      </c>
      <c r="D1576" s="36" t="s">
        <v>569</v>
      </c>
      <c r="E1576" s="40">
        <v>2014</v>
      </c>
      <c r="F1576" s="33">
        <v>2016</v>
      </c>
      <c r="G1576" s="62">
        <v>1137.3699999999999</v>
      </c>
      <c r="H1576" s="33">
        <v>10</v>
      </c>
      <c r="I1576" s="63">
        <v>1</v>
      </c>
      <c r="J1576" s="48">
        <v>1</v>
      </c>
      <c r="K1576" s="50">
        <v>10</v>
      </c>
      <c r="L1576" s="63">
        <v>1385</v>
      </c>
      <c r="M1576" s="63">
        <v>778</v>
      </c>
      <c r="N1576" s="95">
        <f t="shared" si="101"/>
        <v>0.64031437817845582</v>
      </c>
      <c r="O1576" s="36">
        <f>10000*E1576+B1576</f>
        <v>20140811</v>
      </c>
      <c r="P1576" s="63">
        <v>565.21</v>
      </c>
      <c r="Q1576" s="76">
        <f t="shared" si="102"/>
        <v>3.8268961978733564</v>
      </c>
      <c r="R1576" s="95">
        <f t="shared" si="103"/>
        <v>0.64031437817845582</v>
      </c>
      <c r="S1576" s="95">
        <f t="shared" si="104"/>
        <v>-1</v>
      </c>
    </row>
    <row r="1577" spans="1:19" s="36" customFormat="1" ht="14.4" x14ac:dyDescent="0.3">
      <c r="A1577" s="32" t="s">
        <v>95</v>
      </c>
      <c r="B1577" s="36">
        <v>813</v>
      </c>
      <c r="C1577" s="36">
        <v>1</v>
      </c>
      <c r="D1577" s="36" t="s">
        <v>352</v>
      </c>
      <c r="E1577" s="36">
        <v>1996</v>
      </c>
      <c r="F1577" s="36">
        <v>1997</v>
      </c>
      <c r="G1577" s="76">
        <v>200</v>
      </c>
      <c r="H1577" s="36">
        <v>5</v>
      </c>
      <c r="I1577" s="36">
        <v>0</v>
      </c>
      <c r="J1577" s="36">
        <v>1</v>
      </c>
      <c r="K1577" s="36">
        <v>3</v>
      </c>
      <c r="L1577" s="94">
        <v>1823</v>
      </c>
      <c r="M1577" s="94">
        <v>2013</v>
      </c>
      <c r="N1577" s="95">
        <f t="shared" si="101"/>
        <v>0.47523461939520334</v>
      </c>
      <c r="O1577" s="36">
        <v>19970813</v>
      </c>
      <c r="P1577" s="63">
        <v>1450.67</v>
      </c>
      <c r="Q1577" s="76">
        <f t="shared" si="102"/>
        <v>2.6442953945418322</v>
      </c>
      <c r="R1577" s="95">
        <f t="shared" si="103"/>
        <v>0.47523461939520334</v>
      </c>
      <c r="S1577" s="95">
        <f t="shared" si="104"/>
        <v>-1</v>
      </c>
    </row>
    <row r="1578" spans="1:19" s="36" customFormat="1" ht="14.4" x14ac:dyDescent="0.3">
      <c r="A1578" s="32" t="s">
        <v>95</v>
      </c>
      <c r="B1578" s="36">
        <v>813</v>
      </c>
      <c r="C1578" s="36">
        <v>1</v>
      </c>
      <c r="D1578" s="36" t="s">
        <v>352</v>
      </c>
      <c r="E1578" s="36">
        <v>2003</v>
      </c>
      <c r="F1578" s="36">
        <v>2004</v>
      </c>
      <c r="G1578" s="76">
        <v>600</v>
      </c>
      <c r="H1578" s="36">
        <v>4</v>
      </c>
      <c r="I1578" s="36">
        <v>1</v>
      </c>
      <c r="J1578" s="36">
        <v>1</v>
      </c>
      <c r="K1578" s="36">
        <v>7</v>
      </c>
      <c r="L1578" s="94">
        <v>1301</v>
      </c>
      <c r="M1578" s="94">
        <v>998</v>
      </c>
      <c r="N1578" s="95">
        <f t="shared" si="101"/>
        <v>0.56589821661591999</v>
      </c>
      <c r="O1578" s="36">
        <v>20040813</v>
      </c>
      <c r="P1578" s="63">
        <v>1447.49</v>
      </c>
      <c r="Q1578" s="76">
        <f t="shared" si="102"/>
        <v>1.588266585606809</v>
      </c>
      <c r="R1578" s="95">
        <f t="shared" si="103"/>
        <v>0.56589821661591999</v>
      </c>
      <c r="S1578" s="95">
        <f t="shared" si="104"/>
        <v>-1</v>
      </c>
    </row>
    <row r="1579" spans="1:19" s="36" customFormat="1" ht="14.4" x14ac:dyDescent="0.3">
      <c r="A1579" s="32" t="s">
        <v>95</v>
      </c>
      <c r="B1579" s="36">
        <v>813</v>
      </c>
      <c r="C1579" s="36">
        <v>1</v>
      </c>
      <c r="D1579" s="35" t="s">
        <v>352</v>
      </c>
      <c r="E1579" s="33">
        <v>2007</v>
      </c>
      <c r="F1579" s="36">
        <v>2008</v>
      </c>
      <c r="G1579" s="36">
        <v>600</v>
      </c>
      <c r="H1579" s="36">
        <v>8</v>
      </c>
      <c r="I1579" s="36">
        <v>1</v>
      </c>
      <c r="J1579" s="36">
        <v>0</v>
      </c>
      <c r="K1579" s="33">
        <v>7</v>
      </c>
      <c r="L1579" s="63">
        <v>1578</v>
      </c>
      <c r="M1579" s="63">
        <v>884</v>
      </c>
      <c r="N1579" s="95">
        <f t="shared" si="101"/>
        <v>0.6409423233143785</v>
      </c>
      <c r="O1579" s="36">
        <v>20062897</v>
      </c>
      <c r="P1579" s="63">
        <v>1329</v>
      </c>
      <c r="Q1579" s="76">
        <f t="shared" si="102"/>
        <v>1.8525206922498119</v>
      </c>
      <c r="R1579" s="95">
        <f t="shared" si="103"/>
        <v>0.6409423233143785</v>
      </c>
      <c r="S1579" s="95">
        <f t="shared" si="104"/>
        <v>-1</v>
      </c>
    </row>
    <row r="1580" spans="1:19" s="36" customFormat="1" ht="14.4" x14ac:dyDescent="0.3">
      <c r="A1580" s="32" t="s">
        <v>95</v>
      </c>
      <c r="B1580" s="36">
        <v>813</v>
      </c>
      <c r="C1580" s="36">
        <v>1</v>
      </c>
      <c r="D1580" s="35" t="s">
        <v>352</v>
      </c>
      <c r="E1580" s="33">
        <v>2007</v>
      </c>
      <c r="F1580" s="36">
        <v>2008</v>
      </c>
      <c r="G1580" s="36">
        <v>200</v>
      </c>
      <c r="H1580" s="36">
        <v>8</v>
      </c>
      <c r="I1580" s="36">
        <v>1</v>
      </c>
      <c r="J1580" s="36">
        <v>0</v>
      </c>
      <c r="K1580" s="33">
        <v>3</v>
      </c>
      <c r="L1580" s="63">
        <v>1280</v>
      </c>
      <c r="M1580" s="63">
        <v>1133</v>
      </c>
      <c r="N1580" s="95">
        <f t="shared" si="101"/>
        <v>0.53046000828843765</v>
      </c>
      <c r="O1580" s="36">
        <v>20062897</v>
      </c>
      <c r="P1580" s="63">
        <v>1329</v>
      </c>
      <c r="Q1580" s="76">
        <f t="shared" si="102"/>
        <v>1.8156508653122649</v>
      </c>
      <c r="R1580" s="95">
        <f t="shared" si="103"/>
        <v>0.53046000828843765</v>
      </c>
      <c r="S1580" s="95">
        <f t="shared" si="104"/>
        <v>-1</v>
      </c>
    </row>
    <row r="1581" spans="1:19" s="36" customFormat="1" ht="14.4" x14ac:dyDescent="0.3">
      <c r="A1581" s="32" t="s">
        <v>95</v>
      </c>
      <c r="B1581" s="36">
        <v>813</v>
      </c>
      <c r="C1581" s="36">
        <v>1</v>
      </c>
      <c r="D1581" s="36" t="s">
        <v>352</v>
      </c>
      <c r="E1581" s="40">
        <v>2014</v>
      </c>
      <c r="F1581" s="33">
        <v>2016</v>
      </c>
      <c r="G1581" s="62">
        <v>987.01</v>
      </c>
      <c r="H1581" s="33">
        <v>10</v>
      </c>
      <c r="I1581" s="63">
        <v>1</v>
      </c>
      <c r="J1581" s="48">
        <v>1</v>
      </c>
      <c r="K1581" s="50">
        <v>10</v>
      </c>
      <c r="L1581" s="63">
        <v>2240</v>
      </c>
      <c r="M1581" s="63">
        <v>1312</v>
      </c>
      <c r="N1581" s="95">
        <f t="shared" si="101"/>
        <v>0.63063063063063063</v>
      </c>
      <c r="O1581" s="36">
        <f>10000*E1581+B1581</f>
        <v>20140813</v>
      </c>
      <c r="P1581" s="63">
        <v>1260.2399999999998</v>
      </c>
      <c r="Q1581" s="76">
        <f t="shared" si="102"/>
        <v>2.8185107598552661</v>
      </c>
      <c r="R1581" s="95">
        <f t="shared" si="103"/>
        <v>0.63063063063063063</v>
      </c>
      <c r="S1581" s="95">
        <f t="shared" si="104"/>
        <v>-1</v>
      </c>
    </row>
    <row r="1582" spans="1:19" s="36" customFormat="1" ht="14.4" x14ac:dyDescent="0.3">
      <c r="A1582" s="32" t="s">
        <v>95</v>
      </c>
      <c r="B1582" s="36">
        <v>813</v>
      </c>
      <c r="C1582" s="36">
        <v>1</v>
      </c>
      <c r="D1582" s="36" t="s">
        <v>352</v>
      </c>
      <c r="E1582" s="40">
        <v>2014</v>
      </c>
      <c r="F1582" s="33">
        <v>2015</v>
      </c>
      <c r="G1582" s="62">
        <v>152.07</v>
      </c>
      <c r="H1582" s="33">
        <v>10</v>
      </c>
      <c r="I1582" s="63">
        <v>0</v>
      </c>
      <c r="J1582" s="48">
        <v>0</v>
      </c>
      <c r="K1582" s="50">
        <v>2</v>
      </c>
      <c r="L1582" s="63">
        <v>1702</v>
      </c>
      <c r="M1582" s="63">
        <v>1822</v>
      </c>
      <c r="N1582" s="95">
        <f t="shared" ref="N1582:N1645" si="105">L1582/(L1582+M1582)</f>
        <v>0.48297389330306467</v>
      </c>
      <c r="O1582" s="36">
        <f>10000*E1582+B1582</f>
        <v>20140813</v>
      </c>
      <c r="P1582" s="63">
        <v>1260.2399999999998</v>
      </c>
      <c r="Q1582" s="76">
        <f t="shared" ref="Q1582:Q1645" si="106">(L1582+M1582)/P1582</f>
        <v>2.7962927696311817</v>
      </c>
      <c r="R1582" s="95">
        <f t="shared" ref="R1582:R1645" si="107">N1582</f>
        <v>0.48297389330306467</v>
      </c>
      <c r="S1582" s="95">
        <f t="shared" ref="S1582:S1645" si="108">IF(B1582=$A$1,R1582,-1)</f>
        <v>-1</v>
      </c>
    </row>
    <row r="1583" spans="1:19" s="36" customFormat="1" ht="14.4" x14ac:dyDescent="0.3">
      <c r="A1583" s="32" t="s">
        <v>95</v>
      </c>
      <c r="B1583" s="36">
        <v>815</v>
      </c>
      <c r="C1583" s="36">
        <v>2</v>
      </c>
      <c r="D1583" s="36" t="s">
        <v>306</v>
      </c>
      <c r="E1583" s="36">
        <v>2004</v>
      </c>
      <c r="F1583" s="36">
        <v>2005</v>
      </c>
      <c r="G1583" s="76">
        <v>1100</v>
      </c>
      <c r="H1583" s="36">
        <v>4</v>
      </c>
      <c r="I1583" s="36">
        <v>1</v>
      </c>
      <c r="J1583" s="36">
        <v>1</v>
      </c>
      <c r="K1583" s="36">
        <v>10</v>
      </c>
      <c r="L1583" s="94">
        <v>408</v>
      </c>
      <c r="M1583" s="94">
        <v>85</v>
      </c>
      <c r="N1583" s="95">
        <f t="shared" si="105"/>
        <v>0.82758620689655171</v>
      </c>
      <c r="O1583" s="36">
        <v>20050815</v>
      </c>
      <c r="P1583" s="63">
        <v>26.5</v>
      </c>
      <c r="Q1583" s="76">
        <f t="shared" si="106"/>
        <v>18.60377358490566</v>
      </c>
      <c r="R1583" s="95">
        <f t="shared" si="107"/>
        <v>0.82758620689655171</v>
      </c>
      <c r="S1583" s="95">
        <f t="shared" si="108"/>
        <v>-1</v>
      </c>
    </row>
    <row r="1584" spans="1:19" s="36" customFormat="1" ht="14.4" x14ac:dyDescent="0.3">
      <c r="A1584" s="32" t="s">
        <v>95</v>
      </c>
      <c r="B1584" s="36">
        <v>815</v>
      </c>
      <c r="C1584" s="36">
        <v>2</v>
      </c>
      <c r="D1584" s="36" t="s">
        <v>306</v>
      </c>
      <c r="E1584" s="36">
        <v>2004</v>
      </c>
      <c r="F1584" s="36">
        <v>2005</v>
      </c>
      <c r="G1584" s="76">
        <v>3000</v>
      </c>
      <c r="H1584" s="36">
        <v>3</v>
      </c>
      <c r="I1584" s="36">
        <v>1</v>
      </c>
      <c r="J1584" s="36">
        <v>1</v>
      </c>
      <c r="K1584" s="36">
        <v>10</v>
      </c>
      <c r="L1584" s="94">
        <v>407</v>
      </c>
      <c r="M1584" s="94">
        <v>85</v>
      </c>
      <c r="N1584" s="95">
        <f t="shared" si="105"/>
        <v>0.82723577235772361</v>
      </c>
      <c r="O1584" s="36">
        <v>20050815</v>
      </c>
      <c r="P1584" s="63">
        <v>26.5</v>
      </c>
      <c r="Q1584" s="76">
        <f t="shared" si="106"/>
        <v>18.566037735849058</v>
      </c>
      <c r="R1584" s="95">
        <f t="shared" si="107"/>
        <v>0.82723577235772361</v>
      </c>
      <c r="S1584" s="95">
        <f t="shared" si="108"/>
        <v>-1</v>
      </c>
    </row>
    <row r="1585" spans="1:19" s="36" customFormat="1" ht="14.4" x14ac:dyDescent="0.3">
      <c r="A1585" s="32" t="s">
        <v>95</v>
      </c>
      <c r="B1585" s="7">
        <v>815</v>
      </c>
      <c r="C1585" s="7">
        <v>2</v>
      </c>
      <c r="D1585" s="7" t="s">
        <v>699</v>
      </c>
      <c r="E1585" s="7">
        <v>2016</v>
      </c>
      <c r="F1585" s="7">
        <v>2017</v>
      </c>
      <c r="G1585" s="70"/>
      <c r="H1585" s="7">
        <v>4</v>
      </c>
      <c r="I1585" s="7">
        <v>1</v>
      </c>
      <c r="J1585" s="48">
        <v>0</v>
      </c>
      <c r="K1585" s="50">
        <v>1</v>
      </c>
      <c r="L1585" s="67">
        <v>428</v>
      </c>
      <c r="M1585" s="67">
        <v>74</v>
      </c>
      <c r="N1585" s="95">
        <f t="shared" si="105"/>
        <v>0.85258964143426297</v>
      </c>
      <c r="O1585" s="36">
        <f>10000*E1585+B1585</f>
        <v>20160815</v>
      </c>
      <c r="P1585" s="63">
        <v>436.45</v>
      </c>
      <c r="Q1585" s="76">
        <f t="shared" si="106"/>
        <v>1.1501890250887845</v>
      </c>
      <c r="R1585" s="95">
        <f t="shared" si="107"/>
        <v>0.85258964143426297</v>
      </c>
      <c r="S1585" s="95">
        <f t="shared" si="108"/>
        <v>-1</v>
      </c>
    </row>
    <row r="1586" spans="1:19" s="36" customFormat="1" ht="14.4" x14ac:dyDescent="0.3">
      <c r="A1586" s="32" t="s">
        <v>95</v>
      </c>
      <c r="B1586" s="36">
        <v>818</v>
      </c>
      <c r="C1586" s="36">
        <v>1</v>
      </c>
      <c r="D1586" s="36" t="s">
        <v>496</v>
      </c>
      <c r="E1586" s="36">
        <v>1998</v>
      </c>
      <c r="F1586" s="36">
        <v>1999</v>
      </c>
      <c r="G1586" s="76">
        <v>350</v>
      </c>
      <c r="H1586" s="36">
        <v>5</v>
      </c>
      <c r="I1586" s="36">
        <v>0</v>
      </c>
      <c r="J1586" s="36">
        <v>1</v>
      </c>
      <c r="K1586" s="36">
        <v>4</v>
      </c>
      <c r="L1586" s="94">
        <v>400</v>
      </c>
      <c r="M1586" s="94">
        <v>403</v>
      </c>
      <c r="N1586" s="95">
        <f t="shared" si="105"/>
        <v>0.49813200498132004</v>
      </c>
      <c r="O1586" s="36">
        <v>19990818</v>
      </c>
      <c r="P1586" s="63">
        <v>391.2</v>
      </c>
      <c r="Q1586" s="76">
        <f t="shared" si="106"/>
        <v>2.0526584867075663</v>
      </c>
      <c r="R1586" s="95">
        <f t="shared" si="107"/>
        <v>0.49813200498132004</v>
      </c>
      <c r="S1586" s="95">
        <f t="shared" si="108"/>
        <v>-1</v>
      </c>
    </row>
    <row r="1587" spans="1:19" s="36" customFormat="1" ht="14.4" x14ac:dyDescent="0.3">
      <c r="A1587" s="32" t="s">
        <v>95</v>
      </c>
      <c r="B1587" s="36">
        <v>818</v>
      </c>
      <c r="C1587" s="36">
        <v>1</v>
      </c>
      <c r="D1587" s="36" t="s">
        <v>496</v>
      </c>
      <c r="E1587" s="36">
        <v>1999</v>
      </c>
      <c r="F1587" s="36">
        <v>2000</v>
      </c>
      <c r="G1587" s="76">
        <v>350</v>
      </c>
      <c r="H1587" s="36">
        <v>5</v>
      </c>
      <c r="I1587" s="36">
        <v>1</v>
      </c>
      <c r="J1587" s="36">
        <v>1</v>
      </c>
      <c r="K1587" s="36">
        <v>4</v>
      </c>
      <c r="L1587" s="94">
        <v>282</v>
      </c>
      <c r="M1587" s="94">
        <v>205</v>
      </c>
      <c r="N1587" s="95">
        <f t="shared" si="105"/>
        <v>0.57905544147843946</v>
      </c>
      <c r="O1587" s="36">
        <v>20000818</v>
      </c>
      <c r="P1587" s="63">
        <v>384.34</v>
      </c>
      <c r="Q1587" s="76">
        <f t="shared" si="106"/>
        <v>1.2671072487901338</v>
      </c>
      <c r="R1587" s="95">
        <f t="shared" si="107"/>
        <v>0.57905544147843946</v>
      </c>
      <c r="S1587" s="95">
        <f t="shared" si="108"/>
        <v>-1</v>
      </c>
    </row>
    <row r="1588" spans="1:19" s="36" customFormat="1" ht="14.4" x14ac:dyDescent="0.3">
      <c r="A1588" s="32"/>
      <c r="B1588" s="36">
        <v>820</v>
      </c>
      <c r="C1588" s="36">
        <v>1</v>
      </c>
      <c r="D1588" s="36" t="s">
        <v>353</v>
      </c>
      <c r="E1588" s="36">
        <v>1998</v>
      </c>
      <c r="F1588" s="36">
        <v>1999</v>
      </c>
      <c r="G1588" s="76">
        <v>350</v>
      </c>
      <c r="H1588" s="36">
        <v>10</v>
      </c>
      <c r="I1588" s="36">
        <v>1</v>
      </c>
      <c r="J1588" s="36">
        <v>1</v>
      </c>
      <c r="K1588" s="36">
        <v>4</v>
      </c>
      <c r="L1588" s="94">
        <v>753</v>
      </c>
      <c r="M1588" s="94">
        <v>535</v>
      </c>
      <c r="N1588" s="95">
        <f t="shared" si="105"/>
        <v>0.58462732919254656</v>
      </c>
      <c r="O1588" s="36">
        <v>19990820</v>
      </c>
      <c r="P1588" s="63">
        <v>565.4</v>
      </c>
      <c r="Q1588" s="76">
        <f t="shared" si="106"/>
        <v>2.2780332507958967</v>
      </c>
      <c r="R1588" s="95">
        <f t="shared" si="107"/>
        <v>0.58462732919254656</v>
      </c>
      <c r="S1588" s="95">
        <f t="shared" si="108"/>
        <v>-1</v>
      </c>
    </row>
    <row r="1589" spans="1:19" s="36" customFormat="1" ht="14.4" x14ac:dyDescent="0.3">
      <c r="A1589" s="32" t="s">
        <v>95</v>
      </c>
      <c r="B1589" s="36">
        <v>820</v>
      </c>
      <c r="C1589" s="36">
        <v>1</v>
      </c>
      <c r="D1589" s="36" t="s">
        <v>353</v>
      </c>
      <c r="E1589" s="36">
        <v>2003</v>
      </c>
      <c r="F1589" s="36">
        <v>2004</v>
      </c>
      <c r="G1589" s="76">
        <v>600</v>
      </c>
      <c r="H1589" s="36">
        <v>10</v>
      </c>
      <c r="I1589" s="36">
        <v>0</v>
      </c>
      <c r="J1589" s="36">
        <v>1</v>
      </c>
      <c r="K1589" s="36">
        <v>7</v>
      </c>
      <c r="L1589" s="94">
        <v>270</v>
      </c>
      <c r="M1589" s="94">
        <v>389</v>
      </c>
      <c r="N1589" s="95">
        <f t="shared" si="105"/>
        <v>0.40971168437025796</v>
      </c>
      <c r="O1589" s="36">
        <v>20040820</v>
      </c>
      <c r="P1589" s="63">
        <v>588.52</v>
      </c>
      <c r="Q1589" s="76">
        <f t="shared" si="106"/>
        <v>1.1197580371100389</v>
      </c>
      <c r="R1589" s="95">
        <f t="shared" si="107"/>
        <v>0.40971168437025796</v>
      </c>
      <c r="S1589" s="95">
        <f t="shared" si="108"/>
        <v>-1</v>
      </c>
    </row>
    <row r="1590" spans="1:19" s="36" customFormat="1" ht="14.4" x14ac:dyDescent="0.3">
      <c r="A1590" s="32" t="s">
        <v>95</v>
      </c>
      <c r="B1590" s="36">
        <v>820</v>
      </c>
      <c r="C1590" s="36">
        <v>1</v>
      </c>
      <c r="D1590" s="36" t="s">
        <v>353</v>
      </c>
      <c r="E1590" s="36">
        <v>2004</v>
      </c>
      <c r="F1590" s="36">
        <v>2005</v>
      </c>
      <c r="G1590" s="76">
        <v>800</v>
      </c>
      <c r="H1590" s="36">
        <v>10</v>
      </c>
      <c r="I1590" s="36">
        <v>1</v>
      </c>
      <c r="J1590" s="36">
        <v>1</v>
      </c>
      <c r="K1590" s="36">
        <v>9</v>
      </c>
      <c r="L1590" s="94">
        <v>952</v>
      </c>
      <c r="M1590" s="94">
        <v>688</v>
      </c>
      <c r="N1590" s="95">
        <f t="shared" si="105"/>
        <v>0.58048780487804874</v>
      </c>
      <c r="O1590" s="36">
        <v>20050820</v>
      </c>
      <c r="P1590" s="63">
        <v>590.14</v>
      </c>
      <c r="Q1590" s="76">
        <f t="shared" si="106"/>
        <v>2.7790015928423766</v>
      </c>
      <c r="R1590" s="95">
        <f t="shared" si="107"/>
        <v>0.58048780487804874</v>
      </c>
      <c r="S1590" s="95">
        <f t="shared" si="108"/>
        <v>-1</v>
      </c>
    </row>
    <row r="1591" spans="1:19" s="36" customFormat="1" ht="14.4" x14ac:dyDescent="0.3">
      <c r="A1591" s="32" t="s">
        <v>95</v>
      </c>
      <c r="B1591" s="36">
        <v>820</v>
      </c>
      <c r="C1591" s="36">
        <v>1</v>
      </c>
      <c r="D1591" s="36" t="s">
        <v>353</v>
      </c>
      <c r="E1591" s="75">
        <v>2013</v>
      </c>
      <c r="F1591" s="36">
        <v>2015</v>
      </c>
      <c r="G1591" s="76">
        <v>856.67</v>
      </c>
      <c r="H1591" s="36">
        <v>10</v>
      </c>
      <c r="I1591" s="36">
        <v>1</v>
      </c>
      <c r="J1591" s="36">
        <v>1</v>
      </c>
      <c r="K1591" s="50">
        <v>9</v>
      </c>
      <c r="L1591" s="63">
        <v>201</v>
      </c>
      <c r="M1591" s="63">
        <v>38</v>
      </c>
      <c r="N1591" s="95">
        <f t="shared" si="105"/>
        <v>0.84100418410041844</v>
      </c>
      <c r="O1591" s="36">
        <f>10000*E1591+B1591</f>
        <v>20130820</v>
      </c>
      <c r="P1591" s="63">
        <v>507.48</v>
      </c>
      <c r="Q1591" s="76">
        <f t="shared" si="106"/>
        <v>0.4709545203751872</v>
      </c>
      <c r="R1591" s="95">
        <f t="shared" si="107"/>
        <v>0.84100418410041844</v>
      </c>
      <c r="S1591" s="95">
        <f t="shared" si="108"/>
        <v>-1</v>
      </c>
    </row>
    <row r="1592" spans="1:19" s="36" customFormat="1" ht="14.4" x14ac:dyDescent="0.3">
      <c r="A1592" s="32" t="s">
        <v>95</v>
      </c>
      <c r="B1592" s="36">
        <v>829</v>
      </c>
      <c r="C1592" s="36">
        <v>1</v>
      </c>
      <c r="D1592" s="36" t="s">
        <v>436</v>
      </c>
      <c r="E1592" s="36">
        <v>1995</v>
      </c>
      <c r="F1592" s="36">
        <v>1996</v>
      </c>
      <c r="G1592" s="76">
        <v>367.41</v>
      </c>
      <c r="H1592" s="36">
        <v>6</v>
      </c>
      <c r="I1592" s="36">
        <v>1</v>
      </c>
      <c r="J1592" s="36">
        <v>1</v>
      </c>
      <c r="K1592" s="36">
        <v>4</v>
      </c>
      <c r="L1592" s="94">
        <v>2153</v>
      </c>
      <c r="M1592" s="94">
        <v>649</v>
      </c>
      <c r="N1592" s="95">
        <f t="shared" si="105"/>
        <v>0.76837972876516769</v>
      </c>
      <c r="O1592" s="36">
        <v>19960829</v>
      </c>
      <c r="P1592" s="63">
        <v>2297.0300000000002</v>
      </c>
      <c r="Q1592" s="76">
        <f t="shared" si="106"/>
        <v>1.2198360491591316</v>
      </c>
      <c r="R1592" s="95">
        <f t="shared" si="107"/>
        <v>0.76837972876516769</v>
      </c>
      <c r="S1592" s="95">
        <f t="shared" si="108"/>
        <v>-1</v>
      </c>
    </row>
    <row r="1593" spans="1:19" s="36" customFormat="1" ht="14.4" x14ac:dyDescent="0.3">
      <c r="A1593" s="32" t="s">
        <v>95</v>
      </c>
      <c r="B1593" s="36">
        <v>829</v>
      </c>
      <c r="C1593" s="36">
        <v>1</v>
      </c>
      <c r="D1593" s="36" t="s">
        <v>436</v>
      </c>
      <c r="E1593" s="36">
        <v>2000</v>
      </c>
      <c r="F1593" s="36">
        <v>2001</v>
      </c>
      <c r="G1593" s="76">
        <v>465</v>
      </c>
      <c r="H1593" s="36">
        <v>6</v>
      </c>
      <c r="I1593" s="36">
        <v>0</v>
      </c>
      <c r="J1593" s="36">
        <v>1</v>
      </c>
      <c r="K1593" s="36">
        <v>5</v>
      </c>
      <c r="L1593" s="94">
        <v>2484</v>
      </c>
      <c r="M1593" s="94">
        <v>2856</v>
      </c>
      <c r="N1593" s="95">
        <f t="shared" si="105"/>
        <v>0.46516853932584268</v>
      </c>
      <c r="O1593" s="36">
        <v>20010829</v>
      </c>
      <c r="P1593" s="63">
        <v>2220.5100000000002</v>
      </c>
      <c r="Q1593" s="76">
        <f t="shared" si="106"/>
        <v>2.4048529391896456</v>
      </c>
      <c r="R1593" s="95">
        <f t="shared" si="107"/>
        <v>0.46516853932584268</v>
      </c>
      <c r="S1593" s="95">
        <f t="shared" si="108"/>
        <v>-1</v>
      </c>
    </row>
    <row r="1594" spans="1:19" s="36" customFormat="1" ht="14.4" x14ac:dyDescent="0.3">
      <c r="A1594" s="32" t="s">
        <v>95</v>
      </c>
      <c r="B1594" s="36">
        <v>829</v>
      </c>
      <c r="C1594" s="36">
        <v>1</v>
      </c>
      <c r="D1594" s="36" t="s">
        <v>436</v>
      </c>
      <c r="E1594" s="36">
        <v>2002</v>
      </c>
      <c r="F1594" s="36">
        <v>2003</v>
      </c>
      <c r="G1594" s="76">
        <v>535</v>
      </c>
      <c r="H1594" s="36">
        <v>5</v>
      </c>
      <c r="I1594" s="36">
        <v>0</v>
      </c>
      <c r="J1594" s="36">
        <v>1</v>
      </c>
      <c r="K1594" s="36">
        <v>6</v>
      </c>
      <c r="L1594" s="94">
        <v>2185</v>
      </c>
      <c r="M1594" s="94">
        <v>2801</v>
      </c>
      <c r="N1594" s="95">
        <f t="shared" si="105"/>
        <v>0.43822703569995991</v>
      </c>
      <c r="O1594" s="36">
        <v>20030829</v>
      </c>
      <c r="P1594" s="63">
        <v>2021.04</v>
      </c>
      <c r="Q1594" s="76">
        <f t="shared" si="106"/>
        <v>2.4670466690416815</v>
      </c>
      <c r="R1594" s="95">
        <f t="shared" si="107"/>
        <v>0.43822703569995991</v>
      </c>
      <c r="S1594" s="95">
        <f t="shared" si="108"/>
        <v>-1</v>
      </c>
    </row>
    <row r="1595" spans="1:19" s="36" customFormat="1" ht="14.4" x14ac:dyDescent="0.3">
      <c r="A1595" s="32" t="s">
        <v>95</v>
      </c>
      <c r="B1595" s="36">
        <v>829</v>
      </c>
      <c r="C1595" s="36">
        <v>1</v>
      </c>
      <c r="D1595" s="36" t="s">
        <v>436</v>
      </c>
      <c r="E1595" s="36">
        <v>2003</v>
      </c>
      <c r="F1595" s="36">
        <v>2004</v>
      </c>
      <c r="G1595" s="76">
        <v>255</v>
      </c>
      <c r="H1595" s="36">
        <v>6</v>
      </c>
      <c r="I1595" s="36">
        <v>1</v>
      </c>
      <c r="J1595" s="36">
        <v>1</v>
      </c>
      <c r="K1595" s="36">
        <v>3</v>
      </c>
      <c r="L1595" s="94">
        <v>2306</v>
      </c>
      <c r="M1595" s="94">
        <v>1487</v>
      </c>
      <c r="N1595" s="95">
        <f t="shared" si="105"/>
        <v>0.60796203532823623</v>
      </c>
      <c r="O1595" s="36">
        <v>20040829</v>
      </c>
      <c r="P1595" s="63">
        <v>2092.27</v>
      </c>
      <c r="Q1595" s="76">
        <f t="shared" si="106"/>
        <v>1.8128635405564291</v>
      </c>
      <c r="R1595" s="95">
        <f t="shared" si="107"/>
        <v>0.60796203532823623</v>
      </c>
      <c r="S1595" s="95">
        <f t="shared" si="108"/>
        <v>-1</v>
      </c>
    </row>
    <row r="1596" spans="1:19" s="36" customFormat="1" ht="14.4" x14ac:dyDescent="0.3">
      <c r="A1596" s="32" t="s">
        <v>95</v>
      </c>
      <c r="B1596" s="36">
        <v>829</v>
      </c>
      <c r="C1596" s="36">
        <v>1</v>
      </c>
      <c r="D1596" s="36" t="s">
        <v>436</v>
      </c>
      <c r="E1596" s="36">
        <v>2003</v>
      </c>
      <c r="F1596" s="36">
        <v>2004</v>
      </c>
      <c r="G1596" s="76">
        <v>355</v>
      </c>
      <c r="H1596" s="36">
        <v>6</v>
      </c>
      <c r="I1596" s="36">
        <v>1</v>
      </c>
      <c r="J1596" s="36">
        <v>1</v>
      </c>
      <c r="K1596" s="36">
        <v>4</v>
      </c>
      <c r="L1596" s="94">
        <v>2782</v>
      </c>
      <c r="M1596" s="94">
        <v>1056</v>
      </c>
      <c r="N1596" s="95">
        <f t="shared" si="105"/>
        <v>0.7248566961959354</v>
      </c>
      <c r="O1596" s="36">
        <v>20040829</v>
      </c>
      <c r="P1596" s="63">
        <v>2092.27</v>
      </c>
      <c r="Q1596" s="76">
        <f t="shared" si="106"/>
        <v>1.8343712809532231</v>
      </c>
      <c r="R1596" s="95">
        <f t="shared" si="107"/>
        <v>0.7248566961959354</v>
      </c>
      <c r="S1596" s="95">
        <f t="shared" si="108"/>
        <v>-1</v>
      </c>
    </row>
    <row r="1597" spans="1:19" s="36" customFormat="1" ht="14.4" x14ac:dyDescent="0.3">
      <c r="A1597" s="32" t="s">
        <v>95</v>
      </c>
      <c r="B1597" s="48">
        <v>829</v>
      </c>
      <c r="C1597" s="48">
        <v>1</v>
      </c>
      <c r="D1597" s="48" t="s">
        <v>436</v>
      </c>
      <c r="E1597" s="58">
        <v>2008</v>
      </c>
      <c r="F1597" s="59">
        <v>2009</v>
      </c>
      <c r="G1597" s="55">
        <v>540</v>
      </c>
      <c r="H1597" s="59">
        <v>5</v>
      </c>
      <c r="I1597" s="42">
        <v>0</v>
      </c>
      <c r="J1597" s="48">
        <f>MAX(0,MIN(1,F1597-E1597-1))</f>
        <v>0</v>
      </c>
      <c r="K1597" s="50">
        <f t="shared" ref="K1597:K1602" si="109">MAX(1,MIN(10,INT(G1597/100)+1))</f>
        <v>6</v>
      </c>
      <c r="L1597" s="42">
        <v>2492</v>
      </c>
      <c r="M1597" s="42">
        <v>3605</v>
      </c>
      <c r="N1597" s="95">
        <f t="shared" si="105"/>
        <v>0.4087256027554535</v>
      </c>
      <c r="O1597" s="36">
        <v>20080829</v>
      </c>
      <c r="P1597" s="63">
        <v>1850.82</v>
      </c>
      <c r="Q1597" s="76">
        <f t="shared" si="106"/>
        <v>3.2942155368971591</v>
      </c>
      <c r="R1597" s="95">
        <f t="shared" si="107"/>
        <v>0.4087256027554535</v>
      </c>
      <c r="S1597" s="95">
        <f t="shared" si="108"/>
        <v>-1</v>
      </c>
    </row>
    <row r="1598" spans="1:19" s="36" customFormat="1" ht="14.4" x14ac:dyDescent="0.3">
      <c r="A1598" s="32" t="s">
        <v>95</v>
      </c>
      <c r="B1598" s="48">
        <v>829</v>
      </c>
      <c r="C1598" s="48">
        <v>1</v>
      </c>
      <c r="D1598" s="48" t="s">
        <v>436</v>
      </c>
      <c r="E1598" s="58">
        <v>2008</v>
      </c>
      <c r="F1598" s="59">
        <v>2009</v>
      </c>
      <c r="G1598" s="55">
        <v>150</v>
      </c>
      <c r="H1598" s="59">
        <v>5</v>
      </c>
      <c r="I1598" s="42">
        <v>0</v>
      </c>
      <c r="J1598" s="48">
        <f>MAX(0,MIN(1,F1598-E1598-1))</f>
        <v>0</v>
      </c>
      <c r="K1598" s="50">
        <f t="shared" si="109"/>
        <v>2</v>
      </c>
      <c r="L1598" s="42">
        <v>2177</v>
      </c>
      <c r="M1598" s="42">
        <v>3865</v>
      </c>
      <c r="N1598" s="95">
        <f t="shared" si="105"/>
        <v>0.36031115524660706</v>
      </c>
      <c r="O1598" s="36">
        <v>20080829</v>
      </c>
      <c r="P1598" s="63">
        <v>1850.82</v>
      </c>
      <c r="Q1598" s="76">
        <f t="shared" si="106"/>
        <v>3.2644989788310048</v>
      </c>
      <c r="R1598" s="95">
        <f t="shared" si="107"/>
        <v>0.36031115524660706</v>
      </c>
      <c r="S1598" s="95">
        <f t="shared" si="108"/>
        <v>-1</v>
      </c>
    </row>
    <row r="1599" spans="1:19" s="36" customFormat="1" ht="14.4" x14ac:dyDescent="0.3">
      <c r="A1599" s="32" t="s">
        <v>95</v>
      </c>
      <c r="B1599" s="36">
        <v>829</v>
      </c>
      <c r="C1599" s="36">
        <v>1</v>
      </c>
      <c r="D1599" s="36" t="s">
        <v>436</v>
      </c>
      <c r="E1599" s="40">
        <v>2009</v>
      </c>
      <c r="F1599" s="40">
        <v>2010</v>
      </c>
      <c r="G1599" s="62">
        <v>1300</v>
      </c>
      <c r="H1599" s="40">
        <v>6</v>
      </c>
      <c r="I1599" s="63">
        <v>0</v>
      </c>
      <c r="J1599" s="48">
        <f>MAX(0,MIN(1,F1599-E1599-1))</f>
        <v>0</v>
      </c>
      <c r="K1599" s="50">
        <f t="shared" si="109"/>
        <v>10</v>
      </c>
      <c r="L1599" s="63">
        <v>1923</v>
      </c>
      <c r="M1599" s="63">
        <v>2273</v>
      </c>
      <c r="N1599" s="95">
        <f t="shared" si="105"/>
        <v>0.45829361296472831</v>
      </c>
      <c r="O1599" s="36">
        <v>20090829</v>
      </c>
      <c r="P1599" s="63">
        <v>1837.32</v>
      </c>
      <c r="Q1599" s="76">
        <f t="shared" si="106"/>
        <v>2.28376113034202</v>
      </c>
      <c r="R1599" s="95">
        <f t="shared" si="107"/>
        <v>0.45829361296472831</v>
      </c>
      <c r="S1599" s="95">
        <f t="shared" si="108"/>
        <v>-1</v>
      </c>
    </row>
    <row r="1600" spans="1:19" s="36" customFormat="1" ht="14.4" x14ac:dyDescent="0.3">
      <c r="A1600" s="32" t="s">
        <v>95</v>
      </c>
      <c r="B1600" s="36">
        <v>829</v>
      </c>
      <c r="C1600" s="36">
        <v>1</v>
      </c>
      <c r="D1600" s="36" t="s">
        <v>436</v>
      </c>
      <c r="E1600" s="40">
        <v>2009</v>
      </c>
      <c r="F1600" s="40">
        <v>2010</v>
      </c>
      <c r="G1600" s="62">
        <v>1300</v>
      </c>
      <c r="H1600" s="40">
        <v>6</v>
      </c>
      <c r="I1600" s="63">
        <v>0</v>
      </c>
      <c r="J1600" s="48">
        <f>MAX(0,MIN(1,F1600-E1600-1))</f>
        <v>0</v>
      </c>
      <c r="K1600" s="50">
        <f t="shared" si="109"/>
        <v>10</v>
      </c>
      <c r="L1600" s="63">
        <v>1923</v>
      </c>
      <c r="M1600" s="63">
        <v>2273</v>
      </c>
      <c r="N1600" s="95">
        <f t="shared" si="105"/>
        <v>0.45829361296472831</v>
      </c>
      <c r="O1600" s="36">
        <f>10000*F1600+B1600</f>
        <v>20100829</v>
      </c>
      <c r="P1600" s="63">
        <v>1837.32</v>
      </c>
      <c r="Q1600" s="76">
        <f t="shared" si="106"/>
        <v>2.28376113034202</v>
      </c>
      <c r="R1600" s="95">
        <f t="shared" si="107"/>
        <v>0.45829361296472831</v>
      </c>
      <c r="S1600" s="95">
        <f t="shared" si="108"/>
        <v>-1</v>
      </c>
    </row>
    <row r="1601" spans="1:19" s="36" customFormat="1" ht="14.4" x14ac:dyDescent="0.3">
      <c r="A1601" s="32" t="s">
        <v>95</v>
      </c>
      <c r="B1601" s="7">
        <v>829</v>
      </c>
      <c r="C1601" s="7">
        <v>1</v>
      </c>
      <c r="D1601" s="7" t="s">
        <v>436</v>
      </c>
      <c r="E1601" s="7">
        <v>2010</v>
      </c>
      <c r="F1601" s="68">
        <v>2011</v>
      </c>
      <c r="G1601" s="66">
        <v>847</v>
      </c>
      <c r="H1601" s="68">
        <v>6</v>
      </c>
      <c r="I1601" s="67">
        <v>0</v>
      </c>
      <c r="J1601" s="10">
        <v>0</v>
      </c>
      <c r="K1601" s="50">
        <f t="shared" si="109"/>
        <v>9</v>
      </c>
      <c r="L1601" s="67">
        <v>2359</v>
      </c>
      <c r="M1601" s="67">
        <v>2579</v>
      </c>
      <c r="N1601" s="95">
        <f t="shared" si="105"/>
        <v>0.47772377480761441</v>
      </c>
      <c r="O1601" s="36">
        <f>10000*2010+B1601</f>
        <v>20100829</v>
      </c>
      <c r="P1601" s="63">
        <v>1837.32</v>
      </c>
      <c r="Q1601" s="76">
        <f t="shared" si="106"/>
        <v>2.6876102148781924</v>
      </c>
      <c r="R1601" s="95">
        <f t="shared" si="107"/>
        <v>0.47772377480761441</v>
      </c>
      <c r="S1601" s="95">
        <f t="shared" si="108"/>
        <v>-1</v>
      </c>
    </row>
    <row r="1602" spans="1:19" s="36" customFormat="1" ht="14.4" x14ac:dyDescent="0.3">
      <c r="A1602" s="32" t="s">
        <v>95</v>
      </c>
      <c r="B1602" s="7">
        <v>829</v>
      </c>
      <c r="C1602" s="7">
        <v>1</v>
      </c>
      <c r="D1602" s="7" t="s">
        <v>436</v>
      </c>
      <c r="E1602" s="7">
        <v>2010</v>
      </c>
      <c r="F1602" s="68">
        <v>2011</v>
      </c>
      <c r="G1602" s="66">
        <v>150</v>
      </c>
      <c r="H1602" s="68">
        <v>6</v>
      </c>
      <c r="I1602" s="67">
        <v>0</v>
      </c>
      <c r="J1602" s="10">
        <v>0</v>
      </c>
      <c r="K1602" s="50">
        <f t="shared" si="109"/>
        <v>2</v>
      </c>
      <c r="L1602" s="67">
        <v>1958</v>
      </c>
      <c r="M1602" s="67">
        <v>2855</v>
      </c>
      <c r="N1602" s="95">
        <f t="shared" si="105"/>
        <v>0.40681487637648034</v>
      </c>
      <c r="O1602" s="36">
        <f>10000*2010+B1602</f>
        <v>20100829</v>
      </c>
      <c r="P1602" s="63">
        <v>1837.32</v>
      </c>
      <c r="Q1602" s="76">
        <f t="shared" si="106"/>
        <v>2.6195763394509397</v>
      </c>
      <c r="R1602" s="95">
        <f t="shared" si="107"/>
        <v>0.40681487637648034</v>
      </c>
      <c r="S1602" s="95">
        <f t="shared" si="108"/>
        <v>-1</v>
      </c>
    </row>
    <row r="1603" spans="1:19" s="36" customFormat="1" ht="14.4" x14ac:dyDescent="0.3">
      <c r="A1603" s="32" t="s">
        <v>95</v>
      </c>
      <c r="B1603" s="7">
        <v>829</v>
      </c>
      <c r="C1603" s="7">
        <v>1</v>
      </c>
      <c r="D1603" s="7" t="s">
        <v>436</v>
      </c>
      <c r="E1603" s="7">
        <v>2011</v>
      </c>
      <c r="F1603" s="10">
        <v>2012</v>
      </c>
      <c r="G1603" s="66">
        <v>700</v>
      </c>
      <c r="H1603" s="10">
        <v>6</v>
      </c>
      <c r="I1603" s="67">
        <v>1</v>
      </c>
      <c r="J1603" s="10">
        <v>0</v>
      </c>
      <c r="K1603" s="50">
        <v>8</v>
      </c>
      <c r="L1603" s="67">
        <v>2062</v>
      </c>
      <c r="M1603" s="67">
        <v>1292</v>
      </c>
      <c r="N1603" s="95">
        <f t="shared" si="105"/>
        <v>0.61478831246273102</v>
      </c>
      <c r="O1603" s="36">
        <f>10000*E1603+B1603</f>
        <v>20110829</v>
      </c>
      <c r="P1603" s="63">
        <v>1839</v>
      </c>
      <c r="Q1603" s="76">
        <f t="shared" si="106"/>
        <v>1.8238172920065252</v>
      </c>
      <c r="R1603" s="95">
        <f t="shared" si="107"/>
        <v>0.61478831246273102</v>
      </c>
      <c r="S1603" s="95">
        <f t="shared" si="108"/>
        <v>-1</v>
      </c>
    </row>
    <row r="1604" spans="1:19" s="36" customFormat="1" ht="14.4" x14ac:dyDescent="0.3">
      <c r="A1604" s="32" t="s">
        <v>95</v>
      </c>
      <c r="B1604" s="36">
        <v>831</v>
      </c>
      <c r="C1604" s="36">
        <v>1</v>
      </c>
      <c r="D1604" s="36" t="s">
        <v>354</v>
      </c>
      <c r="E1604" s="36">
        <v>1995</v>
      </c>
      <c r="F1604" s="36">
        <v>1997</v>
      </c>
      <c r="G1604" s="76">
        <v>438.57</v>
      </c>
      <c r="H1604" s="36">
        <v>5</v>
      </c>
      <c r="I1604" s="36">
        <v>1</v>
      </c>
      <c r="J1604" s="36">
        <v>0</v>
      </c>
      <c r="K1604" s="36">
        <v>5</v>
      </c>
      <c r="L1604" s="94">
        <v>3166</v>
      </c>
      <c r="M1604" s="94">
        <v>2148</v>
      </c>
      <c r="N1604" s="95">
        <f t="shared" si="105"/>
        <v>0.59578471960858115</v>
      </c>
      <c r="O1604" s="36">
        <v>19960831</v>
      </c>
      <c r="P1604" s="63">
        <v>7834.57</v>
      </c>
      <c r="Q1604" s="76">
        <f t="shared" si="106"/>
        <v>0.67827589771997698</v>
      </c>
      <c r="R1604" s="95">
        <f t="shared" si="107"/>
        <v>0.59578471960858115</v>
      </c>
      <c r="S1604" s="95">
        <f t="shared" si="108"/>
        <v>-1</v>
      </c>
    </row>
    <row r="1605" spans="1:19" s="36" customFormat="1" ht="14.4" x14ac:dyDescent="0.3">
      <c r="A1605" s="32" t="s">
        <v>95</v>
      </c>
      <c r="B1605" s="36">
        <v>831</v>
      </c>
      <c r="C1605" s="36">
        <v>1</v>
      </c>
      <c r="D1605" s="36" t="s">
        <v>354</v>
      </c>
      <c r="E1605" s="36">
        <v>2000</v>
      </c>
      <c r="F1605" s="36">
        <v>2001</v>
      </c>
      <c r="G1605" s="76">
        <v>251.81</v>
      </c>
      <c r="H1605" s="36">
        <v>10</v>
      </c>
      <c r="I1605" s="36">
        <v>0</v>
      </c>
      <c r="J1605" s="36">
        <v>1</v>
      </c>
      <c r="K1605" s="36">
        <v>3</v>
      </c>
      <c r="L1605" s="94">
        <v>7302</v>
      </c>
      <c r="M1605" s="94">
        <v>12220</v>
      </c>
      <c r="N1605" s="95">
        <f t="shared" si="105"/>
        <v>0.3740395451285729</v>
      </c>
      <c r="O1605" s="36">
        <v>20010831</v>
      </c>
      <c r="P1605" s="63">
        <v>8100.8</v>
      </c>
      <c r="Q1605" s="76">
        <f t="shared" si="106"/>
        <v>2.4098854434129962</v>
      </c>
      <c r="R1605" s="95">
        <f t="shared" si="107"/>
        <v>0.3740395451285729</v>
      </c>
      <c r="S1605" s="95">
        <f t="shared" si="108"/>
        <v>-1</v>
      </c>
    </row>
    <row r="1606" spans="1:19" s="36" customFormat="1" ht="14.4" x14ac:dyDescent="0.3">
      <c r="A1606" s="32" t="s">
        <v>95</v>
      </c>
      <c r="B1606" s="36">
        <v>831</v>
      </c>
      <c r="C1606" s="36">
        <v>1</v>
      </c>
      <c r="D1606" s="36" t="s">
        <v>354</v>
      </c>
      <c r="E1606" s="36">
        <v>2001</v>
      </c>
      <c r="F1606" s="36">
        <v>2002</v>
      </c>
      <c r="G1606" s="76">
        <v>650</v>
      </c>
      <c r="H1606" s="36">
        <v>5</v>
      </c>
      <c r="I1606" s="36">
        <v>1</v>
      </c>
      <c r="J1606" s="36">
        <v>1</v>
      </c>
      <c r="K1606" s="36">
        <v>7</v>
      </c>
      <c r="L1606" s="94">
        <v>6558</v>
      </c>
      <c r="M1606" s="94">
        <v>5280</v>
      </c>
      <c r="N1606" s="95">
        <f t="shared" si="105"/>
        <v>0.55397871262037501</v>
      </c>
      <c r="O1606" s="36">
        <v>20020831</v>
      </c>
      <c r="P1606" s="63">
        <v>7987.44</v>
      </c>
      <c r="Q1606" s="76">
        <f t="shared" si="106"/>
        <v>1.482076860671254</v>
      </c>
      <c r="R1606" s="95">
        <f t="shared" si="107"/>
        <v>0.55397871262037501</v>
      </c>
      <c r="S1606" s="95">
        <f t="shared" si="108"/>
        <v>-1</v>
      </c>
    </row>
    <row r="1607" spans="1:19" s="36" customFormat="1" ht="14.4" x14ac:dyDescent="0.3">
      <c r="A1607" s="32" t="s">
        <v>95</v>
      </c>
      <c r="B1607" s="36">
        <v>831</v>
      </c>
      <c r="C1607" s="36">
        <v>1</v>
      </c>
      <c r="D1607" s="36" t="s">
        <v>354</v>
      </c>
      <c r="E1607" s="36">
        <v>2003</v>
      </c>
      <c r="F1607" s="36">
        <v>2004</v>
      </c>
      <c r="G1607" s="76">
        <v>223</v>
      </c>
      <c r="H1607" s="36">
        <v>5</v>
      </c>
      <c r="I1607" s="36">
        <v>0</v>
      </c>
      <c r="J1607" s="36">
        <v>1</v>
      </c>
      <c r="K1607" s="36">
        <v>3</v>
      </c>
      <c r="L1607" s="94">
        <v>3662</v>
      </c>
      <c r="M1607" s="94">
        <v>5121</v>
      </c>
      <c r="N1607" s="95">
        <f t="shared" si="105"/>
        <v>0.41694181942388703</v>
      </c>
      <c r="O1607" s="36">
        <v>20040831</v>
      </c>
      <c r="P1607" s="63">
        <v>7897.51</v>
      </c>
      <c r="Q1607" s="76">
        <f t="shared" si="106"/>
        <v>1.1121226817060061</v>
      </c>
      <c r="R1607" s="95">
        <f t="shared" si="107"/>
        <v>0.41694181942388703</v>
      </c>
      <c r="S1607" s="95">
        <f t="shared" si="108"/>
        <v>-1</v>
      </c>
    </row>
    <row r="1608" spans="1:19" s="36" customFormat="1" ht="14.4" x14ac:dyDescent="0.3">
      <c r="A1608" s="32"/>
      <c r="B1608" s="36">
        <v>831</v>
      </c>
      <c r="C1608" s="36">
        <v>1</v>
      </c>
      <c r="D1608" s="36" t="s">
        <v>354</v>
      </c>
      <c r="E1608" s="36">
        <v>2005</v>
      </c>
      <c r="F1608" s="36">
        <v>2006</v>
      </c>
      <c r="G1608" s="76">
        <v>875</v>
      </c>
      <c r="H1608" s="36">
        <v>5</v>
      </c>
      <c r="I1608" s="33">
        <v>0</v>
      </c>
      <c r="J1608" s="36">
        <v>1</v>
      </c>
      <c r="K1608" s="36">
        <v>9</v>
      </c>
      <c r="L1608" s="36">
        <v>3576</v>
      </c>
      <c r="M1608" s="36">
        <v>5266</v>
      </c>
      <c r="N1608" s="95">
        <f t="shared" si="105"/>
        <v>0.4044333861117394</v>
      </c>
      <c r="O1608" s="36">
        <v>20060831</v>
      </c>
      <c r="P1608" s="63">
        <v>8030.97</v>
      </c>
      <c r="Q1608" s="76">
        <f t="shared" si="106"/>
        <v>1.1009878009754737</v>
      </c>
      <c r="R1608" s="95">
        <f t="shared" si="107"/>
        <v>0.4044333861117394</v>
      </c>
      <c r="S1608" s="95">
        <f t="shared" si="108"/>
        <v>-1</v>
      </c>
    </row>
    <row r="1609" spans="1:19" s="36" customFormat="1" ht="14.4" x14ac:dyDescent="0.3">
      <c r="A1609" s="32"/>
      <c r="B1609" s="36">
        <v>831</v>
      </c>
      <c r="C1609" s="36">
        <v>1</v>
      </c>
      <c r="D1609" s="36" t="s">
        <v>354</v>
      </c>
      <c r="E1609" s="36">
        <v>2006</v>
      </c>
      <c r="F1609" s="33">
        <v>2007</v>
      </c>
      <c r="G1609" s="76">
        <v>175</v>
      </c>
      <c r="H1609" s="33">
        <v>5</v>
      </c>
      <c r="I1609" s="36">
        <v>0</v>
      </c>
      <c r="J1609" s="36">
        <v>1</v>
      </c>
      <c r="K1609" s="36">
        <v>2</v>
      </c>
      <c r="L1609" s="63">
        <v>8798</v>
      </c>
      <c r="M1609" s="63">
        <v>11874</v>
      </c>
      <c r="N1609" s="95">
        <f t="shared" si="105"/>
        <v>0.42559984520123839</v>
      </c>
      <c r="O1609" s="36">
        <v>20070831</v>
      </c>
      <c r="P1609" s="63">
        <v>7835</v>
      </c>
      <c r="Q1609" s="76">
        <f t="shared" si="106"/>
        <v>2.6384173580089341</v>
      </c>
      <c r="R1609" s="95">
        <f t="shared" si="107"/>
        <v>0.42559984520123839</v>
      </c>
      <c r="S1609" s="95">
        <f t="shared" si="108"/>
        <v>-1</v>
      </c>
    </row>
    <row r="1610" spans="1:19" s="36" customFormat="1" ht="14.4" x14ac:dyDescent="0.3">
      <c r="A1610" s="32" t="s">
        <v>95</v>
      </c>
      <c r="B1610" s="36">
        <v>831</v>
      </c>
      <c r="C1610" s="36">
        <v>1</v>
      </c>
      <c r="D1610" s="36" t="s">
        <v>354</v>
      </c>
      <c r="E1610" s="36">
        <v>2006</v>
      </c>
      <c r="F1610" s="33">
        <v>2007</v>
      </c>
      <c r="G1610" s="76">
        <v>725</v>
      </c>
      <c r="H1610" s="33">
        <v>5</v>
      </c>
      <c r="I1610" s="36">
        <v>1</v>
      </c>
      <c r="J1610" s="36">
        <v>1</v>
      </c>
      <c r="K1610" s="36">
        <v>8</v>
      </c>
      <c r="L1610" s="63">
        <v>11270</v>
      </c>
      <c r="M1610" s="63">
        <v>9558</v>
      </c>
      <c r="N1610" s="95">
        <f t="shared" si="105"/>
        <v>0.54109852122143265</v>
      </c>
      <c r="O1610" s="36">
        <v>20070831</v>
      </c>
      <c r="P1610" s="63">
        <v>7835</v>
      </c>
      <c r="Q1610" s="76">
        <f t="shared" si="106"/>
        <v>2.6583280153158904</v>
      </c>
      <c r="R1610" s="95">
        <f t="shared" si="107"/>
        <v>0.54109852122143265</v>
      </c>
      <c r="S1610" s="95">
        <f t="shared" si="108"/>
        <v>-1</v>
      </c>
    </row>
    <row r="1611" spans="1:19" s="36" customFormat="1" ht="14.4" x14ac:dyDescent="0.3">
      <c r="A1611" s="32" t="s">
        <v>95</v>
      </c>
      <c r="B1611" s="7">
        <v>831</v>
      </c>
      <c r="C1611" s="7">
        <v>1</v>
      </c>
      <c r="D1611" s="7" t="s">
        <v>354</v>
      </c>
      <c r="E1611" s="7">
        <v>2010</v>
      </c>
      <c r="F1611" s="68">
        <v>2011</v>
      </c>
      <c r="G1611" s="66">
        <v>470</v>
      </c>
      <c r="H1611" s="68">
        <v>10</v>
      </c>
      <c r="I1611" s="67">
        <v>0</v>
      </c>
      <c r="J1611" s="10">
        <v>0</v>
      </c>
      <c r="K1611" s="50">
        <f>MAX(1,MIN(10,INT(G1611/100)+1))</f>
        <v>5</v>
      </c>
      <c r="L1611" s="67">
        <v>7531</v>
      </c>
      <c r="M1611" s="67">
        <v>12560</v>
      </c>
      <c r="N1611" s="95">
        <f t="shared" si="105"/>
        <v>0.37484445771738589</v>
      </c>
      <c r="O1611" s="36">
        <f>10000*2010+B1611</f>
        <v>20100831</v>
      </c>
      <c r="P1611" s="63">
        <v>6993.86</v>
      </c>
      <c r="Q1611" s="76">
        <f t="shared" si="106"/>
        <v>2.8726625926169529</v>
      </c>
      <c r="R1611" s="95">
        <f t="shared" si="107"/>
        <v>0.37484445771738589</v>
      </c>
      <c r="S1611" s="95">
        <f t="shared" si="108"/>
        <v>-1</v>
      </c>
    </row>
    <row r="1612" spans="1:19" s="36" customFormat="1" ht="14.4" x14ac:dyDescent="0.3">
      <c r="A1612" s="32" t="s">
        <v>95</v>
      </c>
      <c r="B1612" s="7">
        <v>831</v>
      </c>
      <c r="C1612" s="7">
        <v>1</v>
      </c>
      <c r="D1612" s="7" t="s">
        <v>354</v>
      </c>
      <c r="E1612" s="7">
        <v>2011</v>
      </c>
      <c r="F1612" s="10">
        <v>2012</v>
      </c>
      <c r="G1612" s="66">
        <v>725</v>
      </c>
      <c r="H1612" s="10">
        <v>8</v>
      </c>
      <c r="I1612" s="67">
        <v>1</v>
      </c>
      <c r="J1612" s="10">
        <v>0</v>
      </c>
      <c r="K1612" s="50">
        <v>8</v>
      </c>
      <c r="L1612" s="67">
        <v>4977</v>
      </c>
      <c r="M1612" s="67">
        <v>2955</v>
      </c>
      <c r="N1612" s="95">
        <f t="shared" si="105"/>
        <v>0.62745839636913769</v>
      </c>
      <c r="O1612" s="36">
        <f>10000*E1612+B1612</f>
        <v>20110831</v>
      </c>
      <c r="P1612" s="63">
        <v>7015</v>
      </c>
      <c r="Q1612" s="76">
        <f t="shared" si="106"/>
        <v>1.13071988595866</v>
      </c>
      <c r="R1612" s="95">
        <f t="shared" si="107"/>
        <v>0.62745839636913769</v>
      </c>
      <c r="S1612" s="95">
        <f t="shared" si="108"/>
        <v>-1</v>
      </c>
    </row>
    <row r="1613" spans="1:19" s="36" customFormat="1" ht="14.4" x14ac:dyDescent="0.3">
      <c r="A1613" s="32" t="s">
        <v>95</v>
      </c>
      <c r="B1613" s="7">
        <v>831</v>
      </c>
      <c r="C1613" s="7">
        <v>1</v>
      </c>
      <c r="D1613" s="7" t="s">
        <v>354</v>
      </c>
      <c r="E1613" s="36">
        <v>2017</v>
      </c>
      <c r="F1613" s="10">
        <v>2018</v>
      </c>
      <c r="G1613" s="66">
        <v>1211.67</v>
      </c>
      <c r="H1613" s="10">
        <v>8</v>
      </c>
      <c r="I1613" s="67">
        <v>0</v>
      </c>
      <c r="J1613" s="10">
        <v>0</v>
      </c>
      <c r="K1613" s="50">
        <f>MAX(1,MIN(10,INT(G1613/100)+1))</f>
        <v>10</v>
      </c>
      <c r="L1613" s="67">
        <v>4179</v>
      </c>
      <c r="M1613" s="67">
        <v>5648</v>
      </c>
      <c r="N1613" s="95">
        <f t="shared" si="105"/>
        <v>0.42525694515111429</v>
      </c>
      <c r="O1613" s="36">
        <f>10000*E1613+B1613</f>
        <v>20170831</v>
      </c>
      <c r="P1613" s="63">
        <v>6295</v>
      </c>
      <c r="Q1613" s="76">
        <f t="shared" si="106"/>
        <v>1.5610802223987292</v>
      </c>
      <c r="R1613" s="95">
        <f t="shared" si="107"/>
        <v>0.42525694515111429</v>
      </c>
      <c r="S1613" s="95">
        <f t="shared" si="108"/>
        <v>-1</v>
      </c>
    </row>
    <row r="1614" spans="1:19" s="36" customFormat="1" ht="14.4" x14ac:dyDescent="0.3">
      <c r="A1614" s="32" t="s">
        <v>95</v>
      </c>
      <c r="B1614" s="7">
        <v>831</v>
      </c>
      <c r="C1614" s="7">
        <v>1</v>
      </c>
      <c r="D1614" s="7" t="s">
        <v>136</v>
      </c>
      <c r="E1614" s="7">
        <v>2018</v>
      </c>
      <c r="F1614" s="7">
        <v>2019</v>
      </c>
      <c r="G1614" s="70">
        <v>1286.67</v>
      </c>
      <c r="H1614" s="7">
        <v>8</v>
      </c>
      <c r="I1614" s="7">
        <v>1</v>
      </c>
      <c r="J1614" s="48">
        <v>0</v>
      </c>
      <c r="K1614" s="50">
        <v>10</v>
      </c>
      <c r="L1614" s="67">
        <v>12525</v>
      </c>
      <c r="M1614" s="67">
        <v>10963</v>
      </c>
      <c r="N1614" s="95">
        <f t="shared" si="105"/>
        <v>0.53325102179836514</v>
      </c>
      <c r="O1614" s="36">
        <f>10000*E1614+B1614</f>
        <v>20180831</v>
      </c>
      <c r="P1614" s="63">
        <v>6294.52</v>
      </c>
      <c r="Q1614" s="76">
        <f t="shared" si="106"/>
        <v>3.7314997807616783</v>
      </c>
      <c r="R1614" s="95">
        <f t="shared" si="107"/>
        <v>0.53325102179836514</v>
      </c>
      <c r="S1614" s="95">
        <f t="shared" si="108"/>
        <v>-1</v>
      </c>
    </row>
    <row r="1615" spans="1:19" s="36" customFormat="1" ht="14.4" x14ac:dyDescent="0.3">
      <c r="A1615" s="32" t="s">
        <v>95</v>
      </c>
      <c r="B1615" s="36">
        <v>832</v>
      </c>
      <c r="C1615" s="36">
        <v>1</v>
      </c>
      <c r="D1615" s="36" t="s">
        <v>233</v>
      </c>
      <c r="E1615" s="36">
        <v>1994</v>
      </c>
      <c r="F1615" s="36">
        <v>1995</v>
      </c>
      <c r="G1615" s="76">
        <v>75</v>
      </c>
      <c r="H1615" s="36">
        <v>10</v>
      </c>
      <c r="I1615" s="36">
        <v>1</v>
      </c>
      <c r="J1615" s="36">
        <v>1</v>
      </c>
      <c r="K1615" s="36">
        <v>1</v>
      </c>
      <c r="L1615" s="94">
        <v>1556</v>
      </c>
      <c r="M1615" s="94">
        <v>1523</v>
      </c>
      <c r="N1615" s="95">
        <f t="shared" si="105"/>
        <v>0.50535888275414098</v>
      </c>
      <c r="O1615" s="36">
        <v>19950832</v>
      </c>
      <c r="P1615" s="63">
        <v>2506.48</v>
      </c>
      <c r="Q1615" s="76">
        <f t="shared" si="106"/>
        <v>1.2284159458683093</v>
      </c>
      <c r="R1615" s="95">
        <f t="shared" si="107"/>
        <v>0.50535888275414098</v>
      </c>
      <c r="S1615" s="95">
        <f t="shared" si="108"/>
        <v>-1</v>
      </c>
    </row>
    <row r="1616" spans="1:19" s="36" customFormat="1" ht="14.4" x14ac:dyDescent="0.3">
      <c r="A1616" s="32" t="s">
        <v>95</v>
      </c>
      <c r="B1616" s="36">
        <v>832</v>
      </c>
      <c r="C1616" s="36">
        <v>1</v>
      </c>
      <c r="D1616" s="36" t="s">
        <v>233</v>
      </c>
      <c r="E1616" s="36">
        <v>1994</v>
      </c>
      <c r="F1616" s="36">
        <v>1995</v>
      </c>
      <c r="G1616" s="76">
        <v>105</v>
      </c>
      <c r="H1616" s="36">
        <v>10</v>
      </c>
      <c r="I1616" s="36">
        <v>1</v>
      </c>
      <c r="J1616" s="36">
        <v>1</v>
      </c>
      <c r="K1616" s="36">
        <v>2</v>
      </c>
      <c r="L1616" s="94">
        <v>1717</v>
      </c>
      <c r="M1616" s="94">
        <v>1312</v>
      </c>
      <c r="N1616" s="95">
        <f t="shared" si="105"/>
        <v>0.5668537471112578</v>
      </c>
      <c r="O1616" s="36">
        <v>19950832</v>
      </c>
      <c r="P1616" s="63">
        <v>2506.48</v>
      </c>
      <c r="Q1616" s="76">
        <f t="shared" si="106"/>
        <v>1.2084676518464141</v>
      </c>
      <c r="R1616" s="95">
        <f t="shared" si="107"/>
        <v>0.5668537471112578</v>
      </c>
      <c r="S1616" s="95">
        <f t="shared" si="108"/>
        <v>-1</v>
      </c>
    </row>
    <row r="1617" spans="1:19" s="36" customFormat="1" ht="14.4" x14ac:dyDescent="0.3">
      <c r="A1617" s="32" t="s">
        <v>95</v>
      </c>
      <c r="B1617" s="36">
        <v>832</v>
      </c>
      <c r="C1617" s="36">
        <v>1</v>
      </c>
      <c r="D1617" s="36" t="s">
        <v>233</v>
      </c>
      <c r="E1617" s="36">
        <v>1996</v>
      </c>
      <c r="F1617" s="36">
        <v>1997</v>
      </c>
      <c r="G1617" s="76">
        <v>164.9</v>
      </c>
      <c r="H1617" s="36">
        <v>5</v>
      </c>
      <c r="I1617" s="36">
        <v>1</v>
      </c>
      <c r="J1617" s="36">
        <v>1</v>
      </c>
      <c r="K1617" s="36">
        <v>2</v>
      </c>
      <c r="L1617" s="94">
        <v>3433</v>
      </c>
      <c r="M1617" s="94">
        <v>2218</v>
      </c>
      <c r="N1617" s="95">
        <f t="shared" si="105"/>
        <v>0.60750309679702708</v>
      </c>
      <c r="O1617" s="36">
        <v>19970832</v>
      </c>
      <c r="P1617" s="63">
        <v>2716.77</v>
      </c>
      <c r="Q1617" s="76">
        <f t="shared" si="106"/>
        <v>2.0800435811643974</v>
      </c>
      <c r="R1617" s="95">
        <f t="shared" si="107"/>
        <v>0.60750309679702708</v>
      </c>
      <c r="S1617" s="95">
        <f t="shared" si="108"/>
        <v>-1</v>
      </c>
    </row>
    <row r="1618" spans="1:19" s="36" customFormat="1" ht="14.4" x14ac:dyDescent="0.3">
      <c r="A1618" s="32" t="s">
        <v>95</v>
      </c>
      <c r="B1618" s="36">
        <v>832</v>
      </c>
      <c r="C1618" s="36">
        <v>1</v>
      </c>
      <c r="D1618" s="36" t="s">
        <v>233</v>
      </c>
      <c r="E1618" s="36">
        <v>2001</v>
      </c>
      <c r="F1618" s="36">
        <v>2002</v>
      </c>
      <c r="G1618" s="76">
        <v>397</v>
      </c>
      <c r="H1618" s="36">
        <v>10</v>
      </c>
      <c r="I1618" s="36">
        <v>1</v>
      </c>
      <c r="J1618" s="36">
        <v>1</v>
      </c>
      <c r="K1618" s="36">
        <v>4</v>
      </c>
      <c r="L1618" s="94">
        <v>2334</v>
      </c>
      <c r="M1618" s="94">
        <v>1378</v>
      </c>
      <c r="N1618" s="95">
        <f t="shared" si="105"/>
        <v>0.6287715517241379</v>
      </c>
      <c r="O1618" s="36">
        <v>20020832</v>
      </c>
      <c r="P1618" s="63">
        <v>2995.27</v>
      </c>
      <c r="Q1618" s="76">
        <f t="shared" si="106"/>
        <v>1.239287276272256</v>
      </c>
      <c r="R1618" s="95">
        <f t="shared" si="107"/>
        <v>0.6287715517241379</v>
      </c>
      <c r="S1618" s="95">
        <f t="shared" si="108"/>
        <v>-1</v>
      </c>
    </row>
    <row r="1619" spans="1:19" s="36" customFormat="1" ht="14.4" x14ac:dyDescent="0.3">
      <c r="A1619" s="32" t="s">
        <v>95</v>
      </c>
      <c r="B1619" s="36">
        <v>832</v>
      </c>
      <c r="C1619" s="36">
        <v>1</v>
      </c>
      <c r="D1619" s="36" t="s">
        <v>233</v>
      </c>
      <c r="E1619" s="36">
        <v>2004</v>
      </c>
      <c r="F1619" s="36">
        <v>2005</v>
      </c>
      <c r="G1619" s="76">
        <v>1100.2</v>
      </c>
      <c r="H1619" s="36">
        <v>10</v>
      </c>
      <c r="I1619" s="36">
        <v>1</v>
      </c>
      <c r="J1619" s="36">
        <v>1</v>
      </c>
      <c r="K1619" s="36">
        <v>10</v>
      </c>
      <c r="L1619" s="94">
        <v>4391</v>
      </c>
      <c r="M1619" s="94">
        <v>3873</v>
      </c>
      <c r="N1619" s="95">
        <f t="shared" si="105"/>
        <v>0.53134075508228462</v>
      </c>
      <c r="O1619" s="36">
        <v>20050832</v>
      </c>
      <c r="P1619" s="63">
        <v>2949.64</v>
      </c>
      <c r="Q1619" s="76">
        <f t="shared" si="106"/>
        <v>2.8016978343119838</v>
      </c>
      <c r="R1619" s="95">
        <f t="shared" si="107"/>
        <v>0.53134075508228462</v>
      </c>
      <c r="S1619" s="95">
        <f t="shared" si="108"/>
        <v>-1</v>
      </c>
    </row>
    <row r="1620" spans="1:19" s="36" customFormat="1" ht="14.4" x14ac:dyDescent="0.3">
      <c r="A1620" s="32" t="s">
        <v>95</v>
      </c>
      <c r="B1620" s="36">
        <v>832</v>
      </c>
      <c r="C1620" s="36">
        <v>1</v>
      </c>
      <c r="D1620" s="36" t="s">
        <v>233</v>
      </c>
      <c r="E1620" s="75">
        <v>2013</v>
      </c>
      <c r="F1620" s="36">
        <v>2014</v>
      </c>
      <c r="G1620" s="76">
        <v>364.76</v>
      </c>
      <c r="H1620" s="36">
        <v>10</v>
      </c>
      <c r="I1620" s="36">
        <v>0</v>
      </c>
      <c r="J1620" s="36">
        <v>0</v>
      </c>
      <c r="K1620" s="50">
        <v>4</v>
      </c>
      <c r="L1620" s="63">
        <v>1867</v>
      </c>
      <c r="M1620" s="63">
        <v>2354</v>
      </c>
      <c r="N1620" s="95">
        <f t="shared" si="105"/>
        <v>0.44231224828239751</v>
      </c>
      <c r="O1620" s="36">
        <f>10000*E1620+B1620</f>
        <v>20130832</v>
      </c>
      <c r="P1620" s="63">
        <v>3251.88</v>
      </c>
      <c r="Q1620" s="76">
        <f t="shared" si="106"/>
        <v>1.2980183770618841</v>
      </c>
      <c r="R1620" s="95">
        <f t="shared" si="107"/>
        <v>0.44231224828239751</v>
      </c>
      <c r="S1620" s="95">
        <f t="shared" si="108"/>
        <v>-1</v>
      </c>
    </row>
    <row r="1621" spans="1:19" s="36" customFormat="1" ht="14.4" x14ac:dyDescent="0.3">
      <c r="A1621" s="32" t="s">
        <v>95</v>
      </c>
      <c r="B1621" s="36">
        <v>832</v>
      </c>
      <c r="C1621" s="36">
        <v>1</v>
      </c>
      <c r="D1621" s="36" t="s">
        <v>233</v>
      </c>
      <c r="E1621" s="40">
        <v>2014</v>
      </c>
      <c r="F1621" s="33">
        <v>2015</v>
      </c>
      <c r="G1621" s="62">
        <v>743.74</v>
      </c>
      <c r="H1621" s="33">
        <v>10</v>
      </c>
      <c r="I1621" s="63">
        <v>1</v>
      </c>
      <c r="J1621" s="48">
        <v>0</v>
      </c>
      <c r="K1621" s="50">
        <v>8</v>
      </c>
      <c r="L1621" s="63">
        <v>3755</v>
      </c>
      <c r="M1621" s="63">
        <v>3466</v>
      </c>
      <c r="N1621" s="95">
        <f t="shared" si="105"/>
        <v>0.52001107879795039</v>
      </c>
      <c r="O1621" s="36">
        <f>10000*E1621+B1621</f>
        <v>20140832</v>
      </c>
      <c r="P1621" s="63">
        <v>3294.0699999999997</v>
      </c>
      <c r="Q1621" s="76">
        <f t="shared" si="106"/>
        <v>2.1921209931786514</v>
      </c>
      <c r="R1621" s="95">
        <f t="shared" si="107"/>
        <v>0.52001107879795039</v>
      </c>
      <c r="S1621" s="95">
        <f t="shared" si="108"/>
        <v>-1</v>
      </c>
    </row>
    <row r="1622" spans="1:19" s="36" customFormat="1" ht="14.4" x14ac:dyDescent="0.3">
      <c r="A1622" s="32" t="s">
        <v>95</v>
      </c>
      <c r="B1622" s="7">
        <v>832</v>
      </c>
      <c r="C1622" s="7">
        <v>1</v>
      </c>
      <c r="D1622" s="7" t="s">
        <v>137</v>
      </c>
      <c r="E1622" s="7">
        <v>2018</v>
      </c>
      <c r="F1622" s="7">
        <v>2019</v>
      </c>
      <c r="G1622" s="70">
        <v>1020</v>
      </c>
      <c r="H1622" s="7">
        <v>10</v>
      </c>
      <c r="I1622" s="7">
        <v>1</v>
      </c>
      <c r="J1622" s="48">
        <v>0</v>
      </c>
      <c r="K1622" s="50">
        <v>10</v>
      </c>
      <c r="L1622" s="67">
        <v>4315</v>
      </c>
      <c r="M1622" s="67">
        <v>3516</v>
      </c>
      <c r="N1622" s="95">
        <f t="shared" si="105"/>
        <v>0.55101519601583449</v>
      </c>
      <c r="O1622" s="36">
        <f>10000*E1622+B1622</f>
        <v>20180832</v>
      </c>
      <c r="P1622" s="63">
        <v>3234.3199999999993</v>
      </c>
      <c r="Q1622" s="76">
        <f t="shared" si="106"/>
        <v>2.4212199163966464</v>
      </c>
      <c r="R1622" s="95">
        <f t="shared" si="107"/>
        <v>0.55101519601583449</v>
      </c>
      <c r="S1622" s="95">
        <f t="shared" si="108"/>
        <v>-1</v>
      </c>
    </row>
    <row r="1623" spans="1:19" s="36" customFormat="1" ht="14.4" x14ac:dyDescent="0.3">
      <c r="A1623" s="32" t="s">
        <v>95</v>
      </c>
      <c r="B1623" s="36">
        <v>833</v>
      </c>
      <c r="C1623" s="36">
        <v>1</v>
      </c>
      <c r="D1623" s="36" t="s">
        <v>355</v>
      </c>
      <c r="E1623" s="36">
        <v>1994</v>
      </c>
      <c r="F1623" s="36">
        <v>1995</v>
      </c>
      <c r="G1623" s="76">
        <v>205.8</v>
      </c>
      <c r="H1623" s="36">
        <v>10</v>
      </c>
      <c r="I1623" s="36">
        <v>0</v>
      </c>
      <c r="J1623" s="36">
        <v>1</v>
      </c>
      <c r="K1623" s="36">
        <v>3</v>
      </c>
      <c r="L1623" s="94">
        <v>11312</v>
      </c>
      <c r="M1623" s="94">
        <v>12197</v>
      </c>
      <c r="N1623" s="95">
        <f t="shared" si="105"/>
        <v>0.48117742141307585</v>
      </c>
      <c r="O1623" s="36">
        <v>19950833</v>
      </c>
      <c r="P1623" s="63">
        <v>13584.1</v>
      </c>
      <c r="Q1623" s="76">
        <f t="shared" si="106"/>
        <v>1.7306262468621403</v>
      </c>
      <c r="R1623" s="95">
        <f t="shared" si="107"/>
        <v>0.48117742141307585</v>
      </c>
      <c r="S1623" s="95">
        <f t="shared" si="108"/>
        <v>-1</v>
      </c>
    </row>
    <row r="1624" spans="1:19" s="36" customFormat="1" ht="14.4" x14ac:dyDescent="0.3">
      <c r="A1624" s="32" t="s">
        <v>95</v>
      </c>
      <c r="B1624" s="36">
        <v>833</v>
      </c>
      <c r="C1624" s="36">
        <v>1</v>
      </c>
      <c r="D1624" s="36" t="s">
        <v>897</v>
      </c>
      <c r="E1624" s="36">
        <v>1996</v>
      </c>
      <c r="F1624" s="36">
        <v>1997</v>
      </c>
      <c r="G1624" s="76">
        <v>295</v>
      </c>
      <c r="H1624" s="36">
        <v>10</v>
      </c>
      <c r="I1624" s="36">
        <v>0</v>
      </c>
      <c r="J1624" s="36">
        <v>1</v>
      </c>
      <c r="K1624" s="36">
        <v>3</v>
      </c>
      <c r="L1624" s="94">
        <v>6688</v>
      </c>
      <c r="M1624" s="94">
        <v>9616</v>
      </c>
      <c r="N1624" s="95">
        <f t="shared" si="105"/>
        <v>0.41020608439646711</v>
      </c>
      <c r="O1624" s="36">
        <v>19970833</v>
      </c>
      <c r="P1624" s="63">
        <v>14380.07</v>
      </c>
      <c r="Q1624" s="76">
        <f t="shared" si="106"/>
        <v>1.1337914210431521</v>
      </c>
      <c r="R1624" s="95">
        <f t="shared" si="107"/>
        <v>0.41020608439646711</v>
      </c>
      <c r="S1624" s="95">
        <f t="shared" si="108"/>
        <v>-1</v>
      </c>
    </row>
    <row r="1625" spans="1:19" s="36" customFormat="1" ht="14.4" x14ac:dyDescent="0.3">
      <c r="A1625" s="32" t="s">
        <v>95</v>
      </c>
      <c r="B1625" s="36">
        <v>833</v>
      </c>
      <c r="C1625" s="36">
        <v>1</v>
      </c>
      <c r="D1625" s="36" t="s">
        <v>355</v>
      </c>
      <c r="E1625" s="36">
        <v>1998</v>
      </c>
      <c r="F1625" s="36">
        <v>1999</v>
      </c>
      <c r="G1625" s="76">
        <v>100</v>
      </c>
      <c r="H1625" s="36">
        <v>5</v>
      </c>
      <c r="I1625" s="36">
        <v>1</v>
      </c>
      <c r="J1625" s="36">
        <v>1</v>
      </c>
      <c r="K1625" s="36">
        <v>2</v>
      </c>
      <c r="L1625" s="94">
        <v>17347</v>
      </c>
      <c r="M1625" s="94">
        <v>14059</v>
      </c>
      <c r="N1625" s="95">
        <f t="shared" si="105"/>
        <v>0.55234668534674902</v>
      </c>
      <c r="O1625" s="36">
        <v>19990833</v>
      </c>
      <c r="P1625" s="63">
        <v>14993.07</v>
      </c>
      <c r="Q1625" s="76">
        <f t="shared" si="106"/>
        <v>2.0947010852347119</v>
      </c>
      <c r="R1625" s="95">
        <f t="shared" si="107"/>
        <v>0.55234668534674902</v>
      </c>
      <c r="S1625" s="95">
        <f t="shared" si="108"/>
        <v>-1</v>
      </c>
    </row>
    <row r="1626" spans="1:19" s="36" customFormat="1" ht="14.4" x14ac:dyDescent="0.3">
      <c r="A1626" s="32" t="s">
        <v>95</v>
      </c>
      <c r="B1626" s="36">
        <v>833</v>
      </c>
      <c r="C1626" s="36">
        <v>1</v>
      </c>
      <c r="D1626" s="36" t="s">
        <v>355</v>
      </c>
      <c r="E1626" s="36">
        <v>1998</v>
      </c>
      <c r="F1626" s="36">
        <v>1999</v>
      </c>
      <c r="G1626" s="76">
        <v>300</v>
      </c>
      <c r="H1626" s="36">
        <v>5</v>
      </c>
      <c r="I1626" s="36">
        <v>1</v>
      </c>
      <c r="J1626" s="36">
        <v>1</v>
      </c>
      <c r="K1626" s="36">
        <v>4</v>
      </c>
      <c r="L1626" s="94">
        <v>19344</v>
      </c>
      <c r="M1626" s="94">
        <v>13123</v>
      </c>
      <c r="N1626" s="95">
        <f t="shared" si="105"/>
        <v>0.59580497120152776</v>
      </c>
      <c r="O1626" s="36">
        <v>19990833</v>
      </c>
      <c r="P1626" s="63">
        <v>14993.07</v>
      </c>
      <c r="Q1626" s="76">
        <f t="shared" si="106"/>
        <v>2.165467112472629</v>
      </c>
      <c r="R1626" s="95">
        <f t="shared" si="107"/>
        <v>0.59580497120152776</v>
      </c>
      <c r="S1626" s="95">
        <f t="shared" si="108"/>
        <v>-1</v>
      </c>
    </row>
    <row r="1627" spans="1:19" s="36" customFormat="1" ht="14.4" x14ac:dyDescent="0.3">
      <c r="A1627" s="32" t="s">
        <v>95</v>
      </c>
      <c r="B1627" s="36">
        <v>833</v>
      </c>
      <c r="C1627" s="36">
        <v>1</v>
      </c>
      <c r="D1627" s="36" t="s">
        <v>898</v>
      </c>
      <c r="E1627" s="36">
        <v>2001</v>
      </c>
      <c r="F1627" s="36">
        <v>2002</v>
      </c>
      <c r="G1627" s="76">
        <v>126</v>
      </c>
      <c r="H1627" s="36">
        <v>8</v>
      </c>
      <c r="I1627" s="36">
        <v>0</v>
      </c>
      <c r="J1627" s="36">
        <v>1</v>
      </c>
      <c r="K1627" s="36">
        <v>2</v>
      </c>
      <c r="L1627" s="94">
        <v>7535</v>
      </c>
      <c r="M1627" s="94">
        <v>7935</v>
      </c>
      <c r="N1627" s="95">
        <f t="shared" si="105"/>
        <v>0.48707175177763412</v>
      </c>
      <c r="O1627" s="36">
        <v>20020833</v>
      </c>
      <c r="P1627" s="63">
        <v>15662.55</v>
      </c>
      <c r="Q1627" s="76">
        <f t="shared" si="106"/>
        <v>0.98770634411382574</v>
      </c>
      <c r="R1627" s="95">
        <f t="shared" si="107"/>
        <v>0.48707175177763412</v>
      </c>
      <c r="S1627" s="95">
        <f t="shared" si="108"/>
        <v>-1</v>
      </c>
    </row>
    <row r="1628" spans="1:19" s="36" customFormat="1" ht="14.4" x14ac:dyDescent="0.3">
      <c r="A1628" s="32" t="s">
        <v>95</v>
      </c>
      <c r="B1628" s="36">
        <v>833</v>
      </c>
      <c r="C1628" s="36">
        <v>1</v>
      </c>
      <c r="D1628" s="36" t="s">
        <v>899</v>
      </c>
      <c r="E1628" s="36">
        <v>2001</v>
      </c>
      <c r="F1628" s="36">
        <v>2002</v>
      </c>
      <c r="G1628" s="76">
        <v>378</v>
      </c>
      <c r="H1628" s="36">
        <v>8</v>
      </c>
      <c r="I1628" s="36">
        <v>1</v>
      </c>
      <c r="J1628" s="36">
        <v>1</v>
      </c>
      <c r="K1628" s="36">
        <v>4</v>
      </c>
      <c r="L1628" s="94">
        <v>8088</v>
      </c>
      <c r="M1628" s="94">
        <v>7410</v>
      </c>
      <c r="N1628" s="95">
        <f t="shared" si="105"/>
        <v>0.52187379016647306</v>
      </c>
      <c r="O1628" s="36">
        <v>20020833</v>
      </c>
      <c r="P1628" s="63">
        <v>15662.55</v>
      </c>
      <c r="Q1628" s="76">
        <f t="shared" si="106"/>
        <v>0.98949404790407702</v>
      </c>
      <c r="R1628" s="95">
        <f t="shared" si="107"/>
        <v>0.52187379016647306</v>
      </c>
      <c r="S1628" s="95">
        <f t="shared" si="108"/>
        <v>-1</v>
      </c>
    </row>
    <row r="1629" spans="1:19" s="36" customFormat="1" ht="14.4" x14ac:dyDescent="0.3">
      <c r="A1629" s="32" t="s">
        <v>95</v>
      </c>
      <c r="B1629" s="36">
        <v>833</v>
      </c>
      <c r="C1629" s="36">
        <v>1</v>
      </c>
      <c r="D1629" s="36" t="s">
        <v>617</v>
      </c>
      <c r="E1629" s="36">
        <v>2003</v>
      </c>
      <c r="F1629" s="36">
        <v>2004</v>
      </c>
      <c r="G1629" s="76">
        <v>164.38</v>
      </c>
      <c r="H1629" s="36">
        <v>10</v>
      </c>
      <c r="I1629" s="36">
        <v>1</v>
      </c>
      <c r="J1629" s="36">
        <v>1</v>
      </c>
      <c r="K1629" s="36">
        <v>2</v>
      </c>
      <c r="L1629" s="94">
        <v>7382</v>
      </c>
      <c r="M1629" s="94">
        <v>5193</v>
      </c>
      <c r="N1629" s="95">
        <f t="shared" si="105"/>
        <v>0.58703777335984098</v>
      </c>
      <c r="O1629" s="36">
        <v>20040833</v>
      </c>
      <c r="P1629" s="63">
        <v>15955.51</v>
      </c>
      <c r="Q1629" s="76">
        <f t="shared" si="106"/>
        <v>0.78812899117608903</v>
      </c>
      <c r="R1629" s="95">
        <f t="shared" si="107"/>
        <v>0.58703777335984098</v>
      </c>
      <c r="S1629" s="95">
        <f t="shared" si="108"/>
        <v>-1</v>
      </c>
    </row>
    <row r="1630" spans="1:19" s="36" customFormat="1" ht="14.4" x14ac:dyDescent="0.3">
      <c r="A1630" s="32" t="s">
        <v>95</v>
      </c>
      <c r="B1630" s="36">
        <v>833</v>
      </c>
      <c r="C1630" s="36">
        <v>1</v>
      </c>
      <c r="D1630" s="36" t="s">
        <v>617</v>
      </c>
      <c r="E1630" s="36">
        <v>2003</v>
      </c>
      <c r="F1630" s="36">
        <v>2005</v>
      </c>
      <c r="G1630" s="76">
        <v>57</v>
      </c>
      <c r="H1630" s="36">
        <v>10</v>
      </c>
      <c r="I1630" s="36">
        <v>1</v>
      </c>
      <c r="J1630" s="36">
        <v>0</v>
      </c>
      <c r="K1630" s="36">
        <v>1</v>
      </c>
      <c r="L1630" s="94">
        <v>7043</v>
      </c>
      <c r="M1630" s="94">
        <v>5479</v>
      </c>
      <c r="N1630" s="95">
        <f t="shared" si="105"/>
        <v>0.56245008784539208</v>
      </c>
      <c r="O1630" s="36">
        <v>20040833</v>
      </c>
      <c r="P1630" s="63">
        <v>15955.51</v>
      </c>
      <c r="Q1630" s="76">
        <f t="shared" si="106"/>
        <v>0.78480725467252377</v>
      </c>
      <c r="R1630" s="95">
        <f t="shared" si="107"/>
        <v>0.56245008784539208</v>
      </c>
      <c r="S1630" s="95">
        <f t="shared" si="108"/>
        <v>-1</v>
      </c>
    </row>
    <row r="1631" spans="1:19" s="36" customFormat="1" ht="14.4" x14ac:dyDescent="0.3">
      <c r="A1631" s="32" t="s">
        <v>95</v>
      </c>
      <c r="B1631" s="36">
        <v>833</v>
      </c>
      <c r="C1631" s="36">
        <v>1</v>
      </c>
      <c r="D1631" s="35" t="s">
        <v>355</v>
      </c>
      <c r="E1631" s="33">
        <v>2007</v>
      </c>
      <c r="F1631" s="36">
        <v>2008</v>
      </c>
      <c r="G1631" s="36">
        <v>327.87</v>
      </c>
      <c r="H1631" s="36">
        <v>10</v>
      </c>
      <c r="I1631" s="36">
        <v>1</v>
      </c>
      <c r="J1631" s="36">
        <v>0</v>
      </c>
      <c r="K1631" s="33">
        <v>4</v>
      </c>
      <c r="L1631" s="63">
        <v>5255</v>
      </c>
      <c r="M1631" s="63">
        <v>4424</v>
      </c>
      <c r="N1631" s="95">
        <f t="shared" si="105"/>
        <v>0.54292798842855672</v>
      </c>
      <c r="O1631" s="36">
        <v>20062897</v>
      </c>
      <c r="P1631" s="63">
        <v>17299</v>
      </c>
      <c r="Q1631" s="76">
        <f t="shared" si="106"/>
        <v>0.55951211052662009</v>
      </c>
      <c r="R1631" s="95">
        <f t="shared" si="107"/>
        <v>0.54292798842855672</v>
      </c>
      <c r="S1631" s="95">
        <f t="shared" si="108"/>
        <v>-1</v>
      </c>
    </row>
    <row r="1632" spans="1:19" s="36" customFormat="1" ht="14.4" x14ac:dyDescent="0.3">
      <c r="A1632" s="32" t="s">
        <v>95</v>
      </c>
      <c r="B1632" s="36">
        <v>833</v>
      </c>
      <c r="C1632" s="36">
        <v>1</v>
      </c>
      <c r="D1632" s="36" t="s">
        <v>355</v>
      </c>
      <c r="E1632" s="75">
        <v>2013</v>
      </c>
      <c r="F1632" s="36">
        <v>2014</v>
      </c>
      <c r="G1632" s="76">
        <v>180.35</v>
      </c>
      <c r="H1632" s="36">
        <v>10</v>
      </c>
      <c r="I1632" s="36">
        <v>1</v>
      </c>
      <c r="J1632" s="36">
        <v>0</v>
      </c>
      <c r="K1632" s="50">
        <v>2</v>
      </c>
      <c r="L1632" s="63">
        <v>6631</v>
      </c>
      <c r="M1632" s="63">
        <v>3516</v>
      </c>
      <c r="N1632" s="95">
        <f t="shared" si="105"/>
        <v>0.65349364344141125</v>
      </c>
      <c r="O1632" s="36">
        <f>10000*E1632+B1632</f>
        <v>20130833</v>
      </c>
      <c r="P1632" s="63">
        <v>17649.400000000001</v>
      </c>
      <c r="Q1632" s="76">
        <f t="shared" si="106"/>
        <v>0.57492039389440996</v>
      </c>
      <c r="R1632" s="95">
        <f t="shared" si="107"/>
        <v>0.65349364344141125</v>
      </c>
      <c r="S1632" s="95">
        <f t="shared" si="108"/>
        <v>-1</v>
      </c>
    </row>
    <row r="1633" spans="1:19" s="36" customFormat="1" ht="14.4" x14ac:dyDescent="0.3">
      <c r="A1633" s="32" t="s">
        <v>95</v>
      </c>
      <c r="B1633" s="36">
        <v>833</v>
      </c>
      <c r="C1633" s="36">
        <v>1</v>
      </c>
      <c r="D1633" s="36" t="s">
        <v>355</v>
      </c>
      <c r="E1633" s="75">
        <v>2013</v>
      </c>
      <c r="F1633" s="36">
        <v>2014</v>
      </c>
      <c r="G1633" s="76">
        <v>337</v>
      </c>
      <c r="H1633" s="36">
        <v>9</v>
      </c>
      <c r="I1633" s="36">
        <v>1</v>
      </c>
      <c r="J1633" s="36">
        <v>0</v>
      </c>
      <c r="K1633" s="50">
        <v>4</v>
      </c>
      <c r="L1633" s="63">
        <v>5463</v>
      </c>
      <c r="M1633" s="63">
        <v>4663</v>
      </c>
      <c r="N1633" s="95">
        <f t="shared" si="105"/>
        <v>0.53950227138060436</v>
      </c>
      <c r="O1633" s="36">
        <f>10000*E1633+B1633</f>
        <v>20130833</v>
      </c>
      <c r="P1633" s="63">
        <v>17649.400000000001</v>
      </c>
      <c r="Q1633" s="76">
        <f t="shared" si="106"/>
        <v>0.57373055174680154</v>
      </c>
      <c r="R1633" s="95">
        <f t="shared" si="107"/>
        <v>0.53950227138060436</v>
      </c>
      <c r="S1633" s="95">
        <f t="shared" si="108"/>
        <v>-1</v>
      </c>
    </row>
    <row r="1634" spans="1:19" s="36" customFormat="1" ht="14.4" x14ac:dyDescent="0.3">
      <c r="A1634" s="32" t="s">
        <v>95</v>
      </c>
      <c r="B1634" s="7">
        <v>833</v>
      </c>
      <c r="C1634" s="7">
        <v>1</v>
      </c>
      <c r="D1634" s="7" t="s">
        <v>355</v>
      </c>
      <c r="E1634" s="68">
        <v>2015</v>
      </c>
      <c r="F1634" s="68">
        <v>2016</v>
      </c>
      <c r="G1634" s="66">
        <v>525</v>
      </c>
      <c r="H1634" s="77">
        <v>10</v>
      </c>
      <c r="I1634" s="7">
        <v>1</v>
      </c>
      <c r="J1634" s="48">
        <f>MAX(0,MIN(1,F1634-E1634-1))</f>
        <v>0</v>
      </c>
      <c r="K1634" s="50">
        <f>MAX(1,MIN(10,INT(G1634/100)+1))</f>
        <v>6</v>
      </c>
      <c r="L1634" s="67">
        <v>7694</v>
      </c>
      <c r="M1634" s="67">
        <v>5988</v>
      </c>
      <c r="N1634" s="95">
        <f t="shared" si="105"/>
        <v>0.56234468644934954</v>
      </c>
      <c r="O1634" s="36">
        <f>10000*E1634+B1634</f>
        <v>20150833</v>
      </c>
      <c r="P1634" s="63">
        <v>17773.020000000004</v>
      </c>
      <c r="Q1634" s="76">
        <f t="shared" si="106"/>
        <v>0.76981852268213258</v>
      </c>
      <c r="R1634" s="95">
        <f t="shared" si="107"/>
        <v>0.56234468644934954</v>
      </c>
      <c r="S1634" s="95">
        <f t="shared" si="108"/>
        <v>-1</v>
      </c>
    </row>
    <row r="1635" spans="1:19" s="36" customFormat="1" ht="14.4" x14ac:dyDescent="0.3">
      <c r="A1635" s="32" t="s">
        <v>95</v>
      </c>
      <c r="B1635" s="7">
        <v>833</v>
      </c>
      <c r="C1635" s="7">
        <v>1</v>
      </c>
      <c r="D1635" s="7" t="s">
        <v>355</v>
      </c>
      <c r="E1635" s="68">
        <v>2017</v>
      </c>
      <c r="F1635" s="68">
        <v>2018</v>
      </c>
      <c r="G1635" s="66">
        <v>780.22</v>
      </c>
      <c r="H1635" s="77">
        <v>10</v>
      </c>
      <c r="I1635" s="36">
        <v>1</v>
      </c>
      <c r="J1635" s="48">
        <f>MAX(0,MIN(1,F1635-E1635-1))</f>
        <v>0</v>
      </c>
      <c r="K1635" s="50">
        <f>MAX(1,MIN(10,INT(G1635/100)+1))</f>
        <v>8</v>
      </c>
      <c r="L1635" s="67">
        <v>8793</v>
      </c>
      <c r="M1635" s="67">
        <v>4123</v>
      </c>
      <c r="N1635" s="95">
        <f t="shared" si="105"/>
        <v>0.68078352431093214</v>
      </c>
      <c r="O1635" s="36">
        <f>10000*E1635+B1635</f>
        <v>20170833</v>
      </c>
      <c r="P1635" s="63">
        <v>18164</v>
      </c>
      <c r="Q1635" s="76">
        <f t="shared" si="106"/>
        <v>0.71107685531821185</v>
      </c>
      <c r="R1635" s="95">
        <f t="shared" si="107"/>
        <v>0.68078352431093214</v>
      </c>
      <c r="S1635" s="95">
        <f t="shared" si="108"/>
        <v>-1</v>
      </c>
    </row>
    <row r="1636" spans="1:19" s="36" customFormat="1" ht="14.4" x14ac:dyDescent="0.3">
      <c r="A1636" s="32" t="s">
        <v>95</v>
      </c>
      <c r="B1636" s="7">
        <v>833</v>
      </c>
      <c r="C1636" s="7">
        <v>1</v>
      </c>
      <c r="D1636" s="7" t="s">
        <v>355</v>
      </c>
      <c r="E1636" s="68">
        <v>2017</v>
      </c>
      <c r="F1636" s="68">
        <v>2018</v>
      </c>
      <c r="G1636" s="66">
        <v>375</v>
      </c>
      <c r="H1636" s="77">
        <v>10</v>
      </c>
      <c r="I1636" s="36">
        <v>1</v>
      </c>
      <c r="J1636" s="48">
        <f>MAX(0,MIN(1,F1636-E1636-1))</f>
        <v>0</v>
      </c>
      <c r="K1636" s="50">
        <f>MAX(1,MIN(10,INT(G1636/100)+1))</f>
        <v>4</v>
      </c>
      <c r="L1636" s="67">
        <v>6705</v>
      </c>
      <c r="M1636" s="67">
        <v>6199</v>
      </c>
      <c r="N1636" s="95">
        <f t="shared" si="105"/>
        <v>0.51960632362058279</v>
      </c>
      <c r="O1636" s="36">
        <f>10000*E1636+B1636</f>
        <v>20170833</v>
      </c>
      <c r="P1636" s="63">
        <v>18164</v>
      </c>
      <c r="Q1636" s="76">
        <f t="shared" si="106"/>
        <v>0.71041620788372606</v>
      </c>
      <c r="R1636" s="95">
        <f t="shared" si="107"/>
        <v>0.51960632362058279</v>
      </c>
      <c r="S1636" s="95">
        <f t="shared" si="108"/>
        <v>-1</v>
      </c>
    </row>
    <row r="1637" spans="1:19" s="36" customFormat="1" ht="14.4" x14ac:dyDescent="0.3">
      <c r="A1637" s="32" t="s">
        <v>95</v>
      </c>
      <c r="B1637" s="36">
        <v>834</v>
      </c>
      <c r="C1637" s="36">
        <v>1</v>
      </c>
      <c r="D1637" s="36" t="s">
        <v>572</v>
      </c>
      <c r="E1637" s="36">
        <v>2001</v>
      </c>
      <c r="F1637" s="36">
        <v>2002</v>
      </c>
      <c r="G1637" s="76">
        <v>613.80999999999995</v>
      </c>
      <c r="H1637" s="36">
        <v>10</v>
      </c>
      <c r="I1637" s="36">
        <v>0</v>
      </c>
      <c r="J1637" s="36">
        <v>1</v>
      </c>
      <c r="K1637" s="36">
        <v>7</v>
      </c>
      <c r="L1637" s="94">
        <v>4305</v>
      </c>
      <c r="M1637" s="94">
        <v>5754</v>
      </c>
      <c r="N1637" s="95">
        <f t="shared" si="105"/>
        <v>0.42797494780793321</v>
      </c>
      <c r="O1637" s="36">
        <v>20020834</v>
      </c>
      <c r="P1637" s="63">
        <v>9499.92</v>
      </c>
      <c r="Q1637" s="76">
        <f t="shared" si="106"/>
        <v>1.0588510219033422</v>
      </c>
      <c r="R1637" s="95">
        <f t="shared" si="107"/>
        <v>0.42797494780793321</v>
      </c>
      <c r="S1637" s="95">
        <f t="shared" si="108"/>
        <v>-1</v>
      </c>
    </row>
    <row r="1638" spans="1:19" s="36" customFormat="1" ht="14.4" x14ac:dyDescent="0.3">
      <c r="A1638" s="32" t="s">
        <v>95</v>
      </c>
      <c r="B1638" s="36">
        <v>834</v>
      </c>
      <c r="C1638" s="36">
        <v>1</v>
      </c>
      <c r="D1638" s="36" t="s">
        <v>572</v>
      </c>
      <c r="E1638" s="36">
        <v>2002</v>
      </c>
      <c r="F1638" s="36">
        <v>2003</v>
      </c>
      <c r="G1638" s="76">
        <v>600</v>
      </c>
      <c r="H1638" s="36">
        <v>5</v>
      </c>
      <c r="I1638" s="36">
        <v>1</v>
      </c>
      <c r="J1638" s="36">
        <v>1</v>
      </c>
      <c r="K1638" s="36">
        <v>7</v>
      </c>
      <c r="L1638" s="94">
        <v>14582</v>
      </c>
      <c r="M1638" s="94">
        <v>12891</v>
      </c>
      <c r="N1638" s="95">
        <f t="shared" si="105"/>
        <v>0.53077567065846465</v>
      </c>
      <c r="O1638" s="36">
        <v>20030834</v>
      </c>
      <c r="P1638" s="63">
        <v>9404.61</v>
      </c>
      <c r="Q1638" s="76">
        <f t="shared" si="106"/>
        <v>2.9212269301969989</v>
      </c>
      <c r="R1638" s="95">
        <f t="shared" si="107"/>
        <v>0.53077567065846465</v>
      </c>
      <c r="S1638" s="95">
        <f t="shared" si="108"/>
        <v>-1</v>
      </c>
    </row>
    <row r="1639" spans="1:19" s="36" customFormat="1" ht="14.4" x14ac:dyDescent="0.3">
      <c r="A1639" s="32" t="s">
        <v>95</v>
      </c>
      <c r="B1639" s="36">
        <v>834</v>
      </c>
      <c r="C1639" s="36">
        <v>1</v>
      </c>
      <c r="D1639" s="36" t="s">
        <v>572</v>
      </c>
      <c r="E1639" s="36">
        <v>2006</v>
      </c>
      <c r="F1639" s="33">
        <v>2007</v>
      </c>
      <c r="G1639" s="76">
        <v>615.41</v>
      </c>
      <c r="H1639" s="33">
        <v>5</v>
      </c>
      <c r="I1639" s="36">
        <v>0</v>
      </c>
      <c r="J1639" s="36">
        <v>1</v>
      </c>
      <c r="K1639" s="36">
        <v>7</v>
      </c>
      <c r="L1639" s="63">
        <v>10705</v>
      </c>
      <c r="M1639" s="63">
        <v>16941</v>
      </c>
      <c r="N1639" s="95">
        <f t="shared" si="105"/>
        <v>0.38721695724517108</v>
      </c>
      <c r="O1639" s="36">
        <v>20070834</v>
      </c>
      <c r="P1639" s="63">
        <v>9188</v>
      </c>
      <c r="Q1639" s="76">
        <f t="shared" si="106"/>
        <v>3.0089246843709185</v>
      </c>
      <c r="R1639" s="95">
        <f t="shared" si="107"/>
        <v>0.38721695724517108</v>
      </c>
      <c r="S1639" s="95">
        <f t="shared" si="108"/>
        <v>-1</v>
      </c>
    </row>
    <row r="1640" spans="1:19" s="36" customFormat="1" ht="14.4" x14ac:dyDescent="0.3">
      <c r="A1640" s="32" t="s">
        <v>95</v>
      </c>
      <c r="B1640" s="36">
        <v>834</v>
      </c>
      <c r="C1640" s="36">
        <v>1</v>
      </c>
      <c r="D1640" s="35" t="s">
        <v>572</v>
      </c>
      <c r="E1640" s="33">
        <v>2007</v>
      </c>
      <c r="F1640" s="36">
        <v>2008</v>
      </c>
      <c r="G1640" s="36">
        <v>927</v>
      </c>
      <c r="H1640" s="36">
        <v>6</v>
      </c>
      <c r="I1640" s="36">
        <v>1</v>
      </c>
      <c r="J1640" s="36">
        <v>0</v>
      </c>
      <c r="K1640" s="33">
        <v>10</v>
      </c>
      <c r="L1640" s="63">
        <v>8704</v>
      </c>
      <c r="M1640" s="63">
        <v>7653</v>
      </c>
      <c r="N1640" s="95">
        <f t="shared" si="105"/>
        <v>0.53212691813902302</v>
      </c>
      <c r="O1640" s="36">
        <v>20062897</v>
      </c>
      <c r="P1640" s="63">
        <v>9188</v>
      </c>
      <c r="Q1640" s="76">
        <f t="shared" si="106"/>
        <v>1.7802568567696997</v>
      </c>
      <c r="R1640" s="95">
        <f t="shared" si="107"/>
        <v>0.53212691813902302</v>
      </c>
      <c r="S1640" s="95">
        <f t="shared" si="108"/>
        <v>-1</v>
      </c>
    </row>
    <row r="1641" spans="1:19" s="36" customFormat="1" ht="14.4" x14ac:dyDescent="0.3">
      <c r="A1641" s="32" t="s">
        <v>95</v>
      </c>
      <c r="B1641" s="36">
        <v>834</v>
      </c>
      <c r="C1641" s="36">
        <v>1</v>
      </c>
      <c r="D1641" s="35" t="s">
        <v>572</v>
      </c>
      <c r="E1641" s="33">
        <v>2007</v>
      </c>
      <c r="F1641" s="36">
        <v>2008</v>
      </c>
      <c r="G1641" s="36">
        <v>290</v>
      </c>
      <c r="H1641" s="36">
        <v>6</v>
      </c>
      <c r="I1641" s="36">
        <v>0</v>
      </c>
      <c r="J1641" s="36">
        <v>0</v>
      </c>
      <c r="K1641" s="33">
        <v>3</v>
      </c>
      <c r="L1641" s="63">
        <v>7246</v>
      </c>
      <c r="M1641" s="63">
        <v>9037</v>
      </c>
      <c r="N1641" s="95">
        <f t="shared" si="105"/>
        <v>0.44500399189338574</v>
      </c>
      <c r="O1641" s="36">
        <v>20062897</v>
      </c>
      <c r="P1641" s="63">
        <v>9188</v>
      </c>
      <c r="Q1641" s="76">
        <f t="shared" si="106"/>
        <v>1.7722028733130171</v>
      </c>
      <c r="R1641" s="95">
        <f t="shared" si="107"/>
        <v>0.44500399189338574</v>
      </c>
      <c r="S1641" s="95">
        <f t="shared" si="108"/>
        <v>-1</v>
      </c>
    </row>
    <row r="1642" spans="1:19" s="36" customFormat="1" ht="14.4" x14ac:dyDescent="0.3">
      <c r="A1642" s="32" t="s">
        <v>95</v>
      </c>
      <c r="B1642" s="36">
        <v>834</v>
      </c>
      <c r="C1642" s="36">
        <v>1</v>
      </c>
      <c r="D1642" s="35" t="s">
        <v>572</v>
      </c>
      <c r="E1642" s="33">
        <v>2007</v>
      </c>
      <c r="F1642" s="36">
        <v>2008</v>
      </c>
      <c r="G1642" s="36">
        <v>94</v>
      </c>
      <c r="H1642" s="36">
        <v>6</v>
      </c>
      <c r="I1642" s="36">
        <v>0</v>
      </c>
      <c r="J1642" s="36">
        <v>0</v>
      </c>
      <c r="K1642" s="33">
        <v>1</v>
      </c>
      <c r="L1642" s="63">
        <v>6834</v>
      </c>
      <c r="M1642" s="63">
        <v>9416</v>
      </c>
      <c r="N1642" s="95">
        <f t="shared" si="105"/>
        <v>0.42055384615384617</v>
      </c>
      <c r="O1642" s="36">
        <v>20062897</v>
      </c>
      <c r="P1642" s="63">
        <v>9188</v>
      </c>
      <c r="Q1642" s="76">
        <f t="shared" si="106"/>
        <v>1.7686112320417937</v>
      </c>
      <c r="R1642" s="95">
        <f t="shared" si="107"/>
        <v>0.42055384615384617</v>
      </c>
      <c r="S1642" s="95">
        <f t="shared" si="108"/>
        <v>-1</v>
      </c>
    </row>
    <row r="1643" spans="1:19" s="36" customFormat="1" ht="14.4" x14ac:dyDescent="0.3">
      <c r="A1643" s="32" t="s">
        <v>95</v>
      </c>
      <c r="B1643" s="7">
        <v>834</v>
      </c>
      <c r="C1643" s="7">
        <v>1</v>
      </c>
      <c r="D1643" s="7" t="s">
        <v>572</v>
      </c>
      <c r="E1643" s="7">
        <v>2011</v>
      </c>
      <c r="F1643" s="10">
        <v>2012</v>
      </c>
      <c r="G1643" s="66">
        <v>468.42999999999995</v>
      </c>
      <c r="H1643" s="10">
        <v>7</v>
      </c>
      <c r="I1643" s="67">
        <v>0</v>
      </c>
      <c r="J1643" s="10">
        <v>0</v>
      </c>
      <c r="K1643" s="50">
        <v>5</v>
      </c>
      <c r="L1643" s="67">
        <v>6454</v>
      </c>
      <c r="M1643" s="67">
        <v>7030</v>
      </c>
      <c r="N1643" s="95">
        <f t="shared" si="105"/>
        <v>0.47864135271432812</v>
      </c>
      <c r="O1643" s="36">
        <f>10000*E1643+B1643</f>
        <v>20110834</v>
      </c>
      <c r="P1643" s="63">
        <v>8745</v>
      </c>
      <c r="Q1643" s="76">
        <f t="shared" si="106"/>
        <v>1.5419096626643796</v>
      </c>
      <c r="R1643" s="95">
        <f t="shared" si="107"/>
        <v>0.47864135271432812</v>
      </c>
      <c r="S1643" s="95">
        <f t="shared" si="108"/>
        <v>-1</v>
      </c>
    </row>
    <row r="1644" spans="1:19" s="36" customFormat="1" ht="14.4" x14ac:dyDescent="0.3">
      <c r="A1644" s="32" t="s">
        <v>95</v>
      </c>
      <c r="B1644" s="36">
        <v>834</v>
      </c>
      <c r="C1644" s="36">
        <v>1</v>
      </c>
      <c r="D1644" s="36" t="s">
        <v>572</v>
      </c>
      <c r="E1644" s="75">
        <v>2013</v>
      </c>
      <c r="F1644" s="36">
        <v>2014</v>
      </c>
      <c r="G1644" s="76">
        <v>1536.47</v>
      </c>
      <c r="H1644" s="36">
        <v>8</v>
      </c>
      <c r="I1644" s="36">
        <v>1</v>
      </c>
      <c r="J1644" s="36">
        <v>0</v>
      </c>
      <c r="K1644" s="50">
        <v>10</v>
      </c>
      <c r="L1644" s="63">
        <v>9111</v>
      </c>
      <c r="M1644" s="63">
        <v>5285</v>
      </c>
      <c r="N1644" s="95">
        <f t="shared" si="105"/>
        <v>0.63288413448180048</v>
      </c>
      <c r="O1644" s="36">
        <f>10000*E1644+B1644</f>
        <v>20130834</v>
      </c>
      <c r="P1644" s="63">
        <v>8488.75</v>
      </c>
      <c r="Q1644" s="76">
        <f t="shared" si="106"/>
        <v>1.695891621263437</v>
      </c>
      <c r="R1644" s="95">
        <f t="shared" si="107"/>
        <v>0.63288413448180048</v>
      </c>
      <c r="S1644" s="95">
        <f t="shared" si="108"/>
        <v>-1</v>
      </c>
    </row>
    <row r="1645" spans="1:19" s="36" customFormat="1" ht="14.4" x14ac:dyDescent="0.3">
      <c r="A1645" s="32" t="s">
        <v>95</v>
      </c>
      <c r="B1645" s="36">
        <v>836</v>
      </c>
      <c r="C1645" s="36">
        <v>1</v>
      </c>
      <c r="D1645" s="36" t="s">
        <v>307</v>
      </c>
      <c r="E1645" s="36">
        <v>1997</v>
      </c>
      <c r="F1645" s="36">
        <v>1998</v>
      </c>
      <c r="G1645" s="76">
        <v>1000</v>
      </c>
      <c r="H1645" s="36">
        <v>10</v>
      </c>
      <c r="I1645" s="36">
        <v>1</v>
      </c>
      <c r="J1645" s="36">
        <v>1</v>
      </c>
      <c r="K1645" s="36">
        <v>10</v>
      </c>
      <c r="L1645" s="94">
        <v>253</v>
      </c>
      <c r="M1645" s="94">
        <v>65</v>
      </c>
      <c r="N1645" s="95">
        <f t="shared" si="105"/>
        <v>0.79559748427672961</v>
      </c>
      <c r="O1645" s="36">
        <v>19980836</v>
      </c>
      <c r="P1645" s="63">
        <v>237.62</v>
      </c>
      <c r="Q1645" s="76">
        <f t="shared" si="106"/>
        <v>1.3382711892938304</v>
      </c>
      <c r="R1645" s="95">
        <f t="shared" si="107"/>
        <v>0.79559748427672961</v>
      </c>
      <c r="S1645" s="95">
        <f t="shared" si="108"/>
        <v>-1</v>
      </c>
    </row>
    <row r="1646" spans="1:19" s="36" customFormat="1" ht="14.4" x14ac:dyDescent="0.3">
      <c r="A1646" s="32" t="s">
        <v>95</v>
      </c>
      <c r="B1646" s="36">
        <v>836</v>
      </c>
      <c r="C1646" s="36">
        <v>1</v>
      </c>
      <c r="D1646" s="36" t="s">
        <v>307</v>
      </c>
      <c r="E1646" s="36">
        <v>2001</v>
      </c>
      <c r="F1646" s="36">
        <v>2002</v>
      </c>
      <c r="G1646" s="76">
        <v>218.74</v>
      </c>
      <c r="H1646" s="36">
        <v>10</v>
      </c>
      <c r="I1646" s="36">
        <v>1</v>
      </c>
      <c r="J1646" s="36">
        <v>1</v>
      </c>
      <c r="K1646" s="36">
        <v>3</v>
      </c>
      <c r="L1646" s="94">
        <v>260</v>
      </c>
      <c r="M1646" s="94">
        <v>101</v>
      </c>
      <c r="N1646" s="95">
        <f t="shared" ref="N1646:N1709" si="110">L1646/(L1646+M1646)</f>
        <v>0.72022160664819945</v>
      </c>
      <c r="O1646" s="36">
        <v>20020836</v>
      </c>
      <c r="P1646" s="63">
        <v>229.28</v>
      </c>
      <c r="Q1646" s="76">
        <f t="shared" ref="Q1646:Q1709" si="111">(L1646+M1646)/P1646</f>
        <v>1.5744940683879971</v>
      </c>
      <c r="R1646" s="95">
        <f t="shared" ref="R1646:R1709" si="112">N1646</f>
        <v>0.72022160664819945</v>
      </c>
      <c r="S1646" s="95">
        <f t="shared" ref="S1646:S1709" si="113">IF(B1646=$A$1,R1646,-1)</f>
        <v>-1</v>
      </c>
    </row>
    <row r="1647" spans="1:19" s="36" customFormat="1" ht="14.4" x14ac:dyDescent="0.3">
      <c r="A1647" s="32" t="s">
        <v>95</v>
      </c>
      <c r="B1647" s="36">
        <v>836</v>
      </c>
      <c r="C1647" s="36">
        <v>1</v>
      </c>
      <c r="D1647" s="36" t="s">
        <v>307</v>
      </c>
      <c r="E1647" s="36">
        <v>2005</v>
      </c>
      <c r="F1647" s="36">
        <v>2006</v>
      </c>
      <c r="G1647" s="76">
        <v>1296.68</v>
      </c>
      <c r="H1647" s="36">
        <v>10</v>
      </c>
      <c r="I1647" s="33">
        <v>1</v>
      </c>
      <c r="J1647" s="36">
        <v>1</v>
      </c>
      <c r="K1647" s="36">
        <v>10</v>
      </c>
      <c r="L1647" s="36">
        <v>176</v>
      </c>
      <c r="M1647" s="36">
        <v>77</v>
      </c>
      <c r="N1647" s="95">
        <f t="shared" si="110"/>
        <v>0.69565217391304346</v>
      </c>
      <c r="O1647" s="36">
        <v>20060836</v>
      </c>
      <c r="P1647" s="63">
        <v>209.87</v>
      </c>
      <c r="Q1647" s="76">
        <f t="shared" si="111"/>
        <v>1.2055081717253537</v>
      </c>
      <c r="R1647" s="95">
        <f t="shared" si="112"/>
        <v>0.69565217391304346</v>
      </c>
      <c r="S1647" s="95">
        <f t="shared" si="113"/>
        <v>-1</v>
      </c>
    </row>
    <row r="1648" spans="1:19" s="36" customFormat="1" ht="14.4" x14ac:dyDescent="0.3">
      <c r="A1648" s="32" t="s">
        <v>95</v>
      </c>
      <c r="B1648" s="36">
        <v>836</v>
      </c>
      <c r="C1648" s="36">
        <v>1</v>
      </c>
      <c r="D1648" s="36" t="s">
        <v>307</v>
      </c>
      <c r="E1648" s="75">
        <v>2013</v>
      </c>
      <c r="F1648" s="36">
        <v>2014</v>
      </c>
      <c r="G1648" s="76">
        <v>455</v>
      </c>
      <c r="H1648" s="36">
        <v>10</v>
      </c>
      <c r="I1648" s="36">
        <v>1</v>
      </c>
      <c r="J1648" s="36">
        <v>0</v>
      </c>
      <c r="K1648" s="50">
        <v>5</v>
      </c>
      <c r="L1648" s="63">
        <v>125</v>
      </c>
      <c r="M1648" s="63">
        <v>58</v>
      </c>
      <c r="N1648" s="95">
        <f t="shared" si="110"/>
        <v>0.68306010928961747</v>
      </c>
      <c r="O1648" s="36">
        <f>10000*E1648+B1648</f>
        <v>20130836</v>
      </c>
      <c r="P1648" s="63">
        <v>228.07</v>
      </c>
      <c r="Q1648" s="76">
        <f t="shared" si="111"/>
        <v>0.80238523260402506</v>
      </c>
      <c r="R1648" s="95">
        <f t="shared" si="112"/>
        <v>0.68306010928961747</v>
      </c>
      <c r="S1648" s="95">
        <f t="shared" si="113"/>
        <v>-1</v>
      </c>
    </row>
    <row r="1649" spans="1:19" s="36" customFormat="1" ht="14.4" x14ac:dyDescent="0.3">
      <c r="A1649" s="32"/>
      <c r="B1649" s="36">
        <v>837</v>
      </c>
      <c r="C1649" s="36">
        <v>1</v>
      </c>
      <c r="D1649" s="36" t="s">
        <v>234</v>
      </c>
      <c r="E1649" s="36">
        <v>1996</v>
      </c>
      <c r="F1649" s="36">
        <v>1997</v>
      </c>
      <c r="G1649" s="76">
        <v>217.13</v>
      </c>
      <c r="H1649" s="36">
        <v>10</v>
      </c>
      <c r="I1649" s="36">
        <v>1</v>
      </c>
      <c r="J1649" s="36">
        <v>1</v>
      </c>
      <c r="K1649" s="36">
        <v>3</v>
      </c>
      <c r="L1649" s="94">
        <v>897</v>
      </c>
      <c r="M1649" s="94">
        <v>576</v>
      </c>
      <c r="N1649" s="95">
        <f t="shared" si="110"/>
        <v>0.6089613034623218</v>
      </c>
      <c r="O1649" s="36">
        <v>19970837</v>
      </c>
      <c r="P1649" s="63">
        <v>640.99</v>
      </c>
      <c r="Q1649" s="76">
        <f t="shared" si="111"/>
        <v>2.2980077692319694</v>
      </c>
      <c r="R1649" s="95">
        <f t="shared" si="112"/>
        <v>0.6089613034623218</v>
      </c>
      <c r="S1649" s="95">
        <f t="shared" si="113"/>
        <v>-1</v>
      </c>
    </row>
    <row r="1650" spans="1:19" s="36" customFormat="1" ht="14.4" x14ac:dyDescent="0.3">
      <c r="A1650" s="32" t="s">
        <v>95</v>
      </c>
      <c r="B1650" s="36">
        <v>837</v>
      </c>
      <c r="C1650" s="36">
        <v>1</v>
      </c>
      <c r="D1650" s="36" t="s">
        <v>234</v>
      </c>
      <c r="E1650" s="36">
        <v>1998</v>
      </c>
      <c r="F1650" s="36">
        <v>1999</v>
      </c>
      <c r="G1650" s="76">
        <v>182.79</v>
      </c>
      <c r="H1650" s="36">
        <v>10</v>
      </c>
      <c r="I1650" s="36">
        <v>0</v>
      </c>
      <c r="J1650" s="36">
        <v>1</v>
      </c>
      <c r="K1650" s="36">
        <v>2</v>
      </c>
      <c r="L1650" s="94">
        <v>685</v>
      </c>
      <c r="M1650" s="94">
        <v>726</v>
      </c>
      <c r="N1650" s="95">
        <f t="shared" si="110"/>
        <v>0.48547129695251595</v>
      </c>
      <c r="O1650" s="36">
        <v>19990837</v>
      </c>
      <c r="P1650" s="63">
        <v>665.68</v>
      </c>
      <c r="Q1650" s="76">
        <f t="shared" si="111"/>
        <v>2.1196370628530228</v>
      </c>
      <c r="R1650" s="95">
        <f t="shared" si="112"/>
        <v>0.48547129695251595</v>
      </c>
      <c r="S1650" s="95">
        <f t="shared" si="113"/>
        <v>-1</v>
      </c>
    </row>
    <row r="1651" spans="1:19" s="36" customFormat="1" ht="14.4" x14ac:dyDescent="0.3">
      <c r="A1651" s="32" t="s">
        <v>95</v>
      </c>
      <c r="B1651" s="36">
        <v>837</v>
      </c>
      <c r="C1651" s="36">
        <v>1</v>
      </c>
      <c r="D1651" s="36" t="s">
        <v>234</v>
      </c>
      <c r="E1651" s="36">
        <v>2005</v>
      </c>
      <c r="F1651" s="36">
        <v>2006</v>
      </c>
      <c r="G1651" s="76">
        <v>700</v>
      </c>
      <c r="H1651" s="36">
        <v>10</v>
      </c>
      <c r="I1651" s="33">
        <v>1</v>
      </c>
      <c r="J1651" s="36">
        <v>1</v>
      </c>
      <c r="K1651" s="36">
        <v>8</v>
      </c>
      <c r="L1651" s="36">
        <v>482</v>
      </c>
      <c r="M1651" s="36">
        <v>334</v>
      </c>
      <c r="N1651" s="95">
        <f t="shared" si="110"/>
        <v>0.59068627450980393</v>
      </c>
      <c r="O1651" s="36">
        <v>20060837</v>
      </c>
      <c r="P1651" s="63">
        <v>591.78</v>
      </c>
      <c r="Q1651" s="76">
        <f t="shared" si="111"/>
        <v>1.3788908040150056</v>
      </c>
      <c r="R1651" s="95">
        <f t="shared" si="112"/>
        <v>0.59068627450980393</v>
      </c>
      <c r="S1651" s="95">
        <f t="shared" si="113"/>
        <v>-1</v>
      </c>
    </row>
    <row r="1652" spans="1:19" s="36" customFormat="1" ht="14.4" x14ac:dyDescent="0.3">
      <c r="A1652" s="32" t="s">
        <v>95</v>
      </c>
      <c r="B1652" s="7">
        <v>837</v>
      </c>
      <c r="C1652" s="7">
        <v>1</v>
      </c>
      <c r="D1652" s="7" t="s">
        <v>234</v>
      </c>
      <c r="E1652" s="7">
        <v>2011</v>
      </c>
      <c r="F1652" s="10">
        <v>2012</v>
      </c>
      <c r="G1652" s="66">
        <v>500</v>
      </c>
      <c r="H1652" s="10">
        <v>10</v>
      </c>
      <c r="I1652" s="67">
        <v>0</v>
      </c>
      <c r="J1652" s="10">
        <v>0</v>
      </c>
      <c r="K1652" s="50">
        <v>6</v>
      </c>
      <c r="L1652" s="67">
        <v>337</v>
      </c>
      <c r="M1652" s="67">
        <v>376</v>
      </c>
      <c r="N1652" s="95">
        <f t="shared" si="110"/>
        <v>0.47265077138849931</v>
      </c>
      <c r="O1652" s="36">
        <f>10000*E1652+B1652</f>
        <v>20110837</v>
      </c>
      <c r="P1652" s="63">
        <v>562</v>
      </c>
      <c r="Q1652" s="76">
        <f t="shared" si="111"/>
        <v>1.2686832740213523</v>
      </c>
      <c r="R1652" s="95">
        <f t="shared" si="112"/>
        <v>0.47265077138849931</v>
      </c>
      <c r="S1652" s="95">
        <f t="shared" si="113"/>
        <v>-1</v>
      </c>
    </row>
    <row r="1653" spans="1:19" s="36" customFormat="1" ht="14.4" x14ac:dyDescent="0.3">
      <c r="A1653" s="32" t="s">
        <v>95</v>
      </c>
      <c r="B1653" s="36">
        <v>837</v>
      </c>
      <c r="C1653" s="36">
        <v>1</v>
      </c>
      <c r="D1653" s="36" t="s">
        <v>234</v>
      </c>
      <c r="E1653" s="75">
        <v>2012</v>
      </c>
      <c r="F1653" s="36">
        <v>2013</v>
      </c>
      <c r="G1653" s="76">
        <v>500</v>
      </c>
      <c r="H1653" s="36">
        <v>10</v>
      </c>
      <c r="I1653" s="36">
        <v>1</v>
      </c>
      <c r="J1653" s="36">
        <v>0</v>
      </c>
      <c r="K1653" s="50">
        <f>MAX(1,MIN(10,INT(G1653/100)+1))</f>
        <v>6</v>
      </c>
      <c r="L1653" s="63">
        <v>885</v>
      </c>
      <c r="M1653" s="63">
        <v>728</v>
      </c>
      <c r="N1653" s="95">
        <f t="shared" si="110"/>
        <v>0.54866707997520148</v>
      </c>
      <c r="O1653" s="36">
        <f>10000*E1653+B1653</f>
        <v>20120837</v>
      </c>
      <c r="P1653" s="63">
        <v>530.06999999999994</v>
      </c>
      <c r="Q1653" s="76">
        <f t="shared" si="111"/>
        <v>3.0429943215047075</v>
      </c>
      <c r="R1653" s="95">
        <f t="shared" si="112"/>
        <v>0.54866707997520148</v>
      </c>
      <c r="S1653" s="95">
        <f t="shared" si="113"/>
        <v>-1</v>
      </c>
    </row>
    <row r="1654" spans="1:19" s="36" customFormat="1" ht="14.4" x14ac:dyDescent="0.3">
      <c r="A1654" s="32" t="s">
        <v>95</v>
      </c>
      <c r="B1654" s="7">
        <v>837</v>
      </c>
      <c r="C1654" s="7">
        <v>1</v>
      </c>
      <c r="D1654" s="7" t="s">
        <v>234</v>
      </c>
      <c r="E1654" s="7">
        <v>2015</v>
      </c>
      <c r="F1654" s="7">
        <v>2016</v>
      </c>
      <c r="G1654" s="70">
        <v>727.69</v>
      </c>
      <c r="H1654" s="7">
        <v>10</v>
      </c>
      <c r="I1654" s="7">
        <v>1</v>
      </c>
      <c r="J1654" s="48">
        <f>MAX(0,MIN(1,F1654-E1654-1))</f>
        <v>0</v>
      </c>
      <c r="K1654" s="50">
        <f>MAX(1,MIN(10,INT(G1654/100)+1))</f>
        <v>8</v>
      </c>
      <c r="L1654" s="67">
        <v>472</v>
      </c>
      <c r="M1654" s="67">
        <v>75</v>
      </c>
      <c r="N1654" s="95">
        <f t="shared" si="110"/>
        <v>0.86288848263254114</v>
      </c>
      <c r="O1654" s="36">
        <f>10000*E1654+B1654</f>
        <v>20150837</v>
      </c>
      <c r="P1654" s="63">
        <v>513.53</v>
      </c>
      <c r="Q1654" s="76">
        <f t="shared" si="111"/>
        <v>1.065176328549452</v>
      </c>
      <c r="R1654" s="95">
        <f t="shared" si="112"/>
        <v>0.86288848263254114</v>
      </c>
      <c r="S1654" s="95">
        <f t="shared" si="113"/>
        <v>-1</v>
      </c>
    </row>
    <row r="1655" spans="1:19" s="36" customFormat="1" ht="14.4" x14ac:dyDescent="0.3">
      <c r="A1655" s="32" t="s">
        <v>95</v>
      </c>
      <c r="B1655" s="7">
        <v>837</v>
      </c>
      <c r="C1655" s="7">
        <v>1</v>
      </c>
      <c r="D1655" s="7" t="s">
        <v>234</v>
      </c>
      <c r="E1655" s="7">
        <v>2015</v>
      </c>
      <c r="F1655" s="7">
        <v>2016</v>
      </c>
      <c r="G1655" s="70">
        <v>165.31</v>
      </c>
      <c r="H1655" s="7">
        <v>10</v>
      </c>
      <c r="I1655" s="7">
        <v>1</v>
      </c>
      <c r="J1655" s="48">
        <f>MAX(0,MIN(1,F1655-E1655-1))</f>
        <v>0</v>
      </c>
      <c r="K1655" s="50">
        <f>MAX(1,MIN(10,INT(G1655/100)+1))</f>
        <v>2</v>
      </c>
      <c r="L1655" s="67">
        <v>448</v>
      </c>
      <c r="M1655" s="67">
        <v>96</v>
      </c>
      <c r="N1655" s="95">
        <f t="shared" si="110"/>
        <v>0.82352941176470584</v>
      </c>
      <c r="O1655" s="36">
        <f>10000*E1655+B1655</f>
        <v>20150837</v>
      </c>
      <c r="P1655" s="63">
        <v>513.53</v>
      </c>
      <c r="Q1655" s="76">
        <f t="shared" si="111"/>
        <v>1.0593344108425993</v>
      </c>
      <c r="R1655" s="95">
        <f t="shared" si="112"/>
        <v>0.82352941176470584</v>
      </c>
      <c r="S1655" s="95">
        <f t="shared" si="113"/>
        <v>-1</v>
      </c>
    </row>
    <row r="1656" spans="1:19" s="36" customFormat="1" ht="14.4" x14ac:dyDescent="0.3">
      <c r="A1656" s="32" t="s">
        <v>95</v>
      </c>
      <c r="B1656" s="36">
        <v>840</v>
      </c>
      <c r="C1656" s="36">
        <v>1</v>
      </c>
      <c r="D1656" s="36" t="s">
        <v>402</v>
      </c>
      <c r="E1656" s="36">
        <v>1994</v>
      </c>
      <c r="F1656" s="36">
        <v>1995</v>
      </c>
      <c r="G1656" s="76">
        <v>167</v>
      </c>
      <c r="H1656" s="36">
        <v>10</v>
      </c>
      <c r="I1656" s="36">
        <v>0</v>
      </c>
      <c r="J1656" s="36">
        <v>1</v>
      </c>
      <c r="K1656" s="36">
        <v>2</v>
      </c>
      <c r="L1656" s="94">
        <v>1249</v>
      </c>
      <c r="M1656" s="94">
        <v>1296</v>
      </c>
      <c r="N1656" s="95">
        <f t="shared" si="110"/>
        <v>0.49076620825147349</v>
      </c>
      <c r="O1656" s="36">
        <v>19950840</v>
      </c>
      <c r="P1656" s="63">
        <v>1326.15</v>
      </c>
      <c r="Q1656" s="76">
        <f t="shared" si="111"/>
        <v>1.9190890924857669</v>
      </c>
      <c r="R1656" s="95">
        <f t="shared" si="112"/>
        <v>0.49076620825147349</v>
      </c>
      <c r="S1656" s="95">
        <f t="shared" si="113"/>
        <v>-1</v>
      </c>
    </row>
    <row r="1657" spans="1:19" s="36" customFormat="1" ht="14.4" x14ac:dyDescent="0.3">
      <c r="A1657" s="32" t="s">
        <v>95</v>
      </c>
      <c r="B1657" s="36">
        <v>840</v>
      </c>
      <c r="C1657" s="36">
        <v>1</v>
      </c>
      <c r="D1657" s="36" t="s">
        <v>402</v>
      </c>
      <c r="E1657" s="36">
        <v>1996</v>
      </c>
      <c r="F1657" s="36">
        <v>1997</v>
      </c>
      <c r="G1657" s="76">
        <v>314.11</v>
      </c>
      <c r="H1657" s="36">
        <v>10</v>
      </c>
      <c r="I1657" s="36">
        <v>1</v>
      </c>
      <c r="J1657" s="36">
        <v>1</v>
      </c>
      <c r="K1657" s="36">
        <v>4</v>
      </c>
      <c r="L1657" s="94">
        <v>1649</v>
      </c>
      <c r="M1657" s="94">
        <v>1421</v>
      </c>
      <c r="N1657" s="95">
        <f t="shared" si="110"/>
        <v>0.53713355048859934</v>
      </c>
      <c r="O1657" s="36">
        <v>19970840</v>
      </c>
      <c r="P1657" s="63">
        <v>1349.98</v>
      </c>
      <c r="Q1657" s="76">
        <f t="shared" si="111"/>
        <v>2.2741077645594747</v>
      </c>
      <c r="R1657" s="95">
        <f t="shared" si="112"/>
        <v>0.53713355048859934</v>
      </c>
      <c r="S1657" s="95">
        <f t="shared" si="113"/>
        <v>-1</v>
      </c>
    </row>
    <row r="1658" spans="1:19" s="36" customFormat="1" ht="14.4" x14ac:dyDescent="0.3">
      <c r="A1658" s="32" t="s">
        <v>95</v>
      </c>
      <c r="B1658" s="36">
        <v>840</v>
      </c>
      <c r="C1658" s="36">
        <v>1</v>
      </c>
      <c r="D1658" s="36" t="s">
        <v>402</v>
      </c>
      <c r="E1658" s="36">
        <v>2001</v>
      </c>
      <c r="F1658" s="36">
        <v>2002</v>
      </c>
      <c r="G1658" s="76">
        <v>568.69000000000005</v>
      </c>
      <c r="H1658" s="36">
        <v>10</v>
      </c>
      <c r="I1658" s="36">
        <v>1</v>
      </c>
      <c r="J1658" s="36">
        <v>1</v>
      </c>
      <c r="K1658" s="36">
        <v>6</v>
      </c>
      <c r="L1658" s="94">
        <v>1438</v>
      </c>
      <c r="M1658" s="94">
        <v>850</v>
      </c>
      <c r="N1658" s="95">
        <f t="shared" si="110"/>
        <v>0.62849650349650354</v>
      </c>
      <c r="O1658" s="36">
        <v>20020840</v>
      </c>
      <c r="P1658" s="63">
        <v>1299.03</v>
      </c>
      <c r="Q1658" s="76">
        <f t="shared" si="111"/>
        <v>1.7613142113731015</v>
      </c>
      <c r="R1658" s="95">
        <f t="shared" si="112"/>
        <v>0.62849650349650354</v>
      </c>
      <c r="S1658" s="95">
        <f t="shared" si="113"/>
        <v>-1</v>
      </c>
    </row>
    <row r="1659" spans="1:19" s="36" customFormat="1" ht="14.4" x14ac:dyDescent="0.3">
      <c r="A1659" s="32" t="s">
        <v>95</v>
      </c>
      <c r="B1659" s="7">
        <v>840</v>
      </c>
      <c r="C1659" s="7">
        <v>1</v>
      </c>
      <c r="D1659" s="7" t="s">
        <v>402</v>
      </c>
      <c r="E1659" s="7">
        <v>2010</v>
      </c>
      <c r="F1659" s="10">
        <v>2012</v>
      </c>
      <c r="G1659" s="66">
        <v>569.20000000000005</v>
      </c>
      <c r="H1659" s="10">
        <v>10</v>
      </c>
      <c r="I1659" s="67">
        <v>1</v>
      </c>
      <c r="J1659" s="10">
        <v>1</v>
      </c>
      <c r="K1659" s="50">
        <f>MAX(1,MIN(10,INT(G1659/100)+1))</f>
        <v>6</v>
      </c>
      <c r="L1659" s="67">
        <v>1615</v>
      </c>
      <c r="M1659" s="67">
        <v>732</v>
      </c>
      <c r="N1659" s="95">
        <f t="shared" si="110"/>
        <v>0.68811248402215597</v>
      </c>
      <c r="O1659" s="36">
        <f>10000*2010+B1659</f>
        <v>20100840</v>
      </c>
      <c r="P1659" s="63">
        <v>1148.1199999999999</v>
      </c>
      <c r="Q1659" s="76">
        <f t="shared" si="111"/>
        <v>2.0442114064731913</v>
      </c>
      <c r="R1659" s="95">
        <f t="shared" si="112"/>
        <v>0.68811248402215597</v>
      </c>
      <c r="S1659" s="95">
        <f t="shared" si="113"/>
        <v>-1</v>
      </c>
    </row>
    <row r="1660" spans="1:19" s="36" customFormat="1" ht="14.4" x14ac:dyDescent="0.3">
      <c r="A1660" s="32" t="s">
        <v>95</v>
      </c>
      <c r="B1660" s="7">
        <v>840</v>
      </c>
      <c r="C1660" s="7">
        <v>1</v>
      </c>
      <c r="D1660" s="7" t="s">
        <v>402</v>
      </c>
      <c r="E1660" s="7">
        <v>2010</v>
      </c>
      <c r="F1660" s="10">
        <v>2011</v>
      </c>
      <c r="G1660" s="66">
        <v>300</v>
      </c>
      <c r="H1660" s="10">
        <v>10</v>
      </c>
      <c r="I1660" s="67">
        <v>1</v>
      </c>
      <c r="J1660" s="10">
        <v>0</v>
      </c>
      <c r="K1660" s="50">
        <f>MAX(1,MIN(10,INT(G1660/100)+1))</f>
        <v>4</v>
      </c>
      <c r="L1660" s="67">
        <v>1228</v>
      </c>
      <c r="M1660" s="67">
        <v>1094</v>
      </c>
      <c r="N1660" s="95">
        <f t="shared" si="110"/>
        <v>0.52885443583117997</v>
      </c>
      <c r="O1660" s="36">
        <f>10000*2010+B1660</f>
        <v>20100840</v>
      </c>
      <c r="P1660" s="63">
        <v>1148.1199999999999</v>
      </c>
      <c r="Q1660" s="76">
        <f t="shared" si="111"/>
        <v>2.0224366790927779</v>
      </c>
      <c r="R1660" s="95">
        <f t="shared" si="112"/>
        <v>0.52885443583117997</v>
      </c>
      <c r="S1660" s="95">
        <f t="shared" si="113"/>
        <v>-1</v>
      </c>
    </row>
    <row r="1661" spans="1:19" s="36" customFormat="1" ht="14.4" x14ac:dyDescent="0.3">
      <c r="A1661" s="32" t="s">
        <v>95</v>
      </c>
      <c r="B1661" s="7">
        <v>840</v>
      </c>
      <c r="C1661" s="7">
        <v>1</v>
      </c>
      <c r="D1661" s="7" t="s">
        <v>402</v>
      </c>
      <c r="E1661" s="7">
        <v>2015</v>
      </c>
      <c r="F1661" s="10">
        <v>2016</v>
      </c>
      <c r="G1661" s="66">
        <v>250</v>
      </c>
      <c r="H1661" s="10">
        <v>10</v>
      </c>
      <c r="I1661" s="67">
        <v>1</v>
      </c>
      <c r="J1661" s="48">
        <f>MAX(0,MIN(1,F1661-E1661-1))</f>
        <v>0</v>
      </c>
      <c r="K1661" s="50">
        <f>MAX(1,MIN(10,INT(G1661/100)+1))</f>
        <v>3</v>
      </c>
      <c r="L1661" s="67">
        <v>1643</v>
      </c>
      <c r="M1661" s="67">
        <v>733</v>
      </c>
      <c r="N1661" s="95">
        <f t="shared" si="110"/>
        <v>0.6914983164983165</v>
      </c>
      <c r="O1661" s="36">
        <f>10000*E1661+B1661</f>
        <v>20150840</v>
      </c>
      <c r="P1661" s="63">
        <v>991.43999999999994</v>
      </c>
      <c r="Q1661" s="76">
        <f t="shared" si="111"/>
        <v>2.3965141612200438</v>
      </c>
      <c r="R1661" s="95">
        <f t="shared" si="112"/>
        <v>0.6914983164983165</v>
      </c>
      <c r="S1661" s="95">
        <f t="shared" si="113"/>
        <v>-1</v>
      </c>
    </row>
    <row r="1662" spans="1:19" s="36" customFormat="1" ht="14.4" x14ac:dyDescent="0.3">
      <c r="A1662" s="32" t="s">
        <v>95</v>
      </c>
      <c r="B1662" s="36">
        <v>846</v>
      </c>
      <c r="C1662" s="36">
        <v>1</v>
      </c>
      <c r="D1662" s="36" t="s">
        <v>657</v>
      </c>
      <c r="E1662" s="36">
        <v>2006</v>
      </c>
      <c r="F1662" s="33">
        <v>2007</v>
      </c>
      <c r="G1662" s="76">
        <v>525</v>
      </c>
      <c r="H1662" s="33">
        <v>5</v>
      </c>
      <c r="I1662" s="36">
        <v>0</v>
      </c>
      <c r="J1662" s="36">
        <v>1</v>
      </c>
      <c r="K1662" s="36">
        <v>6</v>
      </c>
      <c r="L1662" s="63">
        <v>869</v>
      </c>
      <c r="M1662" s="63">
        <v>1102</v>
      </c>
      <c r="N1662" s="95">
        <f t="shared" si="110"/>
        <v>0.44089294774226279</v>
      </c>
      <c r="O1662" s="36">
        <v>20070846</v>
      </c>
      <c r="P1662" s="63">
        <v>886</v>
      </c>
      <c r="Q1662" s="76">
        <f t="shared" si="111"/>
        <v>2.224604966139955</v>
      </c>
      <c r="R1662" s="95">
        <f t="shared" si="112"/>
        <v>0.44089294774226279</v>
      </c>
      <c r="S1662" s="95">
        <f t="shared" si="113"/>
        <v>-1</v>
      </c>
    </row>
    <row r="1663" spans="1:19" s="36" customFormat="1" ht="14.4" x14ac:dyDescent="0.3">
      <c r="A1663" s="32" t="s">
        <v>95</v>
      </c>
      <c r="B1663" s="36">
        <v>846</v>
      </c>
      <c r="C1663" s="36">
        <v>1</v>
      </c>
      <c r="D1663" s="35" t="s">
        <v>657</v>
      </c>
      <c r="E1663" s="33">
        <v>2007</v>
      </c>
      <c r="F1663" s="36">
        <v>2008</v>
      </c>
      <c r="G1663" s="36">
        <v>700</v>
      </c>
      <c r="H1663" s="36">
        <v>7</v>
      </c>
      <c r="I1663" s="36">
        <v>1</v>
      </c>
      <c r="J1663" s="36">
        <v>0</v>
      </c>
      <c r="K1663" s="33">
        <v>8</v>
      </c>
      <c r="L1663" s="63">
        <v>1458</v>
      </c>
      <c r="M1663" s="63">
        <v>330</v>
      </c>
      <c r="N1663" s="95">
        <f t="shared" si="110"/>
        <v>0.81543624161073824</v>
      </c>
      <c r="O1663" s="36">
        <v>20062897</v>
      </c>
      <c r="P1663" s="63">
        <v>886</v>
      </c>
      <c r="Q1663" s="76">
        <f t="shared" si="111"/>
        <v>2.0180586907449212</v>
      </c>
      <c r="R1663" s="95">
        <f t="shared" si="112"/>
        <v>0.81543624161073824</v>
      </c>
      <c r="S1663" s="95">
        <f t="shared" si="113"/>
        <v>-1</v>
      </c>
    </row>
    <row r="1664" spans="1:19" s="36" customFormat="1" ht="14.4" x14ac:dyDescent="0.3">
      <c r="A1664" s="32" t="s">
        <v>95</v>
      </c>
      <c r="B1664" s="36">
        <v>846</v>
      </c>
      <c r="C1664" s="36">
        <v>1</v>
      </c>
      <c r="D1664" s="36" t="s">
        <v>657</v>
      </c>
      <c r="E1664" s="75">
        <v>2013</v>
      </c>
      <c r="F1664" s="36">
        <v>2014</v>
      </c>
      <c r="G1664" s="76">
        <v>150</v>
      </c>
      <c r="H1664" s="36">
        <v>9</v>
      </c>
      <c r="I1664" s="36">
        <v>1</v>
      </c>
      <c r="J1664" s="36">
        <v>0</v>
      </c>
      <c r="K1664" s="50">
        <v>2</v>
      </c>
      <c r="L1664" s="63">
        <v>782</v>
      </c>
      <c r="M1664" s="63">
        <v>506</v>
      </c>
      <c r="N1664" s="95">
        <f t="shared" si="110"/>
        <v>0.6071428571428571</v>
      </c>
      <c r="O1664" s="36">
        <f>10000*E1664+B1664</f>
        <v>20130846</v>
      </c>
      <c r="P1664" s="63">
        <v>672.2</v>
      </c>
      <c r="Q1664" s="76">
        <f t="shared" si="111"/>
        <v>1.9160963998809877</v>
      </c>
      <c r="R1664" s="95">
        <f t="shared" si="112"/>
        <v>0.6071428571428571</v>
      </c>
      <c r="S1664" s="95">
        <f t="shared" si="113"/>
        <v>-1</v>
      </c>
    </row>
    <row r="1665" spans="1:19" s="36" customFormat="1" ht="14.4" x14ac:dyDescent="0.3">
      <c r="A1665" s="32" t="s">
        <v>95</v>
      </c>
      <c r="B1665" s="36">
        <v>846</v>
      </c>
      <c r="C1665" s="36">
        <v>1</v>
      </c>
      <c r="D1665" s="36" t="s">
        <v>657</v>
      </c>
      <c r="E1665" s="75">
        <v>2013</v>
      </c>
      <c r="F1665" s="36">
        <v>2014</v>
      </c>
      <c r="G1665" s="76">
        <v>333</v>
      </c>
      <c r="H1665" s="36">
        <v>9</v>
      </c>
      <c r="I1665" s="36">
        <v>1</v>
      </c>
      <c r="J1665" s="36">
        <v>0</v>
      </c>
      <c r="K1665" s="50">
        <v>4</v>
      </c>
      <c r="L1665" s="63">
        <v>749</v>
      </c>
      <c r="M1665" s="63">
        <v>541</v>
      </c>
      <c r="N1665" s="95">
        <f t="shared" si="110"/>
        <v>0.58062015503875974</v>
      </c>
      <c r="O1665" s="36">
        <f>10000*E1665+B1665</f>
        <v>20130846</v>
      </c>
      <c r="P1665" s="63">
        <v>672.2</v>
      </c>
      <c r="Q1665" s="76">
        <f t="shared" si="111"/>
        <v>1.919071704849747</v>
      </c>
      <c r="R1665" s="95">
        <f t="shared" si="112"/>
        <v>0.58062015503875974</v>
      </c>
      <c r="S1665" s="95">
        <f t="shared" si="113"/>
        <v>-1</v>
      </c>
    </row>
    <row r="1666" spans="1:19" s="36" customFormat="1" ht="14.4" x14ac:dyDescent="0.3">
      <c r="A1666" s="32" t="s">
        <v>95</v>
      </c>
      <c r="B1666" s="36">
        <v>846</v>
      </c>
      <c r="C1666" s="36">
        <v>1</v>
      </c>
      <c r="D1666" s="36" t="s">
        <v>657</v>
      </c>
      <c r="E1666" s="75">
        <v>2013</v>
      </c>
      <c r="F1666" s="36">
        <v>2015</v>
      </c>
      <c r="G1666" s="76">
        <v>760.62</v>
      </c>
      <c r="H1666" s="36">
        <v>8</v>
      </c>
      <c r="I1666" s="36">
        <v>1</v>
      </c>
      <c r="J1666" s="36">
        <v>1</v>
      </c>
      <c r="K1666" s="50">
        <v>8</v>
      </c>
      <c r="L1666" s="63">
        <v>1014</v>
      </c>
      <c r="M1666" s="63">
        <v>279</v>
      </c>
      <c r="N1666" s="95">
        <f t="shared" si="110"/>
        <v>0.78422273781902552</v>
      </c>
      <c r="O1666" s="36">
        <f>10000*E1666+B1666</f>
        <v>20130846</v>
      </c>
      <c r="P1666" s="63">
        <v>672.2</v>
      </c>
      <c r="Q1666" s="76">
        <f t="shared" si="111"/>
        <v>1.9235346623028859</v>
      </c>
      <c r="R1666" s="95">
        <f t="shared" si="112"/>
        <v>0.78422273781902552</v>
      </c>
      <c r="S1666" s="95">
        <f t="shared" si="113"/>
        <v>-1</v>
      </c>
    </row>
    <row r="1667" spans="1:19" s="36" customFormat="1" ht="14.4" x14ac:dyDescent="0.3">
      <c r="A1667" s="32" t="s">
        <v>95</v>
      </c>
      <c r="B1667" s="36">
        <v>850</v>
      </c>
      <c r="C1667" s="36">
        <v>1</v>
      </c>
      <c r="D1667" s="36" t="s">
        <v>437</v>
      </c>
      <c r="E1667" s="36">
        <v>1995</v>
      </c>
      <c r="F1667" s="36">
        <v>1996</v>
      </c>
      <c r="G1667" s="76">
        <v>532.49</v>
      </c>
      <c r="H1667" s="36">
        <v>5</v>
      </c>
      <c r="I1667" s="36">
        <v>0</v>
      </c>
      <c r="J1667" s="36">
        <v>1</v>
      </c>
      <c r="K1667" s="36">
        <v>6</v>
      </c>
      <c r="L1667" s="94">
        <v>198</v>
      </c>
      <c r="M1667" s="94">
        <v>268</v>
      </c>
      <c r="N1667" s="95">
        <f t="shared" si="110"/>
        <v>0.42489270386266093</v>
      </c>
      <c r="O1667" s="36">
        <v>19960850</v>
      </c>
      <c r="P1667" s="63">
        <v>240</v>
      </c>
      <c r="Q1667" s="76">
        <f t="shared" si="111"/>
        <v>1.9416666666666667</v>
      </c>
      <c r="R1667" s="95">
        <f t="shared" si="112"/>
        <v>0.42489270386266093</v>
      </c>
      <c r="S1667" s="95">
        <f t="shared" si="113"/>
        <v>-1</v>
      </c>
    </row>
    <row r="1668" spans="1:19" s="36" customFormat="1" ht="14.4" x14ac:dyDescent="0.3">
      <c r="A1668" s="32" t="s">
        <v>95</v>
      </c>
      <c r="B1668" s="36">
        <v>850</v>
      </c>
      <c r="C1668" s="36">
        <v>1</v>
      </c>
      <c r="D1668" s="36" t="s">
        <v>437</v>
      </c>
      <c r="E1668" s="36">
        <v>1996</v>
      </c>
      <c r="F1668" s="36">
        <v>1997</v>
      </c>
      <c r="G1668" s="76">
        <v>628.62</v>
      </c>
      <c r="H1668" s="36">
        <v>5</v>
      </c>
      <c r="I1668" s="36">
        <v>1</v>
      </c>
      <c r="J1668" s="36">
        <v>1</v>
      </c>
      <c r="K1668" s="36">
        <v>7</v>
      </c>
      <c r="L1668" s="94">
        <v>380</v>
      </c>
      <c r="M1668" s="94">
        <v>114</v>
      </c>
      <c r="N1668" s="95">
        <f t="shared" si="110"/>
        <v>0.76923076923076927</v>
      </c>
      <c r="O1668" s="36">
        <v>19970850</v>
      </c>
      <c r="P1668" s="63">
        <v>251.85</v>
      </c>
      <c r="Q1668" s="76">
        <f t="shared" si="111"/>
        <v>1.9614850109191979</v>
      </c>
      <c r="R1668" s="95">
        <f t="shared" si="112"/>
        <v>0.76923076923076927</v>
      </c>
      <c r="S1668" s="95">
        <f t="shared" si="113"/>
        <v>-1</v>
      </c>
    </row>
    <row r="1669" spans="1:19" s="36" customFormat="1" ht="14.4" x14ac:dyDescent="0.3">
      <c r="A1669" s="32" t="s">
        <v>95</v>
      </c>
      <c r="B1669" s="36">
        <v>850</v>
      </c>
      <c r="C1669" s="36">
        <v>1</v>
      </c>
      <c r="D1669" s="36" t="s">
        <v>437</v>
      </c>
      <c r="E1669" s="36">
        <v>2001</v>
      </c>
      <c r="F1669" s="36">
        <v>2002</v>
      </c>
      <c r="G1669" s="76">
        <v>500</v>
      </c>
      <c r="H1669" s="36">
        <v>5</v>
      </c>
      <c r="I1669" s="36">
        <v>1</v>
      </c>
      <c r="J1669" s="36">
        <v>1</v>
      </c>
      <c r="K1669" s="36">
        <v>6</v>
      </c>
      <c r="L1669" s="94">
        <v>121</v>
      </c>
      <c r="M1669" s="94">
        <v>77</v>
      </c>
      <c r="N1669" s="95">
        <f t="shared" si="110"/>
        <v>0.61111111111111116</v>
      </c>
      <c r="O1669" s="36">
        <v>20020850</v>
      </c>
      <c r="P1669" s="63">
        <v>226.21</v>
      </c>
      <c r="Q1669" s="76">
        <f t="shared" si="111"/>
        <v>0.87529286945758367</v>
      </c>
      <c r="R1669" s="95">
        <f t="shared" si="112"/>
        <v>0.61111111111111116</v>
      </c>
      <c r="S1669" s="95">
        <f t="shared" si="113"/>
        <v>-1</v>
      </c>
    </row>
    <row r="1670" spans="1:19" s="36" customFormat="1" ht="14.4" x14ac:dyDescent="0.3">
      <c r="A1670" s="32" t="s">
        <v>95</v>
      </c>
      <c r="B1670" s="36">
        <v>850</v>
      </c>
      <c r="C1670" s="36">
        <v>1</v>
      </c>
      <c r="D1670" s="36" t="s">
        <v>437</v>
      </c>
      <c r="E1670" s="36">
        <v>2004</v>
      </c>
      <c r="F1670" s="36">
        <v>2005</v>
      </c>
      <c r="G1670" s="76">
        <v>1500</v>
      </c>
      <c r="H1670" s="36">
        <v>10</v>
      </c>
      <c r="I1670" s="36">
        <v>1</v>
      </c>
      <c r="J1670" s="36">
        <v>1</v>
      </c>
      <c r="K1670" s="36">
        <v>10</v>
      </c>
      <c r="L1670" s="94">
        <v>205</v>
      </c>
      <c r="M1670" s="94">
        <v>199</v>
      </c>
      <c r="N1670" s="95">
        <f t="shared" si="110"/>
        <v>0.50742574257425743</v>
      </c>
      <c r="O1670" s="36">
        <v>20050850</v>
      </c>
      <c r="P1670" s="63">
        <v>187.4</v>
      </c>
      <c r="Q1670" s="76">
        <f t="shared" si="111"/>
        <v>2.1558164354322304</v>
      </c>
      <c r="R1670" s="95">
        <f t="shared" si="112"/>
        <v>0.50742574257425743</v>
      </c>
      <c r="S1670" s="95">
        <f t="shared" si="113"/>
        <v>-1</v>
      </c>
    </row>
    <row r="1671" spans="1:19" s="36" customFormat="1" ht="14.4" x14ac:dyDescent="0.3">
      <c r="A1671" s="32" t="s">
        <v>95</v>
      </c>
      <c r="B1671" s="36">
        <v>850</v>
      </c>
      <c r="C1671" s="36">
        <v>1</v>
      </c>
      <c r="D1671" s="36" t="s">
        <v>437</v>
      </c>
      <c r="E1671" s="36">
        <v>2006</v>
      </c>
      <c r="F1671" s="33">
        <v>2007</v>
      </c>
      <c r="G1671" s="76">
        <v>609.88</v>
      </c>
      <c r="H1671" s="33">
        <v>10</v>
      </c>
      <c r="I1671" s="36">
        <v>1</v>
      </c>
      <c r="J1671" s="36">
        <v>1</v>
      </c>
      <c r="K1671" s="36">
        <v>7</v>
      </c>
      <c r="L1671" s="65">
        <v>288</v>
      </c>
      <c r="M1671" s="65">
        <v>197</v>
      </c>
      <c r="N1671" s="95">
        <f t="shared" si="110"/>
        <v>0.59381443298969072</v>
      </c>
      <c r="O1671" s="36">
        <v>20070850</v>
      </c>
      <c r="P1671" s="63">
        <v>174</v>
      </c>
      <c r="Q1671" s="76">
        <f t="shared" si="111"/>
        <v>2.7873563218390807</v>
      </c>
      <c r="R1671" s="95">
        <f t="shared" si="112"/>
        <v>0.59381443298969072</v>
      </c>
      <c r="S1671" s="95">
        <f t="shared" si="113"/>
        <v>-1</v>
      </c>
    </row>
    <row r="1672" spans="1:19" s="36" customFormat="1" ht="14.4" x14ac:dyDescent="0.3">
      <c r="A1672" s="32" t="s">
        <v>95</v>
      </c>
      <c r="B1672" s="7">
        <v>850</v>
      </c>
      <c r="C1672" s="7">
        <v>1</v>
      </c>
      <c r="D1672" s="7" t="s">
        <v>437</v>
      </c>
      <c r="E1672" s="7">
        <v>2016</v>
      </c>
      <c r="F1672" s="7">
        <v>2017</v>
      </c>
      <c r="G1672" s="70">
        <v>560.11</v>
      </c>
      <c r="H1672" s="7">
        <v>10</v>
      </c>
      <c r="I1672" s="7">
        <v>1</v>
      </c>
      <c r="J1672" s="48">
        <v>0</v>
      </c>
      <c r="K1672" s="50">
        <v>6</v>
      </c>
      <c r="L1672" s="67">
        <v>388</v>
      </c>
      <c r="M1672" s="67">
        <v>201</v>
      </c>
      <c r="N1672" s="95">
        <f t="shared" si="110"/>
        <v>0.65874363327674024</v>
      </c>
      <c r="O1672" s="36">
        <f>10000*E1672+B1672</f>
        <v>20160850</v>
      </c>
      <c r="P1672" s="63">
        <v>436.45</v>
      </c>
      <c r="Q1672" s="76">
        <f t="shared" si="111"/>
        <v>1.349524573261542</v>
      </c>
      <c r="R1672" s="95">
        <f t="shared" si="112"/>
        <v>0.65874363327674024</v>
      </c>
      <c r="S1672" s="95">
        <f t="shared" si="113"/>
        <v>-1</v>
      </c>
    </row>
    <row r="1673" spans="1:19" s="36" customFormat="1" ht="14.4" x14ac:dyDescent="0.3">
      <c r="A1673" s="32" t="s">
        <v>95</v>
      </c>
      <c r="B1673" s="36">
        <v>852</v>
      </c>
      <c r="C1673" s="36">
        <v>1</v>
      </c>
      <c r="D1673" s="36" t="s">
        <v>263</v>
      </c>
      <c r="E1673" s="36">
        <v>1998</v>
      </c>
      <c r="F1673" s="36">
        <v>1999</v>
      </c>
      <c r="G1673" s="76">
        <v>800</v>
      </c>
      <c r="H1673" s="36">
        <v>10</v>
      </c>
      <c r="I1673" s="36">
        <v>1</v>
      </c>
      <c r="J1673" s="36">
        <v>1</v>
      </c>
      <c r="K1673" s="36">
        <v>9</v>
      </c>
      <c r="L1673" s="94">
        <v>241</v>
      </c>
      <c r="M1673" s="94">
        <v>169</v>
      </c>
      <c r="N1673" s="95">
        <f t="shared" si="110"/>
        <v>0.58780487804878045</v>
      </c>
      <c r="O1673" s="36">
        <v>19990852</v>
      </c>
      <c r="P1673" s="63">
        <v>211.04</v>
      </c>
      <c r="Q1673" s="76">
        <f t="shared" si="111"/>
        <v>1.9427596664139499</v>
      </c>
      <c r="R1673" s="95">
        <f t="shared" si="112"/>
        <v>0.58780487804878045</v>
      </c>
      <c r="S1673" s="95">
        <f t="shared" si="113"/>
        <v>-1</v>
      </c>
    </row>
    <row r="1674" spans="1:19" s="36" customFormat="1" ht="14.4" x14ac:dyDescent="0.3">
      <c r="A1674" s="32" t="s">
        <v>95</v>
      </c>
      <c r="B1674" s="36">
        <v>852</v>
      </c>
      <c r="C1674" s="36">
        <v>1</v>
      </c>
      <c r="D1674" s="36" t="s">
        <v>263</v>
      </c>
      <c r="E1674" s="36">
        <v>2004</v>
      </c>
      <c r="F1674" s="36">
        <v>2005</v>
      </c>
      <c r="G1674" s="76">
        <v>2000</v>
      </c>
      <c r="H1674" s="36">
        <v>10</v>
      </c>
      <c r="I1674" s="36">
        <v>1</v>
      </c>
      <c r="J1674" s="36">
        <v>1</v>
      </c>
      <c r="K1674" s="36">
        <v>10</v>
      </c>
      <c r="L1674" s="94">
        <v>254</v>
      </c>
      <c r="M1674" s="94">
        <v>222</v>
      </c>
      <c r="N1674" s="95">
        <f t="shared" si="110"/>
        <v>0.53361344537815125</v>
      </c>
      <c r="O1674" s="36">
        <v>20050852</v>
      </c>
      <c r="P1674" s="63">
        <v>145.63999999999999</v>
      </c>
      <c r="Q1674" s="76">
        <f t="shared" si="111"/>
        <v>3.2683328755836314</v>
      </c>
      <c r="R1674" s="95">
        <f t="shared" si="112"/>
        <v>0.53361344537815125</v>
      </c>
      <c r="S1674" s="95">
        <f t="shared" si="113"/>
        <v>-1</v>
      </c>
    </row>
    <row r="1675" spans="1:19" s="36" customFormat="1" ht="14.4" x14ac:dyDescent="0.3">
      <c r="A1675" s="32" t="s">
        <v>95</v>
      </c>
      <c r="B1675" s="48">
        <v>852</v>
      </c>
      <c r="C1675" s="48">
        <v>1</v>
      </c>
      <c r="D1675" s="48" t="s">
        <v>263</v>
      </c>
      <c r="E1675" s="58">
        <v>2008</v>
      </c>
      <c r="F1675" s="59">
        <v>2009</v>
      </c>
      <c r="G1675" s="55">
        <v>1450</v>
      </c>
      <c r="H1675" s="59">
        <v>10</v>
      </c>
      <c r="I1675" s="42">
        <v>1</v>
      </c>
      <c r="J1675" s="48">
        <f>MAX(0,MIN(1,F1675-E1675-1))</f>
        <v>0</v>
      </c>
      <c r="K1675" s="50">
        <f>MAX(1,MIN(10,INT(G1675/100)+1))</f>
        <v>10</v>
      </c>
      <c r="L1675" s="42">
        <v>237</v>
      </c>
      <c r="M1675" s="42">
        <v>204</v>
      </c>
      <c r="N1675" s="95">
        <f t="shared" si="110"/>
        <v>0.5374149659863946</v>
      </c>
      <c r="O1675" s="36">
        <v>20080852</v>
      </c>
      <c r="P1675" s="63">
        <v>109.55</v>
      </c>
      <c r="Q1675" s="76">
        <f t="shared" si="111"/>
        <v>4.0255591054313102</v>
      </c>
      <c r="R1675" s="95">
        <f t="shared" si="112"/>
        <v>0.5374149659863946</v>
      </c>
      <c r="S1675" s="95">
        <f t="shared" si="113"/>
        <v>-1</v>
      </c>
    </row>
    <row r="1676" spans="1:19" s="36" customFormat="1" ht="14.4" x14ac:dyDescent="0.3">
      <c r="A1676" s="32" t="s">
        <v>95</v>
      </c>
      <c r="B1676" s="48">
        <v>852</v>
      </c>
      <c r="C1676" s="48">
        <v>1</v>
      </c>
      <c r="D1676" s="48" t="s">
        <v>263</v>
      </c>
      <c r="E1676" s="58">
        <v>2017</v>
      </c>
      <c r="F1676" s="59">
        <v>2019</v>
      </c>
      <c r="G1676" s="55">
        <v>1283.17</v>
      </c>
      <c r="H1676" s="59">
        <v>10</v>
      </c>
      <c r="I1676" s="42">
        <v>1</v>
      </c>
      <c r="J1676" s="48">
        <f>MAX(0,MIN(1,F1676-E1676-1))</f>
        <v>1</v>
      </c>
      <c r="K1676" s="50">
        <f>MAX(1,MIN(10,INT(G1676/100)+1))</f>
        <v>10</v>
      </c>
      <c r="L1676" s="42">
        <v>88</v>
      </c>
      <c r="M1676" s="42">
        <v>11</v>
      </c>
      <c r="N1676" s="95">
        <f t="shared" si="110"/>
        <v>0.88888888888888884</v>
      </c>
      <c r="O1676" s="36">
        <v>20080852</v>
      </c>
      <c r="P1676" s="63">
        <v>144</v>
      </c>
      <c r="Q1676" s="76">
        <f t="shared" si="111"/>
        <v>0.6875</v>
      </c>
      <c r="R1676" s="95">
        <f t="shared" si="112"/>
        <v>0.88888888888888884</v>
      </c>
      <c r="S1676" s="95">
        <f t="shared" si="113"/>
        <v>-1</v>
      </c>
    </row>
    <row r="1677" spans="1:19" s="36" customFormat="1" ht="14.4" x14ac:dyDescent="0.3">
      <c r="A1677" s="32" t="s">
        <v>95</v>
      </c>
      <c r="B1677" s="36">
        <v>857</v>
      </c>
      <c r="C1677" s="36">
        <v>1</v>
      </c>
      <c r="D1677" s="36" t="s">
        <v>529</v>
      </c>
      <c r="E1677" s="36">
        <v>2000</v>
      </c>
      <c r="F1677" s="36">
        <v>2001</v>
      </c>
      <c r="G1677" s="76">
        <v>415</v>
      </c>
      <c r="H1677" s="36">
        <v>10</v>
      </c>
      <c r="I1677" s="36">
        <v>0</v>
      </c>
      <c r="J1677" s="36">
        <v>1</v>
      </c>
      <c r="K1677" s="36">
        <v>5</v>
      </c>
      <c r="L1677" s="94">
        <v>924</v>
      </c>
      <c r="M1677" s="94">
        <v>954</v>
      </c>
      <c r="N1677" s="95">
        <f t="shared" si="110"/>
        <v>0.49201277955271566</v>
      </c>
      <c r="O1677" s="36">
        <v>20010857</v>
      </c>
      <c r="P1677" s="63">
        <v>740.55</v>
      </c>
      <c r="Q1677" s="76">
        <f t="shared" si="111"/>
        <v>2.5359530078995345</v>
      </c>
      <c r="R1677" s="95">
        <f t="shared" si="112"/>
        <v>0.49201277955271566</v>
      </c>
      <c r="S1677" s="95">
        <f t="shared" si="113"/>
        <v>-1</v>
      </c>
    </row>
    <row r="1678" spans="1:19" s="36" customFormat="1" ht="14.4" x14ac:dyDescent="0.3">
      <c r="A1678" s="32" t="s">
        <v>95</v>
      </c>
      <c r="B1678" s="36">
        <v>857</v>
      </c>
      <c r="C1678" s="36">
        <v>1</v>
      </c>
      <c r="D1678" s="36" t="s">
        <v>529</v>
      </c>
      <c r="E1678" s="36">
        <v>2001</v>
      </c>
      <c r="F1678" s="36">
        <v>2002</v>
      </c>
      <c r="G1678" s="76">
        <v>500</v>
      </c>
      <c r="H1678" s="36">
        <v>10</v>
      </c>
      <c r="I1678" s="36">
        <v>1</v>
      </c>
      <c r="J1678" s="36">
        <v>1</v>
      </c>
      <c r="K1678" s="36">
        <v>6</v>
      </c>
      <c r="L1678" s="94">
        <v>542</v>
      </c>
      <c r="M1678" s="94">
        <v>307</v>
      </c>
      <c r="N1678" s="95">
        <f t="shared" si="110"/>
        <v>0.63839811542991753</v>
      </c>
      <c r="O1678" s="36">
        <v>20020857</v>
      </c>
      <c r="P1678" s="63">
        <v>722.68</v>
      </c>
      <c r="Q1678" s="76">
        <f t="shared" si="111"/>
        <v>1.1747938229921957</v>
      </c>
      <c r="R1678" s="95">
        <f t="shared" si="112"/>
        <v>0.63839811542991753</v>
      </c>
      <c r="S1678" s="95">
        <f t="shared" si="113"/>
        <v>-1</v>
      </c>
    </row>
    <row r="1679" spans="1:19" s="36" customFormat="1" ht="14.4" x14ac:dyDescent="0.3">
      <c r="A1679" s="32" t="s">
        <v>95</v>
      </c>
      <c r="B1679" s="36">
        <v>857</v>
      </c>
      <c r="C1679" s="36">
        <v>1</v>
      </c>
      <c r="D1679" s="36" t="s">
        <v>900</v>
      </c>
      <c r="E1679" s="36">
        <v>2005</v>
      </c>
      <c r="F1679" s="36">
        <v>2006</v>
      </c>
      <c r="G1679" s="76">
        <v>315</v>
      </c>
      <c r="H1679" s="36">
        <v>10</v>
      </c>
      <c r="I1679" s="33">
        <v>1</v>
      </c>
      <c r="J1679" s="36">
        <v>1</v>
      </c>
      <c r="K1679" s="36">
        <v>4</v>
      </c>
      <c r="L1679" s="36">
        <v>396</v>
      </c>
      <c r="M1679" s="36">
        <v>390</v>
      </c>
      <c r="N1679" s="95">
        <f t="shared" si="110"/>
        <v>0.50381679389312972</v>
      </c>
      <c r="O1679" s="36">
        <v>20060857</v>
      </c>
      <c r="P1679" s="63">
        <v>679.7</v>
      </c>
      <c r="Q1679" s="76">
        <f t="shared" si="111"/>
        <v>1.1563925261144621</v>
      </c>
      <c r="R1679" s="95">
        <f t="shared" si="112"/>
        <v>0.50381679389312972</v>
      </c>
      <c r="S1679" s="95">
        <f t="shared" si="113"/>
        <v>-1</v>
      </c>
    </row>
    <row r="1680" spans="1:19" s="36" customFormat="1" ht="14.4" x14ac:dyDescent="0.3">
      <c r="A1680" s="32" t="s">
        <v>95</v>
      </c>
      <c r="B1680" s="7">
        <v>857</v>
      </c>
      <c r="C1680" s="7">
        <v>1</v>
      </c>
      <c r="D1680" s="7" t="s">
        <v>529</v>
      </c>
      <c r="E1680" s="7">
        <v>2011</v>
      </c>
      <c r="F1680" s="10">
        <v>2012</v>
      </c>
      <c r="G1680" s="66">
        <v>501.65</v>
      </c>
      <c r="H1680" s="10">
        <v>10</v>
      </c>
      <c r="I1680" s="67">
        <v>1</v>
      </c>
      <c r="J1680" s="10">
        <v>0</v>
      </c>
      <c r="K1680" s="50">
        <v>6</v>
      </c>
      <c r="L1680" s="67">
        <v>366</v>
      </c>
      <c r="M1680" s="67">
        <v>88</v>
      </c>
      <c r="N1680" s="95">
        <f t="shared" si="110"/>
        <v>0.80616740088105732</v>
      </c>
      <c r="O1680" s="36">
        <f>10000*E1680+B1680</f>
        <v>20110857</v>
      </c>
      <c r="P1680" s="63">
        <v>759</v>
      </c>
      <c r="Q1680" s="76">
        <f t="shared" si="111"/>
        <v>0.59815546772068506</v>
      </c>
      <c r="R1680" s="95">
        <f t="shared" si="112"/>
        <v>0.80616740088105732</v>
      </c>
      <c r="S1680" s="95">
        <f t="shared" si="113"/>
        <v>-1</v>
      </c>
    </row>
    <row r="1681" spans="1:19" s="36" customFormat="1" ht="14.4" x14ac:dyDescent="0.3">
      <c r="A1681" s="32" t="s">
        <v>95</v>
      </c>
      <c r="B1681" s="36">
        <v>857</v>
      </c>
      <c r="C1681" s="36">
        <v>1</v>
      </c>
      <c r="D1681" s="36" t="s">
        <v>529</v>
      </c>
      <c r="E1681" s="40">
        <v>2014</v>
      </c>
      <c r="F1681" s="33">
        <v>2016</v>
      </c>
      <c r="G1681" s="62">
        <v>304.70999999999998</v>
      </c>
      <c r="H1681" s="33">
        <v>10</v>
      </c>
      <c r="I1681" s="63">
        <v>1</v>
      </c>
      <c r="J1681" s="48">
        <v>1</v>
      </c>
      <c r="K1681" s="50">
        <v>4</v>
      </c>
      <c r="L1681" s="63">
        <v>964</v>
      </c>
      <c r="M1681" s="63">
        <v>433</v>
      </c>
      <c r="N1681" s="95">
        <f t="shared" si="110"/>
        <v>0.69005010737294203</v>
      </c>
      <c r="O1681" s="36">
        <f>10000*E1681+B1681</f>
        <v>20140857</v>
      </c>
      <c r="P1681" s="63">
        <v>734.26</v>
      </c>
      <c r="Q1681" s="76">
        <f t="shared" si="111"/>
        <v>1.9025958107482364</v>
      </c>
      <c r="R1681" s="95">
        <f t="shared" si="112"/>
        <v>0.69005010737294203</v>
      </c>
      <c r="S1681" s="95">
        <f t="shared" si="113"/>
        <v>-1</v>
      </c>
    </row>
    <row r="1682" spans="1:19" s="36" customFormat="1" ht="14.4" x14ac:dyDescent="0.3">
      <c r="A1682" s="32" t="s">
        <v>95</v>
      </c>
      <c r="B1682" s="7">
        <v>858</v>
      </c>
      <c r="C1682" s="7">
        <v>1</v>
      </c>
      <c r="D1682" s="7" t="s">
        <v>677</v>
      </c>
      <c r="E1682" s="7">
        <v>2011</v>
      </c>
      <c r="F1682" s="10">
        <v>2012</v>
      </c>
      <c r="G1682" s="66">
        <v>300</v>
      </c>
      <c r="H1682" s="10">
        <v>9</v>
      </c>
      <c r="I1682" s="67">
        <v>1</v>
      </c>
      <c r="J1682" s="10">
        <v>0</v>
      </c>
      <c r="K1682" s="50">
        <v>4</v>
      </c>
      <c r="L1682" s="67">
        <v>677</v>
      </c>
      <c r="M1682" s="67">
        <v>411</v>
      </c>
      <c r="N1682" s="95">
        <f t="shared" si="110"/>
        <v>0.62224264705882348</v>
      </c>
      <c r="O1682" s="36">
        <f>10000*E1682+B1682</f>
        <v>20110858</v>
      </c>
      <c r="P1682" s="63">
        <v>1003</v>
      </c>
      <c r="Q1682" s="76">
        <f t="shared" si="111"/>
        <v>1.0847457627118644</v>
      </c>
      <c r="R1682" s="95">
        <f t="shared" si="112"/>
        <v>0.62224264705882348</v>
      </c>
      <c r="S1682" s="95">
        <f t="shared" si="113"/>
        <v>-1</v>
      </c>
    </row>
    <row r="1683" spans="1:19" s="36" customFormat="1" ht="14.4" x14ac:dyDescent="0.3">
      <c r="A1683" s="32" t="s">
        <v>95</v>
      </c>
      <c r="B1683" s="36">
        <v>861</v>
      </c>
      <c r="C1683" s="36">
        <v>1</v>
      </c>
      <c r="D1683" s="36" t="s">
        <v>510</v>
      </c>
      <c r="E1683" s="36">
        <v>1999</v>
      </c>
      <c r="F1683" s="36">
        <v>2000</v>
      </c>
      <c r="G1683" s="76">
        <v>268</v>
      </c>
      <c r="H1683" s="36">
        <v>2</v>
      </c>
      <c r="I1683" s="36">
        <v>0</v>
      </c>
      <c r="J1683" s="36">
        <v>1</v>
      </c>
      <c r="K1683" s="36">
        <v>3</v>
      </c>
      <c r="L1683" s="94">
        <v>2094</v>
      </c>
      <c r="M1683" s="94">
        <v>3470</v>
      </c>
      <c r="N1683" s="95">
        <f t="shared" si="110"/>
        <v>0.37634795111430625</v>
      </c>
      <c r="O1683" s="36">
        <v>20000861</v>
      </c>
      <c r="P1683" s="63">
        <v>4820.66</v>
      </c>
      <c r="Q1683" s="76">
        <f t="shared" si="111"/>
        <v>1.1541988026535785</v>
      </c>
      <c r="R1683" s="95">
        <f t="shared" si="112"/>
        <v>0.37634795111430625</v>
      </c>
      <c r="S1683" s="95">
        <f t="shared" si="113"/>
        <v>-1</v>
      </c>
    </row>
    <row r="1684" spans="1:19" s="36" customFormat="1" ht="14.4" x14ac:dyDescent="0.3">
      <c r="A1684" s="32" t="s">
        <v>95</v>
      </c>
      <c r="B1684" s="36">
        <v>861</v>
      </c>
      <c r="C1684" s="36">
        <v>1</v>
      </c>
      <c r="D1684" s="36" t="s">
        <v>574</v>
      </c>
      <c r="E1684" s="36">
        <v>2001</v>
      </c>
      <c r="F1684" s="36">
        <v>2002</v>
      </c>
      <c r="G1684" s="76">
        <v>150</v>
      </c>
      <c r="H1684" s="36">
        <v>5</v>
      </c>
      <c r="I1684" s="36">
        <v>0</v>
      </c>
      <c r="J1684" s="36">
        <v>1</v>
      </c>
      <c r="K1684" s="36">
        <v>2</v>
      </c>
      <c r="L1684" s="94">
        <v>5901</v>
      </c>
      <c r="M1684" s="94">
        <v>5901</v>
      </c>
      <c r="N1684" s="95">
        <f t="shared" si="110"/>
        <v>0.5</v>
      </c>
      <c r="O1684" s="36">
        <v>20020861</v>
      </c>
      <c r="P1684" s="63">
        <v>4672.09</v>
      </c>
      <c r="Q1684" s="76">
        <f t="shared" si="111"/>
        <v>2.5260643523562258</v>
      </c>
      <c r="R1684" s="95">
        <f t="shared" si="112"/>
        <v>0.5</v>
      </c>
      <c r="S1684" s="95">
        <f t="shared" si="113"/>
        <v>-1</v>
      </c>
    </row>
    <row r="1685" spans="1:19" s="36" customFormat="1" ht="14.4" x14ac:dyDescent="0.3">
      <c r="A1685" s="32" t="s">
        <v>95</v>
      </c>
      <c r="B1685" s="36">
        <v>861</v>
      </c>
      <c r="C1685" s="36">
        <v>1</v>
      </c>
      <c r="D1685" s="36" t="s">
        <v>573</v>
      </c>
      <c r="E1685" s="36">
        <v>2001</v>
      </c>
      <c r="F1685" s="36">
        <v>2002</v>
      </c>
      <c r="G1685" s="76">
        <v>480</v>
      </c>
      <c r="H1685" s="36">
        <v>5</v>
      </c>
      <c r="I1685" s="36">
        <v>1</v>
      </c>
      <c r="J1685" s="36">
        <v>1</v>
      </c>
      <c r="K1685" s="36">
        <v>5</v>
      </c>
      <c r="L1685" s="94">
        <v>6453</v>
      </c>
      <c r="M1685" s="94">
        <v>5418</v>
      </c>
      <c r="N1685" s="95">
        <f t="shared" si="110"/>
        <v>0.54359363153904472</v>
      </c>
      <c r="O1685" s="36">
        <v>20020861</v>
      </c>
      <c r="P1685" s="63">
        <v>4672.09</v>
      </c>
      <c r="Q1685" s="76">
        <f t="shared" si="111"/>
        <v>2.5408329034757462</v>
      </c>
      <c r="R1685" s="95">
        <f t="shared" si="112"/>
        <v>0.54359363153904472</v>
      </c>
      <c r="S1685" s="95">
        <f t="shared" si="113"/>
        <v>-1</v>
      </c>
    </row>
    <row r="1686" spans="1:19" s="36" customFormat="1" ht="14.4" x14ac:dyDescent="0.3">
      <c r="A1686" s="32" t="s">
        <v>95</v>
      </c>
      <c r="B1686" s="36">
        <v>861</v>
      </c>
      <c r="C1686" s="36">
        <v>1</v>
      </c>
      <c r="D1686" s="36" t="s">
        <v>637</v>
      </c>
      <c r="E1686" s="36">
        <v>2004</v>
      </c>
      <c r="F1686" s="36">
        <v>2006</v>
      </c>
      <c r="G1686" s="76">
        <v>895</v>
      </c>
      <c r="H1686" s="36">
        <v>6</v>
      </c>
      <c r="I1686" s="36">
        <v>0</v>
      </c>
      <c r="J1686" s="36">
        <v>0</v>
      </c>
      <c r="K1686" s="36">
        <v>9</v>
      </c>
      <c r="L1686" s="94">
        <v>8268</v>
      </c>
      <c r="M1686" s="94">
        <v>10511</v>
      </c>
      <c r="N1686" s="95">
        <f t="shared" si="110"/>
        <v>0.44027903509239041</v>
      </c>
      <c r="O1686" s="36">
        <v>20050861</v>
      </c>
      <c r="P1686" s="63">
        <v>4334.3100000000004</v>
      </c>
      <c r="Q1686" s="76">
        <f t="shared" si="111"/>
        <v>4.3326388744690618</v>
      </c>
      <c r="R1686" s="95">
        <f t="shared" si="112"/>
        <v>0.44027903509239041</v>
      </c>
      <c r="S1686" s="95">
        <f t="shared" si="113"/>
        <v>-1</v>
      </c>
    </row>
    <row r="1687" spans="1:19" s="36" customFormat="1" ht="14.4" x14ac:dyDescent="0.3">
      <c r="A1687" s="32" t="s">
        <v>95</v>
      </c>
      <c r="B1687" s="36">
        <v>861</v>
      </c>
      <c r="C1687" s="36">
        <v>1</v>
      </c>
      <c r="D1687" s="36" t="s">
        <v>510</v>
      </c>
      <c r="E1687" s="36">
        <v>2005</v>
      </c>
      <c r="F1687" s="36">
        <v>2006</v>
      </c>
      <c r="G1687" s="76">
        <v>1550</v>
      </c>
      <c r="H1687" s="36">
        <v>6</v>
      </c>
      <c r="I1687" s="33">
        <v>1</v>
      </c>
      <c r="J1687" s="36">
        <v>1</v>
      </c>
      <c r="K1687" s="36">
        <v>10</v>
      </c>
      <c r="L1687" s="36">
        <v>6587</v>
      </c>
      <c r="M1687" s="36">
        <v>5756</v>
      </c>
      <c r="N1687" s="95">
        <f t="shared" si="110"/>
        <v>0.53366280482864781</v>
      </c>
      <c r="O1687" s="36">
        <v>20060861</v>
      </c>
      <c r="P1687" s="63">
        <v>4270.7299999999996</v>
      </c>
      <c r="Q1687" s="76">
        <f t="shared" si="111"/>
        <v>2.8901382199296144</v>
      </c>
      <c r="R1687" s="95">
        <f t="shared" si="112"/>
        <v>0.53366280482864781</v>
      </c>
      <c r="S1687" s="95">
        <f t="shared" si="113"/>
        <v>-1</v>
      </c>
    </row>
    <row r="1688" spans="1:19" s="36" customFormat="1" ht="14.4" x14ac:dyDescent="0.3">
      <c r="A1688" s="32" t="s">
        <v>95</v>
      </c>
      <c r="B1688" s="7">
        <v>861</v>
      </c>
      <c r="C1688" s="7">
        <v>1</v>
      </c>
      <c r="D1688" s="7" t="s">
        <v>510</v>
      </c>
      <c r="E1688" s="7">
        <v>2010</v>
      </c>
      <c r="F1688" s="68">
        <v>2012</v>
      </c>
      <c r="G1688" s="66">
        <v>1550</v>
      </c>
      <c r="H1688" s="68">
        <v>6</v>
      </c>
      <c r="I1688" s="67">
        <v>1</v>
      </c>
      <c r="J1688" s="10">
        <v>1</v>
      </c>
      <c r="K1688" s="50">
        <f>MAX(1,MIN(10,INT(G1688/100)+1))</f>
        <v>10</v>
      </c>
      <c r="L1688" s="67">
        <v>7485</v>
      </c>
      <c r="M1688" s="67">
        <v>5115</v>
      </c>
      <c r="N1688" s="95">
        <f t="shared" si="110"/>
        <v>0.59404761904761905</v>
      </c>
      <c r="O1688" s="36">
        <f>10000*2010+B1688</f>
        <v>20100861</v>
      </c>
      <c r="P1688" s="63">
        <v>3434.14</v>
      </c>
      <c r="Q1688" s="76">
        <f t="shared" si="111"/>
        <v>3.6690408661265996</v>
      </c>
      <c r="R1688" s="95">
        <f t="shared" si="112"/>
        <v>0.59404761904761905</v>
      </c>
      <c r="S1688" s="95">
        <f t="shared" si="113"/>
        <v>-1</v>
      </c>
    </row>
    <row r="1689" spans="1:19" s="36" customFormat="1" ht="14.4" x14ac:dyDescent="0.3">
      <c r="A1689" s="32" t="s">
        <v>95</v>
      </c>
      <c r="B1689" s="7">
        <v>861</v>
      </c>
      <c r="C1689" s="7">
        <v>1</v>
      </c>
      <c r="D1689" s="7" t="s">
        <v>700</v>
      </c>
      <c r="E1689" s="7">
        <v>2016</v>
      </c>
      <c r="F1689" s="7">
        <v>2018</v>
      </c>
      <c r="G1689" s="70">
        <v>1527.67</v>
      </c>
      <c r="H1689" s="7">
        <v>10</v>
      </c>
      <c r="I1689" s="7">
        <v>1</v>
      </c>
      <c r="J1689" s="48">
        <v>1</v>
      </c>
      <c r="K1689" s="50">
        <v>10</v>
      </c>
      <c r="L1689" s="67">
        <v>12942</v>
      </c>
      <c r="M1689" s="67">
        <v>6187</v>
      </c>
      <c r="N1689" s="95">
        <f t="shared" si="110"/>
        <v>0.67656437869203823</v>
      </c>
      <c r="O1689" s="36">
        <f>10000*E1689+B1689</f>
        <v>20160861</v>
      </c>
      <c r="P1689" s="63">
        <v>436.45</v>
      </c>
      <c r="Q1689" s="76">
        <f t="shared" si="111"/>
        <v>43.828617252835379</v>
      </c>
      <c r="R1689" s="95">
        <f t="shared" si="112"/>
        <v>0.67656437869203823</v>
      </c>
      <c r="S1689" s="95">
        <f t="shared" si="113"/>
        <v>-1</v>
      </c>
    </row>
    <row r="1690" spans="1:19" s="36" customFormat="1" ht="14.4" x14ac:dyDescent="0.3">
      <c r="A1690" s="32" t="s">
        <v>95</v>
      </c>
      <c r="B1690" s="36">
        <v>876</v>
      </c>
      <c r="C1690" s="36">
        <v>1</v>
      </c>
      <c r="D1690" s="36" t="s">
        <v>356</v>
      </c>
      <c r="E1690" s="36">
        <v>1995</v>
      </c>
      <c r="F1690" s="36">
        <v>1997</v>
      </c>
      <c r="G1690" s="76">
        <v>238.77</v>
      </c>
      <c r="H1690" s="36">
        <v>5</v>
      </c>
      <c r="I1690" s="36">
        <v>1</v>
      </c>
      <c r="J1690" s="36">
        <v>0</v>
      </c>
      <c r="K1690" s="36">
        <v>3</v>
      </c>
      <c r="L1690" s="94">
        <v>344</v>
      </c>
      <c r="M1690" s="94">
        <v>211</v>
      </c>
      <c r="N1690" s="95">
        <f t="shared" si="110"/>
        <v>0.61981981981981982</v>
      </c>
      <c r="O1690" s="36">
        <v>19960876</v>
      </c>
      <c r="P1690" s="63">
        <v>1911.33</v>
      </c>
      <c r="Q1690" s="76">
        <f t="shared" si="111"/>
        <v>0.29037371882406493</v>
      </c>
      <c r="R1690" s="95">
        <f t="shared" si="112"/>
        <v>0.61981981981981982</v>
      </c>
      <c r="S1690" s="95">
        <f t="shared" si="113"/>
        <v>-1</v>
      </c>
    </row>
    <row r="1691" spans="1:19" s="36" customFormat="1" ht="14.4" x14ac:dyDescent="0.3">
      <c r="A1691" s="32" t="s">
        <v>95</v>
      </c>
      <c r="B1691" s="36">
        <v>876</v>
      </c>
      <c r="C1691" s="36">
        <v>1</v>
      </c>
      <c r="D1691" s="36" t="s">
        <v>356</v>
      </c>
      <c r="E1691" s="36">
        <v>2000</v>
      </c>
      <c r="F1691" s="36">
        <v>2001</v>
      </c>
      <c r="G1691" s="76">
        <v>500</v>
      </c>
      <c r="H1691" s="36">
        <v>10</v>
      </c>
      <c r="I1691" s="36">
        <v>1</v>
      </c>
      <c r="J1691" s="36">
        <v>1</v>
      </c>
      <c r="K1691" s="36">
        <v>6</v>
      </c>
      <c r="L1691" s="94">
        <v>2209</v>
      </c>
      <c r="M1691" s="94">
        <v>1882</v>
      </c>
      <c r="N1691" s="95">
        <f t="shared" si="110"/>
        <v>0.53996577853825467</v>
      </c>
      <c r="O1691" s="36">
        <v>20010876</v>
      </c>
      <c r="P1691" s="63">
        <v>1915.11</v>
      </c>
      <c r="Q1691" s="76">
        <f t="shared" si="111"/>
        <v>2.1361697239323068</v>
      </c>
      <c r="R1691" s="95">
        <f t="shared" si="112"/>
        <v>0.53996577853825467</v>
      </c>
      <c r="S1691" s="95">
        <f t="shared" si="113"/>
        <v>-1</v>
      </c>
    </row>
    <row r="1692" spans="1:19" s="36" customFormat="1" ht="14.4" x14ac:dyDescent="0.3">
      <c r="A1692" s="32" t="s">
        <v>95</v>
      </c>
      <c r="B1692" s="36">
        <v>876</v>
      </c>
      <c r="C1692" s="36">
        <v>1</v>
      </c>
      <c r="D1692" s="36" t="s">
        <v>356</v>
      </c>
      <c r="E1692" s="36">
        <v>2002</v>
      </c>
      <c r="F1692" s="36">
        <v>2003</v>
      </c>
      <c r="G1692" s="76">
        <v>350</v>
      </c>
      <c r="H1692" s="36">
        <v>5</v>
      </c>
      <c r="I1692" s="36">
        <v>1</v>
      </c>
      <c r="J1692" s="36">
        <v>1</v>
      </c>
      <c r="K1692" s="36">
        <v>4</v>
      </c>
      <c r="L1692" s="94">
        <v>2310</v>
      </c>
      <c r="M1692" s="94">
        <v>2156</v>
      </c>
      <c r="N1692" s="95">
        <f t="shared" si="110"/>
        <v>0.51724137931034486</v>
      </c>
      <c r="O1692" s="36">
        <v>20030876</v>
      </c>
      <c r="P1692" s="63">
        <v>1783.58</v>
      </c>
      <c r="Q1692" s="76">
        <f t="shared" si="111"/>
        <v>2.5039527242960786</v>
      </c>
      <c r="R1692" s="95">
        <f t="shared" si="112"/>
        <v>0.51724137931034486</v>
      </c>
      <c r="S1692" s="95">
        <f t="shared" si="113"/>
        <v>-1</v>
      </c>
    </row>
    <row r="1693" spans="1:19" s="36" customFormat="1" ht="14.4" x14ac:dyDescent="0.3">
      <c r="A1693" s="32" t="s">
        <v>95</v>
      </c>
      <c r="B1693" s="36">
        <v>876</v>
      </c>
      <c r="C1693" s="36">
        <v>1</v>
      </c>
      <c r="D1693" s="36" t="s">
        <v>356</v>
      </c>
      <c r="E1693" s="36">
        <v>2006</v>
      </c>
      <c r="F1693" s="33">
        <v>2007</v>
      </c>
      <c r="G1693" s="76">
        <v>192.31</v>
      </c>
      <c r="H1693" s="33">
        <v>7</v>
      </c>
      <c r="I1693" s="36">
        <v>1</v>
      </c>
      <c r="J1693" s="36">
        <v>1</v>
      </c>
      <c r="K1693" s="36">
        <v>2</v>
      </c>
      <c r="L1693" s="63">
        <v>2295</v>
      </c>
      <c r="M1693" s="63">
        <v>2146</v>
      </c>
      <c r="N1693" s="95">
        <f t="shared" si="110"/>
        <v>0.51677550101328529</v>
      </c>
      <c r="O1693" s="36">
        <v>20070876</v>
      </c>
      <c r="P1693" s="63">
        <v>1794</v>
      </c>
      <c r="Q1693" s="76">
        <f t="shared" si="111"/>
        <v>2.4754738015607582</v>
      </c>
      <c r="R1693" s="95">
        <f t="shared" si="112"/>
        <v>0.51677550101328529</v>
      </c>
      <c r="S1693" s="95">
        <f t="shared" si="113"/>
        <v>-1</v>
      </c>
    </row>
    <row r="1694" spans="1:19" s="36" customFormat="1" ht="14.4" x14ac:dyDescent="0.3">
      <c r="A1694" s="32" t="s">
        <v>95</v>
      </c>
      <c r="B1694" s="36">
        <v>876</v>
      </c>
      <c r="C1694" s="36">
        <v>1</v>
      </c>
      <c r="D1694" s="36" t="s">
        <v>356</v>
      </c>
      <c r="E1694" s="75">
        <v>2013</v>
      </c>
      <c r="F1694" s="36">
        <v>2014</v>
      </c>
      <c r="G1694" s="76">
        <v>699.96</v>
      </c>
      <c r="H1694" s="36">
        <v>7</v>
      </c>
      <c r="I1694" s="36">
        <v>1</v>
      </c>
      <c r="J1694" s="36">
        <v>0</v>
      </c>
      <c r="K1694" s="50">
        <v>7</v>
      </c>
      <c r="L1694" s="63">
        <v>882</v>
      </c>
      <c r="M1694" s="63">
        <v>317</v>
      </c>
      <c r="N1694" s="95">
        <f t="shared" si="110"/>
        <v>0.73561301084236863</v>
      </c>
      <c r="O1694" s="36">
        <f>10000*E1694+B1694</f>
        <v>20130876</v>
      </c>
      <c r="P1694" s="63">
        <v>1652.19</v>
      </c>
      <c r="Q1694" s="76">
        <f t="shared" si="111"/>
        <v>0.7257034602557817</v>
      </c>
      <c r="R1694" s="95">
        <f t="shared" si="112"/>
        <v>0.73561301084236863</v>
      </c>
      <c r="S1694" s="95">
        <f t="shared" si="113"/>
        <v>-1</v>
      </c>
    </row>
    <row r="1695" spans="1:19" s="36" customFormat="1" ht="14.4" x14ac:dyDescent="0.3">
      <c r="A1695" s="32" t="s">
        <v>95</v>
      </c>
      <c r="B1695" s="36">
        <v>877</v>
      </c>
      <c r="C1695" s="36">
        <v>1</v>
      </c>
      <c r="D1695" s="36" t="s">
        <v>261</v>
      </c>
      <c r="E1695" s="36">
        <v>1994</v>
      </c>
      <c r="F1695" s="36">
        <v>1995</v>
      </c>
      <c r="G1695" s="76">
        <v>237.09</v>
      </c>
      <c r="H1695" s="36">
        <v>10</v>
      </c>
      <c r="I1695" s="36">
        <v>0</v>
      </c>
      <c r="J1695" s="36">
        <v>1</v>
      </c>
      <c r="K1695" s="36">
        <v>3</v>
      </c>
      <c r="L1695" s="94">
        <v>3532</v>
      </c>
      <c r="M1695" s="94">
        <v>3603</v>
      </c>
      <c r="N1695" s="95">
        <f t="shared" si="110"/>
        <v>0.49502452697967764</v>
      </c>
      <c r="O1695" s="36">
        <v>19950877</v>
      </c>
      <c r="P1695" s="63">
        <v>4496.55</v>
      </c>
      <c r="Q1695" s="76">
        <f t="shared" si="111"/>
        <v>1.5867720808175156</v>
      </c>
      <c r="R1695" s="95">
        <f t="shared" si="112"/>
        <v>0.49502452697967764</v>
      </c>
      <c r="S1695" s="95">
        <f t="shared" si="113"/>
        <v>-1</v>
      </c>
    </row>
    <row r="1696" spans="1:19" s="36" customFormat="1" ht="14.4" x14ac:dyDescent="0.3">
      <c r="A1696" s="32" t="s">
        <v>95</v>
      </c>
      <c r="B1696" s="36">
        <v>877</v>
      </c>
      <c r="C1696" s="36">
        <v>1</v>
      </c>
      <c r="D1696" s="36" t="s">
        <v>261</v>
      </c>
      <c r="E1696" s="36">
        <v>1995</v>
      </c>
      <c r="F1696" s="36">
        <v>1996</v>
      </c>
      <c r="G1696" s="76">
        <v>235.84</v>
      </c>
      <c r="H1696" s="36">
        <v>10</v>
      </c>
      <c r="I1696" s="36">
        <v>1</v>
      </c>
      <c r="J1696" s="36">
        <v>1</v>
      </c>
      <c r="K1696" s="36">
        <v>3</v>
      </c>
      <c r="L1696" s="94">
        <v>2942</v>
      </c>
      <c r="M1696" s="94">
        <v>2244</v>
      </c>
      <c r="N1696" s="95">
        <f t="shared" si="110"/>
        <v>0.56729656768222136</v>
      </c>
      <c r="O1696" s="36">
        <v>19960877</v>
      </c>
      <c r="P1696" s="63">
        <v>4601.07</v>
      </c>
      <c r="Q1696" s="76">
        <f t="shared" si="111"/>
        <v>1.1271291243123882</v>
      </c>
      <c r="R1696" s="95">
        <f t="shared" si="112"/>
        <v>0.56729656768222136</v>
      </c>
      <c r="S1696" s="95">
        <f t="shared" si="113"/>
        <v>-1</v>
      </c>
    </row>
    <row r="1697" spans="1:19" s="36" customFormat="1" ht="14.4" x14ac:dyDescent="0.3">
      <c r="A1697" s="32" t="s">
        <v>95</v>
      </c>
      <c r="B1697" s="36">
        <v>877</v>
      </c>
      <c r="C1697" s="36">
        <v>1</v>
      </c>
      <c r="D1697" s="36" t="s">
        <v>261</v>
      </c>
      <c r="E1697" s="36">
        <v>1997</v>
      </c>
      <c r="F1697" s="36">
        <v>1998</v>
      </c>
      <c r="G1697" s="76">
        <v>97</v>
      </c>
      <c r="H1697" s="36">
        <v>10</v>
      </c>
      <c r="I1697" s="36">
        <v>1</v>
      </c>
      <c r="J1697" s="36">
        <v>1</v>
      </c>
      <c r="K1697" s="36">
        <v>1</v>
      </c>
      <c r="L1697" s="94">
        <v>1389</v>
      </c>
      <c r="M1697" s="94">
        <v>573</v>
      </c>
      <c r="N1697" s="95">
        <f t="shared" si="110"/>
        <v>0.70795107033639149</v>
      </c>
      <c r="O1697" s="36">
        <v>19980877</v>
      </c>
      <c r="P1697" s="63">
        <v>4695.2</v>
      </c>
      <c r="Q1697" s="76">
        <f t="shared" si="111"/>
        <v>0.41787357301073436</v>
      </c>
      <c r="R1697" s="95">
        <f t="shared" si="112"/>
        <v>0.70795107033639149</v>
      </c>
      <c r="S1697" s="95">
        <f t="shared" si="113"/>
        <v>-1</v>
      </c>
    </row>
    <row r="1698" spans="1:19" s="36" customFormat="1" ht="14.4" x14ac:dyDescent="0.3">
      <c r="A1698" s="32" t="s">
        <v>95</v>
      </c>
      <c r="B1698" s="36">
        <v>877</v>
      </c>
      <c r="C1698" s="36">
        <v>1</v>
      </c>
      <c r="D1698" s="36" t="s">
        <v>261</v>
      </c>
      <c r="E1698" s="36">
        <v>1998</v>
      </c>
      <c r="F1698" s="36">
        <v>1999</v>
      </c>
      <c r="G1698" s="76">
        <v>217.16</v>
      </c>
      <c r="H1698" s="36">
        <v>10</v>
      </c>
      <c r="I1698" s="36">
        <v>0</v>
      </c>
      <c r="J1698" s="36">
        <v>1</v>
      </c>
      <c r="K1698" s="36">
        <v>3</v>
      </c>
      <c r="L1698" s="94">
        <v>3292</v>
      </c>
      <c r="M1698" s="94">
        <v>6302</v>
      </c>
      <c r="N1698" s="95">
        <f t="shared" si="110"/>
        <v>0.3431311236189285</v>
      </c>
      <c r="O1698" s="36">
        <v>19990877</v>
      </c>
      <c r="P1698" s="63">
        <v>4790.42</v>
      </c>
      <c r="Q1698" s="76">
        <f t="shared" si="111"/>
        <v>2.0027471495192488</v>
      </c>
      <c r="R1698" s="95">
        <f t="shared" si="112"/>
        <v>0.3431311236189285</v>
      </c>
      <c r="S1698" s="95">
        <f t="shared" si="113"/>
        <v>-1</v>
      </c>
    </row>
    <row r="1699" spans="1:19" s="36" customFormat="1" ht="14.4" x14ac:dyDescent="0.3">
      <c r="A1699" s="32"/>
      <c r="B1699" s="36">
        <v>877</v>
      </c>
      <c r="C1699" s="36">
        <v>1</v>
      </c>
      <c r="D1699" s="36" t="s">
        <v>261</v>
      </c>
      <c r="E1699" s="36">
        <v>2000</v>
      </c>
      <c r="F1699" s="36">
        <v>2001</v>
      </c>
      <c r="G1699" s="76">
        <v>171</v>
      </c>
      <c r="H1699" s="36">
        <v>10</v>
      </c>
      <c r="I1699" s="36">
        <v>1</v>
      </c>
      <c r="J1699" s="36">
        <v>1</v>
      </c>
      <c r="K1699" s="36">
        <v>2</v>
      </c>
      <c r="L1699" s="94">
        <v>5286</v>
      </c>
      <c r="M1699" s="94">
        <v>4867</v>
      </c>
      <c r="N1699" s="95">
        <f t="shared" si="110"/>
        <v>0.52063429528218264</v>
      </c>
      <c r="O1699" s="36">
        <v>20010877</v>
      </c>
      <c r="P1699" s="63">
        <v>4827.3100000000004</v>
      </c>
      <c r="Q1699" s="76">
        <f t="shared" si="111"/>
        <v>2.103241764046643</v>
      </c>
      <c r="R1699" s="95">
        <f t="shared" si="112"/>
        <v>0.52063429528218264</v>
      </c>
      <c r="S1699" s="95">
        <f t="shared" si="113"/>
        <v>-1</v>
      </c>
    </row>
    <row r="1700" spans="1:19" s="36" customFormat="1" ht="14.4" x14ac:dyDescent="0.3">
      <c r="A1700" s="32" t="s">
        <v>95</v>
      </c>
      <c r="B1700" s="36">
        <v>877</v>
      </c>
      <c r="C1700" s="36">
        <v>1</v>
      </c>
      <c r="D1700" s="36" t="s">
        <v>261</v>
      </c>
      <c r="E1700" s="36">
        <v>2001</v>
      </c>
      <c r="F1700" s="36">
        <v>2002</v>
      </c>
      <c r="G1700" s="76">
        <v>200</v>
      </c>
      <c r="H1700" s="36">
        <v>10</v>
      </c>
      <c r="I1700" s="36">
        <v>0</v>
      </c>
      <c r="J1700" s="36">
        <v>1</v>
      </c>
      <c r="K1700" s="36">
        <v>3</v>
      </c>
      <c r="L1700" s="94">
        <v>2071</v>
      </c>
      <c r="M1700" s="94">
        <v>2735</v>
      </c>
      <c r="N1700" s="95">
        <f t="shared" si="110"/>
        <v>0.43091968372867251</v>
      </c>
      <c r="O1700" s="36">
        <v>20020877</v>
      </c>
      <c r="P1700" s="63">
        <v>4972.6899999999996</v>
      </c>
      <c r="Q1700" s="76">
        <f t="shared" si="111"/>
        <v>0.96647890779437295</v>
      </c>
      <c r="R1700" s="95">
        <f t="shared" si="112"/>
        <v>0.43091968372867251</v>
      </c>
      <c r="S1700" s="95">
        <f t="shared" si="113"/>
        <v>-1</v>
      </c>
    </row>
    <row r="1701" spans="1:19" s="36" customFormat="1" ht="14.4" x14ac:dyDescent="0.3">
      <c r="A1701" s="32" t="s">
        <v>95</v>
      </c>
      <c r="B1701" s="36">
        <v>877</v>
      </c>
      <c r="C1701" s="36">
        <v>1</v>
      </c>
      <c r="D1701" s="36" t="s">
        <v>261</v>
      </c>
      <c r="E1701" s="36">
        <v>2002</v>
      </c>
      <c r="F1701" s="36">
        <v>2003</v>
      </c>
      <c r="G1701" s="76">
        <v>378</v>
      </c>
      <c r="H1701" s="36">
        <v>10</v>
      </c>
      <c r="I1701" s="36">
        <v>1</v>
      </c>
      <c r="J1701" s="36">
        <v>1</v>
      </c>
      <c r="K1701" s="36">
        <v>4</v>
      </c>
      <c r="L1701" s="94">
        <v>5873</v>
      </c>
      <c r="M1701" s="94">
        <v>5496</v>
      </c>
      <c r="N1701" s="95">
        <f t="shared" si="110"/>
        <v>0.51658017415779756</v>
      </c>
      <c r="O1701" s="36">
        <v>20030877</v>
      </c>
      <c r="P1701" s="63">
        <v>5229.59</v>
      </c>
      <c r="Q1701" s="76">
        <f t="shared" si="111"/>
        <v>2.17397539768892</v>
      </c>
      <c r="R1701" s="95">
        <f t="shared" si="112"/>
        <v>0.51658017415779756</v>
      </c>
      <c r="S1701" s="95">
        <f t="shared" si="113"/>
        <v>-1</v>
      </c>
    </row>
    <row r="1702" spans="1:19" s="36" customFormat="1" ht="14.4" x14ac:dyDescent="0.3">
      <c r="A1702" s="32" t="s">
        <v>95</v>
      </c>
      <c r="B1702" s="36">
        <v>877</v>
      </c>
      <c r="C1702" s="36">
        <v>1</v>
      </c>
      <c r="D1702" s="35" t="s">
        <v>261</v>
      </c>
      <c r="E1702" s="33">
        <v>2007</v>
      </c>
      <c r="F1702" s="36">
        <v>2008</v>
      </c>
      <c r="G1702" s="36">
        <v>495</v>
      </c>
      <c r="H1702" s="36">
        <v>10</v>
      </c>
      <c r="I1702" s="36">
        <v>0</v>
      </c>
      <c r="J1702" s="36">
        <v>0</v>
      </c>
      <c r="K1702" s="33">
        <v>5</v>
      </c>
      <c r="L1702" s="63">
        <v>2892</v>
      </c>
      <c r="M1702" s="63">
        <v>3031</v>
      </c>
      <c r="N1702" s="95">
        <f t="shared" si="110"/>
        <v>0.48826608137768024</v>
      </c>
      <c r="O1702" s="36">
        <v>20062897</v>
      </c>
      <c r="P1702" s="63">
        <v>5700</v>
      </c>
      <c r="Q1702" s="76">
        <f t="shared" si="111"/>
        <v>1.0391228070175438</v>
      </c>
      <c r="R1702" s="95">
        <f t="shared" si="112"/>
        <v>0.48826608137768024</v>
      </c>
      <c r="S1702" s="95">
        <f t="shared" si="113"/>
        <v>-1</v>
      </c>
    </row>
    <row r="1703" spans="1:19" s="36" customFormat="1" ht="14.4" x14ac:dyDescent="0.3">
      <c r="A1703" s="32" t="s">
        <v>95</v>
      </c>
      <c r="B1703" s="36">
        <v>877</v>
      </c>
      <c r="C1703" s="36">
        <v>1</v>
      </c>
      <c r="D1703" s="35" t="s">
        <v>261</v>
      </c>
      <c r="E1703" s="33">
        <v>2007</v>
      </c>
      <c r="F1703" s="36">
        <v>2008</v>
      </c>
      <c r="G1703" s="36">
        <v>100</v>
      </c>
      <c r="H1703" s="36">
        <v>10</v>
      </c>
      <c r="I1703" s="36">
        <v>0</v>
      </c>
      <c r="J1703" s="36">
        <v>0</v>
      </c>
      <c r="K1703" s="33">
        <v>2</v>
      </c>
      <c r="L1703" s="63">
        <v>2545</v>
      </c>
      <c r="M1703" s="63">
        <v>3344</v>
      </c>
      <c r="N1703" s="95">
        <f t="shared" si="110"/>
        <v>0.43216165732722023</v>
      </c>
      <c r="O1703" s="36">
        <v>20062897</v>
      </c>
      <c r="P1703" s="63">
        <v>5700</v>
      </c>
      <c r="Q1703" s="76">
        <f t="shared" si="111"/>
        <v>1.0331578947368421</v>
      </c>
      <c r="R1703" s="95">
        <f t="shared" si="112"/>
        <v>0.43216165732722023</v>
      </c>
      <c r="S1703" s="95">
        <f t="shared" si="113"/>
        <v>-1</v>
      </c>
    </row>
    <row r="1704" spans="1:19" s="36" customFormat="1" ht="14.4" x14ac:dyDescent="0.3">
      <c r="A1704" s="32" t="s">
        <v>95</v>
      </c>
      <c r="B1704" s="36">
        <v>877</v>
      </c>
      <c r="C1704" s="36">
        <v>1</v>
      </c>
      <c r="D1704" s="35" t="s">
        <v>261</v>
      </c>
      <c r="E1704" s="33">
        <v>2007</v>
      </c>
      <c r="F1704" s="36">
        <v>2008</v>
      </c>
      <c r="G1704" s="36">
        <v>90</v>
      </c>
      <c r="H1704" s="36">
        <v>10</v>
      </c>
      <c r="I1704" s="36">
        <v>0</v>
      </c>
      <c r="J1704" s="36">
        <v>0</v>
      </c>
      <c r="K1704" s="33">
        <v>1</v>
      </c>
      <c r="L1704" s="63">
        <v>2459</v>
      </c>
      <c r="M1704" s="63">
        <v>3431</v>
      </c>
      <c r="N1704" s="95">
        <f t="shared" si="110"/>
        <v>0.41748726655348045</v>
      </c>
      <c r="O1704" s="36">
        <v>20062897</v>
      </c>
      <c r="P1704" s="63">
        <v>5700</v>
      </c>
      <c r="Q1704" s="76">
        <f t="shared" si="111"/>
        <v>1.0333333333333334</v>
      </c>
      <c r="R1704" s="95">
        <f t="shared" si="112"/>
        <v>0.41748726655348045</v>
      </c>
      <c r="S1704" s="95">
        <f t="shared" si="113"/>
        <v>-1</v>
      </c>
    </row>
    <row r="1705" spans="1:19" s="36" customFormat="1" ht="14.4" x14ac:dyDescent="0.3">
      <c r="A1705" s="32" t="s">
        <v>95</v>
      </c>
      <c r="B1705" s="48">
        <v>877</v>
      </c>
      <c r="C1705" s="48">
        <v>1</v>
      </c>
      <c r="D1705" s="48" t="s">
        <v>261</v>
      </c>
      <c r="E1705" s="58">
        <v>2008</v>
      </c>
      <c r="F1705" s="59">
        <v>2009</v>
      </c>
      <c r="G1705" s="55">
        <v>339</v>
      </c>
      <c r="H1705" s="59">
        <v>10</v>
      </c>
      <c r="I1705" s="42">
        <v>0</v>
      </c>
      <c r="J1705" s="48">
        <f>MAX(0,MIN(1,F1705-E1705-1))</f>
        <v>0</v>
      </c>
      <c r="K1705" s="50">
        <f>MAX(1,MIN(10,INT(G1705/100)+1))</f>
        <v>4</v>
      </c>
      <c r="L1705" s="42">
        <v>8042</v>
      </c>
      <c r="M1705" s="42">
        <v>8754</v>
      </c>
      <c r="N1705" s="95">
        <f t="shared" si="110"/>
        <v>0.47880447725648961</v>
      </c>
      <c r="O1705" s="36">
        <v>20080877</v>
      </c>
      <c r="P1705" s="63">
        <v>5696.77</v>
      </c>
      <c r="Q1705" s="76">
        <f t="shared" si="111"/>
        <v>2.9483373911883399</v>
      </c>
      <c r="R1705" s="95">
        <f t="shared" si="112"/>
        <v>0.47880447725648961</v>
      </c>
      <c r="S1705" s="95">
        <f t="shared" si="113"/>
        <v>-1</v>
      </c>
    </row>
    <row r="1706" spans="1:19" s="36" customFormat="1" ht="14.4" x14ac:dyDescent="0.3">
      <c r="A1706" s="32" t="s">
        <v>95</v>
      </c>
      <c r="B1706" s="36">
        <v>877</v>
      </c>
      <c r="C1706" s="36">
        <v>1</v>
      </c>
      <c r="D1706" s="36" t="s">
        <v>261</v>
      </c>
      <c r="E1706" s="40">
        <v>2009</v>
      </c>
      <c r="F1706" s="40">
        <v>2011</v>
      </c>
      <c r="G1706" s="62">
        <v>110.55</v>
      </c>
      <c r="H1706" s="40">
        <v>10</v>
      </c>
      <c r="I1706" s="63">
        <v>1</v>
      </c>
      <c r="J1706" s="48">
        <f>MAX(0,MIN(1,F1706-E1706-1))</f>
        <v>1</v>
      </c>
      <c r="K1706" s="50">
        <f>MAX(1,MIN(10,INT(G1706/100)+1))</f>
        <v>2</v>
      </c>
      <c r="L1706" s="63">
        <v>2207</v>
      </c>
      <c r="M1706" s="63">
        <v>1080</v>
      </c>
      <c r="N1706" s="95">
        <f t="shared" si="110"/>
        <v>0.67143291755400059</v>
      </c>
      <c r="O1706" s="36">
        <v>20090877</v>
      </c>
      <c r="P1706" s="63">
        <v>5798.22</v>
      </c>
      <c r="Q1706" s="76">
        <f t="shared" si="111"/>
        <v>0.56689811700832327</v>
      </c>
      <c r="R1706" s="95">
        <f t="shared" si="112"/>
        <v>0.67143291755400059</v>
      </c>
      <c r="S1706" s="95">
        <f t="shared" si="113"/>
        <v>-1</v>
      </c>
    </row>
    <row r="1707" spans="1:19" s="36" customFormat="1" ht="14.4" x14ac:dyDescent="0.3">
      <c r="A1707" s="32" t="s">
        <v>95</v>
      </c>
      <c r="B1707" s="36">
        <v>877</v>
      </c>
      <c r="C1707" s="36">
        <v>1</v>
      </c>
      <c r="D1707" s="36" t="s">
        <v>261</v>
      </c>
      <c r="E1707" s="40">
        <v>2009</v>
      </c>
      <c r="F1707" s="40">
        <v>2011</v>
      </c>
      <c r="G1707" s="62">
        <v>110.55</v>
      </c>
      <c r="H1707" s="40">
        <v>10</v>
      </c>
      <c r="I1707" s="63">
        <v>1</v>
      </c>
      <c r="J1707" s="48">
        <f>MAX(0,MIN(1,F1707-E1707-1))</f>
        <v>1</v>
      </c>
      <c r="K1707" s="50">
        <f>MAX(1,MIN(10,INT(G1707/100)+1))</f>
        <v>2</v>
      </c>
      <c r="L1707" s="63">
        <v>2207</v>
      </c>
      <c r="M1707" s="63">
        <v>1080</v>
      </c>
      <c r="N1707" s="95">
        <f t="shared" si="110"/>
        <v>0.67143291755400059</v>
      </c>
      <c r="O1707" s="36">
        <f>10000*2010+B1707</f>
        <v>20100877</v>
      </c>
      <c r="P1707" s="63">
        <v>5798.22</v>
      </c>
      <c r="Q1707" s="76">
        <f t="shared" si="111"/>
        <v>0.56689811700832327</v>
      </c>
      <c r="R1707" s="95">
        <f t="shared" si="112"/>
        <v>0.67143291755400059</v>
      </c>
      <c r="S1707" s="95">
        <f t="shared" si="113"/>
        <v>-1</v>
      </c>
    </row>
    <row r="1708" spans="1:19" s="36" customFormat="1" ht="14.4" x14ac:dyDescent="0.3">
      <c r="A1708" s="32" t="s">
        <v>95</v>
      </c>
      <c r="B1708" s="7">
        <v>877</v>
      </c>
      <c r="C1708" s="7">
        <v>1</v>
      </c>
      <c r="D1708" s="7" t="s">
        <v>261</v>
      </c>
      <c r="E1708" s="7">
        <v>2011</v>
      </c>
      <c r="F1708" s="10">
        <v>2013</v>
      </c>
      <c r="G1708" s="66">
        <v>379.44</v>
      </c>
      <c r="H1708" s="10">
        <v>10</v>
      </c>
      <c r="I1708" s="67">
        <v>1</v>
      </c>
      <c r="J1708" s="10">
        <v>1</v>
      </c>
      <c r="K1708" s="50">
        <v>4</v>
      </c>
      <c r="L1708" s="67">
        <v>2475</v>
      </c>
      <c r="M1708" s="67">
        <v>816</v>
      </c>
      <c r="N1708" s="95">
        <f t="shared" si="110"/>
        <v>0.75205104831358249</v>
      </c>
      <c r="O1708" s="36">
        <f>10000*E1708+B1708</f>
        <v>20110877</v>
      </c>
      <c r="P1708" s="63">
        <v>5818</v>
      </c>
      <c r="Q1708" s="76">
        <f t="shared" si="111"/>
        <v>0.56565830182193189</v>
      </c>
      <c r="R1708" s="95">
        <f t="shared" si="112"/>
        <v>0.75205104831358249</v>
      </c>
      <c r="S1708" s="95">
        <f t="shared" si="113"/>
        <v>-1</v>
      </c>
    </row>
    <row r="1709" spans="1:19" s="36" customFormat="1" ht="14.4" x14ac:dyDescent="0.3">
      <c r="A1709" s="32" t="s">
        <v>95</v>
      </c>
      <c r="B1709" s="7">
        <v>877</v>
      </c>
      <c r="C1709" s="7">
        <v>1</v>
      </c>
      <c r="D1709" s="7" t="s">
        <v>138</v>
      </c>
      <c r="E1709" s="7">
        <v>2018</v>
      </c>
      <c r="F1709" s="7">
        <v>2019</v>
      </c>
      <c r="G1709" s="70">
        <v>1069.8699999999999</v>
      </c>
      <c r="H1709" s="7">
        <v>10</v>
      </c>
      <c r="I1709" s="7">
        <v>0</v>
      </c>
      <c r="J1709" s="48">
        <v>0</v>
      </c>
      <c r="K1709" s="50">
        <v>10</v>
      </c>
      <c r="L1709" s="67">
        <v>5011</v>
      </c>
      <c r="M1709" s="67">
        <v>9476</v>
      </c>
      <c r="N1709" s="95">
        <f t="shared" si="110"/>
        <v>0.34589632083937322</v>
      </c>
      <c r="O1709" s="36">
        <f>10000*E1709+B1709</f>
        <v>20180877</v>
      </c>
      <c r="P1709" s="63">
        <v>5786.24</v>
      </c>
      <c r="Q1709" s="76">
        <f t="shared" si="111"/>
        <v>2.5036984293772813</v>
      </c>
      <c r="R1709" s="95">
        <f t="shared" si="112"/>
        <v>0.34589632083937322</v>
      </c>
      <c r="S1709" s="95">
        <f t="shared" si="113"/>
        <v>-1</v>
      </c>
    </row>
    <row r="1710" spans="1:19" s="36" customFormat="1" ht="14.4" x14ac:dyDescent="0.3">
      <c r="A1710" s="32" t="s">
        <v>95</v>
      </c>
      <c r="B1710" s="36">
        <v>879</v>
      </c>
      <c r="C1710" s="36">
        <v>1</v>
      </c>
      <c r="D1710" s="36" t="s">
        <v>357</v>
      </c>
      <c r="E1710" s="36">
        <v>1994</v>
      </c>
      <c r="F1710" s="36">
        <v>1995</v>
      </c>
      <c r="G1710" s="76">
        <v>304.47000000000003</v>
      </c>
      <c r="H1710" s="36">
        <v>3</v>
      </c>
      <c r="I1710" s="36">
        <v>1</v>
      </c>
      <c r="J1710" s="36">
        <v>1</v>
      </c>
      <c r="K1710" s="36">
        <v>4</v>
      </c>
      <c r="L1710" s="94">
        <v>1307</v>
      </c>
      <c r="M1710" s="94">
        <v>995</v>
      </c>
      <c r="N1710" s="95">
        <f t="shared" ref="N1710:N1773" si="114">L1710/(L1710+M1710)</f>
        <v>0.56776715899218066</v>
      </c>
      <c r="O1710" s="36">
        <v>19950879</v>
      </c>
      <c r="P1710" s="63">
        <v>1626.47</v>
      </c>
      <c r="Q1710" s="76">
        <f t="shared" ref="Q1710:Q1773" si="115">(L1710+M1710)/P1710</f>
        <v>1.4153350507540869</v>
      </c>
      <c r="R1710" s="95">
        <f t="shared" ref="R1710:R1773" si="116">N1710</f>
        <v>0.56776715899218066</v>
      </c>
      <c r="S1710" s="95">
        <f t="shared" ref="S1710:S1773" si="117">IF(B1710=$A$1,R1710,-1)</f>
        <v>-1</v>
      </c>
    </row>
    <row r="1711" spans="1:19" s="36" customFormat="1" ht="14.4" x14ac:dyDescent="0.3">
      <c r="A1711" s="32" t="s">
        <v>95</v>
      </c>
      <c r="B1711" s="36">
        <v>879</v>
      </c>
      <c r="C1711" s="36">
        <v>1</v>
      </c>
      <c r="D1711" s="36" t="s">
        <v>357</v>
      </c>
      <c r="E1711" s="36">
        <v>1997</v>
      </c>
      <c r="F1711" s="36">
        <v>1998</v>
      </c>
      <c r="G1711" s="76">
        <v>138.87</v>
      </c>
      <c r="H1711" s="36">
        <v>5</v>
      </c>
      <c r="I1711" s="36">
        <v>1</v>
      </c>
      <c r="J1711" s="36">
        <v>1</v>
      </c>
      <c r="K1711" s="36">
        <v>2</v>
      </c>
      <c r="L1711" s="94">
        <v>1149</v>
      </c>
      <c r="M1711" s="94">
        <v>261</v>
      </c>
      <c r="N1711" s="95">
        <f t="shared" si="114"/>
        <v>0.81489361702127661</v>
      </c>
      <c r="O1711" s="36">
        <v>19980879</v>
      </c>
      <c r="P1711" s="63">
        <v>1658.3</v>
      </c>
      <c r="Q1711" s="76">
        <f t="shared" si="115"/>
        <v>0.85026834710245436</v>
      </c>
      <c r="R1711" s="95">
        <f t="shared" si="116"/>
        <v>0.81489361702127661</v>
      </c>
      <c r="S1711" s="95">
        <f t="shared" si="117"/>
        <v>-1</v>
      </c>
    </row>
    <row r="1712" spans="1:19" s="36" customFormat="1" ht="14.4" x14ac:dyDescent="0.3">
      <c r="A1712" s="32" t="s">
        <v>95</v>
      </c>
      <c r="B1712" s="36">
        <v>879</v>
      </c>
      <c r="C1712" s="36">
        <v>1</v>
      </c>
      <c r="D1712" s="36" t="s">
        <v>357</v>
      </c>
      <c r="E1712" s="36">
        <v>2001</v>
      </c>
      <c r="F1712" s="36">
        <v>2002</v>
      </c>
      <c r="G1712" s="76">
        <v>390</v>
      </c>
      <c r="H1712" s="36">
        <v>10</v>
      </c>
      <c r="I1712" s="36">
        <v>0</v>
      </c>
      <c r="J1712" s="36">
        <v>1</v>
      </c>
      <c r="K1712" s="36">
        <v>4</v>
      </c>
      <c r="L1712" s="94">
        <v>907</v>
      </c>
      <c r="M1712" s="94">
        <v>1370</v>
      </c>
      <c r="N1712" s="95">
        <f t="shared" si="114"/>
        <v>0.39833113746157223</v>
      </c>
      <c r="O1712" s="36">
        <v>20020879</v>
      </c>
      <c r="P1712" s="63">
        <v>1835.62</v>
      </c>
      <c r="Q1712" s="76">
        <f t="shared" si="115"/>
        <v>1.2404528170318476</v>
      </c>
      <c r="R1712" s="95">
        <f t="shared" si="116"/>
        <v>0.39833113746157223</v>
      </c>
      <c r="S1712" s="95">
        <f t="shared" si="117"/>
        <v>-1</v>
      </c>
    </row>
    <row r="1713" spans="1:19" s="36" customFormat="1" ht="14.4" x14ac:dyDescent="0.3">
      <c r="A1713" s="32" t="s">
        <v>95</v>
      </c>
      <c r="B1713" s="36">
        <v>879</v>
      </c>
      <c r="C1713" s="36">
        <v>1</v>
      </c>
      <c r="D1713" s="36" t="s">
        <v>357</v>
      </c>
      <c r="E1713" s="36">
        <v>2002</v>
      </c>
      <c r="F1713" s="36">
        <v>2003</v>
      </c>
      <c r="G1713" s="76">
        <v>100</v>
      </c>
      <c r="H1713" s="36">
        <v>10</v>
      </c>
      <c r="I1713" s="36">
        <v>0</v>
      </c>
      <c r="J1713" s="36">
        <v>1</v>
      </c>
      <c r="K1713" s="36">
        <v>2</v>
      </c>
      <c r="L1713" s="94">
        <v>2149</v>
      </c>
      <c r="M1713" s="94">
        <v>2269</v>
      </c>
      <c r="N1713" s="95">
        <f t="shared" si="114"/>
        <v>0.48641919420552288</v>
      </c>
      <c r="O1713" s="36">
        <v>20030879</v>
      </c>
      <c r="P1713" s="63">
        <v>1897.86</v>
      </c>
      <c r="Q1713" s="76">
        <f t="shared" si="115"/>
        <v>2.3278850916295197</v>
      </c>
      <c r="R1713" s="95">
        <f t="shared" si="116"/>
        <v>0.48641919420552288</v>
      </c>
      <c r="S1713" s="95">
        <f t="shared" si="117"/>
        <v>-1</v>
      </c>
    </row>
    <row r="1714" spans="1:19" s="36" customFormat="1" ht="14.4" x14ac:dyDescent="0.3">
      <c r="A1714" s="32" t="s">
        <v>95</v>
      </c>
      <c r="B1714" s="36">
        <v>879</v>
      </c>
      <c r="C1714" s="36">
        <v>1</v>
      </c>
      <c r="D1714" s="36" t="s">
        <v>357</v>
      </c>
      <c r="E1714" s="36">
        <v>2002</v>
      </c>
      <c r="F1714" s="36">
        <v>2003</v>
      </c>
      <c r="G1714" s="76">
        <v>425</v>
      </c>
      <c r="H1714" s="36">
        <v>10</v>
      </c>
      <c r="I1714" s="36">
        <v>1</v>
      </c>
      <c r="J1714" s="36">
        <v>1</v>
      </c>
      <c r="K1714" s="36">
        <v>5</v>
      </c>
      <c r="L1714" s="94">
        <v>2473</v>
      </c>
      <c r="M1714" s="94">
        <v>2196</v>
      </c>
      <c r="N1714" s="95">
        <f t="shared" si="114"/>
        <v>0.52966373955879198</v>
      </c>
      <c r="O1714" s="36">
        <v>20030879</v>
      </c>
      <c r="P1714" s="63">
        <v>1897.86</v>
      </c>
      <c r="Q1714" s="76">
        <f t="shared" si="115"/>
        <v>2.4601393148072042</v>
      </c>
      <c r="R1714" s="95">
        <f t="shared" si="116"/>
        <v>0.52966373955879198</v>
      </c>
      <c r="S1714" s="95">
        <f t="shared" si="117"/>
        <v>-1</v>
      </c>
    </row>
    <row r="1715" spans="1:19" s="36" customFormat="1" ht="14.4" x14ac:dyDescent="0.3">
      <c r="A1715" s="32" t="s">
        <v>95</v>
      </c>
      <c r="B1715" s="36">
        <v>879</v>
      </c>
      <c r="C1715" s="36">
        <v>1</v>
      </c>
      <c r="D1715" s="35" t="s">
        <v>357</v>
      </c>
      <c r="E1715" s="33">
        <v>2007</v>
      </c>
      <c r="F1715" s="36">
        <v>2008</v>
      </c>
      <c r="G1715" s="36">
        <v>285</v>
      </c>
      <c r="H1715" s="36">
        <v>10</v>
      </c>
      <c r="I1715" s="36">
        <v>1</v>
      </c>
      <c r="J1715" s="36">
        <v>0</v>
      </c>
      <c r="K1715" s="33">
        <v>3</v>
      </c>
      <c r="L1715" s="63">
        <v>1343</v>
      </c>
      <c r="M1715" s="63">
        <v>1339</v>
      </c>
      <c r="N1715" s="95">
        <f t="shared" si="114"/>
        <v>0.5007457121551081</v>
      </c>
      <c r="O1715" s="36">
        <v>20062897</v>
      </c>
      <c r="P1715" s="63">
        <v>2067</v>
      </c>
      <c r="Q1715" s="76">
        <f t="shared" si="115"/>
        <v>1.2975326560232221</v>
      </c>
      <c r="R1715" s="95">
        <f t="shared" si="116"/>
        <v>0.5007457121551081</v>
      </c>
      <c r="S1715" s="95">
        <f t="shared" si="117"/>
        <v>-1</v>
      </c>
    </row>
    <row r="1716" spans="1:19" s="36" customFormat="1" ht="14.4" x14ac:dyDescent="0.3">
      <c r="A1716" s="32" t="s">
        <v>95</v>
      </c>
      <c r="B1716" s="7">
        <v>879</v>
      </c>
      <c r="C1716" s="7">
        <v>1</v>
      </c>
      <c r="D1716" s="7" t="s">
        <v>357</v>
      </c>
      <c r="E1716" s="7">
        <v>2011</v>
      </c>
      <c r="F1716" s="10">
        <v>2012</v>
      </c>
      <c r="G1716" s="66">
        <v>564</v>
      </c>
      <c r="H1716" s="10">
        <v>10</v>
      </c>
      <c r="I1716" s="67">
        <v>0</v>
      </c>
      <c r="J1716" s="10">
        <v>0</v>
      </c>
      <c r="K1716" s="50">
        <v>6</v>
      </c>
      <c r="L1716" s="67">
        <v>1291</v>
      </c>
      <c r="M1716" s="67">
        <v>1450</v>
      </c>
      <c r="N1716" s="95">
        <f t="shared" si="114"/>
        <v>0.47099598686610727</v>
      </c>
      <c r="O1716" s="36">
        <f>10000*E1716+B1716</f>
        <v>20110879</v>
      </c>
      <c r="P1716" s="63">
        <v>2278</v>
      </c>
      <c r="Q1716" s="76">
        <f t="shared" si="115"/>
        <v>1.2032484635645302</v>
      </c>
      <c r="R1716" s="95">
        <f t="shared" si="116"/>
        <v>0.47099598686610727</v>
      </c>
      <c r="S1716" s="95">
        <f t="shared" si="117"/>
        <v>-1</v>
      </c>
    </row>
    <row r="1717" spans="1:19" s="36" customFormat="1" ht="14.4" x14ac:dyDescent="0.3">
      <c r="A1717" s="32" t="s">
        <v>95</v>
      </c>
      <c r="B1717" s="36">
        <v>879</v>
      </c>
      <c r="C1717" s="36">
        <v>1</v>
      </c>
      <c r="D1717" s="36" t="s">
        <v>357</v>
      </c>
      <c r="E1717" s="75">
        <v>2012</v>
      </c>
      <c r="F1717" s="36">
        <v>2013</v>
      </c>
      <c r="G1717" s="76">
        <v>426.86</v>
      </c>
      <c r="H1717" s="36">
        <v>10</v>
      </c>
      <c r="I1717" s="36">
        <v>1</v>
      </c>
      <c r="J1717" s="36">
        <v>0</v>
      </c>
      <c r="K1717" s="50">
        <f>MAX(1,MIN(10,INT(G1717/100)+1))</f>
        <v>5</v>
      </c>
      <c r="L1717" s="63">
        <v>4769</v>
      </c>
      <c r="M1717" s="63">
        <v>1689</v>
      </c>
      <c r="N1717" s="95">
        <f t="shared" si="114"/>
        <v>0.73846392071848865</v>
      </c>
      <c r="O1717" s="36">
        <f>10000*E1717+B1717</f>
        <v>20120879</v>
      </c>
      <c r="P1717" s="63">
        <v>2298.4300000000003</v>
      </c>
      <c r="Q1717" s="76">
        <f t="shared" si="115"/>
        <v>2.8097440426726066</v>
      </c>
      <c r="R1717" s="95">
        <f t="shared" si="116"/>
        <v>0.73846392071848865</v>
      </c>
      <c r="S1717" s="95">
        <f t="shared" si="117"/>
        <v>-1</v>
      </c>
    </row>
    <row r="1718" spans="1:19" s="36" customFormat="1" ht="14.4" x14ac:dyDescent="0.3">
      <c r="A1718" s="32" t="s">
        <v>95</v>
      </c>
      <c r="B1718" s="36">
        <v>879</v>
      </c>
      <c r="C1718" s="36">
        <v>1</v>
      </c>
      <c r="D1718" s="36" t="s">
        <v>357</v>
      </c>
      <c r="E1718" s="75">
        <v>2012</v>
      </c>
      <c r="F1718" s="36">
        <v>2013</v>
      </c>
      <c r="G1718" s="76">
        <v>325</v>
      </c>
      <c r="H1718" s="36">
        <v>10</v>
      </c>
      <c r="I1718" s="36">
        <v>1</v>
      </c>
      <c r="J1718" s="36">
        <v>0</v>
      </c>
      <c r="K1718" s="50">
        <f>MAX(1,MIN(10,INT(G1718/100)+1))</f>
        <v>4</v>
      </c>
      <c r="L1718" s="63">
        <v>3628</v>
      </c>
      <c r="M1718" s="63">
        <v>2813</v>
      </c>
      <c r="N1718" s="95">
        <f t="shared" si="114"/>
        <v>0.56326657351342957</v>
      </c>
      <c r="O1718" s="36">
        <f>10000*E1718+B1718</f>
        <v>20120879</v>
      </c>
      <c r="P1718" s="63">
        <v>2298.4300000000003</v>
      </c>
      <c r="Q1718" s="76">
        <f t="shared" si="115"/>
        <v>2.8023476895097956</v>
      </c>
      <c r="R1718" s="95">
        <f t="shared" si="116"/>
        <v>0.56326657351342957</v>
      </c>
      <c r="S1718" s="95">
        <f t="shared" si="117"/>
        <v>-1</v>
      </c>
    </row>
    <row r="1719" spans="1:19" s="36" customFormat="1" ht="14.4" x14ac:dyDescent="0.3">
      <c r="A1719" s="32"/>
      <c r="B1719" s="36">
        <v>881</v>
      </c>
      <c r="C1719" s="36">
        <v>1</v>
      </c>
      <c r="D1719" s="36" t="s">
        <v>359</v>
      </c>
      <c r="E1719" s="36">
        <v>1997</v>
      </c>
      <c r="F1719" s="36">
        <v>1999</v>
      </c>
      <c r="G1719" s="76">
        <v>315</v>
      </c>
      <c r="H1719" s="36">
        <v>10</v>
      </c>
      <c r="I1719" s="36">
        <v>1</v>
      </c>
      <c r="J1719" s="36">
        <v>0</v>
      </c>
      <c r="K1719" s="36">
        <v>4</v>
      </c>
      <c r="L1719" s="94">
        <v>615</v>
      </c>
      <c r="M1719" s="94">
        <v>297</v>
      </c>
      <c r="N1719" s="95">
        <f t="shared" si="114"/>
        <v>0.67434210526315785</v>
      </c>
      <c r="O1719" s="36">
        <v>19980881</v>
      </c>
      <c r="P1719" s="63">
        <v>944.43</v>
      </c>
      <c r="Q1719" s="76">
        <f t="shared" si="115"/>
        <v>0.96566182776913068</v>
      </c>
      <c r="R1719" s="95">
        <f t="shared" si="116"/>
        <v>0.67434210526315785</v>
      </c>
      <c r="S1719" s="95">
        <f t="shared" si="117"/>
        <v>-1</v>
      </c>
    </row>
    <row r="1720" spans="1:19" s="36" customFormat="1" ht="14.4" x14ac:dyDescent="0.3">
      <c r="A1720" s="32" t="s">
        <v>95</v>
      </c>
      <c r="B1720" s="36">
        <v>881</v>
      </c>
      <c r="C1720" s="36">
        <v>1</v>
      </c>
      <c r="D1720" s="36" t="s">
        <v>359</v>
      </c>
      <c r="E1720" s="36">
        <v>1998</v>
      </c>
      <c r="F1720" s="36">
        <v>1999</v>
      </c>
      <c r="G1720" s="76">
        <v>35</v>
      </c>
      <c r="H1720" s="36">
        <v>10</v>
      </c>
      <c r="I1720" s="36">
        <v>1</v>
      </c>
      <c r="J1720" s="36">
        <v>1</v>
      </c>
      <c r="K1720" s="36">
        <v>1</v>
      </c>
      <c r="L1720" s="94">
        <v>977</v>
      </c>
      <c r="M1720" s="94">
        <v>865</v>
      </c>
      <c r="N1720" s="95">
        <f t="shared" si="114"/>
        <v>0.53040173724212814</v>
      </c>
      <c r="O1720" s="36">
        <v>19990881</v>
      </c>
      <c r="P1720" s="63">
        <v>920.92</v>
      </c>
      <c r="Q1720" s="76">
        <f t="shared" si="115"/>
        <v>2.0001737393041741</v>
      </c>
      <c r="R1720" s="95">
        <f t="shared" si="116"/>
        <v>0.53040173724212814</v>
      </c>
      <c r="S1720" s="95">
        <f t="shared" si="117"/>
        <v>-1</v>
      </c>
    </row>
    <row r="1721" spans="1:19" s="36" customFormat="1" ht="14.4" x14ac:dyDescent="0.3">
      <c r="A1721" s="32" t="s">
        <v>95</v>
      </c>
      <c r="B1721" s="36">
        <v>881</v>
      </c>
      <c r="C1721" s="36">
        <v>1</v>
      </c>
      <c r="D1721" s="36" t="s">
        <v>359</v>
      </c>
      <c r="E1721" s="36">
        <v>2000</v>
      </c>
      <c r="F1721" s="36">
        <v>2001</v>
      </c>
      <c r="G1721" s="76">
        <v>250</v>
      </c>
      <c r="H1721" s="36">
        <v>8</v>
      </c>
      <c r="I1721" s="36">
        <v>1</v>
      </c>
      <c r="J1721" s="36">
        <v>1</v>
      </c>
      <c r="K1721" s="36">
        <v>3</v>
      </c>
      <c r="L1721" s="94">
        <v>592</v>
      </c>
      <c r="M1721" s="94">
        <v>575</v>
      </c>
      <c r="N1721" s="95">
        <f t="shared" si="114"/>
        <v>0.50728363324764358</v>
      </c>
      <c r="O1721" s="36">
        <v>20010881</v>
      </c>
      <c r="P1721" s="63">
        <v>901.72</v>
      </c>
      <c r="Q1721" s="76">
        <f t="shared" si="115"/>
        <v>1.2941933194339705</v>
      </c>
      <c r="R1721" s="95">
        <f t="shared" si="116"/>
        <v>0.50728363324764358</v>
      </c>
      <c r="S1721" s="95">
        <f t="shared" si="117"/>
        <v>-1</v>
      </c>
    </row>
    <row r="1722" spans="1:19" s="36" customFormat="1" ht="14.4" x14ac:dyDescent="0.3">
      <c r="A1722" s="32" t="s">
        <v>95</v>
      </c>
      <c r="B1722" s="36">
        <v>881</v>
      </c>
      <c r="C1722" s="36">
        <v>1</v>
      </c>
      <c r="D1722" s="36" t="s">
        <v>359</v>
      </c>
      <c r="E1722" s="36">
        <v>2001</v>
      </c>
      <c r="F1722" s="36">
        <v>2002</v>
      </c>
      <c r="G1722" s="76">
        <v>450</v>
      </c>
      <c r="H1722" s="36">
        <v>8</v>
      </c>
      <c r="I1722" s="36">
        <v>1</v>
      </c>
      <c r="J1722" s="36">
        <v>1</v>
      </c>
      <c r="K1722" s="36">
        <v>5</v>
      </c>
      <c r="L1722" s="94">
        <v>511</v>
      </c>
      <c r="M1722" s="94">
        <v>371</v>
      </c>
      <c r="N1722" s="95">
        <f t="shared" si="114"/>
        <v>0.57936507936507942</v>
      </c>
      <c r="O1722" s="36">
        <v>20020881</v>
      </c>
      <c r="P1722" s="63">
        <v>920.07</v>
      </c>
      <c r="Q1722" s="76">
        <f t="shared" si="115"/>
        <v>0.95862271348919104</v>
      </c>
      <c r="R1722" s="95">
        <f t="shared" si="116"/>
        <v>0.57936507936507942</v>
      </c>
      <c r="S1722" s="95">
        <f t="shared" si="117"/>
        <v>-1</v>
      </c>
    </row>
    <row r="1723" spans="1:19" s="36" customFormat="1" ht="14.4" x14ac:dyDescent="0.3">
      <c r="A1723" s="32" t="s">
        <v>95</v>
      </c>
      <c r="B1723" s="36">
        <v>881</v>
      </c>
      <c r="C1723" s="36">
        <v>1</v>
      </c>
      <c r="D1723" s="36" t="s">
        <v>359</v>
      </c>
      <c r="E1723" s="36">
        <v>2003</v>
      </c>
      <c r="F1723" s="36">
        <v>2004</v>
      </c>
      <c r="G1723" s="76">
        <v>873.76</v>
      </c>
      <c r="H1723" s="36">
        <v>10</v>
      </c>
      <c r="I1723" s="36">
        <v>0</v>
      </c>
      <c r="J1723" s="36">
        <v>1</v>
      </c>
      <c r="K1723" s="36">
        <v>9</v>
      </c>
      <c r="L1723" s="94">
        <v>310</v>
      </c>
      <c r="M1723" s="94">
        <v>323</v>
      </c>
      <c r="N1723" s="95">
        <f t="shared" si="114"/>
        <v>0.48973143759873616</v>
      </c>
      <c r="O1723" s="36">
        <v>20040881</v>
      </c>
      <c r="P1723" s="63">
        <v>894.63</v>
      </c>
      <c r="Q1723" s="76">
        <f t="shared" si="115"/>
        <v>0.70755507863586065</v>
      </c>
      <c r="R1723" s="95">
        <f t="shared" si="116"/>
        <v>0.48973143759873616</v>
      </c>
      <c r="S1723" s="95">
        <f t="shared" si="117"/>
        <v>-1</v>
      </c>
    </row>
    <row r="1724" spans="1:19" s="36" customFormat="1" ht="14.4" x14ac:dyDescent="0.3">
      <c r="A1724" s="32" t="s">
        <v>95</v>
      </c>
      <c r="B1724" s="36">
        <v>881</v>
      </c>
      <c r="C1724" s="36">
        <v>1</v>
      </c>
      <c r="D1724" s="36" t="s">
        <v>359</v>
      </c>
      <c r="E1724" s="36">
        <v>2006</v>
      </c>
      <c r="F1724" s="33">
        <v>2007</v>
      </c>
      <c r="G1724" s="76">
        <v>59</v>
      </c>
      <c r="H1724" s="33">
        <v>10</v>
      </c>
      <c r="I1724" s="36">
        <v>1</v>
      </c>
      <c r="J1724" s="36">
        <v>1</v>
      </c>
      <c r="K1724" s="36">
        <v>1</v>
      </c>
      <c r="L1724" s="63">
        <v>1164</v>
      </c>
      <c r="M1724" s="63">
        <v>918</v>
      </c>
      <c r="N1724" s="95">
        <f t="shared" si="114"/>
        <v>0.55907780979827093</v>
      </c>
      <c r="O1724" s="36">
        <v>20070881</v>
      </c>
      <c r="P1724" s="63">
        <v>854</v>
      </c>
      <c r="Q1724" s="76">
        <f t="shared" si="115"/>
        <v>2.4379391100702574</v>
      </c>
      <c r="R1724" s="95">
        <f t="shared" si="116"/>
        <v>0.55907780979827093</v>
      </c>
      <c r="S1724" s="95">
        <f t="shared" si="117"/>
        <v>-1</v>
      </c>
    </row>
    <row r="1725" spans="1:19" s="36" customFormat="1" ht="14.4" x14ac:dyDescent="0.3">
      <c r="A1725" s="32" t="s">
        <v>95</v>
      </c>
      <c r="B1725" s="7">
        <v>881</v>
      </c>
      <c r="C1725" s="7">
        <v>1</v>
      </c>
      <c r="D1725" s="7" t="s">
        <v>359</v>
      </c>
      <c r="E1725" s="7">
        <v>2015</v>
      </c>
      <c r="F1725" s="10">
        <v>2016</v>
      </c>
      <c r="G1725" s="70">
        <v>529.6</v>
      </c>
      <c r="H1725" s="10">
        <v>10</v>
      </c>
      <c r="I1725" s="7">
        <v>0</v>
      </c>
      <c r="J1725" s="48">
        <f>MAX(0,MIN(1,F1725-E1725-1))</f>
        <v>0</v>
      </c>
      <c r="K1725" s="50">
        <f>MAX(1,MIN(10,INT(G1725/100)+1))</f>
        <v>6</v>
      </c>
      <c r="L1725" s="67">
        <v>244</v>
      </c>
      <c r="M1725" s="67">
        <v>394</v>
      </c>
      <c r="N1725" s="95">
        <f t="shared" si="114"/>
        <v>0.38244514106583072</v>
      </c>
      <c r="O1725" s="36">
        <f>10000*E1725+B1725</f>
        <v>20150881</v>
      </c>
      <c r="P1725" s="63">
        <v>889.0200000000001</v>
      </c>
      <c r="Q1725" s="76">
        <f t="shared" si="115"/>
        <v>0.71764414748824545</v>
      </c>
      <c r="R1725" s="95">
        <f t="shared" si="116"/>
        <v>0.38244514106583072</v>
      </c>
      <c r="S1725" s="95">
        <f t="shared" si="117"/>
        <v>-1</v>
      </c>
    </row>
    <row r="1726" spans="1:19" s="36" customFormat="1" ht="14.4" x14ac:dyDescent="0.3">
      <c r="A1726" s="32" t="s">
        <v>95</v>
      </c>
      <c r="B1726" s="7">
        <v>881</v>
      </c>
      <c r="C1726" s="7">
        <v>1</v>
      </c>
      <c r="D1726" s="7" t="s">
        <v>359</v>
      </c>
      <c r="E1726" s="7">
        <v>2016</v>
      </c>
      <c r="F1726" s="7">
        <v>2017</v>
      </c>
      <c r="G1726" s="70">
        <v>584.17999999999995</v>
      </c>
      <c r="H1726" s="7">
        <v>10</v>
      </c>
      <c r="I1726" s="7">
        <v>0</v>
      </c>
      <c r="J1726" s="48">
        <v>0</v>
      </c>
      <c r="K1726" s="50">
        <v>6</v>
      </c>
      <c r="L1726" s="67">
        <v>1247</v>
      </c>
      <c r="M1726" s="67">
        <v>1511</v>
      </c>
      <c r="N1726" s="95">
        <f t="shared" si="114"/>
        <v>0.45213923132704859</v>
      </c>
      <c r="O1726" s="36">
        <f>10000*E1726+B1726</f>
        <v>20160881</v>
      </c>
      <c r="P1726" s="63">
        <v>436.45</v>
      </c>
      <c r="Q1726" s="76">
        <f t="shared" si="115"/>
        <v>6.3191659983961506</v>
      </c>
      <c r="R1726" s="95">
        <f t="shared" si="116"/>
        <v>0.45213923132704859</v>
      </c>
      <c r="S1726" s="95">
        <f t="shared" si="117"/>
        <v>-1</v>
      </c>
    </row>
    <row r="1727" spans="1:19" s="36" customFormat="1" ht="14.4" x14ac:dyDescent="0.3">
      <c r="A1727" s="32" t="s">
        <v>95</v>
      </c>
      <c r="B1727" s="7">
        <v>881</v>
      </c>
      <c r="C1727" s="7">
        <v>1</v>
      </c>
      <c r="D1727" s="7" t="s">
        <v>359</v>
      </c>
      <c r="E1727" s="36">
        <v>2017</v>
      </c>
      <c r="F1727" s="7">
        <v>2018</v>
      </c>
      <c r="G1727" s="70">
        <v>600</v>
      </c>
      <c r="H1727" s="7">
        <v>10</v>
      </c>
      <c r="I1727" s="36">
        <v>1</v>
      </c>
      <c r="J1727" s="48">
        <f>MAX(0,MIN(1,F1727-E1727-1))</f>
        <v>0</v>
      </c>
      <c r="K1727" s="50">
        <f>MAX(1,MIN(10,INT(G1727/100)+1))</f>
        <v>7</v>
      </c>
      <c r="L1727" s="67">
        <v>506</v>
      </c>
      <c r="M1727" s="67">
        <v>380</v>
      </c>
      <c r="N1727" s="95">
        <f t="shared" si="114"/>
        <v>0.57110609480812646</v>
      </c>
      <c r="O1727" s="36">
        <f>10000*E1727+B1727</f>
        <v>20170881</v>
      </c>
      <c r="P1727" s="63">
        <v>860</v>
      </c>
      <c r="Q1727" s="76">
        <f t="shared" si="115"/>
        <v>1.0302325581395348</v>
      </c>
      <c r="R1727" s="95">
        <f t="shared" si="116"/>
        <v>0.57110609480812646</v>
      </c>
      <c r="S1727" s="95">
        <f t="shared" si="117"/>
        <v>-1</v>
      </c>
    </row>
    <row r="1728" spans="1:19" s="36" customFormat="1" ht="14.4" x14ac:dyDescent="0.3">
      <c r="A1728" s="32" t="s">
        <v>95</v>
      </c>
      <c r="B1728" s="36">
        <v>882</v>
      </c>
      <c r="C1728" s="36">
        <v>1</v>
      </c>
      <c r="D1728" s="36" t="s">
        <v>360</v>
      </c>
      <c r="E1728" s="36">
        <v>1997</v>
      </c>
      <c r="F1728" s="36">
        <v>1999</v>
      </c>
      <c r="G1728" s="76">
        <v>96.19</v>
      </c>
      <c r="H1728" s="36">
        <v>10</v>
      </c>
      <c r="I1728" s="36">
        <v>1</v>
      </c>
      <c r="J1728" s="36">
        <v>0</v>
      </c>
      <c r="K1728" s="36">
        <v>1</v>
      </c>
      <c r="L1728" s="94">
        <v>849</v>
      </c>
      <c r="M1728" s="94">
        <v>309</v>
      </c>
      <c r="N1728" s="95">
        <f t="shared" si="114"/>
        <v>0.73316062176165808</v>
      </c>
      <c r="O1728" s="36">
        <v>19980882</v>
      </c>
      <c r="P1728" s="63">
        <v>3429.29</v>
      </c>
      <c r="Q1728" s="76">
        <f t="shared" si="115"/>
        <v>0.33767922806178541</v>
      </c>
      <c r="R1728" s="95">
        <f t="shared" si="116"/>
        <v>0.73316062176165808</v>
      </c>
      <c r="S1728" s="95">
        <f t="shared" si="117"/>
        <v>-1</v>
      </c>
    </row>
    <row r="1729" spans="1:19" s="36" customFormat="1" ht="14.4" x14ac:dyDescent="0.3">
      <c r="A1729" s="32" t="s">
        <v>95</v>
      </c>
      <c r="B1729" s="36">
        <v>882</v>
      </c>
      <c r="C1729" s="36">
        <v>1</v>
      </c>
      <c r="D1729" s="36" t="s">
        <v>360</v>
      </c>
      <c r="E1729" s="36">
        <v>2000</v>
      </c>
      <c r="F1729" s="36">
        <v>2001</v>
      </c>
      <c r="G1729" s="76">
        <v>275</v>
      </c>
      <c r="H1729" s="36">
        <v>10</v>
      </c>
      <c r="I1729" s="36">
        <v>1</v>
      </c>
      <c r="J1729" s="36">
        <v>1</v>
      </c>
      <c r="K1729" s="36">
        <v>3</v>
      </c>
      <c r="L1729" s="94">
        <v>2198</v>
      </c>
      <c r="M1729" s="94">
        <v>2150</v>
      </c>
      <c r="N1729" s="95">
        <f t="shared" si="114"/>
        <v>0.50551977920883162</v>
      </c>
      <c r="O1729" s="36">
        <v>20010882</v>
      </c>
      <c r="P1729" s="63">
        <v>3625.82</v>
      </c>
      <c r="Q1729" s="76">
        <f t="shared" si="115"/>
        <v>1.199177013751372</v>
      </c>
      <c r="R1729" s="95">
        <f t="shared" si="116"/>
        <v>0.50551977920883162</v>
      </c>
      <c r="S1729" s="95">
        <f t="shared" si="117"/>
        <v>-1</v>
      </c>
    </row>
    <row r="1730" spans="1:19" s="36" customFormat="1" ht="14.4" x14ac:dyDescent="0.3">
      <c r="A1730" s="32" t="s">
        <v>95</v>
      </c>
      <c r="B1730" s="36">
        <v>882</v>
      </c>
      <c r="C1730" s="36">
        <v>1</v>
      </c>
      <c r="D1730" s="36" t="s">
        <v>360</v>
      </c>
      <c r="E1730" s="36">
        <v>2001</v>
      </c>
      <c r="F1730" s="36">
        <v>2002</v>
      </c>
      <c r="G1730" s="76">
        <v>450</v>
      </c>
      <c r="H1730" s="36">
        <v>10</v>
      </c>
      <c r="I1730" s="36">
        <v>0</v>
      </c>
      <c r="J1730" s="36">
        <v>1</v>
      </c>
      <c r="K1730" s="36">
        <v>5</v>
      </c>
      <c r="L1730" s="94">
        <v>1778</v>
      </c>
      <c r="M1730" s="94">
        <v>1823</v>
      </c>
      <c r="N1730" s="95">
        <f t="shared" si="114"/>
        <v>0.49375173562899194</v>
      </c>
      <c r="O1730" s="36">
        <v>20020882</v>
      </c>
      <c r="P1730" s="63">
        <v>3636.98</v>
      </c>
      <c r="Q1730" s="76">
        <f t="shared" si="115"/>
        <v>0.99010717683352667</v>
      </c>
      <c r="R1730" s="95">
        <f t="shared" si="116"/>
        <v>0.49375173562899194</v>
      </c>
      <c r="S1730" s="95">
        <f t="shared" si="117"/>
        <v>-1</v>
      </c>
    </row>
    <row r="1731" spans="1:19" s="36" customFormat="1" ht="14.4" x14ac:dyDescent="0.3">
      <c r="A1731" s="32" t="s">
        <v>95</v>
      </c>
      <c r="B1731" s="36">
        <v>882</v>
      </c>
      <c r="C1731" s="36">
        <v>1</v>
      </c>
      <c r="D1731" s="36" t="s">
        <v>360</v>
      </c>
      <c r="E1731" s="36">
        <v>2006</v>
      </c>
      <c r="F1731" s="33">
        <v>2007</v>
      </c>
      <c r="G1731" s="76">
        <v>194.94</v>
      </c>
      <c r="H1731" s="33">
        <v>10</v>
      </c>
      <c r="I1731" s="36">
        <v>0</v>
      </c>
      <c r="J1731" s="36">
        <v>1</v>
      </c>
      <c r="K1731" s="36">
        <v>2</v>
      </c>
      <c r="L1731" s="65">
        <v>2801</v>
      </c>
      <c r="M1731" s="63">
        <v>4683</v>
      </c>
      <c r="N1731" s="95">
        <f t="shared" si="114"/>
        <v>0.37426509887760556</v>
      </c>
      <c r="O1731" s="36">
        <v>20070882</v>
      </c>
      <c r="P1731" s="63">
        <v>3862</v>
      </c>
      <c r="Q1731" s="76">
        <f t="shared" si="115"/>
        <v>1.9378560331434489</v>
      </c>
      <c r="R1731" s="95">
        <f t="shared" si="116"/>
        <v>0.37426509887760556</v>
      </c>
      <c r="S1731" s="95">
        <f t="shared" si="117"/>
        <v>-1</v>
      </c>
    </row>
    <row r="1732" spans="1:19" s="36" customFormat="1" ht="14.4" x14ac:dyDescent="0.3">
      <c r="A1732" s="32" t="s">
        <v>95</v>
      </c>
      <c r="B1732" s="36">
        <v>882</v>
      </c>
      <c r="C1732" s="36">
        <v>1</v>
      </c>
      <c r="D1732" s="36" t="s">
        <v>360</v>
      </c>
      <c r="E1732" s="36">
        <v>2006</v>
      </c>
      <c r="F1732" s="33">
        <v>2007</v>
      </c>
      <c r="G1732" s="76">
        <v>742</v>
      </c>
      <c r="H1732" s="33">
        <v>10</v>
      </c>
      <c r="I1732" s="36">
        <v>0</v>
      </c>
      <c r="J1732" s="36">
        <v>1</v>
      </c>
      <c r="K1732" s="36">
        <v>8</v>
      </c>
      <c r="L1732" s="65">
        <v>3044</v>
      </c>
      <c r="M1732" s="63">
        <v>4461</v>
      </c>
      <c r="N1732" s="95">
        <f t="shared" si="114"/>
        <v>0.4055962691538974</v>
      </c>
      <c r="O1732" s="36">
        <v>20070882</v>
      </c>
      <c r="P1732" s="63">
        <v>3862</v>
      </c>
      <c r="Q1732" s="76">
        <f t="shared" si="115"/>
        <v>1.9432936302433972</v>
      </c>
      <c r="R1732" s="95">
        <f t="shared" si="116"/>
        <v>0.4055962691538974</v>
      </c>
      <c r="S1732" s="95">
        <f t="shared" si="117"/>
        <v>-1</v>
      </c>
    </row>
    <row r="1733" spans="1:19" s="36" customFormat="1" ht="14.4" x14ac:dyDescent="0.3">
      <c r="A1733" s="32" t="s">
        <v>95</v>
      </c>
      <c r="B1733" s="36">
        <v>882</v>
      </c>
      <c r="C1733" s="36">
        <v>1</v>
      </c>
      <c r="D1733" s="35" t="s">
        <v>360</v>
      </c>
      <c r="E1733" s="33">
        <v>2007</v>
      </c>
      <c r="F1733" s="36">
        <v>2008</v>
      </c>
      <c r="G1733" s="36">
        <v>611.57000000000005</v>
      </c>
      <c r="H1733" s="36">
        <v>10</v>
      </c>
      <c r="I1733" s="36">
        <v>1</v>
      </c>
      <c r="J1733" s="36">
        <v>0</v>
      </c>
      <c r="K1733" s="33">
        <v>7</v>
      </c>
      <c r="L1733" s="63">
        <v>2381</v>
      </c>
      <c r="M1733" s="63">
        <v>1847</v>
      </c>
      <c r="N1733" s="95">
        <f t="shared" si="114"/>
        <v>0.56315042573320717</v>
      </c>
      <c r="O1733" s="36">
        <v>20062897</v>
      </c>
      <c r="P1733" s="63">
        <v>3862</v>
      </c>
      <c r="Q1733" s="76">
        <f t="shared" si="115"/>
        <v>1.0947695494562404</v>
      </c>
      <c r="R1733" s="95">
        <f t="shared" si="116"/>
        <v>0.56315042573320717</v>
      </c>
      <c r="S1733" s="95">
        <f t="shared" si="117"/>
        <v>-1</v>
      </c>
    </row>
    <row r="1734" spans="1:19" s="36" customFormat="1" ht="14.4" x14ac:dyDescent="0.3">
      <c r="A1734" s="32" t="s">
        <v>95</v>
      </c>
      <c r="B1734" s="7">
        <v>882</v>
      </c>
      <c r="C1734" s="7">
        <v>1</v>
      </c>
      <c r="D1734" s="7" t="s">
        <v>360</v>
      </c>
      <c r="E1734" s="68">
        <v>2015</v>
      </c>
      <c r="F1734" s="73">
        <v>2017</v>
      </c>
      <c r="G1734" s="66">
        <v>775</v>
      </c>
      <c r="H1734" s="7">
        <v>10</v>
      </c>
      <c r="I1734" s="67">
        <v>1</v>
      </c>
      <c r="J1734" s="48">
        <f>MAX(0,MIN(1,F1734-E1734-1))</f>
        <v>1</v>
      </c>
      <c r="K1734" s="50">
        <f>MAX(1,MIN(10,INT(G1734/100)+1))</f>
        <v>8</v>
      </c>
      <c r="L1734" s="67">
        <v>1681</v>
      </c>
      <c r="M1734" s="77">
        <v>758</v>
      </c>
      <c r="N1734" s="95">
        <f t="shared" si="114"/>
        <v>0.68921689216892168</v>
      </c>
      <c r="O1734" s="36">
        <f>10000*E1734+B1734</f>
        <v>20150882</v>
      </c>
      <c r="P1734" s="63">
        <v>4114.66</v>
      </c>
      <c r="Q1734" s="76">
        <f t="shared" si="115"/>
        <v>0.59275857543515142</v>
      </c>
      <c r="R1734" s="95">
        <f t="shared" si="116"/>
        <v>0.68921689216892168</v>
      </c>
      <c r="S1734" s="95">
        <f t="shared" si="117"/>
        <v>-1</v>
      </c>
    </row>
    <row r="1735" spans="1:19" s="36" customFormat="1" ht="14.4" x14ac:dyDescent="0.3">
      <c r="A1735" s="32" t="s">
        <v>95</v>
      </c>
      <c r="B1735" s="36">
        <v>883</v>
      </c>
      <c r="C1735" s="36">
        <v>1</v>
      </c>
      <c r="D1735" s="36" t="s">
        <v>361</v>
      </c>
      <c r="E1735" s="36">
        <v>1994</v>
      </c>
      <c r="F1735" s="36">
        <v>1995</v>
      </c>
      <c r="G1735" s="76">
        <v>303.88</v>
      </c>
      <c r="H1735" s="36">
        <v>5</v>
      </c>
      <c r="I1735" s="36">
        <v>1</v>
      </c>
      <c r="J1735" s="36">
        <v>1</v>
      </c>
      <c r="K1735" s="36">
        <v>4</v>
      </c>
      <c r="L1735" s="94">
        <v>961</v>
      </c>
      <c r="M1735" s="94">
        <v>574</v>
      </c>
      <c r="N1735" s="95">
        <f t="shared" si="114"/>
        <v>0.62605863192182409</v>
      </c>
      <c r="O1735" s="36">
        <v>19950883</v>
      </c>
      <c r="P1735" s="63">
        <v>1584.89</v>
      </c>
      <c r="Q1735" s="76">
        <f t="shared" si="115"/>
        <v>0.96852147467647587</v>
      </c>
      <c r="R1735" s="95">
        <f t="shared" si="116"/>
        <v>0.62605863192182409</v>
      </c>
      <c r="S1735" s="95">
        <f t="shared" si="117"/>
        <v>-1</v>
      </c>
    </row>
    <row r="1736" spans="1:19" s="36" customFormat="1" ht="14.4" x14ac:dyDescent="0.3">
      <c r="A1736" s="32" t="s">
        <v>95</v>
      </c>
      <c r="B1736" s="36">
        <v>883</v>
      </c>
      <c r="C1736" s="36">
        <v>1</v>
      </c>
      <c r="D1736" s="36" t="s">
        <v>361</v>
      </c>
      <c r="E1736" s="36">
        <v>1998</v>
      </c>
      <c r="F1736" s="36">
        <v>2000</v>
      </c>
      <c r="G1736" s="76">
        <v>230</v>
      </c>
      <c r="H1736" s="36">
        <v>10</v>
      </c>
      <c r="I1736" s="36">
        <v>1</v>
      </c>
      <c r="J1736" s="36">
        <v>0</v>
      </c>
      <c r="K1736" s="36">
        <v>3</v>
      </c>
      <c r="L1736" s="94">
        <v>1697</v>
      </c>
      <c r="M1736" s="94">
        <v>1583</v>
      </c>
      <c r="N1736" s="95">
        <f t="shared" si="114"/>
        <v>0.51737804878048776</v>
      </c>
      <c r="O1736" s="36">
        <v>19990883</v>
      </c>
      <c r="P1736" s="63">
        <v>1779.55</v>
      </c>
      <c r="Q1736" s="76">
        <f t="shared" si="115"/>
        <v>1.8431625972858308</v>
      </c>
      <c r="R1736" s="95">
        <f t="shared" si="116"/>
        <v>0.51737804878048776</v>
      </c>
      <c r="S1736" s="95">
        <f t="shared" si="117"/>
        <v>-1</v>
      </c>
    </row>
    <row r="1737" spans="1:19" s="36" customFormat="1" ht="14.4" x14ac:dyDescent="0.3">
      <c r="A1737" s="32" t="s">
        <v>95</v>
      </c>
      <c r="B1737" s="36">
        <v>883</v>
      </c>
      <c r="C1737" s="36">
        <v>1</v>
      </c>
      <c r="D1737" s="36" t="s">
        <v>361</v>
      </c>
      <c r="E1737" s="36">
        <v>2003</v>
      </c>
      <c r="F1737" s="36">
        <v>2004</v>
      </c>
      <c r="G1737" s="76">
        <v>592</v>
      </c>
      <c r="H1737" s="36">
        <v>10</v>
      </c>
      <c r="I1737" s="36">
        <v>0</v>
      </c>
      <c r="J1737" s="36">
        <v>1</v>
      </c>
      <c r="K1737" s="36">
        <v>6</v>
      </c>
      <c r="L1737" s="94">
        <v>584</v>
      </c>
      <c r="M1737" s="94">
        <v>942</v>
      </c>
      <c r="N1737" s="95">
        <f t="shared" si="114"/>
        <v>0.38269986893840102</v>
      </c>
      <c r="O1737" s="36">
        <v>20040883</v>
      </c>
      <c r="P1737" s="63">
        <v>1847.61</v>
      </c>
      <c r="Q1737" s="76">
        <f t="shared" si="115"/>
        <v>0.82593187956332781</v>
      </c>
      <c r="R1737" s="95">
        <f t="shared" si="116"/>
        <v>0.38269986893840102</v>
      </c>
      <c r="S1737" s="95">
        <f t="shared" si="117"/>
        <v>-1</v>
      </c>
    </row>
    <row r="1738" spans="1:19" s="36" customFormat="1" ht="14.4" x14ac:dyDescent="0.3">
      <c r="A1738" s="32" t="s">
        <v>95</v>
      </c>
      <c r="B1738" s="36">
        <v>883</v>
      </c>
      <c r="C1738" s="36">
        <v>1</v>
      </c>
      <c r="D1738" s="36" t="s">
        <v>361</v>
      </c>
      <c r="E1738" s="36">
        <v>2004</v>
      </c>
      <c r="F1738" s="36">
        <v>2005</v>
      </c>
      <c r="G1738" s="76">
        <v>36</v>
      </c>
      <c r="H1738" s="36">
        <v>5</v>
      </c>
      <c r="I1738" s="36">
        <v>0</v>
      </c>
      <c r="J1738" s="36">
        <v>1</v>
      </c>
      <c r="K1738" s="36">
        <v>1</v>
      </c>
      <c r="L1738" s="94">
        <v>1724</v>
      </c>
      <c r="M1738" s="94">
        <v>3137</v>
      </c>
      <c r="N1738" s="95">
        <f t="shared" si="114"/>
        <v>0.35465953507508741</v>
      </c>
      <c r="O1738" s="36">
        <v>20050883</v>
      </c>
      <c r="P1738" s="63">
        <v>1792.51</v>
      </c>
      <c r="Q1738" s="76">
        <f t="shared" si="115"/>
        <v>2.7118398223719811</v>
      </c>
      <c r="R1738" s="95">
        <f t="shared" si="116"/>
        <v>0.35465953507508741</v>
      </c>
      <c r="S1738" s="95">
        <f t="shared" si="117"/>
        <v>-1</v>
      </c>
    </row>
    <row r="1739" spans="1:19" s="36" customFormat="1" ht="14.4" x14ac:dyDescent="0.3">
      <c r="A1739" s="32" t="s">
        <v>95</v>
      </c>
      <c r="B1739" s="36">
        <v>883</v>
      </c>
      <c r="C1739" s="36">
        <v>1</v>
      </c>
      <c r="D1739" s="36" t="s">
        <v>361</v>
      </c>
      <c r="E1739" s="36">
        <v>2004</v>
      </c>
      <c r="F1739" s="36">
        <v>2005</v>
      </c>
      <c r="G1739" s="76">
        <v>54</v>
      </c>
      <c r="H1739" s="36">
        <v>5</v>
      </c>
      <c r="I1739" s="36">
        <v>0</v>
      </c>
      <c r="J1739" s="36">
        <v>1</v>
      </c>
      <c r="K1739" s="36">
        <v>1</v>
      </c>
      <c r="L1739" s="94">
        <v>2293</v>
      </c>
      <c r="M1739" s="94">
        <v>2590</v>
      </c>
      <c r="N1739" s="95">
        <f t="shared" si="114"/>
        <v>0.46958836780667623</v>
      </c>
      <c r="O1739" s="36">
        <v>20050883</v>
      </c>
      <c r="P1739" s="63">
        <v>1792.51</v>
      </c>
      <c r="Q1739" s="76">
        <f t="shared" si="115"/>
        <v>2.724113115129065</v>
      </c>
      <c r="R1739" s="95">
        <f t="shared" si="116"/>
        <v>0.46958836780667623</v>
      </c>
      <c r="S1739" s="95">
        <f t="shared" si="117"/>
        <v>-1</v>
      </c>
    </row>
    <row r="1740" spans="1:19" s="36" customFormat="1" ht="14.4" x14ac:dyDescent="0.3">
      <c r="A1740" s="32" t="s">
        <v>95</v>
      </c>
      <c r="B1740" s="36">
        <v>883</v>
      </c>
      <c r="C1740" s="36">
        <v>1</v>
      </c>
      <c r="D1740" s="36" t="s">
        <v>361</v>
      </c>
      <c r="E1740" s="36">
        <v>2004</v>
      </c>
      <c r="F1740" s="36">
        <v>2005</v>
      </c>
      <c r="G1740" s="76">
        <v>109</v>
      </c>
      <c r="H1740" s="36">
        <v>5</v>
      </c>
      <c r="I1740" s="36">
        <v>0</v>
      </c>
      <c r="J1740" s="36">
        <v>1</v>
      </c>
      <c r="K1740" s="36">
        <v>2</v>
      </c>
      <c r="L1740" s="94">
        <v>2286</v>
      </c>
      <c r="M1740" s="94">
        <v>2683</v>
      </c>
      <c r="N1740" s="95">
        <f t="shared" si="114"/>
        <v>0.46005232441135036</v>
      </c>
      <c r="O1740" s="36">
        <v>20050883</v>
      </c>
      <c r="P1740" s="63">
        <v>1792.51</v>
      </c>
      <c r="Q1740" s="76">
        <f t="shared" si="115"/>
        <v>2.7720905322703917</v>
      </c>
      <c r="R1740" s="95">
        <f t="shared" si="116"/>
        <v>0.46005232441135036</v>
      </c>
      <c r="S1740" s="95">
        <f t="shared" si="117"/>
        <v>-1</v>
      </c>
    </row>
    <row r="1741" spans="1:19" s="36" customFormat="1" ht="14.4" x14ac:dyDescent="0.3">
      <c r="A1741" s="32" t="s">
        <v>95</v>
      </c>
      <c r="B1741" s="36">
        <v>883</v>
      </c>
      <c r="C1741" s="36">
        <v>1</v>
      </c>
      <c r="D1741" s="36" t="s">
        <v>361</v>
      </c>
      <c r="E1741" s="36">
        <v>2004</v>
      </c>
      <c r="F1741" s="36">
        <v>2005</v>
      </c>
      <c r="G1741" s="76">
        <v>437</v>
      </c>
      <c r="H1741" s="36">
        <v>5</v>
      </c>
      <c r="I1741" s="36">
        <v>0</v>
      </c>
      <c r="J1741" s="36">
        <v>1</v>
      </c>
      <c r="K1741" s="36">
        <v>5</v>
      </c>
      <c r="L1741" s="94">
        <v>2426</v>
      </c>
      <c r="M1741" s="94">
        <v>2567</v>
      </c>
      <c r="N1741" s="95">
        <f t="shared" si="114"/>
        <v>0.48588023232525535</v>
      </c>
      <c r="O1741" s="36">
        <v>20050883</v>
      </c>
      <c r="P1741" s="63">
        <v>1792.51</v>
      </c>
      <c r="Q1741" s="76">
        <f t="shared" si="115"/>
        <v>2.7854795789144831</v>
      </c>
      <c r="R1741" s="95">
        <f t="shared" si="116"/>
        <v>0.48588023232525535</v>
      </c>
      <c r="S1741" s="95">
        <f t="shared" si="117"/>
        <v>-1</v>
      </c>
    </row>
    <row r="1742" spans="1:19" s="36" customFormat="1" ht="14.4" x14ac:dyDescent="0.3">
      <c r="A1742" s="32" t="s">
        <v>95</v>
      </c>
      <c r="B1742" s="36">
        <v>883</v>
      </c>
      <c r="C1742" s="36">
        <v>1</v>
      </c>
      <c r="D1742" s="36" t="s">
        <v>361</v>
      </c>
      <c r="E1742" s="36">
        <v>2005</v>
      </c>
      <c r="F1742" s="36">
        <v>2006</v>
      </c>
      <c r="G1742" s="76">
        <v>597</v>
      </c>
      <c r="H1742" s="36">
        <v>5</v>
      </c>
      <c r="I1742" s="33">
        <v>0</v>
      </c>
      <c r="J1742" s="36">
        <v>1</v>
      </c>
      <c r="K1742" s="36">
        <v>6</v>
      </c>
      <c r="L1742" s="36">
        <v>1428</v>
      </c>
      <c r="M1742" s="36">
        <v>1588</v>
      </c>
      <c r="N1742" s="95">
        <f t="shared" si="114"/>
        <v>0.47347480106100798</v>
      </c>
      <c r="O1742" s="36">
        <v>20060883</v>
      </c>
      <c r="P1742" s="63">
        <v>1721.27</v>
      </c>
      <c r="Q1742" s="76">
        <f t="shared" si="115"/>
        <v>1.7521946004984692</v>
      </c>
      <c r="R1742" s="95">
        <f t="shared" si="116"/>
        <v>0.47347480106100798</v>
      </c>
      <c r="S1742" s="95">
        <f t="shared" si="117"/>
        <v>-1</v>
      </c>
    </row>
    <row r="1743" spans="1:19" s="36" customFormat="1" ht="14.4" x14ac:dyDescent="0.3">
      <c r="A1743" s="32" t="s">
        <v>95</v>
      </c>
      <c r="B1743" s="48">
        <v>883</v>
      </c>
      <c r="C1743" s="48">
        <v>1</v>
      </c>
      <c r="D1743" s="48" t="s">
        <v>361</v>
      </c>
      <c r="E1743" s="58">
        <v>2008</v>
      </c>
      <c r="F1743" s="59">
        <v>2009</v>
      </c>
      <c r="G1743" s="55">
        <v>912</v>
      </c>
      <c r="H1743" s="59">
        <v>10</v>
      </c>
      <c r="I1743" s="42">
        <v>0</v>
      </c>
      <c r="J1743" s="48">
        <f>MAX(0,MIN(1,F1743-E1743-1))</f>
        <v>0</v>
      </c>
      <c r="K1743" s="50">
        <f>MAX(1,MIN(10,INT(G1743/100)+1))</f>
        <v>10</v>
      </c>
      <c r="L1743" s="42">
        <v>2114</v>
      </c>
      <c r="M1743" s="42">
        <v>3123</v>
      </c>
      <c r="N1743" s="95">
        <f t="shared" si="114"/>
        <v>0.40366622111896122</v>
      </c>
      <c r="O1743" s="36">
        <v>20080883</v>
      </c>
      <c r="P1743" s="63">
        <v>1580.56</v>
      </c>
      <c r="Q1743" s="76">
        <f t="shared" si="115"/>
        <v>3.3133825985726579</v>
      </c>
      <c r="R1743" s="95">
        <f t="shared" si="116"/>
        <v>0.40366622111896122</v>
      </c>
      <c r="S1743" s="95">
        <f t="shared" si="117"/>
        <v>-1</v>
      </c>
    </row>
    <row r="1744" spans="1:19" s="36" customFormat="1" ht="14.4" x14ac:dyDescent="0.3">
      <c r="A1744" s="32" t="s">
        <v>95</v>
      </c>
      <c r="B1744" s="36">
        <v>883</v>
      </c>
      <c r="C1744" s="36">
        <v>1</v>
      </c>
      <c r="D1744" s="36" t="s">
        <v>361</v>
      </c>
      <c r="E1744" s="40">
        <v>2009</v>
      </c>
      <c r="F1744" s="40">
        <v>2010</v>
      </c>
      <c r="G1744" s="62">
        <v>395</v>
      </c>
      <c r="H1744" s="40">
        <v>5</v>
      </c>
      <c r="I1744" s="63">
        <v>1</v>
      </c>
      <c r="J1744" s="48">
        <f>MAX(0,MIN(1,F1744-E1744-1))</f>
        <v>0</v>
      </c>
      <c r="K1744" s="50">
        <f>MAX(1,MIN(10,INT(G1744/100)+1))</f>
        <v>4</v>
      </c>
      <c r="L1744" s="63">
        <v>1070</v>
      </c>
      <c r="M1744" s="63">
        <v>680</v>
      </c>
      <c r="N1744" s="95">
        <f t="shared" si="114"/>
        <v>0.61142857142857143</v>
      </c>
      <c r="O1744" s="36">
        <v>20090883</v>
      </c>
      <c r="P1744" s="63">
        <v>1529.46</v>
      </c>
      <c r="Q1744" s="76">
        <f t="shared" si="115"/>
        <v>1.1441946830907641</v>
      </c>
      <c r="R1744" s="95">
        <f t="shared" si="116"/>
        <v>0.61142857142857143</v>
      </c>
      <c r="S1744" s="95">
        <f t="shared" si="117"/>
        <v>-1</v>
      </c>
    </row>
    <row r="1745" spans="1:19" s="36" customFormat="1" ht="14.4" x14ac:dyDescent="0.3">
      <c r="A1745" s="32" t="s">
        <v>95</v>
      </c>
      <c r="B1745" s="36">
        <v>883</v>
      </c>
      <c r="C1745" s="36">
        <v>1</v>
      </c>
      <c r="D1745" s="36" t="s">
        <v>361</v>
      </c>
      <c r="E1745" s="40">
        <v>2009</v>
      </c>
      <c r="F1745" s="40">
        <v>2010</v>
      </c>
      <c r="G1745" s="62">
        <v>395</v>
      </c>
      <c r="H1745" s="40">
        <v>5</v>
      </c>
      <c r="I1745" s="63">
        <v>1</v>
      </c>
      <c r="J1745" s="48">
        <f>MAX(0,MIN(1,F1745-E1745-1))</f>
        <v>0</v>
      </c>
      <c r="K1745" s="50">
        <f>MAX(1,MIN(10,INT(G1745/100)+1))</f>
        <v>4</v>
      </c>
      <c r="L1745" s="63">
        <v>1070</v>
      </c>
      <c r="M1745" s="63">
        <v>680</v>
      </c>
      <c r="N1745" s="95">
        <f t="shared" si="114"/>
        <v>0.61142857142857143</v>
      </c>
      <c r="O1745" s="36">
        <f>10000*F1745+B1745</f>
        <v>20100883</v>
      </c>
      <c r="P1745" s="63">
        <v>1529.46</v>
      </c>
      <c r="Q1745" s="76">
        <f t="shared" si="115"/>
        <v>1.1441946830907641</v>
      </c>
      <c r="R1745" s="95">
        <f t="shared" si="116"/>
        <v>0.61142857142857143</v>
      </c>
      <c r="S1745" s="95">
        <f t="shared" si="117"/>
        <v>-1</v>
      </c>
    </row>
    <row r="1746" spans="1:19" s="36" customFormat="1" ht="14.4" x14ac:dyDescent="0.3">
      <c r="A1746" s="32" t="s">
        <v>95</v>
      </c>
      <c r="B1746" s="7">
        <v>883</v>
      </c>
      <c r="C1746" s="7">
        <v>1</v>
      </c>
      <c r="D1746" s="7" t="s">
        <v>701</v>
      </c>
      <c r="E1746" s="7">
        <v>2016</v>
      </c>
      <c r="F1746" s="7">
        <v>2017</v>
      </c>
      <c r="G1746" s="70">
        <v>1142</v>
      </c>
      <c r="H1746" s="7">
        <v>9</v>
      </c>
      <c r="I1746" s="7">
        <v>0</v>
      </c>
      <c r="J1746" s="48">
        <v>0</v>
      </c>
      <c r="K1746" s="50">
        <v>10</v>
      </c>
      <c r="L1746" s="67">
        <v>2046</v>
      </c>
      <c r="M1746" s="67">
        <v>3048</v>
      </c>
      <c r="N1746" s="95">
        <f t="shared" si="114"/>
        <v>0.40164899882214372</v>
      </c>
      <c r="O1746" s="36">
        <f>10000*E1746+B1746</f>
        <v>20160883</v>
      </c>
      <c r="P1746" s="63">
        <v>436.45</v>
      </c>
      <c r="Q1746" s="76">
        <f t="shared" si="115"/>
        <v>11.671440027494558</v>
      </c>
      <c r="R1746" s="95">
        <f t="shared" si="116"/>
        <v>0.40164899882214372</v>
      </c>
      <c r="S1746" s="95">
        <f t="shared" si="117"/>
        <v>-1</v>
      </c>
    </row>
    <row r="1747" spans="1:19" s="36" customFormat="1" ht="14.4" x14ac:dyDescent="0.3">
      <c r="A1747" s="32" t="s">
        <v>95</v>
      </c>
      <c r="B1747" s="7">
        <v>883</v>
      </c>
      <c r="C1747" s="7">
        <v>1</v>
      </c>
      <c r="D1747" s="7" t="s">
        <v>701</v>
      </c>
      <c r="E1747" s="7">
        <v>2017</v>
      </c>
      <c r="F1747" s="40">
        <v>2018</v>
      </c>
      <c r="G1747" s="70">
        <v>1142</v>
      </c>
      <c r="H1747" s="40">
        <v>10</v>
      </c>
      <c r="I1747" s="63">
        <v>0</v>
      </c>
      <c r="J1747" s="48">
        <f>MAX(0,MIN(1,F1747-E1747-1))</f>
        <v>0</v>
      </c>
      <c r="K1747" s="50">
        <f>MAX(1,MIN(10,INT(G1747/100)+1))</f>
        <v>10</v>
      </c>
      <c r="L1747" s="67">
        <v>1031</v>
      </c>
      <c r="M1747" s="67">
        <v>1309</v>
      </c>
      <c r="N1747" s="95">
        <f t="shared" si="114"/>
        <v>0.44059829059829059</v>
      </c>
      <c r="O1747" s="36">
        <f>10000*E1747+B1747</f>
        <v>20170883</v>
      </c>
      <c r="P1747" s="63">
        <v>1679</v>
      </c>
      <c r="Q1747" s="76">
        <f t="shared" si="115"/>
        <v>1.3936867182846933</v>
      </c>
      <c r="R1747" s="95">
        <f t="shared" si="116"/>
        <v>0.44059829059829059</v>
      </c>
      <c r="S1747" s="95">
        <f t="shared" si="117"/>
        <v>-1</v>
      </c>
    </row>
    <row r="1748" spans="1:19" s="36" customFormat="1" ht="14.4" x14ac:dyDescent="0.3">
      <c r="A1748" s="32" t="s">
        <v>95</v>
      </c>
      <c r="B1748" s="7">
        <v>883</v>
      </c>
      <c r="C1748" s="7">
        <v>1</v>
      </c>
      <c r="D1748" s="7" t="s">
        <v>139</v>
      </c>
      <c r="E1748" s="7">
        <v>2018</v>
      </c>
      <c r="F1748" s="7">
        <v>2019</v>
      </c>
      <c r="G1748" s="70">
        <v>750</v>
      </c>
      <c r="H1748" s="7">
        <v>7</v>
      </c>
      <c r="I1748" s="7">
        <v>1</v>
      </c>
      <c r="J1748" s="48">
        <v>0</v>
      </c>
      <c r="K1748" s="50">
        <v>8</v>
      </c>
      <c r="L1748" s="67">
        <v>2481</v>
      </c>
      <c r="M1748" s="67">
        <v>2271</v>
      </c>
      <c r="N1748" s="95">
        <f t="shared" si="114"/>
        <v>0.52209595959595956</v>
      </c>
      <c r="O1748" s="36">
        <f>10000*E1748+B1748</f>
        <v>20180883</v>
      </c>
      <c r="P1748" s="63">
        <v>1679.07</v>
      </c>
      <c r="Q1748" s="76">
        <f t="shared" si="115"/>
        <v>2.8301381121692368</v>
      </c>
      <c r="R1748" s="95">
        <f t="shared" si="116"/>
        <v>0.52209595959595956</v>
      </c>
      <c r="S1748" s="95">
        <f t="shared" si="117"/>
        <v>-1</v>
      </c>
    </row>
    <row r="1749" spans="1:19" s="36" customFormat="1" ht="14.4" x14ac:dyDescent="0.3">
      <c r="A1749" s="32" t="s">
        <v>95</v>
      </c>
      <c r="B1749" s="36">
        <v>885</v>
      </c>
      <c r="C1749" s="36">
        <v>1</v>
      </c>
      <c r="D1749" s="36" t="s">
        <v>362</v>
      </c>
      <c r="E1749" s="36">
        <v>1998</v>
      </c>
      <c r="F1749" s="36">
        <v>1999</v>
      </c>
      <c r="G1749" s="76">
        <v>350</v>
      </c>
      <c r="H1749" s="36">
        <v>10</v>
      </c>
      <c r="I1749" s="36">
        <v>1</v>
      </c>
      <c r="J1749" s="36">
        <v>1</v>
      </c>
      <c r="K1749" s="36">
        <v>4</v>
      </c>
      <c r="L1749" s="94">
        <v>2379</v>
      </c>
      <c r="M1749" s="94">
        <v>1857</v>
      </c>
      <c r="N1749" s="95">
        <f t="shared" si="114"/>
        <v>0.56161473087818692</v>
      </c>
      <c r="O1749" s="36">
        <v>19990885</v>
      </c>
      <c r="P1749" s="63">
        <v>2399.61</v>
      </c>
      <c r="Q1749" s="76">
        <f t="shared" si="115"/>
        <v>1.765286859114606</v>
      </c>
      <c r="R1749" s="95">
        <f t="shared" si="116"/>
        <v>0.56161473087818692</v>
      </c>
      <c r="S1749" s="95">
        <f t="shared" si="117"/>
        <v>-1</v>
      </c>
    </row>
    <row r="1750" spans="1:19" s="36" customFormat="1" ht="14.4" x14ac:dyDescent="0.3">
      <c r="A1750" s="32" t="s">
        <v>95</v>
      </c>
      <c r="B1750" s="36">
        <v>885</v>
      </c>
      <c r="C1750" s="36">
        <v>1</v>
      </c>
      <c r="D1750" s="36" t="s">
        <v>362</v>
      </c>
      <c r="E1750" s="36">
        <v>2000</v>
      </c>
      <c r="F1750" s="36">
        <v>2001</v>
      </c>
      <c r="G1750" s="76">
        <v>65</v>
      </c>
      <c r="H1750" s="36">
        <v>8</v>
      </c>
      <c r="I1750" s="36">
        <v>1</v>
      </c>
      <c r="J1750" s="36">
        <v>1</v>
      </c>
      <c r="K1750" s="36">
        <v>1</v>
      </c>
      <c r="L1750" s="94">
        <v>2646</v>
      </c>
      <c r="M1750" s="94">
        <v>2424</v>
      </c>
      <c r="N1750" s="95">
        <f t="shared" si="114"/>
        <v>0.52189349112426031</v>
      </c>
      <c r="O1750" s="36">
        <v>20010885</v>
      </c>
      <c r="P1750" s="63">
        <v>2801.03</v>
      </c>
      <c r="Q1750" s="76">
        <f t="shared" si="115"/>
        <v>1.8100484464643363</v>
      </c>
      <c r="R1750" s="95">
        <f t="shared" si="116"/>
        <v>0.52189349112426031</v>
      </c>
      <c r="S1750" s="95">
        <f t="shared" si="117"/>
        <v>-1</v>
      </c>
    </row>
    <row r="1751" spans="1:19" s="36" customFormat="1" ht="14.4" x14ac:dyDescent="0.3">
      <c r="A1751" s="32" t="s">
        <v>95</v>
      </c>
      <c r="B1751" s="36">
        <v>885</v>
      </c>
      <c r="C1751" s="36">
        <v>1</v>
      </c>
      <c r="D1751" s="36" t="s">
        <v>362</v>
      </c>
      <c r="E1751" s="36">
        <v>2002</v>
      </c>
      <c r="F1751" s="36">
        <v>2003</v>
      </c>
      <c r="G1751" s="76">
        <v>200</v>
      </c>
      <c r="H1751" s="36">
        <v>10</v>
      </c>
      <c r="I1751" s="36">
        <v>0</v>
      </c>
      <c r="J1751" s="36">
        <v>1</v>
      </c>
      <c r="K1751" s="36">
        <v>3</v>
      </c>
      <c r="L1751" s="94">
        <v>2771</v>
      </c>
      <c r="M1751" s="94">
        <v>3007</v>
      </c>
      <c r="N1751" s="95">
        <f t="shared" si="114"/>
        <v>0.47957770854967119</v>
      </c>
      <c r="O1751" s="36">
        <v>20030885</v>
      </c>
      <c r="P1751" s="63">
        <v>3623.64</v>
      </c>
      <c r="Q1751" s="76">
        <f t="shared" si="115"/>
        <v>1.5945292578732988</v>
      </c>
      <c r="R1751" s="95">
        <f t="shared" si="116"/>
        <v>0.47957770854967119</v>
      </c>
      <c r="S1751" s="95">
        <f t="shared" si="117"/>
        <v>-1</v>
      </c>
    </row>
    <row r="1752" spans="1:19" s="36" customFormat="1" ht="14.4" x14ac:dyDescent="0.3">
      <c r="A1752" s="32" t="s">
        <v>95</v>
      </c>
      <c r="B1752" s="36">
        <v>885</v>
      </c>
      <c r="C1752" s="36">
        <v>1</v>
      </c>
      <c r="D1752" s="36" t="s">
        <v>362</v>
      </c>
      <c r="E1752" s="36">
        <v>2003</v>
      </c>
      <c r="F1752" s="36">
        <v>2004</v>
      </c>
      <c r="G1752" s="76">
        <v>500</v>
      </c>
      <c r="H1752" s="36">
        <v>10</v>
      </c>
      <c r="I1752" s="36">
        <v>0</v>
      </c>
      <c r="J1752" s="36">
        <v>1</v>
      </c>
      <c r="K1752" s="36">
        <v>6</v>
      </c>
      <c r="L1752" s="94">
        <v>1329</v>
      </c>
      <c r="M1752" s="94">
        <v>1612</v>
      </c>
      <c r="N1752" s="95">
        <f t="shared" si="114"/>
        <v>0.45188711322679359</v>
      </c>
      <c r="O1752" s="36">
        <v>20040885</v>
      </c>
      <c r="P1752" s="63">
        <v>3296.26</v>
      </c>
      <c r="Q1752" s="76">
        <f t="shared" si="115"/>
        <v>0.89222330762743229</v>
      </c>
      <c r="R1752" s="95">
        <f t="shared" si="116"/>
        <v>0.45188711322679359</v>
      </c>
      <c r="S1752" s="95">
        <f t="shared" si="117"/>
        <v>-1</v>
      </c>
    </row>
    <row r="1753" spans="1:19" s="36" customFormat="1" ht="14.4" x14ac:dyDescent="0.3">
      <c r="A1753" s="32" t="s">
        <v>95</v>
      </c>
      <c r="B1753" s="36">
        <v>885</v>
      </c>
      <c r="C1753" s="36">
        <v>1</v>
      </c>
      <c r="D1753" s="36" t="s">
        <v>362</v>
      </c>
      <c r="E1753" s="36">
        <v>2004</v>
      </c>
      <c r="F1753" s="36">
        <v>2005</v>
      </c>
      <c r="G1753" s="76">
        <v>500</v>
      </c>
      <c r="H1753" s="36">
        <v>10</v>
      </c>
      <c r="I1753" s="36">
        <v>1</v>
      </c>
      <c r="J1753" s="36">
        <v>1</v>
      </c>
      <c r="K1753" s="36">
        <v>6</v>
      </c>
      <c r="L1753" s="94">
        <v>5448</v>
      </c>
      <c r="M1753" s="94">
        <v>4634</v>
      </c>
      <c r="N1753" s="95">
        <f t="shared" si="114"/>
        <v>0.54036897440983933</v>
      </c>
      <c r="O1753" s="36">
        <v>20050885</v>
      </c>
      <c r="P1753" s="63">
        <v>3881.53</v>
      </c>
      <c r="Q1753" s="76">
        <f t="shared" si="115"/>
        <v>2.5974293641940163</v>
      </c>
      <c r="R1753" s="95">
        <f t="shared" si="116"/>
        <v>0.54036897440983933</v>
      </c>
      <c r="S1753" s="95">
        <f t="shared" si="117"/>
        <v>-1</v>
      </c>
    </row>
    <row r="1754" spans="1:19" s="36" customFormat="1" ht="14.4" x14ac:dyDescent="0.3">
      <c r="A1754" s="32" t="s">
        <v>95</v>
      </c>
      <c r="B1754" s="7">
        <v>885</v>
      </c>
      <c r="C1754" s="7">
        <v>1</v>
      </c>
      <c r="D1754" s="7" t="s">
        <v>362</v>
      </c>
      <c r="E1754" s="7">
        <v>2011</v>
      </c>
      <c r="F1754" s="10">
        <v>2012</v>
      </c>
      <c r="G1754" s="66">
        <v>195</v>
      </c>
      <c r="H1754" s="10">
        <v>10</v>
      </c>
      <c r="I1754" s="67">
        <v>1</v>
      </c>
      <c r="J1754" s="10">
        <v>0</v>
      </c>
      <c r="K1754" s="50">
        <v>2</v>
      </c>
      <c r="L1754" s="67">
        <v>2099</v>
      </c>
      <c r="M1754" s="67">
        <v>1828</v>
      </c>
      <c r="N1754" s="95">
        <f t="shared" si="114"/>
        <v>0.53450471097529917</v>
      </c>
      <c r="O1754" s="36">
        <f>10000*E1754+B1754</f>
        <v>20110885</v>
      </c>
      <c r="P1754" s="63">
        <v>5156</v>
      </c>
      <c r="Q1754" s="76">
        <f t="shared" si="115"/>
        <v>0.76163692785104731</v>
      </c>
      <c r="R1754" s="95">
        <f t="shared" si="116"/>
        <v>0.53450471097529917</v>
      </c>
      <c r="S1754" s="95">
        <f t="shared" si="117"/>
        <v>-1</v>
      </c>
    </row>
    <row r="1755" spans="1:19" s="36" customFormat="1" ht="14.4" x14ac:dyDescent="0.3">
      <c r="A1755" s="32" t="s">
        <v>95</v>
      </c>
      <c r="B1755" s="36">
        <v>891</v>
      </c>
      <c r="C1755" s="36">
        <v>1</v>
      </c>
      <c r="D1755" s="36" t="s">
        <v>363</v>
      </c>
      <c r="E1755" s="36">
        <v>1997</v>
      </c>
      <c r="F1755" s="36">
        <v>1998</v>
      </c>
      <c r="G1755" s="76">
        <v>315</v>
      </c>
      <c r="H1755" s="36">
        <v>10</v>
      </c>
      <c r="I1755" s="36">
        <v>1</v>
      </c>
      <c r="J1755" s="36">
        <v>1</v>
      </c>
      <c r="K1755" s="36">
        <v>4</v>
      </c>
      <c r="L1755" s="94">
        <v>590</v>
      </c>
      <c r="M1755" s="94">
        <v>117</v>
      </c>
      <c r="N1755" s="95">
        <f t="shared" si="114"/>
        <v>0.83451202263083446</v>
      </c>
      <c r="O1755" s="36">
        <v>19980891</v>
      </c>
      <c r="P1755" s="63">
        <v>787.4</v>
      </c>
      <c r="Q1755" s="76">
        <f t="shared" si="115"/>
        <v>0.89789179578359157</v>
      </c>
      <c r="R1755" s="95">
        <f t="shared" si="116"/>
        <v>0.83451202263083446</v>
      </c>
      <c r="S1755" s="95">
        <f t="shared" si="117"/>
        <v>-1</v>
      </c>
    </row>
    <row r="1756" spans="1:19" s="36" customFormat="1" ht="14.4" x14ac:dyDescent="0.3">
      <c r="A1756" s="32" t="s">
        <v>95</v>
      </c>
      <c r="B1756" s="36">
        <v>891</v>
      </c>
      <c r="C1756" s="36">
        <v>1</v>
      </c>
      <c r="D1756" s="36" t="s">
        <v>363</v>
      </c>
      <c r="E1756" s="36">
        <v>2001</v>
      </c>
      <c r="F1756" s="36">
        <v>2002</v>
      </c>
      <c r="G1756" s="76">
        <v>126</v>
      </c>
      <c r="H1756" s="36">
        <v>10</v>
      </c>
      <c r="I1756" s="36">
        <v>1</v>
      </c>
      <c r="J1756" s="36">
        <v>1</v>
      </c>
      <c r="K1756" s="36">
        <v>2</v>
      </c>
      <c r="L1756" s="94">
        <v>470</v>
      </c>
      <c r="M1756" s="94">
        <v>181</v>
      </c>
      <c r="N1756" s="95">
        <f t="shared" si="114"/>
        <v>0.72196620583717352</v>
      </c>
      <c r="O1756" s="36">
        <v>20020891</v>
      </c>
      <c r="P1756" s="63">
        <v>675.65</v>
      </c>
      <c r="Q1756" s="76">
        <f t="shared" si="115"/>
        <v>0.96351661363131802</v>
      </c>
      <c r="R1756" s="95">
        <f t="shared" si="116"/>
        <v>0.72196620583717352</v>
      </c>
      <c r="S1756" s="95">
        <f t="shared" si="117"/>
        <v>-1</v>
      </c>
    </row>
    <row r="1757" spans="1:19" s="36" customFormat="1" ht="14.4" x14ac:dyDescent="0.3">
      <c r="A1757" s="32" t="s">
        <v>95</v>
      </c>
      <c r="B1757" s="36">
        <v>891</v>
      </c>
      <c r="C1757" s="36">
        <v>1</v>
      </c>
      <c r="D1757" s="36" t="s">
        <v>363</v>
      </c>
      <c r="E1757" s="36">
        <v>2003</v>
      </c>
      <c r="F1757" s="36">
        <v>2004</v>
      </c>
      <c r="G1757" s="76">
        <v>279</v>
      </c>
      <c r="H1757" s="36">
        <v>8</v>
      </c>
      <c r="I1757" s="36">
        <v>1</v>
      </c>
      <c r="J1757" s="36">
        <v>1</v>
      </c>
      <c r="K1757" s="36">
        <v>3</v>
      </c>
      <c r="L1757" s="94">
        <v>375</v>
      </c>
      <c r="M1757" s="94">
        <v>171</v>
      </c>
      <c r="N1757" s="95">
        <f t="shared" si="114"/>
        <v>0.68681318681318682</v>
      </c>
      <c r="O1757" s="36">
        <v>20040891</v>
      </c>
      <c r="P1757" s="63">
        <v>658.32</v>
      </c>
      <c r="Q1757" s="76">
        <f t="shared" si="115"/>
        <v>0.82938388625592407</v>
      </c>
      <c r="R1757" s="95">
        <f t="shared" si="116"/>
        <v>0.68681318681318682</v>
      </c>
      <c r="S1757" s="95">
        <f t="shared" si="117"/>
        <v>-1</v>
      </c>
    </row>
    <row r="1758" spans="1:19" s="36" customFormat="1" ht="14.4" x14ac:dyDescent="0.3">
      <c r="A1758" s="32" t="s">
        <v>95</v>
      </c>
      <c r="B1758" s="36">
        <v>891</v>
      </c>
      <c r="C1758" s="36">
        <v>1</v>
      </c>
      <c r="D1758" s="35" t="s">
        <v>363</v>
      </c>
      <c r="E1758" s="33">
        <v>2007</v>
      </c>
      <c r="F1758" s="36">
        <v>2008</v>
      </c>
      <c r="G1758" s="36">
        <v>200</v>
      </c>
      <c r="H1758" s="36">
        <v>10</v>
      </c>
      <c r="I1758" s="36">
        <v>1</v>
      </c>
      <c r="J1758" s="36">
        <v>0</v>
      </c>
      <c r="K1758" s="33">
        <v>3</v>
      </c>
      <c r="L1758" s="63">
        <v>362</v>
      </c>
      <c r="M1758" s="63">
        <v>205</v>
      </c>
      <c r="N1758" s="95">
        <f t="shared" si="114"/>
        <v>0.63844797178130508</v>
      </c>
      <c r="O1758" s="36">
        <v>20062897</v>
      </c>
      <c r="P1758" s="63">
        <v>573</v>
      </c>
      <c r="Q1758" s="76">
        <f t="shared" si="115"/>
        <v>0.98952879581151831</v>
      </c>
      <c r="R1758" s="95">
        <f t="shared" si="116"/>
        <v>0.63844797178130508</v>
      </c>
      <c r="S1758" s="95">
        <f t="shared" si="117"/>
        <v>-1</v>
      </c>
    </row>
    <row r="1759" spans="1:19" s="36" customFormat="1" ht="14.4" x14ac:dyDescent="0.3">
      <c r="A1759" s="32" t="s">
        <v>95</v>
      </c>
      <c r="B1759" s="7">
        <v>891</v>
      </c>
      <c r="C1759" s="7">
        <v>1</v>
      </c>
      <c r="D1759" s="7" t="s">
        <v>363</v>
      </c>
      <c r="E1759" s="68">
        <v>2015</v>
      </c>
      <c r="F1759" s="73">
        <v>2016</v>
      </c>
      <c r="G1759" s="66">
        <v>976</v>
      </c>
      <c r="H1759" s="7">
        <v>10</v>
      </c>
      <c r="I1759" s="67">
        <v>1</v>
      </c>
      <c r="J1759" s="48">
        <f>MAX(0,MIN(1,F1759-E1759-1))</f>
        <v>0</v>
      </c>
      <c r="K1759" s="50">
        <f>MAX(1,MIN(10,INT(G1759/100)+1))</f>
        <v>10</v>
      </c>
      <c r="L1759" s="67">
        <v>348</v>
      </c>
      <c r="M1759" s="77">
        <v>301</v>
      </c>
      <c r="N1759" s="95">
        <f t="shared" si="114"/>
        <v>0.53620955315870567</v>
      </c>
      <c r="O1759" s="36">
        <f>10000*E1759+B1759</f>
        <v>20150891</v>
      </c>
      <c r="P1759" s="63">
        <v>513.13</v>
      </c>
      <c r="Q1759" s="76">
        <f t="shared" si="115"/>
        <v>1.2647867012258103</v>
      </c>
      <c r="R1759" s="95">
        <f t="shared" si="116"/>
        <v>0.53620955315870567</v>
      </c>
      <c r="S1759" s="95">
        <f t="shared" si="117"/>
        <v>-1</v>
      </c>
    </row>
    <row r="1760" spans="1:19" s="36" customFormat="1" ht="14.4" x14ac:dyDescent="0.3">
      <c r="A1760" s="32" t="s">
        <v>95</v>
      </c>
      <c r="B1760" s="36">
        <v>911</v>
      </c>
      <c r="C1760" s="36">
        <v>1</v>
      </c>
      <c r="D1760" s="36" t="s">
        <v>511</v>
      </c>
      <c r="E1760" s="36">
        <v>1999</v>
      </c>
      <c r="F1760" s="36">
        <v>2000</v>
      </c>
      <c r="G1760" s="76">
        <v>415</v>
      </c>
      <c r="H1760" s="36">
        <v>10</v>
      </c>
      <c r="I1760" s="36">
        <v>1</v>
      </c>
      <c r="J1760" s="36">
        <v>1</v>
      </c>
      <c r="K1760" s="36">
        <v>5</v>
      </c>
      <c r="L1760" s="94">
        <v>3278</v>
      </c>
      <c r="M1760" s="94">
        <v>2187</v>
      </c>
      <c r="N1760" s="95">
        <f t="shared" si="114"/>
        <v>0.59981701738334858</v>
      </c>
      <c r="O1760" s="36">
        <v>20000911</v>
      </c>
      <c r="P1760" s="63">
        <v>4598.71</v>
      </c>
      <c r="Q1760" s="76">
        <f t="shared" si="115"/>
        <v>1.1883767404337304</v>
      </c>
      <c r="R1760" s="95">
        <f t="shared" si="116"/>
        <v>0.59981701738334858</v>
      </c>
      <c r="S1760" s="95">
        <f t="shared" si="117"/>
        <v>-1</v>
      </c>
    </row>
    <row r="1761" spans="1:19" s="36" customFormat="1" ht="14.4" x14ac:dyDescent="0.3">
      <c r="A1761" s="32" t="s">
        <v>95</v>
      </c>
      <c r="B1761" s="36">
        <v>911</v>
      </c>
      <c r="C1761" s="36">
        <v>1</v>
      </c>
      <c r="D1761" s="36" t="s">
        <v>511</v>
      </c>
      <c r="E1761" s="36">
        <v>2001</v>
      </c>
      <c r="F1761" s="36">
        <v>2002</v>
      </c>
      <c r="G1761" s="76">
        <v>300</v>
      </c>
      <c r="H1761" s="36">
        <v>10</v>
      </c>
      <c r="I1761" s="36">
        <v>0</v>
      </c>
      <c r="J1761" s="36">
        <v>1</v>
      </c>
      <c r="K1761" s="36">
        <v>4</v>
      </c>
      <c r="L1761" s="94">
        <v>1526</v>
      </c>
      <c r="M1761" s="94">
        <v>2568</v>
      </c>
      <c r="N1761" s="95">
        <f t="shared" si="114"/>
        <v>0.37274059599413778</v>
      </c>
      <c r="O1761" s="36">
        <v>20020911</v>
      </c>
      <c r="P1761" s="63">
        <v>4649.25</v>
      </c>
      <c r="Q1761" s="76">
        <f t="shared" si="115"/>
        <v>0.88057213529063827</v>
      </c>
      <c r="R1761" s="95">
        <f t="shared" si="116"/>
        <v>0.37274059599413778</v>
      </c>
      <c r="S1761" s="95">
        <f t="shared" si="117"/>
        <v>-1</v>
      </c>
    </row>
    <row r="1762" spans="1:19" s="36" customFormat="1" ht="14.4" x14ac:dyDescent="0.3">
      <c r="A1762" s="32" t="s">
        <v>95</v>
      </c>
      <c r="B1762" s="36">
        <v>911</v>
      </c>
      <c r="C1762" s="36">
        <v>1</v>
      </c>
      <c r="D1762" s="36" t="s">
        <v>511</v>
      </c>
      <c r="E1762" s="36">
        <v>2002</v>
      </c>
      <c r="F1762" s="36">
        <v>2003</v>
      </c>
      <c r="G1762" s="76">
        <v>50</v>
      </c>
      <c r="H1762" s="36">
        <v>5</v>
      </c>
      <c r="I1762" s="36">
        <v>0</v>
      </c>
      <c r="J1762" s="36">
        <v>1</v>
      </c>
      <c r="K1762" s="36">
        <v>1</v>
      </c>
      <c r="L1762" s="94">
        <v>4107</v>
      </c>
      <c r="M1762" s="94">
        <v>5776</v>
      </c>
      <c r="N1762" s="95">
        <f t="shared" si="114"/>
        <v>0.41556207629262371</v>
      </c>
      <c r="O1762" s="36">
        <v>20030911</v>
      </c>
      <c r="P1762" s="63">
        <v>4755.22</v>
      </c>
      <c r="Q1762" s="76">
        <f t="shared" si="115"/>
        <v>2.078347584338895</v>
      </c>
      <c r="R1762" s="95">
        <f t="shared" si="116"/>
        <v>0.41556207629262371</v>
      </c>
      <c r="S1762" s="95">
        <f t="shared" si="117"/>
        <v>-1</v>
      </c>
    </row>
    <row r="1763" spans="1:19" s="36" customFormat="1" ht="14.4" x14ac:dyDescent="0.3">
      <c r="A1763" s="32" t="s">
        <v>95</v>
      </c>
      <c r="B1763" s="36">
        <v>911</v>
      </c>
      <c r="C1763" s="36">
        <v>1</v>
      </c>
      <c r="D1763" s="36" t="s">
        <v>511</v>
      </c>
      <c r="E1763" s="36">
        <v>2002</v>
      </c>
      <c r="F1763" s="36">
        <v>2003</v>
      </c>
      <c r="G1763" s="76">
        <v>100</v>
      </c>
      <c r="H1763" s="36">
        <v>5</v>
      </c>
      <c r="I1763" s="36">
        <v>0</v>
      </c>
      <c r="J1763" s="36">
        <v>1</v>
      </c>
      <c r="K1763" s="36">
        <v>2</v>
      </c>
      <c r="L1763" s="94">
        <v>3925</v>
      </c>
      <c r="M1763" s="94">
        <v>5930</v>
      </c>
      <c r="N1763" s="95">
        <f t="shared" si="114"/>
        <v>0.39827498731608318</v>
      </c>
      <c r="O1763" s="36">
        <v>20030911</v>
      </c>
      <c r="P1763" s="63">
        <v>4755.22</v>
      </c>
      <c r="Q1763" s="76">
        <f t="shared" si="115"/>
        <v>2.0724593183911573</v>
      </c>
      <c r="R1763" s="95">
        <f t="shared" si="116"/>
        <v>0.39827498731608318</v>
      </c>
      <c r="S1763" s="95">
        <f t="shared" si="117"/>
        <v>-1</v>
      </c>
    </row>
    <row r="1764" spans="1:19" s="36" customFormat="1" ht="14.4" x14ac:dyDescent="0.3">
      <c r="A1764" s="32" t="s">
        <v>95</v>
      </c>
      <c r="B1764" s="36">
        <v>911</v>
      </c>
      <c r="C1764" s="36">
        <v>1</v>
      </c>
      <c r="D1764" s="36" t="s">
        <v>511</v>
      </c>
      <c r="E1764" s="36">
        <v>2002</v>
      </c>
      <c r="F1764" s="36">
        <v>2003</v>
      </c>
      <c r="G1764" s="76">
        <v>600</v>
      </c>
      <c r="H1764" s="36">
        <v>5</v>
      </c>
      <c r="I1764" s="36">
        <v>0</v>
      </c>
      <c r="J1764" s="36">
        <v>1</v>
      </c>
      <c r="K1764" s="36">
        <v>7</v>
      </c>
      <c r="L1764" s="94">
        <v>4501</v>
      </c>
      <c r="M1764" s="94">
        <v>5916</v>
      </c>
      <c r="N1764" s="95">
        <f t="shared" si="114"/>
        <v>0.43208217337045213</v>
      </c>
      <c r="O1764" s="36">
        <v>20030911</v>
      </c>
      <c r="P1764" s="63">
        <v>4755.22</v>
      </c>
      <c r="Q1764" s="76">
        <f t="shared" si="115"/>
        <v>2.1906452277707444</v>
      </c>
      <c r="R1764" s="95">
        <f t="shared" si="116"/>
        <v>0.43208217337045213</v>
      </c>
      <c r="S1764" s="95">
        <f t="shared" si="117"/>
        <v>-1</v>
      </c>
    </row>
    <row r="1765" spans="1:19" s="36" customFormat="1" ht="14.4" x14ac:dyDescent="0.3">
      <c r="A1765" s="32" t="s">
        <v>95</v>
      </c>
      <c r="B1765" s="36">
        <v>911</v>
      </c>
      <c r="C1765" s="36">
        <v>1</v>
      </c>
      <c r="D1765" s="36" t="s">
        <v>511</v>
      </c>
      <c r="E1765" s="36">
        <v>2004</v>
      </c>
      <c r="F1765" s="36">
        <v>2005</v>
      </c>
      <c r="G1765" s="76">
        <v>107.58</v>
      </c>
      <c r="H1765" s="36">
        <v>5</v>
      </c>
      <c r="I1765" s="36">
        <v>1</v>
      </c>
      <c r="J1765" s="36">
        <v>1</v>
      </c>
      <c r="K1765" s="36">
        <v>2</v>
      </c>
      <c r="L1765" s="94">
        <v>7360</v>
      </c>
      <c r="M1765" s="94">
        <v>6251</v>
      </c>
      <c r="N1765" s="95">
        <f t="shared" si="114"/>
        <v>0.54073910807435166</v>
      </c>
      <c r="O1765" s="36">
        <v>20050911</v>
      </c>
      <c r="P1765" s="63">
        <v>4833.0200000000004</v>
      </c>
      <c r="Q1765" s="76">
        <f t="shared" si="115"/>
        <v>2.8162515363064915</v>
      </c>
      <c r="R1765" s="95">
        <f t="shared" si="116"/>
        <v>0.54073910807435166</v>
      </c>
      <c r="S1765" s="95">
        <f t="shared" si="117"/>
        <v>-1</v>
      </c>
    </row>
    <row r="1766" spans="1:19" s="36" customFormat="1" ht="14.4" x14ac:dyDescent="0.3">
      <c r="A1766" s="32" t="s">
        <v>95</v>
      </c>
      <c r="B1766" s="36">
        <v>911</v>
      </c>
      <c r="C1766" s="36">
        <v>1</v>
      </c>
      <c r="D1766" s="36" t="s">
        <v>511</v>
      </c>
      <c r="E1766" s="40">
        <v>2009</v>
      </c>
      <c r="F1766" s="40">
        <v>2010</v>
      </c>
      <c r="G1766" s="62">
        <v>288.73</v>
      </c>
      <c r="H1766" s="40">
        <v>10</v>
      </c>
      <c r="I1766" s="63">
        <v>0</v>
      </c>
      <c r="J1766" s="48">
        <f>MAX(0,MIN(1,F1766-E1766-1))</f>
        <v>0</v>
      </c>
      <c r="K1766" s="50">
        <f>MAX(1,MIN(10,INT(G1766/100)+1))</f>
        <v>3</v>
      </c>
      <c r="L1766" s="63">
        <v>1811</v>
      </c>
      <c r="M1766" s="63">
        <v>2967</v>
      </c>
      <c r="N1766" s="95">
        <f t="shared" si="114"/>
        <v>0.37902888237756382</v>
      </c>
      <c r="O1766" s="36">
        <v>20090911</v>
      </c>
      <c r="P1766" s="63">
        <v>5124.1000000000004</v>
      </c>
      <c r="Q1766" s="76">
        <f t="shared" si="115"/>
        <v>0.93245643137331424</v>
      </c>
      <c r="R1766" s="95">
        <f t="shared" si="116"/>
        <v>0.37902888237756382</v>
      </c>
      <c r="S1766" s="95">
        <f t="shared" si="117"/>
        <v>-1</v>
      </c>
    </row>
    <row r="1767" spans="1:19" s="36" customFormat="1" ht="14.4" x14ac:dyDescent="0.3">
      <c r="A1767" s="32" t="s">
        <v>95</v>
      </c>
      <c r="B1767" s="36">
        <v>911</v>
      </c>
      <c r="C1767" s="36">
        <v>1</v>
      </c>
      <c r="D1767" s="36" t="s">
        <v>511</v>
      </c>
      <c r="E1767" s="40">
        <v>2009</v>
      </c>
      <c r="F1767" s="40">
        <v>2010</v>
      </c>
      <c r="G1767" s="62">
        <v>319.88</v>
      </c>
      <c r="H1767" s="40">
        <v>10</v>
      </c>
      <c r="I1767" s="63">
        <v>0</v>
      </c>
      <c r="J1767" s="48">
        <f>MAX(0,MIN(1,F1767-E1767-1))</f>
        <v>0</v>
      </c>
      <c r="K1767" s="50">
        <f>MAX(1,MIN(10,INT(G1767/100)+1))</f>
        <v>4</v>
      </c>
      <c r="L1767" s="63">
        <v>1534</v>
      </c>
      <c r="M1767" s="63">
        <v>3239</v>
      </c>
      <c r="N1767" s="95">
        <f t="shared" si="114"/>
        <v>0.32139115860046091</v>
      </c>
      <c r="O1767" s="36">
        <v>20090911</v>
      </c>
      <c r="P1767" s="63">
        <v>5124.1000000000004</v>
      </c>
      <c r="Q1767" s="76">
        <f t="shared" si="115"/>
        <v>0.9314806502605335</v>
      </c>
      <c r="R1767" s="95">
        <f t="shared" si="116"/>
        <v>0.32139115860046091</v>
      </c>
      <c r="S1767" s="95">
        <f t="shared" si="117"/>
        <v>-1</v>
      </c>
    </row>
    <row r="1768" spans="1:19" s="36" customFormat="1" ht="14.4" x14ac:dyDescent="0.3">
      <c r="A1768" s="32" t="s">
        <v>95</v>
      </c>
      <c r="B1768" s="36">
        <v>911</v>
      </c>
      <c r="C1768" s="36">
        <v>1</v>
      </c>
      <c r="D1768" s="36" t="s">
        <v>511</v>
      </c>
      <c r="E1768" s="40">
        <v>2009</v>
      </c>
      <c r="F1768" s="40">
        <v>2010</v>
      </c>
      <c r="G1768" s="62">
        <v>288.73</v>
      </c>
      <c r="H1768" s="40">
        <v>10</v>
      </c>
      <c r="I1768" s="63">
        <v>0</v>
      </c>
      <c r="J1768" s="48">
        <f>MAX(0,MIN(1,F1768-E1768-1))</f>
        <v>0</v>
      </c>
      <c r="K1768" s="50">
        <f>MAX(1,MIN(10,INT(G1768/100)+1))</f>
        <v>3</v>
      </c>
      <c r="L1768" s="63">
        <v>1811</v>
      </c>
      <c r="M1768" s="63">
        <v>2967</v>
      </c>
      <c r="N1768" s="95">
        <f t="shared" si="114"/>
        <v>0.37902888237756382</v>
      </c>
      <c r="O1768" s="36">
        <f>10000*F1768+B1768</f>
        <v>20100911</v>
      </c>
      <c r="P1768" s="63">
        <v>5124.1000000000004</v>
      </c>
      <c r="Q1768" s="76">
        <f t="shared" si="115"/>
        <v>0.93245643137331424</v>
      </c>
      <c r="R1768" s="95">
        <f t="shared" si="116"/>
        <v>0.37902888237756382</v>
      </c>
      <c r="S1768" s="95">
        <f t="shared" si="117"/>
        <v>-1</v>
      </c>
    </row>
    <row r="1769" spans="1:19" s="36" customFormat="1" ht="14.4" x14ac:dyDescent="0.3">
      <c r="A1769" s="32"/>
      <c r="B1769" s="36">
        <v>911</v>
      </c>
      <c r="C1769" s="36">
        <v>1</v>
      </c>
      <c r="D1769" s="36" t="s">
        <v>511</v>
      </c>
      <c r="E1769" s="40">
        <v>2009</v>
      </c>
      <c r="F1769" s="40">
        <v>2010</v>
      </c>
      <c r="G1769" s="62">
        <v>319.88</v>
      </c>
      <c r="H1769" s="40">
        <v>10</v>
      </c>
      <c r="I1769" s="63">
        <v>0</v>
      </c>
      <c r="J1769" s="48">
        <f>MAX(0,MIN(1,F1769-E1769-1))</f>
        <v>0</v>
      </c>
      <c r="K1769" s="50">
        <f>MAX(1,MIN(10,INT(G1769/100)+1))</f>
        <v>4</v>
      </c>
      <c r="L1769" s="63">
        <v>1534</v>
      </c>
      <c r="M1769" s="63">
        <v>3239</v>
      </c>
      <c r="N1769" s="95">
        <f t="shared" si="114"/>
        <v>0.32139115860046091</v>
      </c>
      <c r="O1769" s="36">
        <f>10000*F1769+B1769</f>
        <v>20100911</v>
      </c>
      <c r="P1769" s="63">
        <v>5124.1000000000004</v>
      </c>
      <c r="Q1769" s="76">
        <f t="shared" si="115"/>
        <v>0.9314806502605335</v>
      </c>
      <c r="R1769" s="95">
        <f t="shared" si="116"/>
        <v>0.32139115860046091</v>
      </c>
      <c r="S1769" s="95">
        <f t="shared" si="117"/>
        <v>-1</v>
      </c>
    </row>
    <row r="1770" spans="1:19" s="36" customFormat="1" ht="14.4" x14ac:dyDescent="0.3">
      <c r="A1770" s="32" t="s">
        <v>95</v>
      </c>
      <c r="B1770" s="36">
        <v>912</v>
      </c>
      <c r="C1770" s="36">
        <v>1</v>
      </c>
      <c r="D1770" s="36" t="s">
        <v>403</v>
      </c>
      <c r="E1770" s="36">
        <v>1994</v>
      </c>
      <c r="F1770" s="36">
        <v>1995</v>
      </c>
      <c r="G1770" s="76">
        <v>374.43</v>
      </c>
      <c r="H1770" s="36">
        <v>10</v>
      </c>
      <c r="I1770" s="36">
        <v>1</v>
      </c>
      <c r="J1770" s="36">
        <v>1</v>
      </c>
      <c r="K1770" s="36">
        <v>4</v>
      </c>
      <c r="L1770" s="94">
        <v>2588</v>
      </c>
      <c r="M1770" s="94">
        <v>699</v>
      </c>
      <c r="N1770" s="95">
        <f t="shared" si="114"/>
        <v>0.78734408275022816</v>
      </c>
      <c r="O1770" s="36">
        <v>19950912</v>
      </c>
      <c r="P1770" s="63">
        <v>1713.91</v>
      </c>
      <c r="Q1770" s="76">
        <f t="shared" si="115"/>
        <v>1.9178369926075465</v>
      </c>
      <c r="R1770" s="95">
        <f t="shared" si="116"/>
        <v>0.78734408275022816</v>
      </c>
      <c r="S1770" s="95">
        <f t="shared" si="117"/>
        <v>-1</v>
      </c>
    </row>
    <row r="1771" spans="1:19" s="36" customFormat="1" ht="14.4" x14ac:dyDescent="0.3">
      <c r="A1771" s="32" t="s">
        <v>95</v>
      </c>
      <c r="B1771" s="36">
        <v>912</v>
      </c>
      <c r="C1771" s="36">
        <v>1</v>
      </c>
      <c r="D1771" s="36" t="s">
        <v>403</v>
      </c>
      <c r="E1771" s="36">
        <v>2001</v>
      </c>
      <c r="F1771" s="36">
        <v>2002</v>
      </c>
      <c r="G1771" s="76">
        <v>350</v>
      </c>
      <c r="H1771" s="36">
        <v>10</v>
      </c>
      <c r="I1771" s="36">
        <v>0</v>
      </c>
      <c r="J1771" s="36">
        <v>1</v>
      </c>
      <c r="K1771" s="36">
        <v>4</v>
      </c>
      <c r="L1771" s="94">
        <v>777</v>
      </c>
      <c r="M1771" s="94">
        <v>977</v>
      </c>
      <c r="N1771" s="95">
        <f t="shared" si="114"/>
        <v>0.44298745724059291</v>
      </c>
      <c r="O1771" s="36">
        <v>20020912</v>
      </c>
      <c r="P1771" s="63">
        <v>1955.09</v>
      </c>
      <c r="Q1771" s="76">
        <f t="shared" si="115"/>
        <v>0.89714539995601228</v>
      </c>
      <c r="R1771" s="95">
        <f t="shared" si="116"/>
        <v>0.44298745724059291</v>
      </c>
      <c r="S1771" s="95">
        <f t="shared" si="117"/>
        <v>-1</v>
      </c>
    </row>
    <row r="1772" spans="1:19" s="36" customFormat="1" ht="14.4" x14ac:dyDescent="0.3">
      <c r="A1772" s="32" t="s">
        <v>95</v>
      </c>
      <c r="B1772" s="36">
        <v>912</v>
      </c>
      <c r="C1772" s="36">
        <v>1</v>
      </c>
      <c r="D1772" s="36" t="s">
        <v>403</v>
      </c>
      <c r="E1772" s="36">
        <v>2002</v>
      </c>
      <c r="F1772" s="36">
        <v>2003</v>
      </c>
      <c r="G1772" s="76">
        <v>1</v>
      </c>
      <c r="H1772" s="36">
        <v>10</v>
      </c>
      <c r="I1772" s="36">
        <v>1</v>
      </c>
      <c r="J1772" s="36">
        <v>1</v>
      </c>
      <c r="K1772" s="36">
        <v>1</v>
      </c>
      <c r="L1772" s="94">
        <v>2164</v>
      </c>
      <c r="M1772" s="94">
        <v>1614</v>
      </c>
      <c r="N1772" s="95">
        <f t="shared" si="114"/>
        <v>0.57278983589200638</v>
      </c>
      <c r="O1772" s="36">
        <v>20030912</v>
      </c>
      <c r="P1772" s="63">
        <v>1926.55</v>
      </c>
      <c r="Q1772" s="76">
        <f t="shared" si="115"/>
        <v>1.9610184007682125</v>
      </c>
      <c r="R1772" s="95">
        <f t="shared" si="116"/>
        <v>0.57278983589200638</v>
      </c>
      <c r="S1772" s="95">
        <f t="shared" si="117"/>
        <v>-1</v>
      </c>
    </row>
    <row r="1773" spans="1:19" s="36" customFormat="1" ht="14.4" x14ac:dyDescent="0.3">
      <c r="A1773" s="32" t="s">
        <v>95</v>
      </c>
      <c r="B1773" s="36">
        <v>912</v>
      </c>
      <c r="C1773" s="36">
        <v>1</v>
      </c>
      <c r="D1773" s="35" t="s">
        <v>403</v>
      </c>
      <c r="E1773" s="33">
        <v>2007</v>
      </c>
      <c r="F1773" s="36">
        <v>2008</v>
      </c>
      <c r="G1773" s="36">
        <v>500</v>
      </c>
      <c r="H1773" s="36">
        <v>10</v>
      </c>
      <c r="I1773" s="36">
        <v>0</v>
      </c>
      <c r="J1773" s="36">
        <v>0</v>
      </c>
      <c r="K1773" s="33">
        <v>6</v>
      </c>
      <c r="L1773" s="63">
        <v>1000</v>
      </c>
      <c r="M1773" s="63">
        <v>1404</v>
      </c>
      <c r="N1773" s="95">
        <f t="shared" si="114"/>
        <v>0.41597337770382697</v>
      </c>
      <c r="O1773" s="36">
        <v>20062897</v>
      </c>
      <c r="P1773" s="63">
        <v>1984</v>
      </c>
      <c r="Q1773" s="76">
        <f t="shared" si="115"/>
        <v>1.2116935483870968</v>
      </c>
      <c r="R1773" s="95">
        <f t="shared" si="116"/>
        <v>0.41597337770382697</v>
      </c>
      <c r="S1773" s="95">
        <f t="shared" si="117"/>
        <v>-1</v>
      </c>
    </row>
    <row r="1774" spans="1:19" s="36" customFormat="1" ht="14.4" x14ac:dyDescent="0.3">
      <c r="A1774" s="32" t="s">
        <v>95</v>
      </c>
      <c r="B1774" s="48">
        <v>912</v>
      </c>
      <c r="C1774" s="48">
        <v>1</v>
      </c>
      <c r="D1774" s="48" t="s">
        <v>403</v>
      </c>
      <c r="E1774" s="58">
        <v>2008</v>
      </c>
      <c r="F1774" s="59">
        <v>2009</v>
      </c>
      <c r="G1774" s="55">
        <v>350</v>
      </c>
      <c r="H1774" s="59">
        <v>10</v>
      </c>
      <c r="I1774" s="42">
        <v>0</v>
      </c>
      <c r="J1774" s="48">
        <f>MAX(0,MIN(1,F1774-E1774-1))</f>
        <v>0</v>
      </c>
      <c r="K1774" s="50">
        <f t="shared" ref="K1774:K1780" si="118">MAX(1,MIN(10,INT(G1774/100)+1))</f>
        <v>4</v>
      </c>
      <c r="L1774" s="42">
        <v>2156</v>
      </c>
      <c r="M1774" s="42">
        <v>3668</v>
      </c>
      <c r="N1774" s="95">
        <f t="shared" ref="N1774:N1837" si="119">L1774/(L1774+M1774)</f>
        <v>0.37019230769230771</v>
      </c>
      <c r="O1774" s="36">
        <v>20080912</v>
      </c>
      <c r="P1774" s="63">
        <v>1907.59</v>
      </c>
      <c r="Q1774" s="76">
        <f t="shared" ref="Q1774:Q1837" si="120">(L1774+M1774)/P1774</f>
        <v>3.0530669588328729</v>
      </c>
      <c r="R1774" s="95">
        <f t="shared" ref="R1774:R1837" si="121">N1774</f>
        <v>0.37019230769230771</v>
      </c>
      <c r="S1774" s="95">
        <f t="shared" ref="S1774:S1837" si="122">IF(B1774=$A$1,R1774,-1)</f>
        <v>-1</v>
      </c>
    </row>
    <row r="1775" spans="1:19" s="36" customFormat="1" ht="14.4" x14ac:dyDescent="0.3">
      <c r="A1775" s="32" t="s">
        <v>95</v>
      </c>
      <c r="B1775" s="36">
        <v>912</v>
      </c>
      <c r="C1775" s="36">
        <v>1</v>
      </c>
      <c r="D1775" s="36" t="s">
        <v>403</v>
      </c>
      <c r="E1775" s="40">
        <v>2009</v>
      </c>
      <c r="F1775" s="40">
        <v>2010</v>
      </c>
      <c r="G1775" s="62">
        <v>500</v>
      </c>
      <c r="H1775" s="40">
        <v>10</v>
      </c>
      <c r="I1775" s="63">
        <v>0</v>
      </c>
      <c r="J1775" s="48">
        <f>MAX(0,MIN(1,F1775-E1775-1))</f>
        <v>0</v>
      </c>
      <c r="K1775" s="50">
        <f t="shared" si="118"/>
        <v>6</v>
      </c>
      <c r="L1775" s="63">
        <v>1161</v>
      </c>
      <c r="M1775" s="63">
        <v>1243</v>
      </c>
      <c r="N1775" s="95">
        <f t="shared" si="119"/>
        <v>0.48294509151414311</v>
      </c>
      <c r="O1775" s="36">
        <v>20090912</v>
      </c>
      <c r="P1775" s="63">
        <v>1827.65</v>
      </c>
      <c r="Q1775" s="76">
        <f t="shared" si="120"/>
        <v>1.3153503132437829</v>
      </c>
      <c r="R1775" s="95">
        <f t="shared" si="121"/>
        <v>0.48294509151414311</v>
      </c>
      <c r="S1775" s="95">
        <f t="shared" si="122"/>
        <v>-1</v>
      </c>
    </row>
    <row r="1776" spans="1:19" s="36" customFormat="1" ht="14.4" x14ac:dyDescent="0.3">
      <c r="A1776" s="32" t="s">
        <v>95</v>
      </c>
      <c r="B1776" s="36">
        <v>912</v>
      </c>
      <c r="C1776" s="36">
        <v>1</v>
      </c>
      <c r="D1776" s="36" t="s">
        <v>403</v>
      </c>
      <c r="E1776" s="40">
        <v>2009</v>
      </c>
      <c r="F1776" s="40">
        <v>2010</v>
      </c>
      <c r="G1776" s="62">
        <v>200</v>
      </c>
      <c r="H1776" s="40">
        <v>10</v>
      </c>
      <c r="I1776" s="63">
        <v>0</v>
      </c>
      <c r="J1776" s="48">
        <f>MAX(0,MIN(1,F1776-E1776-1))</f>
        <v>0</v>
      </c>
      <c r="K1776" s="50">
        <f t="shared" si="118"/>
        <v>3</v>
      </c>
      <c r="L1776" s="63">
        <v>1059</v>
      </c>
      <c r="M1776" s="63">
        <v>1332</v>
      </c>
      <c r="N1776" s="95">
        <f t="shared" si="119"/>
        <v>0.44291091593475534</v>
      </c>
      <c r="O1776" s="36">
        <v>20090912</v>
      </c>
      <c r="P1776" s="63">
        <v>1827.65</v>
      </c>
      <c r="Q1776" s="76">
        <f t="shared" si="120"/>
        <v>1.3082373539791534</v>
      </c>
      <c r="R1776" s="95">
        <f t="shared" si="121"/>
        <v>0.44291091593475534</v>
      </c>
      <c r="S1776" s="95">
        <f t="shared" si="122"/>
        <v>-1</v>
      </c>
    </row>
    <row r="1777" spans="1:19" s="36" customFormat="1" ht="14.4" x14ac:dyDescent="0.3">
      <c r="A1777" s="32" t="s">
        <v>95</v>
      </c>
      <c r="B1777" s="36">
        <v>912</v>
      </c>
      <c r="C1777" s="36">
        <v>1</v>
      </c>
      <c r="D1777" s="36" t="s">
        <v>403</v>
      </c>
      <c r="E1777" s="40">
        <v>2009</v>
      </c>
      <c r="F1777" s="40">
        <v>2010</v>
      </c>
      <c r="G1777" s="62">
        <v>500</v>
      </c>
      <c r="H1777" s="40">
        <v>10</v>
      </c>
      <c r="I1777" s="63">
        <v>0</v>
      </c>
      <c r="J1777" s="48">
        <f>MAX(0,MIN(1,F1777-E1777-1))</f>
        <v>0</v>
      </c>
      <c r="K1777" s="50">
        <f t="shared" si="118"/>
        <v>6</v>
      </c>
      <c r="L1777" s="63">
        <v>1161</v>
      </c>
      <c r="M1777" s="63">
        <v>1243</v>
      </c>
      <c r="N1777" s="95">
        <f t="shared" si="119"/>
        <v>0.48294509151414311</v>
      </c>
      <c r="O1777" s="36">
        <f>10000*F1777+B1777</f>
        <v>20100912</v>
      </c>
      <c r="P1777" s="63">
        <v>1827.65</v>
      </c>
      <c r="Q1777" s="76">
        <f t="shared" si="120"/>
        <v>1.3153503132437829</v>
      </c>
      <c r="R1777" s="95">
        <f t="shared" si="121"/>
        <v>0.48294509151414311</v>
      </c>
      <c r="S1777" s="95">
        <f t="shared" si="122"/>
        <v>-1</v>
      </c>
    </row>
    <row r="1778" spans="1:19" s="36" customFormat="1" ht="14.4" x14ac:dyDescent="0.3">
      <c r="A1778" s="32" t="s">
        <v>95</v>
      </c>
      <c r="B1778" s="36">
        <v>912</v>
      </c>
      <c r="C1778" s="36">
        <v>1</v>
      </c>
      <c r="D1778" s="36" t="s">
        <v>403</v>
      </c>
      <c r="E1778" s="40">
        <v>2009</v>
      </c>
      <c r="F1778" s="40">
        <v>2010</v>
      </c>
      <c r="G1778" s="62">
        <v>200</v>
      </c>
      <c r="H1778" s="40">
        <v>10</v>
      </c>
      <c r="I1778" s="63">
        <v>0</v>
      </c>
      <c r="J1778" s="48">
        <f>MAX(0,MIN(1,F1778-E1778-1))</f>
        <v>0</v>
      </c>
      <c r="K1778" s="50">
        <f t="shared" si="118"/>
        <v>3</v>
      </c>
      <c r="L1778" s="63">
        <v>1059</v>
      </c>
      <c r="M1778" s="63">
        <v>1332</v>
      </c>
      <c r="N1778" s="95">
        <f t="shared" si="119"/>
        <v>0.44291091593475534</v>
      </c>
      <c r="O1778" s="36">
        <f>10000*F1778+B1778</f>
        <v>20100912</v>
      </c>
      <c r="P1778" s="63">
        <v>1827.65</v>
      </c>
      <c r="Q1778" s="76">
        <f t="shared" si="120"/>
        <v>1.3082373539791534</v>
      </c>
      <c r="R1778" s="95">
        <f t="shared" si="121"/>
        <v>0.44291091593475534</v>
      </c>
      <c r="S1778" s="95">
        <f t="shared" si="122"/>
        <v>-1</v>
      </c>
    </row>
    <row r="1779" spans="1:19" s="36" customFormat="1" ht="14.4" x14ac:dyDescent="0.3">
      <c r="A1779" s="32" t="s">
        <v>95</v>
      </c>
      <c r="B1779" s="7">
        <v>912</v>
      </c>
      <c r="C1779" s="7">
        <v>1</v>
      </c>
      <c r="D1779" s="7" t="s">
        <v>403</v>
      </c>
      <c r="E1779" s="7">
        <v>2010</v>
      </c>
      <c r="F1779" s="10">
        <v>2011</v>
      </c>
      <c r="G1779" s="66">
        <v>500</v>
      </c>
      <c r="H1779" s="10">
        <v>10</v>
      </c>
      <c r="I1779" s="67">
        <v>0</v>
      </c>
      <c r="J1779" s="10">
        <v>0</v>
      </c>
      <c r="K1779" s="50">
        <f t="shared" si="118"/>
        <v>6</v>
      </c>
      <c r="L1779" s="67">
        <v>1472</v>
      </c>
      <c r="M1779" s="67">
        <v>2933</v>
      </c>
      <c r="N1779" s="95">
        <f t="shared" si="119"/>
        <v>0.33416572077185019</v>
      </c>
      <c r="O1779" s="36">
        <f>10000*2010+B1779</f>
        <v>20100912</v>
      </c>
      <c r="P1779" s="63">
        <v>1827.65</v>
      </c>
      <c r="Q1779" s="76">
        <f t="shared" si="120"/>
        <v>2.4101988892840533</v>
      </c>
      <c r="R1779" s="95">
        <f t="shared" si="121"/>
        <v>0.33416572077185019</v>
      </c>
      <c r="S1779" s="95">
        <f t="shared" si="122"/>
        <v>-1</v>
      </c>
    </row>
    <row r="1780" spans="1:19" s="36" customFormat="1" ht="14.4" x14ac:dyDescent="0.3">
      <c r="A1780" s="32" t="s">
        <v>95</v>
      </c>
      <c r="B1780" s="7">
        <v>912</v>
      </c>
      <c r="C1780" s="7">
        <v>1</v>
      </c>
      <c r="D1780" s="7" t="s">
        <v>403</v>
      </c>
      <c r="E1780" s="7">
        <v>2010</v>
      </c>
      <c r="F1780" s="68">
        <v>2011</v>
      </c>
      <c r="G1780" s="66">
        <v>200</v>
      </c>
      <c r="H1780" s="68">
        <v>10</v>
      </c>
      <c r="I1780" s="67">
        <v>0</v>
      </c>
      <c r="J1780" s="10">
        <v>0</v>
      </c>
      <c r="K1780" s="50">
        <f t="shared" si="118"/>
        <v>3</v>
      </c>
      <c r="L1780" s="67">
        <v>1397</v>
      </c>
      <c r="M1780" s="67">
        <v>2997</v>
      </c>
      <c r="N1780" s="95">
        <f t="shared" si="119"/>
        <v>0.31793354574419663</v>
      </c>
      <c r="O1780" s="36">
        <f>10000*2010+B1780</f>
        <v>20100912</v>
      </c>
      <c r="P1780" s="63">
        <v>1827.65</v>
      </c>
      <c r="Q1780" s="76">
        <f t="shared" si="120"/>
        <v>2.4041802314447511</v>
      </c>
      <c r="R1780" s="95">
        <f t="shared" si="121"/>
        <v>0.31793354574419663</v>
      </c>
      <c r="S1780" s="95">
        <f t="shared" si="122"/>
        <v>-1</v>
      </c>
    </row>
    <row r="1781" spans="1:19" s="36" customFormat="1" ht="14.4" x14ac:dyDescent="0.3">
      <c r="A1781" s="32" t="s">
        <v>95</v>
      </c>
      <c r="B1781" s="7">
        <v>912</v>
      </c>
      <c r="C1781" s="7">
        <v>1</v>
      </c>
      <c r="D1781" s="7" t="s">
        <v>403</v>
      </c>
      <c r="E1781" s="7">
        <v>2011</v>
      </c>
      <c r="F1781" s="10">
        <v>2012</v>
      </c>
      <c r="G1781" s="66">
        <v>400</v>
      </c>
      <c r="H1781" s="10">
        <v>10</v>
      </c>
      <c r="I1781" s="67">
        <v>0</v>
      </c>
      <c r="J1781" s="10">
        <v>0</v>
      </c>
      <c r="K1781" s="50">
        <v>5</v>
      </c>
      <c r="L1781" s="67">
        <v>1105</v>
      </c>
      <c r="M1781" s="67">
        <v>1213</v>
      </c>
      <c r="N1781" s="95">
        <f t="shared" si="119"/>
        <v>0.47670405522001724</v>
      </c>
      <c r="O1781" s="36">
        <f>10000*E1781+B1781</f>
        <v>20110912</v>
      </c>
      <c r="P1781" s="63">
        <v>1840</v>
      </c>
      <c r="Q1781" s="76">
        <f t="shared" si="120"/>
        <v>1.2597826086956523</v>
      </c>
      <c r="R1781" s="95">
        <f t="shared" si="121"/>
        <v>0.47670405522001724</v>
      </c>
      <c r="S1781" s="95">
        <f t="shared" si="122"/>
        <v>-1</v>
      </c>
    </row>
    <row r="1782" spans="1:19" s="36" customFormat="1" ht="14.4" x14ac:dyDescent="0.3">
      <c r="A1782" s="32" t="s">
        <v>95</v>
      </c>
      <c r="B1782" s="7">
        <v>912</v>
      </c>
      <c r="C1782" s="7">
        <v>1</v>
      </c>
      <c r="D1782" s="7" t="s">
        <v>403</v>
      </c>
      <c r="E1782" s="7">
        <v>2011</v>
      </c>
      <c r="F1782" s="10">
        <v>2012</v>
      </c>
      <c r="G1782" s="66">
        <v>200</v>
      </c>
      <c r="H1782" s="10">
        <v>10</v>
      </c>
      <c r="I1782" s="67">
        <v>0</v>
      </c>
      <c r="J1782" s="10">
        <v>0</v>
      </c>
      <c r="K1782" s="50">
        <v>3</v>
      </c>
      <c r="L1782" s="67">
        <v>1013</v>
      </c>
      <c r="M1782" s="67">
        <v>1298</v>
      </c>
      <c r="N1782" s="95">
        <f t="shared" si="119"/>
        <v>0.43833838165296407</v>
      </c>
      <c r="O1782" s="36">
        <f>10000*E1782+B1782</f>
        <v>20110912</v>
      </c>
      <c r="P1782" s="63">
        <v>1840</v>
      </c>
      <c r="Q1782" s="76">
        <f t="shared" si="120"/>
        <v>1.2559782608695653</v>
      </c>
      <c r="R1782" s="95">
        <f t="shared" si="121"/>
        <v>0.43833838165296407</v>
      </c>
      <c r="S1782" s="95">
        <f t="shared" si="122"/>
        <v>-1</v>
      </c>
    </row>
    <row r="1783" spans="1:19" s="36" customFormat="1" ht="14.4" x14ac:dyDescent="0.3">
      <c r="A1783" s="32" t="s">
        <v>95</v>
      </c>
      <c r="B1783" s="36">
        <v>912</v>
      </c>
      <c r="C1783" s="36">
        <v>1</v>
      </c>
      <c r="D1783" s="36" t="s">
        <v>403</v>
      </c>
      <c r="E1783" s="75">
        <v>2012</v>
      </c>
      <c r="F1783" s="36">
        <v>2013</v>
      </c>
      <c r="G1783" s="76">
        <v>1.02</v>
      </c>
      <c r="H1783" s="36">
        <v>10</v>
      </c>
      <c r="I1783" s="36">
        <v>1</v>
      </c>
      <c r="J1783" s="36">
        <v>0</v>
      </c>
      <c r="K1783" s="50">
        <f>MAX(1,MIN(10,INT(G1783/100)+1))</f>
        <v>1</v>
      </c>
      <c r="L1783" s="63">
        <v>3381</v>
      </c>
      <c r="M1783" s="63">
        <v>2172</v>
      </c>
      <c r="N1783" s="95">
        <f t="shared" si="119"/>
        <v>0.60886007563479205</v>
      </c>
      <c r="O1783" s="36">
        <f>10000*E1783+B1783</f>
        <v>20120912</v>
      </c>
      <c r="P1783" s="63">
        <v>1825.74</v>
      </c>
      <c r="Q1783" s="76">
        <f t="shared" si="120"/>
        <v>3.041506457655526</v>
      </c>
      <c r="R1783" s="95">
        <f t="shared" si="121"/>
        <v>0.60886007563479205</v>
      </c>
      <c r="S1783" s="95">
        <f t="shared" si="122"/>
        <v>-1</v>
      </c>
    </row>
    <row r="1784" spans="1:19" s="36" customFormat="1" ht="14.4" x14ac:dyDescent="0.3">
      <c r="A1784" s="32" t="s">
        <v>95</v>
      </c>
      <c r="B1784" s="7">
        <v>912</v>
      </c>
      <c r="C1784" s="7">
        <v>1</v>
      </c>
      <c r="D1784" s="7" t="s">
        <v>140</v>
      </c>
      <c r="E1784" s="7">
        <v>2018</v>
      </c>
      <c r="F1784" s="7">
        <v>2019</v>
      </c>
      <c r="G1784" s="70">
        <v>415</v>
      </c>
      <c r="H1784" s="7">
        <v>10</v>
      </c>
      <c r="I1784" s="7">
        <v>0</v>
      </c>
      <c r="J1784" s="48">
        <v>0</v>
      </c>
      <c r="K1784" s="50">
        <v>5</v>
      </c>
      <c r="L1784" s="67">
        <v>1840</v>
      </c>
      <c r="M1784" s="67">
        <v>2922</v>
      </c>
      <c r="N1784" s="95">
        <f t="shared" si="119"/>
        <v>0.3863922721545569</v>
      </c>
      <c r="O1784" s="36">
        <f>10000*E1784+B1784</f>
        <v>20180912</v>
      </c>
      <c r="P1784" s="63">
        <v>1817.1999999999998</v>
      </c>
      <c r="Q1784" s="76">
        <f t="shared" si="120"/>
        <v>2.6205150781421969</v>
      </c>
      <c r="R1784" s="95">
        <f t="shared" si="121"/>
        <v>0.3863922721545569</v>
      </c>
      <c r="S1784" s="95">
        <f t="shared" si="122"/>
        <v>-1</v>
      </c>
    </row>
    <row r="1785" spans="1:19" s="36" customFormat="1" ht="14.4" x14ac:dyDescent="0.3">
      <c r="A1785" s="32" t="s">
        <v>95</v>
      </c>
      <c r="B1785" s="36">
        <v>914</v>
      </c>
      <c r="C1785" s="36">
        <v>1</v>
      </c>
      <c r="D1785" s="36" t="s">
        <v>438</v>
      </c>
      <c r="E1785" s="36">
        <v>1995</v>
      </c>
      <c r="F1785" s="36">
        <v>1996</v>
      </c>
      <c r="G1785" s="76">
        <v>913.15</v>
      </c>
      <c r="H1785" s="36">
        <v>5</v>
      </c>
      <c r="I1785" s="36">
        <v>1</v>
      </c>
      <c r="J1785" s="36">
        <v>1</v>
      </c>
      <c r="K1785" s="36">
        <v>10</v>
      </c>
      <c r="L1785" s="94">
        <v>406</v>
      </c>
      <c r="M1785" s="94">
        <v>158</v>
      </c>
      <c r="N1785" s="95">
        <f t="shared" si="119"/>
        <v>0.71985815602836878</v>
      </c>
      <c r="O1785" s="36">
        <v>19960914</v>
      </c>
      <c r="P1785" s="63">
        <v>377.96</v>
      </c>
      <c r="Q1785" s="76">
        <f t="shared" si="120"/>
        <v>1.492221399089851</v>
      </c>
      <c r="R1785" s="95">
        <f t="shared" si="121"/>
        <v>0.71985815602836878</v>
      </c>
      <c r="S1785" s="95">
        <f t="shared" si="122"/>
        <v>-1</v>
      </c>
    </row>
    <row r="1786" spans="1:19" s="36" customFormat="1" ht="14.4" x14ac:dyDescent="0.3">
      <c r="A1786" s="32" t="s">
        <v>95</v>
      </c>
      <c r="B1786" s="36">
        <v>914</v>
      </c>
      <c r="C1786" s="36">
        <v>1</v>
      </c>
      <c r="D1786" s="36" t="s">
        <v>438</v>
      </c>
      <c r="E1786" s="36">
        <v>2000</v>
      </c>
      <c r="F1786" s="36">
        <v>2001</v>
      </c>
      <c r="G1786" s="76">
        <v>1300</v>
      </c>
      <c r="H1786" s="36">
        <v>5</v>
      </c>
      <c r="I1786" s="36">
        <v>1</v>
      </c>
      <c r="J1786" s="36">
        <v>1</v>
      </c>
      <c r="K1786" s="36">
        <v>10</v>
      </c>
      <c r="L1786" s="94">
        <v>442</v>
      </c>
      <c r="M1786" s="94">
        <v>390</v>
      </c>
      <c r="N1786" s="95">
        <f t="shared" si="119"/>
        <v>0.53125</v>
      </c>
      <c r="O1786" s="36">
        <v>20010914</v>
      </c>
      <c r="P1786" s="63">
        <v>322.39</v>
      </c>
      <c r="Q1786" s="76">
        <f t="shared" si="120"/>
        <v>2.5807252085982815</v>
      </c>
      <c r="R1786" s="95">
        <f t="shared" si="121"/>
        <v>0.53125</v>
      </c>
      <c r="S1786" s="95">
        <f t="shared" si="122"/>
        <v>-1</v>
      </c>
    </row>
    <row r="1787" spans="1:19" s="36" customFormat="1" ht="14.4" x14ac:dyDescent="0.3">
      <c r="A1787" s="32" t="s">
        <v>95</v>
      </c>
      <c r="B1787" s="36">
        <v>914</v>
      </c>
      <c r="C1787" s="36">
        <v>1</v>
      </c>
      <c r="D1787" s="36" t="s">
        <v>651</v>
      </c>
      <c r="E1787" s="36">
        <v>2005</v>
      </c>
      <c r="F1787" s="36">
        <v>2006</v>
      </c>
      <c r="G1787" s="76">
        <v>1700</v>
      </c>
      <c r="H1787" s="36">
        <v>5</v>
      </c>
      <c r="I1787" s="33">
        <v>1</v>
      </c>
      <c r="J1787" s="36">
        <v>1</v>
      </c>
      <c r="K1787" s="36">
        <v>10</v>
      </c>
      <c r="L1787" s="36">
        <v>362</v>
      </c>
      <c r="M1787" s="36">
        <v>130</v>
      </c>
      <c r="N1787" s="95">
        <f t="shared" si="119"/>
        <v>0.73577235772357719</v>
      </c>
      <c r="O1787" s="36">
        <v>20060914</v>
      </c>
      <c r="P1787" s="63">
        <v>293.98</v>
      </c>
      <c r="Q1787" s="76">
        <f t="shared" si="120"/>
        <v>1.6735832369548949</v>
      </c>
      <c r="R1787" s="95">
        <f t="shared" si="121"/>
        <v>0.73577235772357719</v>
      </c>
      <c r="S1787" s="95">
        <f t="shared" si="122"/>
        <v>-1</v>
      </c>
    </row>
    <row r="1788" spans="1:19" s="36" customFormat="1" ht="14.4" x14ac:dyDescent="0.3">
      <c r="A1788" s="32" t="s">
        <v>95</v>
      </c>
      <c r="B1788" s="36">
        <v>914</v>
      </c>
      <c r="C1788" s="36">
        <v>1</v>
      </c>
      <c r="D1788" s="36" t="s">
        <v>438</v>
      </c>
      <c r="E1788" s="40">
        <v>2009</v>
      </c>
      <c r="F1788" s="40">
        <v>2011</v>
      </c>
      <c r="G1788" s="62">
        <v>1990</v>
      </c>
      <c r="H1788" s="40">
        <v>5</v>
      </c>
      <c r="I1788" s="63">
        <v>1</v>
      </c>
      <c r="J1788" s="48">
        <f>MAX(0,MIN(1,F1788-E1788-1))</f>
        <v>1</v>
      </c>
      <c r="K1788" s="50">
        <f>MAX(1,MIN(10,INT(G1788/100)+1))</f>
        <v>10</v>
      </c>
      <c r="L1788" s="63">
        <v>224</v>
      </c>
      <c r="M1788" s="63">
        <v>188</v>
      </c>
      <c r="N1788" s="95">
        <f t="shared" si="119"/>
        <v>0.5436893203883495</v>
      </c>
      <c r="O1788" s="36">
        <v>20090914</v>
      </c>
      <c r="P1788" s="63">
        <v>275.64999999999998</v>
      </c>
      <c r="Q1788" s="76">
        <f t="shared" si="120"/>
        <v>1.494649011427535</v>
      </c>
      <c r="R1788" s="95">
        <f t="shared" si="121"/>
        <v>0.5436893203883495</v>
      </c>
      <c r="S1788" s="95">
        <f t="shared" si="122"/>
        <v>-1</v>
      </c>
    </row>
    <row r="1789" spans="1:19" s="36" customFormat="1" ht="14.4" x14ac:dyDescent="0.3">
      <c r="A1789" s="32" t="s">
        <v>95</v>
      </c>
      <c r="B1789" s="36">
        <v>914</v>
      </c>
      <c r="C1789" s="36">
        <v>1</v>
      </c>
      <c r="D1789" s="36" t="s">
        <v>438</v>
      </c>
      <c r="E1789" s="40">
        <v>2009</v>
      </c>
      <c r="F1789" s="40">
        <v>2011</v>
      </c>
      <c r="G1789" s="62">
        <v>1990</v>
      </c>
      <c r="H1789" s="40">
        <v>5</v>
      </c>
      <c r="I1789" s="63">
        <v>1</v>
      </c>
      <c r="J1789" s="48">
        <f>MAX(0,MIN(1,F1789-E1789-1))</f>
        <v>1</v>
      </c>
      <c r="K1789" s="50">
        <f>MAX(1,MIN(10,INT(G1789/100)+1))</f>
        <v>10</v>
      </c>
      <c r="L1789" s="63">
        <v>224</v>
      </c>
      <c r="M1789" s="63">
        <v>188</v>
      </c>
      <c r="N1789" s="95">
        <f t="shared" si="119"/>
        <v>0.5436893203883495</v>
      </c>
      <c r="O1789" s="36">
        <f>10000*2010+B1789</f>
        <v>20100914</v>
      </c>
      <c r="P1789" s="63">
        <v>275.64999999999998</v>
      </c>
      <c r="Q1789" s="76">
        <f t="shared" si="120"/>
        <v>1.494649011427535</v>
      </c>
      <c r="R1789" s="95">
        <f t="shared" si="121"/>
        <v>0.5436893203883495</v>
      </c>
      <c r="S1789" s="95">
        <f t="shared" si="122"/>
        <v>-1</v>
      </c>
    </row>
    <row r="1790" spans="1:19" s="36" customFormat="1" ht="14.4" x14ac:dyDescent="0.3">
      <c r="A1790" s="32" t="s">
        <v>95</v>
      </c>
      <c r="B1790" s="7">
        <v>914</v>
      </c>
      <c r="C1790" s="7">
        <v>1</v>
      </c>
      <c r="D1790" s="7" t="s">
        <v>438</v>
      </c>
      <c r="E1790" s="68">
        <v>2015</v>
      </c>
      <c r="F1790" s="68">
        <v>2016</v>
      </c>
      <c r="G1790" s="66">
        <v>1762.77</v>
      </c>
      <c r="H1790" s="68">
        <v>5</v>
      </c>
      <c r="I1790" s="67">
        <v>1</v>
      </c>
      <c r="J1790" s="48">
        <f>MAX(0,MIN(1,F1790-E1790-1))</f>
        <v>0</v>
      </c>
      <c r="K1790" s="50">
        <f>MAX(1,MIN(10,INT(G1790/100)+1))</f>
        <v>10</v>
      </c>
      <c r="L1790" s="67">
        <v>163</v>
      </c>
      <c r="M1790" s="67">
        <v>169</v>
      </c>
      <c r="N1790" s="95">
        <f t="shared" si="119"/>
        <v>0.49096385542168675</v>
      </c>
      <c r="O1790" s="36">
        <f>10000*E1790+B1790</f>
        <v>20150914</v>
      </c>
      <c r="P1790" s="63">
        <v>314.94</v>
      </c>
      <c r="Q1790" s="76">
        <f t="shared" si="120"/>
        <v>1.0541690480726487</v>
      </c>
      <c r="R1790" s="95">
        <f t="shared" si="121"/>
        <v>0.49096385542168675</v>
      </c>
      <c r="S1790" s="95">
        <f t="shared" si="122"/>
        <v>-1</v>
      </c>
    </row>
    <row r="1791" spans="1:19" s="36" customFormat="1" ht="14.4" x14ac:dyDescent="0.3">
      <c r="A1791" s="32" t="s">
        <v>95</v>
      </c>
      <c r="B1791" s="36">
        <v>2071</v>
      </c>
      <c r="C1791" s="36">
        <v>1</v>
      </c>
      <c r="D1791" s="36" t="s">
        <v>605</v>
      </c>
      <c r="E1791" s="36">
        <v>2002</v>
      </c>
      <c r="F1791" s="36">
        <v>2003</v>
      </c>
      <c r="G1791" s="76">
        <v>315</v>
      </c>
      <c r="H1791" s="36">
        <v>10</v>
      </c>
      <c r="I1791" s="36">
        <v>1</v>
      </c>
      <c r="J1791" s="36">
        <v>1</v>
      </c>
      <c r="K1791" s="36">
        <v>4</v>
      </c>
      <c r="L1791" s="94">
        <v>1270</v>
      </c>
      <c r="M1791" s="94">
        <v>825</v>
      </c>
      <c r="N1791" s="95">
        <f t="shared" si="119"/>
        <v>0.60620525059665875</v>
      </c>
      <c r="O1791" s="36">
        <v>20032071</v>
      </c>
      <c r="P1791" s="63">
        <v>1002.68</v>
      </c>
      <c r="Q1791" s="76">
        <f t="shared" si="120"/>
        <v>2.0894004069094825</v>
      </c>
      <c r="R1791" s="95">
        <f t="shared" si="121"/>
        <v>0.60620525059665875</v>
      </c>
      <c r="S1791" s="95">
        <f t="shared" si="122"/>
        <v>-1</v>
      </c>
    </row>
    <row r="1792" spans="1:19" s="36" customFormat="1" ht="14.4" x14ac:dyDescent="0.3">
      <c r="A1792" s="32" t="s">
        <v>95</v>
      </c>
      <c r="B1792" s="36">
        <v>2071</v>
      </c>
      <c r="C1792" s="36">
        <v>1</v>
      </c>
      <c r="D1792" s="36" t="s">
        <v>605</v>
      </c>
      <c r="E1792" s="36">
        <v>2005</v>
      </c>
      <c r="F1792" s="36">
        <v>2006</v>
      </c>
      <c r="G1792" s="76">
        <v>319.49</v>
      </c>
      <c r="H1792" s="36">
        <v>10</v>
      </c>
      <c r="I1792" s="33">
        <v>1</v>
      </c>
      <c r="J1792" s="36">
        <v>1</v>
      </c>
      <c r="K1792" s="36">
        <v>4</v>
      </c>
      <c r="L1792" s="36">
        <v>855</v>
      </c>
      <c r="M1792" s="36">
        <v>620</v>
      </c>
      <c r="N1792" s="95">
        <f t="shared" si="119"/>
        <v>0.57966101694915251</v>
      </c>
      <c r="O1792" s="36">
        <v>20062071</v>
      </c>
      <c r="P1792" s="63">
        <v>977.6</v>
      </c>
      <c r="Q1792" s="76">
        <f t="shared" si="120"/>
        <v>1.5087970540098199</v>
      </c>
      <c r="R1792" s="95">
        <f t="shared" si="121"/>
        <v>0.57966101694915251</v>
      </c>
      <c r="S1792" s="95">
        <f t="shared" si="122"/>
        <v>-1</v>
      </c>
    </row>
    <row r="1793" spans="1:19" s="36" customFormat="1" ht="14.4" x14ac:dyDescent="0.3">
      <c r="A1793" s="32" t="s">
        <v>95</v>
      </c>
      <c r="B1793" s="36">
        <v>2071</v>
      </c>
      <c r="C1793" s="36">
        <v>1</v>
      </c>
      <c r="D1793" s="36" t="s">
        <v>605</v>
      </c>
      <c r="E1793" s="75">
        <v>2012</v>
      </c>
      <c r="F1793" s="36">
        <v>2013</v>
      </c>
      <c r="G1793" s="76">
        <v>316.11</v>
      </c>
      <c r="H1793" s="36">
        <v>10</v>
      </c>
      <c r="I1793" s="36">
        <v>1</v>
      </c>
      <c r="J1793" s="36">
        <v>0</v>
      </c>
      <c r="K1793" s="50">
        <f>MAX(1,MIN(10,INT(G1793/100)+1))</f>
        <v>4</v>
      </c>
      <c r="L1793" s="63">
        <v>2158</v>
      </c>
      <c r="M1793" s="63">
        <v>1154</v>
      </c>
      <c r="N1793" s="95">
        <f t="shared" si="119"/>
        <v>0.65157004830917875</v>
      </c>
      <c r="O1793" s="36">
        <f>10000*E1793+B1793</f>
        <v>20122071</v>
      </c>
      <c r="P1793" s="63">
        <v>810.33999999999992</v>
      </c>
      <c r="Q1793" s="76">
        <f t="shared" si="120"/>
        <v>4.0871732852876574</v>
      </c>
      <c r="R1793" s="95">
        <f t="shared" si="121"/>
        <v>0.65157004830917875</v>
      </c>
      <c r="S1793" s="95">
        <f t="shared" si="122"/>
        <v>-1</v>
      </c>
    </row>
    <row r="1794" spans="1:19" s="36" customFormat="1" ht="14.4" x14ac:dyDescent="0.3">
      <c r="A1794" s="32" t="s">
        <v>95</v>
      </c>
      <c r="B1794" s="36">
        <v>2071</v>
      </c>
      <c r="C1794" s="36">
        <v>1</v>
      </c>
      <c r="D1794" s="36" t="s">
        <v>605</v>
      </c>
      <c r="E1794" s="40">
        <v>2014</v>
      </c>
      <c r="F1794" s="33">
        <v>2016</v>
      </c>
      <c r="G1794" s="62">
        <v>80.55</v>
      </c>
      <c r="H1794" s="33">
        <v>7</v>
      </c>
      <c r="I1794" s="63">
        <v>1</v>
      </c>
      <c r="J1794" s="48">
        <v>1</v>
      </c>
      <c r="K1794" s="50">
        <v>1</v>
      </c>
      <c r="L1794" s="63">
        <v>1427</v>
      </c>
      <c r="M1794" s="63">
        <v>892</v>
      </c>
      <c r="N1794" s="95">
        <f t="shared" si="119"/>
        <v>0.61535144458818458</v>
      </c>
      <c r="O1794" s="36">
        <f>10000*E1794+B1794</f>
        <v>20142071</v>
      </c>
      <c r="P1794" s="63">
        <v>850.22</v>
      </c>
      <c r="Q1794" s="76">
        <f t="shared" si="120"/>
        <v>2.7275293453459102</v>
      </c>
      <c r="R1794" s="95">
        <f t="shared" si="121"/>
        <v>0.61535144458818458</v>
      </c>
      <c r="S1794" s="95">
        <f t="shared" si="122"/>
        <v>-1</v>
      </c>
    </row>
    <row r="1795" spans="1:19" s="36" customFormat="1" ht="14.4" x14ac:dyDescent="0.3">
      <c r="A1795" s="32" t="s">
        <v>95</v>
      </c>
      <c r="B1795" s="36">
        <v>2125</v>
      </c>
      <c r="C1795" s="36">
        <v>1</v>
      </c>
      <c r="D1795" s="36" t="s">
        <v>364</v>
      </c>
      <c r="E1795" s="36">
        <v>2002</v>
      </c>
      <c r="F1795" s="36">
        <v>2003</v>
      </c>
      <c r="G1795" s="76">
        <v>350</v>
      </c>
      <c r="H1795" s="36">
        <v>10</v>
      </c>
      <c r="I1795" s="36">
        <v>0</v>
      </c>
      <c r="J1795" s="36">
        <v>1</v>
      </c>
      <c r="K1795" s="36">
        <v>4</v>
      </c>
      <c r="L1795" s="94">
        <v>836</v>
      </c>
      <c r="M1795" s="94">
        <v>1494</v>
      </c>
      <c r="N1795" s="95">
        <f t="shared" si="119"/>
        <v>0.35879828326180258</v>
      </c>
      <c r="O1795" s="36">
        <v>20032125</v>
      </c>
      <c r="P1795" s="63">
        <v>1227.1600000000001</v>
      </c>
      <c r="Q1795" s="76">
        <f t="shared" si="120"/>
        <v>1.898692916979041</v>
      </c>
      <c r="R1795" s="95">
        <f t="shared" si="121"/>
        <v>0.35879828326180258</v>
      </c>
      <c r="S1795" s="95">
        <f t="shared" si="122"/>
        <v>-1</v>
      </c>
    </row>
    <row r="1796" spans="1:19" s="36" customFormat="1" ht="14.4" x14ac:dyDescent="0.3">
      <c r="A1796" s="32" t="s">
        <v>95</v>
      </c>
      <c r="B1796" s="36">
        <v>2125</v>
      </c>
      <c r="C1796" s="36">
        <v>1</v>
      </c>
      <c r="D1796" s="36" t="s">
        <v>364</v>
      </c>
      <c r="E1796" s="36">
        <v>2003</v>
      </c>
      <c r="F1796" s="36">
        <v>2004</v>
      </c>
      <c r="G1796" s="76">
        <v>350</v>
      </c>
      <c r="H1796" s="36">
        <v>10</v>
      </c>
      <c r="I1796" s="36">
        <v>1</v>
      </c>
      <c r="J1796" s="36">
        <v>1</v>
      </c>
      <c r="K1796" s="36">
        <v>4</v>
      </c>
      <c r="L1796" s="94">
        <v>624</v>
      </c>
      <c r="M1796" s="94">
        <v>379</v>
      </c>
      <c r="N1796" s="95">
        <f t="shared" si="119"/>
        <v>0.62213359920239286</v>
      </c>
      <c r="O1796" s="36">
        <v>20042125</v>
      </c>
      <c r="P1796" s="63">
        <v>1267.58</v>
      </c>
      <c r="Q1796" s="76">
        <f t="shared" si="120"/>
        <v>0.79127155682481587</v>
      </c>
      <c r="R1796" s="95">
        <f t="shared" si="121"/>
        <v>0.62213359920239286</v>
      </c>
      <c r="S1796" s="95">
        <f t="shared" si="122"/>
        <v>-1</v>
      </c>
    </row>
    <row r="1797" spans="1:19" s="36" customFormat="1" ht="14.4" x14ac:dyDescent="0.3">
      <c r="A1797" s="32" t="s">
        <v>95</v>
      </c>
      <c r="B1797" s="36">
        <v>2125</v>
      </c>
      <c r="C1797" s="36">
        <v>1</v>
      </c>
      <c r="D1797" s="35" t="s">
        <v>364</v>
      </c>
      <c r="E1797" s="33">
        <v>2007</v>
      </c>
      <c r="F1797" s="36">
        <v>2008</v>
      </c>
      <c r="G1797" s="36">
        <v>350</v>
      </c>
      <c r="H1797" s="36">
        <v>10</v>
      </c>
      <c r="I1797" s="36">
        <v>1</v>
      </c>
      <c r="J1797" s="36">
        <v>0</v>
      </c>
      <c r="K1797" s="33">
        <v>4</v>
      </c>
      <c r="L1797" s="63">
        <v>409</v>
      </c>
      <c r="M1797" s="63">
        <v>398</v>
      </c>
      <c r="N1797" s="95">
        <f t="shared" si="119"/>
        <v>0.50681536555142503</v>
      </c>
      <c r="O1797" s="36">
        <v>20062897</v>
      </c>
      <c r="P1797" s="63">
        <v>1196</v>
      </c>
      <c r="Q1797" s="76">
        <f t="shared" si="120"/>
        <v>0.67474916387959871</v>
      </c>
      <c r="R1797" s="95">
        <f t="shared" si="121"/>
        <v>0.50681536555142503</v>
      </c>
      <c r="S1797" s="95">
        <f t="shared" si="122"/>
        <v>-1</v>
      </c>
    </row>
    <row r="1798" spans="1:19" s="36" customFormat="1" ht="14.4" x14ac:dyDescent="0.3">
      <c r="A1798" s="32" t="s">
        <v>95</v>
      </c>
      <c r="B1798" s="7">
        <v>2125</v>
      </c>
      <c r="C1798" s="7">
        <v>1</v>
      </c>
      <c r="D1798" s="7" t="s">
        <v>364</v>
      </c>
      <c r="E1798" s="7">
        <v>2016</v>
      </c>
      <c r="F1798" s="7">
        <v>2017</v>
      </c>
      <c r="G1798" s="70">
        <v>750</v>
      </c>
      <c r="H1798" s="7">
        <v>10</v>
      </c>
      <c r="I1798" s="7">
        <v>0</v>
      </c>
      <c r="J1798" s="48">
        <v>0</v>
      </c>
      <c r="K1798" s="50">
        <v>8</v>
      </c>
      <c r="L1798" s="67">
        <v>1149</v>
      </c>
      <c r="M1798" s="67">
        <v>2086</v>
      </c>
      <c r="N1798" s="95">
        <f t="shared" si="119"/>
        <v>0.35517774343122099</v>
      </c>
      <c r="O1798" s="36">
        <f>10000*E1798+B1798</f>
        <v>20162125</v>
      </c>
      <c r="P1798" s="63">
        <v>436.45</v>
      </c>
      <c r="Q1798" s="76">
        <f t="shared" si="120"/>
        <v>7.4120746935502346</v>
      </c>
      <c r="R1798" s="95">
        <f t="shared" si="121"/>
        <v>0.35517774343122099</v>
      </c>
      <c r="S1798" s="95">
        <f t="shared" si="122"/>
        <v>-1</v>
      </c>
    </row>
    <row r="1799" spans="1:19" s="36" customFormat="1" ht="14.4" x14ac:dyDescent="0.3">
      <c r="A1799" s="32" t="s">
        <v>95</v>
      </c>
      <c r="B1799" s="7">
        <v>2125</v>
      </c>
      <c r="C1799" s="7">
        <v>1</v>
      </c>
      <c r="D1799" s="7" t="s">
        <v>364</v>
      </c>
      <c r="E1799" s="7">
        <v>2017</v>
      </c>
      <c r="F1799" s="36">
        <v>2018</v>
      </c>
      <c r="G1799" s="70">
        <v>750</v>
      </c>
      <c r="H1799" s="36">
        <v>10</v>
      </c>
      <c r="I1799" s="36">
        <v>0</v>
      </c>
      <c r="J1799" s="48">
        <f>MAX(0,MIN(1,F1799-E1799-1))</f>
        <v>0</v>
      </c>
      <c r="K1799" s="50">
        <f>MAX(1,MIN(10,INT(G1799/100)+1))</f>
        <v>8</v>
      </c>
      <c r="L1799" s="67">
        <v>455</v>
      </c>
      <c r="M1799" s="67">
        <v>479</v>
      </c>
      <c r="N1799" s="95">
        <f t="shared" si="119"/>
        <v>0.48715203426124198</v>
      </c>
      <c r="O1799" s="36">
        <f>10000*E1799+B1799</f>
        <v>20172125</v>
      </c>
      <c r="P1799" s="63">
        <v>1162</v>
      </c>
      <c r="Q1799" s="76">
        <f t="shared" si="120"/>
        <v>0.80378657487091221</v>
      </c>
      <c r="R1799" s="95">
        <f t="shared" si="121"/>
        <v>0.48715203426124198</v>
      </c>
      <c r="S1799" s="95">
        <f t="shared" si="122"/>
        <v>-1</v>
      </c>
    </row>
    <row r="1800" spans="1:19" s="36" customFormat="1" ht="14.4" x14ac:dyDescent="0.3">
      <c r="A1800" s="32" t="s">
        <v>95</v>
      </c>
      <c r="B1800" s="7">
        <v>2125</v>
      </c>
      <c r="C1800" s="7">
        <v>1</v>
      </c>
      <c r="D1800" s="7" t="s">
        <v>141</v>
      </c>
      <c r="E1800" s="7">
        <v>2018</v>
      </c>
      <c r="F1800" s="7">
        <v>2019</v>
      </c>
      <c r="G1800" s="70">
        <v>500</v>
      </c>
      <c r="H1800" s="7">
        <v>10</v>
      </c>
      <c r="I1800" s="7">
        <v>0</v>
      </c>
      <c r="J1800" s="48">
        <v>0</v>
      </c>
      <c r="K1800" s="50">
        <v>6</v>
      </c>
      <c r="L1800" s="67">
        <v>1291</v>
      </c>
      <c r="M1800" s="67">
        <v>1514</v>
      </c>
      <c r="N1800" s="95">
        <f t="shared" si="119"/>
        <v>0.46024955436720144</v>
      </c>
      <c r="O1800" s="36">
        <f>10000*E1800+B1800</f>
        <v>20182125</v>
      </c>
      <c r="P1800" s="63">
        <v>1162.23</v>
      </c>
      <c r="Q1800" s="76">
        <f t="shared" si="120"/>
        <v>2.4134637722309695</v>
      </c>
      <c r="R1800" s="95">
        <f t="shared" si="121"/>
        <v>0.46024955436720144</v>
      </c>
      <c r="S1800" s="95">
        <f t="shared" si="122"/>
        <v>-1</v>
      </c>
    </row>
    <row r="1801" spans="1:19" s="36" customFormat="1" ht="14.4" x14ac:dyDescent="0.3">
      <c r="A1801" s="32" t="s">
        <v>95</v>
      </c>
      <c r="B1801" s="7">
        <v>2125</v>
      </c>
      <c r="C1801" s="7">
        <v>1</v>
      </c>
      <c r="D1801" s="7" t="s">
        <v>141</v>
      </c>
      <c r="E1801" s="7">
        <v>2018</v>
      </c>
      <c r="F1801" s="7">
        <v>2019</v>
      </c>
      <c r="G1801" s="70">
        <v>150</v>
      </c>
      <c r="H1801" s="7">
        <v>10</v>
      </c>
      <c r="I1801" s="7">
        <v>0</v>
      </c>
      <c r="J1801" s="48">
        <v>0</v>
      </c>
      <c r="K1801" s="50">
        <v>2</v>
      </c>
      <c r="L1801" s="67">
        <v>1267</v>
      </c>
      <c r="M1801" s="67">
        <v>1516</v>
      </c>
      <c r="N1801" s="95">
        <f t="shared" si="119"/>
        <v>0.45526410348544738</v>
      </c>
      <c r="O1801" s="36">
        <f>10000*E1801+B1801</f>
        <v>20182125</v>
      </c>
      <c r="P1801" s="63">
        <v>1162.23</v>
      </c>
      <c r="Q1801" s="76">
        <f t="shared" si="120"/>
        <v>2.3945346446056286</v>
      </c>
      <c r="R1801" s="95">
        <f t="shared" si="121"/>
        <v>0.45526410348544738</v>
      </c>
      <c r="S1801" s="95">
        <f t="shared" si="122"/>
        <v>-1</v>
      </c>
    </row>
    <row r="1802" spans="1:19" s="36" customFormat="1" ht="14.4" x14ac:dyDescent="0.3">
      <c r="A1802" s="32" t="s">
        <v>95</v>
      </c>
      <c r="B1802" s="7">
        <v>2125</v>
      </c>
      <c r="C1802" s="7">
        <v>1</v>
      </c>
      <c r="D1802" s="7" t="s">
        <v>141</v>
      </c>
      <c r="E1802" s="7">
        <v>2018</v>
      </c>
      <c r="F1802" s="7">
        <v>2019</v>
      </c>
      <c r="G1802" s="70">
        <v>100</v>
      </c>
      <c r="H1802" s="7">
        <v>10</v>
      </c>
      <c r="I1802" s="7">
        <v>0</v>
      </c>
      <c r="J1802" s="48">
        <v>0</v>
      </c>
      <c r="K1802" s="50">
        <v>2</v>
      </c>
      <c r="L1802" s="67">
        <v>1207</v>
      </c>
      <c r="M1802" s="67">
        <v>1583</v>
      </c>
      <c r="N1802" s="95">
        <f t="shared" si="119"/>
        <v>0.43261648745519715</v>
      </c>
      <c r="O1802" s="36">
        <f>10000*E1802+B1802</f>
        <v>20182125</v>
      </c>
      <c r="P1802" s="63">
        <v>1162.23</v>
      </c>
      <c r="Q1802" s="76">
        <f t="shared" si="120"/>
        <v>2.4005575488500557</v>
      </c>
      <c r="R1802" s="95">
        <f t="shared" si="121"/>
        <v>0.43261648745519715</v>
      </c>
      <c r="S1802" s="95">
        <f t="shared" si="122"/>
        <v>-1</v>
      </c>
    </row>
    <row r="1803" spans="1:19" s="36" customFormat="1" ht="14.4" x14ac:dyDescent="0.3">
      <c r="A1803" s="32" t="s">
        <v>95</v>
      </c>
      <c r="B1803" s="36">
        <v>2134</v>
      </c>
      <c r="C1803" s="36">
        <v>1</v>
      </c>
      <c r="D1803" s="36" t="s">
        <v>404</v>
      </c>
      <c r="E1803" s="36">
        <v>1994</v>
      </c>
      <c r="F1803" s="36">
        <v>1995</v>
      </c>
      <c r="G1803" s="76">
        <v>370</v>
      </c>
      <c r="H1803" s="36">
        <v>5</v>
      </c>
      <c r="I1803" s="36">
        <v>1</v>
      </c>
      <c r="J1803" s="36">
        <v>1</v>
      </c>
      <c r="K1803" s="36">
        <v>4</v>
      </c>
      <c r="L1803" s="94">
        <v>1844</v>
      </c>
      <c r="M1803" s="94">
        <v>1486</v>
      </c>
      <c r="N1803" s="95">
        <f t="shared" si="119"/>
        <v>0.5537537537537538</v>
      </c>
      <c r="O1803" s="36">
        <v>19952134</v>
      </c>
      <c r="P1803" s="63">
        <v>1241.3900000000001</v>
      </c>
      <c r="Q1803" s="76">
        <f t="shared" si="120"/>
        <v>2.6824769008933531</v>
      </c>
      <c r="R1803" s="95">
        <f t="shared" si="121"/>
        <v>0.5537537537537538</v>
      </c>
      <c r="S1803" s="95">
        <f t="shared" si="122"/>
        <v>-1</v>
      </c>
    </row>
    <row r="1804" spans="1:19" s="36" customFormat="1" ht="14.4" x14ac:dyDescent="0.3">
      <c r="A1804" s="32" t="s">
        <v>95</v>
      </c>
      <c r="B1804" s="36">
        <v>2134</v>
      </c>
      <c r="C1804" s="36">
        <v>1</v>
      </c>
      <c r="D1804" s="36" t="s">
        <v>404</v>
      </c>
      <c r="E1804" s="36">
        <v>1998</v>
      </c>
      <c r="F1804" s="36">
        <v>2000</v>
      </c>
      <c r="G1804" s="76">
        <v>370</v>
      </c>
      <c r="H1804" s="36">
        <v>10</v>
      </c>
      <c r="I1804" s="36">
        <v>1</v>
      </c>
      <c r="J1804" s="36">
        <v>0</v>
      </c>
      <c r="K1804" s="36">
        <v>4</v>
      </c>
      <c r="L1804" s="94">
        <v>1915</v>
      </c>
      <c r="M1804" s="94">
        <v>1512</v>
      </c>
      <c r="N1804" s="95">
        <f t="shared" si="119"/>
        <v>0.55879778231689525</v>
      </c>
      <c r="O1804" s="36">
        <v>19992134</v>
      </c>
      <c r="P1804" s="63">
        <v>1211.07</v>
      </c>
      <c r="Q1804" s="76">
        <f t="shared" si="120"/>
        <v>2.8297290825468391</v>
      </c>
      <c r="R1804" s="95">
        <f t="shared" si="121"/>
        <v>0.55879778231689525</v>
      </c>
      <c r="S1804" s="95">
        <f t="shared" si="122"/>
        <v>-1</v>
      </c>
    </row>
    <row r="1805" spans="1:19" s="36" customFormat="1" ht="14.4" x14ac:dyDescent="0.3">
      <c r="A1805" s="32" t="s">
        <v>95</v>
      </c>
      <c r="B1805" s="36">
        <v>2134</v>
      </c>
      <c r="C1805" s="36">
        <v>1</v>
      </c>
      <c r="D1805" s="36" t="s">
        <v>404</v>
      </c>
      <c r="E1805" s="36">
        <v>2003</v>
      </c>
      <c r="F1805" s="36">
        <v>2004</v>
      </c>
      <c r="G1805" s="76">
        <v>300</v>
      </c>
      <c r="H1805" s="36">
        <v>10</v>
      </c>
      <c r="I1805" s="36">
        <v>1</v>
      </c>
      <c r="J1805" s="36">
        <v>1</v>
      </c>
      <c r="K1805" s="36">
        <v>4</v>
      </c>
      <c r="L1805" s="94">
        <v>1258</v>
      </c>
      <c r="M1805" s="94">
        <v>719</v>
      </c>
      <c r="N1805" s="95">
        <f t="shared" si="119"/>
        <v>0.63631765300961052</v>
      </c>
      <c r="O1805" s="36">
        <v>20042134</v>
      </c>
      <c r="P1805" s="63">
        <v>1079.1099999999999</v>
      </c>
      <c r="Q1805" s="76">
        <f t="shared" si="120"/>
        <v>1.832065313082077</v>
      </c>
      <c r="R1805" s="95">
        <f t="shared" si="121"/>
        <v>0.63631765300961052</v>
      </c>
      <c r="S1805" s="95">
        <f t="shared" si="122"/>
        <v>-1</v>
      </c>
    </row>
    <row r="1806" spans="1:19" s="36" customFormat="1" ht="14.4" x14ac:dyDescent="0.3">
      <c r="A1806" s="32" t="s">
        <v>95</v>
      </c>
      <c r="B1806" s="36">
        <v>2134</v>
      </c>
      <c r="C1806" s="36">
        <v>1</v>
      </c>
      <c r="D1806" s="36" t="s">
        <v>404</v>
      </c>
      <c r="E1806" s="36">
        <v>2006</v>
      </c>
      <c r="F1806" s="33">
        <v>2007</v>
      </c>
      <c r="G1806" s="76">
        <v>357.61</v>
      </c>
      <c r="H1806" s="33">
        <v>5</v>
      </c>
      <c r="I1806" s="36">
        <v>0</v>
      </c>
      <c r="J1806" s="36">
        <v>1</v>
      </c>
      <c r="K1806" s="36">
        <v>4</v>
      </c>
      <c r="L1806" s="63">
        <v>1390</v>
      </c>
      <c r="M1806" s="63">
        <v>1657</v>
      </c>
      <c r="N1806" s="95">
        <f t="shared" si="119"/>
        <v>0.45618641286511324</v>
      </c>
      <c r="O1806" s="36">
        <v>20072134</v>
      </c>
      <c r="P1806" s="63">
        <v>1006</v>
      </c>
      <c r="Q1806" s="76">
        <f t="shared" si="120"/>
        <v>3.0288270377733597</v>
      </c>
      <c r="R1806" s="95">
        <f t="shared" si="121"/>
        <v>0.45618641286511324</v>
      </c>
      <c r="S1806" s="95">
        <f t="shared" si="122"/>
        <v>-1</v>
      </c>
    </row>
    <row r="1807" spans="1:19" s="36" customFormat="1" ht="14.4" x14ac:dyDescent="0.3">
      <c r="A1807" s="32" t="s">
        <v>95</v>
      </c>
      <c r="B1807" s="36">
        <v>2134</v>
      </c>
      <c r="C1807" s="36">
        <v>1</v>
      </c>
      <c r="D1807" s="35" t="s">
        <v>404</v>
      </c>
      <c r="E1807" s="33">
        <v>2007</v>
      </c>
      <c r="F1807" s="36">
        <v>2008</v>
      </c>
      <c r="G1807" s="36">
        <v>357.61</v>
      </c>
      <c r="H1807" s="36">
        <v>5</v>
      </c>
      <c r="I1807" s="36">
        <v>1</v>
      </c>
      <c r="J1807" s="36">
        <v>0</v>
      </c>
      <c r="K1807" s="33">
        <v>4</v>
      </c>
      <c r="L1807" s="63">
        <v>1339</v>
      </c>
      <c r="M1807" s="63">
        <v>718</v>
      </c>
      <c r="N1807" s="95">
        <f t="shared" si="119"/>
        <v>0.65094798249878461</v>
      </c>
      <c r="O1807" s="36">
        <v>20062897</v>
      </c>
      <c r="P1807" s="63">
        <v>1006</v>
      </c>
      <c r="Q1807" s="76">
        <f t="shared" si="120"/>
        <v>2.0447316103379722</v>
      </c>
      <c r="R1807" s="95">
        <f t="shared" si="121"/>
        <v>0.65094798249878461</v>
      </c>
      <c r="S1807" s="95">
        <f t="shared" si="122"/>
        <v>-1</v>
      </c>
    </row>
    <row r="1808" spans="1:19" s="36" customFormat="1" ht="14.4" x14ac:dyDescent="0.3">
      <c r="A1808" s="32" t="s">
        <v>95</v>
      </c>
      <c r="B1808" s="7">
        <v>2134</v>
      </c>
      <c r="C1808" s="7">
        <v>1</v>
      </c>
      <c r="D1808" s="7" t="s">
        <v>404</v>
      </c>
      <c r="E1808" s="7">
        <v>2010</v>
      </c>
      <c r="F1808" s="68">
        <v>2011</v>
      </c>
      <c r="G1808" s="66">
        <v>200</v>
      </c>
      <c r="H1808" s="68">
        <v>10</v>
      </c>
      <c r="I1808" s="67">
        <v>1</v>
      </c>
      <c r="J1808" s="10">
        <v>0</v>
      </c>
      <c r="K1808" s="50">
        <f>MAX(1,MIN(10,INT(G1808/100)+1))</f>
        <v>3</v>
      </c>
      <c r="L1808" s="67">
        <v>1469</v>
      </c>
      <c r="M1808" s="67">
        <v>1201</v>
      </c>
      <c r="N1808" s="95">
        <f t="shared" si="119"/>
        <v>0.55018726591760303</v>
      </c>
      <c r="O1808" s="36">
        <f>10000*2010+B1808</f>
        <v>20102134</v>
      </c>
      <c r="P1808" s="63">
        <v>740.55</v>
      </c>
      <c r="Q1808" s="76">
        <f t="shared" si="120"/>
        <v>3.6054283978124371</v>
      </c>
      <c r="R1808" s="95">
        <f t="shared" si="121"/>
        <v>0.55018726591760303</v>
      </c>
      <c r="S1808" s="95">
        <f t="shared" si="122"/>
        <v>-1</v>
      </c>
    </row>
    <row r="1809" spans="1:19" s="36" customFormat="1" ht="14.4" x14ac:dyDescent="0.3">
      <c r="A1809" s="32" t="s">
        <v>95</v>
      </c>
      <c r="B1809" s="36">
        <v>2135</v>
      </c>
      <c r="C1809" s="36">
        <v>1</v>
      </c>
      <c r="D1809" s="36" t="s">
        <v>618</v>
      </c>
      <c r="E1809" s="36">
        <v>2003</v>
      </c>
      <c r="F1809" s="36">
        <v>2004</v>
      </c>
      <c r="G1809" s="76">
        <v>230</v>
      </c>
      <c r="H1809" s="36">
        <v>5</v>
      </c>
      <c r="I1809" s="36">
        <v>0</v>
      </c>
      <c r="J1809" s="36">
        <v>1</v>
      </c>
      <c r="K1809" s="36">
        <v>3</v>
      </c>
      <c r="L1809" s="94">
        <v>459</v>
      </c>
      <c r="M1809" s="94">
        <v>482</v>
      </c>
      <c r="N1809" s="95">
        <f t="shared" si="119"/>
        <v>0.48777895855472903</v>
      </c>
      <c r="O1809" s="36">
        <v>20042135</v>
      </c>
      <c r="P1809" s="63">
        <v>1202.1500000000001</v>
      </c>
      <c r="Q1809" s="76">
        <f t="shared" si="120"/>
        <v>0.78276421411637476</v>
      </c>
      <c r="R1809" s="95">
        <f t="shared" si="121"/>
        <v>0.48777895855472903</v>
      </c>
      <c r="S1809" s="95">
        <f t="shared" si="122"/>
        <v>-1</v>
      </c>
    </row>
    <row r="1810" spans="1:19" s="36" customFormat="1" ht="14.4" x14ac:dyDescent="0.3">
      <c r="A1810" s="32" t="s">
        <v>95</v>
      </c>
      <c r="B1810" s="36">
        <v>2135</v>
      </c>
      <c r="C1810" s="36">
        <v>1</v>
      </c>
      <c r="D1810" s="36" t="s">
        <v>618</v>
      </c>
      <c r="E1810" s="36">
        <v>2004</v>
      </c>
      <c r="F1810" s="36">
        <v>2005</v>
      </c>
      <c r="G1810" s="76">
        <v>889.34</v>
      </c>
      <c r="H1810" s="36">
        <v>5</v>
      </c>
      <c r="I1810" s="36">
        <v>1</v>
      </c>
      <c r="J1810" s="36">
        <v>1</v>
      </c>
      <c r="K1810" s="36">
        <v>9</v>
      </c>
      <c r="L1810" s="94">
        <v>1945</v>
      </c>
      <c r="M1810" s="94">
        <v>1461</v>
      </c>
      <c r="N1810" s="95">
        <f t="shared" si="119"/>
        <v>0.57105108631826185</v>
      </c>
      <c r="O1810" s="36">
        <v>20052135</v>
      </c>
      <c r="P1810" s="63">
        <v>1125.17</v>
      </c>
      <c r="Q1810" s="76">
        <f t="shared" si="120"/>
        <v>3.0270981273940825</v>
      </c>
      <c r="R1810" s="95">
        <f t="shared" si="121"/>
        <v>0.57105108631826185</v>
      </c>
      <c r="S1810" s="95">
        <f t="shared" si="122"/>
        <v>-1</v>
      </c>
    </row>
    <row r="1811" spans="1:19" s="36" customFormat="1" ht="14.4" x14ac:dyDescent="0.3">
      <c r="A1811" s="32" t="s">
        <v>95</v>
      </c>
      <c r="B1811" s="36">
        <v>2135</v>
      </c>
      <c r="C1811" s="36">
        <v>1</v>
      </c>
      <c r="D1811" s="36" t="s">
        <v>618</v>
      </c>
      <c r="E1811" s="40">
        <v>2009</v>
      </c>
      <c r="F1811" s="40">
        <v>2010</v>
      </c>
      <c r="G1811" s="62">
        <v>889.34</v>
      </c>
      <c r="H1811" s="40">
        <v>5</v>
      </c>
      <c r="I1811" s="63">
        <v>1</v>
      </c>
      <c r="J1811" s="48">
        <f>MAX(0,MIN(1,F1811-E1811-1))</f>
        <v>0</v>
      </c>
      <c r="K1811" s="50">
        <f>MAX(1,MIN(10,INT(G1811/100)+1))</f>
        <v>9</v>
      </c>
      <c r="L1811" s="63">
        <v>946</v>
      </c>
      <c r="M1811" s="63">
        <v>213</v>
      </c>
      <c r="N1811" s="95">
        <f t="shared" si="119"/>
        <v>0.81622088006902505</v>
      </c>
      <c r="O1811" s="36">
        <v>20092135</v>
      </c>
      <c r="P1811" s="63">
        <v>1137.56</v>
      </c>
      <c r="Q1811" s="76">
        <f t="shared" si="120"/>
        <v>1.0188473575020218</v>
      </c>
      <c r="R1811" s="95">
        <f t="shared" si="121"/>
        <v>0.81622088006902505</v>
      </c>
      <c r="S1811" s="95">
        <f t="shared" si="122"/>
        <v>-1</v>
      </c>
    </row>
    <row r="1812" spans="1:19" s="36" customFormat="1" ht="14.4" x14ac:dyDescent="0.3">
      <c r="A1812" s="32" t="s">
        <v>95</v>
      </c>
      <c r="B1812" s="36">
        <v>2135</v>
      </c>
      <c r="C1812" s="36">
        <v>1</v>
      </c>
      <c r="D1812" s="36" t="s">
        <v>618</v>
      </c>
      <c r="E1812" s="40">
        <v>2009</v>
      </c>
      <c r="F1812" s="40">
        <v>2010</v>
      </c>
      <c r="G1812" s="62">
        <v>889.34</v>
      </c>
      <c r="H1812" s="40">
        <v>5</v>
      </c>
      <c r="I1812" s="63">
        <v>1</v>
      </c>
      <c r="J1812" s="48">
        <f>MAX(0,MIN(1,F1812-E1812-1))</f>
        <v>0</v>
      </c>
      <c r="K1812" s="50">
        <f>MAX(1,MIN(10,INT(G1812/100)+1))</f>
        <v>9</v>
      </c>
      <c r="L1812" s="63">
        <v>946</v>
      </c>
      <c r="M1812" s="63">
        <v>213</v>
      </c>
      <c r="N1812" s="95">
        <f t="shared" si="119"/>
        <v>0.81622088006902505</v>
      </c>
      <c r="O1812" s="36">
        <f>10000*F1812+B1812</f>
        <v>20102135</v>
      </c>
      <c r="P1812" s="63">
        <v>1137.56</v>
      </c>
      <c r="Q1812" s="76">
        <f t="shared" si="120"/>
        <v>1.0188473575020218</v>
      </c>
      <c r="R1812" s="95">
        <f t="shared" si="121"/>
        <v>0.81622088006902505</v>
      </c>
      <c r="S1812" s="95">
        <f t="shared" si="122"/>
        <v>-1</v>
      </c>
    </row>
    <row r="1813" spans="1:19" s="36" customFormat="1" ht="14.4" x14ac:dyDescent="0.3">
      <c r="A1813" s="32" t="s">
        <v>95</v>
      </c>
      <c r="B1813" s="36">
        <v>2135</v>
      </c>
      <c r="C1813" s="36">
        <v>1</v>
      </c>
      <c r="D1813" s="36" t="s">
        <v>618</v>
      </c>
      <c r="E1813" s="75">
        <v>2013</v>
      </c>
      <c r="F1813" s="36">
        <v>2014</v>
      </c>
      <c r="G1813" s="76">
        <v>107.99000000000001</v>
      </c>
      <c r="H1813" s="36">
        <v>10</v>
      </c>
      <c r="I1813" s="36">
        <v>1</v>
      </c>
      <c r="J1813" s="36">
        <v>0</v>
      </c>
      <c r="K1813" s="50">
        <v>2</v>
      </c>
      <c r="L1813" s="63">
        <v>548</v>
      </c>
      <c r="M1813" s="63">
        <v>120</v>
      </c>
      <c r="N1813" s="95">
        <f t="shared" si="119"/>
        <v>0.82035928143712578</v>
      </c>
      <c r="O1813" s="36">
        <f>10000*E1813+B1813</f>
        <v>20132135</v>
      </c>
      <c r="P1813" s="63">
        <v>1028.1599999999999</v>
      </c>
      <c r="Q1813" s="76">
        <f t="shared" si="120"/>
        <v>0.64970432617491447</v>
      </c>
      <c r="R1813" s="95">
        <f t="shared" si="121"/>
        <v>0.82035928143712578</v>
      </c>
      <c r="S1813" s="95">
        <f t="shared" si="122"/>
        <v>-1</v>
      </c>
    </row>
    <row r="1814" spans="1:19" s="36" customFormat="1" ht="14.4" x14ac:dyDescent="0.3">
      <c r="A1814" s="32" t="s">
        <v>95</v>
      </c>
      <c r="B1814" s="36">
        <v>2137</v>
      </c>
      <c r="C1814" s="36">
        <v>1</v>
      </c>
      <c r="D1814" s="36" t="s">
        <v>575</v>
      </c>
      <c r="E1814" s="36">
        <v>2001</v>
      </c>
      <c r="F1814" s="36">
        <v>2002</v>
      </c>
      <c r="G1814" s="76">
        <v>300</v>
      </c>
      <c r="H1814" s="36">
        <v>10</v>
      </c>
      <c r="I1814" s="36">
        <v>1</v>
      </c>
      <c r="J1814" s="36">
        <v>1</v>
      </c>
      <c r="K1814" s="36">
        <v>4</v>
      </c>
      <c r="L1814" s="94">
        <v>529</v>
      </c>
      <c r="M1814" s="94">
        <v>410</v>
      </c>
      <c r="N1814" s="95">
        <f t="shared" si="119"/>
        <v>0.5633652822151225</v>
      </c>
      <c r="O1814" s="36">
        <v>20022137</v>
      </c>
      <c r="P1814" s="63">
        <v>967.7</v>
      </c>
      <c r="Q1814" s="76">
        <f t="shared" si="120"/>
        <v>0.97034204815542002</v>
      </c>
      <c r="R1814" s="95">
        <f t="shared" si="121"/>
        <v>0.5633652822151225</v>
      </c>
      <c r="S1814" s="95">
        <f t="shared" si="122"/>
        <v>-1</v>
      </c>
    </row>
    <row r="1815" spans="1:19" s="36" customFormat="1" ht="14.4" x14ac:dyDescent="0.3">
      <c r="A1815" s="32" t="s">
        <v>95</v>
      </c>
      <c r="B1815" s="36">
        <v>2137</v>
      </c>
      <c r="C1815" s="36">
        <v>1</v>
      </c>
      <c r="D1815" s="36" t="s">
        <v>575</v>
      </c>
      <c r="E1815" s="36">
        <v>2004</v>
      </c>
      <c r="F1815" s="36">
        <v>2005</v>
      </c>
      <c r="G1815" s="76">
        <v>500</v>
      </c>
      <c r="H1815" s="36">
        <v>10</v>
      </c>
      <c r="I1815" s="36">
        <v>0</v>
      </c>
      <c r="J1815" s="36">
        <v>1</v>
      </c>
      <c r="K1815" s="36">
        <v>6</v>
      </c>
      <c r="L1815" s="94">
        <v>1273</v>
      </c>
      <c r="M1815" s="94">
        <v>1701</v>
      </c>
      <c r="N1815" s="95">
        <f t="shared" si="119"/>
        <v>0.42804303967720242</v>
      </c>
      <c r="O1815" s="36">
        <v>20052137</v>
      </c>
      <c r="P1815" s="63">
        <v>913.45</v>
      </c>
      <c r="Q1815" s="76">
        <f t="shared" si="120"/>
        <v>3.2557884941704525</v>
      </c>
      <c r="R1815" s="95">
        <f t="shared" si="121"/>
        <v>0.42804303967720242</v>
      </c>
      <c r="S1815" s="95">
        <f t="shared" si="122"/>
        <v>-1</v>
      </c>
    </row>
    <row r="1816" spans="1:19" s="36" customFormat="1" ht="14.4" x14ac:dyDescent="0.3">
      <c r="A1816" s="32" t="s">
        <v>95</v>
      </c>
      <c r="B1816" s="7">
        <v>2137</v>
      </c>
      <c r="C1816" s="7">
        <v>1</v>
      </c>
      <c r="D1816" s="7" t="s">
        <v>575</v>
      </c>
      <c r="E1816" s="7">
        <v>2010</v>
      </c>
      <c r="F1816" s="10">
        <v>2011</v>
      </c>
      <c r="G1816" s="66">
        <v>399.17</v>
      </c>
      <c r="H1816" s="10">
        <v>9</v>
      </c>
      <c r="I1816" s="67">
        <v>1</v>
      </c>
      <c r="J1816" s="10">
        <v>0</v>
      </c>
      <c r="K1816" s="50">
        <f>MAX(1,MIN(10,INT(G1816/100)+1))</f>
        <v>4</v>
      </c>
      <c r="L1816" s="67">
        <v>1073</v>
      </c>
      <c r="M1816" s="67">
        <v>1015</v>
      </c>
      <c r="N1816" s="95">
        <f t="shared" si="119"/>
        <v>0.51388888888888884</v>
      </c>
      <c r="O1816" s="36">
        <f>10000*2010+B1816</f>
        <v>20102137</v>
      </c>
      <c r="P1816" s="63">
        <v>705.9</v>
      </c>
      <c r="Q1816" s="76">
        <f t="shared" si="120"/>
        <v>2.9579260518487041</v>
      </c>
      <c r="R1816" s="95">
        <f t="shared" si="121"/>
        <v>0.51388888888888884</v>
      </c>
      <c r="S1816" s="95">
        <f t="shared" si="122"/>
        <v>-1</v>
      </c>
    </row>
    <row r="1817" spans="1:19" s="36" customFormat="1" ht="14.4" x14ac:dyDescent="0.3">
      <c r="A1817" s="32" t="s">
        <v>95</v>
      </c>
      <c r="B1817" s="7">
        <v>2137</v>
      </c>
      <c r="C1817" s="7">
        <v>1</v>
      </c>
      <c r="D1817" s="7" t="s">
        <v>575</v>
      </c>
      <c r="E1817" s="7">
        <v>2016</v>
      </c>
      <c r="F1817" s="7">
        <v>2017</v>
      </c>
      <c r="G1817" s="70">
        <v>760</v>
      </c>
      <c r="H1817" s="7">
        <v>10</v>
      </c>
      <c r="I1817" s="7">
        <v>0</v>
      </c>
      <c r="J1817" s="48">
        <v>0</v>
      </c>
      <c r="K1817" s="50">
        <v>8</v>
      </c>
      <c r="L1817" s="67">
        <v>1013</v>
      </c>
      <c r="M1817" s="67">
        <v>1722</v>
      </c>
      <c r="N1817" s="95">
        <f t="shared" si="119"/>
        <v>0.37038391224862888</v>
      </c>
      <c r="O1817" s="36">
        <f>10000*E1817+B1817</f>
        <v>20162137</v>
      </c>
      <c r="P1817" s="63">
        <v>436.45</v>
      </c>
      <c r="Q1817" s="76">
        <f t="shared" si="120"/>
        <v>6.2664680948562266</v>
      </c>
      <c r="R1817" s="95">
        <f t="shared" si="121"/>
        <v>0.37038391224862888</v>
      </c>
      <c r="S1817" s="95">
        <f t="shared" si="122"/>
        <v>-1</v>
      </c>
    </row>
    <row r="1818" spans="1:19" s="36" customFormat="1" ht="14.4" x14ac:dyDescent="0.3">
      <c r="A1818" s="32" t="s">
        <v>95</v>
      </c>
      <c r="B1818" s="7">
        <v>2137</v>
      </c>
      <c r="C1818" s="7">
        <v>1</v>
      </c>
      <c r="D1818" s="7" t="s">
        <v>142</v>
      </c>
      <c r="E1818" s="7">
        <v>2018</v>
      </c>
      <c r="F1818" s="7">
        <v>2019</v>
      </c>
      <c r="G1818" s="70">
        <v>1042</v>
      </c>
      <c r="H1818" s="7">
        <v>10</v>
      </c>
      <c r="I1818" s="7">
        <v>0</v>
      </c>
      <c r="J1818" s="48">
        <v>0</v>
      </c>
      <c r="K1818" s="50">
        <v>10</v>
      </c>
      <c r="L1818" s="67">
        <v>1020</v>
      </c>
      <c r="M1818" s="67">
        <v>1341</v>
      </c>
      <c r="N1818" s="95">
        <f t="shared" si="119"/>
        <v>0.43202033036848791</v>
      </c>
      <c r="O1818" s="36">
        <f>10000*E1818+B1818</f>
        <v>20182137</v>
      </c>
      <c r="P1818" s="63">
        <v>586.59000000000015</v>
      </c>
      <c r="Q1818" s="76">
        <f t="shared" si="120"/>
        <v>4.0249578069861389</v>
      </c>
      <c r="R1818" s="95">
        <f t="shared" si="121"/>
        <v>0.43202033036848791</v>
      </c>
      <c r="S1818" s="95">
        <f t="shared" si="122"/>
        <v>-1</v>
      </c>
    </row>
    <row r="1819" spans="1:19" s="36" customFormat="1" ht="14.4" x14ac:dyDescent="0.3">
      <c r="A1819" s="32" t="s">
        <v>95</v>
      </c>
      <c r="B1819" s="36">
        <v>2142</v>
      </c>
      <c r="C1819" s="36">
        <v>1</v>
      </c>
      <c r="D1819" s="36" t="s">
        <v>576</v>
      </c>
      <c r="E1819" s="36">
        <v>2001</v>
      </c>
      <c r="F1819" s="36">
        <v>2002</v>
      </c>
      <c r="G1819" s="76">
        <v>126</v>
      </c>
      <c r="H1819" s="36">
        <v>10</v>
      </c>
      <c r="I1819" s="36">
        <v>0</v>
      </c>
      <c r="J1819" s="36">
        <v>1</v>
      </c>
      <c r="K1819" s="36">
        <v>2</v>
      </c>
      <c r="L1819" s="94">
        <v>1524</v>
      </c>
      <c r="M1819" s="94">
        <v>1166</v>
      </c>
      <c r="N1819" s="95">
        <f t="shared" si="119"/>
        <v>0.56654275092936801</v>
      </c>
      <c r="O1819" s="36">
        <v>20022142</v>
      </c>
      <c r="P1819" s="63">
        <v>2897.35</v>
      </c>
      <c r="Q1819" s="76">
        <f t="shared" si="120"/>
        <v>0.92843460403472144</v>
      </c>
      <c r="R1819" s="95">
        <f t="shared" si="121"/>
        <v>0.56654275092936801</v>
      </c>
      <c r="S1819" s="95">
        <f t="shared" si="122"/>
        <v>-1</v>
      </c>
    </row>
    <row r="1820" spans="1:19" s="36" customFormat="1" ht="14.4" x14ac:dyDescent="0.3">
      <c r="A1820" s="32" t="s">
        <v>95</v>
      </c>
      <c r="B1820" s="36">
        <v>2142</v>
      </c>
      <c r="C1820" s="36">
        <v>1</v>
      </c>
      <c r="D1820" s="36" t="s">
        <v>576</v>
      </c>
      <c r="E1820" s="36">
        <v>2006</v>
      </c>
      <c r="F1820" s="33">
        <v>2007</v>
      </c>
      <c r="G1820" s="76">
        <v>500</v>
      </c>
      <c r="H1820" s="33">
        <v>10</v>
      </c>
      <c r="I1820" s="36">
        <v>0</v>
      </c>
      <c r="J1820" s="36">
        <v>1</v>
      </c>
      <c r="K1820" s="36">
        <v>6</v>
      </c>
      <c r="L1820" s="63">
        <v>3851</v>
      </c>
      <c r="M1820" s="63">
        <v>4157</v>
      </c>
      <c r="N1820" s="95">
        <f t="shared" si="119"/>
        <v>0.48089410589410592</v>
      </c>
      <c r="O1820" s="36">
        <v>20072142</v>
      </c>
      <c r="P1820" s="63">
        <v>2491</v>
      </c>
      <c r="Q1820" s="76">
        <f t="shared" si="120"/>
        <v>3.2147731834604576</v>
      </c>
      <c r="R1820" s="95">
        <f t="shared" si="121"/>
        <v>0.48089410589410592</v>
      </c>
      <c r="S1820" s="95">
        <f t="shared" si="122"/>
        <v>-1</v>
      </c>
    </row>
    <row r="1821" spans="1:19" s="36" customFormat="1" ht="14.4" x14ac:dyDescent="0.3">
      <c r="A1821" s="32"/>
      <c r="B1821" s="36">
        <v>2142</v>
      </c>
      <c r="C1821" s="36">
        <v>1</v>
      </c>
      <c r="D1821" s="35" t="s">
        <v>576</v>
      </c>
      <c r="E1821" s="33">
        <v>2007</v>
      </c>
      <c r="F1821" s="36">
        <v>2008</v>
      </c>
      <c r="G1821" s="36">
        <v>500</v>
      </c>
      <c r="H1821" s="36">
        <v>10</v>
      </c>
      <c r="I1821" s="36">
        <v>0</v>
      </c>
      <c r="J1821" s="36">
        <v>0</v>
      </c>
      <c r="K1821" s="33">
        <v>6</v>
      </c>
      <c r="L1821" s="63">
        <v>1565</v>
      </c>
      <c r="M1821" s="63">
        <v>1967</v>
      </c>
      <c r="N1821" s="95">
        <f t="shared" si="119"/>
        <v>0.44309173272933183</v>
      </c>
      <c r="O1821" s="36">
        <v>20062897</v>
      </c>
      <c r="P1821" s="63">
        <v>2491</v>
      </c>
      <c r="Q1821" s="76">
        <f t="shared" si="120"/>
        <v>1.4179044560417502</v>
      </c>
      <c r="R1821" s="95">
        <f t="shared" si="121"/>
        <v>0.44309173272933183</v>
      </c>
      <c r="S1821" s="95">
        <f t="shared" si="122"/>
        <v>-1</v>
      </c>
    </row>
    <row r="1822" spans="1:19" s="36" customFormat="1" ht="14.4" x14ac:dyDescent="0.3">
      <c r="A1822" s="32" t="s">
        <v>95</v>
      </c>
      <c r="B1822" s="48">
        <v>2142</v>
      </c>
      <c r="C1822" s="48">
        <v>1</v>
      </c>
      <c r="D1822" s="48" t="s">
        <v>576</v>
      </c>
      <c r="E1822" s="58">
        <v>2008</v>
      </c>
      <c r="F1822" s="59">
        <v>2009</v>
      </c>
      <c r="G1822" s="55">
        <v>300</v>
      </c>
      <c r="H1822" s="59">
        <v>5</v>
      </c>
      <c r="I1822" s="42">
        <v>0</v>
      </c>
      <c r="J1822" s="48">
        <f>MAX(0,MIN(1,F1822-E1822-1))</f>
        <v>0</v>
      </c>
      <c r="K1822" s="50">
        <f>MAX(1,MIN(10,INT(G1822/100)+1))</f>
        <v>4</v>
      </c>
      <c r="L1822" s="57">
        <v>4882</v>
      </c>
      <c r="M1822" s="57">
        <v>5856</v>
      </c>
      <c r="N1822" s="95">
        <f t="shared" si="119"/>
        <v>0.45464704786738686</v>
      </c>
      <c r="O1822" s="36">
        <v>20082142</v>
      </c>
      <c r="P1822" s="63">
        <v>2056.8000000000002</v>
      </c>
      <c r="Q1822" s="76">
        <f t="shared" si="120"/>
        <v>5.2207312329832742</v>
      </c>
      <c r="R1822" s="95">
        <f t="shared" si="121"/>
        <v>0.45464704786738686</v>
      </c>
      <c r="S1822" s="95">
        <f t="shared" si="122"/>
        <v>-1</v>
      </c>
    </row>
    <row r="1823" spans="1:19" s="36" customFormat="1" ht="14.4" x14ac:dyDescent="0.3">
      <c r="A1823" s="32" t="s">
        <v>95</v>
      </c>
      <c r="B1823" s="36">
        <v>2143</v>
      </c>
      <c r="C1823" s="36">
        <v>1</v>
      </c>
      <c r="D1823" s="36" t="s">
        <v>439</v>
      </c>
      <c r="E1823" s="36">
        <v>1995</v>
      </c>
      <c r="F1823" s="36">
        <v>1996</v>
      </c>
      <c r="G1823" s="76">
        <v>229.54</v>
      </c>
      <c r="H1823" s="36">
        <v>10</v>
      </c>
      <c r="I1823" s="36">
        <v>1</v>
      </c>
      <c r="J1823" s="36">
        <v>1</v>
      </c>
      <c r="K1823" s="36">
        <v>3</v>
      </c>
      <c r="L1823" s="94">
        <v>543</v>
      </c>
      <c r="M1823" s="94">
        <v>259</v>
      </c>
      <c r="N1823" s="95">
        <f t="shared" si="119"/>
        <v>0.67705735660847877</v>
      </c>
      <c r="O1823" s="36">
        <v>19962143</v>
      </c>
      <c r="P1823" s="63">
        <v>1179.01</v>
      </c>
      <c r="Q1823" s="76">
        <f t="shared" si="120"/>
        <v>0.680231719832741</v>
      </c>
      <c r="R1823" s="95">
        <f t="shared" si="121"/>
        <v>0.67705735660847877</v>
      </c>
      <c r="S1823" s="95">
        <f t="shared" si="122"/>
        <v>-1</v>
      </c>
    </row>
    <row r="1824" spans="1:19" s="36" customFormat="1" ht="14.4" x14ac:dyDescent="0.3">
      <c r="A1824" s="32" t="s">
        <v>95</v>
      </c>
      <c r="B1824" s="36">
        <v>2143</v>
      </c>
      <c r="C1824" s="36">
        <v>1</v>
      </c>
      <c r="D1824" s="36" t="s">
        <v>439</v>
      </c>
      <c r="E1824" s="36">
        <v>2001</v>
      </c>
      <c r="F1824" s="36">
        <v>2002</v>
      </c>
      <c r="G1824" s="76">
        <v>300</v>
      </c>
      <c r="H1824" s="36">
        <v>7</v>
      </c>
      <c r="I1824" s="36">
        <v>0</v>
      </c>
      <c r="J1824" s="36">
        <v>1</v>
      </c>
      <c r="K1824" s="36">
        <v>4</v>
      </c>
      <c r="L1824" s="94">
        <v>396</v>
      </c>
      <c r="M1824" s="94">
        <v>633</v>
      </c>
      <c r="N1824" s="95">
        <f t="shared" si="119"/>
        <v>0.38483965014577259</v>
      </c>
      <c r="O1824" s="36">
        <v>20022143</v>
      </c>
      <c r="P1824" s="63">
        <v>1073.67</v>
      </c>
      <c r="Q1824" s="76">
        <f t="shared" si="120"/>
        <v>0.95839503758137967</v>
      </c>
      <c r="R1824" s="95">
        <f t="shared" si="121"/>
        <v>0.38483965014577259</v>
      </c>
      <c r="S1824" s="95">
        <f t="shared" si="122"/>
        <v>-1</v>
      </c>
    </row>
    <row r="1825" spans="1:19" s="36" customFormat="1" ht="14.4" x14ac:dyDescent="0.3">
      <c r="A1825" s="32" t="s">
        <v>95</v>
      </c>
      <c r="B1825" s="36">
        <v>2143</v>
      </c>
      <c r="C1825" s="36">
        <v>1</v>
      </c>
      <c r="D1825" s="36" t="s">
        <v>439</v>
      </c>
      <c r="E1825" s="36">
        <v>2002</v>
      </c>
      <c r="F1825" s="36">
        <v>2003</v>
      </c>
      <c r="G1825" s="76">
        <v>450</v>
      </c>
      <c r="H1825" s="36">
        <v>7</v>
      </c>
      <c r="I1825" s="36">
        <v>1</v>
      </c>
      <c r="J1825" s="36">
        <v>1</v>
      </c>
      <c r="K1825" s="36">
        <v>5</v>
      </c>
      <c r="L1825" s="94">
        <v>1920</v>
      </c>
      <c r="M1825" s="94">
        <v>996</v>
      </c>
      <c r="N1825" s="95">
        <f t="shared" si="119"/>
        <v>0.65843621399176955</v>
      </c>
      <c r="O1825" s="36">
        <v>20032143</v>
      </c>
      <c r="P1825" s="63">
        <v>1073.3499999999999</v>
      </c>
      <c r="Q1825" s="76">
        <f t="shared" si="120"/>
        <v>2.7167280011179953</v>
      </c>
      <c r="R1825" s="95">
        <f t="shared" si="121"/>
        <v>0.65843621399176955</v>
      </c>
      <c r="S1825" s="95">
        <f t="shared" si="122"/>
        <v>-1</v>
      </c>
    </row>
    <row r="1826" spans="1:19" s="36" customFormat="1" ht="14.4" x14ac:dyDescent="0.3">
      <c r="A1826" s="32" t="s">
        <v>95</v>
      </c>
      <c r="B1826" s="36">
        <v>2143</v>
      </c>
      <c r="C1826" s="36">
        <v>1</v>
      </c>
      <c r="D1826" s="36" t="s">
        <v>439</v>
      </c>
      <c r="E1826" s="40">
        <v>2009</v>
      </c>
      <c r="F1826" s="40">
        <v>2010</v>
      </c>
      <c r="G1826" s="62">
        <v>1200</v>
      </c>
      <c r="H1826" s="40">
        <v>6</v>
      </c>
      <c r="I1826" s="63">
        <v>1</v>
      </c>
      <c r="J1826" s="48">
        <f>MAX(0,MIN(1,F1826-E1826-1))</f>
        <v>0</v>
      </c>
      <c r="K1826" s="50">
        <f>MAX(1,MIN(10,INT(G1826/100)+1))</f>
        <v>10</v>
      </c>
      <c r="L1826" s="65">
        <v>988</v>
      </c>
      <c r="M1826" s="65">
        <v>814</v>
      </c>
      <c r="N1826" s="95">
        <f t="shared" si="119"/>
        <v>0.54827968923418424</v>
      </c>
      <c r="O1826" s="36">
        <v>20092143</v>
      </c>
      <c r="P1826" s="63">
        <v>906.27</v>
      </c>
      <c r="Q1826" s="76">
        <f t="shared" si="120"/>
        <v>1.9883699118364284</v>
      </c>
      <c r="R1826" s="95">
        <f t="shared" si="121"/>
        <v>0.54827968923418424</v>
      </c>
      <c r="S1826" s="95">
        <f t="shared" si="122"/>
        <v>-1</v>
      </c>
    </row>
    <row r="1827" spans="1:19" s="36" customFormat="1" ht="14.4" x14ac:dyDescent="0.3">
      <c r="A1827" s="32" t="s">
        <v>95</v>
      </c>
      <c r="B1827" s="36">
        <v>2143</v>
      </c>
      <c r="C1827" s="36">
        <v>1</v>
      </c>
      <c r="D1827" s="36" t="s">
        <v>439</v>
      </c>
      <c r="E1827" s="40">
        <v>2009</v>
      </c>
      <c r="F1827" s="40">
        <v>2010</v>
      </c>
      <c r="G1827" s="62">
        <v>1200</v>
      </c>
      <c r="H1827" s="40">
        <v>6</v>
      </c>
      <c r="I1827" s="63">
        <v>1</v>
      </c>
      <c r="J1827" s="48">
        <f>MAX(0,MIN(1,F1827-E1827-1))</f>
        <v>0</v>
      </c>
      <c r="K1827" s="50">
        <f>MAX(1,MIN(10,INT(G1827/100)+1))</f>
        <v>10</v>
      </c>
      <c r="L1827" s="65">
        <v>988</v>
      </c>
      <c r="M1827" s="65">
        <v>814</v>
      </c>
      <c r="N1827" s="95">
        <f t="shared" si="119"/>
        <v>0.54827968923418424</v>
      </c>
      <c r="O1827" s="36">
        <f>10000*F1827+B1827</f>
        <v>20102143</v>
      </c>
      <c r="P1827" s="63">
        <v>906.27</v>
      </c>
      <c r="Q1827" s="76">
        <f t="shared" si="120"/>
        <v>1.9883699118364284</v>
      </c>
      <c r="R1827" s="95">
        <f t="shared" si="121"/>
        <v>0.54827968923418424</v>
      </c>
      <c r="S1827" s="95">
        <f t="shared" si="122"/>
        <v>-1</v>
      </c>
    </row>
    <row r="1828" spans="1:19" s="36" customFormat="1" ht="14.4" x14ac:dyDescent="0.3">
      <c r="A1828" s="32" t="s">
        <v>95</v>
      </c>
      <c r="B1828" s="7">
        <v>2143</v>
      </c>
      <c r="C1828" s="7">
        <v>1</v>
      </c>
      <c r="D1828" s="7" t="s">
        <v>439</v>
      </c>
      <c r="E1828" s="68">
        <v>2015</v>
      </c>
      <c r="F1828" s="68">
        <v>2016</v>
      </c>
      <c r="G1828" s="66">
        <v>676.03</v>
      </c>
      <c r="H1828" s="68">
        <v>10</v>
      </c>
      <c r="I1828" s="67">
        <v>1</v>
      </c>
      <c r="J1828" s="48">
        <f>MAX(0,MIN(1,F1828-E1828-1))</f>
        <v>0</v>
      </c>
      <c r="K1828" s="50">
        <f>MAX(1,MIN(10,INT(G1828/100)+1))</f>
        <v>7</v>
      </c>
      <c r="L1828" s="71">
        <v>1063</v>
      </c>
      <c r="M1828" s="71">
        <v>374</v>
      </c>
      <c r="N1828" s="95">
        <f t="shared" si="119"/>
        <v>0.73973556019485043</v>
      </c>
      <c r="O1828" s="36">
        <f>10000*E1828+B1828</f>
        <v>20152143</v>
      </c>
      <c r="P1828" s="63">
        <v>848.72</v>
      </c>
      <c r="Q1828" s="76">
        <f t="shared" si="120"/>
        <v>1.6931379017815062</v>
      </c>
      <c r="R1828" s="95">
        <f t="shared" si="121"/>
        <v>0.73973556019485043</v>
      </c>
      <c r="S1828" s="95">
        <f t="shared" si="122"/>
        <v>-1</v>
      </c>
    </row>
    <row r="1829" spans="1:19" s="36" customFormat="1" ht="14.4" x14ac:dyDescent="0.3">
      <c r="A1829" s="32" t="s">
        <v>95</v>
      </c>
      <c r="B1829" s="7">
        <v>2143</v>
      </c>
      <c r="C1829" s="7">
        <v>1</v>
      </c>
      <c r="D1829" s="7" t="s">
        <v>439</v>
      </c>
      <c r="E1829" s="68">
        <v>2015</v>
      </c>
      <c r="F1829" s="68">
        <v>2016</v>
      </c>
      <c r="G1829" s="66">
        <v>450</v>
      </c>
      <c r="H1829" s="68">
        <v>10</v>
      </c>
      <c r="I1829" s="67">
        <v>1</v>
      </c>
      <c r="J1829" s="48">
        <f>MAX(0,MIN(1,F1829-E1829-1))</f>
        <v>0</v>
      </c>
      <c r="K1829" s="50">
        <f>MAX(1,MIN(10,INT(G1829/100)+1))</f>
        <v>5</v>
      </c>
      <c r="L1829" s="71">
        <v>768</v>
      </c>
      <c r="M1829" s="71">
        <v>666</v>
      </c>
      <c r="N1829" s="95">
        <f t="shared" si="119"/>
        <v>0.53556485355648531</v>
      </c>
      <c r="O1829" s="36">
        <f>10000*E1829+B1829</f>
        <v>20152143</v>
      </c>
      <c r="P1829" s="63">
        <v>848.72</v>
      </c>
      <c r="Q1829" s="76">
        <f t="shared" si="120"/>
        <v>1.6896031671222547</v>
      </c>
      <c r="R1829" s="95">
        <f t="shared" si="121"/>
        <v>0.53556485355648531</v>
      </c>
      <c r="S1829" s="95">
        <f t="shared" si="122"/>
        <v>-1</v>
      </c>
    </row>
    <row r="1830" spans="1:19" s="36" customFormat="1" ht="14.4" x14ac:dyDescent="0.3">
      <c r="A1830" s="32" t="s">
        <v>95</v>
      </c>
      <c r="B1830" s="36">
        <v>2144</v>
      </c>
      <c r="C1830" s="36">
        <v>1</v>
      </c>
      <c r="D1830" s="36" t="s">
        <v>530</v>
      </c>
      <c r="E1830" s="36">
        <v>2000</v>
      </c>
      <c r="F1830" s="36">
        <v>2001</v>
      </c>
      <c r="G1830" s="76">
        <v>415</v>
      </c>
      <c r="H1830" s="36">
        <v>10</v>
      </c>
      <c r="I1830" s="36">
        <v>1</v>
      </c>
      <c r="J1830" s="36">
        <v>1</v>
      </c>
      <c r="K1830" s="36">
        <v>5</v>
      </c>
      <c r="L1830" s="94">
        <v>3565</v>
      </c>
      <c r="M1830" s="94">
        <v>2027</v>
      </c>
      <c r="N1830" s="95">
        <f t="shared" si="119"/>
        <v>0.63751788268955656</v>
      </c>
      <c r="O1830" s="36">
        <v>20012144</v>
      </c>
      <c r="P1830" s="63">
        <v>3675.63</v>
      </c>
      <c r="Q1830" s="76">
        <f t="shared" si="120"/>
        <v>1.5213718464589743</v>
      </c>
      <c r="R1830" s="95">
        <f t="shared" si="121"/>
        <v>0.63751788268955656</v>
      </c>
      <c r="S1830" s="95">
        <f t="shared" si="122"/>
        <v>-1</v>
      </c>
    </row>
    <row r="1831" spans="1:19" s="36" customFormat="1" ht="14.4" x14ac:dyDescent="0.3">
      <c r="A1831" s="32" t="s">
        <v>95</v>
      </c>
      <c r="B1831" s="36">
        <v>2144</v>
      </c>
      <c r="C1831" s="36">
        <v>1</v>
      </c>
      <c r="D1831" s="36" t="s">
        <v>577</v>
      </c>
      <c r="E1831" s="36">
        <v>2001</v>
      </c>
      <c r="F1831" s="36">
        <v>2002</v>
      </c>
      <c r="G1831" s="76">
        <v>400</v>
      </c>
      <c r="H1831" s="36">
        <v>10</v>
      </c>
      <c r="I1831" s="36">
        <v>1</v>
      </c>
      <c r="J1831" s="36">
        <v>1</v>
      </c>
      <c r="K1831" s="36">
        <v>5</v>
      </c>
      <c r="L1831" s="94">
        <v>1971</v>
      </c>
      <c r="M1831" s="94">
        <v>1848</v>
      </c>
      <c r="N1831" s="95">
        <f t="shared" si="119"/>
        <v>0.51610369206598583</v>
      </c>
      <c r="O1831" s="36">
        <v>20022144</v>
      </c>
      <c r="P1831" s="63">
        <v>3655.37</v>
      </c>
      <c r="Q1831" s="76">
        <f t="shared" si="120"/>
        <v>1.0447642783083519</v>
      </c>
      <c r="R1831" s="95">
        <f t="shared" si="121"/>
        <v>0.51610369206598583</v>
      </c>
      <c r="S1831" s="95">
        <f t="shared" si="122"/>
        <v>-1</v>
      </c>
    </row>
    <row r="1832" spans="1:19" s="36" customFormat="1" ht="14.4" x14ac:dyDescent="0.3">
      <c r="A1832" s="32" t="s">
        <v>95</v>
      </c>
      <c r="B1832" s="7">
        <v>2144</v>
      </c>
      <c r="C1832" s="7">
        <v>1</v>
      </c>
      <c r="D1832" s="7" t="s">
        <v>577</v>
      </c>
      <c r="E1832" s="7">
        <v>2010</v>
      </c>
      <c r="F1832" s="68">
        <v>2012</v>
      </c>
      <c r="G1832" s="66">
        <v>400.96</v>
      </c>
      <c r="H1832" s="68">
        <v>10</v>
      </c>
      <c r="I1832" s="67">
        <v>1</v>
      </c>
      <c r="J1832" s="10">
        <v>1</v>
      </c>
      <c r="K1832" s="50">
        <f>MAX(1,MIN(10,INT(G1832/100)+1))</f>
        <v>5</v>
      </c>
      <c r="L1832" s="67">
        <v>5094</v>
      </c>
      <c r="M1832" s="67">
        <v>4156</v>
      </c>
      <c r="N1832" s="95">
        <f t="shared" si="119"/>
        <v>0.55070270270270272</v>
      </c>
      <c r="O1832" s="36">
        <f>10000*2010+B1832</f>
        <v>20102144</v>
      </c>
      <c r="P1832" s="63">
        <v>3473.29</v>
      </c>
      <c r="Q1832" s="76">
        <f t="shared" si="120"/>
        <v>2.6631810185731686</v>
      </c>
      <c r="R1832" s="95">
        <f t="shared" si="121"/>
        <v>0.55070270270270272</v>
      </c>
      <c r="S1832" s="95">
        <f t="shared" si="122"/>
        <v>-1</v>
      </c>
    </row>
    <row r="1833" spans="1:19" s="36" customFormat="1" ht="14.4" x14ac:dyDescent="0.3">
      <c r="A1833" s="32" t="s">
        <v>95</v>
      </c>
      <c r="B1833" s="7">
        <v>2144</v>
      </c>
      <c r="C1833" s="7">
        <v>1</v>
      </c>
      <c r="D1833" s="7" t="s">
        <v>577</v>
      </c>
      <c r="E1833" s="7">
        <v>2010</v>
      </c>
      <c r="F1833" s="68">
        <v>2011</v>
      </c>
      <c r="G1833" s="66">
        <v>290</v>
      </c>
      <c r="H1833" s="68">
        <v>10</v>
      </c>
      <c r="I1833" s="67">
        <v>0</v>
      </c>
      <c r="J1833" s="10">
        <v>0</v>
      </c>
      <c r="K1833" s="50">
        <f>MAX(1,MIN(10,INT(G1833/100)+1))</f>
        <v>3</v>
      </c>
      <c r="L1833" s="67">
        <v>3724</v>
      </c>
      <c r="M1833" s="67">
        <v>5484</v>
      </c>
      <c r="N1833" s="95">
        <f t="shared" si="119"/>
        <v>0.40443092962641181</v>
      </c>
      <c r="O1833" s="36">
        <f>10000*2010+B1833</f>
        <v>20102144</v>
      </c>
      <c r="P1833" s="63">
        <v>3473.29</v>
      </c>
      <c r="Q1833" s="76">
        <f t="shared" si="120"/>
        <v>2.651088737191539</v>
      </c>
      <c r="R1833" s="95">
        <f t="shared" si="121"/>
        <v>0.40443092962641181</v>
      </c>
      <c r="S1833" s="95">
        <f t="shared" si="122"/>
        <v>-1</v>
      </c>
    </row>
    <row r="1834" spans="1:19" s="36" customFormat="1" ht="14.4" x14ac:dyDescent="0.3">
      <c r="A1834" s="32" t="s">
        <v>95</v>
      </c>
      <c r="B1834" s="36">
        <v>2144</v>
      </c>
      <c r="C1834" s="36">
        <v>1</v>
      </c>
      <c r="D1834" s="36" t="s">
        <v>577</v>
      </c>
      <c r="E1834" s="75">
        <v>2013</v>
      </c>
      <c r="F1834" s="36">
        <v>2014</v>
      </c>
      <c r="G1834" s="76">
        <v>225</v>
      </c>
      <c r="H1834" s="36">
        <v>10</v>
      </c>
      <c r="I1834" s="36">
        <v>1</v>
      </c>
      <c r="J1834" s="36">
        <v>0</v>
      </c>
      <c r="K1834" s="50">
        <v>3</v>
      </c>
      <c r="L1834" s="63">
        <v>1599</v>
      </c>
      <c r="M1834" s="63">
        <v>1525</v>
      </c>
      <c r="N1834" s="95">
        <f t="shared" si="119"/>
        <v>0.51184379001280411</v>
      </c>
      <c r="O1834" s="36">
        <f>10000*E1834+B1834</f>
        <v>20132144</v>
      </c>
      <c r="P1834" s="63">
        <v>3324.4700000000003</v>
      </c>
      <c r="Q1834" s="76">
        <f t="shared" si="120"/>
        <v>0.9396986587335725</v>
      </c>
      <c r="R1834" s="95">
        <f t="shared" si="121"/>
        <v>0.51184379001280411</v>
      </c>
      <c r="S1834" s="95">
        <f t="shared" si="122"/>
        <v>-1</v>
      </c>
    </row>
    <row r="1835" spans="1:19" s="36" customFormat="1" ht="14.4" x14ac:dyDescent="0.3">
      <c r="A1835" s="32" t="s">
        <v>95</v>
      </c>
      <c r="B1835" s="36">
        <v>2149</v>
      </c>
      <c r="C1835" s="36">
        <v>1</v>
      </c>
      <c r="D1835" s="36" t="s">
        <v>440</v>
      </c>
      <c r="E1835" s="36">
        <v>1995</v>
      </c>
      <c r="F1835" s="36">
        <v>1996</v>
      </c>
      <c r="G1835" s="76">
        <v>238.5</v>
      </c>
      <c r="H1835" s="36">
        <v>10</v>
      </c>
      <c r="I1835" s="36">
        <v>1</v>
      </c>
      <c r="J1835" s="36">
        <v>1</v>
      </c>
      <c r="K1835" s="36">
        <v>3</v>
      </c>
      <c r="L1835" s="94">
        <v>681</v>
      </c>
      <c r="M1835" s="94">
        <v>522</v>
      </c>
      <c r="N1835" s="95">
        <f t="shared" si="119"/>
        <v>0.56608478802992523</v>
      </c>
      <c r="O1835" s="36">
        <v>19962149</v>
      </c>
      <c r="P1835" s="63">
        <v>1914.27</v>
      </c>
      <c r="Q1835" s="76">
        <f t="shared" si="120"/>
        <v>0.62843799464025452</v>
      </c>
      <c r="R1835" s="95">
        <f t="shared" si="121"/>
        <v>0.56608478802992523</v>
      </c>
      <c r="S1835" s="95">
        <f t="shared" si="122"/>
        <v>-1</v>
      </c>
    </row>
    <row r="1836" spans="1:19" s="36" customFormat="1" ht="14.4" x14ac:dyDescent="0.3">
      <c r="A1836" s="32" t="s">
        <v>95</v>
      </c>
      <c r="B1836" s="36">
        <v>2149</v>
      </c>
      <c r="C1836" s="36">
        <v>1</v>
      </c>
      <c r="D1836" s="36" t="s">
        <v>440</v>
      </c>
      <c r="E1836" s="36">
        <v>1999</v>
      </c>
      <c r="F1836" s="36">
        <v>2000</v>
      </c>
      <c r="G1836" s="76">
        <v>220.38</v>
      </c>
      <c r="H1836" s="36">
        <v>10</v>
      </c>
      <c r="I1836" s="36">
        <v>1</v>
      </c>
      <c r="J1836" s="36">
        <v>1</v>
      </c>
      <c r="K1836" s="36">
        <v>3</v>
      </c>
      <c r="L1836" s="94">
        <v>884</v>
      </c>
      <c r="M1836" s="94">
        <v>631</v>
      </c>
      <c r="N1836" s="95">
        <f t="shared" si="119"/>
        <v>0.5834983498349835</v>
      </c>
      <c r="O1836" s="36">
        <v>20002149</v>
      </c>
      <c r="P1836" s="63">
        <v>1800.07</v>
      </c>
      <c r="Q1836" s="76">
        <f t="shared" si="120"/>
        <v>0.84163393645802664</v>
      </c>
      <c r="R1836" s="95">
        <f t="shared" si="121"/>
        <v>0.5834983498349835</v>
      </c>
      <c r="S1836" s="95">
        <f t="shared" si="122"/>
        <v>-1</v>
      </c>
    </row>
    <row r="1837" spans="1:19" s="36" customFormat="1" ht="14.4" x14ac:dyDescent="0.3">
      <c r="A1837" s="32" t="s">
        <v>95</v>
      </c>
      <c r="B1837" s="36">
        <v>2149</v>
      </c>
      <c r="C1837" s="36">
        <v>1</v>
      </c>
      <c r="D1837" s="36" t="s">
        <v>440</v>
      </c>
      <c r="E1837" s="36">
        <v>2002</v>
      </c>
      <c r="F1837" s="36">
        <v>2003</v>
      </c>
      <c r="G1837" s="76">
        <v>607</v>
      </c>
      <c r="H1837" s="36">
        <v>10</v>
      </c>
      <c r="I1837" s="36">
        <v>0</v>
      </c>
      <c r="J1837" s="36">
        <v>1</v>
      </c>
      <c r="K1837" s="36">
        <v>7</v>
      </c>
      <c r="L1837" s="94">
        <v>1702</v>
      </c>
      <c r="M1837" s="94">
        <v>2558</v>
      </c>
      <c r="N1837" s="95">
        <f t="shared" si="119"/>
        <v>0.39953051643192489</v>
      </c>
      <c r="O1837" s="36">
        <v>20032149</v>
      </c>
      <c r="P1837" s="63">
        <v>1539.56</v>
      </c>
      <c r="Q1837" s="76">
        <f t="shared" si="120"/>
        <v>2.7670243446179428</v>
      </c>
      <c r="R1837" s="95">
        <f t="shared" si="121"/>
        <v>0.39953051643192489</v>
      </c>
      <c r="S1837" s="95">
        <f t="shared" si="122"/>
        <v>-1</v>
      </c>
    </row>
    <row r="1838" spans="1:19" s="36" customFormat="1" ht="14.4" x14ac:dyDescent="0.3">
      <c r="A1838" s="32" t="s">
        <v>95</v>
      </c>
      <c r="B1838" s="36">
        <v>2149</v>
      </c>
      <c r="C1838" s="36">
        <v>1</v>
      </c>
      <c r="D1838" s="36" t="s">
        <v>440</v>
      </c>
      <c r="E1838" s="36">
        <v>2003</v>
      </c>
      <c r="F1838" s="36">
        <v>2004</v>
      </c>
      <c r="G1838" s="76">
        <v>838</v>
      </c>
      <c r="H1838" s="36">
        <v>5</v>
      </c>
      <c r="I1838" s="36">
        <v>0</v>
      </c>
      <c r="J1838" s="36">
        <v>1</v>
      </c>
      <c r="K1838" s="36">
        <v>9</v>
      </c>
      <c r="L1838" s="94">
        <v>1397</v>
      </c>
      <c r="M1838" s="94">
        <v>1430</v>
      </c>
      <c r="N1838" s="95">
        <f t="shared" ref="N1838:N1901" si="123">L1838/(L1838+M1838)</f>
        <v>0.49416342412451364</v>
      </c>
      <c r="O1838" s="36">
        <v>20042149</v>
      </c>
      <c r="P1838" s="63">
        <v>1595.78</v>
      </c>
      <c r="Q1838" s="76">
        <f t="shared" ref="Q1838:Q1901" si="124">(L1838+M1838)/P1838</f>
        <v>1.7715474564162981</v>
      </c>
      <c r="R1838" s="95">
        <f t="shared" ref="R1838:R1901" si="125">N1838</f>
        <v>0.49416342412451364</v>
      </c>
      <c r="S1838" s="95">
        <f t="shared" ref="S1838:S1901" si="126">IF(B1838=$A$1,R1838,-1)</f>
        <v>-1</v>
      </c>
    </row>
    <row r="1839" spans="1:19" s="36" customFormat="1" ht="14.4" x14ac:dyDescent="0.3">
      <c r="A1839" s="32" t="s">
        <v>95</v>
      </c>
      <c r="B1839" s="36">
        <v>2149</v>
      </c>
      <c r="C1839" s="36">
        <v>1</v>
      </c>
      <c r="D1839" s="36" t="s">
        <v>440</v>
      </c>
      <c r="E1839" s="36">
        <v>2004</v>
      </c>
      <c r="F1839" s="36">
        <v>2005</v>
      </c>
      <c r="G1839" s="76">
        <v>1100.2</v>
      </c>
      <c r="H1839" s="36">
        <v>10</v>
      </c>
      <c r="I1839" s="36">
        <v>0</v>
      </c>
      <c r="J1839" s="36">
        <v>1</v>
      </c>
      <c r="K1839" s="36">
        <v>10</v>
      </c>
      <c r="L1839" s="94">
        <v>2598</v>
      </c>
      <c r="M1839" s="94">
        <v>2760</v>
      </c>
      <c r="N1839" s="95">
        <f t="shared" si="123"/>
        <v>0.48488241881298993</v>
      </c>
      <c r="O1839" s="36">
        <v>20052149</v>
      </c>
      <c r="P1839" s="63">
        <v>1444.77</v>
      </c>
      <c r="Q1839" s="76">
        <f t="shared" si="124"/>
        <v>3.7085487655474574</v>
      </c>
      <c r="R1839" s="95">
        <f t="shared" si="125"/>
        <v>0.48488241881298993</v>
      </c>
      <c r="S1839" s="95">
        <f t="shared" si="126"/>
        <v>-1</v>
      </c>
    </row>
    <row r="1840" spans="1:19" s="36" customFormat="1" ht="14.4" x14ac:dyDescent="0.3">
      <c r="A1840" s="32" t="s">
        <v>95</v>
      </c>
      <c r="B1840" s="36">
        <v>2149</v>
      </c>
      <c r="C1840" s="36">
        <v>1</v>
      </c>
      <c r="D1840" s="36" t="s">
        <v>440</v>
      </c>
      <c r="E1840" s="36">
        <v>2006</v>
      </c>
      <c r="F1840" s="33">
        <v>2007</v>
      </c>
      <c r="G1840" s="76">
        <v>629</v>
      </c>
      <c r="H1840" s="33">
        <v>10</v>
      </c>
      <c r="I1840" s="36">
        <v>1</v>
      </c>
      <c r="J1840" s="36">
        <v>1</v>
      </c>
      <c r="K1840" s="36">
        <v>7</v>
      </c>
      <c r="L1840" s="63">
        <v>2593</v>
      </c>
      <c r="M1840" s="63">
        <v>2393</v>
      </c>
      <c r="N1840" s="95">
        <f t="shared" si="123"/>
        <v>0.52005615724027277</v>
      </c>
      <c r="O1840" s="36">
        <v>20072149</v>
      </c>
      <c r="P1840" s="63">
        <v>1352</v>
      </c>
      <c r="Q1840" s="76">
        <f t="shared" si="124"/>
        <v>3.6878698224852071</v>
      </c>
      <c r="R1840" s="95">
        <f t="shared" si="125"/>
        <v>0.52005615724027277</v>
      </c>
      <c r="S1840" s="95">
        <f t="shared" si="126"/>
        <v>-1</v>
      </c>
    </row>
    <row r="1841" spans="1:19" s="36" customFormat="1" ht="14.4" x14ac:dyDescent="0.3">
      <c r="A1841" s="32" t="s">
        <v>95</v>
      </c>
      <c r="B1841" s="7">
        <v>2149</v>
      </c>
      <c r="C1841" s="7">
        <v>1</v>
      </c>
      <c r="D1841" s="7" t="s">
        <v>702</v>
      </c>
      <c r="E1841" s="7">
        <v>2016</v>
      </c>
      <c r="F1841" s="7">
        <v>2017</v>
      </c>
      <c r="G1841" s="70">
        <v>213</v>
      </c>
      <c r="H1841" s="7">
        <v>10</v>
      </c>
      <c r="I1841" s="7">
        <v>1</v>
      </c>
      <c r="J1841" s="48">
        <v>0</v>
      </c>
      <c r="K1841" s="50">
        <v>3</v>
      </c>
      <c r="L1841" s="67">
        <v>2848</v>
      </c>
      <c r="M1841" s="67">
        <v>2324</v>
      </c>
      <c r="N1841" s="95">
        <f t="shared" si="123"/>
        <v>0.55065738592420732</v>
      </c>
      <c r="O1841" s="36">
        <f>10000*E1841+B1841</f>
        <v>20162149</v>
      </c>
      <c r="P1841" s="63">
        <v>436.45</v>
      </c>
      <c r="Q1841" s="76">
        <f t="shared" si="124"/>
        <v>11.850154656890824</v>
      </c>
      <c r="R1841" s="95">
        <f t="shared" si="125"/>
        <v>0.55065738592420732</v>
      </c>
      <c r="S1841" s="95">
        <f t="shared" si="126"/>
        <v>-1</v>
      </c>
    </row>
    <row r="1842" spans="1:19" s="36" customFormat="1" ht="14.4" x14ac:dyDescent="0.3">
      <c r="A1842" s="32" t="s">
        <v>95</v>
      </c>
      <c r="B1842" s="36">
        <v>2153</v>
      </c>
      <c r="C1842" s="36">
        <v>1</v>
      </c>
      <c r="D1842" s="36" t="s">
        <v>445</v>
      </c>
      <c r="E1842" s="36">
        <v>1995</v>
      </c>
      <c r="F1842" s="36">
        <v>1997</v>
      </c>
      <c r="G1842" s="76">
        <v>422.03</v>
      </c>
      <c r="H1842" s="36">
        <v>5</v>
      </c>
      <c r="I1842" s="36">
        <v>1</v>
      </c>
      <c r="J1842" s="36">
        <v>0</v>
      </c>
      <c r="K1842" s="36">
        <v>5</v>
      </c>
      <c r="L1842" s="94">
        <v>527</v>
      </c>
      <c r="M1842" s="94">
        <v>443</v>
      </c>
      <c r="N1842" s="95">
        <f t="shared" si="123"/>
        <v>0.54329896907216491</v>
      </c>
      <c r="O1842" s="36">
        <v>19962153</v>
      </c>
      <c r="P1842" s="63">
        <v>670.85</v>
      </c>
      <c r="Q1842" s="76">
        <f t="shared" si="124"/>
        <v>1.4459268092718194</v>
      </c>
      <c r="R1842" s="95">
        <f t="shared" si="125"/>
        <v>0.54329896907216491</v>
      </c>
      <c r="S1842" s="95">
        <f t="shared" si="126"/>
        <v>-1</v>
      </c>
    </row>
    <row r="1843" spans="1:19" s="36" customFormat="1" ht="14.4" x14ac:dyDescent="0.3">
      <c r="A1843" s="32" t="s">
        <v>95</v>
      </c>
      <c r="B1843" s="36">
        <v>2154</v>
      </c>
      <c r="C1843" s="36">
        <v>1</v>
      </c>
      <c r="D1843" s="36" t="s">
        <v>365</v>
      </c>
      <c r="E1843" s="36">
        <v>1998</v>
      </c>
      <c r="F1843" s="36">
        <v>1999</v>
      </c>
      <c r="G1843" s="76">
        <v>247.38</v>
      </c>
      <c r="H1843" s="36">
        <v>10</v>
      </c>
      <c r="I1843" s="36">
        <v>1</v>
      </c>
      <c r="J1843" s="36">
        <v>1</v>
      </c>
      <c r="K1843" s="36">
        <v>3</v>
      </c>
      <c r="L1843" s="94">
        <v>2391</v>
      </c>
      <c r="M1843" s="94">
        <v>2202</v>
      </c>
      <c r="N1843" s="95">
        <f t="shared" si="123"/>
        <v>0.52057478772044419</v>
      </c>
      <c r="O1843" s="36">
        <v>19992154</v>
      </c>
      <c r="P1843" s="63">
        <v>1528.85</v>
      </c>
      <c r="Q1843" s="76">
        <f t="shared" si="124"/>
        <v>3.0042188573110509</v>
      </c>
      <c r="R1843" s="95">
        <f t="shared" si="125"/>
        <v>0.52057478772044419</v>
      </c>
      <c r="S1843" s="95">
        <f t="shared" si="126"/>
        <v>-1</v>
      </c>
    </row>
    <row r="1844" spans="1:19" s="36" customFormat="1" ht="14.4" x14ac:dyDescent="0.3">
      <c r="A1844" s="32" t="s">
        <v>95</v>
      </c>
      <c r="B1844" s="36">
        <v>2154</v>
      </c>
      <c r="C1844" s="36">
        <v>1</v>
      </c>
      <c r="D1844" s="36" t="s">
        <v>365</v>
      </c>
      <c r="E1844" s="36">
        <v>2000</v>
      </c>
      <c r="F1844" s="36">
        <v>2001</v>
      </c>
      <c r="G1844" s="76">
        <v>53.69</v>
      </c>
      <c r="H1844" s="36">
        <v>10</v>
      </c>
      <c r="I1844" s="36">
        <v>0</v>
      </c>
      <c r="J1844" s="36">
        <v>1</v>
      </c>
      <c r="K1844" s="36">
        <v>1</v>
      </c>
      <c r="L1844" s="94">
        <v>2268</v>
      </c>
      <c r="M1844" s="94">
        <v>2456</v>
      </c>
      <c r="N1844" s="95">
        <f t="shared" si="123"/>
        <v>0.48010160880609654</v>
      </c>
      <c r="O1844" s="36">
        <v>20012154</v>
      </c>
      <c r="P1844" s="63">
        <v>1451.32</v>
      </c>
      <c r="Q1844" s="76">
        <f t="shared" si="124"/>
        <v>3.2549678912989557</v>
      </c>
      <c r="R1844" s="95">
        <f t="shared" si="125"/>
        <v>0.48010160880609654</v>
      </c>
      <c r="S1844" s="95">
        <f t="shared" si="126"/>
        <v>-1</v>
      </c>
    </row>
    <row r="1845" spans="1:19" s="36" customFormat="1" ht="14.4" x14ac:dyDescent="0.3">
      <c r="A1845" s="32" t="s">
        <v>95</v>
      </c>
      <c r="B1845" s="36">
        <v>2154</v>
      </c>
      <c r="C1845" s="36">
        <v>1</v>
      </c>
      <c r="D1845" s="36" t="s">
        <v>365</v>
      </c>
      <c r="E1845" s="36">
        <v>2001</v>
      </c>
      <c r="F1845" s="36">
        <v>2002</v>
      </c>
      <c r="G1845" s="76">
        <v>334.64</v>
      </c>
      <c r="H1845" s="36">
        <v>10</v>
      </c>
      <c r="I1845" s="36">
        <v>1</v>
      </c>
      <c r="J1845" s="36">
        <v>1</v>
      </c>
      <c r="K1845" s="36">
        <v>4</v>
      </c>
      <c r="L1845" s="94">
        <v>1292</v>
      </c>
      <c r="M1845" s="94">
        <v>1287</v>
      </c>
      <c r="N1845" s="95">
        <f t="shared" si="123"/>
        <v>0.50096936797208225</v>
      </c>
      <c r="O1845" s="36">
        <v>20022154</v>
      </c>
      <c r="P1845" s="63">
        <v>1430</v>
      </c>
      <c r="Q1845" s="76">
        <f t="shared" si="124"/>
        <v>1.8034965034965036</v>
      </c>
      <c r="R1845" s="95">
        <f t="shared" si="125"/>
        <v>0.50096936797208225</v>
      </c>
      <c r="S1845" s="95">
        <f t="shared" si="126"/>
        <v>-1</v>
      </c>
    </row>
    <row r="1846" spans="1:19" s="36" customFormat="1" ht="14.4" x14ac:dyDescent="0.3">
      <c r="A1846" s="32" t="s">
        <v>95</v>
      </c>
      <c r="B1846" s="7">
        <v>2154</v>
      </c>
      <c r="C1846" s="7">
        <v>1</v>
      </c>
      <c r="D1846" s="7" t="s">
        <v>365</v>
      </c>
      <c r="E1846" s="7">
        <v>2011</v>
      </c>
      <c r="F1846" s="10">
        <v>2012</v>
      </c>
      <c r="G1846" s="66">
        <v>335.95</v>
      </c>
      <c r="H1846" s="10">
        <v>10</v>
      </c>
      <c r="I1846" s="67">
        <v>1</v>
      </c>
      <c r="J1846" s="10">
        <v>0</v>
      </c>
      <c r="K1846" s="50">
        <v>4</v>
      </c>
      <c r="L1846" s="67">
        <v>1497</v>
      </c>
      <c r="M1846" s="67">
        <v>713</v>
      </c>
      <c r="N1846" s="95">
        <f t="shared" si="123"/>
        <v>0.67737556561085976</v>
      </c>
      <c r="O1846" s="36">
        <f>10000*E1846+B1846</f>
        <v>20112154</v>
      </c>
      <c r="P1846" s="63">
        <v>1199</v>
      </c>
      <c r="Q1846" s="76">
        <f t="shared" si="124"/>
        <v>1.8432026688907424</v>
      </c>
      <c r="R1846" s="95">
        <f t="shared" si="125"/>
        <v>0.67737556561085976</v>
      </c>
      <c r="S1846" s="95">
        <f t="shared" si="126"/>
        <v>-1</v>
      </c>
    </row>
    <row r="1847" spans="1:19" s="36" customFormat="1" ht="14.4" x14ac:dyDescent="0.3">
      <c r="A1847" s="32" t="s">
        <v>95</v>
      </c>
      <c r="B1847" s="7">
        <v>2154</v>
      </c>
      <c r="C1847" s="7">
        <v>1</v>
      </c>
      <c r="D1847" s="7" t="s">
        <v>365</v>
      </c>
      <c r="E1847" s="7">
        <v>2011</v>
      </c>
      <c r="F1847" s="10">
        <v>2012</v>
      </c>
      <c r="G1847" s="66">
        <v>364.05</v>
      </c>
      <c r="H1847" s="10">
        <v>10</v>
      </c>
      <c r="I1847" s="67">
        <v>1</v>
      </c>
      <c r="J1847" s="10">
        <v>0</v>
      </c>
      <c r="K1847" s="50">
        <v>4</v>
      </c>
      <c r="L1847" s="67">
        <v>1144</v>
      </c>
      <c r="M1847" s="67">
        <v>934</v>
      </c>
      <c r="N1847" s="95">
        <f t="shared" si="123"/>
        <v>0.55052935514918189</v>
      </c>
      <c r="O1847" s="36">
        <f>10000*E1847+B1847</f>
        <v>20112154</v>
      </c>
      <c r="P1847" s="63">
        <v>1199</v>
      </c>
      <c r="Q1847" s="76">
        <f t="shared" si="124"/>
        <v>1.7331109257714763</v>
      </c>
      <c r="R1847" s="95">
        <f t="shared" si="125"/>
        <v>0.55052935514918189</v>
      </c>
      <c r="S1847" s="95">
        <f t="shared" si="126"/>
        <v>-1</v>
      </c>
    </row>
    <row r="1848" spans="1:19" s="36" customFormat="1" ht="14.4" x14ac:dyDescent="0.3">
      <c r="A1848" s="32" t="s">
        <v>95</v>
      </c>
      <c r="B1848" s="36">
        <v>2155</v>
      </c>
      <c r="C1848" s="36">
        <v>1</v>
      </c>
      <c r="D1848" s="36" t="s">
        <v>405</v>
      </c>
      <c r="E1848" s="36">
        <v>1994</v>
      </c>
      <c r="F1848" s="36">
        <v>1995</v>
      </c>
      <c r="G1848" s="76">
        <v>417.71</v>
      </c>
      <c r="H1848" s="36">
        <v>10</v>
      </c>
      <c r="I1848" s="36">
        <v>1</v>
      </c>
      <c r="J1848" s="36">
        <v>1</v>
      </c>
      <c r="K1848" s="36">
        <v>5</v>
      </c>
      <c r="L1848" s="94">
        <v>1622</v>
      </c>
      <c r="M1848" s="94">
        <v>1422</v>
      </c>
      <c r="N1848" s="95">
        <f t="shared" si="123"/>
        <v>0.53285151116951379</v>
      </c>
      <c r="O1848" s="36">
        <v>19952155</v>
      </c>
      <c r="P1848" s="63">
        <v>1502.55</v>
      </c>
      <c r="Q1848" s="76">
        <f t="shared" si="124"/>
        <v>2.0258893214868059</v>
      </c>
      <c r="R1848" s="95">
        <f t="shared" si="125"/>
        <v>0.53285151116951379</v>
      </c>
      <c r="S1848" s="95">
        <f t="shared" si="126"/>
        <v>-1</v>
      </c>
    </row>
    <row r="1849" spans="1:19" s="36" customFormat="1" ht="14.4" x14ac:dyDescent="0.3">
      <c r="A1849" s="32" t="s">
        <v>95</v>
      </c>
      <c r="B1849" s="36">
        <v>2155</v>
      </c>
      <c r="C1849" s="36">
        <v>1</v>
      </c>
      <c r="D1849" s="36" t="s">
        <v>405</v>
      </c>
      <c r="E1849" s="36">
        <v>2001</v>
      </c>
      <c r="F1849" s="36">
        <v>2002</v>
      </c>
      <c r="G1849" s="76">
        <v>100</v>
      </c>
      <c r="H1849" s="36">
        <v>10</v>
      </c>
      <c r="I1849" s="36">
        <v>1</v>
      </c>
      <c r="J1849" s="36">
        <v>1</v>
      </c>
      <c r="K1849" s="36">
        <v>2</v>
      </c>
      <c r="L1849" s="94">
        <v>681</v>
      </c>
      <c r="M1849" s="94">
        <v>467</v>
      </c>
      <c r="N1849" s="95">
        <f t="shared" si="123"/>
        <v>0.59320557491289194</v>
      </c>
      <c r="O1849" s="36">
        <v>20022155</v>
      </c>
      <c r="P1849" s="63">
        <v>1461.59</v>
      </c>
      <c r="Q1849" s="76">
        <f t="shared" si="124"/>
        <v>0.78544598690467238</v>
      </c>
      <c r="R1849" s="95">
        <f t="shared" si="125"/>
        <v>0.59320557491289194</v>
      </c>
      <c r="S1849" s="95">
        <f t="shared" si="126"/>
        <v>-1</v>
      </c>
    </row>
    <row r="1850" spans="1:19" s="36" customFormat="1" ht="14.4" x14ac:dyDescent="0.3">
      <c r="A1850" s="32" t="s">
        <v>95</v>
      </c>
      <c r="B1850" s="36">
        <v>2155</v>
      </c>
      <c r="C1850" s="36">
        <v>1</v>
      </c>
      <c r="D1850" s="35" t="s">
        <v>405</v>
      </c>
      <c r="E1850" s="33">
        <v>2007</v>
      </c>
      <c r="F1850" s="36">
        <v>2008</v>
      </c>
      <c r="G1850" s="36">
        <v>598.83000000000004</v>
      </c>
      <c r="H1850" s="36">
        <v>10</v>
      </c>
      <c r="I1850" s="36">
        <v>0</v>
      </c>
      <c r="J1850" s="36">
        <v>0</v>
      </c>
      <c r="K1850" s="33">
        <v>6</v>
      </c>
      <c r="L1850" s="63">
        <v>671</v>
      </c>
      <c r="M1850" s="63">
        <v>1277</v>
      </c>
      <c r="N1850" s="95">
        <f t="shared" si="123"/>
        <v>0.34445585215605751</v>
      </c>
      <c r="O1850" s="36">
        <v>20062897</v>
      </c>
      <c r="P1850" s="63">
        <v>1146</v>
      </c>
      <c r="Q1850" s="76">
        <f t="shared" si="124"/>
        <v>1.699825479930192</v>
      </c>
      <c r="R1850" s="95">
        <f t="shared" si="125"/>
        <v>0.34445585215605751</v>
      </c>
      <c r="S1850" s="95">
        <f t="shared" si="126"/>
        <v>-1</v>
      </c>
    </row>
    <row r="1851" spans="1:19" s="36" customFormat="1" ht="14.4" x14ac:dyDescent="0.3">
      <c r="A1851" s="32" t="s">
        <v>95</v>
      </c>
      <c r="B1851" s="36">
        <v>2155</v>
      </c>
      <c r="C1851" s="36">
        <v>1</v>
      </c>
      <c r="D1851" s="36" t="s">
        <v>405</v>
      </c>
      <c r="E1851" s="40">
        <v>2009</v>
      </c>
      <c r="F1851" s="40">
        <v>2010</v>
      </c>
      <c r="G1851" s="62">
        <v>548.83000000000004</v>
      </c>
      <c r="H1851" s="40">
        <v>10</v>
      </c>
      <c r="I1851" s="63">
        <v>1</v>
      </c>
      <c r="J1851" s="48">
        <f>MAX(0,MIN(1,F1851-E1851-1))</f>
        <v>0</v>
      </c>
      <c r="K1851" s="50">
        <f>MAX(1,MIN(10,INT(G1851/100)+1))</f>
        <v>6</v>
      </c>
      <c r="L1851" s="63">
        <v>1058</v>
      </c>
      <c r="M1851" s="63">
        <v>787</v>
      </c>
      <c r="N1851" s="95">
        <f t="shared" si="123"/>
        <v>0.57344173441734414</v>
      </c>
      <c r="O1851" s="36">
        <v>20092155</v>
      </c>
      <c r="P1851" s="63">
        <v>1067.6500000000001</v>
      </c>
      <c r="Q1851" s="76">
        <f t="shared" si="124"/>
        <v>1.7280944129630496</v>
      </c>
      <c r="R1851" s="95">
        <f t="shared" si="125"/>
        <v>0.57344173441734414</v>
      </c>
      <c r="S1851" s="95">
        <f t="shared" si="126"/>
        <v>-1</v>
      </c>
    </row>
    <row r="1852" spans="1:19" s="36" customFormat="1" ht="14.4" x14ac:dyDescent="0.3">
      <c r="A1852" s="32" t="s">
        <v>95</v>
      </c>
      <c r="B1852" s="36">
        <v>2155</v>
      </c>
      <c r="C1852" s="36">
        <v>1</v>
      </c>
      <c r="D1852" s="36" t="s">
        <v>405</v>
      </c>
      <c r="E1852" s="40">
        <v>2009</v>
      </c>
      <c r="F1852" s="40">
        <v>2010</v>
      </c>
      <c r="G1852" s="62">
        <v>150</v>
      </c>
      <c r="H1852" s="40">
        <v>10</v>
      </c>
      <c r="I1852" s="63">
        <v>1</v>
      </c>
      <c r="J1852" s="48">
        <f>MAX(0,MIN(1,F1852-E1852-1))</f>
        <v>0</v>
      </c>
      <c r="K1852" s="50">
        <f>MAX(1,MIN(10,INT(G1852/100)+1))</f>
        <v>2</v>
      </c>
      <c r="L1852" s="63">
        <v>947</v>
      </c>
      <c r="M1852" s="63">
        <v>876</v>
      </c>
      <c r="N1852" s="95">
        <f t="shared" si="123"/>
        <v>0.51947339550191995</v>
      </c>
      <c r="O1852" s="36">
        <v>20092155</v>
      </c>
      <c r="P1852" s="63">
        <v>1067.6500000000001</v>
      </c>
      <c r="Q1852" s="76">
        <f t="shared" si="124"/>
        <v>1.7074884091228397</v>
      </c>
      <c r="R1852" s="95">
        <f t="shared" si="125"/>
        <v>0.51947339550191995</v>
      </c>
      <c r="S1852" s="95">
        <f t="shared" si="126"/>
        <v>-1</v>
      </c>
    </row>
    <row r="1853" spans="1:19" s="36" customFormat="1" ht="14.4" x14ac:dyDescent="0.3">
      <c r="A1853" s="32" t="s">
        <v>95</v>
      </c>
      <c r="B1853" s="36">
        <v>2155</v>
      </c>
      <c r="C1853" s="36">
        <v>1</v>
      </c>
      <c r="D1853" s="36" t="s">
        <v>405</v>
      </c>
      <c r="E1853" s="40">
        <v>2009</v>
      </c>
      <c r="F1853" s="40">
        <v>2010</v>
      </c>
      <c r="G1853" s="62">
        <v>548.83000000000004</v>
      </c>
      <c r="H1853" s="40">
        <v>10</v>
      </c>
      <c r="I1853" s="63">
        <v>1</v>
      </c>
      <c r="J1853" s="48">
        <f>MAX(0,MIN(1,F1853-E1853-1))</f>
        <v>0</v>
      </c>
      <c r="K1853" s="50">
        <f>MAX(1,MIN(10,INT(G1853/100)+1))</f>
        <v>6</v>
      </c>
      <c r="L1853" s="63">
        <v>1058</v>
      </c>
      <c r="M1853" s="63">
        <v>787</v>
      </c>
      <c r="N1853" s="95">
        <f t="shared" si="123"/>
        <v>0.57344173441734414</v>
      </c>
      <c r="O1853" s="36">
        <f>10000*F1853+B1853</f>
        <v>20102155</v>
      </c>
      <c r="P1853" s="63">
        <v>1067.6500000000001</v>
      </c>
      <c r="Q1853" s="76">
        <f t="shared" si="124"/>
        <v>1.7280944129630496</v>
      </c>
      <c r="R1853" s="95">
        <f t="shared" si="125"/>
        <v>0.57344173441734414</v>
      </c>
      <c r="S1853" s="95">
        <f t="shared" si="126"/>
        <v>-1</v>
      </c>
    </row>
    <row r="1854" spans="1:19" s="36" customFormat="1" ht="14.4" x14ac:dyDescent="0.3">
      <c r="A1854" s="32" t="s">
        <v>95</v>
      </c>
      <c r="B1854" s="36">
        <v>2155</v>
      </c>
      <c r="C1854" s="36">
        <v>1</v>
      </c>
      <c r="D1854" s="36" t="s">
        <v>405</v>
      </c>
      <c r="E1854" s="40">
        <v>2009</v>
      </c>
      <c r="F1854" s="40">
        <v>2010</v>
      </c>
      <c r="G1854" s="62">
        <v>150</v>
      </c>
      <c r="H1854" s="40">
        <v>10</v>
      </c>
      <c r="I1854" s="63">
        <v>1</v>
      </c>
      <c r="J1854" s="48">
        <f>MAX(0,MIN(1,F1854-E1854-1))</f>
        <v>0</v>
      </c>
      <c r="K1854" s="50">
        <f>MAX(1,MIN(10,INT(G1854/100)+1))</f>
        <v>2</v>
      </c>
      <c r="L1854" s="63">
        <v>947</v>
      </c>
      <c r="M1854" s="63">
        <v>876</v>
      </c>
      <c r="N1854" s="95">
        <f t="shared" si="123"/>
        <v>0.51947339550191995</v>
      </c>
      <c r="O1854" s="36">
        <f>10000*F1854+B1854</f>
        <v>20102155</v>
      </c>
      <c r="P1854" s="63">
        <v>1067.6500000000001</v>
      </c>
      <c r="Q1854" s="76">
        <f t="shared" si="124"/>
        <v>1.7074884091228397</v>
      </c>
      <c r="R1854" s="95">
        <f t="shared" si="125"/>
        <v>0.51947339550191995</v>
      </c>
      <c r="S1854" s="95">
        <f t="shared" si="126"/>
        <v>-1</v>
      </c>
    </row>
    <row r="1855" spans="1:19" s="36" customFormat="1" ht="14.4" x14ac:dyDescent="0.3">
      <c r="A1855" s="32" t="s">
        <v>95</v>
      </c>
      <c r="B1855" s="36">
        <v>2155</v>
      </c>
      <c r="C1855" s="36">
        <v>1</v>
      </c>
      <c r="D1855" s="36" t="s">
        <v>405</v>
      </c>
      <c r="E1855" s="40">
        <v>2017</v>
      </c>
      <c r="F1855" s="40">
        <v>2018</v>
      </c>
      <c r="G1855" s="62">
        <v>863.29</v>
      </c>
      <c r="H1855" s="40">
        <v>6</v>
      </c>
      <c r="I1855" s="63">
        <v>1</v>
      </c>
      <c r="J1855" s="48">
        <f>MAX(0,MIN(1,F1855-E1855-1))</f>
        <v>0</v>
      </c>
      <c r="K1855" s="50">
        <f>MAX(1,MIN(10,INT(G1855/100)+1))</f>
        <v>9</v>
      </c>
      <c r="L1855" s="63">
        <v>612</v>
      </c>
      <c r="M1855" s="63">
        <v>393</v>
      </c>
      <c r="N1855" s="95">
        <f t="shared" si="123"/>
        <v>0.60895522388059697</v>
      </c>
      <c r="O1855" s="36">
        <f>10000*F1855+B1855</f>
        <v>20182155</v>
      </c>
      <c r="P1855" s="63">
        <v>1009</v>
      </c>
      <c r="Q1855" s="76">
        <f t="shared" si="124"/>
        <v>0.99603567888999012</v>
      </c>
      <c r="R1855" s="95">
        <f t="shared" si="125"/>
        <v>0.60895522388059697</v>
      </c>
      <c r="S1855" s="95">
        <f t="shared" si="126"/>
        <v>-1</v>
      </c>
    </row>
    <row r="1856" spans="1:19" s="36" customFormat="1" ht="14.4" x14ac:dyDescent="0.3">
      <c r="A1856" s="32" t="s">
        <v>95</v>
      </c>
      <c r="B1856" s="36">
        <v>2159</v>
      </c>
      <c r="C1856" s="36">
        <v>1</v>
      </c>
      <c r="D1856" s="36" t="s">
        <v>619</v>
      </c>
      <c r="E1856" s="36">
        <v>2003</v>
      </c>
      <c r="F1856" s="36">
        <v>2004</v>
      </c>
      <c r="G1856" s="76">
        <v>800</v>
      </c>
      <c r="H1856" s="36">
        <v>10</v>
      </c>
      <c r="I1856" s="36">
        <v>1</v>
      </c>
      <c r="J1856" s="36">
        <v>1</v>
      </c>
      <c r="K1856" s="36">
        <v>9</v>
      </c>
      <c r="L1856" s="94">
        <v>574</v>
      </c>
      <c r="M1856" s="94">
        <v>301</v>
      </c>
      <c r="N1856" s="95">
        <f t="shared" si="123"/>
        <v>0.65600000000000003</v>
      </c>
      <c r="O1856" s="36">
        <v>20042159</v>
      </c>
      <c r="P1856" s="63">
        <v>574.28</v>
      </c>
      <c r="Q1856" s="76">
        <f t="shared" si="124"/>
        <v>1.5236470014627013</v>
      </c>
      <c r="R1856" s="95">
        <f t="shared" si="125"/>
        <v>0.65600000000000003</v>
      </c>
      <c r="S1856" s="95">
        <f t="shared" si="126"/>
        <v>-1</v>
      </c>
    </row>
    <row r="1857" spans="1:19" s="36" customFormat="1" ht="14.4" x14ac:dyDescent="0.3">
      <c r="A1857" s="32" t="s">
        <v>95</v>
      </c>
      <c r="B1857" s="36">
        <v>2159</v>
      </c>
      <c r="C1857" s="36">
        <v>1</v>
      </c>
      <c r="D1857" s="36" t="s">
        <v>619</v>
      </c>
      <c r="E1857" s="75">
        <v>2012</v>
      </c>
      <c r="F1857" s="36">
        <v>2014</v>
      </c>
      <c r="G1857" s="76">
        <v>776.65</v>
      </c>
      <c r="H1857" s="36">
        <v>10</v>
      </c>
      <c r="I1857" s="36">
        <v>1</v>
      </c>
      <c r="J1857" s="36">
        <v>1</v>
      </c>
      <c r="K1857" s="50">
        <f>MAX(1,MIN(10,INT(G1857/100)+1))</f>
        <v>8</v>
      </c>
      <c r="L1857" s="63">
        <v>1534</v>
      </c>
      <c r="M1857" s="63">
        <v>476</v>
      </c>
      <c r="N1857" s="95">
        <f t="shared" si="123"/>
        <v>0.76318407960199008</v>
      </c>
      <c r="O1857" s="36">
        <f>10000*E1857+B1857</f>
        <v>20122159</v>
      </c>
      <c r="P1857" s="63">
        <v>571.07999999999993</v>
      </c>
      <c r="Q1857" s="76">
        <f t="shared" si="124"/>
        <v>3.5196469846606435</v>
      </c>
      <c r="R1857" s="95">
        <f t="shared" si="125"/>
        <v>0.76318407960199008</v>
      </c>
      <c r="S1857" s="95">
        <f t="shared" si="126"/>
        <v>-1</v>
      </c>
    </row>
    <row r="1858" spans="1:19" s="36" customFormat="1" ht="14.4" x14ac:dyDescent="0.3">
      <c r="A1858" s="32" t="s">
        <v>95</v>
      </c>
      <c r="B1858" s="36">
        <v>2159</v>
      </c>
      <c r="C1858" s="36">
        <v>1</v>
      </c>
      <c r="D1858" s="36" t="s">
        <v>619</v>
      </c>
      <c r="E1858" s="75">
        <v>2012</v>
      </c>
      <c r="F1858" s="36">
        <v>2014</v>
      </c>
      <c r="G1858" s="76">
        <v>250</v>
      </c>
      <c r="H1858" s="36">
        <v>10</v>
      </c>
      <c r="I1858" s="36">
        <v>1</v>
      </c>
      <c r="J1858" s="36">
        <v>1</v>
      </c>
      <c r="K1858" s="50">
        <f>MAX(1,MIN(10,INT(G1858/100)+1))</f>
        <v>3</v>
      </c>
      <c r="L1858" s="63">
        <v>1106</v>
      </c>
      <c r="M1858" s="63">
        <v>891</v>
      </c>
      <c r="N1858" s="95">
        <f t="shared" si="123"/>
        <v>0.55383074611917882</v>
      </c>
      <c r="O1858" s="36">
        <f>10000*E1858+B1858</f>
        <v>20122159</v>
      </c>
      <c r="P1858" s="63">
        <v>571.07999999999993</v>
      </c>
      <c r="Q1858" s="76">
        <f t="shared" si="124"/>
        <v>3.4968830986902013</v>
      </c>
      <c r="R1858" s="95">
        <f t="shared" si="125"/>
        <v>0.55383074611917882</v>
      </c>
      <c r="S1858" s="95">
        <f t="shared" si="126"/>
        <v>-1</v>
      </c>
    </row>
    <row r="1859" spans="1:19" s="36" customFormat="1" ht="14.4" x14ac:dyDescent="0.3">
      <c r="A1859" s="32" t="s">
        <v>95</v>
      </c>
      <c r="B1859" s="36">
        <v>2159</v>
      </c>
      <c r="C1859" s="36">
        <v>1</v>
      </c>
      <c r="D1859" s="36" t="s">
        <v>619</v>
      </c>
      <c r="E1859" s="40">
        <v>2014</v>
      </c>
      <c r="F1859" s="33">
        <v>2015</v>
      </c>
      <c r="G1859" s="62">
        <v>180</v>
      </c>
      <c r="H1859" s="33">
        <v>10</v>
      </c>
      <c r="I1859" s="63">
        <v>1</v>
      </c>
      <c r="J1859" s="48">
        <v>0</v>
      </c>
      <c r="K1859" s="50">
        <v>2</v>
      </c>
      <c r="L1859" s="63">
        <v>785</v>
      </c>
      <c r="M1859" s="63">
        <v>613</v>
      </c>
      <c r="N1859" s="95">
        <f t="shared" si="123"/>
        <v>0.56151645207439194</v>
      </c>
      <c r="O1859" s="36">
        <f>10000*E1859+B1859</f>
        <v>20142159</v>
      </c>
      <c r="P1859" s="63">
        <v>569.72</v>
      </c>
      <c r="Q1859" s="76">
        <f t="shared" si="124"/>
        <v>2.4538369725479181</v>
      </c>
      <c r="R1859" s="95">
        <f t="shared" si="125"/>
        <v>0.56151645207439194</v>
      </c>
      <c r="S1859" s="95">
        <f t="shared" si="126"/>
        <v>-1</v>
      </c>
    </row>
    <row r="1860" spans="1:19" s="36" customFormat="1" ht="14.4" x14ac:dyDescent="0.3">
      <c r="A1860" s="32" t="s">
        <v>95</v>
      </c>
      <c r="B1860" s="36">
        <v>2164</v>
      </c>
      <c r="C1860" s="36">
        <v>1</v>
      </c>
      <c r="D1860" s="36" t="s">
        <v>479</v>
      </c>
      <c r="E1860" s="36">
        <v>1997</v>
      </c>
      <c r="F1860" s="36">
        <v>1998</v>
      </c>
      <c r="G1860" s="76">
        <v>205</v>
      </c>
      <c r="H1860" s="36">
        <v>5</v>
      </c>
      <c r="I1860" s="36">
        <v>1</v>
      </c>
      <c r="J1860" s="36">
        <v>1</v>
      </c>
      <c r="K1860" s="36">
        <v>3</v>
      </c>
      <c r="L1860" s="94">
        <v>714</v>
      </c>
      <c r="M1860" s="94">
        <v>651</v>
      </c>
      <c r="N1860" s="95">
        <f t="shared" si="123"/>
        <v>0.52307692307692311</v>
      </c>
      <c r="O1860" s="36">
        <v>19982164</v>
      </c>
      <c r="P1860" s="63">
        <v>1271.53</v>
      </c>
      <c r="Q1860" s="76">
        <f t="shared" si="124"/>
        <v>1.0735098660668643</v>
      </c>
      <c r="R1860" s="95">
        <f t="shared" si="125"/>
        <v>0.52307692307692311</v>
      </c>
      <c r="S1860" s="95">
        <f t="shared" si="126"/>
        <v>-1</v>
      </c>
    </row>
    <row r="1861" spans="1:19" s="36" customFormat="1" ht="14.4" x14ac:dyDescent="0.3">
      <c r="A1861" s="32" t="s">
        <v>95</v>
      </c>
      <c r="B1861" s="36">
        <v>2164</v>
      </c>
      <c r="C1861" s="36">
        <v>1</v>
      </c>
      <c r="D1861" s="35" t="s">
        <v>479</v>
      </c>
      <c r="E1861" s="33">
        <v>2007</v>
      </c>
      <c r="F1861" s="36">
        <v>2008</v>
      </c>
      <c r="G1861" s="36">
        <v>500</v>
      </c>
      <c r="H1861" s="36">
        <v>6</v>
      </c>
      <c r="I1861" s="36">
        <v>1</v>
      </c>
      <c r="J1861" s="36">
        <v>0</v>
      </c>
      <c r="K1861" s="33">
        <v>6</v>
      </c>
      <c r="L1861" s="63">
        <v>735</v>
      </c>
      <c r="M1861" s="63">
        <v>655</v>
      </c>
      <c r="N1861" s="95">
        <f t="shared" si="123"/>
        <v>0.52877697841726623</v>
      </c>
      <c r="O1861" s="36">
        <v>20062897</v>
      </c>
      <c r="P1861" s="63">
        <v>1068</v>
      </c>
      <c r="Q1861" s="76">
        <f t="shared" si="124"/>
        <v>1.3014981273408239</v>
      </c>
      <c r="R1861" s="95">
        <f t="shared" si="125"/>
        <v>0.52877697841726623</v>
      </c>
      <c r="S1861" s="95">
        <f t="shared" si="126"/>
        <v>-1</v>
      </c>
    </row>
    <row r="1862" spans="1:19" s="36" customFormat="1" ht="14.4" x14ac:dyDescent="0.3">
      <c r="A1862" s="32" t="s">
        <v>95</v>
      </c>
      <c r="B1862" s="36">
        <v>2164</v>
      </c>
      <c r="C1862" s="36">
        <v>1</v>
      </c>
      <c r="D1862" s="36" t="s">
        <v>479</v>
      </c>
      <c r="E1862" s="75">
        <v>2013</v>
      </c>
      <c r="F1862" s="36">
        <v>2014</v>
      </c>
      <c r="G1862" s="76">
        <v>133.37</v>
      </c>
      <c r="H1862" s="36">
        <v>10</v>
      </c>
      <c r="I1862" s="36">
        <v>1</v>
      </c>
      <c r="J1862" s="36">
        <v>0</v>
      </c>
      <c r="K1862" s="50">
        <v>2</v>
      </c>
      <c r="L1862" s="63">
        <v>471</v>
      </c>
      <c r="M1862" s="63">
        <v>177</v>
      </c>
      <c r="N1862" s="95">
        <f t="shared" si="123"/>
        <v>0.72685185185185186</v>
      </c>
      <c r="O1862" s="36">
        <f>10000*E1862+B1862</f>
        <v>20132164</v>
      </c>
      <c r="P1862" s="63">
        <v>1472.35</v>
      </c>
      <c r="Q1862" s="76">
        <f t="shared" si="124"/>
        <v>0.44011274493157199</v>
      </c>
      <c r="R1862" s="95">
        <f t="shared" si="125"/>
        <v>0.72685185185185186</v>
      </c>
      <c r="S1862" s="95">
        <f t="shared" si="126"/>
        <v>-1</v>
      </c>
    </row>
    <row r="1863" spans="1:19" s="36" customFormat="1" ht="14.4" x14ac:dyDescent="0.3">
      <c r="A1863" s="32" t="s">
        <v>95</v>
      </c>
      <c r="B1863" s="36">
        <v>2164</v>
      </c>
      <c r="C1863" s="36">
        <v>1</v>
      </c>
      <c r="D1863" s="36" t="s">
        <v>479</v>
      </c>
      <c r="E1863" s="75">
        <v>2013</v>
      </c>
      <c r="F1863" s="36">
        <v>2014</v>
      </c>
      <c r="G1863" s="76">
        <v>166.63</v>
      </c>
      <c r="H1863" s="36">
        <v>10</v>
      </c>
      <c r="I1863" s="36">
        <v>1</v>
      </c>
      <c r="J1863" s="36">
        <v>0</v>
      </c>
      <c r="K1863" s="50">
        <v>2</v>
      </c>
      <c r="L1863" s="63">
        <v>410</v>
      </c>
      <c r="M1863" s="63">
        <v>239</v>
      </c>
      <c r="N1863" s="95">
        <f t="shared" si="123"/>
        <v>0.63174114021571648</v>
      </c>
      <c r="O1863" s="36">
        <f>10000*E1863+B1863</f>
        <v>20132164</v>
      </c>
      <c r="P1863" s="63">
        <v>1472.35</v>
      </c>
      <c r="Q1863" s="76">
        <f t="shared" si="124"/>
        <v>0.44079193126634297</v>
      </c>
      <c r="R1863" s="95">
        <f t="shared" si="125"/>
        <v>0.63174114021571648</v>
      </c>
      <c r="S1863" s="95">
        <f t="shared" si="126"/>
        <v>-1</v>
      </c>
    </row>
    <row r="1864" spans="1:19" s="36" customFormat="1" ht="14.4" x14ac:dyDescent="0.3">
      <c r="A1864" s="32" t="s">
        <v>95</v>
      </c>
      <c r="B1864" s="36">
        <v>2165</v>
      </c>
      <c r="C1864" s="36">
        <v>1</v>
      </c>
      <c r="D1864" s="36" t="s">
        <v>406</v>
      </c>
      <c r="E1864" s="36">
        <v>1994</v>
      </c>
      <c r="F1864" s="36">
        <v>1995</v>
      </c>
      <c r="G1864" s="76">
        <v>256.85000000000002</v>
      </c>
      <c r="H1864" s="36">
        <v>10</v>
      </c>
      <c r="I1864" s="36">
        <v>0</v>
      </c>
      <c r="J1864" s="36">
        <v>1</v>
      </c>
      <c r="K1864" s="36">
        <v>3</v>
      </c>
      <c r="L1864" s="94">
        <v>1116</v>
      </c>
      <c r="M1864" s="94">
        <v>1152</v>
      </c>
      <c r="N1864" s="95">
        <f t="shared" si="123"/>
        <v>0.49206349206349204</v>
      </c>
      <c r="O1864" s="36">
        <v>19952165</v>
      </c>
      <c r="P1864" s="63">
        <v>1205.08</v>
      </c>
      <c r="Q1864" s="76">
        <f t="shared" si="124"/>
        <v>1.8820327281176354</v>
      </c>
      <c r="R1864" s="95">
        <f t="shared" si="125"/>
        <v>0.49206349206349204</v>
      </c>
      <c r="S1864" s="95">
        <f t="shared" si="126"/>
        <v>-1</v>
      </c>
    </row>
    <row r="1865" spans="1:19" s="36" customFormat="1" ht="14.4" x14ac:dyDescent="0.3">
      <c r="A1865" s="32" t="s">
        <v>95</v>
      </c>
      <c r="B1865" s="36">
        <v>2165</v>
      </c>
      <c r="C1865" s="36">
        <v>1</v>
      </c>
      <c r="D1865" s="36" t="s">
        <v>406</v>
      </c>
      <c r="E1865" s="36">
        <v>1995</v>
      </c>
      <c r="F1865" s="36">
        <v>1996</v>
      </c>
      <c r="G1865" s="76">
        <v>242.59</v>
      </c>
      <c r="H1865" s="36">
        <v>7</v>
      </c>
      <c r="I1865" s="36">
        <v>1</v>
      </c>
      <c r="J1865" s="36">
        <v>1</v>
      </c>
      <c r="K1865" s="36">
        <v>3</v>
      </c>
      <c r="L1865" s="94">
        <v>565</v>
      </c>
      <c r="M1865" s="94">
        <v>110</v>
      </c>
      <c r="N1865" s="95">
        <f t="shared" si="123"/>
        <v>0.83703703703703702</v>
      </c>
      <c r="O1865" s="36">
        <v>19962165</v>
      </c>
      <c r="P1865" s="63">
        <v>1217.48</v>
      </c>
      <c r="Q1865" s="76">
        <f t="shared" si="124"/>
        <v>0.55442389197358477</v>
      </c>
      <c r="R1865" s="95">
        <f t="shared" si="125"/>
        <v>0.83703703703703702</v>
      </c>
      <c r="S1865" s="95">
        <f t="shared" si="126"/>
        <v>-1</v>
      </c>
    </row>
    <row r="1866" spans="1:19" s="36" customFormat="1" ht="14.4" x14ac:dyDescent="0.3">
      <c r="A1866" s="32" t="s">
        <v>95</v>
      </c>
      <c r="B1866" s="36">
        <v>2165</v>
      </c>
      <c r="C1866" s="36">
        <v>1</v>
      </c>
      <c r="D1866" s="36" t="s">
        <v>406</v>
      </c>
      <c r="E1866" s="36">
        <v>2001</v>
      </c>
      <c r="F1866" s="36">
        <v>2002</v>
      </c>
      <c r="G1866" s="76">
        <v>126</v>
      </c>
      <c r="H1866" s="36">
        <v>7</v>
      </c>
      <c r="I1866" s="36">
        <v>1</v>
      </c>
      <c r="J1866" s="36">
        <v>1</v>
      </c>
      <c r="K1866" s="36">
        <v>2</v>
      </c>
      <c r="L1866" s="94">
        <v>429</v>
      </c>
      <c r="M1866" s="94">
        <v>208</v>
      </c>
      <c r="N1866" s="95">
        <f t="shared" si="123"/>
        <v>0.67346938775510201</v>
      </c>
      <c r="O1866" s="36">
        <v>20022165</v>
      </c>
      <c r="P1866" s="63">
        <v>1161.71</v>
      </c>
      <c r="Q1866" s="76">
        <f t="shared" si="124"/>
        <v>0.54832961754654774</v>
      </c>
      <c r="R1866" s="95">
        <f t="shared" si="125"/>
        <v>0.67346938775510201</v>
      </c>
      <c r="S1866" s="95">
        <f t="shared" si="126"/>
        <v>-1</v>
      </c>
    </row>
    <row r="1867" spans="1:19" s="36" customFormat="1" ht="14.4" x14ac:dyDescent="0.3">
      <c r="A1867" s="32" t="s">
        <v>95</v>
      </c>
      <c r="B1867" s="36">
        <v>2165</v>
      </c>
      <c r="C1867" s="36">
        <v>1</v>
      </c>
      <c r="D1867" s="35" t="s">
        <v>406</v>
      </c>
      <c r="E1867" s="33">
        <v>2007</v>
      </c>
      <c r="F1867" s="36">
        <v>2009</v>
      </c>
      <c r="G1867" s="36">
        <v>300</v>
      </c>
      <c r="H1867" s="36">
        <v>7</v>
      </c>
      <c r="I1867" s="36">
        <v>1</v>
      </c>
      <c r="J1867" s="36">
        <v>1</v>
      </c>
      <c r="K1867" s="33">
        <v>4</v>
      </c>
      <c r="L1867" s="63">
        <v>365</v>
      </c>
      <c r="M1867" s="63">
        <v>314</v>
      </c>
      <c r="N1867" s="95">
        <f t="shared" si="123"/>
        <v>0.53755522827687774</v>
      </c>
      <c r="O1867" s="36">
        <v>20062897</v>
      </c>
      <c r="P1867" s="63">
        <v>1054</v>
      </c>
      <c r="Q1867" s="76">
        <f t="shared" si="124"/>
        <v>0.64421252371916504</v>
      </c>
      <c r="R1867" s="95">
        <f t="shared" si="125"/>
        <v>0.53755522827687774</v>
      </c>
      <c r="S1867" s="95">
        <f t="shared" si="126"/>
        <v>-1</v>
      </c>
    </row>
    <row r="1868" spans="1:19" s="36" customFormat="1" ht="14.4" x14ac:dyDescent="0.3">
      <c r="A1868" s="32" t="s">
        <v>95</v>
      </c>
      <c r="B1868" s="36">
        <v>2167</v>
      </c>
      <c r="C1868" s="36">
        <v>1</v>
      </c>
      <c r="D1868" s="36" t="s">
        <v>578</v>
      </c>
      <c r="E1868" s="36">
        <v>2001</v>
      </c>
      <c r="F1868" s="36">
        <v>2002</v>
      </c>
      <c r="G1868" s="76">
        <v>5</v>
      </c>
      <c r="H1868" s="36">
        <v>10</v>
      </c>
      <c r="I1868" s="36">
        <v>1</v>
      </c>
      <c r="J1868" s="36">
        <v>1</v>
      </c>
      <c r="K1868" s="36">
        <v>1</v>
      </c>
      <c r="L1868" s="94">
        <v>372</v>
      </c>
      <c r="M1868" s="94">
        <v>211</v>
      </c>
      <c r="N1868" s="95">
        <f t="shared" si="123"/>
        <v>0.63807890222984565</v>
      </c>
      <c r="O1868" s="36">
        <v>20022167</v>
      </c>
      <c r="P1868" s="63">
        <v>543.32000000000005</v>
      </c>
      <c r="Q1868" s="76">
        <f t="shared" si="124"/>
        <v>1.0730324670544062</v>
      </c>
      <c r="R1868" s="95">
        <f t="shared" si="125"/>
        <v>0.63807890222984565</v>
      </c>
      <c r="S1868" s="95">
        <f t="shared" si="126"/>
        <v>-1</v>
      </c>
    </row>
    <row r="1869" spans="1:19" s="36" customFormat="1" ht="14.4" x14ac:dyDescent="0.3">
      <c r="A1869" s="32" t="s">
        <v>95</v>
      </c>
      <c r="B1869" s="36">
        <v>2167</v>
      </c>
      <c r="C1869" s="36">
        <v>1</v>
      </c>
      <c r="D1869" s="36" t="s">
        <v>578</v>
      </c>
      <c r="E1869" s="36">
        <v>2004</v>
      </c>
      <c r="F1869" s="36">
        <v>2005</v>
      </c>
      <c r="G1869" s="76">
        <v>495</v>
      </c>
      <c r="H1869" s="36">
        <v>7</v>
      </c>
      <c r="I1869" s="36">
        <v>1</v>
      </c>
      <c r="J1869" s="36">
        <v>1</v>
      </c>
      <c r="K1869" s="36">
        <v>5</v>
      </c>
      <c r="L1869" s="94">
        <v>897</v>
      </c>
      <c r="M1869" s="94">
        <v>584</v>
      </c>
      <c r="N1869" s="95">
        <f t="shared" si="123"/>
        <v>0.60567184334908841</v>
      </c>
      <c r="O1869" s="36">
        <v>20052167</v>
      </c>
      <c r="P1869" s="63">
        <v>552.32000000000005</v>
      </c>
      <c r="Q1869" s="76">
        <f t="shared" si="124"/>
        <v>2.6814165701042869</v>
      </c>
      <c r="R1869" s="95">
        <f t="shared" si="125"/>
        <v>0.60567184334908841</v>
      </c>
      <c r="S1869" s="95">
        <f t="shared" si="126"/>
        <v>-1</v>
      </c>
    </row>
    <row r="1870" spans="1:19" s="36" customFormat="1" ht="14.4" x14ac:dyDescent="0.3">
      <c r="A1870" s="32" t="s">
        <v>95</v>
      </c>
      <c r="B1870" s="7">
        <v>2167</v>
      </c>
      <c r="C1870" s="7">
        <v>1</v>
      </c>
      <c r="D1870" s="7" t="s">
        <v>578</v>
      </c>
      <c r="E1870" s="7">
        <v>2010</v>
      </c>
      <c r="F1870" s="68">
        <v>2011</v>
      </c>
      <c r="G1870" s="66">
        <v>299.99</v>
      </c>
      <c r="H1870" s="68">
        <v>7</v>
      </c>
      <c r="I1870" s="67">
        <v>1</v>
      </c>
      <c r="J1870" s="10">
        <v>0</v>
      </c>
      <c r="K1870" s="50">
        <f>MAX(1,MIN(10,INT(G1870/100)+1))</f>
        <v>3</v>
      </c>
      <c r="L1870" s="67">
        <v>653</v>
      </c>
      <c r="M1870" s="67">
        <v>371</v>
      </c>
      <c r="N1870" s="95">
        <f t="shared" si="123"/>
        <v>0.6376953125</v>
      </c>
      <c r="O1870" s="36">
        <f>10000*2010+B1870</f>
        <v>20102167</v>
      </c>
      <c r="P1870" s="63">
        <v>576.70000000000005</v>
      </c>
      <c r="Q1870" s="76">
        <f t="shared" si="124"/>
        <v>1.7756199063637939</v>
      </c>
      <c r="R1870" s="95">
        <f t="shared" si="125"/>
        <v>0.6376953125</v>
      </c>
      <c r="S1870" s="95">
        <f t="shared" si="126"/>
        <v>-1</v>
      </c>
    </row>
    <row r="1871" spans="1:19" s="36" customFormat="1" ht="14.4" x14ac:dyDescent="0.3">
      <c r="A1871" s="32" t="s">
        <v>95</v>
      </c>
      <c r="B1871" s="48">
        <v>2168</v>
      </c>
      <c r="C1871" s="48">
        <v>1</v>
      </c>
      <c r="D1871" s="48" t="s">
        <v>27</v>
      </c>
      <c r="E1871" s="58">
        <v>2008</v>
      </c>
      <c r="F1871" s="59">
        <v>2009</v>
      </c>
      <c r="G1871" s="55">
        <v>450</v>
      </c>
      <c r="H1871" s="59">
        <v>10</v>
      </c>
      <c r="I1871" s="42">
        <v>0</v>
      </c>
      <c r="J1871" s="48">
        <f>MAX(0,MIN(1,F1871-E1871-1))</f>
        <v>0</v>
      </c>
      <c r="K1871" s="50">
        <f>MAX(1,MIN(10,INT(G1871/100)+1))</f>
        <v>5</v>
      </c>
      <c r="L1871" s="42">
        <v>1174</v>
      </c>
      <c r="M1871" s="42">
        <v>1600</v>
      </c>
      <c r="N1871" s="95">
        <f t="shared" si="123"/>
        <v>0.42321557317952413</v>
      </c>
      <c r="O1871" s="36">
        <v>20082168</v>
      </c>
      <c r="P1871" s="63">
        <v>976.54</v>
      </c>
      <c r="Q1871" s="76">
        <f t="shared" si="124"/>
        <v>2.8406414483789706</v>
      </c>
      <c r="R1871" s="95">
        <f t="shared" si="125"/>
        <v>0.42321557317952413</v>
      </c>
      <c r="S1871" s="95">
        <f t="shared" si="126"/>
        <v>-1</v>
      </c>
    </row>
    <row r="1872" spans="1:19" s="36" customFormat="1" ht="14.4" x14ac:dyDescent="0.3">
      <c r="A1872" s="32" t="s">
        <v>95</v>
      </c>
      <c r="B1872" s="36">
        <v>2168</v>
      </c>
      <c r="C1872" s="36">
        <v>1</v>
      </c>
      <c r="D1872" s="36" t="s">
        <v>27</v>
      </c>
      <c r="E1872" s="40">
        <v>2009</v>
      </c>
      <c r="F1872" s="40">
        <v>2010</v>
      </c>
      <c r="G1872" s="62">
        <v>450</v>
      </c>
      <c r="H1872" s="40">
        <v>10</v>
      </c>
      <c r="I1872" s="63">
        <v>1</v>
      </c>
      <c r="J1872" s="48">
        <f>MAX(0,MIN(1,F1872-E1872-1))</f>
        <v>0</v>
      </c>
      <c r="K1872" s="50">
        <f>MAX(1,MIN(10,INT(G1872/100)+1))</f>
        <v>5</v>
      </c>
      <c r="L1872" s="63">
        <v>664</v>
      </c>
      <c r="M1872" s="63">
        <v>533</v>
      </c>
      <c r="N1872" s="95">
        <f t="shared" si="123"/>
        <v>0.55472013366750206</v>
      </c>
      <c r="O1872" s="36">
        <v>20092168</v>
      </c>
      <c r="P1872" s="63">
        <v>967.08</v>
      </c>
      <c r="Q1872" s="76">
        <f t="shared" si="124"/>
        <v>1.2377466186871819</v>
      </c>
      <c r="R1872" s="95">
        <f t="shared" si="125"/>
        <v>0.55472013366750206</v>
      </c>
      <c r="S1872" s="95">
        <f t="shared" si="126"/>
        <v>-1</v>
      </c>
    </row>
    <row r="1873" spans="1:19" s="36" customFormat="1" ht="14.4" x14ac:dyDescent="0.3">
      <c r="A1873" s="32" t="s">
        <v>95</v>
      </c>
      <c r="B1873" s="36">
        <v>2168</v>
      </c>
      <c r="C1873" s="36">
        <v>1</v>
      </c>
      <c r="D1873" s="36" t="s">
        <v>27</v>
      </c>
      <c r="E1873" s="40">
        <v>2009</v>
      </c>
      <c r="F1873" s="40">
        <v>2010</v>
      </c>
      <c r="G1873" s="62">
        <v>450</v>
      </c>
      <c r="H1873" s="40">
        <v>10</v>
      </c>
      <c r="I1873" s="63">
        <v>1</v>
      </c>
      <c r="J1873" s="48">
        <f>MAX(0,MIN(1,F1873-E1873-1))</f>
        <v>0</v>
      </c>
      <c r="K1873" s="50">
        <f>MAX(1,MIN(10,INT(G1873/100)+1))</f>
        <v>5</v>
      </c>
      <c r="L1873" s="63">
        <v>664</v>
      </c>
      <c r="M1873" s="63">
        <v>533</v>
      </c>
      <c r="N1873" s="95">
        <f t="shared" si="123"/>
        <v>0.55472013366750206</v>
      </c>
      <c r="O1873" s="36">
        <f>10000*F1873+B1873</f>
        <v>20102168</v>
      </c>
      <c r="P1873" s="63">
        <v>967.08</v>
      </c>
      <c r="Q1873" s="76">
        <f t="shared" si="124"/>
        <v>1.2377466186871819</v>
      </c>
      <c r="R1873" s="95">
        <f t="shared" si="125"/>
        <v>0.55472013366750206</v>
      </c>
      <c r="S1873" s="95">
        <f t="shared" si="126"/>
        <v>-1</v>
      </c>
    </row>
    <row r="1874" spans="1:19" s="36" customFormat="1" ht="14.4" x14ac:dyDescent="0.3">
      <c r="A1874" s="32" t="s">
        <v>95</v>
      </c>
      <c r="B1874" s="36">
        <v>2169</v>
      </c>
      <c r="C1874" s="36">
        <v>1</v>
      </c>
      <c r="D1874" s="36" t="s">
        <v>579</v>
      </c>
      <c r="E1874" s="36">
        <v>2001</v>
      </c>
      <c r="F1874" s="36">
        <v>2002</v>
      </c>
      <c r="G1874" s="76">
        <v>828.15</v>
      </c>
      <c r="H1874" s="36">
        <v>10</v>
      </c>
      <c r="I1874" s="36">
        <v>1</v>
      </c>
      <c r="J1874" s="36">
        <v>1</v>
      </c>
      <c r="K1874" s="36">
        <v>9</v>
      </c>
      <c r="L1874" s="94">
        <v>817</v>
      </c>
      <c r="M1874" s="94">
        <v>618</v>
      </c>
      <c r="N1874" s="95">
        <f t="shared" si="123"/>
        <v>0.56933797909407668</v>
      </c>
      <c r="O1874" s="36">
        <v>20022169</v>
      </c>
      <c r="P1874" s="63">
        <v>845.4</v>
      </c>
      <c r="Q1874" s="76">
        <f t="shared" si="124"/>
        <v>1.697421339011119</v>
      </c>
      <c r="R1874" s="95">
        <f t="shared" si="125"/>
        <v>0.56933797909407668</v>
      </c>
      <c r="S1874" s="95">
        <f t="shared" si="126"/>
        <v>-1</v>
      </c>
    </row>
    <row r="1875" spans="1:19" s="36" customFormat="1" ht="14.4" x14ac:dyDescent="0.3">
      <c r="A1875" s="32" t="s">
        <v>95</v>
      </c>
      <c r="B1875" s="36">
        <v>2169</v>
      </c>
      <c r="C1875" s="36">
        <v>1</v>
      </c>
      <c r="D1875" s="36" t="s">
        <v>579</v>
      </c>
      <c r="E1875" s="36">
        <v>2006</v>
      </c>
      <c r="F1875" s="33">
        <v>2007</v>
      </c>
      <c r="G1875" s="76">
        <v>450</v>
      </c>
      <c r="H1875" s="33">
        <v>7</v>
      </c>
      <c r="I1875" s="36">
        <v>1</v>
      </c>
      <c r="J1875" s="36">
        <v>1</v>
      </c>
      <c r="K1875" s="36">
        <v>5</v>
      </c>
      <c r="L1875" s="63">
        <v>1281</v>
      </c>
      <c r="M1875" s="63">
        <v>994</v>
      </c>
      <c r="N1875" s="95">
        <f t="shared" si="123"/>
        <v>0.56307692307692303</v>
      </c>
      <c r="O1875" s="36">
        <v>20072169</v>
      </c>
      <c r="P1875" s="63">
        <v>761</v>
      </c>
      <c r="Q1875" s="76">
        <f t="shared" si="124"/>
        <v>2.9894875164257555</v>
      </c>
      <c r="R1875" s="95">
        <f t="shared" si="125"/>
        <v>0.56307692307692303</v>
      </c>
      <c r="S1875" s="95">
        <f t="shared" si="126"/>
        <v>-1</v>
      </c>
    </row>
    <row r="1876" spans="1:19" s="36" customFormat="1" ht="14.4" x14ac:dyDescent="0.3">
      <c r="A1876" s="32" t="s">
        <v>95</v>
      </c>
      <c r="B1876" s="7">
        <v>2169</v>
      </c>
      <c r="C1876" s="7">
        <v>1</v>
      </c>
      <c r="D1876" s="7" t="s">
        <v>579</v>
      </c>
      <c r="E1876" s="7">
        <v>2010</v>
      </c>
      <c r="F1876" s="68">
        <v>2011</v>
      </c>
      <c r="G1876" s="66">
        <v>0</v>
      </c>
      <c r="H1876" s="68">
        <v>10</v>
      </c>
      <c r="I1876" s="67">
        <v>1</v>
      </c>
      <c r="J1876" s="10">
        <v>0</v>
      </c>
      <c r="K1876" s="50">
        <f>MAX(1,MIN(10,INT(G1876/100)+1))</f>
        <v>1</v>
      </c>
      <c r="L1876" s="67">
        <v>1285</v>
      </c>
      <c r="M1876" s="67">
        <v>675</v>
      </c>
      <c r="N1876" s="95">
        <f t="shared" si="123"/>
        <v>0.65561224489795922</v>
      </c>
      <c r="O1876" s="36">
        <f>10000*2010+B1876</f>
        <v>20102169</v>
      </c>
      <c r="P1876" s="63">
        <v>746.39</v>
      </c>
      <c r="Q1876" s="76">
        <f t="shared" si="124"/>
        <v>2.6259730167874702</v>
      </c>
      <c r="R1876" s="95">
        <f t="shared" si="125"/>
        <v>0.65561224489795922</v>
      </c>
      <c r="S1876" s="95">
        <f t="shared" si="126"/>
        <v>-1</v>
      </c>
    </row>
    <row r="1877" spans="1:19" s="36" customFormat="1" ht="14.4" x14ac:dyDescent="0.3">
      <c r="A1877" s="32" t="s">
        <v>95</v>
      </c>
      <c r="B1877" s="36">
        <v>2170</v>
      </c>
      <c r="C1877" s="36">
        <v>1</v>
      </c>
      <c r="D1877" s="36" t="s">
        <v>480</v>
      </c>
      <c r="E1877" s="36">
        <v>1997</v>
      </c>
      <c r="F1877" s="36">
        <v>1998</v>
      </c>
      <c r="G1877" s="76">
        <v>315</v>
      </c>
      <c r="H1877" s="36">
        <v>6</v>
      </c>
      <c r="I1877" s="36">
        <v>0</v>
      </c>
      <c r="J1877" s="36">
        <v>1</v>
      </c>
      <c r="K1877" s="36">
        <v>4</v>
      </c>
      <c r="L1877" s="94">
        <v>1088</v>
      </c>
      <c r="M1877" s="94">
        <v>1206</v>
      </c>
      <c r="N1877" s="95">
        <f t="shared" si="123"/>
        <v>0.47428073234524848</v>
      </c>
      <c r="O1877" s="36">
        <v>19982170</v>
      </c>
      <c r="P1877" s="63">
        <v>1860.51</v>
      </c>
      <c r="Q1877" s="76">
        <f t="shared" si="124"/>
        <v>1.2329952539894975</v>
      </c>
      <c r="R1877" s="95">
        <f t="shared" si="125"/>
        <v>0.47428073234524848</v>
      </c>
      <c r="S1877" s="95">
        <f t="shared" si="126"/>
        <v>-1</v>
      </c>
    </row>
    <row r="1878" spans="1:19" s="36" customFormat="1" ht="14.4" x14ac:dyDescent="0.3">
      <c r="A1878" s="32"/>
      <c r="B1878" s="36">
        <v>2170</v>
      </c>
      <c r="C1878" s="36">
        <v>1</v>
      </c>
      <c r="D1878" s="36" t="s">
        <v>480</v>
      </c>
      <c r="E1878" s="36">
        <v>1998</v>
      </c>
      <c r="F1878" s="36">
        <v>1999</v>
      </c>
      <c r="G1878" s="76">
        <v>350</v>
      </c>
      <c r="H1878" s="36">
        <v>10</v>
      </c>
      <c r="I1878" s="36">
        <v>0</v>
      </c>
      <c r="J1878" s="36">
        <v>1</v>
      </c>
      <c r="K1878" s="36">
        <v>4</v>
      </c>
      <c r="L1878" s="94">
        <v>1956</v>
      </c>
      <c r="M1878" s="94">
        <v>1978</v>
      </c>
      <c r="N1878" s="95">
        <f t="shared" si="123"/>
        <v>0.49720386375190645</v>
      </c>
      <c r="O1878" s="36">
        <v>19992170</v>
      </c>
      <c r="P1878" s="63">
        <v>1855.12</v>
      </c>
      <c r="Q1878" s="76">
        <f t="shared" si="124"/>
        <v>2.120617534175687</v>
      </c>
      <c r="R1878" s="95">
        <f t="shared" si="125"/>
        <v>0.49720386375190645</v>
      </c>
      <c r="S1878" s="95">
        <f t="shared" si="126"/>
        <v>-1</v>
      </c>
    </row>
    <row r="1879" spans="1:19" s="36" customFormat="1" ht="14.4" x14ac:dyDescent="0.3">
      <c r="A1879" s="32" t="s">
        <v>95</v>
      </c>
      <c r="B1879" s="36">
        <v>2170</v>
      </c>
      <c r="C1879" s="36">
        <v>1</v>
      </c>
      <c r="D1879" s="36" t="s">
        <v>480</v>
      </c>
      <c r="E1879" s="36">
        <v>1999</v>
      </c>
      <c r="F1879" s="36">
        <v>2000</v>
      </c>
      <c r="G1879" s="76">
        <v>415</v>
      </c>
      <c r="H1879" s="36">
        <v>6</v>
      </c>
      <c r="I1879" s="36">
        <v>1</v>
      </c>
      <c r="J1879" s="36">
        <v>1</v>
      </c>
      <c r="K1879" s="36">
        <v>5</v>
      </c>
      <c r="L1879" s="94">
        <v>1325</v>
      </c>
      <c r="M1879" s="94">
        <v>923</v>
      </c>
      <c r="N1879" s="95">
        <f t="shared" si="123"/>
        <v>0.58941281138790036</v>
      </c>
      <c r="O1879" s="36">
        <v>20002170</v>
      </c>
      <c r="P1879" s="63">
        <v>1863.34</v>
      </c>
      <c r="Q1879" s="76">
        <f t="shared" si="124"/>
        <v>1.2064357551493554</v>
      </c>
      <c r="R1879" s="95">
        <f t="shared" si="125"/>
        <v>0.58941281138790036</v>
      </c>
      <c r="S1879" s="95">
        <f t="shared" si="126"/>
        <v>-1</v>
      </c>
    </row>
    <row r="1880" spans="1:19" s="36" customFormat="1" ht="14.4" x14ac:dyDescent="0.3">
      <c r="A1880" s="32" t="s">
        <v>95</v>
      </c>
      <c r="B1880" s="36">
        <v>2170</v>
      </c>
      <c r="C1880" s="36">
        <v>1</v>
      </c>
      <c r="D1880" s="36" t="s">
        <v>480</v>
      </c>
      <c r="E1880" s="36">
        <v>2002</v>
      </c>
      <c r="F1880" s="36">
        <v>2003</v>
      </c>
      <c r="G1880" s="76">
        <v>415</v>
      </c>
      <c r="H1880" s="36">
        <v>6</v>
      </c>
      <c r="I1880" s="36">
        <v>0</v>
      </c>
      <c r="J1880" s="36">
        <v>1</v>
      </c>
      <c r="K1880" s="36">
        <v>5</v>
      </c>
      <c r="L1880" s="94">
        <v>1473</v>
      </c>
      <c r="M1880" s="94">
        <v>2193</v>
      </c>
      <c r="N1880" s="95">
        <f t="shared" si="123"/>
        <v>0.40180032733224225</v>
      </c>
      <c r="O1880" s="36">
        <v>20032170</v>
      </c>
      <c r="P1880" s="63">
        <v>1725.49</v>
      </c>
      <c r="Q1880" s="76">
        <f t="shared" si="124"/>
        <v>2.1246138777970316</v>
      </c>
      <c r="R1880" s="95">
        <f t="shared" si="125"/>
        <v>0.40180032733224225</v>
      </c>
      <c r="S1880" s="95">
        <f t="shared" si="126"/>
        <v>-1</v>
      </c>
    </row>
    <row r="1881" spans="1:19" s="36" customFormat="1" ht="14.4" x14ac:dyDescent="0.3">
      <c r="A1881" s="32" t="s">
        <v>95</v>
      </c>
      <c r="B1881" s="36">
        <v>2170</v>
      </c>
      <c r="C1881" s="36">
        <v>1</v>
      </c>
      <c r="D1881" s="36" t="s">
        <v>480</v>
      </c>
      <c r="E1881" s="36">
        <v>2003</v>
      </c>
      <c r="F1881" s="36">
        <v>2004</v>
      </c>
      <c r="G1881" s="76">
        <v>794.29</v>
      </c>
      <c r="H1881" s="36">
        <v>6</v>
      </c>
      <c r="I1881" s="36">
        <v>0</v>
      </c>
      <c r="J1881" s="36">
        <v>1</v>
      </c>
      <c r="K1881" s="36">
        <v>8</v>
      </c>
      <c r="L1881" s="94">
        <v>1131</v>
      </c>
      <c r="M1881" s="94">
        <v>1167</v>
      </c>
      <c r="N1881" s="95">
        <f t="shared" si="123"/>
        <v>0.49216710182767626</v>
      </c>
      <c r="O1881" s="36">
        <v>20042170</v>
      </c>
      <c r="P1881" s="63">
        <v>1735.53</v>
      </c>
      <c r="Q1881" s="76">
        <f t="shared" si="124"/>
        <v>1.3240911998063991</v>
      </c>
      <c r="R1881" s="95">
        <f t="shared" si="125"/>
        <v>0.49216710182767626</v>
      </c>
      <c r="S1881" s="95">
        <f t="shared" si="126"/>
        <v>-1</v>
      </c>
    </row>
    <row r="1882" spans="1:19" s="36" customFormat="1" ht="14.4" x14ac:dyDescent="0.3">
      <c r="A1882" s="32" t="s">
        <v>95</v>
      </c>
      <c r="B1882" s="36">
        <v>2170</v>
      </c>
      <c r="C1882" s="36">
        <v>1</v>
      </c>
      <c r="D1882" s="36" t="s">
        <v>480</v>
      </c>
      <c r="E1882" s="36">
        <v>2006</v>
      </c>
      <c r="F1882" s="33">
        <v>2007</v>
      </c>
      <c r="G1882" s="76">
        <v>100</v>
      </c>
      <c r="H1882" s="33">
        <v>7</v>
      </c>
      <c r="I1882" s="36">
        <v>0</v>
      </c>
      <c r="J1882" s="36">
        <v>1</v>
      </c>
      <c r="K1882" s="36">
        <v>2</v>
      </c>
      <c r="L1882" s="63">
        <v>1898</v>
      </c>
      <c r="M1882" s="63">
        <v>2029</v>
      </c>
      <c r="N1882" s="95">
        <f t="shared" si="123"/>
        <v>0.48332060096765977</v>
      </c>
      <c r="O1882" s="36">
        <v>20072170</v>
      </c>
      <c r="P1882" s="63">
        <v>1649</v>
      </c>
      <c r="Q1882" s="76">
        <f t="shared" si="124"/>
        <v>2.3814432989690721</v>
      </c>
      <c r="R1882" s="95">
        <f t="shared" si="125"/>
        <v>0.48332060096765977</v>
      </c>
      <c r="S1882" s="95">
        <f t="shared" si="126"/>
        <v>-1</v>
      </c>
    </row>
    <row r="1883" spans="1:19" s="36" customFormat="1" ht="14.4" x14ac:dyDescent="0.3">
      <c r="A1883" s="32" t="s">
        <v>95</v>
      </c>
      <c r="B1883" s="36">
        <v>2170</v>
      </c>
      <c r="C1883" s="36">
        <v>1</v>
      </c>
      <c r="D1883" s="36" t="s">
        <v>480</v>
      </c>
      <c r="E1883" s="36">
        <v>2006</v>
      </c>
      <c r="F1883" s="33">
        <v>2007</v>
      </c>
      <c r="G1883" s="76">
        <v>440</v>
      </c>
      <c r="H1883" s="33">
        <v>7</v>
      </c>
      <c r="I1883" s="36">
        <v>1</v>
      </c>
      <c r="J1883" s="36">
        <v>1</v>
      </c>
      <c r="K1883" s="36">
        <v>5</v>
      </c>
      <c r="L1883" s="63">
        <v>2048</v>
      </c>
      <c r="M1883" s="63">
        <v>1898</v>
      </c>
      <c r="N1883" s="95">
        <f t="shared" si="123"/>
        <v>0.51900658895083629</v>
      </c>
      <c r="O1883" s="36">
        <v>20072170</v>
      </c>
      <c r="P1883" s="63">
        <v>1649</v>
      </c>
      <c r="Q1883" s="76">
        <f t="shared" si="124"/>
        <v>2.3929654335961188</v>
      </c>
      <c r="R1883" s="95">
        <f t="shared" si="125"/>
        <v>0.51900658895083629</v>
      </c>
      <c r="S1883" s="95">
        <f t="shared" si="126"/>
        <v>-1</v>
      </c>
    </row>
    <row r="1884" spans="1:19" s="36" customFormat="1" ht="14.4" x14ac:dyDescent="0.3">
      <c r="A1884" s="32" t="s">
        <v>95</v>
      </c>
      <c r="B1884" s="36">
        <v>2170</v>
      </c>
      <c r="C1884" s="36">
        <v>1</v>
      </c>
      <c r="D1884" s="36" t="s">
        <v>480</v>
      </c>
      <c r="E1884" s="75">
        <v>2013</v>
      </c>
      <c r="F1884" s="36">
        <v>2014</v>
      </c>
      <c r="G1884" s="76">
        <v>285.25</v>
      </c>
      <c r="H1884" s="36">
        <v>10</v>
      </c>
      <c r="I1884" s="36">
        <v>1</v>
      </c>
      <c r="J1884" s="36">
        <v>0</v>
      </c>
      <c r="K1884" s="50">
        <v>3</v>
      </c>
      <c r="L1884" s="63">
        <v>872</v>
      </c>
      <c r="M1884" s="63">
        <v>390</v>
      </c>
      <c r="N1884" s="95">
        <f t="shared" si="123"/>
        <v>0.69096671949286848</v>
      </c>
      <c r="O1884" s="36">
        <f>10000*E1884+B1884</f>
        <v>20132170</v>
      </c>
      <c r="P1884" s="63">
        <v>1171.21</v>
      </c>
      <c r="Q1884" s="76">
        <f t="shared" si="124"/>
        <v>1.077518122283792</v>
      </c>
      <c r="R1884" s="95">
        <f t="shared" si="125"/>
        <v>0.69096671949286848</v>
      </c>
      <c r="S1884" s="95">
        <f t="shared" si="126"/>
        <v>-1</v>
      </c>
    </row>
    <row r="1885" spans="1:19" s="36" customFormat="1" ht="14.4" x14ac:dyDescent="0.3">
      <c r="A1885" s="32" t="s">
        <v>95</v>
      </c>
      <c r="B1885" s="36">
        <v>2170</v>
      </c>
      <c r="C1885" s="36">
        <v>1</v>
      </c>
      <c r="D1885" s="36" t="s">
        <v>480</v>
      </c>
      <c r="E1885" s="75">
        <v>2013</v>
      </c>
      <c r="F1885" s="36">
        <v>2014</v>
      </c>
      <c r="G1885" s="76">
        <v>185</v>
      </c>
      <c r="H1885" s="36">
        <v>10</v>
      </c>
      <c r="I1885" s="36">
        <v>1</v>
      </c>
      <c r="J1885" s="36">
        <v>0</v>
      </c>
      <c r="K1885" s="50">
        <v>2</v>
      </c>
      <c r="L1885" s="63">
        <v>778</v>
      </c>
      <c r="M1885" s="63">
        <v>477</v>
      </c>
      <c r="N1885" s="95">
        <f t="shared" si="123"/>
        <v>0.61992031872509956</v>
      </c>
      <c r="O1885" s="36">
        <f>10000*E1885+B1885</f>
        <v>20132170</v>
      </c>
      <c r="P1885" s="63">
        <v>1171.21</v>
      </c>
      <c r="Q1885" s="76">
        <f t="shared" si="124"/>
        <v>1.0715413973582875</v>
      </c>
      <c r="R1885" s="95">
        <f t="shared" si="125"/>
        <v>0.61992031872509956</v>
      </c>
      <c r="S1885" s="95">
        <f t="shared" si="126"/>
        <v>-1</v>
      </c>
    </row>
    <row r="1886" spans="1:19" s="36" customFormat="1" ht="14.4" x14ac:dyDescent="0.3">
      <c r="A1886" s="32" t="s">
        <v>95</v>
      </c>
      <c r="B1886" s="36">
        <v>2171</v>
      </c>
      <c r="C1886" s="36">
        <v>1</v>
      </c>
      <c r="D1886" s="36" t="s">
        <v>638</v>
      </c>
      <c r="E1886" s="36">
        <v>2004</v>
      </c>
      <c r="F1886" s="36">
        <v>2006</v>
      </c>
      <c r="G1886" s="76">
        <v>2334.56</v>
      </c>
      <c r="H1886" s="36">
        <v>10</v>
      </c>
      <c r="I1886" s="36">
        <v>1</v>
      </c>
      <c r="J1886" s="36">
        <v>0</v>
      </c>
      <c r="K1886" s="36">
        <v>10</v>
      </c>
      <c r="L1886" s="94">
        <v>788</v>
      </c>
      <c r="M1886" s="94">
        <v>433</v>
      </c>
      <c r="N1886" s="95">
        <f t="shared" si="123"/>
        <v>0.64537264537264538</v>
      </c>
      <c r="O1886" s="36">
        <v>20052171</v>
      </c>
      <c r="P1886" s="63">
        <v>381.55</v>
      </c>
      <c r="Q1886" s="76">
        <f t="shared" si="124"/>
        <v>3.2001048355392476</v>
      </c>
      <c r="R1886" s="95">
        <f t="shared" si="125"/>
        <v>0.64537264537264538</v>
      </c>
      <c r="S1886" s="95">
        <f t="shared" si="126"/>
        <v>-1</v>
      </c>
    </row>
    <row r="1887" spans="1:19" s="36" customFormat="1" ht="14.4" x14ac:dyDescent="0.3">
      <c r="A1887" s="32" t="s">
        <v>95</v>
      </c>
      <c r="B1887" s="36">
        <v>2171</v>
      </c>
      <c r="C1887" s="36">
        <v>1</v>
      </c>
      <c r="D1887" s="36" t="s">
        <v>638</v>
      </c>
      <c r="E1887" s="40">
        <v>2014</v>
      </c>
      <c r="F1887" s="33">
        <v>2016</v>
      </c>
      <c r="G1887" s="62">
        <v>3846</v>
      </c>
      <c r="H1887" s="33">
        <v>10</v>
      </c>
      <c r="I1887" s="63">
        <v>1</v>
      </c>
      <c r="J1887" s="48">
        <v>1</v>
      </c>
      <c r="K1887" s="50">
        <v>10</v>
      </c>
      <c r="L1887" s="63">
        <v>488</v>
      </c>
      <c r="M1887" s="63">
        <v>413</v>
      </c>
      <c r="N1887" s="95">
        <f t="shared" si="123"/>
        <v>0.54162042175360714</v>
      </c>
      <c r="O1887" s="36">
        <f>10000*E1887+B1887</f>
        <v>20142171</v>
      </c>
      <c r="P1887" s="63">
        <v>281.71000000000004</v>
      </c>
      <c r="Q1887" s="76">
        <f t="shared" si="124"/>
        <v>3.1983245181214719</v>
      </c>
      <c r="R1887" s="95">
        <f t="shared" si="125"/>
        <v>0.54162042175360714</v>
      </c>
      <c r="S1887" s="95">
        <f t="shared" si="126"/>
        <v>-1</v>
      </c>
    </row>
    <row r="1888" spans="1:19" s="36" customFormat="1" ht="14.4" x14ac:dyDescent="0.3">
      <c r="A1888" s="32" t="s">
        <v>95</v>
      </c>
      <c r="B1888" s="36">
        <v>2172</v>
      </c>
      <c r="C1888" s="36">
        <v>1</v>
      </c>
      <c r="D1888" s="36" t="s">
        <v>461</v>
      </c>
      <c r="E1888" s="36">
        <v>1996</v>
      </c>
      <c r="F1888" s="36">
        <v>1997</v>
      </c>
      <c r="G1888" s="76">
        <v>312.85000000000002</v>
      </c>
      <c r="H1888" s="36">
        <v>10</v>
      </c>
      <c r="I1888" s="36">
        <v>1</v>
      </c>
      <c r="J1888" s="36">
        <v>1</v>
      </c>
      <c r="K1888" s="36">
        <v>4</v>
      </c>
      <c r="L1888" s="94">
        <v>1444</v>
      </c>
      <c r="M1888" s="94">
        <v>1218</v>
      </c>
      <c r="N1888" s="95">
        <f t="shared" si="123"/>
        <v>0.54244928625093913</v>
      </c>
      <c r="O1888" s="36">
        <v>19972172</v>
      </c>
      <c r="P1888" s="63">
        <v>1084.22</v>
      </c>
      <c r="Q1888" s="76">
        <f t="shared" si="124"/>
        <v>2.4552212650569074</v>
      </c>
      <c r="R1888" s="95">
        <f t="shared" si="125"/>
        <v>0.54244928625093913</v>
      </c>
      <c r="S1888" s="95">
        <f t="shared" si="126"/>
        <v>-1</v>
      </c>
    </row>
    <row r="1889" spans="1:19" s="36" customFormat="1" ht="14.4" x14ac:dyDescent="0.3">
      <c r="A1889" s="32" t="s">
        <v>95</v>
      </c>
      <c r="B1889" s="36">
        <v>2172</v>
      </c>
      <c r="C1889" s="36">
        <v>1</v>
      </c>
      <c r="D1889" s="36" t="s">
        <v>901</v>
      </c>
      <c r="E1889" s="36">
        <v>2001</v>
      </c>
      <c r="F1889" s="36">
        <v>2002</v>
      </c>
      <c r="G1889" s="76">
        <v>111</v>
      </c>
      <c r="H1889" s="36">
        <v>10</v>
      </c>
      <c r="I1889" s="36">
        <v>0</v>
      </c>
      <c r="J1889" s="36">
        <v>1</v>
      </c>
      <c r="K1889" s="36">
        <v>2</v>
      </c>
      <c r="L1889" s="94">
        <v>394</v>
      </c>
      <c r="M1889" s="94">
        <v>868</v>
      </c>
      <c r="N1889" s="95">
        <f t="shared" si="123"/>
        <v>0.312202852614897</v>
      </c>
      <c r="O1889" s="36">
        <v>20022172</v>
      </c>
      <c r="P1889" s="63">
        <v>1022.47</v>
      </c>
      <c r="Q1889" s="76">
        <f t="shared" si="124"/>
        <v>1.2342660420354632</v>
      </c>
      <c r="R1889" s="95">
        <f t="shared" si="125"/>
        <v>0.312202852614897</v>
      </c>
      <c r="S1889" s="95">
        <f t="shared" si="126"/>
        <v>-1</v>
      </c>
    </row>
    <row r="1890" spans="1:19" s="36" customFormat="1" ht="14.4" x14ac:dyDescent="0.3">
      <c r="A1890" s="32" t="s">
        <v>95</v>
      </c>
      <c r="B1890" s="36">
        <v>2172</v>
      </c>
      <c r="C1890" s="36">
        <v>1</v>
      </c>
      <c r="D1890" s="36" t="s">
        <v>902</v>
      </c>
      <c r="E1890" s="36">
        <v>2001</v>
      </c>
      <c r="F1890" s="36">
        <v>2002</v>
      </c>
      <c r="G1890" s="76">
        <v>126</v>
      </c>
      <c r="H1890" s="36">
        <v>10</v>
      </c>
      <c r="I1890" s="36">
        <v>1</v>
      </c>
      <c r="J1890" s="36">
        <v>1</v>
      </c>
      <c r="K1890" s="36">
        <v>2</v>
      </c>
      <c r="L1890" s="94">
        <v>638</v>
      </c>
      <c r="M1890" s="94">
        <v>623</v>
      </c>
      <c r="N1890" s="95">
        <f t="shared" si="123"/>
        <v>0.50594766058683582</v>
      </c>
      <c r="O1890" s="36">
        <v>20022172</v>
      </c>
      <c r="P1890" s="63">
        <v>1022.47</v>
      </c>
      <c r="Q1890" s="76">
        <f t="shared" si="124"/>
        <v>1.2332880182303636</v>
      </c>
      <c r="R1890" s="95">
        <f t="shared" si="125"/>
        <v>0.50594766058683582</v>
      </c>
      <c r="S1890" s="95">
        <f t="shared" si="126"/>
        <v>-1</v>
      </c>
    </row>
    <row r="1891" spans="1:19" s="36" customFormat="1" ht="14.4" x14ac:dyDescent="0.3">
      <c r="A1891" s="32" t="s">
        <v>95</v>
      </c>
      <c r="B1891" s="36">
        <v>2172</v>
      </c>
      <c r="C1891" s="36">
        <v>1</v>
      </c>
      <c r="D1891" s="36" t="s">
        <v>461</v>
      </c>
      <c r="E1891" s="36">
        <v>2003</v>
      </c>
      <c r="F1891" s="36">
        <v>2004</v>
      </c>
      <c r="G1891" s="76">
        <v>278.95999999999998</v>
      </c>
      <c r="H1891" s="36">
        <v>10</v>
      </c>
      <c r="I1891" s="36">
        <v>1</v>
      </c>
      <c r="J1891" s="36">
        <v>1</v>
      </c>
      <c r="K1891" s="36">
        <v>3</v>
      </c>
      <c r="L1891" s="94">
        <v>753</v>
      </c>
      <c r="M1891" s="94">
        <v>619</v>
      </c>
      <c r="N1891" s="95">
        <f t="shared" si="123"/>
        <v>0.54883381924198249</v>
      </c>
      <c r="O1891" s="36">
        <v>20042172</v>
      </c>
      <c r="P1891" s="63">
        <v>1018.95</v>
      </c>
      <c r="Q1891" s="76">
        <f t="shared" si="124"/>
        <v>1.3464841258157907</v>
      </c>
      <c r="R1891" s="95">
        <f t="shared" si="125"/>
        <v>0.54883381924198249</v>
      </c>
      <c r="S1891" s="95">
        <f t="shared" si="126"/>
        <v>-1</v>
      </c>
    </row>
    <row r="1892" spans="1:19" s="36" customFormat="1" ht="14.4" x14ac:dyDescent="0.3">
      <c r="A1892" s="32" t="s">
        <v>95</v>
      </c>
      <c r="B1892" s="36">
        <v>2172</v>
      </c>
      <c r="C1892" s="36">
        <v>1</v>
      </c>
      <c r="D1892" s="36" t="s">
        <v>461</v>
      </c>
      <c r="E1892" s="36">
        <v>2006</v>
      </c>
      <c r="F1892" s="33">
        <v>2007</v>
      </c>
      <c r="G1892" s="76">
        <v>294.8</v>
      </c>
      <c r="H1892" s="33">
        <v>7</v>
      </c>
      <c r="I1892" s="36">
        <v>0</v>
      </c>
      <c r="J1892" s="36">
        <v>1</v>
      </c>
      <c r="K1892" s="36">
        <v>3</v>
      </c>
      <c r="L1892" s="63">
        <v>1183</v>
      </c>
      <c r="M1892" s="63">
        <v>1298</v>
      </c>
      <c r="N1892" s="95">
        <f t="shared" si="123"/>
        <v>0.47682386134623134</v>
      </c>
      <c r="O1892" s="36">
        <v>20072172</v>
      </c>
      <c r="P1892" s="63">
        <v>909</v>
      </c>
      <c r="Q1892" s="76">
        <f t="shared" si="124"/>
        <v>2.7293729372937294</v>
      </c>
      <c r="R1892" s="95">
        <f t="shared" si="125"/>
        <v>0.47682386134623134</v>
      </c>
      <c r="S1892" s="95">
        <f t="shared" si="126"/>
        <v>-1</v>
      </c>
    </row>
    <row r="1893" spans="1:19" s="36" customFormat="1" ht="14.4" x14ac:dyDescent="0.3">
      <c r="A1893" s="32" t="s">
        <v>95</v>
      </c>
      <c r="B1893" s="36">
        <v>2172</v>
      </c>
      <c r="C1893" s="36">
        <v>1</v>
      </c>
      <c r="D1893" s="35" t="s">
        <v>461</v>
      </c>
      <c r="E1893" s="33">
        <v>2007</v>
      </c>
      <c r="F1893" s="36">
        <v>2008</v>
      </c>
      <c r="G1893" s="36">
        <v>294.8</v>
      </c>
      <c r="H1893" s="36">
        <v>6</v>
      </c>
      <c r="I1893" s="36">
        <v>1</v>
      </c>
      <c r="J1893" s="36">
        <v>0</v>
      </c>
      <c r="K1893" s="33">
        <v>3</v>
      </c>
      <c r="L1893" s="63">
        <v>660</v>
      </c>
      <c r="M1893" s="63">
        <v>522</v>
      </c>
      <c r="N1893" s="95">
        <f t="shared" si="123"/>
        <v>0.55837563451776651</v>
      </c>
      <c r="O1893" s="36">
        <v>20062897</v>
      </c>
      <c r="P1893" s="63">
        <v>909</v>
      </c>
      <c r="Q1893" s="76">
        <f t="shared" si="124"/>
        <v>1.3003300330033003</v>
      </c>
      <c r="R1893" s="95">
        <f t="shared" si="125"/>
        <v>0.55837563451776651</v>
      </c>
      <c r="S1893" s="95">
        <f t="shared" si="126"/>
        <v>-1</v>
      </c>
    </row>
    <row r="1894" spans="1:19" s="36" customFormat="1" ht="14.4" x14ac:dyDescent="0.3">
      <c r="A1894" s="32" t="s">
        <v>95</v>
      </c>
      <c r="B1894" s="7">
        <v>2172</v>
      </c>
      <c r="C1894" s="7">
        <v>1</v>
      </c>
      <c r="D1894" s="7" t="s">
        <v>461</v>
      </c>
      <c r="E1894" s="7">
        <v>2011</v>
      </c>
      <c r="F1894" s="10">
        <v>2012</v>
      </c>
      <c r="G1894" s="66">
        <v>126.24</v>
      </c>
      <c r="H1894" s="10">
        <v>10</v>
      </c>
      <c r="I1894" s="67">
        <v>1</v>
      </c>
      <c r="J1894" s="10">
        <v>0</v>
      </c>
      <c r="K1894" s="50">
        <v>2</v>
      </c>
      <c r="L1894" s="67">
        <v>618</v>
      </c>
      <c r="M1894" s="67">
        <v>333</v>
      </c>
      <c r="N1894" s="95">
        <f t="shared" si="123"/>
        <v>0.64984227129337535</v>
      </c>
      <c r="O1894" s="36">
        <f>10000*E1894+B1894</f>
        <v>20112172</v>
      </c>
      <c r="P1894" s="63">
        <v>833</v>
      </c>
      <c r="Q1894" s="76">
        <f t="shared" si="124"/>
        <v>1.1416566626650659</v>
      </c>
      <c r="R1894" s="95">
        <f t="shared" si="125"/>
        <v>0.64984227129337535</v>
      </c>
      <c r="S1894" s="95">
        <f t="shared" si="126"/>
        <v>-1</v>
      </c>
    </row>
    <row r="1895" spans="1:19" s="36" customFormat="1" ht="14.4" x14ac:dyDescent="0.3">
      <c r="A1895" s="32" t="s">
        <v>95</v>
      </c>
      <c r="B1895" s="7">
        <v>2172</v>
      </c>
      <c r="C1895" s="7">
        <v>1</v>
      </c>
      <c r="D1895" s="7" t="s">
        <v>461</v>
      </c>
      <c r="E1895" s="7">
        <v>2011</v>
      </c>
      <c r="F1895" s="10">
        <v>2012</v>
      </c>
      <c r="G1895" s="66">
        <v>173.76</v>
      </c>
      <c r="H1895" s="10">
        <v>10</v>
      </c>
      <c r="I1895" s="67">
        <v>1</v>
      </c>
      <c r="J1895" s="10">
        <v>0</v>
      </c>
      <c r="K1895" s="50">
        <v>2</v>
      </c>
      <c r="L1895" s="67">
        <v>479</v>
      </c>
      <c r="M1895" s="67">
        <v>467</v>
      </c>
      <c r="N1895" s="95">
        <f t="shared" si="123"/>
        <v>0.5063424947145877</v>
      </c>
      <c r="O1895" s="36">
        <f>10000*E1895+B1895</f>
        <v>20112172</v>
      </c>
      <c r="P1895" s="63">
        <v>833</v>
      </c>
      <c r="Q1895" s="76">
        <f t="shared" si="124"/>
        <v>1.1356542617046819</v>
      </c>
      <c r="R1895" s="95">
        <f t="shared" si="125"/>
        <v>0.5063424947145877</v>
      </c>
      <c r="S1895" s="95">
        <f t="shared" si="126"/>
        <v>-1</v>
      </c>
    </row>
    <row r="1896" spans="1:19" s="36" customFormat="1" ht="14.4" x14ac:dyDescent="0.3">
      <c r="A1896" s="32" t="s">
        <v>95</v>
      </c>
      <c r="B1896" s="36">
        <v>2172</v>
      </c>
      <c r="C1896" s="36">
        <v>1</v>
      </c>
      <c r="D1896" s="36" t="s">
        <v>461</v>
      </c>
      <c r="E1896" s="75">
        <v>2013</v>
      </c>
      <c r="F1896" s="36">
        <v>2014</v>
      </c>
      <c r="G1896" s="76">
        <v>682.58</v>
      </c>
      <c r="H1896" s="36">
        <v>8</v>
      </c>
      <c r="I1896" s="36">
        <v>1</v>
      </c>
      <c r="J1896" s="36">
        <v>0</v>
      </c>
      <c r="K1896" s="50">
        <v>7</v>
      </c>
      <c r="L1896" s="63">
        <v>633</v>
      </c>
      <c r="M1896" s="63">
        <v>205</v>
      </c>
      <c r="N1896" s="95">
        <f t="shared" si="123"/>
        <v>0.75536992840095463</v>
      </c>
      <c r="O1896" s="36">
        <f>10000*E1896+B1896</f>
        <v>20132172</v>
      </c>
      <c r="P1896" s="63">
        <v>841.31999999999994</v>
      </c>
      <c r="Q1896" s="76">
        <f t="shared" si="124"/>
        <v>0.9960538201873248</v>
      </c>
      <c r="R1896" s="95">
        <f t="shared" si="125"/>
        <v>0.75536992840095463</v>
      </c>
      <c r="S1896" s="95">
        <f t="shared" si="126"/>
        <v>-1</v>
      </c>
    </row>
    <row r="1897" spans="1:19" s="36" customFormat="1" ht="14.4" x14ac:dyDescent="0.3">
      <c r="A1897" s="32" t="s">
        <v>95</v>
      </c>
      <c r="B1897" s="36">
        <v>2174</v>
      </c>
      <c r="C1897" s="36">
        <v>1</v>
      </c>
      <c r="D1897" s="36" t="s">
        <v>512</v>
      </c>
      <c r="E1897" s="36">
        <v>1999</v>
      </c>
      <c r="F1897" s="36">
        <v>2000</v>
      </c>
      <c r="G1897" s="76">
        <v>415</v>
      </c>
      <c r="H1897" s="36">
        <v>10</v>
      </c>
      <c r="I1897" s="36">
        <v>0</v>
      </c>
      <c r="J1897" s="36">
        <v>1</v>
      </c>
      <c r="K1897" s="36">
        <v>5</v>
      </c>
      <c r="L1897" s="94">
        <v>412</v>
      </c>
      <c r="M1897" s="94">
        <v>1476</v>
      </c>
      <c r="N1897" s="95">
        <f t="shared" si="123"/>
        <v>0.21822033898305085</v>
      </c>
      <c r="O1897" s="36">
        <v>20002174</v>
      </c>
      <c r="P1897" s="63">
        <v>1373.25</v>
      </c>
      <c r="Q1897" s="76">
        <f t="shared" si="124"/>
        <v>1.3748407063535408</v>
      </c>
      <c r="R1897" s="95">
        <f t="shared" si="125"/>
        <v>0.21822033898305085</v>
      </c>
      <c r="S1897" s="95">
        <f t="shared" si="126"/>
        <v>-1</v>
      </c>
    </row>
    <row r="1898" spans="1:19" s="36" customFormat="1" ht="14.4" x14ac:dyDescent="0.3">
      <c r="A1898" s="32" t="s">
        <v>95</v>
      </c>
      <c r="B1898" s="36">
        <v>2174</v>
      </c>
      <c r="C1898" s="36">
        <v>1</v>
      </c>
      <c r="D1898" s="36" t="s">
        <v>512</v>
      </c>
      <c r="E1898" s="36">
        <v>2001</v>
      </c>
      <c r="F1898" s="36">
        <v>2002</v>
      </c>
      <c r="G1898" s="76">
        <v>300</v>
      </c>
      <c r="H1898" s="36">
        <v>10</v>
      </c>
      <c r="I1898" s="36">
        <v>0</v>
      </c>
      <c r="J1898" s="36">
        <v>1</v>
      </c>
      <c r="K1898" s="36">
        <v>4</v>
      </c>
      <c r="L1898" s="94">
        <v>566</v>
      </c>
      <c r="M1898" s="94">
        <v>868</v>
      </c>
      <c r="N1898" s="95">
        <f t="shared" si="123"/>
        <v>0.39470013947001392</v>
      </c>
      <c r="O1898" s="36">
        <v>20022174</v>
      </c>
      <c r="P1898" s="63">
        <v>1253.54</v>
      </c>
      <c r="Q1898" s="76">
        <f t="shared" si="124"/>
        <v>1.1439603044178885</v>
      </c>
      <c r="R1898" s="95">
        <f t="shared" si="125"/>
        <v>0.39470013947001392</v>
      </c>
      <c r="S1898" s="95">
        <f t="shared" si="126"/>
        <v>-1</v>
      </c>
    </row>
    <row r="1899" spans="1:19" s="36" customFormat="1" ht="14.4" x14ac:dyDescent="0.3">
      <c r="A1899" s="32" t="s">
        <v>95</v>
      </c>
      <c r="B1899" s="36">
        <v>2174</v>
      </c>
      <c r="C1899" s="36">
        <v>1</v>
      </c>
      <c r="D1899" s="36" t="s">
        <v>512</v>
      </c>
      <c r="E1899" s="36">
        <v>2002</v>
      </c>
      <c r="F1899" s="36">
        <v>2003</v>
      </c>
      <c r="G1899" s="76">
        <v>1</v>
      </c>
      <c r="H1899" s="36">
        <v>10</v>
      </c>
      <c r="I1899" s="36">
        <v>1</v>
      </c>
      <c r="J1899" s="36">
        <v>1</v>
      </c>
      <c r="K1899" s="36">
        <v>1</v>
      </c>
      <c r="L1899" s="94">
        <v>1824</v>
      </c>
      <c r="M1899" s="94">
        <v>1232</v>
      </c>
      <c r="N1899" s="95">
        <f t="shared" si="123"/>
        <v>0.59685863874345546</v>
      </c>
      <c r="O1899" s="36">
        <v>20032174</v>
      </c>
      <c r="P1899" s="63">
        <v>1148.8900000000001</v>
      </c>
      <c r="Q1899" s="76">
        <f t="shared" si="124"/>
        <v>2.6599587427865155</v>
      </c>
      <c r="R1899" s="95">
        <f t="shared" si="125"/>
        <v>0.59685863874345546</v>
      </c>
      <c r="S1899" s="95">
        <f t="shared" si="126"/>
        <v>-1</v>
      </c>
    </row>
    <row r="1900" spans="1:19" s="36" customFormat="1" ht="14.4" x14ac:dyDescent="0.3">
      <c r="A1900" s="32" t="s">
        <v>95</v>
      </c>
      <c r="B1900" s="36">
        <v>2174</v>
      </c>
      <c r="C1900" s="36">
        <v>1</v>
      </c>
      <c r="D1900" s="36" t="s">
        <v>512</v>
      </c>
      <c r="E1900" s="36">
        <v>2005</v>
      </c>
      <c r="F1900" s="36">
        <v>2006</v>
      </c>
      <c r="G1900" s="76">
        <v>600</v>
      </c>
      <c r="H1900" s="36">
        <v>10</v>
      </c>
      <c r="I1900" s="33">
        <v>0</v>
      </c>
      <c r="J1900" s="36">
        <v>1</v>
      </c>
      <c r="K1900" s="36">
        <v>7</v>
      </c>
      <c r="L1900" s="36">
        <v>782</v>
      </c>
      <c r="M1900" s="36">
        <v>1116</v>
      </c>
      <c r="N1900" s="95">
        <f t="shared" si="123"/>
        <v>0.41201264488935724</v>
      </c>
      <c r="O1900" s="36">
        <v>20062174</v>
      </c>
      <c r="P1900" s="63">
        <v>1115.5</v>
      </c>
      <c r="Q1900" s="76">
        <f t="shared" si="124"/>
        <v>1.7014791573285521</v>
      </c>
      <c r="R1900" s="95">
        <f t="shared" si="125"/>
        <v>0.41201264488935724</v>
      </c>
      <c r="S1900" s="95">
        <f t="shared" si="126"/>
        <v>-1</v>
      </c>
    </row>
    <row r="1901" spans="1:19" s="36" customFormat="1" ht="14.4" x14ac:dyDescent="0.3">
      <c r="A1901" s="32" t="s">
        <v>95</v>
      </c>
      <c r="B1901" s="7">
        <v>2174</v>
      </c>
      <c r="C1901" s="7">
        <v>1</v>
      </c>
      <c r="D1901" s="7" t="s">
        <v>512</v>
      </c>
      <c r="E1901" s="7">
        <v>2011</v>
      </c>
      <c r="F1901" s="10">
        <v>2013</v>
      </c>
      <c r="G1901" s="66">
        <v>1.02</v>
      </c>
      <c r="H1901" s="10">
        <v>10</v>
      </c>
      <c r="I1901" s="67">
        <v>1</v>
      </c>
      <c r="J1901" s="10">
        <v>1</v>
      </c>
      <c r="K1901" s="50">
        <v>1</v>
      </c>
      <c r="L1901" s="67">
        <v>744</v>
      </c>
      <c r="M1901" s="67">
        <v>249</v>
      </c>
      <c r="N1901" s="95">
        <f t="shared" si="123"/>
        <v>0.74924471299093653</v>
      </c>
      <c r="O1901" s="36">
        <f>10000*E1901+B1901</f>
        <v>20112174</v>
      </c>
      <c r="P1901" s="63">
        <v>893</v>
      </c>
      <c r="Q1901" s="76">
        <f t="shared" si="124"/>
        <v>1.1119820828667413</v>
      </c>
      <c r="R1901" s="95">
        <f t="shared" si="125"/>
        <v>0.74924471299093653</v>
      </c>
      <c r="S1901" s="95">
        <f t="shared" si="126"/>
        <v>-1</v>
      </c>
    </row>
    <row r="1902" spans="1:19" s="36" customFormat="1" ht="14.4" x14ac:dyDescent="0.3">
      <c r="A1902" s="32" t="s">
        <v>95</v>
      </c>
      <c r="B1902" s="36">
        <v>2176</v>
      </c>
      <c r="C1902" s="36">
        <v>1</v>
      </c>
      <c r="D1902" s="36" t="s">
        <v>630</v>
      </c>
      <c r="E1902" s="36">
        <v>2004</v>
      </c>
      <c r="F1902" s="36">
        <v>2005</v>
      </c>
      <c r="G1902" s="76">
        <v>1400</v>
      </c>
      <c r="H1902" s="36">
        <v>10</v>
      </c>
      <c r="I1902" s="36">
        <v>1</v>
      </c>
      <c r="J1902" s="36">
        <v>1</v>
      </c>
      <c r="K1902" s="36">
        <v>10</v>
      </c>
      <c r="L1902" s="94">
        <v>1148</v>
      </c>
      <c r="M1902" s="94">
        <v>1056</v>
      </c>
      <c r="N1902" s="95">
        <f t="shared" ref="N1902:N1965" si="127">L1902/(L1902+M1902)</f>
        <v>0.52087114337568063</v>
      </c>
      <c r="O1902" s="36">
        <v>20052176</v>
      </c>
      <c r="P1902" s="63">
        <v>648.70000000000005</v>
      </c>
      <c r="Q1902" s="76">
        <f t="shared" ref="Q1902:Q1965" si="128">(L1902+M1902)/P1902</f>
        <v>3.3975643594882068</v>
      </c>
      <c r="R1902" s="95">
        <f t="shared" ref="R1902:R1965" si="129">N1902</f>
        <v>0.52087114337568063</v>
      </c>
      <c r="S1902" s="95">
        <f t="shared" ref="S1902:S1965" si="130">IF(B1902=$A$1,R1902,-1)</f>
        <v>-1</v>
      </c>
    </row>
    <row r="1903" spans="1:19" s="36" customFormat="1" ht="14.4" x14ac:dyDescent="0.3">
      <c r="A1903" s="32" t="s">
        <v>95</v>
      </c>
      <c r="B1903" s="36">
        <v>2176</v>
      </c>
      <c r="C1903" s="36">
        <v>1</v>
      </c>
      <c r="D1903" s="36" t="s">
        <v>630</v>
      </c>
      <c r="E1903" s="75">
        <v>2013</v>
      </c>
      <c r="F1903" s="36">
        <v>2014</v>
      </c>
      <c r="G1903" s="76">
        <v>316.69000000000005</v>
      </c>
      <c r="H1903" s="36">
        <v>10</v>
      </c>
      <c r="I1903" s="36">
        <v>0</v>
      </c>
      <c r="J1903" s="36">
        <v>0</v>
      </c>
      <c r="K1903" s="50">
        <v>4</v>
      </c>
      <c r="L1903" s="63">
        <v>500</v>
      </c>
      <c r="M1903" s="63">
        <v>509</v>
      </c>
      <c r="N1903" s="95">
        <f t="shared" si="127"/>
        <v>0.49554013875123887</v>
      </c>
      <c r="O1903" s="36">
        <f>10000*E1903+B1903</f>
        <v>20132176</v>
      </c>
      <c r="P1903" s="63">
        <v>416.46000000000004</v>
      </c>
      <c r="Q1903" s="76">
        <f t="shared" si="128"/>
        <v>2.422801709647985</v>
      </c>
      <c r="R1903" s="95">
        <f t="shared" si="129"/>
        <v>0.49554013875123887</v>
      </c>
      <c r="S1903" s="95">
        <f t="shared" si="130"/>
        <v>-1</v>
      </c>
    </row>
    <row r="1904" spans="1:19" s="36" customFormat="1" ht="14.4" x14ac:dyDescent="0.3">
      <c r="A1904" s="32" t="s">
        <v>95</v>
      </c>
      <c r="B1904" s="36">
        <v>2176</v>
      </c>
      <c r="C1904" s="36">
        <v>1</v>
      </c>
      <c r="D1904" s="36" t="s">
        <v>630</v>
      </c>
      <c r="E1904" s="40">
        <v>2014</v>
      </c>
      <c r="F1904" s="33">
        <v>2015</v>
      </c>
      <c r="G1904" s="62">
        <v>2200</v>
      </c>
      <c r="H1904" s="33">
        <v>10</v>
      </c>
      <c r="I1904" s="63">
        <v>1</v>
      </c>
      <c r="J1904" s="48">
        <v>0</v>
      </c>
      <c r="K1904" s="50">
        <v>10</v>
      </c>
      <c r="L1904" s="63">
        <v>825</v>
      </c>
      <c r="M1904" s="63">
        <v>618</v>
      </c>
      <c r="N1904" s="95">
        <f t="shared" si="127"/>
        <v>0.5717255717255717</v>
      </c>
      <c r="O1904" s="36">
        <f>10000*E1904+B1904</f>
        <v>20142176</v>
      </c>
      <c r="P1904" s="63">
        <v>417.49</v>
      </c>
      <c r="Q1904" s="76">
        <f t="shared" si="128"/>
        <v>3.4563702124601785</v>
      </c>
      <c r="R1904" s="95">
        <f t="shared" si="129"/>
        <v>0.5717255717255717</v>
      </c>
      <c r="S1904" s="95">
        <f t="shared" si="130"/>
        <v>-1</v>
      </c>
    </row>
    <row r="1905" spans="1:19" s="36" customFormat="1" ht="14.4" x14ac:dyDescent="0.3">
      <c r="A1905" s="32" t="s">
        <v>95</v>
      </c>
      <c r="B1905" s="36">
        <v>2180</v>
      </c>
      <c r="C1905" s="36">
        <v>1</v>
      </c>
      <c r="D1905" s="36" t="s">
        <v>3</v>
      </c>
      <c r="E1905" s="36">
        <v>2001</v>
      </c>
      <c r="F1905" s="36">
        <v>2002</v>
      </c>
      <c r="G1905" s="76">
        <v>500</v>
      </c>
      <c r="H1905" s="36">
        <v>10</v>
      </c>
      <c r="I1905" s="36">
        <v>1</v>
      </c>
      <c r="J1905" s="36">
        <v>1</v>
      </c>
      <c r="K1905" s="36">
        <v>6</v>
      </c>
      <c r="L1905" s="94">
        <v>666</v>
      </c>
      <c r="M1905" s="94">
        <v>525</v>
      </c>
      <c r="N1905" s="95">
        <f t="shared" si="127"/>
        <v>0.55919395465994959</v>
      </c>
      <c r="O1905" s="36">
        <v>20022180</v>
      </c>
      <c r="P1905" s="63">
        <v>902.41</v>
      </c>
      <c r="Q1905" s="76">
        <f t="shared" si="128"/>
        <v>1.3197992043527886</v>
      </c>
      <c r="R1905" s="95">
        <f t="shared" si="129"/>
        <v>0.55919395465994959</v>
      </c>
      <c r="S1905" s="95">
        <f t="shared" si="130"/>
        <v>-1</v>
      </c>
    </row>
    <row r="1906" spans="1:19" s="36" customFormat="1" ht="14.4" x14ac:dyDescent="0.3">
      <c r="A1906" s="32" t="s">
        <v>95</v>
      </c>
      <c r="B1906" s="36">
        <v>2180</v>
      </c>
      <c r="C1906" s="36">
        <v>1</v>
      </c>
      <c r="D1906" s="36" t="s">
        <v>3</v>
      </c>
      <c r="E1906" s="36">
        <v>2005</v>
      </c>
      <c r="F1906" s="36">
        <v>2006</v>
      </c>
      <c r="G1906" s="76">
        <v>270</v>
      </c>
      <c r="H1906" s="36">
        <v>10</v>
      </c>
      <c r="I1906" s="33">
        <v>1</v>
      </c>
      <c r="J1906" s="36">
        <v>1</v>
      </c>
      <c r="K1906" s="36">
        <v>3</v>
      </c>
      <c r="L1906" s="36">
        <v>589</v>
      </c>
      <c r="M1906" s="36">
        <v>58</v>
      </c>
      <c r="N1906" s="95">
        <f t="shared" si="127"/>
        <v>0.91035548686244205</v>
      </c>
      <c r="O1906" s="36">
        <v>20062180</v>
      </c>
      <c r="P1906" s="63">
        <v>776.21</v>
      </c>
      <c r="Q1906" s="76">
        <f t="shared" si="128"/>
        <v>0.83353731593254399</v>
      </c>
      <c r="R1906" s="95">
        <f t="shared" si="129"/>
        <v>0.91035548686244205</v>
      </c>
      <c r="S1906" s="95">
        <f t="shared" si="130"/>
        <v>-1</v>
      </c>
    </row>
    <row r="1907" spans="1:19" s="36" customFormat="1" ht="14.4" x14ac:dyDescent="0.3">
      <c r="A1907" s="32" t="s">
        <v>95</v>
      </c>
      <c r="B1907" s="36">
        <v>2180</v>
      </c>
      <c r="C1907" s="36">
        <v>1</v>
      </c>
      <c r="D1907" s="35" t="s">
        <v>3</v>
      </c>
      <c r="E1907" s="33">
        <v>2007</v>
      </c>
      <c r="F1907" s="36">
        <v>2008</v>
      </c>
      <c r="G1907" s="36">
        <v>225</v>
      </c>
      <c r="H1907" s="36">
        <v>10</v>
      </c>
      <c r="I1907" s="36">
        <v>1</v>
      </c>
      <c r="J1907" s="36">
        <v>0</v>
      </c>
      <c r="K1907" s="33">
        <v>3</v>
      </c>
      <c r="L1907" s="63">
        <v>643</v>
      </c>
      <c r="M1907" s="63">
        <v>202</v>
      </c>
      <c r="N1907" s="95">
        <f t="shared" si="127"/>
        <v>0.76094674556213016</v>
      </c>
      <c r="O1907" s="36">
        <v>20062897</v>
      </c>
      <c r="P1907" s="63">
        <v>828</v>
      </c>
      <c r="Q1907" s="76">
        <f t="shared" si="128"/>
        <v>1.0205314009661837</v>
      </c>
      <c r="R1907" s="95">
        <f t="shared" si="129"/>
        <v>0.76094674556213016</v>
      </c>
      <c r="S1907" s="95">
        <f t="shared" si="130"/>
        <v>-1</v>
      </c>
    </row>
    <row r="1908" spans="1:19" s="36" customFormat="1" ht="14.4" x14ac:dyDescent="0.3">
      <c r="A1908" s="32" t="s">
        <v>95</v>
      </c>
      <c r="B1908" s="36">
        <v>2180</v>
      </c>
      <c r="C1908" s="36">
        <v>1</v>
      </c>
      <c r="D1908" s="35" t="s">
        <v>3</v>
      </c>
      <c r="E1908" s="33">
        <v>2007</v>
      </c>
      <c r="F1908" s="36">
        <v>2008</v>
      </c>
      <c r="G1908" s="36">
        <v>65</v>
      </c>
      <c r="H1908" s="36">
        <v>4</v>
      </c>
      <c r="I1908" s="36">
        <v>1</v>
      </c>
      <c r="J1908" s="36">
        <v>0</v>
      </c>
      <c r="K1908" s="33">
        <v>1</v>
      </c>
      <c r="L1908" s="63">
        <v>638</v>
      </c>
      <c r="M1908" s="63">
        <v>201</v>
      </c>
      <c r="N1908" s="95">
        <f t="shared" si="127"/>
        <v>0.76042908224076278</v>
      </c>
      <c r="O1908" s="36">
        <v>20062897</v>
      </c>
      <c r="P1908" s="63">
        <v>828</v>
      </c>
      <c r="Q1908" s="76">
        <f t="shared" si="128"/>
        <v>1.0132850241545894</v>
      </c>
      <c r="R1908" s="95">
        <f t="shared" si="129"/>
        <v>0.76042908224076278</v>
      </c>
      <c r="S1908" s="95">
        <f t="shared" si="130"/>
        <v>-1</v>
      </c>
    </row>
    <row r="1909" spans="1:19" s="36" customFormat="1" ht="14.4" x14ac:dyDescent="0.3">
      <c r="A1909" s="32" t="s">
        <v>95</v>
      </c>
      <c r="B1909" s="48">
        <v>2180</v>
      </c>
      <c r="C1909" s="48">
        <v>1</v>
      </c>
      <c r="D1909" s="48" t="s">
        <v>3</v>
      </c>
      <c r="E1909" s="58">
        <v>2008</v>
      </c>
      <c r="F1909" s="59">
        <v>2009</v>
      </c>
      <c r="G1909" s="55">
        <v>500</v>
      </c>
      <c r="H1909" s="59">
        <v>10</v>
      </c>
      <c r="I1909" s="42">
        <v>0</v>
      </c>
      <c r="J1909" s="48">
        <f>MAX(0,MIN(1,F1909-E1909-1))</f>
        <v>0</v>
      </c>
      <c r="K1909" s="50">
        <f>MAX(1,MIN(10,INT(G1909/100)+1))</f>
        <v>6</v>
      </c>
      <c r="L1909" s="42">
        <v>1101</v>
      </c>
      <c r="M1909" s="42">
        <v>1234</v>
      </c>
      <c r="N1909" s="95">
        <f t="shared" si="127"/>
        <v>0.47152034261241971</v>
      </c>
      <c r="O1909" s="36">
        <v>20082180</v>
      </c>
      <c r="P1909" s="63">
        <v>706.84</v>
      </c>
      <c r="Q1909" s="76">
        <f t="shared" si="128"/>
        <v>3.3034350065078377</v>
      </c>
      <c r="R1909" s="95">
        <f t="shared" si="129"/>
        <v>0.47152034261241971</v>
      </c>
      <c r="S1909" s="95">
        <f t="shared" si="130"/>
        <v>-1</v>
      </c>
    </row>
    <row r="1910" spans="1:19" s="36" customFormat="1" ht="14.4" x14ac:dyDescent="0.3">
      <c r="A1910" s="32" t="s">
        <v>95</v>
      </c>
      <c r="B1910" s="36">
        <v>2180</v>
      </c>
      <c r="C1910" s="36">
        <v>1</v>
      </c>
      <c r="D1910" s="36" t="s">
        <v>3</v>
      </c>
      <c r="E1910" s="40">
        <v>2009</v>
      </c>
      <c r="F1910" s="40">
        <v>2010</v>
      </c>
      <c r="G1910" s="62">
        <v>600</v>
      </c>
      <c r="H1910" s="40">
        <v>10</v>
      </c>
      <c r="I1910" s="63">
        <v>1</v>
      </c>
      <c r="J1910" s="48">
        <f>MAX(0,MIN(1,F1910-E1910-1))</f>
        <v>0</v>
      </c>
      <c r="K1910" s="50">
        <f>MAX(1,MIN(10,INT(G1910/100)+1))</f>
        <v>7</v>
      </c>
      <c r="L1910" s="63">
        <v>701</v>
      </c>
      <c r="M1910" s="63">
        <v>325</v>
      </c>
      <c r="N1910" s="95">
        <f t="shared" si="127"/>
        <v>0.68323586744639375</v>
      </c>
      <c r="O1910" s="36">
        <v>20092180</v>
      </c>
      <c r="P1910" s="63">
        <v>711.26</v>
      </c>
      <c r="Q1910" s="76">
        <f t="shared" si="128"/>
        <v>1.442510474369429</v>
      </c>
      <c r="R1910" s="95">
        <f t="shared" si="129"/>
        <v>0.68323586744639375</v>
      </c>
      <c r="S1910" s="95">
        <f t="shared" si="130"/>
        <v>-1</v>
      </c>
    </row>
    <row r="1911" spans="1:19" s="36" customFormat="1" ht="14.4" x14ac:dyDescent="0.3">
      <c r="A1911" s="32" t="s">
        <v>95</v>
      </c>
      <c r="B1911" s="36">
        <v>2180</v>
      </c>
      <c r="C1911" s="36">
        <v>1</v>
      </c>
      <c r="D1911" s="36" t="s">
        <v>3</v>
      </c>
      <c r="E1911" s="40">
        <v>2009</v>
      </c>
      <c r="F1911" s="40">
        <v>2010</v>
      </c>
      <c r="G1911" s="62">
        <v>600</v>
      </c>
      <c r="H1911" s="40">
        <v>10</v>
      </c>
      <c r="I1911" s="63">
        <v>1</v>
      </c>
      <c r="J1911" s="48">
        <f>MAX(0,MIN(1,F1911-E1911-1))</f>
        <v>0</v>
      </c>
      <c r="K1911" s="50">
        <f>MAX(1,MIN(10,INT(G1911/100)+1))</f>
        <v>7</v>
      </c>
      <c r="L1911" s="63">
        <v>701</v>
      </c>
      <c r="M1911" s="63">
        <v>325</v>
      </c>
      <c r="N1911" s="95">
        <f t="shared" si="127"/>
        <v>0.68323586744639375</v>
      </c>
      <c r="O1911" s="36">
        <f>10000*F1911+B1911</f>
        <v>20102180</v>
      </c>
      <c r="P1911" s="63">
        <v>711.26</v>
      </c>
      <c r="Q1911" s="76">
        <f t="shared" si="128"/>
        <v>1.442510474369429</v>
      </c>
      <c r="R1911" s="95">
        <f t="shared" si="129"/>
        <v>0.68323586744639375</v>
      </c>
      <c r="S1911" s="95">
        <f t="shared" si="130"/>
        <v>-1</v>
      </c>
    </row>
    <row r="1912" spans="1:19" s="36" customFormat="1" ht="14.4" x14ac:dyDescent="0.3">
      <c r="A1912" s="32" t="s">
        <v>95</v>
      </c>
      <c r="B1912" s="36">
        <v>2180</v>
      </c>
      <c r="C1912" s="36">
        <v>1</v>
      </c>
      <c r="D1912" s="36" t="s">
        <v>3</v>
      </c>
      <c r="E1912" s="40">
        <v>2017</v>
      </c>
      <c r="F1912" s="40">
        <v>2018</v>
      </c>
      <c r="G1912" s="62">
        <v>342.36</v>
      </c>
      <c r="H1912" s="40">
        <v>10</v>
      </c>
      <c r="I1912" s="63">
        <v>1</v>
      </c>
      <c r="J1912" s="48">
        <f>MAX(0,MIN(1,F1912-E1912-1))</f>
        <v>0</v>
      </c>
      <c r="K1912" s="50">
        <f>MAX(1,MIN(10,INT(G1912/100)+1))</f>
        <v>4</v>
      </c>
      <c r="L1912" s="63">
        <v>506</v>
      </c>
      <c r="M1912" s="63">
        <v>57</v>
      </c>
      <c r="N1912" s="95">
        <f t="shared" si="127"/>
        <v>0.89875666074600358</v>
      </c>
      <c r="O1912" s="36">
        <f>10000*F1912+B1912</f>
        <v>20182180</v>
      </c>
      <c r="P1912" s="63">
        <v>696</v>
      </c>
      <c r="Q1912" s="76">
        <f t="shared" si="128"/>
        <v>0.80890804597701149</v>
      </c>
      <c r="R1912" s="95">
        <f t="shared" si="129"/>
        <v>0.89875666074600358</v>
      </c>
      <c r="S1912" s="95">
        <f t="shared" si="130"/>
        <v>-1</v>
      </c>
    </row>
    <row r="1913" spans="1:19" s="36" customFormat="1" ht="14.4" x14ac:dyDescent="0.3">
      <c r="A1913" s="32" t="s">
        <v>95</v>
      </c>
      <c r="B1913" s="36">
        <v>2184</v>
      </c>
      <c r="C1913" s="36">
        <v>1</v>
      </c>
      <c r="D1913" s="36" t="s">
        <v>582</v>
      </c>
      <c r="E1913" s="36">
        <v>2001</v>
      </c>
      <c r="F1913" s="36">
        <v>2002</v>
      </c>
      <c r="G1913" s="76">
        <v>400</v>
      </c>
      <c r="H1913" s="36">
        <v>10</v>
      </c>
      <c r="I1913" s="36">
        <v>1</v>
      </c>
      <c r="J1913" s="36">
        <v>1</v>
      </c>
      <c r="K1913" s="36">
        <v>5</v>
      </c>
      <c r="L1913" s="94">
        <v>767</v>
      </c>
      <c r="M1913" s="94">
        <v>598</v>
      </c>
      <c r="N1913" s="95">
        <f t="shared" si="127"/>
        <v>0.56190476190476191</v>
      </c>
      <c r="O1913" s="36">
        <v>20022184</v>
      </c>
      <c r="P1913" s="63">
        <v>1267</v>
      </c>
      <c r="Q1913" s="76">
        <f t="shared" si="128"/>
        <v>1.0773480662983426</v>
      </c>
      <c r="R1913" s="95">
        <f t="shared" si="129"/>
        <v>0.56190476190476191</v>
      </c>
      <c r="S1913" s="95">
        <f t="shared" si="130"/>
        <v>-1</v>
      </c>
    </row>
    <row r="1914" spans="1:19" s="36" customFormat="1" ht="14.4" x14ac:dyDescent="0.3">
      <c r="A1914" s="32" t="s">
        <v>95</v>
      </c>
      <c r="B1914" s="36">
        <v>2184</v>
      </c>
      <c r="C1914" s="36">
        <v>1</v>
      </c>
      <c r="D1914" s="36" t="s">
        <v>582</v>
      </c>
      <c r="E1914" s="36">
        <v>2004</v>
      </c>
      <c r="F1914" s="36">
        <v>2005</v>
      </c>
      <c r="G1914" s="76">
        <v>455.35</v>
      </c>
      <c r="H1914" s="36">
        <v>10</v>
      </c>
      <c r="I1914" s="36">
        <v>0</v>
      </c>
      <c r="J1914" s="36">
        <v>1</v>
      </c>
      <c r="K1914" s="36">
        <v>5</v>
      </c>
      <c r="L1914" s="94">
        <v>1760</v>
      </c>
      <c r="M1914" s="94">
        <v>1876</v>
      </c>
      <c r="N1914" s="95">
        <f t="shared" si="127"/>
        <v>0.48404840484048406</v>
      </c>
      <c r="O1914" s="36">
        <v>20052184</v>
      </c>
      <c r="P1914" s="63">
        <v>1228.28</v>
      </c>
      <c r="Q1914" s="76">
        <f t="shared" si="128"/>
        <v>2.9602370794932753</v>
      </c>
      <c r="R1914" s="95">
        <f t="shared" si="129"/>
        <v>0.48404840484048406</v>
      </c>
      <c r="S1914" s="95">
        <f t="shared" si="130"/>
        <v>-1</v>
      </c>
    </row>
    <row r="1915" spans="1:19" s="36" customFormat="1" ht="14.4" x14ac:dyDescent="0.3">
      <c r="A1915" s="32" t="s">
        <v>95</v>
      </c>
      <c r="B1915" s="36">
        <v>2184</v>
      </c>
      <c r="C1915" s="36">
        <v>1</v>
      </c>
      <c r="D1915" s="36" t="s">
        <v>582</v>
      </c>
      <c r="E1915" s="36">
        <v>2005</v>
      </c>
      <c r="F1915" s="36">
        <v>2006</v>
      </c>
      <c r="G1915" s="76">
        <v>700</v>
      </c>
      <c r="H1915" s="36">
        <v>10</v>
      </c>
      <c r="I1915" s="33">
        <v>1</v>
      </c>
      <c r="J1915" s="36">
        <v>1</v>
      </c>
      <c r="K1915" s="36">
        <v>8</v>
      </c>
      <c r="L1915" s="36">
        <v>1194</v>
      </c>
      <c r="M1915" s="36">
        <v>850</v>
      </c>
      <c r="N1915" s="95">
        <f t="shared" si="127"/>
        <v>0.58414872798434447</v>
      </c>
      <c r="O1915" s="36">
        <v>20062184</v>
      </c>
      <c r="P1915" s="63">
        <v>1191.3599999999999</v>
      </c>
      <c r="Q1915" s="76">
        <f t="shared" si="128"/>
        <v>1.715686274509804</v>
      </c>
      <c r="R1915" s="95">
        <f t="shared" si="129"/>
        <v>0.58414872798434447</v>
      </c>
      <c r="S1915" s="95">
        <f t="shared" si="130"/>
        <v>-1</v>
      </c>
    </row>
    <row r="1916" spans="1:19" s="36" customFormat="1" ht="14.4" x14ac:dyDescent="0.3">
      <c r="A1916" s="32" t="s">
        <v>95</v>
      </c>
      <c r="B1916" s="7">
        <v>2184</v>
      </c>
      <c r="C1916" s="7">
        <v>1</v>
      </c>
      <c r="D1916" s="7" t="s">
        <v>582</v>
      </c>
      <c r="E1916" s="7">
        <v>2011</v>
      </c>
      <c r="F1916" s="10">
        <v>2012</v>
      </c>
      <c r="G1916" s="66">
        <v>401.27</v>
      </c>
      <c r="H1916" s="10">
        <v>10</v>
      </c>
      <c r="I1916" s="67">
        <v>1</v>
      </c>
      <c r="J1916" s="10">
        <v>0</v>
      </c>
      <c r="K1916" s="50">
        <v>5</v>
      </c>
      <c r="L1916" s="67">
        <v>875</v>
      </c>
      <c r="M1916" s="67">
        <v>332</v>
      </c>
      <c r="N1916" s="95">
        <f t="shared" si="127"/>
        <v>0.72493786246893122</v>
      </c>
      <c r="O1916" s="36">
        <f>10000*E1916+B1916</f>
        <v>20112184</v>
      </c>
      <c r="P1916" s="63">
        <v>1182</v>
      </c>
      <c r="Q1916" s="76">
        <f t="shared" si="128"/>
        <v>1.021150592216582</v>
      </c>
      <c r="R1916" s="95">
        <f t="shared" si="129"/>
        <v>0.72493786246893122</v>
      </c>
      <c r="S1916" s="95">
        <f t="shared" si="130"/>
        <v>-1</v>
      </c>
    </row>
    <row r="1917" spans="1:19" s="36" customFormat="1" ht="14.4" x14ac:dyDescent="0.3">
      <c r="A1917" s="32" t="s">
        <v>95</v>
      </c>
      <c r="B1917" s="7">
        <v>2184</v>
      </c>
      <c r="C1917" s="7">
        <v>1</v>
      </c>
      <c r="D1917" s="7" t="s">
        <v>582</v>
      </c>
      <c r="E1917" s="7">
        <v>2015</v>
      </c>
      <c r="F1917" s="7">
        <v>2016</v>
      </c>
      <c r="G1917" s="70">
        <v>763.34</v>
      </c>
      <c r="H1917" s="7">
        <v>10</v>
      </c>
      <c r="I1917" s="7">
        <v>1</v>
      </c>
      <c r="J1917" s="48">
        <f>MAX(0,MIN(1,F1917-E1917-1))</f>
        <v>0</v>
      </c>
      <c r="K1917" s="50">
        <f>MAX(1,MIN(10,INT(G1917/100)+1))</f>
        <v>8</v>
      </c>
      <c r="L1917" s="77">
        <v>498</v>
      </c>
      <c r="M1917" s="77">
        <v>93</v>
      </c>
      <c r="N1917" s="95">
        <f t="shared" si="127"/>
        <v>0.84263959390862941</v>
      </c>
      <c r="O1917" s="36">
        <f>10000*E1917+B1917</f>
        <v>20152184</v>
      </c>
      <c r="P1917" s="63">
        <v>1198.83</v>
      </c>
      <c r="Q1917" s="76">
        <f t="shared" si="128"/>
        <v>0.4929806561397363</v>
      </c>
      <c r="R1917" s="95">
        <f t="shared" si="129"/>
        <v>0.84263959390862941</v>
      </c>
      <c r="S1917" s="95">
        <f t="shared" si="130"/>
        <v>-1</v>
      </c>
    </row>
    <row r="1918" spans="1:19" s="36" customFormat="1" ht="14.4" x14ac:dyDescent="0.3">
      <c r="A1918" s="32" t="s">
        <v>95</v>
      </c>
      <c r="B1918" s="36">
        <v>2190</v>
      </c>
      <c r="C1918" s="36">
        <v>1</v>
      </c>
      <c r="D1918" s="36" t="s">
        <v>442</v>
      </c>
      <c r="E1918" s="36">
        <v>1995</v>
      </c>
      <c r="F1918" s="36">
        <v>1996</v>
      </c>
      <c r="G1918" s="76">
        <v>222.8</v>
      </c>
      <c r="H1918" s="36">
        <v>10</v>
      </c>
      <c r="I1918" s="36">
        <v>1</v>
      </c>
      <c r="J1918" s="36">
        <v>1</v>
      </c>
      <c r="K1918" s="36">
        <v>3</v>
      </c>
      <c r="L1918" s="94">
        <v>587</v>
      </c>
      <c r="M1918" s="94">
        <v>575</v>
      </c>
      <c r="N1918" s="95">
        <f t="shared" si="127"/>
        <v>0.50516351118760761</v>
      </c>
      <c r="O1918" s="36">
        <v>19962190</v>
      </c>
      <c r="P1918" s="63">
        <v>1523.6</v>
      </c>
      <c r="Q1918" s="76">
        <f t="shared" si="128"/>
        <v>0.7626673667629299</v>
      </c>
      <c r="R1918" s="95">
        <f t="shared" si="129"/>
        <v>0.50516351118760761</v>
      </c>
      <c r="S1918" s="95">
        <f t="shared" si="130"/>
        <v>-1</v>
      </c>
    </row>
    <row r="1919" spans="1:19" s="36" customFormat="1" ht="14.4" x14ac:dyDescent="0.3">
      <c r="A1919" s="32" t="s">
        <v>95</v>
      </c>
      <c r="B1919" s="36">
        <v>2190</v>
      </c>
      <c r="C1919" s="36">
        <v>1</v>
      </c>
      <c r="D1919" s="36" t="s">
        <v>442</v>
      </c>
      <c r="E1919" s="36">
        <v>2001</v>
      </c>
      <c r="F1919" s="36">
        <v>2002</v>
      </c>
      <c r="G1919" s="76">
        <v>400</v>
      </c>
      <c r="H1919" s="36">
        <v>10</v>
      </c>
      <c r="I1919" s="36">
        <v>1</v>
      </c>
      <c r="J1919" s="36">
        <v>1</v>
      </c>
      <c r="K1919" s="36">
        <v>5</v>
      </c>
      <c r="L1919" s="94">
        <v>946</v>
      </c>
      <c r="M1919" s="94">
        <v>524</v>
      </c>
      <c r="N1919" s="95">
        <f t="shared" si="127"/>
        <v>0.64353741496598638</v>
      </c>
      <c r="O1919" s="36">
        <v>20022190</v>
      </c>
      <c r="P1919" s="63">
        <v>1323.22</v>
      </c>
      <c r="Q1919" s="76">
        <f t="shared" si="128"/>
        <v>1.1109263765662549</v>
      </c>
      <c r="R1919" s="95">
        <f t="shared" si="129"/>
        <v>0.64353741496598638</v>
      </c>
      <c r="S1919" s="95">
        <f t="shared" si="130"/>
        <v>-1</v>
      </c>
    </row>
    <row r="1920" spans="1:19" s="36" customFormat="1" ht="14.4" x14ac:dyDescent="0.3">
      <c r="A1920" s="32" t="s">
        <v>95</v>
      </c>
      <c r="B1920" s="36">
        <v>2190</v>
      </c>
      <c r="C1920" s="36">
        <v>1</v>
      </c>
      <c r="D1920" s="36" t="s">
        <v>442</v>
      </c>
      <c r="E1920" s="36">
        <v>2006</v>
      </c>
      <c r="F1920" s="33">
        <v>2007</v>
      </c>
      <c r="G1920" s="76">
        <v>581</v>
      </c>
      <c r="H1920" s="33">
        <v>10</v>
      </c>
      <c r="I1920" s="36">
        <v>1</v>
      </c>
      <c r="J1920" s="36">
        <v>1</v>
      </c>
      <c r="K1920" s="36">
        <v>6</v>
      </c>
      <c r="L1920" s="63">
        <v>1629</v>
      </c>
      <c r="M1920" s="63">
        <v>1610</v>
      </c>
      <c r="N1920" s="95">
        <f t="shared" si="127"/>
        <v>0.50293300401358443</v>
      </c>
      <c r="O1920" s="36">
        <v>20072190</v>
      </c>
      <c r="P1920" s="63">
        <v>1237</v>
      </c>
      <c r="Q1920" s="76">
        <f t="shared" si="128"/>
        <v>2.618431689571544</v>
      </c>
      <c r="R1920" s="95">
        <f t="shared" si="129"/>
        <v>0.50293300401358443</v>
      </c>
      <c r="S1920" s="95">
        <f t="shared" si="130"/>
        <v>-1</v>
      </c>
    </row>
    <row r="1921" spans="1:19" s="36" customFormat="1" ht="14.4" x14ac:dyDescent="0.3">
      <c r="A1921" s="32" t="s">
        <v>95</v>
      </c>
      <c r="B1921" s="7">
        <v>2190</v>
      </c>
      <c r="C1921" s="7">
        <v>1</v>
      </c>
      <c r="D1921" s="7" t="s">
        <v>442</v>
      </c>
      <c r="E1921" s="7">
        <v>2010</v>
      </c>
      <c r="F1921" s="68">
        <v>2012</v>
      </c>
      <c r="G1921" s="66">
        <v>401.19</v>
      </c>
      <c r="H1921" s="68">
        <v>10</v>
      </c>
      <c r="I1921" s="67">
        <v>1</v>
      </c>
      <c r="J1921" s="10">
        <v>1</v>
      </c>
      <c r="K1921" s="50">
        <f>MAX(1,MIN(10,INT(G1921/100)+1))</f>
        <v>5</v>
      </c>
      <c r="L1921" s="67">
        <v>1554</v>
      </c>
      <c r="M1921" s="67">
        <v>1092</v>
      </c>
      <c r="N1921" s="95">
        <f t="shared" si="127"/>
        <v>0.58730158730158732</v>
      </c>
      <c r="O1921" s="36">
        <f>10000*2010+B1921</f>
        <v>20102190</v>
      </c>
      <c r="P1921" s="63">
        <v>878.64</v>
      </c>
      <c r="Q1921" s="76">
        <f t="shared" si="128"/>
        <v>3.0114722753346079</v>
      </c>
      <c r="R1921" s="95">
        <f t="shared" si="129"/>
        <v>0.58730158730158732</v>
      </c>
      <c r="S1921" s="95">
        <f t="shared" si="130"/>
        <v>-1</v>
      </c>
    </row>
    <row r="1922" spans="1:19" s="36" customFormat="1" ht="14.4" x14ac:dyDescent="0.3">
      <c r="A1922" s="32" t="s">
        <v>95</v>
      </c>
      <c r="B1922" s="36">
        <v>2190</v>
      </c>
      <c r="C1922" s="36">
        <v>1</v>
      </c>
      <c r="D1922" s="36" t="s">
        <v>442</v>
      </c>
      <c r="E1922" s="40">
        <v>2014</v>
      </c>
      <c r="F1922" s="33">
        <v>2015</v>
      </c>
      <c r="G1922" s="62">
        <v>695</v>
      </c>
      <c r="H1922" s="33">
        <v>10</v>
      </c>
      <c r="I1922" s="63">
        <v>0</v>
      </c>
      <c r="J1922" s="48">
        <v>0</v>
      </c>
      <c r="K1922" s="50">
        <v>7</v>
      </c>
      <c r="L1922" s="63">
        <v>1097</v>
      </c>
      <c r="M1922" s="63">
        <v>1566</v>
      </c>
      <c r="N1922" s="95">
        <f t="shared" si="127"/>
        <v>0.41194141945174617</v>
      </c>
      <c r="O1922" s="36">
        <f>10000*E1922+B1922</f>
        <v>20142190</v>
      </c>
      <c r="P1922" s="63">
        <v>800.75</v>
      </c>
      <c r="Q1922" s="76">
        <f t="shared" si="128"/>
        <v>3.3256322197939432</v>
      </c>
      <c r="R1922" s="95">
        <f t="shared" si="129"/>
        <v>0.41194141945174617</v>
      </c>
      <c r="S1922" s="95">
        <f t="shared" si="130"/>
        <v>-1</v>
      </c>
    </row>
    <row r="1923" spans="1:19" s="36" customFormat="1" ht="14.4" x14ac:dyDescent="0.3">
      <c r="A1923" s="32" t="s">
        <v>95</v>
      </c>
      <c r="B1923" s="7">
        <v>2190</v>
      </c>
      <c r="C1923" s="7">
        <v>1</v>
      </c>
      <c r="D1923" s="7" t="s">
        <v>442</v>
      </c>
      <c r="E1923" s="7">
        <v>2015</v>
      </c>
      <c r="F1923" s="7">
        <v>2016</v>
      </c>
      <c r="G1923" s="70">
        <v>1168.76</v>
      </c>
      <c r="H1923" s="7">
        <v>10</v>
      </c>
      <c r="I1923" s="7">
        <v>1</v>
      </c>
      <c r="J1923" s="48">
        <f>MAX(0,MIN(1,F1923-E1923-1))</f>
        <v>0</v>
      </c>
      <c r="K1923" s="50">
        <f>MAX(1,MIN(10,INT(G1923/100)+1))</f>
        <v>10</v>
      </c>
      <c r="L1923" s="67">
        <v>1289</v>
      </c>
      <c r="M1923" s="67">
        <v>696</v>
      </c>
      <c r="N1923" s="95">
        <f t="shared" si="127"/>
        <v>0.64937027707808559</v>
      </c>
      <c r="O1923" s="36">
        <f>10000*E1923+B1923</f>
        <v>20152190</v>
      </c>
      <c r="P1923" s="63">
        <v>793.29</v>
      </c>
      <c r="Q1923" s="76">
        <f t="shared" si="128"/>
        <v>2.502237517175308</v>
      </c>
      <c r="R1923" s="95">
        <f t="shared" si="129"/>
        <v>0.64937027707808559</v>
      </c>
      <c r="S1923" s="95">
        <f t="shared" si="130"/>
        <v>-1</v>
      </c>
    </row>
    <row r="1924" spans="1:19" s="36" customFormat="1" ht="14.4" x14ac:dyDescent="0.3">
      <c r="A1924" s="32" t="s">
        <v>95</v>
      </c>
      <c r="B1924" s="36">
        <v>2198</v>
      </c>
      <c r="C1924" s="36">
        <v>1</v>
      </c>
      <c r="D1924" s="36" t="s">
        <v>462</v>
      </c>
      <c r="E1924" s="36">
        <v>1996</v>
      </c>
      <c r="F1924" s="36">
        <v>1997</v>
      </c>
      <c r="G1924" s="76">
        <v>341.28</v>
      </c>
      <c r="H1924" s="36">
        <v>10</v>
      </c>
      <c r="I1924" s="36">
        <v>0</v>
      </c>
      <c r="J1924" s="36">
        <v>1</v>
      </c>
      <c r="K1924" s="36">
        <v>4</v>
      </c>
      <c r="L1924" s="94">
        <v>692</v>
      </c>
      <c r="M1924" s="94">
        <v>1687</v>
      </c>
      <c r="N1924" s="95">
        <f t="shared" si="127"/>
        <v>0.29087852038671713</v>
      </c>
      <c r="O1924" s="36">
        <v>19972198</v>
      </c>
      <c r="P1924" s="63">
        <v>965.96</v>
      </c>
      <c r="Q1924" s="76">
        <f t="shared" si="128"/>
        <v>2.4628348999958591</v>
      </c>
      <c r="R1924" s="95">
        <f t="shared" si="129"/>
        <v>0.29087852038671713</v>
      </c>
      <c r="S1924" s="95">
        <f t="shared" si="130"/>
        <v>-1</v>
      </c>
    </row>
    <row r="1925" spans="1:19" s="36" customFormat="1" ht="14.4" x14ac:dyDescent="0.3">
      <c r="A1925" s="32" t="s">
        <v>95</v>
      </c>
      <c r="B1925" s="36">
        <v>2198</v>
      </c>
      <c r="C1925" s="36">
        <v>1</v>
      </c>
      <c r="D1925" s="36" t="s">
        <v>462</v>
      </c>
      <c r="E1925" s="36">
        <v>1997</v>
      </c>
      <c r="F1925" s="36">
        <v>1998</v>
      </c>
      <c r="G1925" s="76">
        <v>170.83</v>
      </c>
      <c r="H1925" s="36">
        <v>10</v>
      </c>
      <c r="I1925" s="36">
        <v>0</v>
      </c>
      <c r="J1925" s="36">
        <v>1</v>
      </c>
      <c r="K1925" s="36">
        <v>2</v>
      </c>
      <c r="L1925" s="94">
        <v>491</v>
      </c>
      <c r="M1925" s="94">
        <v>649</v>
      </c>
      <c r="N1925" s="95">
        <f t="shared" si="127"/>
        <v>0.43070175438596492</v>
      </c>
      <c r="O1925" s="36">
        <v>19982198</v>
      </c>
      <c r="P1925" s="63">
        <v>939.09</v>
      </c>
      <c r="Q1925" s="76">
        <f t="shared" si="128"/>
        <v>1.2139411557997635</v>
      </c>
      <c r="R1925" s="95">
        <f t="shared" si="129"/>
        <v>0.43070175438596492</v>
      </c>
      <c r="S1925" s="95">
        <f t="shared" si="130"/>
        <v>-1</v>
      </c>
    </row>
    <row r="1926" spans="1:19" s="36" customFormat="1" ht="14.4" x14ac:dyDescent="0.3">
      <c r="A1926" s="32" t="s">
        <v>95</v>
      </c>
      <c r="B1926" s="36">
        <v>2198</v>
      </c>
      <c r="C1926" s="36">
        <v>1</v>
      </c>
      <c r="D1926" s="36" t="s">
        <v>462</v>
      </c>
      <c r="E1926" s="36">
        <v>2001</v>
      </c>
      <c r="F1926" s="36">
        <v>2002</v>
      </c>
      <c r="G1926" s="76">
        <v>400</v>
      </c>
      <c r="H1926" s="36">
        <v>10</v>
      </c>
      <c r="I1926" s="36">
        <v>1</v>
      </c>
      <c r="J1926" s="36">
        <v>1</v>
      </c>
      <c r="K1926" s="36">
        <v>5</v>
      </c>
      <c r="L1926" s="94">
        <v>748</v>
      </c>
      <c r="M1926" s="94">
        <v>372</v>
      </c>
      <c r="N1926" s="95">
        <f t="shared" si="127"/>
        <v>0.66785714285714282</v>
      </c>
      <c r="O1926" s="36">
        <v>20022198</v>
      </c>
      <c r="P1926" s="63">
        <v>817.99</v>
      </c>
      <c r="Q1926" s="76">
        <f t="shared" si="128"/>
        <v>1.3692098925414735</v>
      </c>
      <c r="R1926" s="95">
        <f t="shared" si="129"/>
        <v>0.66785714285714282</v>
      </c>
      <c r="S1926" s="95">
        <f t="shared" si="130"/>
        <v>-1</v>
      </c>
    </row>
    <row r="1927" spans="1:19" s="36" customFormat="1" ht="14.4" x14ac:dyDescent="0.3">
      <c r="A1927" s="32" t="s">
        <v>95</v>
      </c>
      <c r="B1927" s="36">
        <v>2198</v>
      </c>
      <c r="C1927" s="36">
        <v>1</v>
      </c>
      <c r="D1927" s="36" t="s">
        <v>653</v>
      </c>
      <c r="E1927" s="36">
        <v>2005</v>
      </c>
      <c r="F1927" s="36">
        <v>2006</v>
      </c>
      <c r="G1927" s="76">
        <v>475</v>
      </c>
      <c r="H1927" s="36">
        <v>10</v>
      </c>
      <c r="I1927" s="33">
        <v>1</v>
      </c>
      <c r="J1927" s="36">
        <v>1</v>
      </c>
      <c r="K1927" s="36">
        <v>5</v>
      </c>
      <c r="L1927" s="36">
        <v>605</v>
      </c>
      <c r="M1927" s="36">
        <v>565</v>
      </c>
      <c r="N1927" s="95">
        <f t="shared" si="127"/>
        <v>0.51709401709401714</v>
      </c>
      <c r="O1927" s="36">
        <v>20062198</v>
      </c>
      <c r="P1927" s="63">
        <v>730.27</v>
      </c>
      <c r="Q1927" s="76">
        <f t="shared" si="128"/>
        <v>1.60214715105372</v>
      </c>
      <c r="R1927" s="95">
        <f t="shared" si="129"/>
        <v>0.51709401709401714</v>
      </c>
      <c r="S1927" s="95">
        <f t="shared" si="130"/>
        <v>-1</v>
      </c>
    </row>
    <row r="1928" spans="1:19" s="36" customFormat="1" ht="14.4" x14ac:dyDescent="0.3">
      <c r="A1928" s="32" t="s">
        <v>95</v>
      </c>
      <c r="B1928" s="7">
        <v>2198</v>
      </c>
      <c r="C1928" s="7">
        <v>1</v>
      </c>
      <c r="D1928" s="7" t="s">
        <v>462</v>
      </c>
      <c r="E1928" s="7">
        <v>2010</v>
      </c>
      <c r="F1928" s="10">
        <v>2011</v>
      </c>
      <c r="G1928" s="66">
        <v>99.899999999999977</v>
      </c>
      <c r="H1928" s="10">
        <v>10</v>
      </c>
      <c r="I1928" s="67">
        <v>1</v>
      </c>
      <c r="J1928" s="10">
        <v>0</v>
      </c>
      <c r="K1928" s="50">
        <f>MAX(1,MIN(10,INT(G1928/100)+1))</f>
        <v>1</v>
      </c>
      <c r="L1928" s="67">
        <v>978</v>
      </c>
      <c r="M1928" s="67">
        <v>801</v>
      </c>
      <c r="N1928" s="95">
        <f t="shared" si="127"/>
        <v>0.5497470489038786</v>
      </c>
      <c r="O1928" s="36">
        <f>10000*2010+B1928</f>
        <v>20102198</v>
      </c>
      <c r="P1928" s="63">
        <v>568.67999999999995</v>
      </c>
      <c r="Q1928" s="76">
        <f t="shared" si="128"/>
        <v>3.128297109094746</v>
      </c>
      <c r="R1928" s="95">
        <f t="shared" si="129"/>
        <v>0.5497470489038786</v>
      </c>
      <c r="S1928" s="95">
        <f t="shared" si="130"/>
        <v>-1</v>
      </c>
    </row>
    <row r="1929" spans="1:19" s="36" customFormat="1" ht="14.4" x14ac:dyDescent="0.3">
      <c r="A1929" s="32" t="s">
        <v>95</v>
      </c>
      <c r="B1929" s="36">
        <v>2215</v>
      </c>
      <c r="C1929" s="36">
        <v>1</v>
      </c>
      <c r="D1929" s="36" t="s">
        <v>583</v>
      </c>
      <c r="E1929" s="36">
        <v>2001</v>
      </c>
      <c r="F1929" s="36">
        <v>2002</v>
      </c>
      <c r="G1929" s="76">
        <v>541</v>
      </c>
      <c r="H1929" s="36">
        <v>10</v>
      </c>
      <c r="I1929" s="36">
        <v>1</v>
      </c>
      <c r="J1929" s="36">
        <v>1</v>
      </c>
      <c r="K1929" s="36">
        <v>6</v>
      </c>
      <c r="L1929" s="94">
        <v>194</v>
      </c>
      <c r="M1929" s="94">
        <v>191</v>
      </c>
      <c r="N1929" s="95">
        <f t="shared" si="127"/>
        <v>0.50389610389610384</v>
      </c>
      <c r="O1929" s="36">
        <v>20022215</v>
      </c>
      <c r="P1929" s="63">
        <v>460.7</v>
      </c>
      <c r="Q1929" s="76">
        <f t="shared" si="128"/>
        <v>0.83568482743650963</v>
      </c>
      <c r="R1929" s="95">
        <f t="shared" si="129"/>
        <v>0.50389610389610384</v>
      </c>
      <c r="S1929" s="95">
        <f t="shared" si="130"/>
        <v>-1</v>
      </c>
    </row>
    <row r="1930" spans="1:19" s="36" customFormat="1" ht="14.4" x14ac:dyDescent="0.3">
      <c r="A1930" s="32" t="s">
        <v>95</v>
      </c>
      <c r="B1930" s="36">
        <v>2215</v>
      </c>
      <c r="C1930" s="36">
        <v>1</v>
      </c>
      <c r="D1930" s="35" t="s">
        <v>583</v>
      </c>
      <c r="E1930" s="33">
        <v>2007</v>
      </c>
      <c r="F1930" s="36">
        <v>2008</v>
      </c>
      <c r="G1930" s="36">
        <v>1006.83</v>
      </c>
      <c r="H1930" s="36">
        <v>10</v>
      </c>
      <c r="I1930" s="36">
        <v>1</v>
      </c>
      <c r="J1930" s="36">
        <v>0</v>
      </c>
      <c r="K1930" s="33">
        <v>10</v>
      </c>
      <c r="L1930" s="63">
        <v>670</v>
      </c>
      <c r="M1930" s="63">
        <v>202</v>
      </c>
      <c r="N1930" s="95">
        <f t="shared" si="127"/>
        <v>0.76834862385321101</v>
      </c>
      <c r="O1930" s="36">
        <v>20062897</v>
      </c>
      <c r="P1930" s="63">
        <v>434</v>
      </c>
      <c r="Q1930" s="76">
        <f t="shared" si="128"/>
        <v>2.0092165898617513</v>
      </c>
      <c r="R1930" s="95">
        <f t="shared" si="129"/>
        <v>0.76834862385321101</v>
      </c>
      <c r="S1930" s="95">
        <f t="shared" si="130"/>
        <v>-1</v>
      </c>
    </row>
    <row r="1931" spans="1:19" s="36" customFormat="1" ht="14.4" x14ac:dyDescent="0.3">
      <c r="A1931" s="32" t="s">
        <v>95</v>
      </c>
      <c r="B1931" s="36">
        <v>2215</v>
      </c>
      <c r="C1931" s="36">
        <v>1</v>
      </c>
      <c r="D1931" s="36" t="s">
        <v>583</v>
      </c>
      <c r="E1931" s="40">
        <v>2014</v>
      </c>
      <c r="F1931" s="33">
        <v>2015</v>
      </c>
      <c r="G1931" s="62">
        <v>1863.94</v>
      </c>
      <c r="H1931" s="33">
        <v>10</v>
      </c>
      <c r="I1931" s="63">
        <v>1</v>
      </c>
      <c r="J1931" s="48">
        <v>0</v>
      </c>
      <c r="K1931" s="50">
        <v>10</v>
      </c>
      <c r="L1931" s="63">
        <v>377</v>
      </c>
      <c r="M1931" s="63">
        <v>308</v>
      </c>
      <c r="N1931" s="95">
        <f t="shared" si="127"/>
        <v>0.55036496350364961</v>
      </c>
      <c r="O1931" s="36">
        <f>10000*E1931+B1931</f>
        <v>20142215</v>
      </c>
      <c r="P1931" s="63">
        <v>310.01</v>
      </c>
      <c r="Q1931" s="76">
        <f t="shared" si="128"/>
        <v>2.2096061417373636</v>
      </c>
      <c r="R1931" s="95">
        <f t="shared" si="129"/>
        <v>0.55036496350364961</v>
      </c>
      <c r="S1931" s="95">
        <f t="shared" si="130"/>
        <v>-1</v>
      </c>
    </row>
    <row r="1932" spans="1:19" s="36" customFormat="1" ht="14.4" x14ac:dyDescent="0.3">
      <c r="A1932" s="32" t="s">
        <v>95</v>
      </c>
      <c r="B1932" s="36">
        <v>2310</v>
      </c>
      <c r="C1932" s="36">
        <v>1</v>
      </c>
      <c r="D1932" s="36" t="s">
        <v>481</v>
      </c>
      <c r="E1932" s="36">
        <v>1997</v>
      </c>
      <c r="F1932" s="36">
        <v>1998</v>
      </c>
      <c r="G1932" s="76">
        <v>315</v>
      </c>
      <c r="H1932" s="36">
        <v>5</v>
      </c>
      <c r="I1932" s="36">
        <v>0</v>
      </c>
      <c r="J1932" s="36">
        <v>1</v>
      </c>
      <c r="K1932" s="36">
        <v>4</v>
      </c>
      <c r="L1932" s="94">
        <v>438</v>
      </c>
      <c r="M1932" s="94">
        <v>861</v>
      </c>
      <c r="N1932" s="95">
        <f t="shared" si="127"/>
        <v>0.33718244803695152</v>
      </c>
      <c r="O1932" s="36">
        <v>19982310</v>
      </c>
      <c r="P1932" s="63">
        <v>1413.83</v>
      </c>
      <c r="Q1932" s="76">
        <f t="shared" si="128"/>
        <v>0.91878090010821678</v>
      </c>
      <c r="R1932" s="95">
        <f t="shared" si="129"/>
        <v>0.33718244803695152</v>
      </c>
      <c r="S1932" s="95">
        <f t="shared" si="130"/>
        <v>-1</v>
      </c>
    </row>
    <row r="1933" spans="1:19" s="36" customFormat="1" ht="14.4" x14ac:dyDescent="0.3">
      <c r="A1933" s="32" t="s">
        <v>95</v>
      </c>
      <c r="B1933" s="36">
        <v>2310</v>
      </c>
      <c r="C1933" s="36">
        <v>1</v>
      </c>
      <c r="D1933" s="36" t="s">
        <v>481</v>
      </c>
      <c r="E1933" s="36">
        <v>1998</v>
      </c>
      <c r="F1933" s="36">
        <v>1999</v>
      </c>
      <c r="G1933" s="76">
        <v>300</v>
      </c>
      <c r="H1933" s="36">
        <v>5</v>
      </c>
      <c r="I1933" s="36">
        <v>1</v>
      </c>
      <c r="J1933" s="36">
        <v>1</v>
      </c>
      <c r="K1933" s="36">
        <v>4</v>
      </c>
      <c r="L1933" s="94">
        <v>1994</v>
      </c>
      <c r="M1933" s="94">
        <v>1512</v>
      </c>
      <c r="N1933" s="95">
        <f t="shared" si="127"/>
        <v>0.56873930405019968</v>
      </c>
      <c r="O1933" s="36">
        <v>19992310</v>
      </c>
      <c r="P1933" s="63">
        <v>1357.03</v>
      </c>
      <c r="Q1933" s="76">
        <f t="shared" si="128"/>
        <v>2.5835832663979428</v>
      </c>
      <c r="R1933" s="95">
        <f t="shared" si="129"/>
        <v>0.56873930405019968</v>
      </c>
      <c r="S1933" s="95">
        <f t="shared" si="130"/>
        <v>-1</v>
      </c>
    </row>
    <row r="1934" spans="1:19" s="36" customFormat="1" ht="14.4" x14ac:dyDescent="0.3">
      <c r="A1934" s="32" t="s">
        <v>95</v>
      </c>
      <c r="B1934" s="36">
        <v>2310</v>
      </c>
      <c r="C1934" s="36">
        <v>1</v>
      </c>
      <c r="D1934" s="36" t="s">
        <v>481</v>
      </c>
      <c r="E1934" s="36">
        <v>2001</v>
      </c>
      <c r="F1934" s="36">
        <v>2002</v>
      </c>
      <c r="G1934" s="76">
        <v>200</v>
      </c>
      <c r="H1934" s="36">
        <v>5</v>
      </c>
      <c r="I1934" s="36">
        <v>1</v>
      </c>
      <c r="J1934" s="36">
        <v>1</v>
      </c>
      <c r="K1934" s="36">
        <v>3</v>
      </c>
      <c r="L1934" s="94">
        <v>858</v>
      </c>
      <c r="M1934" s="94">
        <v>792</v>
      </c>
      <c r="N1934" s="95">
        <f t="shared" si="127"/>
        <v>0.52</v>
      </c>
      <c r="O1934" s="36">
        <v>20022310</v>
      </c>
      <c r="P1934" s="63">
        <v>1292.52</v>
      </c>
      <c r="Q1934" s="76">
        <f t="shared" si="128"/>
        <v>1.2765759910871786</v>
      </c>
      <c r="R1934" s="95">
        <f t="shared" si="129"/>
        <v>0.52</v>
      </c>
      <c r="S1934" s="95">
        <f t="shared" si="130"/>
        <v>-1</v>
      </c>
    </row>
    <row r="1935" spans="1:19" s="36" customFormat="1" ht="14.4" x14ac:dyDescent="0.3">
      <c r="A1935" s="32" t="s">
        <v>95</v>
      </c>
      <c r="B1935" s="36">
        <v>2310</v>
      </c>
      <c r="C1935" s="36">
        <v>1</v>
      </c>
      <c r="D1935" s="36" t="s">
        <v>481</v>
      </c>
      <c r="E1935" s="36">
        <v>2005</v>
      </c>
      <c r="F1935" s="36">
        <v>2006</v>
      </c>
      <c r="G1935" s="76">
        <v>50</v>
      </c>
      <c r="H1935" s="36">
        <v>7</v>
      </c>
      <c r="I1935" s="33">
        <v>1</v>
      </c>
      <c r="J1935" s="36">
        <v>1</v>
      </c>
      <c r="K1935" s="36">
        <v>1</v>
      </c>
      <c r="L1935" s="36">
        <v>1111</v>
      </c>
      <c r="M1935" s="36">
        <v>547</v>
      </c>
      <c r="N1935" s="95">
        <f t="shared" si="127"/>
        <v>0.67008443908323279</v>
      </c>
      <c r="O1935" s="36">
        <v>20062310</v>
      </c>
      <c r="P1935" s="63">
        <v>1337.44</v>
      </c>
      <c r="Q1935" s="76">
        <f t="shared" si="128"/>
        <v>1.2396817801172388</v>
      </c>
      <c r="R1935" s="95">
        <f t="shared" si="129"/>
        <v>0.67008443908323279</v>
      </c>
      <c r="S1935" s="95">
        <f t="shared" si="130"/>
        <v>-1</v>
      </c>
    </row>
    <row r="1936" spans="1:19" s="36" customFormat="1" ht="14.4" x14ac:dyDescent="0.3">
      <c r="A1936" s="32" t="s">
        <v>95</v>
      </c>
      <c r="B1936" s="36">
        <v>2310</v>
      </c>
      <c r="C1936" s="36">
        <v>1</v>
      </c>
      <c r="D1936" s="36" t="s">
        <v>481</v>
      </c>
      <c r="E1936" s="36">
        <v>2005</v>
      </c>
      <c r="F1936" s="36">
        <v>2006</v>
      </c>
      <c r="G1936" s="76">
        <v>550</v>
      </c>
      <c r="H1936" s="36">
        <v>7</v>
      </c>
      <c r="I1936" s="33">
        <v>1</v>
      </c>
      <c r="J1936" s="36">
        <v>1</v>
      </c>
      <c r="K1936" s="36">
        <v>6</v>
      </c>
      <c r="L1936" s="36">
        <v>1157</v>
      </c>
      <c r="M1936" s="36">
        <v>507</v>
      </c>
      <c r="N1936" s="95">
        <f t="shared" si="127"/>
        <v>0.6953125</v>
      </c>
      <c r="O1936" s="36">
        <v>20062310</v>
      </c>
      <c r="P1936" s="63">
        <v>1337.44</v>
      </c>
      <c r="Q1936" s="76">
        <f t="shared" si="128"/>
        <v>1.2441679626749611</v>
      </c>
      <c r="R1936" s="95">
        <f t="shared" si="129"/>
        <v>0.6953125</v>
      </c>
      <c r="S1936" s="95">
        <f t="shared" si="130"/>
        <v>-1</v>
      </c>
    </row>
    <row r="1937" spans="1:19" s="36" customFormat="1" ht="14.4" x14ac:dyDescent="0.3">
      <c r="A1937" s="32" t="s">
        <v>95</v>
      </c>
      <c r="B1937" s="7">
        <v>2310</v>
      </c>
      <c r="C1937" s="7">
        <v>1</v>
      </c>
      <c r="D1937" s="7" t="s">
        <v>481</v>
      </c>
      <c r="E1937" s="7">
        <v>2011</v>
      </c>
      <c r="F1937" s="10">
        <v>2013</v>
      </c>
      <c r="G1937" s="66">
        <v>600</v>
      </c>
      <c r="H1937" s="10">
        <v>7</v>
      </c>
      <c r="I1937" s="67">
        <v>1</v>
      </c>
      <c r="J1937" s="10">
        <v>1</v>
      </c>
      <c r="K1937" s="50">
        <v>7</v>
      </c>
      <c r="L1937" s="67">
        <v>852</v>
      </c>
      <c r="M1937" s="67">
        <v>332</v>
      </c>
      <c r="N1937" s="95">
        <f t="shared" si="127"/>
        <v>0.71959459459459463</v>
      </c>
      <c r="O1937" s="36">
        <f>10000*E1937+B1937</f>
        <v>20112310</v>
      </c>
      <c r="P1937" s="63">
        <v>1205</v>
      </c>
      <c r="Q1937" s="76">
        <f t="shared" si="128"/>
        <v>0.98257261410788377</v>
      </c>
      <c r="R1937" s="95">
        <f t="shared" si="129"/>
        <v>0.71959459459459463</v>
      </c>
      <c r="S1937" s="95">
        <f t="shared" si="130"/>
        <v>-1</v>
      </c>
    </row>
    <row r="1938" spans="1:19" s="36" customFormat="1" ht="14.4" x14ac:dyDescent="0.3">
      <c r="A1938" s="32" t="s">
        <v>95</v>
      </c>
      <c r="B1938" s="36">
        <v>2311</v>
      </c>
      <c r="C1938" s="36">
        <v>1</v>
      </c>
      <c r="D1938" s="36" t="s">
        <v>631</v>
      </c>
      <c r="E1938" s="36">
        <v>2004</v>
      </c>
      <c r="F1938" s="36">
        <v>2005</v>
      </c>
      <c r="G1938" s="76">
        <v>200</v>
      </c>
      <c r="H1938" s="36">
        <v>10</v>
      </c>
      <c r="I1938" s="36">
        <v>0</v>
      </c>
      <c r="J1938" s="36">
        <v>1</v>
      </c>
      <c r="K1938" s="36">
        <v>3</v>
      </c>
      <c r="L1938" s="94">
        <v>641</v>
      </c>
      <c r="M1938" s="94">
        <v>857</v>
      </c>
      <c r="N1938" s="95">
        <f t="shared" si="127"/>
        <v>0.4279038718291055</v>
      </c>
      <c r="O1938" s="36">
        <v>20052311</v>
      </c>
      <c r="P1938" s="63">
        <v>419.18</v>
      </c>
      <c r="Q1938" s="76">
        <f t="shared" si="128"/>
        <v>3.5736437807147285</v>
      </c>
      <c r="R1938" s="95">
        <f t="shared" si="129"/>
        <v>0.4279038718291055</v>
      </c>
      <c r="S1938" s="95">
        <f t="shared" si="130"/>
        <v>-1</v>
      </c>
    </row>
    <row r="1939" spans="1:19" s="36" customFormat="1" ht="14.4" x14ac:dyDescent="0.3">
      <c r="A1939" s="32" t="s">
        <v>95</v>
      </c>
      <c r="B1939" s="36">
        <v>2311</v>
      </c>
      <c r="C1939" s="36">
        <v>1</v>
      </c>
      <c r="D1939" s="36" t="s">
        <v>631</v>
      </c>
      <c r="E1939" s="36">
        <v>2004</v>
      </c>
      <c r="F1939" s="36">
        <v>2005</v>
      </c>
      <c r="G1939" s="76">
        <v>500</v>
      </c>
      <c r="H1939" s="36">
        <v>10</v>
      </c>
      <c r="I1939" s="36">
        <v>0</v>
      </c>
      <c r="J1939" s="36">
        <v>1</v>
      </c>
      <c r="K1939" s="36">
        <v>6</v>
      </c>
      <c r="L1939" s="94">
        <v>725</v>
      </c>
      <c r="M1939" s="94">
        <v>819</v>
      </c>
      <c r="N1939" s="95">
        <f t="shared" si="127"/>
        <v>0.46955958549222798</v>
      </c>
      <c r="O1939" s="36">
        <v>20052311</v>
      </c>
      <c r="P1939" s="63">
        <v>419.18</v>
      </c>
      <c r="Q1939" s="76">
        <f t="shared" si="128"/>
        <v>3.6833818407366765</v>
      </c>
      <c r="R1939" s="95">
        <f t="shared" si="129"/>
        <v>0.46955958549222798</v>
      </c>
      <c r="S1939" s="95">
        <f t="shared" si="130"/>
        <v>-1</v>
      </c>
    </row>
    <row r="1940" spans="1:19" s="36" customFormat="1" ht="14.4" x14ac:dyDescent="0.3">
      <c r="A1940" s="32" t="s">
        <v>95</v>
      </c>
      <c r="B1940" s="36">
        <v>2311</v>
      </c>
      <c r="C1940" s="36">
        <v>1</v>
      </c>
      <c r="D1940" s="36" t="s">
        <v>903</v>
      </c>
      <c r="E1940" s="36">
        <v>2005</v>
      </c>
      <c r="F1940" s="36">
        <v>2006</v>
      </c>
      <c r="G1940" s="76">
        <v>600</v>
      </c>
      <c r="H1940" s="36">
        <v>10</v>
      </c>
      <c r="I1940" s="33">
        <v>1</v>
      </c>
      <c r="J1940" s="36">
        <v>1</v>
      </c>
      <c r="K1940" s="36">
        <v>7</v>
      </c>
      <c r="L1940" s="36">
        <v>574</v>
      </c>
      <c r="M1940" s="36">
        <v>342</v>
      </c>
      <c r="N1940" s="95">
        <f t="shared" si="127"/>
        <v>0.6266375545851528</v>
      </c>
      <c r="O1940" s="36">
        <v>20062311</v>
      </c>
      <c r="P1940" s="63">
        <v>414.39</v>
      </c>
      <c r="Q1940" s="76">
        <f t="shared" si="128"/>
        <v>2.2104780520765464</v>
      </c>
      <c r="R1940" s="95">
        <f t="shared" si="129"/>
        <v>0.6266375545851528</v>
      </c>
      <c r="S1940" s="95">
        <f t="shared" si="130"/>
        <v>-1</v>
      </c>
    </row>
    <row r="1941" spans="1:19" s="36" customFormat="1" ht="14.4" x14ac:dyDescent="0.3">
      <c r="A1941" s="32" t="s">
        <v>95</v>
      </c>
      <c r="B1941" s="7">
        <v>2311</v>
      </c>
      <c r="C1941" s="7">
        <v>1</v>
      </c>
      <c r="D1941" s="7" t="s">
        <v>631</v>
      </c>
      <c r="E1941" s="7">
        <v>2010</v>
      </c>
      <c r="F1941" s="10">
        <v>2011</v>
      </c>
      <c r="G1941" s="66">
        <v>300</v>
      </c>
      <c r="H1941" s="10">
        <v>10</v>
      </c>
      <c r="I1941" s="67">
        <v>0</v>
      </c>
      <c r="J1941" s="10">
        <v>0</v>
      </c>
      <c r="K1941" s="50">
        <f>MAX(1,MIN(10,INT(G1941/100)+1))</f>
        <v>4</v>
      </c>
      <c r="L1941" s="67">
        <v>417</v>
      </c>
      <c r="M1941" s="67">
        <v>755</v>
      </c>
      <c r="N1941" s="95">
        <f t="shared" si="127"/>
        <v>0.35580204778156999</v>
      </c>
      <c r="O1941" s="36">
        <f>10000*2010+B1941</f>
        <v>20102311</v>
      </c>
      <c r="P1941" s="63">
        <v>460.2</v>
      </c>
      <c r="Q1941" s="76">
        <f t="shared" si="128"/>
        <v>2.5467188179052584</v>
      </c>
      <c r="R1941" s="95">
        <f t="shared" si="129"/>
        <v>0.35580204778156999</v>
      </c>
      <c r="S1941" s="95">
        <f t="shared" si="130"/>
        <v>-1</v>
      </c>
    </row>
    <row r="1942" spans="1:19" s="36" customFormat="1" ht="14.4" x14ac:dyDescent="0.3">
      <c r="A1942" s="32" t="s">
        <v>95</v>
      </c>
      <c r="B1942" s="7">
        <v>2311</v>
      </c>
      <c r="C1942" s="7">
        <v>1</v>
      </c>
      <c r="D1942" s="7" t="s">
        <v>631</v>
      </c>
      <c r="E1942" s="7">
        <v>2011</v>
      </c>
      <c r="F1942" s="10">
        <v>2012</v>
      </c>
      <c r="G1942" s="66">
        <v>600</v>
      </c>
      <c r="H1942" s="10">
        <v>10</v>
      </c>
      <c r="I1942" s="67">
        <v>0</v>
      </c>
      <c r="J1942" s="10">
        <v>0</v>
      </c>
      <c r="K1942" s="50">
        <v>7</v>
      </c>
      <c r="L1942" s="67">
        <v>213</v>
      </c>
      <c r="M1942" s="67">
        <v>462</v>
      </c>
      <c r="N1942" s="95">
        <f t="shared" si="127"/>
        <v>0.31555555555555553</v>
      </c>
      <c r="O1942" s="36">
        <f>10000*E1942+B1942</f>
        <v>20112311</v>
      </c>
      <c r="P1942" s="63">
        <v>467</v>
      </c>
      <c r="Q1942" s="76">
        <f t="shared" si="128"/>
        <v>1.4453961456102784</v>
      </c>
      <c r="R1942" s="95">
        <f t="shared" si="129"/>
        <v>0.31555555555555553</v>
      </c>
      <c r="S1942" s="95">
        <f t="shared" si="130"/>
        <v>-1</v>
      </c>
    </row>
    <row r="1943" spans="1:19" s="36" customFormat="1" ht="14.4" x14ac:dyDescent="0.3">
      <c r="A1943" s="32" t="s">
        <v>95</v>
      </c>
      <c r="B1943" s="36">
        <v>2311</v>
      </c>
      <c r="C1943" s="36">
        <v>1</v>
      </c>
      <c r="D1943" s="36" t="s">
        <v>631</v>
      </c>
      <c r="E1943" s="75">
        <v>2012</v>
      </c>
      <c r="F1943" s="36">
        <v>2013</v>
      </c>
      <c r="G1943" s="76">
        <v>1200</v>
      </c>
      <c r="H1943" s="36">
        <v>10</v>
      </c>
      <c r="I1943" s="36">
        <v>0</v>
      </c>
      <c r="J1943" s="36">
        <v>0</v>
      </c>
      <c r="K1943" s="50">
        <f>MAX(1,MIN(10,INT(G1943/100)+1))</f>
        <v>10</v>
      </c>
      <c r="L1943" s="63">
        <v>731</v>
      </c>
      <c r="M1943" s="63">
        <v>762</v>
      </c>
      <c r="N1943" s="95">
        <f t="shared" si="127"/>
        <v>0.48961821835231079</v>
      </c>
      <c r="O1943" s="36">
        <f>10000*E1943+B1943</f>
        <v>20122311</v>
      </c>
      <c r="P1943" s="63">
        <v>442.7</v>
      </c>
      <c r="Q1943" s="76">
        <f t="shared" si="128"/>
        <v>3.3724870115202168</v>
      </c>
      <c r="R1943" s="95">
        <f t="shared" si="129"/>
        <v>0.48961821835231079</v>
      </c>
      <c r="S1943" s="95">
        <f t="shared" si="130"/>
        <v>-1</v>
      </c>
    </row>
    <row r="1944" spans="1:19" s="36" customFormat="1" ht="14.4" x14ac:dyDescent="0.3">
      <c r="A1944" s="32" t="s">
        <v>95</v>
      </c>
      <c r="B1944" s="36">
        <v>2311</v>
      </c>
      <c r="C1944" s="36">
        <v>1</v>
      </c>
      <c r="D1944" s="36" t="s">
        <v>631</v>
      </c>
      <c r="E1944" s="40">
        <v>2014</v>
      </c>
      <c r="F1944" s="33">
        <v>2016</v>
      </c>
      <c r="G1944" s="62">
        <v>549.78</v>
      </c>
      <c r="H1944" s="33">
        <v>10</v>
      </c>
      <c r="I1944" s="63">
        <v>1</v>
      </c>
      <c r="J1944" s="48">
        <v>1</v>
      </c>
      <c r="K1944" s="50">
        <v>6</v>
      </c>
      <c r="L1944" s="63">
        <v>562</v>
      </c>
      <c r="M1944" s="63">
        <v>374</v>
      </c>
      <c r="N1944" s="95">
        <f t="shared" si="127"/>
        <v>0.6004273504273504</v>
      </c>
      <c r="O1944" s="36">
        <f>10000*E1944+B1944</f>
        <v>20142311</v>
      </c>
      <c r="P1944" s="63">
        <v>434.38</v>
      </c>
      <c r="Q1944" s="76">
        <f t="shared" si="128"/>
        <v>2.1547953404852893</v>
      </c>
      <c r="R1944" s="95">
        <f t="shared" si="129"/>
        <v>0.6004273504273504</v>
      </c>
      <c r="S1944" s="95">
        <f t="shared" si="130"/>
        <v>-1</v>
      </c>
    </row>
    <row r="1945" spans="1:19" s="36" customFormat="1" ht="14.4" x14ac:dyDescent="0.3">
      <c r="A1945" s="32" t="s">
        <v>95</v>
      </c>
      <c r="B1945" s="36">
        <v>2342</v>
      </c>
      <c r="C1945" s="36">
        <v>1</v>
      </c>
      <c r="D1945" s="36" t="s">
        <v>443</v>
      </c>
      <c r="E1945" s="36">
        <v>1995</v>
      </c>
      <c r="F1945" s="36">
        <v>1996</v>
      </c>
      <c r="G1945" s="76">
        <v>420.38</v>
      </c>
      <c r="H1945" s="36">
        <v>5</v>
      </c>
      <c r="I1945" s="36">
        <v>0</v>
      </c>
      <c r="J1945" s="36">
        <v>1</v>
      </c>
      <c r="K1945" s="36">
        <v>5</v>
      </c>
      <c r="L1945" s="94">
        <v>395</v>
      </c>
      <c r="M1945" s="94">
        <v>749</v>
      </c>
      <c r="N1945" s="95">
        <f t="shared" si="127"/>
        <v>0.34527972027972026</v>
      </c>
      <c r="O1945" s="36">
        <v>19962342</v>
      </c>
      <c r="P1945" s="63">
        <v>1081.25</v>
      </c>
      <c r="Q1945" s="76">
        <f t="shared" si="128"/>
        <v>1.0580346820809248</v>
      </c>
      <c r="R1945" s="95">
        <f t="shared" si="129"/>
        <v>0.34527972027972026</v>
      </c>
      <c r="S1945" s="95">
        <f t="shared" si="130"/>
        <v>-1</v>
      </c>
    </row>
    <row r="1946" spans="1:19" s="36" customFormat="1" ht="14.4" x14ac:dyDescent="0.3">
      <c r="A1946" s="32" t="s">
        <v>95</v>
      </c>
      <c r="B1946" s="36">
        <v>2342</v>
      </c>
      <c r="C1946" s="36">
        <v>1</v>
      </c>
      <c r="D1946" s="36" t="s">
        <v>463</v>
      </c>
      <c r="E1946" s="36">
        <v>1996</v>
      </c>
      <c r="F1946" s="36">
        <v>1997</v>
      </c>
      <c r="G1946" s="76">
        <v>315</v>
      </c>
      <c r="H1946" s="36">
        <v>5</v>
      </c>
      <c r="I1946" s="36">
        <v>0</v>
      </c>
      <c r="J1946" s="36">
        <v>1</v>
      </c>
      <c r="K1946" s="36">
        <v>4</v>
      </c>
      <c r="L1946" s="94">
        <v>681</v>
      </c>
      <c r="M1946" s="94">
        <v>935</v>
      </c>
      <c r="N1946" s="95">
        <f t="shared" si="127"/>
        <v>0.4214108910891089</v>
      </c>
      <c r="O1946" s="36">
        <v>19972342</v>
      </c>
      <c r="P1946" s="63">
        <v>1047.74</v>
      </c>
      <c r="Q1946" s="76">
        <f t="shared" si="128"/>
        <v>1.5423673812205319</v>
      </c>
      <c r="R1946" s="95">
        <f t="shared" si="129"/>
        <v>0.4214108910891089</v>
      </c>
      <c r="S1946" s="95">
        <f t="shared" si="130"/>
        <v>-1</v>
      </c>
    </row>
    <row r="1947" spans="1:19" s="36" customFormat="1" ht="14.4" x14ac:dyDescent="0.3">
      <c r="A1947" s="32" t="s">
        <v>95</v>
      </c>
      <c r="B1947" s="36">
        <v>2342</v>
      </c>
      <c r="C1947" s="36">
        <v>1</v>
      </c>
      <c r="D1947" s="36" t="s">
        <v>443</v>
      </c>
      <c r="E1947" s="36">
        <v>1998</v>
      </c>
      <c r="F1947" s="36">
        <v>1999</v>
      </c>
      <c r="G1947" s="76">
        <v>400</v>
      </c>
      <c r="H1947" s="36">
        <v>10</v>
      </c>
      <c r="I1947" s="36">
        <v>1</v>
      </c>
      <c r="J1947" s="36">
        <v>1</v>
      </c>
      <c r="K1947" s="36">
        <v>5</v>
      </c>
      <c r="L1947" s="94">
        <v>1513</v>
      </c>
      <c r="M1947" s="94">
        <v>1437</v>
      </c>
      <c r="N1947" s="95">
        <f t="shared" si="127"/>
        <v>0.51288135593220341</v>
      </c>
      <c r="O1947" s="36">
        <v>19992342</v>
      </c>
      <c r="P1947" s="63">
        <v>1040.18</v>
      </c>
      <c r="Q1947" s="76">
        <f t="shared" si="128"/>
        <v>2.8360476071449172</v>
      </c>
      <c r="R1947" s="95">
        <f t="shared" si="129"/>
        <v>0.51288135593220341</v>
      </c>
      <c r="S1947" s="95">
        <f t="shared" si="130"/>
        <v>-1</v>
      </c>
    </row>
    <row r="1948" spans="1:19" s="36" customFormat="1" ht="14.4" x14ac:dyDescent="0.3">
      <c r="A1948" s="32" t="s">
        <v>95</v>
      </c>
      <c r="B1948" s="36">
        <v>2342</v>
      </c>
      <c r="C1948" s="36">
        <v>1</v>
      </c>
      <c r="D1948" s="36" t="s">
        <v>585</v>
      </c>
      <c r="E1948" s="36">
        <v>2001</v>
      </c>
      <c r="F1948" s="36">
        <v>2002</v>
      </c>
      <c r="G1948" s="76">
        <v>50</v>
      </c>
      <c r="H1948" s="36">
        <v>5</v>
      </c>
      <c r="I1948" s="36">
        <v>1</v>
      </c>
      <c r="J1948" s="36">
        <v>1</v>
      </c>
      <c r="K1948" s="36">
        <v>1</v>
      </c>
      <c r="L1948" s="94">
        <v>703</v>
      </c>
      <c r="M1948" s="94">
        <v>463</v>
      </c>
      <c r="N1948" s="95">
        <f t="shared" si="127"/>
        <v>0.60291595197255576</v>
      </c>
      <c r="O1948" s="36">
        <v>20022342</v>
      </c>
      <c r="P1948" s="63">
        <v>919.24</v>
      </c>
      <c r="Q1948" s="76">
        <f t="shared" si="128"/>
        <v>1.2684391453809669</v>
      </c>
      <c r="R1948" s="95">
        <f t="shared" si="129"/>
        <v>0.60291595197255576</v>
      </c>
      <c r="S1948" s="95">
        <f t="shared" si="130"/>
        <v>-1</v>
      </c>
    </row>
    <row r="1949" spans="1:19" s="36" customFormat="1" ht="14.4" x14ac:dyDescent="0.3">
      <c r="A1949" s="32" t="s">
        <v>95</v>
      </c>
      <c r="B1949" s="36">
        <v>2342</v>
      </c>
      <c r="C1949" s="36">
        <v>1</v>
      </c>
      <c r="D1949" s="36" t="s">
        <v>584</v>
      </c>
      <c r="E1949" s="36">
        <v>2001</v>
      </c>
      <c r="F1949" s="36">
        <v>2002</v>
      </c>
      <c r="G1949" s="76">
        <v>375</v>
      </c>
      <c r="H1949" s="36">
        <v>5</v>
      </c>
      <c r="I1949" s="36">
        <v>1</v>
      </c>
      <c r="J1949" s="36">
        <v>1</v>
      </c>
      <c r="K1949" s="36">
        <v>4</v>
      </c>
      <c r="L1949" s="94">
        <v>729</v>
      </c>
      <c r="M1949" s="94">
        <v>452</v>
      </c>
      <c r="N1949" s="95">
        <f t="shared" si="127"/>
        <v>0.61727349703640977</v>
      </c>
      <c r="O1949" s="36">
        <v>20022342</v>
      </c>
      <c r="P1949" s="63">
        <v>919.24</v>
      </c>
      <c r="Q1949" s="76">
        <f t="shared" si="128"/>
        <v>1.2847569731517341</v>
      </c>
      <c r="R1949" s="95">
        <f t="shared" si="129"/>
        <v>0.61727349703640977</v>
      </c>
      <c r="S1949" s="95">
        <f t="shared" si="130"/>
        <v>-1</v>
      </c>
    </row>
    <row r="1950" spans="1:19" s="36" customFormat="1" ht="14.4" x14ac:dyDescent="0.3">
      <c r="A1950" s="32" t="s">
        <v>95</v>
      </c>
      <c r="B1950" s="36">
        <v>2342</v>
      </c>
      <c r="C1950" s="36">
        <v>1</v>
      </c>
      <c r="D1950" s="36" t="s">
        <v>443</v>
      </c>
      <c r="E1950" s="36">
        <v>2005</v>
      </c>
      <c r="F1950" s="36">
        <v>2006</v>
      </c>
      <c r="G1950" s="76">
        <v>950</v>
      </c>
      <c r="H1950" s="36">
        <v>5</v>
      </c>
      <c r="I1950" s="33">
        <v>0</v>
      </c>
      <c r="J1950" s="36">
        <v>1</v>
      </c>
      <c r="K1950" s="36">
        <v>10</v>
      </c>
      <c r="L1950" s="36">
        <v>671</v>
      </c>
      <c r="M1950" s="36">
        <v>688</v>
      </c>
      <c r="N1950" s="95">
        <f t="shared" si="127"/>
        <v>0.49374540103016923</v>
      </c>
      <c r="O1950" s="36">
        <v>20062342</v>
      </c>
      <c r="P1950" s="63">
        <v>790.59</v>
      </c>
      <c r="Q1950" s="76">
        <f t="shared" si="128"/>
        <v>1.718969377300497</v>
      </c>
      <c r="R1950" s="95">
        <f t="shared" si="129"/>
        <v>0.49374540103016923</v>
      </c>
      <c r="S1950" s="95">
        <f t="shared" si="130"/>
        <v>-1</v>
      </c>
    </row>
    <row r="1951" spans="1:19" s="36" customFormat="1" ht="14.4" x14ac:dyDescent="0.3">
      <c r="A1951" s="32" t="s">
        <v>95</v>
      </c>
      <c r="B1951" s="36">
        <v>2342</v>
      </c>
      <c r="C1951" s="36">
        <v>1</v>
      </c>
      <c r="D1951" s="36" t="s">
        <v>443</v>
      </c>
      <c r="E1951" s="36">
        <v>2006</v>
      </c>
      <c r="F1951" s="33">
        <v>2007</v>
      </c>
      <c r="G1951" s="76">
        <v>100</v>
      </c>
      <c r="H1951" s="33">
        <v>5</v>
      </c>
      <c r="I1951" s="36">
        <v>1</v>
      </c>
      <c r="J1951" s="36">
        <v>1</v>
      </c>
      <c r="K1951" s="36">
        <v>2</v>
      </c>
      <c r="L1951" s="63">
        <v>1220</v>
      </c>
      <c r="M1951" s="63">
        <v>990</v>
      </c>
      <c r="N1951" s="95">
        <f t="shared" si="127"/>
        <v>0.55203619909502266</v>
      </c>
      <c r="O1951" s="36">
        <v>20072342</v>
      </c>
      <c r="P1951" s="63">
        <v>810</v>
      </c>
      <c r="Q1951" s="76">
        <f t="shared" si="128"/>
        <v>2.7283950617283952</v>
      </c>
      <c r="R1951" s="95">
        <f t="shared" si="129"/>
        <v>0.55203619909502266</v>
      </c>
      <c r="S1951" s="95">
        <f t="shared" si="130"/>
        <v>-1</v>
      </c>
    </row>
    <row r="1952" spans="1:19" s="36" customFormat="1" ht="14.4" x14ac:dyDescent="0.3">
      <c r="A1952" s="32" t="s">
        <v>95</v>
      </c>
      <c r="B1952" s="36">
        <v>2342</v>
      </c>
      <c r="C1952" s="36">
        <v>1</v>
      </c>
      <c r="D1952" s="36" t="s">
        <v>443</v>
      </c>
      <c r="E1952" s="36">
        <v>2006</v>
      </c>
      <c r="F1952" s="33">
        <v>2007</v>
      </c>
      <c r="G1952" s="76">
        <v>850</v>
      </c>
      <c r="H1952" s="33">
        <v>5</v>
      </c>
      <c r="I1952" s="36">
        <v>1</v>
      </c>
      <c r="J1952" s="36">
        <v>1</v>
      </c>
      <c r="K1952" s="36">
        <v>9</v>
      </c>
      <c r="L1952" s="63">
        <v>1349</v>
      </c>
      <c r="M1952" s="63">
        <v>863</v>
      </c>
      <c r="N1952" s="95">
        <f t="shared" si="127"/>
        <v>0.60985533453887886</v>
      </c>
      <c r="O1952" s="36">
        <v>20072342</v>
      </c>
      <c r="P1952" s="63">
        <v>810</v>
      </c>
      <c r="Q1952" s="76">
        <f t="shared" si="128"/>
        <v>2.7308641975308641</v>
      </c>
      <c r="R1952" s="95">
        <f t="shared" si="129"/>
        <v>0.60985533453887886</v>
      </c>
      <c r="S1952" s="95">
        <f t="shared" si="130"/>
        <v>-1</v>
      </c>
    </row>
    <row r="1953" spans="1:19" s="36" customFormat="1" ht="14.4" x14ac:dyDescent="0.3">
      <c r="A1953" s="32" t="s">
        <v>95</v>
      </c>
      <c r="B1953" s="36">
        <v>2342</v>
      </c>
      <c r="C1953" s="36">
        <v>1</v>
      </c>
      <c r="D1953" s="36" t="s">
        <v>443</v>
      </c>
      <c r="E1953" s="40">
        <v>2009</v>
      </c>
      <c r="F1953" s="40">
        <v>2010</v>
      </c>
      <c r="G1953" s="62">
        <v>300</v>
      </c>
      <c r="H1953" s="40">
        <v>10</v>
      </c>
      <c r="I1953" s="63">
        <v>0</v>
      </c>
      <c r="J1953" s="48">
        <f>MAX(0,MIN(1,F1953-E1953-1))</f>
        <v>0</v>
      </c>
      <c r="K1953" s="50">
        <f>MAX(1,MIN(10,INT(G1953/100)+1))</f>
        <v>4</v>
      </c>
      <c r="L1953" s="63">
        <v>497</v>
      </c>
      <c r="M1953" s="63">
        <v>571</v>
      </c>
      <c r="N1953" s="95">
        <f t="shared" si="127"/>
        <v>0.46535580524344572</v>
      </c>
      <c r="O1953" s="36">
        <v>20092342</v>
      </c>
      <c r="P1953" s="63">
        <v>765.01</v>
      </c>
      <c r="Q1953" s="76">
        <f t="shared" si="128"/>
        <v>1.3960601822198402</v>
      </c>
      <c r="R1953" s="95">
        <f t="shared" si="129"/>
        <v>0.46535580524344572</v>
      </c>
      <c r="S1953" s="95">
        <f t="shared" si="130"/>
        <v>-1</v>
      </c>
    </row>
    <row r="1954" spans="1:19" s="36" customFormat="1" ht="14.4" x14ac:dyDescent="0.3">
      <c r="A1954" s="32"/>
      <c r="B1954" s="36">
        <v>2342</v>
      </c>
      <c r="C1954" s="36">
        <v>1</v>
      </c>
      <c r="D1954" s="36" t="s">
        <v>443</v>
      </c>
      <c r="E1954" s="40">
        <v>2009</v>
      </c>
      <c r="F1954" s="40">
        <v>2010</v>
      </c>
      <c r="G1954" s="62">
        <v>300</v>
      </c>
      <c r="H1954" s="40">
        <v>10</v>
      </c>
      <c r="I1954" s="63">
        <v>0</v>
      </c>
      <c r="J1954" s="48">
        <f>MAX(0,MIN(1,F1954-E1954-1))</f>
        <v>0</v>
      </c>
      <c r="K1954" s="50">
        <f>MAX(1,MIN(10,INT(G1954/100)+1))</f>
        <v>4</v>
      </c>
      <c r="L1954" s="63">
        <v>497</v>
      </c>
      <c r="M1954" s="63">
        <v>571</v>
      </c>
      <c r="N1954" s="95">
        <f t="shared" si="127"/>
        <v>0.46535580524344572</v>
      </c>
      <c r="O1954" s="36">
        <f>10000*F1954+B1954</f>
        <v>20102342</v>
      </c>
      <c r="P1954" s="63">
        <v>765.01</v>
      </c>
      <c r="Q1954" s="76">
        <f t="shared" si="128"/>
        <v>1.3960601822198402</v>
      </c>
      <c r="R1954" s="95">
        <f t="shared" si="129"/>
        <v>0.46535580524344572</v>
      </c>
      <c r="S1954" s="95">
        <f t="shared" si="130"/>
        <v>-1</v>
      </c>
    </row>
    <row r="1955" spans="1:19" s="36" customFormat="1" ht="14.4" x14ac:dyDescent="0.3">
      <c r="A1955" s="32"/>
      <c r="B1955" s="7">
        <v>2342</v>
      </c>
      <c r="C1955" s="7">
        <v>1</v>
      </c>
      <c r="D1955" s="7" t="s">
        <v>443</v>
      </c>
      <c r="E1955" s="7">
        <v>2010</v>
      </c>
      <c r="F1955" s="10">
        <v>2011</v>
      </c>
      <c r="G1955" s="66">
        <v>420</v>
      </c>
      <c r="H1955" s="10">
        <v>5</v>
      </c>
      <c r="I1955" s="67">
        <v>1</v>
      </c>
      <c r="J1955" s="10">
        <v>0</v>
      </c>
      <c r="K1955" s="50">
        <f>MAX(1,MIN(10,INT(G1955/100)+1))</f>
        <v>5</v>
      </c>
      <c r="L1955" s="67">
        <v>1266</v>
      </c>
      <c r="M1955" s="67">
        <v>1228</v>
      </c>
      <c r="N1955" s="95">
        <f t="shared" si="127"/>
        <v>0.50761828388131514</v>
      </c>
      <c r="O1955" s="36">
        <f>10000*2010+B1955</f>
        <v>20102342</v>
      </c>
      <c r="P1955" s="63">
        <v>765.01</v>
      </c>
      <c r="Q1955" s="76">
        <f t="shared" si="128"/>
        <v>3.2600881034234845</v>
      </c>
      <c r="R1955" s="95">
        <f t="shared" si="129"/>
        <v>0.50761828388131514</v>
      </c>
      <c r="S1955" s="95">
        <f t="shared" si="130"/>
        <v>-1</v>
      </c>
    </row>
    <row r="1956" spans="1:19" s="36" customFormat="1" ht="14.4" x14ac:dyDescent="0.3">
      <c r="A1956" s="32" t="s">
        <v>95</v>
      </c>
      <c r="B1956" s="36">
        <v>2342</v>
      </c>
      <c r="C1956" s="36">
        <v>1</v>
      </c>
      <c r="D1956" s="36" t="s">
        <v>443</v>
      </c>
      <c r="E1956" s="75">
        <v>2013</v>
      </c>
      <c r="F1956" s="36">
        <v>2015</v>
      </c>
      <c r="G1956" s="76">
        <v>0</v>
      </c>
      <c r="H1956" s="36">
        <v>10</v>
      </c>
      <c r="I1956" s="36">
        <v>0</v>
      </c>
      <c r="J1956" s="36">
        <v>1</v>
      </c>
      <c r="K1956" s="50">
        <v>1</v>
      </c>
      <c r="L1956" s="63">
        <v>810</v>
      </c>
      <c r="M1956" s="63">
        <v>1157</v>
      </c>
      <c r="N1956" s="95">
        <f t="shared" si="127"/>
        <v>0.4117946110828673</v>
      </c>
      <c r="O1956" s="36">
        <f>10000*E1956+B1956</f>
        <v>20132342</v>
      </c>
      <c r="P1956" s="63">
        <v>718.66</v>
      </c>
      <c r="Q1956" s="76">
        <f t="shared" si="128"/>
        <v>2.7370383769793785</v>
      </c>
      <c r="R1956" s="95">
        <f t="shared" si="129"/>
        <v>0.4117946110828673</v>
      </c>
      <c r="S1956" s="95">
        <f t="shared" si="130"/>
        <v>-1</v>
      </c>
    </row>
    <row r="1957" spans="1:19" s="36" customFormat="1" ht="14.4" x14ac:dyDescent="0.3">
      <c r="A1957" s="32" t="s">
        <v>95</v>
      </c>
      <c r="B1957" s="36">
        <v>2342</v>
      </c>
      <c r="C1957" s="36">
        <v>1</v>
      </c>
      <c r="D1957" s="36" t="s">
        <v>443</v>
      </c>
      <c r="E1957" s="40">
        <v>2014</v>
      </c>
      <c r="F1957" s="33">
        <v>2015</v>
      </c>
      <c r="G1957" s="62">
        <v>1851</v>
      </c>
      <c r="H1957" s="33">
        <v>5</v>
      </c>
      <c r="I1957" s="63">
        <v>1</v>
      </c>
      <c r="J1957" s="48">
        <v>0</v>
      </c>
      <c r="K1957" s="50">
        <v>10</v>
      </c>
      <c r="L1957" s="63">
        <v>1256</v>
      </c>
      <c r="M1957" s="63">
        <v>1165</v>
      </c>
      <c r="N1957" s="95">
        <f t="shared" si="127"/>
        <v>0.51879388682362659</v>
      </c>
      <c r="O1957" s="36">
        <f>10000*E1957+B1957</f>
        <v>20142342</v>
      </c>
      <c r="P1957" s="63">
        <v>741.04</v>
      </c>
      <c r="Q1957" s="76">
        <f t="shared" si="128"/>
        <v>3.2670301198315883</v>
      </c>
      <c r="R1957" s="95">
        <f t="shared" si="129"/>
        <v>0.51879388682362659</v>
      </c>
      <c r="S1957" s="95">
        <f t="shared" si="130"/>
        <v>-1</v>
      </c>
    </row>
    <row r="1958" spans="1:19" s="36" customFormat="1" ht="14.4" x14ac:dyDescent="0.3">
      <c r="A1958" s="32" t="s">
        <v>95</v>
      </c>
      <c r="B1958" s="7">
        <v>2342</v>
      </c>
      <c r="C1958" s="7">
        <v>1</v>
      </c>
      <c r="D1958" s="7" t="s">
        <v>143</v>
      </c>
      <c r="E1958" s="7">
        <v>2018</v>
      </c>
      <c r="F1958" s="7">
        <v>2020</v>
      </c>
      <c r="G1958" s="70">
        <v>1851</v>
      </c>
      <c r="H1958" s="7">
        <v>5</v>
      </c>
      <c r="I1958" s="7">
        <v>1</v>
      </c>
      <c r="J1958" s="48">
        <v>1</v>
      </c>
      <c r="K1958" s="50">
        <v>10</v>
      </c>
      <c r="L1958" s="67">
        <v>1821</v>
      </c>
      <c r="M1958" s="67">
        <v>762</v>
      </c>
      <c r="N1958" s="95">
        <f t="shared" si="127"/>
        <v>0.70499419279907083</v>
      </c>
      <c r="O1958" s="36">
        <f>10000*E1958+B1958</f>
        <v>20182342</v>
      </c>
      <c r="P1958" s="63">
        <v>722.50000000000011</v>
      </c>
      <c r="Q1958" s="76">
        <f t="shared" si="128"/>
        <v>3.5750865051903107</v>
      </c>
      <c r="R1958" s="95">
        <f t="shared" si="129"/>
        <v>0.70499419279907083</v>
      </c>
      <c r="S1958" s="95">
        <f t="shared" si="130"/>
        <v>-1</v>
      </c>
    </row>
    <row r="1959" spans="1:19" s="36" customFormat="1" ht="14.4" x14ac:dyDescent="0.3">
      <c r="A1959" s="32" t="s">
        <v>95</v>
      </c>
      <c r="B1959" s="36">
        <v>2358</v>
      </c>
      <c r="C1959" s="36">
        <v>1</v>
      </c>
      <c r="D1959" s="36" t="s">
        <v>620</v>
      </c>
      <c r="E1959" s="36">
        <v>2003</v>
      </c>
      <c r="F1959" s="36">
        <v>2004</v>
      </c>
      <c r="G1959" s="76">
        <v>800</v>
      </c>
      <c r="H1959" s="36">
        <v>10</v>
      </c>
      <c r="I1959" s="36">
        <v>1</v>
      </c>
      <c r="J1959" s="36">
        <v>1</v>
      </c>
      <c r="K1959" s="36">
        <v>9</v>
      </c>
      <c r="L1959" s="94">
        <v>352</v>
      </c>
      <c r="M1959" s="94">
        <v>163</v>
      </c>
      <c r="N1959" s="95">
        <f t="shared" si="127"/>
        <v>0.68349514563106795</v>
      </c>
      <c r="O1959" s="36">
        <v>20042358</v>
      </c>
      <c r="P1959" s="63">
        <v>334.54</v>
      </c>
      <c r="Q1959" s="76">
        <f t="shared" si="128"/>
        <v>1.5394272732707597</v>
      </c>
      <c r="R1959" s="95">
        <f t="shared" si="129"/>
        <v>0.68349514563106795</v>
      </c>
      <c r="S1959" s="95">
        <f t="shared" si="130"/>
        <v>-1</v>
      </c>
    </row>
    <row r="1960" spans="1:19" s="36" customFormat="1" ht="14.4" x14ac:dyDescent="0.3">
      <c r="A1960" s="32" t="s">
        <v>95</v>
      </c>
      <c r="B1960" s="7">
        <v>2358</v>
      </c>
      <c r="C1960" s="7">
        <v>1</v>
      </c>
      <c r="D1960" s="7" t="s">
        <v>678</v>
      </c>
      <c r="E1960" s="7">
        <v>2011</v>
      </c>
      <c r="F1960" s="10">
        <v>2012</v>
      </c>
      <c r="G1960" s="66">
        <v>450</v>
      </c>
      <c r="H1960" s="10">
        <v>5</v>
      </c>
      <c r="I1960" s="67">
        <v>1</v>
      </c>
      <c r="J1960" s="10">
        <v>0</v>
      </c>
      <c r="K1960" s="50">
        <v>5</v>
      </c>
      <c r="L1960" s="67">
        <v>215</v>
      </c>
      <c r="M1960" s="67">
        <v>145</v>
      </c>
      <c r="N1960" s="95">
        <f t="shared" si="127"/>
        <v>0.59722222222222221</v>
      </c>
      <c r="O1960" s="36">
        <f>10000*E1960+B1960</f>
        <v>20112358</v>
      </c>
      <c r="P1960" s="63">
        <v>230</v>
      </c>
      <c r="Q1960" s="76">
        <f t="shared" si="128"/>
        <v>1.5652173913043479</v>
      </c>
      <c r="R1960" s="95">
        <f t="shared" si="129"/>
        <v>0.59722222222222221</v>
      </c>
      <c r="S1960" s="95">
        <f t="shared" si="130"/>
        <v>-1</v>
      </c>
    </row>
    <row r="1961" spans="1:19" s="36" customFormat="1" ht="14.4" x14ac:dyDescent="0.3">
      <c r="A1961" s="32" t="s">
        <v>95</v>
      </c>
      <c r="B1961" s="7">
        <v>2358</v>
      </c>
      <c r="C1961" s="7">
        <v>1</v>
      </c>
      <c r="D1961" s="7" t="s">
        <v>620</v>
      </c>
      <c r="E1961" s="7">
        <v>2015</v>
      </c>
      <c r="F1961" s="7">
        <v>2016</v>
      </c>
      <c r="G1961" s="70">
        <v>2776</v>
      </c>
      <c r="H1961" s="7">
        <v>5</v>
      </c>
      <c r="I1961" s="7">
        <v>1</v>
      </c>
      <c r="J1961" s="48">
        <f>MAX(0,MIN(1,F1961-E1961-1))</f>
        <v>0</v>
      </c>
      <c r="K1961" s="50">
        <f>MAX(1,MIN(10,INT(G1961/100)+1))</f>
        <v>10</v>
      </c>
      <c r="L1961" s="77">
        <v>310</v>
      </c>
      <c r="M1961" s="77">
        <v>252</v>
      </c>
      <c r="N1961" s="95">
        <f t="shared" si="127"/>
        <v>0.55160142348754448</v>
      </c>
      <c r="O1961" s="36">
        <f>10000*E1961+B1961</f>
        <v>20152358</v>
      </c>
      <c r="P1961" s="63">
        <v>189.15</v>
      </c>
      <c r="Q1961" s="76">
        <f t="shared" si="128"/>
        <v>2.971186888712662</v>
      </c>
      <c r="R1961" s="95">
        <f t="shared" si="129"/>
        <v>0.55160142348754448</v>
      </c>
      <c r="S1961" s="95">
        <f t="shared" si="130"/>
        <v>-1</v>
      </c>
    </row>
    <row r="1962" spans="1:19" s="36" customFormat="1" ht="14.4" x14ac:dyDescent="0.3">
      <c r="A1962" s="32" t="s">
        <v>95</v>
      </c>
      <c r="B1962" s="36">
        <v>2364</v>
      </c>
      <c r="C1962" s="36">
        <v>1</v>
      </c>
      <c r="D1962" s="36" t="s">
        <v>482</v>
      </c>
      <c r="E1962" s="36">
        <v>1997</v>
      </c>
      <c r="F1962" s="36">
        <v>1998</v>
      </c>
      <c r="G1962" s="76">
        <v>85.45</v>
      </c>
      <c r="H1962" s="36">
        <v>7</v>
      </c>
      <c r="I1962" s="36">
        <v>1</v>
      </c>
      <c r="J1962" s="36">
        <v>1</v>
      </c>
      <c r="K1962" s="36">
        <v>1</v>
      </c>
      <c r="L1962" s="94">
        <v>438</v>
      </c>
      <c r="M1962" s="94">
        <v>342</v>
      </c>
      <c r="N1962" s="95">
        <f t="shared" si="127"/>
        <v>0.56153846153846154</v>
      </c>
      <c r="O1962" s="36">
        <v>19982364</v>
      </c>
      <c r="P1962" s="63">
        <v>959.11</v>
      </c>
      <c r="Q1962" s="76">
        <f t="shared" si="128"/>
        <v>0.81325395418669388</v>
      </c>
      <c r="R1962" s="95">
        <f t="shared" si="129"/>
        <v>0.56153846153846154</v>
      </c>
      <c r="S1962" s="95">
        <f t="shared" si="130"/>
        <v>-1</v>
      </c>
    </row>
    <row r="1963" spans="1:19" s="36" customFormat="1" ht="14.4" x14ac:dyDescent="0.3">
      <c r="A1963" s="32" t="s">
        <v>95</v>
      </c>
      <c r="B1963" s="36">
        <v>2364</v>
      </c>
      <c r="C1963" s="36">
        <v>1</v>
      </c>
      <c r="D1963" s="36" t="s">
        <v>482</v>
      </c>
      <c r="E1963" s="36">
        <v>2001</v>
      </c>
      <c r="F1963" s="36">
        <v>2002</v>
      </c>
      <c r="G1963" s="76">
        <v>543</v>
      </c>
      <c r="H1963" s="36">
        <v>10</v>
      </c>
      <c r="I1963" s="36">
        <v>1</v>
      </c>
      <c r="J1963" s="36">
        <v>1</v>
      </c>
      <c r="K1963" s="36">
        <v>6</v>
      </c>
      <c r="L1963" s="94">
        <v>855</v>
      </c>
      <c r="M1963" s="94">
        <v>551</v>
      </c>
      <c r="N1963" s="95">
        <f t="shared" si="127"/>
        <v>0.60810810810810811</v>
      </c>
      <c r="O1963" s="36">
        <v>20022364</v>
      </c>
      <c r="P1963" s="63">
        <v>846.61</v>
      </c>
      <c r="Q1963" s="76">
        <f t="shared" si="128"/>
        <v>1.660741073221436</v>
      </c>
      <c r="R1963" s="95">
        <f t="shared" si="129"/>
        <v>0.60810810810810811</v>
      </c>
      <c r="S1963" s="95">
        <f t="shared" si="130"/>
        <v>-1</v>
      </c>
    </row>
    <row r="1964" spans="1:19" s="36" customFormat="1" ht="14.4" x14ac:dyDescent="0.3">
      <c r="A1964" s="32" t="s">
        <v>95</v>
      </c>
      <c r="B1964" s="36">
        <v>2364</v>
      </c>
      <c r="C1964" s="36">
        <v>1</v>
      </c>
      <c r="D1964" s="36" t="s">
        <v>482</v>
      </c>
      <c r="E1964" s="36">
        <v>2003</v>
      </c>
      <c r="F1964" s="36">
        <v>2004</v>
      </c>
      <c r="G1964" s="76">
        <v>294</v>
      </c>
      <c r="H1964" s="36">
        <v>10</v>
      </c>
      <c r="I1964" s="36">
        <v>1</v>
      </c>
      <c r="J1964" s="36">
        <v>1</v>
      </c>
      <c r="K1964" s="36">
        <v>3</v>
      </c>
      <c r="L1964" s="94">
        <v>608</v>
      </c>
      <c r="M1964" s="94">
        <v>386</v>
      </c>
      <c r="N1964" s="95">
        <f t="shared" si="127"/>
        <v>0.61167002012072436</v>
      </c>
      <c r="O1964" s="36">
        <v>20042364</v>
      </c>
      <c r="P1964" s="63">
        <v>840.13</v>
      </c>
      <c r="Q1964" s="76">
        <f t="shared" si="128"/>
        <v>1.183150226750622</v>
      </c>
      <c r="R1964" s="95">
        <f t="shared" si="129"/>
        <v>0.61167002012072436</v>
      </c>
      <c r="S1964" s="95">
        <f t="shared" si="130"/>
        <v>-1</v>
      </c>
    </row>
    <row r="1965" spans="1:19" s="36" customFormat="1" ht="14.4" x14ac:dyDescent="0.3">
      <c r="A1965" s="32" t="s">
        <v>95</v>
      </c>
      <c r="B1965" s="48">
        <v>2364</v>
      </c>
      <c r="C1965" s="48">
        <v>1</v>
      </c>
      <c r="D1965" s="48" t="s">
        <v>482</v>
      </c>
      <c r="E1965" s="58">
        <v>2008</v>
      </c>
      <c r="F1965" s="59">
        <v>2009</v>
      </c>
      <c r="G1965" s="55">
        <v>132</v>
      </c>
      <c r="H1965" s="59">
        <v>10</v>
      </c>
      <c r="I1965" s="42">
        <v>0</v>
      </c>
      <c r="J1965" s="48">
        <f>MAX(0,MIN(1,F1965-E1965-1))</f>
        <v>0</v>
      </c>
      <c r="K1965" s="50">
        <f>MAX(1,MIN(10,INT(G1965/100)+1))</f>
        <v>2</v>
      </c>
      <c r="L1965" s="42">
        <v>395</v>
      </c>
      <c r="M1965" s="42">
        <v>576</v>
      </c>
      <c r="N1965" s="95">
        <f t="shared" si="127"/>
        <v>0.40679711637487126</v>
      </c>
      <c r="O1965" s="36">
        <v>20082364</v>
      </c>
      <c r="P1965" s="63">
        <v>692.38</v>
      </c>
      <c r="Q1965" s="76">
        <f t="shared" si="128"/>
        <v>1.4024090817181316</v>
      </c>
      <c r="R1965" s="95">
        <f t="shared" si="129"/>
        <v>0.40679711637487126</v>
      </c>
      <c r="S1965" s="95">
        <f t="shared" si="130"/>
        <v>-1</v>
      </c>
    </row>
    <row r="1966" spans="1:19" s="36" customFormat="1" ht="14.4" x14ac:dyDescent="0.3">
      <c r="A1966" s="32" t="s">
        <v>95</v>
      </c>
      <c r="B1966" s="7">
        <v>2364</v>
      </c>
      <c r="C1966" s="7">
        <v>1</v>
      </c>
      <c r="D1966" s="7" t="s">
        <v>482</v>
      </c>
      <c r="E1966" s="7">
        <v>2010</v>
      </c>
      <c r="F1966" s="68">
        <v>2011</v>
      </c>
      <c r="G1966" s="66">
        <v>0</v>
      </c>
      <c r="H1966" s="68">
        <v>10</v>
      </c>
      <c r="I1966" s="67">
        <v>1</v>
      </c>
      <c r="J1966" s="10">
        <v>0</v>
      </c>
      <c r="K1966" s="50">
        <f>MAX(1,MIN(10,INT(G1966/100)+1))</f>
        <v>1</v>
      </c>
      <c r="L1966" s="67">
        <v>717</v>
      </c>
      <c r="M1966" s="67">
        <v>599</v>
      </c>
      <c r="N1966" s="95">
        <f t="shared" ref="N1966:N2029" si="131">L1966/(L1966+M1966)</f>
        <v>0.54483282674772038</v>
      </c>
      <c r="O1966" s="36">
        <f>10000*2010+B1966</f>
        <v>20102364</v>
      </c>
      <c r="P1966" s="63">
        <v>687.27</v>
      </c>
      <c r="Q1966" s="76">
        <f t="shared" ref="Q1966:Q2029" si="132">(L1966+M1966)/P1966</f>
        <v>1.9148224133164551</v>
      </c>
      <c r="R1966" s="95">
        <f t="shared" ref="R1966:R2029" si="133">N1966</f>
        <v>0.54483282674772038</v>
      </c>
      <c r="S1966" s="95">
        <f t="shared" ref="S1966:S2029" si="134">IF(B1966=$A$1,R1966,-1)</f>
        <v>-1</v>
      </c>
    </row>
    <row r="1967" spans="1:19" s="36" customFormat="1" ht="14.4" x14ac:dyDescent="0.3">
      <c r="A1967" s="32" t="s">
        <v>95</v>
      </c>
      <c r="B1967" s="7">
        <v>2364</v>
      </c>
      <c r="C1967" s="7">
        <v>1</v>
      </c>
      <c r="D1967" s="7" t="s">
        <v>482</v>
      </c>
      <c r="E1967" s="7">
        <v>2018</v>
      </c>
      <c r="F1967" s="7">
        <v>2019</v>
      </c>
      <c r="G1967" s="70">
        <v>1076</v>
      </c>
      <c r="H1967" s="7">
        <v>10</v>
      </c>
      <c r="I1967" s="7">
        <v>0</v>
      </c>
      <c r="J1967" s="48">
        <v>0</v>
      </c>
      <c r="K1967" s="50">
        <v>10</v>
      </c>
      <c r="L1967" s="67">
        <v>736</v>
      </c>
      <c r="M1967" s="67">
        <v>790</v>
      </c>
      <c r="N1967" s="95">
        <f t="shared" si="131"/>
        <v>0.48230668414154654</v>
      </c>
      <c r="O1967" s="36">
        <f>10000*E1967+B1967</f>
        <v>20182364</v>
      </c>
      <c r="P1967" s="63">
        <v>615.07999999999993</v>
      </c>
      <c r="Q1967" s="76">
        <f t="shared" si="132"/>
        <v>2.4809780841516553</v>
      </c>
      <c r="R1967" s="95">
        <f t="shared" si="133"/>
        <v>0.48230668414154654</v>
      </c>
      <c r="S1967" s="95">
        <f t="shared" si="134"/>
        <v>-1</v>
      </c>
    </row>
    <row r="1968" spans="1:19" s="36" customFormat="1" ht="14.4" x14ac:dyDescent="0.3">
      <c r="A1968" s="32" t="s">
        <v>95</v>
      </c>
      <c r="B1968" s="36">
        <v>2365</v>
      </c>
      <c r="C1968" s="36">
        <v>1</v>
      </c>
      <c r="D1968" s="36" t="s">
        <v>4</v>
      </c>
      <c r="E1968" s="36">
        <v>1999</v>
      </c>
      <c r="F1968" s="36">
        <v>2000</v>
      </c>
      <c r="G1968" s="76">
        <v>400</v>
      </c>
      <c r="H1968" s="36">
        <v>10</v>
      </c>
      <c r="I1968" s="36">
        <v>0</v>
      </c>
      <c r="J1968" s="36">
        <v>1</v>
      </c>
      <c r="K1968" s="36">
        <v>5</v>
      </c>
      <c r="L1968" s="94">
        <v>639</v>
      </c>
      <c r="M1968" s="94">
        <v>730</v>
      </c>
      <c r="N1968" s="95">
        <f t="shared" si="131"/>
        <v>0.46676406135865595</v>
      </c>
      <c r="O1968" s="36">
        <v>20002365</v>
      </c>
      <c r="P1968" s="63">
        <v>1113.32</v>
      </c>
      <c r="Q1968" s="76">
        <f t="shared" si="132"/>
        <v>1.2296554449753889</v>
      </c>
      <c r="R1968" s="95">
        <f t="shared" si="133"/>
        <v>0.46676406135865595</v>
      </c>
      <c r="S1968" s="95">
        <f t="shared" si="134"/>
        <v>-1</v>
      </c>
    </row>
    <row r="1969" spans="1:19" s="36" customFormat="1" ht="14.4" x14ac:dyDescent="0.3">
      <c r="A1969" s="32" t="s">
        <v>95</v>
      </c>
      <c r="B1969" s="36">
        <v>2365</v>
      </c>
      <c r="C1969" s="36">
        <v>1</v>
      </c>
      <c r="D1969" s="36" t="s">
        <v>4</v>
      </c>
      <c r="E1969" s="36">
        <v>2000</v>
      </c>
      <c r="F1969" s="36">
        <v>2001</v>
      </c>
      <c r="G1969" s="76">
        <v>50</v>
      </c>
      <c r="H1969" s="36">
        <v>10</v>
      </c>
      <c r="I1969" s="36">
        <v>1</v>
      </c>
      <c r="J1969" s="36">
        <v>1</v>
      </c>
      <c r="K1969" s="36">
        <v>1</v>
      </c>
      <c r="L1969" s="94">
        <v>2047</v>
      </c>
      <c r="M1969" s="94">
        <v>1098</v>
      </c>
      <c r="N1969" s="95">
        <f t="shared" si="131"/>
        <v>0.65087440381558026</v>
      </c>
      <c r="O1969" s="36">
        <v>20012365</v>
      </c>
      <c r="P1969" s="63">
        <v>1037.97</v>
      </c>
      <c r="Q1969" s="76">
        <f t="shared" si="132"/>
        <v>3.029952696128019</v>
      </c>
      <c r="R1969" s="95">
        <f t="shared" si="133"/>
        <v>0.65087440381558026</v>
      </c>
      <c r="S1969" s="95">
        <f t="shared" si="134"/>
        <v>-1</v>
      </c>
    </row>
    <row r="1970" spans="1:19" s="36" customFormat="1" ht="14.4" x14ac:dyDescent="0.3">
      <c r="A1970" s="32" t="s">
        <v>95</v>
      </c>
      <c r="B1970" s="36">
        <v>2365</v>
      </c>
      <c r="C1970" s="36">
        <v>1</v>
      </c>
      <c r="D1970" s="36" t="s">
        <v>4</v>
      </c>
      <c r="E1970" s="36">
        <v>2000</v>
      </c>
      <c r="F1970" s="36">
        <v>2001</v>
      </c>
      <c r="G1970" s="76">
        <v>400</v>
      </c>
      <c r="H1970" s="36">
        <v>10</v>
      </c>
      <c r="I1970" s="36">
        <v>1</v>
      </c>
      <c r="J1970" s="36">
        <v>1</v>
      </c>
      <c r="K1970" s="36">
        <v>5</v>
      </c>
      <c r="L1970" s="94">
        <v>2205</v>
      </c>
      <c r="M1970" s="94">
        <v>980</v>
      </c>
      <c r="N1970" s="95">
        <f t="shared" si="131"/>
        <v>0.69230769230769229</v>
      </c>
      <c r="O1970" s="36">
        <v>20012365</v>
      </c>
      <c r="P1970" s="63">
        <v>1037.97</v>
      </c>
      <c r="Q1970" s="76">
        <f t="shared" si="132"/>
        <v>3.0684894553792499</v>
      </c>
      <c r="R1970" s="95">
        <f t="shared" si="133"/>
        <v>0.69230769230769229</v>
      </c>
      <c r="S1970" s="95">
        <f t="shared" si="134"/>
        <v>-1</v>
      </c>
    </row>
    <row r="1971" spans="1:19" s="36" customFormat="1" ht="14.4" x14ac:dyDescent="0.3">
      <c r="A1971" s="32" t="s">
        <v>95</v>
      </c>
      <c r="B1971" s="36">
        <v>2365</v>
      </c>
      <c r="C1971" s="36">
        <v>1</v>
      </c>
      <c r="D1971" s="36" t="s">
        <v>4</v>
      </c>
      <c r="E1971" s="36">
        <v>2002</v>
      </c>
      <c r="F1971" s="36">
        <v>2003</v>
      </c>
      <c r="G1971" s="76">
        <v>50</v>
      </c>
      <c r="H1971" s="36">
        <v>10</v>
      </c>
      <c r="I1971" s="36">
        <v>1</v>
      </c>
      <c r="J1971" s="36">
        <v>1</v>
      </c>
      <c r="K1971" s="36">
        <v>1</v>
      </c>
      <c r="L1971" s="94">
        <v>1345</v>
      </c>
      <c r="M1971" s="94">
        <v>1328</v>
      </c>
      <c r="N1971" s="95">
        <f t="shared" si="131"/>
        <v>0.50317994762439211</v>
      </c>
      <c r="O1971" s="36">
        <v>20032365</v>
      </c>
      <c r="P1971" s="63">
        <v>990.31</v>
      </c>
      <c r="Q1971" s="76">
        <f t="shared" si="132"/>
        <v>2.6991548101099658</v>
      </c>
      <c r="R1971" s="95">
        <f t="shared" si="133"/>
        <v>0.50317994762439211</v>
      </c>
      <c r="S1971" s="95">
        <f t="shared" si="134"/>
        <v>-1</v>
      </c>
    </row>
    <row r="1972" spans="1:19" s="36" customFormat="1" ht="14.4" x14ac:dyDescent="0.3">
      <c r="A1972" s="32" t="s">
        <v>95</v>
      </c>
      <c r="B1972" s="36">
        <v>2365</v>
      </c>
      <c r="C1972" s="36">
        <v>1</v>
      </c>
      <c r="D1972" s="36" t="s">
        <v>4</v>
      </c>
      <c r="E1972" s="36">
        <v>2002</v>
      </c>
      <c r="F1972" s="36">
        <v>2003</v>
      </c>
      <c r="G1972" s="76">
        <v>300</v>
      </c>
      <c r="H1972" s="36">
        <v>10</v>
      </c>
      <c r="I1972" s="36">
        <v>1</v>
      </c>
      <c r="J1972" s="36">
        <v>1</v>
      </c>
      <c r="K1972" s="36">
        <v>4</v>
      </c>
      <c r="L1972" s="94">
        <v>1421</v>
      </c>
      <c r="M1972" s="94">
        <v>1279</v>
      </c>
      <c r="N1972" s="95">
        <f t="shared" si="131"/>
        <v>0.52629629629629626</v>
      </c>
      <c r="O1972" s="36">
        <v>20032365</v>
      </c>
      <c r="P1972" s="63">
        <v>990.31</v>
      </c>
      <c r="Q1972" s="76">
        <f t="shared" si="132"/>
        <v>2.7264190001110764</v>
      </c>
      <c r="R1972" s="95">
        <f t="shared" si="133"/>
        <v>0.52629629629629626</v>
      </c>
      <c r="S1972" s="95">
        <f t="shared" si="134"/>
        <v>-1</v>
      </c>
    </row>
    <row r="1973" spans="1:19" s="36" customFormat="1" ht="14.4" x14ac:dyDescent="0.3">
      <c r="A1973" s="32" t="s">
        <v>95</v>
      </c>
      <c r="B1973" s="7">
        <v>2365</v>
      </c>
      <c r="C1973" s="7">
        <v>1</v>
      </c>
      <c r="D1973" s="7" t="s">
        <v>4</v>
      </c>
      <c r="E1973" s="7">
        <v>2010</v>
      </c>
      <c r="F1973" s="68">
        <v>2011</v>
      </c>
      <c r="G1973" s="66">
        <v>378.81</v>
      </c>
      <c r="H1973" s="68">
        <v>10</v>
      </c>
      <c r="I1973" s="67">
        <v>0</v>
      </c>
      <c r="J1973" s="10">
        <v>0</v>
      </c>
      <c r="K1973" s="50">
        <f>MAX(1,MIN(10,INT(G1973/100)+1))</f>
        <v>4</v>
      </c>
      <c r="L1973" s="67">
        <v>952</v>
      </c>
      <c r="M1973" s="67">
        <v>1420</v>
      </c>
      <c r="N1973" s="95">
        <f t="shared" si="131"/>
        <v>0.40134907251264756</v>
      </c>
      <c r="O1973" s="36">
        <f>10000*2010+B1973</f>
        <v>20102365</v>
      </c>
      <c r="P1973" s="63">
        <v>829.86</v>
      </c>
      <c r="Q1973" s="76">
        <f t="shared" si="132"/>
        <v>2.8583134504615235</v>
      </c>
      <c r="R1973" s="95">
        <f t="shared" si="133"/>
        <v>0.40134907251264756</v>
      </c>
      <c r="S1973" s="95">
        <f t="shared" si="134"/>
        <v>-1</v>
      </c>
    </row>
    <row r="1974" spans="1:19" s="36" customFormat="1" ht="14.4" x14ac:dyDescent="0.3">
      <c r="A1974" s="32" t="s">
        <v>95</v>
      </c>
      <c r="B1974" s="7">
        <v>2365</v>
      </c>
      <c r="C1974" s="7">
        <v>1</v>
      </c>
      <c r="D1974" s="7" t="s">
        <v>4</v>
      </c>
      <c r="E1974" s="7">
        <v>2011</v>
      </c>
      <c r="F1974" s="10">
        <v>2012</v>
      </c>
      <c r="G1974" s="66">
        <v>401.82</v>
      </c>
      <c r="H1974" s="10">
        <v>10</v>
      </c>
      <c r="I1974" s="67">
        <v>1</v>
      </c>
      <c r="J1974" s="10">
        <v>0</v>
      </c>
      <c r="K1974" s="50">
        <v>5</v>
      </c>
      <c r="L1974" s="67">
        <v>898</v>
      </c>
      <c r="M1974" s="67">
        <v>512</v>
      </c>
      <c r="N1974" s="95">
        <f t="shared" si="131"/>
        <v>0.63687943262411351</v>
      </c>
      <c r="O1974" s="36">
        <f>10000*E1974+B1974</f>
        <v>20112365</v>
      </c>
      <c r="P1974" s="63">
        <v>810</v>
      </c>
      <c r="Q1974" s="76">
        <f t="shared" si="132"/>
        <v>1.7407407407407407</v>
      </c>
      <c r="R1974" s="95">
        <f t="shared" si="133"/>
        <v>0.63687943262411351</v>
      </c>
      <c r="S1974" s="95">
        <f t="shared" si="134"/>
        <v>-1</v>
      </c>
    </row>
    <row r="1975" spans="1:19" s="36" customFormat="1" ht="14.4" x14ac:dyDescent="0.3">
      <c r="A1975" s="32" t="s">
        <v>95</v>
      </c>
      <c r="B1975" s="36">
        <v>2396</v>
      </c>
      <c r="C1975" s="36">
        <v>1</v>
      </c>
      <c r="D1975" s="36" t="s">
        <v>5</v>
      </c>
      <c r="E1975" s="36">
        <v>2002</v>
      </c>
      <c r="F1975" s="36">
        <v>2003</v>
      </c>
      <c r="G1975" s="76">
        <v>600</v>
      </c>
      <c r="H1975" s="36">
        <v>10</v>
      </c>
      <c r="I1975" s="36">
        <v>0</v>
      </c>
      <c r="J1975" s="36">
        <v>1</v>
      </c>
      <c r="K1975" s="36">
        <v>7</v>
      </c>
      <c r="L1975" s="94">
        <v>1215</v>
      </c>
      <c r="M1975" s="94">
        <v>1421</v>
      </c>
      <c r="N1975" s="95">
        <f t="shared" si="131"/>
        <v>0.4609256449165402</v>
      </c>
      <c r="O1975" s="36">
        <v>20032396</v>
      </c>
      <c r="P1975" s="63">
        <v>1034.29</v>
      </c>
      <c r="Q1975" s="76">
        <f t="shared" si="132"/>
        <v>2.5486082239990719</v>
      </c>
      <c r="R1975" s="95">
        <f t="shared" si="133"/>
        <v>0.4609256449165402</v>
      </c>
      <c r="S1975" s="95">
        <f t="shared" si="134"/>
        <v>-1</v>
      </c>
    </row>
    <row r="1976" spans="1:19" s="36" customFormat="1" ht="14.4" x14ac:dyDescent="0.3">
      <c r="A1976" s="32" t="s">
        <v>95</v>
      </c>
      <c r="B1976" s="36">
        <v>2396</v>
      </c>
      <c r="C1976" s="36">
        <v>1</v>
      </c>
      <c r="D1976" s="36" t="s">
        <v>5</v>
      </c>
      <c r="E1976" s="36">
        <v>2003</v>
      </c>
      <c r="F1976" s="36">
        <v>2004</v>
      </c>
      <c r="G1976" s="76">
        <v>650</v>
      </c>
      <c r="H1976" s="36">
        <v>7</v>
      </c>
      <c r="I1976" s="36">
        <v>1</v>
      </c>
      <c r="J1976" s="36">
        <v>1</v>
      </c>
      <c r="K1976" s="36">
        <v>7</v>
      </c>
      <c r="L1976" s="94">
        <v>887</v>
      </c>
      <c r="M1976" s="94">
        <v>601</v>
      </c>
      <c r="N1976" s="95">
        <f t="shared" si="131"/>
        <v>0.59610215053763438</v>
      </c>
      <c r="O1976" s="36">
        <v>20042396</v>
      </c>
      <c r="P1976" s="63">
        <v>1062.67</v>
      </c>
      <c r="Q1976" s="76">
        <f t="shared" si="132"/>
        <v>1.400246548787488</v>
      </c>
      <c r="R1976" s="95">
        <f t="shared" si="133"/>
        <v>0.59610215053763438</v>
      </c>
      <c r="S1976" s="95">
        <f t="shared" si="134"/>
        <v>-1</v>
      </c>
    </row>
    <row r="1977" spans="1:19" s="36" customFormat="1" ht="14.4" x14ac:dyDescent="0.3">
      <c r="A1977" s="32" t="s">
        <v>95</v>
      </c>
      <c r="B1977" s="36">
        <v>2396</v>
      </c>
      <c r="C1977" s="36">
        <v>1</v>
      </c>
      <c r="D1977" s="36" t="s">
        <v>5</v>
      </c>
      <c r="E1977" s="36">
        <v>2005</v>
      </c>
      <c r="F1977" s="36">
        <v>2006</v>
      </c>
      <c r="G1977" s="76">
        <v>450</v>
      </c>
      <c r="H1977" s="36">
        <v>7</v>
      </c>
      <c r="I1977" s="33">
        <v>0</v>
      </c>
      <c r="J1977" s="36">
        <v>1</v>
      </c>
      <c r="K1977" s="36">
        <v>5</v>
      </c>
      <c r="L1977" s="36">
        <v>802</v>
      </c>
      <c r="M1977" s="36">
        <v>1253</v>
      </c>
      <c r="N1977" s="95">
        <f t="shared" si="131"/>
        <v>0.39026763990267638</v>
      </c>
      <c r="O1977" s="36">
        <v>20062396</v>
      </c>
      <c r="P1977" s="63">
        <v>965.65</v>
      </c>
      <c r="Q1977" s="76">
        <f t="shared" si="132"/>
        <v>2.1281002433593952</v>
      </c>
      <c r="R1977" s="95">
        <f t="shared" si="133"/>
        <v>0.39026763990267638</v>
      </c>
      <c r="S1977" s="95">
        <f t="shared" si="134"/>
        <v>-1</v>
      </c>
    </row>
    <row r="1978" spans="1:19" s="36" customFormat="1" ht="14.4" x14ac:dyDescent="0.3">
      <c r="A1978" s="32" t="s">
        <v>95</v>
      </c>
      <c r="B1978" s="36">
        <v>2396</v>
      </c>
      <c r="C1978" s="36">
        <v>1</v>
      </c>
      <c r="D1978" s="36" t="s">
        <v>5</v>
      </c>
      <c r="E1978" s="36">
        <v>2006</v>
      </c>
      <c r="F1978" s="33">
        <v>2007</v>
      </c>
      <c r="G1978" s="76">
        <v>794</v>
      </c>
      <c r="H1978" s="33">
        <v>7</v>
      </c>
      <c r="I1978" s="36">
        <v>0</v>
      </c>
      <c r="J1978" s="36">
        <v>1</v>
      </c>
      <c r="K1978" s="36">
        <v>8</v>
      </c>
      <c r="L1978" s="63">
        <v>1362</v>
      </c>
      <c r="M1978" s="63">
        <v>1551</v>
      </c>
      <c r="N1978" s="95">
        <f t="shared" si="131"/>
        <v>0.46755921730175076</v>
      </c>
      <c r="O1978" s="36">
        <v>20072396</v>
      </c>
      <c r="P1978" s="63">
        <v>993</v>
      </c>
      <c r="Q1978" s="76">
        <f t="shared" si="132"/>
        <v>2.9335347432024168</v>
      </c>
      <c r="R1978" s="95">
        <f t="shared" si="133"/>
        <v>0.46755921730175076</v>
      </c>
      <c r="S1978" s="95">
        <f t="shared" si="134"/>
        <v>-1</v>
      </c>
    </row>
    <row r="1979" spans="1:19" s="36" customFormat="1" ht="14.4" x14ac:dyDescent="0.3">
      <c r="A1979" s="32" t="s">
        <v>95</v>
      </c>
      <c r="B1979" s="36">
        <v>2396</v>
      </c>
      <c r="C1979" s="36">
        <v>1</v>
      </c>
      <c r="D1979" s="35" t="s">
        <v>5</v>
      </c>
      <c r="E1979" s="33">
        <v>2007</v>
      </c>
      <c r="F1979" s="36">
        <v>2008</v>
      </c>
      <c r="G1979" s="36">
        <v>790</v>
      </c>
      <c r="H1979" s="36">
        <v>7</v>
      </c>
      <c r="I1979" s="36">
        <v>0</v>
      </c>
      <c r="J1979" s="36">
        <v>0</v>
      </c>
      <c r="K1979" s="33">
        <v>8</v>
      </c>
      <c r="L1979" s="63">
        <v>943</v>
      </c>
      <c r="M1979" s="63">
        <v>1053</v>
      </c>
      <c r="N1979" s="95">
        <f t="shared" si="131"/>
        <v>0.47244488977955912</v>
      </c>
      <c r="O1979" s="36">
        <v>20062897</v>
      </c>
      <c r="P1979" s="63">
        <v>993</v>
      </c>
      <c r="Q1979" s="76">
        <f t="shared" si="132"/>
        <v>2.0100704934541791</v>
      </c>
      <c r="R1979" s="95">
        <f t="shared" si="133"/>
        <v>0.47244488977955912</v>
      </c>
      <c r="S1979" s="95">
        <f t="shared" si="134"/>
        <v>-1</v>
      </c>
    </row>
    <row r="1980" spans="1:19" s="36" customFormat="1" ht="14.4" x14ac:dyDescent="0.3">
      <c r="A1980" s="32" t="s">
        <v>95</v>
      </c>
      <c r="B1980" s="36">
        <v>2396</v>
      </c>
      <c r="C1980" s="36">
        <v>1</v>
      </c>
      <c r="D1980" s="35" t="s">
        <v>5</v>
      </c>
      <c r="E1980" s="33">
        <v>2007</v>
      </c>
      <c r="F1980" s="36">
        <v>2008</v>
      </c>
      <c r="G1980" s="36">
        <v>425</v>
      </c>
      <c r="H1980" s="36">
        <v>7</v>
      </c>
      <c r="I1980" s="36">
        <v>0</v>
      </c>
      <c r="J1980" s="36">
        <v>0</v>
      </c>
      <c r="K1980" s="33">
        <v>5</v>
      </c>
      <c r="L1980" s="63">
        <v>1036</v>
      </c>
      <c r="M1980" s="63">
        <v>1059</v>
      </c>
      <c r="N1980" s="95">
        <f t="shared" si="131"/>
        <v>0.49451073985680188</v>
      </c>
      <c r="O1980" s="36">
        <v>20062897</v>
      </c>
      <c r="P1980" s="63">
        <v>993</v>
      </c>
      <c r="Q1980" s="76">
        <f t="shared" si="132"/>
        <v>2.1097683786505539</v>
      </c>
      <c r="R1980" s="95">
        <f t="shared" si="133"/>
        <v>0.49451073985680188</v>
      </c>
      <c r="S1980" s="95">
        <f t="shared" si="134"/>
        <v>-1</v>
      </c>
    </row>
    <row r="1981" spans="1:19" s="36" customFormat="1" ht="14.4" x14ac:dyDescent="0.3">
      <c r="A1981" s="32" t="s">
        <v>95</v>
      </c>
      <c r="B1981" s="48">
        <v>2396</v>
      </c>
      <c r="C1981" s="48">
        <v>1</v>
      </c>
      <c r="D1981" s="48" t="s">
        <v>5</v>
      </c>
      <c r="E1981" s="58">
        <v>2008</v>
      </c>
      <c r="F1981" s="59">
        <v>2009</v>
      </c>
      <c r="G1981" s="55">
        <v>425</v>
      </c>
      <c r="H1981" s="59">
        <v>7</v>
      </c>
      <c r="I1981" s="42">
        <v>1</v>
      </c>
      <c r="J1981" s="48">
        <f>MAX(0,MIN(1,F1981-E1981-1))</f>
        <v>0</v>
      </c>
      <c r="K1981" s="50">
        <f>MAX(1,MIN(10,INT(G1981/100)+1))</f>
        <v>5</v>
      </c>
      <c r="L1981" s="42">
        <v>1136</v>
      </c>
      <c r="M1981" s="42">
        <v>1033</v>
      </c>
      <c r="N1981" s="95">
        <f t="shared" si="131"/>
        <v>0.52374366067312128</v>
      </c>
      <c r="O1981" s="36">
        <v>20082396</v>
      </c>
      <c r="P1981" s="63">
        <v>808.36</v>
      </c>
      <c r="Q1981" s="76">
        <f t="shared" si="132"/>
        <v>2.6832104507892525</v>
      </c>
      <c r="R1981" s="95">
        <f t="shared" si="133"/>
        <v>0.52374366067312128</v>
      </c>
      <c r="S1981" s="95">
        <f t="shared" si="134"/>
        <v>-1</v>
      </c>
    </row>
    <row r="1982" spans="1:19" s="36" customFormat="1" ht="14.4" x14ac:dyDescent="0.3">
      <c r="A1982" s="32" t="s">
        <v>95</v>
      </c>
      <c r="B1982" s="36">
        <v>2397</v>
      </c>
      <c r="C1982" s="36">
        <v>1</v>
      </c>
      <c r="D1982" s="36" t="s">
        <v>497</v>
      </c>
      <c r="E1982" s="36">
        <v>1998</v>
      </c>
      <c r="F1982" s="36">
        <v>1999</v>
      </c>
      <c r="G1982" s="76">
        <v>350</v>
      </c>
      <c r="H1982" s="36">
        <v>3</v>
      </c>
      <c r="I1982" s="36">
        <v>1</v>
      </c>
      <c r="J1982" s="36">
        <v>1</v>
      </c>
      <c r="K1982" s="36">
        <v>4</v>
      </c>
      <c r="L1982" s="94">
        <v>1997</v>
      </c>
      <c r="M1982" s="94">
        <v>1281</v>
      </c>
      <c r="N1982" s="95">
        <f t="shared" si="131"/>
        <v>0.60921293471629046</v>
      </c>
      <c r="O1982" s="36">
        <v>19992397</v>
      </c>
      <c r="P1982" s="63">
        <v>1524.95</v>
      </c>
      <c r="Q1982" s="76">
        <f t="shared" si="132"/>
        <v>2.149578674710646</v>
      </c>
      <c r="R1982" s="95">
        <f t="shared" si="133"/>
        <v>0.60921293471629046</v>
      </c>
      <c r="S1982" s="95">
        <f t="shared" si="134"/>
        <v>-1</v>
      </c>
    </row>
    <row r="1983" spans="1:19" s="36" customFormat="1" ht="14.4" x14ac:dyDescent="0.3">
      <c r="A1983" s="32" t="s">
        <v>95</v>
      </c>
      <c r="B1983" s="36">
        <v>2397</v>
      </c>
      <c r="C1983" s="36">
        <v>1</v>
      </c>
      <c r="D1983" s="36" t="s">
        <v>497</v>
      </c>
      <c r="E1983" s="36">
        <v>2000</v>
      </c>
      <c r="F1983" s="36">
        <v>2002</v>
      </c>
      <c r="G1983" s="76">
        <v>415</v>
      </c>
      <c r="H1983" s="36">
        <v>5</v>
      </c>
      <c r="I1983" s="36">
        <v>1</v>
      </c>
      <c r="J1983" s="36">
        <v>0</v>
      </c>
      <c r="K1983" s="36">
        <v>5</v>
      </c>
      <c r="L1983" s="94">
        <v>1976</v>
      </c>
      <c r="M1983" s="94">
        <v>1281</v>
      </c>
      <c r="N1983" s="95">
        <f t="shared" si="131"/>
        <v>0.60669327602087808</v>
      </c>
      <c r="O1983" s="36">
        <v>20012397</v>
      </c>
      <c r="P1983" s="63">
        <v>1502.28</v>
      </c>
      <c r="Q1983" s="76">
        <f t="shared" si="132"/>
        <v>2.1680379157014671</v>
      </c>
      <c r="R1983" s="95">
        <f t="shared" si="133"/>
        <v>0.60669327602087808</v>
      </c>
      <c r="S1983" s="95">
        <f t="shared" si="134"/>
        <v>-1</v>
      </c>
    </row>
    <row r="1984" spans="1:19" s="36" customFormat="1" ht="14.4" x14ac:dyDescent="0.3">
      <c r="A1984" s="32" t="s">
        <v>95</v>
      </c>
      <c r="B1984" s="36">
        <v>2397</v>
      </c>
      <c r="C1984" s="36">
        <v>1</v>
      </c>
      <c r="D1984" s="36" t="s">
        <v>497</v>
      </c>
      <c r="E1984" s="36">
        <v>2001</v>
      </c>
      <c r="F1984" s="36">
        <v>2002</v>
      </c>
      <c r="G1984" s="76">
        <v>200</v>
      </c>
      <c r="H1984" s="36">
        <v>5</v>
      </c>
      <c r="I1984" s="36">
        <v>0</v>
      </c>
      <c r="J1984" s="36">
        <v>1</v>
      </c>
      <c r="K1984" s="36">
        <v>3</v>
      </c>
      <c r="L1984" s="94">
        <v>578</v>
      </c>
      <c r="M1984" s="94">
        <v>1127</v>
      </c>
      <c r="N1984" s="95">
        <f t="shared" si="131"/>
        <v>0.33900293255131964</v>
      </c>
      <c r="O1984" s="36">
        <v>20022397</v>
      </c>
      <c r="P1984" s="63">
        <v>1445.48</v>
      </c>
      <c r="Q1984" s="76">
        <f t="shared" si="132"/>
        <v>1.1795389766721089</v>
      </c>
      <c r="R1984" s="95">
        <f t="shared" si="133"/>
        <v>0.33900293255131964</v>
      </c>
      <c r="S1984" s="95">
        <f t="shared" si="134"/>
        <v>-1</v>
      </c>
    </row>
    <row r="1985" spans="1:19" s="36" customFormat="1" ht="14.4" x14ac:dyDescent="0.3">
      <c r="A1985" s="32" t="s">
        <v>95</v>
      </c>
      <c r="B1985" s="36">
        <v>2397</v>
      </c>
      <c r="C1985" s="36">
        <v>1</v>
      </c>
      <c r="D1985" s="36" t="s">
        <v>497</v>
      </c>
      <c r="E1985" s="36">
        <v>2003</v>
      </c>
      <c r="F1985" s="36">
        <v>2004</v>
      </c>
      <c r="G1985" s="76">
        <v>300</v>
      </c>
      <c r="H1985" s="36">
        <v>5</v>
      </c>
      <c r="I1985" s="36">
        <v>1</v>
      </c>
      <c r="J1985" s="36">
        <v>1</v>
      </c>
      <c r="K1985" s="36">
        <v>4</v>
      </c>
      <c r="L1985" s="94">
        <v>1199</v>
      </c>
      <c r="M1985" s="94">
        <v>810</v>
      </c>
      <c r="N1985" s="95">
        <f t="shared" si="131"/>
        <v>0.59681433549029372</v>
      </c>
      <c r="O1985" s="36">
        <v>20042397</v>
      </c>
      <c r="P1985" s="63">
        <v>1369.14</v>
      </c>
      <c r="Q1985" s="76">
        <f t="shared" si="132"/>
        <v>1.4673444644083147</v>
      </c>
      <c r="R1985" s="95">
        <f t="shared" si="133"/>
        <v>0.59681433549029372</v>
      </c>
      <c r="S1985" s="95">
        <f t="shared" si="134"/>
        <v>-1</v>
      </c>
    </row>
    <row r="1986" spans="1:19" s="36" customFormat="1" ht="14.4" x14ac:dyDescent="0.3">
      <c r="A1986" s="32" t="s">
        <v>95</v>
      </c>
      <c r="B1986" s="48">
        <v>2397</v>
      </c>
      <c r="C1986" s="48">
        <v>1</v>
      </c>
      <c r="D1986" s="48" t="s">
        <v>497</v>
      </c>
      <c r="E1986" s="58">
        <v>2008</v>
      </c>
      <c r="F1986" s="59">
        <v>2009</v>
      </c>
      <c r="G1986" s="55">
        <v>300</v>
      </c>
      <c r="H1986" s="59">
        <v>5</v>
      </c>
      <c r="I1986" s="42">
        <v>1</v>
      </c>
      <c r="J1986" s="48">
        <f>MAX(0,MIN(1,F1986-E1986-1))</f>
        <v>0</v>
      </c>
      <c r="K1986" s="50">
        <f>MAX(1,MIN(10,INT(G1986/100)+1))</f>
        <v>4</v>
      </c>
      <c r="L1986" s="42">
        <v>2130</v>
      </c>
      <c r="M1986" s="42">
        <v>1607</v>
      </c>
      <c r="N1986" s="95">
        <f t="shared" si="131"/>
        <v>0.56997591651057</v>
      </c>
      <c r="O1986" s="36">
        <v>20082397</v>
      </c>
      <c r="P1986" s="63">
        <v>1230.46</v>
      </c>
      <c r="Q1986" s="76">
        <f t="shared" si="132"/>
        <v>3.0370755652357655</v>
      </c>
      <c r="R1986" s="95">
        <f t="shared" si="133"/>
        <v>0.56997591651057</v>
      </c>
      <c r="S1986" s="95">
        <f t="shared" si="134"/>
        <v>-1</v>
      </c>
    </row>
    <row r="1987" spans="1:19" s="36" customFormat="1" ht="14.4" x14ac:dyDescent="0.3">
      <c r="A1987" s="32" t="s">
        <v>95</v>
      </c>
      <c r="B1987" s="7">
        <v>2397</v>
      </c>
      <c r="C1987" s="7">
        <v>1</v>
      </c>
      <c r="D1987" s="7" t="s">
        <v>497</v>
      </c>
      <c r="E1987" s="7">
        <v>2010</v>
      </c>
      <c r="F1987" s="10">
        <v>2011</v>
      </c>
      <c r="G1987" s="66">
        <v>350</v>
      </c>
      <c r="H1987" s="10">
        <v>5</v>
      </c>
      <c r="I1987" s="67">
        <v>0</v>
      </c>
      <c r="J1987" s="10">
        <v>0</v>
      </c>
      <c r="K1987" s="50">
        <f>MAX(1,MIN(10,INT(G1987/100)+1))</f>
        <v>4</v>
      </c>
      <c r="L1987" s="67">
        <v>1526</v>
      </c>
      <c r="M1987" s="67">
        <v>1550</v>
      </c>
      <c r="N1987" s="95">
        <f t="shared" si="131"/>
        <v>0.49609882964889468</v>
      </c>
      <c r="O1987" s="36">
        <f>10000*2010+B1987</f>
        <v>20102397</v>
      </c>
      <c r="P1987" s="63">
        <v>1164.29</v>
      </c>
      <c r="Q1987" s="76">
        <f t="shared" si="132"/>
        <v>2.6419534652019685</v>
      </c>
      <c r="R1987" s="95">
        <f t="shared" si="133"/>
        <v>0.49609882964889468</v>
      </c>
      <c r="S1987" s="95">
        <f t="shared" si="134"/>
        <v>-1</v>
      </c>
    </row>
    <row r="1988" spans="1:19" s="36" customFormat="1" ht="14.4" x14ac:dyDescent="0.3">
      <c r="A1988" s="32" t="s">
        <v>95</v>
      </c>
      <c r="B1988" s="7">
        <v>2397</v>
      </c>
      <c r="C1988" s="7">
        <v>1</v>
      </c>
      <c r="D1988" s="7" t="s">
        <v>497</v>
      </c>
      <c r="E1988" s="7">
        <v>2011</v>
      </c>
      <c r="F1988" s="10">
        <v>2012</v>
      </c>
      <c r="G1988" s="66">
        <v>350</v>
      </c>
      <c r="H1988" s="10">
        <v>6</v>
      </c>
      <c r="I1988" s="67">
        <v>1</v>
      </c>
      <c r="J1988" s="10">
        <v>0</v>
      </c>
      <c r="K1988" s="50">
        <v>4</v>
      </c>
      <c r="L1988" s="67">
        <v>1453</v>
      </c>
      <c r="M1988" s="67">
        <v>852</v>
      </c>
      <c r="N1988" s="95">
        <f t="shared" si="131"/>
        <v>0.63036876355748372</v>
      </c>
      <c r="O1988" s="36">
        <f>10000*E1988+B1988</f>
        <v>20112397</v>
      </c>
      <c r="P1988" s="63">
        <v>1125</v>
      </c>
      <c r="Q1988" s="76">
        <f t="shared" si="132"/>
        <v>2.048888888888889</v>
      </c>
      <c r="R1988" s="95">
        <f t="shared" si="133"/>
        <v>0.63036876355748372</v>
      </c>
      <c r="S1988" s="95">
        <f t="shared" si="134"/>
        <v>-1</v>
      </c>
    </row>
    <row r="1989" spans="1:19" s="36" customFormat="1" ht="14.4" x14ac:dyDescent="0.3">
      <c r="A1989" s="32" t="s">
        <v>95</v>
      </c>
      <c r="B1989" s="7">
        <v>2397</v>
      </c>
      <c r="C1989" s="7">
        <v>1</v>
      </c>
      <c r="D1989" s="7" t="s">
        <v>497</v>
      </c>
      <c r="E1989" s="7">
        <v>2011</v>
      </c>
      <c r="F1989" s="10">
        <v>2012</v>
      </c>
      <c r="G1989" s="66">
        <v>150</v>
      </c>
      <c r="H1989" s="10">
        <v>6</v>
      </c>
      <c r="I1989" s="67">
        <v>1</v>
      </c>
      <c r="J1989" s="10">
        <v>0</v>
      </c>
      <c r="K1989" s="50">
        <v>2</v>
      </c>
      <c r="L1989" s="67">
        <v>1260</v>
      </c>
      <c r="M1989" s="67">
        <v>1036</v>
      </c>
      <c r="N1989" s="95">
        <f t="shared" si="131"/>
        <v>0.54878048780487809</v>
      </c>
      <c r="O1989" s="36">
        <f>10000*E1989+B1989</f>
        <v>20112397</v>
      </c>
      <c r="P1989" s="63">
        <v>1125</v>
      </c>
      <c r="Q1989" s="76">
        <f t="shared" si="132"/>
        <v>2.040888888888889</v>
      </c>
      <c r="R1989" s="95">
        <f t="shared" si="133"/>
        <v>0.54878048780487809</v>
      </c>
      <c r="S1989" s="95">
        <f t="shared" si="134"/>
        <v>-1</v>
      </c>
    </row>
    <row r="1990" spans="1:19" s="36" customFormat="1" ht="14.4" x14ac:dyDescent="0.3">
      <c r="A1990" s="32" t="s">
        <v>95</v>
      </c>
      <c r="B1990" s="7">
        <v>2397</v>
      </c>
      <c r="C1990" s="7">
        <v>1</v>
      </c>
      <c r="D1990" s="7" t="s">
        <v>497</v>
      </c>
      <c r="E1990" s="7">
        <v>2017</v>
      </c>
      <c r="F1990" s="10">
        <v>2018</v>
      </c>
      <c r="G1990" s="66">
        <v>190.09</v>
      </c>
      <c r="H1990" s="10">
        <v>10</v>
      </c>
      <c r="I1990" s="67">
        <v>1</v>
      </c>
      <c r="J1990" s="48">
        <f>MAX(0,MIN(1,F1990-E1990-1))</f>
        <v>0</v>
      </c>
      <c r="K1990" s="50">
        <f>MAX(1,MIN(10,INT(G1990/100)+1))</f>
        <v>2</v>
      </c>
      <c r="L1990" s="67">
        <v>842</v>
      </c>
      <c r="M1990" s="67">
        <v>330</v>
      </c>
      <c r="N1990" s="95">
        <f t="shared" si="131"/>
        <v>0.71843003412969286</v>
      </c>
      <c r="O1990" s="36">
        <f>10000*E1990+B1990</f>
        <v>20172397</v>
      </c>
      <c r="P1990" s="63">
        <v>1018</v>
      </c>
      <c r="Q1990" s="76">
        <f t="shared" si="132"/>
        <v>1.1512770137524557</v>
      </c>
      <c r="R1990" s="95">
        <f t="shared" si="133"/>
        <v>0.71843003412969286</v>
      </c>
      <c r="S1990" s="95">
        <f t="shared" si="134"/>
        <v>-1</v>
      </c>
    </row>
    <row r="1991" spans="1:19" s="36" customFormat="1" ht="14.4" x14ac:dyDescent="0.3">
      <c r="A1991" s="32" t="s">
        <v>95</v>
      </c>
      <c r="B1991" s="7">
        <v>2397</v>
      </c>
      <c r="C1991" s="7">
        <v>1</v>
      </c>
      <c r="D1991" s="7" t="s">
        <v>497</v>
      </c>
      <c r="E1991" s="7">
        <v>2017</v>
      </c>
      <c r="F1991" s="10">
        <v>2018</v>
      </c>
      <c r="G1991" s="66">
        <v>100</v>
      </c>
      <c r="H1991" s="10">
        <v>10</v>
      </c>
      <c r="I1991" s="67">
        <v>1</v>
      </c>
      <c r="J1991" s="48">
        <f>MAX(0,MIN(1,F1991-E1991-1))</f>
        <v>0</v>
      </c>
      <c r="K1991" s="50">
        <f>MAX(1,MIN(10,INT(G1991/100)+1))</f>
        <v>2</v>
      </c>
      <c r="L1991" s="67">
        <v>680</v>
      </c>
      <c r="M1991" s="67">
        <v>492</v>
      </c>
      <c r="N1991" s="95">
        <f t="shared" si="131"/>
        <v>0.58020477815699656</v>
      </c>
      <c r="O1991" s="36">
        <f>10000*E1991+B1991</f>
        <v>20172397</v>
      </c>
      <c r="P1991" s="63">
        <v>1018</v>
      </c>
      <c r="Q1991" s="76">
        <f t="shared" si="132"/>
        <v>1.1512770137524557</v>
      </c>
      <c r="R1991" s="95">
        <f t="shared" si="133"/>
        <v>0.58020477815699656</v>
      </c>
      <c r="S1991" s="95">
        <f t="shared" si="134"/>
        <v>-1</v>
      </c>
    </row>
    <row r="1992" spans="1:19" s="36" customFormat="1" ht="14.4" x14ac:dyDescent="0.3">
      <c r="A1992" s="32" t="s">
        <v>95</v>
      </c>
      <c r="B1992" s="36">
        <v>2448</v>
      </c>
      <c r="C1992" s="36">
        <v>1</v>
      </c>
      <c r="D1992" s="36" t="s">
        <v>654</v>
      </c>
      <c r="E1992" s="36">
        <v>2005</v>
      </c>
      <c r="F1992" s="36">
        <v>2006</v>
      </c>
      <c r="G1992" s="76">
        <v>700</v>
      </c>
      <c r="H1992" s="36">
        <v>10</v>
      </c>
      <c r="I1992" s="33">
        <v>1</v>
      </c>
      <c r="J1992" s="36">
        <v>1</v>
      </c>
      <c r="K1992" s="36">
        <v>8</v>
      </c>
      <c r="L1992" s="36">
        <v>719</v>
      </c>
      <c r="M1992" s="36">
        <v>432</v>
      </c>
      <c r="N1992" s="95">
        <f t="shared" si="131"/>
        <v>0.62467419635099908</v>
      </c>
      <c r="O1992" s="36">
        <v>20062448</v>
      </c>
      <c r="P1992" s="63">
        <v>791.46</v>
      </c>
      <c r="Q1992" s="76">
        <f t="shared" si="132"/>
        <v>1.4542743789957799</v>
      </c>
      <c r="R1992" s="95">
        <f t="shared" si="133"/>
        <v>0.62467419635099908</v>
      </c>
      <c r="S1992" s="95">
        <f t="shared" si="134"/>
        <v>-1</v>
      </c>
    </row>
    <row r="1993" spans="1:19" s="36" customFormat="1" ht="14.4" x14ac:dyDescent="0.3">
      <c r="A1993" s="32" t="s">
        <v>95</v>
      </c>
      <c r="B1993" s="7">
        <v>2448</v>
      </c>
      <c r="C1993" s="7">
        <v>1</v>
      </c>
      <c r="D1993" s="7" t="s">
        <v>676</v>
      </c>
      <c r="E1993" s="7">
        <v>2010</v>
      </c>
      <c r="F1993" s="68">
        <v>2011</v>
      </c>
      <c r="G1993" s="66">
        <v>140</v>
      </c>
      <c r="H1993" s="68">
        <v>5</v>
      </c>
      <c r="I1993" s="67">
        <v>1</v>
      </c>
      <c r="J1993" s="10">
        <v>0</v>
      </c>
      <c r="K1993" s="50">
        <f>MAX(1,MIN(10,INT(G1993/100)+1))</f>
        <v>2</v>
      </c>
      <c r="L1993" s="67">
        <v>1206</v>
      </c>
      <c r="M1993" s="67">
        <v>809</v>
      </c>
      <c r="N1993" s="95">
        <f t="shared" si="131"/>
        <v>0.59851116625310175</v>
      </c>
      <c r="O1993" s="36">
        <f>10000*2010+B1993</f>
        <v>20102448</v>
      </c>
      <c r="P1993" s="63">
        <v>792.45</v>
      </c>
      <c r="Q1993" s="76">
        <f t="shared" si="132"/>
        <v>2.5427471764780112</v>
      </c>
      <c r="R1993" s="95">
        <f t="shared" si="133"/>
        <v>0.59851116625310175</v>
      </c>
      <c r="S1993" s="95">
        <f t="shared" si="134"/>
        <v>-1</v>
      </c>
    </row>
    <row r="1994" spans="1:19" s="36" customFormat="1" ht="14.4" x14ac:dyDescent="0.3">
      <c r="A1994" s="32" t="s">
        <v>95</v>
      </c>
      <c r="B1994" s="7">
        <v>2448</v>
      </c>
      <c r="C1994" s="7">
        <v>1</v>
      </c>
      <c r="D1994" s="7" t="s">
        <v>676</v>
      </c>
      <c r="E1994" s="7">
        <v>2010</v>
      </c>
      <c r="F1994" s="68">
        <v>2011</v>
      </c>
      <c r="G1994" s="66">
        <v>700</v>
      </c>
      <c r="H1994" s="68">
        <v>10</v>
      </c>
      <c r="I1994" s="67">
        <v>0</v>
      </c>
      <c r="J1994" s="10">
        <v>0</v>
      </c>
      <c r="K1994" s="50">
        <f>MAX(1,MIN(10,INT(G1994/100)+1))</f>
        <v>8</v>
      </c>
      <c r="L1994" s="67">
        <v>1091</v>
      </c>
      <c r="M1994" s="67">
        <v>921</v>
      </c>
      <c r="N1994" s="95">
        <f t="shared" si="131"/>
        <v>0.54224652087475145</v>
      </c>
      <c r="O1994" s="36">
        <f>10000*2010+B1994</f>
        <v>20102448</v>
      </c>
      <c r="P1994" s="63">
        <v>792.45</v>
      </c>
      <c r="Q1994" s="76">
        <f t="shared" si="132"/>
        <v>2.5389614486718401</v>
      </c>
      <c r="R1994" s="95">
        <f t="shared" si="133"/>
        <v>0.54224652087475145</v>
      </c>
      <c r="S1994" s="95">
        <f t="shared" si="134"/>
        <v>-1</v>
      </c>
    </row>
    <row r="1995" spans="1:19" s="36" customFormat="1" ht="14.4" x14ac:dyDescent="0.3">
      <c r="A1995" s="32" t="s">
        <v>95</v>
      </c>
      <c r="B1995" s="7">
        <v>2448</v>
      </c>
      <c r="C1995" s="7">
        <v>1</v>
      </c>
      <c r="D1995" s="7" t="s">
        <v>676</v>
      </c>
      <c r="E1995" s="7">
        <v>2015</v>
      </c>
      <c r="F1995" s="68">
        <v>2016</v>
      </c>
      <c r="G1995" s="66">
        <v>799.18</v>
      </c>
      <c r="H1995" s="68">
        <v>10</v>
      </c>
      <c r="I1995" s="67">
        <v>1</v>
      </c>
      <c r="J1995" s="48">
        <f>MAX(0,MIN(1,F1995-E1995-1))</f>
        <v>0</v>
      </c>
      <c r="K1995" s="50">
        <f>MAX(1,MIN(10,INT(G1995/100)+1))</f>
        <v>8</v>
      </c>
      <c r="L1995" s="67">
        <v>303</v>
      </c>
      <c r="M1995" s="67">
        <v>73</v>
      </c>
      <c r="N1995" s="95">
        <f t="shared" si="131"/>
        <v>0.80585106382978722</v>
      </c>
      <c r="O1995" s="36">
        <f>10000*E1995+B1995</f>
        <v>20152448</v>
      </c>
      <c r="P1995" s="63">
        <v>785.19</v>
      </c>
      <c r="Q1995" s="76">
        <f t="shared" si="132"/>
        <v>0.47886498809205413</v>
      </c>
      <c r="R1995" s="95">
        <f t="shared" si="133"/>
        <v>0.80585106382978722</v>
      </c>
      <c r="S1995" s="95">
        <f t="shared" si="134"/>
        <v>-1</v>
      </c>
    </row>
    <row r="1996" spans="1:19" s="36" customFormat="1" ht="14.4" x14ac:dyDescent="0.3">
      <c r="A1996" s="32" t="s">
        <v>95</v>
      </c>
      <c r="B1996" s="36">
        <v>2527</v>
      </c>
      <c r="C1996" s="36">
        <v>1</v>
      </c>
      <c r="D1996" s="36" t="s">
        <v>586</v>
      </c>
      <c r="E1996" s="36">
        <v>2001</v>
      </c>
      <c r="F1996" s="36">
        <v>2002</v>
      </c>
      <c r="G1996" s="76">
        <v>700</v>
      </c>
      <c r="H1996" s="36">
        <v>10</v>
      </c>
      <c r="I1996" s="36">
        <v>1</v>
      </c>
      <c r="J1996" s="36">
        <v>1</v>
      </c>
      <c r="K1996" s="36">
        <v>8</v>
      </c>
      <c r="L1996" s="94">
        <v>228</v>
      </c>
      <c r="M1996" s="94">
        <v>128</v>
      </c>
      <c r="N1996" s="95">
        <f t="shared" si="131"/>
        <v>0.6404494382022472</v>
      </c>
      <c r="O1996" s="36">
        <v>20022527</v>
      </c>
      <c r="P1996" s="63">
        <v>331.68</v>
      </c>
      <c r="Q1996" s="76">
        <f t="shared" si="132"/>
        <v>1.0733236854799806</v>
      </c>
      <c r="R1996" s="95">
        <f t="shared" si="133"/>
        <v>0.6404494382022472</v>
      </c>
      <c r="S1996" s="95">
        <f t="shared" si="134"/>
        <v>-1</v>
      </c>
    </row>
    <row r="1997" spans="1:19" s="36" customFormat="1" ht="14.4" x14ac:dyDescent="0.3">
      <c r="A1997" s="32"/>
      <c r="B1997" s="36">
        <v>2527</v>
      </c>
      <c r="C1997" s="36">
        <v>1</v>
      </c>
      <c r="D1997" s="36" t="s">
        <v>632</v>
      </c>
      <c r="E1997" s="36">
        <v>2004</v>
      </c>
      <c r="F1997" s="36">
        <v>2005</v>
      </c>
      <c r="G1997" s="76">
        <v>900</v>
      </c>
      <c r="H1997" s="36">
        <v>10</v>
      </c>
      <c r="I1997" s="36">
        <v>0</v>
      </c>
      <c r="J1997" s="36">
        <v>1</v>
      </c>
      <c r="K1997" s="36">
        <v>10</v>
      </c>
      <c r="L1997" s="94">
        <v>401</v>
      </c>
      <c r="M1997" s="94">
        <v>448</v>
      </c>
      <c r="N1997" s="95">
        <f t="shared" si="131"/>
        <v>0.47232037691401652</v>
      </c>
      <c r="O1997" s="36">
        <v>20052527</v>
      </c>
      <c r="P1997" s="63">
        <v>271.54000000000002</v>
      </c>
      <c r="Q1997" s="76">
        <f t="shared" si="132"/>
        <v>3.1266111806731969</v>
      </c>
      <c r="R1997" s="95">
        <f t="shared" si="133"/>
        <v>0.47232037691401652</v>
      </c>
      <c r="S1997" s="95">
        <f t="shared" si="134"/>
        <v>-1</v>
      </c>
    </row>
    <row r="1998" spans="1:19" s="36" customFormat="1" ht="14.4" x14ac:dyDescent="0.3">
      <c r="A1998" s="32" t="s">
        <v>95</v>
      </c>
      <c r="B1998" s="36">
        <v>2527</v>
      </c>
      <c r="C1998" s="36">
        <v>1</v>
      </c>
      <c r="D1998" s="36" t="s">
        <v>632</v>
      </c>
      <c r="E1998" s="36">
        <v>2005</v>
      </c>
      <c r="F1998" s="36">
        <v>2006</v>
      </c>
      <c r="G1998" s="76">
        <v>900</v>
      </c>
      <c r="H1998" s="36">
        <v>10</v>
      </c>
      <c r="I1998" s="33">
        <v>1</v>
      </c>
      <c r="J1998" s="36">
        <v>1</v>
      </c>
      <c r="K1998" s="36">
        <v>10</v>
      </c>
      <c r="L1998" s="36">
        <v>371</v>
      </c>
      <c r="M1998" s="36">
        <v>139</v>
      </c>
      <c r="N1998" s="95">
        <f t="shared" si="131"/>
        <v>0.72745098039215683</v>
      </c>
      <c r="O1998" s="36">
        <v>20062527</v>
      </c>
      <c r="P1998" s="63">
        <v>277.5</v>
      </c>
      <c r="Q1998" s="76">
        <f t="shared" si="132"/>
        <v>1.8378378378378379</v>
      </c>
      <c r="R1998" s="95">
        <f t="shared" si="133"/>
        <v>0.72745098039215683</v>
      </c>
      <c r="S1998" s="95">
        <f t="shared" si="134"/>
        <v>-1</v>
      </c>
    </row>
    <row r="1999" spans="1:19" s="36" customFormat="1" ht="14.4" x14ac:dyDescent="0.3">
      <c r="A1999" s="32" t="s">
        <v>95</v>
      </c>
      <c r="B1999" s="7">
        <v>2527</v>
      </c>
      <c r="C1999" s="7">
        <v>1</v>
      </c>
      <c r="D1999" s="7" t="s">
        <v>586</v>
      </c>
      <c r="E1999" s="7">
        <v>2010</v>
      </c>
      <c r="F1999" s="10">
        <v>2012</v>
      </c>
      <c r="G1999" s="66">
        <v>700.18</v>
      </c>
      <c r="H1999" s="10">
        <v>10</v>
      </c>
      <c r="I1999" s="67">
        <v>1</v>
      </c>
      <c r="J1999" s="10">
        <v>1</v>
      </c>
      <c r="K1999" s="50">
        <f>MAX(1,MIN(10,INT(G1999/100)+1))</f>
        <v>8</v>
      </c>
      <c r="L1999" s="67">
        <v>372</v>
      </c>
      <c r="M1999" s="67">
        <v>104</v>
      </c>
      <c r="N1999" s="95">
        <f t="shared" si="131"/>
        <v>0.78151260504201681</v>
      </c>
      <c r="O1999" s="36">
        <f>10000*2010+B1999</f>
        <v>20102527</v>
      </c>
      <c r="P1999" s="63">
        <v>270.79000000000002</v>
      </c>
      <c r="Q1999" s="76">
        <f t="shared" si="132"/>
        <v>1.7578197126924922</v>
      </c>
      <c r="R1999" s="95">
        <f t="shared" si="133"/>
        <v>0.78151260504201681</v>
      </c>
      <c r="S1999" s="95">
        <f t="shared" si="134"/>
        <v>-1</v>
      </c>
    </row>
    <row r="2000" spans="1:19" s="36" customFormat="1" ht="14.4" x14ac:dyDescent="0.3">
      <c r="A2000" s="32" t="s">
        <v>95</v>
      </c>
      <c r="B2000" s="36">
        <v>2527</v>
      </c>
      <c r="C2000" s="36">
        <v>1</v>
      </c>
      <c r="D2000" s="36" t="s">
        <v>632</v>
      </c>
      <c r="E2000" s="40">
        <v>2014</v>
      </c>
      <c r="F2000" s="33">
        <v>2016</v>
      </c>
      <c r="G2000" s="62">
        <v>951.86</v>
      </c>
      <c r="H2000" s="33">
        <v>10</v>
      </c>
      <c r="I2000" s="63">
        <v>1</v>
      </c>
      <c r="J2000" s="48">
        <v>1</v>
      </c>
      <c r="K2000" s="50">
        <v>10</v>
      </c>
      <c r="L2000" s="63">
        <v>357</v>
      </c>
      <c r="M2000" s="63">
        <v>123</v>
      </c>
      <c r="N2000" s="95">
        <f t="shared" si="131"/>
        <v>0.74375000000000002</v>
      </c>
      <c r="O2000" s="36">
        <f>10000*E2000+B2000</f>
        <v>20142527</v>
      </c>
      <c r="P2000" s="63">
        <v>284.59000000000003</v>
      </c>
      <c r="Q2000" s="76">
        <f t="shared" si="132"/>
        <v>1.6866369162655046</v>
      </c>
      <c r="R2000" s="95">
        <f t="shared" si="133"/>
        <v>0.74375000000000002</v>
      </c>
      <c r="S2000" s="95">
        <f t="shared" si="134"/>
        <v>-1</v>
      </c>
    </row>
    <row r="2001" spans="1:19" s="36" customFormat="1" ht="14.4" x14ac:dyDescent="0.3">
      <c r="A2001" s="32" t="s">
        <v>95</v>
      </c>
      <c r="B2001" s="36">
        <v>2534</v>
      </c>
      <c r="C2001" s="36">
        <v>1</v>
      </c>
      <c r="D2001" s="36" t="s">
        <v>464</v>
      </c>
      <c r="E2001" s="36">
        <v>1996</v>
      </c>
      <c r="F2001" s="36">
        <v>1997</v>
      </c>
      <c r="G2001" s="76">
        <v>367.88</v>
      </c>
      <c r="H2001" s="36">
        <v>5</v>
      </c>
      <c r="I2001" s="36">
        <v>0</v>
      </c>
      <c r="J2001" s="36">
        <v>1</v>
      </c>
      <c r="K2001" s="36">
        <v>4</v>
      </c>
      <c r="L2001" s="94">
        <v>1086</v>
      </c>
      <c r="M2001" s="94">
        <v>1659</v>
      </c>
      <c r="N2001" s="95">
        <f t="shared" si="131"/>
        <v>0.39562841530054643</v>
      </c>
      <c r="O2001" s="36">
        <v>19972534</v>
      </c>
      <c r="P2001" s="63">
        <v>1076.19</v>
      </c>
      <c r="Q2001" s="76">
        <f t="shared" si="132"/>
        <v>2.5506648454269225</v>
      </c>
      <c r="R2001" s="95">
        <f t="shared" si="133"/>
        <v>0.39562841530054643</v>
      </c>
      <c r="S2001" s="95">
        <f t="shared" si="134"/>
        <v>-1</v>
      </c>
    </row>
    <row r="2002" spans="1:19" s="36" customFormat="1" ht="14.4" x14ac:dyDescent="0.3">
      <c r="A2002" s="32" t="s">
        <v>95</v>
      </c>
      <c r="B2002" s="36">
        <v>2534</v>
      </c>
      <c r="C2002" s="36">
        <v>1</v>
      </c>
      <c r="D2002" s="36" t="s">
        <v>464</v>
      </c>
      <c r="E2002" s="36">
        <v>1999</v>
      </c>
      <c r="F2002" s="36">
        <v>2000</v>
      </c>
      <c r="G2002" s="76">
        <v>415</v>
      </c>
      <c r="H2002" s="36">
        <v>5</v>
      </c>
      <c r="I2002" s="36">
        <v>1</v>
      </c>
      <c r="J2002" s="36">
        <v>1</v>
      </c>
      <c r="K2002" s="36">
        <v>5</v>
      </c>
      <c r="L2002" s="94">
        <v>917</v>
      </c>
      <c r="M2002" s="94">
        <v>550</v>
      </c>
      <c r="N2002" s="95">
        <f t="shared" si="131"/>
        <v>0.62508520790729383</v>
      </c>
      <c r="O2002" s="36">
        <v>20002534</v>
      </c>
      <c r="P2002" s="63">
        <v>1007.67</v>
      </c>
      <c r="Q2002" s="76">
        <f t="shared" si="132"/>
        <v>1.4558337550983953</v>
      </c>
      <c r="R2002" s="95">
        <f t="shared" si="133"/>
        <v>0.62508520790729383</v>
      </c>
      <c r="S2002" s="95">
        <f t="shared" si="134"/>
        <v>-1</v>
      </c>
    </row>
    <row r="2003" spans="1:19" s="36" customFormat="1" ht="14.4" x14ac:dyDescent="0.3">
      <c r="A2003" s="32" t="s">
        <v>95</v>
      </c>
      <c r="B2003" s="36">
        <v>2534</v>
      </c>
      <c r="C2003" s="36">
        <v>1</v>
      </c>
      <c r="D2003" s="36" t="s">
        <v>464</v>
      </c>
      <c r="E2003" s="36">
        <v>2001</v>
      </c>
      <c r="F2003" s="36">
        <v>2002</v>
      </c>
      <c r="G2003" s="76">
        <v>415</v>
      </c>
      <c r="H2003" s="36">
        <v>5</v>
      </c>
      <c r="I2003" s="36">
        <v>1</v>
      </c>
      <c r="J2003" s="36">
        <v>1</v>
      </c>
      <c r="K2003" s="36">
        <v>5</v>
      </c>
      <c r="L2003" s="94">
        <v>779</v>
      </c>
      <c r="M2003" s="94">
        <v>695</v>
      </c>
      <c r="N2003" s="95">
        <f t="shared" si="131"/>
        <v>0.52849389416553594</v>
      </c>
      <c r="O2003" s="36">
        <v>20022534</v>
      </c>
      <c r="P2003" s="63">
        <v>969.62</v>
      </c>
      <c r="Q2003" s="76">
        <f t="shared" si="132"/>
        <v>1.5201831645386852</v>
      </c>
      <c r="R2003" s="95">
        <f t="shared" si="133"/>
        <v>0.52849389416553594</v>
      </c>
      <c r="S2003" s="95">
        <f t="shared" si="134"/>
        <v>-1</v>
      </c>
    </row>
    <row r="2004" spans="1:19" s="36" customFormat="1" ht="14.4" x14ac:dyDescent="0.3">
      <c r="A2004" s="32" t="s">
        <v>95</v>
      </c>
      <c r="B2004" s="36">
        <v>2534</v>
      </c>
      <c r="C2004" s="36">
        <v>1</v>
      </c>
      <c r="D2004" s="36" t="s">
        <v>658</v>
      </c>
      <c r="E2004" s="36">
        <v>2006</v>
      </c>
      <c r="F2004" s="33">
        <v>2007</v>
      </c>
      <c r="G2004" s="76">
        <v>700</v>
      </c>
      <c r="H2004" s="33">
        <v>5</v>
      </c>
      <c r="I2004" s="36">
        <v>1</v>
      </c>
      <c r="J2004" s="36">
        <v>1</v>
      </c>
      <c r="K2004" s="36">
        <v>8</v>
      </c>
      <c r="L2004" s="63">
        <v>1409</v>
      </c>
      <c r="M2004" s="63">
        <v>885</v>
      </c>
      <c r="N2004" s="95">
        <f t="shared" si="131"/>
        <v>0.61421098517872708</v>
      </c>
      <c r="O2004" s="36">
        <v>20072534</v>
      </c>
      <c r="P2004" s="63">
        <v>770</v>
      </c>
      <c r="Q2004" s="76">
        <f t="shared" si="132"/>
        <v>2.9792207792207792</v>
      </c>
      <c r="R2004" s="95">
        <f t="shared" si="133"/>
        <v>0.61421098517872708</v>
      </c>
      <c r="S2004" s="95">
        <f t="shared" si="134"/>
        <v>-1</v>
      </c>
    </row>
    <row r="2005" spans="1:19" s="36" customFormat="1" ht="14.4" x14ac:dyDescent="0.3">
      <c r="A2005" s="32" t="s">
        <v>95</v>
      </c>
      <c r="B2005" s="7">
        <v>2534</v>
      </c>
      <c r="C2005" s="7">
        <v>1</v>
      </c>
      <c r="D2005" s="7" t="s">
        <v>658</v>
      </c>
      <c r="E2005" s="7">
        <v>2011</v>
      </c>
      <c r="F2005" s="10">
        <v>2012</v>
      </c>
      <c r="G2005" s="66">
        <v>700</v>
      </c>
      <c r="H2005" s="10">
        <v>6</v>
      </c>
      <c r="I2005" s="67">
        <v>1</v>
      </c>
      <c r="J2005" s="10">
        <v>0</v>
      </c>
      <c r="K2005" s="50">
        <v>8</v>
      </c>
      <c r="L2005" s="67">
        <v>607</v>
      </c>
      <c r="M2005" s="67">
        <v>104</v>
      </c>
      <c r="N2005" s="95">
        <f t="shared" si="131"/>
        <v>0.85372714486638535</v>
      </c>
      <c r="O2005" s="36">
        <f>10000*E2005+B2005</f>
        <v>20112534</v>
      </c>
      <c r="P2005" s="63">
        <v>690</v>
      </c>
      <c r="Q2005" s="76">
        <f t="shared" si="132"/>
        <v>1.0304347826086957</v>
      </c>
      <c r="R2005" s="95">
        <f t="shared" si="133"/>
        <v>0.85372714486638535</v>
      </c>
      <c r="S2005" s="95">
        <f t="shared" si="134"/>
        <v>-1</v>
      </c>
    </row>
    <row r="2006" spans="1:19" s="36" customFormat="1" ht="14.4" x14ac:dyDescent="0.3">
      <c r="A2006" s="32" t="s">
        <v>95</v>
      </c>
      <c r="B2006" s="36">
        <v>2536</v>
      </c>
      <c r="C2006" s="36">
        <v>1</v>
      </c>
      <c r="D2006" s="36" t="s">
        <v>407</v>
      </c>
      <c r="E2006" s="36">
        <v>1994</v>
      </c>
      <c r="F2006" s="36">
        <v>1995</v>
      </c>
      <c r="G2006" s="76">
        <v>500</v>
      </c>
      <c r="H2006" s="36">
        <v>5</v>
      </c>
      <c r="I2006" s="36">
        <v>1</v>
      </c>
      <c r="J2006" s="36">
        <v>1</v>
      </c>
      <c r="K2006" s="36">
        <v>6</v>
      </c>
      <c r="L2006" s="94">
        <v>484</v>
      </c>
      <c r="M2006" s="94">
        <v>440</v>
      </c>
      <c r="N2006" s="95">
        <f t="shared" si="131"/>
        <v>0.52380952380952384</v>
      </c>
      <c r="O2006" s="36">
        <v>19952536</v>
      </c>
      <c r="P2006" s="63">
        <v>484</v>
      </c>
      <c r="Q2006" s="76">
        <f t="shared" si="132"/>
        <v>1.9090909090909092</v>
      </c>
      <c r="R2006" s="95">
        <f t="shared" si="133"/>
        <v>0.52380952380952384</v>
      </c>
      <c r="S2006" s="95">
        <f t="shared" si="134"/>
        <v>-1</v>
      </c>
    </row>
    <row r="2007" spans="1:19" s="36" customFormat="1" ht="14.4" x14ac:dyDescent="0.3">
      <c r="A2007" s="32" t="s">
        <v>95</v>
      </c>
      <c r="B2007" s="36">
        <v>2536</v>
      </c>
      <c r="C2007" s="36">
        <v>1</v>
      </c>
      <c r="D2007" s="36" t="s">
        <v>407</v>
      </c>
      <c r="E2007" s="36">
        <v>1999</v>
      </c>
      <c r="F2007" s="36">
        <v>2000</v>
      </c>
      <c r="G2007" s="76">
        <v>500</v>
      </c>
      <c r="H2007" s="36">
        <v>10</v>
      </c>
      <c r="I2007" s="36">
        <v>1</v>
      </c>
      <c r="J2007" s="36">
        <v>1</v>
      </c>
      <c r="K2007" s="36">
        <v>6</v>
      </c>
      <c r="L2007" s="94">
        <v>497</v>
      </c>
      <c r="M2007" s="94">
        <v>80</v>
      </c>
      <c r="N2007" s="95">
        <f t="shared" si="131"/>
        <v>0.86135181975736563</v>
      </c>
      <c r="O2007" s="36">
        <v>20002536</v>
      </c>
      <c r="P2007" s="63">
        <v>369.24</v>
      </c>
      <c r="Q2007" s="76">
        <f t="shared" si="132"/>
        <v>1.5626692666016682</v>
      </c>
      <c r="R2007" s="95">
        <f t="shared" si="133"/>
        <v>0.86135181975736563</v>
      </c>
      <c r="S2007" s="95">
        <f t="shared" si="134"/>
        <v>-1</v>
      </c>
    </row>
    <row r="2008" spans="1:19" s="36" customFormat="1" ht="14.4" x14ac:dyDescent="0.3">
      <c r="A2008" s="32" t="s">
        <v>95</v>
      </c>
      <c r="B2008" s="36">
        <v>2536</v>
      </c>
      <c r="C2008" s="36">
        <v>1</v>
      </c>
      <c r="D2008" s="36" t="s">
        <v>407</v>
      </c>
      <c r="E2008" s="36">
        <v>2001</v>
      </c>
      <c r="F2008" s="36">
        <v>2002</v>
      </c>
      <c r="G2008" s="76">
        <v>256</v>
      </c>
      <c r="H2008" s="36">
        <v>10</v>
      </c>
      <c r="I2008" s="36">
        <v>1</v>
      </c>
      <c r="J2008" s="36">
        <v>1</v>
      </c>
      <c r="K2008" s="36">
        <v>3</v>
      </c>
      <c r="L2008" s="94">
        <v>273</v>
      </c>
      <c r="M2008" s="94">
        <v>72</v>
      </c>
      <c r="N2008" s="95">
        <f t="shared" si="131"/>
        <v>0.79130434782608694</v>
      </c>
      <c r="O2008" s="36">
        <v>20022536</v>
      </c>
      <c r="P2008" s="63">
        <v>359.04</v>
      </c>
      <c r="Q2008" s="76">
        <f t="shared" si="132"/>
        <v>0.96089572192513362</v>
      </c>
      <c r="R2008" s="95">
        <f t="shared" si="133"/>
        <v>0.79130434782608694</v>
      </c>
      <c r="S2008" s="95">
        <f t="shared" si="134"/>
        <v>-1</v>
      </c>
    </row>
    <row r="2009" spans="1:19" s="36" customFormat="1" ht="14.4" x14ac:dyDescent="0.3">
      <c r="A2009" s="32" t="s">
        <v>95</v>
      </c>
      <c r="B2009" s="36">
        <v>2536</v>
      </c>
      <c r="C2009" s="36">
        <v>1</v>
      </c>
      <c r="D2009" s="36" t="s">
        <v>407</v>
      </c>
      <c r="E2009" s="36">
        <v>2006</v>
      </c>
      <c r="F2009" s="33">
        <v>2007</v>
      </c>
      <c r="G2009" s="76">
        <v>675</v>
      </c>
      <c r="H2009" s="33">
        <v>10</v>
      </c>
      <c r="I2009" s="36">
        <v>0</v>
      </c>
      <c r="J2009" s="36">
        <v>1</v>
      </c>
      <c r="K2009" s="36">
        <v>7</v>
      </c>
      <c r="L2009" s="65">
        <v>406</v>
      </c>
      <c r="M2009" s="63">
        <v>500</v>
      </c>
      <c r="N2009" s="95">
        <f t="shared" si="131"/>
        <v>0.44812362030905079</v>
      </c>
      <c r="O2009" s="36">
        <v>20072536</v>
      </c>
      <c r="P2009" s="63">
        <v>281</v>
      </c>
      <c r="Q2009" s="76">
        <f t="shared" si="132"/>
        <v>3.2241992882562278</v>
      </c>
      <c r="R2009" s="95">
        <f t="shared" si="133"/>
        <v>0.44812362030905079</v>
      </c>
      <c r="S2009" s="95">
        <f t="shared" si="134"/>
        <v>-1</v>
      </c>
    </row>
    <row r="2010" spans="1:19" s="36" customFormat="1" ht="14.4" x14ac:dyDescent="0.3">
      <c r="A2010" s="32" t="s">
        <v>95</v>
      </c>
      <c r="B2010" s="36">
        <v>2536</v>
      </c>
      <c r="C2010" s="36">
        <v>1</v>
      </c>
      <c r="D2010" s="35" t="s">
        <v>407</v>
      </c>
      <c r="E2010" s="33">
        <v>2007</v>
      </c>
      <c r="F2010" s="36">
        <v>2008</v>
      </c>
      <c r="G2010" s="36">
        <v>900</v>
      </c>
      <c r="H2010" s="36">
        <v>10</v>
      </c>
      <c r="I2010" s="36">
        <v>1</v>
      </c>
      <c r="J2010" s="36">
        <v>0</v>
      </c>
      <c r="K2010" s="33">
        <v>10</v>
      </c>
      <c r="L2010" s="63">
        <v>371</v>
      </c>
      <c r="M2010" s="63">
        <v>229</v>
      </c>
      <c r="N2010" s="95">
        <f t="shared" si="131"/>
        <v>0.61833333333333329</v>
      </c>
      <c r="O2010" s="36">
        <v>20062897</v>
      </c>
      <c r="P2010" s="63">
        <v>281</v>
      </c>
      <c r="Q2010" s="76">
        <f t="shared" si="132"/>
        <v>2.1352313167259784</v>
      </c>
      <c r="R2010" s="95">
        <f t="shared" si="133"/>
        <v>0.61833333333333329</v>
      </c>
      <c r="S2010" s="95">
        <f t="shared" si="134"/>
        <v>-1</v>
      </c>
    </row>
    <row r="2011" spans="1:19" s="36" customFormat="1" ht="14.4" x14ac:dyDescent="0.3">
      <c r="A2011" s="32" t="s">
        <v>95</v>
      </c>
      <c r="B2011" s="7">
        <v>2536</v>
      </c>
      <c r="C2011" s="7">
        <v>1</v>
      </c>
      <c r="D2011" s="7" t="s">
        <v>407</v>
      </c>
      <c r="E2011" s="7">
        <v>2010</v>
      </c>
      <c r="F2011" s="68">
        <v>2011</v>
      </c>
      <c r="G2011" s="66">
        <v>1000</v>
      </c>
      <c r="H2011" s="68">
        <v>10</v>
      </c>
      <c r="I2011" s="67">
        <v>0</v>
      </c>
      <c r="J2011" s="10">
        <v>0</v>
      </c>
      <c r="K2011" s="50">
        <f>MAX(1,MIN(10,INT(G2011/100)+1))</f>
        <v>10</v>
      </c>
      <c r="L2011" s="67">
        <v>202</v>
      </c>
      <c r="M2011" s="67">
        <v>313</v>
      </c>
      <c r="N2011" s="95">
        <f t="shared" si="131"/>
        <v>0.39223300970873787</v>
      </c>
      <c r="O2011" s="36">
        <f>10000*2010+B2011</f>
        <v>20102536</v>
      </c>
      <c r="P2011" s="63">
        <v>246.64</v>
      </c>
      <c r="Q2011" s="76">
        <f t="shared" si="132"/>
        <v>2.0880635744404801</v>
      </c>
      <c r="R2011" s="95">
        <f t="shared" si="133"/>
        <v>0.39223300970873787</v>
      </c>
      <c r="S2011" s="95">
        <f t="shared" si="134"/>
        <v>-1</v>
      </c>
    </row>
    <row r="2012" spans="1:19" s="36" customFormat="1" ht="14.4" x14ac:dyDescent="0.3">
      <c r="A2012" s="32" t="s">
        <v>95</v>
      </c>
      <c r="B2012" s="7">
        <v>2536</v>
      </c>
      <c r="C2012" s="7">
        <v>1</v>
      </c>
      <c r="D2012" s="7" t="s">
        <v>407</v>
      </c>
      <c r="E2012" s="7">
        <v>2011</v>
      </c>
      <c r="F2012" s="10">
        <v>2012</v>
      </c>
      <c r="G2012" s="66">
        <v>900</v>
      </c>
      <c r="H2012" s="10">
        <v>10</v>
      </c>
      <c r="I2012" s="67">
        <v>1</v>
      </c>
      <c r="J2012" s="10">
        <v>0</v>
      </c>
      <c r="K2012" s="50">
        <v>10</v>
      </c>
      <c r="L2012" s="67">
        <v>329</v>
      </c>
      <c r="M2012" s="67">
        <v>303</v>
      </c>
      <c r="N2012" s="95">
        <f t="shared" si="131"/>
        <v>0.52056962025316456</v>
      </c>
      <c r="O2012" s="36">
        <f>10000*E2012+B2012</f>
        <v>20112536</v>
      </c>
      <c r="P2012" s="63">
        <v>232</v>
      </c>
      <c r="Q2012" s="76">
        <f t="shared" si="132"/>
        <v>2.7241379310344827</v>
      </c>
      <c r="R2012" s="95">
        <f t="shared" si="133"/>
        <v>0.52056962025316456</v>
      </c>
      <c r="S2012" s="95">
        <f t="shared" si="134"/>
        <v>-1</v>
      </c>
    </row>
    <row r="2013" spans="1:19" s="36" customFormat="1" ht="14.4" x14ac:dyDescent="0.3">
      <c r="A2013" s="32" t="s">
        <v>95</v>
      </c>
      <c r="B2013" s="7">
        <v>2536</v>
      </c>
      <c r="C2013" s="7">
        <v>1</v>
      </c>
      <c r="D2013" s="7" t="s">
        <v>407</v>
      </c>
      <c r="E2013" s="7">
        <v>2015</v>
      </c>
      <c r="F2013" s="7">
        <v>2017</v>
      </c>
      <c r="G2013" s="70">
        <v>3208.8</v>
      </c>
      <c r="H2013" s="7">
        <v>10</v>
      </c>
      <c r="I2013" s="7">
        <v>1</v>
      </c>
      <c r="J2013" s="48">
        <f>MAX(0,MIN(1,F2013-E2013-1))</f>
        <v>1</v>
      </c>
      <c r="K2013" s="50">
        <f>MAX(1,MIN(10,INT(G2013/100)+1))</f>
        <v>10</v>
      </c>
      <c r="L2013" s="77">
        <v>364</v>
      </c>
      <c r="M2013" s="77">
        <v>206</v>
      </c>
      <c r="N2013" s="95">
        <f t="shared" si="131"/>
        <v>0.63859649122807016</v>
      </c>
      <c r="O2013" s="36">
        <f>10000*E2013+B2013</f>
        <v>20152536</v>
      </c>
      <c r="P2013" s="63">
        <v>198.37</v>
      </c>
      <c r="Q2013" s="76">
        <f t="shared" si="132"/>
        <v>2.8734183596309926</v>
      </c>
      <c r="R2013" s="95">
        <f t="shared" si="133"/>
        <v>0.63859649122807016</v>
      </c>
      <c r="S2013" s="95">
        <f t="shared" si="134"/>
        <v>-1</v>
      </c>
    </row>
    <row r="2014" spans="1:19" s="36" customFormat="1" ht="14.4" x14ac:dyDescent="0.3">
      <c r="A2014" s="32" t="s">
        <v>95</v>
      </c>
      <c r="B2014" s="36">
        <v>2580</v>
      </c>
      <c r="C2014" s="36">
        <v>1</v>
      </c>
      <c r="D2014" s="36" t="s">
        <v>408</v>
      </c>
      <c r="E2014" s="36">
        <v>1994</v>
      </c>
      <c r="F2014" s="36">
        <v>1995</v>
      </c>
      <c r="G2014" s="76">
        <v>355.09</v>
      </c>
      <c r="H2014" s="36">
        <v>10</v>
      </c>
      <c r="I2014" s="36">
        <v>0</v>
      </c>
      <c r="J2014" s="36">
        <v>1</v>
      </c>
      <c r="K2014" s="36">
        <v>4</v>
      </c>
      <c r="L2014" s="94">
        <v>834</v>
      </c>
      <c r="M2014" s="94">
        <v>1190</v>
      </c>
      <c r="N2014" s="95">
        <f t="shared" si="131"/>
        <v>0.41205533596837945</v>
      </c>
      <c r="O2014" s="36">
        <v>19952580</v>
      </c>
      <c r="P2014" s="63">
        <v>1054.76</v>
      </c>
      <c r="Q2014" s="76">
        <f t="shared" si="132"/>
        <v>1.9189199438734879</v>
      </c>
      <c r="R2014" s="95">
        <f t="shared" si="133"/>
        <v>0.41205533596837945</v>
      </c>
      <c r="S2014" s="95">
        <f t="shared" si="134"/>
        <v>-1</v>
      </c>
    </row>
    <row r="2015" spans="1:19" s="36" customFormat="1" ht="14.4" x14ac:dyDescent="0.3">
      <c r="A2015" s="32" t="s">
        <v>95</v>
      </c>
      <c r="B2015" s="36">
        <v>2580</v>
      </c>
      <c r="C2015" s="36">
        <v>1</v>
      </c>
      <c r="D2015" s="36" t="s">
        <v>408</v>
      </c>
      <c r="E2015" s="36">
        <v>1994</v>
      </c>
      <c r="F2015" s="36">
        <v>1995</v>
      </c>
      <c r="G2015" s="76">
        <v>355.09</v>
      </c>
      <c r="H2015" s="36">
        <v>5</v>
      </c>
      <c r="I2015" s="36">
        <v>1</v>
      </c>
      <c r="J2015" s="36">
        <v>1</v>
      </c>
      <c r="K2015" s="36">
        <v>4</v>
      </c>
      <c r="L2015" s="94">
        <v>596</v>
      </c>
      <c r="M2015" s="94">
        <v>252</v>
      </c>
      <c r="N2015" s="95">
        <f t="shared" si="131"/>
        <v>0.70283018867924529</v>
      </c>
      <c r="O2015" s="36">
        <v>19952580</v>
      </c>
      <c r="P2015" s="63">
        <v>1054.76</v>
      </c>
      <c r="Q2015" s="76">
        <f t="shared" si="132"/>
        <v>0.80397436383632293</v>
      </c>
      <c r="R2015" s="95">
        <f t="shared" si="133"/>
        <v>0.70283018867924529</v>
      </c>
      <c r="S2015" s="95">
        <f t="shared" si="134"/>
        <v>-1</v>
      </c>
    </row>
    <row r="2016" spans="1:19" s="36" customFormat="1" ht="14.4" x14ac:dyDescent="0.3">
      <c r="A2016" s="32" t="s">
        <v>95</v>
      </c>
      <c r="B2016" s="36">
        <v>2580</v>
      </c>
      <c r="C2016" s="36">
        <v>1</v>
      </c>
      <c r="D2016" s="36" t="s">
        <v>513</v>
      </c>
      <c r="E2016" s="36">
        <v>1999</v>
      </c>
      <c r="F2016" s="36">
        <v>2000</v>
      </c>
      <c r="G2016" s="76">
        <v>115</v>
      </c>
      <c r="H2016" s="36">
        <v>6</v>
      </c>
      <c r="I2016" s="36">
        <v>1</v>
      </c>
      <c r="J2016" s="36">
        <v>1</v>
      </c>
      <c r="K2016" s="36">
        <v>2</v>
      </c>
      <c r="L2016" s="94">
        <v>658</v>
      </c>
      <c r="M2016" s="94">
        <v>329</v>
      </c>
      <c r="N2016" s="95">
        <f t="shared" si="131"/>
        <v>0.66666666666666663</v>
      </c>
      <c r="O2016" s="36">
        <v>20002580</v>
      </c>
      <c r="P2016" s="63">
        <v>1012.81</v>
      </c>
      <c r="Q2016" s="76">
        <f t="shared" si="132"/>
        <v>0.97451644434790341</v>
      </c>
      <c r="R2016" s="95">
        <f t="shared" si="133"/>
        <v>0.66666666666666663</v>
      </c>
      <c r="S2016" s="95">
        <f t="shared" si="134"/>
        <v>-1</v>
      </c>
    </row>
    <row r="2017" spans="1:19" s="36" customFormat="1" ht="14.4" x14ac:dyDescent="0.3">
      <c r="A2017" s="32"/>
      <c r="B2017" s="36">
        <v>2580</v>
      </c>
      <c r="C2017" s="36">
        <v>1</v>
      </c>
      <c r="D2017" s="36" t="s">
        <v>513</v>
      </c>
      <c r="E2017" s="36">
        <v>1999</v>
      </c>
      <c r="F2017" s="36">
        <v>2000</v>
      </c>
      <c r="G2017" s="76">
        <v>300</v>
      </c>
      <c r="H2017" s="36">
        <v>6</v>
      </c>
      <c r="I2017" s="36">
        <v>1</v>
      </c>
      <c r="J2017" s="36">
        <v>1</v>
      </c>
      <c r="K2017" s="36">
        <v>4</v>
      </c>
      <c r="L2017" s="94">
        <v>687</v>
      </c>
      <c r="M2017" s="94">
        <v>314</v>
      </c>
      <c r="N2017" s="95">
        <f t="shared" si="131"/>
        <v>0.68631368631368628</v>
      </c>
      <c r="O2017" s="36">
        <v>20002580</v>
      </c>
      <c r="P2017" s="63">
        <v>1012.81</v>
      </c>
      <c r="Q2017" s="76">
        <f t="shared" si="132"/>
        <v>0.98833937263652616</v>
      </c>
      <c r="R2017" s="95">
        <f t="shared" si="133"/>
        <v>0.68631368631368628</v>
      </c>
      <c r="S2017" s="95">
        <f t="shared" si="134"/>
        <v>-1</v>
      </c>
    </row>
    <row r="2018" spans="1:19" s="36" customFormat="1" ht="14.4" x14ac:dyDescent="0.3">
      <c r="A2018" s="32"/>
      <c r="B2018" s="36">
        <v>2580</v>
      </c>
      <c r="C2018" s="36">
        <v>1</v>
      </c>
      <c r="D2018" s="36" t="s">
        <v>513</v>
      </c>
      <c r="E2018" s="36">
        <v>2005</v>
      </c>
      <c r="F2018" s="36">
        <v>2006</v>
      </c>
      <c r="G2018" s="76">
        <v>34.590000000000003</v>
      </c>
      <c r="H2018" s="36">
        <v>6</v>
      </c>
      <c r="I2018" s="33">
        <v>1</v>
      </c>
      <c r="J2018" s="36">
        <v>1</v>
      </c>
      <c r="K2018" s="36">
        <v>1</v>
      </c>
      <c r="L2018" s="36">
        <v>432</v>
      </c>
      <c r="M2018" s="36">
        <v>263</v>
      </c>
      <c r="N2018" s="95">
        <f t="shared" si="131"/>
        <v>0.62158273381294959</v>
      </c>
      <c r="O2018" s="36">
        <v>20062580</v>
      </c>
      <c r="P2018" s="63">
        <v>887.29</v>
      </c>
      <c r="Q2018" s="76">
        <f t="shared" si="132"/>
        <v>0.78328393197263579</v>
      </c>
      <c r="R2018" s="95">
        <f t="shared" si="133"/>
        <v>0.62158273381294959</v>
      </c>
      <c r="S2018" s="95">
        <f t="shared" si="134"/>
        <v>-1</v>
      </c>
    </row>
    <row r="2019" spans="1:19" s="36" customFormat="1" ht="14.4" x14ac:dyDescent="0.3">
      <c r="A2019" s="32" t="s">
        <v>95</v>
      </c>
      <c r="B2019" s="36">
        <v>2580</v>
      </c>
      <c r="C2019" s="36">
        <v>1</v>
      </c>
      <c r="D2019" s="36" t="s">
        <v>513</v>
      </c>
      <c r="E2019" s="36">
        <v>2005</v>
      </c>
      <c r="F2019" s="36">
        <v>2006</v>
      </c>
      <c r="G2019" s="76">
        <v>85.41</v>
      </c>
      <c r="H2019" s="36">
        <v>6</v>
      </c>
      <c r="I2019" s="33">
        <v>1</v>
      </c>
      <c r="J2019" s="36">
        <v>1</v>
      </c>
      <c r="K2019" s="36">
        <v>1</v>
      </c>
      <c r="L2019" s="36">
        <v>379</v>
      </c>
      <c r="M2019" s="36">
        <v>310</v>
      </c>
      <c r="N2019" s="95">
        <f t="shared" si="131"/>
        <v>0.5500725689404935</v>
      </c>
      <c r="O2019" s="36">
        <v>20062580</v>
      </c>
      <c r="P2019" s="63">
        <v>887.29</v>
      </c>
      <c r="Q2019" s="76">
        <f t="shared" si="132"/>
        <v>0.77652176853114541</v>
      </c>
      <c r="R2019" s="95">
        <f t="shared" si="133"/>
        <v>0.5500725689404935</v>
      </c>
      <c r="S2019" s="95">
        <f t="shared" si="134"/>
        <v>-1</v>
      </c>
    </row>
    <row r="2020" spans="1:19" s="36" customFormat="1" ht="14.4" x14ac:dyDescent="0.3">
      <c r="A2020" s="32" t="s">
        <v>95</v>
      </c>
      <c r="B2020" s="36">
        <v>2580</v>
      </c>
      <c r="C2020" s="36">
        <v>1</v>
      </c>
      <c r="D2020" s="36" t="s">
        <v>513</v>
      </c>
      <c r="E2020" s="36">
        <v>2006</v>
      </c>
      <c r="F2020" s="33">
        <v>2007</v>
      </c>
      <c r="G2020" s="76">
        <v>750</v>
      </c>
      <c r="H2020" s="33">
        <v>10</v>
      </c>
      <c r="I2020" s="36">
        <v>0</v>
      </c>
      <c r="J2020" s="36">
        <v>1</v>
      </c>
      <c r="K2020" s="36">
        <v>8</v>
      </c>
      <c r="L2020" s="63">
        <v>178</v>
      </c>
      <c r="M2020" s="63">
        <v>742</v>
      </c>
      <c r="N2020" s="95">
        <f t="shared" si="131"/>
        <v>0.19347826086956521</v>
      </c>
      <c r="O2020" s="36">
        <v>20072580</v>
      </c>
      <c r="P2020" s="63">
        <v>895</v>
      </c>
      <c r="Q2020" s="76">
        <f t="shared" si="132"/>
        <v>1.0279329608938548</v>
      </c>
      <c r="R2020" s="95">
        <f t="shared" si="133"/>
        <v>0.19347826086956521</v>
      </c>
      <c r="S2020" s="95">
        <f t="shared" si="134"/>
        <v>-1</v>
      </c>
    </row>
    <row r="2021" spans="1:19" s="36" customFormat="1" ht="14.4" x14ac:dyDescent="0.3">
      <c r="A2021" s="32" t="s">
        <v>95</v>
      </c>
      <c r="B2021" s="7">
        <v>2580</v>
      </c>
      <c r="C2021" s="7">
        <v>1</v>
      </c>
      <c r="D2021" s="7" t="s">
        <v>408</v>
      </c>
      <c r="E2021" s="7">
        <v>2011</v>
      </c>
      <c r="F2021" s="10">
        <v>2012</v>
      </c>
      <c r="G2021" s="66">
        <v>120</v>
      </c>
      <c r="H2021" s="10">
        <v>6</v>
      </c>
      <c r="I2021" s="67">
        <v>1</v>
      </c>
      <c r="J2021" s="10">
        <v>0</v>
      </c>
      <c r="K2021" s="50">
        <v>2</v>
      </c>
      <c r="L2021" s="67">
        <v>340</v>
      </c>
      <c r="M2021" s="67">
        <v>256</v>
      </c>
      <c r="N2021" s="95">
        <f t="shared" si="131"/>
        <v>0.57046979865771807</v>
      </c>
      <c r="O2021" s="36">
        <f>10000*E2021+B2021</f>
        <v>20112580</v>
      </c>
      <c r="P2021" s="63">
        <v>688</v>
      </c>
      <c r="Q2021" s="76">
        <f t="shared" si="132"/>
        <v>0.86627906976744184</v>
      </c>
      <c r="R2021" s="95">
        <f t="shared" si="133"/>
        <v>0.57046979865771807</v>
      </c>
      <c r="S2021" s="95">
        <f t="shared" si="134"/>
        <v>-1</v>
      </c>
    </row>
    <row r="2022" spans="1:19" s="36" customFormat="1" ht="14.4" x14ac:dyDescent="0.3">
      <c r="A2022" s="32" t="s">
        <v>95</v>
      </c>
      <c r="B2022" s="7">
        <v>2580</v>
      </c>
      <c r="C2022" s="7">
        <v>1</v>
      </c>
      <c r="D2022" s="7" t="s">
        <v>408</v>
      </c>
      <c r="E2022" s="7">
        <v>2011</v>
      </c>
      <c r="F2022" s="10">
        <v>2012</v>
      </c>
      <c r="G2022" s="66">
        <v>300</v>
      </c>
      <c r="H2022" s="10">
        <v>6</v>
      </c>
      <c r="I2022" s="67">
        <v>0</v>
      </c>
      <c r="J2022" s="10">
        <v>0</v>
      </c>
      <c r="K2022" s="50">
        <v>4</v>
      </c>
      <c r="L2022" s="67">
        <v>220</v>
      </c>
      <c r="M2022" s="67">
        <v>374</v>
      </c>
      <c r="N2022" s="95">
        <f t="shared" si="131"/>
        <v>0.37037037037037035</v>
      </c>
      <c r="O2022" s="36">
        <f>10000*E2022+B2022</f>
        <v>20112580</v>
      </c>
      <c r="P2022" s="63">
        <v>688</v>
      </c>
      <c r="Q2022" s="76">
        <f t="shared" si="132"/>
        <v>0.86337209302325579</v>
      </c>
      <c r="R2022" s="95">
        <f t="shared" si="133"/>
        <v>0.37037037037037035</v>
      </c>
      <c r="S2022" s="95">
        <f t="shared" si="134"/>
        <v>-1</v>
      </c>
    </row>
    <row r="2023" spans="1:19" s="36" customFormat="1" ht="14.4" x14ac:dyDescent="0.3">
      <c r="A2023" s="32" t="s">
        <v>95</v>
      </c>
      <c r="B2023" s="36">
        <v>2609</v>
      </c>
      <c r="C2023" s="36">
        <v>1</v>
      </c>
      <c r="D2023" s="36" t="s">
        <v>483</v>
      </c>
      <c r="E2023" s="36">
        <v>1997</v>
      </c>
      <c r="F2023" s="36">
        <v>1998</v>
      </c>
      <c r="G2023" s="76">
        <v>232.5</v>
      </c>
      <c r="H2023" s="36">
        <v>10</v>
      </c>
      <c r="I2023" s="36">
        <v>1</v>
      </c>
      <c r="J2023" s="36">
        <v>1</v>
      </c>
      <c r="K2023" s="36">
        <v>3</v>
      </c>
      <c r="L2023" s="94">
        <v>601</v>
      </c>
      <c r="M2023" s="94">
        <v>303</v>
      </c>
      <c r="N2023" s="95">
        <f t="shared" si="131"/>
        <v>0.66482300884955747</v>
      </c>
      <c r="O2023" s="36">
        <v>19982609</v>
      </c>
      <c r="P2023" s="63">
        <v>497.63</v>
      </c>
      <c r="Q2023" s="76">
        <f t="shared" si="132"/>
        <v>1.8166107348833471</v>
      </c>
      <c r="R2023" s="95">
        <f t="shared" si="133"/>
        <v>0.66482300884955747</v>
      </c>
      <c r="S2023" s="95">
        <f t="shared" si="134"/>
        <v>-1</v>
      </c>
    </row>
    <row r="2024" spans="1:19" s="36" customFormat="1" ht="14.4" x14ac:dyDescent="0.3">
      <c r="A2024" s="32" t="s">
        <v>95</v>
      </c>
      <c r="B2024" s="36">
        <v>2609</v>
      </c>
      <c r="C2024" s="36">
        <v>1</v>
      </c>
      <c r="D2024" s="36" t="s">
        <v>483</v>
      </c>
      <c r="E2024" s="36">
        <v>2005</v>
      </c>
      <c r="F2024" s="36">
        <v>2006</v>
      </c>
      <c r="G2024" s="76">
        <v>800</v>
      </c>
      <c r="H2024" s="36">
        <v>10</v>
      </c>
      <c r="I2024" s="33">
        <v>0</v>
      </c>
      <c r="J2024" s="36">
        <v>1</v>
      </c>
      <c r="K2024" s="36">
        <v>9</v>
      </c>
      <c r="L2024" s="36">
        <v>406</v>
      </c>
      <c r="M2024" s="36">
        <v>461</v>
      </c>
      <c r="N2024" s="95">
        <f t="shared" si="131"/>
        <v>0.46828143021914648</v>
      </c>
      <c r="O2024" s="36">
        <v>20062609</v>
      </c>
      <c r="P2024" s="63">
        <v>562.83000000000004</v>
      </c>
      <c r="Q2024" s="76">
        <f t="shared" si="132"/>
        <v>1.5404296146260859</v>
      </c>
      <c r="R2024" s="95">
        <f t="shared" si="133"/>
        <v>0.46828143021914648</v>
      </c>
      <c r="S2024" s="95">
        <f t="shared" si="134"/>
        <v>-1</v>
      </c>
    </row>
    <row r="2025" spans="1:19" s="36" customFormat="1" ht="14.4" x14ac:dyDescent="0.3">
      <c r="A2025" s="32" t="s">
        <v>95</v>
      </c>
      <c r="B2025" s="36">
        <v>2609</v>
      </c>
      <c r="C2025" s="36">
        <v>1</v>
      </c>
      <c r="D2025" s="36" t="s">
        <v>483</v>
      </c>
      <c r="E2025" s="36">
        <v>2006</v>
      </c>
      <c r="F2025" s="33">
        <v>2007</v>
      </c>
      <c r="G2025" s="76">
        <v>800</v>
      </c>
      <c r="H2025" s="33">
        <v>10</v>
      </c>
      <c r="I2025" s="36">
        <v>1</v>
      </c>
      <c r="J2025" s="36">
        <v>1</v>
      </c>
      <c r="K2025" s="36">
        <v>9</v>
      </c>
      <c r="L2025" s="63">
        <v>875</v>
      </c>
      <c r="M2025" s="63">
        <v>678</v>
      </c>
      <c r="N2025" s="95">
        <f t="shared" si="131"/>
        <v>0.56342562781712813</v>
      </c>
      <c r="O2025" s="36">
        <v>20072609</v>
      </c>
      <c r="P2025" s="63">
        <v>508</v>
      </c>
      <c r="Q2025" s="76">
        <f t="shared" si="132"/>
        <v>3.0570866141732282</v>
      </c>
      <c r="R2025" s="95">
        <f t="shared" si="133"/>
        <v>0.56342562781712813</v>
      </c>
      <c r="S2025" s="95">
        <f t="shared" si="134"/>
        <v>-1</v>
      </c>
    </row>
    <row r="2026" spans="1:19" s="36" customFormat="1" ht="14.4" x14ac:dyDescent="0.3">
      <c r="A2026" s="32" t="s">
        <v>95</v>
      </c>
      <c r="B2026" s="7">
        <v>2609</v>
      </c>
      <c r="C2026" s="7">
        <v>1</v>
      </c>
      <c r="D2026" s="7" t="s">
        <v>483</v>
      </c>
      <c r="E2026" s="7">
        <v>2015</v>
      </c>
      <c r="F2026" s="10">
        <v>2017</v>
      </c>
      <c r="G2026" s="70">
        <v>678.8</v>
      </c>
      <c r="H2026" s="10">
        <v>10</v>
      </c>
      <c r="I2026" s="7">
        <v>1</v>
      </c>
      <c r="J2026" s="48">
        <f>MAX(0,MIN(1,F2026-E2026-1))</f>
        <v>1</v>
      </c>
      <c r="K2026" s="50">
        <f>MAX(1,MIN(10,INT(G2026/100)+1))</f>
        <v>7</v>
      </c>
      <c r="L2026" s="67">
        <v>252</v>
      </c>
      <c r="M2026" s="67">
        <v>79</v>
      </c>
      <c r="N2026" s="95">
        <f t="shared" si="131"/>
        <v>0.76132930513595165</v>
      </c>
      <c r="O2026" s="36">
        <f>10000*E2026+B2026</f>
        <v>20152609</v>
      </c>
      <c r="P2026" s="63">
        <v>403.98</v>
      </c>
      <c r="Q2026" s="76">
        <f t="shared" si="132"/>
        <v>0.81934749245012128</v>
      </c>
      <c r="R2026" s="95">
        <f t="shared" si="133"/>
        <v>0.76132930513595165</v>
      </c>
      <c r="S2026" s="95">
        <f t="shared" si="134"/>
        <v>-1</v>
      </c>
    </row>
    <row r="2027" spans="1:19" s="36" customFormat="1" ht="14.4" x14ac:dyDescent="0.3">
      <c r="A2027" s="32" t="s">
        <v>95</v>
      </c>
      <c r="B2027" s="7">
        <v>2609</v>
      </c>
      <c r="C2027" s="7">
        <v>1</v>
      </c>
      <c r="D2027" s="7" t="s">
        <v>483</v>
      </c>
      <c r="E2027" s="7">
        <v>2015</v>
      </c>
      <c r="F2027" s="10">
        <v>2017</v>
      </c>
      <c r="G2027" s="70">
        <v>81.2</v>
      </c>
      <c r="H2027" s="10">
        <v>10</v>
      </c>
      <c r="I2027" s="7">
        <v>1</v>
      </c>
      <c r="J2027" s="48">
        <f>MAX(0,MIN(1,F2027-E2027-1))</f>
        <v>1</v>
      </c>
      <c r="K2027" s="50">
        <f>MAX(1,MIN(10,INT(G2027/100)+1))</f>
        <v>1</v>
      </c>
      <c r="L2027" s="67">
        <v>242</v>
      </c>
      <c r="M2027" s="67">
        <v>90</v>
      </c>
      <c r="N2027" s="95">
        <f t="shared" si="131"/>
        <v>0.72891566265060237</v>
      </c>
      <c r="O2027" s="36">
        <f>10000*E2027+B2027</f>
        <v>20152609</v>
      </c>
      <c r="P2027" s="63">
        <v>403.98</v>
      </c>
      <c r="Q2027" s="76">
        <f t="shared" si="132"/>
        <v>0.82182286251794645</v>
      </c>
      <c r="R2027" s="95">
        <f t="shared" si="133"/>
        <v>0.72891566265060237</v>
      </c>
      <c r="S2027" s="95">
        <f t="shared" si="134"/>
        <v>-1</v>
      </c>
    </row>
    <row r="2028" spans="1:19" s="36" customFormat="1" ht="14.4" x14ac:dyDescent="0.3">
      <c r="A2028" s="32" t="s">
        <v>95</v>
      </c>
      <c r="B2028" s="36">
        <v>2683</v>
      </c>
      <c r="C2028" s="36">
        <v>1</v>
      </c>
      <c r="D2028" s="36" t="s">
        <v>587</v>
      </c>
      <c r="E2028" s="36">
        <v>2001</v>
      </c>
      <c r="F2028" s="36">
        <v>2002</v>
      </c>
      <c r="G2028" s="76">
        <v>640.59</v>
      </c>
      <c r="H2028" s="36">
        <v>10</v>
      </c>
      <c r="I2028" s="36">
        <v>1</v>
      </c>
      <c r="J2028" s="36">
        <v>1</v>
      </c>
      <c r="K2028" s="36">
        <v>7</v>
      </c>
      <c r="L2028" s="94">
        <v>448</v>
      </c>
      <c r="M2028" s="94">
        <v>167</v>
      </c>
      <c r="N2028" s="95">
        <f t="shared" si="131"/>
        <v>0.72845528455284558</v>
      </c>
      <c r="O2028" s="36">
        <v>20022683</v>
      </c>
      <c r="P2028" s="63">
        <v>487.6</v>
      </c>
      <c r="Q2028" s="76">
        <f t="shared" si="132"/>
        <v>1.2612797374897455</v>
      </c>
      <c r="R2028" s="95">
        <f t="shared" si="133"/>
        <v>0.72845528455284558</v>
      </c>
      <c r="S2028" s="95">
        <f t="shared" si="134"/>
        <v>-1</v>
      </c>
    </row>
    <row r="2029" spans="1:19" s="36" customFormat="1" ht="14.4" x14ac:dyDescent="0.3">
      <c r="A2029" s="32" t="s">
        <v>95</v>
      </c>
      <c r="B2029" s="7">
        <v>2683</v>
      </c>
      <c r="C2029" s="7">
        <v>1</v>
      </c>
      <c r="D2029" s="7" t="s">
        <v>587</v>
      </c>
      <c r="E2029" s="7">
        <v>2010</v>
      </c>
      <c r="F2029" s="10">
        <v>2012</v>
      </c>
      <c r="G2029" s="66">
        <v>1400</v>
      </c>
      <c r="H2029" s="10">
        <v>10</v>
      </c>
      <c r="I2029" s="67">
        <v>0</v>
      </c>
      <c r="J2029" s="10">
        <v>1</v>
      </c>
      <c r="K2029" s="50">
        <f>MAX(1,MIN(10,INT(G2029/100)+1))</f>
        <v>10</v>
      </c>
      <c r="L2029" s="67">
        <v>410</v>
      </c>
      <c r="M2029" s="67">
        <v>854</v>
      </c>
      <c r="N2029" s="95">
        <f t="shared" si="131"/>
        <v>0.32436708860759494</v>
      </c>
      <c r="O2029" s="36">
        <f>10000*2010+B2029</f>
        <v>20102683</v>
      </c>
      <c r="P2029" s="63">
        <v>469.38</v>
      </c>
      <c r="Q2029" s="76">
        <f t="shared" si="132"/>
        <v>2.6929140568409391</v>
      </c>
      <c r="R2029" s="95">
        <f t="shared" si="133"/>
        <v>0.32436708860759494</v>
      </c>
      <c r="S2029" s="95">
        <f t="shared" si="134"/>
        <v>-1</v>
      </c>
    </row>
    <row r="2030" spans="1:19" s="36" customFormat="1" ht="14.4" x14ac:dyDescent="0.3">
      <c r="A2030" s="32" t="s">
        <v>95</v>
      </c>
      <c r="B2030" s="7">
        <v>2683</v>
      </c>
      <c r="C2030" s="7">
        <v>1</v>
      </c>
      <c r="D2030" s="7" t="s">
        <v>587</v>
      </c>
      <c r="E2030" s="7">
        <v>2011</v>
      </c>
      <c r="F2030" s="10">
        <v>2012</v>
      </c>
      <c r="G2030" s="66">
        <v>1135</v>
      </c>
      <c r="H2030" s="10">
        <v>5</v>
      </c>
      <c r="I2030" s="67">
        <v>1</v>
      </c>
      <c r="J2030" s="10">
        <v>0</v>
      </c>
      <c r="K2030" s="50">
        <v>10</v>
      </c>
      <c r="L2030" s="67">
        <v>500</v>
      </c>
      <c r="M2030" s="67">
        <v>299</v>
      </c>
      <c r="N2030" s="95">
        <f t="shared" ref="N2030:N2093" si="135">L2030/(L2030+M2030)</f>
        <v>0.62578222778473092</v>
      </c>
      <c r="O2030" s="36">
        <f>10000*E2030+B2030</f>
        <v>20112683</v>
      </c>
      <c r="P2030" s="63">
        <v>429</v>
      </c>
      <c r="Q2030" s="76">
        <f t="shared" ref="Q2030:Q2093" si="136">(L2030+M2030)/P2030</f>
        <v>1.8624708624708626</v>
      </c>
      <c r="R2030" s="95">
        <f t="shared" ref="R2030:R2093" si="137">N2030</f>
        <v>0.62578222778473092</v>
      </c>
      <c r="S2030" s="95">
        <f t="shared" ref="S2030:S2093" si="138">IF(B2030=$A$1,R2030,-1)</f>
        <v>-1</v>
      </c>
    </row>
    <row r="2031" spans="1:19" s="36" customFormat="1" ht="14.4" x14ac:dyDescent="0.3">
      <c r="A2031" s="32" t="s">
        <v>95</v>
      </c>
      <c r="B2031" s="7">
        <v>2683</v>
      </c>
      <c r="C2031" s="7">
        <v>1</v>
      </c>
      <c r="D2031" s="7" t="s">
        <v>587</v>
      </c>
      <c r="E2031" s="7">
        <v>2015</v>
      </c>
      <c r="F2031" s="7">
        <v>2017</v>
      </c>
      <c r="G2031" s="70">
        <v>806.05</v>
      </c>
      <c r="H2031" s="7">
        <v>5</v>
      </c>
      <c r="I2031" s="7">
        <v>1</v>
      </c>
      <c r="J2031" s="48">
        <f>MAX(0,MIN(1,F2031-E2031-1))</f>
        <v>1</v>
      </c>
      <c r="K2031" s="50">
        <f>MAX(1,MIN(10,INT(G2031/100)+1))</f>
        <v>9</v>
      </c>
      <c r="L2031" s="77">
        <v>810</v>
      </c>
      <c r="M2031" s="77">
        <v>738</v>
      </c>
      <c r="N2031" s="95">
        <f t="shared" si="135"/>
        <v>0.52325581395348841</v>
      </c>
      <c r="O2031" s="36">
        <f>10000*E2031+B2031</f>
        <v>20152683</v>
      </c>
      <c r="P2031" s="63">
        <v>421.02</v>
      </c>
      <c r="Q2031" s="76">
        <f t="shared" si="136"/>
        <v>3.6767849508336896</v>
      </c>
      <c r="R2031" s="95">
        <f t="shared" si="137"/>
        <v>0.52325581395348841</v>
      </c>
      <c r="S2031" s="95">
        <f t="shared" si="138"/>
        <v>-1</v>
      </c>
    </row>
    <row r="2032" spans="1:19" s="36" customFormat="1" ht="14.4" x14ac:dyDescent="0.3">
      <c r="A2032" s="32" t="s">
        <v>95</v>
      </c>
      <c r="B2032" s="7">
        <v>2683</v>
      </c>
      <c r="C2032" s="7">
        <v>1</v>
      </c>
      <c r="D2032" s="7" t="s">
        <v>587</v>
      </c>
      <c r="E2032" s="7">
        <v>2016</v>
      </c>
      <c r="F2032" s="7">
        <v>2017</v>
      </c>
      <c r="G2032" s="70">
        <v>2320</v>
      </c>
      <c r="H2032" s="7">
        <v>5</v>
      </c>
      <c r="I2032" s="7">
        <v>0</v>
      </c>
      <c r="J2032" s="48">
        <v>0</v>
      </c>
      <c r="K2032" s="50">
        <v>10</v>
      </c>
      <c r="L2032" s="67">
        <v>481</v>
      </c>
      <c r="M2032" s="67">
        <v>961</v>
      </c>
      <c r="N2032" s="95">
        <f t="shared" si="135"/>
        <v>0.33356449375866853</v>
      </c>
      <c r="O2032" s="36">
        <f>10000*E2032+B2032</f>
        <v>20162683</v>
      </c>
      <c r="P2032" s="63">
        <v>436.45</v>
      </c>
      <c r="Q2032" s="76">
        <f t="shared" si="136"/>
        <v>3.3039294306335205</v>
      </c>
      <c r="R2032" s="95">
        <f t="shared" si="137"/>
        <v>0.33356449375866853</v>
      </c>
      <c r="S2032" s="95">
        <f t="shared" si="138"/>
        <v>-1</v>
      </c>
    </row>
    <row r="2033" spans="1:19" s="36" customFormat="1" ht="14.4" x14ac:dyDescent="0.3">
      <c r="A2033" s="32" t="s">
        <v>95</v>
      </c>
      <c r="B2033" s="7">
        <v>2683</v>
      </c>
      <c r="C2033" s="7">
        <v>1</v>
      </c>
      <c r="D2033" s="7" t="s">
        <v>587</v>
      </c>
      <c r="E2033" s="7">
        <v>2017</v>
      </c>
      <c r="F2033" s="7">
        <v>2018</v>
      </c>
      <c r="G2033" s="70">
        <v>1825</v>
      </c>
      <c r="H2033" s="7">
        <v>10</v>
      </c>
      <c r="I2033" s="7">
        <v>0</v>
      </c>
      <c r="J2033" s="48">
        <f>MAX(0,MIN(1,F2033-E2033-1))</f>
        <v>0</v>
      </c>
      <c r="K2033" s="50">
        <f>MAX(1,MIN(10,INT(G2033/100)+1))</f>
        <v>10</v>
      </c>
      <c r="L2033" s="67">
        <v>289</v>
      </c>
      <c r="M2033" s="67">
        <v>722</v>
      </c>
      <c r="N2033" s="95">
        <f t="shared" si="135"/>
        <v>0.28585558852621168</v>
      </c>
      <c r="O2033" s="36">
        <f>10000*E2033+B2033</f>
        <v>20172683</v>
      </c>
      <c r="P2033" s="63">
        <v>374</v>
      </c>
      <c r="Q2033" s="76">
        <f t="shared" si="136"/>
        <v>2.7032085561497325</v>
      </c>
      <c r="R2033" s="95">
        <f t="shared" si="137"/>
        <v>0.28585558852621168</v>
      </c>
      <c r="S2033" s="95">
        <f t="shared" si="138"/>
        <v>-1</v>
      </c>
    </row>
    <row r="2034" spans="1:19" s="36" customFormat="1" ht="14.4" x14ac:dyDescent="0.3">
      <c r="A2034" s="32" t="s">
        <v>95</v>
      </c>
      <c r="B2034" s="36">
        <v>2687</v>
      </c>
      <c r="C2034" s="36">
        <v>1</v>
      </c>
      <c r="D2034" s="36" t="s">
        <v>621</v>
      </c>
      <c r="E2034" s="36">
        <v>2003</v>
      </c>
      <c r="F2034" s="36">
        <v>2004</v>
      </c>
      <c r="G2034" s="76">
        <v>525</v>
      </c>
      <c r="H2034" s="36">
        <v>10</v>
      </c>
      <c r="I2034" s="36">
        <v>0</v>
      </c>
      <c r="J2034" s="36">
        <v>1</v>
      </c>
      <c r="K2034" s="36">
        <v>6</v>
      </c>
      <c r="L2034" s="94">
        <v>1141</v>
      </c>
      <c r="M2034" s="94">
        <v>2331</v>
      </c>
      <c r="N2034" s="95">
        <f t="shared" si="135"/>
        <v>0.3286290322580645</v>
      </c>
      <c r="O2034" s="36">
        <v>20042687</v>
      </c>
      <c r="P2034" s="63">
        <v>1165</v>
      </c>
      <c r="Q2034" s="76">
        <f t="shared" si="136"/>
        <v>2.9802575107296136</v>
      </c>
      <c r="R2034" s="95">
        <f t="shared" si="137"/>
        <v>0.3286290322580645</v>
      </c>
      <c r="S2034" s="95">
        <f t="shared" si="138"/>
        <v>-1</v>
      </c>
    </row>
    <row r="2035" spans="1:19" s="36" customFormat="1" ht="14.4" x14ac:dyDescent="0.3">
      <c r="A2035" s="32" t="s">
        <v>95</v>
      </c>
      <c r="B2035" s="36">
        <v>2687</v>
      </c>
      <c r="C2035" s="36">
        <v>1</v>
      </c>
      <c r="D2035" s="36" t="s">
        <v>621</v>
      </c>
      <c r="E2035" s="36">
        <v>2004</v>
      </c>
      <c r="F2035" s="36">
        <v>2005</v>
      </c>
      <c r="G2035" s="76">
        <v>495</v>
      </c>
      <c r="H2035" s="36">
        <v>7</v>
      </c>
      <c r="I2035" s="36">
        <v>0</v>
      </c>
      <c r="J2035" s="36">
        <v>1</v>
      </c>
      <c r="K2035" s="36">
        <v>5</v>
      </c>
      <c r="L2035" s="94">
        <v>2097</v>
      </c>
      <c r="M2035" s="94">
        <v>2271</v>
      </c>
      <c r="N2035" s="95">
        <f t="shared" si="135"/>
        <v>0.4800824175824176</v>
      </c>
      <c r="O2035" s="36">
        <v>20052687</v>
      </c>
      <c r="P2035" s="63">
        <v>1250.71</v>
      </c>
      <c r="Q2035" s="76">
        <f t="shared" si="136"/>
        <v>3.4924163075373187</v>
      </c>
      <c r="R2035" s="95">
        <f t="shared" si="137"/>
        <v>0.4800824175824176</v>
      </c>
      <c r="S2035" s="95">
        <f t="shared" si="138"/>
        <v>-1</v>
      </c>
    </row>
    <row r="2036" spans="1:19" s="36" customFormat="1" ht="14.4" x14ac:dyDescent="0.3">
      <c r="A2036" s="32" t="s">
        <v>95</v>
      </c>
      <c r="B2036" s="36">
        <v>2687</v>
      </c>
      <c r="C2036" s="36">
        <v>1</v>
      </c>
      <c r="D2036" s="36" t="s">
        <v>621</v>
      </c>
      <c r="E2036" s="36">
        <v>2005</v>
      </c>
      <c r="F2036" s="36">
        <v>2006</v>
      </c>
      <c r="G2036" s="76">
        <v>50</v>
      </c>
      <c r="H2036" s="36">
        <v>7</v>
      </c>
      <c r="I2036" s="33">
        <v>1</v>
      </c>
      <c r="J2036" s="36">
        <v>1</v>
      </c>
      <c r="K2036" s="36">
        <v>1</v>
      </c>
      <c r="L2036" s="36">
        <v>2086</v>
      </c>
      <c r="M2036" s="36">
        <v>1073</v>
      </c>
      <c r="N2036" s="95">
        <f t="shared" si="135"/>
        <v>0.66033554922443816</v>
      </c>
      <c r="O2036" s="36">
        <v>20062687</v>
      </c>
      <c r="P2036" s="63">
        <v>1275.6199999999999</v>
      </c>
      <c r="Q2036" s="76">
        <f t="shared" si="136"/>
        <v>2.476442827801383</v>
      </c>
      <c r="R2036" s="95">
        <f t="shared" si="137"/>
        <v>0.66033554922443816</v>
      </c>
      <c r="S2036" s="95">
        <f t="shared" si="138"/>
        <v>-1</v>
      </c>
    </row>
    <row r="2037" spans="1:19" s="36" customFormat="1" ht="14.4" x14ac:dyDescent="0.3">
      <c r="A2037" s="32" t="s">
        <v>95</v>
      </c>
      <c r="B2037" s="36">
        <v>2687</v>
      </c>
      <c r="C2037" s="36">
        <v>1</v>
      </c>
      <c r="D2037" s="36" t="s">
        <v>621</v>
      </c>
      <c r="E2037" s="36">
        <v>2005</v>
      </c>
      <c r="F2037" s="36">
        <v>2006</v>
      </c>
      <c r="G2037" s="76">
        <v>500</v>
      </c>
      <c r="H2037" s="36">
        <v>5</v>
      </c>
      <c r="I2037" s="33">
        <v>1</v>
      </c>
      <c r="J2037" s="36">
        <v>1</v>
      </c>
      <c r="K2037" s="36">
        <v>6</v>
      </c>
      <c r="L2037" s="36">
        <v>2185</v>
      </c>
      <c r="M2037" s="36">
        <v>978</v>
      </c>
      <c r="N2037" s="95">
        <f t="shared" si="135"/>
        <v>0.69079987353778061</v>
      </c>
      <c r="O2037" s="36">
        <v>20062687</v>
      </c>
      <c r="P2037" s="63">
        <v>1275.6199999999999</v>
      </c>
      <c r="Q2037" s="76">
        <f t="shared" si="136"/>
        <v>2.4795785578777383</v>
      </c>
      <c r="R2037" s="95">
        <f t="shared" si="137"/>
        <v>0.69079987353778061</v>
      </c>
      <c r="S2037" s="95">
        <f t="shared" si="138"/>
        <v>-1</v>
      </c>
    </row>
    <row r="2038" spans="1:19" s="36" customFormat="1" ht="14.4" x14ac:dyDescent="0.3">
      <c r="A2038" s="32" t="s">
        <v>95</v>
      </c>
      <c r="B2038" s="36">
        <v>2687</v>
      </c>
      <c r="C2038" s="36">
        <v>1</v>
      </c>
      <c r="D2038" s="35" t="s">
        <v>621</v>
      </c>
      <c r="E2038" s="33">
        <v>2007</v>
      </c>
      <c r="F2038" s="36">
        <v>2008</v>
      </c>
      <c r="G2038" s="36">
        <v>130</v>
      </c>
      <c r="H2038" s="36">
        <v>10</v>
      </c>
      <c r="I2038" s="36">
        <v>0</v>
      </c>
      <c r="J2038" s="36">
        <v>0</v>
      </c>
      <c r="K2038" s="33">
        <v>2</v>
      </c>
      <c r="L2038" s="63">
        <v>839</v>
      </c>
      <c r="M2038" s="63">
        <v>918</v>
      </c>
      <c r="N2038" s="95">
        <f t="shared" si="135"/>
        <v>0.47751849743881614</v>
      </c>
      <c r="O2038" s="36">
        <v>20062897</v>
      </c>
      <c r="P2038" s="63">
        <v>1374</v>
      </c>
      <c r="Q2038" s="76">
        <f t="shared" si="136"/>
        <v>1.2787481804949055</v>
      </c>
      <c r="R2038" s="95">
        <f t="shared" si="137"/>
        <v>0.47751849743881614</v>
      </c>
      <c r="S2038" s="95">
        <f t="shared" si="138"/>
        <v>-1</v>
      </c>
    </row>
    <row r="2039" spans="1:19" s="36" customFormat="1" ht="14.4" x14ac:dyDescent="0.3">
      <c r="A2039" s="32" t="s">
        <v>95</v>
      </c>
      <c r="B2039" s="36">
        <v>2687</v>
      </c>
      <c r="C2039" s="36">
        <v>1</v>
      </c>
      <c r="D2039" s="35" t="s">
        <v>621</v>
      </c>
      <c r="E2039" s="33">
        <v>2007</v>
      </c>
      <c r="F2039" s="36">
        <v>2008</v>
      </c>
      <c r="G2039" s="36">
        <v>64</v>
      </c>
      <c r="H2039" s="36">
        <v>10</v>
      </c>
      <c r="I2039" s="36">
        <v>0</v>
      </c>
      <c r="J2039" s="36">
        <v>0</v>
      </c>
      <c r="K2039" s="33">
        <v>1</v>
      </c>
      <c r="L2039" s="63">
        <v>779</v>
      </c>
      <c r="M2039" s="63">
        <v>976</v>
      </c>
      <c r="N2039" s="95">
        <f t="shared" si="135"/>
        <v>0.44387464387464387</v>
      </c>
      <c r="O2039" s="36">
        <v>20062897</v>
      </c>
      <c r="P2039" s="63">
        <v>1374</v>
      </c>
      <c r="Q2039" s="76">
        <f t="shared" si="136"/>
        <v>1.277292576419214</v>
      </c>
      <c r="R2039" s="95">
        <f t="shared" si="137"/>
        <v>0.44387464387464387</v>
      </c>
      <c r="S2039" s="95">
        <f t="shared" si="138"/>
        <v>-1</v>
      </c>
    </row>
    <row r="2040" spans="1:19" s="36" customFormat="1" ht="14.4" x14ac:dyDescent="0.3">
      <c r="A2040" s="32" t="s">
        <v>95</v>
      </c>
      <c r="B2040" s="48">
        <v>2687</v>
      </c>
      <c r="C2040" s="48">
        <v>1</v>
      </c>
      <c r="D2040" s="48" t="s">
        <v>621</v>
      </c>
      <c r="E2040" s="58">
        <v>2008</v>
      </c>
      <c r="F2040" s="50">
        <v>2009</v>
      </c>
      <c r="G2040" s="55">
        <v>330</v>
      </c>
      <c r="H2040" s="50">
        <v>10</v>
      </c>
      <c r="I2040" s="42">
        <v>0</v>
      </c>
      <c r="J2040" s="48">
        <f>MAX(0,MIN(1,F2040-E2040-1))</f>
        <v>0</v>
      </c>
      <c r="K2040" s="50">
        <f>MAX(1,MIN(10,INT(G2040/100)+1))</f>
        <v>4</v>
      </c>
      <c r="L2040" s="42">
        <v>1068</v>
      </c>
      <c r="M2040" s="42">
        <v>1755</v>
      </c>
      <c r="N2040" s="95">
        <f t="shared" si="135"/>
        <v>0.37832093517534537</v>
      </c>
      <c r="O2040" s="36">
        <v>20082687</v>
      </c>
      <c r="P2040" s="63">
        <v>1010.25</v>
      </c>
      <c r="Q2040" s="76">
        <f t="shared" si="136"/>
        <v>2.7943578322197475</v>
      </c>
      <c r="R2040" s="95">
        <f t="shared" si="137"/>
        <v>0.37832093517534537</v>
      </c>
      <c r="S2040" s="95">
        <f t="shared" si="138"/>
        <v>-1</v>
      </c>
    </row>
    <row r="2041" spans="1:19" s="36" customFormat="1" ht="14.4" x14ac:dyDescent="0.3">
      <c r="A2041" s="32" t="s">
        <v>95</v>
      </c>
      <c r="B2041" s="36">
        <v>2687</v>
      </c>
      <c r="C2041" s="36">
        <v>1</v>
      </c>
      <c r="D2041" s="36" t="s">
        <v>621</v>
      </c>
      <c r="E2041" s="40">
        <v>2009</v>
      </c>
      <c r="F2041" s="40">
        <v>2010</v>
      </c>
      <c r="G2041" s="62">
        <v>100</v>
      </c>
      <c r="H2041" s="40">
        <v>5</v>
      </c>
      <c r="I2041" s="63">
        <v>0</v>
      </c>
      <c r="J2041" s="48">
        <f>MAX(0,MIN(1,F2041-E2041-1))</f>
        <v>0</v>
      </c>
      <c r="K2041" s="50">
        <f>MAX(1,MIN(10,INT(G2041/100)+1))</f>
        <v>2</v>
      </c>
      <c r="L2041" s="63">
        <v>1048</v>
      </c>
      <c r="M2041" s="63">
        <v>1132</v>
      </c>
      <c r="N2041" s="95">
        <f t="shared" si="135"/>
        <v>0.48073394495412847</v>
      </c>
      <c r="O2041" s="36">
        <v>20092687</v>
      </c>
      <c r="P2041" s="63">
        <v>1009.59</v>
      </c>
      <c r="Q2041" s="76">
        <f t="shared" si="136"/>
        <v>2.1592923860180866</v>
      </c>
      <c r="R2041" s="95">
        <f t="shared" si="137"/>
        <v>0.48073394495412847</v>
      </c>
      <c r="S2041" s="95">
        <f t="shared" si="138"/>
        <v>-1</v>
      </c>
    </row>
    <row r="2042" spans="1:19" s="36" customFormat="1" ht="14.4" x14ac:dyDescent="0.3">
      <c r="A2042" s="32" t="s">
        <v>95</v>
      </c>
      <c r="B2042" s="36">
        <v>2687</v>
      </c>
      <c r="C2042" s="36">
        <v>1</v>
      </c>
      <c r="D2042" s="36" t="s">
        <v>621</v>
      </c>
      <c r="E2042" s="40">
        <v>2009</v>
      </c>
      <c r="F2042" s="33">
        <v>2011</v>
      </c>
      <c r="G2042" s="62">
        <v>500</v>
      </c>
      <c r="H2042" s="33">
        <v>10</v>
      </c>
      <c r="I2042" s="63">
        <v>1</v>
      </c>
      <c r="J2042" s="48">
        <f>MAX(0,MIN(1,F2042-E2042-1))</f>
        <v>1</v>
      </c>
      <c r="K2042" s="50">
        <f>MAX(1,MIN(10,INT(G2042/100)+1))</f>
        <v>6</v>
      </c>
      <c r="L2042" s="63">
        <v>1399</v>
      </c>
      <c r="M2042" s="63">
        <v>801</v>
      </c>
      <c r="N2042" s="95">
        <f t="shared" si="135"/>
        <v>0.63590909090909087</v>
      </c>
      <c r="O2042" s="36">
        <v>20092687</v>
      </c>
      <c r="P2042" s="63">
        <v>1009.59</v>
      </c>
      <c r="Q2042" s="76">
        <f t="shared" si="136"/>
        <v>2.1791024079081605</v>
      </c>
      <c r="R2042" s="95">
        <f t="shared" si="137"/>
        <v>0.63590909090909087</v>
      </c>
      <c r="S2042" s="95">
        <f t="shared" si="138"/>
        <v>-1</v>
      </c>
    </row>
    <row r="2043" spans="1:19" s="36" customFormat="1" ht="14.4" x14ac:dyDescent="0.3">
      <c r="A2043" s="32" t="s">
        <v>95</v>
      </c>
      <c r="B2043" s="36">
        <v>2687</v>
      </c>
      <c r="C2043" s="36">
        <v>1</v>
      </c>
      <c r="D2043" s="36" t="s">
        <v>621</v>
      </c>
      <c r="E2043" s="40">
        <v>2009</v>
      </c>
      <c r="F2043" s="40">
        <v>2010</v>
      </c>
      <c r="G2043" s="62">
        <v>100</v>
      </c>
      <c r="H2043" s="40">
        <v>5</v>
      </c>
      <c r="I2043" s="63">
        <v>0</v>
      </c>
      <c r="J2043" s="48">
        <f>MAX(0,MIN(1,F2043-E2043-1))</f>
        <v>0</v>
      </c>
      <c r="K2043" s="50">
        <f>MAX(1,MIN(10,INT(G2043/100)+1))</f>
        <v>2</v>
      </c>
      <c r="L2043" s="63">
        <v>1048</v>
      </c>
      <c r="M2043" s="63">
        <v>1132</v>
      </c>
      <c r="N2043" s="95">
        <f t="shared" si="135"/>
        <v>0.48073394495412847</v>
      </c>
      <c r="O2043" s="36">
        <f>10000*F2043+B2043</f>
        <v>20102687</v>
      </c>
      <c r="P2043" s="63">
        <v>1009.59</v>
      </c>
      <c r="Q2043" s="76">
        <f t="shared" si="136"/>
        <v>2.1592923860180866</v>
      </c>
      <c r="R2043" s="95">
        <f t="shared" si="137"/>
        <v>0.48073394495412847</v>
      </c>
      <c r="S2043" s="95">
        <f t="shared" si="138"/>
        <v>-1</v>
      </c>
    </row>
    <row r="2044" spans="1:19" s="36" customFormat="1" ht="14.4" x14ac:dyDescent="0.3">
      <c r="A2044" s="32" t="s">
        <v>95</v>
      </c>
      <c r="B2044" s="36">
        <v>2687</v>
      </c>
      <c r="C2044" s="36">
        <v>1</v>
      </c>
      <c r="D2044" s="36" t="s">
        <v>621</v>
      </c>
      <c r="E2044" s="40">
        <v>2009</v>
      </c>
      <c r="F2044" s="33">
        <v>2011</v>
      </c>
      <c r="G2044" s="62">
        <v>500</v>
      </c>
      <c r="H2044" s="33">
        <v>10</v>
      </c>
      <c r="I2044" s="63">
        <v>1</v>
      </c>
      <c r="J2044" s="48">
        <f>MAX(0,MIN(1,F2044-E2044-1))</f>
        <v>1</v>
      </c>
      <c r="K2044" s="50">
        <f>MAX(1,MIN(10,INT(G2044/100)+1))</f>
        <v>6</v>
      </c>
      <c r="L2044" s="63">
        <v>1399</v>
      </c>
      <c r="M2044" s="63">
        <v>801</v>
      </c>
      <c r="N2044" s="95">
        <f t="shared" si="135"/>
        <v>0.63590909090909087</v>
      </c>
      <c r="O2044" s="36">
        <f>10000*2010+B2044</f>
        <v>20102687</v>
      </c>
      <c r="P2044" s="63">
        <v>1009.59</v>
      </c>
      <c r="Q2044" s="76">
        <f t="shared" si="136"/>
        <v>2.1791024079081605</v>
      </c>
      <c r="R2044" s="95">
        <f t="shared" si="137"/>
        <v>0.63590909090909087</v>
      </c>
      <c r="S2044" s="95">
        <f t="shared" si="138"/>
        <v>-1</v>
      </c>
    </row>
    <row r="2045" spans="1:19" s="36" customFormat="1" ht="14.4" x14ac:dyDescent="0.3">
      <c r="A2045" s="32" t="s">
        <v>95</v>
      </c>
      <c r="B2045" s="7">
        <v>2687</v>
      </c>
      <c r="C2045" s="7">
        <v>1</v>
      </c>
      <c r="D2045" s="7" t="s">
        <v>621</v>
      </c>
      <c r="E2045" s="7">
        <v>2011</v>
      </c>
      <c r="F2045" s="10">
        <v>2013</v>
      </c>
      <c r="G2045" s="66">
        <v>50</v>
      </c>
      <c r="H2045" s="10">
        <v>10</v>
      </c>
      <c r="I2045" s="67">
        <v>1</v>
      </c>
      <c r="J2045" s="10">
        <v>1</v>
      </c>
      <c r="K2045" s="50">
        <v>1</v>
      </c>
      <c r="L2045" s="67">
        <v>701</v>
      </c>
      <c r="M2045" s="67">
        <v>341</v>
      </c>
      <c r="N2045" s="95">
        <f t="shared" si="135"/>
        <v>0.67274472168905952</v>
      </c>
      <c r="O2045" s="36">
        <f>10000*E2045+B2045</f>
        <v>20112687</v>
      </c>
      <c r="P2045" s="63">
        <v>1073</v>
      </c>
      <c r="Q2045" s="76">
        <f t="shared" si="136"/>
        <v>0.97110904007455734</v>
      </c>
      <c r="R2045" s="95">
        <f t="shared" si="137"/>
        <v>0.67274472168905952</v>
      </c>
      <c r="S2045" s="95">
        <f t="shared" si="138"/>
        <v>-1</v>
      </c>
    </row>
    <row r="2046" spans="1:19" s="36" customFormat="1" ht="14.4" x14ac:dyDescent="0.3">
      <c r="A2046" s="32" t="s">
        <v>95</v>
      </c>
      <c r="B2046" s="36">
        <v>2689</v>
      </c>
      <c r="C2046" s="36">
        <v>1</v>
      </c>
      <c r="D2046" s="36" t="s">
        <v>531</v>
      </c>
      <c r="E2046" s="36">
        <v>2000</v>
      </c>
      <c r="F2046" s="36">
        <v>2001</v>
      </c>
      <c r="G2046" s="76">
        <v>245.04</v>
      </c>
      <c r="H2046" s="36">
        <v>10</v>
      </c>
      <c r="I2046" s="36">
        <v>0</v>
      </c>
      <c r="J2046" s="36">
        <v>1</v>
      </c>
      <c r="K2046" s="36">
        <v>3</v>
      </c>
      <c r="L2046" s="94">
        <v>1603</v>
      </c>
      <c r="M2046" s="94">
        <v>1945</v>
      </c>
      <c r="N2046" s="95">
        <f t="shared" si="135"/>
        <v>0.45180383314543404</v>
      </c>
      <c r="O2046" s="36">
        <v>20012689</v>
      </c>
      <c r="P2046" s="63">
        <v>1503.96</v>
      </c>
      <c r="Q2046" s="76">
        <f t="shared" si="136"/>
        <v>2.3591052953535998</v>
      </c>
      <c r="R2046" s="95">
        <f t="shared" si="137"/>
        <v>0.45180383314543404</v>
      </c>
      <c r="S2046" s="95">
        <f t="shared" si="138"/>
        <v>-1</v>
      </c>
    </row>
    <row r="2047" spans="1:19" s="36" customFormat="1" ht="14.4" x14ac:dyDescent="0.3">
      <c r="A2047" s="32" t="s">
        <v>95</v>
      </c>
      <c r="B2047" s="36">
        <v>2689</v>
      </c>
      <c r="C2047" s="36">
        <v>1</v>
      </c>
      <c r="D2047" s="36" t="s">
        <v>531</v>
      </c>
      <c r="E2047" s="36">
        <v>2001</v>
      </c>
      <c r="F2047" s="36">
        <v>2002</v>
      </c>
      <c r="G2047" s="76">
        <v>400</v>
      </c>
      <c r="H2047" s="36">
        <v>7</v>
      </c>
      <c r="I2047" s="36">
        <v>1</v>
      </c>
      <c r="J2047" s="36">
        <v>1</v>
      </c>
      <c r="K2047" s="36">
        <v>5</v>
      </c>
      <c r="L2047" s="94">
        <v>1307</v>
      </c>
      <c r="M2047" s="94">
        <v>966</v>
      </c>
      <c r="N2047" s="95">
        <f t="shared" si="135"/>
        <v>0.57501099868015837</v>
      </c>
      <c r="O2047" s="36">
        <v>20022689</v>
      </c>
      <c r="P2047" s="63">
        <v>1505.14</v>
      </c>
      <c r="Q2047" s="76">
        <f t="shared" si="136"/>
        <v>1.5101585234596115</v>
      </c>
      <c r="R2047" s="95">
        <f t="shared" si="137"/>
        <v>0.57501099868015837</v>
      </c>
      <c r="S2047" s="95">
        <f t="shared" si="138"/>
        <v>-1</v>
      </c>
    </row>
    <row r="2048" spans="1:19" s="36" customFormat="1" ht="14.4" x14ac:dyDescent="0.3">
      <c r="A2048" s="32" t="s">
        <v>95</v>
      </c>
      <c r="B2048" s="36">
        <v>2689</v>
      </c>
      <c r="C2048" s="36">
        <v>1</v>
      </c>
      <c r="D2048" s="36" t="s">
        <v>531</v>
      </c>
      <c r="E2048" s="36">
        <v>2006</v>
      </c>
      <c r="F2048" s="33">
        <v>2007</v>
      </c>
      <c r="G2048" s="76">
        <v>599.12</v>
      </c>
      <c r="H2048" s="33">
        <v>10</v>
      </c>
      <c r="I2048" s="36">
        <v>0</v>
      </c>
      <c r="J2048" s="36">
        <v>1</v>
      </c>
      <c r="K2048" s="36">
        <v>6</v>
      </c>
      <c r="L2048" s="65">
        <v>1334</v>
      </c>
      <c r="M2048" s="63">
        <v>1803</v>
      </c>
      <c r="N2048" s="95">
        <f t="shared" si="135"/>
        <v>0.42524705132292001</v>
      </c>
      <c r="O2048" s="36">
        <v>20072689</v>
      </c>
      <c r="P2048" s="63">
        <v>1347</v>
      </c>
      <c r="Q2048" s="76">
        <f t="shared" si="136"/>
        <v>2.3288789903489233</v>
      </c>
      <c r="R2048" s="95">
        <f t="shared" si="137"/>
        <v>0.42524705132292001</v>
      </c>
      <c r="S2048" s="95">
        <f t="shared" si="138"/>
        <v>-1</v>
      </c>
    </row>
    <row r="2049" spans="1:19" s="36" customFormat="1" ht="14.4" x14ac:dyDescent="0.3">
      <c r="A2049" s="32" t="s">
        <v>95</v>
      </c>
      <c r="B2049" s="36">
        <v>2689</v>
      </c>
      <c r="C2049" s="36">
        <v>1</v>
      </c>
      <c r="D2049" s="35" t="s">
        <v>531</v>
      </c>
      <c r="E2049" s="33">
        <v>2007</v>
      </c>
      <c r="F2049" s="36">
        <v>2008</v>
      </c>
      <c r="G2049" s="36">
        <v>494.12</v>
      </c>
      <c r="H2049" s="36">
        <v>10</v>
      </c>
      <c r="I2049" s="36">
        <v>1</v>
      </c>
      <c r="J2049" s="36">
        <v>0</v>
      </c>
      <c r="K2049" s="33">
        <v>5</v>
      </c>
      <c r="L2049" s="63">
        <v>1758</v>
      </c>
      <c r="M2049" s="63">
        <v>664</v>
      </c>
      <c r="N2049" s="95">
        <f t="shared" si="135"/>
        <v>0.72584640792733279</v>
      </c>
      <c r="O2049" s="36">
        <v>20062897</v>
      </c>
      <c r="P2049" s="63">
        <v>1347</v>
      </c>
      <c r="Q2049" s="76">
        <f t="shared" si="136"/>
        <v>1.7980697847067557</v>
      </c>
      <c r="R2049" s="95">
        <f t="shared" si="137"/>
        <v>0.72584640792733279</v>
      </c>
      <c r="S2049" s="95">
        <f t="shared" si="138"/>
        <v>-1</v>
      </c>
    </row>
    <row r="2050" spans="1:19" s="36" customFormat="1" ht="14.4" x14ac:dyDescent="0.3">
      <c r="A2050" s="32" t="s">
        <v>95</v>
      </c>
      <c r="B2050" s="36">
        <v>2689</v>
      </c>
      <c r="C2050" s="36">
        <v>1</v>
      </c>
      <c r="D2050" s="35" t="s">
        <v>531</v>
      </c>
      <c r="E2050" s="33">
        <v>2007</v>
      </c>
      <c r="F2050" s="36">
        <v>2008</v>
      </c>
      <c r="G2050" s="36">
        <v>175</v>
      </c>
      <c r="H2050" s="36">
        <v>10</v>
      </c>
      <c r="I2050" s="36">
        <v>1</v>
      </c>
      <c r="J2050" s="36">
        <v>0</v>
      </c>
      <c r="K2050" s="33">
        <v>2</v>
      </c>
      <c r="L2050" s="63">
        <v>1596</v>
      </c>
      <c r="M2050" s="63">
        <v>809</v>
      </c>
      <c r="N2050" s="95">
        <f t="shared" si="135"/>
        <v>0.66361746361746365</v>
      </c>
      <c r="O2050" s="36">
        <v>20062897</v>
      </c>
      <c r="P2050" s="63">
        <v>1347</v>
      </c>
      <c r="Q2050" s="76">
        <f t="shared" si="136"/>
        <v>1.7854491462509281</v>
      </c>
      <c r="R2050" s="95">
        <f t="shared" si="137"/>
        <v>0.66361746361746365</v>
      </c>
      <c r="S2050" s="95">
        <f t="shared" si="138"/>
        <v>-1</v>
      </c>
    </row>
    <row r="2051" spans="1:19" s="36" customFormat="1" ht="14.4" x14ac:dyDescent="0.3">
      <c r="A2051" s="32" t="s">
        <v>95</v>
      </c>
      <c r="B2051" s="36">
        <v>2689</v>
      </c>
      <c r="C2051" s="36">
        <v>1</v>
      </c>
      <c r="D2051" s="36" t="s">
        <v>531</v>
      </c>
      <c r="E2051" s="40">
        <v>2014</v>
      </c>
      <c r="F2051" s="33">
        <v>2015</v>
      </c>
      <c r="G2051" s="62">
        <v>1845</v>
      </c>
      <c r="H2051" s="33">
        <v>10</v>
      </c>
      <c r="I2051" s="63">
        <v>0</v>
      </c>
      <c r="J2051" s="48">
        <v>0</v>
      </c>
      <c r="K2051" s="50">
        <v>10</v>
      </c>
      <c r="L2051" s="63">
        <v>837</v>
      </c>
      <c r="M2051" s="63">
        <v>1870</v>
      </c>
      <c r="N2051" s="95">
        <f t="shared" si="135"/>
        <v>0.3091983745844108</v>
      </c>
      <c r="O2051" s="36">
        <f>10000*E2051+B2051</f>
        <v>20142689</v>
      </c>
      <c r="P2051" s="63">
        <v>1129.44</v>
      </c>
      <c r="Q2051" s="76">
        <f t="shared" si="136"/>
        <v>2.3967629975917268</v>
      </c>
      <c r="R2051" s="95">
        <f t="shared" si="137"/>
        <v>0.3091983745844108</v>
      </c>
      <c r="S2051" s="95">
        <f t="shared" si="138"/>
        <v>-1</v>
      </c>
    </row>
    <row r="2052" spans="1:19" s="36" customFormat="1" ht="14.4" x14ac:dyDescent="0.3">
      <c r="A2052" s="32" t="s">
        <v>95</v>
      </c>
      <c r="B2052" s="7">
        <v>2689</v>
      </c>
      <c r="C2052" s="7">
        <v>1</v>
      </c>
      <c r="D2052" s="7" t="s">
        <v>531</v>
      </c>
      <c r="E2052" s="7">
        <v>2015</v>
      </c>
      <c r="F2052" s="7">
        <v>2016</v>
      </c>
      <c r="G2052" s="70">
        <v>1475</v>
      </c>
      <c r="H2052" s="7">
        <v>10</v>
      </c>
      <c r="I2052" s="7">
        <v>0</v>
      </c>
      <c r="J2052" s="48">
        <f>MAX(0,MIN(1,F2052-E2052-1))</f>
        <v>0</v>
      </c>
      <c r="K2052" s="50">
        <f>MAX(1,MIN(10,INT(G2052/100)+1))</f>
        <v>10</v>
      </c>
      <c r="L2052" s="67">
        <v>889</v>
      </c>
      <c r="M2052" s="67">
        <v>984</v>
      </c>
      <c r="N2052" s="95">
        <f t="shared" si="135"/>
        <v>0.47463961558996265</v>
      </c>
      <c r="O2052" s="36">
        <f>10000*E2052+B2052</f>
        <v>20152689</v>
      </c>
      <c r="P2052" s="63">
        <v>1125.8900000000001</v>
      </c>
      <c r="Q2052" s="76">
        <f t="shared" si="136"/>
        <v>1.6635728179484672</v>
      </c>
      <c r="R2052" s="95">
        <f t="shared" si="137"/>
        <v>0.47463961558996265</v>
      </c>
      <c r="S2052" s="95">
        <f t="shared" si="138"/>
        <v>-1</v>
      </c>
    </row>
    <row r="2053" spans="1:19" s="36" customFormat="1" ht="14.4" x14ac:dyDescent="0.3">
      <c r="A2053" s="32" t="s">
        <v>95</v>
      </c>
      <c r="B2053" s="7">
        <v>2689</v>
      </c>
      <c r="C2053" s="7">
        <v>1</v>
      </c>
      <c r="D2053" s="7" t="s">
        <v>531</v>
      </c>
      <c r="E2053" s="7">
        <v>2017</v>
      </c>
      <c r="F2053" s="7">
        <v>2018</v>
      </c>
      <c r="G2053" s="70">
        <v>474.26</v>
      </c>
      <c r="H2053" s="7">
        <v>10</v>
      </c>
      <c r="I2053" s="36">
        <v>1</v>
      </c>
      <c r="J2053" s="48">
        <f>MAX(0,MIN(1,F2053-E2053-1))</f>
        <v>0</v>
      </c>
      <c r="K2053" s="50">
        <f>MAX(1,MIN(10,INT(G2053/100)+1))</f>
        <v>5</v>
      </c>
      <c r="L2053" s="67">
        <v>1045</v>
      </c>
      <c r="M2053" s="67">
        <v>382</v>
      </c>
      <c r="N2053" s="95">
        <f t="shared" si="135"/>
        <v>0.73230553608969862</v>
      </c>
      <c r="O2053" s="36">
        <f>10000*E2053+B2053</f>
        <v>20172689</v>
      </c>
      <c r="P2053" s="63">
        <v>1135</v>
      </c>
      <c r="Q2053" s="76">
        <f t="shared" si="136"/>
        <v>1.2572687224669603</v>
      </c>
      <c r="R2053" s="95">
        <f t="shared" si="137"/>
        <v>0.73230553608969862</v>
      </c>
      <c r="S2053" s="95">
        <f t="shared" si="138"/>
        <v>-1</v>
      </c>
    </row>
    <row r="2054" spans="1:19" s="36" customFormat="1" ht="14.4" x14ac:dyDescent="0.3">
      <c r="A2054" s="32" t="s">
        <v>95</v>
      </c>
      <c r="B2054" s="7">
        <v>2689</v>
      </c>
      <c r="C2054" s="7">
        <v>1</v>
      </c>
      <c r="D2054" s="7" t="s">
        <v>531</v>
      </c>
      <c r="E2054" s="7">
        <v>2017</v>
      </c>
      <c r="F2054" s="7">
        <v>2018</v>
      </c>
      <c r="G2054" s="70">
        <v>250</v>
      </c>
      <c r="H2054" s="7">
        <v>10</v>
      </c>
      <c r="I2054" s="36">
        <v>0</v>
      </c>
      <c r="J2054" s="48">
        <f>MAX(0,MIN(1,F2054-E2054-1))</f>
        <v>0</v>
      </c>
      <c r="K2054" s="50">
        <f>MAX(1,MIN(10,INT(G2054/100)+1))</f>
        <v>3</v>
      </c>
      <c r="L2054" s="67">
        <v>711</v>
      </c>
      <c r="M2054" s="67">
        <v>712</v>
      </c>
      <c r="N2054" s="95">
        <f t="shared" si="135"/>
        <v>0.49964862965565704</v>
      </c>
      <c r="O2054" s="36">
        <f>10000*E2054+B2054</f>
        <v>20172689</v>
      </c>
      <c r="P2054" s="63">
        <v>1135</v>
      </c>
      <c r="Q2054" s="76">
        <f t="shared" si="136"/>
        <v>1.2537444933920705</v>
      </c>
      <c r="R2054" s="95">
        <f t="shared" si="137"/>
        <v>0.49964862965565704</v>
      </c>
      <c r="S2054" s="95">
        <f t="shared" si="138"/>
        <v>-1</v>
      </c>
    </row>
    <row r="2055" spans="1:19" s="36" customFormat="1" ht="14.4" x14ac:dyDescent="0.3">
      <c r="A2055" s="32" t="s">
        <v>95</v>
      </c>
      <c r="B2055" s="36">
        <v>2711</v>
      </c>
      <c r="C2055" s="36">
        <v>1</v>
      </c>
      <c r="D2055" s="36" t="s">
        <v>366</v>
      </c>
      <c r="E2055" s="36">
        <v>1994</v>
      </c>
      <c r="F2055" s="36">
        <v>1995</v>
      </c>
      <c r="G2055" s="76">
        <v>164.21</v>
      </c>
      <c r="H2055" s="36">
        <v>10</v>
      </c>
      <c r="I2055" s="36">
        <v>1</v>
      </c>
      <c r="J2055" s="36">
        <v>1</v>
      </c>
      <c r="K2055" s="36">
        <v>2</v>
      </c>
      <c r="L2055" s="94">
        <v>2375</v>
      </c>
      <c r="M2055" s="94">
        <v>1537</v>
      </c>
      <c r="N2055" s="95">
        <f t="shared" si="135"/>
        <v>0.60710633946830261</v>
      </c>
      <c r="O2055" s="36">
        <v>19952711</v>
      </c>
      <c r="P2055" s="63">
        <v>1433.89</v>
      </c>
      <c r="Q2055" s="76">
        <f t="shared" si="136"/>
        <v>2.7282427522334349</v>
      </c>
      <c r="R2055" s="95">
        <f t="shared" si="137"/>
        <v>0.60710633946830261</v>
      </c>
      <c r="S2055" s="95">
        <f t="shared" si="138"/>
        <v>-1</v>
      </c>
    </row>
    <row r="2056" spans="1:19" s="36" customFormat="1" ht="14.4" x14ac:dyDescent="0.3">
      <c r="A2056" s="32" t="s">
        <v>95</v>
      </c>
      <c r="B2056" s="36">
        <v>2711</v>
      </c>
      <c r="C2056" s="36">
        <v>1</v>
      </c>
      <c r="D2056" s="36" t="s">
        <v>366</v>
      </c>
      <c r="E2056" s="36">
        <v>2001</v>
      </c>
      <c r="F2056" s="36">
        <v>2002</v>
      </c>
      <c r="G2056" s="76">
        <v>424.03</v>
      </c>
      <c r="H2056" s="36">
        <v>10</v>
      </c>
      <c r="I2056" s="36">
        <v>0</v>
      </c>
      <c r="J2056" s="36">
        <v>1</v>
      </c>
      <c r="K2056" s="36">
        <v>5</v>
      </c>
      <c r="L2056" s="94">
        <v>1008</v>
      </c>
      <c r="M2056" s="94">
        <v>1978</v>
      </c>
      <c r="N2056" s="95">
        <f t="shared" si="135"/>
        <v>0.33757535164099128</v>
      </c>
      <c r="O2056" s="36">
        <v>20022711</v>
      </c>
      <c r="P2056" s="63">
        <v>1107.32</v>
      </c>
      <c r="Q2056" s="76">
        <f t="shared" si="136"/>
        <v>2.6966008019362064</v>
      </c>
      <c r="R2056" s="95">
        <f t="shared" si="137"/>
        <v>0.33757535164099128</v>
      </c>
      <c r="S2056" s="95">
        <f t="shared" si="138"/>
        <v>-1</v>
      </c>
    </row>
    <row r="2057" spans="1:19" s="36" customFormat="1" ht="14.4" x14ac:dyDescent="0.3">
      <c r="A2057" s="32"/>
      <c r="B2057" s="36">
        <v>2711</v>
      </c>
      <c r="C2057" s="36">
        <v>1</v>
      </c>
      <c r="D2057" s="36" t="s">
        <v>366</v>
      </c>
      <c r="E2057" s="36">
        <v>2004</v>
      </c>
      <c r="F2057" s="36">
        <v>2005</v>
      </c>
      <c r="G2057" s="76">
        <v>500</v>
      </c>
      <c r="H2057" s="36">
        <v>10</v>
      </c>
      <c r="I2057" s="36">
        <v>0</v>
      </c>
      <c r="J2057" s="36">
        <v>1</v>
      </c>
      <c r="K2057" s="36">
        <v>6</v>
      </c>
      <c r="L2057" s="94">
        <v>2042</v>
      </c>
      <c r="M2057" s="94">
        <v>2238</v>
      </c>
      <c r="N2057" s="95">
        <f t="shared" si="135"/>
        <v>0.47710280373831776</v>
      </c>
      <c r="O2057" s="36">
        <v>20052711</v>
      </c>
      <c r="P2057" s="63">
        <v>1008.43</v>
      </c>
      <c r="Q2057" s="76">
        <f t="shared" si="136"/>
        <v>4.2442212151562329</v>
      </c>
      <c r="R2057" s="95">
        <f t="shared" si="137"/>
        <v>0.47710280373831776</v>
      </c>
      <c r="S2057" s="95">
        <f t="shared" si="138"/>
        <v>-1</v>
      </c>
    </row>
    <row r="2058" spans="1:19" s="36" customFormat="1" ht="14.4" x14ac:dyDescent="0.3">
      <c r="A2058" s="32"/>
      <c r="B2058" s="7">
        <v>2711</v>
      </c>
      <c r="C2058" s="7">
        <v>1</v>
      </c>
      <c r="D2058" s="7" t="s">
        <v>366</v>
      </c>
      <c r="E2058" s="7">
        <v>2011</v>
      </c>
      <c r="F2058" s="10">
        <v>2012</v>
      </c>
      <c r="G2058" s="66">
        <v>700</v>
      </c>
      <c r="H2058" s="10">
        <v>10</v>
      </c>
      <c r="I2058" s="67">
        <v>0</v>
      </c>
      <c r="J2058" s="10">
        <v>0</v>
      </c>
      <c r="K2058" s="50">
        <v>8</v>
      </c>
      <c r="L2058" s="67">
        <v>1011</v>
      </c>
      <c r="M2058" s="67">
        <v>1751</v>
      </c>
      <c r="N2058" s="95">
        <f t="shared" si="135"/>
        <v>0.36603910209992757</v>
      </c>
      <c r="O2058" s="36">
        <f>10000*E2058+B2058</f>
        <v>20112711</v>
      </c>
      <c r="P2058" s="63">
        <v>861</v>
      </c>
      <c r="Q2058" s="76">
        <f t="shared" si="136"/>
        <v>3.2078977932636468</v>
      </c>
      <c r="R2058" s="95">
        <f t="shared" si="137"/>
        <v>0.36603910209992757</v>
      </c>
      <c r="S2058" s="95">
        <f t="shared" si="138"/>
        <v>-1</v>
      </c>
    </row>
    <row r="2059" spans="1:19" s="36" customFormat="1" ht="14.4" x14ac:dyDescent="0.3">
      <c r="A2059" s="32" t="s">
        <v>95</v>
      </c>
      <c r="B2059" s="36">
        <v>2752</v>
      </c>
      <c r="C2059" s="36">
        <v>1</v>
      </c>
      <c r="D2059" s="36" t="s">
        <v>622</v>
      </c>
      <c r="E2059" s="36">
        <v>2003</v>
      </c>
      <c r="F2059" s="36">
        <v>2004</v>
      </c>
      <c r="G2059" s="76">
        <v>500</v>
      </c>
      <c r="H2059" s="36">
        <v>10</v>
      </c>
      <c r="I2059" s="36">
        <v>1</v>
      </c>
      <c r="J2059" s="36">
        <v>1</v>
      </c>
      <c r="K2059" s="36">
        <v>6</v>
      </c>
      <c r="L2059" s="94">
        <v>1907</v>
      </c>
      <c r="M2059" s="94">
        <v>668</v>
      </c>
      <c r="N2059" s="95">
        <f t="shared" si="135"/>
        <v>0.74058252427184468</v>
      </c>
      <c r="O2059" s="36">
        <v>20042752</v>
      </c>
      <c r="P2059" s="63">
        <v>1897.77</v>
      </c>
      <c r="Q2059" s="76">
        <f t="shared" si="136"/>
        <v>1.356855677979945</v>
      </c>
      <c r="R2059" s="95">
        <f t="shared" si="137"/>
        <v>0.74058252427184468</v>
      </c>
      <c r="S2059" s="95">
        <f t="shared" si="138"/>
        <v>-1</v>
      </c>
    </row>
    <row r="2060" spans="1:19" s="36" customFormat="1" ht="14.4" x14ac:dyDescent="0.3">
      <c r="A2060" s="32" t="s">
        <v>95</v>
      </c>
      <c r="B2060" s="7">
        <v>2752</v>
      </c>
      <c r="C2060" s="7">
        <v>1</v>
      </c>
      <c r="D2060" s="7" t="s">
        <v>622</v>
      </c>
      <c r="E2060" s="7">
        <v>2011</v>
      </c>
      <c r="F2060" s="10">
        <v>2012</v>
      </c>
      <c r="G2060" s="66">
        <v>750</v>
      </c>
      <c r="H2060" s="10">
        <v>10</v>
      </c>
      <c r="I2060" s="67">
        <v>0</v>
      </c>
      <c r="J2060" s="10">
        <v>0</v>
      </c>
      <c r="K2060" s="50">
        <v>8</v>
      </c>
      <c r="L2060" s="67">
        <v>999</v>
      </c>
      <c r="M2060" s="67">
        <v>2029</v>
      </c>
      <c r="N2060" s="95">
        <f t="shared" si="135"/>
        <v>0.32992073976221931</v>
      </c>
      <c r="O2060" s="36">
        <f>10000*E2060+B2060</f>
        <v>20112752</v>
      </c>
      <c r="P2060" s="63">
        <v>1785</v>
      </c>
      <c r="Q2060" s="76">
        <f t="shared" si="136"/>
        <v>1.6963585434173669</v>
      </c>
      <c r="R2060" s="95">
        <f t="shared" si="137"/>
        <v>0.32992073976221931</v>
      </c>
      <c r="S2060" s="95">
        <f t="shared" si="138"/>
        <v>-1</v>
      </c>
    </row>
    <row r="2061" spans="1:19" s="36" customFormat="1" ht="14.4" x14ac:dyDescent="0.3">
      <c r="A2061" s="32" t="s">
        <v>95</v>
      </c>
      <c r="B2061" s="7">
        <v>2752</v>
      </c>
      <c r="C2061" s="7">
        <v>1</v>
      </c>
      <c r="D2061" s="7" t="s">
        <v>622</v>
      </c>
      <c r="E2061" s="7">
        <v>2011</v>
      </c>
      <c r="F2061" s="10">
        <v>2012</v>
      </c>
      <c r="G2061" s="66">
        <v>150</v>
      </c>
      <c r="H2061" s="10">
        <v>10</v>
      </c>
      <c r="I2061" s="67">
        <v>0</v>
      </c>
      <c r="J2061" s="10">
        <v>0</v>
      </c>
      <c r="K2061" s="50">
        <v>2</v>
      </c>
      <c r="L2061" s="67">
        <v>988</v>
      </c>
      <c r="M2061" s="67">
        <v>2043</v>
      </c>
      <c r="N2061" s="95">
        <f t="shared" si="135"/>
        <v>0.32596502804354999</v>
      </c>
      <c r="O2061" s="36">
        <f>10000*E2061+B2061</f>
        <v>20112752</v>
      </c>
      <c r="P2061" s="63">
        <v>1785</v>
      </c>
      <c r="Q2061" s="76">
        <f t="shared" si="136"/>
        <v>1.6980392156862745</v>
      </c>
      <c r="R2061" s="95">
        <f t="shared" si="137"/>
        <v>0.32596502804354999</v>
      </c>
      <c r="S2061" s="95">
        <f t="shared" si="138"/>
        <v>-1</v>
      </c>
    </row>
    <row r="2062" spans="1:19" s="36" customFormat="1" ht="14.4" x14ac:dyDescent="0.3">
      <c r="A2062" s="32" t="s">
        <v>95</v>
      </c>
      <c r="B2062" s="36">
        <v>2752</v>
      </c>
      <c r="C2062" s="36">
        <v>1</v>
      </c>
      <c r="D2062" s="36" t="s">
        <v>622</v>
      </c>
      <c r="E2062" s="75">
        <v>2012</v>
      </c>
      <c r="F2062" s="36">
        <v>2013</v>
      </c>
      <c r="G2062" s="76">
        <v>450</v>
      </c>
      <c r="H2062" s="36">
        <v>5</v>
      </c>
      <c r="I2062" s="36">
        <v>1</v>
      </c>
      <c r="J2062" s="36">
        <v>0</v>
      </c>
      <c r="K2062" s="50">
        <f>MAX(1,MIN(10,INT(G2062/100)+1))</f>
        <v>5</v>
      </c>
      <c r="L2062" s="63">
        <v>4058</v>
      </c>
      <c r="M2062" s="63">
        <v>2411</v>
      </c>
      <c r="N2062" s="95">
        <f t="shared" si="135"/>
        <v>0.62729942804142835</v>
      </c>
      <c r="O2062" s="36">
        <f>10000*E2062+B2062</f>
        <v>20122752</v>
      </c>
      <c r="P2062" s="63">
        <v>1773.85</v>
      </c>
      <c r="Q2062" s="76">
        <f t="shared" si="136"/>
        <v>3.6468698029709392</v>
      </c>
      <c r="R2062" s="95">
        <f t="shared" si="137"/>
        <v>0.62729942804142835</v>
      </c>
      <c r="S2062" s="95">
        <f t="shared" si="138"/>
        <v>-1</v>
      </c>
    </row>
    <row r="2063" spans="1:19" s="36" customFormat="1" ht="14.4" x14ac:dyDescent="0.3">
      <c r="A2063" s="32" t="s">
        <v>95</v>
      </c>
      <c r="B2063" s="7">
        <v>2752</v>
      </c>
      <c r="C2063" s="7">
        <v>1</v>
      </c>
      <c r="D2063" s="7" t="s">
        <v>622</v>
      </c>
      <c r="E2063" s="7">
        <v>2016</v>
      </c>
      <c r="F2063" s="7">
        <v>2018</v>
      </c>
      <c r="G2063" s="70">
        <v>601.04999999999995</v>
      </c>
      <c r="H2063" s="7">
        <v>10</v>
      </c>
      <c r="I2063" s="7">
        <v>1</v>
      </c>
      <c r="J2063" s="48">
        <v>1</v>
      </c>
      <c r="K2063" s="50">
        <v>7</v>
      </c>
      <c r="L2063" s="67">
        <v>3819</v>
      </c>
      <c r="M2063" s="67">
        <v>2083</v>
      </c>
      <c r="N2063" s="95">
        <f t="shared" si="135"/>
        <v>0.64706879024059638</v>
      </c>
      <c r="O2063" s="36">
        <f>10000*E2063+B2063</f>
        <v>20162752</v>
      </c>
      <c r="P2063" s="63">
        <v>436.45</v>
      </c>
      <c r="Q2063" s="76">
        <f t="shared" si="136"/>
        <v>13.522740290984077</v>
      </c>
      <c r="R2063" s="95">
        <f t="shared" si="137"/>
        <v>0.64706879024059638</v>
      </c>
      <c r="S2063" s="95">
        <f t="shared" si="138"/>
        <v>-1</v>
      </c>
    </row>
    <row r="2064" spans="1:19" s="36" customFormat="1" ht="14.4" x14ac:dyDescent="0.3">
      <c r="A2064" s="32" t="s">
        <v>95</v>
      </c>
      <c r="B2064" s="36">
        <v>2753</v>
      </c>
      <c r="C2064" s="36">
        <v>1</v>
      </c>
      <c r="D2064" s="36" t="s">
        <v>465</v>
      </c>
      <c r="E2064" s="36">
        <v>1996</v>
      </c>
      <c r="F2064" s="36">
        <v>1997</v>
      </c>
      <c r="G2064" s="76">
        <v>261.52999999999997</v>
      </c>
      <c r="H2064" s="36">
        <v>5</v>
      </c>
      <c r="I2064" s="36">
        <v>1</v>
      </c>
      <c r="J2064" s="36">
        <v>1</v>
      </c>
      <c r="K2064" s="36">
        <v>3</v>
      </c>
      <c r="L2064" s="94">
        <v>1859</v>
      </c>
      <c r="M2064" s="94">
        <v>1695</v>
      </c>
      <c r="N2064" s="95">
        <f t="shared" si="135"/>
        <v>0.52307259425998875</v>
      </c>
      <c r="O2064" s="36">
        <v>19972753</v>
      </c>
      <c r="P2064" s="63">
        <v>1577.18</v>
      </c>
      <c r="Q2064" s="76">
        <f t="shared" si="136"/>
        <v>2.2533889600426078</v>
      </c>
      <c r="R2064" s="95">
        <f t="shared" si="137"/>
        <v>0.52307259425998875</v>
      </c>
      <c r="S2064" s="95">
        <f t="shared" si="138"/>
        <v>-1</v>
      </c>
    </row>
    <row r="2065" spans="1:19" s="36" customFormat="1" ht="14.4" x14ac:dyDescent="0.3">
      <c r="A2065" s="32" t="s">
        <v>95</v>
      </c>
      <c r="B2065" s="36">
        <v>2753</v>
      </c>
      <c r="C2065" s="36">
        <v>1</v>
      </c>
      <c r="D2065" s="36" t="s">
        <v>465</v>
      </c>
      <c r="E2065" s="36">
        <v>1999</v>
      </c>
      <c r="F2065" s="36">
        <v>2000</v>
      </c>
      <c r="G2065" s="76">
        <v>100</v>
      </c>
      <c r="H2065" s="36">
        <v>10</v>
      </c>
      <c r="I2065" s="36">
        <v>1</v>
      </c>
      <c r="J2065" s="36">
        <v>1</v>
      </c>
      <c r="K2065" s="36">
        <v>2</v>
      </c>
      <c r="L2065" s="94">
        <v>825</v>
      </c>
      <c r="M2065" s="94">
        <v>580</v>
      </c>
      <c r="N2065" s="95">
        <f t="shared" si="135"/>
        <v>0.58718861209964412</v>
      </c>
      <c r="O2065" s="36">
        <v>20002753</v>
      </c>
      <c r="P2065" s="63">
        <v>1522.51</v>
      </c>
      <c r="Q2065" s="76">
        <f t="shared" si="136"/>
        <v>0.9228182409310941</v>
      </c>
      <c r="R2065" s="95">
        <f t="shared" si="137"/>
        <v>0.58718861209964412</v>
      </c>
      <c r="S2065" s="95">
        <f t="shared" si="138"/>
        <v>-1</v>
      </c>
    </row>
    <row r="2066" spans="1:19" s="36" customFormat="1" ht="14.4" x14ac:dyDescent="0.3">
      <c r="A2066" s="32" t="s">
        <v>95</v>
      </c>
      <c r="B2066" s="36">
        <v>2753</v>
      </c>
      <c r="C2066" s="36">
        <v>1</v>
      </c>
      <c r="D2066" s="36" t="s">
        <v>465</v>
      </c>
      <c r="E2066" s="36">
        <v>2001</v>
      </c>
      <c r="F2066" s="36">
        <v>2002</v>
      </c>
      <c r="G2066" s="76">
        <v>200</v>
      </c>
      <c r="H2066" s="36">
        <v>10</v>
      </c>
      <c r="I2066" s="36">
        <v>0</v>
      </c>
      <c r="J2066" s="36">
        <v>1</v>
      </c>
      <c r="K2066" s="36">
        <v>3</v>
      </c>
      <c r="L2066" s="94">
        <v>560</v>
      </c>
      <c r="M2066" s="94">
        <v>705</v>
      </c>
      <c r="N2066" s="95">
        <f t="shared" si="135"/>
        <v>0.44268774703557312</v>
      </c>
      <c r="O2066" s="36">
        <v>20022753</v>
      </c>
      <c r="P2066" s="63">
        <v>1550.18</v>
      </c>
      <c r="Q2066" s="76">
        <f t="shared" si="136"/>
        <v>0.81603426698834969</v>
      </c>
      <c r="R2066" s="95">
        <f t="shared" si="137"/>
        <v>0.44268774703557312</v>
      </c>
      <c r="S2066" s="95">
        <f t="shared" si="138"/>
        <v>-1</v>
      </c>
    </row>
    <row r="2067" spans="1:19" s="36" customFormat="1" ht="14.4" x14ac:dyDescent="0.3">
      <c r="A2067" s="32" t="s">
        <v>95</v>
      </c>
      <c r="B2067" s="36">
        <v>2753</v>
      </c>
      <c r="C2067" s="36">
        <v>1</v>
      </c>
      <c r="D2067" s="36" t="s">
        <v>465</v>
      </c>
      <c r="E2067" s="36">
        <v>2003</v>
      </c>
      <c r="F2067" s="36">
        <v>2004</v>
      </c>
      <c r="G2067" s="76">
        <v>405</v>
      </c>
      <c r="H2067" s="36">
        <v>5</v>
      </c>
      <c r="I2067" s="36">
        <v>1</v>
      </c>
      <c r="J2067" s="36">
        <v>1</v>
      </c>
      <c r="K2067" s="36">
        <v>5</v>
      </c>
      <c r="L2067" s="94">
        <v>1046</v>
      </c>
      <c r="M2067" s="94">
        <v>463</v>
      </c>
      <c r="N2067" s="95">
        <f t="shared" si="135"/>
        <v>0.69317428760768718</v>
      </c>
      <c r="O2067" s="36">
        <v>20042753</v>
      </c>
      <c r="P2067" s="63">
        <v>1551.19</v>
      </c>
      <c r="Q2067" s="76">
        <f t="shared" si="136"/>
        <v>0.97280152656992369</v>
      </c>
      <c r="R2067" s="95">
        <f t="shared" si="137"/>
        <v>0.69317428760768718</v>
      </c>
      <c r="S2067" s="95">
        <f t="shared" si="138"/>
        <v>-1</v>
      </c>
    </row>
    <row r="2068" spans="1:19" s="36" customFormat="1" ht="14.4" x14ac:dyDescent="0.3">
      <c r="A2068" s="32" t="s">
        <v>95</v>
      </c>
      <c r="B2068" s="36">
        <v>2753</v>
      </c>
      <c r="C2068" s="36">
        <v>1</v>
      </c>
      <c r="D2068" s="35" t="s">
        <v>465</v>
      </c>
      <c r="E2068" s="33">
        <v>2007</v>
      </c>
      <c r="F2068" s="36">
        <v>2008</v>
      </c>
      <c r="G2068" s="36">
        <v>295</v>
      </c>
      <c r="H2068" s="36">
        <v>5</v>
      </c>
      <c r="I2068" s="36">
        <v>1</v>
      </c>
      <c r="J2068" s="36">
        <v>0</v>
      </c>
      <c r="K2068" s="33">
        <v>3</v>
      </c>
      <c r="L2068" s="63">
        <v>613</v>
      </c>
      <c r="M2068" s="63">
        <v>354</v>
      </c>
      <c r="N2068" s="95">
        <f t="shared" si="135"/>
        <v>0.63391933815925539</v>
      </c>
      <c r="O2068" s="36">
        <v>20062897</v>
      </c>
      <c r="P2068" s="63">
        <v>1229</v>
      </c>
      <c r="Q2068" s="76">
        <f t="shared" si="136"/>
        <v>0.78681855166802284</v>
      </c>
      <c r="R2068" s="95">
        <f t="shared" si="137"/>
        <v>0.63391933815925539</v>
      </c>
      <c r="S2068" s="95">
        <f t="shared" si="138"/>
        <v>-1</v>
      </c>
    </row>
    <row r="2069" spans="1:19" s="36" customFormat="1" ht="14.4" x14ac:dyDescent="0.3">
      <c r="A2069" s="32" t="s">
        <v>95</v>
      </c>
      <c r="B2069" s="7">
        <v>2753</v>
      </c>
      <c r="C2069" s="7">
        <v>1</v>
      </c>
      <c r="D2069" s="7" t="s">
        <v>465</v>
      </c>
      <c r="E2069" s="7">
        <v>2010</v>
      </c>
      <c r="F2069" s="68">
        <v>2011</v>
      </c>
      <c r="G2069" s="66">
        <v>0</v>
      </c>
      <c r="H2069" s="68">
        <v>10</v>
      </c>
      <c r="I2069" s="67">
        <v>0</v>
      </c>
      <c r="J2069" s="10">
        <v>0</v>
      </c>
      <c r="K2069" s="50">
        <f>MAX(1,MIN(10,INT(G2069/100)+1))</f>
        <v>1</v>
      </c>
      <c r="L2069" s="67">
        <v>1350</v>
      </c>
      <c r="M2069" s="67">
        <v>1526</v>
      </c>
      <c r="N2069" s="95">
        <f t="shared" si="135"/>
        <v>0.46940194714881778</v>
      </c>
      <c r="O2069" s="36">
        <f>10000*2010+B2069</f>
        <v>20102753</v>
      </c>
      <c r="P2069" s="63">
        <v>1123.24</v>
      </c>
      <c r="Q2069" s="76">
        <f t="shared" si="136"/>
        <v>2.5604501264199993</v>
      </c>
      <c r="R2069" s="95">
        <f t="shared" si="137"/>
        <v>0.46940194714881778</v>
      </c>
      <c r="S2069" s="95">
        <f t="shared" si="138"/>
        <v>-1</v>
      </c>
    </row>
    <row r="2070" spans="1:19" s="36" customFormat="1" ht="14.4" x14ac:dyDescent="0.3">
      <c r="A2070" s="32" t="s">
        <v>95</v>
      </c>
      <c r="B2070" s="7">
        <v>2753</v>
      </c>
      <c r="C2070" s="7">
        <v>1</v>
      </c>
      <c r="D2070" s="7" t="s">
        <v>465</v>
      </c>
      <c r="E2070" s="7">
        <v>2011</v>
      </c>
      <c r="F2070" s="10">
        <v>2013</v>
      </c>
      <c r="G2070" s="66">
        <v>700</v>
      </c>
      <c r="H2070" s="10">
        <v>10</v>
      </c>
      <c r="I2070" s="67">
        <v>1</v>
      </c>
      <c r="J2070" s="10">
        <v>1</v>
      </c>
      <c r="K2070" s="50">
        <v>8</v>
      </c>
      <c r="L2070" s="67">
        <v>695</v>
      </c>
      <c r="M2070" s="67">
        <v>220</v>
      </c>
      <c r="N2070" s="95">
        <f t="shared" si="135"/>
        <v>0.7595628415300546</v>
      </c>
      <c r="O2070" s="36">
        <f>10000*E2070+B2070</f>
        <v>20112753</v>
      </c>
      <c r="P2070" s="63">
        <v>1003</v>
      </c>
      <c r="Q2070" s="76">
        <f t="shared" si="136"/>
        <v>0.91226321036889335</v>
      </c>
      <c r="R2070" s="95">
        <f t="shared" si="137"/>
        <v>0.7595628415300546</v>
      </c>
      <c r="S2070" s="95">
        <f t="shared" si="138"/>
        <v>-1</v>
      </c>
    </row>
    <row r="2071" spans="1:19" s="36" customFormat="1" ht="14.4" x14ac:dyDescent="0.3">
      <c r="A2071" s="32" t="s">
        <v>95</v>
      </c>
      <c r="B2071" s="36">
        <v>2753</v>
      </c>
      <c r="C2071" s="36">
        <v>1</v>
      </c>
      <c r="D2071" s="36" t="s">
        <v>465</v>
      </c>
      <c r="E2071" s="75">
        <v>2013</v>
      </c>
      <c r="F2071" s="36">
        <v>2014</v>
      </c>
      <c r="G2071" s="76">
        <v>100</v>
      </c>
      <c r="H2071" s="36">
        <v>9</v>
      </c>
      <c r="I2071" s="36">
        <v>1</v>
      </c>
      <c r="J2071" s="36">
        <v>0</v>
      </c>
      <c r="K2071" s="50">
        <v>2</v>
      </c>
      <c r="L2071" s="63">
        <v>289</v>
      </c>
      <c r="M2071" s="63">
        <v>207</v>
      </c>
      <c r="N2071" s="95">
        <f t="shared" si="135"/>
        <v>0.58266129032258063</v>
      </c>
      <c r="O2071" s="36">
        <f>10000*E2071+B2071</f>
        <v>20132753</v>
      </c>
      <c r="P2071" s="63">
        <v>939.15</v>
      </c>
      <c r="Q2071" s="76">
        <f t="shared" si="136"/>
        <v>0.52813714529095457</v>
      </c>
      <c r="R2071" s="95">
        <f t="shared" si="137"/>
        <v>0.58266129032258063</v>
      </c>
      <c r="S2071" s="95">
        <f t="shared" si="138"/>
        <v>-1</v>
      </c>
    </row>
    <row r="2072" spans="1:19" s="36" customFormat="1" ht="14.4" x14ac:dyDescent="0.3">
      <c r="A2072" s="32" t="s">
        <v>95</v>
      </c>
      <c r="B2072" s="7">
        <v>2753</v>
      </c>
      <c r="C2072" s="7">
        <v>1</v>
      </c>
      <c r="D2072" s="7" t="s">
        <v>465</v>
      </c>
      <c r="E2072" s="68">
        <v>2015</v>
      </c>
      <c r="F2072" s="68">
        <v>2017</v>
      </c>
      <c r="G2072" s="66">
        <v>209.24</v>
      </c>
      <c r="H2072" s="77">
        <v>10</v>
      </c>
      <c r="I2072" s="7">
        <v>1</v>
      </c>
      <c r="J2072" s="48">
        <f>MAX(0,MIN(1,F2072-E2072-1))</f>
        <v>1</v>
      </c>
      <c r="K2072" s="50">
        <f>MAX(1,MIN(10,INT(G2072/100)+1))</f>
        <v>3</v>
      </c>
      <c r="L2072" s="67">
        <v>420</v>
      </c>
      <c r="M2072" s="67">
        <v>399</v>
      </c>
      <c r="N2072" s="95">
        <f t="shared" si="135"/>
        <v>0.51282051282051277</v>
      </c>
      <c r="O2072" s="36">
        <f>10000*E2072+B2072</f>
        <v>20152753</v>
      </c>
      <c r="P2072" s="63">
        <v>911.73</v>
      </c>
      <c r="Q2072" s="76">
        <f t="shared" si="136"/>
        <v>0.89829225757625608</v>
      </c>
      <c r="R2072" s="95">
        <f t="shared" si="137"/>
        <v>0.51282051282051277</v>
      </c>
      <c r="S2072" s="95">
        <f t="shared" si="138"/>
        <v>-1</v>
      </c>
    </row>
    <row r="2073" spans="1:19" s="36" customFormat="1" ht="14.4" x14ac:dyDescent="0.3">
      <c r="A2073" s="32" t="s">
        <v>95</v>
      </c>
      <c r="B2073" s="36">
        <v>2754</v>
      </c>
      <c r="C2073" s="36">
        <v>1</v>
      </c>
      <c r="D2073" s="36" t="s">
        <v>588</v>
      </c>
      <c r="E2073" s="36">
        <v>2001</v>
      </c>
      <c r="F2073" s="36">
        <v>2002</v>
      </c>
      <c r="G2073" s="76">
        <v>290</v>
      </c>
      <c r="H2073" s="36">
        <v>10</v>
      </c>
      <c r="I2073" s="36">
        <v>1</v>
      </c>
      <c r="J2073" s="36">
        <v>1</v>
      </c>
      <c r="K2073" s="36">
        <v>3</v>
      </c>
      <c r="L2073" s="94">
        <v>384</v>
      </c>
      <c r="M2073" s="94">
        <v>179</v>
      </c>
      <c r="N2073" s="95">
        <f t="shared" si="135"/>
        <v>0.68206039076376557</v>
      </c>
      <c r="O2073" s="36">
        <v>20022754</v>
      </c>
      <c r="P2073" s="63">
        <v>412.72</v>
      </c>
      <c r="Q2073" s="76">
        <f t="shared" si="136"/>
        <v>1.3641209536731924</v>
      </c>
      <c r="R2073" s="95">
        <f t="shared" si="137"/>
        <v>0.68206039076376557</v>
      </c>
      <c r="S2073" s="95">
        <f t="shared" si="138"/>
        <v>-1</v>
      </c>
    </row>
    <row r="2074" spans="1:19" s="36" customFormat="1" ht="14.4" x14ac:dyDescent="0.3">
      <c r="A2074" s="32" t="s">
        <v>95</v>
      </c>
      <c r="B2074" s="36">
        <v>2754</v>
      </c>
      <c r="C2074" s="36">
        <v>1</v>
      </c>
      <c r="D2074" s="35" t="s">
        <v>588</v>
      </c>
      <c r="E2074" s="33">
        <v>2007</v>
      </c>
      <c r="F2074" s="36">
        <v>2008</v>
      </c>
      <c r="G2074" s="36">
        <v>409.95</v>
      </c>
      <c r="H2074" s="36">
        <v>10</v>
      </c>
      <c r="I2074" s="36">
        <v>1</v>
      </c>
      <c r="J2074" s="36">
        <v>0</v>
      </c>
      <c r="K2074" s="33">
        <v>5</v>
      </c>
      <c r="L2074" s="63">
        <v>383</v>
      </c>
      <c r="M2074" s="63">
        <v>66</v>
      </c>
      <c r="N2074" s="95">
        <f t="shared" si="135"/>
        <v>0.85300668151447656</v>
      </c>
      <c r="O2074" s="36">
        <v>20062897</v>
      </c>
      <c r="P2074" s="63">
        <v>422</v>
      </c>
      <c r="Q2074" s="76">
        <f t="shared" si="136"/>
        <v>1.0639810426540284</v>
      </c>
      <c r="R2074" s="95">
        <f t="shared" si="137"/>
        <v>0.85300668151447656</v>
      </c>
      <c r="S2074" s="95">
        <f t="shared" si="138"/>
        <v>-1</v>
      </c>
    </row>
    <row r="2075" spans="1:19" s="36" customFormat="1" ht="14.4" x14ac:dyDescent="0.3">
      <c r="A2075" s="32" t="s">
        <v>95</v>
      </c>
      <c r="B2075" s="7">
        <v>2754</v>
      </c>
      <c r="C2075" s="7">
        <v>1</v>
      </c>
      <c r="D2075" s="7" t="s">
        <v>588</v>
      </c>
      <c r="E2075" s="7">
        <v>2011</v>
      </c>
      <c r="F2075" s="10">
        <v>2012</v>
      </c>
      <c r="G2075" s="66">
        <v>290.05</v>
      </c>
      <c r="H2075" s="10">
        <v>10</v>
      </c>
      <c r="I2075" s="67">
        <v>1</v>
      </c>
      <c r="J2075" s="10">
        <v>0</v>
      </c>
      <c r="K2075" s="50">
        <v>3</v>
      </c>
      <c r="L2075" s="67">
        <v>320</v>
      </c>
      <c r="M2075" s="67">
        <v>32</v>
      </c>
      <c r="N2075" s="95">
        <f t="shared" si="135"/>
        <v>0.90909090909090906</v>
      </c>
      <c r="O2075" s="36">
        <f>10000*E2075+B2075</f>
        <v>20112754</v>
      </c>
      <c r="P2075" s="63">
        <v>489</v>
      </c>
      <c r="Q2075" s="76">
        <f t="shared" si="136"/>
        <v>0.71983640081799594</v>
      </c>
      <c r="R2075" s="95">
        <f t="shared" si="137"/>
        <v>0.90909090909090906</v>
      </c>
      <c r="S2075" s="95">
        <f t="shared" si="138"/>
        <v>-1</v>
      </c>
    </row>
    <row r="2076" spans="1:19" s="36" customFormat="1" ht="14.4" x14ac:dyDescent="0.3">
      <c r="A2076" s="32" t="s">
        <v>95</v>
      </c>
      <c r="B2076" s="7">
        <v>2754</v>
      </c>
      <c r="C2076" s="7">
        <v>1</v>
      </c>
      <c r="D2076" s="7" t="s">
        <v>145</v>
      </c>
      <c r="E2076" s="7">
        <v>2018</v>
      </c>
      <c r="F2076" s="7">
        <v>2019</v>
      </c>
      <c r="G2076" s="70">
        <v>790</v>
      </c>
      <c r="H2076" s="7">
        <v>10</v>
      </c>
      <c r="I2076" s="7">
        <v>1</v>
      </c>
      <c r="J2076" s="48">
        <v>0</v>
      </c>
      <c r="K2076" s="50">
        <v>8</v>
      </c>
      <c r="L2076" s="67">
        <v>499</v>
      </c>
      <c r="M2076" s="67">
        <v>435</v>
      </c>
      <c r="N2076" s="95">
        <f t="shared" si="135"/>
        <v>0.53426124197002145</v>
      </c>
      <c r="O2076" s="36">
        <f>10000*E2076+B2076</f>
        <v>20182754</v>
      </c>
      <c r="P2076" s="63">
        <v>466.76</v>
      </c>
      <c r="Q2076" s="76">
        <f t="shared" si="136"/>
        <v>2.0010283657554204</v>
      </c>
      <c r="R2076" s="95">
        <f t="shared" si="137"/>
        <v>0.53426124197002145</v>
      </c>
      <c r="S2076" s="95">
        <f t="shared" si="138"/>
        <v>-1</v>
      </c>
    </row>
    <row r="2077" spans="1:19" s="36" customFormat="1" ht="14.4" x14ac:dyDescent="0.3">
      <c r="A2077" s="32" t="s">
        <v>95</v>
      </c>
      <c r="B2077" s="36">
        <v>2759</v>
      </c>
      <c r="C2077" s="36">
        <v>1</v>
      </c>
      <c r="D2077" s="36" t="s">
        <v>498</v>
      </c>
      <c r="E2077" s="36">
        <v>1998</v>
      </c>
      <c r="F2077" s="36">
        <v>1999</v>
      </c>
      <c r="G2077" s="76">
        <v>315</v>
      </c>
      <c r="H2077" s="36">
        <v>10</v>
      </c>
      <c r="I2077" s="36">
        <v>1</v>
      </c>
      <c r="J2077" s="36">
        <v>1</v>
      </c>
      <c r="K2077" s="36">
        <v>4</v>
      </c>
      <c r="L2077" s="94">
        <v>677</v>
      </c>
      <c r="M2077" s="94">
        <v>578</v>
      </c>
      <c r="N2077" s="95">
        <f t="shared" si="135"/>
        <v>0.53944223107569722</v>
      </c>
      <c r="O2077" s="36">
        <v>19992759</v>
      </c>
      <c r="P2077" s="63">
        <v>597.73</v>
      </c>
      <c r="Q2077" s="76">
        <f t="shared" si="136"/>
        <v>2.0996101918926606</v>
      </c>
      <c r="R2077" s="95">
        <f t="shared" si="137"/>
        <v>0.53944223107569722</v>
      </c>
      <c r="S2077" s="95">
        <f t="shared" si="138"/>
        <v>-1</v>
      </c>
    </row>
    <row r="2078" spans="1:19" s="36" customFormat="1" ht="14.4" x14ac:dyDescent="0.3">
      <c r="A2078" s="32" t="s">
        <v>95</v>
      </c>
      <c r="B2078" s="36">
        <v>2759</v>
      </c>
      <c r="C2078" s="36">
        <v>1</v>
      </c>
      <c r="D2078" s="36" t="s">
        <v>498</v>
      </c>
      <c r="E2078" s="36">
        <v>2001</v>
      </c>
      <c r="F2078" s="36">
        <v>2002</v>
      </c>
      <c r="G2078" s="76">
        <v>300</v>
      </c>
      <c r="H2078" s="36">
        <v>10</v>
      </c>
      <c r="I2078" s="36">
        <v>1</v>
      </c>
      <c r="J2078" s="36">
        <v>1</v>
      </c>
      <c r="K2078" s="36">
        <v>4</v>
      </c>
      <c r="L2078" s="94">
        <v>310</v>
      </c>
      <c r="M2078" s="94">
        <v>172</v>
      </c>
      <c r="N2078" s="95">
        <f t="shared" si="135"/>
        <v>0.6431535269709544</v>
      </c>
      <c r="O2078" s="36">
        <v>20022759</v>
      </c>
      <c r="P2078" s="63">
        <v>496.07</v>
      </c>
      <c r="Q2078" s="76">
        <f t="shared" si="136"/>
        <v>0.97163706734936606</v>
      </c>
      <c r="R2078" s="95">
        <f t="shared" si="137"/>
        <v>0.6431535269709544</v>
      </c>
      <c r="S2078" s="95">
        <f t="shared" si="138"/>
        <v>-1</v>
      </c>
    </row>
    <row r="2079" spans="1:19" s="36" customFormat="1" ht="14.4" x14ac:dyDescent="0.3">
      <c r="A2079" s="32" t="s">
        <v>95</v>
      </c>
      <c r="B2079" s="36">
        <v>2759</v>
      </c>
      <c r="C2079" s="36">
        <v>1</v>
      </c>
      <c r="D2079" s="36" t="s">
        <v>623</v>
      </c>
      <c r="E2079" s="36">
        <v>2003</v>
      </c>
      <c r="F2079" s="36">
        <v>2004</v>
      </c>
      <c r="G2079" s="76">
        <v>400</v>
      </c>
      <c r="H2079" s="36">
        <v>10</v>
      </c>
      <c r="I2079" s="36">
        <v>0</v>
      </c>
      <c r="J2079" s="36">
        <v>1</v>
      </c>
      <c r="K2079" s="36">
        <v>5</v>
      </c>
      <c r="L2079" s="94">
        <v>229</v>
      </c>
      <c r="M2079" s="94">
        <v>290</v>
      </c>
      <c r="N2079" s="95">
        <f t="shared" si="135"/>
        <v>0.44123314065510599</v>
      </c>
      <c r="O2079" s="36">
        <v>20042759</v>
      </c>
      <c r="P2079" s="63">
        <v>492.31</v>
      </c>
      <c r="Q2079" s="76">
        <f t="shared" si="136"/>
        <v>1.0542138083727732</v>
      </c>
      <c r="R2079" s="95">
        <f t="shared" si="137"/>
        <v>0.44123314065510599</v>
      </c>
      <c r="S2079" s="95">
        <f t="shared" si="138"/>
        <v>-1</v>
      </c>
    </row>
    <row r="2080" spans="1:19" s="36" customFormat="1" ht="14.4" x14ac:dyDescent="0.3">
      <c r="A2080" s="32" t="s">
        <v>95</v>
      </c>
      <c r="B2080" s="36">
        <v>2759</v>
      </c>
      <c r="C2080" s="36">
        <v>1</v>
      </c>
      <c r="D2080" s="36" t="s">
        <v>623</v>
      </c>
      <c r="E2080" s="36">
        <v>2004</v>
      </c>
      <c r="F2080" s="36">
        <v>2005</v>
      </c>
      <c r="G2080" s="76">
        <v>500</v>
      </c>
      <c r="H2080" s="36">
        <v>10</v>
      </c>
      <c r="I2080" s="36">
        <v>1</v>
      </c>
      <c r="J2080" s="36">
        <v>1</v>
      </c>
      <c r="K2080" s="36">
        <v>6</v>
      </c>
      <c r="L2080" s="94">
        <v>784</v>
      </c>
      <c r="M2080" s="94">
        <v>608</v>
      </c>
      <c r="N2080" s="95">
        <f t="shared" si="135"/>
        <v>0.56321839080459768</v>
      </c>
      <c r="O2080" s="36">
        <v>20052759</v>
      </c>
      <c r="P2080" s="63">
        <v>449.01</v>
      </c>
      <c r="Q2080" s="76">
        <f t="shared" si="136"/>
        <v>3.1001536714104363</v>
      </c>
      <c r="R2080" s="95">
        <f t="shared" si="137"/>
        <v>0.56321839080459768</v>
      </c>
      <c r="S2080" s="95">
        <f t="shared" si="138"/>
        <v>-1</v>
      </c>
    </row>
    <row r="2081" spans="1:19" s="36" customFormat="1" ht="14.4" x14ac:dyDescent="0.3">
      <c r="A2081" s="32" t="s">
        <v>95</v>
      </c>
      <c r="B2081" s="36">
        <v>2759</v>
      </c>
      <c r="C2081" s="36">
        <v>1</v>
      </c>
      <c r="D2081" s="36" t="s">
        <v>498</v>
      </c>
      <c r="E2081" s="40">
        <v>2009</v>
      </c>
      <c r="F2081" s="33">
        <v>2010</v>
      </c>
      <c r="G2081" s="62">
        <v>300</v>
      </c>
      <c r="H2081" s="33">
        <v>2</v>
      </c>
      <c r="I2081" s="63">
        <v>0</v>
      </c>
      <c r="J2081" s="48">
        <f>MAX(0,MIN(1,F2081-E2081-1))</f>
        <v>0</v>
      </c>
      <c r="K2081" s="50">
        <f>MAX(1,MIN(10,INT(G2081/100)+1))</f>
        <v>4</v>
      </c>
      <c r="L2081" s="63">
        <v>239</v>
      </c>
      <c r="M2081" s="63">
        <v>439</v>
      </c>
      <c r="N2081" s="95">
        <f t="shared" si="135"/>
        <v>0.35250737463126841</v>
      </c>
      <c r="O2081" s="36">
        <v>20092759</v>
      </c>
      <c r="P2081" s="63">
        <v>332.24</v>
      </c>
      <c r="Q2081" s="76">
        <f t="shared" si="136"/>
        <v>2.0406934745966772</v>
      </c>
      <c r="R2081" s="95">
        <f t="shared" si="137"/>
        <v>0.35250737463126841</v>
      </c>
      <c r="S2081" s="95">
        <f t="shared" si="138"/>
        <v>-1</v>
      </c>
    </row>
    <row r="2082" spans="1:19" s="36" customFormat="1" ht="14.4" x14ac:dyDescent="0.3">
      <c r="A2082" s="32" t="s">
        <v>95</v>
      </c>
      <c r="B2082" s="36">
        <v>2759</v>
      </c>
      <c r="C2082" s="36">
        <v>1</v>
      </c>
      <c r="D2082" s="36" t="s">
        <v>498</v>
      </c>
      <c r="E2082" s="40">
        <v>2009</v>
      </c>
      <c r="F2082" s="33">
        <v>2010</v>
      </c>
      <c r="G2082" s="62">
        <v>300</v>
      </c>
      <c r="H2082" s="33">
        <v>2</v>
      </c>
      <c r="I2082" s="63">
        <v>0</v>
      </c>
      <c r="J2082" s="48">
        <f>MAX(0,MIN(1,F2082-E2082-1))</f>
        <v>0</v>
      </c>
      <c r="K2082" s="50">
        <f>MAX(1,MIN(10,INT(G2082/100)+1))</f>
        <v>4</v>
      </c>
      <c r="L2082" s="63">
        <v>239</v>
      </c>
      <c r="M2082" s="63">
        <v>439</v>
      </c>
      <c r="N2082" s="95">
        <f t="shared" si="135"/>
        <v>0.35250737463126841</v>
      </c>
      <c r="O2082" s="36">
        <f>10000*F2082+B2082</f>
        <v>20102759</v>
      </c>
      <c r="P2082" s="63">
        <v>332.24</v>
      </c>
      <c r="Q2082" s="76">
        <f t="shared" si="136"/>
        <v>2.0406934745966772</v>
      </c>
      <c r="R2082" s="95">
        <f t="shared" si="137"/>
        <v>0.35250737463126841</v>
      </c>
      <c r="S2082" s="95">
        <f t="shared" si="138"/>
        <v>-1</v>
      </c>
    </row>
    <row r="2083" spans="1:19" s="36" customFormat="1" ht="14.4" x14ac:dyDescent="0.3">
      <c r="A2083" s="32" t="s">
        <v>95</v>
      </c>
      <c r="B2083" s="7">
        <v>2759</v>
      </c>
      <c r="C2083" s="7">
        <v>1</v>
      </c>
      <c r="D2083" s="7" t="s">
        <v>498</v>
      </c>
      <c r="E2083" s="7">
        <v>2010</v>
      </c>
      <c r="F2083" s="10">
        <v>2011</v>
      </c>
      <c r="G2083" s="66">
        <v>349.99999999999989</v>
      </c>
      <c r="H2083" s="10">
        <v>10</v>
      </c>
      <c r="I2083" s="67">
        <v>0</v>
      </c>
      <c r="J2083" s="10">
        <v>0</v>
      </c>
      <c r="K2083" s="50">
        <f>MAX(1,MIN(10,INT(G2083/100)+1))</f>
        <v>4</v>
      </c>
      <c r="L2083" s="67">
        <v>509</v>
      </c>
      <c r="M2083" s="67">
        <v>647</v>
      </c>
      <c r="N2083" s="95">
        <f t="shared" si="135"/>
        <v>0.44031141868512108</v>
      </c>
      <c r="O2083" s="36">
        <f>10000*2010+B2083</f>
        <v>20102759</v>
      </c>
      <c r="P2083" s="63">
        <v>332.24</v>
      </c>
      <c r="Q2083" s="76">
        <f t="shared" si="136"/>
        <v>3.4794124729111484</v>
      </c>
      <c r="R2083" s="95">
        <f t="shared" si="137"/>
        <v>0.44031141868512108</v>
      </c>
      <c r="S2083" s="95">
        <f t="shared" si="138"/>
        <v>-1</v>
      </c>
    </row>
    <row r="2084" spans="1:19" s="36" customFormat="1" ht="14.4" x14ac:dyDescent="0.3">
      <c r="A2084" s="32" t="s">
        <v>95</v>
      </c>
      <c r="B2084" s="7">
        <v>2759</v>
      </c>
      <c r="C2084" s="7">
        <v>1</v>
      </c>
      <c r="D2084" s="7" t="s">
        <v>498</v>
      </c>
      <c r="E2084" s="7">
        <v>2011</v>
      </c>
      <c r="F2084" s="10">
        <v>2012</v>
      </c>
      <c r="G2084" s="66">
        <v>307.08000000000004</v>
      </c>
      <c r="H2084" s="10">
        <v>10</v>
      </c>
      <c r="I2084" s="67">
        <v>1</v>
      </c>
      <c r="J2084" s="10">
        <v>0</v>
      </c>
      <c r="K2084" s="50">
        <v>4</v>
      </c>
      <c r="L2084" s="67">
        <v>430</v>
      </c>
      <c r="M2084" s="67">
        <v>191</v>
      </c>
      <c r="N2084" s="95">
        <f t="shared" si="135"/>
        <v>0.69243156199677935</v>
      </c>
      <c r="O2084" s="36">
        <f>10000*E2084+B2084</f>
        <v>20112759</v>
      </c>
      <c r="P2084" s="63">
        <v>300</v>
      </c>
      <c r="Q2084" s="76">
        <f t="shared" si="136"/>
        <v>2.0699999999999998</v>
      </c>
      <c r="R2084" s="95">
        <f t="shared" si="137"/>
        <v>0.69243156199677935</v>
      </c>
      <c r="S2084" s="95">
        <f t="shared" si="138"/>
        <v>-1</v>
      </c>
    </row>
    <row r="2085" spans="1:19" s="36" customFormat="1" ht="14.4" x14ac:dyDescent="0.3">
      <c r="A2085" s="32" t="s">
        <v>95</v>
      </c>
      <c r="B2085" s="36">
        <v>2805</v>
      </c>
      <c r="C2085" s="36">
        <v>1</v>
      </c>
      <c r="D2085" s="36" t="s">
        <v>514</v>
      </c>
      <c r="E2085" s="36">
        <v>1999</v>
      </c>
      <c r="F2085" s="36">
        <v>2000</v>
      </c>
      <c r="G2085" s="76">
        <v>450</v>
      </c>
      <c r="H2085" s="36">
        <v>10</v>
      </c>
      <c r="I2085" s="36">
        <v>1</v>
      </c>
      <c r="J2085" s="36">
        <v>1</v>
      </c>
      <c r="K2085" s="36">
        <v>5</v>
      </c>
      <c r="L2085" s="94">
        <v>622</v>
      </c>
      <c r="M2085" s="94">
        <v>578</v>
      </c>
      <c r="N2085" s="95">
        <f t="shared" si="135"/>
        <v>0.51833333333333331</v>
      </c>
      <c r="O2085" s="36">
        <v>20002805</v>
      </c>
      <c r="P2085" s="63">
        <v>1283.8800000000001</v>
      </c>
      <c r="Q2085" s="76">
        <f t="shared" si="136"/>
        <v>0.9346667912889054</v>
      </c>
      <c r="R2085" s="95">
        <f t="shared" si="137"/>
        <v>0.51833333333333331</v>
      </c>
      <c r="S2085" s="95">
        <f t="shared" si="138"/>
        <v>-1</v>
      </c>
    </row>
    <row r="2086" spans="1:19" s="36" customFormat="1" ht="14.4" x14ac:dyDescent="0.3">
      <c r="A2086" s="32" t="s">
        <v>95</v>
      </c>
      <c r="B2086" s="36">
        <v>2805</v>
      </c>
      <c r="C2086" s="36">
        <v>1</v>
      </c>
      <c r="D2086" s="36" t="s">
        <v>589</v>
      </c>
      <c r="E2086" s="36">
        <v>2001</v>
      </c>
      <c r="F2086" s="36">
        <v>2002</v>
      </c>
      <c r="G2086" s="76">
        <v>291.5</v>
      </c>
      <c r="H2086" s="36">
        <v>10</v>
      </c>
      <c r="I2086" s="36">
        <v>0</v>
      </c>
      <c r="J2086" s="36">
        <v>1</v>
      </c>
      <c r="K2086" s="36">
        <v>3</v>
      </c>
      <c r="L2086" s="94">
        <v>496</v>
      </c>
      <c r="M2086" s="94">
        <v>689</v>
      </c>
      <c r="N2086" s="95">
        <f t="shared" si="135"/>
        <v>0.41856540084388183</v>
      </c>
      <c r="O2086" s="36">
        <v>20022805</v>
      </c>
      <c r="P2086" s="63">
        <v>1232.28</v>
      </c>
      <c r="Q2086" s="76">
        <f t="shared" si="136"/>
        <v>0.96163209660142179</v>
      </c>
      <c r="R2086" s="95">
        <f t="shared" si="137"/>
        <v>0.41856540084388183</v>
      </c>
      <c r="S2086" s="95">
        <f t="shared" si="138"/>
        <v>-1</v>
      </c>
    </row>
    <row r="2087" spans="1:19" s="36" customFormat="1" ht="14.4" x14ac:dyDescent="0.3">
      <c r="A2087" s="32" t="s">
        <v>95</v>
      </c>
      <c r="B2087" s="36">
        <v>2805</v>
      </c>
      <c r="C2087" s="36">
        <v>1</v>
      </c>
      <c r="D2087" s="36" t="s">
        <v>589</v>
      </c>
      <c r="E2087" s="36">
        <v>2002</v>
      </c>
      <c r="F2087" s="36">
        <v>2003</v>
      </c>
      <c r="G2087" s="76">
        <v>500</v>
      </c>
      <c r="H2087" s="36">
        <v>7</v>
      </c>
      <c r="I2087" s="36">
        <v>0</v>
      </c>
      <c r="J2087" s="36">
        <v>1</v>
      </c>
      <c r="K2087" s="36">
        <v>6</v>
      </c>
      <c r="L2087" s="94">
        <v>1277</v>
      </c>
      <c r="M2087" s="94">
        <v>1655</v>
      </c>
      <c r="N2087" s="95">
        <f t="shared" si="135"/>
        <v>0.43553888130968621</v>
      </c>
      <c r="O2087" s="36">
        <v>20032805</v>
      </c>
      <c r="P2087" s="63">
        <v>1178.79</v>
      </c>
      <c r="Q2087" s="76">
        <f t="shared" si="136"/>
        <v>2.4872962953537101</v>
      </c>
      <c r="R2087" s="95">
        <f t="shared" si="137"/>
        <v>0.43553888130968621</v>
      </c>
      <c r="S2087" s="95">
        <f t="shared" si="138"/>
        <v>-1</v>
      </c>
    </row>
    <row r="2088" spans="1:19" s="36" customFormat="1" ht="14.4" x14ac:dyDescent="0.3">
      <c r="A2088" s="32" t="s">
        <v>95</v>
      </c>
      <c r="B2088" s="36">
        <v>2805</v>
      </c>
      <c r="C2088" s="36">
        <v>1</v>
      </c>
      <c r="D2088" s="36" t="s">
        <v>589</v>
      </c>
      <c r="E2088" s="36">
        <v>2003</v>
      </c>
      <c r="F2088" s="36">
        <v>2004</v>
      </c>
      <c r="G2088" s="76">
        <v>600</v>
      </c>
      <c r="H2088" s="36">
        <v>10</v>
      </c>
      <c r="I2088" s="36">
        <v>0</v>
      </c>
      <c r="J2088" s="36">
        <v>1</v>
      </c>
      <c r="K2088" s="36">
        <v>7</v>
      </c>
      <c r="L2088" s="94">
        <v>710</v>
      </c>
      <c r="M2088" s="94">
        <v>999</v>
      </c>
      <c r="N2088" s="95">
        <f t="shared" si="135"/>
        <v>0.41544763019309539</v>
      </c>
      <c r="O2088" s="36">
        <v>20042805</v>
      </c>
      <c r="P2088" s="63">
        <v>1177.51</v>
      </c>
      <c r="Q2088" s="76">
        <f t="shared" si="136"/>
        <v>1.4513677166223642</v>
      </c>
      <c r="R2088" s="95">
        <f t="shared" si="137"/>
        <v>0.41544763019309539</v>
      </c>
      <c r="S2088" s="95">
        <f t="shared" si="138"/>
        <v>-1</v>
      </c>
    </row>
    <row r="2089" spans="1:19" s="36" customFormat="1" ht="14.4" x14ac:dyDescent="0.3">
      <c r="A2089" s="32" t="s">
        <v>95</v>
      </c>
      <c r="B2089" s="36">
        <v>2805</v>
      </c>
      <c r="C2089" s="36">
        <v>1</v>
      </c>
      <c r="D2089" s="36" t="s">
        <v>589</v>
      </c>
      <c r="E2089" s="36">
        <v>2005</v>
      </c>
      <c r="F2089" s="36">
        <v>2006</v>
      </c>
      <c r="G2089" s="76">
        <v>390.15</v>
      </c>
      <c r="H2089" s="36">
        <v>4</v>
      </c>
      <c r="I2089" s="33">
        <v>1</v>
      </c>
      <c r="J2089" s="36">
        <v>1</v>
      </c>
      <c r="K2089" s="36">
        <v>4</v>
      </c>
      <c r="L2089" s="36">
        <v>1214</v>
      </c>
      <c r="M2089" s="36">
        <v>617</v>
      </c>
      <c r="N2089" s="95">
        <f t="shared" si="135"/>
        <v>0.66302566903331517</v>
      </c>
      <c r="O2089" s="36">
        <v>20062805</v>
      </c>
      <c r="P2089" s="63">
        <v>1140.8800000000001</v>
      </c>
      <c r="Q2089" s="76">
        <f t="shared" si="136"/>
        <v>1.6049014795596379</v>
      </c>
      <c r="R2089" s="95">
        <f t="shared" si="137"/>
        <v>0.66302566903331517</v>
      </c>
      <c r="S2089" s="95">
        <f t="shared" si="138"/>
        <v>-1</v>
      </c>
    </row>
    <row r="2090" spans="1:19" s="36" customFormat="1" ht="14.4" x14ac:dyDescent="0.3">
      <c r="A2090" s="32" t="s">
        <v>95</v>
      </c>
      <c r="B2090" s="36">
        <v>2805</v>
      </c>
      <c r="C2090" s="36">
        <v>1</v>
      </c>
      <c r="D2090" s="36" t="s">
        <v>589</v>
      </c>
      <c r="E2090" s="40">
        <v>2009</v>
      </c>
      <c r="F2090" s="40">
        <v>2010</v>
      </c>
      <c r="G2090" s="62">
        <v>950</v>
      </c>
      <c r="H2090" s="40">
        <v>8</v>
      </c>
      <c r="I2090" s="63">
        <v>1</v>
      </c>
      <c r="J2090" s="48">
        <f>MAX(0,MIN(1,F2090-E2090-1))</f>
        <v>0</v>
      </c>
      <c r="K2090" s="50">
        <f>MAX(1,MIN(10,INT(G2090/100)+1))</f>
        <v>10</v>
      </c>
      <c r="L2090" s="63">
        <v>1100</v>
      </c>
      <c r="M2090" s="63">
        <v>567</v>
      </c>
      <c r="N2090" s="95">
        <f t="shared" si="135"/>
        <v>0.65986802639472109</v>
      </c>
      <c r="O2090" s="36">
        <v>20092805</v>
      </c>
      <c r="P2090" s="63">
        <v>1076.3399999999999</v>
      </c>
      <c r="Q2090" s="76">
        <f t="shared" si="136"/>
        <v>1.5487671181968523</v>
      </c>
      <c r="R2090" s="95">
        <f t="shared" si="137"/>
        <v>0.65986802639472109</v>
      </c>
      <c r="S2090" s="95">
        <f t="shared" si="138"/>
        <v>-1</v>
      </c>
    </row>
    <row r="2091" spans="1:19" s="36" customFormat="1" ht="14.4" x14ac:dyDescent="0.3">
      <c r="A2091" s="32" t="s">
        <v>95</v>
      </c>
      <c r="B2091" s="36">
        <v>2805</v>
      </c>
      <c r="C2091" s="36">
        <v>1</v>
      </c>
      <c r="D2091" s="36" t="s">
        <v>589</v>
      </c>
      <c r="E2091" s="40">
        <v>2009</v>
      </c>
      <c r="F2091" s="40">
        <v>2010</v>
      </c>
      <c r="G2091" s="62">
        <v>950</v>
      </c>
      <c r="H2091" s="40">
        <v>8</v>
      </c>
      <c r="I2091" s="63">
        <v>1</v>
      </c>
      <c r="J2091" s="48">
        <f>MAX(0,MIN(1,F2091-E2091-1))</f>
        <v>0</v>
      </c>
      <c r="K2091" s="50">
        <f>MAX(1,MIN(10,INT(G2091/100)+1))</f>
        <v>10</v>
      </c>
      <c r="L2091" s="63">
        <v>1100</v>
      </c>
      <c r="M2091" s="63">
        <v>567</v>
      </c>
      <c r="N2091" s="95">
        <f t="shared" si="135"/>
        <v>0.65986802639472109</v>
      </c>
      <c r="O2091" s="36">
        <f>10000*F2091+B2091</f>
        <v>20102805</v>
      </c>
      <c r="P2091" s="63">
        <v>1076.3399999999999</v>
      </c>
      <c r="Q2091" s="76">
        <f t="shared" si="136"/>
        <v>1.5487671181968523</v>
      </c>
      <c r="R2091" s="95">
        <f t="shared" si="137"/>
        <v>0.65986802639472109</v>
      </c>
      <c r="S2091" s="95">
        <f t="shared" si="138"/>
        <v>-1</v>
      </c>
    </row>
    <row r="2092" spans="1:19" s="36" customFormat="1" ht="14.4" x14ac:dyDescent="0.3">
      <c r="A2092" s="32" t="s">
        <v>95</v>
      </c>
      <c r="B2092" s="36">
        <v>2805</v>
      </c>
      <c r="C2092" s="36">
        <v>1</v>
      </c>
      <c r="D2092" s="36" t="s">
        <v>589</v>
      </c>
      <c r="E2092" s="75">
        <v>2012</v>
      </c>
      <c r="F2092" s="36">
        <v>2013</v>
      </c>
      <c r="G2092" s="76">
        <v>350</v>
      </c>
      <c r="H2092" s="36">
        <v>5</v>
      </c>
      <c r="I2092" s="36">
        <v>0</v>
      </c>
      <c r="J2092" s="36">
        <v>0</v>
      </c>
      <c r="K2092" s="50">
        <f>MAX(1,MIN(10,INT(G2092/100)+1))</f>
        <v>4</v>
      </c>
      <c r="L2092" s="63">
        <v>1734</v>
      </c>
      <c r="M2092" s="63">
        <v>1987</v>
      </c>
      <c r="N2092" s="95">
        <f t="shared" si="135"/>
        <v>0.46600376242945446</v>
      </c>
      <c r="O2092" s="36">
        <f>10000*E2092+B2092</f>
        <v>20122805</v>
      </c>
      <c r="P2092" s="63">
        <v>1073.4199999999998</v>
      </c>
      <c r="Q2092" s="76">
        <f t="shared" si="136"/>
        <v>3.4664902833932669</v>
      </c>
      <c r="R2092" s="95">
        <f t="shared" si="137"/>
        <v>0.46600376242945446</v>
      </c>
      <c r="S2092" s="95">
        <f t="shared" si="138"/>
        <v>-1</v>
      </c>
    </row>
    <row r="2093" spans="1:19" s="36" customFormat="1" ht="14.4" x14ac:dyDescent="0.3">
      <c r="A2093" s="32" t="s">
        <v>95</v>
      </c>
      <c r="B2093" s="36">
        <v>2805</v>
      </c>
      <c r="C2093" s="36">
        <v>1</v>
      </c>
      <c r="D2093" s="36" t="s">
        <v>589</v>
      </c>
      <c r="E2093" s="75">
        <v>2013</v>
      </c>
      <c r="F2093" s="36">
        <v>2014</v>
      </c>
      <c r="G2093" s="76">
        <v>350</v>
      </c>
      <c r="H2093" s="36">
        <v>10</v>
      </c>
      <c r="I2093" s="36">
        <v>1</v>
      </c>
      <c r="J2093" s="36">
        <v>0</v>
      </c>
      <c r="K2093" s="50">
        <v>4</v>
      </c>
      <c r="L2093" s="63">
        <v>1069</v>
      </c>
      <c r="M2093" s="63">
        <v>522</v>
      </c>
      <c r="N2093" s="95">
        <f t="shared" si="135"/>
        <v>0.67190446260213699</v>
      </c>
      <c r="O2093" s="36">
        <f>10000*E2093+B2093</f>
        <v>20132805</v>
      </c>
      <c r="P2093" s="63">
        <v>1082.99</v>
      </c>
      <c r="Q2093" s="76">
        <f t="shared" si="136"/>
        <v>1.4690809702767338</v>
      </c>
      <c r="R2093" s="95">
        <f t="shared" si="137"/>
        <v>0.67190446260213699</v>
      </c>
      <c r="S2093" s="95">
        <f t="shared" si="138"/>
        <v>-1</v>
      </c>
    </row>
    <row r="2094" spans="1:19" s="36" customFormat="1" ht="14.4" x14ac:dyDescent="0.3">
      <c r="A2094" s="32" t="s">
        <v>95</v>
      </c>
      <c r="B2094" s="36">
        <v>2805</v>
      </c>
      <c r="C2094" s="36">
        <v>1</v>
      </c>
      <c r="D2094" s="36" t="s">
        <v>589</v>
      </c>
      <c r="E2094" s="75">
        <v>2017</v>
      </c>
      <c r="F2094" s="36">
        <v>2018</v>
      </c>
      <c r="G2094" s="76">
        <v>936.37</v>
      </c>
      <c r="H2094" s="36">
        <v>10</v>
      </c>
      <c r="I2094" s="36">
        <v>1</v>
      </c>
      <c r="J2094" s="48">
        <f>MAX(0,MIN(1,F2094-E2094-1))</f>
        <v>0</v>
      </c>
      <c r="K2094" s="50">
        <f>MAX(1,MIN(10,INT(G2094/100)+1))</f>
        <v>10</v>
      </c>
      <c r="L2094" s="63">
        <v>987</v>
      </c>
      <c r="M2094" s="63">
        <v>281</v>
      </c>
      <c r="N2094" s="95">
        <f t="shared" ref="N2094:N2157" si="139">L2094/(L2094+M2094)</f>
        <v>0.77839116719242907</v>
      </c>
      <c r="O2094" s="36">
        <f>10000*E2094+B2094</f>
        <v>20172805</v>
      </c>
      <c r="P2094" s="63">
        <v>1190</v>
      </c>
      <c r="Q2094" s="76">
        <f t="shared" ref="Q2094:Q2157" si="140">(L2094+M2094)/P2094</f>
        <v>1.0655462184873949</v>
      </c>
      <c r="R2094" s="95">
        <f t="shared" ref="R2094:R2157" si="141">N2094</f>
        <v>0.77839116719242907</v>
      </c>
      <c r="S2094" s="95">
        <f t="shared" ref="S2094:S2157" si="142">IF(B2094=$A$1,R2094,-1)</f>
        <v>-1</v>
      </c>
    </row>
    <row r="2095" spans="1:19" s="36" customFormat="1" ht="14.4" x14ac:dyDescent="0.3">
      <c r="A2095" s="32" t="s">
        <v>95</v>
      </c>
      <c r="B2095" s="36">
        <v>2805</v>
      </c>
      <c r="C2095" s="36">
        <v>1</v>
      </c>
      <c r="D2095" s="36" t="s">
        <v>589</v>
      </c>
      <c r="E2095" s="75">
        <v>2017</v>
      </c>
      <c r="F2095" s="36">
        <v>2018</v>
      </c>
      <c r="G2095" s="76">
        <v>313.63</v>
      </c>
      <c r="H2095" s="36">
        <v>10</v>
      </c>
      <c r="I2095" s="36">
        <v>1</v>
      </c>
      <c r="J2095" s="48">
        <f>MAX(0,MIN(1,F2095-E2095-1))</f>
        <v>0</v>
      </c>
      <c r="K2095" s="50">
        <f>MAX(1,MIN(10,INT(G2095/100)+1))</f>
        <v>4</v>
      </c>
      <c r="L2095" s="63">
        <v>842</v>
      </c>
      <c r="M2095" s="63">
        <v>419</v>
      </c>
      <c r="N2095" s="95">
        <f t="shared" si="139"/>
        <v>0.66772402854877078</v>
      </c>
      <c r="O2095" s="36">
        <f>10000*E2095+B2095</f>
        <v>20172805</v>
      </c>
      <c r="P2095" s="63">
        <v>1190</v>
      </c>
      <c r="Q2095" s="76">
        <f t="shared" si="140"/>
        <v>1.0596638655462185</v>
      </c>
      <c r="R2095" s="95">
        <f t="shared" si="141"/>
        <v>0.66772402854877078</v>
      </c>
      <c r="S2095" s="95">
        <f t="shared" si="142"/>
        <v>-1</v>
      </c>
    </row>
    <row r="2096" spans="1:19" s="36" customFormat="1" ht="14.4" x14ac:dyDescent="0.3">
      <c r="A2096" s="32" t="s">
        <v>95</v>
      </c>
      <c r="B2096" s="36">
        <v>2835</v>
      </c>
      <c r="C2096" s="36">
        <v>1</v>
      </c>
      <c r="D2096" s="36" t="s">
        <v>146</v>
      </c>
      <c r="E2096" s="36">
        <v>1994</v>
      </c>
      <c r="F2096" s="36">
        <v>1995</v>
      </c>
      <c r="G2096" s="76">
        <v>312.77</v>
      </c>
      <c r="H2096" s="36">
        <v>3</v>
      </c>
      <c r="I2096" s="36">
        <v>0</v>
      </c>
      <c r="J2096" s="36">
        <v>1</v>
      </c>
      <c r="K2096" s="36">
        <v>4</v>
      </c>
      <c r="L2096" s="94">
        <v>1005</v>
      </c>
      <c r="M2096" s="94">
        <v>1082</v>
      </c>
      <c r="N2096" s="95">
        <f t="shared" si="139"/>
        <v>0.48155246765692383</v>
      </c>
      <c r="O2096" s="36">
        <v>19952835</v>
      </c>
      <c r="P2096" s="63">
        <v>936.19</v>
      </c>
      <c r="Q2096" s="76">
        <f t="shared" si="140"/>
        <v>2.2292483363419819</v>
      </c>
      <c r="R2096" s="95">
        <f t="shared" si="141"/>
        <v>0.48155246765692383</v>
      </c>
      <c r="S2096" s="95">
        <f t="shared" si="142"/>
        <v>-1</v>
      </c>
    </row>
    <row r="2097" spans="1:19" s="36" customFormat="1" ht="14.4" x14ac:dyDescent="0.3">
      <c r="A2097" s="32" t="s">
        <v>95</v>
      </c>
      <c r="B2097" s="36">
        <v>2835</v>
      </c>
      <c r="C2097" s="36">
        <v>1</v>
      </c>
      <c r="D2097" s="36" t="s">
        <v>146</v>
      </c>
      <c r="E2097" s="36">
        <v>1995</v>
      </c>
      <c r="F2097" s="36">
        <v>1996</v>
      </c>
      <c r="G2097" s="76">
        <v>731</v>
      </c>
      <c r="H2097" s="36">
        <v>5</v>
      </c>
      <c r="I2097" s="36">
        <v>1</v>
      </c>
      <c r="J2097" s="36">
        <v>1</v>
      </c>
      <c r="K2097" s="36">
        <v>8</v>
      </c>
      <c r="L2097" s="94">
        <v>1331</v>
      </c>
      <c r="M2097" s="94">
        <v>614</v>
      </c>
      <c r="N2097" s="95">
        <f t="shared" si="139"/>
        <v>0.68431876606683806</v>
      </c>
      <c r="O2097" s="36">
        <v>19962835</v>
      </c>
      <c r="P2097" s="63">
        <v>907.48</v>
      </c>
      <c r="Q2097" s="76">
        <f t="shared" si="140"/>
        <v>2.1432979239211885</v>
      </c>
      <c r="R2097" s="95">
        <f t="shared" si="141"/>
        <v>0.68431876606683806</v>
      </c>
      <c r="S2097" s="95">
        <f t="shared" si="142"/>
        <v>-1</v>
      </c>
    </row>
    <row r="2098" spans="1:19" s="36" customFormat="1" ht="14.4" x14ac:dyDescent="0.3">
      <c r="A2098" s="32" t="s">
        <v>95</v>
      </c>
      <c r="B2098" s="36">
        <v>2835</v>
      </c>
      <c r="C2098" s="36">
        <v>1</v>
      </c>
      <c r="D2098" s="36" t="s">
        <v>146</v>
      </c>
      <c r="E2098" s="36">
        <v>1999</v>
      </c>
      <c r="F2098" s="36">
        <v>2001</v>
      </c>
      <c r="G2098" s="76">
        <v>731</v>
      </c>
      <c r="H2098" s="36">
        <v>10</v>
      </c>
      <c r="I2098" s="36">
        <v>1</v>
      </c>
      <c r="J2098" s="36">
        <v>0</v>
      </c>
      <c r="K2098" s="36">
        <v>8</v>
      </c>
      <c r="L2098" s="94">
        <v>579</v>
      </c>
      <c r="M2098" s="94">
        <v>432</v>
      </c>
      <c r="N2098" s="95">
        <f t="shared" si="139"/>
        <v>0.57270029673590506</v>
      </c>
      <c r="O2098" s="36">
        <v>20002835</v>
      </c>
      <c r="P2098" s="63">
        <v>795.2</v>
      </c>
      <c r="Q2098" s="76">
        <f t="shared" si="140"/>
        <v>1.2713782696177061</v>
      </c>
      <c r="R2098" s="95">
        <f t="shared" si="141"/>
        <v>0.57270029673590506</v>
      </c>
      <c r="S2098" s="95">
        <f t="shared" si="142"/>
        <v>-1</v>
      </c>
    </row>
    <row r="2099" spans="1:19" s="36" customFormat="1" ht="14.4" x14ac:dyDescent="0.3">
      <c r="A2099" s="32" t="s">
        <v>95</v>
      </c>
      <c r="B2099" s="36">
        <v>2835</v>
      </c>
      <c r="C2099" s="36">
        <v>1</v>
      </c>
      <c r="D2099" s="36" t="s">
        <v>146</v>
      </c>
      <c r="E2099" s="36">
        <v>2002</v>
      </c>
      <c r="F2099" s="36">
        <v>2003</v>
      </c>
      <c r="G2099" s="76">
        <v>395</v>
      </c>
      <c r="H2099" s="36">
        <v>7</v>
      </c>
      <c r="I2099" s="36">
        <v>0</v>
      </c>
      <c r="J2099" s="36">
        <v>1</v>
      </c>
      <c r="K2099" s="36">
        <v>4</v>
      </c>
      <c r="L2099" s="94">
        <v>819</v>
      </c>
      <c r="M2099" s="94">
        <v>1320</v>
      </c>
      <c r="N2099" s="95">
        <f t="shared" si="139"/>
        <v>0.38288920056100983</v>
      </c>
      <c r="O2099" s="36">
        <v>20032835</v>
      </c>
      <c r="P2099" s="63">
        <v>718.99</v>
      </c>
      <c r="Q2099" s="76">
        <f t="shared" si="140"/>
        <v>2.975006606489659</v>
      </c>
      <c r="R2099" s="95">
        <f t="shared" si="141"/>
        <v>0.38288920056100983</v>
      </c>
      <c r="S2099" s="95">
        <f t="shared" si="142"/>
        <v>-1</v>
      </c>
    </row>
    <row r="2100" spans="1:19" s="36" customFormat="1" ht="14.4" x14ac:dyDescent="0.3">
      <c r="A2100" s="32" t="s">
        <v>95</v>
      </c>
      <c r="B2100" s="36">
        <v>2835</v>
      </c>
      <c r="C2100" s="36">
        <v>1</v>
      </c>
      <c r="D2100" s="36" t="s">
        <v>146</v>
      </c>
      <c r="E2100" s="36">
        <v>2004</v>
      </c>
      <c r="F2100" s="36">
        <v>2005</v>
      </c>
      <c r="G2100" s="76">
        <v>190.61</v>
      </c>
      <c r="H2100" s="36">
        <v>8</v>
      </c>
      <c r="I2100" s="36">
        <v>0</v>
      </c>
      <c r="J2100" s="36">
        <v>1</v>
      </c>
      <c r="K2100" s="36">
        <v>2</v>
      </c>
      <c r="L2100" s="94">
        <v>1223</v>
      </c>
      <c r="M2100" s="94">
        <v>1578</v>
      </c>
      <c r="N2100" s="95">
        <f t="shared" si="139"/>
        <v>0.43662977508032846</v>
      </c>
      <c r="O2100" s="36">
        <v>20052835</v>
      </c>
      <c r="P2100" s="63">
        <v>729.38</v>
      </c>
      <c r="Q2100" s="76">
        <f t="shared" si="140"/>
        <v>3.8402478817625929</v>
      </c>
      <c r="R2100" s="95">
        <f t="shared" si="141"/>
        <v>0.43662977508032846</v>
      </c>
      <c r="S2100" s="95">
        <f t="shared" si="142"/>
        <v>-1</v>
      </c>
    </row>
    <row r="2101" spans="1:19" s="36" customFormat="1" ht="14.4" x14ac:dyDescent="0.3">
      <c r="A2101" s="32" t="s">
        <v>95</v>
      </c>
      <c r="B2101" s="36">
        <v>2835</v>
      </c>
      <c r="C2101" s="36">
        <v>1</v>
      </c>
      <c r="D2101" s="36" t="s">
        <v>146</v>
      </c>
      <c r="E2101" s="36">
        <v>2004</v>
      </c>
      <c r="F2101" s="36">
        <v>2005</v>
      </c>
      <c r="G2101" s="76">
        <v>381</v>
      </c>
      <c r="H2101" s="36">
        <v>8</v>
      </c>
      <c r="I2101" s="36">
        <v>0</v>
      </c>
      <c r="J2101" s="36">
        <v>1</v>
      </c>
      <c r="K2101" s="36">
        <v>4</v>
      </c>
      <c r="L2101" s="94">
        <v>1392</v>
      </c>
      <c r="M2101" s="94">
        <v>1426</v>
      </c>
      <c r="N2101" s="95">
        <f t="shared" si="139"/>
        <v>0.49396735273243436</v>
      </c>
      <c r="O2101" s="36">
        <v>20052835</v>
      </c>
      <c r="P2101" s="63">
        <v>729.38</v>
      </c>
      <c r="Q2101" s="76">
        <f t="shared" si="140"/>
        <v>3.8635553483780747</v>
      </c>
      <c r="R2101" s="95">
        <f t="shared" si="141"/>
        <v>0.49396735273243436</v>
      </c>
      <c r="S2101" s="95">
        <f t="shared" si="142"/>
        <v>-1</v>
      </c>
    </row>
    <row r="2102" spans="1:19" s="36" customFormat="1" ht="14.4" x14ac:dyDescent="0.3">
      <c r="A2102" s="32" t="s">
        <v>95</v>
      </c>
      <c r="B2102" s="36">
        <v>2835</v>
      </c>
      <c r="C2102" s="36">
        <v>1</v>
      </c>
      <c r="D2102" s="36" t="s">
        <v>146</v>
      </c>
      <c r="E2102" s="36">
        <v>2005</v>
      </c>
      <c r="F2102" s="36">
        <v>2006</v>
      </c>
      <c r="G2102" s="76">
        <v>190.61</v>
      </c>
      <c r="H2102" s="36">
        <v>8</v>
      </c>
      <c r="I2102" s="33">
        <v>1</v>
      </c>
      <c r="J2102" s="36">
        <v>1</v>
      </c>
      <c r="K2102" s="36">
        <v>2</v>
      </c>
      <c r="L2102" s="36">
        <v>1213</v>
      </c>
      <c r="M2102" s="36">
        <v>1030</v>
      </c>
      <c r="N2102" s="95">
        <f t="shared" si="139"/>
        <v>0.54079358002674993</v>
      </c>
      <c r="O2102" s="36">
        <v>20062835</v>
      </c>
      <c r="P2102" s="63">
        <v>724.97</v>
      </c>
      <c r="Q2102" s="76">
        <f t="shared" si="140"/>
        <v>3.0939211277708041</v>
      </c>
      <c r="R2102" s="95">
        <f t="shared" si="141"/>
        <v>0.54079358002674993</v>
      </c>
      <c r="S2102" s="95">
        <f t="shared" si="142"/>
        <v>-1</v>
      </c>
    </row>
    <row r="2103" spans="1:19" s="36" customFormat="1" ht="14.4" x14ac:dyDescent="0.3">
      <c r="A2103" s="32" t="s">
        <v>95</v>
      </c>
      <c r="B2103" s="36">
        <v>2835</v>
      </c>
      <c r="C2103" s="36">
        <v>1</v>
      </c>
      <c r="D2103" s="36" t="s">
        <v>146</v>
      </c>
      <c r="E2103" s="36">
        <v>2005</v>
      </c>
      <c r="F2103" s="36">
        <v>2006</v>
      </c>
      <c r="G2103" s="76">
        <v>381</v>
      </c>
      <c r="H2103" s="36">
        <v>8</v>
      </c>
      <c r="I2103" s="33">
        <v>1</v>
      </c>
      <c r="J2103" s="36">
        <v>1</v>
      </c>
      <c r="K2103" s="36">
        <v>4</v>
      </c>
      <c r="L2103" s="36">
        <v>1342</v>
      </c>
      <c r="M2103" s="36">
        <v>906</v>
      </c>
      <c r="N2103" s="95">
        <f t="shared" si="139"/>
        <v>0.59697508896797158</v>
      </c>
      <c r="O2103" s="36">
        <v>20062835</v>
      </c>
      <c r="P2103" s="63">
        <v>724.97</v>
      </c>
      <c r="Q2103" s="76">
        <f t="shared" si="140"/>
        <v>3.1008179648813052</v>
      </c>
      <c r="R2103" s="95">
        <f t="shared" si="141"/>
        <v>0.59697508896797158</v>
      </c>
      <c r="S2103" s="95">
        <f t="shared" si="142"/>
        <v>-1</v>
      </c>
    </row>
    <row r="2104" spans="1:19" s="36" customFormat="1" ht="14.4" x14ac:dyDescent="0.3">
      <c r="A2104" s="32" t="s">
        <v>95</v>
      </c>
      <c r="B2104" s="7">
        <v>2835</v>
      </c>
      <c r="C2104" s="7">
        <v>1</v>
      </c>
      <c r="D2104" s="7" t="s">
        <v>146</v>
      </c>
      <c r="E2104" s="7">
        <v>2010</v>
      </c>
      <c r="F2104" s="68">
        <v>2011</v>
      </c>
      <c r="G2104" s="66">
        <v>778.39</v>
      </c>
      <c r="H2104" s="68">
        <v>7</v>
      </c>
      <c r="I2104" s="67">
        <v>0</v>
      </c>
      <c r="J2104" s="10">
        <v>0</v>
      </c>
      <c r="K2104" s="50">
        <f>MAX(1,MIN(10,INT(G2104/100)+1))</f>
        <v>8</v>
      </c>
      <c r="L2104" s="67">
        <v>1052</v>
      </c>
      <c r="M2104" s="67">
        <v>1102</v>
      </c>
      <c r="N2104" s="95">
        <f t="shared" si="139"/>
        <v>0.4883936861652739</v>
      </c>
      <c r="O2104" s="36">
        <f>10000*2010+B2104</f>
        <v>20102835</v>
      </c>
      <c r="P2104" s="63">
        <v>539.95000000000005</v>
      </c>
      <c r="Q2104" s="76">
        <f t="shared" si="140"/>
        <v>3.9892582646541341</v>
      </c>
      <c r="R2104" s="95">
        <f t="shared" si="141"/>
        <v>0.4883936861652739</v>
      </c>
      <c r="S2104" s="95">
        <f t="shared" si="142"/>
        <v>-1</v>
      </c>
    </row>
    <row r="2105" spans="1:19" s="36" customFormat="1" ht="14.4" x14ac:dyDescent="0.3">
      <c r="A2105" s="32" t="s">
        <v>95</v>
      </c>
      <c r="B2105" s="7">
        <v>2835</v>
      </c>
      <c r="C2105" s="7">
        <v>1</v>
      </c>
      <c r="D2105" s="7" t="s">
        <v>146</v>
      </c>
      <c r="E2105" s="7">
        <v>2010</v>
      </c>
      <c r="F2105" s="68">
        <v>2011</v>
      </c>
      <c r="G2105" s="66">
        <v>0</v>
      </c>
      <c r="H2105" s="68">
        <v>7</v>
      </c>
      <c r="I2105" s="67">
        <v>0</v>
      </c>
      <c r="J2105" s="10">
        <v>0</v>
      </c>
      <c r="K2105" s="50">
        <f>MAX(1,MIN(10,INT(G2105/100)+1))</f>
        <v>1</v>
      </c>
      <c r="L2105" s="67">
        <v>869</v>
      </c>
      <c r="M2105" s="67">
        <v>1279</v>
      </c>
      <c r="N2105" s="95">
        <f t="shared" si="139"/>
        <v>0.40456238361266295</v>
      </c>
      <c r="O2105" s="36">
        <f>10000*2010+B2105</f>
        <v>20102835</v>
      </c>
      <c r="P2105" s="63">
        <v>539.95000000000005</v>
      </c>
      <c r="Q2105" s="76">
        <f t="shared" si="140"/>
        <v>3.97814612464117</v>
      </c>
      <c r="R2105" s="95">
        <f t="shared" si="141"/>
        <v>0.40456238361266295</v>
      </c>
      <c r="S2105" s="95">
        <f t="shared" si="142"/>
        <v>-1</v>
      </c>
    </row>
    <row r="2106" spans="1:19" s="36" customFormat="1" ht="14.4" x14ac:dyDescent="0.3">
      <c r="A2106" s="32" t="s">
        <v>95</v>
      </c>
      <c r="B2106" s="7">
        <v>2835</v>
      </c>
      <c r="C2106" s="7">
        <v>1</v>
      </c>
      <c r="D2106" s="7" t="s">
        <v>146</v>
      </c>
      <c r="E2106" s="7">
        <v>2011</v>
      </c>
      <c r="F2106" s="10">
        <v>2012</v>
      </c>
      <c r="G2106" s="66">
        <v>913.39</v>
      </c>
      <c r="H2106" s="10">
        <v>8</v>
      </c>
      <c r="I2106" s="67">
        <v>1</v>
      </c>
      <c r="J2106" s="10">
        <v>0</v>
      </c>
      <c r="K2106" s="50">
        <v>10</v>
      </c>
      <c r="L2106" s="67">
        <v>1010</v>
      </c>
      <c r="M2106" s="67">
        <v>812</v>
      </c>
      <c r="N2106" s="95">
        <f t="shared" si="139"/>
        <v>0.55433589462129529</v>
      </c>
      <c r="O2106" s="36">
        <f>10000*E2106+B2106</f>
        <v>20112835</v>
      </c>
      <c r="P2106" s="63">
        <v>537</v>
      </c>
      <c r="Q2106" s="76">
        <f t="shared" si="140"/>
        <v>3.3929236499068902</v>
      </c>
      <c r="R2106" s="95">
        <f t="shared" si="141"/>
        <v>0.55433589462129529</v>
      </c>
      <c r="S2106" s="95">
        <f t="shared" si="142"/>
        <v>-1</v>
      </c>
    </row>
    <row r="2107" spans="1:19" s="36" customFormat="1" ht="14.4" x14ac:dyDescent="0.3">
      <c r="A2107" s="32" t="s">
        <v>95</v>
      </c>
      <c r="B2107" s="7">
        <v>2835</v>
      </c>
      <c r="C2107" s="7">
        <v>1</v>
      </c>
      <c r="D2107" s="7" t="s">
        <v>146</v>
      </c>
      <c r="E2107" s="7">
        <v>2018</v>
      </c>
      <c r="F2107" s="7">
        <v>2020</v>
      </c>
      <c r="G2107" s="70">
        <v>1610.82</v>
      </c>
      <c r="H2107" s="7">
        <v>10</v>
      </c>
      <c r="I2107" s="7">
        <v>1</v>
      </c>
      <c r="J2107" s="48">
        <v>1</v>
      </c>
      <c r="K2107" s="50">
        <v>10</v>
      </c>
      <c r="L2107" s="67">
        <v>1418</v>
      </c>
      <c r="M2107" s="67">
        <v>756</v>
      </c>
      <c r="N2107" s="95">
        <f t="shared" si="139"/>
        <v>0.65225390984360621</v>
      </c>
      <c r="O2107" s="36">
        <f>10000*E2107+B2107</f>
        <v>20182835</v>
      </c>
      <c r="P2107" s="63">
        <v>631.74</v>
      </c>
      <c r="Q2107" s="76">
        <f t="shared" si="140"/>
        <v>3.4412891379364927</v>
      </c>
      <c r="R2107" s="95">
        <f t="shared" si="141"/>
        <v>0.65225390984360621</v>
      </c>
      <c r="S2107" s="95">
        <f t="shared" si="142"/>
        <v>-1</v>
      </c>
    </row>
    <row r="2108" spans="1:19" s="36" customFormat="1" ht="14.4" x14ac:dyDescent="0.3">
      <c r="A2108" s="32" t="s">
        <v>95</v>
      </c>
      <c r="B2108" s="36">
        <v>2853</v>
      </c>
      <c r="C2108" s="36">
        <v>1</v>
      </c>
      <c r="D2108" s="36" t="s">
        <v>904</v>
      </c>
      <c r="E2108" s="36">
        <v>2000</v>
      </c>
      <c r="F2108" s="36">
        <v>2002</v>
      </c>
      <c r="G2108" s="76">
        <v>500</v>
      </c>
      <c r="H2108" s="36">
        <v>5</v>
      </c>
      <c r="I2108" s="36">
        <v>1</v>
      </c>
      <c r="J2108" s="36">
        <v>0</v>
      </c>
      <c r="K2108" s="36">
        <v>6</v>
      </c>
      <c r="L2108" s="94">
        <v>1995</v>
      </c>
      <c r="M2108" s="94">
        <v>1949</v>
      </c>
      <c r="N2108" s="95">
        <f t="shared" si="139"/>
        <v>0.50583164300202843</v>
      </c>
      <c r="O2108" s="36">
        <v>20012853</v>
      </c>
      <c r="P2108" s="63">
        <v>1320.05</v>
      </c>
      <c r="Q2108" s="76">
        <f t="shared" si="140"/>
        <v>2.9877656149388283</v>
      </c>
      <c r="R2108" s="95">
        <f t="shared" si="141"/>
        <v>0.50583164300202843</v>
      </c>
      <c r="S2108" s="95">
        <f t="shared" si="142"/>
        <v>-1</v>
      </c>
    </row>
    <row r="2109" spans="1:19" s="36" customFormat="1" ht="14.4" x14ac:dyDescent="0.3">
      <c r="A2109" s="32" t="s">
        <v>95</v>
      </c>
      <c r="B2109" s="36">
        <v>2853</v>
      </c>
      <c r="C2109" s="36">
        <v>1</v>
      </c>
      <c r="D2109" s="36" t="s">
        <v>904</v>
      </c>
      <c r="E2109" s="36">
        <v>2001</v>
      </c>
      <c r="F2109" s="36">
        <v>2002</v>
      </c>
      <c r="G2109" s="76">
        <v>415</v>
      </c>
      <c r="H2109" s="36">
        <v>5</v>
      </c>
      <c r="I2109" s="36">
        <v>1</v>
      </c>
      <c r="J2109" s="36">
        <v>1</v>
      </c>
      <c r="K2109" s="36">
        <v>5</v>
      </c>
      <c r="L2109" s="94">
        <v>858</v>
      </c>
      <c r="M2109" s="94">
        <v>498</v>
      </c>
      <c r="N2109" s="95">
        <f t="shared" si="139"/>
        <v>0.63274336283185839</v>
      </c>
      <c r="O2109" s="36">
        <v>20022853</v>
      </c>
      <c r="P2109" s="63">
        <v>1289.95</v>
      </c>
      <c r="Q2109" s="76">
        <f t="shared" si="140"/>
        <v>1.0512035350207372</v>
      </c>
      <c r="R2109" s="95">
        <f t="shared" si="141"/>
        <v>0.63274336283185839</v>
      </c>
      <c r="S2109" s="95">
        <f t="shared" si="142"/>
        <v>-1</v>
      </c>
    </row>
    <row r="2110" spans="1:19" s="36" customFormat="1" ht="14.4" x14ac:dyDescent="0.3">
      <c r="A2110" s="32"/>
      <c r="B2110" s="36">
        <v>2853</v>
      </c>
      <c r="C2110" s="36">
        <v>1</v>
      </c>
      <c r="D2110" s="36" t="s">
        <v>673</v>
      </c>
      <c r="E2110" s="36">
        <v>2005</v>
      </c>
      <c r="F2110" s="36">
        <v>2006</v>
      </c>
      <c r="G2110" s="76">
        <v>1100</v>
      </c>
      <c r="H2110" s="36">
        <v>5</v>
      </c>
      <c r="I2110" s="33">
        <v>1</v>
      </c>
      <c r="J2110" s="36">
        <v>1</v>
      </c>
      <c r="K2110" s="36">
        <v>10</v>
      </c>
      <c r="L2110" s="36">
        <v>631</v>
      </c>
      <c r="M2110" s="36">
        <v>500</v>
      </c>
      <c r="N2110" s="95">
        <f t="shared" si="139"/>
        <v>0.55791335101679929</v>
      </c>
      <c r="O2110" s="36">
        <v>20062853</v>
      </c>
      <c r="P2110" s="63">
        <v>1114.8900000000001</v>
      </c>
      <c r="Q2110" s="76">
        <f t="shared" si="140"/>
        <v>1.0144498560396091</v>
      </c>
      <c r="R2110" s="95">
        <f t="shared" si="141"/>
        <v>0.55791335101679929</v>
      </c>
      <c r="S2110" s="95">
        <f t="shared" si="142"/>
        <v>-1</v>
      </c>
    </row>
    <row r="2111" spans="1:19" s="36" customFormat="1" ht="14.4" x14ac:dyDescent="0.3">
      <c r="A2111" s="32" t="s">
        <v>95</v>
      </c>
      <c r="B2111" s="36">
        <v>2853</v>
      </c>
      <c r="C2111" s="36">
        <v>1</v>
      </c>
      <c r="D2111" s="36" t="s">
        <v>673</v>
      </c>
      <c r="E2111" s="40">
        <v>2009</v>
      </c>
      <c r="F2111" s="33">
        <v>2011</v>
      </c>
      <c r="G2111" s="62">
        <v>1100</v>
      </c>
      <c r="H2111" s="33">
        <v>5</v>
      </c>
      <c r="I2111" s="63">
        <v>1</v>
      </c>
      <c r="J2111" s="48">
        <f>MAX(0,MIN(1,F2111-E2111-1))</f>
        <v>1</v>
      </c>
      <c r="K2111" s="50">
        <f>MAX(1,MIN(10,INT(G2111/100)+1))</f>
        <v>10</v>
      </c>
      <c r="L2111" s="63">
        <v>484</v>
      </c>
      <c r="M2111" s="63">
        <v>118</v>
      </c>
      <c r="N2111" s="95">
        <f t="shared" si="139"/>
        <v>0.8039867109634552</v>
      </c>
      <c r="O2111" s="36">
        <v>20092853</v>
      </c>
      <c r="P2111" s="63">
        <v>870.99</v>
      </c>
      <c r="Q2111" s="76">
        <f t="shared" si="140"/>
        <v>0.69116752201517817</v>
      </c>
      <c r="R2111" s="95">
        <f t="shared" si="141"/>
        <v>0.8039867109634552</v>
      </c>
      <c r="S2111" s="95">
        <f t="shared" si="142"/>
        <v>-1</v>
      </c>
    </row>
    <row r="2112" spans="1:19" s="36" customFormat="1" ht="14.4" x14ac:dyDescent="0.3">
      <c r="A2112" s="32" t="s">
        <v>95</v>
      </c>
      <c r="B2112" s="36">
        <v>2853</v>
      </c>
      <c r="C2112" s="36">
        <v>1</v>
      </c>
      <c r="D2112" s="36" t="s">
        <v>673</v>
      </c>
      <c r="E2112" s="40">
        <v>2009</v>
      </c>
      <c r="F2112" s="33">
        <v>2011</v>
      </c>
      <c r="G2112" s="62">
        <v>1100</v>
      </c>
      <c r="H2112" s="33">
        <v>5</v>
      </c>
      <c r="I2112" s="63">
        <v>1</v>
      </c>
      <c r="J2112" s="48">
        <f>MAX(0,MIN(1,F2112-E2112-1))</f>
        <v>1</v>
      </c>
      <c r="K2112" s="50">
        <f>MAX(1,MIN(10,INT(G2112/100)+1))</f>
        <v>10</v>
      </c>
      <c r="L2112" s="63">
        <v>484</v>
      </c>
      <c r="M2112" s="63">
        <v>118</v>
      </c>
      <c r="N2112" s="95">
        <f t="shared" si="139"/>
        <v>0.8039867109634552</v>
      </c>
      <c r="O2112" s="36">
        <f>10000*2010+B2112</f>
        <v>20102853</v>
      </c>
      <c r="P2112" s="63">
        <v>870.99</v>
      </c>
      <c r="Q2112" s="76">
        <f t="shared" si="140"/>
        <v>0.69116752201517817</v>
      </c>
      <c r="R2112" s="95">
        <f t="shared" si="141"/>
        <v>0.8039867109634552</v>
      </c>
      <c r="S2112" s="95">
        <f t="shared" si="142"/>
        <v>-1</v>
      </c>
    </row>
    <row r="2113" spans="1:19" s="36" customFormat="1" ht="14.4" x14ac:dyDescent="0.3">
      <c r="A2113" s="32" t="s">
        <v>95</v>
      </c>
      <c r="B2113" s="36">
        <v>2853</v>
      </c>
      <c r="C2113" s="36">
        <v>1</v>
      </c>
      <c r="D2113" s="36" t="s">
        <v>673</v>
      </c>
      <c r="E2113" s="40">
        <v>2014</v>
      </c>
      <c r="F2113" s="33">
        <v>2016</v>
      </c>
      <c r="G2113" s="62">
        <v>866</v>
      </c>
      <c r="H2113" s="33">
        <v>10</v>
      </c>
      <c r="I2113" s="63">
        <v>1</v>
      </c>
      <c r="J2113" s="48">
        <v>1</v>
      </c>
      <c r="K2113" s="50">
        <v>9</v>
      </c>
      <c r="L2113" s="63">
        <v>1751</v>
      </c>
      <c r="M2113" s="63">
        <v>859</v>
      </c>
      <c r="N2113" s="95">
        <f t="shared" si="139"/>
        <v>0.67088122605363987</v>
      </c>
      <c r="O2113" s="36">
        <f>10000*E2113+B2113</f>
        <v>20142853</v>
      </c>
      <c r="P2113" s="63">
        <v>765.19</v>
      </c>
      <c r="Q2113" s="76">
        <f t="shared" si="140"/>
        <v>3.4109175498895699</v>
      </c>
      <c r="R2113" s="95">
        <f t="shared" si="141"/>
        <v>0.67088122605363987</v>
      </c>
      <c r="S2113" s="95">
        <f t="shared" si="142"/>
        <v>-1</v>
      </c>
    </row>
    <row r="2114" spans="1:19" s="36" customFormat="1" ht="14.4" x14ac:dyDescent="0.3">
      <c r="A2114" s="32"/>
      <c r="B2114" s="36">
        <v>2854</v>
      </c>
      <c r="C2114" s="36">
        <v>1</v>
      </c>
      <c r="D2114" s="36" t="s">
        <v>590</v>
      </c>
      <c r="E2114" s="36">
        <v>2001</v>
      </c>
      <c r="F2114" s="36">
        <v>2002</v>
      </c>
      <c r="G2114" s="76">
        <v>400</v>
      </c>
      <c r="H2114" s="36">
        <v>10</v>
      </c>
      <c r="I2114" s="36">
        <v>1</v>
      </c>
      <c r="J2114" s="36">
        <v>1</v>
      </c>
      <c r="K2114" s="36">
        <v>5</v>
      </c>
      <c r="L2114" s="94">
        <v>693</v>
      </c>
      <c r="M2114" s="94">
        <v>283</v>
      </c>
      <c r="N2114" s="95">
        <f t="shared" si="139"/>
        <v>0.71004098360655743</v>
      </c>
      <c r="O2114" s="36">
        <v>20022854</v>
      </c>
      <c r="P2114" s="63">
        <v>516.16</v>
      </c>
      <c r="Q2114" s="76">
        <f t="shared" si="140"/>
        <v>1.8908865468071916</v>
      </c>
      <c r="R2114" s="95">
        <f t="shared" si="141"/>
        <v>0.71004098360655743</v>
      </c>
      <c r="S2114" s="95">
        <f t="shared" si="142"/>
        <v>-1</v>
      </c>
    </row>
    <row r="2115" spans="1:19" s="36" customFormat="1" ht="14.4" x14ac:dyDescent="0.3">
      <c r="A2115" s="32"/>
      <c r="B2115" s="36">
        <v>2854</v>
      </c>
      <c r="C2115" s="36">
        <v>1</v>
      </c>
      <c r="D2115" s="36" t="s">
        <v>590</v>
      </c>
      <c r="E2115" s="36">
        <v>2005</v>
      </c>
      <c r="F2115" s="36">
        <v>2006</v>
      </c>
      <c r="G2115" s="76">
        <v>400</v>
      </c>
      <c r="H2115" s="36">
        <v>10</v>
      </c>
      <c r="I2115" s="33">
        <v>1</v>
      </c>
      <c r="J2115" s="36">
        <v>1</v>
      </c>
      <c r="K2115" s="36">
        <v>5</v>
      </c>
      <c r="L2115" s="36">
        <v>621</v>
      </c>
      <c r="M2115" s="36">
        <v>102</v>
      </c>
      <c r="N2115" s="95">
        <f t="shared" si="139"/>
        <v>0.85892116182572609</v>
      </c>
      <c r="O2115" s="36">
        <v>20062854</v>
      </c>
      <c r="P2115" s="63">
        <v>509.67</v>
      </c>
      <c r="Q2115" s="76">
        <f t="shared" si="140"/>
        <v>1.4185649537936311</v>
      </c>
      <c r="R2115" s="95">
        <f t="shared" si="141"/>
        <v>0.85892116182572609</v>
      </c>
      <c r="S2115" s="95">
        <f t="shared" si="142"/>
        <v>-1</v>
      </c>
    </row>
    <row r="2116" spans="1:19" s="36" customFormat="1" ht="14.4" x14ac:dyDescent="0.3">
      <c r="A2116" s="32"/>
      <c r="B2116" s="7">
        <v>2854</v>
      </c>
      <c r="C2116" s="7">
        <v>1</v>
      </c>
      <c r="D2116" s="7" t="s">
        <v>590</v>
      </c>
      <c r="E2116" s="7">
        <v>2011</v>
      </c>
      <c r="F2116" s="10">
        <v>2012</v>
      </c>
      <c r="G2116" s="66">
        <v>400.91</v>
      </c>
      <c r="H2116" s="10">
        <v>10</v>
      </c>
      <c r="I2116" s="67">
        <v>1</v>
      </c>
      <c r="J2116" s="10">
        <v>0</v>
      </c>
      <c r="K2116" s="50">
        <v>5</v>
      </c>
      <c r="L2116" s="67">
        <v>334</v>
      </c>
      <c r="M2116" s="67">
        <v>68</v>
      </c>
      <c r="N2116" s="95">
        <f t="shared" si="139"/>
        <v>0.8308457711442786</v>
      </c>
      <c r="O2116" s="36">
        <f>10000*E2116+B2116</f>
        <v>20112854</v>
      </c>
      <c r="P2116" s="63">
        <v>539</v>
      </c>
      <c r="Q2116" s="76">
        <f t="shared" si="140"/>
        <v>0.74582560296846012</v>
      </c>
      <c r="R2116" s="95">
        <f t="shared" si="141"/>
        <v>0.8308457711442786</v>
      </c>
      <c r="S2116" s="95">
        <f t="shared" si="142"/>
        <v>-1</v>
      </c>
    </row>
    <row r="2117" spans="1:19" s="36" customFormat="1" ht="14.4" x14ac:dyDescent="0.3">
      <c r="A2117" s="32"/>
      <c r="B2117" s="7">
        <v>2854</v>
      </c>
      <c r="C2117" s="7">
        <v>1</v>
      </c>
      <c r="D2117" s="7" t="s">
        <v>703</v>
      </c>
      <c r="E2117" s="7">
        <v>2016</v>
      </c>
      <c r="F2117" s="7">
        <v>2017</v>
      </c>
      <c r="G2117" s="70">
        <v>460</v>
      </c>
      <c r="H2117" s="7">
        <v>10</v>
      </c>
      <c r="I2117" s="7">
        <v>0</v>
      </c>
      <c r="J2117" s="48">
        <v>0</v>
      </c>
      <c r="K2117" s="50">
        <v>5</v>
      </c>
      <c r="L2117" s="67">
        <v>515</v>
      </c>
      <c r="M2117" s="67">
        <v>774</v>
      </c>
      <c r="N2117" s="95">
        <f t="shared" si="139"/>
        <v>0.39953452288595809</v>
      </c>
      <c r="O2117" s="36">
        <f>10000*E2117+B2117</f>
        <v>20162854</v>
      </c>
      <c r="P2117" s="63">
        <v>436.45</v>
      </c>
      <c r="Q2117" s="76">
        <f t="shared" si="140"/>
        <v>2.953373811433154</v>
      </c>
      <c r="R2117" s="95">
        <f t="shared" si="141"/>
        <v>0.39953452288595809</v>
      </c>
      <c r="S2117" s="95">
        <f t="shared" si="142"/>
        <v>-1</v>
      </c>
    </row>
    <row r="2118" spans="1:19" s="36" customFormat="1" ht="14.4" x14ac:dyDescent="0.3">
      <c r="A2118" s="32"/>
      <c r="B2118" s="36">
        <v>2856</v>
      </c>
      <c r="C2118" s="36">
        <v>1</v>
      </c>
      <c r="D2118" s="36" t="s">
        <v>625</v>
      </c>
      <c r="E2118" s="36">
        <v>2003</v>
      </c>
      <c r="F2118" s="36">
        <v>2005</v>
      </c>
      <c r="G2118" s="76">
        <v>1000</v>
      </c>
      <c r="H2118" s="36">
        <v>10</v>
      </c>
      <c r="I2118" s="36">
        <v>1</v>
      </c>
      <c r="J2118" s="36">
        <v>0</v>
      </c>
      <c r="K2118" s="36">
        <v>10</v>
      </c>
      <c r="L2118" s="94">
        <v>302</v>
      </c>
      <c r="M2118" s="94">
        <v>164</v>
      </c>
      <c r="N2118" s="95">
        <f t="shared" si="139"/>
        <v>0.64806866952789699</v>
      </c>
      <c r="O2118" s="36">
        <v>20042856</v>
      </c>
      <c r="P2118" s="63">
        <v>404.89</v>
      </c>
      <c r="Q2118" s="76">
        <f t="shared" si="140"/>
        <v>1.1509298821902245</v>
      </c>
      <c r="R2118" s="95">
        <f t="shared" si="141"/>
        <v>0.64806866952789699</v>
      </c>
      <c r="S2118" s="95">
        <f t="shared" si="142"/>
        <v>-1</v>
      </c>
    </row>
    <row r="2119" spans="1:19" s="36" customFormat="1" ht="14.4" x14ac:dyDescent="0.3">
      <c r="A2119" s="32"/>
      <c r="B2119" s="7">
        <v>2856</v>
      </c>
      <c r="C2119" s="7">
        <v>1</v>
      </c>
      <c r="D2119" s="7" t="s">
        <v>679</v>
      </c>
      <c r="E2119" s="7">
        <v>2011</v>
      </c>
      <c r="F2119" s="10">
        <v>2012</v>
      </c>
      <c r="G2119" s="66">
        <v>1000</v>
      </c>
      <c r="H2119" s="10">
        <v>10</v>
      </c>
      <c r="I2119" s="67">
        <v>0</v>
      </c>
      <c r="J2119" s="10">
        <v>0</v>
      </c>
      <c r="K2119" s="50">
        <v>10</v>
      </c>
      <c r="L2119" s="67">
        <v>256</v>
      </c>
      <c r="M2119" s="67">
        <v>322</v>
      </c>
      <c r="N2119" s="95">
        <f t="shared" si="139"/>
        <v>0.44290657439446368</v>
      </c>
      <c r="O2119" s="36">
        <f>10000*E2119+B2119</f>
        <v>20112856</v>
      </c>
      <c r="P2119" s="63">
        <v>340</v>
      </c>
      <c r="Q2119" s="76">
        <f t="shared" si="140"/>
        <v>1.7</v>
      </c>
      <c r="R2119" s="95">
        <f t="shared" si="141"/>
        <v>0.44290657439446368</v>
      </c>
      <c r="S2119" s="95">
        <f t="shared" si="142"/>
        <v>-1</v>
      </c>
    </row>
    <row r="2120" spans="1:19" s="36" customFormat="1" ht="14.4" x14ac:dyDescent="0.3">
      <c r="A2120" s="32"/>
      <c r="B2120" s="36">
        <v>2856</v>
      </c>
      <c r="C2120" s="36">
        <v>1</v>
      </c>
      <c r="D2120" s="36" t="s">
        <v>679</v>
      </c>
      <c r="E2120" s="75">
        <v>2012</v>
      </c>
      <c r="F2120" s="36">
        <v>2013</v>
      </c>
      <c r="G2120" s="76">
        <v>1000</v>
      </c>
      <c r="H2120" s="36">
        <v>7</v>
      </c>
      <c r="I2120" s="36">
        <v>0</v>
      </c>
      <c r="J2120" s="36">
        <v>0</v>
      </c>
      <c r="K2120" s="50">
        <f>MAX(1,MIN(10,INT(G2120/100)+1))</f>
        <v>10</v>
      </c>
      <c r="L2120" s="63">
        <v>461</v>
      </c>
      <c r="M2120" s="63">
        <v>586</v>
      </c>
      <c r="N2120" s="95">
        <f t="shared" si="139"/>
        <v>0.44030563514804205</v>
      </c>
      <c r="O2120" s="36">
        <f>10000*E2120+B2120</f>
        <v>20122856</v>
      </c>
      <c r="P2120" s="63">
        <v>343.03</v>
      </c>
      <c r="Q2120" s="76">
        <f t="shared" si="140"/>
        <v>3.0522111768649975</v>
      </c>
      <c r="R2120" s="95">
        <f t="shared" si="141"/>
        <v>0.44030563514804205</v>
      </c>
      <c r="S2120" s="95">
        <f t="shared" si="142"/>
        <v>-1</v>
      </c>
    </row>
    <row r="2121" spans="1:19" s="36" customFormat="1" ht="14.4" x14ac:dyDescent="0.3">
      <c r="A2121" s="32"/>
      <c r="B2121" s="36">
        <v>2856</v>
      </c>
      <c r="C2121" s="36">
        <v>1</v>
      </c>
      <c r="D2121" s="36" t="s">
        <v>679</v>
      </c>
      <c r="E2121" s="75">
        <v>2013</v>
      </c>
      <c r="F2121" s="36">
        <v>2014</v>
      </c>
      <c r="G2121" s="76">
        <v>700.08999999999992</v>
      </c>
      <c r="H2121" s="36">
        <v>8</v>
      </c>
      <c r="I2121" s="36">
        <v>1</v>
      </c>
      <c r="J2121" s="36">
        <v>0</v>
      </c>
      <c r="K2121" s="50">
        <v>8</v>
      </c>
      <c r="L2121" s="63">
        <v>598</v>
      </c>
      <c r="M2121" s="63">
        <v>147</v>
      </c>
      <c r="N2121" s="95">
        <f t="shared" si="139"/>
        <v>0.80268456375838926</v>
      </c>
      <c r="O2121" s="36">
        <f>10000*E2121+B2121</f>
        <v>20132856</v>
      </c>
      <c r="P2121" s="63">
        <v>320.7</v>
      </c>
      <c r="Q2121" s="76">
        <f t="shared" si="140"/>
        <v>2.3230433426878703</v>
      </c>
      <c r="R2121" s="95">
        <f t="shared" si="141"/>
        <v>0.80268456375838926</v>
      </c>
      <c r="S2121" s="95">
        <f t="shared" si="142"/>
        <v>-1</v>
      </c>
    </row>
    <row r="2122" spans="1:19" s="36" customFormat="1" ht="14.4" x14ac:dyDescent="0.3">
      <c r="A2122" s="32"/>
      <c r="B2122" s="36">
        <v>2859</v>
      </c>
      <c r="C2122" s="36">
        <v>1</v>
      </c>
      <c r="D2122" s="36" t="s">
        <v>591</v>
      </c>
      <c r="E2122" s="36">
        <v>2001</v>
      </c>
      <c r="F2122" s="36">
        <v>2002</v>
      </c>
      <c r="G2122" s="76">
        <v>597</v>
      </c>
      <c r="H2122" s="36">
        <v>5</v>
      </c>
      <c r="I2122" s="36">
        <v>0</v>
      </c>
      <c r="J2122" s="36">
        <v>1</v>
      </c>
      <c r="K2122" s="36">
        <v>6</v>
      </c>
      <c r="L2122" s="94">
        <v>889</v>
      </c>
      <c r="M2122" s="94">
        <v>1232</v>
      </c>
      <c r="N2122" s="95">
        <f t="shared" si="139"/>
        <v>0.41914191419141916</v>
      </c>
      <c r="O2122" s="36">
        <v>20022859</v>
      </c>
      <c r="P2122" s="63">
        <v>1831.24</v>
      </c>
      <c r="Q2122" s="76">
        <f t="shared" si="140"/>
        <v>1.1582315807867893</v>
      </c>
      <c r="R2122" s="95">
        <f t="shared" si="141"/>
        <v>0.41914191419141916</v>
      </c>
      <c r="S2122" s="95">
        <f t="shared" si="142"/>
        <v>-1</v>
      </c>
    </row>
    <row r="2123" spans="1:19" s="36" customFormat="1" ht="14.4" x14ac:dyDescent="0.3">
      <c r="A2123" s="32"/>
      <c r="B2123" s="36">
        <v>2859</v>
      </c>
      <c r="C2123" s="36">
        <v>1</v>
      </c>
      <c r="D2123" s="36" t="s">
        <v>591</v>
      </c>
      <c r="E2123" s="36">
        <v>2002</v>
      </c>
      <c r="F2123" s="36">
        <v>2003</v>
      </c>
      <c r="G2123" s="76">
        <v>597</v>
      </c>
      <c r="H2123" s="36">
        <v>5</v>
      </c>
      <c r="I2123" s="36">
        <v>1</v>
      </c>
      <c r="J2123" s="36">
        <v>1</v>
      </c>
      <c r="K2123" s="36">
        <v>6</v>
      </c>
      <c r="L2123" s="94">
        <v>1658</v>
      </c>
      <c r="M2123" s="94">
        <v>1323</v>
      </c>
      <c r="N2123" s="95">
        <f t="shared" si="139"/>
        <v>0.55618919825561897</v>
      </c>
      <c r="O2123" s="36">
        <v>20032859</v>
      </c>
      <c r="P2123" s="63">
        <v>1810.87</v>
      </c>
      <c r="Q2123" s="76">
        <f t="shared" si="140"/>
        <v>1.6461700729483619</v>
      </c>
      <c r="R2123" s="95">
        <f t="shared" si="141"/>
        <v>0.55618919825561897</v>
      </c>
      <c r="S2123" s="95">
        <f t="shared" si="142"/>
        <v>-1</v>
      </c>
    </row>
    <row r="2124" spans="1:19" s="36" customFormat="1" ht="14.4" x14ac:dyDescent="0.3">
      <c r="A2124" s="32"/>
      <c r="B2124" s="36">
        <v>2859</v>
      </c>
      <c r="C2124" s="36">
        <v>1</v>
      </c>
      <c r="D2124" s="36" t="s">
        <v>591</v>
      </c>
      <c r="E2124" s="36">
        <v>2006</v>
      </c>
      <c r="F2124" s="33">
        <v>2007</v>
      </c>
      <c r="G2124" s="76">
        <v>200</v>
      </c>
      <c r="H2124" s="33">
        <v>5</v>
      </c>
      <c r="I2124" s="36">
        <v>0</v>
      </c>
      <c r="J2124" s="36">
        <v>1</v>
      </c>
      <c r="K2124" s="36">
        <v>3</v>
      </c>
      <c r="L2124" s="63">
        <v>2090</v>
      </c>
      <c r="M2124" s="63">
        <v>2568</v>
      </c>
      <c r="N2124" s="95">
        <f t="shared" si="139"/>
        <v>0.44869042507513957</v>
      </c>
      <c r="O2124" s="36">
        <v>20072859</v>
      </c>
      <c r="P2124" s="63">
        <v>1712</v>
      </c>
      <c r="Q2124" s="76">
        <f t="shared" si="140"/>
        <v>2.7207943925233646</v>
      </c>
      <c r="R2124" s="95">
        <f t="shared" si="141"/>
        <v>0.44869042507513957</v>
      </c>
      <c r="S2124" s="95">
        <f t="shared" si="142"/>
        <v>-1</v>
      </c>
    </row>
    <row r="2125" spans="1:19" s="36" customFormat="1" ht="14.4" x14ac:dyDescent="0.3">
      <c r="A2125" s="32"/>
      <c r="B2125" s="36">
        <v>2859</v>
      </c>
      <c r="C2125" s="36">
        <v>1</v>
      </c>
      <c r="D2125" s="36" t="s">
        <v>591</v>
      </c>
      <c r="E2125" s="36">
        <v>2006</v>
      </c>
      <c r="F2125" s="33">
        <v>2007</v>
      </c>
      <c r="G2125" s="76">
        <v>200</v>
      </c>
      <c r="H2125" s="33">
        <v>5</v>
      </c>
      <c r="I2125" s="36">
        <v>0</v>
      </c>
      <c r="J2125" s="36">
        <v>1</v>
      </c>
      <c r="K2125" s="36">
        <v>3</v>
      </c>
      <c r="L2125" s="63">
        <v>1152</v>
      </c>
      <c r="M2125" s="63">
        <v>1200</v>
      </c>
      <c r="N2125" s="95">
        <f t="shared" si="139"/>
        <v>0.48979591836734693</v>
      </c>
      <c r="O2125" s="36">
        <v>20072859</v>
      </c>
      <c r="P2125" s="63">
        <v>1712</v>
      </c>
      <c r="Q2125" s="76">
        <f t="shared" si="140"/>
        <v>1.3738317757009346</v>
      </c>
      <c r="R2125" s="95">
        <f t="shared" si="141"/>
        <v>0.48979591836734693</v>
      </c>
      <c r="S2125" s="95">
        <f t="shared" si="142"/>
        <v>-1</v>
      </c>
    </row>
    <row r="2126" spans="1:19" s="36" customFormat="1" ht="14.4" x14ac:dyDescent="0.3">
      <c r="A2126" s="32"/>
      <c r="B2126" s="36">
        <v>2859</v>
      </c>
      <c r="C2126" s="36">
        <v>1</v>
      </c>
      <c r="D2126" s="35" t="s">
        <v>591</v>
      </c>
      <c r="E2126" s="33">
        <v>2007</v>
      </c>
      <c r="F2126" s="36">
        <v>2008</v>
      </c>
      <c r="G2126" s="36">
        <v>680.05</v>
      </c>
      <c r="H2126" s="36">
        <v>5</v>
      </c>
      <c r="I2126" s="36">
        <v>1</v>
      </c>
      <c r="J2126" s="36">
        <v>0</v>
      </c>
      <c r="K2126" s="33">
        <v>7</v>
      </c>
      <c r="L2126" s="63">
        <v>2380</v>
      </c>
      <c r="M2126" s="63">
        <v>1003</v>
      </c>
      <c r="N2126" s="95">
        <f t="shared" si="139"/>
        <v>0.70351758793969854</v>
      </c>
      <c r="O2126" s="36">
        <v>20062897</v>
      </c>
      <c r="P2126" s="63">
        <v>1712</v>
      </c>
      <c r="Q2126" s="76">
        <f t="shared" si="140"/>
        <v>1.9760514018691588</v>
      </c>
      <c r="R2126" s="95">
        <f t="shared" si="141"/>
        <v>0.70351758793969854</v>
      </c>
      <c r="S2126" s="95">
        <f t="shared" si="142"/>
        <v>-1</v>
      </c>
    </row>
    <row r="2127" spans="1:19" s="36" customFormat="1" ht="14.4" x14ac:dyDescent="0.3">
      <c r="A2127" s="32"/>
      <c r="B2127" s="7">
        <v>2859</v>
      </c>
      <c r="C2127" s="7">
        <v>1</v>
      </c>
      <c r="D2127" s="7" t="s">
        <v>591</v>
      </c>
      <c r="E2127" s="7">
        <v>2011</v>
      </c>
      <c r="F2127" s="10">
        <v>2013</v>
      </c>
      <c r="G2127" s="66">
        <v>727.36</v>
      </c>
      <c r="H2127" s="10">
        <v>7</v>
      </c>
      <c r="I2127" s="67">
        <v>1</v>
      </c>
      <c r="J2127" s="10">
        <v>1</v>
      </c>
      <c r="K2127" s="50">
        <v>8</v>
      </c>
      <c r="L2127" s="67">
        <v>2163</v>
      </c>
      <c r="M2127" s="67">
        <v>1212</v>
      </c>
      <c r="N2127" s="95">
        <f t="shared" si="139"/>
        <v>0.64088888888888884</v>
      </c>
      <c r="O2127" s="36">
        <f>10000*E2127+B2127</f>
        <v>20112859</v>
      </c>
      <c r="P2127" s="63">
        <v>1713</v>
      </c>
      <c r="Q2127" s="76">
        <f t="shared" si="140"/>
        <v>1.9702276707530648</v>
      </c>
      <c r="R2127" s="95">
        <f t="shared" si="141"/>
        <v>0.64088888888888884</v>
      </c>
      <c r="S2127" s="95">
        <f t="shared" si="142"/>
        <v>-1</v>
      </c>
    </row>
    <row r="2128" spans="1:19" s="36" customFormat="1" ht="14.4" x14ac:dyDescent="0.3">
      <c r="A2128" s="32"/>
      <c r="B2128" s="7">
        <v>2859</v>
      </c>
      <c r="C2128" s="7">
        <v>1</v>
      </c>
      <c r="D2128" s="7" t="s">
        <v>147</v>
      </c>
      <c r="E2128" s="7">
        <v>2018</v>
      </c>
      <c r="F2128" s="7">
        <v>2020</v>
      </c>
      <c r="G2128" s="70">
        <v>460</v>
      </c>
      <c r="H2128" s="7">
        <v>10</v>
      </c>
      <c r="I2128" s="7">
        <v>0</v>
      </c>
      <c r="J2128" s="48">
        <v>1</v>
      </c>
      <c r="K2128" s="50">
        <v>5</v>
      </c>
      <c r="L2128" s="67">
        <v>2190</v>
      </c>
      <c r="M2128" s="67">
        <v>2850</v>
      </c>
      <c r="N2128" s="95">
        <f t="shared" si="139"/>
        <v>0.43452380952380953</v>
      </c>
      <c r="O2128" s="36">
        <f>10000*E2128+B2128</f>
        <v>20182859</v>
      </c>
      <c r="P2128" s="63">
        <v>1580.19</v>
      </c>
      <c r="Q2128" s="76">
        <f t="shared" si="140"/>
        <v>3.1894898714711521</v>
      </c>
      <c r="R2128" s="95">
        <f t="shared" si="141"/>
        <v>0.43452380952380953</v>
      </c>
      <c r="S2128" s="95">
        <f t="shared" si="142"/>
        <v>-1</v>
      </c>
    </row>
    <row r="2129" spans="1:19" s="36" customFormat="1" ht="14.4" x14ac:dyDescent="0.3">
      <c r="A2129" s="32"/>
      <c r="B2129" s="36">
        <v>2860</v>
      </c>
      <c r="C2129" s="36">
        <v>1</v>
      </c>
      <c r="D2129" s="36" t="s">
        <v>499</v>
      </c>
      <c r="E2129" s="36">
        <v>1998</v>
      </c>
      <c r="F2129" s="36">
        <v>1999</v>
      </c>
      <c r="G2129" s="76">
        <v>455</v>
      </c>
      <c r="H2129" s="36">
        <v>5</v>
      </c>
      <c r="I2129" s="36">
        <v>0</v>
      </c>
      <c r="J2129" s="36">
        <v>1</v>
      </c>
      <c r="K2129" s="36">
        <v>5</v>
      </c>
      <c r="L2129" s="94">
        <v>2084</v>
      </c>
      <c r="M2129" s="94">
        <v>2421</v>
      </c>
      <c r="N2129" s="95">
        <f t="shared" si="139"/>
        <v>0.46259711431742506</v>
      </c>
      <c r="O2129" s="36">
        <v>19992860</v>
      </c>
      <c r="P2129" s="63">
        <v>1656.31</v>
      </c>
      <c r="Q2129" s="76">
        <f t="shared" si="140"/>
        <v>2.719901467720415</v>
      </c>
      <c r="R2129" s="95">
        <f t="shared" si="141"/>
        <v>0.46259711431742506</v>
      </c>
      <c r="S2129" s="95">
        <f t="shared" si="142"/>
        <v>-1</v>
      </c>
    </row>
    <row r="2130" spans="1:19" s="36" customFormat="1" ht="14.4" x14ac:dyDescent="0.3">
      <c r="A2130" s="32"/>
      <c r="B2130" s="36">
        <v>2860</v>
      </c>
      <c r="C2130" s="36">
        <v>1</v>
      </c>
      <c r="D2130" s="36" t="s">
        <v>499</v>
      </c>
      <c r="E2130" s="36">
        <v>1999</v>
      </c>
      <c r="F2130" s="36">
        <v>2000</v>
      </c>
      <c r="G2130" s="76">
        <v>455</v>
      </c>
      <c r="H2130" s="36">
        <v>5</v>
      </c>
      <c r="I2130" s="36">
        <v>1</v>
      </c>
      <c r="J2130" s="36">
        <v>1</v>
      </c>
      <c r="K2130" s="36">
        <v>5</v>
      </c>
      <c r="L2130" s="94">
        <v>2292</v>
      </c>
      <c r="M2130" s="94">
        <v>1375</v>
      </c>
      <c r="N2130" s="95">
        <f t="shared" si="139"/>
        <v>0.62503408781019909</v>
      </c>
      <c r="O2130" s="36">
        <v>20002860</v>
      </c>
      <c r="P2130" s="63">
        <v>1642.77</v>
      </c>
      <c r="Q2130" s="76">
        <f t="shared" si="140"/>
        <v>2.2322053604582504</v>
      </c>
      <c r="R2130" s="95">
        <f t="shared" si="141"/>
        <v>0.62503408781019909</v>
      </c>
      <c r="S2130" s="95">
        <f t="shared" si="142"/>
        <v>-1</v>
      </c>
    </row>
    <row r="2131" spans="1:19" s="36" customFormat="1" ht="14.4" x14ac:dyDescent="0.3">
      <c r="A2131" s="32"/>
      <c r="B2131" s="36">
        <v>2860</v>
      </c>
      <c r="C2131" s="36">
        <v>1</v>
      </c>
      <c r="D2131" s="36" t="s">
        <v>633</v>
      </c>
      <c r="E2131" s="36">
        <v>2004</v>
      </c>
      <c r="F2131" s="36">
        <v>2005</v>
      </c>
      <c r="G2131" s="76">
        <v>650</v>
      </c>
      <c r="H2131" s="36">
        <v>5</v>
      </c>
      <c r="I2131" s="36">
        <v>1</v>
      </c>
      <c r="J2131" s="36">
        <v>1</v>
      </c>
      <c r="K2131" s="36">
        <v>7</v>
      </c>
      <c r="L2131" s="94">
        <v>2663</v>
      </c>
      <c r="M2131" s="94">
        <v>1986</v>
      </c>
      <c r="N2131" s="95">
        <f t="shared" si="139"/>
        <v>0.57281135728113575</v>
      </c>
      <c r="O2131" s="36">
        <v>20052860</v>
      </c>
      <c r="P2131" s="63">
        <v>1348.1</v>
      </c>
      <c r="Q2131" s="76">
        <f t="shared" si="140"/>
        <v>3.4485572286922337</v>
      </c>
      <c r="R2131" s="95">
        <f t="shared" si="141"/>
        <v>0.57281135728113575</v>
      </c>
      <c r="S2131" s="95">
        <f t="shared" si="142"/>
        <v>-1</v>
      </c>
    </row>
    <row r="2132" spans="1:19" s="36" customFormat="1" ht="14.4" x14ac:dyDescent="0.3">
      <c r="A2132" s="32"/>
      <c r="B2132" s="36">
        <v>2860</v>
      </c>
      <c r="C2132" s="36">
        <v>1</v>
      </c>
      <c r="D2132" s="36" t="s">
        <v>499</v>
      </c>
      <c r="E2132" s="40">
        <v>2009</v>
      </c>
      <c r="F2132" s="33">
        <v>2010</v>
      </c>
      <c r="G2132" s="62">
        <v>650</v>
      </c>
      <c r="H2132" s="33">
        <v>5</v>
      </c>
      <c r="I2132" s="63">
        <v>1</v>
      </c>
      <c r="J2132" s="48">
        <f>MAX(0,MIN(1,F2132-E2132-1))</f>
        <v>0</v>
      </c>
      <c r="K2132" s="50">
        <f>MAX(1,MIN(10,INT(G2132/100)+1))</f>
        <v>7</v>
      </c>
      <c r="L2132" s="63">
        <v>1199</v>
      </c>
      <c r="M2132" s="63">
        <v>270</v>
      </c>
      <c r="N2132" s="95">
        <f t="shared" si="139"/>
        <v>0.81620149761742677</v>
      </c>
      <c r="O2132" s="36">
        <v>20092860</v>
      </c>
      <c r="P2132" s="63">
        <v>1217.1300000000001</v>
      </c>
      <c r="Q2132" s="76">
        <f t="shared" si="140"/>
        <v>1.2069376319702907</v>
      </c>
      <c r="R2132" s="95">
        <f t="shared" si="141"/>
        <v>0.81620149761742677</v>
      </c>
      <c r="S2132" s="95">
        <f t="shared" si="142"/>
        <v>-1</v>
      </c>
    </row>
    <row r="2133" spans="1:19" s="36" customFormat="1" ht="14.4" x14ac:dyDescent="0.3">
      <c r="A2133" s="32"/>
      <c r="B2133" s="36">
        <v>2860</v>
      </c>
      <c r="C2133" s="36">
        <v>1</v>
      </c>
      <c r="D2133" s="36" t="s">
        <v>499</v>
      </c>
      <c r="E2133" s="40">
        <v>2009</v>
      </c>
      <c r="F2133" s="33">
        <v>2010</v>
      </c>
      <c r="G2133" s="62">
        <v>650</v>
      </c>
      <c r="H2133" s="33">
        <v>5</v>
      </c>
      <c r="I2133" s="63">
        <v>1</v>
      </c>
      <c r="J2133" s="48">
        <f>MAX(0,MIN(1,F2133-E2133-1))</f>
        <v>0</v>
      </c>
      <c r="K2133" s="50">
        <f>MAX(1,MIN(10,INT(G2133/100)+1))</f>
        <v>7</v>
      </c>
      <c r="L2133" s="63">
        <v>1199</v>
      </c>
      <c r="M2133" s="63">
        <v>270</v>
      </c>
      <c r="N2133" s="95">
        <f t="shared" si="139"/>
        <v>0.81620149761742677</v>
      </c>
      <c r="O2133" s="36">
        <f>10000*F2133+B2133</f>
        <v>20102860</v>
      </c>
      <c r="P2133" s="63">
        <v>1217.1300000000001</v>
      </c>
      <c r="Q2133" s="76">
        <f t="shared" si="140"/>
        <v>1.2069376319702907</v>
      </c>
      <c r="R2133" s="95">
        <f t="shared" si="141"/>
        <v>0.81620149761742677</v>
      </c>
      <c r="S2133" s="95">
        <f t="shared" si="142"/>
        <v>-1</v>
      </c>
    </row>
    <row r="2134" spans="1:19" s="36" customFormat="1" ht="14.4" x14ac:dyDescent="0.3">
      <c r="A2134" s="32"/>
      <c r="B2134" s="36">
        <v>2884</v>
      </c>
      <c r="C2134" s="36">
        <v>1</v>
      </c>
      <c r="D2134" s="36" t="s">
        <v>606</v>
      </c>
      <c r="E2134" s="36">
        <v>2002</v>
      </c>
      <c r="F2134" s="36">
        <v>2003</v>
      </c>
      <c r="G2134" s="76">
        <v>950</v>
      </c>
      <c r="H2134" s="36">
        <v>10</v>
      </c>
      <c r="I2134" s="36">
        <v>1</v>
      </c>
      <c r="J2134" s="36">
        <v>1</v>
      </c>
      <c r="K2134" s="36">
        <v>10</v>
      </c>
      <c r="L2134" s="94">
        <v>884</v>
      </c>
      <c r="M2134" s="94">
        <v>752</v>
      </c>
      <c r="N2134" s="95">
        <f t="shared" si="139"/>
        <v>0.54034229828850855</v>
      </c>
      <c r="O2134" s="36">
        <v>20032884</v>
      </c>
      <c r="P2134" s="63">
        <v>636.17999999999995</v>
      </c>
      <c r="Q2134" s="76">
        <f t="shared" si="140"/>
        <v>2.5715992329215003</v>
      </c>
      <c r="R2134" s="95">
        <f t="shared" si="141"/>
        <v>0.54034229828850855</v>
      </c>
      <c r="S2134" s="95">
        <f t="shared" si="142"/>
        <v>-1</v>
      </c>
    </row>
    <row r="2135" spans="1:19" s="36" customFormat="1" ht="14.4" x14ac:dyDescent="0.3">
      <c r="A2135" s="32"/>
      <c r="B2135" s="7">
        <v>2884</v>
      </c>
      <c r="C2135" s="7">
        <v>1</v>
      </c>
      <c r="D2135" s="7" t="s">
        <v>606</v>
      </c>
      <c r="E2135" s="7">
        <v>2010</v>
      </c>
      <c r="F2135" s="10">
        <v>2011</v>
      </c>
      <c r="G2135" s="66">
        <v>500</v>
      </c>
      <c r="H2135" s="10">
        <v>10</v>
      </c>
      <c r="I2135" s="67">
        <v>1</v>
      </c>
      <c r="J2135" s="10">
        <v>0</v>
      </c>
      <c r="K2135" s="50">
        <f>MAX(1,MIN(10,INT(G2135/100)+1))</f>
        <v>6</v>
      </c>
      <c r="L2135" s="67">
        <v>766</v>
      </c>
      <c r="M2135" s="67">
        <v>686</v>
      </c>
      <c r="N2135" s="95">
        <f t="shared" si="139"/>
        <v>0.52754820936639113</v>
      </c>
      <c r="O2135" s="36">
        <f>10000*2010+B2135</f>
        <v>20102884</v>
      </c>
      <c r="P2135" s="63">
        <v>473.63</v>
      </c>
      <c r="Q2135" s="76">
        <f t="shared" si="140"/>
        <v>3.0656841838565971</v>
      </c>
      <c r="R2135" s="95">
        <f t="shared" si="141"/>
        <v>0.52754820936639113</v>
      </c>
      <c r="S2135" s="95">
        <f t="shared" si="142"/>
        <v>-1</v>
      </c>
    </row>
    <row r="2136" spans="1:19" s="36" customFormat="1" ht="14.4" x14ac:dyDescent="0.3">
      <c r="A2136" s="32"/>
      <c r="B2136" s="7">
        <v>2884</v>
      </c>
      <c r="C2136" s="7">
        <v>1</v>
      </c>
      <c r="D2136" s="7" t="s">
        <v>148</v>
      </c>
      <c r="E2136" s="7">
        <v>2018</v>
      </c>
      <c r="F2136" s="7">
        <v>2019</v>
      </c>
      <c r="G2136" s="70">
        <v>1517.08</v>
      </c>
      <c r="H2136" s="7">
        <v>10</v>
      </c>
      <c r="I2136" s="7">
        <v>0</v>
      </c>
      <c r="J2136" s="48">
        <v>0</v>
      </c>
      <c r="K2136" s="50">
        <v>10</v>
      </c>
      <c r="L2136" s="67">
        <v>657</v>
      </c>
      <c r="M2136" s="67">
        <v>866</v>
      </c>
      <c r="N2136" s="95">
        <f t="shared" si="139"/>
        <v>0.43138542350623771</v>
      </c>
      <c r="O2136" s="36">
        <f>10000*E2136+B2136</f>
        <v>20182884</v>
      </c>
      <c r="P2136" s="63">
        <v>422.99</v>
      </c>
      <c r="Q2136" s="76">
        <f t="shared" si="140"/>
        <v>3.6005579328116504</v>
      </c>
      <c r="R2136" s="95">
        <f t="shared" si="141"/>
        <v>0.43138542350623771</v>
      </c>
      <c r="S2136" s="95">
        <f t="shared" si="142"/>
        <v>-1</v>
      </c>
    </row>
    <row r="2137" spans="1:19" s="36" customFormat="1" ht="14.4" x14ac:dyDescent="0.3">
      <c r="A2137" s="32"/>
      <c r="B2137" s="36">
        <v>2886</v>
      </c>
      <c r="C2137" s="36">
        <v>1</v>
      </c>
      <c r="D2137" s="36" t="s">
        <v>607</v>
      </c>
      <c r="E2137" s="36">
        <v>2002</v>
      </c>
      <c r="F2137" s="36">
        <v>2003</v>
      </c>
      <c r="G2137" s="76">
        <v>625</v>
      </c>
      <c r="H2137" s="36">
        <v>7</v>
      </c>
      <c r="I2137" s="36">
        <v>0</v>
      </c>
      <c r="J2137" s="36">
        <v>1</v>
      </c>
      <c r="K2137" s="36">
        <v>7</v>
      </c>
      <c r="L2137" s="94">
        <v>640</v>
      </c>
      <c r="M2137" s="94">
        <v>719</v>
      </c>
      <c r="N2137" s="95">
        <f t="shared" si="139"/>
        <v>0.47093451066961001</v>
      </c>
      <c r="O2137" s="36">
        <v>20032886</v>
      </c>
      <c r="P2137" s="63">
        <v>414.35</v>
      </c>
      <c r="Q2137" s="76">
        <f t="shared" si="140"/>
        <v>3.2798358875346927</v>
      </c>
      <c r="R2137" s="95">
        <f t="shared" si="141"/>
        <v>0.47093451066961001</v>
      </c>
      <c r="S2137" s="95">
        <f t="shared" si="142"/>
        <v>-1</v>
      </c>
    </row>
    <row r="2138" spans="1:19" s="36" customFormat="1" ht="14.4" x14ac:dyDescent="0.3">
      <c r="A2138" s="32"/>
      <c r="B2138" s="36">
        <v>2886</v>
      </c>
      <c r="C2138" s="36">
        <v>1</v>
      </c>
      <c r="D2138" s="36" t="s">
        <v>607</v>
      </c>
      <c r="E2138" s="36">
        <v>2003</v>
      </c>
      <c r="F2138" s="36">
        <v>2004</v>
      </c>
      <c r="G2138" s="76">
        <v>448.5</v>
      </c>
      <c r="H2138" s="36">
        <v>7</v>
      </c>
      <c r="I2138" s="36">
        <v>1</v>
      </c>
      <c r="J2138" s="36">
        <v>1</v>
      </c>
      <c r="K2138" s="36">
        <v>5</v>
      </c>
      <c r="L2138" s="94">
        <v>694</v>
      </c>
      <c r="M2138" s="94">
        <v>634</v>
      </c>
      <c r="N2138" s="95">
        <f t="shared" si="139"/>
        <v>0.52259036144578308</v>
      </c>
      <c r="O2138" s="36">
        <v>20042886</v>
      </c>
      <c r="P2138" s="63">
        <v>452.64</v>
      </c>
      <c r="Q2138" s="76">
        <f t="shared" si="140"/>
        <v>2.9338989042064334</v>
      </c>
      <c r="R2138" s="95">
        <f t="shared" si="141"/>
        <v>0.52259036144578308</v>
      </c>
      <c r="S2138" s="95">
        <f t="shared" si="142"/>
        <v>-1</v>
      </c>
    </row>
    <row r="2139" spans="1:19" s="36" customFormat="1" ht="14.4" x14ac:dyDescent="0.3">
      <c r="A2139" s="32"/>
      <c r="B2139" s="36">
        <v>2886</v>
      </c>
      <c r="C2139" s="36">
        <v>1</v>
      </c>
      <c r="D2139" s="36" t="s">
        <v>905</v>
      </c>
      <c r="E2139" s="36">
        <v>2005</v>
      </c>
      <c r="F2139" s="36">
        <v>2006</v>
      </c>
      <c r="G2139" s="76">
        <v>433.41</v>
      </c>
      <c r="H2139" s="36">
        <v>10</v>
      </c>
      <c r="I2139" s="33">
        <v>1</v>
      </c>
      <c r="J2139" s="36">
        <v>1</v>
      </c>
      <c r="K2139" s="36">
        <v>5</v>
      </c>
      <c r="L2139" s="36">
        <v>524</v>
      </c>
      <c r="M2139" s="36">
        <v>335</v>
      </c>
      <c r="N2139" s="95">
        <f t="shared" si="139"/>
        <v>0.61001164144353903</v>
      </c>
      <c r="O2139" s="36">
        <v>20062886</v>
      </c>
      <c r="P2139" s="63">
        <v>427.79</v>
      </c>
      <c r="Q2139" s="76">
        <f t="shared" si="140"/>
        <v>2.0079945767783256</v>
      </c>
      <c r="R2139" s="95">
        <f t="shared" si="141"/>
        <v>0.61001164144353903</v>
      </c>
      <c r="S2139" s="95">
        <f t="shared" si="142"/>
        <v>-1</v>
      </c>
    </row>
    <row r="2140" spans="1:19" s="36" customFormat="1" ht="14.4" x14ac:dyDescent="0.3">
      <c r="A2140" s="32"/>
      <c r="B2140" s="7">
        <v>2886</v>
      </c>
      <c r="C2140" s="7">
        <v>1</v>
      </c>
      <c r="D2140" s="7" t="s">
        <v>607</v>
      </c>
      <c r="E2140" s="7">
        <v>2010</v>
      </c>
      <c r="F2140" s="10">
        <v>2011</v>
      </c>
      <c r="G2140" s="66">
        <v>448.5</v>
      </c>
      <c r="H2140" s="10">
        <v>10</v>
      </c>
      <c r="I2140" s="67">
        <v>1</v>
      </c>
      <c r="J2140" s="10">
        <v>0</v>
      </c>
      <c r="K2140" s="50">
        <f>MAX(1,MIN(10,INT(G2140/100)+1))</f>
        <v>5</v>
      </c>
      <c r="L2140" s="67">
        <v>720</v>
      </c>
      <c r="M2140" s="67">
        <v>438</v>
      </c>
      <c r="N2140" s="95">
        <f t="shared" si="139"/>
        <v>0.62176165803108807</v>
      </c>
      <c r="O2140" s="36">
        <f>10000*2010+B2140</f>
        <v>20102886</v>
      </c>
      <c r="P2140" s="63">
        <v>409.74</v>
      </c>
      <c r="Q2140" s="76">
        <f t="shared" si="140"/>
        <v>2.8261824571679601</v>
      </c>
      <c r="R2140" s="95">
        <f t="shared" si="141"/>
        <v>0.62176165803108807</v>
      </c>
      <c r="S2140" s="95">
        <f t="shared" si="142"/>
        <v>-1</v>
      </c>
    </row>
    <row r="2141" spans="1:19" s="36" customFormat="1" ht="14.4" x14ac:dyDescent="0.3">
      <c r="A2141" s="32"/>
      <c r="B2141" s="7">
        <v>2886</v>
      </c>
      <c r="C2141" s="7">
        <v>1</v>
      </c>
      <c r="D2141" s="7" t="s">
        <v>607</v>
      </c>
      <c r="E2141" s="7">
        <v>2010</v>
      </c>
      <c r="F2141" s="10">
        <v>2011</v>
      </c>
      <c r="G2141" s="66">
        <v>433.41</v>
      </c>
      <c r="H2141" s="10">
        <v>10</v>
      </c>
      <c r="I2141" s="67">
        <v>0</v>
      </c>
      <c r="J2141" s="10">
        <v>0</v>
      </c>
      <c r="K2141" s="50">
        <f>MAX(1,MIN(10,INT(G2141/100)+1))</f>
        <v>5</v>
      </c>
      <c r="L2141" s="67">
        <v>452</v>
      </c>
      <c r="M2141" s="67">
        <v>686</v>
      </c>
      <c r="N2141" s="95">
        <f t="shared" si="139"/>
        <v>0.39718804920913886</v>
      </c>
      <c r="O2141" s="36">
        <f>10000*2010+B2141</f>
        <v>20102886</v>
      </c>
      <c r="P2141" s="63">
        <v>409.74</v>
      </c>
      <c r="Q2141" s="76">
        <f t="shared" si="140"/>
        <v>2.7773710157660956</v>
      </c>
      <c r="R2141" s="95">
        <f t="shared" si="141"/>
        <v>0.39718804920913886</v>
      </c>
      <c r="S2141" s="95">
        <f t="shared" si="142"/>
        <v>-1</v>
      </c>
    </row>
    <row r="2142" spans="1:19" s="36" customFormat="1" ht="14.4" x14ac:dyDescent="0.3">
      <c r="A2142" s="32"/>
      <c r="B2142" s="7">
        <v>2886</v>
      </c>
      <c r="C2142" s="7">
        <v>1</v>
      </c>
      <c r="D2142" s="7" t="s">
        <v>607</v>
      </c>
      <c r="E2142" s="7">
        <v>2015</v>
      </c>
      <c r="F2142" s="10">
        <v>2017</v>
      </c>
      <c r="G2142" s="66">
        <v>1439</v>
      </c>
      <c r="H2142" s="10">
        <v>5</v>
      </c>
      <c r="I2142" s="67">
        <v>1</v>
      </c>
      <c r="J2142" s="48">
        <f>MAX(0,MIN(1,F2142-E2142-1))</f>
        <v>1</v>
      </c>
      <c r="K2142" s="50">
        <f>MAX(1,MIN(10,INT(G2142/100)+1))</f>
        <v>10</v>
      </c>
      <c r="L2142" s="67">
        <v>315</v>
      </c>
      <c r="M2142" s="67">
        <v>221</v>
      </c>
      <c r="N2142" s="95">
        <f t="shared" si="139"/>
        <v>0.58768656716417911</v>
      </c>
      <c r="O2142" s="36">
        <f>10000*E2142+B2142</f>
        <v>20152886</v>
      </c>
      <c r="P2142" s="63">
        <v>322.76</v>
      </c>
      <c r="Q2142" s="76">
        <f t="shared" si="140"/>
        <v>1.6606766637749413</v>
      </c>
      <c r="R2142" s="95">
        <f t="shared" si="141"/>
        <v>0.58768656716417911</v>
      </c>
      <c r="S2142" s="95">
        <f t="shared" si="142"/>
        <v>-1</v>
      </c>
    </row>
    <row r="2143" spans="1:19" s="36" customFormat="1" ht="14.4" x14ac:dyDescent="0.3">
      <c r="A2143" s="32"/>
      <c r="B2143" s="7">
        <v>2886</v>
      </c>
      <c r="C2143" s="7">
        <v>1</v>
      </c>
      <c r="D2143" s="7" t="s">
        <v>149</v>
      </c>
      <c r="E2143" s="7">
        <v>2018</v>
      </c>
      <c r="F2143" s="7">
        <v>2019</v>
      </c>
      <c r="G2143" s="70">
        <v>358</v>
      </c>
      <c r="H2143" s="7">
        <v>10</v>
      </c>
      <c r="I2143" s="7">
        <v>0</v>
      </c>
      <c r="J2143" s="48">
        <v>0</v>
      </c>
      <c r="K2143" s="50">
        <v>4</v>
      </c>
      <c r="L2143" s="67">
        <v>534</v>
      </c>
      <c r="M2143" s="67">
        <v>686</v>
      </c>
      <c r="N2143" s="95">
        <f t="shared" si="139"/>
        <v>0.43770491803278688</v>
      </c>
      <c r="O2143" s="36">
        <f>10000*E2143+B2143</f>
        <v>20182886</v>
      </c>
      <c r="P2143" s="63">
        <v>324.3</v>
      </c>
      <c r="Q2143" s="76">
        <f t="shared" si="140"/>
        <v>3.7619488128276286</v>
      </c>
      <c r="R2143" s="95">
        <f t="shared" si="141"/>
        <v>0.43770491803278688</v>
      </c>
      <c r="S2143" s="95">
        <f t="shared" si="142"/>
        <v>-1</v>
      </c>
    </row>
    <row r="2144" spans="1:19" s="36" customFormat="1" ht="14.4" x14ac:dyDescent="0.3">
      <c r="A2144" s="32"/>
      <c r="B2144" s="36">
        <v>2887</v>
      </c>
      <c r="C2144" s="36">
        <v>1</v>
      </c>
      <c r="D2144" s="36" t="s">
        <v>592</v>
      </c>
      <c r="E2144" s="36">
        <v>2001</v>
      </c>
      <c r="F2144" s="36">
        <v>2002</v>
      </c>
      <c r="G2144" s="76">
        <v>250</v>
      </c>
      <c r="H2144" s="36">
        <v>10</v>
      </c>
      <c r="I2144" s="36">
        <v>1</v>
      </c>
      <c r="J2144" s="36">
        <v>1</v>
      </c>
      <c r="K2144" s="36">
        <v>3</v>
      </c>
      <c r="L2144" s="94">
        <v>739</v>
      </c>
      <c r="M2144" s="94">
        <v>499</v>
      </c>
      <c r="N2144" s="95">
        <f t="shared" si="139"/>
        <v>0.59693053311793209</v>
      </c>
      <c r="O2144" s="36">
        <v>20022887</v>
      </c>
      <c r="P2144" s="63">
        <v>547.26</v>
      </c>
      <c r="Q2144" s="76">
        <f t="shared" si="140"/>
        <v>2.2621788546577495</v>
      </c>
      <c r="R2144" s="95">
        <f t="shared" si="141"/>
        <v>0.59693053311793209</v>
      </c>
      <c r="S2144" s="95">
        <f t="shared" si="142"/>
        <v>-1</v>
      </c>
    </row>
    <row r="2145" spans="1:19" s="36" customFormat="1" ht="14.4" x14ac:dyDescent="0.3">
      <c r="A2145" s="32"/>
      <c r="B2145" s="36">
        <v>2887</v>
      </c>
      <c r="C2145" s="36">
        <v>1</v>
      </c>
      <c r="D2145" s="36" t="s">
        <v>592</v>
      </c>
      <c r="E2145" s="36">
        <v>2002</v>
      </c>
      <c r="F2145" s="36">
        <v>2003</v>
      </c>
      <c r="G2145" s="76">
        <v>450</v>
      </c>
      <c r="H2145" s="36">
        <v>10</v>
      </c>
      <c r="I2145" s="36">
        <v>1</v>
      </c>
      <c r="J2145" s="36">
        <v>1</v>
      </c>
      <c r="K2145" s="36">
        <v>5</v>
      </c>
      <c r="L2145" s="94">
        <v>644</v>
      </c>
      <c r="M2145" s="94">
        <v>612</v>
      </c>
      <c r="N2145" s="95">
        <f t="shared" si="139"/>
        <v>0.51273885350318471</v>
      </c>
      <c r="O2145" s="36">
        <v>20032887</v>
      </c>
      <c r="P2145" s="63">
        <v>527.28</v>
      </c>
      <c r="Q2145" s="76">
        <f t="shared" si="140"/>
        <v>2.3820361098467608</v>
      </c>
      <c r="R2145" s="95">
        <f t="shared" si="141"/>
        <v>0.51273885350318471</v>
      </c>
      <c r="S2145" s="95">
        <f t="shared" si="142"/>
        <v>-1</v>
      </c>
    </row>
    <row r="2146" spans="1:19" s="36" customFormat="1" ht="14.4" x14ac:dyDescent="0.3">
      <c r="A2146" s="32"/>
      <c r="B2146" s="36">
        <v>2887</v>
      </c>
      <c r="C2146" s="36">
        <v>1</v>
      </c>
      <c r="D2146" s="35" t="s">
        <v>592</v>
      </c>
      <c r="E2146" s="33">
        <v>2007</v>
      </c>
      <c r="F2146" s="36">
        <v>2008</v>
      </c>
      <c r="G2146" s="36">
        <v>772.91</v>
      </c>
      <c r="H2146" s="36">
        <v>10</v>
      </c>
      <c r="I2146" s="36">
        <v>0</v>
      </c>
      <c r="J2146" s="36">
        <v>0</v>
      </c>
      <c r="K2146" s="33">
        <v>8</v>
      </c>
      <c r="L2146" s="63">
        <v>450</v>
      </c>
      <c r="M2146" s="63">
        <v>705</v>
      </c>
      <c r="N2146" s="95">
        <f t="shared" si="139"/>
        <v>0.38961038961038963</v>
      </c>
      <c r="O2146" s="36">
        <v>20062897</v>
      </c>
      <c r="P2146" s="63">
        <v>484</v>
      </c>
      <c r="Q2146" s="76">
        <f t="shared" si="140"/>
        <v>2.3863636363636362</v>
      </c>
      <c r="R2146" s="95">
        <f t="shared" si="141"/>
        <v>0.38961038961038963</v>
      </c>
      <c r="S2146" s="95">
        <f t="shared" si="142"/>
        <v>-1</v>
      </c>
    </row>
    <row r="2147" spans="1:19" s="36" customFormat="1" ht="14.4" x14ac:dyDescent="0.3">
      <c r="A2147" s="32"/>
      <c r="B2147" s="36">
        <v>2888</v>
      </c>
      <c r="C2147" s="36">
        <v>1</v>
      </c>
      <c r="D2147" s="36" t="s">
        <v>593</v>
      </c>
      <c r="E2147" s="36">
        <v>2001</v>
      </c>
      <c r="F2147" s="36">
        <v>2002</v>
      </c>
      <c r="G2147" s="76">
        <v>126</v>
      </c>
      <c r="H2147" s="36">
        <v>10</v>
      </c>
      <c r="I2147" s="36">
        <v>1</v>
      </c>
      <c r="J2147" s="36">
        <v>1</v>
      </c>
      <c r="K2147" s="36">
        <v>2</v>
      </c>
      <c r="L2147" s="94">
        <v>456</v>
      </c>
      <c r="M2147" s="94">
        <v>115</v>
      </c>
      <c r="N2147" s="95">
        <f t="shared" si="139"/>
        <v>0.79859894921190888</v>
      </c>
      <c r="O2147" s="36">
        <v>20022888</v>
      </c>
      <c r="P2147" s="63">
        <v>589.59</v>
      </c>
      <c r="Q2147" s="76">
        <f t="shared" si="140"/>
        <v>0.9684696144778574</v>
      </c>
      <c r="R2147" s="95">
        <f t="shared" si="141"/>
        <v>0.79859894921190888</v>
      </c>
      <c r="S2147" s="95">
        <f t="shared" si="142"/>
        <v>-1</v>
      </c>
    </row>
    <row r="2148" spans="1:19" s="36" customFormat="1" ht="14.4" x14ac:dyDescent="0.3">
      <c r="A2148" s="32"/>
      <c r="B2148" s="36">
        <v>2888</v>
      </c>
      <c r="C2148" s="36">
        <v>1</v>
      </c>
      <c r="D2148" s="36" t="s">
        <v>593</v>
      </c>
      <c r="E2148" s="36">
        <v>2005</v>
      </c>
      <c r="F2148" s="36">
        <v>2006</v>
      </c>
      <c r="G2148" s="76">
        <v>975</v>
      </c>
      <c r="H2148" s="36">
        <v>10</v>
      </c>
      <c r="I2148" s="33">
        <v>0</v>
      </c>
      <c r="J2148" s="36">
        <v>1</v>
      </c>
      <c r="K2148" s="36">
        <v>10</v>
      </c>
      <c r="L2148" s="36">
        <v>502</v>
      </c>
      <c r="M2148" s="36">
        <v>523</v>
      </c>
      <c r="N2148" s="95">
        <f t="shared" si="139"/>
        <v>0.4897560975609756</v>
      </c>
      <c r="O2148" s="36">
        <v>20062888</v>
      </c>
      <c r="P2148" s="63">
        <v>481.84</v>
      </c>
      <c r="Q2148" s="76">
        <f t="shared" si="140"/>
        <v>2.127262161713432</v>
      </c>
      <c r="R2148" s="95">
        <f t="shared" si="141"/>
        <v>0.4897560975609756</v>
      </c>
      <c r="S2148" s="95">
        <f t="shared" si="142"/>
        <v>-1</v>
      </c>
    </row>
    <row r="2149" spans="1:19" s="36" customFormat="1" ht="14.4" x14ac:dyDescent="0.3">
      <c r="A2149" s="32"/>
      <c r="B2149" s="36">
        <v>2888</v>
      </c>
      <c r="C2149" s="36">
        <v>1</v>
      </c>
      <c r="D2149" s="36" t="s">
        <v>593</v>
      </c>
      <c r="E2149" s="36">
        <v>2006</v>
      </c>
      <c r="F2149" s="33">
        <v>2007</v>
      </c>
      <c r="G2149" s="76">
        <v>975</v>
      </c>
      <c r="H2149" s="33">
        <v>8</v>
      </c>
      <c r="I2149" s="36">
        <v>1</v>
      </c>
      <c r="J2149" s="36">
        <v>1</v>
      </c>
      <c r="K2149" s="36">
        <v>10</v>
      </c>
      <c r="L2149" s="63">
        <v>690</v>
      </c>
      <c r="M2149" s="63">
        <v>650</v>
      </c>
      <c r="N2149" s="95">
        <f t="shared" si="139"/>
        <v>0.5149253731343284</v>
      </c>
      <c r="O2149" s="36">
        <v>20072888</v>
      </c>
      <c r="P2149" s="63">
        <v>431</v>
      </c>
      <c r="Q2149" s="76">
        <f t="shared" si="140"/>
        <v>3.1090487238979119</v>
      </c>
      <c r="R2149" s="95">
        <f t="shared" si="141"/>
        <v>0.5149253731343284</v>
      </c>
      <c r="S2149" s="95">
        <f t="shared" si="142"/>
        <v>-1</v>
      </c>
    </row>
    <row r="2150" spans="1:19" s="36" customFormat="1" ht="14.4" x14ac:dyDescent="0.3">
      <c r="A2150" s="32"/>
      <c r="B2150" s="36">
        <v>2888</v>
      </c>
      <c r="C2150" s="36">
        <v>1</v>
      </c>
      <c r="D2150" s="36" t="s">
        <v>593</v>
      </c>
      <c r="E2150" s="40">
        <v>2014</v>
      </c>
      <c r="F2150" s="33">
        <v>2015</v>
      </c>
      <c r="G2150" s="62">
        <v>673.11</v>
      </c>
      <c r="H2150" s="33">
        <v>10</v>
      </c>
      <c r="I2150" s="63">
        <v>1</v>
      </c>
      <c r="J2150" s="48">
        <v>0</v>
      </c>
      <c r="K2150" s="50">
        <v>7</v>
      </c>
      <c r="L2150" s="63">
        <v>728</v>
      </c>
      <c r="M2150" s="63">
        <v>269</v>
      </c>
      <c r="N2150" s="95">
        <f t="shared" si="139"/>
        <v>0.73019057171514545</v>
      </c>
      <c r="O2150" s="36">
        <f>10000*E2150+B2150</f>
        <v>20142888</v>
      </c>
      <c r="P2150" s="63">
        <v>333.15</v>
      </c>
      <c r="Q2150" s="76">
        <f t="shared" si="140"/>
        <v>2.9926459552754019</v>
      </c>
      <c r="R2150" s="95">
        <f t="shared" si="141"/>
        <v>0.73019057171514545</v>
      </c>
      <c r="S2150" s="95">
        <f t="shared" si="142"/>
        <v>-1</v>
      </c>
    </row>
    <row r="2151" spans="1:19" s="36" customFormat="1" ht="14.4" x14ac:dyDescent="0.3">
      <c r="A2151" s="32"/>
      <c r="B2151" s="36">
        <v>2888</v>
      </c>
      <c r="C2151" s="36">
        <v>1</v>
      </c>
      <c r="D2151" s="36" t="s">
        <v>593</v>
      </c>
      <c r="E2151" s="40">
        <v>2017</v>
      </c>
      <c r="F2151" s="33">
        <v>2018</v>
      </c>
      <c r="G2151" s="62">
        <v>500</v>
      </c>
      <c r="H2151" s="33">
        <v>10</v>
      </c>
      <c r="I2151" s="63">
        <v>1</v>
      </c>
      <c r="J2151" s="48">
        <f>MAX(0,MIN(1,F2151-E2151-1))</f>
        <v>0</v>
      </c>
      <c r="K2151" s="50">
        <f>MAX(1,MIN(10,INT(G2151/100)+1))</f>
        <v>6</v>
      </c>
      <c r="L2151" s="63">
        <v>303</v>
      </c>
      <c r="M2151" s="63">
        <v>137</v>
      </c>
      <c r="N2151" s="95">
        <f t="shared" si="139"/>
        <v>0.6886363636363636</v>
      </c>
      <c r="O2151" s="36">
        <f>10000*E2151+B2151</f>
        <v>20172888</v>
      </c>
      <c r="P2151" s="63">
        <v>349</v>
      </c>
      <c r="Q2151" s="76">
        <f t="shared" si="140"/>
        <v>1.2607449856733524</v>
      </c>
      <c r="R2151" s="95">
        <f t="shared" si="141"/>
        <v>0.6886363636363636</v>
      </c>
      <c r="S2151" s="95">
        <f t="shared" si="142"/>
        <v>-1</v>
      </c>
    </row>
    <row r="2152" spans="1:19" s="36" customFormat="1" ht="14.4" x14ac:dyDescent="0.3">
      <c r="A2152" s="32"/>
      <c r="B2152" s="36">
        <v>2889</v>
      </c>
      <c r="C2152" s="36">
        <v>1</v>
      </c>
      <c r="D2152" s="36" t="s">
        <v>532</v>
      </c>
      <c r="E2152" s="36">
        <v>2000</v>
      </c>
      <c r="F2152" s="36">
        <v>2001</v>
      </c>
      <c r="G2152" s="76">
        <v>307.22000000000003</v>
      </c>
      <c r="H2152" s="36">
        <v>5</v>
      </c>
      <c r="I2152" s="36">
        <v>1</v>
      </c>
      <c r="J2152" s="36">
        <v>1</v>
      </c>
      <c r="K2152" s="36">
        <v>4</v>
      </c>
      <c r="L2152" s="94">
        <v>1264</v>
      </c>
      <c r="M2152" s="94">
        <v>827</v>
      </c>
      <c r="N2152" s="95">
        <f t="shared" si="139"/>
        <v>0.60449545671927307</v>
      </c>
      <c r="O2152" s="36">
        <v>20012889</v>
      </c>
      <c r="P2152" s="63">
        <v>719.36</v>
      </c>
      <c r="Q2152" s="76">
        <f t="shared" si="140"/>
        <v>2.9067504448398576</v>
      </c>
      <c r="R2152" s="95">
        <f t="shared" si="141"/>
        <v>0.60449545671927307</v>
      </c>
      <c r="S2152" s="95">
        <f t="shared" si="142"/>
        <v>-1</v>
      </c>
    </row>
    <row r="2153" spans="1:19" s="36" customFormat="1" ht="14.4" x14ac:dyDescent="0.3">
      <c r="A2153" s="32"/>
      <c r="B2153" s="36">
        <v>2889</v>
      </c>
      <c r="C2153" s="36">
        <v>1</v>
      </c>
      <c r="D2153" s="36" t="s">
        <v>532</v>
      </c>
      <c r="E2153" s="36">
        <v>2001</v>
      </c>
      <c r="F2153" s="36">
        <v>2002</v>
      </c>
      <c r="G2153" s="76">
        <v>315</v>
      </c>
      <c r="H2153" s="36">
        <v>5</v>
      </c>
      <c r="I2153" s="36">
        <v>0</v>
      </c>
      <c r="J2153" s="36">
        <v>1</v>
      </c>
      <c r="K2153" s="36">
        <v>4</v>
      </c>
      <c r="L2153" s="94">
        <v>428</v>
      </c>
      <c r="M2153" s="94">
        <v>541</v>
      </c>
      <c r="N2153" s="95">
        <f t="shared" si="139"/>
        <v>0.44169246646026833</v>
      </c>
      <c r="O2153" s="36">
        <v>20022889</v>
      </c>
      <c r="P2153" s="63">
        <v>715.73</v>
      </c>
      <c r="Q2153" s="76">
        <f t="shared" si="140"/>
        <v>1.3538624900451288</v>
      </c>
      <c r="R2153" s="95">
        <f t="shared" si="141"/>
        <v>0.44169246646026833</v>
      </c>
      <c r="S2153" s="95">
        <f t="shared" si="142"/>
        <v>-1</v>
      </c>
    </row>
    <row r="2154" spans="1:19" s="36" customFormat="1" ht="14.4" x14ac:dyDescent="0.3">
      <c r="A2154" s="32"/>
      <c r="B2154" s="36">
        <v>2889</v>
      </c>
      <c r="C2154" s="36">
        <v>1</v>
      </c>
      <c r="D2154" s="36" t="s">
        <v>624</v>
      </c>
      <c r="E2154" s="36">
        <v>2003</v>
      </c>
      <c r="F2154" s="36">
        <v>2004</v>
      </c>
      <c r="G2154" s="76">
        <v>500</v>
      </c>
      <c r="H2154" s="36">
        <v>10</v>
      </c>
      <c r="I2154" s="36">
        <v>0</v>
      </c>
      <c r="J2154" s="36">
        <v>1</v>
      </c>
      <c r="K2154" s="36">
        <v>6</v>
      </c>
      <c r="L2154" s="94">
        <v>504</v>
      </c>
      <c r="M2154" s="94">
        <v>610</v>
      </c>
      <c r="N2154" s="95">
        <f t="shared" si="139"/>
        <v>0.4524236983842011</v>
      </c>
      <c r="O2154" s="36">
        <v>20042889</v>
      </c>
      <c r="P2154" s="63">
        <v>743.66</v>
      </c>
      <c r="Q2154" s="76">
        <f t="shared" si="140"/>
        <v>1.4979963962025657</v>
      </c>
      <c r="R2154" s="95">
        <f t="shared" si="141"/>
        <v>0.4524236983842011</v>
      </c>
      <c r="S2154" s="95">
        <f t="shared" si="142"/>
        <v>-1</v>
      </c>
    </row>
    <row r="2155" spans="1:19" s="36" customFormat="1" ht="14.4" x14ac:dyDescent="0.3">
      <c r="A2155" s="32"/>
      <c r="B2155" s="36">
        <v>2889</v>
      </c>
      <c r="C2155" s="36">
        <v>1</v>
      </c>
      <c r="D2155" s="36" t="s">
        <v>624</v>
      </c>
      <c r="E2155" s="36">
        <v>2004</v>
      </c>
      <c r="F2155" s="36">
        <v>2005</v>
      </c>
      <c r="G2155" s="76">
        <v>500</v>
      </c>
      <c r="H2155" s="36">
        <v>6</v>
      </c>
      <c r="I2155" s="36">
        <v>1</v>
      </c>
      <c r="J2155" s="36">
        <v>1</v>
      </c>
      <c r="K2155" s="36">
        <v>6</v>
      </c>
      <c r="L2155" s="94">
        <v>1485</v>
      </c>
      <c r="M2155" s="94">
        <v>1187</v>
      </c>
      <c r="N2155" s="95">
        <f t="shared" si="139"/>
        <v>0.55576347305389218</v>
      </c>
      <c r="O2155" s="36">
        <v>20052889</v>
      </c>
      <c r="P2155" s="63">
        <v>731.61</v>
      </c>
      <c r="Q2155" s="76">
        <f t="shared" si="140"/>
        <v>3.65221907847077</v>
      </c>
      <c r="R2155" s="95">
        <f t="shared" si="141"/>
        <v>0.55576347305389218</v>
      </c>
      <c r="S2155" s="95">
        <f t="shared" si="142"/>
        <v>-1</v>
      </c>
    </row>
    <row r="2156" spans="1:19" s="36" customFormat="1" ht="14.4" x14ac:dyDescent="0.3">
      <c r="A2156" s="32"/>
      <c r="B2156" s="36">
        <v>2889</v>
      </c>
      <c r="C2156" s="36">
        <v>1</v>
      </c>
      <c r="D2156" s="36" t="s">
        <v>532</v>
      </c>
      <c r="E2156" s="40">
        <v>2009</v>
      </c>
      <c r="F2156" s="40">
        <v>2010</v>
      </c>
      <c r="G2156" s="62">
        <v>250</v>
      </c>
      <c r="H2156" s="40">
        <v>7</v>
      </c>
      <c r="I2156" s="63">
        <v>1</v>
      </c>
      <c r="J2156" s="48">
        <f>MAX(0,MIN(1,F2156-E2156-1))</f>
        <v>0</v>
      </c>
      <c r="K2156" s="50">
        <f>MAX(1,MIN(10,INT(G2156/100)+1))</f>
        <v>3</v>
      </c>
      <c r="L2156" s="63">
        <v>778</v>
      </c>
      <c r="M2156" s="63">
        <v>663</v>
      </c>
      <c r="N2156" s="95">
        <f t="shared" si="139"/>
        <v>0.53990284524635668</v>
      </c>
      <c r="O2156" s="36">
        <v>20092889</v>
      </c>
      <c r="P2156" s="63">
        <v>612.58000000000004</v>
      </c>
      <c r="Q2156" s="76">
        <f t="shared" si="140"/>
        <v>2.3523458160566784</v>
      </c>
      <c r="R2156" s="95">
        <f t="shared" si="141"/>
        <v>0.53990284524635668</v>
      </c>
      <c r="S2156" s="95">
        <f t="shared" si="142"/>
        <v>-1</v>
      </c>
    </row>
    <row r="2157" spans="1:19" s="36" customFormat="1" ht="14.4" x14ac:dyDescent="0.3">
      <c r="A2157" s="32"/>
      <c r="B2157" s="36">
        <v>2889</v>
      </c>
      <c r="C2157" s="36">
        <v>1</v>
      </c>
      <c r="D2157" s="36" t="s">
        <v>532</v>
      </c>
      <c r="E2157" s="40">
        <v>2009</v>
      </c>
      <c r="F2157" s="40">
        <v>2010</v>
      </c>
      <c r="G2157" s="62">
        <v>250</v>
      </c>
      <c r="H2157" s="40">
        <v>7</v>
      </c>
      <c r="I2157" s="63">
        <v>1</v>
      </c>
      <c r="J2157" s="48">
        <f>MAX(0,MIN(1,F2157-E2157-1))</f>
        <v>0</v>
      </c>
      <c r="K2157" s="50">
        <f>MAX(1,MIN(10,INT(G2157/100)+1))</f>
        <v>3</v>
      </c>
      <c r="L2157" s="63">
        <v>778</v>
      </c>
      <c r="M2157" s="63">
        <v>663</v>
      </c>
      <c r="N2157" s="95">
        <f t="shared" si="139"/>
        <v>0.53990284524635668</v>
      </c>
      <c r="O2157" s="36">
        <f>10000*F2157+B2157</f>
        <v>20102889</v>
      </c>
      <c r="P2157" s="63">
        <v>612.58000000000004</v>
      </c>
      <c r="Q2157" s="76">
        <f t="shared" si="140"/>
        <v>2.3523458160566784</v>
      </c>
      <c r="R2157" s="95">
        <f t="shared" si="141"/>
        <v>0.53990284524635668</v>
      </c>
      <c r="S2157" s="95">
        <f t="shared" si="142"/>
        <v>-1</v>
      </c>
    </row>
    <row r="2158" spans="1:19" s="36" customFormat="1" ht="14.4" x14ac:dyDescent="0.3">
      <c r="A2158" s="32"/>
      <c r="B2158" s="7">
        <v>2889</v>
      </c>
      <c r="C2158" s="7">
        <v>1</v>
      </c>
      <c r="D2158" s="7" t="s">
        <v>704</v>
      </c>
      <c r="E2158" s="7">
        <v>2016</v>
      </c>
      <c r="F2158" s="7">
        <v>2017</v>
      </c>
      <c r="G2158" s="70">
        <v>194.58</v>
      </c>
      <c r="H2158" s="7">
        <v>7</v>
      </c>
      <c r="I2158" s="7">
        <v>1</v>
      </c>
      <c r="J2158" s="48">
        <v>0</v>
      </c>
      <c r="K2158" s="50">
        <v>2</v>
      </c>
      <c r="L2158" s="67">
        <v>1486</v>
      </c>
      <c r="M2158" s="67">
        <v>1146</v>
      </c>
      <c r="N2158" s="95">
        <f t="shared" ref="N2158:N2191" si="143">L2158/(L2158+M2158)</f>
        <v>0.56458966565349544</v>
      </c>
      <c r="O2158" s="36">
        <f>10000*E2158+B2158</f>
        <v>20162889</v>
      </c>
      <c r="P2158" s="63">
        <v>436.45</v>
      </c>
      <c r="Q2158" s="76">
        <f t="shared" ref="Q2158:Q2191" si="144">(L2158+M2158)/P2158</f>
        <v>6.030473135525261</v>
      </c>
      <c r="R2158" s="95">
        <f t="shared" ref="R2158:R2191" si="145">N2158</f>
        <v>0.56458966565349544</v>
      </c>
      <c r="S2158" s="95">
        <f t="shared" ref="S2158:S2191" si="146">IF(B2158=$A$1,R2158,-1)</f>
        <v>-1</v>
      </c>
    </row>
    <row r="2159" spans="1:19" s="36" customFormat="1" ht="14.4" x14ac:dyDescent="0.3">
      <c r="A2159" s="32"/>
      <c r="B2159" s="36">
        <v>2890</v>
      </c>
      <c r="C2159" s="36">
        <v>1</v>
      </c>
      <c r="D2159" s="36" t="s">
        <v>533</v>
      </c>
      <c r="E2159" s="36">
        <v>2000</v>
      </c>
      <c r="F2159" s="36">
        <v>2001</v>
      </c>
      <c r="G2159" s="76">
        <v>800</v>
      </c>
      <c r="H2159" s="36">
        <v>10</v>
      </c>
      <c r="I2159" s="36">
        <v>1</v>
      </c>
      <c r="J2159" s="36">
        <v>1</v>
      </c>
      <c r="K2159" s="36">
        <v>9</v>
      </c>
      <c r="L2159" s="94">
        <v>812</v>
      </c>
      <c r="M2159" s="94">
        <v>271</v>
      </c>
      <c r="N2159" s="95">
        <f t="shared" si="143"/>
        <v>0.74976915974145886</v>
      </c>
      <c r="O2159" s="36">
        <v>20012890</v>
      </c>
      <c r="P2159" s="63">
        <v>885.62</v>
      </c>
      <c r="Q2159" s="76">
        <f t="shared" si="144"/>
        <v>1.2228721121925883</v>
      </c>
      <c r="R2159" s="95">
        <f t="shared" si="145"/>
        <v>0.74976915974145886</v>
      </c>
      <c r="S2159" s="95">
        <f t="shared" si="146"/>
        <v>-1</v>
      </c>
    </row>
    <row r="2160" spans="1:19" s="36" customFormat="1" ht="14.4" x14ac:dyDescent="0.3">
      <c r="A2160" s="32"/>
      <c r="B2160" s="36">
        <v>2890</v>
      </c>
      <c r="C2160" s="36">
        <v>1</v>
      </c>
      <c r="D2160" s="36" t="s">
        <v>533</v>
      </c>
      <c r="E2160" s="36">
        <v>2003</v>
      </c>
      <c r="F2160" s="36">
        <v>2004</v>
      </c>
      <c r="G2160" s="76">
        <v>415</v>
      </c>
      <c r="H2160" s="36">
        <v>7</v>
      </c>
      <c r="I2160" s="36">
        <v>1</v>
      </c>
      <c r="J2160" s="36">
        <v>1</v>
      </c>
      <c r="K2160" s="36">
        <v>5</v>
      </c>
      <c r="L2160" s="94">
        <v>720</v>
      </c>
      <c r="M2160" s="94">
        <v>319</v>
      </c>
      <c r="N2160" s="95">
        <f t="shared" si="143"/>
        <v>0.69297401347449472</v>
      </c>
      <c r="O2160" s="36">
        <v>20042890</v>
      </c>
      <c r="P2160" s="63">
        <v>825.11</v>
      </c>
      <c r="Q2160" s="76">
        <f t="shared" si="144"/>
        <v>1.2592260425882609</v>
      </c>
      <c r="R2160" s="95">
        <f t="shared" si="145"/>
        <v>0.69297401347449472</v>
      </c>
      <c r="S2160" s="95">
        <f t="shared" si="146"/>
        <v>-1</v>
      </c>
    </row>
    <row r="2161" spans="1:19" s="36" customFormat="1" ht="14.4" x14ac:dyDescent="0.3">
      <c r="A2161" s="32"/>
      <c r="B2161" s="36">
        <v>2890</v>
      </c>
      <c r="C2161" s="36">
        <v>1</v>
      </c>
      <c r="D2161" s="36" t="s">
        <v>533</v>
      </c>
      <c r="E2161" s="36">
        <v>2006</v>
      </c>
      <c r="F2161" s="33">
        <v>2007</v>
      </c>
      <c r="G2161" s="76">
        <v>400</v>
      </c>
      <c r="H2161" s="33">
        <v>10</v>
      </c>
      <c r="I2161" s="36">
        <v>1</v>
      </c>
      <c r="J2161" s="36">
        <v>1</v>
      </c>
      <c r="K2161" s="36">
        <v>5</v>
      </c>
      <c r="L2161" s="63">
        <v>1007</v>
      </c>
      <c r="M2161" s="63">
        <v>833</v>
      </c>
      <c r="N2161" s="95">
        <f t="shared" si="143"/>
        <v>0.54728260869565215</v>
      </c>
      <c r="O2161" s="36">
        <v>20072890</v>
      </c>
      <c r="P2161" s="63">
        <v>725</v>
      </c>
      <c r="Q2161" s="76">
        <f t="shared" si="144"/>
        <v>2.5379310344827588</v>
      </c>
      <c r="R2161" s="95">
        <f t="shared" si="145"/>
        <v>0.54728260869565215</v>
      </c>
      <c r="S2161" s="95">
        <f t="shared" si="146"/>
        <v>-1</v>
      </c>
    </row>
    <row r="2162" spans="1:19" s="36" customFormat="1" ht="14.4" x14ac:dyDescent="0.3">
      <c r="A2162" s="32"/>
      <c r="B2162" s="36">
        <v>2890</v>
      </c>
      <c r="C2162" s="36">
        <v>1</v>
      </c>
      <c r="D2162" s="36" t="s">
        <v>671</v>
      </c>
      <c r="E2162" s="40">
        <v>2009</v>
      </c>
      <c r="F2162" s="33">
        <v>2010</v>
      </c>
      <c r="G2162" s="62">
        <v>296.02999999999997</v>
      </c>
      <c r="H2162" s="33">
        <v>7</v>
      </c>
      <c r="I2162" s="63">
        <v>1</v>
      </c>
      <c r="J2162" s="48">
        <f>MAX(0,MIN(1,F2162-E2162-1))</f>
        <v>0</v>
      </c>
      <c r="K2162" s="50">
        <f>MAX(1,MIN(10,INT(G2162/100)+1))</f>
        <v>3</v>
      </c>
      <c r="L2162" s="63">
        <v>645</v>
      </c>
      <c r="M2162" s="63">
        <v>477</v>
      </c>
      <c r="N2162" s="95">
        <f t="shared" si="143"/>
        <v>0.57486631016042777</v>
      </c>
      <c r="O2162" s="36">
        <v>20092890</v>
      </c>
      <c r="P2162" s="63">
        <v>549.32000000000005</v>
      </c>
      <c r="Q2162" s="76">
        <f t="shared" si="144"/>
        <v>2.0425253040122331</v>
      </c>
      <c r="R2162" s="95">
        <f t="shared" si="145"/>
        <v>0.57486631016042777</v>
      </c>
      <c r="S2162" s="95">
        <f t="shared" si="146"/>
        <v>-1</v>
      </c>
    </row>
    <row r="2163" spans="1:19" s="36" customFormat="1" ht="14.4" x14ac:dyDescent="0.3">
      <c r="A2163" s="32"/>
      <c r="B2163" s="36">
        <v>2890</v>
      </c>
      <c r="C2163" s="36">
        <v>1</v>
      </c>
      <c r="D2163" s="36" t="s">
        <v>671</v>
      </c>
      <c r="E2163" s="40">
        <v>2009</v>
      </c>
      <c r="F2163" s="33">
        <v>2010</v>
      </c>
      <c r="G2163" s="62">
        <v>300</v>
      </c>
      <c r="H2163" s="33">
        <v>3</v>
      </c>
      <c r="I2163" s="63">
        <v>1</v>
      </c>
      <c r="J2163" s="48">
        <f>MAX(0,MIN(1,F2163-E2163-1))</f>
        <v>0</v>
      </c>
      <c r="K2163" s="50">
        <f>MAX(1,MIN(10,INT(G2163/100)+1))</f>
        <v>4</v>
      </c>
      <c r="L2163" s="63">
        <v>611</v>
      </c>
      <c r="M2163" s="63">
        <v>508</v>
      </c>
      <c r="N2163" s="95">
        <f t="shared" si="143"/>
        <v>0.54602323503127792</v>
      </c>
      <c r="O2163" s="36">
        <v>20092890</v>
      </c>
      <c r="P2163" s="63">
        <v>549.32000000000005</v>
      </c>
      <c r="Q2163" s="76">
        <f t="shared" si="144"/>
        <v>2.0370640064079222</v>
      </c>
      <c r="R2163" s="95">
        <f t="shared" si="145"/>
        <v>0.54602323503127792</v>
      </c>
      <c r="S2163" s="95">
        <f t="shared" si="146"/>
        <v>-1</v>
      </c>
    </row>
    <row r="2164" spans="1:19" s="36" customFormat="1" ht="14.4" x14ac:dyDescent="0.3">
      <c r="A2164" s="32"/>
      <c r="B2164" s="36">
        <v>2890</v>
      </c>
      <c r="C2164" s="36">
        <v>1</v>
      </c>
      <c r="D2164" s="36" t="s">
        <v>671</v>
      </c>
      <c r="E2164" s="40">
        <v>2009</v>
      </c>
      <c r="F2164" s="33">
        <v>2010</v>
      </c>
      <c r="G2164" s="62">
        <v>296.02999999999997</v>
      </c>
      <c r="H2164" s="33">
        <v>7</v>
      </c>
      <c r="I2164" s="63">
        <v>1</v>
      </c>
      <c r="J2164" s="48">
        <f>MAX(0,MIN(1,F2164-E2164-1))</f>
        <v>0</v>
      </c>
      <c r="K2164" s="50">
        <f>MAX(1,MIN(10,INT(G2164/100)+1))</f>
        <v>3</v>
      </c>
      <c r="L2164" s="63">
        <v>645</v>
      </c>
      <c r="M2164" s="63">
        <v>477</v>
      </c>
      <c r="N2164" s="95">
        <f t="shared" si="143"/>
        <v>0.57486631016042777</v>
      </c>
      <c r="O2164" s="36">
        <f>10000*F2164+B2164</f>
        <v>20102890</v>
      </c>
      <c r="P2164" s="63">
        <v>549.32000000000005</v>
      </c>
      <c r="Q2164" s="76">
        <f t="shared" si="144"/>
        <v>2.0425253040122331</v>
      </c>
      <c r="R2164" s="95">
        <f t="shared" si="145"/>
        <v>0.57486631016042777</v>
      </c>
      <c r="S2164" s="95">
        <f t="shared" si="146"/>
        <v>-1</v>
      </c>
    </row>
    <row r="2165" spans="1:19" s="36" customFormat="1" ht="14.4" x14ac:dyDescent="0.3">
      <c r="A2165" s="32"/>
      <c r="B2165" s="36">
        <v>2890</v>
      </c>
      <c r="C2165" s="36">
        <v>1</v>
      </c>
      <c r="D2165" s="36" t="s">
        <v>671</v>
      </c>
      <c r="E2165" s="40">
        <v>2009</v>
      </c>
      <c r="F2165" s="33">
        <v>2010</v>
      </c>
      <c r="G2165" s="62">
        <v>300</v>
      </c>
      <c r="H2165" s="33">
        <v>3</v>
      </c>
      <c r="I2165" s="63">
        <v>1</v>
      </c>
      <c r="J2165" s="48">
        <f>MAX(0,MIN(1,F2165-E2165-1))</f>
        <v>0</v>
      </c>
      <c r="K2165" s="50">
        <f>MAX(1,MIN(10,INT(G2165/100)+1))</f>
        <v>4</v>
      </c>
      <c r="L2165" s="63">
        <v>611</v>
      </c>
      <c r="M2165" s="63">
        <v>508</v>
      </c>
      <c r="N2165" s="95">
        <f t="shared" si="143"/>
        <v>0.54602323503127792</v>
      </c>
      <c r="O2165" s="36">
        <f>10000*F2165+B2165</f>
        <v>20102890</v>
      </c>
      <c r="P2165" s="63">
        <v>549.32000000000005</v>
      </c>
      <c r="Q2165" s="76">
        <f t="shared" si="144"/>
        <v>2.0370640064079222</v>
      </c>
      <c r="R2165" s="95">
        <f t="shared" si="145"/>
        <v>0.54602323503127792</v>
      </c>
      <c r="S2165" s="95">
        <f t="shared" si="146"/>
        <v>-1</v>
      </c>
    </row>
    <row r="2166" spans="1:19" s="36" customFormat="1" ht="14.4" x14ac:dyDescent="0.3">
      <c r="A2166" s="32"/>
      <c r="B2166" s="36">
        <v>2890</v>
      </c>
      <c r="C2166" s="36">
        <v>1</v>
      </c>
      <c r="D2166" s="36" t="s">
        <v>42</v>
      </c>
      <c r="E2166" s="75">
        <v>2012</v>
      </c>
      <c r="F2166" s="36">
        <v>2013</v>
      </c>
      <c r="G2166" s="76">
        <v>300</v>
      </c>
      <c r="H2166" s="36">
        <v>3</v>
      </c>
      <c r="I2166" s="36">
        <v>1</v>
      </c>
      <c r="J2166" s="36">
        <v>0</v>
      </c>
      <c r="K2166" s="50">
        <f>MAX(1,MIN(10,INT(G2166/100)+1))</f>
        <v>4</v>
      </c>
      <c r="L2166" s="63">
        <v>1201</v>
      </c>
      <c r="M2166" s="63">
        <v>859</v>
      </c>
      <c r="N2166" s="95">
        <f t="shared" si="143"/>
        <v>0.58300970873786406</v>
      </c>
      <c r="O2166" s="36">
        <f>10000*E2166+B2166</f>
        <v>20122890</v>
      </c>
      <c r="P2166" s="63">
        <v>508.25</v>
      </c>
      <c r="Q2166" s="76">
        <f t="shared" si="144"/>
        <v>4.0531234628627644</v>
      </c>
      <c r="R2166" s="95">
        <f t="shared" si="145"/>
        <v>0.58300970873786406</v>
      </c>
      <c r="S2166" s="95">
        <f t="shared" si="146"/>
        <v>-1</v>
      </c>
    </row>
    <row r="2167" spans="1:19" s="36" customFormat="1" ht="14.4" x14ac:dyDescent="0.3">
      <c r="A2167" s="32"/>
      <c r="B2167" s="7">
        <v>2890</v>
      </c>
      <c r="C2167" s="7">
        <v>1</v>
      </c>
      <c r="D2167" s="7" t="s">
        <v>533</v>
      </c>
      <c r="E2167" s="7">
        <v>2016</v>
      </c>
      <c r="F2167" s="7">
        <v>2017</v>
      </c>
      <c r="G2167" s="70">
        <v>1557.92</v>
      </c>
      <c r="H2167" s="7">
        <v>10</v>
      </c>
      <c r="I2167" s="7">
        <v>1</v>
      </c>
      <c r="J2167" s="48">
        <v>0</v>
      </c>
      <c r="K2167" s="50">
        <v>10</v>
      </c>
      <c r="L2167" s="67">
        <v>1194</v>
      </c>
      <c r="M2167" s="67">
        <v>887</v>
      </c>
      <c r="N2167" s="95">
        <f t="shared" si="143"/>
        <v>0.57376261412782315</v>
      </c>
      <c r="O2167" s="36">
        <f>10000*E2167+B2167</f>
        <v>20162890</v>
      </c>
      <c r="P2167" s="63">
        <v>436.45</v>
      </c>
      <c r="Q2167" s="76">
        <f t="shared" si="144"/>
        <v>4.7680146637644638</v>
      </c>
      <c r="R2167" s="95">
        <f t="shared" si="145"/>
        <v>0.57376261412782315</v>
      </c>
      <c r="S2167" s="95">
        <f t="shared" si="146"/>
        <v>-1</v>
      </c>
    </row>
    <row r="2168" spans="1:19" s="36" customFormat="1" ht="14.4" x14ac:dyDescent="0.3">
      <c r="A2168" s="32"/>
      <c r="B2168" s="36">
        <v>2895</v>
      </c>
      <c r="C2168" s="36">
        <v>1</v>
      </c>
      <c r="D2168" s="36" t="s">
        <v>594</v>
      </c>
      <c r="E2168" s="36">
        <v>2001</v>
      </c>
      <c r="F2168" s="36">
        <v>2002</v>
      </c>
      <c r="G2168" s="76">
        <v>50</v>
      </c>
      <c r="H2168" s="36">
        <v>10</v>
      </c>
      <c r="I2168" s="36">
        <v>1</v>
      </c>
      <c r="J2168" s="36">
        <v>1</v>
      </c>
      <c r="K2168" s="36">
        <v>1</v>
      </c>
      <c r="L2168" s="94">
        <v>1701</v>
      </c>
      <c r="M2168" s="94">
        <v>1062</v>
      </c>
      <c r="N2168" s="95">
        <f t="shared" si="143"/>
        <v>0.61563517915309451</v>
      </c>
      <c r="O2168" s="36">
        <v>20022895</v>
      </c>
      <c r="P2168" s="63">
        <v>1393.88</v>
      </c>
      <c r="Q2168" s="76">
        <f t="shared" si="144"/>
        <v>1.9822366344305105</v>
      </c>
      <c r="R2168" s="95">
        <f t="shared" si="145"/>
        <v>0.61563517915309451</v>
      </c>
      <c r="S2168" s="95">
        <f t="shared" si="146"/>
        <v>-1</v>
      </c>
    </row>
    <row r="2169" spans="1:19" s="36" customFormat="1" ht="14.4" x14ac:dyDescent="0.3">
      <c r="A2169" s="32"/>
      <c r="B2169" s="36">
        <v>2895</v>
      </c>
      <c r="C2169" s="36">
        <v>1</v>
      </c>
      <c r="D2169" s="36" t="s">
        <v>594</v>
      </c>
      <c r="E2169" s="36">
        <v>2006</v>
      </c>
      <c r="F2169" s="33">
        <v>2007</v>
      </c>
      <c r="G2169" s="76">
        <v>749.77</v>
      </c>
      <c r="H2169" s="33">
        <v>10</v>
      </c>
      <c r="I2169" s="36">
        <v>0</v>
      </c>
      <c r="J2169" s="36">
        <v>1</v>
      </c>
      <c r="K2169" s="36">
        <v>8</v>
      </c>
      <c r="L2169" s="63">
        <v>1620</v>
      </c>
      <c r="M2169" s="63">
        <v>2067</v>
      </c>
      <c r="N2169" s="95">
        <f t="shared" si="143"/>
        <v>0.43938161106590723</v>
      </c>
      <c r="O2169" s="36">
        <v>20072895</v>
      </c>
      <c r="P2169" s="63">
        <v>1244</v>
      </c>
      <c r="Q2169" s="76">
        <f t="shared" si="144"/>
        <v>2.9638263665594855</v>
      </c>
      <c r="R2169" s="95">
        <f t="shared" si="145"/>
        <v>0.43938161106590723</v>
      </c>
      <c r="S2169" s="95">
        <f t="shared" si="146"/>
        <v>-1</v>
      </c>
    </row>
    <row r="2170" spans="1:19" s="36" customFormat="1" ht="14.4" x14ac:dyDescent="0.3">
      <c r="A2170" s="32"/>
      <c r="B2170" s="36">
        <v>2895</v>
      </c>
      <c r="C2170" s="36">
        <v>1</v>
      </c>
      <c r="D2170" s="35" t="s">
        <v>594</v>
      </c>
      <c r="E2170" s="33">
        <v>2007</v>
      </c>
      <c r="F2170" s="36">
        <v>2008</v>
      </c>
      <c r="G2170" s="36">
        <v>949.77</v>
      </c>
      <c r="H2170" s="36">
        <v>10</v>
      </c>
      <c r="I2170" s="36">
        <v>1</v>
      </c>
      <c r="J2170" s="36">
        <v>0</v>
      </c>
      <c r="K2170" s="33">
        <v>10</v>
      </c>
      <c r="L2170" s="63">
        <v>1890</v>
      </c>
      <c r="M2170" s="63">
        <v>1091</v>
      </c>
      <c r="N2170" s="95">
        <f t="shared" si="143"/>
        <v>0.63401543106340152</v>
      </c>
      <c r="O2170" s="36">
        <v>20062897</v>
      </c>
      <c r="P2170" s="63">
        <v>1244</v>
      </c>
      <c r="Q2170" s="76">
        <f t="shared" si="144"/>
        <v>2.3963022508038585</v>
      </c>
      <c r="R2170" s="95">
        <f t="shared" si="145"/>
        <v>0.63401543106340152</v>
      </c>
      <c r="S2170" s="95">
        <f t="shared" si="146"/>
        <v>-1</v>
      </c>
    </row>
    <row r="2171" spans="1:19" s="36" customFormat="1" ht="14.4" x14ac:dyDescent="0.3">
      <c r="A2171" s="32"/>
      <c r="B2171" s="7">
        <v>2895</v>
      </c>
      <c r="C2171" s="7">
        <v>1</v>
      </c>
      <c r="D2171" s="7" t="s">
        <v>705</v>
      </c>
      <c r="E2171" s="7">
        <v>2016</v>
      </c>
      <c r="F2171" s="7">
        <v>2018</v>
      </c>
      <c r="G2171" s="70">
        <v>284.87</v>
      </c>
      <c r="H2171" s="7">
        <v>10</v>
      </c>
      <c r="I2171" s="7">
        <v>1</v>
      </c>
      <c r="J2171" s="48">
        <v>1</v>
      </c>
      <c r="K2171" s="50">
        <v>3</v>
      </c>
      <c r="L2171" s="67">
        <v>2683</v>
      </c>
      <c r="M2171" s="67">
        <v>1281</v>
      </c>
      <c r="N2171" s="95">
        <f t="shared" si="143"/>
        <v>0.67684157416750756</v>
      </c>
      <c r="O2171" s="36">
        <f>10000*E2171+B2171</f>
        <v>20162895</v>
      </c>
      <c r="P2171" s="63">
        <v>436.45</v>
      </c>
      <c r="Q2171" s="76">
        <f t="shared" si="144"/>
        <v>9.0823691144460987</v>
      </c>
      <c r="R2171" s="95">
        <f t="shared" si="145"/>
        <v>0.67684157416750756</v>
      </c>
      <c r="S2171" s="95">
        <f t="shared" si="146"/>
        <v>-1</v>
      </c>
    </row>
    <row r="2172" spans="1:19" s="36" customFormat="1" ht="14.4" x14ac:dyDescent="0.3">
      <c r="A2172" s="32"/>
      <c r="B2172" s="7">
        <v>2895</v>
      </c>
      <c r="C2172" s="7">
        <v>1</v>
      </c>
      <c r="D2172" s="7" t="s">
        <v>706</v>
      </c>
      <c r="E2172" s="7">
        <v>2016</v>
      </c>
      <c r="F2172" s="7">
        <v>2018</v>
      </c>
      <c r="G2172" s="70">
        <v>175.13</v>
      </c>
      <c r="H2172" s="7">
        <v>10</v>
      </c>
      <c r="I2172" s="7">
        <v>1</v>
      </c>
      <c r="J2172" s="48">
        <v>1</v>
      </c>
      <c r="K2172" s="50">
        <v>2</v>
      </c>
      <c r="L2172" s="67">
        <v>2016</v>
      </c>
      <c r="M2172" s="67">
        <v>1956</v>
      </c>
      <c r="N2172" s="95">
        <f t="shared" si="143"/>
        <v>0.50755287009063443</v>
      </c>
      <c r="O2172" s="36">
        <f>10000*E2172+B2172</f>
        <v>20162895</v>
      </c>
      <c r="P2172" s="63">
        <v>436.45</v>
      </c>
      <c r="Q2172" s="76">
        <f t="shared" si="144"/>
        <v>9.1006988200252028</v>
      </c>
      <c r="R2172" s="95">
        <f t="shared" si="145"/>
        <v>0.50755287009063443</v>
      </c>
      <c r="S2172" s="95">
        <f t="shared" si="146"/>
        <v>-1</v>
      </c>
    </row>
    <row r="2173" spans="1:19" s="36" customFormat="1" ht="14.4" x14ac:dyDescent="0.3">
      <c r="A2173" s="32"/>
      <c r="B2173" s="36">
        <v>2897</v>
      </c>
      <c r="C2173" s="36">
        <v>1</v>
      </c>
      <c r="D2173" s="36" t="s">
        <v>634</v>
      </c>
      <c r="E2173" s="36">
        <v>2004</v>
      </c>
      <c r="F2173" s="36">
        <v>2005</v>
      </c>
      <c r="G2173" s="76">
        <v>500</v>
      </c>
      <c r="H2173" s="36">
        <v>10</v>
      </c>
      <c r="I2173" s="36">
        <v>0</v>
      </c>
      <c r="J2173" s="36">
        <v>1</v>
      </c>
      <c r="K2173" s="36">
        <v>6</v>
      </c>
      <c r="L2173" s="94">
        <v>1936</v>
      </c>
      <c r="M2173" s="94">
        <v>2135</v>
      </c>
      <c r="N2173" s="95">
        <f t="shared" si="143"/>
        <v>0.47555883075411448</v>
      </c>
      <c r="O2173" s="36">
        <v>20052897</v>
      </c>
      <c r="P2173" s="63">
        <v>1455.48</v>
      </c>
      <c r="Q2173" s="76">
        <f t="shared" si="144"/>
        <v>2.7970154175941957</v>
      </c>
      <c r="R2173" s="95">
        <f t="shared" si="145"/>
        <v>0.47555883075411448</v>
      </c>
      <c r="S2173" s="95">
        <f t="shared" si="146"/>
        <v>-1</v>
      </c>
    </row>
    <row r="2174" spans="1:19" s="36" customFormat="1" ht="14.4" x14ac:dyDescent="0.3">
      <c r="A2174" s="32"/>
      <c r="B2174" s="36">
        <v>2897</v>
      </c>
      <c r="C2174" s="36">
        <v>1</v>
      </c>
      <c r="D2174" s="36" t="s">
        <v>634</v>
      </c>
      <c r="E2174" s="36">
        <v>2005</v>
      </c>
      <c r="F2174" s="36">
        <v>2006</v>
      </c>
      <c r="G2174" s="76">
        <v>500</v>
      </c>
      <c r="H2174" s="36">
        <v>6</v>
      </c>
      <c r="I2174" s="33">
        <v>1</v>
      </c>
      <c r="J2174" s="36">
        <v>1</v>
      </c>
      <c r="K2174" s="36">
        <v>6</v>
      </c>
      <c r="L2174" s="36">
        <v>1602</v>
      </c>
      <c r="M2174" s="36">
        <v>711</v>
      </c>
      <c r="N2174" s="95">
        <f t="shared" si="143"/>
        <v>0.69260700389105057</v>
      </c>
      <c r="O2174" s="36">
        <v>20062897</v>
      </c>
      <c r="P2174" s="63">
        <v>1417.44</v>
      </c>
      <c r="Q2174" s="76">
        <f t="shared" si="144"/>
        <v>1.631815103284795</v>
      </c>
      <c r="R2174" s="95">
        <f t="shared" si="145"/>
        <v>0.69260700389105057</v>
      </c>
      <c r="S2174" s="95">
        <f t="shared" si="146"/>
        <v>-1</v>
      </c>
    </row>
    <row r="2175" spans="1:19" s="36" customFormat="1" ht="14.4" x14ac:dyDescent="0.3">
      <c r="A2175" s="32"/>
      <c r="B2175" s="7">
        <v>2897</v>
      </c>
      <c r="C2175" s="7">
        <v>1</v>
      </c>
      <c r="D2175" s="7" t="s">
        <v>634</v>
      </c>
      <c r="E2175" s="7">
        <v>2011</v>
      </c>
      <c r="F2175" s="10">
        <v>2012</v>
      </c>
      <c r="G2175" s="66">
        <v>500</v>
      </c>
      <c r="H2175" s="10">
        <v>10</v>
      </c>
      <c r="I2175" s="67">
        <v>1</v>
      </c>
      <c r="J2175" s="10">
        <v>0</v>
      </c>
      <c r="K2175" s="50">
        <v>6</v>
      </c>
      <c r="L2175" s="67">
        <v>1422</v>
      </c>
      <c r="M2175" s="67">
        <v>181</v>
      </c>
      <c r="N2175" s="95">
        <f t="shared" si="143"/>
        <v>0.88708671241422332</v>
      </c>
      <c r="O2175" s="36">
        <f>10000*E2175+B2175</f>
        <v>20112897</v>
      </c>
      <c r="P2175" s="63">
        <v>1185</v>
      </c>
      <c r="Q2175" s="76">
        <f t="shared" si="144"/>
        <v>1.3527426160337552</v>
      </c>
      <c r="R2175" s="95">
        <f t="shared" si="145"/>
        <v>0.88708671241422332</v>
      </c>
      <c r="S2175" s="95">
        <f t="shared" si="146"/>
        <v>-1</v>
      </c>
    </row>
    <row r="2176" spans="1:19" s="36" customFormat="1" ht="14.4" x14ac:dyDescent="0.3">
      <c r="A2176" s="32"/>
      <c r="B2176" s="7">
        <v>2897</v>
      </c>
      <c r="C2176" s="7">
        <v>1</v>
      </c>
      <c r="D2176" s="7" t="s">
        <v>634</v>
      </c>
      <c r="E2176" s="7">
        <v>2011</v>
      </c>
      <c r="F2176" s="10">
        <v>2012</v>
      </c>
      <c r="G2176" s="66">
        <v>400</v>
      </c>
      <c r="H2176" s="10">
        <v>10</v>
      </c>
      <c r="I2176" s="67">
        <v>1</v>
      </c>
      <c r="J2176" s="10">
        <v>0</v>
      </c>
      <c r="K2176" s="50">
        <v>5</v>
      </c>
      <c r="L2176" s="67">
        <v>1199</v>
      </c>
      <c r="M2176" s="67">
        <v>402</v>
      </c>
      <c r="N2176" s="95">
        <f t="shared" si="143"/>
        <v>0.74890693316677082</v>
      </c>
      <c r="O2176" s="36">
        <f>10000*E2176+B2176</f>
        <v>20112897</v>
      </c>
      <c r="P2176" s="63">
        <v>1185</v>
      </c>
      <c r="Q2176" s="76">
        <f t="shared" si="144"/>
        <v>1.3510548523206751</v>
      </c>
      <c r="R2176" s="95">
        <f t="shared" si="145"/>
        <v>0.74890693316677082</v>
      </c>
      <c r="S2176" s="95">
        <f t="shared" si="146"/>
        <v>-1</v>
      </c>
    </row>
    <row r="2177" spans="1:19" s="36" customFormat="1" ht="14.4" x14ac:dyDescent="0.3">
      <c r="A2177" s="32"/>
      <c r="B2177" s="36">
        <v>2898</v>
      </c>
      <c r="C2177" s="36">
        <v>1</v>
      </c>
      <c r="D2177" s="36" t="s">
        <v>639</v>
      </c>
      <c r="E2177" s="36">
        <v>2004</v>
      </c>
      <c r="F2177" s="36">
        <v>2006</v>
      </c>
      <c r="G2177" s="76">
        <v>500</v>
      </c>
      <c r="H2177" s="36">
        <v>10</v>
      </c>
      <c r="I2177" s="36">
        <v>1</v>
      </c>
      <c r="J2177" s="36">
        <v>0</v>
      </c>
      <c r="K2177" s="36">
        <v>6</v>
      </c>
      <c r="L2177" s="94">
        <v>785</v>
      </c>
      <c r="M2177" s="94">
        <v>627</v>
      </c>
      <c r="N2177" s="95">
        <f t="shared" si="143"/>
        <v>0.55594900849858353</v>
      </c>
      <c r="O2177" s="36">
        <v>20052898</v>
      </c>
      <c r="P2177" s="63">
        <v>558.75</v>
      </c>
      <c r="Q2177" s="76">
        <f t="shared" si="144"/>
        <v>2.5270693512304252</v>
      </c>
      <c r="R2177" s="95">
        <f t="shared" si="145"/>
        <v>0.55594900849858353</v>
      </c>
      <c r="S2177" s="95">
        <f t="shared" si="146"/>
        <v>-1</v>
      </c>
    </row>
    <row r="2178" spans="1:19" s="36" customFormat="1" ht="14.4" x14ac:dyDescent="0.3">
      <c r="A2178" s="32"/>
      <c r="B2178" s="36">
        <v>2898</v>
      </c>
      <c r="C2178" s="36">
        <v>1</v>
      </c>
      <c r="D2178" s="36" t="s">
        <v>672</v>
      </c>
      <c r="E2178" s="40">
        <v>2009</v>
      </c>
      <c r="F2178" s="33">
        <v>2010</v>
      </c>
      <c r="G2178" s="62">
        <v>200</v>
      </c>
      <c r="H2178" s="33">
        <v>10</v>
      </c>
      <c r="I2178" s="63">
        <v>1</v>
      </c>
      <c r="J2178" s="48">
        <f>MAX(0,MIN(1,F2178-E2178-1))</f>
        <v>0</v>
      </c>
      <c r="K2178" s="50">
        <f>MAX(1,MIN(10,INT(G2178/100)+1))</f>
        <v>3</v>
      </c>
      <c r="L2178" s="63">
        <v>369</v>
      </c>
      <c r="M2178" s="63">
        <v>87</v>
      </c>
      <c r="N2178" s="95">
        <f t="shared" si="143"/>
        <v>0.80921052631578949</v>
      </c>
      <c r="O2178" s="36">
        <f>10000*F2178+B2178</f>
        <v>20102898</v>
      </c>
      <c r="P2178" s="63">
        <v>539.33000000000004</v>
      </c>
      <c r="Q2178" s="76">
        <f t="shared" si="144"/>
        <v>0.84549348265440449</v>
      </c>
      <c r="R2178" s="95">
        <f t="shared" si="145"/>
        <v>0.80921052631578949</v>
      </c>
      <c r="S2178" s="95">
        <f t="shared" si="146"/>
        <v>-1</v>
      </c>
    </row>
    <row r="2179" spans="1:19" s="36" customFormat="1" ht="14.4" x14ac:dyDescent="0.3">
      <c r="A2179" s="32"/>
      <c r="B2179" s="36">
        <v>2898</v>
      </c>
      <c r="C2179" s="36">
        <v>1</v>
      </c>
      <c r="D2179" s="36" t="s">
        <v>672</v>
      </c>
      <c r="E2179" s="40">
        <v>2009</v>
      </c>
      <c r="F2179" s="33">
        <v>2010</v>
      </c>
      <c r="G2179" s="62">
        <v>200</v>
      </c>
      <c r="H2179" s="33">
        <v>10</v>
      </c>
      <c r="I2179" s="63">
        <v>1</v>
      </c>
      <c r="J2179" s="48">
        <f>MAX(0,MIN(1,F2179-E2179-1))</f>
        <v>0</v>
      </c>
      <c r="K2179" s="50">
        <f>MAX(1,MIN(10,INT(G2179/100)+1))</f>
        <v>3</v>
      </c>
      <c r="L2179" s="63">
        <v>369</v>
      </c>
      <c r="M2179" s="63">
        <v>87</v>
      </c>
      <c r="N2179" s="95">
        <f t="shared" si="143"/>
        <v>0.80921052631578949</v>
      </c>
      <c r="O2179" s="36">
        <f>10000*2010+B2179</f>
        <v>20102898</v>
      </c>
      <c r="P2179" s="63">
        <v>539.33000000000004</v>
      </c>
      <c r="Q2179" s="76">
        <f t="shared" si="144"/>
        <v>0.84549348265440449</v>
      </c>
      <c r="R2179" s="95">
        <f t="shared" si="145"/>
        <v>0.80921052631578949</v>
      </c>
      <c r="S2179" s="95">
        <f t="shared" si="146"/>
        <v>-1</v>
      </c>
    </row>
    <row r="2180" spans="1:19" s="36" customFormat="1" ht="14.4" x14ac:dyDescent="0.3">
      <c r="A2180" s="32"/>
      <c r="B2180" s="7">
        <v>2898</v>
      </c>
      <c r="C2180" s="7">
        <v>1</v>
      </c>
      <c r="D2180" s="7" t="s">
        <v>672</v>
      </c>
      <c r="E2180" s="68">
        <v>2015</v>
      </c>
      <c r="F2180" s="10">
        <v>2016</v>
      </c>
      <c r="G2180" s="66">
        <v>760</v>
      </c>
      <c r="H2180" s="10">
        <v>10</v>
      </c>
      <c r="I2180" s="67">
        <v>1</v>
      </c>
      <c r="J2180" s="48">
        <f>MAX(0,MIN(1,F2180-E2180-1))</f>
        <v>0</v>
      </c>
      <c r="K2180" s="50">
        <f>MAX(1,MIN(10,INT(G2180/100)+1))</f>
        <v>8</v>
      </c>
      <c r="L2180" s="67">
        <v>339</v>
      </c>
      <c r="M2180" s="67">
        <v>36</v>
      </c>
      <c r="N2180" s="95">
        <f t="shared" si="143"/>
        <v>0.90400000000000003</v>
      </c>
      <c r="O2180" s="36">
        <f t="shared" ref="O2180:O2191" si="147">10000*E2180+B2180</f>
        <v>20152898</v>
      </c>
      <c r="P2180" s="63">
        <v>398.09000000000009</v>
      </c>
      <c r="Q2180" s="76">
        <f t="shared" si="144"/>
        <v>0.94199804064407522</v>
      </c>
      <c r="R2180" s="95">
        <f t="shared" si="145"/>
        <v>0.90400000000000003</v>
      </c>
      <c r="S2180" s="95">
        <f t="shared" si="146"/>
        <v>-1</v>
      </c>
    </row>
    <row r="2181" spans="1:19" s="36" customFormat="1" ht="14.4" x14ac:dyDescent="0.3">
      <c r="A2181" s="32"/>
      <c r="B2181" s="7">
        <v>2898</v>
      </c>
      <c r="C2181" s="7">
        <v>1</v>
      </c>
      <c r="D2181" s="7" t="s">
        <v>672</v>
      </c>
      <c r="E2181" s="68">
        <v>2017</v>
      </c>
      <c r="F2181" s="10">
        <v>2018</v>
      </c>
      <c r="G2181" s="66">
        <v>1750</v>
      </c>
      <c r="H2181" s="10">
        <v>10</v>
      </c>
      <c r="I2181" s="67">
        <v>1</v>
      </c>
      <c r="J2181" s="48">
        <f>MAX(0,MIN(1,F2181-E2181-1))</f>
        <v>0</v>
      </c>
      <c r="K2181" s="50">
        <f>MAX(1,MIN(10,INT(G2181/100)+1))</f>
        <v>10</v>
      </c>
      <c r="L2181" s="67">
        <v>379</v>
      </c>
      <c r="M2181" s="67">
        <v>131</v>
      </c>
      <c r="N2181" s="95">
        <f t="shared" si="143"/>
        <v>0.74313725490196081</v>
      </c>
      <c r="O2181" s="36">
        <f t="shared" si="147"/>
        <v>20172898</v>
      </c>
      <c r="P2181" s="63">
        <v>390</v>
      </c>
      <c r="Q2181" s="76">
        <f t="shared" si="144"/>
        <v>1.3076923076923077</v>
      </c>
      <c r="R2181" s="95">
        <f t="shared" si="145"/>
        <v>0.74313725490196081</v>
      </c>
      <c r="S2181" s="95">
        <f t="shared" si="146"/>
        <v>-1</v>
      </c>
    </row>
    <row r="2182" spans="1:19" s="36" customFormat="1" ht="14.4" x14ac:dyDescent="0.3">
      <c r="A2182" s="32"/>
      <c r="B2182" s="7">
        <v>2899</v>
      </c>
      <c r="C2182" s="7">
        <v>1</v>
      </c>
      <c r="D2182" s="7" t="s">
        <v>681</v>
      </c>
      <c r="E2182" s="7">
        <v>2011</v>
      </c>
      <c r="F2182" s="10">
        <v>2013</v>
      </c>
      <c r="G2182" s="66">
        <v>292.99</v>
      </c>
      <c r="H2182" s="10">
        <v>10</v>
      </c>
      <c r="I2182" s="67">
        <v>1</v>
      </c>
      <c r="J2182" s="10">
        <v>1</v>
      </c>
      <c r="K2182" s="50">
        <v>3</v>
      </c>
      <c r="L2182" s="67">
        <v>891</v>
      </c>
      <c r="M2182" s="67">
        <v>195</v>
      </c>
      <c r="N2182" s="95">
        <f t="shared" si="143"/>
        <v>0.8204419889502762</v>
      </c>
      <c r="O2182" s="36">
        <f t="shared" si="147"/>
        <v>20112899</v>
      </c>
      <c r="P2182" s="63">
        <v>1500</v>
      </c>
      <c r="Q2182" s="76">
        <f t="shared" si="144"/>
        <v>0.72399999999999998</v>
      </c>
      <c r="R2182" s="95">
        <f t="shared" si="145"/>
        <v>0.8204419889502762</v>
      </c>
      <c r="S2182" s="95">
        <f t="shared" si="146"/>
        <v>-1</v>
      </c>
    </row>
    <row r="2183" spans="1:19" s="36" customFormat="1" ht="14.4" x14ac:dyDescent="0.3">
      <c r="A2183" s="32"/>
      <c r="B2183" s="7">
        <v>2903</v>
      </c>
      <c r="C2183" s="7">
        <v>1</v>
      </c>
      <c r="D2183" s="7" t="s">
        <v>219</v>
      </c>
      <c r="E2183" s="7">
        <v>2015</v>
      </c>
      <c r="F2183" s="7">
        <v>2016</v>
      </c>
      <c r="G2183" s="70">
        <v>1124.1500000000001</v>
      </c>
      <c r="H2183" s="7">
        <v>10</v>
      </c>
      <c r="I2183" s="7">
        <v>0</v>
      </c>
      <c r="J2183" s="48">
        <f>MAX(0,MIN(1,F2183-E2183-1))</f>
        <v>0</v>
      </c>
      <c r="K2183" s="50">
        <f>MAX(1,MIN(10,INT(G2183/100)+1))</f>
        <v>10</v>
      </c>
      <c r="L2183" s="77">
        <v>252</v>
      </c>
      <c r="M2183" s="77">
        <v>261</v>
      </c>
      <c r="N2183" s="95">
        <f t="shared" si="143"/>
        <v>0.49122807017543857</v>
      </c>
      <c r="O2183" s="36">
        <f t="shared" si="147"/>
        <v>20152903</v>
      </c>
      <c r="P2183" s="63">
        <v>472.18999999999994</v>
      </c>
      <c r="Q2183" s="76">
        <f t="shared" si="144"/>
        <v>1.086427073847392</v>
      </c>
      <c r="R2183" s="95">
        <f t="shared" si="145"/>
        <v>0.49122807017543857</v>
      </c>
      <c r="S2183" s="95">
        <f t="shared" si="146"/>
        <v>-1</v>
      </c>
    </row>
    <row r="2184" spans="1:19" s="36" customFormat="1" ht="14.4" x14ac:dyDescent="0.3">
      <c r="A2184" s="32"/>
      <c r="B2184" s="7">
        <v>2903</v>
      </c>
      <c r="C2184" s="7">
        <v>1</v>
      </c>
      <c r="D2184" s="7" t="s">
        <v>707</v>
      </c>
      <c r="E2184" s="7">
        <v>2016</v>
      </c>
      <c r="F2184" s="7">
        <v>2017</v>
      </c>
      <c r="G2184" s="70">
        <v>1293.4100000000001</v>
      </c>
      <c r="H2184" s="7">
        <v>10</v>
      </c>
      <c r="I2184" s="7">
        <v>0</v>
      </c>
      <c r="J2184" s="48">
        <v>0</v>
      </c>
      <c r="K2184" s="50">
        <v>10</v>
      </c>
      <c r="L2184" s="67">
        <v>757</v>
      </c>
      <c r="M2184" s="67">
        <v>1091</v>
      </c>
      <c r="N2184" s="95">
        <f t="shared" si="143"/>
        <v>0.40963203463203463</v>
      </c>
      <c r="O2184" s="36">
        <f t="shared" si="147"/>
        <v>20162903</v>
      </c>
      <c r="P2184" s="63">
        <v>479</v>
      </c>
      <c r="Q2184" s="76">
        <f t="shared" si="144"/>
        <v>3.8580375782881</v>
      </c>
      <c r="R2184" s="95">
        <f t="shared" si="145"/>
        <v>0.40963203463203463</v>
      </c>
      <c r="S2184" s="95">
        <f t="shared" si="146"/>
        <v>-1</v>
      </c>
    </row>
    <row r="2185" spans="1:19" s="36" customFormat="1" ht="14.4" x14ac:dyDescent="0.3">
      <c r="A2185" s="32"/>
      <c r="B2185" s="7">
        <v>2903</v>
      </c>
      <c r="C2185" s="7">
        <v>1</v>
      </c>
      <c r="D2185" s="7" t="s">
        <v>707</v>
      </c>
      <c r="E2185" s="7">
        <v>2017</v>
      </c>
      <c r="F2185" s="10">
        <v>2018</v>
      </c>
      <c r="G2185" s="70">
        <v>302</v>
      </c>
      <c r="H2185" s="10">
        <v>10</v>
      </c>
      <c r="I2185" s="67">
        <v>1</v>
      </c>
      <c r="J2185" s="48">
        <f>MAX(0,MIN(1,F2185-E2185-1))</f>
        <v>0</v>
      </c>
      <c r="K2185" s="50">
        <f>MAX(1,MIN(10,INT(G2185/100)+1))</f>
        <v>4</v>
      </c>
      <c r="L2185" s="67">
        <v>496</v>
      </c>
      <c r="M2185" s="67">
        <v>302</v>
      </c>
      <c r="N2185" s="95">
        <f t="shared" si="143"/>
        <v>0.62155388471177941</v>
      </c>
      <c r="O2185" s="36">
        <f t="shared" si="147"/>
        <v>20172903</v>
      </c>
      <c r="P2185" s="63">
        <v>492</v>
      </c>
      <c r="Q2185" s="76">
        <f t="shared" si="144"/>
        <v>1.6219512195121952</v>
      </c>
      <c r="R2185" s="95">
        <f t="shared" si="145"/>
        <v>0.62155388471177941</v>
      </c>
      <c r="S2185" s="95">
        <f t="shared" si="146"/>
        <v>-1</v>
      </c>
    </row>
    <row r="2186" spans="1:19" s="36" customFormat="1" ht="14.4" x14ac:dyDescent="0.3">
      <c r="A2186" s="32"/>
      <c r="B2186" s="7">
        <v>2903</v>
      </c>
      <c r="C2186" s="7">
        <v>1</v>
      </c>
      <c r="D2186" s="7" t="s">
        <v>707</v>
      </c>
      <c r="E2186" s="7">
        <v>2017</v>
      </c>
      <c r="F2186" s="10">
        <v>2018</v>
      </c>
      <c r="G2186" s="70">
        <v>158</v>
      </c>
      <c r="H2186" s="10">
        <v>10</v>
      </c>
      <c r="I2186" s="67">
        <v>1</v>
      </c>
      <c r="J2186" s="48">
        <f>MAX(0,MIN(1,F2186-E2186-1))</f>
        <v>0</v>
      </c>
      <c r="K2186" s="50">
        <f>MAX(1,MIN(10,INT(G2186/100)+1))</f>
        <v>2</v>
      </c>
      <c r="L2186" s="67">
        <v>510</v>
      </c>
      <c r="M2186" s="67">
        <v>290</v>
      </c>
      <c r="N2186" s="95">
        <f t="shared" si="143"/>
        <v>0.63749999999999996</v>
      </c>
      <c r="O2186" s="36">
        <f t="shared" si="147"/>
        <v>20172903</v>
      </c>
      <c r="P2186" s="63">
        <v>492</v>
      </c>
      <c r="Q2186" s="76">
        <f t="shared" si="144"/>
        <v>1.6260162601626016</v>
      </c>
      <c r="R2186" s="95">
        <f t="shared" si="145"/>
        <v>0.63749999999999996</v>
      </c>
      <c r="S2186" s="95">
        <f t="shared" si="146"/>
        <v>-1</v>
      </c>
    </row>
    <row r="2187" spans="1:19" s="36" customFormat="1" ht="14.4" x14ac:dyDescent="0.3">
      <c r="A2187" s="32"/>
      <c r="B2187" s="7">
        <v>2904</v>
      </c>
      <c r="C2187" s="7">
        <v>1</v>
      </c>
      <c r="D2187" s="7" t="s">
        <v>708</v>
      </c>
      <c r="E2187" s="7">
        <v>2016</v>
      </c>
      <c r="F2187" s="7">
        <v>2018</v>
      </c>
      <c r="G2187" s="70">
        <v>760</v>
      </c>
      <c r="H2187" s="7">
        <v>10</v>
      </c>
      <c r="I2187" s="7">
        <v>1</v>
      </c>
      <c r="J2187" s="48">
        <v>1</v>
      </c>
      <c r="K2187" s="50">
        <v>8</v>
      </c>
      <c r="L2187" s="67">
        <v>1257</v>
      </c>
      <c r="M2187" s="67">
        <v>1222</v>
      </c>
      <c r="N2187" s="95">
        <f t="shared" si="143"/>
        <v>0.50705929810407424</v>
      </c>
      <c r="O2187" s="36">
        <f t="shared" si="147"/>
        <v>20162904</v>
      </c>
      <c r="P2187" s="63">
        <v>742</v>
      </c>
      <c r="Q2187" s="76">
        <f t="shared" si="144"/>
        <v>3.3409703504043127</v>
      </c>
      <c r="R2187" s="95">
        <f t="shared" si="145"/>
        <v>0.50705929810407424</v>
      </c>
      <c r="S2187" s="95">
        <f t="shared" si="146"/>
        <v>-1</v>
      </c>
    </row>
    <row r="2188" spans="1:19" s="36" customFormat="1" ht="14.4" x14ac:dyDescent="0.3">
      <c r="A2188" s="32"/>
      <c r="B2188" s="36">
        <v>2906</v>
      </c>
      <c r="C2188" s="36">
        <v>1</v>
      </c>
      <c r="D2188" s="36" t="s">
        <v>685</v>
      </c>
      <c r="E2188" s="40">
        <v>2014</v>
      </c>
      <c r="F2188" s="33">
        <v>2016</v>
      </c>
      <c r="G2188" s="62">
        <v>1084.55</v>
      </c>
      <c r="H2188" s="33">
        <v>10</v>
      </c>
      <c r="I2188" s="63">
        <v>1</v>
      </c>
      <c r="J2188" s="48">
        <v>1</v>
      </c>
      <c r="K2188" s="50">
        <v>10</v>
      </c>
      <c r="L2188" s="63">
        <v>538</v>
      </c>
      <c r="M2188" s="63">
        <v>145</v>
      </c>
      <c r="N2188" s="95">
        <f t="shared" si="143"/>
        <v>0.78770131771595897</v>
      </c>
      <c r="O2188" s="36">
        <f t="shared" si="147"/>
        <v>20142906</v>
      </c>
      <c r="P2188" s="63">
        <v>372.32000000000005</v>
      </c>
      <c r="Q2188" s="76">
        <f t="shared" si="144"/>
        <v>1.8344434894714221</v>
      </c>
      <c r="R2188" s="95">
        <f t="shared" si="145"/>
        <v>0.78770131771595897</v>
      </c>
      <c r="S2188" s="95">
        <f t="shared" si="146"/>
        <v>-1</v>
      </c>
    </row>
    <row r="2189" spans="1:19" s="36" customFormat="1" ht="14.4" x14ac:dyDescent="0.3">
      <c r="A2189" s="32"/>
      <c r="B2189" s="36">
        <v>2907</v>
      </c>
      <c r="C2189" s="36">
        <v>1</v>
      </c>
      <c r="D2189" s="36" t="s">
        <v>686</v>
      </c>
      <c r="E2189" s="40">
        <v>2014</v>
      </c>
      <c r="F2189" s="33">
        <v>2015</v>
      </c>
      <c r="G2189" s="62">
        <v>1547.52</v>
      </c>
      <c r="H2189" s="33">
        <v>10</v>
      </c>
      <c r="I2189" s="63">
        <v>0</v>
      </c>
      <c r="J2189" s="48">
        <v>0</v>
      </c>
      <c r="K2189" s="50">
        <v>10</v>
      </c>
      <c r="L2189" s="63">
        <v>244</v>
      </c>
      <c r="M2189" s="63">
        <v>334</v>
      </c>
      <c r="N2189" s="95">
        <f t="shared" si="143"/>
        <v>0.42214532871972316</v>
      </c>
      <c r="O2189" s="36">
        <f t="shared" si="147"/>
        <v>20142907</v>
      </c>
      <c r="P2189" s="63">
        <v>242.83</v>
      </c>
      <c r="Q2189" s="76">
        <f t="shared" si="144"/>
        <v>2.3802660297327347</v>
      </c>
      <c r="R2189" s="95">
        <f t="shared" si="145"/>
        <v>0.42214532871972316</v>
      </c>
      <c r="S2189" s="95">
        <f t="shared" si="146"/>
        <v>-1</v>
      </c>
    </row>
    <row r="2190" spans="1:19" s="36" customFormat="1" ht="14.4" x14ac:dyDescent="0.3">
      <c r="A2190" s="32"/>
      <c r="B2190" s="7">
        <v>2907</v>
      </c>
      <c r="C2190" s="7">
        <v>1</v>
      </c>
      <c r="D2190" s="7" t="s">
        <v>686</v>
      </c>
      <c r="E2190" s="7">
        <v>2015</v>
      </c>
      <c r="F2190" s="7">
        <v>2016</v>
      </c>
      <c r="G2190" s="70">
        <v>764.76</v>
      </c>
      <c r="H2190" s="7">
        <v>10</v>
      </c>
      <c r="I2190" s="7">
        <v>1</v>
      </c>
      <c r="J2190" s="48">
        <f>MAX(0,MIN(1,F2190-E2190-1))</f>
        <v>0</v>
      </c>
      <c r="K2190" s="50">
        <f>MAX(1,MIN(10,INT(G2190/100)+1))</f>
        <v>8</v>
      </c>
      <c r="L2190" s="67">
        <v>242</v>
      </c>
      <c r="M2190" s="67">
        <v>17</v>
      </c>
      <c r="N2190" s="95">
        <f t="shared" si="143"/>
        <v>0.93436293436293438</v>
      </c>
      <c r="O2190" s="36">
        <f t="shared" si="147"/>
        <v>20152907</v>
      </c>
      <c r="P2190" s="63">
        <v>272.84000000000003</v>
      </c>
      <c r="Q2190" s="76">
        <f t="shared" si="144"/>
        <v>0.94927429995601809</v>
      </c>
      <c r="R2190" s="95">
        <f t="shared" si="145"/>
        <v>0.93436293436293438</v>
      </c>
      <c r="S2190" s="95">
        <f t="shared" si="146"/>
        <v>-1</v>
      </c>
    </row>
    <row r="2191" spans="1:19" s="36" customFormat="1" ht="14.4" x14ac:dyDescent="0.3">
      <c r="A2191" s="32"/>
      <c r="B2191" s="7">
        <v>2908</v>
      </c>
      <c r="C2191" s="7">
        <v>1</v>
      </c>
      <c r="D2191" s="7" t="s">
        <v>687</v>
      </c>
      <c r="E2191" s="7">
        <v>2015</v>
      </c>
      <c r="F2191" s="7">
        <v>2016</v>
      </c>
      <c r="G2191" s="70">
        <v>605.13</v>
      </c>
      <c r="H2191" s="7">
        <v>10</v>
      </c>
      <c r="I2191" s="7">
        <v>1</v>
      </c>
      <c r="J2191" s="48">
        <f>MAX(0,MIN(1,F2191-E2191-1))</f>
        <v>0</v>
      </c>
      <c r="K2191" s="50">
        <f>MAX(1,MIN(10,INT(G2191/100)+1))</f>
        <v>7</v>
      </c>
      <c r="L2191" s="67">
        <v>218</v>
      </c>
      <c r="M2191" s="67">
        <v>52</v>
      </c>
      <c r="N2191" s="95">
        <f t="shared" si="143"/>
        <v>0.80740740740740746</v>
      </c>
      <c r="O2191" s="36">
        <f t="shared" si="147"/>
        <v>20152908</v>
      </c>
      <c r="P2191" s="63">
        <v>436.45</v>
      </c>
      <c r="Q2191" s="76">
        <f t="shared" si="144"/>
        <v>0.61862756329476465</v>
      </c>
      <c r="R2191" s="95">
        <f t="shared" si="145"/>
        <v>0.80740740740740746</v>
      </c>
      <c r="S2191" s="95">
        <f t="shared" si="146"/>
        <v>-1</v>
      </c>
    </row>
    <row r="2192" spans="1:19" s="36" customFormat="1" ht="14.4" x14ac:dyDescent="0.3">
      <c r="A2192" s="32" t="s">
        <v>868</v>
      </c>
      <c r="B2192" s="24" t="s">
        <v>869</v>
      </c>
      <c r="C2192" s="24" t="s">
        <v>112</v>
      </c>
      <c r="D2192" s="24" t="s">
        <v>113</v>
      </c>
      <c r="E2192" s="24" t="s">
        <v>114</v>
      </c>
      <c r="F2192" s="24" t="s">
        <v>870</v>
      </c>
      <c r="G2192" s="97" t="s">
        <v>95</v>
      </c>
      <c r="H2192" s="24" t="s">
        <v>95</v>
      </c>
      <c r="I2192" s="24" t="s">
        <v>95</v>
      </c>
      <c r="J2192" s="98" t="s">
        <v>95</v>
      </c>
      <c r="K2192" s="99" t="s">
        <v>95</v>
      </c>
      <c r="L2192" s="100" t="s">
        <v>95</v>
      </c>
      <c r="M2192" s="100" t="s">
        <v>95</v>
      </c>
      <c r="N2192" s="101" t="s">
        <v>95</v>
      </c>
      <c r="O2192" s="32" t="s">
        <v>95</v>
      </c>
      <c r="P2192" s="102" t="s">
        <v>95</v>
      </c>
      <c r="Q2192" s="103" t="s">
        <v>95</v>
      </c>
      <c r="R2192" s="101" t="s">
        <v>95</v>
      </c>
      <c r="S2192" s="101" t="s">
        <v>95</v>
      </c>
    </row>
    <row r="2193" spans="1:19" s="36" customFormat="1" ht="14.4" x14ac:dyDescent="0.3">
      <c r="A2193" s="36">
        <f t="shared" ref="A2193:A2256" si="148">10000*B2193+C2193</f>
        <v>20180001</v>
      </c>
      <c r="B2193" s="36">
        <v>2018</v>
      </c>
      <c r="C2193" s="36">
        <v>1</v>
      </c>
      <c r="D2193" s="36">
        <v>1</v>
      </c>
      <c r="E2193" s="36" t="s">
        <v>367</v>
      </c>
      <c r="F2193" s="70">
        <v>1176.45</v>
      </c>
      <c r="G2193" s="32" t="s">
        <v>95</v>
      </c>
      <c r="H2193" s="32" t="s">
        <v>95</v>
      </c>
      <c r="I2193" s="32" t="s">
        <v>95</v>
      </c>
      <c r="J2193" s="32" t="s">
        <v>95</v>
      </c>
      <c r="K2193" s="32" t="s">
        <v>95</v>
      </c>
      <c r="L2193" s="32" t="s">
        <v>95</v>
      </c>
      <c r="M2193" s="32" t="s">
        <v>95</v>
      </c>
      <c r="N2193" s="32" t="s">
        <v>95</v>
      </c>
      <c r="O2193" s="32" t="s">
        <v>95</v>
      </c>
      <c r="P2193" s="32" t="s">
        <v>95</v>
      </c>
      <c r="Q2193" s="32" t="s">
        <v>95</v>
      </c>
      <c r="R2193" s="32" t="s">
        <v>95</v>
      </c>
      <c r="S2193" s="32" t="s">
        <v>95</v>
      </c>
    </row>
    <row r="2194" spans="1:19" s="36" customFormat="1" ht="14.4" x14ac:dyDescent="0.3">
      <c r="A2194" s="36">
        <f t="shared" si="148"/>
        <v>20180001</v>
      </c>
      <c r="B2194" s="36">
        <v>2018</v>
      </c>
      <c r="C2194" s="36">
        <v>1</v>
      </c>
      <c r="D2194" s="36">
        <v>3</v>
      </c>
      <c r="E2194" s="36" t="s">
        <v>446</v>
      </c>
      <c r="F2194" s="70">
        <v>35419.329999999994</v>
      </c>
      <c r="G2194" s="32" t="s">
        <v>95</v>
      </c>
      <c r="H2194" s="32" t="s">
        <v>95</v>
      </c>
      <c r="I2194" s="32" t="s">
        <v>95</v>
      </c>
      <c r="J2194" s="32" t="s">
        <v>95</v>
      </c>
      <c r="K2194" s="32" t="s">
        <v>95</v>
      </c>
      <c r="L2194" s="32" t="s">
        <v>95</v>
      </c>
      <c r="M2194" s="32" t="s">
        <v>95</v>
      </c>
      <c r="N2194" s="32" t="s">
        <v>95</v>
      </c>
      <c r="O2194" s="32" t="s">
        <v>95</v>
      </c>
      <c r="P2194" s="32" t="s">
        <v>95</v>
      </c>
      <c r="Q2194" s="32" t="s">
        <v>95</v>
      </c>
      <c r="R2194" s="32" t="s">
        <v>95</v>
      </c>
      <c r="S2194" s="32" t="s">
        <v>95</v>
      </c>
    </row>
    <row r="2195" spans="1:19" s="36" customFormat="1" ht="14.4" x14ac:dyDescent="0.3">
      <c r="A2195" s="36">
        <f t="shared" si="148"/>
        <v>20180002</v>
      </c>
      <c r="B2195" s="36">
        <v>2018</v>
      </c>
      <c r="C2195" s="36">
        <v>2</v>
      </c>
      <c r="D2195" s="36">
        <v>1</v>
      </c>
      <c r="E2195" s="36" t="s">
        <v>871</v>
      </c>
      <c r="F2195" s="70">
        <v>268.42</v>
      </c>
      <c r="G2195" s="32" t="s">
        <v>95</v>
      </c>
      <c r="H2195" s="32" t="s">
        <v>95</v>
      </c>
      <c r="I2195" s="32" t="s">
        <v>95</v>
      </c>
      <c r="J2195" s="32" t="s">
        <v>95</v>
      </c>
      <c r="K2195" s="32" t="s">
        <v>95</v>
      </c>
      <c r="L2195" s="32" t="s">
        <v>95</v>
      </c>
      <c r="M2195" s="32" t="s">
        <v>95</v>
      </c>
      <c r="N2195" s="32" t="s">
        <v>95</v>
      </c>
      <c r="O2195" s="32" t="s">
        <v>95</v>
      </c>
      <c r="P2195" s="32" t="s">
        <v>95</v>
      </c>
      <c r="Q2195" s="32" t="s">
        <v>95</v>
      </c>
      <c r="R2195" s="32" t="s">
        <v>95</v>
      </c>
      <c r="S2195" s="32" t="s">
        <v>95</v>
      </c>
    </row>
    <row r="2196" spans="1:19" s="36" customFormat="1" ht="14.4" x14ac:dyDescent="0.3">
      <c r="A2196" s="36">
        <f t="shared" si="148"/>
        <v>20180004</v>
      </c>
      <c r="B2196" s="36">
        <v>2018</v>
      </c>
      <c r="C2196" s="36">
        <v>4</v>
      </c>
      <c r="D2196" s="36">
        <v>1</v>
      </c>
      <c r="E2196" s="36" t="s">
        <v>536</v>
      </c>
      <c r="F2196" s="70">
        <v>462.88000000000005</v>
      </c>
      <c r="G2196" s="32" t="s">
        <v>95</v>
      </c>
      <c r="H2196" s="32" t="s">
        <v>95</v>
      </c>
      <c r="I2196" s="32" t="s">
        <v>95</v>
      </c>
      <c r="J2196" s="32" t="s">
        <v>95</v>
      </c>
      <c r="K2196" s="32" t="s">
        <v>95</v>
      </c>
      <c r="L2196" s="32" t="s">
        <v>95</v>
      </c>
      <c r="M2196" s="32" t="s">
        <v>95</v>
      </c>
      <c r="N2196" s="32" t="s">
        <v>95</v>
      </c>
      <c r="O2196" s="32" t="s">
        <v>95</v>
      </c>
      <c r="P2196" s="32" t="s">
        <v>95</v>
      </c>
      <c r="Q2196" s="32" t="s">
        <v>95</v>
      </c>
      <c r="R2196" s="32" t="s">
        <v>95</v>
      </c>
      <c r="S2196" s="32" t="s">
        <v>95</v>
      </c>
    </row>
    <row r="2197" spans="1:19" s="36" customFormat="1" ht="14.4" x14ac:dyDescent="0.3">
      <c r="A2197" s="36">
        <f t="shared" si="148"/>
        <v>20180006</v>
      </c>
      <c r="B2197" s="36">
        <v>2018</v>
      </c>
      <c r="C2197" s="36">
        <v>6</v>
      </c>
      <c r="D2197" s="36">
        <v>3</v>
      </c>
      <c r="E2197" s="36" t="s">
        <v>596</v>
      </c>
      <c r="F2197" s="70">
        <v>3525.19</v>
      </c>
      <c r="G2197" s="32" t="s">
        <v>95</v>
      </c>
      <c r="H2197" s="32" t="s">
        <v>95</v>
      </c>
      <c r="I2197" s="32" t="s">
        <v>95</v>
      </c>
      <c r="J2197" s="32" t="s">
        <v>95</v>
      </c>
      <c r="K2197" s="32" t="s">
        <v>95</v>
      </c>
      <c r="L2197" s="32" t="s">
        <v>95</v>
      </c>
      <c r="M2197" s="32" t="s">
        <v>95</v>
      </c>
      <c r="N2197" s="32" t="s">
        <v>95</v>
      </c>
      <c r="O2197" s="32" t="s">
        <v>95</v>
      </c>
      <c r="P2197" s="32" t="s">
        <v>95</v>
      </c>
      <c r="Q2197" s="32" t="s">
        <v>95</v>
      </c>
      <c r="R2197" s="32" t="s">
        <v>95</v>
      </c>
      <c r="S2197" s="32" t="s">
        <v>95</v>
      </c>
    </row>
    <row r="2198" spans="1:19" s="36" customFormat="1" ht="14.4" x14ac:dyDescent="0.3">
      <c r="A2198" s="36">
        <f t="shared" si="148"/>
        <v>20180011</v>
      </c>
      <c r="B2198" s="36">
        <v>2018</v>
      </c>
      <c r="C2198" s="36">
        <v>11</v>
      </c>
      <c r="D2198" s="36">
        <v>1</v>
      </c>
      <c r="E2198" s="36" t="s">
        <v>311</v>
      </c>
      <c r="F2198" s="70">
        <v>38182.420000000006</v>
      </c>
      <c r="G2198" s="32" t="s">
        <v>95</v>
      </c>
      <c r="H2198" s="32" t="s">
        <v>95</v>
      </c>
      <c r="I2198" s="32" t="s">
        <v>95</v>
      </c>
      <c r="J2198" s="32" t="s">
        <v>95</v>
      </c>
      <c r="K2198" s="32" t="s">
        <v>95</v>
      </c>
      <c r="L2198" s="32" t="s">
        <v>95</v>
      </c>
      <c r="M2198" s="32" t="s">
        <v>95</v>
      </c>
      <c r="N2198" s="32" t="s">
        <v>95</v>
      </c>
      <c r="O2198" s="32" t="s">
        <v>95</v>
      </c>
      <c r="P2198" s="32" t="s">
        <v>95</v>
      </c>
      <c r="Q2198" s="32" t="s">
        <v>95</v>
      </c>
      <c r="R2198" s="32" t="s">
        <v>95</v>
      </c>
      <c r="S2198" s="32" t="s">
        <v>95</v>
      </c>
    </row>
    <row r="2199" spans="1:19" s="36" customFormat="1" ht="14.4" x14ac:dyDescent="0.3">
      <c r="A2199" s="36">
        <f t="shared" si="148"/>
        <v>20180012</v>
      </c>
      <c r="B2199" s="36">
        <v>2018</v>
      </c>
      <c r="C2199" s="36">
        <v>12</v>
      </c>
      <c r="D2199" s="36">
        <v>1</v>
      </c>
      <c r="E2199" s="36" t="s">
        <v>485</v>
      </c>
      <c r="F2199" s="70">
        <v>6499.4700000000012</v>
      </c>
      <c r="G2199" s="32" t="s">
        <v>95</v>
      </c>
      <c r="H2199" s="32" t="s">
        <v>95</v>
      </c>
      <c r="I2199" s="32" t="s">
        <v>95</v>
      </c>
      <c r="J2199" s="32" t="s">
        <v>95</v>
      </c>
      <c r="K2199" s="32" t="s">
        <v>95</v>
      </c>
      <c r="L2199" s="32" t="s">
        <v>95</v>
      </c>
      <c r="M2199" s="32" t="s">
        <v>95</v>
      </c>
      <c r="N2199" s="32" t="s">
        <v>95</v>
      </c>
      <c r="O2199" s="32" t="s">
        <v>95</v>
      </c>
      <c r="P2199" s="32" t="s">
        <v>95</v>
      </c>
      <c r="Q2199" s="32" t="s">
        <v>95</v>
      </c>
      <c r="R2199" s="32" t="s">
        <v>95</v>
      </c>
      <c r="S2199" s="32" t="s">
        <v>95</v>
      </c>
    </row>
    <row r="2200" spans="1:19" s="36" customFormat="1" ht="14.4" x14ac:dyDescent="0.3">
      <c r="A2200" s="36">
        <f t="shared" si="148"/>
        <v>20180013</v>
      </c>
      <c r="B2200" s="36">
        <v>2018</v>
      </c>
      <c r="C2200" s="36">
        <v>13</v>
      </c>
      <c r="D2200" s="36">
        <v>1</v>
      </c>
      <c r="E2200" s="36" t="s">
        <v>466</v>
      </c>
      <c r="F2200" s="70">
        <v>3355.8500000000004</v>
      </c>
      <c r="G2200" s="32" t="s">
        <v>95</v>
      </c>
      <c r="H2200" s="32" t="s">
        <v>95</v>
      </c>
      <c r="I2200" s="32" t="s">
        <v>95</v>
      </c>
      <c r="J2200" s="32" t="s">
        <v>95</v>
      </c>
      <c r="K2200" s="32" t="s">
        <v>95</v>
      </c>
      <c r="L2200" s="32" t="s">
        <v>95</v>
      </c>
      <c r="M2200" s="32" t="s">
        <v>95</v>
      </c>
      <c r="N2200" s="32" t="s">
        <v>95</v>
      </c>
      <c r="O2200" s="32" t="s">
        <v>95</v>
      </c>
      <c r="P2200" s="32" t="s">
        <v>95</v>
      </c>
      <c r="Q2200" s="32" t="s">
        <v>95</v>
      </c>
      <c r="R2200" s="32" t="s">
        <v>95</v>
      </c>
      <c r="S2200" s="32" t="s">
        <v>95</v>
      </c>
    </row>
    <row r="2201" spans="1:19" s="36" customFormat="1" ht="14.4" x14ac:dyDescent="0.3">
      <c r="A2201" s="36">
        <f t="shared" si="148"/>
        <v>20180014</v>
      </c>
      <c r="B2201" s="36">
        <v>2018</v>
      </c>
      <c r="C2201" s="36">
        <v>14</v>
      </c>
      <c r="D2201" s="36">
        <v>1</v>
      </c>
      <c r="E2201" s="36" t="s">
        <v>264</v>
      </c>
      <c r="F2201" s="70">
        <v>3092.47</v>
      </c>
      <c r="G2201" s="32" t="s">
        <v>95</v>
      </c>
      <c r="H2201" s="32" t="s">
        <v>95</v>
      </c>
      <c r="I2201" s="32" t="s">
        <v>95</v>
      </c>
      <c r="J2201" s="32" t="s">
        <v>95</v>
      </c>
      <c r="K2201" s="32" t="s">
        <v>95</v>
      </c>
      <c r="L2201" s="32" t="s">
        <v>95</v>
      </c>
      <c r="M2201" s="32" t="s">
        <v>95</v>
      </c>
      <c r="N2201" s="32" t="s">
        <v>95</v>
      </c>
      <c r="O2201" s="32" t="s">
        <v>95</v>
      </c>
      <c r="P2201" s="32" t="s">
        <v>95</v>
      </c>
      <c r="Q2201" s="32" t="s">
        <v>95</v>
      </c>
      <c r="R2201" s="32" t="s">
        <v>95</v>
      </c>
      <c r="S2201" s="32" t="s">
        <v>95</v>
      </c>
    </row>
    <row r="2202" spans="1:19" s="36" customFormat="1" ht="14.4" x14ac:dyDescent="0.3">
      <c r="A2202" s="36">
        <f t="shared" si="148"/>
        <v>20180015</v>
      </c>
      <c r="B2202" s="36">
        <v>2018</v>
      </c>
      <c r="C2202" s="36">
        <v>15</v>
      </c>
      <c r="D2202" s="36">
        <v>1</v>
      </c>
      <c r="E2202" s="36" t="s">
        <v>265</v>
      </c>
      <c r="F2202" s="70">
        <v>4520.26</v>
      </c>
      <c r="G2202" s="32" t="s">
        <v>95</v>
      </c>
      <c r="H2202" s="32" t="s">
        <v>95</v>
      </c>
      <c r="I2202" s="32" t="s">
        <v>95</v>
      </c>
      <c r="J2202" s="32" t="s">
        <v>95</v>
      </c>
      <c r="K2202" s="32" t="s">
        <v>95</v>
      </c>
      <c r="L2202" s="32" t="s">
        <v>95</v>
      </c>
      <c r="M2202" s="32" t="s">
        <v>95</v>
      </c>
      <c r="N2202" s="32" t="s">
        <v>95</v>
      </c>
      <c r="O2202" s="32" t="s">
        <v>95</v>
      </c>
      <c r="P2202" s="32" t="s">
        <v>95</v>
      </c>
      <c r="Q2202" s="32" t="s">
        <v>95</v>
      </c>
      <c r="R2202" s="32" t="s">
        <v>95</v>
      </c>
      <c r="S2202" s="32" t="s">
        <v>95</v>
      </c>
    </row>
    <row r="2203" spans="1:19" s="36" customFormat="1" ht="14.4" x14ac:dyDescent="0.3">
      <c r="A2203" s="36">
        <f t="shared" si="148"/>
        <v>20180016</v>
      </c>
      <c r="B2203" s="36">
        <v>2018</v>
      </c>
      <c r="C2203" s="36">
        <v>16</v>
      </c>
      <c r="D2203" s="36">
        <v>1</v>
      </c>
      <c r="E2203" s="36" t="s">
        <v>235</v>
      </c>
      <c r="F2203" s="70">
        <v>5686.56</v>
      </c>
      <c r="G2203" s="32" t="s">
        <v>95</v>
      </c>
      <c r="H2203" s="32" t="s">
        <v>95</v>
      </c>
      <c r="I2203" s="32" t="s">
        <v>95</v>
      </c>
      <c r="J2203" s="32" t="s">
        <v>95</v>
      </c>
      <c r="K2203" s="32" t="s">
        <v>95</v>
      </c>
      <c r="L2203" s="32" t="s">
        <v>95</v>
      </c>
      <c r="M2203" s="32" t="s">
        <v>95</v>
      </c>
      <c r="N2203" s="32" t="s">
        <v>95</v>
      </c>
      <c r="O2203" s="32" t="s">
        <v>95</v>
      </c>
      <c r="P2203" s="32" t="s">
        <v>95</v>
      </c>
      <c r="Q2203" s="32" t="s">
        <v>95</v>
      </c>
      <c r="R2203" s="32" t="s">
        <v>95</v>
      </c>
      <c r="S2203" s="32" t="s">
        <v>95</v>
      </c>
    </row>
    <row r="2204" spans="1:19" s="36" customFormat="1" ht="14.4" x14ac:dyDescent="0.3">
      <c r="A2204" s="36">
        <f t="shared" si="148"/>
        <v>20180022</v>
      </c>
      <c r="B2204" s="36">
        <v>2018</v>
      </c>
      <c r="C2204" s="36">
        <v>22</v>
      </c>
      <c r="D2204" s="36">
        <v>1</v>
      </c>
      <c r="E2204" s="36" t="s">
        <v>312</v>
      </c>
      <c r="F2204" s="70">
        <v>3015.85</v>
      </c>
      <c r="G2204" s="32" t="s">
        <v>95</v>
      </c>
      <c r="H2204" s="32" t="s">
        <v>95</v>
      </c>
      <c r="I2204" s="32" t="s">
        <v>95</v>
      </c>
      <c r="J2204" s="32" t="s">
        <v>95</v>
      </c>
      <c r="K2204" s="32" t="s">
        <v>95</v>
      </c>
      <c r="L2204" s="32" t="s">
        <v>95</v>
      </c>
      <c r="M2204" s="32" t="s">
        <v>95</v>
      </c>
      <c r="N2204" s="32" t="s">
        <v>95</v>
      </c>
      <c r="O2204" s="32" t="s">
        <v>95</v>
      </c>
      <c r="P2204" s="32" t="s">
        <v>95</v>
      </c>
      <c r="Q2204" s="32" t="s">
        <v>95</v>
      </c>
      <c r="R2204" s="32" t="s">
        <v>95</v>
      </c>
      <c r="S2204" s="32" t="s">
        <v>95</v>
      </c>
    </row>
    <row r="2205" spans="1:19" s="36" customFormat="1" ht="14.4" x14ac:dyDescent="0.3">
      <c r="A2205" s="36">
        <f t="shared" si="148"/>
        <v>20180023</v>
      </c>
      <c r="B2205" s="36">
        <v>2018</v>
      </c>
      <c r="C2205" s="36">
        <v>23</v>
      </c>
      <c r="D2205" s="36">
        <v>1</v>
      </c>
      <c r="E2205" s="36" t="s">
        <v>516</v>
      </c>
      <c r="F2205" s="70">
        <v>886.06</v>
      </c>
      <c r="G2205" s="32" t="s">
        <v>95</v>
      </c>
      <c r="H2205" s="32" t="s">
        <v>95</v>
      </c>
      <c r="I2205" s="32" t="s">
        <v>95</v>
      </c>
      <c r="J2205" s="32" t="s">
        <v>95</v>
      </c>
      <c r="K2205" s="32" t="s">
        <v>95</v>
      </c>
      <c r="L2205" s="32" t="s">
        <v>95</v>
      </c>
      <c r="M2205" s="32" t="s">
        <v>95</v>
      </c>
      <c r="N2205" s="32" t="s">
        <v>95</v>
      </c>
      <c r="O2205" s="32" t="s">
        <v>95</v>
      </c>
      <c r="P2205" s="32" t="s">
        <v>95</v>
      </c>
      <c r="Q2205" s="32" t="s">
        <v>95</v>
      </c>
      <c r="R2205" s="32" t="s">
        <v>95</v>
      </c>
      <c r="S2205" s="32" t="s">
        <v>95</v>
      </c>
    </row>
    <row r="2206" spans="1:19" s="36" customFormat="1" ht="14.4" x14ac:dyDescent="0.3">
      <c r="A2206" s="36">
        <f t="shared" si="148"/>
        <v>20180025</v>
      </c>
      <c r="B2206" s="36">
        <v>2018</v>
      </c>
      <c r="C2206" s="36">
        <v>25</v>
      </c>
      <c r="D2206" s="36">
        <v>1</v>
      </c>
      <c r="E2206" s="36" t="s">
        <v>872</v>
      </c>
      <c r="F2206" s="70">
        <v>58.7</v>
      </c>
      <c r="G2206" s="32" t="s">
        <v>95</v>
      </c>
      <c r="H2206" s="32" t="s">
        <v>95</v>
      </c>
      <c r="I2206" s="32" t="s">
        <v>95</v>
      </c>
      <c r="J2206" s="32" t="s">
        <v>95</v>
      </c>
      <c r="K2206" s="32" t="s">
        <v>95</v>
      </c>
      <c r="L2206" s="32" t="s">
        <v>95</v>
      </c>
      <c r="M2206" s="32" t="s">
        <v>95</v>
      </c>
      <c r="N2206" s="32" t="s">
        <v>95</v>
      </c>
      <c r="O2206" s="32" t="s">
        <v>95</v>
      </c>
      <c r="P2206" s="32" t="s">
        <v>95</v>
      </c>
      <c r="Q2206" s="32" t="s">
        <v>95</v>
      </c>
      <c r="R2206" s="32" t="s">
        <v>95</v>
      </c>
      <c r="S2206" s="32" t="s">
        <v>95</v>
      </c>
    </row>
    <row r="2207" spans="1:19" s="36" customFormat="1" ht="14.4" x14ac:dyDescent="0.3">
      <c r="A2207" s="36">
        <f t="shared" si="148"/>
        <v>20180031</v>
      </c>
      <c r="B2207" s="36">
        <v>2018</v>
      </c>
      <c r="C2207" s="36">
        <v>31</v>
      </c>
      <c r="D2207" s="36">
        <v>1</v>
      </c>
      <c r="E2207" s="36" t="s">
        <v>468</v>
      </c>
      <c r="F2207" s="70">
        <v>5078.9500000000007</v>
      </c>
      <c r="G2207" s="32" t="s">
        <v>95</v>
      </c>
      <c r="H2207" s="32" t="s">
        <v>95</v>
      </c>
      <c r="I2207" s="32" t="s">
        <v>95</v>
      </c>
      <c r="J2207" s="32" t="s">
        <v>95</v>
      </c>
      <c r="K2207" s="32" t="s">
        <v>95</v>
      </c>
      <c r="L2207" s="32" t="s">
        <v>95</v>
      </c>
      <c r="M2207" s="32" t="s">
        <v>95</v>
      </c>
      <c r="N2207" s="32" t="s">
        <v>95</v>
      </c>
      <c r="O2207" s="32" t="s">
        <v>95</v>
      </c>
      <c r="P2207" s="32" t="s">
        <v>95</v>
      </c>
      <c r="Q2207" s="32" t="s">
        <v>95</v>
      </c>
      <c r="R2207" s="32" t="s">
        <v>95</v>
      </c>
      <c r="S2207" s="32" t="s">
        <v>95</v>
      </c>
    </row>
    <row r="2208" spans="1:19" s="36" customFormat="1" ht="14.4" x14ac:dyDescent="0.3">
      <c r="A2208" s="36">
        <f t="shared" si="148"/>
        <v>20180032</v>
      </c>
      <c r="B2208" s="36">
        <v>2018</v>
      </c>
      <c r="C2208" s="36">
        <v>32</v>
      </c>
      <c r="D2208" s="36">
        <v>1</v>
      </c>
      <c r="E2208" s="36" t="s">
        <v>537</v>
      </c>
      <c r="F2208" s="70">
        <v>608.75</v>
      </c>
      <c r="G2208" s="32" t="s">
        <v>95</v>
      </c>
      <c r="H2208" s="32" t="s">
        <v>95</v>
      </c>
      <c r="I2208" s="32" t="s">
        <v>95</v>
      </c>
      <c r="J2208" s="32" t="s">
        <v>95</v>
      </c>
      <c r="K2208" s="32" t="s">
        <v>95</v>
      </c>
      <c r="L2208" s="32" t="s">
        <v>95</v>
      </c>
      <c r="M2208" s="32" t="s">
        <v>95</v>
      </c>
      <c r="N2208" s="32" t="s">
        <v>95</v>
      </c>
      <c r="O2208" s="32" t="s">
        <v>95</v>
      </c>
      <c r="P2208" s="32" t="s">
        <v>95</v>
      </c>
      <c r="Q2208" s="32" t="s">
        <v>95</v>
      </c>
      <c r="R2208" s="32" t="s">
        <v>95</v>
      </c>
      <c r="S2208" s="32" t="s">
        <v>95</v>
      </c>
    </row>
    <row r="2209" spans="1:19" s="36" customFormat="1" ht="14.4" x14ac:dyDescent="0.3">
      <c r="A2209" s="36">
        <f t="shared" si="148"/>
        <v>20180036</v>
      </c>
      <c r="B2209" s="36">
        <v>2018</v>
      </c>
      <c r="C2209" s="36">
        <v>36</v>
      </c>
      <c r="D2209" s="36">
        <v>1</v>
      </c>
      <c r="E2209" s="36" t="s">
        <v>538</v>
      </c>
      <c r="F2209" s="70">
        <v>257.27000000000004</v>
      </c>
      <c r="G2209" s="32" t="s">
        <v>95</v>
      </c>
      <c r="H2209" s="32" t="s">
        <v>95</v>
      </c>
      <c r="I2209" s="32" t="s">
        <v>95</v>
      </c>
      <c r="J2209" s="32" t="s">
        <v>95</v>
      </c>
      <c r="K2209" s="32" t="s">
        <v>95</v>
      </c>
      <c r="L2209" s="32" t="s">
        <v>95</v>
      </c>
      <c r="M2209" s="32" t="s">
        <v>95</v>
      </c>
      <c r="N2209" s="32" t="s">
        <v>95</v>
      </c>
      <c r="O2209" s="32" t="s">
        <v>95</v>
      </c>
      <c r="P2209" s="32" t="s">
        <v>95</v>
      </c>
      <c r="Q2209" s="32" t="s">
        <v>95</v>
      </c>
      <c r="R2209" s="32" t="s">
        <v>95</v>
      </c>
      <c r="S2209" s="32" t="s">
        <v>95</v>
      </c>
    </row>
    <row r="2210" spans="1:19" s="36" customFormat="1" ht="14.4" x14ac:dyDescent="0.3">
      <c r="A2210" s="36">
        <f t="shared" si="148"/>
        <v>20180038</v>
      </c>
      <c r="B2210" s="36">
        <v>2018</v>
      </c>
      <c r="C2210" s="36">
        <v>38</v>
      </c>
      <c r="D2210" s="36">
        <v>1</v>
      </c>
      <c r="E2210" s="36" t="s">
        <v>314</v>
      </c>
      <c r="F2210" s="70">
        <v>1487.4400000000003</v>
      </c>
      <c r="G2210" s="32" t="s">
        <v>95</v>
      </c>
      <c r="H2210" s="32" t="s">
        <v>95</v>
      </c>
      <c r="I2210" s="32" t="s">
        <v>95</v>
      </c>
      <c r="J2210" s="32" t="s">
        <v>95</v>
      </c>
      <c r="K2210" s="32" t="s">
        <v>95</v>
      </c>
      <c r="L2210" s="32" t="s">
        <v>95</v>
      </c>
      <c r="M2210" s="32" t="s">
        <v>95</v>
      </c>
      <c r="N2210" s="32" t="s">
        <v>95</v>
      </c>
      <c r="O2210" s="32" t="s">
        <v>95</v>
      </c>
      <c r="P2210" s="32" t="s">
        <v>95</v>
      </c>
      <c r="Q2210" s="32" t="s">
        <v>95</v>
      </c>
      <c r="R2210" s="32" t="s">
        <v>95</v>
      </c>
      <c r="S2210" s="32" t="s">
        <v>95</v>
      </c>
    </row>
    <row r="2211" spans="1:19" s="36" customFormat="1" ht="14.4" x14ac:dyDescent="0.3">
      <c r="A2211" s="36">
        <f t="shared" si="148"/>
        <v>20180047</v>
      </c>
      <c r="B2211" s="36">
        <v>2018</v>
      </c>
      <c r="C2211" s="36">
        <v>47</v>
      </c>
      <c r="D2211" s="36">
        <v>1</v>
      </c>
      <c r="E2211" s="36" t="s">
        <v>236</v>
      </c>
      <c r="F2211" s="70">
        <v>4398.3399999999992</v>
      </c>
      <c r="G2211" s="32" t="s">
        <v>95</v>
      </c>
      <c r="H2211" s="32" t="s">
        <v>95</v>
      </c>
      <c r="I2211" s="32" t="s">
        <v>95</v>
      </c>
      <c r="J2211" s="32" t="s">
        <v>95</v>
      </c>
      <c r="K2211" s="32" t="s">
        <v>95</v>
      </c>
      <c r="L2211" s="32" t="s">
        <v>95</v>
      </c>
      <c r="M2211" s="32" t="s">
        <v>95</v>
      </c>
      <c r="N2211" s="32" t="s">
        <v>95</v>
      </c>
      <c r="O2211" s="32" t="s">
        <v>95</v>
      </c>
      <c r="P2211" s="32" t="s">
        <v>95</v>
      </c>
      <c r="Q2211" s="32" t="s">
        <v>95</v>
      </c>
      <c r="R2211" s="32" t="s">
        <v>95</v>
      </c>
      <c r="S2211" s="32" t="s">
        <v>95</v>
      </c>
    </row>
    <row r="2212" spans="1:19" s="36" customFormat="1" ht="14.4" x14ac:dyDescent="0.3">
      <c r="A2212" s="36">
        <f t="shared" si="148"/>
        <v>20180051</v>
      </c>
      <c r="B2212" s="36">
        <v>2018</v>
      </c>
      <c r="C2212" s="36">
        <v>51</v>
      </c>
      <c r="D2212" s="36">
        <v>1</v>
      </c>
      <c r="E2212" s="36" t="s">
        <v>409</v>
      </c>
      <c r="F2212" s="70">
        <v>1917.81</v>
      </c>
      <c r="G2212" s="32" t="s">
        <v>95</v>
      </c>
      <c r="H2212" s="32" t="s">
        <v>95</v>
      </c>
      <c r="I2212" s="32" t="s">
        <v>95</v>
      </c>
      <c r="J2212" s="32" t="s">
        <v>95</v>
      </c>
      <c r="K2212" s="32" t="s">
        <v>95</v>
      </c>
      <c r="L2212" s="32" t="s">
        <v>95</v>
      </c>
      <c r="M2212" s="32" t="s">
        <v>95</v>
      </c>
      <c r="N2212" s="32" t="s">
        <v>95</v>
      </c>
      <c r="O2212" s="32" t="s">
        <v>95</v>
      </c>
      <c r="P2212" s="32" t="s">
        <v>95</v>
      </c>
      <c r="Q2212" s="32" t="s">
        <v>95</v>
      </c>
      <c r="R2212" s="32" t="s">
        <v>95</v>
      </c>
      <c r="S2212" s="32" t="s">
        <v>95</v>
      </c>
    </row>
    <row r="2213" spans="1:19" s="36" customFormat="1" ht="14.4" x14ac:dyDescent="0.3">
      <c r="A2213" s="36">
        <f t="shared" si="148"/>
        <v>20180075</v>
      </c>
      <c r="B2213" s="36">
        <v>2018</v>
      </c>
      <c r="C2213" s="36">
        <v>75</v>
      </c>
      <c r="D2213" s="36">
        <v>1</v>
      </c>
      <c r="E2213" s="36" t="s">
        <v>410</v>
      </c>
      <c r="F2213" s="70">
        <v>665.81</v>
      </c>
      <c r="G2213" s="32" t="s">
        <v>95</v>
      </c>
      <c r="H2213" s="32" t="s">
        <v>95</v>
      </c>
      <c r="I2213" s="32" t="s">
        <v>95</v>
      </c>
      <c r="J2213" s="32" t="s">
        <v>95</v>
      </c>
      <c r="K2213" s="32" t="s">
        <v>95</v>
      </c>
      <c r="L2213" s="32" t="s">
        <v>95</v>
      </c>
      <c r="M2213" s="32" t="s">
        <v>95</v>
      </c>
      <c r="N2213" s="32" t="s">
        <v>95</v>
      </c>
      <c r="O2213" s="32" t="s">
        <v>95</v>
      </c>
      <c r="P2213" s="32" t="s">
        <v>95</v>
      </c>
      <c r="Q2213" s="32" t="s">
        <v>95</v>
      </c>
      <c r="R2213" s="32" t="s">
        <v>95</v>
      </c>
      <c r="S2213" s="32" t="s">
        <v>95</v>
      </c>
    </row>
    <row r="2214" spans="1:19" s="36" customFormat="1" ht="14.4" x14ac:dyDescent="0.3">
      <c r="A2214" s="36">
        <f t="shared" si="148"/>
        <v>20180077</v>
      </c>
      <c r="B2214" s="36">
        <v>2018</v>
      </c>
      <c r="C2214" s="36">
        <v>77</v>
      </c>
      <c r="D2214" s="36">
        <v>1</v>
      </c>
      <c r="E2214" s="36" t="s">
        <v>266</v>
      </c>
      <c r="F2214" s="70">
        <v>8504.85</v>
      </c>
      <c r="G2214" s="32" t="s">
        <v>95</v>
      </c>
      <c r="H2214" s="32" t="s">
        <v>95</v>
      </c>
      <c r="I2214" s="32" t="s">
        <v>95</v>
      </c>
      <c r="J2214" s="32" t="s">
        <v>95</v>
      </c>
      <c r="K2214" s="32" t="s">
        <v>95</v>
      </c>
      <c r="L2214" s="32" t="s">
        <v>95</v>
      </c>
      <c r="M2214" s="32" t="s">
        <v>95</v>
      </c>
      <c r="N2214" s="32" t="s">
        <v>95</v>
      </c>
      <c r="O2214" s="32" t="s">
        <v>95</v>
      </c>
      <c r="P2214" s="32" t="s">
        <v>95</v>
      </c>
      <c r="Q2214" s="32" t="s">
        <v>95</v>
      </c>
      <c r="R2214" s="32" t="s">
        <v>95</v>
      </c>
      <c r="S2214" s="32" t="s">
        <v>95</v>
      </c>
    </row>
    <row r="2215" spans="1:19" s="36" customFormat="1" ht="14.4" x14ac:dyDescent="0.3">
      <c r="A2215" s="36">
        <f t="shared" si="148"/>
        <v>20180081</v>
      </c>
      <c r="B2215" s="36">
        <v>2018</v>
      </c>
      <c r="C2215" s="36">
        <v>81</v>
      </c>
      <c r="D2215" s="36">
        <v>1</v>
      </c>
      <c r="E2215" s="36" t="s">
        <v>515</v>
      </c>
      <c r="F2215" s="70">
        <v>151.25</v>
      </c>
      <c r="G2215" s="32" t="s">
        <v>95</v>
      </c>
      <c r="H2215" s="32" t="s">
        <v>95</v>
      </c>
      <c r="I2215" s="32" t="s">
        <v>95</v>
      </c>
      <c r="J2215" s="32" t="s">
        <v>95</v>
      </c>
      <c r="K2215" s="32" t="s">
        <v>95</v>
      </c>
      <c r="L2215" s="32" t="s">
        <v>95</v>
      </c>
      <c r="M2215" s="32" t="s">
        <v>95</v>
      </c>
      <c r="N2215" s="32" t="s">
        <v>95</v>
      </c>
      <c r="O2215" s="32" t="s">
        <v>95</v>
      </c>
      <c r="P2215" s="32" t="s">
        <v>95</v>
      </c>
      <c r="Q2215" s="32" t="s">
        <v>95</v>
      </c>
      <c r="R2215" s="32" t="s">
        <v>95</v>
      </c>
      <c r="S2215" s="32" t="s">
        <v>95</v>
      </c>
    </row>
    <row r="2216" spans="1:19" s="36" customFormat="1" ht="14.4" x14ac:dyDescent="0.3">
      <c r="A2216" s="36">
        <f t="shared" si="148"/>
        <v>20180084</v>
      </c>
      <c r="B2216" s="36">
        <v>2018</v>
      </c>
      <c r="C2216" s="36">
        <v>84</v>
      </c>
      <c r="D2216" s="36">
        <v>1</v>
      </c>
      <c r="E2216" s="36" t="s">
        <v>267</v>
      </c>
      <c r="F2216" s="70">
        <v>568.6400000000001</v>
      </c>
      <c r="G2216" s="32" t="s">
        <v>95</v>
      </c>
      <c r="H2216" s="32" t="s">
        <v>95</v>
      </c>
      <c r="I2216" s="32" t="s">
        <v>95</v>
      </c>
      <c r="J2216" s="32" t="s">
        <v>95</v>
      </c>
      <c r="K2216" s="32" t="s">
        <v>95</v>
      </c>
      <c r="L2216" s="32" t="s">
        <v>95</v>
      </c>
      <c r="M2216" s="32" t="s">
        <v>95</v>
      </c>
      <c r="N2216" s="32" t="s">
        <v>95</v>
      </c>
      <c r="O2216" s="32" t="s">
        <v>95</v>
      </c>
      <c r="P2216" s="32" t="s">
        <v>95</v>
      </c>
      <c r="Q2216" s="32" t="s">
        <v>95</v>
      </c>
      <c r="R2216" s="32" t="s">
        <v>95</v>
      </c>
      <c r="S2216" s="32" t="s">
        <v>95</v>
      </c>
    </row>
    <row r="2217" spans="1:19" s="36" customFormat="1" ht="14.4" x14ac:dyDescent="0.3">
      <c r="A2217" s="36">
        <f t="shared" si="148"/>
        <v>20180085</v>
      </c>
      <c r="B2217" s="36">
        <v>2018</v>
      </c>
      <c r="C2217" s="36">
        <v>85</v>
      </c>
      <c r="D2217" s="36">
        <v>1</v>
      </c>
      <c r="E2217" s="36" t="s">
        <v>608</v>
      </c>
      <c r="F2217" s="70">
        <v>572.27</v>
      </c>
      <c r="G2217" s="32" t="s">
        <v>95</v>
      </c>
      <c r="H2217" s="32" t="s">
        <v>95</v>
      </c>
      <c r="I2217" s="32" t="s">
        <v>95</v>
      </c>
      <c r="J2217" s="32" t="s">
        <v>95</v>
      </c>
      <c r="K2217" s="32" t="s">
        <v>95</v>
      </c>
      <c r="L2217" s="32" t="s">
        <v>95</v>
      </c>
      <c r="M2217" s="32" t="s">
        <v>95</v>
      </c>
      <c r="N2217" s="32" t="s">
        <v>95</v>
      </c>
      <c r="O2217" s="32" t="s">
        <v>95</v>
      </c>
      <c r="P2217" s="32" t="s">
        <v>95</v>
      </c>
      <c r="Q2217" s="32" t="s">
        <v>95</v>
      </c>
      <c r="R2217" s="32" t="s">
        <v>95</v>
      </c>
      <c r="S2217" s="32" t="s">
        <v>95</v>
      </c>
    </row>
    <row r="2218" spans="1:19" s="36" customFormat="1" ht="14.4" x14ac:dyDescent="0.3">
      <c r="A2218" s="36">
        <f t="shared" si="148"/>
        <v>20180088</v>
      </c>
      <c r="B2218" s="36">
        <v>2018</v>
      </c>
      <c r="C2218" s="36">
        <v>88</v>
      </c>
      <c r="D2218" s="36">
        <v>1</v>
      </c>
      <c r="E2218" s="36" t="s">
        <v>238</v>
      </c>
      <c r="F2218" s="70">
        <v>2128.3200000000002</v>
      </c>
      <c r="G2218" s="32" t="s">
        <v>95</v>
      </c>
      <c r="H2218" s="32" t="s">
        <v>95</v>
      </c>
      <c r="I2218" s="32" t="s">
        <v>95</v>
      </c>
      <c r="J2218" s="32" t="s">
        <v>95</v>
      </c>
      <c r="K2218" s="32" t="s">
        <v>95</v>
      </c>
      <c r="L2218" s="32" t="s">
        <v>95</v>
      </c>
      <c r="M2218" s="32" t="s">
        <v>95</v>
      </c>
      <c r="N2218" s="32" t="s">
        <v>95</v>
      </c>
      <c r="O2218" s="32" t="s">
        <v>95</v>
      </c>
      <c r="P2218" s="32" t="s">
        <v>95</v>
      </c>
      <c r="Q2218" s="32" t="s">
        <v>95</v>
      </c>
      <c r="R2218" s="32" t="s">
        <v>95</v>
      </c>
      <c r="S2218" s="32" t="s">
        <v>95</v>
      </c>
    </row>
    <row r="2219" spans="1:19" s="36" customFormat="1" ht="14.4" x14ac:dyDescent="0.3">
      <c r="A2219" s="36">
        <f t="shared" si="148"/>
        <v>20180091</v>
      </c>
      <c r="B2219" s="36">
        <v>2018</v>
      </c>
      <c r="C2219" s="36">
        <v>91</v>
      </c>
      <c r="D2219" s="36">
        <v>1</v>
      </c>
      <c r="E2219" s="36" t="s">
        <v>239</v>
      </c>
      <c r="F2219" s="70">
        <v>748.90000000000009</v>
      </c>
      <c r="G2219" s="32" t="s">
        <v>95</v>
      </c>
      <c r="H2219" s="32" t="s">
        <v>95</v>
      </c>
      <c r="I2219" s="32" t="s">
        <v>95</v>
      </c>
      <c r="J2219" s="32" t="s">
        <v>95</v>
      </c>
      <c r="K2219" s="32" t="s">
        <v>95</v>
      </c>
      <c r="L2219" s="32" t="s">
        <v>95</v>
      </c>
      <c r="M2219" s="32" t="s">
        <v>95</v>
      </c>
      <c r="N2219" s="32" t="s">
        <v>95</v>
      </c>
      <c r="O2219" s="32" t="s">
        <v>95</v>
      </c>
      <c r="P2219" s="32" t="s">
        <v>95</v>
      </c>
      <c r="Q2219" s="32" t="s">
        <v>95</v>
      </c>
      <c r="R2219" s="32" t="s">
        <v>95</v>
      </c>
      <c r="S2219" s="32" t="s">
        <v>95</v>
      </c>
    </row>
    <row r="2220" spans="1:19" s="36" customFormat="1" ht="14.4" x14ac:dyDescent="0.3">
      <c r="A2220" s="36">
        <f t="shared" si="148"/>
        <v>20180093</v>
      </c>
      <c r="B2220" s="36">
        <v>2018</v>
      </c>
      <c r="C2220" s="36">
        <v>93</v>
      </c>
      <c r="D2220" s="36">
        <v>1</v>
      </c>
      <c r="E2220" s="36" t="s">
        <v>268</v>
      </c>
      <c r="F2220" s="70">
        <v>464.93</v>
      </c>
      <c r="G2220" s="32" t="s">
        <v>95</v>
      </c>
      <c r="H2220" s="32" t="s">
        <v>95</v>
      </c>
      <c r="I2220" s="32" t="s">
        <v>95</v>
      </c>
      <c r="J2220" s="32" t="s">
        <v>95</v>
      </c>
      <c r="K2220" s="32" t="s">
        <v>95</v>
      </c>
      <c r="L2220" s="32" t="s">
        <v>95</v>
      </c>
      <c r="M2220" s="32" t="s">
        <v>95</v>
      </c>
      <c r="N2220" s="32" t="s">
        <v>95</v>
      </c>
      <c r="O2220" s="32" t="s">
        <v>95</v>
      </c>
      <c r="P2220" s="32" t="s">
        <v>95</v>
      </c>
      <c r="Q2220" s="32" t="s">
        <v>95</v>
      </c>
      <c r="R2220" s="32" t="s">
        <v>95</v>
      </c>
      <c r="S2220" s="32" t="s">
        <v>95</v>
      </c>
    </row>
    <row r="2221" spans="1:19" s="36" customFormat="1" ht="14.4" x14ac:dyDescent="0.3">
      <c r="A2221" s="36">
        <f t="shared" si="148"/>
        <v>20180094</v>
      </c>
      <c r="B2221" s="36">
        <v>2018</v>
      </c>
      <c r="C2221" s="36">
        <v>94</v>
      </c>
      <c r="D2221" s="36">
        <v>1</v>
      </c>
      <c r="E2221" s="36" t="s">
        <v>368</v>
      </c>
      <c r="F2221" s="70">
        <v>2704.3799999999997</v>
      </c>
      <c r="G2221" s="32" t="s">
        <v>95</v>
      </c>
      <c r="H2221" s="32" t="s">
        <v>95</v>
      </c>
      <c r="I2221" s="32" t="s">
        <v>95</v>
      </c>
      <c r="J2221" s="32" t="s">
        <v>95</v>
      </c>
      <c r="K2221" s="32" t="s">
        <v>95</v>
      </c>
      <c r="L2221" s="32" t="s">
        <v>95</v>
      </c>
      <c r="M2221" s="32" t="s">
        <v>95</v>
      </c>
      <c r="N2221" s="32" t="s">
        <v>95</v>
      </c>
      <c r="O2221" s="32" t="s">
        <v>95</v>
      </c>
      <c r="P2221" s="32" t="s">
        <v>95</v>
      </c>
      <c r="Q2221" s="32" t="s">
        <v>95</v>
      </c>
      <c r="R2221" s="32" t="s">
        <v>95</v>
      </c>
      <c r="S2221" s="32" t="s">
        <v>95</v>
      </c>
    </row>
    <row r="2222" spans="1:19" s="36" customFormat="1" ht="14.4" x14ac:dyDescent="0.3">
      <c r="A2222" s="36">
        <f t="shared" si="148"/>
        <v>20180095</v>
      </c>
      <c r="B2222" s="36">
        <v>2018</v>
      </c>
      <c r="C2222" s="36">
        <v>95</v>
      </c>
      <c r="D2222" s="36">
        <v>1</v>
      </c>
      <c r="E2222" s="36" t="s">
        <v>448</v>
      </c>
      <c r="F2222" s="70">
        <v>340.64</v>
      </c>
      <c r="G2222" s="32" t="s">
        <v>95</v>
      </c>
      <c r="H2222" s="32" t="s">
        <v>95</v>
      </c>
      <c r="I2222" s="32" t="s">
        <v>95</v>
      </c>
      <c r="J2222" s="32" t="s">
        <v>95</v>
      </c>
      <c r="K2222" s="32" t="s">
        <v>95</v>
      </c>
      <c r="L2222" s="32" t="s">
        <v>95</v>
      </c>
      <c r="M2222" s="32" t="s">
        <v>95</v>
      </c>
      <c r="N2222" s="32" t="s">
        <v>95</v>
      </c>
      <c r="O2222" s="32" t="s">
        <v>95</v>
      </c>
      <c r="P2222" s="32" t="s">
        <v>95</v>
      </c>
      <c r="Q2222" s="32" t="s">
        <v>95</v>
      </c>
      <c r="R2222" s="32" t="s">
        <v>95</v>
      </c>
      <c r="S2222" s="32" t="s">
        <v>95</v>
      </c>
    </row>
    <row r="2223" spans="1:19" s="36" customFormat="1" ht="14.4" x14ac:dyDescent="0.3">
      <c r="A2223" s="36">
        <f t="shared" si="148"/>
        <v>20180097</v>
      </c>
      <c r="B2223" s="36">
        <v>2018</v>
      </c>
      <c r="C2223" s="36">
        <v>97</v>
      </c>
      <c r="D2223" s="36">
        <v>1</v>
      </c>
      <c r="E2223" s="36" t="s">
        <v>411</v>
      </c>
      <c r="F2223" s="70">
        <v>648.06000000000006</v>
      </c>
      <c r="G2223" s="32" t="s">
        <v>95</v>
      </c>
      <c r="H2223" s="32" t="s">
        <v>95</v>
      </c>
      <c r="I2223" s="32" t="s">
        <v>95</v>
      </c>
      <c r="J2223" s="32" t="s">
        <v>95</v>
      </c>
      <c r="K2223" s="32" t="s">
        <v>95</v>
      </c>
      <c r="L2223" s="32" t="s">
        <v>95</v>
      </c>
      <c r="M2223" s="32" t="s">
        <v>95</v>
      </c>
      <c r="N2223" s="32" t="s">
        <v>95</v>
      </c>
      <c r="O2223" s="32" t="s">
        <v>95</v>
      </c>
      <c r="P2223" s="32" t="s">
        <v>95</v>
      </c>
      <c r="Q2223" s="32" t="s">
        <v>95</v>
      </c>
      <c r="R2223" s="32" t="s">
        <v>95</v>
      </c>
      <c r="S2223" s="32" t="s">
        <v>95</v>
      </c>
    </row>
    <row r="2224" spans="1:19" s="36" customFormat="1" ht="14.4" x14ac:dyDescent="0.3">
      <c r="A2224" s="36">
        <f t="shared" si="148"/>
        <v>20180099</v>
      </c>
      <c r="B2224" s="36">
        <v>2018</v>
      </c>
      <c r="C2224" s="36">
        <v>99</v>
      </c>
      <c r="D2224" s="36">
        <v>1</v>
      </c>
      <c r="E2224" s="36" t="s">
        <v>315</v>
      </c>
      <c r="F2224" s="70">
        <v>1201.4499999999998</v>
      </c>
      <c r="G2224" s="32" t="s">
        <v>95</v>
      </c>
      <c r="H2224" s="32" t="s">
        <v>95</v>
      </c>
      <c r="I2224" s="32" t="s">
        <v>95</v>
      </c>
      <c r="J2224" s="32" t="s">
        <v>95</v>
      </c>
      <c r="K2224" s="32" t="s">
        <v>95</v>
      </c>
      <c r="L2224" s="32" t="s">
        <v>95</v>
      </c>
      <c r="M2224" s="32" t="s">
        <v>95</v>
      </c>
      <c r="N2224" s="32" t="s">
        <v>95</v>
      </c>
      <c r="O2224" s="32" t="s">
        <v>95</v>
      </c>
      <c r="P2224" s="32" t="s">
        <v>95</v>
      </c>
      <c r="Q2224" s="32" t="s">
        <v>95</v>
      </c>
      <c r="R2224" s="32" t="s">
        <v>95</v>
      </c>
      <c r="S2224" s="32" t="s">
        <v>95</v>
      </c>
    </row>
    <row r="2225" spans="1:19" s="36" customFormat="1" ht="14.4" x14ac:dyDescent="0.3">
      <c r="A2225" s="36">
        <f t="shared" si="148"/>
        <v>20180100</v>
      </c>
      <c r="B2225" s="36">
        <v>2018</v>
      </c>
      <c r="C2225" s="36">
        <v>100</v>
      </c>
      <c r="D2225" s="36">
        <v>1</v>
      </c>
      <c r="E2225" s="36" t="s">
        <v>316</v>
      </c>
      <c r="F2225" s="70">
        <v>341.19000000000005</v>
      </c>
      <c r="G2225" s="32" t="s">
        <v>95</v>
      </c>
      <c r="H2225" s="32" t="s">
        <v>95</v>
      </c>
      <c r="I2225" s="32" t="s">
        <v>95</v>
      </c>
      <c r="J2225" s="32" t="s">
        <v>95</v>
      </c>
      <c r="K2225" s="32" t="s">
        <v>95</v>
      </c>
      <c r="L2225" s="32" t="s">
        <v>95</v>
      </c>
      <c r="M2225" s="32" t="s">
        <v>95</v>
      </c>
      <c r="N2225" s="32" t="s">
        <v>95</v>
      </c>
      <c r="O2225" s="32" t="s">
        <v>95</v>
      </c>
      <c r="P2225" s="32" t="s">
        <v>95</v>
      </c>
      <c r="Q2225" s="32" t="s">
        <v>95</v>
      </c>
      <c r="R2225" s="32" t="s">
        <v>95</v>
      </c>
      <c r="S2225" s="32" t="s">
        <v>95</v>
      </c>
    </row>
    <row r="2226" spans="1:19" s="36" customFormat="1" ht="14.4" x14ac:dyDescent="0.3">
      <c r="A2226" s="36">
        <f t="shared" si="148"/>
        <v>20180108</v>
      </c>
      <c r="B2226" s="36">
        <v>2018</v>
      </c>
      <c r="C2226" s="36">
        <v>108</v>
      </c>
      <c r="D2226" s="36">
        <v>1</v>
      </c>
      <c r="E2226" s="36" t="s">
        <v>597</v>
      </c>
      <c r="F2226" s="70">
        <v>1010.43</v>
      </c>
      <c r="G2226" s="32" t="s">
        <v>95</v>
      </c>
      <c r="H2226" s="32" t="s">
        <v>95</v>
      </c>
      <c r="I2226" s="32" t="s">
        <v>95</v>
      </c>
      <c r="J2226" s="32" t="s">
        <v>95</v>
      </c>
      <c r="K2226" s="32" t="s">
        <v>95</v>
      </c>
      <c r="L2226" s="32" t="s">
        <v>95</v>
      </c>
      <c r="M2226" s="32" t="s">
        <v>95</v>
      </c>
      <c r="N2226" s="32" t="s">
        <v>95</v>
      </c>
      <c r="O2226" s="32" t="s">
        <v>95</v>
      </c>
      <c r="P2226" s="32" t="s">
        <v>95</v>
      </c>
      <c r="Q2226" s="32" t="s">
        <v>95</v>
      </c>
      <c r="R2226" s="32" t="s">
        <v>95</v>
      </c>
      <c r="S2226" s="32" t="s">
        <v>95</v>
      </c>
    </row>
    <row r="2227" spans="1:19" s="36" customFormat="1" ht="14.4" x14ac:dyDescent="0.3">
      <c r="A2227" s="36">
        <f t="shared" si="148"/>
        <v>20180110</v>
      </c>
      <c r="B2227" s="36">
        <v>2018</v>
      </c>
      <c r="C2227" s="36">
        <v>110</v>
      </c>
      <c r="D2227" s="36">
        <v>1</v>
      </c>
      <c r="E2227" s="36" t="s">
        <v>240</v>
      </c>
      <c r="F2227" s="70">
        <v>3899.1000000000004</v>
      </c>
      <c r="G2227" s="32" t="s">
        <v>95</v>
      </c>
      <c r="H2227" s="32" t="s">
        <v>95</v>
      </c>
      <c r="I2227" s="32" t="s">
        <v>95</v>
      </c>
      <c r="J2227" s="32" t="s">
        <v>95</v>
      </c>
      <c r="K2227" s="32" t="s">
        <v>95</v>
      </c>
      <c r="L2227" s="32" t="s">
        <v>95</v>
      </c>
      <c r="M2227" s="32" t="s">
        <v>95</v>
      </c>
      <c r="N2227" s="32" t="s">
        <v>95</v>
      </c>
      <c r="O2227" s="32" t="s">
        <v>95</v>
      </c>
      <c r="P2227" s="32" t="s">
        <v>95</v>
      </c>
      <c r="Q2227" s="32" t="s">
        <v>95</v>
      </c>
      <c r="R2227" s="32" t="s">
        <v>95</v>
      </c>
      <c r="S2227" s="32" t="s">
        <v>95</v>
      </c>
    </row>
    <row r="2228" spans="1:19" s="36" customFormat="1" ht="14.4" x14ac:dyDescent="0.3">
      <c r="A2228" s="36">
        <f t="shared" si="148"/>
        <v>20180111</v>
      </c>
      <c r="B2228" s="36">
        <v>2018</v>
      </c>
      <c r="C2228" s="36">
        <v>111</v>
      </c>
      <c r="D2228" s="36">
        <v>1</v>
      </c>
      <c r="E2228" s="36" t="s">
        <v>469</v>
      </c>
      <c r="F2228" s="70">
        <v>1592.2600000000002</v>
      </c>
      <c r="G2228" s="32" t="s">
        <v>95</v>
      </c>
      <c r="H2228" s="32" t="s">
        <v>95</v>
      </c>
      <c r="I2228" s="32" t="s">
        <v>95</v>
      </c>
      <c r="J2228" s="32" t="s">
        <v>95</v>
      </c>
      <c r="K2228" s="32" t="s">
        <v>95</v>
      </c>
      <c r="L2228" s="32" t="s">
        <v>95</v>
      </c>
      <c r="M2228" s="32" t="s">
        <v>95</v>
      </c>
      <c r="N2228" s="32" t="s">
        <v>95</v>
      </c>
      <c r="O2228" s="32" t="s">
        <v>95</v>
      </c>
      <c r="P2228" s="32" t="s">
        <v>95</v>
      </c>
      <c r="Q2228" s="32" t="s">
        <v>95</v>
      </c>
      <c r="R2228" s="32" t="s">
        <v>95</v>
      </c>
      <c r="S2228" s="32" t="s">
        <v>95</v>
      </c>
    </row>
    <row r="2229" spans="1:19" s="36" customFormat="1" ht="14.4" x14ac:dyDescent="0.3">
      <c r="A2229" s="36">
        <f t="shared" si="148"/>
        <v>20180112</v>
      </c>
      <c r="B2229" s="36">
        <v>2018</v>
      </c>
      <c r="C2229" s="36">
        <v>112</v>
      </c>
      <c r="D2229" s="36">
        <v>1</v>
      </c>
      <c r="E2229" s="36" t="s">
        <v>873</v>
      </c>
      <c r="F2229" s="70">
        <v>9515.5</v>
      </c>
      <c r="G2229" s="32" t="s">
        <v>95</v>
      </c>
      <c r="H2229" s="32" t="s">
        <v>95</v>
      </c>
      <c r="I2229" s="32" t="s">
        <v>95</v>
      </c>
      <c r="J2229" s="32" t="s">
        <v>95</v>
      </c>
      <c r="K2229" s="32" t="s">
        <v>95</v>
      </c>
      <c r="L2229" s="32" t="s">
        <v>95</v>
      </c>
      <c r="M2229" s="32" t="s">
        <v>95</v>
      </c>
      <c r="N2229" s="32" t="s">
        <v>95</v>
      </c>
      <c r="O2229" s="32" t="s">
        <v>95</v>
      </c>
      <c r="P2229" s="32" t="s">
        <v>95</v>
      </c>
      <c r="Q2229" s="32" t="s">
        <v>95</v>
      </c>
      <c r="R2229" s="32" t="s">
        <v>95</v>
      </c>
      <c r="S2229" s="32" t="s">
        <v>95</v>
      </c>
    </row>
    <row r="2230" spans="1:19" s="36" customFormat="1" ht="14.4" x14ac:dyDescent="0.3">
      <c r="A2230" s="36">
        <f t="shared" si="148"/>
        <v>20180113</v>
      </c>
      <c r="B2230" s="36">
        <v>2018</v>
      </c>
      <c r="C2230" s="36">
        <v>113</v>
      </c>
      <c r="D2230" s="36">
        <v>1</v>
      </c>
      <c r="E2230" s="36" t="s">
        <v>665</v>
      </c>
      <c r="F2230" s="70">
        <v>732.04000000000008</v>
      </c>
      <c r="G2230" s="32" t="s">
        <v>95</v>
      </c>
      <c r="H2230" s="32" t="s">
        <v>95</v>
      </c>
      <c r="I2230" s="32" t="s">
        <v>95</v>
      </c>
      <c r="J2230" s="32" t="s">
        <v>95</v>
      </c>
      <c r="K2230" s="32" t="s">
        <v>95</v>
      </c>
      <c r="L2230" s="32" t="s">
        <v>95</v>
      </c>
      <c r="M2230" s="32" t="s">
        <v>95</v>
      </c>
      <c r="N2230" s="32" t="s">
        <v>95</v>
      </c>
      <c r="O2230" s="32" t="s">
        <v>95</v>
      </c>
      <c r="P2230" s="32" t="s">
        <v>95</v>
      </c>
      <c r="Q2230" s="32" t="s">
        <v>95</v>
      </c>
      <c r="R2230" s="32" t="s">
        <v>95</v>
      </c>
      <c r="S2230" s="32" t="s">
        <v>95</v>
      </c>
    </row>
    <row r="2231" spans="1:19" s="36" customFormat="1" ht="14.4" x14ac:dyDescent="0.3">
      <c r="A2231" s="36">
        <f t="shared" si="148"/>
        <v>20180115</v>
      </c>
      <c r="B2231" s="36">
        <v>2018</v>
      </c>
      <c r="C2231" s="36">
        <v>115</v>
      </c>
      <c r="D2231" s="36">
        <v>1</v>
      </c>
      <c r="E2231" s="36" t="s">
        <v>874</v>
      </c>
      <c r="F2231" s="70">
        <v>1171.6600000000001</v>
      </c>
      <c r="G2231" s="32" t="s">
        <v>95</v>
      </c>
      <c r="H2231" s="32" t="s">
        <v>95</v>
      </c>
      <c r="I2231" s="32" t="s">
        <v>95</v>
      </c>
      <c r="J2231" s="32" t="s">
        <v>95</v>
      </c>
      <c r="K2231" s="32" t="s">
        <v>95</v>
      </c>
      <c r="L2231" s="32" t="s">
        <v>95</v>
      </c>
      <c r="M2231" s="32" t="s">
        <v>95</v>
      </c>
      <c r="N2231" s="32" t="s">
        <v>95</v>
      </c>
      <c r="O2231" s="32" t="s">
        <v>95</v>
      </c>
      <c r="P2231" s="32" t="s">
        <v>95</v>
      </c>
      <c r="Q2231" s="32" t="s">
        <v>95</v>
      </c>
      <c r="R2231" s="32" t="s">
        <v>95</v>
      </c>
      <c r="S2231" s="32" t="s">
        <v>95</v>
      </c>
    </row>
    <row r="2232" spans="1:19" s="36" customFormat="1" ht="14.4" x14ac:dyDescent="0.3">
      <c r="A2232" s="36">
        <f t="shared" si="148"/>
        <v>20180116</v>
      </c>
      <c r="B2232" s="36">
        <v>2018</v>
      </c>
      <c r="C2232" s="36">
        <v>116</v>
      </c>
      <c r="D2232" s="36">
        <v>1</v>
      </c>
      <c r="E2232" s="36" t="s">
        <v>598</v>
      </c>
      <c r="F2232" s="70">
        <v>1049.78</v>
      </c>
      <c r="G2232" s="32" t="s">
        <v>95</v>
      </c>
      <c r="H2232" s="32" t="s">
        <v>95</v>
      </c>
      <c r="I2232" s="32" t="s">
        <v>95</v>
      </c>
      <c r="J2232" s="32" t="s">
        <v>95</v>
      </c>
      <c r="K2232" s="32" t="s">
        <v>95</v>
      </c>
      <c r="L2232" s="32" t="s">
        <v>95</v>
      </c>
      <c r="M2232" s="32" t="s">
        <v>95</v>
      </c>
      <c r="N2232" s="32" t="s">
        <v>95</v>
      </c>
      <c r="O2232" s="32" t="s">
        <v>95</v>
      </c>
      <c r="P2232" s="32" t="s">
        <v>95</v>
      </c>
      <c r="Q2232" s="32" t="s">
        <v>95</v>
      </c>
      <c r="R2232" s="32" t="s">
        <v>95</v>
      </c>
      <c r="S2232" s="32" t="s">
        <v>95</v>
      </c>
    </row>
    <row r="2233" spans="1:19" s="36" customFormat="1" ht="14.4" x14ac:dyDescent="0.3">
      <c r="A2233" s="36">
        <f t="shared" si="148"/>
        <v>20180118</v>
      </c>
      <c r="B2233" s="36">
        <v>2018</v>
      </c>
      <c r="C2233" s="36">
        <v>118</v>
      </c>
      <c r="D2233" s="36">
        <v>1</v>
      </c>
      <c r="E2233" s="36" t="s">
        <v>875</v>
      </c>
      <c r="F2233" s="70">
        <v>322.92</v>
      </c>
      <c r="G2233" s="32" t="s">
        <v>95</v>
      </c>
      <c r="H2233" s="32" t="s">
        <v>95</v>
      </c>
      <c r="I2233" s="32" t="s">
        <v>95</v>
      </c>
      <c r="J2233" s="32" t="s">
        <v>95</v>
      </c>
      <c r="K2233" s="32" t="s">
        <v>95</v>
      </c>
      <c r="L2233" s="32" t="s">
        <v>95</v>
      </c>
      <c r="M2233" s="32" t="s">
        <v>95</v>
      </c>
      <c r="N2233" s="32" t="s">
        <v>95</v>
      </c>
      <c r="O2233" s="32" t="s">
        <v>95</v>
      </c>
      <c r="P2233" s="32" t="s">
        <v>95</v>
      </c>
      <c r="Q2233" s="32" t="s">
        <v>95</v>
      </c>
      <c r="R2233" s="32" t="s">
        <v>95</v>
      </c>
      <c r="S2233" s="32" t="s">
        <v>95</v>
      </c>
    </row>
    <row r="2234" spans="1:19" s="36" customFormat="1" ht="14.4" x14ac:dyDescent="0.3">
      <c r="A2234" s="36">
        <f t="shared" si="148"/>
        <v>20180129</v>
      </c>
      <c r="B2234" s="36">
        <v>2018</v>
      </c>
      <c r="C2234" s="36">
        <v>129</v>
      </c>
      <c r="D2234" s="36">
        <v>1</v>
      </c>
      <c r="E2234" s="36" t="s">
        <v>242</v>
      </c>
      <c r="F2234" s="70">
        <v>1516.4199999999998</v>
      </c>
      <c r="G2234" s="32" t="s">
        <v>95</v>
      </c>
      <c r="H2234" s="32" t="s">
        <v>95</v>
      </c>
      <c r="I2234" s="32" t="s">
        <v>95</v>
      </c>
      <c r="J2234" s="32" t="s">
        <v>95</v>
      </c>
      <c r="K2234" s="32" t="s">
        <v>95</v>
      </c>
      <c r="L2234" s="32" t="s">
        <v>95</v>
      </c>
      <c r="M2234" s="32" t="s">
        <v>95</v>
      </c>
      <c r="N2234" s="32" t="s">
        <v>95</v>
      </c>
      <c r="O2234" s="32" t="s">
        <v>95</v>
      </c>
      <c r="P2234" s="32" t="s">
        <v>95</v>
      </c>
      <c r="Q2234" s="32" t="s">
        <v>95</v>
      </c>
      <c r="R2234" s="32" t="s">
        <v>95</v>
      </c>
      <c r="S2234" s="32" t="s">
        <v>95</v>
      </c>
    </row>
    <row r="2235" spans="1:19" s="36" customFormat="1" ht="14.4" x14ac:dyDescent="0.3">
      <c r="A2235" s="36">
        <f t="shared" si="148"/>
        <v>20180138</v>
      </c>
      <c r="B2235" s="36">
        <v>2018</v>
      </c>
      <c r="C2235" s="36">
        <v>138</v>
      </c>
      <c r="D2235" s="36">
        <v>1</v>
      </c>
      <c r="E2235" s="36" t="s">
        <v>243</v>
      </c>
      <c r="F2235" s="70">
        <v>2970.56</v>
      </c>
      <c r="G2235" s="32" t="s">
        <v>95</v>
      </c>
      <c r="H2235" s="32" t="s">
        <v>95</v>
      </c>
      <c r="I2235" s="32" t="s">
        <v>95</v>
      </c>
      <c r="J2235" s="32" t="s">
        <v>95</v>
      </c>
      <c r="K2235" s="32" t="s">
        <v>95</v>
      </c>
      <c r="L2235" s="32" t="s">
        <v>95</v>
      </c>
      <c r="M2235" s="32" t="s">
        <v>95</v>
      </c>
      <c r="N2235" s="32" t="s">
        <v>95</v>
      </c>
      <c r="O2235" s="32" t="s">
        <v>95</v>
      </c>
      <c r="P2235" s="32" t="s">
        <v>95</v>
      </c>
      <c r="Q2235" s="32" t="s">
        <v>95</v>
      </c>
      <c r="R2235" s="32" t="s">
        <v>95</v>
      </c>
      <c r="S2235" s="32" t="s">
        <v>95</v>
      </c>
    </row>
    <row r="2236" spans="1:19" s="36" customFormat="1" ht="14.4" x14ac:dyDescent="0.3">
      <c r="A2236" s="36">
        <f t="shared" si="148"/>
        <v>20180139</v>
      </c>
      <c r="B2236" s="36">
        <v>2018</v>
      </c>
      <c r="C2236" s="36">
        <v>139</v>
      </c>
      <c r="D2236" s="36">
        <v>1</v>
      </c>
      <c r="E2236" s="36" t="s">
        <v>674</v>
      </c>
      <c r="F2236" s="70">
        <v>867.22</v>
      </c>
      <c r="G2236" s="32" t="s">
        <v>95</v>
      </c>
      <c r="H2236" s="32" t="s">
        <v>95</v>
      </c>
      <c r="I2236" s="32" t="s">
        <v>95</v>
      </c>
      <c r="J2236" s="32" t="s">
        <v>95</v>
      </c>
      <c r="K2236" s="32" t="s">
        <v>95</v>
      </c>
      <c r="L2236" s="32" t="s">
        <v>95</v>
      </c>
      <c r="M2236" s="32" t="s">
        <v>95</v>
      </c>
      <c r="N2236" s="32" t="s">
        <v>95</v>
      </c>
      <c r="O2236" s="32" t="s">
        <v>95</v>
      </c>
      <c r="P2236" s="32" t="s">
        <v>95</v>
      </c>
      <c r="Q2236" s="32" t="s">
        <v>95</v>
      </c>
      <c r="R2236" s="32" t="s">
        <v>95</v>
      </c>
      <c r="S2236" s="32" t="s">
        <v>95</v>
      </c>
    </row>
    <row r="2237" spans="1:19" s="36" customFormat="1" ht="14.4" x14ac:dyDescent="0.3">
      <c r="A2237" s="36">
        <f t="shared" si="148"/>
        <v>20180146</v>
      </c>
      <c r="B2237" s="36">
        <v>2018</v>
      </c>
      <c r="C2237" s="36">
        <v>146</v>
      </c>
      <c r="D2237" s="36">
        <v>1</v>
      </c>
      <c r="E2237" s="36" t="s">
        <v>369</v>
      </c>
      <c r="F2237" s="70">
        <v>844.31000000000006</v>
      </c>
      <c r="G2237" s="32" t="s">
        <v>95</v>
      </c>
      <c r="H2237" s="32" t="s">
        <v>95</v>
      </c>
      <c r="I2237" s="32" t="s">
        <v>95</v>
      </c>
      <c r="J2237" s="32" t="s">
        <v>95</v>
      </c>
      <c r="K2237" s="32" t="s">
        <v>95</v>
      </c>
      <c r="L2237" s="32" t="s">
        <v>95</v>
      </c>
      <c r="M2237" s="32" t="s">
        <v>95</v>
      </c>
      <c r="N2237" s="32" t="s">
        <v>95</v>
      </c>
      <c r="O2237" s="32" t="s">
        <v>95</v>
      </c>
      <c r="P2237" s="32" t="s">
        <v>95</v>
      </c>
      <c r="Q2237" s="32" t="s">
        <v>95</v>
      </c>
      <c r="R2237" s="32" t="s">
        <v>95</v>
      </c>
      <c r="S2237" s="32" t="s">
        <v>95</v>
      </c>
    </row>
    <row r="2238" spans="1:19" s="36" customFormat="1" ht="14.4" x14ac:dyDescent="0.3">
      <c r="A2238" s="36">
        <f t="shared" si="148"/>
        <v>20180150</v>
      </c>
      <c r="B2238" s="36">
        <v>2018</v>
      </c>
      <c r="C2238" s="36">
        <v>150</v>
      </c>
      <c r="D2238" s="36">
        <v>1</v>
      </c>
      <c r="E2238" s="36" t="s">
        <v>317</v>
      </c>
      <c r="F2238" s="70">
        <v>994.04</v>
      </c>
      <c r="G2238" s="32" t="s">
        <v>95</v>
      </c>
      <c r="H2238" s="32" t="s">
        <v>95</v>
      </c>
      <c r="I2238" s="32" t="s">
        <v>95</v>
      </c>
      <c r="J2238" s="32" t="s">
        <v>95</v>
      </c>
      <c r="K2238" s="32" t="s">
        <v>95</v>
      </c>
      <c r="L2238" s="32" t="s">
        <v>95</v>
      </c>
      <c r="M2238" s="32" t="s">
        <v>95</v>
      </c>
      <c r="N2238" s="32" t="s">
        <v>95</v>
      </c>
      <c r="O2238" s="32" t="s">
        <v>95</v>
      </c>
      <c r="P2238" s="32" t="s">
        <v>95</v>
      </c>
      <c r="Q2238" s="32" t="s">
        <v>95</v>
      </c>
      <c r="R2238" s="32" t="s">
        <v>95</v>
      </c>
      <c r="S2238" s="32" t="s">
        <v>95</v>
      </c>
    </row>
    <row r="2239" spans="1:19" s="36" customFormat="1" ht="14.4" x14ac:dyDescent="0.3">
      <c r="A2239" s="36">
        <f t="shared" si="148"/>
        <v>20180152</v>
      </c>
      <c r="B2239" s="36">
        <v>2018</v>
      </c>
      <c r="C2239" s="36">
        <v>152</v>
      </c>
      <c r="D2239" s="36">
        <v>1</v>
      </c>
      <c r="E2239" s="36" t="s">
        <v>486</v>
      </c>
      <c r="F2239" s="70">
        <v>6417.65</v>
      </c>
      <c r="G2239" s="32" t="s">
        <v>95</v>
      </c>
      <c r="H2239" s="32" t="s">
        <v>95</v>
      </c>
      <c r="I2239" s="32" t="s">
        <v>95</v>
      </c>
      <c r="J2239" s="32" t="s">
        <v>95</v>
      </c>
      <c r="K2239" s="32" t="s">
        <v>95</v>
      </c>
      <c r="L2239" s="32" t="s">
        <v>95</v>
      </c>
      <c r="M2239" s="32" t="s">
        <v>95</v>
      </c>
      <c r="N2239" s="32" t="s">
        <v>95</v>
      </c>
      <c r="O2239" s="32" t="s">
        <v>95</v>
      </c>
      <c r="P2239" s="32" t="s">
        <v>95</v>
      </c>
      <c r="Q2239" s="32" t="s">
        <v>95</v>
      </c>
      <c r="R2239" s="32" t="s">
        <v>95</v>
      </c>
      <c r="S2239" s="32" t="s">
        <v>95</v>
      </c>
    </row>
    <row r="2240" spans="1:19" s="36" customFormat="1" ht="14.4" x14ac:dyDescent="0.3">
      <c r="A2240" s="36">
        <f t="shared" si="148"/>
        <v>20180162</v>
      </c>
      <c r="B2240" s="36">
        <v>2018</v>
      </c>
      <c r="C2240" s="36">
        <v>162</v>
      </c>
      <c r="D2240" s="36">
        <v>1</v>
      </c>
      <c r="E2240" s="36" t="s">
        <v>487</v>
      </c>
      <c r="F2240" s="70">
        <v>1036.6199999999999</v>
      </c>
      <c r="G2240" s="32" t="s">
        <v>95</v>
      </c>
      <c r="H2240" s="32" t="s">
        <v>95</v>
      </c>
      <c r="I2240" s="32" t="s">
        <v>95</v>
      </c>
      <c r="J2240" s="32" t="s">
        <v>95</v>
      </c>
      <c r="K2240" s="32" t="s">
        <v>95</v>
      </c>
      <c r="L2240" s="32" t="s">
        <v>95</v>
      </c>
      <c r="M2240" s="32" t="s">
        <v>95</v>
      </c>
      <c r="N2240" s="32" t="s">
        <v>95</v>
      </c>
      <c r="O2240" s="32" t="s">
        <v>95</v>
      </c>
      <c r="P2240" s="32" t="s">
        <v>95</v>
      </c>
      <c r="Q2240" s="32" t="s">
        <v>95</v>
      </c>
      <c r="R2240" s="32" t="s">
        <v>95</v>
      </c>
      <c r="S2240" s="32" t="s">
        <v>95</v>
      </c>
    </row>
    <row r="2241" spans="1:19" s="36" customFormat="1" ht="14.4" x14ac:dyDescent="0.3">
      <c r="A2241" s="36">
        <f t="shared" si="148"/>
        <v>20180166</v>
      </c>
      <c r="B2241" s="36">
        <v>2018</v>
      </c>
      <c r="C2241" s="36">
        <v>166</v>
      </c>
      <c r="D2241" s="36">
        <v>1</v>
      </c>
      <c r="E2241" s="36" t="s">
        <v>541</v>
      </c>
      <c r="F2241" s="70">
        <v>464.06000000000006</v>
      </c>
      <c r="G2241" s="32" t="s">
        <v>95</v>
      </c>
      <c r="H2241" s="32" t="s">
        <v>95</v>
      </c>
      <c r="I2241" s="32" t="s">
        <v>95</v>
      </c>
      <c r="J2241" s="32" t="s">
        <v>95</v>
      </c>
      <c r="K2241" s="32" t="s">
        <v>95</v>
      </c>
      <c r="L2241" s="32" t="s">
        <v>95</v>
      </c>
      <c r="M2241" s="32" t="s">
        <v>95</v>
      </c>
      <c r="N2241" s="32" t="s">
        <v>95</v>
      </c>
      <c r="O2241" s="32" t="s">
        <v>95</v>
      </c>
      <c r="P2241" s="32" t="s">
        <v>95</v>
      </c>
      <c r="Q2241" s="32" t="s">
        <v>95</v>
      </c>
      <c r="R2241" s="32" t="s">
        <v>95</v>
      </c>
      <c r="S2241" s="32" t="s">
        <v>95</v>
      </c>
    </row>
    <row r="2242" spans="1:19" s="36" customFormat="1" ht="14.4" x14ac:dyDescent="0.3">
      <c r="A2242" s="36">
        <f t="shared" si="148"/>
        <v>20180173</v>
      </c>
      <c r="B2242" s="36">
        <v>2018</v>
      </c>
      <c r="C2242" s="36">
        <v>173</v>
      </c>
      <c r="D2242" s="36">
        <v>1</v>
      </c>
      <c r="E2242" s="36" t="s">
        <v>370</v>
      </c>
      <c r="F2242" s="70">
        <v>488.41</v>
      </c>
      <c r="G2242" s="32" t="s">
        <v>95</v>
      </c>
      <c r="H2242" s="32" t="s">
        <v>95</v>
      </c>
      <c r="I2242" s="32" t="s">
        <v>95</v>
      </c>
      <c r="J2242" s="32" t="s">
        <v>95</v>
      </c>
      <c r="K2242" s="32" t="s">
        <v>95</v>
      </c>
      <c r="L2242" s="32" t="s">
        <v>95</v>
      </c>
      <c r="M2242" s="32" t="s">
        <v>95</v>
      </c>
      <c r="N2242" s="32" t="s">
        <v>95</v>
      </c>
      <c r="O2242" s="32" t="s">
        <v>95</v>
      </c>
      <c r="P2242" s="32" t="s">
        <v>95</v>
      </c>
      <c r="Q2242" s="32" t="s">
        <v>95</v>
      </c>
      <c r="R2242" s="32" t="s">
        <v>95</v>
      </c>
      <c r="S2242" s="32" t="s">
        <v>95</v>
      </c>
    </row>
    <row r="2243" spans="1:19" s="36" customFormat="1" ht="14.4" x14ac:dyDescent="0.3">
      <c r="A2243" s="36">
        <f t="shared" si="148"/>
        <v>20180177</v>
      </c>
      <c r="B2243" s="36">
        <v>2018</v>
      </c>
      <c r="C2243" s="36">
        <v>177</v>
      </c>
      <c r="D2243" s="36">
        <v>1</v>
      </c>
      <c r="E2243" s="36" t="s">
        <v>371</v>
      </c>
      <c r="F2243" s="70">
        <v>1065.6199999999999</v>
      </c>
      <c r="G2243" s="32" t="s">
        <v>95</v>
      </c>
      <c r="H2243" s="32" t="s">
        <v>95</v>
      </c>
      <c r="I2243" s="32" t="s">
        <v>95</v>
      </c>
      <c r="J2243" s="32" t="s">
        <v>95</v>
      </c>
      <c r="K2243" s="32" t="s">
        <v>95</v>
      </c>
      <c r="L2243" s="32" t="s">
        <v>95</v>
      </c>
      <c r="M2243" s="32" t="s">
        <v>95</v>
      </c>
      <c r="N2243" s="32" t="s">
        <v>95</v>
      </c>
      <c r="O2243" s="32" t="s">
        <v>95</v>
      </c>
      <c r="P2243" s="32" t="s">
        <v>95</v>
      </c>
      <c r="Q2243" s="32" t="s">
        <v>95</v>
      </c>
      <c r="R2243" s="32" t="s">
        <v>95</v>
      </c>
      <c r="S2243" s="32" t="s">
        <v>95</v>
      </c>
    </row>
    <row r="2244" spans="1:19" s="36" customFormat="1" ht="14.4" x14ac:dyDescent="0.3">
      <c r="A2244" s="36">
        <f t="shared" si="148"/>
        <v>20180181</v>
      </c>
      <c r="B2244" s="36">
        <v>2018</v>
      </c>
      <c r="C2244" s="36">
        <v>181</v>
      </c>
      <c r="D2244" s="36">
        <v>1</v>
      </c>
      <c r="E2244" s="36" t="s">
        <v>470</v>
      </c>
      <c r="F2244" s="70">
        <v>6534.5699999999988</v>
      </c>
      <c r="G2244" s="32" t="s">
        <v>95</v>
      </c>
      <c r="H2244" s="32" t="s">
        <v>95</v>
      </c>
      <c r="I2244" s="32" t="s">
        <v>95</v>
      </c>
      <c r="J2244" s="32" t="s">
        <v>95</v>
      </c>
      <c r="K2244" s="32" t="s">
        <v>95</v>
      </c>
      <c r="L2244" s="32" t="s">
        <v>95</v>
      </c>
      <c r="M2244" s="32" t="s">
        <v>95</v>
      </c>
      <c r="N2244" s="32" t="s">
        <v>95</v>
      </c>
      <c r="O2244" s="32" t="s">
        <v>95</v>
      </c>
      <c r="P2244" s="32" t="s">
        <v>95</v>
      </c>
      <c r="Q2244" s="32" t="s">
        <v>95</v>
      </c>
      <c r="R2244" s="32" t="s">
        <v>95</v>
      </c>
      <c r="S2244" s="32" t="s">
        <v>95</v>
      </c>
    </row>
    <row r="2245" spans="1:19" s="36" customFormat="1" ht="14.4" x14ac:dyDescent="0.3">
      <c r="A2245" s="36">
        <f t="shared" si="148"/>
        <v>20180182</v>
      </c>
      <c r="B2245" s="36">
        <v>2018</v>
      </c>
      <c r="C2245" s="36">
        <v>182</v>
      </c>
      <c r="D2245" s="36">
        <v>1</v>
      </c>
      <c r="E2245" s="36" t="s">
        <v>500</v>
      </c>
      <c r="F2245" s="70">
        <v>1052.21</v>
      </c>
      <c r="G2245" s="32" t="s">
        <v>95</v>
      </c>
      <c r="H2245" s="32" t="s">
        <v>95</v>
      </c>
      <c r="I2245" s="32" t="s">
        <v>95</v>
      </c>
      <c r="J2245" s="32" t="s">
        <v>95</v>
      </c>
      <c r="K2245" s="32" t="s">
        <v>95</v>
      </c>
      <c r="L2245" s="32" t="s">
        <v>95</v>
      </c>
      <c r="M2245" s="32" t="s">
        <v>95</v>
      </c>
      <c r="N2245" s="32" t="s">
        <v>95</v>
      </c>
      <c r="O2245" s="32" t="s">
        <v>95</v>
      </c>
      <c r="P2245" s="32" t="s">
        <v>95</v>
      </c>
      <c r="Q2245" s="32" t="s">
        <v>95</v>
      </c>
      <c r="R2245" s="32" t="s">
        <v>95</v>
      </c>
      <c r="S2245" s="32" t="s">
        <v>95</v>
      </c>
    </row>
    <row r="2246" spans="1:19" s="36" customFormat="1" ht="14.4" x14ac:dyDescent="0.3">
      <c r="A2246" s="36">
        <f t="shared" si="148"/>
        <v>20180186</v>
      </c>
      <c r="B2246" s="36">
        <v>2018</v>
      </c>
      <c r="C2246" s="36">
        <v>186</v>
      </c>
      <c r="D2246" s="36">
        <v>1</v>
      </c>
      <c r="E2246" s="36" t="s">
        <v>600</v>
      </c>
      <c r="F2246" s="70">
        <v>1662.9</v>
      </c>
      <c r="G2246" s="32" t="s">
        <v>95</v>
      </c>
      <c r="H2246" s="32" t="s">
        <v>95</v>
      </c>
      <c r="I2246" s="32" t="s">
        <v>95</v>
      </c>
      <c r="J2246" s="32" t="s">
        <v>95</v>
      </c>
      <c r="K2246" s="32" t="s">
        <v>95</v>
      </c>
      <c r="L2246" s="32" t="s">
        <v>95</v>
      </c>
      <c r="M2246" s="32" t="s">
        <v>95</v>
      </c>
      <c r="N2246" s="32" t="s">
        <v>95</v>
      </c>
      <c r="O2246" s="32" t="s">
        <v>95</v>
      </c>
      <c r="P2246" s="32" t="s">
        <v>95</v>
      </c>
      <c r="Q2246" s="32" t="s">
        <v>95</v>
      </c>
      <c r="R2246" s="32" t="s">
        <v>95</v>
      </c>
      <c r="S2246" s="32" t="s">
        <v>95</v>
      </c>
    </row>
    <row r="2247" spans="1:19" s="36" customFormat="1" ht="14.4" x14ac:dyDescent="0.3">
      <c r="A2247" s="36">
        <f t="shared" si="148"/>
        <v>20180191</v>
      </c>
      <c r="B2247" s="36">
        <v>2018</v>
      </c>
      <c r="C2247" s="36">
        <v>191</v>
      </c>
      <c r="D2247" s="36">
        <v>1</v>
      </c>
      <c r="E2247" s="36" t="s">
        <v>244</v>
      </c>
      <c r="F2247" s="70">
        <v>9114.1699999999983</v>
      </c>
      <c r="G2247" s="32" t="s">
        <v>95</v>
      </c>
      <c r="H2247" s="32" t="s">
        <v>95</v>
      </c>
      <c r="I2247" s="32" t="s">
        <v>95</v>
      </c>
      <c r="J2247" s="32" t="s">
        <v>95</v>
      </c>
      <c r="K2247" s="32" t="s">
        <v>95</v>
      </c>
      <c r="L2247" s="32" t="s">
        <v>95</v>
      </c>
      <c r="M2247" s="32" t="s">
        <v>95</v>
      </c>
      <c r="N2247" s="32" t="s">
        <v>95</v>
      </c>
      <c r="O2247" s="32" t="s">
        <v>95</v>
      </c>
      <c r="P2247" s="32" t="s">
        <v>95</v>
      </c>
      <c r="Q2247" s="32" t="s">
        <v>95</v>
      </c>
      <c r="R2247" s="32" t="s">
        <v>95</v>
      </c>
      <c r="S2247" s="32" t="s">
        <v>95</v>
      </c>
    </row>
    <row r="2248" spans="1:19" s="36" customFormat="1" ht="14.4" x14ac:dyDescent="0.3">
      <c r="A2248" s="36">
        <f t="shared" si="148"/>
        <v>20180192</v>
      </c>
      <c r="B2248" s="36">
        <v>2018</v>
      </c>
      <c r="C2248" s="36">
        <v>192</v>
      </c>
      <c r="D2248" s="36">
        <v>1</v>
      </c>
      <c r="E2248" s="36" t="s">
        <v>318</v>
      </c>
      <c r="F2248" s="70">
        <v>7163.5699999999988</v>
      </c>
      <c r="G2248" s="32" t="s">
        <v>95</v>
      </c>
      <c r="H2248" s="32" t="s">
        <v>95</v>
      </c>
      <c r="I2248" s="32" t="s">
        <v>95</v>
      </c>
      <c r="J2248" s="32" t="s">
        <v>95</v>
      </c>
      <c r="K2248" s="32" t="s">
        <v>95</v>
      </c>
      <c r="L2248" s="32" t="s">
        <v>95</v>
      </c>
      <c r="M2248" s="32" t="s">
        <v>95</v>
      </c>
      <c r="N2248" s="32" t="s">
        <v>95</v>
      </c>
      <c r="O2248" s="32" t="s">
        <v>95</v>
      </c>
      <c r="P2248" s="32" t="s">
        <v>95</v>
      </c>
      <c r="Q2248" s="32" t="s">
        <v>95</v>
      </c>
      <c r="R2248" s="32" t="s">
        <v>95</v>
      </c>
      <c r="S2248" s="32" t="s">
        <v>95</v>
      </c>
    </row>
    <row r="2249" spans="1:19" s="36" customFormat="1" ht="14.4" x14ac:dyDescent="0.3">
      <c r="A2249" s="36">
        <f t="shared" si="148"/>
        <v>20180194</v>
      </c>
      <c r="B2249" s="36">
        <v>2018</v>
      </c>
      <c r="C2249" s="36">
        <v>194</v>
      </c>
      <c r="D2249" s="36">
        <v>1</v>
      </c>
      <c r="E2249" s="36" t="s">
        <v>319</v>
      </c>
      <c r="F2249" s="70">
        <v>10940.650000000001</v>
      </c>
      <c r="G2249" s="32" t="s">
        <v>95</v>
      </c>
      <c r="H2249" s="32" t="s">
        <v>95</v>
      </c>
      <c r="I2249" s="32" t="s">
        <v>95</v>
      </c>
      <c r="J2249" s="32" t="s">
        <v>95</v>
      </c>
      <c r="K2249" s="32" t="s">
        <v>95</v>
      </c>
      <c r="L2249" s="32" t="s">
        <v>95</v>
      </c>
      <c r="M2249" s="32" t="s">
        <v>95</v>
      </c>
      <c r="N2249" s="32" t="s">
        <v>95</v>
      </c>
      <c r="O2249" s="32" t="s">
        <v>95</v>
      </c>
      <c r="P2249" s="32" t="s">
        <v>95</v>
      </c>
      <c r="Q2249" s="32" t="s">
        <v>95</v>
      </c>
      <c r="R2249" s="32" t="s">
        <v>95</v>
      </c>
      <c r="S2249" s="32" t="s">
        <v>95</v>
      </c>
    </row>
    <row r="2250" spans="1:19" s="36" customFormat="1" ht="14.4" x14ac:dyDescent="0.3">
      <c r="A2250" s="36">
        <f t="shared" si="148"/>
        <v>20180195</v>
      </c>
      <c r="B2250" s="36">
        <v>2018</v>
      </c>
      <c r="C2250" s="36">
        <v>195</v>
      </c>
      <c r="D2250" s="36">
        <v>1</v>
      </c>
      <c r="E2250" s="36" t="s">
        <v>269</v>
      </c>
      <c r="F2250" s="70">
        <v>656.68999999999983</v>
      </c>
      <c r="G2250" s="32" t="s">
        <v>95</v>
      </c>
      <c r="H2250" s="32" t="s">
        <v>95</v>
      </c>
      <c r="I2250" s="32" t="s">
        <v>95</v>
      </c>
      <c r="J2250" s="32" t="s">
        <v>95</v>
      </c>
      <c r="K2250" s="32" t="s">
        <v>95</v>
      </c>
      <c r="L2250" s="32" t="s">
        <v>95</v>
      </c>
      <c r="M2250" s="32" t="s">
        <v>95</v>
      </c>
      <c r="N2250" s="32" t="s">
        <v>95</v>
      </c>
      <c r="O2250" s="32" t="s">
        <v>95</v>
      </c>
      <c r="P2250" s="32" t="s">
        <v>95</v>
      </c>
      <c r="Q2250" s="32" t="s">
        <v>95</v>
      </c>
      <c r="R2250" s="32" t="s">
        <v>95</v>
      </c>
      <c r="S2250" s="32" t="s">
        <v>95</v>
      </c>
    </row>
    <row r="2251" spans="1:19" s="36" customFormat="1" ht="14.4" x14ac:dyDescent="0.3">
      <c r="A2251" s="36">
        <f t="shared" si="148"/>
        <v>20180196</v>
      </c>
      <c r="B2251" s="36">
        <v>2018</v>
      </c>
      <c r="C2251" s="36">
        <v>196</v>
      </c>
      <c r="D2251" s="36">
        <v>1</v>
      </c>
      <c r="E2251" s="36" t="s">
        <v>414</v>
      </c>
      <c r="F2251" s="70">
        <v>27811.449999999997</v>
      </c>
      <c r="G2251" s="32" t="s">
        <v>95</v>
      </c>
      <c r="H2251" s="32" t="s">
        <v>95</v>
      </c>
      <c r="I2251" s="32" t="s">
        <v>95</v>
      </c>
      <c r="J2251" s="32" t="s">
        <v>95</v>
      </c>
      <c r="K2251" s="32" t="s">
        <v>95</v>
      </c>
      <c r="L2251" s="32" t="s">
        <v>95</v>
      </c>
      <c r="M2251" s="32" t="s">
        <v>95</v>
      </c>
      <c r="N2251" s="32" t="s">
        <v>95</v>
      </c>
      <c r="O2251" s="32" t="s">
        <v>95</v>
      </c>
      <c r="P2251" s="32" t="s">
        <v>95</v>
      </c>
      <c r="Q2251" s="32" t="s">
        <v>95</v>
      </c>
      <c r="R2251" s="32" t="s">
        <v>95</v>
      </c>
      <c r="S2251" s="32" t="s">
        <v>95</v>
      </c>
    </row>
    <row r="2252" spans="1:19" s="36" customFormat="1" ht="14.4" x14ac:dyDescent="0.3">
      <c r="A2252" s="36">
        <f t="shared" si="148"/>
        <v>20180197</v>
      </c>
      <c r="B2252" s="36">
        <v>2018</v>
      </c>
      <c r="C2252" s="36">
        <v>197</v>
      </c>
      <c r="D2252" s="36">
        <v>1</v>
      </c>
      <c r="E2252" s="36" t="s">
        <v>415</v>
      </c>
      <c r="F2252" s="70">
        <v>4996.6900000000005</v>
      </c>
      <c r="G2252" s="32" t="s">
        <v>95</v>
      </c>
      <c r="H2252" s="32" t="s">
        <v>95</v>
      </c>
      <c r="I2252" s="32" t="s">
        <v>95</v>
      </c>
      <c r="J2252" s="32" t="s">
        <v>95</v>
      </c>
      <c r="K2252" s="32" t="s">
        <v>95</v>
      </c>
      <c r="L2252" s="32" t="s">
        <v>95</v>
      </c>
      <c r="M2252" s="32" t="s">
        <v>95</v>
      </c>
      <c r="N2252" s="32" t="s">
        <v>95</v>
      </c>
      <c r="O2252" s="32" t="s">
        <v>95</v>
      </c>
      <c r="P2252" s="32" t="s">
        <v>95</v>
      </c>
      <c r="Q2252" s="32" t="s">
        <v>95</v>
      </c>
      <c r="R2252" s="32" t="s">
        <v>95</v>
      </c>
      <c r="S2252" s="32" t="s">
        <v>95</v>
      </c>
    </row>
    <row r="2253" spans="1:19" s="36" customFormat="1" ht="14.4" x14ac:dyDescent="0.3">
      <c r="A2253" s="36">
        <f t="shared" si="148"/>
        <v>20180199</v>
      </c>
      <c r="B2253" s="36">
        <v>2018</v>
      </c>
      <c r="C2253" s="36">
        <v>199</v>
      </c>
      <c r="D2253" s="36">
        <v>1</v>
      </c>
      <c r="E2253" s="36" t="s">
        <v>484</v>
      </c>
      <c r="F2253" s="70">
        <v>3617.5</v>
      </c>
      <c r="G2253" s="32" t="s">
        <v>95</v>
      </c>
      <c r="H2253" s="32" t="s">
        <v>95</v>
      </c>
      <c r="I2253" s="32" t="s">
        <v>95</v>
      </c>
      <c r="J2253" s="32" t="s">
        <v>95</v>
      </c>
      <c r="K2253" s="32" t="s">
        <v>95</v>
      </c>
      <c r="L2253" s="32" t="s">
        <v>95</v>
      </c>
      <c r="M2253" s="32" t="s">
        <v>95</v>
      </c>
      <c r="N2253" s="32" t="s">
        <v>95</v>
      </c>
      <c r="O2253" s="32" t="s">
        <v>95</v>
      </c>
      <c r="P2253" s="32" t="s">
        <v>95</v>
      </c>
      <c r="Q2253" s="32" t="s">
        <v>95</v>
      </c>
      <c r="R2253" s="32" t="s">
        <v>95</v>
      </c>
      <c r="S2253" s="32" t="s">
        <v>95</v>
      </c>
    </row>
    <row r="2254" spans="1:19" s="36" customFormat="1" ht="14.4" x14ac:dyDescent="0.3">
      <c r="A2254" s="36">
        <f t="shared" si="148"/>
        <v>20180200</v>
      </c>
      <c r="B2254" s="36">
        <v>2018</v>
      </c>
      <c r="C2254" s="36">
        <v>200</v>
      </c>
      <c r="D2254" s="36">
        <v>1</v>
      </c>
      <c r="E2254" s="36" t="s">
        <v>246</v>
      </c>
      <c r="F2254" s="70">
        <v>4429.33</v>
      </c>
      <c r="G2254" s="32" t="s">
        <v>95</v>
      </c>
      <c r="H2254" s="32" t="s">
        <v>95</v>
      </c>
      <c r="I2254" s="32" t="s">
        <v>95</v>
      </c>
      <c r="J2254" s="32" t="s">
        <v>95</v>
      </c>
      <c r="K2254" s="32" t="s">
        <v>95</v>
      </c>
      <c r="L2254" s="32" t="s">
        <v>95</v>
      </c>
      <c r="M2254" s="32" t="s">
        <v>95</v>
      </c>
      <c r="N2254" s="32" t="s">
        <v>95</v>
      </c>
      <c r="O2254" s="32" t="s">
        <v>95</v>
      </c>
      <c r="P2254" s="32" t="s">
        <v>95</v>
      </c>
      <c r="Q2254" s="32" t="s">
        <v>95</v>
      </c>
      <c r="R2254" s="32" t="s">
        <v>95</v>
      </c>
      <c r="S2254" s="32" t="s">
        <v>95</v>
      </c>
    </row>
    <row r="2255" spans="1:19" s="36" customFormat="1" ht="14.4" x14ac:dyDescent="0.3">
      <c r="A2255" s="36">
        <f t="shared" si="148"/>
        <v>20180203</v>
      </c>
      <c r="B2255" s="36">
        <v>2018</v>
      </c>
      <c r="C2255" s="36">
        <v>203</v>
      </c>
      <c r="D2255" s="36">
        <v>1</v>
      </c>
      <c r="E2255" s="36" t="s">
        <v>247</v>
      </c>
      <c r="F2255" s="70">
        <v>697.94999999999993</v>
      </c>
      <c r="G2255" s="32" t="s">
        <v>95</v>
      </c>
      <c r="H2255" s="32" t="s">
        <v>95</v>
      </c>
      <c r="I2255" s="32" t="s">
        <v>95</v>
      </c>
      <c r="J2255" s="32" t="s">
        <v>95</v>
      </c>
      <c r="K2255" s="32" t="s">
        <v>95</v>
      </c>
      <c r="L2255" s="32" t="s">
        <v>95</v>
      </c>
      <c r="M2255" s="32" t="s">
        <v>95</v>
      </c>
      <c r="N2255" s="32" t="s">
        <v>95</v>
      </c>
      <c r="O2255" s="32" t="s">
        <v>95</v>
      </c>
      <c r="P2255" s="32" t="s">
        <v>95</v>
      </c>
      <c r="Q2255" s="32" t="s">
        <v>95</v>
      </c>
      <c r="R2255" s="32" t="s">
        <v>95</v>
      </c>
      <c r="S2255" s="32" t="s">
        <v>95</v>
      </c>
    </row>
    <row r="2256" spans="1:19" s="36" customFormat="1" ht="14.4" x14ac:dyDescent="0.3">
      <c r="A2256" s="36">
        <f t="shared" si="148"/>
        <v>20180204</v>
      </c>
      <c r="B2256" s="36">
        <v>2018</v>
      </c>
      <c r="C2256" s="36">
        <v>204</v>
      </c>
      <c r="D2256" s="36">
        <v>1</v>
      </c>
      <c r="E2256" s="36" t="s">
        <v>488</v>
      </c>
      <c r="F2256" s="70">
        <v>2119.9700000000003</v>
      </c>
      <c r="G2256" s="32" t="s">
        <v>95</v>
      </c>
      <c r="H2256" s="32" t="s">
        <v>95</v>
      </c>
      <c r="I2256" s="32" t="s">
        <v>95</v>
      </c>
      <c r="J2256" s="32" t="s">
        <v>95</v>
      </c>
      <c r="K2256" s="32" t="s">
        <v>95</v>
      </c>
      <c r="L2256" s="32" t="s">
        <v>95</v>
      </c>
      <c r="M2256" s="32" t="s">
        <v>95</v>
      </c>
      <c r="N2256" s="32" t="s">
        <v>95</v>
      </c>
      <c r="O2256" s="32" t="s">
        <v>95</v>
      </c>
      <c r="P2256" s="32" t="s">
        <v>95</v>
      </c>
      <c r="Q2256" s="32" t="s">
        <v>95</v>
      </c>
      <c r="R2256" s="32" t="s">
        <v>95</v>
      </c>
      <c r="S2256" s="32" t="s">
        <v>95</v>
      </c>
    </row>
    <row r="2257" spans="1:19" s="36" customFormat="1" ht="14.4" x14ac:dyDescent="0.3">
      <c r="A2257" s="36">
        <f t="shared" ref="A2257:A2320" si="149">10000*B2257+C2257</f>
        <v>20180206</v>
      </c>
      <c r="B2257" s="36">
        <v>2018</v>
      </c>
      <c r="C2257" s="36">
        <v>206</v>
      </c>
      <c r="D2257" s="36">
        <v>1</v>
      </c>
      <c r="E2257" s="36" t="s">
        <v>489</v>
      </c>
      <c r="F2257" s="70">
        <v>4089.4300000000003</v>
      </c>
      <c r="G2257" s="32" t="s">
        <v>95</v>
      </c>
      <c r="H2257" s="32" t="s">
        <v>95</v>
      </c>
      <c r="I2257" s="32" t="s">
        <v>95</v>
      </c>
      <c r="J2257" s="32" t="s">
        <v>95</v>
      </c>
      <c r="K2257" s="32" t="s">
        <v>95</v>
      </c>
      <c r="L2257" s="32" t="s">
        <v>95</v>
      </c>
      <c r="M2257" s="32" t="s">
        <v>95</v>
      </c>
      <c r="N2257" s="32" t="s">
        <v>95</v>
      </c>
      <c r="O2257" s="32" t="s">
        <v>95</v>
      </c>
      <c r="P2257" s="32" t="s">
        <v>95</v>
      </c>
      <c r="Q2257" s="32" t="s">
        <v>95</v>
      </c>
      <c r="R2257" s="32" t="s">
        <v>95</v>
      </c>
      <c r="S2257" s="32" t="s">
        <v>95</v>
      </c>
    </row>
    <row r="2258" spans="1:19" s="36" customFormat="1" ht="14.4" x14ac:dyDescent="0.3">
      <c r="A2258" s="36">
        <f t="shared" si="149"/>
        <v>20180213</v>
      </c>
      <c r="B2258" s="36">
        <v>2018</v>
      </c>
      <c r="C2258" s="36">
        <v>213</v>
      </c>
      <c r="D2258" s="36">
        <v>1</v>
      </c>
      <c r="E2258" s="36" t="s">
        <v>450</v>
      </c>
      <c r="F2258" s="70">
        <v>817.36</v>
      </c>
      <c r="G2258" s="32" t="s">
        <v>95</v>
      </c>
      <c r="H2258" s="32" t="s">
        <v>95</v>
      </c>
      <c r="I2258" s="32" t="s">
        <v>95</v>
      </c>
      <c r="J2258" s="32" t="s">
        <v>95</v>
      </c>
      <c r="K2258" s="32" t="s">
        <v>95</v>
      </c>
      <c r="L2258" s="32" t="s">
        <v>95</v>
      </c>
      <c r="M2258" s="32" t="s">
        <v>95</v>
      </c>
      <c r="N2258" s="32" t="s">
        <v>95</v>
      </c>
      <c r="O2258" s="32" t="s">
        <v>95</v>
      </c>
      <c r="P2258" s="32" t="s">
        <v>95</v>
      </c>
      <c r="Q2258" s="32" t="s">
        <v>95</v>
      </c>
      <c r="R2258" s="32" t="s">
        <v>95</v>
      </c>
      <c r="S2258" s="32" t="s">
        <v>95</v>
      </c>
    </row>
    <row r="2259" spans="1:19" s="36" customFormat="1" ht="14.4" x14ac:dyDescent="0.3">
      <c r="A2259" s="36">
        <f t="shared" si="149"/>
        <v>20180227</v>
      </c>
      <c r="B2259" s="36">
        <v>2018</v>
      </c>
      <c r="C2259" s="36">
        <v>227</v>
      </c>
      <c r="D2259" s="36">
        <v>1</v>
      </c>
      <c r="E2259" s="36" t="s">
        <v>416</v>
      </c>
      <c r="F2259" s="70">
        <v>903.38</v>
      </c>
      <c r="G2259" s="32" t="s">
        <v>95</v>
      </c>
      <c r="H2259" s="32" t="s">
        <v>95</v>
      </c>
      <c r="I2259" s="32" t="s">
        <v>95</v>
      </c>
      <c r="J2259" s="32" t="s">
        <v>95</v>
      </c>
      <c r="K2259" s="32" t="s">
        <v>95</v>
      </c>
      <c r="L2259" s="32" t="s">
        <v>95</v>
      </c>
      <c r="M2259" s="32" t="s">
        <v>95</v>
      </c>
      <c r="N2259" s="32" t="s">
        <v>95</v>
      </c>
      <c r="O2259" s="32" t="s">
        <v>95</v>
      </c>
      <c r="P2259" s="32" t="s">
        <v>95</v>
      </c>
      <c r="Q2259" s="32" t="s">
        <v>95</v>
      </c>
      <c r="R2259" s="32" t="s">
        <v>95</v>
      </c>
      <c r="S2259" s="32" t="s">
        <v>95</v>
      </c>
    </row>
    <row r="2260" spans="1:19" s="36" customFormat="1" ht="14.4" x14ac:dyDescent="0.3">
      <c r="A2260" s="36">
        <f t="shared" si="149"/>
        <v>20180229</v>
      </c>
      <c r="B2260" s="36">
        <v>2018</v>
      </c>
      <c r="C2260" s="36">
        <v>229</v>
      </c>
      <c r="D2260" s="36">
        <v>1</v>
      </c>
      <c r="E2260" s="36" t="s">
        <v>451</v>
      </c>
      <c r="F2260" s="70">
        <v>350.43</v>
      </c>
      <c r="G2260" s="32" t="s">
        <v>95</v>
      </c>
      <c r="H2260" s="32" t="s">
        <v>95</v>
      </c>
      <c r="I2260" s="32" t="s">
        <v>95</v>
      </c>
      <c r="J2260" s="32" t="s">
        <v>95</v>
      </c>
      <c r="K2260" s="32" t="s">
        <v>95</v>
      </c>
      <c r="L2260" s="32" t="s">
        <v>95</v>
      </c>
      <c r="M2260" s="32" t="s">
        <v>95</v>
      </c>
      <c r="N2260" s="32" t="s">
        <v>95</v>
      </c>
      <c r="O2260" s="32" t="s">
        <v>95</v>
      </c>
      <c r="P2260" s="32" t="s">
        <v>95</v>
      </c>
      <c r="Q2260" s="32" t="s">
        <v>95</v>
      </c>
      <c r="R2260" s="32" t="s">
        <v>95</v>
      </c>
      <c r="S2260" s="32" t="s">
        <v>95</v>
      </c>
    </row>
    <row r="2261" spans="1:19" s="36" customFormat="1" ht="14.4" x14ac:dyDescent="0.3">
      <c r="A2261" s="36">
        <f t="shared" si="149"/>
        <v>20180238</v>
      </c>
      <c r="B2261" s="36">
        <v>2018</v>
      </c>
      <c r="C2261" s="36">
        <v>238</v>
      </c>
      <c r="D2261" s="36">
        <v>1</v>
      </c>
      <c r="E2261" s="36" t="s">
        <v>417</v>
      </c>
      <c r="F2261" s="70">
        <v>250.18</v>
      </c>
      <c r="G2261" s="32" t="s">
        <v>95</v>
      </c>
      <c r="H2261" s="32" t="s">
        <v>95</v>
      </c>
      <c r="I2261" s="32" t="s">
        <v>95</v>
      </c>
      <c r="J2261" s="32" t="s">
        <v>95</v>
      </c>
      <c r="K2261" s="32" t="s">
        <v>95</v>
      </c>
      <c r="L2261" s="32" t="s">
        <v>95</v>
      </c>
      <c r="M2261" s="32" t="s">
        <v>95</v>
      </c>
      <c r="N2261" s="32" t="s">
        <v>95</v>
      </c>
      <c r="O2261" s="32" t="s">
        <v>95</v>
      </c>
      <c r="P2261" s="32" t="s">
        <v>95</v>
      </c>
      <c r="Q2261" s="32" t="s">
        <v>95</v>
      </c>
      <c r="R2261" s="32" t="s">
        <v>95</v>
      </c>
      <c r="S2261" s="32" t="s">
        <v>95</v>
      </c>
    </row>
    <row r="2262" spans="1:19" s="36" customFormat="1" ht="14.4" x14ac:dyDescent="0.3">
      <c r="A2262" s="36">
        <f t="shared" si="149"/>
        <v>20180239</v>
      </c>
      <c r="B2262" s="36">
        <v>2018</v>
      </c>
      <c r="C2262" s="36">
        <v>239</v>
      </c>
      <c r="D2262" s="36">
        <v>1</v>
      </c>
      <c r="E2262" s="36" t="s">
        <v>271</v>
      </c>
      <c r="F2262" s="70">
        <v>661.2</v>
      </c>
      <c r="G2262" s="32" t="s">
        <v>95</v>
      </c>
      <c r="H2262" s="32" t="s">
        <v>95</v>
      </c>
      <c r="I2262" s="32" t="s">
        <v>95</v>
      </c>
      <c r="J2262" s="32" t="s">
        <v>95</v>
      </c>
      <c r="K2262" s="32" t="s">
        <v>95</v>
      </c>
      <c r="L2262" s="32" t="s">
        <v>95</v>
      </c>
      <c r="M2262" s="32" t="s">
        <v>95</v>
      </c>
      <c r="N2262" s="32" t="s">
        <v>95</v>
      </c>
      <c r="O2262" s="32" t="s">
        <v>95</v>
      </c>
      <c r="P2262" s="32" t="s">
        <v>95</v>
      </c>
      <c r="Q2262" s="32" t="s">
        <v>95</v>
      </c>
      <c r="R2262" s="32" t="s">
        <v>95</v>
      </c>
      <c r="S2262" s="32" t="s">
        <v>95</v>
      </c>
    </row>
    <row r="2263" spans="1:19" s="36" customFormat="1" ht="14.4" x14ac:dyDescent="0.3">
      <c r="A2263" s="36">
        <f t="shared" si="149"/>
        <v>20180241</v>
      </c>
      <c r="B2263" s="36">
        <v>2018</v>
      </c>
      <c r="C2263" s="36">
        <v>241</v>
      </c>
      <c r="D2263" s="36">
        <v>1</v>
      </c>
      <c r="E2263" s="36" t="s">
        <v>272</v>
      </c>
      <c r="F2263" s="70">
        <v>3416.56</v>
      </c>
      <c r="G2263" s="32" t="s">
        <v>95</v>
      </c>
      <c r="H2263" s="32" t="s">
        <v>95</v>
      </c>
      <c r="I2263" s="32" t="s">
        <v>95</v>
      </c>
      <c r="J2263" s="32" t="s">
        <v>95</v>
      </c>
      <c r="K2263" s="32" t="s">
        <v>95</v>
      </c>
      <c r="L2263" s="32" t="s">
        <v>95</v>
      </c>
      <c r="M2263" s="32" t="s">
        <v>95</v>
      </c>
      <c r="N2263" s="32" t="s">
        <v>95</v>
      </c>
      <c r="O2263" s="32" t="s">
        <v>95</v>
      </c>
      <c r="P2263" s="32" t="s">
        <v>95</v>
      </c>
      <c r="Q2263" s="32" t="s">
        <v>95</v>
      </c>
      <c r="R2263" s="32" t="s">
        <v>95</v>
      </c>
      <c r="S2263" s="32" t="s">
        <v>95</v>
      </c>
    </row>
    <row r="2264" spans="1:19" s="36" customFormat="1" ht="14.4" x14ac:dyDescent="0.3">
      <c r="A2264" s="36">
        <f t="shared" si="149"/>
        <v>20180242</v>
      </c>
      <c r="B2264" s="36">
        <v>2018</v>
      </c>
      <c r="C2264" s="36">
        <v>242</v>
      </c>
      <c r="D2264" s="36">
        <v>1</v>
      </c>
      <c r="E2264" s="36" t="s">
        <v>626</v>
      </c>
      <c r="F2264" s="70">
        <v>487.63999999999993</v>
      </c>
      <c r="G2264" s="32" t="s">
        <v>95</v>
      </c>
      <c r="H2264" s="32" t="s">
        <v>95</v>
      </c>
      <c r="I2264" s="32" t="s">
        <v>95</v>
      </c>
      <c r="J2264" s="32" t="s">
        <v>95</v>
      </c>
      <c r="K2264" s="32" t="s">
        <v>95</v>
      </c>
      <c r="L2264" s="32" t="s">
        <v>95</v>
      </c>
      <c r="M2264" s="32" t="s">
        <v>95</v>
      </c>
      <c r="N2264" s="32" t="s">
        <v>95</v>
      </c>
      <c r="O2264" s="32" t="s">
        <v>95</v>
      </c>
      <c r="P2264" s="32" t="s">
        <v>95</v>
      </c>
      <c r="Q2264" s="32" t="s">
        <v>95</v>
      </c>
      <c r="R2264" s="32" t="s">
        <v>95</v>
      </c>
      <c r="S2264" s="32" t="s">
        <v>95</v>
      </c>
    </row>
    <row r="2265" spans="1:19" s="36" customFormat="1" ht="14.4" x14ac:dyDescent="0.3">
      <c r="A2265" s="36">
        <f t="shared" si="149"/>
        <v>20180252</v>
      </c>
      <c r="B2265" s="36">
        <v>2018</v>
      </c>
      <c r="C2265" s="36">
        <v>252</v>
      </c>
      <c r="D2265" s="36">
        <v>1</v>
      </c>
      <c r="E2265" s="36" t="s">
        <v>273</v>
      </c>
      <c r="F2265" s="70">
        <v>1139.8200000000002</v>
      </c>
      <c r="G2265" s="32" t="s">
        <v>95</v>
      </c>
      <c r="H2265" s="32" t="s">
        <v>95</v>
      </c>
      <c r="I2265" s="32" t="s">
        <v>95</v>
      </c>
      <c r="J2265" s="32" t="s">
        <v>95</v>
      </c>
      <c r="K2265" s="32" t="s">
        <v>95</v>
      </c>
      <c r="L2265" s="32" t="s">
        <v>95</v>
      </c>
      <c r="M2265" s="32" t="s">
        <v>95</v>
      </c>
      <c r="N2265" s="32" t="s">
        <v>95</v>
      </c>
      <c r="O2265" s="32" t="s">
        <v>95</v>
      </c>
      <c r="P2265" s="32" t="s">
        <v>95</v>
      </c>
      <c r="Q2265" s="32" t="s">
        <v>95</v>
      </c>
      <c r="R2265" s="32" t="s">
        <v>95</v>
      </c>
      <c r="S2265" s="32" t="s">
        <v>95</v>
      </c>
    </row>
    <row r="2266" spans="1:19" s="36" customFormat="1" ht="14.4" x14ac:dyDescent="0.3">
      <c r="A2266" s="36">
        <f t="shared" si="149"/>
        <v>20180253</v>
      </c>
      <c r="B2266" s="36">
        <v>2018</v>
      </c>
      <c r="C2266" s="36">
        <v>253</v>
      </c>
      <c r="D2266" s="36">
        <v>1</v>
      </c>
      <c r="E2266" s="36" t="s">
        <v>249</v>
      </c>
      <c r="F2266" s="70">
        <v>665.61</v>
      </c>
      <c r="G2266" s="32" t="s">
        <v>95</v>
      </c>
      <c r="H2266" s="32" t="s">
        <v>95</v>
      </c>
      <c r="I2266" s="32" t="s">
        <v>95</v>
      </c>
      <c r="J2266" s="32" t="s">
        <v>95</v>
      </c>
      <c r="K2266" s="32" t="s">
        <v>95</v>
      </c>
      <c r="L2266" s="32" t="s">
        <v>95</v>
      </c>
      <c r="M2266" s="32" t="s">
        <v>95</v>
      </c>
      <c r="N2266" s="32" t="s">
        <v>95</v>
      </c>
      <c r="O2266" s="32" t="s">
        <v>95</v>
      </c>
      <c r="P2266" s="32" t="s">
        <v>95</v>
      </c>
      <c r="Q2266" s="32" t="s">
        <v>95</v>
      </c>
      <c r="R2266" s="32" t="s">
        <v>95</v>
      </c>
      <c r="S2266" s="32" t="s">
        <v>95</v>
      </c>
    </row>
    <row r="2267" spans="1:19" s="36" customFormat="1" ht="14.4" x14ac:dyDescent="0.3">
      <c r="A2267" s="36">
        <f t="shared" si="149"/>
        <v>20180255</v>
      </c>
      <c r="B2267" s="36">
        <v>2018</v>
      </c>
      <c r="C2267" s="36">
        <v>255</v>
      </c>
      <c r="D2267" s="36">
        <v>1</v>
      </c>
      <c r="E2267" s="36" t="s">
        <v>374</v>
      </c>
      <c r="F2267" s="70">
        <v>1276.5100000000002</v>
      </c>
      <c r="G2267" s="32" t="s">
        <v>95</v>
      </c>
      <c r="H2267" s="32" t="s">
        <v>95</v>
      </c>
      <c r="I2267" s="32" t="s">
        <v>95</v>
      </c>
      <c r="J2267" s="32" t="s">
        <v>95</v>
      </c>
      <c r="K2267" s="32" t="s">
        <v>95</v>
      </c>
      <c r="L2267" s="32" t="s">
        <v>95</v>
      </c>
      <c r="M2267" s="32" t="s">
        <v>95</v>
      </c>
      <c r="N2267" s="32" t="s">
        <v>95</v>
      </c>
      <c r="O2267" s="32" t="s">
        <v>95</v>
      </c>
      <c r="P2267" s="32" t="s">
        <v>95</v>
      </c>
      <c r="Q2267" s="32" t="s">
        <v>95</v>
      </c>
      <c r="R2267" s="32" t="s">
        <v>95</v>
      </c>
      <c r="S2267" s="32" t="s">
        <v>95</v>
      </c>
    </row>
    <row r="2268" spans="1:19" s="36" customFormat="1" ht="14.4" x14ac:dyDescent="0.3">
      <c r="A2268" s="36">
        <f t="shared" si="149"/>
        <v>20180256</v>
      </c>
      <c r="B2268" s="36">
        <v>2018</v>
      </c>
      <c r="C2268" s="36">
        <v>256</v>
      </c>
      <c r="D2268" s="36">
        <v>1</v>
      </c>
      <c r="E2268" s="36" t="s">
        <v>490</v>
      </c>
      <c r="F2268" s="70">
        <v>2698.23</v>
      </c>
      <c r="G2268" s="32" t="s">
        <v>95</v>
      </c>
      <c r="H2268" s="32" t="s">
        <v>95</v>
      </c>
      <c r="I2268" s="32" t="s">
        <v>95</v>
      </c>
      <c r="J2268" s="32" t="s">
        <v>95</v>
      </c>
      <c r="K2268" s="32" t="s">
        <v>95</v>
      </c>
      <c r="L2268" s="32" t="s">
        <v>95</v>
      </c>
      <c r="M2268" s="32" t="s">
        <v>95</v>
      </c>
      <c r="N2268" s="32" t="s">
        <v>95</v>
      </c>
      <c r="O2268" s="32" t="s">
        <v>95</v>
      </c>
      <c r="P2268" s="32" t="s">
        <v>95</v>
      </c>
      <c r="Q2268" s="32" t="s">
        <v>95</v>
      </c>
      <c r="R2268" s="32" t="s">
        <v>95</v>
      </c>
      <c r="S2268" s="32" t="s">
        <v>95</v>
      </c>
    </row>
    <row r="2269" spans="1:19" s="36" customFormat="1" ht="14.4" x14ac:dyDescent="0.3">
      <c r="A2269" s="36">
        <f t="shared" si="149"/>
        <v>20180261</v>
      </c>
      <c r="B2269" s="36">
        <v>2018</v>
      </c>
      <c r="C2269" s="36">
        <v>261</v>
      </c>
      <c r="D2269" s="36">
        <v>1</v>
      </c>
      <c r="E2269" s="36" t="s">
        <v>669</v>
      </c>
      <c r="F2269" s="70">
        <v>267.03999999999996</v>
      </c>
      <c r="G2269" s="32" t="s">
        <v>95</v>
      </c>
      <c r="H2269" s="32" t="s">
        <v>95</v>
      </c>
      <c r="I2269" s="32" t="s">
        <v>95</v>
      </c>
      <c r="J2269" s="32" t="s">
        <v>95</v>
      </c>
      <c r="K2269" s="32" t="s">
        <v>95</v>
      </c>
      <c r="L2269" s="32" t="s">
        <v>95</v>
      </c>
      <c r="M2269" s="32" t="s">
        <v>95</v>
      </c>
      <c r="N2269" s="32" t="s">
        <v>95</v>
      </c>
      <c r="O2269" s="32" t="s">
        <v>95</v>
      </c>
      <c r="P2269" s="32" t="s">
        <v>95</v>
      </c>
      <c r="Q2269" s="32" t="s">
        <v>95</v>
      </c>
      <c r="R2269" s="32" t="s">
        <v>95</v>
      </c>
      <c r="S2269" s="32" t="s">
        <v>95</v>
      </c>
    </row>
    <row r="2270" spans="1:19" s="36" customFormat="1" ht="14.4" x14ac:dyDescent="0.3">
      <c r="A2270" s="36">
        <f t="shared" si="149"/>
        <v>20180264</v>
      </c>
      <c r="B2270" s="36">
        <v>2018</v>
      </c>
      <c r="C2270" s="36">
        <v>264</v>
      </c>
      <c r="D2270" s="36">
        <v>1</v>
      </c>
      <c r="E2270" s="36" t="s">
        <v>274</v>
      </c>
      <c r="F2270" s="70">
        <v>112.75000000000001</v>
      </c>
      <c r="G2270" s="32" t="s">
        <v>95</v>
      </c>
      <c r="H2270" s="32" t="s">
        <v>95</v>
      </c>
      <c r="I2270" s="32" t="s">
        <v>95</v>
      </c>
      <c r="J2270" s="32" t="s">
        <v>95</v>
      </c>
      <c r="K2270" s="32" t="s">
        <v>95</v>
      </c>
      <c r="L2270" s="32" t="s">
        <v>95</v>
      </c>
      <c r="M2270" s="32" t="s">
        <v>95</v>
      </c>
      <c r="N2270" s="32" t="s">
        <v>95</v>
      </c>
      <c r="O2270" s="32" t="s">
        <v>95</v>
      </c>
      <c r="P2270" s="32" t="s">
        <v>95</v>
      </c>
      <c r="Q2270" s="32" t="s">
        <v>95</v>
      </c>
      <c r="R2270" s="32" t="s">
        <v>95</v>
      </c>
      <c r="S2270" s="32" t="s">
        <v>95</v>
      </c>
    </row>
    <row r="2271" spans="1:19" s="36" customFormat="1" ht="14.4" x14ac:dyDescent="0.3">
      <c r="A2271" s="36">
        <f t="shared" si="149"/>
        <v>20180270</v>
      </c>
      <c r="B2271" s="36">
        <v>2018</v>
      </c>
      <c r="C2271" s="36">
        <v>270</v>
      </c>
      <c r="D2271" s="36">
        <v>1</v>
      </c>
      <c r="E2271" s="36" t="s">
        <v>419</v>
      </c>
      <c r="F2271" s="70">
        <v>6761.4000000000005</v>
      </c>
      <c r="G2271" s="32" t="s">
        <v>95</v>
      </c>
      <c r="H2271" s="32" t="s">
        <v>95</v>
      </c>
      <c r="I2271" s="32" t="s">
        <v>95</v>
      </c>
      <c r="J2271" s="32" t="s">
        <v>95</v>
      </c>
      <c r="K2271" s="32" t="s">
        <v>95</v>
      </c>
      <c r="L2271" s="32" t="s">
        <v>95</v>
      </c>
      <c r="M2271" s="32" t="s">
        <v>95</v>
      </c>
      <c r="N2271" s="32" t="s">
        <v>95</v>
      </c>
      <c r="O2271" s="32" t="s">
        <v>95</v>
      </c>
      <c r="P2271" s="32" t="s">
        <v>95</v>
      </c>
      <c r="Q2271" s="32" t="s">
        <v>95</v>
      </c>
      <c r="R2271" s="32" t="s">
        <v>95</v>
      </c>
      <c r="S2271" s="32" t="s">
        <v>95</v>
      </c>
    </row>
    <row r="2272" spans="1:19" s="36" customFormat="1" ht="14.4" x14ac:dyDescent="0.3">
      <c r="A2272" s="36">
        <f t="shared" si="149"/>
        <v>20180271</v>
      </c>
      <c r="B2272" s="36">
        <v>2018</v>
      </c>
      <c r="C2272" s="36">
        <v>271</v>
      </c>
      <c r="D2272" s="36">
        <v>1</v>
      </c>
      <c r="E2272" s="36" t="s">
        <v>420</v>
      </c>
      <c r="F2272" s="70">
        <v>9976.3700000000008</v>
      </c>
      <c r="G2272" s="32" t="s">
        <v>95</v>
      </c>
      <c r="H2272" s="32" t="s">
        <v>95</v>
      </c>
      <c r="I2272" s="32" t="s">
        <v>95</v>
      </c>
      <c r="J2272" s="32" t="s">
        <v>95</v>
      </c>
      <c r="K2272" s="32" t="s">
        <v>95</v>
      </c>
      <c r="L2272" s="32" t="s">
        <v>95</v>
      </c>
      <c r="M2272" s="32" t="s">
        <v>95</v>
      </c>
      <c r="N2272" s="32" t="s">
        <v>95</v>
      </c>
      <c r="O2272" s="32" t="s">
        <v>95</v>
      </c>
      <c r="P2272" s="32" t="s">
        <v>95</v>
      </c>
      <c r="Q2272" s="32" t="s">
        <v>95</v>
      </c>
      <c r="R2272" s="32" t="s">
        <v>95</v>
      </c>
      <c r="S2272" s="32" t="s">
        <v>95</v>
      </c>
    </row>
    <row r="2273" spans="1:19" s="36" customFormat="1" ht="14.4" x14ac:dyDescent="0.3">
      <c r="A2273" s="36">
        <f t="shared" si="149"/>
        <v>20180272</v>
      </c>
      <c r="B2273" s="36">
        <v>2018</v>
      </c>
      <c r="C2273" s="36">
        <v>272</v>
      </c>
      <c r="D2273" s="36">
        <v>1</v>
      </c>
      <c r="E2273" s="36" t="s">
        <v>501</v>
      </c>
      <c r="F2273" s="70">
        <v>8932.9299999999985</v>
      </c>
      <c r="G2273" s="32" t="s">
        <v>95</v>
      </c>
      <c r="H2273" s="32" t="s">
        <v>95</v>
      </c>
      <c r="I2273" s="32" t="s">
        <v>95</v>
      </c>
      <c r="J2273" s="32" t="s">
        <v>95</v>
      </c>
      <c r="K2273" s="32" t="s">
        <v>95</v>
      </c>
      <c r="L2273" s="32" t="s">
        <v>95</v>
      </c>
      <c r="M2273" s="32" t="s">
        <v>95</v>
      </c>
      <c r="N2273" s="32" t="s">
        <v>95</v>
      </c>
      <c r="O2273" s="32" t="s">
        <v>95</v>
      </c>
      <c r="P2273" s="32" t="s">
        <v>95</v>
      </c>
      <c r="Q2273" s="32" t="s">
        <v>95</v>
      </c>
      <c r="R2273" s="32" t="s">
        <v>95</v>
      </c>
      <c r="S2273" s="32" t="s">
        <v>95</v>
      </c>
    </row>
    <row r="2274" spans="1:19" s="36" customFormat="1" ht="14.4" x14ac:dyDescent="0.3">
      <c r="A2274" s="36">
        <f t="shared" si="149"/>
        <v>20180273</v>
      </c>
      <c r="B2274" s="36">
        <v>2018</v>
      </c>
      <c r="C2274" s="36">
        <v>273</v>
      </c>
      <c r="D2274" s="36">
        <v>1</v>
      </c>
      <c r="E2274" s="36" t="s">
        <v>321</v>
      </c>
      <c r="F2274" s="70">
        <v>8477.44</v>
      </c>
      <c r="G2274" s="32" t="s">
        <v>95</v>
      </c>
      <c r="H2274" s="32" t="s">
        <v>95</v>
      </c>
      <c r="I2274" s="32" t="s">
        <v>95</v>
      </c>
      <c r="J2274" s="32" t="s">
        <v>95</v>
      </c>
      <c r="K2274" s="32" t="s">
        <v>95</v>
      </c>
      <c r="L2274" s="32" t="s">
        <v>95</v>
      </c>
      <c r="M2274" s="32" t="s">
        <v>95</v>
      </c>
      <c r="N2274" s="32" t="s">
        <v>95</v>
      </c>
      <c r="O2274" s="32" t="s">
        <v>95</v>
      </c>
      <c r="P2274" s="32" t="s">
        <v>95</v>
      </c>
      <c r="Q2274" s="32" t="s">
        <v>95</v>
      </c>
      <c r="R2274" s="32" t="s">
        <v>95</v>
      </c>
      <c r="S2274" s="32" t="s">
        <v>95</v>
      </c>
    </row>
    <row r="2275" spans="1:19" s="36" customFormat="1" ht="14.4" x14ac:dyDescent="0.3">
      <c r="A2275" s="36">
        <f t="shared" si="149"/>
        <v>20180276</v>
      </c>
      <c r="B2275" s="36">
        <v>2018</v>
      </c>
      <c r="C2275" s="36">
        <v>276</v>
      </c>
      <c r="D2275" s="36">
        <v>1</v>
      </c>
      <c r="E2275" s="36" t="s">
        <v>544</v>
      </c>
      <c r="F2275" s="70">
        <v>10521.48</v>
      </c>
      <c r="G2275" s="32" t="s">
        <v>95</v>
      </c>
      <c r="H2275" s="32" t="s">
        <v>95</v>
      </c>
      <c r="I2275" s="32" t="s">
        <v>95</v>
      </c>
      <c r="J2275" s="32" t="s">
        <v>95</v>
      </c>
      <c r="K2275" s="32" t="s">
        <v>95</v>
      </c>
      <c r="L2275" s="32" t="s">
        <v>95</v>
      </c>
      <c r="M2275" s="32" t="s">
        <v>95</v>
      </c>
      <c r="N2275" s="32" t="s">
        <v>95</v>
      </c>
      <c r="O2275" s="32" t="s">
        <v>95</v>
      </c>
      <c r="P2275" s="32" t="s">
        <v>95</v>
      </c>
      <c r="Q2275" s="32" t="s">
        <v>95</v>
      </c>
      <c r="R2275" s="32" t="s">
        <v>95</v>
      </c>
      <c r="S2275" s="32" t="s">
        <v>95</v>
      </c>
    </row>
    <row r="2276" spans="1:19" s="36" customFormat="1" ht="14.4" x14ac:dyDescent="0.3">
      <c r="A2276" s="36">
        <f t="shared" si="149"/>
        <v>20180277</v>
      </c>
      <c r="B2276" s="36">
        <v>2018</v>
      </c>
      <c r="C2276" s="36">
        <v>277</v>
      </c>
      <c r="D2276" s="36">
        <v>1</v>
      </c>
      <c r="E2276" s="36" t="s">
        <v>375</v>
      </c>
      <c r="F2276" s="70">
        <v>2328.2600000000002</v>
      </c>
      <c r="G2276" s="32" t="s">
        <v>95</v>
      </c>
      <c r="H2276" s="32" t="s">
        <v>95</v>
      </c>
      <c r="I2276" s="32" t="s">
        <v>95</v>
      </c>
      <c r="J2276" s="32" t="s">
        <v>95</v>
      </c>
      <c r="K2276" s="32" t="s">
        <v>95</v>
      </c>
      <c r="L2276" s="32" t="s">
        <v>95</v>
      </c>
      <c r="M2276" s="32" t="s">
        <v>95</v>
      </c>
      <c r="N2276" s="32" t="s">
        <v>95</v>
      </c>
      <c r="O2276" s="32" t="s">
        <v>95</v>
      </c>
      <c r="P2276" s="32" t="s">
        <v>95</v>
      </c>
      <c r="Q2276" s="32" t="s">
        <v>95</v>
      </c>
      <c r="R2276" s="32" t="s">
        <v>95</v>
      </c>
      <c r="S2276" s="32" t="s">
        <v>95</v>
      </c>
    </row>
    <row r="2277" spans="1:19" s="36" customFormat="1" ht="14.4" x14ac:dyDescent="0.3">
      <c r="A2277" s="36">
        <f t="shared" si="149"/>
        <v>20180278</v>
      </c>
      <c r="B2277" s="36">
        <v>2018</v>
      </c>
      <c r="C2277" s="36">
        <v>278</v>
      </c>
      <c r="D2277" s="36">
        <v>1</v>
      </c>
      <c r="E2277" s="36" t="s">
        <v>517</v>
      </c>
      <c r="F2277" s="70">
        <v>2810.84</v>
      </c>
      <c r="G2277" s="32" t="s">
        <v>95</v>
      </c>
      <c r="H2277" s="32" t="s">
        <v>95</v>
      </c>
      <c r="I2277" s="32" t="s">
        <v>95</v>
      </c>
      <c r="J2277" s="32" t="s">
        <v>95</v>
      </c>
      <c r="K2277" s="32" t="s">
        <v>95</v>
      </c>
      <c r="L2277" s="32" t="s">
        <v>95</v>
      </c>
      <c r="M2277" s="32" t="s">
        <v>95</v>
      </c>
      <c r="N2277" s="32" t="s">
        <v>95</v>
      </c>
      <c r="O2277" s="32" t="s">
        <v>95</v>
      </c>
      <c r="P2277" s="32" t="s">
        <v>95</v>
      </c>
      <c r="Q2277" s="32" t="s">
        <v>95</v>
      </c>
      <c r="R2277" s="32" t="s">
        <v>95</v>
      </c>
      <c r="S2277" s="32" t="s">
        <v>95</v>
      </c>
    </row>
    <row r="2278" spans="1:19" s="36" customFormat="1" ht="14.4" x14ac:dyDescent="0.3">
      <c r="A2278" s="36">
        <f t="shared" si="149"/>
        <v>20180279</v>
      </c>
      <c r="B2278" s="36">
        <v>2018</v>
      </c>
      <c r="C2278" s="36">
        <v>279</v>
      </c>
      <c r="D2278" s="36">
        <v>1</v>
      </c>
      <c r="E2278" s="36" t="s">
        <v>421</v>
      </c>
      <c r="F2278" s="70">
        <v>20645.260000000002</v>
      </c>
      <c r="G2278" s="32" t="s">
        <v>95</v>
      </c>
      <c r="H2278" s="32" t="s">
        <v>95</v>
      </c>
      <c r="I2278" s="32" t="s">
        <v>95</v>
      </c>
      <c r="J2278" s="32" t="s">
        <v>95</v>
      </c>
      <c r="K2278" s="32" t="s">
        <v>95</v>
      </c>
      <c r="L2278" s="32" t="s">
        <v>95</v>
      </c>
      <c r="M2278" s="32" t="s">
        <v>95</v>
      </c>
      <c r="N2278" s="32" t="s">
        <v>95</v>
      </c>
      <c r="O2278" s="32" t="s">
        <v>95</v>
      </c>
      <c r="P2278" s="32" t="s">
        <v>95</v>
      </c>
      <c r="Q2278" s="32" t="s">
        <v>95</v>
      </c>
      <c r="R2278" s="32" t="s">
        <v>95</v>
      </c>
      <c r="S2278" s="32" t="s">
        <v>95</v>
      </c>
    </row>
    <row r="2279" spans="1:19" s="36" customFormat="1" ht="14.4" x14ac:dyDescent="0.3">
      <c r="A2279" s="36">
        <f t="shared" si="149"/>
        <v>20180280</v>
      </c>
      <c r="B2279" s="36">
        <v>2018</v>
      </c>
      <c r="C2279" s="36">
        <v>280</v>
      </c>
      <c r="D2279" s="36">
        <v>1</v>
      </c>
      <c r="E2279" s="36" t="s">
        <v>545</v>
      </c>
      <c r="F2279" s="70">
        <v>4349.8500000000004</v>
      </c>
      <c r="G2279" s="32" t="s">
        <v>95</v>
      </c>
      <c r="H2279" s="32" t="s">
        <v>95</v>
      </c>
      <c r="I2279" s="32" t="s">
        <v>95</v>
      </c>
      <c r="J2279" s="32" t="s">
        <v>95</v>
      </c>
      <c r="K2279" s="32" t="s">
        <v>95</v>
      </c>
      <c r="L2279" s="32" t="s">
        <v>95</v>
      </c>
      <c r="M2279" s="32" t="s">
        <v>95</v>
      </c>
      <c r="N2279" s="32" t="s">
        <v>95</v>
      </c>
      <c r="O2279" s="32" t="s">
        <v>95</v>
      </c>
      <c r="P2279" s="32" t="s">
        <v>95</v>
      </c>
      <c r="Q2279" s="32" t="s">
        <v>95</v>
      </c>
      <c r="R2279" s="32" t="s">
        <v>95</v>
      </c>
      <c r="S2279" s="32" t="s">
        <v>95</v>
      </c>
    </row>
    <row r="2280" spans="1:19" s="36" customFormat="1" ht="14.4" x14ac:dyDescent="0.3">
      <c r="A2280" s="36">
        <f t="shared" si="149"/>
        <v>20180281</v>
      </c>
      <c r="B2280" s="36">
        <v>2018</v>
      </c>
      <c r="C2280" s="36">
        <v>281</v>
      </c>
      <c r="D2280" s="36">
        <v>1</v>
      </c>
      <c r="E2280" s="36" t="s">
        <v>546</v>
      </c>
      <c r="F2280" s="70">
        <v>12421.220000000001</v>
      </c>
      <c r="G2280" s="32" t="s">
        <v>95</v>
      </c>
      <c r="H2280" s="32" t="s">
        <v>95</v>
      </c>
      <c r="I2280" s="32" t="s">
        <v>95</v>
      </c>
      <c r="J2280" s="32" t="s">
        <v>95</v>
      </c>
      <c r="K2280" s="32" t="s">
        <v>95</v>
      </c>
      <c r="L2280" s="32" t="s">
        <v>95</v>
      </c>
      <c r="M2280" s="32" t="s">
        <v>95</v>
      </c>
      <c r="N2280" s="32" t="s">
        <v>95</v>
      </c>
      <c r="O2280" s="32" t="s">
        <v>95</v>
      </c>
      <c r="P2280" s="32" t="s">
        <v>95</v>
      </c>
      <c r="Q2280" s="32" t="s">
        <v>95</v>
      </c>
      <c r="R2280" s="32" t="s">
        <v>95</v>
      </c>
      <c r="S2280" s="32" t="s">
        <v>95</v>
      </c>
    </row>
    <row r="2281" spans="1:19" s="36" customFormat="1" ht="14.4" x14ac:dyDescent="0.3">
      <c r="A2281" s="36">
        <f t="shared" si="149"/>
        <v>20180282</v>
      </c>
      <c r="B2281" s="36">
        <v>2018</v>
      </c>
      <c r="C2281" s="36">
        <v>282</v>
      </c>
      <c r="D2281" s="36">
        <v>1</v>
      </c>
      <c r="E2281" s="36" t="s">
        <v>610</v>
      </c>
      <c r="F2281" s="70">
        <v>1826.2199999999998</v>
      </c>
      <c r="G2281" s="32" t="s">
        <v>95</v>
      </c>
      <c r="H2281" s="32" t="s">
        <v>95</v>
      </c>
      <c r="I2281" s="32" t="s">
        <v>95</v>
      </c>
      <c r="J2281" s="32" t="s">
        <v>95</v>
      </c>
      <c r="K2281" s="32" t="s">
        <v>95</v>
      </c>
      <c r="L2281" s="32" t="s">
        <v>95</v>
      </c>
      <c r="M2281" s="32" t="s">
        <v>95</v>
      </c>
      <c r="N2281" s="32" t="s">
        <v>95</v>
      </c>
      <c r="O2281" s="32" t="s">
        <v>95</v>
      </c>
      <c r="P2281" s="32" t="s">
        <v>95</v>
      </c>
      <c r="Q2281" s="32" t="s">
        <v>95</v>
      </c>
      <c r="R2281" s="32" t="s">
        <v>95</v>
      </c>
      <c r="S2281" s="32" t="s">
        <v>95</v>
      </c>
    </row>
    <row r="2282" spans="1:19" s="36" customFormat="1" ht="14.4" x14ac:dyDescent="0.3">
      <c r="A2282" s="36">
        <f t="shared" si="149"/>
        <v>20180283</v>
      </c>
      <c r="B2282" s="36">
        <v>2018</v>
      </c>
      <c r="C2282" s="36">
        <v>283</v>
      </c>
      <c r="D2282" s="36">
        <v>1</v>
      </c>
      <c r="E2282" s="36" t="s">
        <v>547</v>
      </c>
      <c r="F2282" s="70">
        <v>4646.76</v>
      </c>
      <c r="G2282" s="32" t="s">
        <v>95</v>
      </c>
      <c r="H2282" s="32" t="s">
        <v>95</v>
      </c>
      <c r="I2282" s="32" t="s">
        <v>95</v>
      </c>
      <c r="J2282" s="32" t="s">
        <v>95</v>
      </c>
      <c r="K2282" s="32" t="s">
        <v>95</v>
      </c>
      <c r="L2282" s="32" t="s">
        <v>95</v>
      </c>
      <c r="M2282" s="32" t="s">
        <v>95</v>
      </c>
      <c r="N2282" s="32" t="s">
        <v>95</v>
      </c>
      <c r="O2282" s="32" t="s">
        <v>95</v>
      </c>
      <c r="P2282" s="32" t="s">
        <v>95</v>
      </c>
      <c r="Q2282" s="32" t="s">
        <v>95</v>
      </c>
      <c r="R2282" s="32" t="s">
        <v>95</v>
      </c>
      <c r="S2282" s="32" t="s">
        <v>95</v>
      </c>
    </row>
    <row r="2283" spans="1:19" s="36" customFormat="1" ht="14.4" x14ac:dyDescent="0.3">
      <c r="A2283" s="36">
        <f t="shared" si="149"/>
        <v>20180284</v>
      </c>
      <c r="B2283" s="36">
        <v>2018</v>
      </c>
      <c r="C2283" s="36">
        <v>284</v>
      </c>
      <c r="D2283" s="36">
        <v>1</v>
      </c>
      <c r="E2283" s="36" t="s">
        <v>376</v>
      </c>
      <c r="F2283" s="70">
        <v>11331.929999999998</v>
      </c>
      <c r="G2283" s="32" t="s">
        <v>95</v>
      </c>
      <c r="H2283" s="32" t="s">
        <v>95</v>
      </c>
      <c r="I2283" s="32" t="s">
        <v>95</v>
      </c>
      <c r="J2283" s="32" t="s">
        <v>95</v>
      </c>
      <c r="K2283" s="32" t="s">
        <v>95</v>
      </c>
      <c r="L2283" s="32" t="s">
        <v>95</v>
      </c>
      <c r="M2283" s="32" t="s">
        <v>95</v>
      </c>
      <c r="N2283" s="32" t="s">
        <v>95</v>
      </c>
      <c r="O2283" s="32" t="s">
        <v>95</v>
      </c>
      <c r="P2283" s="32" t="s">
        <v>95</v>
      </c>
      <c r="Q2283" s="32" t="s">
        <v>95</v>
      </c>
      <c r="R2283" s="32" t="s">
        <v>95</v>
      </c>
      <c r="S2283" s="32" t="s">
        <v>95</v>
      </c>
    </row>
    <row r="2284" spans="1:19" s="36" customFormat="1" ht="14.4" x14ac:dyDescent="0.3">
      <c r="A2284" s="36">
        <f t="shared" si="149"/>
        <v>20180286</v>
      </c>
      <c r="B2284" s="36">
        <v>2018</v>
      </c>
      <c r="C2284" s="36">
        <v>286</v>
      </c>
      <c r="D2284" s="36">
        <v>1</v>
      </c>
      <c r="E2284" s="36" t="s">
        <v>422</v>
      </c>
      <c r="F2284" s="70">
        <v>2361.2400000000002</v>
      </c>
      <c r="G2284" s="32" t="s">
        <v>95</v>
      </c>
      <c r="H2284" s="32" t="s">
        <v>95</v>
      </c>
      <c r="I2284" s="32" t="s">
        <v>95</v>
      </c>
      <c r="J2284" s="32" t="s">
        <v>95</v>
      </c>
      <c r="K2284" s="32" t="s">
        <v>95</v>
      </c>
      <c r="L2284" s="32" t="s">
        <v>95</v>
      </c>
      <c r="M2284" s="32" t="s">
        <v>95</v>
      </c>
      <c r="N2284" s="32" t="s">
        <v>95</v>
      </c>
      <c r="O2284" s="32" t="s">
        <v>95</v>
      </c>
      <c r="P2284" s="32" t="s">
        <v>95</v>
      </c>
      <c r="Q2284" s="32" t="s">
        <v>95</v>
      </c>
      <c r="R2284" s="32" t="s">
        <v>95</v>
      </c>
      <c r="S2284" s="32" t="s">
        <v>95</v>
      </c>
    </row>
    <row r="2285" spans="1:19" s="36" customFormat="1" ht="14.4" x14ac:dyDescent="0.3">
      <c r="A2285" s="36">
        <f t="shared" si="149"/>
        <v>20180294</v>
      </c>
      <c r="B2285" s="36">
        <v>2018</v>
      </c>
      <c r="C2285" s="36">
        <v>294</v>
      </c>
      <c r="D2285" s="36">
        <v>1</v>
      </c>
      <c r="E2285" s="36" t="s">
        <v>251</v>
      </c>
      <c r="F2285" s="70">
        <v>1985.67</v>
      </c>
      <c r="G2285" s="32" t="s">
        <v>95</v>
      </c>
      <c r="H2285" s="32" t="s">
        <v>95</v>
      </c>
      <c r="I2285" s="32" t="s">
        <v>95</v>
      </c>
      <c r="J2285" s="32" t="s">
        <v>95</v>
      </c>
      <c r="K2285" s="32" t="s">
        <v>95</v>
      </c>
      <c r="L2285" s="32" t="s">
        <v>95</v>
      </c>
      <c r="M2285" s="32" t="s">
        <v>95</v>
      </c>
      <c r="N2285" s="32" t="s">
        <v>95</v>
      </c>
      <c r="O2285" s="32" t="s">
        <v>95</v>
      </c>
      <c r="P2285" s="32" t="s">
        <v>95</v>
      </c>
      <c r="Q2285" s="32" t="s">
        <v>95</v>
      </c>
      <c r="R2285" s="32" t="s">
        <v>95</v>
      </c>
      <c r="S2285" s="32" t="s">
        <v>95</v>
      </c>
    </row>
    <row r="2286" spans="1:19" s="36" customFormat="1" ht="14.4" x14ac:dyDescent="0.3">
      <c r="A2286" s="36">
        <f t="shared" si="149"/>
        <v>20180297</v>
      </c>
      <c r="B2286" s="36">
        <v>2018</v>
      </c>
      <c r="C2286" s="36">
        <v>297</v>
      </c>
      <c r="D2286" s="36">
        <v>1</v>
      </c>
      <c r="E2286" s="36" t="s">
        <v>275</v>
      </c>
      <c r="F2286" s="70">
        <v>352.11</v>
      </c>
      <c r="G2286" s="32" t="s">
        <v>95</v>
      </c>
      <c r="H2286" s="32" t="s">
        <v>95</v>
      </c>
      <c r="I2286" s="32" t="s">
        <v>95</v>
      </c>
      <c r="J2286" s="32" t="s">
        <v>95</v>
      </c>
      <c r="K2286" s="32" t="s">
        <v>95</v>
      </c>
      <c r="L2286" s="32" t="s">
        <v>95</v>
      </c>
      <c r="M2286" s="32" t="s">
        <v>95</v>
      </c>
      <c r="N2286" s="32" t="s">
        <v>95</v>
      </c>
      <c r="O2286" s="32" t="s">
        <v>95</v>
      </c>
      <c r="P2286" s="32" t="s">
        <v>95</v>
      </c>
      <c r="Q2286" s="32" t="s">
        <v>95</v>
      </c>
      <c r="R2286" s="32" t="s">
        <v>95</v>
      </c>
      <c r="S2286" s="32" t="s">
        <v>95</v>
      </c>
    </row>
    <row r="2287" spans="1:19" s="36" customFormat="1" ht="14.4" x14ac:dyDescent="0.3">
      <c r="A2287" s="36">
        <f t="shared" si="149"/>
        <v>20180299</v>
      </c>
      <c r="B2287" s="36">
        <v>2018</v>
      </c>
      <c r="C2287" s="36">
        <v>299</v>
      </c>
      <c r="D2287" s="36">
        <v>1</v>
      </c>
      <c r="E2287" s="36" t="s">
        <v>377</v>
      </c>
      <c r="F2287" s="70">
        <v>668.15</v>
      </c>
      <c r="G2287" s="32" t="s">
        <v>95</v>
      </c>
      <c r="H2287" s="32" t="s">
        <v>95</v>
      </c>
      <c r="I2287" s="32" t="s">
        <v>95</v>
      </c>
      <c r="J2287" s="32" t="s">
        <v>95</v>
      </c>
      <c r="K2287" s="32" t="s">
        <v>95</v>
      </c>
      <c r="L2287" s="32" t="s">
        <v>95</v>
      </c>
      <c r="M2287" s="32" t="s">
        <v>95</v>
      </c>
      <c r="N2287" s="32" t="s">
        <v>95</v>
      </c>
      <c r="O2287" s="32" t="s">
        <v>95</v>
      </c>
      <c r="P2287" s="32" t="s">
        <v>95</v>
      </c>
      <c r="Q2287" s="32" t="s">
        <v>95</v>
      </c>
      <c r="R2287" s="32" t="s">
        <v>95</v>
      </c>
      <c r="S2287" s="32" t="s">
        <v>95</v>
      </c>
    </row>
    <row r="2288" spans="1:19" s="36" customFormat="1" ht="14.4" x14ac:dyDescent="0.3">
      <c r="A2288" s="36">
        <f t="shared" si="149"/>
        <v>20180300</v>
      </c>
      <c r="B2288" s="36">
        <v>2018</v>
      </c>
      <c r="C2288" s="36">
        <v>300</v>
      </c>
      <c r="D2288" s="36">
        <v>1</v>
      </c>
      <c r="E2288" s="36" t="s">
        <v>876</v>
      </c>
      <c r="F2288" s="70">
        <v>1144.0699999999997</v>
      </c>
      <c r="G2288" s="32" t="s">
        <v>95</v>
      </c>
      <c r="H2288" s="32" t="s">
        <v>95</v>
      </c>
      <c r="I2288" s="32" t="s">
        <v>95</v>
      </c>
      <c r="J2288" s="32" t="s">
        <v>95</v>
      </c>
      <c r="K2288" s="32" t="s">
        <v>95</v>
      </c>
      <c r="L2288" s="32" t="s">
        <v>95</v>
      </c>
      <c r="M2288" s="32" t="s">
        <v>95</v>
      </c>
      <c r="N2288" s="32" t="s">
        <v>95</v>
      </c>
      <c r="O2288" s="32" t="s">
        <v>95</v>
      </c>
      <c r="P2288" s="32" t="s">
        <v>95</v>
      </c>
      <c r="Q2288" s="32" t="s">
        <v>95</v>
      </c>
      <c r="R2288" s="32" t="s">
        <v>95</v>
      </c>
      <c r="S2288" s="32" t="s">
        <v>95</v>
      </c>
    </row>
    <row r="2289" spans="1:19" s="36" customFormat="1" ht="14.4" x14ac:dyDescent="0.3">
      <c r="A2289" s="36">
        <f t="shared" si="149"/>
        <v>20180306</v>
      </c>
      <c r="B2289" s="36">
        <v>2018</v>
      </c>
      <c r="C2289" s="36">
        <v>306</v>
      </c>
      <c r="D2289" s="36">
        <v>1</v>
      </c>
      <c r="E2289" s="36" t="s">
        <v>548</v>
      </c>
      <c r="F2289" s="70">
        <v>292.52999999999997</v>
      </c>
      <c r="G2289" s="32" t="s">
        <v>95</v>
      </c>
      <c r="H2289" s="32" t="s">
        <v>95</v>
      </c>
      <c r="I2289" s="32" t="s">
        <v>95</v>
      </c>
      <c r="J2289" s="32" t="s">
        <v>95</v>
      </c>
      <c r="K2289" s="32" t="s">
        <v>95</v>
      </c>
      <c r="L2289" s="32" t="s">
        <v>95</v>
      </c>
      <c r="M2289" s="32" t="s">
        <v>95</v>
      </c>
      <c r="N2289" s="32" t="s">
        <v>95</v>
      </c>
      <c r="O2289" s="32" t="s">
        <v>95</v>
      </c>
      <c r="P2289" s="32" t="s">
        <v>95</v>
      </c>
      <c r="Q2289" s="32" t="s">
        <v>95</v>
      </c>
      <c r="R2289" s="32" t="s">
        <v>95</v>
      </c>
      <c r="S2289" s="32" t="s">
        <v>95</v>
      </c>
    </row>
    <row r="2290" spans="1:19" s="36" customFormat="1" ht="14.4" x14ac:dyDescent="0.3">
      <c r="A2290" s="36">
        <f t="shared" si="149"/>
        <v>20180308</v>
      </c>
      <c r="B2290" s="36">
        <v>2018</v>
      </c>
      <c r="C2290" s="36">
        <v>308</v>
      </c>
      <c r="D2290" s="36">
        <v>1</v>
      </c>
      <c r="E2290" s="36" t="s">
        <v>549</v>
      </c>
      <c r="F2290" s="70">
        <v>610.74</v>
      </c>
      <c r="G2290" s="32" t="s">
        <v>95</v>
      </c>
      <c r="H2290" s="32" t="s">
        <v>95</v>
      </c>
      <c r="I2290" s="32" t="s">
        <v>95</v>
      </c>
      <c r="J2290" s="32" t="s">
        <v>95</v>
      </c>
      <c r="K2290" s="32" t="s">
        <v>95</v>
      </c>
      <c r="L2290" s="32" t="s">
        <v>95</v>
      </c>
      <c r="M2290" s="32" t="s">
        <v>95</v>
      </c>
      <c r="N2290" s="32" t="s">
        <v>95</v>
      </c>
      <c r="O2290" s="32" t="s">
        <v>95</v>
      </c>
      <c r="P2290" s="32" t="s">
        <v>95</v>
      </c>
      <c r="Q2290" s="32" t="s">
        <v>95</v>
      </c>
      <c r="R2290" s="32" t="s">
        <v>95</v>
      </c>
      <c r="S2290" s="32" t="s">
        <v>95</v>
      </c>
    </row>
    <row r="2291" spans="1:19" s="36" customFormat="1" ht="14.4" x14ac:dyDescent="0.3">
      <c r="A2291" s="36">
        <f t="shared" si="149"/>
        <v>20180309</v>
      </c>
      <c r="B2291" s="36">
        <v>2018</v>
      </c>
      <c r="C2291" s="36">
        <v>309</v>
      </c>
      <c r="D2291" s="36">
        <v>1</v>
      </c>
      <c r="E2291" s="36" t="s">
        <v>378</v>
      </c>
      <c r="F2291" s="70">
        <v>1601.2299999999996</v>
      </c>
      <c r="G2291" s="32" t="s">
        <v>95</v>
      </c>
      <c r="H2291" s="32" t="s">
        <v>95</v>
      </c>
      <c r="I2291" s="32" t="s">
        <v>95</v>
      </c>
      <c r="J2291" s="32" t="s">
        <v>95</v>
      </c>
      <c r="K2291" s="32" t="s">
        <v>95</v>
      </c>
      <c r="L2291" s="32" t="s">
        <v>95</v>
      </c>
      <c r="M2291" s="32" t="s">
        <v>95</v>
      </c>
      <c r="N2291" s="32" t="s">
        <v>95</v>
      </c>
      <c r="O2291" s="32" t="s">
        <v>95</v>
      </c>
      <c r="P2291" s="32" t="s">
        <v>95</v>
      </c>
      <c r="Q2291" s="32" t="s">
        <v>95</v>
      </c>
      <c r="R2291" s="32" t="s">
        <v>95</v>
      </c>
      <c r="S2291" s="32" t="s">
        <v>95</v>
      </c>
    </row>
    <row r="2292" spans="1:19" s="36" customFormat="1" ht="14.4" x14ac:dyDescent="0.3">
      <c r="A2292" s="36">
        <f t="shared" si="149"/>
        <v>20180314</v>
      </c>
      <c r="B2292" s="36">
        <v>2018</v>
      </c>
      <c r="C2292" s="36">
        <v>314</v>
      </c>
      <c r="D2292" s="36">
        <v>1</v>
      </c>
      <c r="E2292" s="36" t="s">
        <v>276</v>
      </c>
      <c r="F2292" s="70">
        <v>727.91000000000008</v>
      </c>
      <c r="G2292" s="32" t="s">
        <v>95</v>
      </c>
      <c r="H2292" s="32" t="s">
        <v>95</v>
      </c>
      <c r="I2292" s="32" t="s">
        <v>95</v>
      </c>
      <c r="J2292" s="32" t="s">
        <v>95</v>
      </c>
      <c r="K2292" s="32" t="s">
        <v>95</v>
      </c>
      <c r="L2292" s="32" t="s">
        <v>95</v>
      </c>
      <c r="M2292" s="32" t="s">
        <v>95</v>
      </c>
      <c r="N2292" s="32" t="s">
        <v>95</v>
      </c>
      <c r="O2292" s="32" t="s">
        <v>95</v>
      </c>
      <c r="P2292" s="32" t="s">
        <v>95</v>
      </c>
      <c r="Q2292" s="32" t="s">
        <v>95</v>
      </c>
      <c r="R2292" s="32" t="s">
        <v>95</v>
      </c>
      <c r="S2292" s="32" t="s">
        <v>95</v>
      </c>
    </row>
    <row r="2293" spans="1:19" s="36" customFormat="1" ht="14.4" x14ac:dyDescent="0.3">
      <c r="A2293" s="36">
        <f t="shared" si="149"/>
        <v>20180316</v>
      </c>
      <c r="B2293" s="36">
        <v>2018</v>
      </c>
      <c r="C2293" s="36">
        <v>316</v>
      </c>
      <c r="D2293" s="36">
        <v>1</v>
      </c>
      <c r="E2293" s="36" t="s">
        <v>471</v>
      </c>
      <c r="F2293" s="70">
        <v>1044.2</v>
      </c>
      <c r="G2293" s="32" t="s">
        <v>95</v>
      </c>
      <c r="H2293" s="32" t="s">
        <v>95</v>
      </c>
      <c r="I2293" s="32" t="s">
        <v>95</v>
      </c>
      <c r="J2293" s="32" t="s">
        <v>95</v>
      </c>
      <c r="K2293" s="32" t="s">
        <v>95</v>
      </c>
      <c r="L2293" s="32" t="s">
        <v>95</v>
      </c>
      <c r="M2293" s="32" t="s">
        <v>95</v>
      </c>
      <c r="N2293" s="32" t="s">
        <v>95</v>
      </c>
      <c r="O2293" s="32" t="s">
        <v>95</v>
      </c>
      <c r="P2293" s="32" t="s">
        <v>95</v>
      </c>
      <c r="Q2293" s="32" t="s">
        <v>95</v>
      </c>
      <c r="R2293" s="32" t="s">
        <v>95</v>
      </c>
      <c r="S2293" s="32" t="s">
        <v>95</v>
      </c>
    </row>
    <row r="2294" spans="1:19" s="36" customFormat="1" ht="14.4" x14ac:dyDescent="0.3">
      <c r="A2294" s="36">
        <f t="shared" si="149"/>
        <v>20180317</v>
      </c>
      <c r="B2294" s="36">
        <v>2018</v>
      </c>
      <c r="C2294" s="36">
        <v>317</v>
      </c>
      <c r="D2294" s="36">
        <v>1</v>
      </c>
      <c r="E2294" s="36" t="s">
        <v>452</v>
      </c>
      <c r="F2294" s="70">
        <v>913.95</v>
      </c>
      <c r="G2294" s="32" t="s">
        <v>95</v>
      </c>
      <c r="H2294" s="32" t="s">
        <v>95</v>
      </c>
      <c r="I2294" s="32" t="s">
        <v>95</v>
      </c>
      <c r="J2294" s="32" t="s">
        <v>95</v>
      </c>
      <c r="K2294" s="32" t="s">
        <v>95</v>
      </c>
      <c r="L2294" s="32" t="s">
        <v>95</v>
      </c>
      <c r="M2294" s="32" t="s">
        <v>95</v>
      </c>
      <c r="N2294" s="32" t="s">
        <v>95</v>
      </c>
      <c r="O2294" s="32" t="s">
        <v>95</v>
      </c>
      <c r="P2294" s="32" t="s">
        <v>95</v>
      </c>
      <c r="Q2294" s="32" t="s">
        <v>95</v>
      </c>
      <c r="R2294" s="32" t="s">
        <v>95</v>
      </c>
      <c r="S2294" s="32" t="s">
        <v>95</v>
      </c>
    </row>
    <row r="2295" spans="1:19" s="36" customFormat="1" ht="14.4" x14ac:dyDescent="0.3">
      <c r="A2295" s="36">
        <f t="shared" si="149"/>
        <v>20180318</v>
      </c>
      <c r="B2295" s="36">
        <v>2018</v>
      </c>
      <c r="C2295" s="36">
        <v>318</v>
      </c>
      <c r="D2295" s="36">
        <v>1</v>
      </c>
      <c r="E2295" s="36" t="s">
        <v>660</v>
      </c>
      <c r="F2295" s="70">
        <v>3955.12</v>
      </c>
      <c r="G2295" s="32" t="s">
        <v>95</v>
      </c>
      <c r="H2295" s="32" t="s">
        <v>95</v>
      </c>
      <c r="I2295" s="32" t="s">
        <v>95</v>
      </c>
      <c r="J2295" s="32" t="s">
        <v>95</v>
      </c>
      <c r="K2295" s="32" t="s">
        <v>95</v>
      </c>
      <c r="L2295" s="32" t="s">
        <v>95</v>
      </c>
      <c r="M2295" s="32" t="s">
        <v>95</v>
      </c>
      <c r="N2295" s="32" t="s">
        <v>95</v>
      </c>
      <c r="O2295" s="32" t="s">
        <v>95</v>
      </c>
      <c r="P2295" s="32" t="s">
        <v>95</v>
      </c>
      <c r="Q2295" s="32" t="s">
        <v>95</v>
      </c>
      <c r="R2295" s="32" t="s">
        <v>95</v>
      </c>
      <c r="S2295" s="32" t="s">
        <v>95</v>
      </c>
    </row>
    <row r="2296" spans="1:19" s="36" customFormat="1" ht="14.4" x14ac:dyDescent="0.3">
      <c r="A2296" s="36">
        <f t="shared" si="149"/>
        <v>20180319</v>
      </c>
      <c r="B2296" s="36">
        <v>2018</v>
      </c>
      <c r="C2296" s="36">
        <v>319</v>
      </c>
      <c r="D2296" s="36">
        <v>1</v>
      </c>
      <c r="E2296" s="36" t="s">
        <v>491</v>
      </c>
      <c r="F2296" s="70">
        <v>605.23</v>
      </c>
      <c r="G2296" s="32" t="s">
        <v>95</v>
      </c>
      <c r="H2296" s="32" t="s">
        <v>95</v>
      </c>
      <c r="I2296" s="32" t="s">
        <v>95</v>
      </c>
      <c r="J2296" s="32" t="s">
        <v>95</v>
      </c>
      <c r="K2296" s="32" t="s">
        <v>95</v>
      </c>
      <c r="L2296" s="32" t="s">
        <v>95</v>
      </c>
      <c r="M2296" s="32" t="s">
        <v>95</v>
      </c>
      <c r="N2296" s="32" t="s">
        <v>95</v>
      </c>
      <c r="O2296" s="32" t="s">
        <v>95</v>
      </c>
      <c r="P2296" s="32" t="s">
        <v>95</v>
      </c>
      <c r="Q2296" s="32" t="s">
        <v>95</v>
      </c>
      <c r="R2296" s="32" t="s">
        <v>95</v>
      </c>
      <c r="S2296" s="32" t="s">
        <v>95</v>
      </c>
    </row>
    <row r="2297" spans="1:19" s="36" customFormat="1" ht="14.4" x14ac:dyDescent="0.3">
      <c r="A2297" s="36">
        <f t="shared" si="149"/>
        <v>20180323</v>
      </c>
      <c r="B2297" s="36">
        <v>2018</v>
      </c>
      <c r="C2297" s="36">
        <v>323</v>
      </c>
      <c r="D2297" s="36">
        <v>2</v>
      </c>
      <c r="E2297" s="36" t="s">
        <v>550</v>
      </c>
      <c r="F2297" s="70">
        <v>31.08</v>
      </c>
      <c r="G2297" s="32" t="s">
        <v>95</v>
      </c>
      <c r="H2297" s="32" t="s">
        <v>95</v>
      </c>
      <c r="I2297" s="32" t="s">
        <v>95</v>
      </c>
      <c r="J2297" s="32" t="s">
        <v>95</v>
      </c>
      <c r="K2297" s="32" t="s">
        <v>95</v>
      </c>
      <c r="L2297" s="32" t="s">
        <v>95</v>
      </c>
      <c r="M2297" s="32" t="s">
        <v>95</v>
      </c>
      <c r="N2297" s="32" t="s">
        <v>95</v>
      </c>
      <c r="O2297" s="32" t="s">
        <v>95</v>
      </c>
      <c r="P2297" s="32" t="s">
        <v>95</v>
      </c>
      <c r="Q2297" s="32" t="s">
        <v>95</v>
      </c>
      <c r="R2297" s="32" t="s">
        <v>95</v>
      </c>
      <c r="S2297" s="32" t="s">
        <v>95</v>
      </c>
    </row>
    <row r="2298" spans="1:19" s="36" customFormat="1" ht="14.4" x14ac:dyDescent="0.3">
      <c r="A2298" s="36">
        <f t="shared" si="149"/>
        <v>20180330</v>
      </c>
      <c r="B2298" s="36">
        <v>2018</v>
      </c>
      <c r="C2298" s="36">
        <v>330</v>
      </c>
      <c r="D2298" s="36">
        <v>1</v>
      </c>
      <c r="E2298" s="36" t="s">
        <v>551</v>
      </c>
      <c r="F2298" s="70">
        <v>287.44</v>
      </c>
      <c r="G2298" s="32" t="s">
        <v>95</v>
      </c>
      <c r="H2298" s="32" t="s">
        <v>95</v>
      </c>
      <c r="I2298" s="32" t="s">
        <v>95</v>
      </c>
      <c r="J2298" s="32" t="s">
        <v>95</v>
      </c>
      <c r="K2298" s="32" t="s">
        <v>95</v>
      </c>
      <c r="L2298" s="32" t="s">
        <v>95</v>
      </c>
      <c r="M2298" s="32" t="s">
        <v>95</v>
      </c>
      <c r="N2298" s="32" t="s">
        <v>95</v>
      </c>
      <c r="O2298" s="32" t="s">
        <v>95</v>
      </c>
      <c r="P2298" s="32" t="s">
        <v>95</v>
      </c>
      <c r="Q2298" s="32" t="s">
        <v>95</v>
      </c>
      <c r="R2298" s="32" t="s">
        <v>95</v>
      </c>
      <c r="S2298" s="32" t="s">
        <v>95</v>
      </c>
    </row>
    <row r="2299" spans="1:19" s="36" customFormat="1" ht="14.4" x14ac:dyDescent="0.3">
      <c r="A2299" s="36">
        <f t="shared" si="149"/>
        <v>20180332</v>
      </c>
      <c r="B2299" s="36">
        <v>2018</v>
      </c>
      <c r="C2299" s="36">
        <v>332</v>
      </c>
      <c r="D2299" s="36">
        <v>1</v>
      </c>
      <c r="E2299" s="36" t="s">
        <v>502</v>
      </c>
      <c r="F2299" s="70">
        <v>1687.79</v>
      </c>
      <c r="G2299" s="32" t="s">
        <v>95</v>
      </c>
      <c r="H2299" s="32" t="s">
        <v>95</v>
      </c>
      <c r="I2299" s="32" t="s">
        <v>95</v>
      </c>
      <c r="J2299" s="32" t="s">
        <v>95</v>
      </c>
      <c r="K2299" s="32" t="s">
        <v>95</v>
      </c>
      <c r="L2299" s="32" t="s">
        <v>95</v>
      </c>
      <c r="M2299" s="32" t="s">
        <v>95</v>
      </c>
      <c r="N2299" s="32" t="s">
        <v>95</v>
      </c>
      <c r="O2299" s="32" t="s">
        <v>95</v>
      </c>
      <c r="P2299" s="32" t="s">
        <v>95</v>
      </c>
      <c r="Q2299" s="32" t="s">
        <v>95</v>
      </c>
      <c r="R2299" s="32" t="s">
        <v>95</v>
      </c>
      <c r="S2299" s="32" t="s">
        <v>95</v>
      </c>
    </row>
    <row r="2300" spans="1:19" s="36" customFormat="1" ht="14.4" x14ac:dyDescent="0.3">
      <c r="A2300" s="36">
        <f t="shared" si="149"/>
        <v>20180333</v>
      </c>
      <c r="B2300" s="36">
        <v>2018</v>
      </c>
      <c r="C2300" s="36">
        <v>333</v>
      </c>
      <c r="D2300" s="36">
        <v>1</v>
      </c>
      <c r="E2300" s="36" t="s">
        <v>278</v>
      </c>
      <c r="F2300" s="70">
        <v>478.72</v>
      </c>
      <c r="G2300" s="32" t="s">
        <v>95</v>
      </c>
      <c r="H2300" s="32" t="s">
        <v>95</v>
      </c>
      <c r="I2300" s="32" t="s">
        <v>95</v>
      </c>
      <c r="J2300" s="32" t="s">
        <v>95</v>
      </c>
      <c r="K2300" s="32" t="s">
        <v>95</v>
      </c>
      <c r="L2300" s="32" t="s">
        <v>95</v>
      </c>
      <c r="M2300" s="32" t="s">
        <v>95</v>
      </c>
      <c r="N2300" s="32" t="s">
        <v>95</v>
      </c>
      <c r="O2300" s="32" t="s">
        <v>95</v>
      </c>
      <c r="P2300" s="32" t="s">
        <v>95</v>
      </c>
      <c r="Q2300" s="32" t="s">
        <v>95</v>
      </c>
      <c r="R2300" s="32" t="s">
        <v>95</v>
      </c>
      <c r="S2300" s="32" t="s">
        <v>95</v>
      </c>
    </row>
    <row r="2301" spans="1:19" s="36" customFormat="1" ht="14.4" x14ac:dyDescent="0.3">
      <c r="A2301" s="36">
        <f t="shared" si="149"/>
        <v>20180345</v>
      </c>
      <c r="B2301" s="36">
        <v>2018</v>
      </c>
      <c r="C2301" s="36">
        <v>345</v>
      </c>
      <c r="D2301" s="36">
        <v>1</v>
      </c>
      <c r="E2301" s="36" t="s">
        <v>423</v>
      </c>
      <c r="F2301" s="70">
        <v>1486.45</v>
      </c>
      <c r="G2301" s="32" t="s">
        <v>95</v>
      </c>
      <c r="H2301" s="32" t="s">
        <v>95</v>
      </c>
      <c r="I2301" s="32" t="s">
        <v>95</v>
      </c>
      <c r="J2301" s="32" t="s">
        <v>95</v>
      </c>
      <c r="K2301" s="32" t="s">
        <v>95</v>
      </c>
      <c r="L2301" s="32" t="s">
        <v>95</v>
      </c>
      <c r="M2301" s="32" t="s">
        <v>95</v>
      </c>
      <c r="N2301" s="32" t="s">
        <v>95</v>
      </c>
      <c r="O2301" s="32" t="s">
        <v>95</v>
      </c>
      <c r="P2301" s="32" t="s">
        <v>95</v>
      </c>
      <c r="Q2301" s="32" t="s">
        <v>95</v>
      </c>
      <c r="R2301" s="32" t="s">
        <v>95</v>
      </c>
      <c r="S2301" s="32" t="s">
        <v>95</v>
      </c>
    </row>
    <row r="2302" spans="1:19" s="36" customFormat="1" ht="14.4" x14ac:dyDescent="0.3">
      <c r="A2302" s="36">
        <f t="shared" si="149"/>
        <v>20180347</v>
      </c>
      <c r="B2302" s="36">
        <v>2018</v>
      </c>
      <c r="C2302" s="36">
        <v>347</v>
      </c>
      <c r="D2302" s="36">
        <v>1</v>
      </c>
      <c r="E2302" s="36" t="s">
        <v>379</v>
      </c>
      <c r="F2302" s="70">
        <v>4133.95</v>
      </c>
      <c r="G2302" s="32" t="s">
        <v>95</v>
      </c>
      <c r="H2302" s="32" t="s">
        <v>95</v>
      </c>
      <c r="I2302" s="32" t="s">
        <v>95</v>
      </c>
      <c r="J2302" s="32" t="s">
        <v>95</v>
      </c>
      <c r="K2302" s="32" t="s">
        <v>95</v>
      </c>
      <c r="L2302" s="32" t="s">
        <v>95</v>
      </c>
      <c r="M2302" s="32" t="s">
        <v>95</v>
      </c>
      <c r="N2302" s="32" t="s">
        <v>95</v>
      </c>
      <c r="O2302" s="32" t="s">
        <v>95</v>
      </c>
      <c r="P2302" s="32" t="s">
        <v>95</v>
      </c>
      <c r="Q2302" s="32" t="s">
        <v>95</v>
      </c>
      <c r="R2302" s="32" t="s">
        <v>95</v>
      </c>
      <c r="S2302" s="32" t="s">
        <v>95</v>
      </c>
    </row>
    <row r="2303" spans="1:19" s="36" customFormat="1" ht="14.4" x14ac:dyDescent="0.3">
      <c r="A2303" s="36">
        <f t="shared" si="149"/>
        <v>20180356</v>
      </c>
      <c r="B2303" s="36">
        <v>2018</v>
      </c>
      <c r="C2303" s="36">
        <v>356</v>
      </c>
      <c r="D2303" s="36">
        <v>1</v>
      </c>
      <c r="E2303" s="36" t="s">
        <v>601</v>
      </c>
      <c r="F2303" s="70">
        <v>150.70000000000002</v>
      </c>
      <c r="G2303" s="32" t="s">
        <v>95</v>
      </c>
      <c r="H2303" s="32" t="s">
        <v>95</v>
      </c>
      <c r="I2303" s="32" t="s">
        <v>95</v>
      </c>
      <c r="J2303" s="32" t="s">
        <v>95</v>
      </c>
      <c r="K2303" s="32" t="s">
        <v>95</v>
      </c>
      <c r="L2303" s="32" t="s">
        <v>95</v>
      </c>
      <c r="M2303" s="32" t="s">
        <v>95</v>
      </c>
      <c r="N2303" s="32" t="s">
        <v>95</v>
      </c>
      <c r="O2303" s="32" t="s">
        <v>95</v>
      </c>
      <c r="P2303" s="32" t="s">
        <v>95</v>
      </c>
      <c r="Q2303" s="32" t="s">
        <v>95</v>
      </c>
      <c r="R2303" s="32" t="s">
        <v>95</v>
      </c>
      <c r="S2303" s="32" t="s">
        <v>95</v>
      </c>
    </row>
    <row r="2304" spans="1:19" s="36" customFormat="1" ht="14.4" x14ac:dyDescent="0.3">
      <c r="A2304" s="36">
        <f t="shared" si="149"/>
        <v>20180361</v>
      </c>
      <c r="B2304" s="36">
        <v>2018</v>
      </c>
      <c r="C2304" s="36">
        <v>361</v>
      </c>
      <c r="D2304" s="36">
        <v>1</v>
      </c>
      <c r="E2304" s="36" t="s">
        <v>612</v>
      </c>
      <c r="F2304" s="70">
        <v>1092.5600000000002</v>
      </c>
      <c r="G2304" s="32" t="s">
        <v>95</v>
      </c>
      <c r="H2304" s="32" t="s">
        <v>95</v>
      </c>
      <c r="I2304" s="32" t="s">
        <v>95</v>
      </c>
      <c r="J2304" s="32" t="s">
        <v>95</v>
      </c>
      <c r="K2304" s="32" t="s">
        <v>95</v>
      </c>
      <c r="L2304" s="32" t="s">
        <v>95</v>
      </c>
      <c r="M2304" s="32" t="s">
        <v>95</v>
      </c>
      <c r="N2304" s="32" t="s">
        <v>95</v>
      </c>
      <c r="O2304" s="32" t="s">
        <v>95</v>
      </c>
      <c r="P2304" s="32" t="s">
        <v>95</v>
      </c>
      <c r="Q2304" s="32" t="s">
        <v>95</v>
      </c>
      <c r="R2304" s="32" t="s">
        <v>95</v>
      </c>
      <c r="S2304" s="32" t="s">
        <v>95</v>
      </c>
    </row>
    <row r="2305" spans="1:19" s="36" customFormat="1" ht="14.4" x14ac:dyDescent="0.3">
      <c r="A2305" s="36">
        <f t="shared" si="149"/>
        <v>20180362</v>
      </c>
      <c r="B2305" s="36">
        <v>2018</v>
      </c>
      <c r="C2305" s="36">
        <v>362</v>
      </c>
      <c r="D2305" s="36">
        <v>1</v>
      </c>
      <c r="E2305" s="36" t="s">
        <v>556</v>
      </c>
      <c r="F2305" s="70">
        <v>345.52</v>
      </c>
      <c r="G2305" s="32" t="s">
        <v>95</v>
      </c>
      <c r="H2305" s="32" t="s">
        <v>95</v>
      </c>
      <c r="I2305" s="32" t="s">
        <v>95</v>
      </c>
      <c r="J2305" s="32" t="s">
        <v>95</v>
      </c>
      <c r="K2305" s="32" t="s">
        <v>95</v>
      </c>
      <c r="L2305" s="32" t="s">
        <v>95</v>
      </c>
      <c r="M2305" s="32" t="s">
        <v>95</v>
      </c>
      <c r="N2305" s="32" t="s">
        <v>95</v>
      </c>
      <c r="O2305" s="32" t="s">
        <v>95</v>
      </c>
      <c r="P2305" s="32" t="s">
        <v>95</v>
      </c>
      <c r="Q2305" s="32" t="s">
        <v>95</v>
      </c>
      <c r="R2305" s="32" t="s">
        <v>95</v>
      </c>
      <c r="S2305" s="32" t="s">
        <v>95</v>
      </c>
    </row>
    <row r="2306" spans="1:19" s="36" customFormat="1" ht="14.4" x14ac:dyDescent="0.3">
      <c r="A2306" s="36">
        <f t="shared" si="149"/>
        <v>20180363</v>
      </c>
      <c r="B2306" s="36">
        <v>2018</v>
      </c>
      <c r="C2306" s="36">
        <v>363</v>
      </c>
      <c r="D2306" s="36">
        <v>1</v>
      </c>
      <c r="E2306" s="36" t="s">
        <v>595</v>
      </c>
      <c r="F2306" s="70">
        <v>264.63</v>
      </c>
      <c r="G2306" s="32" t="s">
        <v>95</v>
      </c>
      <c r="H2306" s="32" t="s">
        <v>95</v>
      </c>
      <c r="I2306" s="32" t="s">
        <v>95</v>
      </c>
      <c r="J2306" s="32" t="s">
        <v>95</v>
      </c>
      <c r="K2306" s="32" t="s">
        <v>95</v>
      </c>
      <c r="L2306" s="32" t="s">
        <v>95</v>
      </c>
      <c r="M2306" s="32" t="s">
        <v>95</v>
      </c>
      <c r="N2306" s="32" t="s">
        <v>95</v>
      </c>
      <c r="O2306" s="32" t="s">
        <v>95</v>
      </c>
      <c r="P2306" s="32" t="s">
        <v>95</v>
      </c>
      <c r="Q2306" s="32" t="s">
        <v>95</v>
      </c>
      <c r="R2306" s="32" t="s">
        <v>95</v>
      </c>
      <c r="S2306" s="32" t="s">
        <v>95</v>
      </c>
    </row>
    <row r="2307" spans="1:19" s="36" customFormat="1" ht="14.4" x14ac:dyDescent="0.3">
      <c r="A2307" s="36">
        <f t="shared" si="149"/>
        <v>20180378</v>
      </c>
      <c r="B2307" s="36">
        <v>2018</v>
      </c>
      <c r="C2307" s="36">
        <v>378</v>
      </c>
      <c r="D2307" s="36">
        <v>1</v>
      </c>
      <c r="E2307" s="36" t="s">
        <v>472</v>
      </c>
      <c r="F2307" s="70">
        <v>543.95999999999992</v>
      </c>
      <c r="G2307" s="32" t="s">
        <v>95</v>
      </c>
      <c r="H2307" s="32" t="s">
        <v>95</v>
      </c>
      <c r="I2307" s="32" t="s">
        <v>95</v>
      </c>
      <c r="J2307" s="32" t="s">
        <v>95</v>
      </c>
      <c r="K2307" s="32" t="s">
        <v>95</v>
      </c>
      <c r="L2307" s="32" t="s">
        <v>95</v>
      </c>
      <c r="M2307" s="32" t="s">
        <v>95</v>
      </c>
      <c r="N2307" s="32" t="s">
        <v>95</v>
      </c>
      <c r="O2307" s="32" t="s">
        <v>95</v>
      </c>
      <c r="P2307" s="32" t="s">
        <v>95</v>
      </c>
      <c r="Q2307" s="32" t="s">
        <v>95</v>
      </c>
      <c r="R2307" s="32" t="s">
        <v>95</v>
      </c>
      <c r="S2307" s="32" t="s">
        <v>95</v>
      </c>
    </row>
    <row r="2308" spans="1:19" s="36" customFormat="1" ht="14.4" x14ac:dyDescent="0.3">
      <c r="A2308" s="36">
        <f t="shared" si="149"/>
        <v>20180381</v>
      </c>
      <c r="B2308" s="36">
        <v>2018</v>
      </c>
      <c r="C2308" s="36">
        <v>381</v>
      </c>
      <c r="D2308" s="36">
        <v>1</v>
      </c>
      <c r="E2308" s="36" t="s">
        <v>324</v>
      </c>
      <c r="F2308" s="70">
        <v>1367.71</v>
      </c>
      <c r="G2308" s="32" t="s">
        <v>95</v>
      </c>
      <c r="H2308" s="32" t="s">
        <v>95</v>
      </c>
      <c r="I2308" s="32" t="s">
        <v>95</v>
      </c>
      <c r="J2308" s="32" t="s">
        <v>95</v>
      </c>
      <c r="K2308" s="32" t="s">
        <v>95</v>
      </c>
      <c r="L2308" s="32" t="s">
        <v>95</v>
      </c>
      <c r="M2308" s="32" t="s">
        <v>95</v>
      </c>
      <c r="N2308" s="32" t="s">
        <v>95</v>
      </c>
      <c r="O2308" s="32" t="s">
        <v>95</v>
      </c>
      <c r="P2308" s="32" t="s">
        <v>95</v>
      </c>
      <c r="Q2308" s="32" t="s">
        <v>95</v>
      </c>
      <c r="R2308" s="32" t="s">
        <v>95</v>
      </c>
      <c r="S2308" s="32" t="s">
        <v>95</v>
      </c>
    </row>
    <row r="2309" spans="1:19" s="36" customFormat="1" ht="14.4" x14ac:dyDescent="0.3">
      <c r="A2309" s="36">
        <f t="shared" si="149"/>
        <v>20180390</v>
      </c>
      <c r="B2309" s="36">
        <v>2018</v>
      </c>
      <c r="C2309" s="36">
        <v>390</v>
      </c>
      <c r="D2309" s="36">
        <v>1</v>
      </c>
      <c r="E2309" s="36" t="s">
        <v>557</v>
      </c>
      <c r="F2309" s="70">
        <v>446.54999999999995</v>
      </c>
      <c r="G2309" s="32" t="s">
        <v>95</v>
      </c>
      <c r="H2309" s="32" t="s">
        <v>95</v>
      </c>
      <c r="I2309" s="32" t="s">
        <v>95</v>
      </c>
      <c r="J2309" s="32" t="s">
        <v>95</v>
      </c>
      <c r="K2309" s="32" t="s">
        <v>95</v>
      </c>
      <c r="L2309" s="32" t="s">
        <v>95</v>
      </c>
      <c r="M2309" s="32" t="s">
        <v>95</v>
      </c>
      <c r="N2309" s="32" t="s">
        <v>95</v>
      </c>
      <c r="O2309" s="32" t="s">
        <v>95</v>
      </c>
      <c r="P2309" s="32" t="s">
        <v>95</v>
      </c>
      <c r="Q2309" s="32" t="s">
        <v>95</v>
      </c>
      <c r="R2309" s="32" t="s">
        <v>95</v>
      </c>
      <c r="S2309" s="32" t="s">
        <v>95</v>
      </c>
    </row>
    <row r="2310" spans="1:19" s="36" customFormat="1" ht="14.4" x14ac:dyDescent="0.3">
      <c r="A2310" s="36">
        <f t="shared" si="149"/>
        <v>20180391</v>
      </c>
      <c r="B2310" s="36">
        <v>2018</v>
      </c>
      <c r="C2310" s="36">
        <v>391</v>
      </c>
      <c r="D2310" s="36">
        <v>1</v>
      </c>
      <c r="E2310" s="36" t="s">
        <v>325</v>
      </c>
      <c r="F2310" s="70">
        <v>496.8</v>
      </c>
      <c r="G2310" s="32" t="s">
        <v>95</v>
      </c>
      <c r="H2310" s="32" t="s">
        <v>95</v>
      </c>
      <c r="I2310" s="32" t="s">
        <v>95</v>
      </c>
      <c r="J2310" s="32" t="s">
        <v>95</v>
      </c>
      <c r="K2310" s="32" t="s">
        <v>95</v>
      </c>
      <c r="L2310" s="32" t="s">
        <v>95</v>
      </c>
      <c r="M2310" s="32" t="s">
        <v>95</v>
      </c>
      <c r="N2310" s="32" t="s">
        <v>95</v>
      </c>
      <c r="O2310" s="32" t="s">
        <v>95</v>
      </c>
      <c r="P2310" s="32" t="s">
        <v>95</v>
      </c>
      <c r="Q2310" s="32" t="s">
        <v>95</v>
      </c>
      <c r="R2310" s="32" t="s">
        <v>95</v>
      </c>
      <c r="S2310" s="32" t="s">
        <v>95</v>
      </c>
    </row>
    <row r="2311" spans="1:19" s="36" customFormat="1" ht="14.4" x14ac:dyDescent="0.3">
      <c r="A2311" s="36">
        <f t="shared" si="149"/>
        <v>20180402</v>
      </c>
      <c r="B2311" s="36">
        <v>2018</v>
      </c>
      <c r="C2311" s="36">
        <v>402</v>
      </c>
      <c r="D2311" s="36">
        <v>1</v>
      </c>
      <c r="E2311" s="36" t="s">
        <v>282</v>
      </c>
      <c r="F2311" s="70">
        <v>114.17999999999999</v>
      </c>
      <c r="G2311" s="32" t="s">
        <v>95</v>
      </c>
      <c r="H2311" s="32" t="s">
        <v>95</v>
      </c>
      <c r="I2311" s="32" t="s">
        <v>95</v>
      </c>
      <c r="J2311" s="32" t="s">
        <v>95</v>
      </c>
      <c r="K2311" s="32" t="s">
        <v>95</v>
      </c>
      <c r="L2311" s="32" t="s">
        <v>95</v>
      </c>
      <c r="M2311" s="32" t="s">
        <v>95</v>
      </c>
      <c r="N2311" s="32" t="s">
        <v>95</v>
      </c>
      <c r="O2311" s="32" t="s">
        <v>95</v>
      </c>
      <c r="P2311" s="32" t="s">
        <v>95</v>
      </c>
      <c r="Q2311" s="32" t="s">
        <v>95</v>
      </c>
      <c r="R2311" s="32" t="s">
        <v>95</v>
      </c>
      <c r="S2311" s="32" t="s">
        <v>95</v>
      </c>
    </row>
    <row r="2312" spans="1:19" s="36" customFormat="1" ht="14.4" x14ac:dyDescent="0.3">
      <c r="A2312" s="36">
        <f t="shared" si="149"/>
        <v>20180403</v>
      </c>
      <c r="B2312" s="36">
        <v>2018</v>
      </c>
      <c r="C2312" s="36">
        <v>403</v>
      </c>
      <c r="D2312" s="36">
        <v>1</v>
      </c>
      <c r="E2312" s="36" t="s">
        <v>283</v>
      </c>
      <c r="F2312" s="70">
        <v>139.75000000000003</v>
      </c>
      <c r="G2312" s="32" t="s">
        <v>95</v>
      </c>
      <c r="H2312" s="32" t="s">
        <v>95</v>
      </c>
      <c r="I2312" s="32" t="s">
        <v>95</v>
      </c>
      <c r="J2312" s="32" t="s">
        <v>95</v>
      </c>
      <c r="K2312" s="32" t="s">
        <v>95</v>
      </c>
      <c r="L2312" s="32" t="s">
        <v>95</v>
      </c>
      <c r="M2312" s="32" t="s">
        <v>95</v>
      </c>
      <c r="N2312" s="32" t="s">
        <v>95</v>
      </c>
      <c r="O2312" s="32" t="s">
        <v>95</v>
      </c>
      <c r="P2312" s="32" t="s">
        <v>95</v>
      </c>
      <c r="Q2312" s="32" t="s">
        <v>95</v>
      </c>
      <c r="R2312" s="32" t="s">
        <v>95</v>
      </c>
      <c r="S2312" s="32" t="s">
        <v>95</v>
      </c>
    </row>
    <row r="2313" spans="1:19" s="36" customFormat="1" ht="14.4" x14ac:dyDescent="0.3">
      <c r="A2313" s="36">
        <f t="shared" si="149"/>
        <v>20180404</v>
      </c>
      <c r="B2313" s="36">
        <v>2018</v>
      </c>
      <c r="C2313" s="36">
        <v>404</v>
      </c>
      <c r="D2313" s="36">
        <v>1</v>
      </c>
      <c r="E2313" s="36" t="s">
        <v>519</v>
      </c>
      <c r="F2313" s="70">
        <v>202.08</v>
      </c>
      <c r="G2313" s="32" t="s">
        <v>95</v>
      </c>
      <c r="H2313" s="32" t="s">
        <v>95</v>
      </c>
      <c r="I2313" s="32" t="s">
        <v>95</v>
      </c>
      <c r="J2313" s="32" t="s">
        <v>95</v>
      </c>
      <c r="K2313" s="32" t="s">
        <v>95</v>
      </c>
      <c r="L2313" s="32" t="s">
        <v>95</v>
      </c>
      <c r="M2313" s="32" t="s">
        <v>95</v>
      </c>
      <c r="N2313" s="32" t="s">
        <v>95</v>
      </c>
      <c r="O2313" s="32" t="s">
        <v>95</v>
      </c>
      <c r="P2313" s="32" t="s">
        <v>95</v>
      </c>
      <c r="Q2313" s="32" t="s">
        <v>95</v>
      </c>
      <c r="R2313" s="32" t="s">
        <v>95</v>
      </c>
      <c r="S2313" s="32" t="s">
        <v>95</v>
      </c>
    </row>
    <row r="2314" spans="1:19" s="36" customFormat="1" ht="14.4" x14ac:dyDescent="0.3">
      <c r="A2314" s="36">
        <f t="shared" si="149"/>
        <v>20180413</v>
      </c>
      <c r="B2314" s="36">
        <v>2018</v>
      </c>
      <c r="C2314" s="36">
        <v>413</v>
      </c>
      <c r="D2314" s="36">
        <v>1</v>
      </c>
      <c r="E2314" s="36" t="s">
        <v>253</v>
      </c>
      <c r="F2314" s="70">
        <v>2458.46</v>
      </c>
      <c r="G2314" s="32" t="s">
        <v>95</v>
      </c>
      <c r="H2314" s="32" t="s">
        <v>95</v>
      </c>
      <c r="I2314" s="32" t="s">
        <v>95</v>
      </c>
      <c r="J2314" s="32" t="s">
        <v>95</v>
      </c>
      <c r="K2314" s="32" t="s">
        <v>95</v>
      </c>
      <c r="L2314" s="32" t="s">
        <v>95</v>
      </c>
      <c r="M2314" s="32" t="s">
        <v>95</v>
      </c>
      <c r="N2314" s="32" t="s">
        <v>95</v>
      </c>
      <c r="O2314" s="32" t="s">
        <v>95</v>
      </c>
      <c r="P2314" s="32" t="s">
        <v>95</v>
      </c>
      <c r="Q2314" s="32" t="s">
        <v>95</v>
      </c>
      <c r="R2314" s="32" t="s">
        <v>95</v>
      </c>
      <c r="S2314" s="32" t="s">
        <v>95</v>
      </c>
    </row>
    <row r="2315" spans="1:19" s="36" customFormat="1" ht="14.4" x14ac:dyDescent="0.3">
      <c r="A2315" s="36">
        <f t="shared" si="149"/>
        <v>20180414</v>
      </c>
      <c r="B2315" s="36">
        <v>2018</v>
      </c>
      <c r="C2315" s="36">
        <v>414</v>
      </c>
      <c r="D2315" s="36">
        <v>1</v>
      </c>
      <c r="E2315" s="36" t="s">
        <v>453</v>
      </c>
      <c r="F2315" s="70">
        <v>455.62</v>
      </c>
      <c r="G2315" s="32" t="s">
        <v>95</v>
      </c>
      <c r="H2315" s="32" t="s">
        <v>95</v>
      </c>
      <c r="I2315" s="32" t="s">
        <v>95</v>
      </c>
      <c r="J2315" s="32" t="s">
        <v>95</v>
      </c>
      <c r="K2315" s="32" t="s">
        <v>95</v>
      </c>
      <c r="L2315" s="32" t="s">
        <v>95</v>
      </c>
      <c r="M2315" s="32" t="s">
        <v>95</v>
      </c>
      <c r="N2315" s="32" t="s">
        <v>95</v>
      </c>
      <c r="O2315" s="32" t="s">
        <v>95</v>
      </c>
      <c r="P2315" s="32" t="s">
        <v>95</v>
      </c>
      <c r="Q2315" s="32" t="s">
        <v>95</v>
      </c>
      <c r="R2315" s="32" t="s">
        <v>95</v>
      </c>
      <c r="S2315" s="32" t="s">
        <v>95</v>
      </c>
    </row>
    <row r="2316" spans="1:19" s="36" customFormat="1" ht="14.4" x14ac:dyDescent="0.3">
      <c r="A2316" s="36">
        <f t="shared" si="149"/>
        <v>20180415</v>
      </c>
      <c r="B2316" s="36">
        <v>2018</v>
      </c>
      <c r="C2316" s="36">
        <v>415</v>
      </c>
      <c r="D2316" s="36">
        <v>1</v>
      </c>
      <c r="E2316" s="36" t="s">
        <v>326</v>
      </c>
      <c r="F2316" s="70">
        <v>189.10999999999996</v>
      </c>
      <c r="G2316" s="32" t="s">
        <v>95</v>
      </c>
      <c r="H2316" s="32" t="s">
        <v>95</v>
      </c>
      <c r="I2316" s="32" t="s">
        <v>95</v>
      </c>
      <c r="J2316" s="32" t="s">
        <v>95</v>
      </c>
      <c r="K2316" s="32" t="s">
        <v>95</v>
      </c>
      <c r="L2316" s="32" t="s">
        <v>95</v>
      </c>
      <c r="M2316" s="32" t="s">
        <v>95</v>
      </c>
      <c r="N2316" s="32" t="s">
        <v>95</v>
      </c>
      <c r="O2316" s="32" t="s">
        <v>95</v>
      </c>
      <c r="P2316" s="32" t="s">
        <v>95</v>
      </c>
      <c r="Q2316" s="32" t="s">
        <v>95</v>
      </c>
      <c r="R2316" s="32" t="s">
        <v>95</v>
      </c>
      <c r="S2316" s="32" t="s">
        <v>95</v>
      </c>
    </row>
    <row r="2317" spans="1:19" s="36" customFormat="1" ht="14.4" x14ac:dyDescent="0.3">
      <c r="A2317" s="36">
        <f t="shared" si="149"/>
        <v>20180423</v>
      </c>
      <c r="B2317" s="36">
        <v>2018</v>
      </c>
      <c r="C2317" s="36">
        <v>423</v>
      </c>
      <c r="D2317" s="36">
        <v>1</v>
      </c>
      <c r="E2317" s="36" t="s">
        <v>284</v>
      </c>
      <c r="F2317" s="70">
        <v>2852.4</v>
      </c>
      <c r="G2317" s="32" t="s">
        <v>95</v>
      </c>
      <c r="H2317" s="32" t="s">
        <v>95</v>
      </c>
      <c r="I2317" s="32" t="s">
        <v>95</v>
      </c>
      <c r="J2317" s="32" t="s">
        <v>95</v>
      </c>
      <c r="K2317" s="32" t="s">
        <v>95</v>
      </c>
      <c r="L2317" s="32" t="s">
        <v>95</v>
      </c>
      <c r="M2317" s="32" t="s">
        <v>95</v>
      </c>
      <c r="N2317" s="32" t="s">
        <v>95</v>
      </c>
      <c r="O2317" s="32" t="s">
        <v>95</v>
      </c>
      <c r="P2317" s="32" t="s">
        <v>95</v>
      </c>
      <c r="Q2317" s="32" t="s">
        <v>95</v>
      </c>
      <c r="R2317" s="32" t="s">
        <v>95</v>
      </c>
      <c r="S2317" s="32" t="s">
        <v>95</v>
      </c>
    </row>
    <row r="2318" spans="1:19" s="36" customFormat="1" ht="14.4" x14ac:dyDescent="0.3">
      <c r="A2318" s="36">
        <f t="shared" si="149"/>
        <v>20180424</v>
      </c>
      <c r="B2318" s="36">
        <v>2018</v>
      </c>
      <c r="C2318" s="36">
        <v>424</v>
      </c>
      <c r="D2318" s="36">
        <v>1</v>
      </c>
      <c r="E2318" s="36" t="s">
        <v>503</v>
      </c>
      <c r="F2318" s="70">
        <v>433.11</v>
      </c>
      <c r="G2318" s="32" t="s">
        <v>95</v>
      </c>
      <c r="H2318" s="32" t="s">
        <v>95</v>
      </c>
      <c r="I2318" s="32" t="s">
        <v>95</v>
      </c>
      <c r="J2318" s="32" t="s">
        <v>95</v>
      </c>
      <c r="K2318" s="32" t="s">
        <v>95</v>
      </c>
      <c r="L2318" s="32" t="s">
        <v>95</v>
      </c>
      <c r="M2318" s="32" t="s">
        <v>95</v>
      </c>
      <c r="N2318" s="32" t="s">
        <v>95</v>
      </c>
      <c r="O2318" s="32" t="s">
        <v>95</v>
      </c>
      <c r="P2318" s="32" t="s">
        <v>95</v>
      </c>
      <c r="Q2318" s="32" t="s">
        <v>95</v>
      </c>
      <c r="R2318" s="32" t="s">
        <v>95</v>
      </c>
      <c r="S2318" s="32" t="s">
        <v>95</v>
      </c>
    </row>
    <row r="2319" spans="1:19" s="36" customFormat="1" ht="14.4" x14ac:dyDescent="0.3">
      <c r="A2319" s="36">
        <f t="shared" si="149"/>
        <v>20180432</v>
      </c>
      <c r="B2319" s="36">
        <v>2018</v>
      </c>
      <c r="C2319" s="36">
        <v>432</v>
      </c>
      <c r="D2319" s="36">
        <v>1</v>
      </c>
      <c r="E2319" s="36" t="s">
        <v>454</v>
      </c>
      <c r="F2319" s="70">
        <v>614.05000000000007</v>
      </c>
      <c r="G2319" s="32" t="s">
        <v>95</v>
      </c>
      <c r="H2319" s="32" t="s">
        <v>95</v>
      </c>
      <c r="I2319" s="32" t="s">
        <v>95</v>
      </c>
      <c r="J2319" s="32" t="s">
        <v>95</v>
      </c>
      <c r="K2319" s="32" t="s">
        <v>95</v>
      </c>
      <c r="L2319" s="32" t="s">
        <v>95</v>
      </c>
      <c r="M2319" s="32" t="s">
        <v>95</v>
      </c>
      <c r="N2319" s="32" t="s">
        <v>95</v>
      </c>
      <c r="O2319" s="32" t="s">
        <v>95</v>
      </c>
      <c r="P2319" s="32" t="s">
        <v>95</v>
      </c>
      <c r="Q2319" s="32" t="s">
        <v>95</v>
      </c>
      <c r="R2319" s="32" t="s">
        <v>95</v>
      </c>
      <c r="S2319" s="32" t="s">
        <v>95</v>
      </c>
    </row>
    <row r="2320" spans="1:19" s="36" customFormat="1" ht="14.4" x14ac:dyDescent="0.3">
      <c r="A2320" s="36">
        <f t="shared" si="149"/>
        <v>20180435</v>
      </c>
      <c r="B2320" s="36">
        <v>2018</v>
      </c>
      <c r="C2320" s="36">
        <v>435</v>
      </c>
      <c r="D2320" s="36">
        <v>1</v>
      </c>
      <c r="E2320" s="36" t="s">
        <v>877</v>
      </c>
      <c r="F2320" s="70">
        <v>633.92000000000007</v>
      </c>
      <c r="G2320" s="32" t="s">
        <v>95</v>
      </c>
      <c r="H2320" s="32" t="s">
        <v>95</v>
      </c>
      <c r="I2320" s="32" t="s">
        <v>95</v>
      </c>
      <c r="J2320" s="32" t="s">
        <v>95</v>
      </c>
      <c r="K2320" s="32" t="s">
        <v>95</v>
      </c>
      <c r="L2320" s="32" t="s">
        <v>95</v>
      </c>
      <c r="M2320" s="32" t="s">
        <v>95</v>
      </c>
      <c r="N2320" s="32" t="s">
        <v>95</v>
      </c>
      <c r="O2320" s="32" t="s">
        <v>95</v>
      </c>
      <c r="P2320" s="32" t="s">
        <v>95</v>
      </c>
      <c r="Q2320" s="32" t="s">
        <v>95</v>
      </c>
      <c r="R2320" s="32" t="s">
        <v>95</v>
      </c>
      <c r="S2320" s="32" t="s">
        <v>95</v>
      </c>
    </row>
    <row r="2321" spans="1:19" s="36" customFormat="1" ht="14.4" x14ac:dyDescent="0.3">
      <c r="A2321" s="36">
        <f t="shared" ref="A2321:A2384" si="150">10000*B2321+C2321</f>
        <v>20180441</v>
      </c>
      <c r="B2321" s="36">
        <v>2018</v>
      </c>
      <c r="C2321" s="36">
        <v>441</v>
      </c>
      <c r="D2321" s="36">
        <v>1</v>
      </c>
      <c r="E2321" s="36" t="s">
        <v>684</v>
      </c>
      <c r="F2321" s="70">
        <v>381.91</v>
      </c>
      <c r="G2321" s="32" t="s">
        <v>95</v>
      </c>
      <c r="H2321" s="32" t="s">
        <v>95</v>
      </c>
      <c r="I2321" s="32" t="s">
        <v>95</v>
      </c>
      <c r="J2321" s="32" t="s">
        <v>95</v>
      </c>
      <c r="K2321" s="32" t="s">
        <v>95</v>
      </c>
      <c r="L2321" s="32" t="s">
        <v>95</v>
      </c>
      <c r="M2321" s="32" t="s">
        <v>95</v>
      </c>
      <c r="N2321" s="32" t="s">
        <v>95</v>
      </c>
      <c r="O2321" s="32" t="s">
        <v>95</v>
      </c>
      <c r="P2321" s="32" t="s">
        <v>95</v>
      </c>
      <c r="Q2321" s="32" t="s">
        <v>95</v>
      </c>
      <c r="R2321" s="32" t="s">
        <v>95</v>
      </c>
      <c r="S2321" s="32" t="s">
        <v>95</v>
      </c>
    </row>
    <row r="2322" spans="1:19" s="36" customFormat="1" ht="14.4" x14ac:dyDescent="0.3">
      <c r="A2322" s="36">
        <f t="shared" si="150"/>
        <v>20180447</v>
      </c>
      <c r="B2322" s="36">
        <v>2018</v>
      </c>
      <c r="C2322" s="36">
        <v>447</v>
      </c>
      <c r="D2322" s="36">
        <v>1</v>
      </c>
      <c r="E2322" s="36" t="s">
        <v>558</v>
      </c>
      <c r="F2322" s="70">
        <v>154.58000000000001</v>
      </c>
      <c r="G2322" s="32" t="s">
        <v>95</v>
      </c>
      <c r="H2322" s="32" t="s">
        <v>95</v>
      </c>
      <c r="I2322" s="32" t="s">
        <v>95</v>
      </c>
      <c r="J2322" s="32" t="s">
        <v>95</v>
      </c>
      <c r="K2322" s="32" t="s">
        <v>95</v>
      </c>
      <c r="L2322" s="32" t="s">
        <v>95</v>
      </c>
      <c r="M2322" s="32" t="s">
        <v>95</v>
      </c>
      <c r="N2322" s="32" t="s">
        <v>95</v>
      </c>
      <c r="O2322" s="32" t="s">
        <v>95</v>
      </c>
      <c r="P2322" s="32" t="s">
        <v>95</v>
      </c>
      <c r="Q2322" s="32" t="s">
        <v>95</v>
      </c>
      <c r="R2322" s="32" t="s">
        <v>95</v>
      </c>
      <c r="S2322" s="32" t="s">
        <v>95</v>
      </c>
    </row>
    <row r="2323" spans="1:19" s="36" customFormat="1" ht="14.4" x14ac:dyDescent="0.3">
      <c r="A2323" s="36">
        <f t="shared" si="150"/>
        <v>20180458</v>
      </c>
      <c r="B2323" s="36">
        <v>2018</v>
      </c>
      <c r="C2323" s="36">
        <v>458</v>
      </c>
      <c r="D2323" s="36">
        <v>1</v>
      </c>
      <c r="E2323" s="36" t="s">
        <v>520</v>
      </c>
      <c r="F2323" s="70">
        <v>211.97000000000003</v>
      </c>
      <c r="G2323" s="32" t="s">
        <v>95</v>
      </c>
      <c r="H2323" s="32" t="s">
        <v>95</v>
      </c>
      <c r="I2323" s="32" t="s">
        <v>95</v>
      </c>
      <c r="J2323" s="32" t="s">
        <v>95</v>
      </c>
      <c r="K2323" s="32" t="s">
        <v>95</v>
      </c>
      <c r="L2323" s="32" t="s">
        <v>95</v>
      </c>
      <c r="M2323" s="32" t="s">
        <v>95</v>
      </c>
      <c r="N2323" s="32" t="s">
        <v>95</v>
      </c>
      <c r="O2323" s="32" t="s">
        <v>95</v>
      </c>
      <c r="P2323" s="32" t="s">
        <v>95</v>
      </c>
      <c r="Q2323" s="32" t="s">
        <v>95</v>
      </c>
      <c r="R2323" s="32" t="s">
        <v>95</v>
      </c>
      <c r="S2323" s="32" t="s">
        <v>95</v>
      </c>
    </row>
    <row r="2324" spans="1:19" s="36" customFormat="1" ht="14.4" x14ac:dyDescent="0.3">
      <c r="A2324" s="36">
        <f t="shared" si="150"/>
        <v>20180463</v>
      </c>
      <c r="B2324" s="36">
        <v>2018</v>
      </c>
      <c r="C2324" s="36">
        <v>463</v>
      </c>
      <c r="D2324" s="36">
        <v>1</v>
      </c>
      <c r="E2324" s="36" t="s">
        <v>382</v>
      </c>
      <c r="F2324" s="70">
        <v>957.69999999999993</v>
      </c>
      <c r="G2324" s="32" t="s">
        <v>95</v>
      </c>
      <c r="H2324" s="32" t="s">
        <v>95</v>
      </c>
      <c r="I2324" s="32" t="s">
        <v>95</v>
      </c>
      <c r="J2324" s="32" t="s">
        <v>95</v>
      </c>
      <c r="K2324" s="32" t="s">
        <v>95</v>
      </c>
      <c r="L2324" s="32" t="s">
        <v>95</v>
      </c>
      <c r="M2324" s="32" t="s">
        <v>95</v>
      </c>
      <c r="N2324" s="32" t="s">
        <v>95</v>
      </c>
      <c r="O2324" s="32" t="s">
        <v>95</v>
      </c>
      <c r="P2324" s="32" t="s">
        <v>95</v>
      </c>
      <c r="Q2324" s="32" t="s">
        <v>95</v>
      </c>
      <c r="R2324" s="32" t="s">
        <v>95</v>
      </c>
      <c r="S2324" s="32" t="s">
        <v>95</v>
      </c>
    </row>
    <row r="2325" spans="1:19" s="36" customFormat="1" ht="14.4" x14ac:dyDescent="0.3">
      <c r="A2325" s="36">
        <f t="shared" si="150"/>
        <v>20180465</v>
      </c>
      <c r="B2325" s="36">
        <v>2018</v>
      </c>
      <c r="C2325" s="36">
        <v>465</v>
      </c>
      <c r="D2325" s="36">
        <v>1</v>
      </c>
      <c r="E2325" s="36" t="s">
        <v>455</v>
      </c>
      <c r="F2325" s="70">
        <v>1557.56</v>
      </c>
      <c r="G2325" s="32" t="s">
        <v>95</v>
      </c>
      <c r="H2325" s="32" t="s">
        <v>95</v>
      </c>
      <c r="I2325" s="32" t="s">
        <v>95</v>
      </c>
      <c r="J2325" s="32" t="s">
        <v>95</v>
      </c>
      <c r="K2325" s="32" t="s">
        <v>95</v>
      </c>
      <c r="L2325" s="32" t="s">
        <v>95</v>
      </c>
      <c r="M2325" s="32" t="s">
        <v>95</v>
      </c>
      <c r="N2325" s="32" t="s">
        <v>95</v>
      </c>
      <c r="O2325" s="32" t="s">
        <v>95</v>
      </c>
      <c r="P2325" s="32" t="s">
        <v>95</v>
      </c>
      <c r="Q2325" s="32" t="s">
        <v>95</v>
      </c>
      <c r="R2325" s="32" t="s">
        <v>95</v>
      </c>
      <c r="S2325" s="32" t="s">
        <v>95</v>
      </c>
    </row>
    <row r="2326" spans="1:19" s="36" customFormat="1" ht="14.4" x14ac:dyDescent="0.3">
      <c r="A2326" s="36">
        <f t="shared" si="150"/>
        <v>20180466</v>
      </c>
      <c r="B2326" s="36">
        <v>2018</v>
      </c>
      <c r="C2326" s="36">
        <v>466</v>
      </c>
      <c r="D2326" s="36">
        <v>1</v>
      </c>
      <c r="E2326" s="36" t="s">
        <v>383</v>
      </c>
      <c r="F2326" s="70">
        <v>2267.65</v>
      </c>
      <c r="G2326" s="32" t="s">
        <v>95</v>
      </c>
      <c r="H2326" s="32" t="s">
        <v>95</v>
      </c>
      <c r="I2326" s="32" t="s">
        <v>95</v>
      </c>
      <c r="J2326" s="32" t="s">
        <v>95</v>
      </c>
      <c r="K2326" s="32" t="s">
        <v>95</v>
      </c>
      <c r="L2326" s="32" t="s">
        <v>95</v>
      </c>
      <c r="M2326" s="32" t="s">
        <v>95</v>
      </c>
      <c r="N2326" s="32" t="s">
        <v>95</v>
      </c>
      <c r="O2326" s="32" t="s">
        <v>95</v>
      </c>
      <c r="P2326" s="32" t="s">
        <v>95</v>
      </c>
      <c r="Q2326" s="32" t="s">
        <v>95</v>
      </c>
      <c r="R2326" s="32" t="s">
        <v>95</v>
      </c>
      <c r="S2326" s="32" t="s">
        <v>95</v>
      </c>
    </row>
    <row r="2327" spans="1:19" s="36" customFormat="1" ht="14.4" x14ac:dyDescent="0.3">
      <c r="A2327" s="36">
        <f t="shared" si="150"/>
        <v>20180473</v>
      </c>
      <c r="B2327" s="36">
        <v>2018</v>
      </c>
      <c r="C2327" s="36">
        <v>473</v>
      </c>
      <c r="D2327" s="36">
        <v>1</v>
      </c>
      <c r="E2327" s="36" t="s">
        <v>683</v>
      </c>
      <c r="F2327" s="70">
        <v>450.21</v>
      </c>
      <c r="G2327" s="32" t="s">
        <v>95</v>
      </c>
      <c r="H2327" s="32" t="s">
        <v>95</v>
      </c>
      <c r="I2327" s="32" t="s">
        <v>95</v>
      </c>
      <c r="J2327" s="32" t="s">
        <v>95</v>
      </c>
      <c r="K2327" s="32" t="s">
        <v>95</v>
      </c>
      <c r="L2327" s="32" t="s">
        <v>95</v>
      </c>
      <c r="M2327" s="32" t="s">
        <v>95</v>
      </c>
      <c r="N2327" s="32" t="s">
        <v>95</v>
      </c>
      <c r="O2327" s="32" t="s">
        <v>95</v>
      </c>
      <c r="P2327" s="32" t="s">
        <v>95</v>
      </c>
      <c r="Q2327" s="32" t="s">
        <v>95</v>
      </c>
      <c r="R2327" s="32" t="s">
        <v>95</v>
      </c>
      <c r="S2327" s="32" t="s">
        <v>95</v>
      </c>
    </row>
    <row r="2328" spans="1:19" s="36" customFormat="1" ht="14.4" x14ac:dyDescent="0.3">
      <c r="A2328" s="36">
        <f t="shared" si="150"/>
        <v>20180477</v>
      </c>
      <c r="B2328" s="36">
        <v>2018</v>
      </c>
      <c r="C2328" s="36">
        <v>477</v>
      </c>
      <c r="D2328" s="36">
        <v>1</v>
      </c>
      <c r="E2328" s="36" t="s">
        <v>424</v>
      </c>
      <c r="F2328" s="70">
        <v>3197.88</v>
      </c>
      <c r="G2328" s="32" t="s">
        <v>95</v>
      </c>
      <c r="H2328" s="32" t="s">
        <v>95</v>
      </c>
      <c r="I2328" s="32" t="s">
        <v>95</v>
      </c>
      <c r="J2328" s="32" t="s">
        <v>95</v>
      </c>
      <c r="K2328" s="32" t="s">
        <v>95</v>
      </c>
      <c r="L2328" s="32" t="s">
        <v>95</v>
      </c>
      <c r="M2328" s="32" t="s">
        <v>95</v>
      </c>
      <c r="N2328" s="32" t="s">
        <v>95</v>
      </c>
      <c r="O2328" s="32" t="s">
        <v>95</v>
      </c>
      <c r="P2328" s="32" t="s">
        <v>95</v>
      </c>
      <c r="Q2328" s="32" t="s">
        <v>95</v>
      </c>
      <c r="R2328" s="32" t="s">
        <v>95</v>
      </c>
      <c r="S2328" s="32" t="s">
        <v>95</v>
      </c>
    </row>
    <row r="2329" spans="1:19" s="36" customFormat="1" ht="14.4" x14ac:dyDescent="0.3">
      <c r="A2329" s="36">
        <f t="shared" si="150"/>
        <v>20180480</v>
      </c>
      <c r="B2329" s="36">
        <v>2018</v>
      </c>
      <c r="C2329" s="36">
        <v>480</v>
      </c>
      <c r="D2329" s="36">
        <v>1</v>
      </c>
      <c r="E2329" s="36" t="s">
        <v>521</v>
      </c>
      <c r="F2329" s="70">
        <v>591.35000000000014</v>
      </c>
      <c r="G2329" s="32" t="s">
        <v>95</v>
      </c>
      <c r="H2329" s="32" t="s">
        <v>95</v>
      </c>
      <c r="I2329" s="32" t="s">
        <v>95</v>
      </c>
      <c r="J2329" s="32" t="s">
        <v>95</v>
      </c>
      <c r="K2329" s="32" t="s">
        <v>95</v>
      </c>
      <c r="L2329" s="32" t="s">
        <v>95</v>
      </c>
      <c r="M2329" s="32" t="s">
        <v>95</v>
      </c>
      <c r="N2329" s="32" t="s">
        <v>95</v>
      </c>
      <c r="O2329" s="32" t="s">
        <v>95</v>
      </c>
      <c r="P2329" s="32" t="s">
        <v>95</v>
      </c>
      <c r="Q2329" s="32" t="s">
        <v>95</v>
      </c>
      <c r="R2329" s="32" t="s">
        <v>95</v>
      </c>
      <c r="S2329" s="32" t="s">
        <v>95</v>
      </c>
    </row>
    <row r="2330" spans="1:19" s="36" customFormat="1" ht="14.4" x14ac:dyDescent="0.3">
      <c r="A2330" s="36">
        <f t="shared" si="150"/>
        <v>20180482</v>
      </c>
      <c r="B2330" s="36">
        <v>2018</v>
      </c>
      <c r="C2330" s="36">
        <v>482</v>
      </c>
      <c r="D2330" s="36">
        <v>1</v>
      </c>
      <c r="E2330" s="36" t="s">
        <v>384</v>
      </c>
      <c r="F2330" s="70">
        <v>2450.2000000000003</v>
      </c>
      <c r="G2330" s="32" t="s">
        <v>95</v>
      </c>
      <c r="H2330" s="32" t="s">
        <v>95</v>
      </c>
      <c r="I2330" s="32" t="s">
        <v>95</v>
      </c>
      <c r="J2330" s="32" t="s">
        <v>95</v>
      </c>
      <c r="K2330" s="32" t="s">
        <v>95</v>
      </c>
      <c r="L2330" s="32" t="s">
        <v>95</v>
      </c>
      <c r="M2330" s="32" t="s">
        <v>95</v>
      </c>
      <c r="N2330" s="32" t="s">
        <v>95</v>
      </c>
      <c r="O2330" s="32" t="s">
        <v>95</v>
      </c>
      <c r="P2330" s="32" t="s">
        <v>95</v>
      </c>
      <c r="Q2330" s="32" t="s">
        <v>95</v>
      </c>
      <c r="R2330" s="32" t="s">
        <v>95</v>
      </c>
      <c r="S2330" s="32" t="s">
        <v>95</v>
      </c>
    </row>
    <row r="2331" spans="1:19" s="36" customFormat="1" ht="14.4" x14ac:dyDescent="0.3">
      <c r="A2331" s="36">
        <f t="shared" si="150"/>
        <v>20180484</v>
      </c>
      <c r="B2331" s="36">
        <v>2018</v>
      </c>
      <c r="C2331" s="36">
        <v>484</v>
      </c>
      <c r="D2331" s="36">
        <v>1</v>
      </c>
      <c r="E2331" s="36" t="s">
        <v>425</v>
      </c>
      <c r="F2331" s="70">
        <v>1181.2199999999998</v>
      </c>
      <c r="G2331" s="32" t="s">
        <v>95</v>
      </c>
      <c r="H2331" s="32" t="s">
        <v>95</v>
      </c>
      <c r="I2331" s="32" t="s">
        <v>95</v>
      </c>
      <c r="J2331" s="32" t="s">
        <v>95</v>
      </c>
      <c r="K2331" s="32" t="s">
        <v>95</v>
      </c>
      <c r="L2331" s="32" t="s">
        <v>95</v>
      </c>
      <c r="M2331" s="32" t="s">
        <v>95</v>
      </c>
      <c r="N2331" s="32" t="s">
        <v>95</v>
      </c>
      <c r="O2331" s="32" t="s">
        <v>95</v>
      </c>
      <c r="P2331" s="32" t="s">
        <v>95</v>
      </c>
      <c r="Q2331" s="32" t="s">
        <v>95</v>
      </c>
      <c r="R2331" s="32" t="s">
        <v>95</v>
      </c>
      <c r="S2331" s="32" t="s">
        <v>95</v>
      </c>
    </row>
    <row r="2332" spans="1:19" s="36" customFormat="1" ht="14.4" x14ac:dyDescent="0.3">
      <c r="A2332" s="36">
        <f t="shared" si="150"/>
        <v>20180485</v>
      </c>
      <c r="B2332" s="36">
        <v>2018</v>
      </c>
      <c r="C2332" s="36">
        <v>485</v>
      </c>
      <c r="D2332" s="36">
        <v>1</v>
      </c>
      <c r="E2332" s="36" t="s">
        <v>494</v>
      </c>
      <c r="F2332" s="70">
        <v>928.14</v>
      </c>
      <c r="G2332" s="32" t="s">
        <v>95</v>
      </c>
      <c r="H2332" s="32" t="s">
        <v>95</v>
      </c>
      <c r="I2332" s="32" t="s">
        <v>95</v>
      </c>
      <c r="J2332" s="32" t="s">
        <v>95</v>
      </c>
      <c r="K2332" s="32" t="s">
        <v>95</v>
      </c>
      <c r="L2332" s="32" t="s">
        <v>95</v>
      </c>
      <c r="M2332" s="32" t="s">
        <v>95</v>
      </c>
      <c r="N2332" s="32" t="s">
        <v>95</v>
      </c>
      <c r="O2332" s="32" t="s">
        <v>95</v>
      </c>
      <c r="P2332" s="32" t="s">
        <v>95</v>
      </c>
      <c r="Q2332" s="32" t="s">
        <v>95</v>
      </c>
      <c r="R2332" s="32" t="s">
        <v>95</v>
      </c>
      <c r="S2332" s="32" t="s">
        <v>95</v>
      </c>
    </row>
    <row r="2333" spans="1:19" s="36" customFormat="1" ht="14.4" x14ac:dyDescent="0.3">
      <c r="A2333" s="36">
        <f t="shared" si="150"/>
        <v>20180486</v>
      </c>
      <c r="B2333" s="36">
        <v>2018</v>
      </c>
      <c r="C2333" s="36">
        <v>486</v>
      </c>
      <c r="D2333" s="36">
        <v>1</v>
      </c>
      <c r="E2333" s="36" t="s">
        <v>288</v>
      </c>
      <c r="F2333" s="70">
        <v>298.06</v>
      </c>
      <c r="G2333" s="32" t="s">
        <v>95</v>
      </c>
      <c r="H2333" s="32" t="s">
        <v>95</v>
      </c>
      <c r="I2333" s="32" t="s">
        <v>95</v>
      </c>
      <c r="J2333" s="32" t="s">
        <v>95</v>
      </c>
      <c r="K2333" s="32" t="s">
        <v>95</v>
      </c>
      <c r="L2333" s="32" t="s">
        <v>95</v>
      </c>
      <c r="M2333" s="32" t="s">
        <v>95</v>
      </c>
      <c r="N2333" s="32" t="s">
        <v>95</v>
      </c>
      <c r="O2333" s="32" t="s">
        <v>95</v>
      </c>
      <c r="P2333" s="32" t="s">
        <v>95</v>
      </c>
      <c r="Q2333" s="32" t="s">
        <v>95</v>
      </c>
      <c r="R2333" s="32" t="s">
        <v>95</v>
      </c>
      <c r="S2333" s="32" t="s">
        <v>95</v>
      </c>
    </row>
    <row r="2334" spans="1:19" s="36" customFormat="1" ht="14.4" x14ac:dyDescent="0.3">
      <c r="A2334" s="36">
        <f t="shared" si="150"/>
        <v>20180487</v>
      </c>
      <c r="B2334" s="36">
        <v>2018</v>
      </c>
      <c r="C2334" s="36">
        <v>487</v>
      </c>
      <c r="D2334" s="36">
        <v>1</v>
      </c>
      <c r="E2334" s="36" t="s">
        <v>289</v>
      </c>
      <c r="F2334" s="70">
        <v>360.80999999999995</v>
      </c>
      <c r="G2334" s="32" t="s">
        <v>95</v>
      </c>
      <c r="H2334" s="32" t="s">
        <v>95</v>
      </c>
      <c r="I2334" s="32" t="s">
        <v>95</v>
      </c>
      <c r="J2334" s="32" t="s">
        <v>95</v>
      </c>
      <c r="K2334" s="32" t="s">
        <v>95</v>
      </c>
      <c r="L2334" s="32" t="s">
        <v>95</v>
      </c>
      <c r="M2334" s="32" t="s">
        <v>95</v>
      </c>
      <c r="N2334" s="32" t="s">
        <v>95</v>
      </c>
      <c r="O2334" s="32" t="s">
        <v>95</v>
      </c>
      <c r="P2334" s="32" t="s">
        <v>95</v>
      </c>
      <c r="Q2334" s="32" t="s">
        <v>95</v>
      </c>
      <c r="R2334" s="32" t="s">
        <v>95</v>
      </c>
      <c r="S2334" s="32" t="s">
        <v>95</v>
      </c>
    </row>
    <row r="2335" spans="1:19" s="36" customFormat="1" ht="14.4" x14ac:dyDescent="0.3">
      <c r="A2335" s="36">
        <f t="shared" si="150"/>
        <v>20180492</v>
      </c>
      <c r="B2335" s="36">
        <v>2018</v>
      </c>
      <c r="C2335" s="36">
        <v>492</v>
      </c>
      <c r="D2335" s="36">
        <v>1</v>
      </c>
      <c r="E2335" s="36" t="s">
        <v>385</v>
      </c>
      <c r="F2335" s="70">
        <v>4865.21</v>
      </c>
      <c r="G2335" s="32" t="s">
        <v>95</v>
      </c>
      <c r="H2335" s="32" t="s">
        <v>95</v>
      </c>
      <c r="I2335" s="32" t="s">
        <v>95</v>
      </c>
      <c r="J2335" s="32" t="s">
        <v>95</v>
      </c>
      <c r="K2335" s="32" t="s">
        <v>95</v>
      </c>
      <c r="L2335" s="32" t="s">
        <v>95</v>
      </c>
      <c r="M2335" s="32" t="s">
        <v>95</v>
      </c>
      <c r="N2335" s="32" t="s">
        <v>95</v>
      </c>
      <c r="O2335" s="32" t="s">
        <v>95</v>
      </c>
      <c r="P2335" s="32" t="s">
        <v>95</v>
      </c>
      <c r="Q2335" s="32" t="s">
        <v>95</v>
      </c>
      <c r="R2335" s="32" t="s">
        <v>95</v>
      </c>
      <c r="S2335" s="32" t="s">
        <v>95</v>
      </c>
    </row>
    <row r="2336" spans="1:19" s="36" customFormat="1" ht="14.4" x14ac:dyDescent="0.3">
      <c r="A2336" s="36">
        <f t="shared" si="150"/>
        <v>20180495</v>
      </c>
      <c r="B2336" s="36">
        <v>2018</v>
      </c>
      <c r="C2336" s="36">
        <v>495</v>
      </c>
      <c r="D2336" s="36">
        <v>1</v>
      </c>
      <c r="E2336" s="36" t="s">
        <v>522</v>
      </c>
      <c r="F2336" s="70">
        <v>438.67</v>
      </c>
      <c r="G2336" s="32" t="s">
        <v>95</v>
      </c>
      <c r="H2336" s="32" t="s">
        <v>95</v>
      </c>
      <c r="I2336" s="32" t="s">
        <v>95</v>
      </c>
      <c r="J2336" s="32" t="s">
        <v>95</v>
      </c>
      <c r="K2336" s="32" t="s">
        <v>95</v>
      </c>
      <c r="L2336" s="32" t="s">
        <v>95</v>
      </c>
      <c r="M2336" s="32" t="s">
        <v>95</v>
      </c>
      <c r="N2336" s="32" t="s">
        <v>95</v>
      </c>
      <c r="O2336" s="32" t="s">
        <v>95</v>
      </c>
      <c r="P2336" s="32" t="s">
        <v>95</v>
      </c>
      <c r="Q2336" s="32" t="s">
        <v>95</v>
      </c>
      <c r="R2336" s="32" t="s">
        <v>95</v>
      </c>
      <c r="S2336" s="32" t="s">
        <v>95</v>
      </c>
    </row>
    <row r="2337" spans="1:19" s="36" customFormat="1" ht="14.4" x14ac:dyDescent="0.3">
      <c r="A2337" s="36">
        <f t="shared" si="150"/>
        <v>20180497</v>
      </c>
      <c r="B2337" s="36">
        <v>2018</v>
      </c>
      <c r="C2337" s="36">
        <v>497</v>
      </c>
      <c r="D2337" s="36">
        <v>1</v>
      </c>
      <c r="E2337" s="36" t="s">
        <v>330</v>
      </c>
      <c r="F2337" s="70">
        <v>296.04999999999995</v>
      </c>
      <c r="G2337" s="32" t="s">
        <v>95</v>
      </c>
      <c r="H2337" s="32" t="s">
        <v>95</v>
      </c>
      <c r="I2337" s="32" t="s">
        <v>95</v>
      </c>
      <c r="J2337" s="32" t="s">
        <v>95</v>
      </c>
      <c r="K2337" s="32" t="s">
        <v>95</v>
      </c>
      <c r="L2337" s="32" t="s">
        <v>95</v>
      </c>
      <c r="M2337" s="32" t="s">
        <v>95</v>
      </c>
      <c r="N2337" s="32" t="s">
        <v>95</v>
      </c>
      <c r="O2337" s="32" t="s">
        <v>95</v>
      </c>
      <c r="P2337" s="32" t="s">
        <v>95</v>
      </c>
      <c r="Q2337" s="32" t="s">
        <v>95</v>
      </c>
      <c r="R2337" s="32" t="s">
        <v>95</v>
      </c>
      <c r="S2337" s="32" t="s">
        <v>95</v>
      </c>
    </row>
    <row r="2338" spans="1:19" s="36" customFormat="1" ht="14.4" x14ac:dyDescent="0.3">
      <c r="A2338" s="36">
        <f t="shared" si="150"/>
        <v>20180499</v>
      </c>
      <c r="B2338" s="36">
        <v>2018</v>
      </c>
      <c r="C2338" s="36">
        <v>499</v>
      </c>
      <c r="D2338" s="36">
        <v>1</v>
      </c>
      <c r="E2338" s="36" t="s">
        <v>473</v>
      </c>
      <c r="F2338" s="70">
        <v>279.52000000000004</v>
      </c>
      <c r="G2338" s="32" t="s">
        <v>95</v>
      </c>
      <c r="H2338" s="32" t="s">
        <v>95</v>
      </c>
      <c r="I2338" s="32" t="s">
        <v>95</v>
      </c>
      <c r="J2338" s="32" t="s">
        <v>95</v>
      </c>
      <c r="K2338" s="32" t="s">
        <v>95</v>
      </c>
      <c r="L2338" s="32" t="s">
        <v>95</v>
      </c>
      <c r="M2338" s="32" t="s">
        <v>95</v>
      </c>
      <c r="N2338" s="32" t="s">
        <v>95</v>
      </c>
      <c r="O2338" s="32" t="s">
        <v>95</v>
      </c>
      <c r="P2338" s="32" t="s">
        <v>95</v>
      </c>
      <c r="Q2338" s="32" t="s">
        <v>95</v>
      </c>
      <c r="R2338" s="32" t="s">
        <v>95</v>
      </c>
      <c r="S2338" s="32" t="s">
        <v>95</v>
      </c>
    </row>
    <row r="2339" spans="1:19" s="36" customFormat="1" ht="14.4" x14ac:dyDescent="0.3">
      <c r="A2339" s="36">
        <f t="shared" si="150"/>
        <v>20180500</v>
      </c>
      <c r="B2339" s="36">
        <v>2018</v>
      </c>
      <c r="C2339" s="36">
        <v>500</v>
      </c>
      <c r="D2339" s="36">
        <v>1</v>
      </c>
      <c r="E2339" s="36" t="s">
        <v>635</v>
      </c>
      <c r="F2339" s="70">
        <v>440.46000000000004</v>
      </c>
      <c r="G2339" s="32" t="s">
        <v>95</v>
      </c>
      <c r="H2339" s="32" t="s">
        <v>95</v>
      </c>
      <c r="I2339" s="32" t="s">
        <v>95</v>
      </c>
      <c r="J2339" s="32" t="s">
        <v>95</v>
      </c>
      <c r="K2339" s="32" t="s">
        <v>95</v>
      </c>
      <c r="L2339" s="32" t="s">
        <v>95</v>
      </c>
      <c r="M2339" s="32" t="s">
        <v>95</v>
      </c>
      <c r="N2339" s="32" t="s">
        <v>95</v>
      </c>
      <c r="O2339" s="32" t="s">
        <v>95</v>
      </c>
      <c r="P2339" s="32" t="s">
        <v>95</v>
      </c>
      <c r="Q2339" s="32" t="s">
        <v>95</v>
      </c>
      <c r="R2339" s="32" t="s">
        <v>95</v>
      </c>
      <c r="S2339" s="32" t="s">
        <v>95</v>
      </c>
    </row>
    <row r="2340" spans="1:19" s="36" customFormat="1" ht="14.4" x14ac:dyDescent="0.3">
      <c r="A2340" s="36">
        <f t="shared" si="150"/>
        <v>20180505</v>
      </c>
      <c r="B2340" s="36">
        <v>2018</v>
      </c>
      <c r="C2340" s="36">
        <v>505</v>
      </c>
      <c r="D2340" s="36">
        <v>1</v>
      </c>
      <c r="E2340" s="36" t="s">
        <v>559</v>
      </c>
      <c r="F2340" s="70">
        <v>318.80999999999995</v>
      </c>
      <c r="G2340" s="32" t="s">
        <v>95</v>
      </c>
      <c r="H2340" s="32" t="s">
        <v>95</v>
      </c>
      <c r="I2340" s="32" t="s">
        <v>95</v>
      </c>
      <c r="J2340" s="32" t="s">
        <v>95</v>
      </c>
      <c r="K2340" s="32" t="s">
        <v>95</v>
      </c>
      <c r="L2340" s="32" t="s">
        <v>95</v>
      </c>
      <c r="M2340" s="32" t="s">
        <v>95</v>
      </c>
      <c r="N2340" s="32" t="s">
        <v>95</v>
      </c>
      <c r="O2340" s="32" t="s">
        <v>95</v>
      </c>
      <c r="P2340" s="32" t="s">
        <v>95</v>
      </c>
      <c r="Q2340" s="32" t="s">
        <v>95</v>
      </c>
      <c r="R2340" s="32" t="s">
        <v>95</v>
      </c>
      <c r="S2340" s="32" t="s">
        <v>95</v>
      </c>
    </row>
    <row r="2341" spans="1:19" s="36" customFormat="1" ht="14.4" x14ac:dyDescent="0.3">
      <c r="A2341" s="36">
        <f t="shared" si="150"/>
        <v>20180507</v>
      </c>
      <c r="B2341" s="36">
        <v>2018</v>
      </c>
      <c r="C2341" s="36">
        <v>507</v>
      </c>
      <c r="D2341" s="36">
        <v>1</v>
      </c>
      <c r="E2341" s="36" t="s">
        <v>331</v>
      </c>
      <c r="F2341" s="70">
        <v>377.80000000000007</v>
      </c>
      <c r="G2341" s="32" t="s">
        <v>95</v>
      </c>
      <c r="H2341" s="32" t="s">
        <v>95</v>
      </c>
      <c r="I2341" s="32" t="s">
        <v>95</v>
      </c>
      <c r="J2341" s="32" t="s">
        <v>95</v>
      </c>
      <c r="K2341" s="32" t="s">
        <v>95</v>
      </c>
      <c r="L2341" s="32" t="s">
        <v>95</v>
      </c>
      <c r="M2341" s="32" t="s">
        <v>95</v>
      </c>
      <c r="N2341" s="32" t="s">
        <v>95</v>
      </c>
      <c r="O2341" s="32" t="s">
        <v>95</v>
      </c>
      <c r="P2341" s="32" t="s">
        <v>95</v>
      </c>
      <c r="Q2341" s="32" t="s">
        <v>95</v>
      </c>
      <c r="R2341" s="32" t="s">
        <v>95</v>
      </c>
      <c r="S2341" s="32" t="s">
        <v>95</v>
      </c>
    </row>
    <row r="2342" spans="1:19" s="36" customFormat="1" ht="14.4" x14ac:dyDescent="0.3">
      <c r="A2342" s="36">
        <f t="shared" si="150"/>
        <v>20180508</v>
      </c>
      <c r="B2342" s="36">
        <v>2018</v>
      </c>
      <c r="C2342" s="36">
        <v>508</v>
      </c>
      <c r="D2342" s="36">
        <v>1</v>
      </c>
      <c r="E2342" s="36" t="s">
        <v>474</v>
      </c>
      <c r="F2342" s="70">
        <v>2111.44</v>
      </c>
      <c r="G2342" s="32" t="s">
        <v>95</v>
      </c>
      <c r="H2342" s="32" t="s">
        <v>95</v>
      </c>
      <c r="I2342" s="32" t="s">
        <v>95</v>
      </c>
      <c r="J2342" s="32" t="s">
        <v>95</v>
      </c>
      <c r="K2342" s="32" t="s">
        <v>95</v>
      </c>
      <c r="L2342" s="32" t="s">
        <v>95</v>
      </c>
      <c r="M2342" s="32" t="s">
        <v>95</v>
      </c>
      <c r="N2342" s="32" t="s">
        <v>95</v>
      </c>
      <c r="O2342" s="32" t="s">
        <v>95</v>
      </c>
      <c r="P2342" s="32" t="s">
        <v>95</v>
      </c>
      <c r="Q2342" s="32" t="s">
        <v>95</v>
      </c>
      <c r="R2342" s="32" t="s">
        <v>95</v>
      </c>
      <c r="S2342" s="32" t="s">
        <v>95</v>
      </c>
    </row>
    <row r="2343" spans="1:19" s="36" customFormat="1" ht="14.4" x14ac:dyDescent="0.3">
      <c r="A2343" s="36">
        <f t="shared" si="150"/>
        <v>20180511</v>
      </c>
      <c r="B2343" s="36">
        <v>2018</v>
      </c>
      <c r="C2343" s="36">
        <v>511</v>
      </c>
      <c r="D2343" s="36">
        <v>1</v>
      </c>
      <c r="E2343" s="36" t="s">
        <v>560</v>
      </c>
      <c r="F2343" s="70">
        <v>563.25</v>
      </c>
      <c r="G2343" s="32" t="s">
        <v>95</v>
      </c>
      <c r="H2343" s="32" t="s">
        <v>95</v>
      </c>
      <c r="I2343" s="32" t="s">
        <v>95</v>
      </c>
      <c r="J2343" s="32" t="s">
        <v>95</v>
      </c>
      <c r="K2343" s="32" t="s">
        <v>95</v>
      </c>
      <c r="L2343" s="32" t="s">
        <v>95</v>
      </c>
      <c r="M2343" s="32" t="s">
        <v>95</v>
      </c>
      <c r="N2343" s="32" t="s">
        <v>95</v>
      </c>
      <c r="O2343" s="32" t="s">
        <v>95</v>
      </c>
      <c r="P2343" s="32" t="s">
        <v>95</v>
      </c>
      <c r="Q2343" s="32" t="s">
        <v>95</v>
      </c>
      <c r="R2343" s="32" t="s">
        <v>95</v>
      </c>
      <c r="S2343" s="32" t="s">
        <v>95</v>
      </c>
    </row>
    <row r="2344" spans="1:19" s="36" customFormat="1" ht="14.4" x14ac:dyDescent="0.3">
      <c r="A2344" s="36">
        <f t="shared" si="150"/>
        <v>20180514</v>
      </c>
      <c r="B2344" s="36">
        <v>2018</v>
      </c>
      <c r="C2344" s="36">
        <v>514</v>
      </c>
      <c r="D2344" s="36">
        <v>1</v>
      </c>
      <c r="E2344" s="36" t="s">
        <v>426</v>
      </c>
      <c r="F2344" s="70">
        <v>150.01</v>
      </c>
      <c r="G2344" s="32" t="s">
        <v>95</v>
      </c>
      <c r="H2344" s="32" t="s">
        <v>95</v>
      </c>
      <c r="I2344" s="32" t="s">
        <v>95</v>
      </c>
      <c r="J2344" s="32" t="s">
        <v>95</v>
      </c>
      <c r="K2344" s="32" t="s">
        <v>95</v>
      </c>
      <c r="L2344" s="32" t="s">
        <v>95</v>
      </c>
      <c r="M2344" s="32" t="s">
        <v>95</v>
      </c>
      <c r="N2344" s="32" t="s">
        <v>95</v>
      </c>
      <c r="O2344" s="32" t="s">
        <v>95</v>
      </c>
      <c r="P2344" s="32" t="s">
        <v>95</v>
      </c>
      <c r="Q2344" s="32" t="s">
        <v>95</v>
      </c>
      <c r="R2344" s="32" t="s">
        <v>95</v>
      </c>
      <c r="S2344" s="32" t="s">
        <v>95</v>
      </c>
    </row>
    <row r="2345" spans="1:19" s="36" customFormat="1" ht="14.4" x14ac:dyDescent="0.3">
      <c r="A2345" s="36">
        <f t="shared" si="150"/>
        <v>20180518</v>
      </c>
      <c r="B2345" s="36">
        <v>2018</v>
      </c>
      <c r="C2345" s="36">
        <v>518</v>
      </c>
      <c r="D2345" s="36">
        <v>1</v>
      </c>
      <c r="E2345" s="36" t="s">
        <v>257</v>
      </c>
      <c r="F2345" s="70">
        <v>3285.6</v>
      </c>
      <c r="G2345" s="32" t="s">
        <v>95</v>
      </c>
      <c r="H2345" s="32" t="s">
        <v>95</v>
      </c>
      <c r="I2345" s="32" t="s">
        <v>95</v>
      </c>
      <c r="J2345" s="32" t="s">
        <v>95</v>
      </c>
      <c r="K2345" s="32" t="s">
        <v>95</v>
      </c>
      <c r="L2345" s="32" t="s">
        <v>95</v>
      </c>
      <c r="M2345" s="32" t="s">
        <v>95</v>
      </c>
      <c r="N2345" s="32" t="s">
        <v>95</v>
      </c>
      <c r="O2345" s="32" t="s">
        <v>95</v>
      </c>
      <c r="P2345" s="32" t="s">
        <v>95</v>
      </c>
      <c r="Q2345" s="32" t="s">
        <v>95</v>
      </c>
      <c r="R2345" s="32" t="s">
        <v>95</v>
      </c>
      <c r="S2345" s="32" t="s">
        <v>95</v>
      </c>
    </row>
    <row r="2346" spans="1:19" s="36" customFormat="1" ht="14.4" x14ac:dyDescent="0.3">
      <c r="A2346" s="36">
        <f t="shared" si="150"/>
        <v>20180531</v>
      </c>
      <c r="B2346" s="36">
        <v>2018</v>
      </c>
      <c r="C2346" s="36">
        <v>531</v>
      </c>
      <c r="D2346" s="36">
        <v>1</v>
      </c>
      <c r="E2346" s="36" t="s">
        <v>387</v>
      </c>
      <c r="F2346" s="70">
        <v>2024.06</v>
      </c>
      <c r="G2346" s="32" t="s">
        <v>95</v>
      </c>
      <c r="H2346" s="32" t="s">
        <v>95</v>
      </c>
      <c r="I2346" s="32" t="s">
        <v>95</v>
      </c>
      <c r="J2346" s="32" t="s">
        <v>95</v>
      </c>
      <c r="K2346" s="32" t="s">
        <v>95</v>
      </c>
      <c r="L2346" s="32" t="s">
        <v>95</v>
      </c>
      <c r="M2346" s="32" t="s">
        <v>95</v>
      </c>
      <c r="N2346" s="32" t="s">
        <v>95</v>
      </c>
      <c r="O2346" s="32" t="s">
        <v>95</v>
      </c>
      <c r="P2346" s="32" t="s">
        <v>95</v>
      </c>
      <c r="Q2346" s="32" t="s">
        <v>95</v>
      </c>
      <c r="R2346" s="32" t="s">
        <v>95</v>
      </c>
      <c r="S2346" s="32" t="s">
        <v>95</v>
      </c>
    </row>
    <row r="2347" spans="1:19" s="36" customFormat="1" ht="14.4" x14ac:dyDescent="0.3">
      <c r="A2347" s="36">
        <f t="shared" si="150"/>
        <v>20180533</v>
      </c>
      <c r="B2347" s="36">
        <v>2018</v>
      </c>
      <c r="C2347" s="36">
        <v>533</v>
      </c>
      <c r="D2347" s="36">
        <v>1</v>
      </c>
      <c r="E2347" s="36" t="s">
        <v>565</v>
      </c>
      <c r="F2347" s="70">
        <v>1127.27</v>
      </c>
      <c r="G2347" s="32" t="s">
        <v>95</v>
      </c>
      <c r="H2347" s="32" t="s">
        <v>95</v>
      </c>
      <c r="I2347" s="32" t="s">
        <v>95</v>
      </c>
      <c r="J2347" s="32" t="s">
        <v>95</v>
      </c>
      <c r="K2347" s="32" t="s">
        <v>95</v>
      </c>
      <c r="L2347" s="32" t="s">
        <v>95</v>
      </c>
      <c r="M2347" s="32" t="s">
        <v>95</v>
      </c>
      <c r="N2347" s="32" t="s">
        <v>95</v>
      </c>
      <c r="O2347" s="32" t="s">
        <v>95</v>
      </c>
      <c r="P2347" s="32" t="s">
        <v>95</v>
      </c>
      <c r="Q2347" s="32" t="s">
        <v>95</v>
      </c>
      <c r="R2347" s="32" t="s">
        <v>95</v>
      </c>
      <c r="S2347" s="32" t="s">
        <v>95</v>
      </c>
    </row>
    <row r="2348" spans="1:19" s="36" customFormat="1" ht="14.4" x14ac:dyDescent="0.3">
      <c r="A2348" s="36">
        <f t="shared" si="150"/>
        <v>20180534</v>
      </c>
      <c r="B2348" s="36">
        <v>2018</v>
      </c>
      <c r="C2348" s="36">
        <v>534</v>
      </c>
      <c r="D2348" s="36">
        <v>1</v>
      </c>
      <c r="E2348" s="36" t="s">
        <v>290</v>
      </c>
      <c r="F2348" s="70">
        <v>2081.1900000000005</v>
      </c>
      <c r="G2348" s="32" t="s">
        <v>95</v>
      </c>
      <c r="H2348" s="32" t="s">
        <v>95</v>
      </c>
      <c r="I2348" s="32" t="s">
        <v>95</v>
      </c>
      <c r="J2348" s="32" t="s">
        <v>95</v>
      </c>
      <c r="K2348" s="32" t="s">
        <v>95</v>
      </c>
      <c r="L2348" s="32" t="s">
        <v>95</v>
      </c>
      <c r="M2348" s="32" t="s">
        <v>95</v>
      </c>
      <c r="N2348" s="32" t="s">
        <v>95</v>
      </c>
      <c r="O2348" s="32" t="s">
        <v>95</v>
      </c>
      <c r="P2348" s="32" t="s">
        <v>95</v>
      </c>
      <c r="Q2348" s="32" t="s">
        <v>95</v>
      </c>
      <c r="R2348" s="32" t="s">
        <v>95</v>
      </c>
      <c r="S2348" s="32" t="s">
        <v>95</v>
      </c>
    </row>
    <row r="2349" spans="1:19" s="36" customFormat="1" ht="14.4" x14ac:dyDescent="0.3">
      <c r="A2349" s="36">
        <f t="shared" si="150"/>
        <v>20180535</v>
      </c>
      <c r="B2349" s="36">
        <v>2018</v>
      </c>
      <c r="C2349" s="36">
        <v>535</v>
      </c>
      <c r="D2349" s="36">
        <v>1</v>
      </c>
      <c r="E2349" s="36" t="s">
        <v>523</v>
      </c>
      <c r="F2349" s="70">
        <v>17135.580000000002</v>
      </c>
      <c r="G2349" s="32" t="s">
        <v>95</v>
      </c>
      <c r="H2349" s="32" t="s">
        <v>95</v>
      </c>
      <c r="I2349" s="32" t="s">
        <v>95</v>
      </c>
      <c r="J2349" s="32" t="s">
        <v>95</v>
      </c>
      <c r="K2349" s="32" t="s">
        <v>95</v>
      </c>
      <c r="L2349" s="32" t="s">
        <v>95</v>
      </c>
      <c r="M2349" s="32" t="s">
        <v>95</v>
      </c>
      <c r="N2349" s="32" t="s">
        <v>95</v>
      </c>
      <c r="O2349" s="32" t="s">
        <v>95</v>
      </c>
      <c r="P2349" s="32" t="s">
        <v>95</v>
      </c>
      <c r="Q2349" s="32" t="s">
        <v>95</v>
      </c>
      <c r="R2349" s="32" t="s">
        <v>95</v>
      </c>
      <c r="S2349" s="32" t="s">
        <v>95</v>
      </c>
    </row>
    <row r="2350" spans="1:19" s="36" customFormat="1" ht="14.4" x14ac:dyDescent="0.3">
      <c r="A2350" s="36">
        <f t="shared" si="150"/>
        <v>20180542</v>
      </c>
      <c r="B2350" s="36">
        <v>2018</v>
      </c>
      <c r="C2350" s="36">
        <v>542</v>
      </c>
      <c r="D2350" s="36">
        <v>1</v>
      </c>
      <c r="E2350" s="36" t="s">
        <v>291</v>
      </c>
      <c r="F2350" s="70">
        <v>453.12</v>
      </c>
      <c r="G2350" s="32" t="s">
        <v>95</v>
      </c>
      <c r="H2350" s="32" t="s">
        <v>95</v>
      </c>
      <c r="I2350" s="32" t="s">
        <v>95</v>
      </c>
      <c r="J2350" s="32" t="s">
        <v>95</v>
      </c>
      <c r="K2350" s="32" t="s">
        <v>95</v>
      </c>
      <c r="L2350" s="32" t="s">
        <v>95</v>
      </c>
      <c r="M2350" s="32" t="s">
        <v>95</v>
      </c>
      <c r="N2350" s="32" t="s">
        <v>95</v>
      </c>
      <c r="O2350" s="32" t="s">
        <v>95</v>
      </c>
      <c r="P2350" s="32" t="s">
        <v>95</v>
      </c>
      <c r="Q2350" s="32" t="s">
        <v>95</v>
      </c>
      <c r="R2350" s="32" t="s">
        <v>95</v>
      </c>
      <c r="S2350" s="32" t="s">
        <v>95</v>
      </c>
    </row>
    <row r="2351" spans="1:19" s="36" customFormat="1" ht="14.4" x14ac:dyDescent="0.3">
      <c r="A2351" s="36">
        <f t="shared" si="150"/>
        <v>20180544</v>
      </c>
      <c r="B2351" s="36">
        <v>2018</v>
      </c>
      <c r="C2351" s="36">
        <v>544</v>
      </c>
      <c r="D2351" s="36">
        <v>1</v>
      </c>
      <c r="E2351" s="36" t="s">
        <v>456</v>
      </c>
      <c r="F2351" s="70">
        <v>2809.17</v>
      </c>
      <c r="G2351" s="32" t="s">
        <v>95</v>
      </c>
      <c r="H2351" s="32" t="s">
        <v>95</v>
      </c>
      <c r="I2351" s="32" t="s">
        <v>95</v>
      </c>
      <c r="J2351" s="32" t="s">
        <v>95</v>
      </c>
      <c r="K2351" s="32" t="s">
        <v>95</v>
      </c>
      <c r="L2351" s="32" t="s">
        <v>95</v>
      </c>
      <c r="M2351" s="32" t="s">
        <v>95</v>
      </c>
      <c r="N2351" s="32" t="s">
        <v>95</v>
      </c>
      <c r="O2351" s="32" t="s">
        <v>95</v>
      </c>
      <c r="P2351" s="32" t="s">
        <v>95</v>
      </c>
      <c r="Q2351" s="32" t="s">
        <v>95</v>
      </c>
      <c r="R2351" s="32" t="s">
        <v>95</v>
      </c>
      <c r="S2351" s="32" t="s">
        <v>95</v>
      </c>
    </row>
    <row r="2352" spans="1:19" s="36" customFormat="1" ht="14.4" x14ac:dyDescent="0.3">
      <c r="A2352" s="36">
        <f t="shared" si="150"/>
        <v>20180545</v>
      </c>
      <c r="B2352" s="36">
        <v>2018</v>
      </c>
      <c r="C2352" s="36">
        <v>545</v>
      </c>
      <c r="D2352" s="36">
        <v>1</v>
      </c>
      <c r="E2352" s="36" t="s">
        <v>292</v>
      </c>
      <c r="F2352" s="70">
        <v>397.66999999999996</v>
      </c>
      <c r="G2352" s="32" t="s">
        <v>95</v>
      </c>
      <c r="H2352" s="32" t="s">
        <v>95</v>
      </c>
      <c r="I2352" s="32" t="s">
        <v>95</v>
      </c>
      <c r="J2352" s="32" t="s">
        <v>95</v>
      </c>
      <c r="K2352" s="32" t="s">
        <v>95</v>
      </c>
      <c r="L2352" s="32" t="s">
        <v>95</v>
      </c>
      <c r="M2352" s="32" t="s">
        <v>95</v>
      </c>
      <c r="N2352" s="32" t="s">
        <v>95</v>
      </c>
      <c r="O2352" s="32" t="s">
        <v>95</v>
      </c>
      <c r="P2352" s="32" t="s">
        <v>95</v>
      </c>
      <c r="Q2352" s="32" t="s">
        <v>95</v>
      </c>
      <c r="R2352" s="32" t="s">
        <v>95</v>
      </c>
      <c r="S2352" s="32" t="s">
        <v>95</v>
      </c>
    </row>
    <row r="2353" spans="1:19" s="36" customFormat="1" ht="14.4" x14ac:dyDescent="0.3">
      <c r="A2353" s="36">
        <f t="shared" si="150"/>
        <v>20180547</v>
      </c>
      <c r="B2353" s="36">
        <v>2018</v>
      </c>
      <c r="C2353" s="36">
        <v>547</v>
      </c>
      <c r="D2353" s="36">
        <v>1</v>
      </c>
      <c r="E2353" s="36" t="s">
        <v>427</v>
      </c>
      <c r="F2353" s="70">
        <v>559.70000000000005</v>
      </c>
      <c r="G2353" s="32" t="s">
        <v>95</v>
      </c>
      <c r="H2353" s="32" t="s">
        <v>95</v>
      </c>
      <c r="I2353" s="32" t="s">
        <v>95</v>
      </c>
      <c r="J2353" s="32" t="s">
        <v>95</v>
      </c>
      <c r="K2353" s="32" t="s">
        <v>95</v>
      </c>
      <c r="L2353" s="32" t="s">
        <v>95</v>
      </c>
      <c r="M2353" s="32" t="s">
        <v>95</v>
      </c>
      <c r="N2353" s="32" t="s">
        <v>95</v>
      </c>
      <c r="O2353" s="32" t="s">
        <v>95</v>
      </c>
      <c r="P2353" s="32" t="s">
        <v>95</v>
      </c>
      <c r="Q2353" s="32" t="s">
        <v>95</v>
      </c>
      <c r="R2353" s="32" t="s">
        <v>95</v>
      </c>
      <c r="S2353" s="32" t="s">
        <v>95</v>
      </c>
    </row>
    <row r="2354" spans="1:19" s="36" customFormat="1" ht="14.4" x14ac:dyDescent="0.3">
      <c r="A2354" s="36">
        <f t="shared" si="150"/>
        <v>20180548</v>
      </c>
      <c r="B2354" s="36">
        <v>2018</v>
      </c>
      <c r="C2354" s="36">
        <v>548</v>
      </c>
      <c r="D2354" s="36">
        <v>1</v>
      </c>
      <c r="E2354" s="36" t="s">
        <v>666</v>
      </c>
      <c r="F2354" s="70">
        <v>880.05000000000007</v>
      </c>
      <c r="G2354" s="32" t="s">
        <v>95</v>
      </c>
      <c r="H2354" s="32" t="s">
        <v>95</v>
      </c>
      <c r="I2354" s="32" t="s">
        <v>95</v>
      </c>
      <c r="J2354" s="32" t="s">
        <v>95</v>
      </c>
      <c r="K2354" s="32" t="s">
        <v>95</v>
      </c>
      <c r="L2354" s="32" t="s">
        <v>95</v>
      </c>
      <c r="M2354" s="32" t="s">
        <v>95</v>
      </c>
      <c r="N2354" s="32" t="s">
        <v>95</v>
      </c>
      <c r="O2354" s="32" t="s">
        <v>95</v>
      </c>
      <c r="P2354" s="32" t="s">
        <v>95</v>
      </c>
      <c r="Q2354" s="32" t="s">
        <v>95</v>
      </c>
      <c r="R2354" s="32" t="s">
        <v>95</v>
      </c>
      <c r="S2354" s="32" t="s">
        <v>95</v>
      </c>
    </row>
    <row r="2355" spans="1:19" s="36" customFormat="1" ht="14.4" x14ac:dyDescent="0.3">
      <c r="A2355" s="36">
        <f t="shared" si="150"/>
        <v>20180549</v>
      </c>
      <c r="B2355" s="36">
        <v>2018</v>
      </c>
      <c r="C2355" s="36">
        <v>549</v>
      </c>
      <c r="D2355" s="36">
        <v>1</v>
      </c>
      <c r="E2355" s="36" t="s">
        <v>524</v>
      </c>
      <c r="F2355" s="70">
        <v>1436.69</v>
      </c>
      <c r="G2355" s="32" t="s">
        <v>95</v>
      </c>
      <c r="H2355" s="32" t="s">
        <v>95</v>
      </c>
      <c r="I2355" s="32" t="s">
        <v>95</v>
      </c>
      <c r="J2355" s="32" t="s">
        <v>95</v>
      </c>
      <c r="K2355" s="32" t="s">
        <v>95</v>
      </c>
      <c r="L2355" s="32" t="s">
        <v>95</v>
      </c>
      <c r="M2355" s="32" t="s">
        <v>95</v>
      </c>
      <c r="N2355" s="32" t="s">
        <v>95</v>
      </c>
      <c r="O2355" s="32" t="s">
        <v>95</v>
      </c>
      <c r="P2355" s="32" t="s">
        <v>95</v>
      </c>
      <c r="Q2355" s="32" t="s">
        <v>95</v>
      </c>
      <c r="R2355" s="32" t="s">
        <v>95</v>
      </c>
      <c r="S2355" s="32" t="s">
        <v>95</v>
      </c>
    </row>
    <row r="2356" spans="1:19" s="36" customFormat="1" ht="14.4" x14ac:dyDescent="0.3">
      <c r="A2356" s="36">
        <f t="shared" si="150"/>
        <v>20180550</v>
      </c>
      <c r="B2356" s="36">
        <v>2018</v>
      </c>
      <c r="C2356" s="36">
        <v>550</v>
      </c>
      <c r="D2356" s="36">
        <v>1</v>
      </c>
      <c r="E2356" s="36" t="s">
        <v>388</v>
      </c>
      <c r="F2356" s="70">
        <v>569.44000000000005</v>
      </c>
      <c r="G2356" s="32" t="s">
        <v>95</v>
      </c>
      <c r="H2356" s="32" t="s">
        <v>95</v>
      </c>
      <c r="I2356" s="32" t="s">
        <v>95</v>
      </c>
      <c r="J2356" s="32" t="s">
        <v>95</v>
      </c>
      <c r="K2356" s="32" t="s">
        <v>95</v>
      </c>
      <c r="L2356" s="32" t="s">
        <v>95</v>
      </c>
      <c r="M2356" s="32" t="s">
        <v>95</v>
      </c>
      <c r="N2356" s="32" t="s">
        <v>95</v>
      </c>
      <c r="O2356" s="32" t="s">
        <v>95</v>
      </c>
      <c r="P2356" s="32" t="s">
        <v>95</v>
      </c>
      <c r="Q2356" s="32" t="s">
        <v>95</v>
      </c>
      <c r="R2356" s="32" t="s">
        <v>95</v>
      </c>
      <c r="S2356" s="32" t="s">
        <v>95</v>
      </c>
    </row>
    <row r="2357" spans="1:19" s="36" customFormat="1" ht="14.4" x14ac:dyDescent="0.3">
      <c r="A2357" s="36">
        <f t="shared" si="150"/>
        <v>20180553</v>
      </c>
      <c r="B2357" s="36">
        <v>2018</v>
      </c>
      <c r="C2357" s="36">
        <v>553</v>
      </c>
      <c r="D2357" s="36">
        <v>1</v>
      </c>
      <c r="E2357" s="36" t="s">
        <v>428</v>
      </c>
      <c r="F2357" s="70">
        <v>738.58999999999992</v>
      </c>
      <c r="G2357" s="32" t="s">
        <v>95</v>
      </c>
      <c r="H2357" s="32" t="s">
        <v>95</v>
      </c>
      <c r="I2357" s="32" t="s">
        <v>95</v>
      </c>
      <c r="J2357" s="32" t="s">
        <v>95</v>
      </c>
      <c r="K2357" s="32" t="s">
        <v>95</v>
      </c>
      <c r="L2357" s="32" t="s">
        <v>95</v>
      </c>
      <c r="M2357" s="32" t="s">
        <v>95</v>
      </c>
      <c r="N2357" s="32" t="s">
        <v>95</v>
      </c>
      <c r="O2357" s="32" t="s">
        <v>95</v>
      </c>
      <c r="P2357" s="32" t="s">
        <v>95</v>
      </c>
      <c r="Q2357" s="32" t="s">
        <v>95</v>
      </c>
      <c r="R2357" s="32" t="s">
        <v>95</v>
      </c>
      <c r="S2357" s="32" t="s">
        <v>95</v>
      </c>
    </row>
    <row r="2358" spans="1:19" s="36" customFormat="1" ht="14.4" x14ac:dyDescent="0.3">
      <c r="A2358" s="36">
        <f t="shared" si="150"/>
        <v>20180561</v>
      </c>
      <c r="B2358" s="36">
        <v>2018</v>
      </c>
      <c r="C2358" s="36">
        <v>561</v>
      </c>
      <c r="D2358" s="36">
        <v>1</v>
      </c>
      <c r="E2358" s="36" t="s">
        <v>389</v>
      </c>
      <c r="F2358" s="70">
        <v>214.51999999999992</v>
      </c>
      <c r="G2358" s="32" t="s">
        <v>95</v>
      </c>
      <c r="H2358" s="32" t="s">
        <v>95</v>
      </c>
      <c r="I2358" s="32" t="s">
        <v>95</v>
      </c>
      <c r="J2358" s="32" t="s">
        <v>95</v>
      </c>
      <c r="K2358" s="32" t="s">
        <v>95</v>
      </c>
      <c r="L2358" s="32" t="s">
        <v>95</v>
      </c>
      <c r="M2358" s="32" t="s">
        <v>95</v>
      </c>
      <c r="N2358" s="32" t="s">
        <v>95</v>
      </c>
      <c r="O2358" s="32" t="s">
        <v>95</v>
      </c>
      <c r="P2358" s="32" t="s">
        <v>95</v>
      </c>
      <c r="Q2358" s="32" t="s">
        <v>95</v>
      </c>
      <c r="R2358" s="32" t="s">
        <v>95</v>
      </c>
      <c r="S2358" s="32" t="s">
        <v>95</v>
      </c>
    </row>
    <row r="2359" spans="1:19" s="36" customFormat="1" ht="14.4" x14ac:dyDescent="0.3">
      <c r="A2359" s="36">
        <f t="shared" si="150"/>
        <v>20180564</v>
      </c>
      <c r="B2359" s="36">
        <v>2018</v>
      </c>
      <c r="C2359" s="36">
        <v>564</v>
      </c>
      <c r="D2359" s="36">
        <v>1</v>
      </c>
      <c r="E2359" s="36" t="s">
        <v>429</v>
      </c>
      <c r="F2359" s="70">
        <v>2018.1399999999999</v>
      </c>
      <c r="G2359" s="32" t="s">
        <v>95</v>
      </c>
      <c r="H2359" s="32" t="s">
        <v>95</v>
      </c>
      <c r="I2359" s="32" t="s">
        <v>95</v>
      </c>
      <c r="J2359" s="32" t="s">
        <v>95</v>
      </c>
      <c r="K2359" s="32" t="s">
        <v>95</v>
      </c>
      <c r="L2359" s="32" t="s">
        <v>95</v>
      </c>
      <c r="M2359" s="32" t="s">
        <v>95</v>
      </c>
      <c r="N2359" s="32" t="s">
        <v>95</v>
      </c>
      <c r="O2359" s="32" t="s">
        <v>95</v>
      </c>
      <c r="P2359" s="32" t="s">
        <v>95</v>
      </c>
      <c r="Q2359" s="32" t="s">
        <v>95</v>
      </c>
      <c r="R2359" s="32" t="s">
        <v>95</v>
      </c>
      <c r="S2359" s="32" t="s">
        <v>95</v>
      </c>
    </row>
    <row r="2360" spans="1:19" s="36" customFormat="1" ht="14.4" x14ac:dyDescent="0.3">
      <c r="A2360" s="36">
        <f t="shared" si="150"/>
        <v>20180577</v>
      </c>
      <c r="B2360" s="36">
        <v>2018</v>
      </c>
      <c r="C2360" s="36">
        <v>577</v>
      </c>
      <c r="D2360" s="36">
        <v>1</v>
      </c>
      <c r="E2360" s="36" t="s">
        <v>430</v>
      </c>
      <c r="F2360" s="70">
        <v>437.38000000000005</v>
      </c>
      <c r="G2360" s="32" t="s">
        <v>95</v>
      </c>
      <c r="H2360" s="32" t="s">
        <v>95</v>
      </c>
      <c r="I2360" s="32" t="s">
        <v>95</v>
      </c>
      <c r="J2360" s="32" t="s">
        <v>95</v>
      </c>
      <c r="K2360" s="32" t="s">
        <v>95</v>
      </c>
      <c r="L2360" s="32" t="s">
        <v>95</v>
      </c>
      <c r="M2360" s="32" t="s">
        <v>95</v>
      </c>
      <c r="N2360" s="32" t="s">
        <v>95</v>
      </c>
      <c r="O2360" s="32" t="s">
        <v>95</v>
      </c>
      <c r="P2360" s="32" t="s">
        <v>95</v>
      </c>
      <c r="Q2360" s="32" t="s">
        <v>95</v>
      </c>
      <c r="R2360" s="32" t="s">
        <v>95</v>
      </c>
      <c r="S2360" s="32" t="s">
        <v>95</v>
      </c>
    </row>
    <row r="2361" spans="1:19" s="36" customFormat="1" ht="14.4" x14ac:dyDescent="0.3">
      <c r="A2361" s="36">
        <f t="shared" si="150"/>
        <v>20180578</v>
      </c>
      <c r="B2361" s="36">
        <v>2018</v>
      </c>
      <c r="C2361" s="36">
        <v>578</v>
      </c>
      <c r="D2361" s="36">
        <v>1</v>
      </c>
      <c r="E2361" s="36" t="s">
        <v>504</v>
      </c>
      <c r="F2361" s="70">
        <v>1630.41</v>
      </c>
      <c r="G2361" s="32" t="s">
        <v>95</v>
      </c>
      <c r="H2361" s="32" t="s">
        <v>95</v>
      </c>
      <c r="I2361" s="32" t="s">
        <v>95</v>
      </c>
      <c r="J2361" s="32" t="s">
        <v>95</v>
      </c>
      <c r="K2361" s="32" t="s">
        <v>95</v>
      </c>
      <c r="L2361" s="32" t="s">
        <v>95</v>
      </c>
      <c r="M2361" s="32" t="s">
        <v>95</v>
      </c>
      <c r="N2361" s="32" t="s">
        <v>95</v>
      </c>
      <c r="O2361" s="32" t="s">
        <v>95</v>
      </c>
      <c r="P2361" s="32" t="s">
        <v>95</v>
      </c>
      <c r="Q2361" s="32" t="s">
        <v>95</v>
      </c>
      <c r="R2361" s="32" t="s">
        <v>95</v>
      </c>
      <c r="S2361" s="32" t="s">
        <v>95</v>
      </c>
    </row>
    <row r="2362" spans="1:19" s="36" customFormat="1" ht="14.4" x14ac:dyDescent="0.3">
      <c r="A2362" s="36">
        <f t="shared" si="150"/>
        <v>20180581</v>
      </c>
      <c r="B2362" s="36">
        <v>2018</v>
      </c>
      <c r="C2362" s="36">
        <v>581</v>
      </c>
      <c r="D2362" s="36">
        <v>1</v>
      </c>
      <c r="E2362" s="36" t="s">
        <v>525</v>
      </c>
      <c r="F2362" s="70">
        <v>394.5</v>
      </c>
      <c r="G2362" s="32" t="s">
        <v>95</v>
      </c>
      <c r="H2362" s="32" t="s">
        <v>95</v>
      </c>
      <c r="I2362" s="32" t="s">
        <v>95</v>
      </c>
      <c r="J2362" s="32" t="s">
        <v>95</v>
      </c>
      <c r="K2362" s="32" t="s">
        <v>95</v>
      </c>
      <c r="L2362" s="32" t="s">
        <v>95</v>
      </c>
      <c r="M2362" s="32" t="s">
        <v>95</v>
      </c>
      <c r="N2362" s="32" t="s">
        <v>95</v>
      </c>
      <c r="O2362" s="32" t="s">
        <v>95</v>
      </c>
      <c r="P2362" s="32" t="s">
        <v>95</v>
      </c>
      <c r="Q2362" s="32" t="s">
        <v>95</v>
      </c>
      <c r="R2362" s="32" t="s">
        <v>95</v>
      </c>
      <c r="S2362" s="32" t="s">
        <v>95</v>
      </c>
    </row>
    <row r="2363" spans="1:19" s="36" customFormat="1" ht="14.4" x14ac:dyDescent="0.3">
      <c r="A2363" s="36">
        <f t="shared" si="150"/>
        <v>20180592</v>
      </c>
      <c r="B2363" s="36">
        <v>2018</v>
      </c>
      <c r="C2363" s="36">
        <v>592</v>
      </c>
      <c r="D2363" s="36">
        <v>1</v>
      </c>
      <c r="E2363" s="36" t="s">
        <v>602</v>
      </c>
      <c r="F2363" s="70">
        <v>210.98999999999998</v>
      </c>
      <c r="G2363" s="32" t="s">
        <v>95</v>
      </c>
      <c r="H2363" s="32" t="s">
        <v>95</v>
      </c>
      <c r="I2363" s="32" t="s">
        <v>95</v>
      </c>
      <c r="J2363" s="32" t="s">
        <v>95</v>
      </c>
      <c r="K2363" s="32" t="s">
        <v>95</v>
      </c>
      <c r="L2363" s="32" t="s">
        <v>95</v>
      </c>
      <c r="M2363" s="32" t="s">
        <v>95</v>
      </c>
      <c r="N2363" s="32" t="s">
        <v>95</v>
      </c>
      <c r="O2363" s="32" t="s">
        <v>95</v>
      </c>
      <c r="P2363" s="32" t="s">
        <v>95</v>
      </c>
      <c r="Q2363" s="32" t="s">
        <v>95</v>
      </c>
      <c r="R2363" s="32" t="s">
        <v>95</v>
      </c>
      <c r="S2363" s="32" t="s">
        <v>95</v>
      </c>
    </row>
    <row r="2364" spans="1:19" s="36" customFormat="1" ht="14.4" x14ac:dyDescent="0.3">
      <c r="A2364" s="36">
        <f t="shared" si="150"/>
        <v>20180593</v>
      </c>
      <c r="B2364" s="36">
        <v>2018</v>
      </c>
      <c r="C2364" s="36">
        <v>593</v>
      </c>
      <c r="D2364" s="36">
        <v>1</v>
      </c>
      <c r="E2364" s="36" t="s">
        <v>526</v>
      </c>
      <c r="F2364" s="70">
        <v>1199.02</v>
      </c>
      <c r="G2364" s="32" t="s">
        <v>95</v>
      </c>
      <c r="H2364" s="32" t="s">
        <v>95</v>
      </c>
      <c r="I2364" s="32" t="s">
        <v>95</v>
      </c>
      <c r="J2364" s="32" t="s">
        <v>95</v>
      </c>
      <c r="K2364" s="32" t="s">
        <v>95</v>
      </c>
      <c r="L2364" s="32" t="s">
        <v>95</v>
      </c>
      <c r="M2364" s="32" t="s">
        <v>95</v>
      </c>
      <c r="N2364" s="32" t="s">
        <v>95</v>
      </c>
      <c r="O2364" s="32" t="s">
        <v>95</v>
      </c>
      <c r="P2364" s="32" t="s">
        <v>95</v>
      </c>
      <c r="Q2364" s="32" t="s">
        <v>95</v>
      </c>
      <c r="R2364" s="32" t="s">
        <v>95</v>
      </c>
      <c r="S2364" s="32" t="s">
        <v>95</v>
      </c>
    </row>
    <row r="2365" spans="1:19" s="36" customFormat="1" ht="14.4" x14ac:dyDescent="0.3">
      <c r="A2365" s="36">
        <f t="shared" si="150"/>
        <v>20180595</v>
      </c>
      <c r="B2365" s="36">
        <v>2018</v>
      </c>
      <c r="C2365" s="36">
        <v>595</v>
      </c>
      <c r="D2365" s="36">
        <v>1</v>
      </c>
      <c r="E2365" s="36" t="s">
        <v>391</v>
      </c>
      <c r="F2365" s="70">
        <v>1865.2800000000002</v>
      </c>
      <c r="G2365" s="32" t="s">
        <v>95</v>
      </c>
      <c r="H2365" s="32" t="s">
        <v>95</v>
      </c>
      <c r="I2365" s="32" t="s">
        <v>95</v>
      </c>
      <c r="J2365" s="32" t="s">
        <v>95</v>
      </c>
      <c r="K2365" s="32" t="s">
        <v>95</v>
      </c>
      <c r="L2365" s="32" t="s">
        <v>95</v>
      </c>
      <c r="M2365" s="32" t="s">
        <v>95</v>
      </c>
      <c r="N2365" s="32" t="s">
        <v>95</v>
      </c>
      <c r="O2365" s="32" t="s">
        <v>95</v>
      </c>
      <c r="P2365" s="32" t="s">
        <v>95</v>
      </c>
      <c r="Q2365" s="32" t="s">
        <v>95</v>
      </c>
      <c r="R2365" s="32" t="s">
        <v>95</v>
      </c>
      <c r="S2365" s="32" t="s">
        <v>95</v>
      </c>
    </row>
    <row r="2366" spans="1:19" s="36" customFormat="1" ht="14.4" x14ac:dyDescent="0.3">
      <c r="A2366" s="36">
        <f t="shared" si="150"/>
        <v>20180599</v>
      </c>
      <c r="B2366" s="36">
        <v>2018</v>
      </c>
      <c r="C2366" s="36">
        <v>599</v>
      </c>
      <c r="D2366" s="36">
        <v>1</v>
      </c>
      <c r="E2366" s="36" t="s">
        <v>527</v>
      </c>
      <c r="F2366" s="70">
        <v>463.08000000000004</v>
      </c>
      <c r="G2366" s="32" t="s">
        <v>95</v>
      </c>
      <c r="H2366" s="32" t="s">
        <v>95</v>
      </c>
      <c r="I2366" s="32" t="s">
        <v>95</v>
      </c>
      <c r="J2366" s="32" t="s">
        <v>95</v>
      </c>
      <c r="K2366" s="32" t="s">
        <v>95</v>
      </c>
      <c r="L2366" s="32" t="s">
        <v>95</v>
      </c>
      <c r="M2366" s="32" t="s">
        <v>95</v>
      </c>
      <c r="N2366" s="32" t="s">
        <v>95</v>
      </c>
      <c r="O2366" s="32" t="s">
        <v>95</v>
      </c>
      <c r="P2366" s="32" t="s">
        <v>95</v>
      </c>
      <c r="Q2366" s="32" t="s">
        <v>95</v>
      </c>
      <c r="R2366" s="32" t="s">
        <v>95</v>
      </c>
      <c r="S2366" s="32" t="s">
        <v>95</v>
      </c>
    </row>
    <row r="2367" spans="1:19" s="36" customFormat="1" ht="14.4" x14ac:dyDescent="0.3">
      <c r="A2367" s="36">
        <f t="shared" si="150"/>
        <v>20180600</v>
      </c>
      <c r="B2367" s="36">
        <v>2018</v>
      </c>
      <c r="C2367" s="36">
        <v>600</v>
      </c>
      <c r="D2367" s="36">
        <v>1</v>
      </c>
      <c r="E2367" s="36" t="s">
        <v>636</v>
      </c>
      <c r="F2367" s="70">
        <v>276.60000000000002</v>
      </c>
      <c r="G2367" s="32" t="s">
        <v>95</v>
      </c>
      <c r="H2367" s="32" t="s">
        <v>95</v>
      </c>
      <c r="I2367" s="32" t="s">
        <v>95</v>
      </c>
      <c r="J2367" s="32" t="s">
        <v>95</v>
      </c>
      <c r="K2367" s="32" t="s">
        <v>95</v>
      </c>
      <c r="L2367" s="32" t="s">
        <v>95</v>
      </c>
      <c r="M2367" s="32" t="s">
        <v>95</v>
      </c>
      <c r="N2367" s="32" t="s">
        <v>95</v>
      </c>
      <c r="O2367" s="32" t="s">
        <v>95</v>
      </c>
      <c r="P2367" s="32" t="s">
        <v>95</v>
      </c>
      <c r="Q2367" s="32" t="s">
        <v>95</v>
      </c>
      <c r="R2367" s="32" t="s">
        <v>95</v>
      </c>
      <c r="S2367" s="32" t="s">
        <v>95</v>
      </c>
    </row>
    <row r="2368" spans="1:19" s="36" customFormat="1" ht="14.4" x14ac:dyDescent="0.3">
      <c r="A2368" s="36">
        <f t="shared" si="150"/>
        <v>20180601</v>
      </c>
      <c r="B2368" s="36">
        <v>2018</v>
      </c>
      <c r="C2368" s="36">
        <v>601</v>
      </c>
      <c r="D2368" s="36">
        <v>1</v>
      </c>
      <c r="E2368" s="36" t="s">
        <v>293</v>
      </c>
      <c r="F2368" s="70">
        <v>651.13</v>
      </c>
      <c r="G2368" s="32" t="s">
        <v>95</v>
      </c>
      <c r="H2368" s="32" t="s">
        <v>95</v>
      </c>
      <c r="I2368" s="32" t="s">
        <v>95</v>
      </c>
      <c r="J2368" s="32" t="s">
        <v>95</v>
      </c>
      <c r="K2368" s="32" t="s">
        <v>95</v>
      </c>
      <c r="L2368" s="32" t="s">
        <v>95</v>
      </c>
      <c r="M2368" s="32" t="s">
        <v>95</v>
      </c>
      <c r="N2368" s="32" t="s">
        <v>95</v>
      </c>
      <c r="O2368" s="32" t="s">
        <v>95</v>
      </c>
      <c r="P2368" s="32" t="s">
        <v>95</v>
      </c>
      <c r="Q2368" s="32" t="s">
        <v>95</v>
      </c>
      <c r="R2368" s="32" t="s">
        <v>95</v>
      </c>
      <c r="S2368" s="32" t="s">
        <v>95</v>
      </c>
    </row>
    <row r="2369" spans="1:19" s="36" customFormat="1" ht="14.4" x14ac:dyDescent="0.3">
      <c r="A2369" s="36">
        <f t="shared" si="150"/>
        <v>20180621</v>
      </c>
      <c r="B2369" s="36">
        <v>2018</v>
      </c>
      <c r="C2369" s="36">
        <v>621</v>
      </c>
      <c r="D2369" s="36">
        <v>1</v>
      </c>
      <c r="E2369" s="36" t="s">
        <v>566</v>
      </c>
      <c r="F2369" s="70">
        <v>11297.93</v>
      </c>
      <c r="G2369" s="32" t="s">
        <v>95</v>
      </c>
      <c r="H2369" s="32" t="s">
        <v>95</v>
      </c>
      <c r="I2369" s="32" t="s">
        <v>95</v>
      </c>
      <c r="J2369" s="32" t="s">
        <v>95</v>
      </c>
      <c r="K2369" s="32" t="s">
        <v>95</v>
      </c>
      <c r="L2369" s="32" t="s">
        <v>95</v>
      </c>
      <c r="M2369" s="32" t="s">
        <v>95</v>
      </c>
      <c r="N2369" s="32" t="s">
        <v>95</v>
      </c>
      <c r="O2369" s="32" t="s">
        <v>95</v>
      </c>
      <c r="P2369" s="32" t="s">
        <v>95</v>
      </c>
      <c r="Q2369" s="32" t="s">
        <v>95</v>
      </c>
      <c r="R2369" s="32" t="s">
        <v>95</v>
      </c>
      <c r="S2369" s="32" t="s">
        <v>95</v>
      </c>
    </row>
    <row r="2370" spans="1:19" s="36" customFormat="1" ht="14.4" x14ac:dyDescent="0.3">
      <c r="A2370" s="36">
        <f t="shared" si="150"/>
        <v>20180622</v>
      </c>
      <c r="B2370" s="36">
        <v>2018</v>
      </c>
      <c r="C2370" s="36">
        <v>622</v>
      </c>
      <c r="D2370" s="36">
        <v>1</v>
      </c>
      <c r="E2370" s="36" t="s">
        <v>431</v>
      </c>
      <c r="F2370" s="70">
        <v>10480.380000000001</v>
      </c>
      <c r="G2370" s="32" t="s">
        <v>95</v>
      </c>
      <c r="H2370" s="32" t="s">
        <v>95</v>
      </c>
      <c r="I2370" s="32" t="s">
        <v>95</v>
      </c>
      <c r="J2370" s="32" t="s">
        <v>95</v>
      </c>
      <c r="K2370" s="32" t="s">
        <v>95</v>
      </c>
      <c r="L2370" s="32" t="s">
        <v>95</v>
      </c>
      <c r="M2370" s="32" t="s">
        <v>95</v>
      </c>
      <c r="N2370" s="32" t="s">
        <v>95</v>
      </c>
      <c r="O2370" s="32" t="s">
        <v>95</v>
      </c>
      <c r="P2370" s="32" t="s">
        <v>95</v>
      </c>
      <c r="Q2370" s="32" t="s">
        <v>95</v>
      </c>
      <c r="R2370" s="32" t="s">
        <v>95</v>
      </c>
      <c r="S2370" s="32" t="s">
        <v>95</v>
      </c>
    </row>
    <row r="2371" spans="1:19" s="36" customFormat="1" ht="14.4" x14ac:dyDescent="0.3">
      <c r="A2371" s="36">
        <f t="shared" si="150"/>
        <v>20180623</v>
      </c>
      <c r="B2371" s="36">
        <v>2018</v>
      </c>
      <c r="C2371" s="36">
        <v>623</v>
      </c>
      <c r="D2371" s="36">
        <v>1</v>
      </c>
      <c r="E2371" s="36" t="s">
        <v>603</v>
      </c>
      <c r="F2371" s="70">
        <v>7613.1299999999992</v>
      </c>
      <c r="G2371" s="32" t="s">
        <v>95</v>
      </c>
      <c r="H2371" s="32" t="s">
        <v>95</v>
      </c>
      <c r="I2371" s="32" t="s">
        <v>95</v>
      </c>
      <c r="J2371" s="32" t="s">
        <v>95</v>
      </c>
      <c r="K2371" s="32" t="s">
        <v>95</v>
      </c>
      <c r="L2371" s="32" t="s">
        <v>95</v>
      </c>
      <c r="M2371" s="32" t="s">
        <v>95</v>
      </c>
      <c r="N2371" s="32" t="s">
        <v>95</v>
      </c>
      <c r="O2371" s="32" t="s">
        <v>95</v>
      </c>
      <c r="P2371" s="32" t="s">
        <v>95</v>
      </c>
      <c r="Q2371" s="32" t="s">
        <v>95</v>
      </c>
      <c r="R2371" s="32" t="s">
        <v>95</v>
      </c>
      <c r="S2371" s="32" t="s">
        <v>95</v>
      </c>
    </row>
    <row r="2372" spans="1:19" s="36" customFormat="1" ht="14.4" x14ac:dyDescent="0.3">
      <c r="A2372" s="36">
        <f t="shared" si="150"/>
        <v>20180624</v>
      </c>
      <c r="B2372" s="36">
        <v>2018</v>
      </c>
      <c r="C2372" s="36">
        <v>624</v>
      </c>
      <c r="D2372" s="36">
        <v>1</v>
      </c>
      <c r="E2372" s="36" t="s">
        <v>392</v>
      </c>
      <c r="F2372" s="70">
        <v>8387.5399999999991</v>
      </c>
      <c r="G2372" s="32" t="s">
        <v>95</v>
      </c>
      <c r="H2372" s="32" t="s">
        <v>95</v>
      </c>
      <c r="I2372" s="32" t="s">
        <v>95</v>
      </c>
      <c r="J2372" s="32" t="s">
        <v>95</v>
      </c>
      <c r="K2372" s="32" t="s">
        <v>95</v>
      </c>
      <c r="L2372" s="32" t="s">
        <v>95</v>
      </c>
      <c r="M2372" s="32" t="s">
        <v>95</v>
      </c>
      <c r="N2372" s="32" t="s">
        <v>95</v>
      </c>
      <c r="O2372" s="32" t="s">
        <v>95</v>
      </c>
      <c r="P2372" s="32" t="s">
        <v>95</v>
      </c>
      <c r="Q2372" s="32" t="s">
        <v>95</v>
      </c>
      <c r="R2372" s="32" t="s">
        <v>95</v>
      </c>
      <c r="S2372" s="32" t="s">
        <v>95</v>
      </c>
    </row>
    <row r="2373" spans="1:19" s="36" customFormat="1" ht="14.4" x14ac:dyDescent="0.3">
      <c r="A2373" s="36">
        <f t="shared" si="150"/>
        <v>20180625</v>
      </c>
      <c r="B2373" s="36">
        <v>2018</v>
      </c>
      <c r="C2373" s="36">
        <v>625</v>
      </c>
      <c r="D2373" s="36">
        <v>1</v>
      </c>
      <c r="E2373" s="36" t="s">
        <v>294</v>
      </c>
      <c r="F2373" s="70">
        <v>36532.93</v>
      </c>
      <c r="G2373" s="32" t="s">
        <v>95</v>
      </c>
      <c r="H2373" s="32" t="s">
        <v>95</v>
      </c>
      <c r="I2373" s="32" t="s">
        <v>95</v>
      </c>
      <c r="J2373" s="32" t="s">
        <v>95</v>
      </c>
      <c r="K2373" s="32" t="s">
        <v>95</v>
      </c>
      <c r="L2373" s="32" t="s">
        <v>95</v>
      </c>
      <c r="M2373" s="32" t="s">
        <v>95</v>
      </c>
      <c r="N2373" s="32" t="s">
        <v>95</v>
      </c>
      <c r="O2373" s="32" t="s">
        <v>95</v>
      </c>
      <c r="P2373" s="32" t="s">
        <v>95</v>
      </c>
      <c r="Q2373" s="32" t="s">
        <v>95</v>
      </c>
      <c r="R2373" s="32" t="s">
        <v>95</v>
      </c>
      <c r="S2373" s="32" t="s">
        <v>95</v>
      </c>
    </row>
    <row r="2374" spans="1:19" s="36" customFormat="1" ht="14.4" x14ac:dyDescent="0.3">
      <c r="A2374" s="36">
        <f t="shared" si="150"/>
        <v>20180630</v>
      </c>
      <c r="B2374" s="36">
        <v>2018</v>
      </c>
      <c r="C2374" s="36">
        <v>630</v>
      </c>
      <c r="D2374" s="36">
        <v>1</v>
      </c>
      <c r="E2374" s="36" t="s">
        <v>393</v>
      </c>
      <c r="F2374" s="70">
        <v>355.16999999999996</v>
      </c>
      <c r="G2374" s="32" t="s">
        <v>95</v>
      </c>
      <c r="H2374" s="32" t="s">
        <v>95</v>
      </c>
      <c r="I2374" s="32" t="s">
        <v>95</v>
      </c>
      <c r="J2374" s="32" t="s">
        <v>95</v>
      </c>
      <c r="K2374" s="32" t="s">
        <v>95</v>
      </c>
      <c r="L2374" s="32" t="s">
        <v>95</v>
      </c>
      <c r="M2374" s="32" t="s">
        <v>95</v>
      </c>
      <c r="N2374" s="32" t="s">
        <v>95</v>
      </c>
      <c r="O2374" s="32" t="s">
        <v>95</v>
      </c>
      <c r="P2374" s="32" t="s">
        <v>95</v>
      </c>
      <c r="Q2374" s="32" t="s">
        <v>95</v>
      </c>
      <c r="R2374" s="32" t="s">
        <v>95</v>
      </c>
      <c r="S2374" s="32" t="s">
        <v>95</v>
      </c>
    </row>
    <row r="2375" spans="1:19" s="36" customFormat="1" ht="14.4" x14ac:dyDescent="0.3">
      <c r="A2375" s="36">
        <f t="shared" si="150"/>
        <v>20180635</v>
      </c>
      <c r="B2375" s="36">
        <v>2018</v>
      </c>
      <c r="C2375" s="36">
        <v>635</v>
      </c>
      <c r="D2375" s="36">
        <v>1</v>
      </c>
      <c r="E2375" s="36" t="s">
        <v>295</v>
      </c>
      <c r="F2375" s="70">
        <v>47.53</v>
      </c>
      <c r="G2375" s="32" t="s">
        <v>95</v>
      </c>
      <c r="H2375" s="32" t="s">
        <v>95</v>
      </c>
      <c r="I2375" s="32" t="s">
        <v>95</v>
      </c>
      <c r="J2375" s="32" t="s">
        <v>95</v>
      </c>
      <c r="K2375" s="32" t="s">
        <v>95</v>
      </c>
      <c r="L2375" s="32" t="s">
        <v>95</v>
      </c>
      <c r="M2375" s="32" t="s">
        <v>95</v>
      </c>
      <c r="N2375" s="32" t="s">
        <v>95</v>
      </c>
      <c r="O2375" s="32" t="s">
        <v>95</v>
      </c>
      <c r="P2375" s="32" t="s">
        <v>95</v>
      </c>
      <c r="Q2375" s="32" t="s">
        <v>95</v>
      </c>
      <c r="R2375" s="32" t="s">
        <v>95</v>
      </c>
      <c r="S2375" s="32" t="s">
        <v>95</v>
      </c>
    </row>
    <row r="2376" spans="1:19" s="36" customFormat="1" ht="14.4" x14ac:dyDescent="0.3">
      <c r="A2376" s="36">
        <f t="shared" si="150"/>
        <v>20180640</v>
      </c>
      <c r="B2376" s="36">
        <v>2018</v>
      </c>
      <c r="C2376" s="36">
        <v>640</v>
      </c>
      <c r="D2376" s="36">
        <v>1</v>
      </c>
      <c r="E2376" s="36" t="s">
        <v>614</v>
      </c>
      <c r="F2376" s="70">
        <v>377.79</v>
      </c>
      <c r="G2376" s="32" t="s">
        <v>95</v>
      </c>
      <c r="H2376" s="32" t="s">
        <v>95</v>
      </c>
      <c r="I2376" s="32" t="s">
        <v>95</v>
      </c>
      <c r="J2376" s="32" t="s">
        <v>95</v>
      </c>
      <c r="K2376" s="32" t="s">
        <v>95</v>
      </c>
      <c r="L2376" s="32" t="s">
        <v>95</v>
      </c>
      <c r="M2376" s="32" t="s">
        <v>95</v>
      </c>
      <c r="N2376" s="32" t="s">
        <v>95</v>
      </c>
      <c r="O2376" s="32" t="s">
        <v>95</v>
      </c>
      <c r="P2376" s="32" t="s">
        <v>95</v>
      </c>
      <c r="Q2376" s="32" t="s">
        <v>95</v>
      </c>
      <c r="R2376" s="32" t="s">
        <v>95</v>
      </c>
      <c r="S2376" s="32" t="s">
        <v>95</v>
      </c>
    </row>
    <row r="2377" spans="1:19" s="36" customFormat="1" ht="14.4" x14ac:dyDescent="0.3">
      <c r="A2377" s="36">
        <f t="shared" si="150"/>
        <v>20180656</v>
      </c>
      <c r="B2377" s="36">
        <v>2018</v>
      </c>
      <c r="C2377" s="36">
        <v>656</v>
      </c>
      <c r="D2377" s="36">
        <v>1</v>
      </c>
      <c r="E2377" s="36" t="s">
        <v>229</v>
      </c>
      <c r="F2377" s="70">
        <v>3777.38</v>
      </c>
      <c r="G2377" s="32" t="s">
        <v>95</v>
      </c>
      <c r="H2377" s="32" t="s">
        <v>95</v>
      </c>
      <c r="I2377" s="32" t="s">
        <v>95</v>
      </c>
      <c r="J2377" s="32" t="s">
        <v>95</v>
      </c>
      <c r="K2377" s="32" t="s">
        <v>95</v>
      </c>
      <c r="L2377" s="32" t="s">
        <v>95</v>
      </c>
      <c r="M2377" s="32" t="s">
        <v>95</v>
      </c>
      <c r="N2377" s="32" t="s">
        <v>95</v>
      </c>
      <c r="O2377" s="32" t="s">
        <v>95</v>
      </c>
      <c r="P2377" s="32" t="s">
        <v>95</v>
      </c>
      <c r="Q2377" s="32" t="s">
        <v>95</v>
      </c>
      <c r="R2377" s="32" t="s">
        <v>95</v>
      </c>
      <c r="S2377" s="32" t="s">
        <v>95</v>
      </c>
    </row>
    <row r="2378" spans="1:19" s="36" customFormat="1" ht="14.4" x14ac:dyDescent="0.3">
      <c r="A2378" s="36">
        <f t="shared" si="150"/>
        <v>20180659</v>
      </c>
      <c r="B2378" s="36">
        <v>2018</v>
      </c>
      <c r="C2378" s="36">
        <v>659</v>
      </c>
      <c r="D2378" s="36">
        <v>1</v>
      </c>
      <c r="E2378" s="36" t="s">
        <v>334</v>
      </c>
      <c r="F2378" s="70">
        <v>3996.3200000000006</v>
      </c>
      <c r="G2378" s="32" t="s">
        <v>95</v>
      </c>
      <c r="H2378" s="32" t="s">
        <v>95</v>
      </c>
      <c r="I2378" s="32" t="s">
        <v>95</v>
      </c>
      <c r="J2378" s="32" t="s">
        <v>95</v>
      </c>
      <c r="K2378" s="32" t="s">
        <v>95</v>
      </c>
      <c r="L2378" s="32" t="s">
        <v>95</v>
      </c>
      <c r="M2378" s="32" t="s">
        <v>95</v>
      </c>
      <c r="N2378" s="32" t="s">
        <v>95</v>
      </c>
      <c r="O2378" s="32" t="s">
        <v>95</v>
      </c>
      <c r="P2378" s="32" t="s">
        <v>95</v>
      </c>
      <c r="Q2378" s="32" t="s">
        <v>95</v>
      </c>
      <c r="R2378" s="32" t="s">
        <v>95</v>
      </c>
      <c r="S2378" s="32" t="s">
        <v>95</v>
      </c>
    </row>
    <row r="2379" spans="1:19" s="36" customFormat="1" ht="14.4" x14ac:dyDescent="0.3">
      <c r="A2379" s="36">
        <f t="shared" si="150"/>
        <v>20180671</v>
      </c>
      <c r="B2379" s="36">
        <v>2018</v>
      </c>
      <c r="C2379" s="36">
        <v>671</v>
      </c>
      <c r="D2379" s="36">
        <v>1</v>
      </c>
      <c r="E2379" s="36" t="s">
        <v>628</v>
      </c>
      <c r="F2379" s="70">
        <v>370.10999999999996</v>
      </c>
      <c r="G2379" s="32" t="s">
        <v>95</v>
      </c>
      <c r="H2379" s="32" t="s">
        <v>95</v>
      </c>
      <c r="I2379" s="32" t="s">
        <v>95</v>
      </c>
      <c r="J2379" s="32" t="s">
        <v>95</v>
      </c>
      <c r="K2379" s="32" t="s">
        <v>95</v>
      </c>
      <c r="L2379" s="32" t="s">
        <v>95</v>
      </c>
      <c r="M2379" s="32" t="s">
        <v>95</v>
      </c>
      <c r="N2379" s="32" t="s">
        <v>95</v>
      </c>
      <c r="O2379" s="32" t="s">
        <v>95</v>
      </c>
      <c r="P2379" s="32" t="s">
        <v>95</v>
      </c>
      <c r="Q2379" s="32" t="s">
        <v>95</v>
      </c>
      <c r="R2379" s="32" t="s">
        <v>95</v>
      </c>
      <c r="S2379" s="32" t="s">
        <v>95</v>
      </c>
    </row>
    <row r="2380" spans="1:19" s="36" customFormat="1" ht="14.4" x14ac:dyDescent="0.3">
      <c r="A2380" s="36">
        <f t="shared" si="150"/>
        <v>20180676</v>
      </c>
      <c r="B2380" s="36">
        <v>2018</v>
      </c>
      <c r="C2380" s="36">
        <v>676</v>
      </c>
      <c r="D2380" s="36">
        <v>1</v>
      </c>
      <c r="E2380" s="36" t="s">
        <v>230</v>
      </c>
      <c r="F2380" s="70">
        <v>240.89000000000001</v>
      </c>
      <c r="G2380" s="32" t="s">
        <v>95</v>
      </c>
      <c r="H2380" s="32" t="s">
        <v>95</v>
      </c>
      <c r="I2380" s="32" t="s">
        <v>95</v>
      </c>
      <c r="J2380" s="32" t="s">
        <v>95</v>
      </c>
      <c r="K2380" s="32" t="s">
        <v>95</v>
      </c>
      <c r="L2380" s="32" t="s">
        <v>95</v>
      </c>
      <c r="M2380" s="32" t="s">
        <v>95</v>
      </c>
      <c r="N2380" s="32" t="s">
        <v>95</v>
      </c>
      <c r="O2380" s="32" t="s">
        <v>95</v>
      </c>
      <c r="P2380" s="32" t="s">
        <v>95</v>
      </c>
      <c r="Q2380" s="32" t="s">
        <v>95</v>
      </c>
      <c r="R2380" s="32" t="s">
        <v>95</v>
      </c>
      <c r="S2380" s="32" t="s">
        <v>95</v>
      </c>
    </row>
    <row r="2381" spans="1:19" s="36" customFormat="1" ht="14.4" x14ac:dyDescent="0.3">
      <c r="A2381" s="36">
        <f t="shared" si="150"/>
        <v>20180682</v>
      </c>
      <c r="B2381" s="36">
        <v>2018</v>
      </c>
      <c r="C2381" s="36">
        <v>682</v>
      </c>
      <c r="D2381" s="36">
        <v>1</v>
      </c>
      <c r="E2381" s="36" t="s">
        <v>336</v>
      </c>
      <c r="F2381" s="70">
        <v>1149.2399999999998</v>
      </c>
      <c r="G2381" s="32" t="s">
        <v>95</v>
      </c>
      <c r="H2381" s="32" t="s">
        <v>95</v>
      </c>
      <c r="I2381" s="32" t="s">
        <v>95</v>
      </c>
      <c r="J2381" s="32" t="s">
        <v>95</v>
      </c>
      <c r="K2381" s="32" t="s">
        <v>95</v>
      </c>
      <c r="L2381" s="32" t="s">
        <v>95</v>
      </c>
      <c r="M2381" s="32" t="s">
        <v>95</v>
      </c>
      <c r="N2381" s="32" t="s">
        <v>95</v>
      </c>
      <c r="O2381" s="32" t="s">
        <v>95</v>
      </c>
      <c r="P2381" s="32" t="s">
        <v>95</v>
      </c>
      <c r="Q2381" s="32" t="s">
        <v>95</v>
      </c>
      <c r="R2381" s="32" t="s">
        <v>95</v>
      </c>
      <c r="S2381" s="32" t="s">
        <v>95</v>
      </c>
    </row>
    <row r="2382" spans="1:19" s="36" customFormat="1" ht="14.4" x14ac:dyDescent="0.3">
      <c r="A2382" s="36">
        <f t="shared" si="150"/>
        <v>20180690</v>
      </c>
      <c r="B2382" s="36">
        <v>2018</v>
      </c>
      <c r="C2382" s="36">
        <v>690</v>
      </c>
      <c r="D2382" s="36">
        <v>1</v>
      </c>
      <c r="E2382" s="36" t="s">
        <v>337</v>
      </c>
      <c r="F2382" s="70">
        <v>991.31000000000006</v>
      </c>
      <c r="G2382" s="32" t="s">
        <v>95</v>
      </c>
      <c r="H2382" s="32" t="s">
        <v>95</v>
      </c>
      <c r="I2382" s="32" t="s">
        <v>95</v>
      </c>
      <c r="J2382" s="32" t="s">
        <v>95</v>
      </c>
      <c r="K2382" s="32" t="s">
        <v>95</v>
      </c>
      <c r="L2382" s="32" t="s">
        <v>95</v>
      </c>
      <c r="M2382" s="32" t="s">
        <v>95</v>
      </c>
      <c r="N2382" s="32" t="s">
        <v>95</v>
      </c>
      <c r="O2382" s="32" t="s">
        <v>95</v>
      </c>
      <c r="P2382" s="32" t="s">
        <v>95</v>
      </c>
      <c r="Q2382" s="32" t="s">
        <v>95</v>
      </c>
      <c r="R2382" s="32" t="s">
        <v>95</v>
      </c>
      <c r="S2382" s="32" t="s">
        <v>95</v>
      </c>
    </row>
    <row r="2383" spans="1:19" s="36" customFormat="1" ht="14.4" x14ac:dyDescent="0.3">
      <c r="A2383" s="36">
        <f t="shared" si="150"/>
        <v>20180695</v>
      </c>
      <c r="B2383" s="36">
        <v>2018</v>
      </c>
      <c r="C2383" s="36">
        <v>695</v>
      </c>
      <c r="D2383" s="36">
        <v>1</v>
      </c>
      <c r="E2383" s="36" t="s">
        <v>338</v>
      </c>
      <c r="F2383" s="70">
        <v>751.06000000000006</v>
      </c>
      <c r="G2383" s="32" t="s">
        <v>95</v>
      </c>
      <c r="H2383" s="32" t="s">
        <v>95</v>
      </c>
      <c r="I2383" s="32" t="s">
        <v>95</v>
      </c>
      <c r="J2383" s="32" t="s">
        <v>95</v>
      </c>
      <c r="K2383" s="32" t="s">
        <v>95</v>
      </c>
      <c r="L2383" s="32" t="s">
        <v>95</v>
      </c>
      <c r="M2383" s="32" t="s">
        <v>95</v>
      </c>
      <c r="N2383" s="32" t="s">
        <v>95</v>
      </c>
      <c r="O2383" s="32" t="s">
        <v>95</v>
      </c>
      <c r="P2383" s="32" t="s">
        <v>95</v>
      </c>
      <c r="Q2383" s="32" t="s">
        <v>95</v>
      </c>
      <c r="R2383" s="32" t="s">
        <v>95</v>
      </c>
      <c r="S2383" s="32" t="s">
        <v>95</v>
      </c>
    </row>
    <row r="2384" spans="1:19" s="36" customFormat="1" ht="14.4" x14ac:dyDescent="0.3">
      <c r="A2384" s="36">
        <f t="shared" si="150"/>
        <v>20180696</v>
      </c>
      <c r="B2384" s="36">
        <v>2018</v>
      </c>
      <c r="C2384" s="36">
        <v>696</v>
      </c>
      <c r="D2384" s="36">
        <v>1</v>
      </c>
      <c r="E2384" s="36" t="s">
        <v>528</v>
      </c>
      <c r="F2384" s="70">
        <v>578.25000000000011</v>
      </c>
      <c r="G2384" s="32" t="s">
        <v>95</v>
      </c>
      <c r="H2384" s="32" t="s">
        <v>95</v>
      </c>
      <c r="I2384" s="32" t="s">
        <v>95</v>
      </c>
      <c r="J2384" s="32" t="s">
        <v>95</v>
      </c>
      <c r="K2384" s="32" t="s">
        <v>95</v>
      </c>
      <c r="L2384" s="32" t="s">
        <v>95</v>
      </c>
      <c r="M2384" s="32" t="s">
        <v>95</v>
      </c>
      <c r="N2384" s="32" t="s">
        <v>95</v>
      </c>
      <c r="O2384" s="32" t="s">
        <v>95</v>
      </c>
      <c r="P2384" s="32" t="s">
        <v>95</v>
      </c>
      <c r="Q2384" s="32" t="s">
        <v>95</v>
      </c>
      <c r="R2384" s="32" t="s">
        <v>95</v>
      </c>
      <c r="S2384" s="32" t="s">
        <v>95</v>
      </c>
    </row>
    <row r="2385" spans="1:19" s="36" customFormat="1" ht="14.4" x14ac:dyDescent="0.3">
      <c r="A2385" s="36">
        <f t="shared" ref="A2385:A2448" si="151">10000*B2385+C2385</f>
        <v>20180698</v>
      </c>
      <c r="B2385" s="36">
        <v>2018</v>
      </c>
      <c r="C2385" s="36">
        <v>698</v>
      </c>
      <c r="D2385" s="36">
        <v>1</v>
      </c>
      <c r="E2385" s="36" t="s">
        <v>457</v>
      </c>
      <c r="F2385" s="70">
        <v>222.31</v>
      </c>
      <c r="G2385" s="32" t="s">
        <v>95</v>
      </c>
      <c r="H2385" s="32" t="s">
        <v>95</v>
      </c>
      <c r="I2385" s="32" t="s">
        <v>95</v>
      </c>
      <c r="J2385" s="32" t="s">
        <v>95</v>
      </c>
      <c r="K2385" s="32" t="s">
        <v>95</v>
      </c>
      <c r="L2385" s="32" t="s">
        <v>95</v>
      </c>
      <c r="M2385" s="32" t="s">
        <v>95</v>
      </c>
      <c r="N2385" s="32" t="s">
        <v>95</v>
      </c>
      <c r="O2385" s="32" t="s">
        <v>95</v>
      </c>
      <c r="P2385" s="32" t="s">
        <v>95</v>
      </c>
      <c r="Q2385" s="32" t="s">
        <v>95</v>
      </c>
      <c r="R2385" s="32" t="s">
        <v>95</v>
      </c>
      <c r="S2385" s="32" t="s">
        <v>95</v>
      </c>
    </row>
    <row r="2386" spans="1:19" s="36" customFormat="1" ht="14.4" x14ac:dyDescent="0.3">
      <c r="A2386" s="36">
        <f t="shared" si="151"/>
        <v>20180700</v>
      </c>
      <c r="B2386" s="36">
        <v>2018</v>
      </c>
      <c r="C2386" s="36">
        <v>700</v>
      </c>
      <c r="D2386" s="36">
        <v>1</v>
      </c>
      <c r="E2386" s="36" t="s">
        <v>396</v>
      </c>
      <c r="F2386" s="70">
        <v>2095.4799999999996</v>
      </c>
      <c r="G2386" s="32" t="s">
        <v>95</v>
      </c>
      <c r="H2386" s="32" t="s">
        <v>95</v>
      </c>
      <c r="I2386" s="32" t="s">
        <v>95</v>
      </c>
      <c r="J2386" s="32" t="s">
        <v>95</v>
      </c>
      <c r="K2386" s="32" t="s">
        <v>95</v>
      </c>
      <c r="L2386" s="32" t="s">
        <v>95</v>
      </c>
      <c r="M2386" s="32" t="s">
        <v>95</v>
      </c>
      <c r="N2386" s="32" t="s">
        <v>95</v>
      </c>
      <c r="O2386" s="32" t="s">
        <v>95</v>
      </c>
      <c r="P2386" s="32" t="s">
        <v>95</v>
      </c>
      <c r="Q2386" s="32" t="s">
        <v>95</v>
      </c>
      <c r="R2386" s="32" t="s">
        <v>95</v>
      </c>
      <c r="S2386" s="32" t="s">
        <v>95</v>
      </c>
    </row>
    <row r="2387" spans="1:19" s="36" customFormat="1" ht="14.4" x14ac:dyDescent="0.3">
      <c r="A2387" s="36">
        <f t="shared" si="151"/>
        <v>20180701</v>
      </c>
      <c r="B2387" s="36">
        <v>2018</v>
      </c>
      <c r="C2387" s="36">
        <v>701</v>
      </c>
      <c r="D2387" s="36">
        <v>1</v>
      </c>
      <c r="E2387" s="36" t="s">
        <v>340</v>
      </c>
      <c r="F2387" s="70">
        <v>2409.8500000000004</v>
      </c>
      <c r="G2387" s="32" t="s">
        <v>95</v>
      </c>
      <c r="H2387" s="32" t="s">
        <v>95</v>
      </c>
      <c r="I2387" s="32" t="s">
        <v>95</v>
      </c>
      <c r="J2387" s="32" t="s">
        <v>95</v>
      </c>
      <c r="K2387" s="32" t="s">
        <v>95</v>
      </c>
      <c r="L2387" s="32" t="s">
        <v>95</v>
      </c>
      <c r="M2387" s="32" t="s">
        <v>95</v>
      </c>
      <c r="N2387" s="32" t="s">
        <v>95</v>
      </c>
      <c r="O2387" s="32" t="s">
        <v>95</v>
      </c>
      <c r="P2387" s="32" t="s">
        <v>95</v>
      </c>
      <c r="Q2387" s="32" t="s">
        <v>95</v>
      </c>
      <c r="R2387" s="32" t="s">
        <v>95</v>
      </c>
      <c r="S2387" s="32" t="s">
        <v>95</v>
      </c>
    </row>
    <row r="2388" spans="1:19" s="36" customFormat="1" ht="14.4" x14ac:dyDescent="0.3">
      <c r="A2388" s="36">
        <f t="shared" si="151"/>
        <v>20180704</v>
      </c>
      <c r="B2388" s="36">
        <v>2018</v>
      </c>
      <c r="C2388" s="36">
        <v>704</v>
      </c>
      <c r="D2388" s="36">
        <v>1</v>
      </c>
      <c r="E2388" s="36" t="s">
        <v>341</v>
      </c>
      <c r="F2388" s="70">
        <v>1822.35</v>
      </c>
      <c r="G2388" s="32" t="s">
        <v>95</v>
      </c>
      <c r="H2388" s="32" t="s">
        <v>95</v>
      </c>
      <c r="I2388" s="32" t="s">
        <v>95</v>
      </c>
      <c r="J2388" s="32" t="s">
        <v>95</v>
      </c>
      <c r="K2388" s="32" t="s">
        <v>95</v>
      </c>
      <c r="L2388" s="32" t="s">
        <v>95</v>
      </c>
      <c r="M2388" s="32" t="s">
        <v>95</v>
      </c>
      <c r="N2388" s="32" t="s">
        <v>95</v>
      </c>
      <c r="O2388" s="32" t="s">
        <v>95</v>
      </c>
      <c r="P2388" s="32" t="s">
        <v>95</v>
      </c>
      <c r="Q2388" s="32" t="s">
        <v>95</v>
      </c>
      <c r="R2388" s="32" t="s">
        <v>95</v>
      </c>
      <c r="S2388" s="32" t="s">
        <v>95</v>
      </c>
    </row>
    <row r="2389" spans="1:19" s="36" customFormat="1" ht="14.4" x14ac:dyDescent="0.3">
      <c r="A2389" s="36">
        <f t="shared" si="151"/>
        <v>20180706</v>
      </c>
      <c r="B2389" s="36">
        <v>2018</v>
      </c>
      <c r="C2389" s="36">
        <v>706</v>
      </c>
      <c r="D2389" s="36">
        <v>1</v>
      </c>
      <c r="E2389" s="36" t="s">
        <v>342</v>
      </c>
      <c r="F2389" s="70">
        <v>1662.53</v>
      </c>
      <c r="G2389" s="32" t="s">
        <v>95</v>
      </c>
      <c r="H2389" s="32" t="s">
        <v>95</v>
      </c>
      <c r="I2389" s="32" t="s">
        <v>95</v>
      </c>
      <c r="J2389" s="32" t="s">
        <v>95</v>
      </c>
      <c r="K2389" s="32" t="s">
        <v>95</v>
      </c>
      <c r="L2389" s="32" t="s">
        <v>95</v>
      </c>
      <c r="M2389" s="32" t="s">
        <v>95</v>
      </c>
      <c r="N2389" s="32" t="s">
        <v>95</v>
      </c>
      <c r="O2389" s="32" t="s">
        <v>95</v>
      </c>
      <c r="P2389" s="32" t="s">
        <v>95</v>
      </c>
      <c r="Q2389" s="32" t="s">
        <v>95</v>
      </c>
      <c r="R2389" s="32" t="s">
        <v>95</v>
      </c>
      <c r="S2389" s="32" t="s">
        <v>95</v>
      </c>
    </row>
    <row r="2390" spans="1:19" s="36" customFormat="1" ht="14.4" x14ac:dyDescent="0.3">
      <c r="A2390" s="36">
        <f t="shared" si="151"/>
        <v>20180707</v>
      </c>
      <c r="B2390" s="36">
        <v>2018</v>
      </c>
      <c r="C2390" s="36">
        <v>707</v>
      </c>
      <c r="D2390" s="36">
        <v>1</v>
      </c>
      <c r="E2390" s="36" t="s">
        <v>343</v>
      </c>
      <c r="F2390" s="70">
        <v>100.19999999999999</v>
      </c>
      <c r="G2390" s="32" t="s">
        <v>95</v>
      </c>
      <c r="H2390" s="32" t="s">
        <v>95</v>
      </c>
      <c r="I2390" s="32" t="s">
        <v>95</v>
      </c>
      <c r="J2390" s="32" t="s">
        <v>95</v>
      </c>
      <c r="K2390" s="32" t="s">
        <v>95</v>
      </c>
      <c r="L2390" s="32" t="s">
        <v>95</v>
      </c>
      <c r="M2390" s="32" t="s">
        <v>95</v>
      </c>
      <c r="N2390" s="32" t="s">
        <v>95</v>
      </c>
      <c r="O2390" s="32" t="s">
        <v>95</v>
      </c>
      <c r="P2390" s="32" t="s">
        <v>95</v>
      </c>
      <c r="Q2390" s="32" t="s">
        <v>95</v>
      </c>
      <c r="R2390" s="32" t="s">
        <v>95</v>
      </c>
      <c r="S2390" s="32" t="s">
        <v>95</v>
      </c>
    </row>
    <row r="2391" spans="1:19" s="36" customFormat="1" ht="14.4" x14ac:dyDescent="0.3">
      <c r="A2391" s="36">
        <f t="shared" si="151"/>
        <v>20180709</v>
      </c>
      <c r="B2391" s="36">
        <v>2018</v>
      </c>
      <c r="C2391" s="36">
        <v>709</v>
      </c>
      <c r="D2391" s="36">
        <v>1</v>
      </c>
      <c r="E2391" s="36" t="s">
        <v>344</v>
      </c>
      <c r="F2391" s="70">
        <v>8064.43</v>
      </c>
      <c r="G2391" s="32" t="s">
        <v>95</v>
      </c>
      <c r="H2391" s="32" t="s">
        <v>95</v>
      </c>
      <c r="I2391" s="32" t="s">
        <v>95</v>
      </c>
      <c r="J2391" s="32" t="s">
        <v>95</v>
      </c>
      <c r="K2391" s="32" t="s">
        <v>95</v>
      </c>
      <c r="L2391" s="32" t="s">
        <v>95</v>
      </c>
      <c r="M2391" s="32" t="s">
        <v>95</v>
      </c>
      <c r="N2391" s="32" t="s">
        <v>95</v>
      </c>
      <c r="O2391" s="32" t="s">
        <v>95</v>
      </c>
      <c r="P2391" s="32" t="s">
        <v>95</v>
      </c>
      <c r="Q2391" s="32" t="s">
        <v>95</v>
      </c>
      <c r="R2391" s="32" t="s">
        <v>95</v>
      </c>
      <c r="S2391" s="32" t="s">
        <v>95</v>
      </c>
    </row>
    <row r="2392" spans="1:19" s="36" customFormat="1" ht="14.4" x14ac:dyDescent="0.3">
      <c r="A2392" s="36">
        <f t="shared" si="151"/>
        <v>20180712</v>
      </c>
      <c r="B2392" s="36">
        <v>2018</v>
      </c>
      <c r="C2392" s="36">
        <v>712</v>
      </c>
      <c r="D2392" s="36">
        <v>1</v>
      </c>
      <c r="E2392" s="36" t="s">
        <v>258</v>
      </c>
      <c r="F2392" s="70">
        <v>488.1</v>
      </c>
      <c r="G2392" s="32" t="s">
        <v>95</v>
      </c>
      <c r="H2392" s="32" t="s">
        <v>95</v>
      </c>
      <c r="I2392" s="32" t="s">
        <v>95</v>
      </c>
      <c r="J2392" s="32" t="s">
        <v>95</v>
      </c>
      <c r="K2392" s="32" t="s">
        <v>95</v>
      </c>
      <c r="L2392" s="32" t="s">
        <v>95</v>
      </c>
      <c r="M2392" s="32" t="s">
        <v>95</v>
      </c>
      <c r="N2392" s="32" t="s">
        <v>95</v>
      </c>
      <c r="O2392" s="32" t="s">
        <v>95</v>
      </c>
      <c r="P2392" s="32" t="s">
        <v>95</v>
      </c>
      <c r="Q2392" s="32" t="s">
        <v>95</v>
      </c>
      <c r="R2392" s="32" t="s">
        <v>95</v>
      </c>
      <c r="S2392" s="32" t="s">
        <v>95</v>
      </c>
    </row>
    <row r="2393" spans="1:19" s="36" customFormat="1" ht="14.4" x14ac:dyDescent="0.3">
      <c r="A2393" s="36">
        <f t="shared" si="151"/>
        <v>20180716</v>
      </c>
      <c r="B2393" s="36">
        <v>2018</v>
      </c>
      <c r="C2393" s="36">
        <v>716</v>
      </c>
      <c r="D2393" s="36">
        <v>1</v>
      </c>
      <c r="E2393" s="36" t="s">
        <v>567</v>
      </c>
      <c r="F2393" s="70">
        <v>1630.44</v>
      </c>
      <c r="G2393" s="32" t="s">
        <v>95</v>
      </c>
      <c r="H2393" s="32" t="s">
        <v>95</v>
      </c>
      <c r="I2393" s="32" t="s">
        <v>95</v>
      </c>
      <c r="J2393" s="32" t="s">
        <v>95</v>
      </c>
      <c r="K2393" s="32" t="s">
        <v>95</v>
      </c>
      <c r="L2393" s="32" t="s">
        <v>95</v>
      </c>
      <c r="M2393" s="32" t="s">
        <v>95</v>
      </c>
      <c r="N2393" s="32" t="s">
        <v>95</v>
      </c>
      <c r="O2393" s="32" t="s">
        <v>95</v>
      </c>
      <c r="P2393" s="32" t="s">
        <v>95</v>
      </c>
      <c r="Q2393" s="32" t="s">
        <v>95</v>
      </c>
      <c r="R2393" s="32" t="s">
        <v>95</v>
      </c>
      <c r="S2393" s="32" t="s">
        <v>95</v>
      </c>
    </row>
    <row r="2394" spans="1:19" s="36" customFormat="1" ht="14.4" x14ac:dyDescent="0.3">
      <c r="A2394" s="36">
        <f t="shared" si="151"/>
        <v>20180717</v>
      </c>
      <c r="B2394" s="36">
        <v>2018</v>
      </c>
      <c r="C2394" s="36">
        <v>717</v>
      </c>
      <c r="D2394" s="36">
        <v>1</v>
      </c>
      <c r="E2394" s="36" t="s">
        <v>345</v>
      </c>
      <c r="F2394" s="70">
        <v>1806.0199999999998</v>
      </c>
      <c r="G2394" s="32" t="s">
        <v>95</v>
      </c>
      <c r="H2394" s="32" t="s">
        <v>95</v>
      </c>
      <c r="I2394" s="32" t="s">
        <v>95</v>
      </c>
      <c r="J2394" s="32" t="s">
        <v>95</v>
      </c>
      <c r="K2394" s="32" t="s">
        <v>95</v>
      </c>
      <c r="L2394" s="32" t="s">
        <v>95</v>
      </c>
      <c r="M2394" s="32" t="s">
        <v>95</v>
      </c>
      <c r="N2394" s="32" t="s">
        <v>95</v>
      </c>
      <c r="O2394" s="32" t="s">
        <v>95</v>
      </c>
      <c r="P2394" s="32" t="s">
        <v>95</v>
      </c>
      <c r="Q2394" s="32" t="s">
        <v>95</v>
      </c>
      <c r="R2394" s="32" t="s">
        <v>95</v>
      </c>
      <c r="S2394" s="32" t="s">
        <v>95</v>
      </c>
    </row>
    <row r="2395" spans="1:19" s="36" customFormat="1" ht="14.4" x14ac:dyDescent="0.3">
      <c r="A2395" s="36">
        <f t="shared" si="151"/>
        <v>20180719</v>
      </c>
      <c r="B2395" s="36">
        <v>2018</v>
      </c>
      <c r="C2395" s="36">
        <v>719</v>
      </c>
      <c r="D2395" s="36">
        <v>1</v>
      </c>
      <c r="E2395" s="36" t="s">
        <v>231</v>
      </c>
      <c r="F2395" s="70">
        <v>8386.26</v>
      </c>
      <c r="G2395" s="32" t="s">
        <v>95</v>
      </c>
      <c r="H2395" s="32" t="s">
        <v>95</v>
      </c>
      <c r="I2395" s="32" t="s">
        <v>95</v>
      </c>
      <c r="J2395" s="32" t="s">
        <v>95</v>
      </c>
      <c r="K2395" s="32" t="s">
        <v>95</v>
      </c>
      <c r="L2395" s="32" t="s">
        <v>95</v>
      </c>
      <c r="M2395" s="32" t="s">
        <v>95</v>
      </c>
      <c r="N2395" s="32" t="s">
        <v>95</v>
      </c>
      <c r="O2395" s="32" t="s">
        <v>95</v>
      </c>
      <c r="P2395" s="32" t="s">
        <v>95</v>
      </c>
      <c r="Q2395" s="32" t="s">
        <v>95</v>
      </c>
      <c r="R2395" s="32" t="s">
        <v>95</v>
      </c>
      <c r="S2395" s="32" t="s">
        <v>95</v>
      </c>
    </row>
    <row r="2396" spans="1:19" s="36" customFormat="1" ht="14.4" x14ac:dyDescent="0.3">
      <c r="A2396" s="36">
        <f t="shared" si="151"/>
        <v>20180720</v>
      </c>
      <c r="B2396" s="36">
        <v>2018</v>
      </c>
      <c r="C2396" s="36">
        <v>720</v>
      </c>
      <c r="D2396" s="36">
        <v>1</v>
      </c>
      <c r="E2396" s="36" t="s">
        <v>475</v>
      </c>
      <c r="F2396" s="70">
        <v>8220.66</v>
      </c>
      <c r="G2396" s="32" t="s">
        <v>95</v>
      </c>
      <c r="H2396" s="32" t="s">
        <v>95</v>
      </c>
      <c r="I2396" s="32" t="s">
        <v>95</v>
      </c>
      <c r="J2396" s="32" t="s">
        <v>95</v>
      </c>
      <c r="K2396" s="32" t="s">
        <v>95</v>
      </c>
      <c r="L2396" s="32" t="s">
        <v>95</v>
      </c>
      <c r="M2396" s="32" t="s">
        <v>95</v>
      </c>
      <c r="N2396" s="32" t="s">
        <v>95</v>
      </c>
      <c r="O2396" s="32" t="s">
        <v>95</v>
      </c>
      <c r="P2396" s="32" t="s">
        <v>95</v>
      </c>
      <c r="Q2396" s="32" t="s">
        <v>95</v>
      </c>
      <c r="R2396" s="32" t="s">
        <v>95</v>
      </c>
      <c r="S2396" s="32" t="s">
        <v>95</v>
      </c>
    </row>
    <row r="2397" spans="1:19" s="36" customFormat="1" ht="14.4" x14ac:dyDescent="0.3">
      <c r="A2397" s="36">
        <f t="shared" si="151"/>
        <v>20180721</v>
      </c>
      <c r="B2397" s="36">
        <v>2018</v>
      </c>
      <c r="C2397" s="36">
        <v>721</v>
      </c>
      <c r="D2397" s="36">
        <v>1</v>
      </c>
      <c r="E2397" s="36" t="s">
        <v>433</v>
      </c>
      <c r="F2397" s="70">
        <v>4110.43</v>
      </c>
      <c r="G2397" s="32" t="s">
        <v>95</v>
      </c>
      <c r="H2397" s="32" t="s">
        <v>95</v>
      </c>
      <c r="I2397" s="32" t="s">
        <v>95</v>
      </c>
      <c r="J2397" s="32" t="s">
        <v>95</v>
      </c>
      <c r="K2397" s="32" t="s">
        <v>95</v>
      </c>
      <c r="L2397" s="32" t="s">
        <v>95</v>
      </c>
      <c r="M2397" s="32" t="s">
        <v>95</v>
      </c>
      <c r="N2397" s="32" t="s">
        <v>95</v>
      </c>
      <c r="O2397" s="32" t="s">
        <v>95</v>
      </c>
      <c r="P2397" s="32" t="s">
        <v>95</v>
      </c>
      <c r="Q2397" s="32" t="s">
        <v>95</v>
      </c>
      <c r="R2397" s="32" t="s">
        <v>95</v>
      </c>
      <c r="S2397" s="32" t="s">
        <v>95</v>
      </c>
    </row>
    <row r="2398" spans="1:19" s="36" customFormat="1" ht="14.4" x14ac:dyDescent="0.3">
      <c r="A2398" s="36">
        <f t="shared" si="151"/>
        <v>20180726</v>
      </c>
      <c r="B2398" s="36">
        <v>2018</v>
      </c>
      <c r="C2398" s="36">
        <v>726</v>
      </c>
      <c r="D2398" s="36">
        <v>1</v>
      </c>
      <c r="E2398" s="36" t="s">
        <v>506</v>
      </c>
      <c r="F2398" s="70">
        <v>2846</v>
      </c>
      <c r="G2398" s="32" t="s">
        <v>95</v>
      </c>
      <c r="H2398" s="32" t="s">
        <v>95</v>
      </c>
      <c r="I2398" s="32" t="s">
        <v>95</v>
      </c>
      <c r="J2398" s="32" t="s">
        <v>95</v>
      </c>
      <c r="K2398" s="32" t="s">
        <v>95</v>
      </c>
      <c r="L2398" s="32" t="s">
        <v>95</v>
      </c>
      <c r="M2398" s="32" t="s">
        <v>95</v>
      </c>
      <c r="N2398" s="32" t="s">
        <v>95</v>
      </c>
      <c r="O2398" s="32" t="s">
        <v>95</v>
      </c>
      <c r="P2398" s="32" t="s">
        <v>95</v>
      </c>
      <c r="Q2398" s="32" t="s">
        <v>95</v>
      </c>
      <c r="R2398" s="32" t="s">
        <v>95</v>
      </c>
      <c r="S2398" s="32" t="s">
        <v>95</v>
      </c>
    </row>
    <row r="2399" spans="1:19" s="36" customFormat="1" ht="14.4" x14ac:dyDescent="0.3">
      <c r="A2399" s="36">
        <f t="shared" si="151"/>
        <v>20180727</v>
      </c>
      <c r="B2399" s="36">
        <v>2018</v>
      </c>
      <c r="C2399" s="36">
        <v>727</v>
      </c>
      <c r="D2399" s="36">
        <v>1</v>
      </c>
      <c r="E2399" s="36" t="s">
        <v>260</v>
      </c>
      <c r="F2399" s="70">
        <v>3097.5499999999997</v>
      </c>
      <c r="G2399" s="32" t="s">
        <v>95</v>
      </c>
      <c r="H2399" s="32" t="s">
        <v>95</v>
      </c>
      <c r="I2399" s="32" t="s">
        <v>95</v>
      </c>
      <c r="J2399" s="32" t="s">
        <v>95</v>
      </c>
      <c r="K2399" s="32" t="s">
        <v>95</v>
      </c>
      <c r="L2399" s="32" t="s">
        <v>95</v>
      </c>
      <c r="M2399" s="32" t="s">
        <v>95</v>
      </c>
      <c r="N2399" s="32" t="s">
        <v>95</v>
      </c>
      <c r="O2399" s="32" t="s">
        <v>95</v>
      </c>
      <c r="P2399" s="32" t="s">
        <v>95</v>
      </c>
      <c r="Q2399" s="32" t="s">
        <v>95</v>
      </c>
      <c r="R2399" s="32" t="s">
        <v>95</v>
      </c>
      <c r="S2399" s="32" t="s">
        <v>95</v>
      </c>
    </row>
    <row r="2400" spans="1:19" s="36" customFormat="1" ht="14.4" x14ac:dyDescent="0.3">
      <c r="A2400" s="36">
        <f t="shared" si="151"/>
        <v>20180728</v>
      </c>
      <c r="B2400" s="36">
        <v>2018</v>
      </c>
      <c r="C2400" s="36">
        <v>728</v>
      </c>
      <c r="D2400" s="36">
        <v>1</v>
      </c>
      <c r="E2400" s="36" t="s">
        <v>346</v>
      </c>
      <c r="F2400" s="70">
        <v>12934.02</v>
      </c>
      <c r="G2400" s="32" t="s">
        <v>95</v>
      </c>
      <c r="H2400" s="32" t="s">
        <v>95</v>
      </c>
      <c r="I2400" s="32" t="s">
        <v>95</v>
      </c>
      <c r="J2400" s="32" t="s">
        <v>95</v>
      </c>
      <c r="K2400" s="32" t="s">
        <v>95</v>
      </c>
      <c r="L2400" s="32" t="s">
        <v>95</v>
      </c>
      <c r="M2400" s="32" t="s">
        <v>95</v>
      </c>
      <c r="N2400" s="32" t="s">
        <v>95</v>
      </c>
      <c r="O2400" s="32" t="s">
        <v>95</v>
      </c>
      <c r="P2400" s="32" t="s">
        <v>95</v>
      </c>
      <c r="Q2400" s="32" t="s">
        <v>95</v>
      </c>
      <c r="R2400" s="32" t="s">
        <v>95</v>
      </c>
      <c r="S2400" s="32" t="s">
        <v>95</v>
      </c>
    </row>
    <row r="2401" spans="1:19" s="36" customFormat="1" ht="14.4" x14ac:dyDescent="0.3">
      <c r="A2401" s="36">
        <f t="shared" si="151"/>
        <v>20180738</v>
      </c>
      <c r="B2401" s="36">
        <v>2018</v>
      </c>
      <c r="C2401" s="36">
        <v>738</v>
      </c>
      <c r="D2401" s="36">
        <v>1</v>
      </c>
      <c r="E2401" s="36" t="s">
        <v>232</v>
      </c>
      <c r="F2401" s="70">
        <v>1082</v>
      </c>
      <c r="G2401" s="32" t="s">
        <v>95</v>
      </c>
      <c r="H2401" s="32" t="s">
        <v>95</v>
      </c>
      <c r="I2401" s="32" t="s">
        <v>95</v>
      </c>
      <c r="J2401" s="32" t="s">
        <v>95</v>
      </c>
      <c r="K2401" s="32" t="s">
        <v>95</v>
      </c>
      <c r="L2401" s="32" t="s">
        <v>95</v>
      </c>
      <c r="M2401" s="32" t="s">
        <v>95</v>
      </c>
      <c r="N2401" s="32" t="s">
        <v>95</v>
      </c>
      <c r="O2401" s="32" t="s">
        <v>95</v>
      </c>
      <c r="P2401" s="32" t="s">
        <v>95</v>
      </c>
      <c r="Q2401" s="32" t="s">
        <v>95</v>
      </c>
      <c r="R2401" s="32" t="s">
        <v>95</v>
      </c>
      <c r="S2401" s="32" t="s">
        <v>95</v>
      </c>
    </row>
    <row r="2402" spans="1:19" s="36" customFormat="1" ht="14.4" x14ac:dyDescent="0.3">
      <c r="A2402" s="36">
        <f t="shared" si="151"/>
        <v>20180739</v>
      </c>
      <c r="B2402" s="36">
        <v>2018</v>
      </c>
      <c r="C2402" s="36">
        <v>739</v>
      </c>
      <c r="D2402" s="36">
        <v>1</v>
      </c>
      <c r="E2402" s="36" t="s">
        <v>400</v>
      </c>
      <c r="F2402" s="70">
        <v>723.95999999999992</v>
      </c>
      <c r="G2402" s="32" t="s">
        <v>95</v>
      </c>
      <c r="H2402" s="32" t="s">
        <v>95</v>
      </c>
      <c r="I2402" s="32" t="s">
        <v>95</v>
      </c>
      <c r="J2402" s="32" t="s">
        <v>95</v>
      </c>
      <c r="K2402" s="32" t="s">
        <v>95</v>
      </c>
      <c r="L2402" s="32" t="s">
        <v>95</v>
      </c>
      <c r="M2402" s="32" t="s">
        <v>95</v>
      </c>
      <c r="N2402" s="32" t="s">
        <v>95</v>
      </c>
      <c r="O2402" s="32" t="s">
        <v>95</v>
      </c>
      <c r="P2402" s="32" t="s">
        <v>95</v>
      </c>
      <c r="Q2402" s="32" t="s">
        <v>95</v>
      </c>
      <c r="R2402" s="32" t="s">
        <v>95</v>
      </c>
      <c r="S2402" s="32" t="s">
        <v>95</v>
      </c>
    </row>
    <row r="2403" spans="1:19" s="36" customFormat="1" ht="14.4" x14ac:dyDescent="0.3">
      <c r="A2403" s="36">
        <f t="shared" si="151"/>
        <v>20180740</v>
      </c>
      <c r="B2403" s="36">
        <v>2018</v>
      </c>
      <c r="C2403" s="36">
        <v>740</v>
      </c>
      <c r="D2403" s="36">
        <v>1</v>
      </c>
      <c r="E2403" s="36" t="s">
        <v>401</v>
      </c>
      <c r="F2403" s="70">
        <v>1376.8500000000001</v>
      </c>
      <c r="G2403" s="32" t="s">
        <v>95</v>
      </c>
      <c r="H2403" s="32" t="s">
        <v>95</v>
      </c>
      <c r="I2403" s="32" t="s">
        <v>95</v>
      </c>
      <c r="J2403" s="32" t="s">
        <v>95</v>
      </c>
      <c r="K2403" s="32" t="s">
        <v>95</v>
      </c>
      <c r="L2403" s="32" t="s">
        <v>95</v>
      </c>
      <c r="M2403" s="32" t="s">
        <v>95</v>
      </c>
      <c r="N2403" s="32" t="s">
        <v>95</v>
      </c>
      <c r="O2403" s="32" t="s">
        <v>95</v>
      </c>
      <c r="P2403" s="32" t="s">
        <v>95</v>
      </c>
      <c r="Q2403" s="32" t="s">
        <v>95</v>
      </c>
      <c r="R2403" s="32" t="s">
        <v>95</v>
      </c>
      <c r="S2403" s="32" t="s">
        <v>95</v>
      </c>
    </row>
    <row r="2404" spans="1:19" s="36" customFormat="1" ht="14.4" x14ac:dyDescent="0.3">
      <c r="A2404" s="36">
        <f t="shared" si="151"/>
        <v>20180741</v>
      </c>
      <c r="B2404" s="36">
        <v>2018</v>
      </c>
      <c r="C2404" s="36">
        <v>741</v>
      </c>
      <c r="D2404" s="36">
        <v>1</v>
      </c>
      <c r="E2404" s="36" t="s">
        <v>347</v>
      </c>
      <c r="F2404" s="70">
        <v>947.43999999999994</v>
      </c>
      <c r="G2404" s="32" t="s">
        <v>95</v>
      </c>
      <c r="H2404" s="32" t="s">
        <v>95</v>
      </c>
      <c r="I2404" s="32" t="s">
        <v>95</v>
      </c>
      <c r="J2404" s="32" t="s">
        <v>95</v>
      </c>
      <c r="K2404" s="32" t="s">
        <v>95</v>
      </c>
      <c r="L2404" s="32" t="s">
        <v>95</v>
      </c>
      <c r="M2404" s="32" t="s">
        <v>95</v>
      </c>
      <c r="N2404" s="32" t="s">
        <v>95</v>
      </c>
      <c r="O2404" s="32" t="s">
        <v>95</v>
      </c>
      <c r="P2404" s="32" t="s">
        <v>95</v>
      </c>
      <c r="Q2404" s="32" t="s">
        <v>95</v>
      </c>
      <c r="R2404" s="32" t="s">
        <v>95</v>
      </c>
      <c r="S2404" s="32" t="s">
        <v>95</v>
      </c>
    </row>
    <row r="2405" spans="1:19" s="36" customFormat="1" ht="14.4" x14ac:dyDescent="0.3">
      <c r="A2405" s="36">
        <f t="shared" si="151"/>
        <v>20180742</v>
      </c>
      <c r="B2405" s="36">
        <v>2018</v>
      </c>
      <c r="C2405" s="36">
        <v>742</v>
      </c>
      <c r="D2405" s="36">
        <v>1</v>
      </c>
      <c r="E2405" s="36" t="s">
        <v>348</v>
      </c>
      <c r="F2405" s="70">
        <v>9720.0199999999986</v>
      </c>
      <c r="G2405" s="32" t="s">
        <v>95</v>
      </c>
      <c r="H2405" s="32" t="s">
        <v>95</v>
      </c>
      <c r="I2405" s="32" t="s">
        <v>95</v>
      </c>
      <c r="J2405" s="32" t="s">
        <v>95</v>
      </c>
      <c r="K2405" s="32" t="s">
        <v>95</v>
      </c>
      <c r="L2405" s="32" t="s">
        <v>95</v>
      </c>
      <c r="M2405" s="32" t="s">
        <v>95</v>
      </c>
      <c r="N2405" s="32" t="s">
        <v>95</v>
      </c>
      <c r="O2405" s="32" t="s">
        <v>95</v>
      </c>
      <c r="P2405" s="32" t="s">
        <v>95</v>
      </c>
      <c r="Q2405" s="32" t="s">
        <v>95</v>
      </c>
      <c r="R2405" s="32" t="s">
        <v>95</v>
      </c>
      <c r="S2405" s="32" t="s">
        <v>95</v>
      </c>
    </row>
    <row r="2406" spans="1:19" s="36" customFormat="1" ht="14.4" x14ac:dyDescent="0.3">
      <c r="A2406" s="36">
        <f t="shared" si="151"/>
        <v>20180743</v>
      </c>
      <c r="B2406" s="36">
        <v>2018</v>
      </c>
      <c r="C2406" s="36">
        <v>743</v>
      </c>
      <c r="D2406" s="36">
        <v>1</v>
      </c>
      <c r="E2406" s="36" t="s">
        <v>458</v>
      </c>
      <c r="F2406" s="70">
        <v>1048.6600000000001</v>
      </c>
      <c r="G2406" s="32" t="s">
        <v>95</v>
      </c>
      <c r="H2406" s="32" t="s">
        <v>95</v>
      </c>
      <c r="I2406" s="32" t="s">
        <v>95</v>
      </c>
      <c r="J2406" s="32" t="s">
        <v>95</v>
      </c>
      <c r="K2406" s="32" t="s">
        <v>95</v>
      </c>
      <c r="L2406" s="32" t="s">
        <v>95</v>
      </c>
      <c r="M2406" s="32" t="s">
        <v>95</v>
      </c>
      <c r="N2406" s="32" t="s">
        <v>95</v>
      </c>
      <c r="O2406" s="32" t="s">
        <v>95</v>
      </c>
      <c r="P2406" s="32" t="s">
        <v>95</v>
      </c>
      <c r="Q2406" s="32" t="s">
        <v>95</v>
      </c>
      <c r="R2406" s="32" t="s">
        <v>95</v>
      </c>
      <c r="S2406" s="32" t="s">
        <v>95</v>
      </c>
    </row>
    <row r="2407" spans="1:19" s="36" customFormat="1" ht="14.4" x14ac:dyDescent="0.3">
      <c r="A2407" s="36">
        <f t="shared" si="151"/>
        <v>20180745</v>
      </c>
      <c r="B2407" s="36">
        <v>2018</v>
      </c>
      <c r="C2407" s="36">
        <v>745</v>
      </c>
      <c r="D2407" s="36">
        <v>1</v>
      </c>
      <c r="E2407" s="36" t="s">
        <v>476</v>
      </c>
      <c r="F2407" s="70">
        <v>1730.2399999999996</v>
      </c>
      <c r="G2407" s="32" t="s">
        <v>95</v>
      </c>
      <c r="H2407" s="32" t="s">
        <v>95</v>
      </c>
      <c r="I2407" s="32" t="s">
        <v>95</v>
      </c>
      <c r="J2407" s="32" t="s">
        <v>95</v>
      </c>
      <c r="K2407" s="32" t="s">
        <v>95</v>
      </c>
      <c r="L2407" s="32" t="s">
        <v>95</v>
      </c>
      <c r="M2407" s="32" t="s">
        <v>95</v>
      </c>
      <c r="N2407" s="32" t="s">
        <v>95</v>
      </c>
      <c r="O2407" s="32" t="s">
        <v>95</v>
      </c>
      <c r="P2407" s="32" t="s">
        <v>95</v>
      </c>
      <c r="Q2407" s="32" t="s">
        <v>95</v>
      </c>
      <c r="R2407" s="32" t="s">
        <v>95</v>
      </c>
      <c r="S2407" s="32" t="s">
        <v>95</v>
      </c>
    </row>
    <row r="2408" spans="1:19" s="36" customFormat="1" ht="14.4" x14ac:dyDescent="0.3">
      <c r="A2408" s="36">
        <f t="shared" si="151"/>
        <v>20180748</v>
      </c>
      <c r="B2408" s="36">
        <v>2018</v>
      </c>
      <c r="C2408" s="36">
        <v>748</v>
      </c>
      <c r="D2408" s="36">
        <v>1</v>
      </c>
      <c r="E2408" s="36" t="s">
        <v>434</v>
      </c>
      <c r="F2408" s="70">
        <v>3863.79</v>
      </c>
      <c r="G2408" s="32" t="s">
        <v>95</v>
      </c>
      <c r="H2408" s="32" t="s">
        <v>95</v>
      </c>
      <c r="I2408" s="32" t="s">
        <v>95</v>
      </c>
      <c r="J2408" s="32" t="s">
        <v>95</v>
      </c>
      <c r="K2408" s="32" t="s">
        <v>95</v>
      </c>
      <c r="L2408" s="32" t="s">
        <v>95</v>
      </c>
      <c r="M2408" s="32" t="s">
        <v>95</v>
      </c>
      <c r="N2408" s="32" t="s">
        <v>95</v>
      </c>
      <c r="O2408" s="32" t="s">
        <v>95</v>
      </c>
      <c r="P2408" s="32" t="s">
        <v>95</v>
      </c>
      <c r="Q2408" s="32" t="s">
        <v>95</v>
      </c>
      <c r="R2408" s="32" t="s">
        <v>95</v>
      </c>
      <c r="S2408" s="32" t="s">
        <v>95</v>
      </c>
    </row>
    <row r="2409" spans="1:19" s="36" customFormat="1" ht="14.4" x14ac:dyDescent="0.3">
      <c r="A2409" s="36">
        <f t="shared" si="151"/>
        <v>20180750</v>
      </c>
      <c r="B2409" s="36">
        <v>2018</v>
      </c>
      <c r="C2409" s="36">
        <v>750</v>
      </c>
      <c r="D2409" s="36">
        <v>1</v>
      </c>
      <c r="E2409" s="36" t="s">
        <v>629</v>
      </c>
      <c r="F2409" s="70">
        <v>2054.9500000000003</v>
      </c>
      <c r="G2409" s="32" t="s">
        <v>95</v>
      </c>
      <c r="H2409" s="32" t="s">
        <v>95</v>
      </c>
      <c r="I2409" s="32" t="s">
        <v>95</v>
      </c>
      <c r="J2409" s="32" t="s">
        <v>95</v>
      </c>
      <c r="K2409" s="32" t="s">
        <v>95</v>
      </c>
      <c r="L2409" s="32" t="s">
        <v>95</v>
      </c>
      <c r="M2409" s="32" t="s">
        <v>95</v>
      </c>
      <c r="N2409" s="32" t="s">
        <v>95</v>
      </c>
      <c r="O2409" s="32" t="s">
        <v>95</v>
      </c>
      <c r="P2409" s="32" t="s">
        <v>95</v>
      </c>
      <c r="Q2409" s="32" t="s">
        <v>95</v>
      </c>
      <c r="R2409" s="32" t="s">
        <v>95</v>
      </c>
      <c r="S2409" s="32" t="s">
        <v>95</v>
      </c>
    </row>
    <row r="2410" spans="1:19" s="36" customFormat="1" ht="14.4" x14ac:dyDescent="0.3">
      <c r="A2410" s="36">
        <f t="shared" si="151"/>
        <v>20180756</v>
      </c>
      <c r="B2410" s="36">
        <v>2018</v>
      </c>
      <c r="C2410" s="36">
        <v>756</v>
      </c>
      <c r="D2410" s="36">
        <v>1</v>
      </c>
      <c r="E2410" s="36" t="s">
        <v>477</v>
      </c>
      <c r="F2410" s="70">
        <v>737.17</v>
      </c>
      <c r="G2410" s="32" t="s">
        <v>95</v>
      </c>
      <c r="H2410" s="32" t="s">
        <v>95</v>
      </c>
      <c r="I2410" s="32" t="s">
        <v>95</v>
      </c>
      <c r="J2410" s="32" t="s">
        <v>95</v>
      </c>
      <c r="K2410" s="32" t="s">
        <v>95</v>
      </c>
      <c r="L2410" s="32" t="s">
        <v>95</v>
      </c>
      <c r="M2410" s="32" t="s">
        <v>95</v>
      </c>
      <c r="N2410" s="32" t="s">
        <v>95</v>
      </c>
      <c r="O2410" s="32" t="s">
        <v>95</v>
      </c>
      <c r="P2410" s="32" t="s">
        <v>95</v>
      </c>
      <c r="Q2410" s="32" t="s">
        <v>95</v>
      </c>
      <c r="R2410" s="32" t="s">
        <v>95</v>
      </c>
      <c r="S2410" s="32" t="s">
        <v>95</v>
      </c>
    </row>
    <row r="2411" spans="1:19" s="36" customFormat="1" ht="14.4" x14ac:dyDescent="0.3">
      <c r="A2411" s="36">
        <f t="shared" si="151"/>
        <v>20180761</v>
      </c>
      <c r="B2411" s="36">
        <v>2018</v>
      </c>
      <c r="C2411" s="36">
        <v>761</v>
      </c>
      <c r="D2411" s="36">
        <v>1</v>
      </c>
      <c r="E2411" s="36" t="s">
        <v>299</v>
      </c>
      <c r="F2411" s="70">
        <v>4893.72</v>
      </c>
      <c r="G2411" s="32" t="s">
        <v>95</v>
      </c>
      <c r="H2411" s="32" t="s">
        <v>95</v>
      </c>
      <c r="I2411" s="32" t="s">
        <v>95</v>
      </c>
      <c r="J2411" s="32" t="s">
        <v>95</v>
      </c>
      <c r="K2411" s="32" t="s">
        <v>95</v>
      </c>
      <c r="L2411" s="32" t="s">
        <v>95</v>
      </c>
      <c r="M2411" s="32" t="s">
        <v>95</v>
      </c>
      <c r="N2411" s="32" t="s">
        <v>95</v>
      </c>
      <c r="O2411" s="32" t="s">
        <v>95</v>
      </c>
      <c r="P2411" s="32" t="s">
        <v>95</v>
      </c>
      <c r="Q2411" s="32" t="s">
        <v>95</v>
      </c>
      <c r="R2411" s="32" t="s">
        <v>95</v>
      </c>
      <c r="S2411" s="32" t="s">
        <v>95</v>
      </c>
    </row>
    <row r="2412" spans="1:19" s="36" customFormat="1" ht="14.4" x14ac:dyDescent="0.3">
      <c r="A2412" s="36">
        <f t="shared" si="151"/>
        <v>20180763</v>
      </c>
      <c r="B2412" s="36">
        <v>2018</v>
      </c>
      <c r="C2412" s="36">
        <v>763</v>
      </c>
      <c r="D2412" s="36">
        <v>1</v>
      </c>
      <c r="E2412" s="36" t="s">
        <v>435</v>
      </c>
      <c r="F2412" s="70">
        <v>892.93999999999983</v>
      </c>
      <c r="G2412" s="32" t="s">
        <v>95</v>
      </c>
      <c r="H2412" s="32" t="s">
        <v>95</v>
      </c>
      <c r="I2412" s="32" t="s">
        <v>95</v>
      </c>
      <c r="J2412" s="32" t="s">
        <v>95</v>
      </c>
      <c r="K2412" s="32" t="s">
        <v>95</v>
      </c>
      <c r="L2412" s="32" t="s">
        <v>95</v>
      </c>
      <c r="M2412" s="32" t="s">
        <v>95</v>
      </c>
      <c r="N2412" s="32" t="s">
        <v>95</v>
      </c>
      <c r="O2412" s="32" t="s">
        <v>95</v>
      </c>
      <c r="P2412" s="32" t="s">
        <v>95</v>
      </c>
      <c r="Q2412" s="32" t="s">
        <v>95</v>
      </c>
      <c r="R2412" s="32" t="s">
        <v>95</v>
      </c>
      <c r="S2412" s="32" t="s">
        <v>95</v>
      </c>
    </row>
    <row r="2413" spans="1:19" s="36" customFormat="1" ht="14.4" x14ac:dyDescent="0.3">
      <c r="A2413" s="36">
        <f t="shared" si="151"/>
        <v>20180768</v>
      </c>
      <c r="B2413" s="36">
        <v>2018</v>
      </c>
      <c r="C2413" s="36">
        <v>768</v>
      </c>
      <c r="D2413" s="36">
        <v>1</v>
      </c>
      <c r="E2413" s="36" t="s">
        <v>604</v>
      </c>
      <c r="F2413" s="70">
        <v>347.95000000000005</v>
      </c>
      <c r="G2413" s="32" t="s">
        <v>95</v>
      </c>
      <c r="H2413" s="32" t="s">
        <v>95</v>
      </c>
      <c r="I2413" s="32" t="s">
        <v>95</v>
      </c>
      <c r="J2413" s="32" t="s">
        <v>95</v>
      </c>
      <c r="K2413" s="32" t="s">
        <v>95</v>
      </c>
      <c r="L2413" s="32" t="s">
        <v>95</v>
      </c>
      <c r="M2413" s="32" t="s">
        <v>95</v>
      </c>
      <c r="N2413" s="32" t="s">
        <v>95</v>
      </c>
      <c r="O2413" s="32" t="s">
        <v>95</v>
      </c>
      <c r="P2413" s="32" t="s">
        <v>95</v>
      </c>
      <c r="Q2413" s="32" t="s">
        <v>95</v>
      </c>
      <c r="R2413" s="32" t="s">
        <v>95</v>
      </c>
      <c r="S2413" s="32" t="s">
        <v>95</v>
      </c>
    </row>
    <row r="2414" spans="1:19" s="36" customFormat="1" ht="14.4" x14ac:dyDescent="0.3">
      <c r="A2414" s="36">
        <f t="shared" si="151"/>
        <v>20180771</v>
      </c>
      <c r="B2414" s="36">
        <v>2018</v>
      </c>
      <c r="C2414" s="36">
        <v>771</v>
      </c>
      <c r="D2414" s="36">
        <v>1</v>
      </c>
      <c r="E2414" s="36" t="s">
        <v>478</v>
      </c>
      <c r="F2414" s="70">
        <v>161.26000000000002</v>
      </c>
      <c r="G2414" s="32" t="s">
        <v>95</v>
      </c>
      <c r="H2414" s="32" t="s">
        <v>95</v>
      </c>
      <c r="I2414" s="32" t="s">
        <v>95</v>
      </c>
      <c r="J2414" s="32" t="s">
        <v>95</v>
      </c>
      <c r="K2414" s="32" t="s">
        <v>95</v>
      </c>
      <c r="L2414" s="32" t="s">
        <v>95</v>
      </c>
      <c r="M2414" s="32" t="s">
        <v>95</v>
      </c>
      <c r="N2414" s="32" t="s">
        <v>95</v>
      </c>
      <c r="O2414" s="32" t="s">
        <v>95</v>
      </c>
      <c r="P2414" s="32" t="s">
        <v>95</v>
      </c>
      <c r="Q2414" s="32" t="s">
        <v>95</v>
      </c>
      <c r="R2414" s="32" t="s">
        <v>95</v>
      </c>
      <c r="S2414" s="32" t="s">
        <v>95</v>
      </c>
    </row>
    <row r="2415" spans="1:19" s="36" customFormat="1" ht="14.4" x14ac:dyDescent="0.3">
      <c r="A2415" s="36">
        <f t="shared" si="151"/>
        <v>20180775</v>
      </c>
      <c r="B2415" s="36">
        <v>2018</v>
      </c>
      <c r="C2415" s="36">
        <v>775</v>
      </c>
      <c r="D2415" s="36">
        <v>1</v>
      </c>
      <c r="E2415" s="36" t="s">
        <v>459</v>
      </c>
      <c r="F2415" s="70">
        <v>704.42000000000007</v>
      </c>
      <c r="G2415" s="32" t="s">
        <v>95</v>
      </c>
      <c r="H2415" s="32" t="s">
        <v>95</v>
      </c>
      <c r="I2415" s="32" t="s">
        <v>95</v>
      </c>
      <c r="J2415" s="32" t="s">
        <v>95</v>
      </c>
      <c r="K2415" s="32" t="s">
        <v>95</v>
      </c>
      <c r="L2415" s="32" t="s">
        <v>95</v>
      </c>
      <c r="M2415" s="32" t="s">
        <v>95</v>
      </c>
      <c r="N2415" s="32" t="s">
        <v>95</v>
      </c>
      <c r="O2415" s="32" t="s">
        <v>95</v>
      </c>
      <c r="P2415" s="32" t="s">
        <v>95</v>
      </c>
      <c r="Q2415" s="32" t="s">
        <v>95</v>
      </c>
      <c r="R2415" s="32" t="s">
        <v>95</v>
      </c>
      <c r="S2415" s="32" t="s">
        <v>95</v>
      </c>
    </row>
    <row r="2416" spans="1:19" s="36" customFormat="1" ht="14.4" x14ac:dyDescent="0.3">
      <c r="A2416" s="36">
        <f t="shared" si="151"/>
        <v>20180777</v>
      </c>
      <c r="B2416" s="36">
        <v>2018</v>
      </c>
      <c r="C2416" s="36">
        <v>777</v>
      </c>
      <c r="D2416" s="36">
        <v>1</v>
      </c>
      <c r="E2416" s="36" t="s">
        <v>301</v>
      </c>
      <c r="F2416" s="70">
        <v>827.1400000000001</v>
      </c>
      <c r="G2416" s="32" t="s">
        <v>95</v>
      </c>
      <c r="H2416" s="32" t="s">
        <v>95</v>
      </c>
      <c r="I2416" s="32" t="s">
        <v>95</v>
      </c>
      <c r="J2416" s="32" t="s">
        <v>95</v>
      </c>
      <c r="K2416" s="32" t="s">
        <v>95</v>
      </c>
      <c r="L2416" s="32" t="s">
        <v>95</v>
      </c>
      <c r="M2416" s="32" t="s">
        <v>95</v>
      </c>
      <c r="N2416" s="32" t="s">
        <v>95</v>
      </c>
      <c r="O2416" s="32" t="s">
        <v>95</v>
      </c>
      <c r="P2416" s="32" t="s">
        <v>95</v>
      </c>
      <c r="Q2416" s="32" t="s">
        <v>95</v>
      </c>
      <c r="R2416" s="32" t="s">
        <v>95</v>
      </c>
      <c r="S2416" s="32" t="s">
        <v>95</v>
      </c>
    </row>
    <row r="2417" spans="1:19" s="36" customFormat="1" ht="14.4" x14ac:dyDescent="0.3">
      <c r="A2417" s="36">
        <f t="shared" si="151"/>
        <v>20180786</v>
      </c>
      <c r="B2417" s="36">
        <v>2018</v>
      </c>
      <c r="C2417" s="36">
        <v>786</v>
      </c>
      <c r="D2417" s="36">
        <v>1</v>
      </c>
      <c r="E2417" s="36" t="s">
        <v>303</v>
      </c>
      <c r="F2417" s="70">
        <v>450.45</v>
      </c>
      <c r="G2417" s="32" t="s">
        <v>95</v>
      </c>
      <c r="H2417" s="32" t="s">
        <v>95</v>
      </c>
      <c r="I2417" s="32" t="s">
        <v>95</v>
      </c>
      <c r="J2417" s="32" t="s">
        <v>95</v>
      </c>
      <c r="K2417" s="32" t="s">
        <v>95</v>
      </c>
      <c r="L2417" s="32" t="s">
        <v>95</v>
      </c>
      <c r="M2417" s="32" t="s">
        <v>95</v>
      </c>
      <c r="N2417" s="32" t="s">
        <v>95</v>
      </c>
      <c r="O2417" s="32" t="s">
        <v>95</v>
      </c>
      <c r="P2417" s="32" t="s">
        <v>95</v>
      </c>
      <c r="Q2417" s="32" t="s">
        <v>95</v>
      </c>
      <c r="R2417" s="32" t="s">
        <v>95</v>
      </c>
      <c r="S2417" s="32" t="s">
        <v>95</v>
      </c>
    </row>
    <row r="2418" spans="1:19" s="36" customFormat="1" ht="14.4" x14ac:dyDescent="0.3">
      <c r="A2418" s="36">
        <f t="shared" si="151"/>
        <v>20180787</v>
      </c>
      <c r="B2418" s="36">
        <v>2018</v>
      </c>
      <c r="C2418" s="36">
        <v>787</v>
      </c>
      <c r="D2418" s="36">
        <v>1</v>
      </c>
      <c r="E2418" s="36" t="s">
        <v>508</v>
      </c>
      <c r="F2418" s="70">
        <v>367.2</v>
      </c>
      <c r="G2418" s="32" t="s">
        <v>95</v>
      </c>
      <c r="H2418" s="32" t="s">
        <v>95</v>
      </c>
      <c r="I2418" s="32" t="s">
        <v>95</v>
      </c>
      <c r="J2418" s="32" t="s">
        <v>95</v>
      </c>
      <c r="K2418" s="32" t="s">
        <v>95</v>
      </c>
      <c r="L2418" s="32" t="s">
        <v>95</v>
      </c>
      <c r="M2418" s="32" t="s">
        <v>95</v>
      </c>
      <c r="N2418" s="32" t="s">
        <v>95</v>
      </c>
      <c r="O2418" s="32" t="s">
        <v>95</v>
      </c>
      <c r="P2418" s="32" t="s">
        <v>95</v>
      </c>
      <c r="Q2418" s="32" t="s">
        <v>95</v>
      </c>
      <c r="R2418" s="32" t="s">
        <v>95</v>
      </c>
      <c r="S2418" s="32" t="s">
        <v>95</v>
      </c>
    </row>
    <row r="2419" spans="1:19" s="36" customFormat="1" ht="14.4" x14ac:dyDescent="0.3">
      <c r="A2419" s="36">
        <f t="shared" si="151"/>
        <v>20180801</v>
      </c>
      <c r="B2419" s="36">
        <v>2018</v>
      </c>
      <c r="C2419" s="36">
        <v>801</v>
      </c>
      <c r="D2419" s="36">
        <v>1</v>
      </c>
      <c r="E2419" s="36" t="s">
        <v>460</v>
      </c>
      <c r="F2419" s="70">
        <v>139.13</v>
      </c>
      <c r="G2419" s="32" t="s">
        <v>95</v>
      </c>
      <c r="H2419" s="32" t="s">
        <v>95</v>
      </c>
      <c r="I2419" s="32" t="s">
        <v>95</v>
      </c>
      <c r="J2419" s="32" t="s">
        <v>95</v>
      </c>
      <c r="K2419" s="32" t="s">
        <v>95</v>
      </c>
      <c r="L2419" s="32" t="s">
        <v>95</v>
      </c>
      <c r="M2419" s="32" t="s">
        <v>95</v>
      </c>
      <c r="N2419" s="32" t="s">
        <v>95</v>
      </c>
      <c r="O2419" s="32" t="s">
        <v>95</v>
      </c>
      <c r="P2419" s="32" t="s">
        <v>95</v>
      </c>
      <c r="Q2419" s="32" t="s">
        <v>95</v>
      </c>
      <c r="R2419" s="32" t="s">
        <v>95</v>
      </c>
      <c r="S2419" s="32" t="s">
        <v>95</v>
      </c>
    </row>
    <row r="2420" spans="1:19" s="36" customFormat="1" ht="14.4" x14ac:dyDescent="0.3">
      <c r="A2420" s="36">
        <f t="shared" si="151"/>
        <v>20180803</v>
      </c>
      <c r="B2420" s="36">
        <v>2018</v>
      </c>
      <c r="C2420" s="36">
        <v>803</v>
      </c>
      <c r="D2420" s="36">
        <v>1</v>
      </c>
      <c r="E2420" s="36" t="s">
        <v>675</v>
      </c>
      <c r="F2420" s="70">
        <v>402.4</v>
      </c>
      <c r="G2420" s="32" t="s">
        <v>95</v>
      </c>
      <c r="H2420" s="32" t="s">
        <v>95</v>
      </c>
      <c r="I2420" s="32" t="s">
        <v>95</v>
      </c>
      <c r="J2420" s="32" t="s">
        <v>95</v>
      </c>
      <c r="K2420" s="32" t="s">
        <v>95</v>
      </c>
      <c r="L2420" s="32" t="s">
        <v>95</v>
      </c>
      <c r="M2420" s="32" t="s">
        <v>95</v>
      </c>
      <c r="N2420" s="32" t="s">
        <v>95</v>
      </c>
      <c r="O2420" s="32" t="s">
        <v>95</v>
      </c>
      <c r="P2420" s="32" t="s">
        <v>95</v>
      </c>
      <c r="Q2420" s="32" t="s">
        <v>95</v>
      </c>
      <c r="R2420" s="32" t="s">
        <v>95</v>
      </c>
      <c r="S2420" s="32" t="s">
        <v>95</v>
      </c>
    </row>
    <row r="2421" spans="1:19" s="36" customFormat="1" ht="14.4" x14ac:dyDescent="0.3">
      <c r="A2421" s="36">
        <f t="shared" si="151"/>
        <v>20180811</v>
      </c>
      <c r="B2421" s="36">
        <v>2018</v>
      </c>
      <c r="C2421" s="36">
        <v>811</v>
      </c>
      <c r="D2421" s="36">
        <v>1</v>
      </c>
      <c r="E2421" s="36" t="s">
        <v>569</v>
      </c>
      <c r="F2421" s="70">
        <v>555.17999999999995</v>
      </c>
      <c r="G2421" s="32" t="s">
        <v>95</v>
      </c>
      <c r="H2421" s="32" t="s">
        <v>95</v>
      </c>
      <c r="I2421" s="32" t="s">
        <v>95</v>
      </c>
      <c r="J2421" s="32" t="s">
        <v>95</v>
      </c>
      <c r="K2421" s="32" t="s">
        <v>95</v>
      </c>
      <c r="L2421" s="32" t="s">
        <v>95</v>
      </c>
      <c r="M2421" s="32" t="s">
        <v>95</v>
      </c>
      <c r="N2421" s="32" t="s">
        <v>95</v>
      </c>
      <c r="O2421" s="32" t="s">
        <v>95</v>
      </c>
      <c r="P2421" s="32" t="s">
        <v>95</v>
      </c>
      <c r="Q2421" s="32" t="s">
        <v>95</v>
      </c>
      <c r="R2421" s="32" t="s">
        <v>95</v>
      </c>
      <c r="S2421" s="32" t="s">
        <v>95</v>
      </c>
    </row>
    <row r="2422" spans="1:19" s="36" customFormat="1" ht="14.4" x14ac:dyDescent="0.3">
      <c r="A2422" s="36">
        <f t="shared" si="151"/>
        <v>20180813</v>
      </c>
      <c r="B2422" s="36">
        <v>2018</v>
      </c>
      <c r="C2422" s="36">
        <v>813</v>
      </c>
      <c r="D2422" s="36">
        <v>1</v>
      </c>
      <c r="E2422" s="36" t="s">
        <v>352</v>
      </c>
      <c r="F2422" s="70">
        <v>1255.4100000000001</v>
      </c>
      <c r="G2422" s="32" t="s">
        <v>95</v>
      </c>
      <c r="H2422" s="32" t="s">
        <v>95</v>
      </c>
      <c r="I2422" s="32" t="s">
        <v>95</v>
      </c>
      <c r="J2422" s="32" t="s">
        <v>95</v>
      </c>
      <c r="K2422" s="32" t="s">
        <v>95</v>
      </c>
      <c r="L2422" s="32" t="s">
        <v>95</v>
      </c>
      <c r="M2422" s="32" t="s">
        <v>95</v>
      </c>
      <c r="N2422" s="32" t="s">
        <v>95</v>
      </c>
      <c r="O2422" s="32" t="s">
        <v>95</v>
      </c>
      <c r="P2422" s="32" t="s">
        <v>95</v>
      </c>
      <c r="Q2422" s="32" t="s">
        <v>95</v>
      </c>
      <c r="R2422" s="32" t="s">
        <v>95</v>
      </c>
      <c r="S2422" s="32" t="s">
        <v>95</v>
      </c>
    </row>
    <row r="2423" spans="1:19" s="36" customFormat="1" ht="14.4" x14ac:dyDescent="0.3">
      <c r="A2423" s="36">
        <f t="shared" si="151"/>
        <v>20180815</v>
      </c>
      <c r="B2423" s="36">
        <v>2018</v>
      </c>
      <c r="C2423" s="36">
        <v>815</v>
      </c>
      <c r="D2423" s="36">
        <v>2</v>
      </c>
      <c r="E2423" s="36" t="s">
        <v>306</v>
      </c>
      <c r="F2423" s="70">
        <v>2.44</v>
      </c>
      <c r="G2423" s="32" t="s">
        <v>95</v>
      </c>
      <c r="H2423" s="32" t="s">
        <v>95</v>
      </c>
      <c r="I2423" s="32" t="s">
        <v>95</v>
      </c>
      <c r="J2423" s="32" t="s">
        <v>95</v>
      </c>
      <c r="K2423" s="32" t="s">
        <v>95</v>
      </c>
      <c r="L2423" s="32" t="s">
        <v>95</v>
      </c>
      <c r="M2423" s="32" t="s">
        <v>95</v>
      </c>
      <c r="N2423" s="32" t="s">
        <v>95</v>
      </c>
      <c r="O2423" s="32" t="s">
        <v>95</v>
      </c>
      <c r="P2423" s="32" t="s">
        <v>95</v>
      </c>
      <c r="Q2423" s="32" t="s">
        <v>95</v>
      </c>
      <c r="R2423" s="32" t="s">
        <v>95</v>
      </c>
      <c r="S2423" s="32" t="s">
        <v>95</v>
      </c>
    </row>
    <row r="2424" spans="1:19" s="36" customFormat="1" ht="14.4" x14ac:dyDescent="0.3">
      <c r="A2424" s="36">
        <f t="shared" si="151"/>
        <v>20180818</v>
      </c>
      <c r="B2424" s="36">
        <v>2018</v>
      </c>
      <c r="C2424" s="36">
        <v>818</v>
      </c>
      <c r="D2424" s="36">
        <v>1</v>
      </c>
      <c r="E2424" s="36" t="s">
        <v>496</v>
      </c>
      <c r="F2424" s="70">
        <v>542.1</v>
      </c>
      <c r="G2424" s="32" t="s">
        <v>95</v>
      </c>
      <c r="H2424" s="32" t="s">
        <v>95</v>
      </c>
      <c r="I2424" s="32" t="s">
        <v>95</v>
      </c>
      <c r="J2424" s="32" t="s">
        <v>95</v>
      </c>
      <c r="K2424" s="32" t="s">
        <v>95</v>
      </c>
      <c r="L2424" s="32" t="s">
        <v>95</v>
      </c>
      <c r="M2424" s="32" t="s">
        <v>95</v>
      </c>
      <c r="N2424" s="32" t="s">
        <v>95</v>
      </c>
      <c r="O2424" s="32" t="s">
        <v>95</v>
      </c>
      <c r="P2424" s="32" t="s">
        <v>95</v>
      </c>
      <c r="Q2424" s="32" t="s">
        <v>95</v>
      </c>
      <c r="R2424" s="32" t="s">
        <v>95</v>
      </c>
      <c r="S2424" s="32" t="s">
        <v>95</v>
      </c>
    </row>
    <row r="2425" spans="1:19" s="36" customFormat="1" ht="14.4" x14ac:dyDescent="0.3">
      <c r="A2425" s="36">
        <f t="shared" si="151"/>
        <v>20180820</v>
      </c>
      <c r="B2425" s="36">
        <v>2018</v>
      </c>
      <c r="C2425" s="36">
        <v>820</v>
      </c>
      <c r="D2425" s="36">
        <v>1</v>
      </c>
      <c r="E2425" s="36" t="s">
        <v>353</v>
      </c>
      <c r="F2425" s="70">
        <v>516.28</v>
      </c>
      <c r="G2425" s="32" t="s">
        <v>95</v>
      </c>
      <c r="H2425" s="32" t="s">
        <v>95</v>
      </c>
      <c r="I2425" s="32" t="s">
        <v>95</v>
      </c>
      <c r="J2425" s="32" t="s">
        <v>95</v>
      </c>
      <c r="K2425" s="32" t="s">
        <v>95</v>
      </c>
      <c r="L2425" s="32" t="s">
        <v>95</v>
      </c>
      <c r="M2425" s="32" t="s">
        <v>95</v>
      </c>
      <c r="N2425" s="32" t="s">
        <v>95</v>
      </c>
      <c r="O2425" s="32" t="s">
        <v>95</v>
      </c>
      <c r="P2425" s="32" t="s">
        <v>95</v>
      </c>
      <c r="Q2425" s="32" t="s">
        <v>95</v>
      </c>
      <c r="R2425" s="32" t="s">
        <v>95</v>
      </c>
      <c r="S2425" s="32" t="s">
        <v>95</v>
      </c>
    </row>
    <row r="2426" spans="1:19" s="36" customFormat="1" ht="14.4" x14ac:dyDescent="0.3">
      <c r="A2426" s="36">
        <f t="shared" si="151"/>
        <v>20180821</v>
      </c>
      <c r="B2426" s="36">
        <v>2018</v>
      </c>
      <c r="C2426" s="36">
        <v>821</v>
      </c>
      <c r="D2426" s="36">
        <v>1</v>
      </c>
      <c r="E2426" s="36" t="s">
        <v>878</v>
      </c>
      <c r="F2426" s="70">
        <v>992.12</v>
      </c>
      <c r="G2426" s="32" t="s">
        <v>95</v>
      </c>
      <c r="H2426" s="32" t="s">
        <v>95</v>
      </c>
      <c r="I2426" s="32" t="s">
        <v>95</v>
      </c>
      <c r="J2426" s="32" t="s">
        <v>95</v>
      </c>
      <c r="K2426" s="32" t="s">
        <v>95</v>
      </c>
      <c r="L2426" s="32" t="s">
        <v>95</v>
      </c>
      <c r="M2426" s="32" t="s">
        <v>95</v>
      </c>
      <c r="N2426" s="32" t="s">
        <v>95</v>
      </c>
      <c r="O2426" s="32" t="s">
        <v>95</v>
      </c>
      <c r="P2426" s="32" t="s">
        <v>95</v>
      </c>
      <c r="Q2426" s="32" t="s">
        <v>95</v>
      </c>
      <c r="R2426" s="32" t="s">
        <v>95</v>
      </c>
      <c r="S2426" s="32" t="s">
        <v>95</v>
      </c>
    </row>
    <row r="2427" spans="1:19" s="36" customFormat="1" ht="14.4" x14ac:dyDescent="0.3">
      <c r="A2427" s="36">
        <f t="shared" si="151"/>
        <v>20180829</v>
      </c>
      <c r="B2427" s="36">
        <v>2018</v>
      </c>
      <c r="C2427" s="36">
        <v>829</v>
      </c>
      <c r="D2427" s="36">
        <v>1</v>
      </c>
      <c r="E2427" s="36" t="s">
        <v>436</v>
      </c>
      <c r="F2427" s="70">
        <v>1894.5100000000002</v>
      </c>
      <c r="G2427" s="32" t="s">
        <v>95</v>
      </c>
      <c r="H2427" s="32" t="s">
        <v>95</v>
      </c>
      <c r="I2427" s="32" t="s">
        <v>95</v>
      </c>
      <c r="J2427" s="32" t="s">
        <v>95</v>
      </c>
      <c r="K2427" s="32" t="s">
        <v>95</v>
      </c>
      <c r="L2427" s="32" t="s">
        <v>95</v>
      </c>
      <c r="M2427" s="32" t="s">
        <v>95</v>
      </c>
      <c r="N2427" s="32" t="s">
        <v>95</v>
      </c>
      <c r="O2427" s="32" t="s">
        <v>95</v>
      </c>
      <c r="P2427" s="32" t="s">
        <v>95</v>
      </c>
      <c r="Q2427" s="32" t="s">
        <v>95</v>
      </c>
      <c r="R2427" s="32" t="s">
        <v>95</v>
      </c>
      <c r="S2427" s="32" t="s">
        <v>95</v>
      </c>
    </row>
    <row r="2428" spans="1:19" s="36" customFormat="1" ht="14.4" x14ac:dyDescent="0.3">
      <c r="A2428" s="36">
        <f t="shared" si="151"/>
        <v>20180831</v>
      </c>
      <c r="B2428" s="36">
        <v>2018</v>
      </c>
      <c r="C2428" s="36">
        <v>831</v>
      </c>
      <c r="D2428" s="36">
        <v>1</v>
      </c>
      <c r="E2428" s="36" t="s">
        <v>354</v>
      </c>
      <c r="F2428" s="70">
        <v>6294.52</v>
      </c>
      <c r="G2428" s="32" t="s">
        <v>95</v>
      </c>
      <c r="H2428" s="32" t="s">
        <v>95</v>
      </c>
      <c r="I2428" s="32" t="s">
        <v>95</v>
      </c>
      <c r="J2428" s="32" t="s">
        <v>95</v>
      </c>
      <c r="K2428" s="32" t="s">
        <v>95</v>
      </c>
      <c r="L2428" s="32" t="s">
        <v>95</v>
      </c>
      <c r="M2428" s="32" t="s">
        <v>95</v>
      </c>
      <c r="N2428" s="32" t="s">
        <v>95</v>
      </c>
      <c r="O2428" s="32" t="s">
        <v>95</v>
      </c>
      <c r="P2428" s="32" t="s">
        <v>95</v>
      </c>
      <c r="Q2428" s="32" t="s">
        <v>95</v>
      </c>
      <c r="R2428" s="32" t="s">
        <v>95</v>
      </c>
      <c r="S2428" s="32" t="s">
        <v>95</v>
      </c>
    </row>
    <row r="2429" spans="1:19" s="36" customFormat="1" ht="14.4" x14ac:dyDescent="0.3">
      <c r="A2429" s="36">
        <f t="shared" si="151"/>
        <v>20180832</v>
      </c>
      <c r="B2429" s="36">
        <v>2018</v>
      </c>
      <c r="C2429" s="36">
        <v>832</v>
      </c>
      <c r="D2429" s="36">
        <v>1</v>
      </c>
      <c r="E2429" s="36" t="s">
        <v>233</v>
      </c>
      <c r="F2429" s="70">
        <v>3234.3199999999993</v>
      </c>
      <c r="G2429" s="32" t="s">
        <v>95</v>
      </c>
      <c r="H2429" s="32" t="s">
        <v>95</v>
      </c>
      <c r="I2429" s="32" t="s">
        <v>95</v>
      </c>
      <c r="J2429" s="32" t="s">
        <v>95</v>
      </c>
      <c r="K2429" s="32" t="s">
        <v>95</v>
      </c>
      <c r="L2429" s="32" t="s">
        <v>95</v>
      </c>
      <c r="M2429" s="32" t="s">
        <v>95</v>
      </c>
      <c r="N2429" s="32" t="s">
        <v>95</v>
      </c>
      <c r="O2429" s="32" t="s">
        <v>95</v>
      </c>
      <c r="P2429" s="32" t="s">
        <v>95</v>
      </c>
      <c r="Q2429" s="32" t="s">
        <v>95</v>
      </c>
      <c r="R2429" s="32" t="s">
        <v>95</v>
      </c>
      <c r="S2429" s="32" t="s">
        <v>95</v>
      </c>
    </row>
    <row r="2430" spans="1:19" s="36" customFormat="1" ht="14.4" x14ac:dyDescent="0.3">
      <c r="A2430" s="36">
        <f t="shared" si="151"/>
        <v>20180833</v>
      </c>
      <c r="B2430" s="36">
        <v>2018</v>
      </c>
      <c r="C2430" s="36">
        <v>833</v>
      </c>
      <c r="D2430" s="36">
        <v>1</v>
      </c>
      <c r="E2430" s="36" t="s">
        <v>355</v>
      </c>
      <c r="F2430" s="70">
        <v>18163.68</v>
      </c>
      <c r="G2430" s="32" t="s">
        <v>95</v>
      </c>
      <c r="H2430" s="32" t="s">
        <v>95</v>
      </c>
      <c r="I2430" s="32" t="s">
        <v>95</v>
      </c>
      <c r="J2430" s="32" t="s">
        <v>95</v>
      </c>
      <c r="K2430" s="32" t="s">
        <v>95</v>
      </c>
      <c r="L2430" s="32" t="s">
        <v>95</v>
      </c>
      <c r="M2430" s="32" t="s">
        <v>95</v>
      </c>
      <c r="N2430" s="32" t="s">
        <v>95</v>
      </c>
      <c r="O2430" s="32" t="s">
        <v>95</v>
      </c>
      <c r="P2430" s="32" t="s">
        <v>95</v>
      </c>
      <c r="Q2430" s="32" t="s">
        <v>95</v>
      </c>
      <c r="R2430" s="32" t="s">
        <v>95</v>
      </c>
      <c r="S2430" s="32" t="s">
        <v>95</v>
      </c>
    </row>
    <row r="2431" spans="1:19" s="36" customFormat="1" ht="14.4" x14ac:dyDescent="0.3">
      <c r="A2431" s="36">
        <f t="shared" si="151"/>
        <v>20180834</v>
      </c>
      <c r="B2431" s="36">
        <v>2018</v>
      </c>
      <c r="C2431" s="36">
        <v>834</v>
      </c>
      <c r="D2431" s="36">
        <v>1</v>
      </c>
      <c r="E2431" s="36" t="s">
        <v>572</v>
      </c>
      <c r="F2431" s="70">
        <v>8450.91</v>
      </c>
      <c r="G2431" s="32" t="s">
        <v>95</v>
      </c>
      <c r="H2431" s="32" t="s">
        <v>95</v>
      </c>
      <c r="I2431" s="32" t="s">
        <v>95</v>
      </c>
      <c r="J2431" s="32" t="s">
        <v>95</v>
      </c>
      <c r="K2431" s="32" t="s">
        <v>95</v>
      </c>
      <c r="L2431" s="32" t="s">
        <v>95</v>
      </c>
      <c r="M2431" s="32" t="s">
        <v>95</v>
      </c>
      <c r="N2431" s="32" t="s">
        <v>95</v>
      </c>
      <c r="O2431" s="32" t="s">
        <v>95</v>
      </c>
      <c r="P2431" s="32" t="s">
        <v>95</v>
      </c>
      <c r="Q2431" s="32" t="s">
        <v>95</v>
      </c>
      <c r="R2431" s="32" t="s">
        <v>95</v>
      </c>
      <c r="S2431" s="32" t="s">
        <v>95</v>
      </c>
    </row>
    <row r="2432" spans="1:19" s="36" customFormat="1" ht="14.4" x14ac:dyDescent="0.3">
      <c r="A2432" s="36">
        <f t="shared" si="151"/>
        <v>20180836</v>
      </c>
      <c r="B2432" s="36">
        <v>2018</v>
      </c>
      <c r="C2432" s="36">
        <v>836</v>
      </c>
      <c r="D2432" s="36">
        <v>1</v>
      </c>
      <c r="E2432" s="36" t="s">
        <v>307</v>
      </c>
      <c r="F2432" s="70">
        <v>201.78</v>
      </c>
      <c r="G2432" s="32" t="s">
        <v>95</v>
      </c>
      <c r="H2432" s="32" t="s">
        <v>95</v>
      </c>
      <c r="I2432" s="32" t="s">
        <v>95</v>
      </c>
      <c r="J2432" s="32" t="s">
        <v>95</v>
      </c>
      <c r="K2432" s="32" t="s">
        <v>95</v>
      </c>
      <c r="L2432" s="32" t="s">
        <v>95</v>
      </c>
      <c r="M2432" s="32" t="s">
        <v>95</v>
      </c>
      <c r="N2432" s="32" t="s">
        <v>95</v>
      </c>
      <c r="O2432" s="32" t="s">
        <v>95</v>
      </c>
      <c r="P2432" s="32" t="s">
        <v>95</v>
      </c>
      <c r="Q2432" s="32" t="s">
        <v>95</v>
      </c>
      <c r="R2432" s="32" t="s">
        <v>95</v>
      </c>
      <c r="S2432" s="32" t="s">
        <v>95</v>
      </c>
    </row>
    <row r="2433" spans="1:19" s="36" customFormat="1" ht="14.4" x14ac:dyDescent="0.3">
      <c r="A2433" s="36">
        <f t="shared" si="151"/>
        <v>20180837</v>
      </c>
      <c r="B2433" s="36">
        <v>2018</v>
      </c>
      <c r="C2433" s="36">
        <v>837</v>
      </c>
      <c r="D2433" s="36">
        <v>1</v>
      </c>
      <c r="E2433" s="36" t="s">
        <v>234</v>
      </c>
      <c r="F2433" s="70">
        <v>546.46</v>
      </c>
      <c r="G2433" s="32" t="s">
        <v>95</v>
      </c>
      <c r="H2433" s="32" t="s">
        <v>95</v>
      </c>
      <c r="I2433" s="32" t="s">
        <v>95</v>
      </c>
      <c r="J2433" s="32" t="s">
        <v>95</v>
      </c>
      <c r="K2433" s="32" t="s">
        <v>95</v>
      </c>
      <c r="L2433" s="32" t="s">
        <v>95</v>
      </c>
      <c r="M2433" s="32" t="s">
        <v>95</v>
      </c>
      <c r="N2433" s="32" t="s">
        <v>95</v>
      </c>
      <c r="O2433" s="32" t="s">
        <v>95</v>
      </c>
      <c r="P2433" s="32" t="s">
        <v>95</v>
      </c>
      <c r="Q2433" s="32" t="s">
        <v>95</v>
      </c>
      <c r="R2433" s="32" t="s">
        <v>95</v>
      </c>
      <c r="S2433" s="32" t="s">
        <v>95</v>
      </c>
    </row>
    <row r="2434" spans="1:19" s="36" customFormat="1" ht="14.4" x14ac:dyDescent="0.3">
      <c r="A2434" s="36">
        <f t="shared" si="151"/>
        <v>20180840</v>
      </c>
      <c r="B2434" s="36">
        <v>2018</v>
      </c>
      <c r="C2434" s="36">
        <v>840</v>
      </c>
      <c r="D2434" s="36">
        <v>1</v>
      </c>
      <c r="E2434" s="36" t="s">
        <v>402</v>
      </c>
      <c r="F2434" s="70">
        <v>1019.2899999999998</v>
      </c>
      <c r="G2434" s="32" t="s">
        <v>95</v>
      </c>
      <c r="H2434" s="32" t="s">
        <v>95</v>
      </c>
      <c r="I2434" s="32" t="s">
        <v>95</v>
      </c>
      <c r="J2434" s="32" t="s">
        <v>95</v>
      </c>
      <c r="K2434" s="32" t="s">
        <v>95</v>
      </c>
      <c r="L2434" s="32" t="s">
        <v>95</v>
      </c>
      <c r="M2434" s="32" t="s">
        <v>95</v>
      </c>
      <c r="N2434" s="32" t="s">
        <v>95</v>
      </c>
      <c r="O2434" s="32" t="s">
        <v>95</v>
      </c>
      <c r="P2434" s="32" t="s">
        <v>95</v>
      </c>
      <c r="Q2434" s="32" t="s">
        <v>95</v>
      </c>
      <c r="R2434" s="32" t="s">
        <v>95</v>
      </c>
      <c r="S2434" s="32" t="s">
        <v>95</v>
      </c>
    </row>
    <row r="2435" spans="1:19" s="36" customFormat="1" ht="14.4" x14ac:dyDescent="0.3">
      <c r="A2435" s="36">
        <f t="shared" si="151"/>
        <v>20180846</v>
      </c>
      <c r="B2435" s="36">
        <v>2018</v>
      </c>
      <c r="C2435" s="36">
        <v>846</v>
      </c>
      <c r="D2435" s="36">
        <v>1</v>
      </c>
      <c r="E2435" s="36" t="s">
        <v>657</v>
      </c>
      <c r="F2435" s="70">
        <v>640.32999999999993</v>
      </c>
      <c r="G2435" s="32" t="s">
        <v>95</v>
      </c>
      <c r="H2435" s="32" t="s">
        <v>95</v>
      </c>
      <c r="I2435" s="32" t="s">
        <v>95</v>
      </c>
      <c r="J2435" s="32" t="s">
        <v>95</v>
      </c>
      <c r="K2435" s="32" t="s">
        <v>95</v>
      </c>
      <c r="L2435" s="32" t="s">
        <v>95</v>
      </c>
      <c r="M2435" s="32" t="s">
        <v>95</v>
      </c>
      <c r="N2435" s="32" t="s">
        <v>95</v>
      </c>
      <c r="O2435" s="32" t="s">
        <v>95</v>
      </c>
      <c r="P2435" s="32" t="s">
        <v>95</v>
      </c>
      <c r="Q2435" s="32" t="s">
        <v>95</v>
      </c>
      <c r="R2435" s="32" t="s">
        <v>95</v>
      </c>
      <c r="S2435" s="32" t="s">
        <v>95</v>
      </c>
    </row>
    <row r="2436" spans="1:19" s="36" customFormat="1" ht="14.4" x14ac:dyDescent="0.3">
      <c r="A2436" s="36">
        <f t="shared" si="151"/>
        <v>20180850</v>
      </c>
      <c r="B2436" s="36">
        <v>2018</v>
      </c>
      <c r="C2436" s="36">
        <v>850</v>
      </c>
      <c r="D2436" s="36">
        <v>1</v>
      </c>
      <c r="E2436" s="36" t="s">
        <v>437</v>
      </c>
      <c r="F2436" s="70">
        <v>292.77000000000004</v>
      </c>
      <c r="G2436" s="32" t="s">
        <v>95</v>
      </c>
      <c r="H2436" s="32" t="s">
        <v>95</v>
      </c>
      <c r="I2436" s="32" t="s">
        <v>95</v>
      </c>
      <c r="J2436" s="32" t="s">
        <v>95</v>
      </c>
      <c r="K2436" s="32" t="s">
        <v>95</v>
      </c>
      <c r="L2436" s="32" t="s">
        <v>95</v>
      </c>
      <c r="M2436" s="32" t="s">
        <v>95</v>
      </c>
      <c r="N2436" s="32" t="s">
        <v>95</v>
      </c>
      <c r="O2436" s="32" t="s">
        <v>95</v>
      </c>
      <c r="P2436" s="32" t="s">
        <v>95</v>
      </c>
      <c r="Q2436" s="32" t="s">
        <v>95</v>
      </c>
      <c r="R2436" s="32" t="s">
        <v>95</v>
      </c>
      <c r="S2436" s="32" t="s">
        <v>95</v>
      </c>
    </row>
    <row r="2437" spans="1:19" s="36" customFormat="1" ht="14.4" x14ac:dyDescent="0.3">
      <c r="A2437" s="36">
        <f t="shared" si="151"/>
        <v>20180852</v>
      </c>
      <c r="B2437" s="36">
        <v>2018</v>
      </c>
      <c r="C2437" s="36">
        <v>852</v>
      </c>
      <c r="D2437" s="36">
        <v>1</v>
      </c>
      <c r="E2437" s="36" t="s">
        <v>263</v>
      </c>
      <c r="F2437" s="70">
        <v>143.73999999999998</v>
      </c>
      <c r="G2437" s="32" t="s">
        <v>95</v>
      </c>
      <c r="H2437" s="32" t="s">
        <v>95</v>
      </c>
      <c r="I2437" s="32" t="s">
        <v>95</v>
      </c>
      <c r="J2437" s="32" t="s">
        <v>95</v>
      </c>
      <c r="K2437" s="32" t="s">
        <v>95</v>
      </c>
      <c r="L2437" s="32" t="s">
        <v>95</v>
      </c>
      <c r="M2437" s="32" t="s">
        <v>95</v>
      </c>
      <c r="N2437" s="32" t="s">
        <v>95</v>
      </c>
      <c r="O2437" s="32" t="s">
        <v>95</v>
      </c>
      <c r="P2437" s="32" t="s">
        <v>95</v>
      </c>
      <c r="Q2437" s="32" t="s">
        <v>95</v>
      </c>
      <c r="R2437" s="32" t="s">
        <v>95</v>
      </c>
      <c r="S2437" s="32" t="s">
        <v>95</v>
      </c>
    </row>
    <row r="2438" spans="1:19" s="36" customFormat="1" ht="14.4" x14ac:dyDescent="0.3">
      <c r="A2438" s="36">
        <f t="shared" si="151"/>
        <v>20180857</v>
      </c>
      <c r="B2438" s="36">
        <v>2018</v>
      </c>
      <c r="C2438" s="36">
        <v>857</v>
      </c>
      <c r="D2438" s="36">
        <v>1</v>
      </c>
      <c r="E2438" s="36" t="s">
        <v>529</v>
      </c>
      <c r="F2438" s="70">
        <v>743.19999999999982</v>
      </c>
      <c r="G2438" s="32" t="s">
        <v>95</v>
      </c>
      <c r="H2438" s="32" t="s">
        <v>95</v>
      </c>
      <c r="I2438" s="32" t="s">
        <v>95</v>
      </c>
      <c r="J2438" s="32" t="s">
        <v>95</v>
      </c>
      <c r="K2438" s="32" t="s">
        <v>95</v>
      </c>
      <c r="L2438" s="32" t="s">
        <v>95</v>
      </c>
      <c r="M2438" s="32" t="s">
        <v>95</v>
      </c>
      <c r="N2438" s="32" t="s">
        <v>95</v>
      </c>
      <c r="O2438" s="32" t="s">
        <v>95</v>
      </c>
      <c r="P2438" s="32" t="s">
        <v>95</v>
      </c>
      <c r="Q2438" s="32" t="s">
        <v>95</v>
      </c>
      <c r="R2438" s="32" t="s">
        <v>95</v>
      </c>
      <c r="S2438" s="32" t="s">
        <v>95</v>
      </c>
    </row>
    <row r="2439" spans="1:19" s="36" customFormat="1" ht="14.4" x14ac:dyDescent="0.3">
      <c r="A2439" s="36">
        <f t="shared" si="151"/>
        <v>20180858</v>
      </c>
      <c r="B2439" s="36">
        <v>2018</v>
      </c>
      <c r="C2439" s="36">
        <v>858</v>
      </c>
      <c r="D2439" s="36">
        <v>1</v>
      </c>
      <c r="E2439" s="36" t="s">
        <v>677</v>
      </c>
      <c r="F2439" s="70">
        <v>968.82999999999993</v>
      </c>
      <c r="G2439" s="32" t="s">
        <v>95</v>
      </c>
      <c r="H2439" s="32" t="s">
        <v>95</v>
      </c>
      <c r="I2439" s="32" t="s">
        <v>95</v>
      </c>
      <c r="J2439" s="32" t="s">
        <v>95</v>
      </c>
      <c r="K2439" s="32" t="s">
        <v>95</v>
      </c>
      <c r="L2439" s="32" t="s">
        <v>95</v>
      </c>
      <c r="M2439" s="32" t="s">
        <v>95</v>
      </c>
      <c r="N2439" s="32" t="s">
        <v>95</v>
      </c>
      <c r="O2439" s="32" t="s">
        <v>95</v>
      </c>
      <c r="P2439" s="32" t="s">
        <v>95</v>
      </c>
      <c r="Q2439" s="32" t="s">
        <v>95</v>
      </c>
      <c r="R2439" s="32" t="s">
        <v>95</v>
      </c>
      <c r="S2439" s="32" t="s">
        <v>95</v>
      </c>
    </row>
    <row r="2440" spans="1:19" s="36" customFormat="1" ht="14.4" x14ac:dyDescent="0.3">
      <c r="A2440" s="36">
        <f t="shared" si="151"/>
        <v>20180861</v>
      </c>
      <c r="B2440" s="36">
        <v>2018</v>
      </c>
      <c r="C2440" s="36">
        <v>861</v>
      </c>
      <c r="D2440" s="36">
        <v>1</v>
      </c>
      <c r="E2440" s="36" t="s">
        <v>510</v>
      </c>
      <c r="F2440" s="70">
        <v>3013.04</v>
      </c>
      <c r="G2440" s="32" t="s">
        <v>95</v>
      </c>
      <c r="H2440" s="32" t="s">
        <v>95</v>
      </c>
      <c r="I2440" s="32" t="s">
        <v>95</v>
      </c>
      <c r="J2440" s="32" t="s">
        <v>95</v>
      </c>
      <c r="K2440" s="32" t="s">
        <v>95</v>
      </c>
      <c r="L2440" s="32" t="s">
        <v>95</v>
      </c>
      <c r="M2440" s="32" t="s">
        <v>95</v>
      </c>
      <c r="N2440" s="32" t="s">
        <v>95</v>
      </c>
      <c r="O2440" s="32" t="s">
        <v>95</v>
      </c>
      <c r="P2440" s="32" t="s">
        <v>95</v>
      </c>
      <c r="Q2440" s="32" t="s">
        <v>95</v>
      </c>
      <c r="R2440" s="32" t="s">
        <v>95</v>
      </c>
      <c r="S2440" s="32" t="s">
        <v>95</v>
      </c>
    </row>
    <row r="2441" spans="1:19" s="36" customFormat="1" ht="14.4" x14ac:dyDescent="0.3">
      <c r="A2441" s="36">
        <f t="shared" si="151"/>
        <v>20180876</v>
      </c>
      <c r="B2441" s="36">
        <v>2018</v>
      </c>
      <c r="C2441" s="36">
        <v>876</v>
      </c>
      <c r="D2441" s="36">
        <v>1</v>
      </c>
      <c r="E2441" s="36" t="s">
        <v>356</v>
      </c>
      <c r="F2441" s="70">
        <v>1825.37</v>
      </c>
      <c r="G2441" s="32" t="s">
        <v>95</v>
      </c>
      <c r="H2441" s="32" t="s">
        <v>95</v>
      </c>
      <c r="I2441" s="32" t="s">
        <v>95</v>
      </c>
      <c r="J2441" s="32" t="s">
        <v>95</v>
      </c>
      <c r="K2441" s="32" t="s">
        <v>95</v>
      </c>
      <c r="L2441" s="32" t="s">
        <v>95</v>
      </c>
      <c r="M2441" s="32" t="s">
        <v>95</v>
      </c>
      <c r="N2441" s="32" t="s">
        <v>95</v>
      </c>
      <c r="O2441" s="32" t="s">
        <v>95</v>
      </c>
      <c r="P2441" s="32" t="s">
        <v>95</v>
      </c>
      <c r="Q2441" s="32" t="s">
        <v>95</v>
      </c>
      <c r="R2441" s="32" t="s">
        <v>95</v>
      </c>
      <c r="S2441" s="32" t="s">
        <v>95</v>
      </c>
    </row>
    <row r="2442" spans="1:19" s="36" customFormat="1" ht="14.4" x14ac:dyDescent="0.3">
      <c r="A2442" s="36">
        <f t="shared" si="151"/>
        <v>20180877</v>
      </c>
      <c r="B2442" s="36">
        <v>2018</v>
      </c>
      <c r="C2442" s="36">
        <v>877</v>
      </c>
      <c r="D2442" s="36">
        <v>1</v>
      </c>
      <c r="E2442" s="36" t="s">
        <v>261</v>
      </c>
      <c r="F2442" s="70">
        <v>5786.24</v>
      </c>
      <c r="G2442" s="32" t="s">
        <v>95</v>
      </c>
      <c r="H2442" s="32" t="s">
        <v>95</v>
      </c>
      <c r="I2442" s="32" t="s">
        <v>95</v>
      </c>
      <c r="J2442" s="32" t="s">
        <v>95</v>
      </c>
      <c r="K2442" s="32" t="s">
        <v>95</v>
      </c>
      <c r="L2442" s="32" t="s">
        <v>95</v>
      </c>
      <c r="M2442" s="32" t="s">
        <v>95</v>
      </c>
      <c r="N2442" s="32" t="s">
        <v>95</v>
      </c>
      <c r="O2442" s="32" t="s">
        <v>95</v>
      </c>
      <c r="P2442" s="32" t="s">
        <v>95</v>
      </c>
      <c r="Q2442" s="32" t="s">
        <v>95</v>
      </c>
      <c r="R2442" s="32" t="s">
        <v>95</v>
      </c>
      <c r="S2442" s="32" t="s">
        <v>95</v>
      </c>
    </row>
    <row r="2443" spans="1:19" s="36" customFormat="1" ht="14.4" x14ac:dyDescent="0.3">
      <c r="A2443" s="36">
        <f t="shared" si="151"/>
        <v>20180879</v>
      </c>
      <c r="B2443" s="36">
        <v>2018</v>
      </c>
      <c r="C2443" s="36">
        <v>879</v>
      </c>
      <c r="D2443" s="36">
        <v>1</v>
      </c>
      <c r="E2443" s="36" t="s">
        <v>357</v>
      </c>
      <c r="F2443" s="70">
        <v>2513.0100000000002</v>
      </c>
      <c r="G2443" s="32" t="s">
        <v>95</v>
      </c>
      <c r="H2443" s="32" t="s">
        <v>95</v>
      </c>
      <c r="I2443" s="32" t="s">
        <v>95</v>
      </c>
      <c r="J2443" s="32" t="s">
        <v>95</v>
      </c>
      <c r="K2443" s="32" t="s">
        <v>95</v>
      </c>
      <c r="L2443" s="32" t="s">
        <v>95</v>
      </c>
      <c r="M2443" s="32" t="s">
        <v>95</v>
      </c>
      <c r="N2443" s="32" t="s">
        <v>95</v>
      </c>
      <c r="O2443" s="32" t="s">
        <v>95</v>
      </c>
      <c r="P2443" s="32" t="s">
        <v>95</v>
      </c>
      <c r="Q2443" s="32" t="s">
        <v>95</v>
      </c>
      <c r="R2443" s="32" t="s">
        <v>95</v>
      </c>
      <c r="S2443" s="32" t="s">
        <v>95</v>
      </c>
    </row>
    <row r="2444" spans="1:19" s="36" customFormat="1" ht="14.4" x14ac:dyDescent="0.3">
      <c r="A2444" s="36">
        <f t="shared" si="151"/>
        <v>20180881</v>
      </c>
      <c r="B2444" s="36">
        <v>2018</v>
      </c>
      <c r="C2444" s="36">
        <v>881</v>
      </c>
      <c r="D2444" s="36">
        <v>1</v>
      </c>
      <c r="E2444" s="36" t="s">
        <v>359</v>
      </c>
      <c r="F2444" s="70">
        <v>859.95999999999992</v>
      </c>
      <c r="G2444" s="32" t="s">
        <v>95</v>
      </c>
      <c r="H2444" s="32" t="s">
        <v>95</v>
      </c>
      <c r="I2444" s="32" t="s">
        <v>95</v>
      </c>
      <c r="J2444" s="32" t="s">
        <v>95</v>
      </c>
      <c r="K2444" s="32" t="s">
        <v>95</v>
      </c>
      <c r="L2444" s="32" t="s">
        <v>95</v>
      </c>
      <c r="M2444" s="32" t="s">
        <v>95</v>
      </c>
      <c r="N2444" s="32" t="s">
        <v>95</v>
      </c>
      <c r="O2444" s="32" t="s">
        <v>95</v>
      </c>
      <c r="P2444" s="32" t="s">
        <v>95</v>
      </c>
      <c r="Q2444" s="32" t="s">
        <v>95</v>
      </c>
      <c r="R2444" s="32" t="s">
        <v>95</v>
      </c>
      <c r="S2444" s="32" t="s">
        <v>95</v>
      </c>
    </row>
    <row r="2445" spans="1:19" s="36" customFormat="1" ht="14.4" x14ac:dyDescent="0.3">
      <c r="A2445" s="36">
        <f t="shared" si="151"/>
        <v>20180882</v>
      </c>
      <c r="B2445" s="36">
        <v>2018</v>
      </c>
      <c r="C2445" s="36">
        <v>882</v>
      </c>
      <c r="D2445" s="36">
        <v>1</v>
      </c>
      <c r="E2445" s="36" t="s">
        <v>360</v>
      </c>
      <c r="F2445" s="70">
        <v>4073.95</v>
      </c>
      <c r="G2445" s="32" t="s">
        <v>95</v>
      </c>
      <c r="H2445" s="32" t="s">
        <v>95</v>
      </c>
      <c r="I2445" s="32" t="s">
        <v>95</v>
      </c>
      <c r="J2445" s="32" t="s">
        <v>95</v>
      </c>
      <c r="K2445" s="32" t="s">
        <v>95</v>
      </c>
      <c r="L2445" s="32" t="s">
        <v>95</v>
      </c>
      <c r="M2445" s="32" t="s">
        <v>95</v>
      </c>
      <c r="N2445" s="32" t="s">
        <v>95</v>
      </c>
      <c r="O2445" s="32" t="s">
        <v>95</v>
      </c>
      <c r="P2445" s="32" t="s">
        <v>95</v>
      </c>
      <c r="Q2445" s="32" t="s">
        <v>95</v>
      </c>
      <c r="R2445" s="32" t="s">
        <v>95</v>
      </c>
      <c r="S2445" s="32" t="s">
        <v>95</v>
      </c>
    </row>
    <row r="2446" spans="1:19" s="36" customFormat="1" ht="14.4" x14ac:dyDescent="0.3">
      <c r="A2446" s="36">
        <f t="shared" si="151"/>
        <v>20180883</v>
      </c>
      <c r="B2446" s="36">
        <v>2018</v>
      </c>
      <c r="C2446" s="36">
        <v>883</v>
      </c>
      <c r="D2446" s="36">
        <v>1</v>
      </c>
      <c r="E2446" s="36" t="s">
        <v>361</v>
      </c>
      <c r="F2446" s="70">
        <v>1679.07</v>
      </c>
      <c r="G2446" s="32" t="s">
        <v>95</v>
      </c>
      <c r="H2446" s="32" t="s">
        <v>95</v>
      </c>
      <c r="I2446" s="32" t="s">
        <v>95</v>
      </c>
      <c r="J2446" s="32" t="s">
        <v>95</v>
      </c>
      <c r="K2446" s="32" t="s">
        <v>95</v>
      </c>
      <c r="L2446" s="32" t="s">
        <v>95</v>
      </c>
      <c r="M2446" s="32" t="s">
        <v>95</v>
      </c>
      <c r="N2446" s="32" t="s">
        <v>95</v>
      </c>
      <c r="O2446" s="32" t="s">
        <v>95</v>
      </c>
      <c r="P2446" s="32" t="s">
        <v>95</v>
      </c>
      <c r="Q2446" s="32" t="s">
        <v>95</v>
      </c>
      <c r="R2446" s="32" t="s">
        <v>95</v>
      </c>
      <c r="S2446" s="32" t="s">
        <v>95</v>
      </c>
    </row>
    <row r="2447" spans="1:19" s="36" customFormat="1" ht="14.4" x14ac:dyDescent="0.3">
      <c r="A2447" s="36">
        <f t="shared" si="151"/>
        <v>20180885</v>
      </c>
      <c r="B2447" s="36">
        <v>2018</v>
      </c>
      <c r="C2447" s="36">
        <v>885</v>
      </c>
      <c r="D2447" s="36">
        <v>1</v>
      </c>
      <c r="E2447" s="36" t="s">
        <v>362</v>
      </c>
      <c r="F2447" s="70">
        <v>6178</v>
      </c>
      <c r="G2447" s="32" t="s">
        <v>95</v>
      </c>
      <c r="H2447" s="32" t="s">
        <v>95</v>
      </c>
      <c r="I2447" s="32" t="s">
        <v>95</v>
      </c>
      <c r="J2447" s="32" t="s">
        <v>95</v>
      </c>
      <c r="K2447" s="32" t="s">
        <v>95</v>
      </c>
      <c r="L2447" s="32" t="s">
        <v>95</v>
      </c>
      <c r="M2447" s="32" t="s">
        <v>95</v>
      </c>
      <c r="N2447" s="32" t="s">
        <v>95</v>
      </c>
      <c r="O2447" s="32" t="s">
        <v>95</v>
      </c>
      <c r="P2447" s="32" t="s">
        <v>95</v>
      </c>
      <c r="Q2447" s="32" t="s">
        <v>95</v>
      </c>
      <c r="R2447" s="32" t="s">
        <v>95</v>
      </c>
      <c r="S2447" s="32" t="s">
        <v>95</v>
      </c>
    </row>
    <row r="2448" spans="1:19" s="36" customFormat="1" ht="14.4" x14ac:dyDescent="0.3">
      <c r="A2448" s="36">
        <f t="shared" si="151"/>
        <v>20180891</v>
      </c>
      <c r="B2448" s="36">
        <v>2018</v>
      </c>
      <c r="C2448" s="36">
        <v>891</v>
      </c>
      <c r="D2448" s="36">
        <v>1</v>
      </c>
      <c r="E2448" s="36" t="s">
        <v>363</v>
      </c>
      <c r="F2448" s="70">
        <v>538.3900000000001</v>
      </c>
      <c r="G2448" s="32" t="s">
        <v>95</v>
      </c>
      <c r="H2448" s="32" t="s">
        <v>95</v>
      </c>
      <c r="I2448" s="32" t="s">
        <v>95</v>
      </c>
      <c r="J2448" s="32" t="s">
        <v>95</v>
      </c>
      <c r="K2448" s="32" t="s">
        <v>95</v>
      </c>
      <c r="L2448" s="32" t="s">
        <v>95</v>
      </c>
      <c r="M2448" s="32" t="s">
        <v>95</v>
      </c>
      <c r="N2448" s="32" t="s">
        <v>95</v>
      </c>
      <c r="O2448" s="32" t="s">
        <v>95</v>
      </c>
      <c r="P2448" s="32" t="s">
        <v>95</v>
      </c>
      <c r="Q2448" s="32" t="s">
        <v>95</v>
      </c>
      <c r="R2448" s="32" t="s">
        <v>95</v>
      </c>
      <c r="S2448" s="32" t="s">
        <v>95</v>
      </c>
    </row>
    <row r="2449" spans="1:19" s="36" customFormat="1" ht="14.4" x14ac:dyDescent="0.3">
      <c r="A2449" s="36">
        <f t="shared" ref="A2449:A2512" si="152">10000*B2449+C2449</f>
        <v>20180911</v>
      </c>
      <c r="B2449" s="36">
        <v>2018</v>
      </c>
      <c r="C2449" s="36">
        <v>911</v>
      </c>
      <c r="D2449" s="36">
        <v>1</v>
      </c>
      <c r="E2449" s="36" t="s">
        <v>511</v>
      </c>
      <c r="F2449" s="70">
        <v>4994.5899999999992</v>
      </c>
      <c r="G2449" s="32" t="s">
        <v>95</v>
      </c>
      <c r="H2449" s="32" t="s">
        <v>95</v>
      </c>
      <c r="I2449" s="32" t="s">
        <v>95</v>
      </c>
      <c r="J2449" s="32" t="s">
        <v>95</v>
      </c>
      <c r="K2449" s="32" t="s">
        <v>95</v>
      </c>
      <c r="L2449" s="32" t="s">
        <v>95</v>
      </c>
      <c r="M2449" s="32" t="s">
        <v>95</v>
      </c>
      <c r="N2449" s="32" t="s">
        <v>95</v>
      </c>
      <c r="O2449" s="32" t="s">
        <v>95</v>
      </c>
      <c r="P2449" s="32" t="s">
        <v>95</v>
      </c>
      <c r="Q2449" s="32" t="s">
        <v>95</v>
      </c>
      <c r="R2449" s="32" t="s">
        <v>95</v>
      </c>
      <c r="S2449" s="32" t="s">
        <v>95</v>
      </c>
    </row>
    <row r="2450" spans="1:19" s="36" customFormat="1" ht="14.4" x14ac:dyDescent="0.3">
      <c r="A2450" s="36">
        <f t="shared" si="152"/>
        <v>20180912</v>
      </c>
      <c r="B2450" s="36">
        <v>2018</v>
      </c>
      <c r="C2450" s="36">
        <v>912</v>
      </c>
      <c r="D2450" s="36">
        <v>1</v>
      </c>
      <c r="E2450" s="36" t="s">
        <v>403</v>
      </c>
      <c r="F2450" s="70">
        <v>1817.1999999999998</v>
      </c>
      <c r="G2450" s="32" t="s">
        <v>95</v>
      </c>
      <c r="H2450" s="32" t="s">
        <v>95</v>
      </c>
      <c r="I2450" s="32" t="s">
        <v>95</v>
      </c>
      <c r="J2450" s="32" t="s">
        <v>95</v>
      </c>
      <c r="K2450" s="32" t="s">
        <v>95</v>
      </c>
      <c r="L2450" s="32" t="s">
        <v>95</v>
      </c>
      <c r="M2450" s="32" t="s">
        <v>95</v>
      </c>
      <c r="N2450" s="32" t="s">
        <v>95</v>
      </c>
      <c r="O2450" s="32" t="s">
        <v>95</v>
      </c>
      <c r="P2450" s="32" t="s">
        <v>95</v>
      </c>
      <c r="Q2450" s="32" t="s">
        <v>95</v>
      </c>
      <c r="R2450" s="32" t="s">
        <v>95</v>
      </c>
      <c r="S2450" s="32" t="s">
        <v>95</v>
      </c>
    </row>
    <row r="2451" spans="1:19" s="36" customFormat="1" ht="14.4" x14ac:dyDescent="0.3">
      <c r="A2451" s="36">
        <f t="shared" si="152"/>
        <v>20180914</v>
      </c>
      <c r="B2451" s="36">
        <v>2018</v>
      </c>
      <c r="C2451" s="36">
        <v>914</v>
      </c>
      <c r="D2451" s="36">
        <v>1</v>
      </c>
      <c r="E2451" s="36" t="s">
        <v>438</v>
      </c>
      <c r="F2451" s="70">
        <v>304.52</v>
      </c>
      <c r="G2451" s="32" t="s">
        <v>95</v>
      </c>
      <c r="H2451" s="32" t="s">
        <v>95</v>
      </c>
      <c r="I2451" s="32" t="s">
        <v>95</v>
      </c>
      <c r="J2451" s="32" t="s">
        <v>95</v>
      </c>
      <c r="K2451" s="32" t="s">
        <v>95</v>
      </c>
      <c r="L2451" s="32" t="s">
        <v>95</v>
      </c>
      <c r="M2451" s="32" t="s">
        <v>95</v>
      </c>
      <c r="N2451" s="32" t="s">
        <v>95</v>
      </c>
      <c r="O2451" s="32" t="s">
        <v>95</v>
      </c>
      <c r="P2451" s="32" t="s">
        <v>95</v>
      </c>
      <c r="Q2451" s="32" t="s">
        <v>95</v>
      </c>
      <c r="R2451" s="32" t="s">
        <v>95</v>
      </c>
      <c r="S2451" s="32" t="s">
        <v>95</v>
      </c>
    </row>
    <row r="2452" spans="1:19" s="36" customFormat="1" ht="14.4" x14ac:dyDescent="0.3">
      <c r="A2452" s="36">
        <f t="shared" si="152"/>
        <v>20182071</v>
      </c>
      <c r="B2452" s="36">
        <v>2018</v>
      </c>
      <c r="C2452" s="36">
        <v>2071</v>
      </c>
      <c r="D2452" s="36">
        <v>1</v>
      </c>
      <c r="E2452" s="36" t="s">
        <v>682</v>
      </c>
      <c r="F2452" s="70">
        <v>889.91</v>
      </c>
      <c r="G2452" s="32" t="s">
        <v>95</v>
      </c>
      <c r="H2452" s="32" t="s">
        <v>95</v>
      </c>
      <c r="I2452" s="32" t="s">
        <v>95</v>
      </c>
      <c r="J2452" s="32" t="s">
        <v>95</v>
      </c>
      <c r="K2452" s="32" t="s">
        <v>95</v>
      </c>
      <c r="L2452" s="32" t="s">
        <v>95</v>
      </c>
      <c r="M2452" s="32" t="s">
        <v>95</v>
      </c>
      <c r="N2452" s="32" t="s">
        <v>95</v>
      </c>
      <c r="O2452" s="32" t="s">
        <v>95</v>
      </c>
      <c r="P2452" s="32" t="s">
        <v>95</v>
      </c>
      <c r="Q2452" s="32" t="s">
        <v>95</v>
      </c>
      <c r="R2452" s="32" t="s">
        <v>95</v>
      </c>
      <c r="S2452" s="32" t="s">
        <v>95</v>
      </c>
    </row>
    <row r="2453" spans="1:19" s="36" customFormat="1" ht="14.4" x14ac:dyDescent="0.3">
      <c r="A2453" s="36">
        <f t="shared" si="152"/>
        <v>20182125</v>
      </c>
      <c r="B2453" s="36">
        <v>2018</v>
      </c>
      <c r="C2453" s="36">
        <v>2125</v>
      </c>
      <c r="D2453" s="36">
        <v>1</v>
      </c>
      <c r="E2453" s="36" t="s">
        <v>364</v>
      </c>
      <c r="F2453" s="70">
        <v>1162.23</v>
      </c>
      <c r="G2453" s="32" t="s">
        <v>95</v>
      </c>
      <c r="H2453" s="32" t="s">
        <v>95</v>
      </c>
      <c r="I2453" s="32" t="s">
        <v>95</v>
      </c>
      <c r="J2453" s="32" t="s">
        <v>95</v>
      </c>
      <c r="K2453" s="32" t="s">
        <v>95</v>
      </c>
      <c r="L2453" s="32" t="s">
        <v>95</v>
      </c>
      <c r="M2453" s="32" t="s">
        <v>95</v>
      </c>
      <c r="N2453" s="32" t="s">
        <v>95</v>
      </c>
      <c r="O2453" s="32" t="s">
        <v>95</v>
      </c>
      <c r="P2453" s="32" t="s">
        <v>95</v>
      </c>
      <c r="Q2453" s="32" t="s">
        <v>95</v>
      </c>
      <c r="R2453" s="32" t="s">
        <v>95</v>
      </c>
      <c r="S2453" s="32" t="s">
        <v>95</v>
      </c>
    </row>
    <row r="2454" spans="1:19" s="36" customFormat="1" ht="14.4" x14ac:dyDescent="0.3">
      <c r="A2454" s="36">
        <f t="shared" si="152"/>
        <v>20182134</v>
      </c>
      <c r="B2454" s="36">
        <v>2018</v>
      </c>
      <c r="C2454" s="36">
        <v>2134</v>
      </c>
      <c r="D2454" s="36">
        <v>1</v>
      </c>
      <c r="E2454" s="36" t="s">
        <v>404</v>
      </c>
      <c r="F2454" s="70">
        <v>708.45</v>
      </c>
      <c r="G2454" s="32" t="s">
        <v>95</v>
      </c>
      <c r="H2454" s="32" t="s">
        <v>95</v>
      </c>
      <c r="I2454" s="32" t="s">
        <v>95</v>
      </c>
      <c r="J2454" s="32" t="s">
        <v>95</v>
      </c>
      <c r="K2454" s="32" t="s">
        <v>95</v>
      </c>
      <c r="L2454" s="32" t="s">
        <v>95</v>
      </c>
      <c r="M2454" s="32" t="s">
        <v>95</v>
      </c>
      <c r="N2454" s="32" t="s">
        <v>95</v>
      </c>
      <c r="O2454" s="32" t="s">
        <v>95</v>
      </c>
      <c r="P2454" s="32" t="s">
        <v>95</v>
      </c>
      <c r="Q2454" s="32" t="s">
        <v>95</v>
      </c>
      <c r="R2454" s="32" t="s">
        <v>95</v>
      </c>
      <c r="S2454" s="32" t="s">
        <v>95</v>
      </c>
    </row>
    <row r="2455" spans="1:19" s="36" customFormat="1" ht="14.4" x14ac:dyDescent="0.3">
      <c r="A2455" s="36">
        <f t="shared" si="152"/>
        <v>20182135</v>
      </c>
      <c r="B2455" s="36">
        <v>2018</v>
      </c>
      <c r="C2455" s="36">
        <v>2135</v>
      </c>
      <c r="D2455" s="36">
        <v>1</v>
      </c>
      <c r="E2455" s="36" t="s">
        <v>618</v>
      </c>
      <c r="F2455" s="70">
        <v>956.33999999999992</v>
      </c>
      <c r="G2455" s="32" t="s">
        <v>95</v>
      </c>
      <c r="H2455" s="32" t="s">
        <v>95</v>
      </c>
      <c r="I2455" s="32" t="s">
        <v>95</v>
      </c>
      <c r="J2455" s="32" t="s">
        <v>95</v>
      </c>
      <c r="K2455" s="32" t="s">
        <v>95</v>
      </c>
      <c r="L2455" s="32" t="s">
        <v>95</v>
      </c>
      <c r="M2455" s="32" t="s">
        <v>95</v>
      </c>
      <c r="N2455" s="32" t="s">
        <v>95</v>
      </c>
      <c r="O2455" s="32" t="s">
        <v>95</v>
      </c>
      <c r="P2455" s="32" t="s">
        <v>95</v>
      </c>
      <c r="Q2455" s="32" t="s">
        <v>95</v>
      </c>
      <c r="R2455" s="32" t="s">
        <v>95</v>
      </c>
      <c r="S2455" s="32" t="s">
        <v>95</v>
      </c>
    </row>
    <row r="2456" spans="1:19" s="36" customFormat="1" ht="14.4" x14ac:dyDescent="0.3">
      <c r="A2456" s="36">
        <f t="shared" si="152"/>
        <v>20182137</v>
      </c>
      <c r="B2456" s="36">
        <v>2018</v>
      </c>
      <c r="C2456" s="36">
        <v>2137</v>
      </c>
      <c r="D2456" s="36">
        <v>1</v>
      </c>
      <c r="E2456" s="36" t="s">
        <v>575</v>
      </c>
      <c r="F2456" s="70">
        <v>586.59000000000015</v>
      </c>
      <c r="G2456" s="32" t="s">
        <v>95</v>
      </c>
      <c r="H2456" s="32" t="s">
        <v>95</v>
      </c>
      <c r="I2456" s="32" t="s">
        <v>95</v>
      </c>
      <c r="J2456" s="32" t="s">
        <v>95</v>
      </c>
      <c r="K2456" s="32" t="s">
        <v>95</v>
      </c>
      <c r="L2456" s="32" t="s">
        <v>95</v>
      </c>
      <c r="M2456" s="32" t="s">
        <v>95</v>
      </c>
      <c r="N2456" s="32" t="s">
        <v>95</v>
      </c>
      <c r="O2456" s="32" t="s">
        <v>95</v>
      </c>
      <c r="P2456" s="32" t="s">
        <v>95</v>
      </c>
      <c r="Q2456" s="32" t="s">
        <v>95</v>
      </c>
      <c r="R2456" s="32" t="s">
        <v>95</v>
      </c>
      <c r="S2456" s="32" t="s">
        <v>95</v>
      </c>
    </row>
    <row r="2457" spans="1:19" s="36" customFormat="1" ht="14.4" x14ac:dyDescent="0.3">
      <c r="A2457" s="36">
        <f t="shared" si="152"/>
        <v>20182142</v>
      </c>
      <c r="B2457" s="36">
        <v>2018</v>
      </c>
      <c r="C2457" s="36">
        <v>2142</v>
      </c>
      <c r="D2457" s="36">
        <v>1</v>
      </c>
      <c r="E2457" s="36" t="s">
        <v>576</v>
      </c>
      <c r="F2457" s="70">
        <v>1896.8999999999999</v>
      </c>
      <c r="G2457" s="32" t="s">
        <v>95</v>
      </c>
      <c r="H2457" s="32" t="s">
        <v>95</v>
      </c>
      <c r="I2457" s="32" t="s">
        <v>95</v>
      </c>
      <c r="J2457" s="32" t="s">
        <v>95</v>
      </c>
      <c r="K2457" s="32" t="s">
        <v>95</v>
      </c>
      <c r="L2457" s="32" t="s">
        <v>95</v>
      </c>
      <c r="M2457" s="32" t="s">
        <v>95</v>
      </c>
      <c r="N2457" s="32" t="s">
        <v>95</v>
      </c>
      <c r="O2457" s="32" t="s">
        <v>95</v>
      </c>
      <c r="P2457" s="32" t="s">
        <v>95</v>
      </c>
      <c r="Q2457" s="32" t="s">
        <v>95</v>
      </c>
      <c r="R2457" s="32" t="s">
        <v>95</v>
      </c>
      <c r="S2457" s="32" t="s">
        <v>95</v>
      </c>
    </row>
    <row r="2458" spans="1:19" s="36" customFormat="1" ht="14.4" x14ac:dyDescent="0.3">
      <c r="A2458" s="36">
        <f t="shared" si="152"/>
        <v>20182143</v>
      </c>
      <c r="B2458" s="36">
        <v>2018</v>
      </c>
      <c r="C2458" s="36">
        <v>2143</v>
      </c>
      <c r="D2458" s="36">
        <v>1</v>
      </c>
      <c r="E2458" s="36" t="s">
        <v>439</v>
      </c>
      <c r="F2458" s="70">
        <v>774.69000000000017</v>
      </c>
      <c r="G2458" s="32" t="s">
        <v>95</v>
      </c>
      <c r="H2458" s="32" t="s">
        <v>95</v>
      </c>
      <c r="I2458" s="32" t="s">
        <v>95</v>
      </c>
      <c r="J2458" s="32" t="s">
        <v>95</v>
      </c>
      <c r="K2458" s="32" t="s">
        <v>95</v>
      </c>
      <c r="L2458" s="32" t="s">
        <v>95</v>
      </c>
      <c r="M2458" s="32" t="s">
        <v>95</v>
      </c>
      <c r="N2458" s="32" t="s">
        <v>95</v>
      </c>
      <c r="O2458" s="32" t="s">
        <v>95</v>
      </c>
      <c r="P2458" s="32" t="s">
        <v>95</v>
      </c>
      <c r="Q2458" s="32" t="s">
        <v>95</v>
      </c>
      <c r="R2458" s="32" t="s">
        <v>95</v>
      </c>
      <c r="S2458" s="32" t="s">
        <v>95</v>
      </c>
    </row>
    <row r="2459" spans="1:19" s="36" customFormat="1" ht="14.4" x14ac:dyDescent="0.3">
      <c r="A2459" s="36">
        <f t="shared" si="152"/>
        <v>20182144</v>
      </c>
      <c r="B2459" s="36">
        <v>2018</v>
      </c>
      <c r="C2459" s="36">
        <v>2144</v>
      </c>
      <c r="D2459" s="36">
        <v>1</v>
      </c>
      <c r="E2459" s="36" t="s">
        <v>577</v>
      </c>
      <c r="F2459" s="70">
        <v>3350.3199999999993</v>
      </c>
      <c r="G2459" s="32" t="s">
        <v>95</v>
      </c>
      <c r="H2459" s="32" t="s">
        <v>95</v>
      </c>
      <c r="I2459" s="32" t="s">
        <v>95</v>
      </c>
      <c r="J2459" s="32" t="s">
        <v>95</v>
      </c>
      <c r="K2459" s="32" t="s">
        <v>95</v>
      </c>
      <c r="L2459" s="32" t="s">
        <v>95</v>
      </c>
      <c r="M2459" s="32" t="s">
        <v>95</v>
      </c>
      <c r="N2459" s="32" t="s">
        <v>95</v>
      </c>
      <c r="O2459" s="32" t="s">
        <v>95</v>
      </c>
      <c r="P2459" s="32" t="s">
        <v>95</v>
      </c>
      <c r="Q2459" s="32" t="s">
        <v>95</v>
      </c>
      <c r="R2459" s="32" t="s">
        <v>95</v>
      </c>
      <c r="S2459" s="32" t="s">
        <v>95</v>
      </c>
    </row>
    <row r="2460" spans="1:19" s="36" customFormat="1" ht="14.4" x14ac:dyDescent="0.3">
      <c r="A2460" s="36">
        <f t="shared" si="152"/>
        <v>20182149</v>
      </c>
      <c r="B2460" s="36">
        <v>2018</v>
      </c>
      <c r="C2460" s="36">
        <v>2149</v>
      </c>
      <c r="D2460" s="36">
        <v>1</v>
      </c>
      <c r="E2460" s="36" t="s">
        <v>440</v>
      </c>
      <c r="F2460" s="70">
        <v>1180.0900000000001</v>
      </c>
      <c r="G2460" s="32" t="s">
        <v>95</v>
      </c>
      <c r="H2460" s="32" t="s">
        <v>95</v>
      </c>
      <c r="I2460" s="32" t="s">
        <v>95</v>
      </c>
      <c r="J2460" s="32" t="s">
        <v>95</v>
      </c>
      <c r="K2460" s="32" t="s">
        <v>95</v>
      </c>
      <c r="L2460" s="32" t="s">
        <v>95</v>
      </c>
      <c r="M2460" s="32" t="s">
        <v>95</v>
      </c>
      <c r="N2460" s="32" t="s">
        <v>95</v>
      </c>
      <c r="O2460" s="32" t="s">
        <v>95</v>
      </c>
      <c r="P2460" s="32" t="s">
        <v>95</v>
      </c>
      <c r="Q2460" s="32" t="s">
        <v>95</v>
      </c>
      <c r="R2460" s="32" t="s">
        <v>95</v>
      </c>
      <c r="S2460" s="32" t="s">
        <v>95</v>
      </c>
    </row>
    <row r="2461" spans="1:19" s="36" customFormat="1" ht="14.4" x14ac:dyDescent="0.3">
      <c r="A2461" s="36">
        <f t="shared" si="152"/>
        <v>20182154</v>
      </c>
      <c r="B2461" s="36">
        <v>2018</v>
      </c>
      <c r="C2461" s="36">
        <v>2154</v>
      </c>
      <c r="D2461" s="36">
        <v>1</v>
      </c>
      <c r="E2461" s="36" t="s">
        <v>365</v>
      </c>
      <c r="F2461" s="70">
        <v>942.65</v>
      </c>
      <c r="G2461" s="32" t="s">
        <v>95</v>
      </c>
      <c r="H2461" s="32" t="s">
        <v>95</v>
      </c>
      <c r="I2461" s="32" t="s">
        <v>95</v>
      </c>
      <c r="J2461" s="32" t="s">
        <v>95</v>
      </c>
      <c r="K2461" s="32" t="s">
        <v>95</v>
      </c>
      <c r="L2461" s="32" t="s">
        <v>95</v>
      </c>
      <c r="M2461" s="32" t="s">
        <v>95</v>
      </c>
      <c r="N2461" s="32" t="s">
        <v>95</v>
      </c>
      <c r="O2461" s="32" t="s">
        <v>95</v>
      </c>
      <c r="P2461" s="32" t="s">
        <v>95</v>
      </c>
      <c r="Q2461" s="32" t="s">
        <v>95</v>
      </c>
      <c r="R2461" s="32" t="s">
        <v>95</v>
      </c>
      <c r="S2461" s="32" t="s">
        <v>95</v>
      </c>
    </row>
    <row r="2462" spans="1:19" s="36" customFormat="1" ht="14.4" x14ac:dyDescent="0.3">
      <c r="A2462" s="36">
        <f t="shared" si="152"/>
        <v>20182155</v>
      </c>
      <c r="B2462" s="36">
        <v>2018</v>
      </c>
      <c r="C2462" s="36">
        <v>2155</v>
      </c>
      <c r="D2462" s="36">
        <v>1</v>
      </c>
      <c r="E2462" s="36" t="s">
        <v>405</v>
      </c>
      <c r="F2462" s="70">
        <v>1008.91</v>
      </c>
      <c r="G2462" s="32" t="s">
        <v>95</v>
      </c>
      <c r="H2462" s="32" t="s">
        <v>95</v>
      </c>
      <c r="I2462" s="32" t="s">
        <v>95</v>
      </c>
      <c r="J2462" s="32" t="s">
        <v>95</v>
      </c>
      <c r="K2462" s="32" t="s">
        <v>95</v>
      </c>
      <c r="L2462" s="32" t="s">
        <v>95</v>
      </c>
      <c r="M2462" s="32" t="s">
        <v>95</v>
      </c>
      <c r="N2462" s="32" t="s">
        <v>95</v>
      </c>
      <c r="O2462" s="32" t="s">
        <v>95</v>
      </c>
      <c r="P2462" s="32" t="s">
        <v>95</v>
      </c>
      <c r="Q2462" s="32" t="s">
        <v>95</v>
      </c>
      <c r="R2462" s="32" t="s">
        <v>95</v>
      </c>
      <c r="S2462" s="32" t="s">
        <v>95</v>
      </c>
    </row>
    <row r="2463" spans="1:19" s="36" customFormat="1" ht="14.4" x14ac:dyDescent="0.3">
      <c r="A2463" s="36">
        <f t="shared" si="152"/>
        <v>20182159</v>
      </c>
      <c r="B2463" s="36">
        <v>2018</v>
      </c>
      <c r="C2463" s="36">
        <v>2159</v>
      </c>
      <c r="D2463" s="36">
        <v>1</v>
      </c>
      <c r="E2463" s="36" t="s">
        <v>619</v>
      </c>
      <c r="F2463" s="70">
        <v>535.12</v>
      </c>
      <c r="G2463" s="32" t="s">
        <v>95</v>
      </c>
      <c r="H2463" s="32" t="s">
        <v>95</v>
      </c>
      <c r="I2463" s="32" t="s">
        <v>95</v>
      </c>
      <c r="J2463" s="32" t="s">
        <v>95</v>
      </c>
      <c r="K2463" s="32" t="s">
        <v>95</v>
      </c>
      <c r="L2463" s="32" t="s">
        <v>95</v>
      </c>
      <c r="M2463" s="32" t="s">
        <v>95</v>
      </c>
      <c r="N2463" s="32" t="s">
        <v>95</v>
      </c>
      <c r="O2463" s="32" t="s">
        <v>95</v>
      </c>
      <c r="P2463" s="32" t="s">
        <v>95</v>
      </c>
      <c r="Q2463" s="32" t="s">
        <v>95</v>
      </c>
      <c r="R2463" s="32" t="s">
        <v>95</v>
      </c>
      <c r="S2463" s="32" t="s">
        <v>95</v>
      </c>
    </row>
    <row r="2464" spans="1:19" s="36" customFormat="1" ht="14.4" x14ac:dyDescent="0.3">
      <c r="A2464" s="36">
        <f t="shared" si="152"/>
        <v>20182164</v>
      </c>
      <c r="B2464" s="36">
        <v>2018</v>
      </c>
      <c r="C2464" s="36">
        <v>2164</v>
      </c>
      <c r="D2464" s="36">
        <v>1</v>
      </c>
      <c r="E2464" s="36" t="s">
        <v>479</v>
      </c>
      <c r="F2464" s="70">
        <v>1642.6900000000003</v>
      </c>
      <c r="G2464" s="32" t="s">
        <v>95</v>
      </c>
      <c r="H2464" s="32" t="s">
        <v>95</v>
      </c>
      <c r="I2464" s="32" t="s">
        <v>95</v>
      </c>
      <c r="J2464" s="32" t="s">
        <v>95</v>
      </c>
      <c r="K2464" s="32" t="s">
        <v>95</v>
      </c>
      <c r="L2464" s="32" t="s">
        <v>95</v>
      </c>
      <c r="M2464" s="32" t="s">
        <v>95</v>
      </c>
      <c r="N2464" s="32" t="s">
        <v>95</v>
      </c>
      <c r="O2464" s="32" t="s">
        <v>95</v>
      </c>
      <c r="P2464" s="32" t="s">
        <v>95</v>
      </c>
      <c r="Q2464" s="32" t="s">
        <v>95</v>
      </c>
      <c r="R2464" s="32" t="s">
        <v>95</v>
      </c>
      <c r="S2464" s="32" t="s">
        <v>95</v>
      </c>
    </row>
    <row r="2465" spans="1:19" s="36" customFormat="1" ht="14.4" x14ac:dyDescent="0.3">
      <c r="A2465" s="36">
        <f t="shared" si="152"/>
        <v>20182165</v>
      </c>
      <c r="B2465" s="36">
        <v>2018</v>
      </c>
      <c r="C2465" s="36">
        <v>2165</v>
      </c>
      <c r="D2465" s="36">
        <v>1</v>
      </c>
      <c r="E2465" s="36" t="s">
        <v>441</v>
      </c>
      <c r="F2465" s="70">
        <v>934.44999999999993</v>
      </c>
      <c r="G2465" s="32" t="s">
        <v>95</v>
      </c>
      <c r="H2465" s="32" t="s">
        <v>95</v>
      </c>
      <c r="I2465" s="32" t="s">
        <v>95</v>
      </c>
      <c r="J2465" s="32" t="s">
        <v>95</v>
      </c>
      <c r="K2465" s="32" t="s">
        <v>95</v>
      </c>
      <c r="L2465" s="32" t="s">
        <v>95</v>
      </c>
      <c r="M2465" s="32" t="s">
        <v>95</v>
      </c>
      <c r="N2465" s="32" t="s">
        <v>95</v>
      </c>
      <c r="O2465" s="32" t="s">
        <v>95</v>
      </c>
      <c r="P2465" s="32" t="s">
        <v>95</v>
      </c>
      <c r="Q2465" s="32" t="s">
        <v>95</v>
      </c>
      <c r="R2465" s="32" t="s">
        <v>95</v>
      </c>
      <c r="S2465" s="32" t="s">
        <v>95</v>
      </c>
    </row>
    <row r="2466" spans="1:19" s="36" customFormat="1" ht="14.4" x14ac:dyDescent="0.3">
      <c r="A2466" s="36">
        <f t="shared" si="152"/>
        <v>20182167</v>
      </c>
      <c r="B2466" s="36">
        <v>2018</v>
      </c>
      <c r="C2466" s="36">
        <v>2167</v>
      </c>
      <c r="D2466" s="36">
        <v>1</v>
      </c>
      <c r="E2466" s="36" t="s">
        <v>578</v>
      </c>
      <c r="F2466" s="70">
        <v>648.42999999999995</v>
      </c>
      <c r="G2466" s="32" t="s">
        <v>95</v>
      </c>
      <c r="H2466" s="32" t="s">
        <v>95</v>
      </c>
      <c r="I2466" s="32" t="s">
        <v>95</v>
      </c>
      <c r="J2466" s="32" t="s">
        <v>95</v>
      </c>
      <c r="K2466" s="32" t="s">
        <v>95</v>
      </c>
      <c r="L2466" s="32" t="s">
        <v>95</v>
      </c>
      <c r="M2466" s="32" t="s">
        <v>95</v>
      </c>
      <c r="N2466" s="32" t="s">
        <v>95</v>
      </c>
      <c r="O2466" s="32" t="s">
        <v>95</v>
      </c>
      <c r="P2466" s="32" t="s">
        <v>95</v>
      </c>
      <c r="Q2466" s="32" t="s">
        <v>95</v>
      </c>
      <c r="R2466" s="32" t="s">
        <v>95</v>
      </c>
      <c r="S2466" s="32" t="s">
        <v>95</v>
      </c>
    </row>
    <row r="2467" spans="1:19" s="36" customFormat="1" ht="14.4" x14ac:dyDescent="0.3">
      <c r="A2467" s="36">
        <f t="shared" si="152"/>
        <v>20182168</v>
      </c>
      <c r="B2467" s="36">
        <v>2018</v>
      </c>
      <c r="C2467" s="36">
        <v>2168</v>
      </c>
      <c r="D2467" s="36">
        <v>1</v>
      </c>
      <c r="E2467" s="36" t="s">
        <v>27</v>
      </c>
      <c r="F2467" s="70">
        <v>917.25</v>
      </c>
      <c r="G2467" s="32" t="s">
        <v>95</v>
      </c>
      <c r="H2467" s="32" t="s">
        <v>95</v>
      </c>
      <c r="I2467" s="32" t="s">
        <v>95</v>
      </c>
      <c r="J2467" s="32" t="s">
        <v>95</v>
      </c>
      <c r="K2467" s="32" t="s">
        <v>95</v>
      </c>
      <c r="L2467" s="32" t="s">
        <v>95</v>
      </c>
      <c r="M2467" s="32" t="s">
        <v>95</v>
      </c>
      <c r="N2467" s="32" t="s">
        <v>95</v>
      </c>
      <c r="O2467" s="32" t="s">
        <v>95</v>
      </c>
      <c r="P2467" s="32" t="s">
        <v>95</v>
      </c>
      <c r="Q2467" s="32" t="s">
        <v>95</v>
      </c>
      <c r="R2467" s="32" t="s">
        <v>95</v>
      </c>
      <c r="S2467" s="32" t="s">
        <v>95</v>
      </c>
    </row>
    <row r="2468" spans="1:19" s="36" customFormat="1" ht="14.4" x14ac:dyDescent="0.3">
      <c r="A2468" s="36">
        <f t="shared" si="152"/>
        <v>20182169</v>
      </c>
      <c r="B2468" s="36">
        <v>2018</v>
      </c>
      <c r="C2468" s="36">
        <v>2169</v>
      </c>
      <c r="D2468" s="36">
        <v>1</v>
      </c>
      <c r="E2468" s="36" t="s">
        <v>579</v>
      </c>
      <c r="F2468" s="70">
        <v>733.18</v>
      </c>
      <c r="G2468" s="32" t="s">
        <v>95</v>
      </c>
      <c r="H2468" s="32" t="s">
        <v>95</v>
      </c>
      <c r="I2468" s="32" t="s">
        <v>95</v>
      </c>
      <c r="J2468" s="32" t="s">
        <v>95</v>
      </c>
      <c r="K2468" s="32" t="s">
        <v>95</v>
      </c>
      <c r="L2468" s="32" t="s">
        <v>95</v>
      </c>
      <c r="M2468" s="32" t="s">
        <v>95</v>
      </c>
      <c r="N2468" s="32" t="s">
        <v>95</v>
      </c>
      <c r="O2468" s="32" t="s">
        <v>95</v>
      </c>
      <c r="P2468" s="32" t="s">
        <v>95</v>
      </c>
      <c r="Q2468" s="32" t="s">
        <v>95</v>
      </c>
      <c r="R2468" s="32" t="s">
        <v>95</v>
      </c>
      <c r="S2468" s="32" t="s">
        <v>95</v>
      </c>
    </row>
    <row r="2469" spans="1:19" s="36" customFormat="1" ht="14.4" x14ac:dyDescent="0.3">
      <c r="A2469" s="36">
        <f t="shared" si="152"/>
        <v>20182170</v>
      </c>
      <c r="B2469" s="36">
        <v>2018</v>
      </c>
      <c r="C2469" s="36">
        <v>2170</v>
      </c>
      <c r="D2469" s="36">
        <v>1</v>
      </c>
      <c r="E2469" s="36" t="s">
        <v>480</v>
      </c>
      <c r="F2469" s="70">
        <v>1146.21</v>
      </c>
      <c r="G2469" s="32" t="s">
        <v>95</v>
      </c>
      <c r="H2469" s="32" t="s">
        <v>95</v>
      </c>
      <c r="I2469" s="32" t="s">
        <v>95</v>
      </c>
      <c r="J2469" s="32" t="s">
        <v>95</v>
      </c>
      <c r="K2469" s="32" t="s">
        <v>95</v>
      </c>
      <c r="L2469" s="32" t="s">
        <v>95</v>
      </c>
      <c r="M2469" s="32" t="s">
        <v>95</v>
      </c>
      <c r="N2469" s="32" t="s">
        <v>95</v>
      </c>
      <c r="O2469" s="32" t="s">
        <v>95</v>
      </c>
      <c r="P2469" s="32" t="s">
        <v>95</v>
      </c>
      <c r="Q2469" s="32" t="s">
        <v>95</v>
      </c>
      <c r="R2469" s="32" t="s">
        <v>95</v>
      </c>
      <c r="S2469" s="32" t="s">
        <v>95</v>
      </c>
    </row>
    <row r="2470" spans="1:19" s="36" customFormat="1" ht="14.4" x14ac:dyDescent="0.3">
      <c r="A2470" s="36">
        <f t="shared" si="152"/>
        <v>20182171</v>
      </c>
      <c r="B2470" s="36">
        <v>2018</v>
      </c>
      <c r="C2470" s="36">
        <v>2171</v>
      </c>
      <c r="D2470" s="36">
        <v>1</v>
      </c>
      <c r="E2470" s="36" t="s">
        <v>638</v>
      </c>
      <c r="F2470" s="70">
        <v>257.24</v>
      </c>
      <c r="G2470" s="32" t="s">
        <v>95</v>
      </c>
      <c r="H2470" s="32" t="s">
        <v>95</v>
      </c>
      <c r="I2470" s="32" t="s">
        <v>95</v>
      </c>
      <c r="J2470" s="32" t="s">
        <v>95</v>
      </c>
      <c r="K2470" s="32" t="s">
        <v>95</v>
      </c>
      <c r="L2470" s="32" t="s">
        <v>95</v>
      </c>
      <c r="M2470" s="32" t="s">
        <v>95</v>
      </c>
      <c r="N2470" s="32" t="s">
        <v>95</v>
      </c>
      <c r="O2470" s="32" t="s">
        <v>95</v>
      </c>
      <c r="P2470" s="32" t="s">
        <v>95</v>
      </c>
      <c r="Q2470" s="32" t="s">
        <v>95</v>
      </c>
      <c r="R2470" s="32" t="s">
        <v>95</v>
      </c>
      <c r="S2470" s="32" t="s">
        <v>95</v>
      </c>
    </row>
    <row r="2471" spans="1:19" s="36" customFormat="1" ht="14.4" x14ac:dyDescent="0.3">
      <c r="A2471" s="36">
        <f t="shared" si="152"/>
        <v>20182172</v>
      </c>
      <c r="B2471" s="36">
        <v>2018</v>
      </c>
      <c r="C2471" s="36">
        <v>2172</v>
      </c>
      <c r="D2471" s="36">
        <v>1</v>
      </c>
      <c r="E2471" s="36" t="s">
        <v>461</v>
      </c>
      <c r="F2471" s="70">
        <v>828.93</v>
      </c>
      <c r="G2471" s="32" t="s">
        <v>95</v>
      </c>
      <c r="H2471" s="32" t="s">
        <v>95</v>
      </c>
      <c r="I2471" s="32" t="s">
        <v>95</v>
      </c>
      <c r="J2471" s="32" t="s">
        <v>95</v>
      </c>
      <c r="K2471" s="32" t="s">
        <v>95</v>
      </c>
      <c r="L2471" s="32" t="s">
        <v>95</v>
      </c>
      <c r="M2471" s="32" t="s">
        <v>95</v>
      </c>
      <c r="N2471" s="32" t="s">
        <v>95</v>
      </c>
      <c r="O2471" s="32" t="s">
        <v>95</v>
      </c>
      <c r="P2471" s="32" t="s">
        <v>95</v>
      </c>
      <c r="Q2471" s="32" t="s">
        <v>95</v>
      </c>
      <c r="R2471" s="32" t="s">
        <v>95</v>
      </c>
      <c r="S2471" s="32" t="s">
        <v>95</v>
      </c>
    </row>
    <row r="2472" spans="1:19" s="36" customFormat="1" ht="14.4" x14ac:dyDescent="0.3">
      <c r="A2472" s="36">
        <f t="shared" si="152"/>
        <v>20182174</v>
      </c>
      <c r="B2472" s="36">
        <v>2018</v>
      </c>
      <c r="C2472" s="36">
        <v>2174</v>
      </c>
      <c r="D2472" s="36">
        <v>1</v>
      </c>
      <c r="E2472" s="36" t="s">
        <v>512</v>
      </c>
      <c r="F2472" s="70">
        <v>926.52</v>
      </c>
      <c r="G2472" s="32" t="s">
        <v>95</v>
      </c>
      <c r="H2472" s="32" t="s">
        <v>95</v>
      </c>
      <c r="I2472" s="32" t="s">
        <v>95</v>
      </c>
      <c r="J2472" s="32" t="s">
        <v>95</v>
      </c>
      <c r="K2472" s="32" t="s">
        <v>95</v>
      </c>
      <c r="L2472" s="32" t="s">
        <v>95</v>
      </c>
      <c r="M2472" s="32" t="s">
        <v>95</v>
      </c>
      <c r="N2472" s="32" t="s">
        <v>95</v>
      </c>
      <c r="O2472" s="32" t="s">
        <v>95</v>
      </c>
      <c r="P2472" s="32" t="s">
        <v>95</v>
      </c>
      <c r="Q2472" s="32" t="s">
        <v>95</v>
      </c>
      <c r="R2472" s="32" t="s">
        <v>95</v>
      </c>
      <c r="S2472" s="32" t="s">
        <v>95</v>
      </c>
    </row>
    <row r="2473" spans="1:19" s="36" customFormat="1" ht="14.4" x14ac:dyDescent="0.3">
      <c r="A2473" s="36">
        <f t="shared" si="152"/>
        <v>20182176</v>
      </c>
      <c r="B2473" s="36">
        <v>2018</v>
      </c>
      <c r="C2473" s="36">
        <v>2176</v>
      </c>
      <c r="D2473" s="36">
        <v>1</v>
      </c>
      <c r="E2473" s="36" t="s">
        <v>630</v>
      </c>
      <c r="F2473" s="70">
        <v>442.99</v>
      </c>
      <c r="G2473" s="32" t="s">
        <v>95</v>
      </c>
      <c r="H2473" s="32" t="s">
        <v>95</v>
      </c>
      <c r="I2473" s="32" t="s">
        <v>95</v>
      </c>
      <c r="J2473" s="32" t="s">
        <v>95</v>
      </c>
      <c r="K2473" s="32" t="s">
        <v>95</v>
      </c>
      <c r="L2473" s="32" t="s">
        <v>95</v>
      </c>
      <c r="M2473" s="32" t="s">
        <v>95</v>
      </c>
      <c r="N2473" s="32" t="s">
        <v>95</v>
      </c>
      <c r="O2473" s="32" t="s">
        <v>95</v>
      </c>
      <c r="P2473" s="32" t="s">
        <v>95</v>
      </c>
      <c r="Q2473" s="32" t="s">
        <v>95</v>
      </c>
      <c r="R2473" s="32" t="s">
        <v>95</v>
      </c>
      <c r="S2473" s="32" t="s">
        <v>95</v>
      </c>
    </row>
    <row r="2474" spans="1:19" s="36" customFormat="1" ht="14.4" x14ac:dyDescent="0.3">
      <c r="A2474" s="36">
        <f t="shared" si="152"/>
        <v>20182180</v>
      </c>
      <c r="B2474" s="36">
        <v>2018</v>
      </c>
      <c r="C2474" s="36">
        <v>2180</v>
      </c>
      <c r="D2474" s="36">
        <v>1</v>
      </c>
      <c r="E2474" s="36" t="s">
        <v>3</v>
      </c>
      <c r="F2474" s="70">
        <v>695.88</v>
      </c>
      <c r="G2474" s="32" t="s">
        <v>95</v>
      </c>
      <c r="H2474" s="32" t="s">
        <v>95</v>
      </c>
      <c r="I2474" s="32" t="s">
        <v>95</v>
      </c>
      <c r="J2474" s="32" t="s">
        <v>95</v>
      </c>
      <c r="K2474" s="32" t="s">
        <v>95</v>
      </c>
      <c r="L2474" s="32" t="s">
        <v>95</v>
      </c>
      <c r="M2474" s="32" t="s">
        <v>95</v>
      </c>
      <c r="N2474" s="32" t="s">
        <v>95</v>
      </c>
      <c r="O2474" s="32" t="s">
        <v>95</v>
      </c>
      <c r="P2474" s="32" t="s">
        <v>95</v>
      </c>
      <c r="Q2474" s="32" t="s">
        <v>95</v>
      </c>
      <c r="R2474" s="32" t="s">
        <v>95</v>
      </c>
      <c r="S2474" s="32" t="s">
        <v>95</v>
      </c>
    </row>
    <row r="2475" spans="1:19" s="36" customFormat="1" ht="14.4" x14ac:dyDescent="0.3">
      <c r="A2475" s="36">
        <f t="shared" si="152"/>
        <v>20182184</v>
      </c>
      <c r="B2475" s="36">
        <v>2018</v>
      </c>
      <c r="C2475" s="36">
        <v>2184</v>
      </c>
      <c r="D2475" s="36">
        <v>1</v>
      </c>
      <c r="E2475" s="36" t="s">
        <v>582</v>
      </c>
      <c r="F2475" s="70">
        <v>1248.93</v>
      </c>
      <c r="G2475" s="32" t="s">
        <v>95</v>
      </c>
      <c r="H2475" s="32" t="s">
        <v>95</v>
      </c>
      <c r="I2475" s="32" t="s">
        <v>95</v>
      </c>
      <c r="J2475" s="32" t="s">
        <v>95</v>
      </c>
      <c r="K2475" s="32" t="s">
        <v>95</v>
      </c>
      <c r="L2475" s="32" t="s">
        <v>95</v>
      </c>
      <c r="M2475" s="32" t="s">
        <v>95</v>
      </c>
      <c r="N2475" s="32" t="s">
        <v>95</v>
      </c>
      <c r="O2475" s="32" t="s">
        <v>95</v>
      </c>
      <c r="P2475" s="32" t="s">
        <v>95</v>
      </c>
      <c r="Q2475" s="32" t="s">
        <v>95</v>
      </c>
      <c r="R2475" s="32" t="s">
        <v>95</v>
      </c>
      <c r="S2475" s="32" t="s">
        <v>95</v>
      </c>
    </row>
    <row r="2476" spans="1:19" s="36" customFormat="1" ht="14.4" x14ac:dyDescent="0.3">
      <c r="A2476" s="36">
        <f t="shared" si="152"/>
        <v>20182190</v>
      </c>
      <c r="B2476" s="36">
        <v>2018</v>
      </c>
      <c r="C2476" s="36">
        <v>2190</v>
      </c>
      <c r="D2476" s="36">
        <v>1</v>
      </c>
      <c r="E2476" s="36" t="s">
        <v>442</v>
      </c>
      <c r="F2476" s="70">
        <v>743.0200000000001</v>
      </c>
      <c r="G2476" s="32" t="s">
        <v>95</v>
      </c>
      <c r="H2476" s="32" t="s">
        <v>95</v>
      </c>
      <c r="I2476" s="32" t="s">
        <v>95</v>
      </c>
      <c r="J2476" s="32" t="s">
        <v>95</v>
      </c>
      <c r="K2476" s="32" t="s">
        <v>95</v>
      </c>
      <c r="L2476" s="32" t="s">
        <v>95</v>
      </c>
      <c r="M2476" s="32" t="s">
        <v>95</v>
      </c>
      <c r="N2476" s="32" t="s">
        <v>95</v>
      </c>
      <c r="O2476" s="32" t="s">
        <v>95</v>
      </c>
      <c r="P2476" s="32" t="s">
        <v>95</v>
      </c>
      <c r="Q2476" s="32" t="s">
        <v>95</v>
      </c>
      <c r="R2476" s="32" t="s">
        <v>95</v>
      </c>
      <c r="S2476" s="32" t="s">
        <v>95</v>
      </c>
    </row>
    <row r="2477" spans="1:19" s="36" customFormat="1" ht="14.4" x14ac:dyDescent="0.3">
      <c r="A2477" s="36">
        <f t="shared" si="152"/>
        <v>20182198</v>
      </c>
      <c r="B2477" s="36">
        <v>2018</v>
      </c>
      <c r="C2477" s="36">
        <v>2198</v>
      </c>
      <c r="D2477" s="36">
        <v>1</v>
      </c>
      <c r="E2477" s="36" t="s">
        <v>879</v>
      </c>
      <c r="F2477" s="70">
        <v>625.37000000000012</v>
      </c>
      <c r="G2477" s="32" t="s">
        <v>95</v>
      </c>
      <c r="H2477" s="32" t="s">
        <v>95</v>
      </c>
      <c r="I2477" s="32" t="s">
        <v>95</v>
      </c>
      <c r="J2477" s="32" t="s">
        <v>95</v>
      </c>
      <c r="K2477" s="32" t="s">
        <v>95</v>
      </c>
      <c r="L2477" s="32" t="s">
        <v>95</v>
      </c>
      <c r="M2477" s="32" t="s">
        <v>95</v>
      </c>
      <c r="N2477" s="32" t="s">
        <v>95</v>
      </c>
      <c r="O2477" s="32" t="s">
        <v>95</v>
      </c>
      <c r="P2477" s="32" t="s">
        <v>95</v>
      </c>
      <c r="Q2477" s="32" t="s">
        <v>95</v>
      </c>
      <c r="R2477" s="32" t="s">
        <v>95</v>
      </c>
      <c r="S2477" s="32" t="s">
        <v>95</v>
      </c>
    </row>
    <row r="2478" spans="1:19" s="36" customFormat="1" ht="14.4" x14ac:dyDescent="0.3">
      <c r="A2478" s="36">
        <f t="shared" si="152"/>
        <v>20182215</v>
      </c>
      <c r="B2478" s="36">
        <v>2018</v>
      </c>
      <c r="C2478" s="36">
        <v>2215</v>
      </c>
      <c r="D2478" s="36">
        <v>1</v>
      </c>
      <c r="E2478" s="36" t="s">
        <v>583</v>
      </c>
      <c r="F2478" s="70">
        <v>278.68</v>
      </c>
      <c r="G2478" s="32" t="s">
        <v>95</v>
      </c>
      <c r="H2478" s="32" t="s">
        <v>95</v>
      </c>
      <c r="I2478" s="32" t="s">
        <v>95</v>
      </c>
      <c r="J2478" s="32" t="s">
        <v>95</v>
      </c>
      <c r="K2478" s="32" t="s">
        <v>95</v>
      </c>
      <c r="L2478" s="32" t="s">
        <v>95</v>
      </c>
      <c r="M2478" s="32" t="s">
        <v>95</v>
      </c>
      <c r="N2478" s="32" t="s">
        <v>95</v>
      </c>
      <c r="O2478" s="32" t="s">
        <v>95</v>
      </c>
      <c r="P2478" s="32" t="s">
        <v>95</v>
      </c>
      <c r="Q2478" s="32" t="s">
        <v>95</v>
      </c>
      <c r="R2478" s="32" t="s">
        <v>95</v>
      </c>
      <c r="S2478" s="32" t="s">
        <v>95</v>
      </c>
    </row>
    <row r="2479" spans="1:19" s="36" customFormat="1" ht="14.4" x14ac:dyDescent="0.3">
      <c r="A2479" s="36">
        <f t="shared" si="152"/>
        <v>20182310</v>
      </c>
      <c r="B2479" s="36">
        <v>2018</v>
      </c>
      <c r="C2479" s="36">
        <v>2310</v>
      </c>
      <c r="D2479" s="36">
        <v>1</v>
      </c>
      <c r="E2479" s="36" t="s">
        <v>481</v>
      </c>
      <c r="F2479" s="70">
        <v>1168.27</v>
      </c>
      <c r="G2479" s="32" t="s">
        <v>95</v>
      </c>
      <c r="H2479" s="32" t="s">
        <v>95</v>
      </c>
      <c r="I2479" s="32" t="s">
        <v>95</v>
      </c>
      <c r="J2479" s="32" t="s">
        <v>95</v>
      </c>
      <c r="K2479" s="32" t="s">
        <v>95</v>
      </c>
      <c r="L2479" s="32" t="s">
        <v>95</v>
      </c>
      <c r="M2479" s="32" t="s">
        <v>95</v>
      </c>
      <c r="N2479" s="32" t="s">
        <v>95</v>
      </c>
      <c r="O2479" s="32" t="s">
        <v>95</v>
      </c>
      <c r="P2479" s="32" t="s">
        <v>95</v>
      </c>
      <c r="Q2479" s="32" t="s">
        <v>95</v>
      </c>
      <c r="R2479" s="32" t="s">
        <v>95</v>
      </c>
      <c r="S2479" s="32" t="s">
        <v>95</v>
      </c>
    </row>
    <row r="2480" spans="1:19" s="36" customFormat="1" ht="14.4" x14ac:dyDescent="0.3">
      <c r="A2480" s="36">
        <f t="shared" si="152"/>
        <v>20182311</v>
      </c>
      <c r="B2480" s="36">
        <v>2018</v>
      </c>
      <c r="C2480" s="36">
        <v>2311</v>
      </c>
      <c r="D2480" s="36">
        <v>1</v>
      </c>
      <c r="E2480" s="36" t="s">
        <v>631</v>
      </c>
      <c r="F2480" s="70">
        <v>421.38</v>
      </c>
      <c r="G2480" s="32" t="s">
        <v>95</v>
      </c>
      <c r="H2480" s="32" t="s">
        <v>95</v>
      </c>
      <c r="I2480" s="32" t="s">
        <v>95</v>
      </c>
      <c r="J2480" s="32" t="s">
        <v>95</v>
      </c>
      <c r="K2480" s="32" t="s">
        <v>95</v>
      </c>
      <c r="L2480" s="32" t="s">
        <v>95</v>
      </c>
      <c r="M2480" s="32" t="s">
        <v>95</v>
      </c>
      <c r="N2480" s="32" t="s">
        <v>95</v>
      </c>
      <c r="O2480" s="32" t="s">
        <v>95</v>
      </c>
      <c r="P2480" s="32" t="s">
        <v>95</v>
      </c>
      <c r="Q2480" s="32" t="s">
        <v>95</v>
      </c>
      <c r="R2480" s="32" t="s">
        <v>95</v>
      </c>
      <c r="S2480" s="32" t="s">
        <v>95</v>
      </c>
    </row>
    <row r="2481" spans="1:19" s="36" customFormat="1" ht="14.4" x14ac:dyDescent="0.3">
      <c r="A2481" s="36">
        <f t="shared" si="152"/>
        <v>20182342</v>
      </c>
      <c r="B2481" s="36">
        <v>2018</v>
      </c>
      <c r="C2481" s="36">
        <v>2342</v>
      </c>
      <c r="D2481" s="36">
        <v>1</v>
      </c>
      <c r="E2481" s="36" t="s">
        <v>443</v>
      </c>
      <c r="F2481" s="70">
        <v>722.50000000000011</v>
      </c>
      <c r="G2481" s="32" t="s">
        <v>95</v>
      </c>
      <c r="H2481" s="32" t="s">
        <v>95</v>
      </c>
      <c r="I2481" s="32" t="s">
        <v>95</v>
      </c>
      <c r="J2481" s="32" t="s">
        <v>95</v>
      </c>
      <c r="K2481" s="32" t="s">
        <v>95</v>
      </c>
      <c r="L2481" s="32" t="s">
        <v>95</v>
      </c>
      <c r="M2481" s="32" t="s">
        <v>95</v>
      </c>
      <c r="N2481" s="32" t="s">
        <v>95</v>
      </c>
      <c r="O2481" s="32" t="s">
        <v>95</v>
      </c>
      <c r="P2481" s="32" t="s">
        <v>95</v>
      </c>
      <c r="Q2481" s="32" t="s">
        <v>95</v>
      </c>
      <c r="R2481" s="32" t="s">
        <v>95</v>
      </c>
      <c r="S2481" s="32" t="s">
        <v>95</v>
      </c>
    </row>
    <row r="2482" spans="1:19" s="36" customFormat="1" ht="14.4" x14ac:dyDescent="0.3">
      <c r="A2482" s="36">
        <f t="shared" si="152"/>
        <v>20182358</v>
      </c>
      <c r="B2482" s="36">
        <v>2018</v>
      </c>
      <c r="C2482" s="36">
        <v>2358</v>
      </c>
      <c r="D2482" s="36">
        <v>1</v>
      </c>
      <c r="E2482" s="36" t="s">
        <v>620</v>
      </c>
      <c r="F2482" s="70">
        <v>186.38</v>
      </c>
      <c r="G2482" s="32" t="s">
        <v>95</v>
      </c>
      <c r="H2482" s="32" t="s">
        <v>95</v>
      </c>
      <c r="I2482" s="32" t="s">
        <v>95</v>
      </c>
      <c r="J2482" s="32" t="s">
        <v>95</v>
      </c>
      <c r="K2482" s="32" t="s">
        <v>95</v>
      </c>
      <c r="L2482" s="32" t="s">
        <v>95</v>
      </c>
      <c r="M2482" s="32" t="s">
        <v>95</v>
      </c>
      <c r="N2482" s="32" t="s">
        <v>95</v>
      </c>
      <c r="O2482" s="32" t="s">
        <v>95</v>
      </c>
      <c r="P2482" s="32" t="s">
        <v>95</v>
      </c>
      <c r="Q2482" s="32" t="s">
        <v>95</v>
      </c>
      <c r="R2482" s="32" t="s">
        <v>95</v>
      </c>
      <c r="S2482" s="32" t="s">
        <v>95</v>
      </c>
    </row>
    <row r="2483" spans="1:19" s="36" customFormat="1" ht="14.4" x14ac:dyDescent="0.3">
      <c r="A2483" s="36">
        <f t="shared" si="152"/>
        <v>20182364</v>
      </c>
      <c r="B2483" s="36">
        <v>2018</v>
      </c>
      <c r="C2483" s="36">
        <v>2364</v>
      </c>
      <c r="D2483" s="36">
        <v>1</v>
      </c>
      <c r="E2483" s="36" t="s">
        <v>482</v>
      </c>
      <c r="F2483" s="70">
        <v>615.07999999999993</v>
      </c>
      <c r="G2483" s="32" t="s">
        <v>95</v>
      </c>
      <c r="H2483" s="32" t="s">
        <v>95</v>
      </c>
      <c r="I2483" s="32" t="s">
        <v>95</v>
      </c>
      <c r="J2483" s="32" t="s">
        <v>95</v>
      </c>
      <c r="K2483" s="32" t="s">
        <v>95</v>
      </c>
      <c r="L2483" s="32" t="s">
        <v>95</v>
      </c>
      <c r="M2483" s="32" t="s">
        <v>95</v>
      </c>
      <c r="N2483" s="32" t="s">
        <v>95</v>
      </c>
      <c r="O2483" s="32" t="s">
        <v>95</v>
      </c>
      <c r="P2483" s="32" t="s">
        <v>95</v>
      </c>
      <c r="Q2483" s="32" t="s">
        <v>95</v>
      </c>
      <c r="R2483" s="32" t="s">
        <v>95</v>
      </c>
      <c r="S2483" s="32" t="s">
        <v>95</v>
      </c>
    </row>
    <row r="2484" spans="1:19" s="36" customFormat="1" ht="14.4" x14ac:dyDescent="0.3">
      <c r="A2484" s="36">
        <f t="shared" si="152"/>
        <v>20182365</v>
      </c>
      <c r="B2484" s="36">
        <v>2018</v>
      </c>
      <c r="C2484" s="36">
        <v>2365</v>
      </c>
      <c r="D2484" s="36">
        <v>1</v>
      </c>
      <c r="E2484" s="36" t="s">
        <v>4</v>
      </c>
      <c r="F2484" s="70">
        <v>732.57999999999993</v>
      </c>
      <c r="G2484" s="32" t="s">
        <v>95</v>
      </c>
      <c r="H2484" s="32" t="s">
        <v>95</v>
      </c>
      <c r="I2484" s="32" t="s">
        <v>95</v>
      </c>
      <c r="J2484" s="32" t="s">
        <v>95</v>
      </c>
      <c r="K2484" s="32" t="s">
        <v>95</v>
      </c>
      <c r="L2484" s="32" t="s">
        <v>95</v>
      </c>
      <c r="M2484" s="32" t="s">
        <v>95</v>
      </c>
      <c r="N2484" s="32" t="s">
        <v>95</v>
      </c>
      <c r="O2484" s="32" t="s">
        <v>95</v>
      </c>
      <c r="P2484" s="32" t="s">
        <v>95</v>
      </c>
      <c r="Q2484" s="32" t="s">
        <v>95</v>
      </c>
      <c r="R2484" s="32" t="s">
        <v>95</v>
      </c>
      <c r="S2484" s="32" t="s">
        <v>95</v>
      </c>
    </row>
    <row r="2485" spans="1:19" s="36" customFormat="1" ht="14.4" x14ac:dyDescent="0.3">
      <c r="A2485" s="36">
        <f t="shared" si="152"/>
        <v>20182396</v>
      </c>
      <c r="B2485" s="36">
        <v>2018</v>
      </c>
      <c r="C2485" s="36">
        <v>2396</v>
      </c>
      <c r="D2485" s="36">
        <v>1</v>
      </c>
      <c r="E2485" s="36" t="s">
        <v>5</v>
      </c>
      <c r="F2485" s="70">
        <v>817.7700000000001</v>
      </c>
      <c r="G2485" s="32" t="s">
        <v>95</v>
      </c>
      <c r="H2485" s="32" t="s">
        <v>95</v>
      </c>
      <c r="I2485" s="32" t="s">
        <v>95</v>
      </c>
      <c r="J2485" s="32" t="s">
        <v>95</v>
      </c>
      <c r="K2485" s="32" t="s">
        <v>95</v>
      </c>
      <c r="L2485" s="32" t="s">
        <v>95</v>
      </c>
      <c r="M2485" s="32" t="s">
        <v>95</v>
      </c>
      <c r="N2485" s="32" t="s">
        <v>95</v>
      </c>
      <c r="O2485" s="32" t="s">
        <v>95</v>
      </c>
      <c r="P2485" s="32" t="s">
        <v>95</v>
      </c>
      <c r="Q2485" s="32" t="s">
        <v>95</v>
      </c>
      <c r="R2485" s="32" t="s">
        <v>95</v>
      </c>
      <c r="S2485" s="32" t="s">
        <v>95</v>
      </c>
    </row>
    <row r="2486" spans="1:19" s="36" customFormat="1" ht="14.4" x14ac:dyDescent="0.3">
      <c r="A2486" s="36">
        <f t="shared" si="152"/>
        <v>20182397</v>
      </c>
      <c r="B2486" s="36">
        <v>2018</v>
      </c>
      <c r="C2486" s="36">
        <v>2397</v>
      </c>
      <c r="D2486" s="36">
        <v>1</v>
      </c>
      <c r="E2486" s="36" t="s">
        <v>497</v>
      </c>
      <c r="F2486" s="70">
        <v>1017.9699999999998</v>
      </c>
      <c r="G2486" s="32" t="s">
        <v>95</v>
      </c>
      <c r="H2486" s="32" t="s">
        <v>95</v>
      </c>
      <c r="I2486" s="32" t="s">
        <v>95</v>
      </c>
      <c r="J2486" s="32" t="s">
        <v>95</v>
      </c>
      <c r="K2486" s="32" t="s">
        <v>95</v>
      </c>
      <c r="L2486" s="32" t="s">
        <v>95</v>
      </c>
      <c r="M2486" s="32" t="s">
        <v>95</v>
      </c>
      <c r="N2486" s="32" t="s">
        <v>95</v>
      </c>
      <c r="O2486" s="32" t="s">
        <v>95</v>
      </c>
      <c r="P2486" s="32" t="s">
        <v>95</v>
      </c>
      <c r="Q2486" s="32" t="s">
        <v>95</v>
      </c>
      <c r="R2486" s="32" t="s">
        <v>95</v>
      </c>
      <c r="S2486" s="32" t="s">
        <v>95</v>
      </c>
    </row>
    <row r="2487" spans="1:19" s="36" customFormat="1" ht="14.4" x14ac:dyDescent="0.3">
      <c r="A2487" s="36">
        <f t="shared" si="152"/>
        <v>20182448</v>
      </c>
      <c r="B2487" s="36">
        <v>2018</v>
      </c>
      <c r="C2487" s="36">
        <v>2448</v>
      </c>
      <c r="D2487" s="36">
        <v>1</v>
      </c>
      <c r="E2487" s="36" t="s">
        <v>676</v>
      </c>
      <c r="F2487" s="70">
        <v>744.28</v>
      </c>
      <c r="G2487" s="32" t="s">
        <v>95</v>
      </c>
      <c r="H2487" s="32" t="s">
        <v>95</v>
      </c>
      <c r="I2487" s="32" t="s">
        <v>95</v>
      </c>
      <c r="J2487" s="32" t="s">
        <v>95</v>
      </c>
      <c r="K2487" s="32" t="s">
        <v>95</v>
      </c>
      <c r="L2487" s="32" t="s">
        <v>95</v>
      </c>
      <c r="M2487" s="32" t="s">
        <v>95</v>
      </c>
      <c r="N2487" s="32" t="s">
        <v>95</v>
      </c>
      <c r="O2487" s="32" t="s">
        <v>95</v>
      </c>
      <c r="P2487" s="32" t="s">
        <v>95</v>
      </c>
      <c r="Q2487" s="32" t="s">
        <v>95</v>
      </c>
      <c r="R2487" s="32" t="s">
        <v>95</v>
      </c>
      <c r="S2487" s="32" t="s">
        <v>95</v>
      </c>
    </row>
    <row r="2488" spans="1:19" s="36" customFormat="1" ht="14.4" x14ac:dyDescent="0.3">
      <c r="A2488" s="36">
        <f t="shared" si="152"/>
        <v>20182527</v>
      </c>
      <c r="B2488" s="36">
        <v>2018</v>
      </c>
      <c r="C2488" s="36">
        <v>2527</v>
      </c>
      <c r="D2488" s="36">
        <v>1</v>
      </c>
      <c r="E2488" s="36" t="s">
        <v>632</v>
      </c>
      <c r="F2488" s="70">
        <v>261.15000000000003</v>
      </c>
      <c r="G2488" s="32" t="s">
        <v>95</v>
      </c>
      <c r="H2488" s="32" t="s">
        <v>95</v>
      </c>
      <c r="I2488" s="32" t="s">
        <v>95</v>
      </c>
      <c r="J2488" s="32" t="s">
        <v>95</v>
      </c>
      <c r="K2488" s="32" t="s">
        <v>95</v>
      </c>
      <c r="L2488" s="32" t="s">
        <v>95</v>
      </c>
      <c r="M2488" s="32" t="s">
        <v>95</v>
      </c>
      <c r="N2488" s="32" t="s">
        <v>95</v>
      </c>
      <c r="O2488" s="32" t="s">
        <v>95</v>
      </c>
      <c r="P2488" s="32" t="s">
        <v>95</v>
      </c>
      <c r="Q2488" s="32" t="s">
        <v>95</v>
      </c>
      <c r="R2488" s="32" t="s">
        <v>95</v>
      </c>
      <c r="S2488" s="32" t="s">
        <v>95</v>
      </c>
    </row>
    <row r="2489" spans="1:19" s="36" customFormat="1" ht="14.4" x14ac:dyDescent="0.3">
      <c r="A2489" s="36">
        <f t="shared" si="152"/>
        <v>20182534</v>
      </c>
      <c r="B2489" s="36">
        <v>2018</v>
      </c>
      <c r="C2489" s="36">
        <v>2534</v>
      </c>
      <c r="D2489" s="36">
        <v>1</v>
      </c>
      <c r="E2489" s="36" t="s">
        <v>880</v>
      </c>
      <c r="F2489" s="70">
        <v>664.61</v>
      </c>
      <c r="G2489" s="32" t="s">
        <v>95</v>
      </c>
      <c r="H2489" s="32" t="s">
        <v>95</v>
      </c>
      <c r="I2489" s="32" t="s">
        <v>95</v>
      </c>
      <c r="J2489" s="32" t="s">
        <v>95</v>
      </c>
      <c r="K2489" s="32" t="s">
        <v>95</v>
      </c>
      <c r="L2489" s="32" t="s">
        <v>95</v>
      </c>
      <c r="M2489" s="32" t="s">
        <v>95</v>
      </c>
      <c r="N2489" s="32" t="s">
        <v>95</v>
      </c>
      <c r="O2489" s="32" t="s">
        <v>95</v>
      </c>
      <c r="P2489" s="32" t="s">
        <v>95</v>
      </c>
      <c r="Q2489" s="32" t="s">
        <v>95</v>
      </c>
      <c r="R2489" s="32" t="s">
        <v>95</v>
      </c>
      <c r="S2489" s="32" t="s">
        <v>95</v>
      </c>
    </row>
    <row r="2490" spans="1:19" s="36" customFormat="1" ht="14.4" x14ac:dyDescent="0.3">
      <c r="A2490" s="36">
        <f t="shared" si="152"/>
        <v>20182536</v>
      </c>
      <c r="B2490" s="36">
        <v>2018</v>
      </c>
      <c r="C2490" s="36">
        <v>2536</v>
      </c>
      <c r="D2490" s="36">
        <v>1</v>
      </c>
      <c r="E2490" s="36" t="s">
        <v>407</v>
      </c>
      <c r="F2490" s="70">
        <v>247.87999999999997</v>
      </c>
      <c r="G2490" s="32" t="s">
        <v>95</v>
      </c>
      <c r="H2490" s="32" t="s">
        <v>95</v>
      </c>
      <c r="I2490" s="32" t="s">
        <v>95</v>
      </c>
      <c r="J2490" s="32" t="s">
        <v>95</v>
      </c>
      <c r="K2490" s="32" t="s">
        <v>95</v>
      </c>
      <c r="L2490" s="32" t="s">
        <v>95</v>
      </c>
      <c r="M2490" s="32" t="s">
        <v>95</v>
      </c>
      <c r="N2490" s="32" t="s">
        <v>95</v>
      </c>
      <c r="O2490" s="32" t="s">
        <v>95</v>
      </c>
      <c r="P2490" s="32" t="s">
        <v>95</v>
      </c>
      <c r="Q2490" s="32" t="s">
        <v>95</v>
      </c>
      <c r="R2490" s="32" t="s">
        <v>95</v>
      </c>
      <c r="S2490" s="32" t="s">
        <v>95</v>
      </c>
    </row>
    <row r="2491" spans="1:19" s="36" customFormat="1" ht="14.4" x14ac:dyDescent="0.3">
      <c r="A2491" s="36">
        <f t="shared" si="152"/>
        <v>20182580</v>
      </c>
      <c r="B2491" s="36">
        <v>2018</v>
      </c>
      <c r="C2491" s="36">
        <v>2580</v>
      </c>
      <c r="D2491" s="36">
        <v>1</v>
      </c>
      <c r="E2491" s="36" t="s">
        <v>513</v>
      </c>
      <c r="F2491" s="70">
        <v>719.34999999999991</v>
      </c>
      <c r="G2491" s="32" t="s">
        <v>95</v>
      </c>
      <c r="H2491" s="32" t="s">
        <v>95</v>
      </c>
      <c r="I2491" s="32" t="s">
        <v>95</v>
      </c>
      <c r="J2491" s="32" t="s">
        <v>95</v>
      </c>
      <c r="K2491" s="32" t="s">
        <v>95</v>
      </c>
      <c r="L2491" s="32" t="s">
        <v>95</v>
      </c>
      <c r="M2491" s="32" t="s">
        <v>95</v>
      </c>
      <c r="N2491" s="32" t="s">
        <v>95</v>
      </c>
      <c r="O2491" s="32" t="s">
        <v>95</v>
      </c>
      <c r="P2491" s="32" t="s">
        <v>95</v>
      </c>
      <c r="Q2491" s="32" t="s">
        <v>95</v>
      </c>
      <c r="R2491" s="32" t="s">
        <v>95</v>
      </c>
      <c r="S2491" s="32" t="s">
        <v>95</v>
      </c>
    </row>
    <row r="2492" spans="1:19" s="36" customFormat="1" ht="14.4" x14ac:dyDescent="0.3">
      <c r="A2492" s="36">
        <f t="shared" si="152"/>
        <v>20182609</v>
      </c>
      <c r="B2492" s="36">
        <v>2018</v>
      </c>
      <c r="C2492" s="36">
        <v>2609</v>
      </c>
      <c r="D2492" s="36">
        <v>1</v>
      </c>
      <c r="E2492" s="36" t="s">
        <v>483</v>
      </c>
      <c r="F2492" s="70">
        <v>422.67</v>
      </c>
      <c r="G2492" s="32" t="s">
        <v>95</v>
      </c>
      <c r="H2492" s="32" t="s">
        <v>95</v>
      </c>
      <c r="I2492" s="32" t="s">
        <v>95</v>
      </c>
      <c r="J2492" s="32" t="s">
        <v>95</v>
      </c>
      <c r="K2492" s="32" t="s">
        <v>95</v>
      </c>
      <c r="L2492" s="32" t="s">
        <v>95</v>
      </c>
      <c r="M2492" s="32" t="s">
        <v>95</v>
      </c>
      <c r="N2492" s="32" t="s">
        <v>95</v>
      </c>
      <c r="O2492" s="32" t="s">
        <v>95</v>
      </c>
      <c r="P2492" s="32" t="s">
        <v>95</v>
      </c>
      <c r="Q2492" s="32" t="s">
        <v>95</v>
      </c>
      <c r="R2492" s="32" t="s">
        <v>95</v>
      </c>
      <c r="S2492" s="32" t="s">
        <v>95</v>
      </c>
    </row>
    <row r="2493" spans="1:19" s="36" customFormat="1" ht="14.4" x14ac:dyDescent="0.3">
      <c r="A2493" s="36">
        <f t="shared" si="152"/>
        <v>20182683</v>
      </c>
      <c r="B2493" s="36">
        <v>2018</v>
      </c>
      <c r="C2493" s="36">
        <v>2683</v>
      </c>
      <c r="D2493" s="36">
        <v>1</v>
      </c>
      <c r="E2493" s="36" t="s">
        <v>587</v>
      </c>
      <c r="F2493" s="70">
        <v>374.21</v>
      </c>
      <c r="G2493" s="32" t="s">
        <v>95</v>
      </c>
      <c r="H2493" s="32" t="s">
        <v>95</v>
      </c>
      <c r="I2493" s="32" t="s">
        <v>95</v>
      </c>
      <c r="J2493" s="32" t="s">
        <v>95</v>
      </c>
      <c r="K2493" s="32" t="s">
        <v>95</v>
      </c>
      <c r="L2493" s="32" t="s">
        <v>95</v>
      </c>
      <c r="M2493" s="32" t="s">
        <v>95</v>
      </c>
      <c r="N2493" s="32" t="s">
        <v>95</v>
      </c>
      <c r="O2493" s="32" t="s">
        <v>95</v>
      </c>
      <c r="P2493" s="32" t="s">
        <v>95</v>
      </c>
      <c r="Q2493" s="32" t="s">
        <v>95</v>
      </c>
      <c r="R2493" s="32" t="s">
        <v>95</v>
      </c>
      <c r="S2493" s="32" t="s">
        <v>95</v>
      </c>
    </row>
    <row r="2494" spans="1:19" s="36" customFormat="1" ht="14.4" x14ac:dyDescent="0.3">
      <c r="A2494" s="36">
        <f t="shared" si="152"/>
        <v>20182687</v>
      </c>
      <c r="B2494" s="36">
        <v>2018</v>
      </c>
      <c r="C2494" s="36">
        <v>2687</v>
      </c>
      <c r="D2494" s="36">
        <v>1</v>
      </c>
      <c r="E2494" s="36" t="s">
        <v>621</v>
      </c>
      <c r="F2494" s="70">
        <v>1180.57</v>
      </c>
      <c r="G2494" s="32" t="s">
        <v>95</v>
      </c>
      <c r="H2494" s="32" t="s">
        <v>95</v>
      </c>
      <c r="I2494" s="32" t="s">
        <v>95</v>
      </c>
      <c r="J2494" s="32" t="s">
        <v>95</v>
      </c>
      <c r="K2494" s="32" t="s">
        <v>95</v>
      </c>
      <c r="L2494" s="32" t="s">
        <v>95</v>
      </c>
      <c r="M2494" s="32" t="s">
        <v>95</v>
      </c>
      <c r="N2494" s="32" t="s">
        <v>95</v>
      </c>
      <c r="O2494" s="32" t="s">
        <v>95</v>
      </c>
      <c r="P2494" s="32" t="s">
        <v>95</v>
      </c>
      <c r="Q2494" s="32" t="s">
        <v>95</v>
      </c>
      <c r="R2494" s="32" t="s">
        <v>95</v>
      </c>
      <c r="S2494" s="32" t="s">
        <v>95</v>
      </c>
    </row>
    <row r="2495" spans="1:19" s="36" customFormat="1" ht="14.4" x14ac:dyDescent="0.3">
      <c r="A2495" s="36">
        <f t="shared" si="152"/>
        <v>20182689</v>
      </c>
      <c r="B2495" s="36">
        <v>2018</v>
      </c>
      <c r="C2495" s="36">
        <v>2689</v>
      </c>
      <c r="D2495" s="36">
        <v>1</v>
      </c>
      <c r="E2495" s="36" t="s">
        <v>531</v>
      </c>
      <c r="F2495" s="70">
        <v>1135.22</v>
      </c>
      <c r="G2495" s="32" t="s">
        <v>95</v>
      </c>
      <c r="H2495" s="32" t="s">
        <v>95</v>
      </c>
      <c r="I2495" s="32" t="s">
        <v>95</v>
      </c>
      <c r="J2495" s="32" t="s">
        <v>95</v>
      </c>
      <c r="K2495" s="32" t="s">
        <v>95</v>
      </c>
      <c r="L2495" s="32" t="s">
        <v>95</v>
      </c>
      <c r="M2495" s="32" t="s">
        <v>95</v>
      </c>
      <c r="N2495" s="32" t="s">
        <v>95</v>
      </c>
      <c r="O2495" s="32" t="s">
        <v>95</v>
      </c>
      <c r="P2495" s="32" t="s">
        <v>95</v>
      </c>
      <c r="Q2495" s="32" t="s">
        <v>95</v>
      </c>
      <c r="R2495" s="32" t="s">
        <v>95</v>
      </c>
      <c r="S2495" s="32" t="s">
        <v>95</v>
      </c>
    </row>
    <row r="2496" spans="1:19" s="36" customFormat="1" ht="14.4" x14ac:dyDescent="0.3">
      <c r="A2496" s="36">
        <f t="shared" si="152"/>
        <v>20182711</v>
      </c>
      <c r="B2496" s="36">
        <v>2018</v>
      </c>
      <c r="C2496" s="36">
        <v>2711</v>
      </c>
      <c r="D2496" s="36">
        <v>1</v>
      </c>
      <c r="E2496" s="36" t="s">
        <v>366</v>
      </c>
      <c r="F2496" s="70">
        <v>900.9</v>
      </c>
      <c r="G2496" s="32" t="s">
        <v>95</v>
      </c>
      <c r="H2496" s="32" t="s">
        <v>95</v>
      </c>
      <c r="I2496" s="32" t="s">
        <v>95</v>
      </c>
      <c r="J2496" s="32" t="s">
        <v>95</v>
      </c>
      <c r="K2496" s="32" t="s">
        <v>95</v>
      </c>
      <c r="L2496" s="32" t="s">
        <v>95</v>
      </c>
      <c r="M2496" s="32" t="s">
        <v>95</v>
      </c>
      <c r="N2496" s="32" t="s">
        <v>95</v>
      </c>
      <c r="O2496" s="32" t="s">
        <v>95</v>
      </c>
      <c r="P2496" s="32" t="s">
        <v>95</v>
      </c>
      <c r="Q2496" s="32" t="s">
        <v>95</v>
      </c>
      <c r="R2496" s="32" t="s">
        <v>95</v>
      </c>
      <c r="S2496" s="32" t="s">
        <v>95</v>
      </c>
    </row>
    <row r="2497" spans="1:19" s="36" customFormat="1" ht="14.4" x14ac:dyDescent="0.3">
      <c r="A2497" s="36">
        <f t="shared" si="152"/>
        <v>20182752</v>
      </c>
      <c r="B2497" s="36">
        <v>2018</v>
      </c>
      <c r="C2497" s="36">
        <v>2752</v>
      </c>
      <c r="D2497" s="36">
        <v>1</v>
      </c>
      <c r="E2497" s="36" t="s">
        <v>622</v>
      </c>
      <c r="F2497" s="70">
        <v>1719.4599999999998</v>
      </c>
      <c r="G2497" s="32" t="s">
        <v>95</v>
      </c>
      <c r="H2497" s="32" t="s">
        <v>95</v>
      </c>
      <c r="I2497" s="32" t="s">
        <v>95</v>
      </c>
      <c r="J2497" s="32" t="s">
        <v>95</v>
      </c>
      <c r="K2497" s="32" t="s">
        <v>95</v>
      </c>
      <c r="L2497" s="32" t="s">
        <v>95</v>
      </c>
      <c r="M2497" s="32" t="s">
        <v>95</v>
      </c>
      <c r="N2497" s="32" t="s">
        <v>95</v>
      </c>
      <c r="O2497" s="32" t="s">
        <v>95</v>
      </c>
      <c r="P2497" s="32" t="s">
        <v>95</v>
      </c>
      <c r="Q2497" s="32" t="s">
        <v>95</v>
      </c>
      <c r="R2497" s="32" t="s">
        <v>95</v>
      </c>
      <c r="S2497" s="32" t="s">
        <v>95</v>
      </c>
    </row>
    <row r="2498" spans="1:19" s="36" customFormat="1" ht="14.4" x14ac:dyDescent="0.3">
      <c r="A2498" s="36">
        <f t="shared" si="152"/>
        <v>20182753</v>
      </c>
      <c r="B2498" s="36">
        <v>2018</v>
      </c>
      <c r="C2498" s="36">
        <v>2753</v>
      </c>
      <c r="D2498" s="36">
        <v>1</v>
      </c>
      <c r="E2498" s="36" t="s">
        <v>465</v>
      </c>
      <c r="F2498" s="70">
        <v>896.93999999999994</v>
      </c>
      <c r="G2498" s="32" t="s">
        <v>95</v>
      </c>
      <c r="H2498" s="32" t="s">
        <v>95</v>
      </c>
      <c r="I2498" s="32" t="s">
        <v>95</v>
      </c>
      <c r="J2498" s="32" t="s">
        <v>95</v>
      </c>
      <c r="K2498" s="32" t="s">
        <v>95</v>
      </c>
      <c r="L2498" s="32" t="s">
        <v>95</v>
      </c>
      <c r="M2498" s="32" t="s">
        <v>95</v>
      </c>
      <c r="N2498" s="32" t="s">
        <v>95</v>
      </c>
      <c r="O2498" s="32" t="s">
        <v>95</v>
      </c>
      <c r="P2498" s="32" t="s">
        <v>95</v>
      </c>
      <c r="Q2498" s="32" t="s">
        <v>95</v>
      </c>
      <c r="R2498" s="32" t="s">
        <v>95</v>
      </c>
      <c r="S2498" s="32" t="s">
        <v>95</v>
      </c>
    </row>
    <row r="2499" spans="1:19" s="36" customFormat="1" ht="14.4" x14ac:dyDescent="0.3">
      <c r="A2499" s="36">
        <f t="shared" si="152"/>
        <v>20182754</v>
      </c>
      <c r="B2499" s="36">
        <v>2018</v>
      </c>
      <c r="C2499" s="36">
        <v>2754</v>
      </c>
      <c r="D2499" s="36">
        <v>1</v>
      </c>
      <c r="E2499" s="36" t="s">
        <v>588</v>
      </c>
      <c r="F2499" s="70">
        <v>466.76</v>
      </c>
      <c r="G2499" s="32" t="s">
        <v>95</v>
      </c>
      <c r="H2499" s="32" t="s">
        <v>95</v>
      </c>
      <c r="I2499" s="32" t="s">
        <v>95</v>
      </c>
      <c r="J2499" s="32" t="s">
        <v>95</v>
      </c>
      <c r="K2499" s="32" t="s">
        <v>95</v>
      </c>
      <c r="L2499" s="32" t="s">
        <v>95</v>
      </c>
      <c r="M2499" s="32" t="s">
        <v>95</v>
      </c>
      <c r="N2499" s="32" t="s">
        <v>95</v>
      </c>
      <c r="O2499" s="32" t="s">
        <v>95</v>
      </c>
      <c r="P2499" s="32" t="s">
        <v>95</v>
      </c>
      <c r="Q2499" s="32" t="s">
        <v>95</v>
      </c>
      <c r="R2499" s="32" t="s">
        <v>95</v>
      </c>
      <c r="S2499" s="32" t="s">
        <v>95</v>
      </c>
    </row>
    <row r="2500" spans="1:19" s="36" customFormat="1" ht="14.4" x14ac:dyDescent="0.3">
      <c r="A2500" s="36">
        <f t="shared" si="152"/>
        <v>20182759</v>
      </c>
      <c r="B2500" s="36">
        <v>2018</v>
      </c>
      <c r="C2500" s="36">
        <v>2759</v>
      </c>
      <c r="D2500" s="36">
        <v>1</v>
      </c>
      <c r="E2500" s="36" t="s">
        <v>498</v>
      </c>
      <c r="F2500" s="70">
        <v>211.38</v>
      </c>
      <c r="G2500" s="32" t="s">
        <v>95</v>
      </c>
      <c r="H2500" s="32" t="s">
        <v>95</v>
      </c>
      <c r="I2500" s="32" t="s">
        <v>95</v>
      </c>
      <c r="J2500" s="32" t="s">
        <v>95</v>
      </c>
      <c r="K2500" s="32" t="s">
        <v>95</v>
      </c>
      <c r="L2500" s="32" t="s">
        <v>95</v>
      </c>
      <c r="M2500" s="32" t="s">
        <v>95</v>
      </c>
      <c r="N2500" s="32" t="s">
        <v>95</v>
      </c>
      <c r="O2500" s="32" t="s">
        <v>95</v>
      </c>
      <c r="P2500" s="32" t="s">
        <v>95</v>
      </c>
      <c r="Q2500" s="32" t="s">
        <v>95</v>
      </c>
      <c r="R2500" s="32" t="s">
        <v>95</v>
      </c>
      <c r="S2500" s="32" t="s">
        <v>95</v>
      </c>
    </row>
    <row r="2501" spans="1:19" s="36" customFormat="1" ht="14.4" x14ac:dyDescent="0.3">
      <c r="A2501" s="36">
        <f t="shared" si="152"/>
        <v>20182769</v>
      </c>
      <c r="B2501" s="36">
        <v>2018</v>
      </c>
      <c r="C2501" s="36">
        <v>2769</v>
      </c>
      <c r="D2501" s="36">
        <v>1</v>
      </c>
      <c r="E2501" s="36" t="s">
        <v>881</v>
      </c>
      <c r="F2501" s="70">
        <v>1010.6199999999998</v>
      </c>
      <c r="G2501" s="32" t="s">
        <v>95</v>
      </c>
      <c r="H2501" s="32" t="s">
        <v>95</v>
      </c>
      <c r="I2501" s="32" t="s">
        <v>95</v>
      </c>
      <c r="J2501" s="32" t="s">
        <v>95</v>
      </c>
      <c r="K2501" s="32" t="s">
        <v>95</v>
      </c>
      <c r="L2501" s="32" t="s">
        <v>95</v>
      </c>
      <c r="M2501" s="32" t="s">
        <v>95</v>
      </c>
      <c r="N2501" s="32" t="s">
        <v>95</v>
      </c>
      <c r="O2501" s="32" t="s">
        <v>95</v>
      </c>
      <c r="P2501" s="32" t="s">
        <v>95</v>
      </c>
      <c r="Q2501" s="32" t="s">
        <v>95</v>
      </c>
      <c r="R2501" s="32" t="s">
        <v>95</v>
      </c>
      <c r="S2501" s="32" t="s">
        <v>95</v>
      </c>
    </row>
    <row r="2502" spans="1:19" s="36" customFormat="1" ht="14.4" x14ac:dyDescent="0.3">
      <c r="A2502" s="36">
        <f t="shared" si="152"/>
        <v>20182805</v>
      </c>
      <c r="B2502" s="36">
        <v>2018</v>
      </c>
      <c r="C2502" s="36">
        <v>2805</v>
      </c>
      <c r="D2502" s="36">
        <v>1</v>
      </c>
      <c r="E2502" s="36" t="s">
        <v>589</v>
      </c>
      <c r="F2502" s="70">
        <v>1189.6299999999999</v>
      </c>
      <c r="G2502" s="32" t="s">
        <v>95</v>
      </c>
      <c r="H2502" s="32" t="s">
        <v>95</v>
      </c>
      <c r="I2502" s="32" t="s">
        <v>95</v>
      </c>
      <c r="J2502" s="32" t="s">
        <v>95</v>
      </c>
      <c r="K2502" s="32" t="s">
        <v>95</v>
      </c>
      <c r="L2502" s="32" t="s">
        <v>95</v>
      </c>
      <c r="M2502" s="32" t="s">
        <v>95</v>
      </c>
      <c r="N2502" s="32" t="s">
        <v>95</v>
      </c>
      <c r="O2502" s="32" t="s">
        <v>95</v>
      </c>
      <c r="P2502" s="32" t="s">
        <v>95</v>
      </c>
      <c r="Q2502" s="32" t="s">
        <v>95</v>
      </c>
      <c r="R2502" s="32" t="s">
        <v>95</v>
      </c>
      <c r="S2502" s="32" t="s">
        <v>95</v>
      </c>
    </row>
    <row r="2503" spans="1:19" s="36" customFormat="1" ht="14.4" x14ac:dyDescent="0.3">
      <c r="A2503" s="36">
        <f t="shared" si="152"/>
        <v>20182835</v>
      </c>
      <c r="B2503" s="36">
        <v>2018</v>
      </c>
      <c r="C2503" s="36">
        <v>2835</v>
      </c>
      <c r="D2503" s="36">
        <v>1</v>
      </c>
      <c r="E2503" s="36" t="s">
        <v>146</v>
      </c>
      <c r="F2503" s="70">
        <v>631.74</v>
      </c>
      <c r="G2503" s="32" t="s">
        <v>95</v>
      </c>
      <c r="H2503" s="32" t="s">
        <v>95</v>
      </c>
      <c r="I2503" s="32" t="s">
        <v>95</v>
      </c>
      <c r="J2503" s="32" t="s">
        <v>95</v>
      </c>
      <c r="K2503" s="32" t="s">
        <v>95</v>
      </c>
      <c r="L2503" s="32" t="s">
        <v>95</v>
      </c>
      <c r="M2503" s="32" t="s">
        <v>95</v>
      </c>
      <c r="N2503" s="32" t="s">
        <v>95</v>
      </c>
      <c r="O2503" s="32" t="s">
        <v>95</v>
      </c>
      <c r="P2503" s="32" t="s">
        <v>95</v>
      </c>
      <c r="Q2503" s="32" t="s">
        <v>95</v>
      </c>
      <c r="R2503" s="32" t="s">
        <v>95</v>
      </c>
      <c r="S2503" s="32" t="s">
        <v>95</v>
      </c>
    </row>
    <row r="2504" spans="1:19" s="36" customFormat="1" ht="14.4" x14ac:dyDescent="0.3">
      <c r="A2504" s="36">
        <f t="shared" si="152"/>
        <v>20182853</v>
      </c>
      <c r="B2504" s="36">
        <v>2018</v>
      </c>
      <c r="C2504" s="36">
        <v>2853</v>
      </c>
      <c r="D2504" s="36">
        <v>1</v>
      </c>
      <c r="E2504" s="36" t="s">
        <v>673</v>
      </c>
      <c r="F2504" s="70">
        <v>756.71</v>
      </c>
      <c r="G2504" s="32" t="s">
        <v>95</v>
      </c>
      <c r="H2504" s="32" t="s">
        <v>95</v>
      </c>
      <c r="I2504" s="32" t="s">
        <v>95</v>
      </c>
      <c r="J2504" s="32" t="s">
        <v>95</v>
      </c>
      <c r="K2504" s="32" t="s">
        <v>95</v>
      </c>
      <c r="L2504" s="32" t="s">
        <v>95</v>
      </c>
      <c r="M2504" s="32" t="s">
        <v>95</v>
      </c>
      <c r="N2504" s="32" t="s">
        <v>95</v>
      </c>
      <c r="O2504" s="32" t="s">
        <v>95</v>
      </c>
      <c r="P2504" s="32" t="s">
        <v>95</v>
      </c>
      <c r="Q2504" s="32" t="s">
        <v>95</v>
      </c>
      <c r="R2504" s="32" t="s">
        <v>95</v>
      </c>
      <c r="S2504" s="32" t="s">
        <v>95</v>
      </c>
    </row>
    <row r="2505" spans="1:19" s="36" customFormat="1" ht="14.4" x14ac:dyDescent="0.3">
      <c r="A2505" s="36">
        <f t="shared" si="152"/>
        <v>20182854</v>
      </c>
      <c r="B2505" s="36">
        <v>2018</v>
      </c>
      <c r="C2505" s="36">
        <v>2854</v>
      </c>
      <c r="D2505" s="36">
        <v>1</v>
      </c>
      <c r="E2505" s="36" t="s">
        <v>590</v>
      </c>
      <c r="F2505" s="70">
        <v>539.15</v>
      </c>
      <c r="G2505" s="32" t="s">
        <v>95</v>
      </c>
      <c r="H2505" s="32" t="s">
        <v>95</v>
      </c>
      <c r="I2505" s="32" t="s">
        <v>95</v>
      </c>
      <c r="J2505" s="32" t="s">
        <v>95</v>
      </c>
      <c r="K2505" s="32" t="s">
        <v>95</v>
      </c>
      <c r="L2505" s="32" t="s">
        <v>95</v>
      </c>
      <c r="M2505" s="32" t="s">
        <v>95</v>
      </c>
      <c r="N2505" s="32" t="s">
        <v>95</v>
      </c>
      <c r="O2505" s="32" t="s">
        <v>95</v>
      </c>
      <c r="P2505" s="32" t="s">
        <v>95</v>
      </c>
      <c r="Q2505" s="32" t="s">
        <v>95</v>
      </c>
      <c r="R2505" s="32" t="s">
        <v>95</v>
      </c>
      <c r="S2505" s="32" t="s">
        <v>95</v>
      </c>
    </row>
    <row r="2506" spans="1:19" s="36" customFormat="1" ht="14.4" x14ac:dyDescent="0.3">
      <c r="A2506" s="36">
        <f t="shared" si="152"/>
        <v>20182856</v>
      </c>
      <c r="B2506" s="36">
        <v>2018</v>
      </c>
      <c r="C2506" s="36">
        <v>2856</v>
      </c>
      <c r="D2506" s="36">
        <v>1</v>
      </c>
      <c r="E2506" s="36" t="s">
        <v>679</v>
      </c>
      <c r="F2506" s="70">
        <v>291.88</v>
      </c>
      <c r="G2506" s="32" t="s">
        <v>95</v>
      </c>
      <c r="H2506" s="32" t="s">
        <v>95</v>
      </c>
      <c r="I2506" s="32" t="s">
        <v>95</v>
      </c>
      <c r="J2506" s="32" t="s">
        <v>95</v>
      </c>
      <c r="K2506" s="32" t="s">
        <v>95</v>
      </c>
      <c r="L2506" s="32" t="s">
        <v>95</v>
      </c>
      <c r="M2506" s="32" t="s">
        <v>95</v>
      </c>
      <c r="N2506" s="32" t="s">
        <v>95</v>
      </c>
      <c r="O2506" s="32" t="s">
        <v>95</v>
      </c>
      <c r="P2506" s="32" t="s">
        <v>95</v>
      </c>
      <c r="Q2506" s="32" t="s">
        <v>95</v>
      </c>
      <c r="R2506" s="32" t="s">
        <v>95</v>
      </c>
      <c r="S2506" s="32" t="s">
        <v>95</v>
      </c>
    </row>
    <row r="2507" spans="1:19" s="36" customFormat="1" ht="14.4" x14ac:dyDescent="0.3">
      <c r="A2507" s="36">
        <f t="shared" si="152"/>
        <v>20182859</v>
      </c>
      <c r="B2507" s="36">
        <v>2018</v>
      </c>
      <c r="C2507" s="36">
        <v>2859</v>
      </c>
      <c r="D2507" s="36">
        <v>1</v>
      </c>
      <c r="E2507" s="36" t="s">
        <v>591</v>
      </c>
      <c r="F2507" s="70">
        <v>1580.19</v>
      </c>
      <c r="G2507" s="32" t="s">
        <v>95</v>
      </c>
      <c r="H2507" s="32" t="s">
        <v>95</v>
      </c>
      <c r="I2507" s="32" t="s">
        <v>95</v>
      </c>
      <c r="J2507" s="32" t="s">
        <v>95</v>
      </c>
      <c r="K2507" s="32" t="s">
        <v>95</v>
      </c>
      <c r="L2507" s="32" t="s">
        <v>95</v>
      </c>
      <c r="M2507" s="32" t="s">
        <v>95</v>
      </c>
      <c r="N2507" s="32" t="s">
        <v>95</v>
      </c>
      <c r="O2507" s="32" t="s">
        <v>95</v>
      </c>
      <c r="P2507" s="32" t="s">
        <v>95</v>
      </c>
      <c r="Q2507" s="32" t="s">
        <v>95</v>
      </c>
      <c r="R2507" s="32" t="s">
        <v>95</v>
      </c>
      <c r="S2507" s="32" t="s">
        <v>95</v>
      </c>
    </row>
    <row r="2508" spans="1:19" s="36" customFormat="1" ht="14.4" x14ac:dyDescent="0.3">
      <c r="A2508" s="36">
        <f t="shared" si="152"/>
        <v>20182860</v>
      </c>
      <c r="B2508" s="36">
        <v>2018</v>
      </c>
      <c r="C2508" s="36">
        <v>2860</v>
      </c>
      <c r="D2508" s="36">
        <v>1</v>
      </c>
      <c r="E2508" s="36" t="s">
        <v>499</v>
      </c>
      <c r="F2508" s="70">
        <v>1141.02</v>
      </c>
      <c r="G2508" s="32" t="s">
        <v>95</v>
      </c>
      <c r="H2508" s="32" t="s">
        <v>95</v>
      </c>
      <c r="I2508" s="32" t="s">
        <v>95</v>
      </c>
      <c r="J2508" s="32" t="s">
        <v>95</v>
      </c>
      <c r="K2508" s="32" t="s">
        <v>95</v>
      </c>
      <c r="L2508" s="32" t="s">
        <v>95</v>
      </c>
      <c r="M2508" s="32" t="s">
        <v>95</v>
      </c>
      <c r="N2508" s="32" t="s">
        <v>95</v>
      </c>
      <c r="O2508" s="32" t="s">
        <v>95</v>
      </c>
      <c r="P2508" s="32" t="s">
        <v>95</v>
      </c>
      <c r="Q2508" s="32" t="s">
        <v>95</v>
      </c>
      <c r="R2508" s="32" t="s">
        <v>95</v>
      </c>
      <c r="S2508" s="32" t="s">
        <v>95</v>
      </c>
    </row>
    <row r="2509" spans="1:19" s="36" customFormat="1" ht="14.4" x14ac:dyDescent="0.3">
      <c r="A2509" s="36">
        <f t="shared" si="152"/>
        <v>20182884</v>
      </c>
      <c r="B2509" s="36">
        <v>2018</v>
      </c>
      <c r="C2509" s="36">
        <v>2884</v>
      </c>
      <c r="D2509" s="36">
        <v>1</v>
      </c>
      <c r="E2509" s="36" t="s">
        <v>606</v>
      </c>
      <c r="F2509" s="70">
        <v>422.99</v>
      </c>
      <c r="G2509" s="32" t="s">
        <v>95</v>
      </c>
      <c r="H2509" s="32" t="s">
        <v>95</v>
      </c>
      <c r="I2509" s="32" t="s">
        <v>95</v>
      </c>
      <c r="J2509" s="32" t="s">
        <v>95</v>
      </c>
      <c r="K2509" s="32" t="s">
        <v>95</v>
      </c>
      <c r="L2509" s="32" t="s">
        <v>95</v>
      </c>
      <c r="M2509" s="32" t="s">
        <v>95</v>
      </c>
      <c r="N2509" s="32" t="s">
        <v>95</v>
      </c>
      <c r="O2509" s="32" t="s">
        <v>95</v>
      </c>
      <c r="P2509" s="32" t="s">
        <v>95</v>
      </c>
      <c r="Q2509" s="32" t="s">
        <v>95</v>
      </c>
      <c r="R2509" s="32" t="s">
        <v>95</v>
      </c>
      <c r="S2509" s="32" t="s">
        <v>95</v>
      </c>
    </row>
    <row r="2510" spans="1:19" s="36" customFormat="1" ht="14.4" x14ac:dyDescent="0.3">
      <c r="A2510" s="36">
        <f t="shared" si="152"/>
        <v>20182886</v>
      </c>
      <c r="B2510" s="36">
        <v>2018</v>
      </c>
      <c r="C2510" s="36">
        <v>2886</v>
      </c>
      <c r="D2510" s="36">
        <v>1</v>
      </c>
      <c r="E2510" s="36" t="s">
        <v>607</v>
      </c>
      <c r="F2510" s="70">
        <v>324.3</v>
      </c>
      <c r="G2510" s="32" t="s">
        <v>95</v>
      </c>
      <c r="H2510" s="32" t="s">
        <v>95</v>
      </c>
      <c r="I2510" s="32" t="s">
        <v>95</v>
      </c>
      <c r="J2510" s="32" t="s">
        <v>95</v>
      </c>
      <c r="K2510" s="32" t="s">
        <v>95</v>
      </c>
      <c r="L2510" s="32" t="s">
        <v>95</v>
      </c>
      <c r="M2510" s="32" t="s">
        <v>95</v>
      </c>
      <c r="N2510" s="32" t="s">
        <v>95</v>
      </c>
      <c r="O2510" s="32" t="s">
        <v>95</v>
      </c>
      <c r="P2510" s="32" t="s">
        <v>95</v>
      </c>
      <c r="Q2510" s="32" t="s">
        <v>95</v>
      </c>
      <c r="R2510" s="32" t="s">
        <v>95</v>
      </c>
      <c r="S2510" s="32" t="s">
        <v>95</v>
      </c>
    </row>
    <row r="2511" spans="1:19" s="36" customFormat="1" ht="14.4" x14ac:dyDescent="0.3">
      <c r="A2511" s="36">
        <f t="shared" si="152"/>
        <v>20182888</v>
      </c>
      <c r="B2511" s="36">
        <v>2018</v>
      </c>
      <c r="C2511" s="36">
        <v>2888</v>
      </c>
      <c r="D2511" s="36">
        <v>1</v>
      </c>
      <c r="E2511" s="36" t="s">
        <v>593</v>
      </c>
      <c r="F2511" s="70">
        <v>348.83000000000004</v>
      </c>
      <c r="G2511" s="32" t="s">
        <v>95</v>
      </c>
      <c r="H2511" s="32" t="s">
        <v>95</v>
      </c>
      <c r="I2511" s="32" t="s">
        <v>95</v>
      </c>
      <c r="J2511" s="32" t="s">
        <v>95</v>
      </c>
      <c r="K2511" s="32" t="s">
        <v>95</v>
      </c>
      <c r="L2511" s="32" t="s">
        <v>95</v>
      </c>
      <c r="M2511" s="32" t="s">
        <v>95</v>
      </c>
      <c r="N2511" s="32" t="s">
        <v>95</v>
      </c>
      <c r="O2511" s="32" t="s">
        <v>95</v>
      </c>
      <c r="P2511" s="32" t="s">
        <v>95</v>
      </c>
      <c r="Q2511" s="32" t="s">
        <v>95</v>
      </c>
      <c r="R2511" s="32" t="s">
        <v>95</v>
      </c>
      <c r="S2511" s="32" t="s">
        <v>95</v>
      </c>
    </row>
    <row r="2512" spans="1:19" s="36" customFormat="1" ht="14.4" x14ac:dyDescent="0.3">
      <c r="A2512" s="36">
        <f t="shared" si="152"/>
        <v>20182889</v>
      </c>
      <c r="B2512" s="36">
        <v>2018</v>
      </c>
      <c r="C2512" s="36">
        <v>2889</v>
      </c>
      <c r="D2512" s="36">
        <v>1</v>
      </c>
      <c r="E2512" s="36" t="s">
        <v>532</v>
      </c>
      <c r="F2512" s="70">
        <v>700.53000000000009</v>
      </c>
      <c r="G2512" s="32" t="s">
        <v>95</v>
      </c>
      <c r="H2512" s="32" t="s">
        <v>95</v>
      </c>
      <c r="I2512" s="32" t="s">
        <v>95</v>
      </c>
      <c r="J2512" s="32" t="s">
        <v>95</v>
      </c>
      <c r="K2512" s="32" t="s">
        <v>95</v>
      </c>
      <c r="L2512" s="32" t="s">
        <v>95</v>
      </c>
      <c r="M2512" s="32" t="s">
        <v>95</v>
      </c>
      <c r="N2512" s="32" t="s">
        <v>95</v>
      </c>
      <c r="O2512" s="32" t="s">
        <v>95</v>
      </c>
      <c r="P2512" s="32" t="s">
        <v>95</v>
      </c>
      <c r="Q2512" s="32" t="s">
        <v>95</v>
      </c>
      <c r="R2512" s="32" t="s">
        <v>95</v>
      </c>
      <c r="S2512" s="32" t="s">
        <v>95</v>
      </c>
    </row>
    <row r="2513" spans="1:19" s="36" customFormat="1" ht="14.4" x14ac:dyDescent="0.3">
      <c r="A2513" s="36">
        <f t="shared" ref="A2513:A2524" si="153">10000*B2513+C2513</f>
        <v>20182890</v>
      </c>
      <c r="B2513" s="36">
        <v>2018</v>
      </c>
      <c r="C2513" s="36">
        <v>2890</v>
      </c>
      <c r="D2513" s="36">
        <v>1</v>
      </c>
      <c r="E2513" s="36" t="s">
        <v>882</v>
      </c>
      <c r="F2513" s="70">
        <v>512.32000000000005</v>
      </c>
      <c r="G2513" s="32" t="s">
        <v>95</v>
      </c>
      <c r="H2513" s="32" t="s">
        <v>95</v>
      </c>
      <c r="I2513" s="32" t="s">
        <v>95</v>
      </c>
      <c r="J2513" s="32" t="s">
        <v>95</v>
      </c>
      <c r="K2513" s="32" t="s">
        <v>95</v>
      </c>
      <c r="L2513" s="32" t="s">
        <v>95</v>
      </c>
      <c r="M2513" s="32" t="s">
        <v>95</v>
      </c>
      <c r="N2513" s="32" t="s">
        <v>95</v>
      </c>
      <c r="O2513" s="32" t="s">
        <v>95</v>
      </c>
      <c r="P2513" s="32" t="s">
        <v>95</v>
      </c>
      <c r="Q2513" s="32" t="s">
        <v>95</v>
      </c>
      <c r="R2513" s="32" t="s">
        <v>95</v>
      </c>
      <c r="S2513" s="32" t="s">
        <v>95</v>
      </c>
    </row>
    <row r="2514" spans="1:19" s="36" customFormat="1" ht="14.4" x14ac:dyDescent="0.3">
      <c r="A2514" s="36">
        <f t="shared" si="153"/>
        <v>20182895</v>
      </c>
      <c r="B2514" s="36">
        <v>2018</v>
      </c>
      <c r="C2514" s="36">
        <v>2895</v>
      </c>
      <c r="D2514" s="36">
        <v>1</v>
      </c>
      <c r="E2514" s="36" t="s">
        <v>594</v>
      </c>
      <c r="F2514" s="70">
        <v>1198.27</v>
      </c>
      <c r="G2514" s="32" t="s">
        <v>95</v>
      </c>
      <c r="H2514" s="32" t="s">
        <v>95</v>
      </c>
      <c r="I2514" s="32" t="s">
        <v>95</v>
      </c>
      <c r="J2514" s="32" t="s">
        <v>95</v>
      </c>
      <c r="K2514" s="32" t="s">
        <v>95</v>
      </c>
      <c r="L2514" s="32" t="s">
        <v>95</v>
      </c>
      <c r="M2514" s="32" t="s">
        <v>95</v>
      </c>
      <c r="N2514" s="32" t="s">
        <v>95</v>
      </c>
      <c r="O2514" s="32" t="s">
        <v>95</v>
      </c>
      <c r="P2514" s="32" t="s">
        <v>95</v>
      </c>
      <c r="Q2514" s="32" t="s">
        <v>95</v>
      </c>
      <c r="R2514" s="32" t="s">
        <v>95</v>
      </c>
      <c r="S2514" s="32" t="s">
        <v>95</v>
      </c>
    </row>
    <row r="2515" spans="1:19" s="36" customFormat="1" ht="14.4" x14ac:dyDescent="0.3">
      <c r="A2515" s="36">
        <f t="shared" si="153"/>
        <v>20182897</v>
      </c>
      <c r="B2515" s="36">
        <v>2018</v>
      </c>
      <c r="C2515" s="36">
        <v>2897</v>
      </c>
      <c r="D2515" s="36">
        <v>1</v>
      </c>
      <c r="E2515" s="36" t="s">
        <v>680</v>
      </c>
      <c r="F2515" s="70">
        <v>1096.3000000000002</v>
      </c>
      <c r="G2515" s="32" t="s">
        <v>95</v>
      </c>
      <c r="H2515" s="32" t="s">
        <v>95</v>
      </c>
      <c r="I2515" s="32" t="s">
        <v>95</v>
      </c>
      <c r="J2515" s="32" t="s">
        <v>95</v>
      </c>
      <c r="K2515" s="32" t="s">
        <v>95</v>
      </c>
      <c r="L2515" s="32" t="s">
        <v>95</v>
      </c>
      <c r="M2515" s="32" t="s">
        <v>95</v>
      </c>
      <c r="N2515" s="32" t="s">
        <v>95</v>
      </c>
      <c r="O2515" s="32" t="s">
        <v>95</v>
      </c>
      <c r="P2515" s="32" t="s">
        <v>95</v>
      </c>
      <c r="Q2515" s="32" t="s">
        <v>95</v>
      </c>
      <c r="R2515" s="32" t="s">
        <v>95</v>
      </c>
      <c r="S2515" s="32" t="s">
        <v>95</v>
      </c>
    </row>
    <row r="2516" spans="1:19" s="36" customFormat="1" ht="14.4" x14ac:dyDescent="0.3">
      <c r="A2516" s="36">
        <f t="shared" si="153"/>
        <v>20182898</v>
      </c>
      <c r="B2516" s="36">
        <v>2018</v>
      </c>
      <c r="C2516" s="36">
        <v>2898</v>
      </c>
      <c r="D2516" s="36">
        <v>1</v>
      </c>
      <c r="E2516" s="36" t="s">
        <v>672</v>
      </c>
      <c r="F2516" s="70">
        <v>390.40000000000003</v>
      </c>
      <c r="G2516" s="32" t="s">
        <v>95</v>
      </c>
      <c r="H2516" s="32" t="s">
        <v>95</v>
      </c>
      <c r="I2516" s="32" t="s">
        <v>95</v>
      </c>
      <c r="J2516" s="32" t="s">
        <v>95</v>
      </c>
      <c r="K2516" s="32" t="s">
        <v>95</v>
      </c>
      <c r="L2516" s="32" t="s">
        <v>95</v>
      </c>
      <c r="M2516" s="32" t="s">
        <v>95</v>
      </c>
      <c r="N2516" s="32" t="s">
        <v>95</v>
      </c>
      <c r="O2516" s="32" t="s">
        <v>95</v>
      </c>
      <c r="P2516" s="32" t="s">
        <v>95</v>
      </c>
      <c r="Q2516" s="32" t="s">
        <v>95</v>
      </c>
      <c r="R2516" s="32" t="s">
        <v>95</v>
      </c>
      <c r="S2516" s="32" t="s">
        <v>95</v>
      </c>
    </row>
    <row r="2517" spans="1:19" s="36" customFormat="1" ht="14.4" x14ac:dyDescent="0.3">
      <c r="A2517" s="36">
        <f t="shared" si="153"/>
        <v>20182899</v>
      </c>
      <c r="B2517" s="36">
        <v>2018</v>
      </c>
      <c r="C2517" s="36">
        <v>2899</v>
      </c>
      <c r="D2517" s="36">
        <v>1</v>
      </c>
      <c r="E2517" s="36" t="s">
        <v>681</v>
      </c>
      <c r="F2517" s="70">
        <v>1457.0400000000002</v>
      </c>
      <c r="G2517" s="32" t="s">
        <v>95</v>
      </c>
      <c r="H2517" s="32" t="s">
        <v>95</v>
      </c>
      <c r="I2517" s="32" t="s">
        <v>95</v>
      </c>
      <c r="J2517" s="32" t="s">
        <v>95</v>
      </c>
      <c r="K2517" s="32" t="s">
        <v>95</v>
      </c>
      <c r="L2517" s="32" t="s">
        <v>95</v>
      </c>
      <c r="M2517" s="32" t="s">
        <v>95</v>
      </c>
      <c r="N2517" s="32" t="s">
        <v>95</v>
      </c>
      <c r="O2517" s="32" t="s">
        <v>95</v>
      </c>
      <c r="P2517" s="32" t="s">
        <v>95</v>
      </c>
      <c r="Q2517" s="32" t="s">
        <v>95</v>
      </c>
      <c r="R2517" s="32" t="s">
        <v>95</v>
      </c>
      <c r="S2517" s="32" t="s">
        <v>95</v>
      </c>
    </row>
    <row r="2518" spans="1:19" s="36" customFormat="1" ht="14.4" x14ac:dyDescent="0.3">
      <c r="A2518" s="36">
        <f t="shared" si="153"/>
        <v>20182902</v>
      </c>
      <c r="B2518" s="36">
        <v>2018</v>
      </c>
      <c r="C2518" s="36">
        <v>2902</v>
      </c>
      <c r="D2518" s="36">
        <v>1</v>
      </c>
      <c r="E2518" s="36" t="s">
        <v>69</v>
      </c>
      <c r="F2518" s="70">
        <v>560.29999999999995</v>
      </c>
      <c r="G2518" s="32" t="s">
        <v>95</v>
      </c>
      <c r="H2518" s="32" t="s">
        <v>95</v>
      </c>
      <c r="I2518" s="32" t="s">
        <v>95</v>
      </c>
      <c r="J2518" s="32" t="s">
        <v>95</v>
      </c>
      <c r="K2518" s="32" t="s">
        <v>95</v>
      </c>
      <c r="L2518" s="32" t="s">
        <v>95</v>
      </c>
      <c r="M2518" s="32" t="s">
        <v>95</v>
      </c>
      <c r="N2518" s="32" t="s">
        <v>95</v>
      </c>
      <c r="O2518" s="32" t="s">
        <v>95</v>
      </c>
      <c r="P2518" s="32" t="s">
        <v>95</v>
      </c>
      <c r="Q2518" s="32" t="s">
        <v>95</v>
      </c>
      <c r="R2518" s="32" t="s">
        <v>95</v>
      </c>
      <c r="S2518" s="32" t="s">
        <v>95</v>
      </c>
    </row>
    <row r="2519" spans="1:19" s="36" customFormat="1" ht="14.4" x14ac:dyDescent="0.3">
      <c r="A2519" s="36">
        <f t="shared" si="153"/>
        <v>20182903</v>
      </c>
      <c r="B2519" s="36">
        <v>2018</v>
      </c>
      <c r="C2519" s="36">
        <v>2903</v>
      </c>
      <c r="D2519" s="36">
        <v>1</v>
      </c>
      <c r="E2519" s="36" t="s">
        <v>219</v>
      </c>
      <c r="F2519" s="70">
        <v>492.40999999999997</v>
      </c>
      <c r="G2519" s="32" t="s">
        <v>95</v>
      </c>
      <c r="H2519" s="32" t="s">
        <v>95</v>
      </c>
      <c r="I2519" s="32" t="s">
        <v>95</v>
      </c>
      <c r="J2519" s="32" t="s">
        <v>95</v>
      </c>
      <c r="K2519" s="32" t="s">
        <v>95</v>
      </c>
      <c r="L2519" s="32" t="s">
        <v>95</v>
      </c>
      <c r="M2519" s="32" t="s">
        <v>95</v>
      </c>
      <c r="N2519" s="32" t="s">
        <v>95</v>
      </c>
      <c r="O2519" s="32" t="s">
        <v>95</v>
      </c>
      <c r="P2519" s="32" t="s">
        <v>95</v>
      </c>
      <c r="Q2519" s="32" t="s">
        <v>95</v>
      </c>
      <c r="R2519" s="32" t="s">
        <v>95</v>
      </c>
      <c r="S2519" s="32" t="s">
        <v>95</v>
      </c>
    </row>
    <row r="2520" spans="1:19" s="36" customFormat="1" ht="14.4" x14ac:dyDescent="0.3">
      <c r="A2520" s="36">
        <f t="shared" si="153"/>
        <v>20182904</v>
      </c>
      <c r="B2520" s="36">
        <v>2018</v>
      </c>
      <c r="C2520" s="36">
        <v>2904</v>
      </c>
      <c r="D2520" s="36">
        <v>1</v>
      </c>
      <c r="E2520" s="36" t="s">
        <v>883</v>
      </c>
      <c r="F2520" s="70">
        <v>734.14</v>
      </c>
      <c r="G2520" s="32" t="s">
        <v>95</v>
      </c>
      <c r="H2520" s="32" t="s">
        <v>95</v>
      </c>
      <c r="I2520" s="32" t="s">
        <v>95</v>
      </c>
      <c r="J2520" s="32" t="s">
        <v>95</v>
      </c>
      <c r="K2520" s="32" t="s">
        <v>95</v>
      </c>
      <c r="L2520" s="32" t="s">
        <v>95</v>
      </c>
      <c r="M2520" s="32" t="s">
        <v>95</v>
      </c>
      <c r="N2520" s="32" t="s">
        <v>95</v>
      </c>
      <c r="O2520" s="32" t="s">
        <v>95</v>
      </c>
      <c r="P2520" s="32" t="s">
        <v>95</v>
      </c>
      <c r="Q2520" s="32" t="s">
        <v>95</v>
      </c>
      <c r="R2520" s="32" t="s">
        <v>95</v>
      </c>
      <c r="S2520" s="32" t="s">
        <v>95</v>
      </c>
    </row>
    <row r="2521" spans="1:19" s="36" customFormat="1" ht="14.4" x14ac:dyDescent="0.3">
      <c r="A2521" s="36">
        <f t="shared" si="153"/>
        <v>20182905</v>
      </c>
      <c r="B2521" s="36">
        <v>2018</v>
      </c>
      <c r="C2521" s="36">
        <v>2905</v>
      </c>
      <c r="D2521" s="36">
        <v>1</v>
      </c>
      <c r="E2521" s="36" t="s">
        <v>884</v>
      </c>
      <c r="F2521" s="70">
        <v>1900.1899999999998</v>
      </c>
      <c r="G2521" s="32" t="s">
        <v>95</v>
      </c>
      <c r="H2521" s="32" t="s">
        <v>95</v>
      </c>
      <c r="I2521" s="32" t="s">
        <v>95</v>
      </c>
      <c r="J2521" s="32" t="s">
        <v>95</v>
      </c>
      <c r="K2521" s="32" t="s">
        <v>95</v>
      </c>
      <c r="L2521" s="32" t="s">
        <v>95</v>
      </c>
      <c r="M2521" s="32" t="s">
        <v>95</v>
      </c>
      <c r="N2521" s="32" t="s">
        <v>95</v>
      </c>
      <c r="O2521" s="32" t="s">
        <v>95</v>
      </c>
      <c r="P2521" s="32" t="s">
        <v>95</v>
      </c>
      <c r="Q2521" s="32" t="s">
        <v>95</v>
      </c>
      <c r="R2521" s="32" t="s">
        <v>95</v>
      </c>
      <c r="S2521" s="32" t="s">
        <v>95</v>
      </c>
    </row>
    <row r="2522" spans="1:19" s="36" customFormat="1" ht="14.4" x14ac:dyDescent="0.3">
      <c r="A2522" s="36">
        <f t="shared" si="153"/>
        <v>20182906</v>
      </c>
      <c r="B2522" s="36">
        <v>2018</v>
      </c>
      <c r="C2522" s="36">
        <v>2906</v>
      </c>
      <c r="D2522" s="36">
        <v>1</v>
      </c>
      <c r="E2522" s="36" t="s">
        <v>685</v>
      </c>
      <c r="F2522" s="70">
        <v>382.63</v>
      </c>
      <c r="G2522" s="32" t="s">
        <v>95</v>
      </c>
      <c r="H2522" s="32" t="s">
        <v>95</v>
      </c>
      <c r="I2522" s="32" t="s">
        <v>95</v>
      </c>
      <c r="J2522" s="32" t="s">
        <v>95</v>
      </c>
      <c r="K2522" s="32" t="s">
        <v>95</v>
      </c>
      <c r="L2522" s="32" t="s">
        <v>95</v>
      </c>
      <c r="M2522" s="32" t="s">
        <v>95</v>
      </c>
      <c r="N2522" s="32" t="s">
        <v>95</v>
      </c>
      <c r="O2522" s="32" t="s">
        <v>95</v>
      </c>
      <c r="P2522" s="32" t="s">
        <v>95</v>
      </c>
      <c r="Q2522" s="32" t="s">
        <v>95</v>
      </c>
      <c r="R2522" s="32" t="s">
        <v>95</v>
      </c>
      <c r="S2522" s="32" t="s">
        <v>95</v>
      </c>
    </row>
    <row r="2523" spans="1:19" s="36" customFormat="1" ht="14.4" x14ac:dyDescent="0.3">
      <c r="A2523" s="36">
        <f t="shared" si="153"/>
        <v>20182907</v>
      </c>
      <c r="B2523" s="36">
        <v>2018</v>
      </c>
      <c r="C2523" s="36">
        <v>2907</v>
      </c>
      <c r="D2523" s="36">
        <v>1</v>
      </c>
      <c r="E2523" s="36" t="s">
        <v>686</v>
      </c>
      <c r="F2523" s="70">
        <v>293.44</v>
      </c>
      <c r="G2523" s="32" t="s">
        <v>95</v>
      </c>
      <c r="H2523" s="32" t="s">
        <v>95</v>
      </c>
      <c r="I2523" s="32" t="s">
        <v>95</v>
      </c>
      <c r="J2523" s="32" t="s">
        <v>95</v>
      </c>
      <c r="K2523" s="32" t="s">
        <v>95</v>
      </c>
      <c r="L2523" s="32" t="s">
        <v>95</v>
      </c>
      <c r="M2523" s="32" t="s">
        <v>95</v>
      </c>
      <c r="N2523" s="32" t="s">
        <v>95</v>
      </c>
      <c r="O2523" s="32" t="s">
        <v>95</v>
      </c>
      <c r="P2523" s="32" t="s">
        <v>95</v>
      </c>
      <c r="Q2523" s="32" t="s">
        <v>95</v>
      </c>
      <c r="R2523" s="32" t="s">
        <v>95</v>
      </c>
      <c r="S2523" s="32" t="s">
        <v>95</v>
      </c>
    </row>
    <row r="2524" spans="1:19" s="36" customFormat="1" ht="14.4" x14ac:dyDescent="0.3">
      <c r="A2524" s="36">
        <f t="shared" si="153"/>
        <v>20182908</v>
      </c>
      <c r="B2524" s="36">
        <v>2018</v>
      </c>
      <c r="C2524" s="36">
        <v>2908</v>
      </c>
      <c r="D2524" s="36">
        <v>1</v>
      </c>
      <c r="E2524" s="36" t="s">
        <v>885</v>
      </c>
      <c r="F2524" s="70">
        <v>461.34</v>
      </c>
      <c r="G2524" s="32" t="s">
        <v>95</v>
      </c>
      <c r="H2524" s="32" t="s">
        <v>95</v>
      </c>
      <c r="I2524" s="32" t="s">
        <v>95</v>
      </c>
      <c r="J2524" s="32" t="s">
        <v>95</v>
      </c>
      <c r="K2524" s="32" t="s">
        <v>95</v>
      </c>
      <c r="L2524" s="32" t="s">
        <v>95</v>
      </c>
      <c r="M2524" s="32" t="s">
        <v>95</v>
      </c>
      <c r="N2524" s="32" t="s">
        <v>95</v>
      </c>
      <c r="O2524" s="32" t="s">
        <v>95</v>
      </c>
      <c r="P2524" s="32" t="s">
        <v>95</v>
      </c>
      <c r="Q2524" s="32" t="s">
        <v>95</v>
      </c>
      <c r="R2524" s="32" t="s">
        <v>95</v>
      </c>
      <c r="S2524" s="32" t="s">
        <v>95</v>
      </c>
    </row>
    <row r="2525" spans="1:19" ht="13.5" customHeight="1" x14ac:dyDescent="0.3">
      <c r="A2525" s="29" t="s">
        <v>94</v>
      </c>
    </row>
    <row r="2526" spans="1:19" hidden="1" x14ac:dyDescent="0.3"/>
    <row r="2527" spans="1:19" hidden="1" x14ac:dyDescent="0.3"/>
  </sheetData>
  <sortState ref="B48:S2193">
    <sortCondition ref="B48:B2193"/>
    <sortCondition ref="E48:E2193"/>
  </sortState>
  <phoneticPr fontId="3" type="noConversion"/>
  <dataValidations count="2">
    <dataValidation allowBlank="1" showInputMessage="1" showErrorMessage="1" prompt="Current Year ADM from November Detailed Pupil Projection." sqref="P45"/>
    <dataValidation allowBlank="1" showInputMessage="1" showErrorMessage="1" prompt="Enter district number" sqref="A1"/>
  </dataValidations>
  <pageMargins left="0.75" right="0.75" top="1" bottom="1" header="0.5" footer="0.5"/>
  <pageSetup scale="68"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6499"/>
  <sheetViews>
    <sheetView zoomScale="75" workbookViewId="0"/>
  </sheetViews>
  <sheetFormatPr defaultColWidth="0" defaultRowHeight="14.4" zeroHeight="1" x14ac:dyDescent="0.3"/>
  <cols>
    <col min="1" max="1" width="9.109375" style="36" customWidth="1"/>
    <col min="2" max="2" width="6.6640625" style="36" customWidth="1"/>
    <col min="3" max="3" width="2.6640625" style="36" customWidth="1"/>
    <col min="4" max="4" width="12.6640625" style="36" customWidth="1"/>
    <col min="5" max="5" width="6.5546875" style="36" customWidth="1"/>
    <col min="6" max="6" width="8.44140625" style="36" customWidth="1"/>
    <col min="7" max="7" width="12.6640625" style="36" customWidth="1"/>
    <col min="8" max="11" width="8.6640625" style="36" customWidth="1"/>
    <col min="12" max="13" width="10.6640625" style="36" customWidth="1"/>
    <col min="14" max="17" width="9.109375" style="36" customWidth="1"/>
    <col min="18" max="18" width="12.109375" style="36" customWidth="1"/>
    <col min="19" max="19" width="10.109375" style="36" customWidth="1"/>
    <col min="20" max="20" width="9.109375" style="36" customWidth="1"/>
    <col min="21" max="26" width="0" style="36" hidden="1" customWidth="1"/>
    <col min="27" max="16384" width="9.109375" style="36" hidden="1"/>
  </cols>
  <sheetData>
    <row r="1" spans="1:20" ht="19.8" x14ac:dyDescent="0.4">
      <c r="A1" s="110" t="s">
        <v>921</v>
      </c>
    </row>
    <row r="2" spans="1:20" x14ac:dyDescent="0.3"/>
    <row r="3" spans="1:20" x14ac:dyDescent="0.3">
      <c r="A3" s="32" t="s">
        <v>95</v>
      </c>
      <c r="T3" s="32" t="s">
        <v>95</v>
      </c>
    </row>
    <row r="4" spans="1:20" x14ac:dyDescent="0.3">
      <c r="A4" s="32" t="s">
        <v>95</v>
      </c>
      <c r="B4" s="36" t="s">
        <v>922</v>
      </c>
      <c r="T4" s="32" t="s">
        <v>95</v>
      </c>
    </row>
    <row r="5" spans="1:20" x14ac:dyDescent="0.3">
      <c r="A5" s="32" t="s">
        <v>95</v>
      </c>
      <c r="T5" s="32" t="s">
        <v>95</v>
      </c>
    </row>
    <row r="6" spans="1:20" x14ac:dyDescent="0.3">
      <c r="A6" s="32" t="s">
        <v>95</v>
      </c>
      <c r="T6" s="32" t="s">
        <v>95</v>
      </c>
    </row>
    <row r="7" spans="1:20" x14ac:dyDescent="0.3">
      <c r="A7" s="32" t="s">
        <v>95</v>
      </c>
      <c r="T7" s="32" t="s">
        <v>95</v>
      </c>
    </row>
    <row r="8" spans="1:20" x14ac:dyDescent="0.3">
      <c r="A8" s="32" t="s">
        <v>95</v>
      </c>
      <c r="T8" s="32" t="s">
        <v>95</v>
      </c>
    </row>
    <row r="9" spans="1:20" x14ac:dyDescent="0.3">
      <c r="A9" s="32" t="s">
        <v>95</v>
      </c>
      <c r="T9" s="32" t="s">
        <v>95</v>
      </c>
    </row>
    <row r="10" spans="1:20" x14ac:dyDescent="0.3">
      <c r="A10" s="32" t="s">
        <v>95</v>
      </c>
      <c r="T10" s="32" t="s">
        <v>95</v>
      </c>
    </row>
    <row r="11" spans="1:20" x14ac:dyDescent="0.3">
      <c r="A11" s="32" t="s">
        <v>95</v>
      </c>
      <c r="T11" s="32" t="s">
        <v>95</v>
      </c>
    </row>
    <row r="12" spans="1:20" x14ac:dyDescent="0.3">
      <c r="A12" s="32" t="s">
        <v>95</v>
      </c>
      <c r="T12" s="32" t="s">
        <v>95</v>
      </c>
    </row>
    <row r="13" spans="1:20" x14ac:dyDescent="0.3">
      <c r="A13" s="32" t="s">
        <v>95</v>
      </c>
      <c r="T13" s="32" t="s">
        <v>95</v>
      </c>
    </row>
    <row r="14" spans="1:20" x14ac:dyDescent="0.3">
      <c r="A14" s="32" t="s">
        <v>95</v>
      </c>
      <c r="T14" s="32" t="s">
        <v>95</v>
      </c>
    </row>
    <row r="15" spans="1:20" x14ac:dyDescent="0.3">
      <c r="A15" s="32" t="s">
        <v>95</v>
      </c>
      <c r="T15" s="32" t="s">
        <v>95</v>
      </c>
    </row>
    <row r="16" spans="1:20" x14ac:dyDescent="0.3">
      <c r="A16" s="32" t="s">
        <v>95</v>
      </c>
      <c r="T16" s="32" t="s">
        <v>95</v>
      </c>
    </row>
    <row r="17" spans="1:20" x14ac:dyDescent="0.3">
      <c r="A17" s="32" t="s">
        <v>95</v>
      </c>
      <c r="T17" s="32" t="s">
        <v>95</v>
      </c>
    </row>
    <row r="18" spans="1:20" x14ac:dyDescent="0.3">
      <c r="A18" s="32" t="s">
        <v>95</v>
      </c>
      <c r="T18" s="32" t="s">
        <v>95</v>
      </c>
    </row>
    <row r="19" spans="1:20" x14ac:dyDescent="0.3">
      <c r="A19" s="32" t="s">
        <v>95</v>
      </c>
      <c r="T19" s="32" t="s">
        <v>95</v>
      </c>
    </row>
    <row r="20" spans="1:20" x14ac:dyDescent="0.3">
      <c r="A20" s="32" t="s">
        <v>95</v>
      </c>
      <c r="T20" s="32" t="s">
        <v>95</v>
      </c>
    </row>
    <row r="21" spans="1:20" x14ac:dyDescent="0.3">
      <c r="A21" s="32" t="s">
        <v>95</v>
      </c>
      <c r="T21" s="32" t="s">
        <v>95</v>
      </c>
    </row>
    <row r="22" spans="1:20" x14ac:dyDescent="0.3">
      <c r="A22" s="32" t="s">
        <v>95</v>
      </c>
      <c r="T22" s="32" t="s">
        <v>95</v>
      </c>
    </row>
    <row r="23" spans="1:20" x14ac:dyDescent="0.3">
      <c r="A23" s="32" t="s">
        <v>95</v>
      </c>
      <c r="T23" s="32" t="s">
        <v>95</v>
      </c>
    </row>
    <row r="24" spans="1:20" x14ac:dyDescent="0.3">
      <c r="A24" s="32" t="s">
        <v>95</v>
      </c>
      <c r="T24" s="32" t="s">
        <v>95</v>
      </c>
    </row>
    <row r="25" spans="1:20" x14ac:dyDescent="0.3">
      <c r="A25" s="32" t="s">
        <v>95</v>
      </c>
      <c r="T25" s="32" t="s">
        <v>95</v>
      </c>
    </row>
    <row r="26" spans="1:20" x14ac:dyDescent="0.3">
      <c r="A26" s="32" t="s">
        <v>95</v>
      </c>
      <c r="T26" s="32" t="s">
        <v>95</v>
      </c>
    </row>
    <row r="27" spans="1:20" x14ac:dyDescent="0.3">
      <c r="A27" s="32" t="s">
        <v>95</v>
      </c>
      <c r="T27" s="32" t="s">
        <v>95</v>
      </c>
    </row>
    <row r="28" spans="1:20" x14ac:dyDescent="0.3">
      <c r="A28" s="32" t="s">
        <v>95</v>
      </c>
      <c r="T28" s="32" t="s">
        <v>95</v>
      </c>
    </row>
    <row r="29" spans="1:20" x14ac:dyDescent="0.3">
      <c r="A29" s="32" t="s">
        <v>95</v>
      </c>
      <c r="T29" s="32" t="s">
        <v>95</v>
      </c>
    </row>
    <row r="30" spans="1:20" x14ac:dyDescent="0.3">
      <c r="A30" s="32" t="s">
        <v>95</v>
      </c>
      <c r="T30" s="32" t="s">
        <v>95</v>
      </c>
    </row>
    <row r="31" spans="1:20" x14ac:dyDescent="0.3">
      <c r="A31" s="32" t="s">
        <v>95</v>
      </c>
      <c r="T31" s="32" t="s">
        <v>95</v>
      </c>
    </row>
    <row r="32" spans="1:20" x14ac:dyDescent="0.3">
      <c r="A32" s="32" t="s">
        <v>95</v>
      </c>
      <c r="T32" s="32" t="s">
        <v>95</v>
      </c>
    </row>
    <row r="33" spans="1:21" x14ac:dyDescent="0.3">
      <c r="A33" s="32" t="s">
        <v>95</v>
      </c>
      <c r="T33" s="32" t="s">
        <v>95</v>
      </c>
    </row>
    <row r="34" spans="1:21" x14ac:dyDescent="0.3">
      <c r="A34" s="32" t="s">
        <v>95</v>
      </c>
      <c r="T34" s="32" t="s">
        <v>95</v>
      </c>
    </row>
    <row r="35" spans="1:21" x14ac:dyDescent="0.3">
      <c r="A35" s="32" t="s">
        <v>95</v>
      </c>
      <c r="T35" s="32" t="s">
        <v>95</v>
      </c>
    </row>
    <row r="36" spans="1:21" x14ac:dyDescent="0.3">
      <c r="A36" s="32" t="s">
        <v>95</v>
      </c>
      <c r="T36" s="32" t="s">
        <v>95</v>
      </c>
    </row>
    <row r="37" spans="1:21" x14ac:dyDescent="0.3">
      <c r="A37" s="32" t="s">
        <v>95</v>
      </c>
      <c r="T37" s="32" t="s">
        <v>95</v>
      </c>
    </row>
    <row r="38" spans="1:21" x14ac:dyDescent="0.3">
      <c r="A38" s="32" t="s">
        <v>95</v>
      </c>
      <c r="T38" s="32" t="s">
        <v>95</v>
      </c>
    </row>
    <row r="39" spans="1:21" x14ac:dyDescent="0.3">
      <c r="A39" s="32" t="s">
        <v>95</v>
      </c>
      <c r="T39" s="32" t="s">
        <v>95</v>
      </c>
    </row>
    <row r="40" spans="1:21" x14ac:dyDescent="0.3">
      <c r="A40" s="32" t="s">
        <v>95</v>
      </c>
      <c r="T40" s="32" t="s">
        <v>95</v>
      </c>
    </row>
    <row r="41" spans="1:21" x14ac:dyDescent="0.3">
      <c r="A41" s="32" t="s">
        <v>95</v>
      </c>
      <c r="B41" s="36" t="s">
        <v>918</v>
      </c>
      <c r="H41" s="32" t="s">
        <v>95</v>
      </c>
      <c r="I41" s="32" t="s">
        <v>95</v>
      </c>
      <c r="J41" s="32" t="s">
        <v>95</v>
      </c>
      <c r="K41" s="32" t="s">
        <v>95</v>
      </c>
      <c r="L41" s="32" t="s">
        <v>95</v>
      </c>
      <c r="M41" s="32" t="s">
        <v>95</v>
      </c>
      <c r="N41" s="32" t="s">
        <v>95</v>
      </c>
      <c r="O41" s="32" t="s">
        <v>95</v>
      </c>
      <c r="P41" s="32" t="s">
        <v>95</v>
      </c>
      <c r="Q41" s="32" t="s">
        <v>95</v>
      </c>
      <c r="R41" s="32" t="s">
        <v>95</v>
      </c>
      <c r="S41" s="32" t="s">
        <v>95</v>
      </c>
      <c r="T41" s="32" t="s">
        <v>95</v>
      </c>
    </row>
    <row r="42" spans="1:21" ht="43.2" x14ac:dyDescent="0.3">
      <c r="A42" s="36" t="s">
        <v>26</v>
      </c>
      <c r="B42" s="32" t="s">
        <v>112</v>
      </c>
      <c r="C42" s="32" t="s">
        <v>113</v>
      </c>
      <c r="D42" s="32" t="s">
        <v>114</v>
      </c>
      <c r="E42" s="111" t="s">
        <v>906</v>
      </c>
      <c r="F42" s="111" t="s">
        <v>907</v>
      </c>
      <c r="G42" s="33" t="s">
        <v>0</v>
      </c>
      <c r="H42" s="33" t="s">
        <v>908</v>
      </c>
      <c r="I42" s="111" t="s">
        <v>909</v>
      </c>
      <c r="J42" s="111" t="s">
        <v>910</v>
      </c>
      <c r="K42" s="33" t="s">
        <v>167</v>
      </c>
      <c r="L42" s="111" t="s">
        <v>923</v>
      </c>
      <c r="M42" s="111" t="s">
        <v>912</v>
      </c>
      <c r="N42" s="32" t="s">
        <v>913</v>
      </c>
      <c r="O42" s="32" t="s">
        <v>924</v>
      </c>
      <c r="P42" s="36" t="s">
        <v>40</v>
      </c>
      <c r="Q42" s="32" t="s">
        <v>915</v>
      </c>
      <c r="R42" s="33" t="s">
        <v>174</v>
      </c>
      <c r="S42" s="111" t="s">
        <v>175</v>
      </c>
      <c r="T42" s="111" t="s">
        <v>173</v>
      </c>
    </row>
    <row r="43" spans="1:21" x14ac:dyDescent="0.3">
      <c r="A43" s="36">
        <f t="shared" ref="A43:A106" si="0">IF(E43/4=INT(E43/4),1,IF(E43/2=INT(E43/2),2,3))</f>
        <v>2</v>
      </c>
      <c r="B43" s="36">
        <v>1</v>
      </c>
      <c r="C43" s="36">
        <v>1</v>
      </c>
      <c r="D43" s="36" t="s">
        <v>367</v>
      </c>
      <c r="E43" s="36">
        <v>1994</v>
      </c>
      <c r="F43" s="36">
        <v>1995</v>
      </c>
      <c r="G43" s="76">
        <v>146.86000000000001</v>
      </c>
      <c r="H43" s="36">
        <v>10</v>
      </c>
      <c r="I43" s="36">
        <v>0</v>
      </c>
      <c r="J43" s="36">
        <v>1</v>
      </c>
      <c r="K43" s="36">
        <v>2</v>
      </c>
      <c r="L43" s="94">
        <v>1997</v>
      </c>
      <c r="M43" s="94">
        <v>2193</v>
      </c>
      <c r="N43" s="95">
        <f t="shared" ref="N43:N106" si="1">L43/(L43+M43)</f>
        <v>0.47661097852028639</v>
      </c>
      <c r="O43" s="36">
        <v>19950001</v>
      </c>
      <c r="P43" s="63">
        <v>1406.3</v>
      </c>
      <c r="Q43" s="76">
        <f t="shared" ref="Q43:Q106" si="2">(L43+M43)/P43</f>
        <v>2.9794496195690821</v>
      </c>
      <c r="R43" s="76">
        <f t="shared" ref="R43:R106" si="3">IF(A43=1,N43,-1)</f>
        <v>-1</v>
      </c>
      <c r="S43" s="95">
        <f t="shared" ref="S43:S106" si="4">IF(A43=2,N43,-1)</f>
        <v>0.47661097852028639</v>
      </c>
      <c r="T43" s="95">
        <f t="shared" ref="T43:T106" si="5">IF(A43=3,N43,-1)</f>
        <v>-1</v>
      </c>
      <c r="U43" s="95"/>
    </row>
    <row r="44" spans="1:21" x14ac:dyDescent="0.3">
      <c r="A44" s="36">
        <f t="shared" si="0"/>
        <v>2</v>
      </c>
      <c r="B44" s="36">
        <v>11</v>
      </c>
      <c r="C44" s="36">
        <v>1</v>
      </c>
      <c r="D44" s="36" t="s">
        <v>311</v>
      </c>
      <c r="E44" s="36">
        <v>1994</v>
      </c>
      <c r="F44" s="36">
        <v>1995</v>
      </c>
      <c r="G44" s="76">
        <v>100.45</v>
      </c>
      <c r="H44" s="36">
        <v>10</v>
      </c>
      <c r="I44" s="36">
        <v>0</v>
      </c>
      <c r="J44" s="36">
        <v>1</v>
      </c>
      <c r="K44" s="36">
        <v>2</v>
      </c>
      <c r="L44" s="94">
        <v>28663</v>
      </c>
      <c r="M44" s="94">
        <v>32818</v>
      </c>
      <c r="N44" s="95">
        <f t="shared" si="1"/>
        <v>0.46620907272165385</v>
      </c>
      <c r="O44" s="36">
        <v>19950011</v>
      </c>
      <c r="P44" s="63">
        <v>38250.86</v>
      </c>
      <c r="Q44" s="76">
        <f t="shared" si="2"/>
        <v>1.60731026701099</v>
      </c>
      <c r="R44" s="76">
        <f t="shared" si="3"/>
        <v>-1</v>
      </c>
      <c r="S44" s="95">
        <f t="shared" si="4"/>
        <v>0.46620907272165385</v>
      </c>
      <c r="T44" s="95">
        <f t="shared" si="5"/>
        <v>-1</v>
      </c>
      <c r="U44" s="95"/>
    </row>
    <row r="45" spans="1:21" x14ac:dyDescent="0.3">
      <c r="A45" s="36">
        <f t="shared" si="0"/>
        <v>2</v>
      </c>
      <c r="B45" s="36">
        <v>94</v>
      </c>
      <c r="C45" s="36">
        <v>1</v>
      </c>
      <c r="D45" s="36" t="s">
        <v>368</v>
      </c>
      <c r="E45" s="36">
        <v>1994</v>
      </c>
      <c r="F45" s="36">
        <v>1995</v>
      </c>
      <c r="G45" s="76">
        <v>424.12</v>
      </c>
      <c r="H45" s="36">
        <v>10</v>
      </c>
      <c r="I45" s="36">
        <v>1</v>
      </c>
      <c r="J45" s="36">
        <v>1</v>
      </c>
      <c r="K45" s="36">
        <v>5</v>
      </c>
      <c r="L45" s="94">
        <v>3011</v>
      </c>
      <c r="M45" s="94">
        <v>1647</v>
      </c>
      <c r="N45" s="95">
        <f t="shared" si="1"/>
        <v>0.64641477028767713</v>
      </c>
      <c r="O45" s="36">
        <v>19950094</v>
      </c>
      <c r="P45" s="63">
        <v>2388.71</v>
      </c>
      <c r="Q45" s="76">
        <f t="shared" si="2"/>
        <v>1.9500064888580029</v>
      </c>
      <c r="R45" s="76">
        <f t="shared" si="3"/>
        <v>-1</v>
      </c>
      <c r="S45" s="95">
        <f t="shared" si="4"/>
        <v>0.64641477028767713</v>
      </c>
      <c r="T45" s="95">
        <f t="shared" si="5"/>
        <v>-1</v>
      </c>
      <c r="U45" s="95"/>
    </row>
    <row r="46" spans="1:21" x14ac:dyDescent="0.3">
      <c r="A46" s="36">
        <f t="shared" si="0"/>
        <v>2</v>
      </c>
      <c r="B46" s="36">
        <v>146</v>
      </c>
      <c r="C46" s="36">
        <v>1</v>
      </c>
      <c r="D46" s="36" t="s">
        <v>369</v>
      </c>
      <c r="E46" s="36">
        <v>1994</v>
      </c>
      <c r="F46" s="36">
        <v>1995</v>
      </c>
      <c r="G46" s="76">
        <v>393.49</v>
      </c>
      <c r="H46" s="36">
        <v>4</v>
      </c>
      <c r="I46" s="36">
        <v>1</v>
      </c>
      <c r="J46" s="36">
        <v>1</v>
      </c>
      <c r="K46" s="36">
        <v>4</v>
      </c>
      <c r="L46" s="94">
        <v>850</v>
      </c>
      <c r="M46" s="94">
        <v>595</v>
      </c>
      <c r="N46" s="95">
        <f t="shared" si="1"/>
        <v>0.58823529411764708</v>
      </c>
      <c r="O46" s="36">
        <v>19950146</v>
      </c>
      <c r="P46" s="63">
        <v>841.5</v>
      </c>
      <c r="Q46" s="76">
        <f t="shared" si="2"/>
        <v>1.7171717171717171</v>
      </c>
      <c r="R46" s="76">
        <f t="shared" si="3"/>
        <v>-1</v>
      </c>
      <c r="S46" s="95">
        <f t="shared" si="4"/>
        <v>0.58823529411764708</v>
      </c>
      <c r="T46" s="95">
        <f t="shared" si="5"/>
        <v>-1</v>
      </c>
      <c r="U46" s="95"/>
    </row>
    <row r="47" spans="1:21" x14ac:dyDescent="0.3">
      <c r="A47" s="36">
        <f t="shared" si="0"/>
        <v>2</v>
      </c>
      <c r="B47" s="36">
        <v>173</v>
      </c>
      <c r="C47" s="36">
        <v>1</v>
      </c>
      <c r="D47" s="36" t="s">
        <v>370</v>
      </c>
      <c r="E47" s="36">
        <v>1994</v>
      </c>
      <c r="F47" s="36">
        <v>1995</v>
      </c>
      <c r="G47" s="76">
        <v>520.20000000000005</v>
      </c>
      <c r="H47" s="36">
        <v>10</v>
      </c>
      <c r="I47" s="36">
        <v>0</v>
      </c>
      <c r="J47" s="36">
        <v>1</v>
      </c>
      <c r="K47" s="36">
        <v>6</v>
      </c>
      <c r="L47" s="94">
        <v>612</v>
      </c>
      <c r="M47" s="94">
        <v>662</v>
      </c>
      <c r="N47" s="95">
        <f t="shared" si="1"/>
        <v>0.48037676609105179</v>
      </c>
      <c r="O47" s="36">
        <v>19950173</v>
      </c>
      <c r="P47" s="63">
        <v>592.11</v>
      </c>
      <c r="Q47" s="76">
        <f t="shared" si="2"/>
        <v>2.151627231426593</v>
      </c>
      <c r="R47" s="76">
        <f t="shared" si="3"/>
        <v>-1</v>
      </c>
      <c r="S47" s="95">
        <f t="shared" si="4"/>
        <v>0.48037676609105179</v>
      </c>
      <c r="T47" s="95">
        <f t="shared" si="5"/>
        <v>-1</v>
      </c>
      <c r="U47" s="95"/>
    </row>
    <row r="48" spans="1:21" x14ac:dyDescent="0.3">
      <c r="A48" s="36">
        <f t="shared" si="0"/>
        <v>2</v>
      </c>
      <c r="B48" s="36">
        <v>177</v>
      </c>
      <c r="C48" s="36">
        <v>1</v>
      </c>
      <c r="D48" s="36" t="s">
        <v>371</v>
      </c>
      <c r="E48" s="36">
        <v>1994</v>
      </c>
      <c r="F48" s="36">
        <v>1995</v>
      </c>
      <c r="G48" s="76">
        <v>350.41</v>
      </c>
      <c r="H48" s="36">
        <v>10</v>
      </c>
      <c r="I48" s="36">
        <v>1</v>
      </c>
      <c r="J48" s="36">
        <v>1</v>
      </c>
      <c r="K48" s="36">
        <v>4</v>
      </c>
      <c r="L48" s="94">
        <v>1403</v>
      </c>
      <c r="M48" s="94">
        <v>1283</v>
      </c>
      <c r="N48" s="95">
        <f t="shared" si="1"/>
        <v>0.52233804914370807</v>
      </c>
      <c r="O48" s="36">
        <v>19950177</v>
      </c>
      <c r="P48" s="63">
        <v>1199.52</v>
      </c>
      <c r="Q48" s="76">
        <f t="shared" si="2"/>
        <v>2.2392290249433109</v>
      </c>
      <c r="R48" s="76">
        <f t="shared" si="3"/>
        <v>-1</v>
      </c>
      <c r="S48" s="95">
        <f t="shared" si="4"/>
        <v>0.52233804914370807</v>
      </c>
      <c r="T48" s="95">
        <f t="shared" si="5"/>
        <v>-1</v>
      </c>
      <c r="U48" s="95"/>
    </row>
    <row r="49" spans="1:21" x14ac:dyDescent="0.3">
      <c r="A49" s="36">
        <f t="shared" si="0"/>
        <v>2</v>
      </c>
      <c r="B49" s="36">
        <v>213</v>
      </c>
      <c r="C49" s="36">
        <v>1</v>
      </c>
      <c r="D49" s="36" t="s">
        <v>372</v>
      </c>
      <c r="E49" s="36">
        <v>1994</v>
      </c>
      <c r="F49" s="36">
        <v>1995</v>
      </c>
      <c r="G49" s="76">
        <v>374.43</v>
      </c>
      <c r="H49" s="36">
        <v>2</v>
      </c>
      <c r="I49" s="36">
        <v>0</v>
      </c>
      <c r="J49" s="36">
        <v>1</v>
      </c>
      <c r="K49" s="36">
        <v>4</v>
      </c>
      <c r="L49" s="94">
        <v>404</v>
      </c>
      <c r="M49" s="94">
        <v>673</v>
      </c>
      <c r="N49" s="95">
        <f t="shared" si="1"/>
        <v>0.37511606313834728</v>
      </c>
      <c r="O49" s="36">
        <v>19950213</v>
      </c>
      <c r="P49" s="63">
        <v>576.65</v>
      </c>
      <c r="Q49" s="76">
        <f t="shared" si="2"/>
        <v>1.8676840371108991</v>
      </c>
      <c r="R49" s="76">
        <f t="shared" si="3"/>
        <v>-1</v>
      </c>
      <c r="S49" s="95">
        <f t="shared" si="4"/>
        <v>0.37511606313834728</v>
      </c>
      <c r="T49" s="95">
        <f t="shared" si="5"/>
        <v>-1</v>
      </c>
      <c r="U49" s="95"/>
    </row>
    <row r="50" spans="1:21" x14ac:dyDescent="0.3">
      <c r="A50" s="36">
        <f t="shared" si="0"/>
        <v>2</v>
      </c>
      <c r="B50" s="36">
        <v>245</v>
      </c>
      <c r="C50" s="36">
        <v>1</v>
      </c>
      <c r="D50" s="36" t="s">
        <v>373</v>
      </c>
      <c r="E50" s="36">
        <v>1994</v>
      </c>
      <c r="F50" s="36">
        <v>1995</v>
      </c>
      <c r="G50" s="76">
        <v>681</v>
      </c>
      <c r="H50" s="36">
        <v>10</v>
      </c>
      <c r="I50" s="36">
        <v>1</v>
      </c>
      <c r="J50" s="36">
        <v>1</v>
      </c>
      <c r="K50" s="36">
        <v>7</v>
      </c>
      <c r="L50" s="94">
        <v>506</v>
      </c>
      <c r="M50" s="94">
        <v>369</v>
      </c>
      <c r="N50" s="95">
        <f t="shared" si="1"/>
        <v>0.57828571428571429</v>
      </c>
      <c r="O50" s="36">
        <v>19950245</v>
      </c>
      <c r="P50" s="63">
        <v>399.84</v>
      </c>
      <c r="Q50" s="76">
        <f t="shared" si="2"/>
        <v>2.1883753501400562</v>
      </c>
      <c r="R50" s="76">
        <f t="shared" si="3"/>
        <v>-1</v>
      </c>
      <c r="S50" s="95">
        <f t="shared" si="4"/>
        <v>0.57828571428571429</v>
      </c>
      <c r="T50" s="95">
        <f t="shared" si="5"/>
        <v>-1</v>
      </c>
      <c r="U50" s="95"/>
    </row>
    <row r="51" spans="1:21" x14ac:dyDescent="0.3">
      <c r="A51" s="36">
        <f t="shared" si="0"/>
        <v>2</v>
      </c>
      <c r="B51" s="36">
        <v>255</v>
      </c>
      <c r="C51" s="36">
        <v>1</v>
      </c>
      <c r="D51" s="36" t="s">
        <v>374</v>
      </c>
      <c r="E51" s="36">
        <v>1994</v>
      </c>
      <c r="F51" s="36">
        <v>1995</v>
      </c>
      <c r="G51" s="76">
        <v>253</v>
      </c>
      <c r="H51" s="36">
        <v>5</v>
      </c>
      <c r="I51" s="36">
        <v>0</v>
      </c>
      <c r="J51" s="36">
        <v>1</v>
      </c>
      <c r="K51" s="36">
        <v>3</v>
      </c>
      <c r="L51" s="94">
        <v>741</v>
      </c>
      <c r="M51" s="94">
        <v>931</v>
      </c>
      <c r="N51" s="95">
        <f t="shared" si="1"/>
        <v>0.44318181818181818</v>
      </c>
      <c r="O51" s="36">
        <v>19950255</v>
      </c>
      <c r="P51" s="63">
        <v>1042.8</v>
      </c>
      <c r="Q51" s="76">
        <f t="shared" si="2"/>
        <v>1.6033755274261605</v>
      </c>
      <c r="R51" s="76">
        <f t="shared" si="3"/>
        <v>-1</v>
      </c>
      <c r="S51" s="95">
        <f t="shared" si="4"/>
        <v>0.44318181818181818</v>
      </c>
      <c r="T51" s="95">
        <f t="shared" si="5"/>
        <v>-1</v>
      </c>
      <c r="U51" s="95"/>
    </row>
    <row r="52" spans="1:21" x14ac:dyDescent="0.3">
      <c r="A52" s="36">
        <f t="shared" si="0"/>
        <v>2</v>
      </c>
      <c r="B52" s="36">
        <v>277</v>
      </c>
      <c r="C52" s="36">
        <v>1</v>
      </c>
      <c r="D52" s="36" t="s">
        <v>375</v>
      </c>
      <c r="E52" s="36">
        <v>1994</v>
      </c>
      <c r="F52" s="36">
        <v>1995</v>
      </c>
      <c r="G52" s="76">
        <v>326</v>
      </c>
      <c r="H52" s="36">
        <v>6</v>
      </c>
      <c r="I52" s="36">
        <v>0</v>
      </c>
      <c r="J52" s="36">
        <v>1</v>
      </c>
      <c r="K52" s="36">
        <v>4</v>
      </c>
      <c r="L52" s="94">
        <v>3659</v>
      </c>
      <c r="M52" s="94">
        <v>3670</v>
      </c>
      <c r="N52" s="95">
        <f t="shared" si="1"/>
        <v>0.49924955655614683</v>
      </c>
      <c r="O52" s="36">
        <v>19950277</v>
      </c>
      <c r="P52" s="63">
        <v>2653.56</v>
      </c>
      <c r="Q52" s="76">
        <f t="shared" si="2"/>
        <v>2.7619499841722064</v>
      </c>
      <c r="R52" s="76">
        <f t="shared" si="3"/>
        <v>-1</v>
      </c>
      <c r="S52" s="95">
        <f t="shared" si="4"/>
        <v>0.49924955655614683</v>
      </c>
      <c r="T52" s="95">
        <f t="shared" si="5"/>
        <v>-1</v>
      </c>
      <c r="U52" s="95"/>
    </row>
    <row r="53" spans="1:21" x14ac:dyDescent="0.3">
      <c r="A53" s="36">
        <f t="shared" si="0"/>
        <v>2</v>
      </c>
      <c r="B53" s="36">
        <v>284</v>
      </c>
      <c r="C53" s="36">
        <v>1</v>
      </c>
      <c r="D53" s="36" t="s">
        <v>376</v>
      </c>
      <c r="E53" s="36">
        <v>1994</v>
      </c>
      <c r="F53" s="36">
        <v>1995</v>
      </c>
      <c r="G53" s="76">
        <v>1129.8800000000001</v>
      </c>
      <c r="H53" s="36">
        <v>10</v>
      </c>
      <c r="I53" s="36">
        <v>1</v>
      </c>
      <c r="J53" s="36">
        <v>1</v>
      </c>
      <c r="K53" s="36">
        <v>10</v>
      </c>
      <c r="L53" s="94">
        <v>11298</v>
      </c>
      <c r="M53" s="94">
        <v>8700</v>
      </c>
      <c r="N53" s="95">
        <f t="shared" si="1"/>
        <v>0.56495649564956496</v>
      </c>
      <c r="O53" s="36">
        <v>19950284</v>
      </c>
      <c r="P53" s="63">
        <v>7836.92</v>
      </c>
      <c r="Q53" s="76">
        <f t="shared" si="2"/>
        <v>2.551767786324219</v>
      </c>
      <c r="R53" s="76">
        <f t="shared" si="3"/>
        <v>-1</v>
      </c>
      <c r="S53" s="95">
        <f t="shared" si="4"/>
        <v>0.56495649564956496</v>
      </c>
      <c r="T53" s="95">
        <f t="shared" si="5"/>
        <v>-1</v>
      </c>
      <c r="U53" s="95"/>
    </row>
    <row r="54" spans="1:21" x14ac:dyDescent="0.3">
      <c r="A54" s="36">
        <f t="shared" si="0"/>
        <v>2</v>
      </c>
      <c r="B54" s="36">
        <v>299</v>
      </c>
      <c r="C54" s="36">
        <v>1</v>
      </c>
      <c r="D54" s="36" t="s">
        <v>377</v>
      </c>
      <c r="E54" s="36">
        <v>1994</v>
      </c>
      <c r="F54" s="36">
        <v>1995</v>
      </c>
      <c r="G54" s="76">
        <v>220</v>
      </c>
      <c r="H54" s="36">
        <v>5</v>
      </c>
      <c r="I54" s="36">
        <v>1</v>
      </c>
      <c r="J54" s="36">
        <v>1</v>
      </c>
      <c r="K54" s="36">
        <v>3</v>
      </c>
      <c r="L54" s="94">
        <v>1504</v>
      </c>
      <c r="M54" s="94">
        <v>1212</v>
      </c>
      <c r="N54" s="95">
        <f t="shared" si="1"/>
        <v>0.55375552282768781</v>
      </c>
      <c r="O54" s="36">
        <v>19950299</v>
      </c>
      <c r="P54" s="63">
        <v>995.48</v>
      </c>
      <c r="Q54" s="76">
        <f t="shared" si="2"/>
        <v>2.7283320609153372</v>
      </c>
      <c r="R54" s="76">
        <f t="shared" si="3"/>
        <v>-1</v>
      </c>
      <c r="S54" s="95">
        <f t="shared" si="4"/>
        <v>0.55375552282768781</v>
      </c>
      <c r="T54" s="95">
        <f t="shared" si="5"/>
        <v>-1</v>
      </c>
      <c r="U54" s="95"/>
    </row>
    <row r="55" spans="1:21" x14ac:dyDescent="0.3">
      <c r="A55" s="36">
        <f t="shared" si="0"/>
        <v>2</v>
      </c>
      <c r="B55" s="36">
        <v>309</v>
      </c>
      <c r="C55" s="36">
        <v>1</v>
      </c>
      <c r="D55" s="36" t="s">
        <v>378</v>
      </c>
      <c r="E55" s="36">
        <v>1994</v>
      </c>
      <c r="F55" s="36">
        <v>1995</v>
      </c>
      <c r="G55" s="76">
        <v>336.26</v>
      </c>
      <c r="H55" s="36">
        <v>10</v>
      </c>
      <c r="I55" s="36">
        <v>0</v>
      </c>
      <c r="J55" s="36">
        <v>1</v>
      </c>
      <c r="K55" s="36">
        <v>4</v>
      </c>
      <c r="L55" s="94">
        <v>2030</v>
      </c>
      <c r="M55" s="94">
        <v>2467</v>
      </c>
      <c r="N55" s="95">
        <f t="shared" si="1"/>
        <v>0.45141205247943073</v>
      </c>
      <c r="O55" s="36">
        <v>19950309</v>
      </c>
      <c r="P55" s="63">
        <v>1986.58</v>
      </c>
      <c r="Q55" s="76">
        <f t="shared" si="2"/>
        <v>2.2636893555759143</v>
      </c>
      <c r="R55" s="76">
        <f t="shared" si="3"/>
        <v>-1</v>
      </c>
      <c r="S55" s="95">
        <f t="shared" si="4"/>
        <v>0.45141205247943073</v>
      </c>
      <c r="T55" s="95">
        <f t="shared" si="5"/>
        <v>-1</v>
      </c>
      <c r="U55" s="95"/>
    </row>
    <row r="56" spans="1:21" x14ac:dyDescent="0.3">
      <c r="A56" s="36">
        <f t="shared" si="0"/>
        <v>2</v>
      </c>
      <c r="B56" s="36">
        <v>333</v>
      </c>
      <c r="C56" s="36">
        <v>1</v>
      </c>
      <c r="D56" s="36" t="s">
        <v>278</v>
      </c>
      <c r="E56" s="36">
        <v>1994</v>
      </c>
      <c r="F56" s="36">
        <v>1995</v>
      </c>
      <c r="G56" s="76">
        <v>432.2</v>
      </c>
      <c r="H56" s="36">
        <v>5</v>
      </c>
      <c r="I56" s="36">
        <v>1</v>
      </c>
      <c r="J56" s="36">
        <v>1</v>
      </c>
      <c r="K56" s="36">
        <v>5</v>
      </c>
      <c r="L56" s="94">
        <v>608</v>
      </c>
      <c r="M56" s="94">
        <v>386</v>
      </c>
      <c r="N56" s="95">
        <f t="shared" si="1"/>
        <v>0.61167002012072436</v>
      </c>
      <c r="O56" s="36">
        <v>19950333</v>
      </c>
      <c r="P56" s="63">
        <v>794.12</v>
      </c>
      <c r="Q56" s="76">
        <f t="shared" si="2"/>
        <v>1.2516999949629779</v>
      </c>
      <c r="R56" s="76">
        <f t="shared" si="3"/>
        <v>-1</v>
      </c>
      <c r="S56" s="95">
        <f t="shared" si="4"/>
        <v>0.61167002012072436</v>
      </c>
      <c r="T56" s="95">
        <f t="shared" si="5"/>
        <v>-1</v>
      </c>
      <c r="U56" s="95"/>
    </row>
    <row r="57" spans="1:21" x14ac:dyDescent="0.3">
      <c r="A57" s="36">
        <f t="shared" si="0"/>
        <v>2</v>
      </c>
      <c r="B57" s="36">
        <v>341</v>
      </c>
      <c r="C57" s="36">
        <v>1</v>
      </c>
      <c r="D57" s="36" t="s">
        <v>279</v>
      </c>
      <c r="E57" s="36">
        <v>1994</v>
      </c>
      <c r="F57" s="36">
        <v>1995</v>
      </c>
      <c r="G57" s="76">
        <v>435.76</v>
      </c>
      <c r="H57" s="36">
        <v>10</v>
      </c>
      <c r="I57" s="36">
        <v>1</v>
      </c>
      <c r="J57" s="36">
        <v>1</v>
      </c>
      <c r="K57" s="36">
        <v>5</v>
      </c>
      <c r="L57" s="94">
        <v>800</v>
      </c>
      <c r="M57" s="94">
        <v>611</v>
      </c>
      <c r="N57" s="95">
        <f t="shared" si="1"/>
        <v>0.56697377746279232</v>
      </c>
      <c r="O57" s="36">
        <v>19950341</v>
      </c>
      <c r="P57" s="63">
        <v>628.83000000000004</v>
      </c>
      <c r="Q57" s="76">
        <f t="shared" si="2"/>
        <v>2.2438496891051636</v>
      </c>
      <c r="R57" s="76">
        <f t="shared" si="3"/>
        <v>-1</v>
      </c>
      <c r="S57" s="95">
        <f t="shared" si="4"/>
        <v>0.56697377746279232</v>
      </c>
      <c r="T57" s="95">
        <f t="shared" si="5"/>
        <v>-1</v>
      </c>
      <c r="U57" s="95"/>
    </row>
    <row r="58" spans="1:21" x14ac:dyDescent="0.3">
      <c r="A58" s="36">
        <f t="shared" si="0"/>
        <v>2</v>
      </c>
      <c r="B58" s="36">
        <v>347</v>
      </c>
      <c r="C58" s="36">
        <v>1</v>
      </c>
      <c r="D58" s="36" t="s">
        <v>379</v>
      </c>
      <c r="E58" s="36">
        <v>1994</v>
      </c>
      <c r="F58" s="36">
        <v>1995</v>
      </c>
      <c r="G58" s="76">
        <v>425.64</v>
      </c>
      <c r="H58" s="36">
        <v>3</v>
      </c>
      <c r="I58" s="36">
        <v>1</v>
      </c>
      <c r="J58" s="36">
        <v>1</v>
      </c>
      <c r="K58" s="36">
        <v>5</v>
      </c>
      <c r="L58" s="94">
        <v>4375</v>
      </c>
      <c r="M58" s="94">
        <v>3814</v>
      </c>
      <c r="N58" s="95">
        <f t="shared" si="1"/>
        <v>0.53425326657711569</v>
      </c>
      <c r="O58" s="36">
        <v>19950347</v>
      </c>
      <c r="P58" s="63">
        <v>4653.8500000000004</v>
      </c>
      <c r="Q58" s="76">
        <f t="shared" si="2"/>
        <v>1.7596183804806771</v>
      </c>
      <c r="R58" s="76">
        <f t="shared" si="3"/>
        <v>-1</v>
      </c>
      <c r="S58" s="95">
        <f t="shared" si="4"/>
        <v>0.53425326657711569</v>
      </c>
      <c r="T58" s="95">
        <f t="shared" si="5"/>
        <v>-1</v>
      </c>
      <c r="U58" s="95"/>
    </row>
    <row r="59" spans="1:21" x14ac:dyDescent="0.3">
      <c r="A59" s="36">
        <f t="shared" si="0"/>
        <v>2</v>
      </c>
      <c r="B59" s="36">
        <v>361</v>
      </c>
      <c r="C59" s="36">
        <v>1</v>
      </c>
      <c r="D59" s="36" t="s">
        <v>612</v>
      </c>
      <c r="E59" s="36">
        <v>1994</v>
      </c>
      <c r="F59" s="36">
        <v>1995</v>
      </c>
      <c r="G59" s="76">
        <v>407.2</v>
      </c>
      <c r="H59" s="36">
        <v>10</v>
      </c>
      <c r="I59" s="36">
        <v>1</v>
      </c>
      <c r="J59" s="36">
        <v>1</v>
      </c>
      <c r="K59" s="36">
        <v>5</v>
      </c>
      <c r="L59" s="94">
        <v>2715</v>
      </c>
      <c r="M59" s="94">
        <v>1400</v>
      </c>
      <c r="N59" s="95">
        <f t="shared" si="1"/>
        <v>0.65978128797083835</v>
      </c>
      <c r="O59" s="36">
        <v>19950361</v>
      </c>
      <c r="P59" s="63">
        <v>1824.4</v>
      </c>
      <c r="Q59" s="76">
        <f t="shared" si="2"/>
        <v>2.2555360666520499</v>
      </c>
      <c r="R59" s="76">
        <f t="shared" si="3"/>
        <v>-1</v>
      </c>
      <c r="S59" s="95">
        <f t="shared" si="4"/>
        <v>0.65978128797083835</v>
      </c>
      <c r="T59" s="95">
        <f t="shared" si="5"/>
        <v>-1</v>
      </c>
      <c r="U59" s="95"/>
    </row>
    <row r="60" spans="1:21" x14ac:dyDescent="0.3">
      <c r="A60" s="36">
        <f t="shared" si="0"/>
        <v>2</v>
      </c>
      <c r="B60" s="36">
        <v>391</v>
      </c>
      <c r="C60" s="36">
        <v>1</v>
      </c>
      <c r="D60" s="36" t="s">
        <v>325</v>
      </c>
      <c r="E60" s="36">
        <v>1994</v>
      </c>
      <c r="F60" s="36">
        <v>1995</v>
      </c>
      <c r="G60" s="76">
        <v>430.92</v>
      </c>
      <c r="H60" s="36">
        <v>3</v>
      </c>
      <c r="I60" s="36">
        <v>1</v>
      </c>
      <c r="J60" s="36">
        <v>1</v>
      </c>
      <c r="K60" s="36">
        <v>5</v>
      </c>
      <c r="L60" s="94">
        <v>600</v>
      </c>
      <c r="M60" s="94">
        <v>481</v>
      </c>
      <c r="N60" s="95">
        <f t="shared" si="1"/>
        <v>0.55504162812210911</v>
      </c>
      <c r="O60" s="36">
        <v>19950391</v>
      </c>
      <c r="P60" s="63">
        <v>532.84</v>
      </c>
      <c r="Q60" s="76">
        <f t="shared" si="2"/>
        <v>2.0287515952255837</v>
      </c>
      <c r="R60" s="76">
        <f t="shared" si="3"/>
        <v>-1</v>
      </c>
      <c r="S60" s="95">
        <f t="shared" si="4"/>
        <v>0.55504162812210911</v>
      </c>
      <c r="T60" s="95">
        <f t="shared" si="5"/>
        <v>-1</v>
      </c>
      <c r="U60" s="95"/>
    </row>
    <row r="61" spans="1:21" x14ac:dyDescent="0.3">
      <c r="A61" s="36">
        <f t="shared" si="0"/>
        <v>2</v>
      </c>
      <c r="B61" s="36">
        <v>402</v>
      </c>
      <c r="C61" s="36">
        <v>1</v>
      </c>
      <c r="D61" s="36" t="s">
        <v>282</v>
      </c>
      <c r="E61" s="36">
        <v>1994</v>
      </c>
      <c r="F61" s="36">
        <v>1995</v>
      </c>
      <c r="G61" s="76">
        <v>500</v>
      </c>
      <c r="H61" s="36">
        <v>10</v>
      </c>
      <c r="I61" s="36">
        <v>0</v>
      </c>
      <c r="J61" s="36">
        <v>1</v>
      </c>
      <c r="K61" s="36">
        <v>6</v>
      </c>
      <c r="L61" s="94">
        <v>297</v>
      </c>
      <c r="M61" s="94">
        <v>320</v>
      </c>
      <c r="N61" s="95">
        <f t="shared" si="1"/>
        <v>0.48136142625607781</v>
      </c>
      <c r="O61" s="36">
        <v>19950402</v>
      </c>
      <c r="P61" s="63">
        <v>186.19</v>
      </c>
      <c r="Q61" s="76">
        <f t="shared" si="2"/>
        <v>3.3138192169289438</v>
      </c>
      <c r="R61" s="76">
        <f t="shared" si="3"/>
        <v>-1</v>
      </c>
      <c r="S61" s="95">
        <f t="shared" si="4"/>
        <v>0.48136142625607781</v>
      </c>
      <c r="T61" s="95">
        <f t="shared" si="5"/>
        <v>-1</v>
      </c>
      <c r="U61" s="95"/>
    </row>
    <row r="62" spans="1:21" x14ac:dyDescent="0.3">
      <c r="A62" s="36">
        <f t="shared" si="0"/>
        <v>2</v>
      </c>
      <c r="B62" s="36">
        <v>403</v>
      </c>
      <c r="C62" s="36">
        <v>1</v>
      </c>
      <c r="D62" s="36" t="s">
        <v>283</v>
      </c>
      <c r="E62" s="36">
        <v>1994</v>
      </c>
      <c r="F62" s="36">
        <v>1995</v>
      </c>
      <c r="G62" s="76">
        <v>483.87</v>
      </c>
      <c r="H62" s="36">
        <v>10</v>
      </c>
      <c r="I62" s="36">
        <v>1</v>
      </c>
      <c r="J62" s="36">
        <v>1</v>
      </c>
      <c r="K62" s="36">
        <v>5</v>
      </c>
      <c r="L62" s="94">
        <v>463</v>
      </c>
      <c r="M62" s="94">
        <v>443</v>
      </c>
      <c r="N62" s="95">
        <f t="shared" si="1"/>
        <v>0.51103752759381893</v>
      </c>
      <c r="O62" s="36">
        <v>19950403</v>
      </c>
      <c r="P62" s="63">
        <v>352.1</v>
      </c>
      <c r="Q62" s="76">
        <f t="shared" si="2"/>
        <v>2.5731326327747799</v>
      </c>
      <c r="R62" s="76">
        <f t="shared" si="3"/>
        <v>-1</v>
      </c>
      <c r="S62" s="95">
        <f t="shared" si="4"/>
        <v>0.51103752759381893</v>
      </c>
      <c r="T62" s="95">
        <f t="shared" si="5"/>
        <v>-1</v>
      </c>
      <c r="U62" s="95"/>
    </row>
    <row r="63" spans="1:21" x14ac:dyDescent="0.3">
      <c r="A63" s="36">
        <f t="shared" si="0"/>
        <v>2</v>
      </c>
      <c r="B63" s="36">
        <v>411</v>
      </c>
      <c r="C63" s="36">
        <v>1</v>
      </c>
      <c r="D63" s="36" t="s">
        <v>380</v>
      </c>
      <c r="E63" s="36">
        <v>1994</v>
      </c>
      <c r="F63" s="36">
        <v>1995</v>
      </c>
      <c r="G63" s="76">
        <v>555</v>
      </c>
      <c r="H63" s="36">
        <v>5</v>
      </c>
      <c r="I63" s="36">
        <v>1</v>
      </c>
      <c r="J63" s="36">
        <v>1</v>
      </c>
      <c r="K63" s="36">
        <v>6</v>
      </c>
      <c r="L63" s="94">
        <v>454</v>
      </c>
      <c r="M63" s="94">
        <v>197</v>
      </c>
      <c r="N63" s="95">
        <f t="shared" si="1"/>
        <v>0.69738863287250386</v>
      </c>
      <c r="O63" s="36">
        <v>19950411</v>
      </c>
      <c r="P63" s="63">
        <v>264.01</v>
      </c>
      <c r="Q63" s="76">
        <f t="shared" si="2"/>
        <v>2.4658156887996667</v>
      </c>
      <c r="R63" s="76">
        <f t="shared" si="3"/>
        <v>-1</v>
      </c>
      <c r="S63" s="95">
        <f t="shared" si="4"/>
        <v>0.69738863287250386</v>
      </c>
      <c r="T63" s="95">
        <f t="shared" si="5"/>
        <v>-1</v>
      </c>
      <c r="U63" s="95"/>
    </row>
    <row r="64" spans="1:21" x14ac:dyDescent="0.3">
      <c r="A64" s="36">
        <f t="shared" si="0"/>
        <v>2</v>
      </c>
      <c r="B64" s="36">
        <v>415</v>
      </c>
      <c r="C64" s="36">
        <v>1</v>
      </c>
      <c r="D64" s="36" t="s">
        <v>326</v>
      </c>
      <c r="E64" s="36">
        <v>1994</v>
      </c>
      <c r="F64" s="36">
        <v>1995</v>
      </c>
      <c r="G64" s="76">
        <v>331</v>
      </c>
      <c r="H64" s="36">
        <v>3</v>
      </c>
      <c r="I64" s="36">
        <v>0</v>
      </c>
      <c r="J64" s="36">
        <v>1</v>
      </c>
      <c r="K64" s="36">
        <v>4</v>
      </c>
      <c r="L64" s="94">
        <v>156</v>
      </c>
      <c r="M64" s="94">
        <v>207</v>
      </c>
      <c r="N64" s="95">
        <f t="shared" si="1"/>
        <v>0.42975206611570249</v>
      </c>
      <c r="O64" s="36">
        <v>19950415</v>
      </c>
      <c r="P64" s="63">
        <v>237.66</v>
      </c>
      <c r="Q64" s="76">
        <f t="shared" si="2"/>
        <v>1.5273920727089119</v>
      </c>
      <c r="R64" s="76">
        <f t="shared" si="3"/>
        <v>-1</v>
      </c>
      <c r="S64" s="95">
        <f t="shared" si="4"/>
        <v>0.42975206611570249</v>
      </c>
      <c r="T64" s="95">
        <f t="shared" si="5"/>
        <v>-1</v>
      </c>
      <c r="U64" s="95"/>
    </row>
    <row r="65" spans="1:21" x14ac:dyDescent="0.3">
      <c r="A65" s="36">
        <f t="shared" si="0"/>
        <v>2</v>
      </c>
      <c r="B65" s="36">
        <v>422</v>
      </c>
      <c r="C65" s="36">
        <v>1</v>
      </c>
      <c r="D65" s="36" t="s">
        <v>227</v>
      </c>
      <c r="E65" s="36">
        <v>1994</v>
      </c>
      <c r="F65" s="36">
        <v>1995</v>
      </c>
      <c r="G65" s="76">
        <v>336.67</v>
      </c>
      <c r="H65" s="36">
        <v>2</v>
      </c>
      <c r="I65" s="36">
        <v>0</v>
      </c>
      <c r="J65" s="36">
        <v>1</v>
      </c>
      <c r="K65" s="36">
        <v>4</v>
      </c>
      <c r="L65" s="94">
        <v>1711</v>
      </c>
      <c r="M65" s="94">
        <v>1805</v>
      </c>
      <c r="N65" s="95">
        <f t="shared" si="1"/>
        <v>0.48663253697383391</v>
      </c>
      <c r="O65" s="36">
        <v>19950422</v>
      </c>
      <c r="P65" s="63">
        <v>1506.44</v>
      </c>
      <c r="Q65" s="76">
        <f t="shared" si="2"/>
        <v>2.3339794482355751</v>
      </c>
      <c r="R65" s="76">
        <f t="shared" si="3"/>
        <v>-1</v>
      </c>
      <c r="S65" s="95">
        <f t="shared" si="4"/>
        <v>0.48663253697383391</v>
      </c>
      <c r="T65" s="95">
        <f t="shared" si="5"/>
        <v>-1</v>
      </c>
      <c r="U65" s="95"/>
    </row>
    <row r="66" spans="1:21" x14ac:dyDescent="0.3">
      <c r="A66" s="36">
        <f t="shared" si="0"/>
        <v>2</v>
      </c>
      <c r="B66" s="36">
        <v>437</v>
      </c>
      <c r="C66" s="36">
        <v>1</v>
      </c>
      <c r="D66" s="36" t="s">
        <v>381</v>
      </c>
      <c r="E66" s="36">
        <v>1994</v>
      </c>
      <c r="F66" s="36">
        <v>1995</v>
      </c>
      <c r="G66" s="76">
        <v>500</v>
      </c>
      <c r="H66" s="36">
        <v>10</v>
      </c>
      <c r="I66" s="36">
        <v>1</v>
      </c>
      <c r="J66" s="36">
        <v>1</v>
      </c>
      <c r="K66" s="36">
        <v>6</v>
      </c>
      <c r="L66" s="94">
        <v>400</v>
      </c>
      <c r="M66" s="94">
        <v>238</v>
      </c>
      <c r="N66" s="95">
        <f t="shared" si="1"/>
        <v>0.62695924764890287</v>
      </c>
      <c r="O66" s="36">
        <v>19950437</v>
      </c>
      <c r="P66" s="63">
        <v>240.26</v>
      </c>
      <c r="Q66" s="76">
        <f t="shared" si="2"/>
        <v>2.6554565886955799</v>
      </c>
      <c r="R66" s="76">
        <f t="shared" si="3"/>
        <v>-1</v>
      </c>
      <c r="S66" s="95">
        <f t="shared" si="4"/>
        <v>0.62695924764890287</v>
      </c>
      <c r="T66" s="95">
        <f t="shared" si="5"/>
        <v>-1</v>
      </c>
      <c r="U66" s="95"/>
    </row>
    <row r="67" spans="1:21" x14ac:dyDescent="0.3">
      <c r="A67" s="36">
        <f t="shared" si="0"/>
        <v>2</v>
      </c>
      <c r="B67" s="36">
        <v>463</v>
      </c>
      <c r="C67" s="36">
        <v>1</v>
      </c>
      <c r="D67" s="36" t="s">
        <v>382</v>
      </c>
      <c r="E67" s="36">
        <v>1994</v>
      </c>
      <c r="F67" s="36">
        <v>1995</v>
      </c>
      <c r="G67" s="76">
        <v>432.14</v>
      </c>
      <c r="H67" s="36">
        <v>10</v>
      </c>
      <c r="I67" s="36">
        <v>1</v>
      </c>
      <c r="J67" s="36">
        <v>1</v>
      </c>
      <c r="K67" s="36">
        <v>5</v>
      </c>
      <c r="L67" s="94">
        <v>814</v>
      </c>
      <c r="M67" s="94">
        <v>704</v>
      </c>
      <c r="N67" s="95">
        <f t="shared" si="1"/>
        <v>0.53623188405797106</v>
      </c>
      <c r="O67" s="36">
        <v>19950463</v>
      </c>
      <c r="P67" s="63">
        <v>918.37</v>
      </c>
      <c r="Q67" s="76">
        <f t="shared" si="2"/>
        <v>1.6529285582063873</v>
      </c>
      <c r="R67" s="76">
        <f t="shared" si="3"/>
        <v>-1</v>
      </c>
      <c r="S67" s="95">
        <f t="shared" si="4"/>
        <v>0.53623188405797106</v>
      </c>
      <c r="T67" s="95">
        <f t="shared" si="5"/>
        <v>-1</v>
      </c>
      <c r="U67" s="95"/>
    </row>
    <row r="68" spans="1:21" x14ac:dyDescent="0.3">
      <c r="A68" s="36">
        <f t="shared" si="0"/>
        <v>2</v>
      </c>
      <c r="B68" s="36">
        <v>466</v>
      </c>
      <c r="C68" s="36">
        <v>1</v>
      </c>
      <c r="D68" s="36" t="s">
        <v>383</v>
      </c>
      <c r="E68" s="36">
        <v>1994</v>
      </c>
      <c r="F68" s="36">
        <v>1995</v>
      </c>
      <c r="G68" s="76">
        <v>338.63</v>
      </c>
      <c r="H68" s="36">
        <v>5</v>
      </c>
      <c r="I68" s="36">
        <v>1</v>
      </c>
      <c r="J68" s="36">
        <v>1</v>
      </c>
      <c r="K68" s="36">
        <v>4</v>
      </c>
      <c r="L68" s="94">
        <v>1736</v>
      </c>
      <c r="M68" s="94">
        <v>1555</v>
      </c>
      <c r="N68" s="95">
        <f t="shared" si="1"/>
        <v>0.52749924035247642</v>
      </c>
      <c r="O68" s="36">
        <v>19950466</v>
      </c>
      <c r="P68" s="63">
        <v>2032.18</v>
      </c>
      <c r="Q68" s="76">
        <f t="shared" si="2"/>
        <v>1.6194431595626371</v>
      </c>
      <c r="R68" s="76">
        <f t="shared" si="3"/>
        <v>-1</v>
      </c>
      <c r="S68" s="95">
        <f t="shared" si="4"/>
        <v>0.52749924035247642</v>
      </c>
      <c r="T68" s="95">
        <f t="shared" si="5"/>
        <v>-1</v>
      </c>
      <c r="U68" s="95"/>
    </row>
    <row r="69" spans="1:21" x14ac:dyDescent="0.3">
      <c r="A69" s="36">
        <f t="shared" si="0"/>
        <v>2</v>
      </c>
      <c r="B69" s="36">
        <v>482</v>
      </c>
      <c r="C69" s="36">
        <v>1</v>
      </c>
      <c r="D69" s="36" t="s">
        <v>384</v>
      </c>
      <c r="E69" s="36">
        <v>1994</v>
      </c>
      <c r="F69" s="36">
        <v>1995</v>
      </c>
      <c r="G69" s="76">
        <v>428.9</v>
      </c>
      <c r="H69" s="36">
        <v>10</v>
      </c>
      <c r="I69" s="36">
        <v>1</v>
      </c>
      <c r="J69" s="36">
        <v>1</v>
      </c>
      <c r="K69" s="36">
        <v>5</v>
      </c>
      <c r="L69" s="94">
        <v>3791</v>
      </c>
      <c r="M69" s="94">
        <v>2352</v>
      </c>
      <c r="N69" s="95">
        <f t="shared" si="1"/>
        <v>0.61712518313527598</v>
      </c>
      <c r="O69" s="36">
        <v>19950482</v>
      </c>
      <c r="P69" s="63">
        <v>3583.61</v>
      </c>
      <c r="Q69" s="76">
        <f t="shared" si="2"/>
        <v>1.7141932297320299</v>
      </c>
      <c r="R69" s="76">
        <f t="shared" si="3"/>
        <v>-1</v>
      </c>
      <c r="S69" s="95">
        <f t="shared" si="4"/>
        <v>0.61712518313527598</v>
      </c>
      <c r="T69" s="95">
        <f t="shared" si="5"/>
        <v>-1</v>
      </c>
      <c r="U69" s="95"/>
    </row>
    <row r="70" spans="1:21" x14ac:dyDescent="0.3">
      <c r="A70" s="36">
        <f t="shared" si="0"/>
        <v>2</v>
      </c>
      <c r="B70" s="36">
        <v>492</v>
      </c>
      <c r="C70" s="36">
        <v>1</v>
      </c>
      <c r="D70" s="36" t="s">
        <v>385</v>
      </c>
      <c r="E70" s="36">
        <v>1994</v>
      </c>
      <c r="F70" s="36">
        <v>1995</v>
      </c>
      <c r="G70" s="76">
        <v>278.20999999999998</v>
      </c>
      <c r="H70" s="36">
        <v>10</v>
      </c>
      <c r="I70" s="36">
        <v>0</v>
      </c>
      <c r="J70" s="36">
        <v>1</v>
      </c>
      <c r="K70" s="36">
        <v>3</v>
      </c>
      <c r="L70" s="94">
        <v>5240</v>
      </c>
      <c r="M70" s="94">
        <v>5428</v>
      </c>
      <c r="N70" s="95">
        <f t="shared" si="1"/>
        <v>0.4911886014248219</v>
      </c>
      <c r="O70" s="36">
        <v>19950492</v>
      </c>
      <c r="P70" s="63">
        <v>4070.06</v>
      </c>
      <c r="Q70" s="76">
        <f t="shared" si="2"/>
        <v>2.6210915809594946</v>
      </c>
      <c r="R70" s="76">
        <f t="shared" si="3"/>
        <v>-1</v>
      </c>
      <c r="S70" s="95">
        <f t="shared" si="4"/>
        <v>0.4911886014248219</v>
      </c>
      <c r="T70" s="95">
        <f t="shared" si="5"/>
        <v>-1</v>
      </c>
      <c r="U70" s="95"/>
    </row>
    <row r="71" spans="1:21" x14ac:dyDescent="0.3">
      <c r="A71" s="36">
        <f t="shared" si="0"/>
        <v>2</v>
      </c>
      <c r="B71" s="36">
        <v>521</v>
      </c>
      <c r="C71" s="36">
        <v>1</v>
      </c>
      <c r="D71" s="36" t="s">
        <v>386</v>
      </c>
      <c r="E71" s="36">
        <v>1994</v>
      </c>
      <c r="F71" s="36">
        <v>1995</v>
      </c>
      <c r="G71" s="76">
        <v>433.44</v>
      </c>
      <c r="H71" s="36">
        <v>10</v>
      </c>
      <c r="I71" s="36">
        <v>0</v>
      </c>
      <c r="J71" s="36">
        <v>1</v>
      </c>
      <c r="K71" s="36">
        <v>5</v>
      </c>
      <c r="L71" s="94">
        <v>591</v>
      </c>
      <c r="M71" s="94">
        <v>647</v>
      </c>
      <c r="N71" s="95">
        <f t="shared" si="1"/>
        <v>0.47738287560581583</v>
      </c>
      <c r="O71" s="36">
        <v>19950521</v>
      </c>
      <c r="P71" s="63">
        <v>505.56</v>
      </c>
      <c r="Q71" s="76">
        <f t="shared" si="2"/>
        <v>2.4487696811456603</v>
      </c>
      <c r="R71" s="76">
        <f t="shared" si="3"/>
        <v>-1</v>
      </c>
      <c r="S71" s="95">
        <f t="shared" si="4"/>
        <v>0.47738287560581583</v>
      </c>
      <c r="T71" s="95">
        <f t="shared" si="5"/>
        <v>-1</v>
      </c>
      <c r="U71" s="95"/>
    </row>
    <row r="72" spans="1:21" x14ac:dyDescent="0.3">
      <c r="A72" s="36">
        <f t="shared" si="0"/>
        <v>2</v>
      </c>
      <c r="B72" s="36">
        <v>531</v>
      </c>
      <c r="C72" s="36">
        <v>1</v>
      </c>
      <c r="D72" s="36" t="s">
        <v>387</v>
      </c>
      <c r="E72" s="36">
        <v>1994</v>
      </c>
      <c r="F72" s="36">
        <v>1995</v>
      </c>
      <c r="G72" s="76">
        <v>208.5</v>
      </c>
      <c r="H72" s="36">
        <v>10</v>
      </c>
      <c r="I72" s="36">
        <v>0</v>
      </c>
      <c r="J72" s="36">
        <v>1</v>
      </c>
      <c r="K72" s="36">
        <v>3</v>
      </c>
      <c r="L72" s="94">
        <v>987</v>
      </c>
      <c r="M72" s="94">
        <v>1039</v>
      </c>
      <c r="N72" s="95">
        <f t="shared" si="1"/>
        <v>0.48716683119447185</v>
      </c>
      <c r="O72" s="36">
        <v>19950531</v>
      </c>
      <c r="P72" s="63">
        <v>1373.61</v>
      </c>
      <c r="Q72" s="76">
        <f t="shared" si="2"/>
        <v>1.4749455813513299</v>
      </c>
      <c r="R72" s="76">
        <f t="shared" si="3"/>
        <v>-1</v>
      </c>
      <c r="S72" s="95">
        <f t="shared" si="4"/>
        <v>0.48716683119447185</v>
      </c>
      <c r="T72" s="95">
        <f t="shared" si="5"/>
        <v>-1</v>
      </c>
      <c r="U72" s="95"/>
    </row>
    <row r="73" spans="1:21" x14ac:dyDescent="0.3">
      <c r="A73" s="36">
        <f t="shared" si="0"/>
        <v>2</v>
      </c>
      <c r="B73" s="36">
        <v>550</v>
      </c>
      <c r="C73" s="36">
        <v>1</v>
      </c>
      <c r="D73" s="36" t="s">
        <v>388</v>
      </c>
      <c r="E73" s="36">
        <v>1994</v>
      </c>
      <c r="F73" s="36">
        <v>1995</v>
      </c>
      <c r="G73" s="76">
        <v>293.24</v>
      </c>
      <c r="H73" s="36">
        <v>5</v>
      </c>
      <c r="I73" s="36">
        <v>1</v>
      </c>
      <c r="J73" s="36">
        <v>1</v>
      </c>
      <c r="K73" s="36">
        <v>3</v>
      </c>
      <c r="L73" s="94">
        <v>547</v>
      </c>
      <c r="M73" s="94">
        <v>382</v>
      </c>
      <c r="N73" s="95">
        <f t="shared" si="1"/>
        <v>0.58880516684607109</v>
      </c>
      <c r="O73" s="36">
        <v>19950550</v>
      </c>
      <c r="P73" s="63">
        <v>409.14</v>
      </c>
      <c r="Q73" s="76">
        <f t="shared" si="2"/>
        <v>2.2706164149190986</v>
      </c>
      <c r="R73" s="76">
        <f t="shared" si="3"/>
        <v>-1</v>
      </c>
      <c r="S73" s="95">
        <f t="shared" si="4"/>
        <v>0.58880516684607109</v>
      </c>
      <c r="T73" s="95">
        <f t="shared" si="5"/>
        <v>-1</v>
      </c>
      <c r="U73" s="95"/>
    </row>
    <row r="74" spans="1:21" x14ac:dyDescent="0.3">
      <c r="A74" s="36">
        <f t="shared" si="0"/>
        <v>2</v>
      </c>
      <c r="B74" s="36">
        <v>561</v>
      </c>
      <c r="C74" s="36">
        <v>1</v>
      </c>
      <c r="D74" s="36" t="s">
        <v>389</v>
      </c>
      <c r="E74" s="36">
        <v>1994</v>
      </c>
      <c r="F74" s="36">
        <v>1995</v>
      </c>
      <c r="G74" s="76">
        <v>208.02</v>
      </c>
      <c r="H74" s="36">
        <v>10</v>
      </c>
      <c r="I74" s="36">
        <v>1</v>
      </c>
      <c r="J74" s="36">
        <v>1</v>
      </c>
      <c r="K74" s="36">
        <v>3</v>
      </c>
      <c r="L74" s="94">
        <v>195</v>
      </c>
      <c r="M74" s="94">
        <v>153</v>
      </c>
      <c r="N74" s="95">
        <f t="shared" si="1"/>
        <v>0.56034482758620685</v>
      </c>
      <c r="O74" s="36">
        <v>19950561</v>
      </c>
      <c r="P74" s="63">
        <v>230.67</v>
      </c>
      <c r="Q74" s="76">
        <f t="shared" si="2"/>
        <v>1.5086487189491482</v>
      </c>
      <c r="R74" s="76">
        <f t="shared" si="3"/>
        <v>-1</v>
      </c>
      <c r="S74" s="95">
        <f t="shared" si="4"/>
        <v>0.56034482758620685</v>
      </c>
      <c r="T74" s="95">
        <f t="shared" si="5"/>
        <v>-1</v>
      </c>
      <c r="U74" s="95"/>
    </row>
    <row r="75" spans="1:21" x14ac:dyDescent="0.3">
      <c r="A75" s="36">
        <f t="shared" si="0"/>
        <v>2</v>
      </c>
      <c r="B75" s="36">
        <v>564</v>
      </c>
      <c r="C75" s="36">
        <v>1</v>
      </c>
      <c r="D75" s="36" t="s">
        <v>429</v>
      </c>
      <c r="E75" s="36">
        <v>1994</v>
      </c>
      <c r="F75" s="36">
        <v>1995</v>
      </c>
      <c r="G75" s="76">
        <v>289.29000000000002</v>
      </c>
      <c r="H75" s="36">
        <v>10</v>
      </c>
      <c r="I75" s="36">
        <v>0</v>
      </c>
      <c r="J75" s="36">
        <v>1</v>
      </c>
      <c r="K75" s="36">
        <v>3</v>
      </c>
      <c r="L75" s="94">
        <v>1796</v>
      </c>
      <c r="M75" s="94">
        <v>2700</v>
      </c>
      <c r="N75" s="95">
        <f t="shared" si="1"/>
        <v>0.39946619217081852</v>
      </c>
      <c r="O75" s="36">
        <v>19950564</v>
      </c>
      <c r="P75" s="63">
        <v>2299.9499999999998</v>
      </c>
      <c r="Q75" s="76">
        <f t="shared" si="2"/>
        <v>1.9548251048935847</v>
      </c>
      <c r="R75" s="76">
        <f t="shared" si="3"/>
        <v>-1</v>
      </c>
      <c r="S75" s="95">
        <f t="shared" si="4"/>
        <v>0.39946619217081852</v>
      </c>
      <c r="T75" s="95">
        <f t="shared" si="5"/>
        <v>-1</v>
      </c>
      <c r="U75" s="95"/>
    </row>
    <row r="76" spans="1:21" x14ac:dyDescent="0.3">
      <c r="A76" s="36">
        <f t="shared" si="0"/>
        <v>2</v>
      </c>
      <c r="B76" s="36">
        <v>595</v>
      </c>
      <c r="C76" s="36">
        <v>1</v>
      </c>
      <c r="D76" s="36" t="s">
        <v>391</v>
      </c>
      <c r="E76" s="36">
        <v>1994</v>
      </c>
      <c r="F76" s="36">
        <v>1995</v>
      </c>
      <c r="G76" s="76">
        <v>439</v>
      </c>
      <c r="H76" s="36">
        <v>3</v>
      </c>
      <c r="I76" s="36">
        <v>1</v>
      </c>
      <c r="J76" s="36">
        <v>1</v>
      </c>
      <c r="K76" s="36">
        <v>5</v>
      </c>
      <c r="L76" s="94">
        <v>1494</v>
      </c>
      <c r="M76" s="94">
        <v>1078</v>
      </c>
      <c r="N76" s="95">
        <f t="shared" si="1"/>
        <v>0.58087091757387244</v>
      </c>
      <c r="O76" s="36">
        <v>19950595</v>
      </c>
      <c r="P76" s="63">
        <v>2128.2800000000002</v>
      </c>
      <c r="Q76" s="76">
        <f t="shared" si="2"/>
        <v>1.2084876050143778</v>
      </c>
      <c r="R76" s="76">
        <f t="shared" si="3"/>
        <v>-1</v>
      </c>
      <c r="S76" s="95">
        <f t="shared" si="4"/>
        <v>0.58087091757387244</v>
      </c>
      <c r="T76" s="95">
        <f t="shared" si="5"/>
        <v>-1</v>
      </c>
      <c r="U76" s="95"/>
    </row>
    <row r="77" spans="1:21" x14ac:dyDescent="0.3">
      <c r="A77" s="36">
        <f t="shared" si="0"/>
        <v>2</v>
      </c>
      <c r="B77" s="36">
        <v>624</v>
      </c>
      <c r="C77" s="36">
        <v>1</v>
      </c>
      <c r="D77" s="36" t="s">
        <v>392</v>
      </c>
      <c r="E77" s="36">
        <v>1994</v>
      </c>
      <c r="F77" s="36">
        <v>1995</v>
      </c>
      <c r="G77" s="76">
        <v>331.84</v>
      </c>
      <c r="H77" s="36">
        <v>10</v>
      </c>
      <c r="I77" s="36">
        <v>0</v>
      </c>
      <c r="J77" s="36">
        <v>1</v>
      </c>
      <c r="K77" s="36">
        <v>4</v>
      </c>
      <c r="L77" s="94">
        <v>8829</v>
      </c>
      <c r="M77" s="94">
        <v>12242</v>
      </c>
      <c r="N77" s="95">
        <f t="shared" si="1"/>
        <v>0.41901191210668692</v>
      </c>
      <c r="O77" s="36">
        <v>19950624</v>
      </c>
      <c r="P77" s="63">
        <v>9674.25</v>
      </c>
      <c r="Q77" s="76">
        <f t="shared" si="2"/>
        <v>2.1780499780344731</v>
      </c>
      <c r="R77" s="76">
        <f t="shared" si="3"/>
        <v>-1</v>
      </c>
      <c r="S77" s="95">
        <f t="shared" si="4"/>
        <v>0.41901191210668692</v>
      </c>
      <c r="T77" s="95">
        <f t="shared" si="5"/>
        <v>-1</v>
      </c>
      <c r="U77" s="95"/>
    </row>
    <row r="78" spans="1:21" x14ac:dyDescent="0.3">
      <c r="A78" s="36">
        <f t="shared" si="0"/>
        <v>2</v>
      </c>
      <c r="B78" s="36">
        <v>624</v>
      </c>
      <c r="C78" s="36">
        <v>1</v>
      </c>
      <c r="D78" s="36" t="s">
        <v>392</v>
      </c>
      <c r="E78" s="36">
        <v>1994</v>
      </c>
      <c r="F78" s="36">
        <v>1995</v>
      </c>
      <c r="G78" s="76">
        <v>331.84</v>
      </c>
      <c r="H78" s="36">
        <v>10</v>
      </c>
      <c r="I78" s="36">
        <v>0</v>
      </c>
      <c r="J78" s="36">
        <v>1</v>
      </c>
      <c r="K78" s="36">
        <v>4</v>
      </c>
      <c r="L78" s="94">
        <v>7108</v>
      </c>
      <c r="M78" s="94">
        <v>9267</v>
      </c>
      <c r="N78" s="95">
        <f t="shared" si="1"/>
        <v>0.4340763358778626</v>
      </c>
      <c r="O78" s="36">
        <v>19950624</v>
      </c>
      <c r="P78" s="63">
        <v>9674.25</v>
      </c>
      <c r="Q78" s="76">
        <f t="shared" si="2"/>
        <v>1.6926376721709693</v>
      </c>
      <c r="R78" s="76">
        <f t="shared" si="3"/>
        <v>-1</v>
      </c>
      <c r="S78" s="95">
        <f t="shared" si="4"/>
        <v>0.4340763358778626</v>
      </c>
      <c r="T78" s="95">
        <f t="shared" si="5"/>
        <v>-1</v>
      </c>
      <c r="U78" s="95"/>
    </row>
    <row r="79" spans="1:21" x14ac:dyDescent="0.3">
      <c r="A79" s="36">
        <f t="shared" si="0"/>
        <v>2</v>
      </c>
      <c r="B79" s="36">
        <v>630</v>
      </c>
      <c r="C79" s="36">
        <v>1</v>
      </c>
      <c r="D79" s="36" t="s">
        <v>393</v>
      </c>
      <c r="E79" s="36">
        <v>1994</v>
      </c>
      <c r="F79" s="36">
        <v>1995</v>
      </c>
      <c r="G79" s="76">
        <v>337.7</v>
      </c>
      <c r="H79" s="36">
        <v>5</v>
      </c>
      <c r="I79" s="36">
        <v>1</v>
      </c>
      <c r="J79" s="36">
        <v>1</v>
      </c>
      <c r="K79" s="36">
        <v>4</v>
      </c>
      <c r="L79" s="94">
        <v>447</v>
      </c>
      <c r="M79" s="94">
        <v>91</v>
      </c>
      <c r="N79" s="95">
        <f t="shared" si="1"/>
        <v>0.83085501858736055</v>
      </c>
      <c r="O79" s="36">
        <v>19950630</v>
      </c>
      <c r="P79" s="63">
        <v>497.87</v>
      </c>
      <c r="Q79" s="76">
        <f t="shared" si="2"/>
        <v>1.0806033703577238</v>
      </c>
      <c r="R79" s="76">
        <f t="shared" si="3"/>
        <v>-1</v>
      </c>
      <c r="S79" s="95">
        <f t="shared" si="4"/>
        <v>0.83085501858736055</v>
      </c>
      <c r="T79" s="95">
        <f t="shared" si="5"/>
        <v>-1</v>
      </c>
      <c r="U79" s="95"/>
    </row>
    <row r="80" spans="1:21" x14ac:dyDescent="0.3">
      <c r="A80" s="36">
        <f t="shared" si="0"/>
        <v>2</v>
      </c>
      <c r="B80" s="36">
        <v>633</v>
      </c>
      <c r="C80" s="36">
        <v>1</v>
      </c>
      <c r="D80" s="36" t="s">
        <v>394</v>
      </c>
      <c r="E80" s="36">
        <v>1994</v>
      </c>
      <c r="F80" s="36">
        <v>1995</v>
      </c>
      <c r="G80" s="76">
        <v>303</v>
      </c>
      <c r="H80" s="36">
        <v>5</v>
      </c>
      <c r="I80" s="36">
        <v>1</v>
      </c>
      <c r="J80" s="36">
        <v>1</v>
      </c>
      <c r="K80" s="36">
        <v>4</v>
      </c>
      <c r="L80" s="94">
        <v>348</v>
      </c>
      <c r="M80" s="94">
        <v>291</v>
      </c>
      <c r="N80" s="95">
        <f t="shared" si="1"/>
        <v>0.54460093896713613</v>
      </c>
      <c r="O80" s="36">
        <v>19950633</v>
      </c>
      <c r="P80" s="63">
        <v>293.67</v>
      </c>
      <c r="Q80" s="76">
        <f t="shared" si="2"/>
        <v>2.1759117376647255</v>
      </c>
      <c r="R80" s="76">
        <f t="shared" si="3"/>
        <v>-1</v>
      </c>
      <c r="S80" s="95">
        <f t="shared" si="4"/>
        <v>0.54460093896713613</v>
      </c>
      <c r="T80" s="95">
        <f t="shared" si="5"/>
        <v>-1</v>
      </c>
      <c r="U80" s="95"/>
    </row>
    <row r="81" spans="1:21" x14ac:dyDescent="0.3">
      <c r="A81" s="36">
        <f t="shared" si="0"/>
        <v>2</v>
      </c>
      <c r="B81" s="36">
        <v>638</v>
      </c>
      <c r="C81" s="36">
        <v>1</v>
      </c>
      <c r="D81" s="36" t="s">
        <v>395</v>
      </c>
      <c r="E81" s="36">
        <v>1994</v>
      </c>
      <c r="F81" s="36">
        <v>1995</v>
      </c>
      <c r="G81" s="76">
        <v>434</v>
      </c>
      <c r="H81" s="36">
        <v>5</v>
      </c>
      <c r="I81" s="36">
        <v>0</v>
      </c>
      <c r="J81" s="36">
        <v>1</v>
      </c>
      <c r="K81" s="36">
        <v>5</v>
      </c>
      <c r="L81" s="94">
        <v>173</v>
      </c>
      <c r="M81" s="94">
        <v>254</v>
      </c>
      <c r="N81" s="95">
        <f t="shared" si="1"/>
        <v>0.40515222482435598</v>
      </c>
      <c r="O81" s="36">
        <v>19950638</v>
      </c>
      <c r="P81" s="63">
        <v>205.64</v>
      </c>
      <c r="Q81" s="76">
        <f t="shared" si="2"/>
        <v>2.0764442715425018</v>
      </c>
      <c r="R81" s="76">
        <f t="shared" si="3"/>
        <v>-1</v>
      </c>
      <c r="S81" s="95">
        <f t="shared" si="4"/>
        <v>0.40515222482435598</v>
      </c>
      <c r="T81" s="95">
        <f t="shared" si="5"/>
        <v>-1</v>
      </c>
      <c r="U81" s="95"/>
    </row>
    <row r="82" spans="1:21" x14ac:dyDescent="0.3">
      <c r="A82" s="36">
        <f t="shared" si="0"/>
        <v>2</v>
      </c>
      <c r="B82" s="36">
        <v>700</v>
      </c>
      <c r="C82" s="36">
        <v>1</v>
      </c>
      <c r="D82" s="36" t="s">
        <v>396</v>
      </c>
      <c r="E82" s="36">
        <v>1994</v>
      </c>
      <c r="F82" s="36">
        <v>1995</v>
      </c>
      <c r="G82" s="76">
        <v>367.96</v>
      </c>
      <c r="H82" s="36">
        <v>10</v>
      </c>
      <c r="I82" s="36">
        <v>1</v>
      </c>
      <c r="J82" s="36">
        <v>1</v>
      </c>
      <c r="K82" s="36">
        <v>4</v>
      </c>
      <c r="L82" s="94">
        <v>1810</v>
      </c>
      <c r="M82" s="94">
        <v>1209</v>
      </c>
      <c r="N82" s="95">
        <f t="shared" si="1"/>
        <v>0.59953627028817491</v>
      </c>
      <c r="O82" s="36">
        <v>19950700</v>
      </c>
      <c r="P82" s="63">
        <v>1769.01</v>
      </c>
      <c r="Q82" s="76">
        <f t="shared" si="2"/>
        <v>1.7066042588792603</v>
      </c>
      <c r="R82" s="76">
        <f t="shared" si="3"/>
        <v>-1</v>
      </c>
      <c r="S82" s="95">
        <f t="shared" si="4"/>
        <v>0.59953627028817491</v>
      </c>
      <c r="T82" s="95">
        <f t="shared" si="5"/>
        <v>-1</v>
      </c>
      <c r="U82" s="95"/>
    </row>
    <row r="83" spans="1:21" x14ac:dyDescent="0.3">
      <c r="A83" s="36">
        <f t="shared" si="0"/>
        <v>2</v>
      </c>
      <c r="B83" s="36">
        <v>717</v>
      </c>
      <c r="C83" s="36">
        <v>1</v>
      </c>
      <c r="D83" s="36" t="s">
        <v>345</v>
      </c>
      <c r="E83" s="36">
        <v>1994</v>
      </c>
      <c r="F83" s="36">
        <v>1995</v>
      </c>
      <c r="G83" s="76">
        <v>649.54</v>
      </c>
      <c r="H83" s="36">
        <v>5</v>
      </c>
      <c r="I83" s="36">
        <v>0</v>
      </c>
      <c r="J83" s="36">
        <v>1</v>
      </c>
      <c r="K83" s="36">
        <v>7</v>
      </c>
      <c r="L83" s="94">
        <v>783</v>
      </c>
      <c r="M83" s="94">
        <v>1299</v>
      </c>
      <c r="N83" s="95">
        <f t="shared" si="1"/>
        <v>0.37608069164265129</v>
      </c>
      <c r="O83" s="36">
        <v>19950717</v>
      </c>
      <c r="P83" s="63">
        <v>1107.99</v>
      </c>
      <c r="Q83" s="76">
        <f t="shared" si="2"/>
        <v>1.8790783310318686</v>
      </c>
      <c r="R83" s="76">
        <f t="shared" si="3"/>
        <v>-1</v>
      </c>
      <c r="S83" s="95">
        <f t="shared" si="4"/>
        <v>0.37608069164265129</v>
      </c>
      <c r="T83" s="95">
        <f t="shared" si="5"/>
        <v>-1</v>
      </c>
      <c r="U83" s="95"/>
    </row>
    <row r="84" spans="1:21" x14ac:dyDescent="0.3">
      <c r="A84" s="36">
        <f t="shared" si="0"/>
        <v>2</v>
      </c>
      <c r="B84" s="36">
        <v>731</v>
      </c>
      <c r="C84" s="36">
        <v>1</v>
      </c>
      <c r="D84" s="36" t="s">
        <v>397</v>
      </c>
      <c r="E84" s="36">
        <v>1994</v>
      </c>
      <c r="F84" s="36">
        <v>1995</v>
      </c>
      <c r="G84" s="76">
        <v>498</v>
      </c>
      <c r="H84" s="36">
        <v>1</v>
      </c>
      <c r="I84" s="36">
        <v>0</v>
      </c>
      <c r="J84" s="36">
        <v>1</v>
      </c>
      <c r="K84" s="36">
        <v>5</v>
      </c>
      <c r="L84" s="94">
        <v>470</v>
      </c>
      <c r="M84" s="94">
        <v>1055</v>
      </c>
      <c r="N84" s="95">
        <f t="shared" si="1"/>
        <v>0.30819672131147541</v>
      </c>
      <c r="O84" s="36">
        <v>19950731</v>
      </c>
      <c r="P84" s="63">
        <v>764.05</v>
      </c>
      <c r="Q84" s="76">
        <f t="shared" si="2"/>
        <v>1.9959426739087758</v>
      </c>
      <c r="R84" s="76">
        <f t="shared" si="3"/>
        <v>-1</v>
      </c>
      <c r="S84" s="95">
        <f t="shared" si="4"/>
        <v>0.30819672131147541</v>
      </c>
      <c r="T84" s="95">
        <f t="shared" si="5"/>
        <v>-1</v>
      </c>
      <c r="U84" s="95"/>
    </row>
    <row r="85" spans="1:21" x14ac:dyDescent="0.3">
      <c r="A85" s="36">
        <f t="shared" si="0"/>
        <v>2</v>
      </c>
      <c r="B85" s="36">
        <v>736</v>
      </c>
      <c r="C85" s="36">
        <v>1</v>
      </c>
      <c r="D85" s="36" t="s">
        <v>398</v>
      </c>
      <c r="E85" s="36">
        <v>1994</v>
      </c>
      <c r="F85" s="36">
        <v>1995</v>
      </c>
      <c r="G85" s="76">
        <v>215.04</v>
      </c>
      <c r="H85" s="36">
        <v>10</v>
      </c>
      <c r="I85" s="36">
        <v>1</v>
      </c>
      <c r="J85" s="36">
        <v>1</v>
      </c>
      <c r="K85" s="36">
        <v>3</v>
      </c>
      <c r="L85" s="94">
        <v>594</v>
      </c>
      <c r="M85" s="94">
        <v>318</v>
      </c>
      <c r="N85" s="95">
        <f t="shared" si="1"/>
        <v>0.65131578947368418</v>
      </c>
      <c r="O85" s="36">
        <v>19950736</v>
      </c>
      <c r="P85" s="63">
        <v>588.33000000000004</v>
      </c>
      <c r="Q85" s="76">
        <f t="shared" si="2"/>
        <v>1.5501504257814491</v>
      </c>
      <c r="R85" s="76">
        <f t="shared" si="3"/>
        <v>-1</v>
      </c>
      <c r="S85" s="95">
        <f t="shared" si="4"/>
        <v>0.65131578947368418</v>
      </c>
      <c r="T85" s="95">
        <f t="shared" si="5"/>
        <v>-1</v>
      </c>
      <c r="U85" s="95"/>
    </row>
    <row r="86" spans="1:21" x14ac:dyDescent="0.3">
      <c r="A86" s="36">
        <f t="shared" si="0"/>
        <v>2</v>
      </c>
      <c r="B86" s="36">
        <v>737</v>
      </c>
      <c r="C86" s="36">
        <v>1</v>
      </c>
      <c r="D86" s="36" t="s">
        <v>399</v>
      </c>
      <c r="E86" s="36">
        <v>1994</v>
      </c>
      <c r="F86" s="36">
        <v>1995</v>
      </c>
      <c r="G86" s="76">
        <v>346.53</v>
      </c>
      <c r="H86" s="36">
        <v>10</v>
      </c>
      <c r="I86" s="36">
        <v>1</v>
      </c>
      <c r="J86" s="36">
        <v>1</v>
      </c>
      <c r="K86" s="36">
        <v>4</v>
      </c>
      <c r="L86" s="94">
        <v>558</v>
      </c>
      <c r="M86" s="94">
        <v>256</v>
      </c>
      <c r="N86" s="95">
        <f t="shared" si="1"/>
        <v>0.68550368550368546</v>
      </c>
      <c r="O86" s="36">
        <v>19950737</v>
      </c>
      <c r="P86" s="63">
        <v>378.77</v>
      </c>
      <c r="Q86" s="76">
        <f t="shared" si="2"/>
        <v>2.1490614356997653</v>
      </c>
      <c r="R86" s="76">
        <f t="shared" si="3"/>
        <v>-1</v>
      </c>
      <c r="S86" s="95">
        <f t="shared" si="4"/>
        <v>0.68550368550368546</v>
      </c>
      <c r="T86" s="95">
        <f t="shared" si="5"/>
        <v>-1</v>
      </c>
      <c r="U86" s="95"/>
    </row>
    <row r="87" spans="1:21" x14ac:dyDescent="0.3">
      <c r="A87" s="36">
        <f t="shared" si="0"/>
        <v>2</v>
      </c>
      <c r="B87" s="36">
        <v>739</v>
      </c>
      <c r="C87" s="36">
        <v>1</v>
      </c>
      <c r="D87" s="36" t="s">
        <v>400</v>
      </c>
      <c r="E87" s="36">
        <v>1994</v>
      </c>
      <c r="F87" s="36">
        <v>1995</v>
      </c>
      <c r="G87" s="76">
        <v>325.24</v>
      </c>
      <c r="H87" s="36">
        <v>5</v>
      </c>
      <c r="I87" s="36">
        <v>1</v>
      </c>
      <c r="J87" s="36">
        <v>1</v>
      </c>
      <c r="K87" s="36">
        <v>4</v>
      </c>
      <c r="L87" s="94">
        <v>787</v>
      </c>
      <c r="M87" s="94">
        <v>654</v>
      </c>
      <c r="N87" s="95">
        <f t="shared" si="1"/>
        <v>0.54614850798056902</v>
      </c>
      <c r="O87" s="36">
        <v>19950739</v>
      </c>
      <c r="P87" s="63">
        <v>976.67</v>
      </c>
      <c r="Q87" s="76">
        <f t="shared" si="2"/>
        <v>1.4754215855918582</v>
      </c>
      <c r="R87" s="76">
        <f t="shared" si="3"/>
        <v>-1</v>
      </c>
      <c r="S87" s="95">
        <f t="shared" si="4"/>
        <v>0.54614850798056902</v>
      </c>
      <c r="T87" s="95">
        <f t="shared" si="5"/>
        <v>-1</v>
      </c>
      <c r="U87" s="95"/>
    </row>
    <row r="88" spans="1:21" x14ac:dyDescent="0.3">
      <c r="A88" s="36">
        <f t="shared" si="0"/>
        <v>2</v>
      </c>
      <c r="B88" s="36">
        <v>740</v>
      </c>
      <c r="C88" s="36">
        <v>1</v>
      </c>
      <c r="D88" s="36" t="s">
        <v>401</v>
      </c>
      <c r="E88" s="36">
        <v>1994</v>
      </c>
      <c r="F88" s="36">
        <v>1995</v>
      </c>
      <c r="G88" s="76">
        <v>404</v>
      </c>
      <c r="H88" s="36">
        <v>3</v>
      </c>
      <c r="I88" s="36">
        <v>1</v>
      </c>
      <c r="J88" s="36">
        <v>1</v>
      </c>
      <c r="K88" s="36">
        <v>5</v>
      </c>
      <c r="L88" s="94">
        <v>1705</v>
      </c>
      <c r="M88" s="94">
        <v>1356</v>
      </c>
      <c r="N88" s="95">
        <f t="shared" si="1"/>
        <v>0.55700751388435155</v>
      </c>
      <c r="O88" s="36">
        <v>19950740</v>
      </c>
      <c r="P88" s="63">
        <v>1499.16</v>
      </c>
      <c r="Q88" s="76">
        <f t="shared" si="2"/>
        <v>2.0418100803116412</v>
      </c>
      <c r="R88" s="76">
        <f t="shared" si="3"/>
        <v>-1</v>
      </c>
      <c r="S88" s="95">
        <f t="shared" si="4"/>
        <v>0.55700751388435155</v>
      </c>
      <c r="T88" s="95">
        <f t="shared" si="5"/>
        <v>-1</v>
      </c>
      <c r="U88" s="95"/>
    </row>
    <row r="89" spans="1:21" x14ac:dyDescent="0.3">
      <c r="A89" s="36">
        <f t="shared" si="0"/>
        <v>2</v>
      </c>
      <c r="B89" s="36">
        <v>742</v>
      </c>
      <c r="C89" s="36">
        <v>1</v>
      </c>
      <c r="D89" s="36" t="s">
        <v>348</v>
      </c>
      <c r="E89" s="36">
        <v>1994</v>
      </c>
      <c r="F89" s="36">
        <v>1995</v>
      </c>
      <c r="G89" s="76">
        <v>303.43</v>
      </c>
      <c r="H89" s="36">
        <v>4</v>
      </c>
      <c r="I89" s="36">
        <v>1</v>
      </c>
      <c r="J89" s="36">
        <v>1</v>
      </c>
      <c r="K89" s="36">
        <v>4</v>
      </c>
      <c r="L89" s="94">
        <v>14518</v>
      </c>
      <c r="M89" s="94">
        <v>12481</v>
      </c>
      <c r="N89" s="95">
        <f t="shared" si="1"/>
        <v>0.53772361939331081</v>
      </c>
      <c r="O89" s="36">
        <v>19950742</v>
      </c>
      <c r="P89" s="63">
        <v>11416.85</v>
      </c>
      <c r="Q89" s="76">
        <f t="shared" si="2"/>
        <v>2.3648379369090424</v>
      </c>
      <c r="R89" s="76">
        <f t="shared" si="3"/>
        <v>-1</v>
      </c>
      <c r="S89" s="95">
        <f t="shared" si="4"/>
        <v>0.53772361939331081</v>
      </c>
      <c r="T89" s="95">
        <f t="shared" si="5"/>
        <v>-1</v>
      </c>
      <c r="U89" s="95"/>
    </row>
    <row r="90" spans="1:21" x14ac:dyDescent="0.3">
      <c r="A90" s="36">
        <f t="shared" si="0"/>
        <v>2</v>
      </c>
      <c r="B90" s="36">
        <v>761</v>
      </c>
      <c r="C90" s="36">
        <v>1</v>
      </c>
      <c r="D90" s="36" t="s">
        <v>299</v>
      </c>
      <c r="E90" s="36">
        <v>1994</v>
      </c>
      <c r="F90" s="36">
        <v>1995</v>
      </c>
      <c r="G90" s="76">
        <v>247.11</v>
      </c>
      <c r="H90" s="36">
        <v>10</v>
      </c>
      <c r="I90" s="36">
        <v>1</v>
      </c>
      <c r="J90" s="36">
        <v>1</v>
      </c>
      <c r="K90" s="36">
        <v>3</v>
      </c>
      <c r="L90" s="94">
        <v>7806</v>
      </c>
      <c r="M90" s="94">
        <v>3300</v>
      </c>
      <c r="N90" s="95">
        <f t="shared" si="1"/>
        <v>0.70286331712587791</v>
      </c>
      <c r="O90" s="36">
        <v>19950761</v>
      </c>
      <c r="P90" s="63">
        <v>4594.83</v>
      </c>
      <c r="Q90" s="76">
        <f t="shared" si="2"/>
        <v>2.4170643962888727</v>
      </c>
      <c r="R90" s="76">
        <f t="shared" si="3"/>
        <v>-1</v>
      </c>
      <c r="S90" s="95">
        <f t="shared" si="4"/>
        <v>0.70286331712587791</v>
      </c>
      <c r="T90" s="95">
        <f t="shared" si="5"/>
        <v>-1</v>
      </c>
      <c r="U90" s="95"/>
    </row>
    <row r="91" spans="1:21" x14ac:dyDescent="0.3">
      <c r="A91" s="36">
        <f t="shared" si="0"/>
        <v>2</v>
      </c>
      <c r="B91" s="36">
        <v>832</v>
      </c>
      <c r="C91" s="36">
        <v>1</v>
      </c>
      <c r="D91" s="36" t="s">
        <v>233</v>
      </c>
      <c r="E91" s="36">
        <v>1994</v>
      </c>
      <c r="F91" s="36">
        <v>1995</v>
      </c>
      <c r="G91" s="76">
        <v>75</v>
      </c>
      <c r="H91" s="36">
        <v>10</v>
      </c>
      <c r="I91" s="36">
        <v>1</v>
      </c>
      <c r="J91" s="36">
        <v>1</v>
      </c>
      <c r="K91" s="36">
        <v>1</v>
      </c>
      <c r="L91" s="94">
        <v>1556</v>
      </c>
      <c r="M91" s="94">
        <v>1523</v>
      </c>
      <c r="N91" s="95">
        <f t="shared" si="1"/>
        <v>0.50535888275414098</v>
      </c>
      <c r="O91" s="36">
        <v>19950832</v>
      </c>
      <c r="P91" s="63">
        <v>2506.48</v>
      </c>
      <c r="Q91" s="76">
        <f t="shared" si="2"/>
        <v>1.2284159458683093</v>
      </c>
      <c r="R91" s="76">
        <f t="shared" si="3"/>
        <v>-1</v>
      </c>
      <c r="S91" s="95">
        <f t="shared" si="4"/>
        <v>0.50535888275414098</v>
      </c>
      <c r="T91" s="95">
        <f t="shared" si="5"/>
        <v>-1</v>
      </c>
      <c r="U91" s="95"/>
    </row>
    <row r="92" spans="1:21" x14ac:dyDescent="0.3">
      <c r="A92" s="36">
        <f t="shared" si="0"/>
        <v>2</v>
      </c>
      <c r="B92" s="36">
        <v>832</v>
      </c>
      <c r="C92" s="36">
        <v>1</v>
      </c>
      <c r="D92" s="36" t="s">
        <v>233</v>
      </c>
      <c r="E92" s="36">
        <v>1994</v>
      </c>
      <c r="F92" s="36">
        <v>1995</v>
      </c>
      <c r="G92" s="76">
        <v>105</v>
      </c>
      <c r="H92" s="36">
        <v>10</v>
      </c>
      <c r="I92" s="36">
        <v>1</v>
      </c>
      <c r="J92" s="36">
        <v>1</v>
      </c>
      <c r="K92" s="36">
        <v>2</v>
      </c>
      <c r="L92" s="94">
        <v>1717</v>
      </c>
      <c r="M92" s="94">
        <v>1312</v>
      </c>
      <c r="N92" s="95">
        <f t="shared" si="1"/>
        <v>0.5668537471112578</v>
      </c>
      <c r="O92" s="36">
        <v>19950832</v>
      </c>
      <c r="P92" s="63">
        <v>2506.48</v>
      </c>
      <c r="Q92" s="76">
        <f t="shared" si="2"/>
        <v>1.2084676518464141</v>
      </c>
      <c r="R92" s="76">
        <f t="shared" si="3"/>
        <v>-1</v>
      </c>
      <c r="S92" s="95">
        <f t="shared" si="4"/>
        <v>0.5668537471112578</v>
      </c>
      <c r="T92" s="95">
        <f t="shared" si="5"/>
        <v>-1</v>
      </c>
      <c r="U92" s="95"/>
    </row>
    <row r="93" spans="1:21" x14ac:dyDescent="0.3">
      <c r="A93" s="36">
        <f t="shared" si="0"/>
        <v>2</v>
      </c>
      <c r="B93" s="36">
        <v>833</v>
      </c>
      <c r="C93" s="36">
        <v>1</v>
      </c>
      <c r="D93" s="36" t="s">
        <v>355</v>
      </c>
      <c r="E93" s="36">
        <v>1994</v>
      </c>
      <c r="F93" s="36">
        <v>1995</v>
      </c>
      <c r="G93" s="76">
        <v>205.8</v>
      </c>
      <c r="H93" s="36">
        <v>10</v>
      </c>
      <c r="I93" s="36">
        <v>0</v>
      </c>
      <c r="J93" s="36">
        <v>1</v>
      </c>
      <c r="K93" s="36">
        <v>3</v>
      </c>
      <c r="L93" s="94">
        <v>11312</v>
      </c>
      <c r="M93" s="94">
        <v>12197</v>
      </c>
      <c r="N93" s="95">
        <f t="shared" si="1"/>
        <v>0.48117742141307585</v>
      </c>
      <c r="O93" s="36">
        <v>19950833</v>
      </c>
      <c r="P93" s="63">
        <v>13584.1</v>
      </c>
      <c r="Q93" s="76">
        <f t="shared" si="2"/>
        <v>1.7306262468621403</v>
      </c>
      <c r="R93" s="76">
        <f t="shared" si="3"/>
        <v>-1</v>
      </c>
      <c r="S93" s="95">
        <f t="shared" si="4"/>
        <v>0.48117742141307585</v>
      </c>
      <c r="T93" s="95">
        <f t="shared" si="5"/>
        <v>-1</v>
      </c>
      <c r="U93" s="95"/>
    </row>
    <row r="94" spans="1:21" x14ac:dyDescent="0.3">
      <c r="A94" s="36">
        <f t="shared" si="0"/>
        <v>2</v>
      </c>
      <c r="B94" s="36">
        <v>840</v>
      </c>
      <c r="C94" s="36">
        <v>1</v>
      </c>
      <c r="D94" s="36" t="s">
        <v>402</v>
      </c>
      <c r="E94" s="36">
        <v>1994</v>
      </c>
      <c r="F94" s="36">
        <v>1995</v>
      </c>
      <c r="G94" s="76">
        <v>167</v>
      </c>
      <c r="H94" s="36">
        <v>10</v>
      </c>
      <c r="I94" s="36">
        <v>0</v>
      </c>
      <c r="J94" s="36">
        <v>1</v>
      </c>
      <c r="K94" s="36">
        <v>2</v>
      </c>
      <c r="L94" s="94">
        <v>1249</v>
      </c>
      <c r="M94" s="94">
        <v>1296</v>
      </c>
      <c r="N94" s="95">
        <f t="shared" si="1"/>
        <v>0.49076620825147349</v>
      </c>
      <c r="O94" s="36">
        <v>19950840</v>
      </c>
      <c r="P94" s="63">
        <v>1326.15</v>
      </c>
      <c r="Q94" s="76">
        <f t="shared" si="2"/>
        <v>1.9190890924857669</v>
      </c>
      <c r="R94" s="76">
        <f t="shared" si="3"/>
        <v>-1</v>
      </c>
      <c r="S94" s="95">
        <f t="shared" si="4"/>
        <v>0.49076620825147349</v>
      </c>
      <c r="T94" s="95">
        <f t="shared" si="5"/>
        <v>-1</v>
      </c>
      <c r="U94" s="95"/>
    </row>
    <row r="95" spans="1:21" x14ac:dyDescent="0.3">
      <c r="A95" s="36">
        <f t="shared" si="0"/>
        <v>2</v>
      </c>
      <c r="B95" s="36">
        <v>877</v>
      </c>
      <c r="C95" s="36">
        <v>1</v>
      </c>
      <c r="D95" s="36" t="s">
        <v>261</v>
      </c>
      <c r="E95" s="36">
        <v>1994</v>
      </c>
      <c r="F95" s="36">
        <v>1995</v>
      </c>
      <c r="G95" s="76">
        <v>237.09</v>
      </c>
      <c r="H95" s="36">
        <v>10</v>
      </c>
      <c r="I95" s="36">
        <v>0</v>
      </c>
      <c r="J95" s="36">
        <v>1</v>
      </c>
      <c r="K95" s="36">
        <v>3</v>
      </c>
      <c r="L95" s="94">
        <v>3532</v>
      </c>
      <c r="M95" s="94">
        <v>3603</v>
      </c>
      <c r="N95" s="95">
        <f t="shared" si="1"/>
        <v>0.49502452697967764</v>
      </c>
      <c r="O95" s="36">
        <v>19950877</v>
      </c>
      <c r="P95" s="63">
        <v>4496.55</v>
      </c>
      <c r="Q95" s="76">
        <f t="shared" si="2"/>
        <v>1.5867720808175156</v>
      </c>
      <c r="R95" s="76">
        <f t="shared" si="3"/>
        <v>-1</v>
      </c>
      <c r="S95" s="95">
        <f t="shared" si="4"/>
        <v>0.49502452697967764</v>
      </c>
      <c r="T95" s="95">
        <f t="shared" si="5"/>
        <v>-1</v>
      </c>
      <c r="U95" s="95"/>
    </row>
    <row r="96" spans="1:21" x14ac:dyDescent="0.3">
      <c r="A96" s="36">
        <f t="shared" si="0"/>
        <v>2</v>
      </c>
      <c r="B96" s="36">
        <v>879</v>
      </c>
      <c r="C96" s="36">
        <v>1</v>
      </c>
      <c r="D96" s="36" t="s">
        <v>357</v>
      </c>
      <c r="E96" s="36">
        <v>1994</v>
      </c>
      <c r="F96" s="36">
        <v>1995</v>
      </c>
      <c r="G96" s="76">
        <v>304.47000000000003</v>
      </c>
      <c r="H96" s="36">
        <v>3</v>
      </c>
      <c r="I96" s="36">
        <v>1</v>
      </c>
      <c r="J96" s="36">
        <v>1</v>
      </c>
      <c r="K96" s="36">
        <v>4</v>
      </c>
      <c r="L96" s="94">
        <v>1307</v>
      </c>
      <c r="M96" s="94">
        <v>995</v>
      </c>
      <c r="N96" s="95">
        <f t="shared" si="1"/>
        <v>0.56776715899218066</v>
      </c>
      <c r="O96" s="36">
        <v>19950879</v>
      </c>
      <c r="P96" s="63">
        <v>1626.47</v>
      </c>
      <c r="Q96" s="76">
        <f t="shared" si="2"/>
        <v>1.4153350507540869</v>
      </c>
      <c r="R96" s="76">
        <f t="shared" si="3"/>
        <v>-1</v>
      </c>
      <c r="S96" s="95">
        <f t="shared" si="4"/>
        <v>0.56776715899218066</v>
      </c>
      <c r="T96" s="95">
        <f t="shared" si="5"/>
        <v>-1</v>
      </c>
      <c r="U96" s="95"/>
    </row>
    <row r="97" spans="1:21" x14ac:dyDescent="0.3">
      <c r="A97" s="36">
        <f t="shared" si="0"/>
        <v>2</v>
      </c>
      <c r="B97" s="36">
        <v>883</v>
      </c>
      <c r="C97" s="36">
        <v>1</v>
      </c>
      <c r="D97" s="36" t="s">
        <v>361</v>
      </c>
      <c r="E97" s="36">
        <v>1994</v>
      </c>
      <c r="F97" s="36">
        <v>1995</v>
      </c>
      <c r="G97" s="76">
        <v>303.88</v>
      </c>
      <c r="H97" s="36">
        <v>5</v>
      </c>
      <c r="I97" s="36">
        <v>1</v>
      </c>
      <c r="J97" s="36">
        <v>1</v>
      </c>
      <c r="K97" s="36">
        <v>4</v>
      </c>
      <c r="L97" s="94">
        <v>961</v>
      </c>
      <c r="M97" s="94">
        <v>574</v>
      </c>
      <c r="N97" s="95">
        <f t="shared" si="1"/>
        <v>0.62605863192182409</v>
      </c>
      <c r="O97" s="36">
        <v>19950883</v>
      </c>
      <c r="P97" s="63">
        <v>1584.89</v>
      </c>
      <c r="Q97" s="76">
        <f t="shared" si="2"/>
        <v>0.96852147467647587</v>
      </c>
      <c r="R97" s="76">
        <f t="shared" si="3"/>
        <v>-1</v>
      </c>
      <c r="S97" s="95">
        <f t="shared" si="4"/>
        <v>0.62605863192182409</v>
      </c>
      <c r="T97" s="95">
        <f t="shared" si="5"/>
        <v>-1</v>
      </c>
      <c r="U97" s="95"/>
    </row>
    <row r="98" spans="1:21" x14ac:dyDescent="0.3">
      <c r="A98" s="36">
        <f t="shared" si="0"/>
        <v>2</v>
      </c>
      <c r="B98" s="36">
        <v>912</v>
      </c>
      <c r="C98" s="36">
        <v>1</v>
      </c>
      <c r="D98" s="36" t="s">
        <v>403</v>
      </c>
      <c r="E98" s="36">
        <v>1994</v>
      </c>
      <c r="F98" s="36">
        <v>1995</v>
      </c>
      <c r="G98" s="76">
        <v>374.43</v>
      </c>
      <c r="H98" s="36">
        <v>10</v>
      </c>
      <c r="I98" s="36">
        <v>1</v>
      </c>
      <c r="J98" s="36">
        <v>1</v>
      </c>
      <c r="K98" s="36">
        <v>4</v>
      </c>
      <c r="L98" s="94">
        <v>2588</v>
      </c>
      <c r="M98" s="94">
        <v>699</v>
      </c>
      <c r="N98" s="95">
        <f t="shared" si="1"/>
        <v>0.78734408275022816</v>
      </c>
      <c r="O98" s="36">
        <v>19950912</v>
      </c>
      <c r="P98" s="63">
        <v>1713.91</v>
      </c>
      <c r="Q98" s="76">
        <f t="shared" si="2"/>
        <v>1.9178369926075465</v>
      </c>
      <c r="R98" s="76">
        <f t="shared" si="3"/>
        <v>-1</v>
      </c>
      <c r="S98" s="95">
        <f t="shared" si="4"/>
        <v>0.78734408275022816</v>
      </c>
      <c r="T98" s="95">
        <f t="shared" si="5"/>
        <v>-1</v>
      </c>
      <c r="U98" s="95"/>
    </row>
    <row r="99" spans="1:21" x14ac:dyDescent="0.3">
      <c r="A99" s="36">
        <f t="shared" si="0"/>
        <v>2</v>
      </c>
      <c r="B99" s="36">
        <v>2134</v>
      </c>
      <c r="C99" s="36">
        <v>1</v>
      </c>
      <c r="D99" s="36" t="s">
        <v>404</v>
      </c>
      <c r="E99" s="36">
        <v>1994</v>
      </c>
      <c r="F99" s="36">
        <v>1995</v>
      </c>
      <c r="G99" s="76">
        <v>370</v>
      </c>
      <c r="H99" s="36">
        <v>5</v>
      </c>
      <c r="I99" s="36">
        <v>1</v>
      </c>
      <c r="J99" s="36">
        <v>1</v>
      </c>
      <c r="K99" s="36">
        <v>4</v>
      </c>
      <c r="L99" s="94">
        <v>1844</v>
      </c>
      <c r="M99" s="94">
        <v>1486</v>
      </c>
      <c r="N99" s="95">
        <f t="shared" si="1"/>
        <v>0.5537537537537538</v>
      </c>
      <c r="O99" s="36">
        <v>19952134</v>
      </c>
      <c r="P99" s="63">
        <v>1241.3900000000001</v>
      </c>
      <c r="Q99" s="76">
        <f t="shared" si="2"/>
        <v>2.6824769008933531</v>
      </c>
      <c r="R99" s="76">
        <f t="shared" si="3"/>
        <v>-1</v>
      </c>
      <c r="S99" s="95">
        <f t="shared" si="4"/>
        <v>0.5537537537537538</v>
      </c>
      <c r="T99" s="95">
        <f t="shared" si="5"/>
        <v>-1</v>
      </c>
      <c r="U99" s="95"/>
    </row>
    <row r="100" spans="1:21" x14ac:dyDescent="0.3">
      <c r="A100" s="36">
        <f t="shared" si="0"/>
        <v>2</v>
      </c>
      <c r="B100" s="36">
        <v>2155</v>
      </c>
      <c r="C100" s="36">
        <v>1</v>
      </c>
      <c r="D100" s="36" t="s">
        <v>405</v>
      </c>
      <c r="E100" s="36">
        <v>1994</v>
      </c>
      <c r="F100" s="36">
        <v>1995</v>
      </c>
      <c r="G100" s="76">
        <v>417.71</v>
      </c>
      <c r="H100" s="36">
        <v>10</v>
      </c>
      <c r="I100" s="36">
        <v>1</v>
      </c>
      <c r="J100" s="36">
        <v>1</v>
      </c>
      <c r="K100" s="36">
        <v>5</v>
      </c>
      <c r="L100" s="94">
        <v>1622</v>
      </c>
      <c r="M100" s="94">
        <v>1422</v>
      </c>
      <c r="N100" s="95">
        <f t="shared" si="1"/>
        <v>0.53285151116951379</v>
      </c>
      <c r="O100" s="36">
        <v>19952155</v>
      </c>
      <c r="P100" s="63">
        <v>1502.55</v>
      </c>
      <c r="Q100" s="76">
        <f t="shared" si="2"/>
        <v>2.0258893214868059</v>
      </c>
      <c r="R100" s="76">
        <f t="shared" si="3"/>
        <v>-1</v>
      </c>
      <c r="S100" s="95">
        <f t="shared" si="4"/>
        <v>0.53285151116951379</v>
      </c>
      <c r="T100" s="95">
        <f t="shared" si="5"/>
        <v>-1</v>
      </c>
      <c r="U100" s="95"/>
    </row>
    <row r="101" spans="1:21" x14ac:dyDescent="0.3">
      <c r="A101" s="36">
        <f t="shared" si="0"/>
        <v>2</v>
      </c>
      <c r="B101" s="36">
        <v>2165</v>
      </c>
      <c r="C101" s="36">
        <v>1</v>
      </c>
      <c r="D101" s="36" t="s">
        <v>406</v>
      </c>
      <c r="E101" s="36">
        <v>1994</v>
      </c>
      <c r="F101" s="36">
        <v>1995</v>
      </c>
      <c r="G101" s="76">
        <v>256.85000000000002</v>
      </c>
      <c r="H101" s="36">
        <v>10</v>
      </c>
      <c r="I101" s="36">
        <v>0</v>
      </c>
      <c r="J101" s="36">
        <v>1</v>
      </c>
      <c r="K101" s="36">
        <v>3</v>
      </c>
      <c r="L101" s="94">
        <v>1116</v>
      </c>
      <c r="M101" s="94">
        <v>1152</v>
      </c>
      <c r="N101" s="95">
        <f t="shared" si="1"/>
        <v>0.49206349206349204</v>
      </c>
      <c r="O101" s="36">
        <v>19952165</v>
      </c>
      <c r="P101" s="63">
        <v>1205.08</v>
      </c>
      <c r="Q101" s="76">
        <f t="shared" si="2"/>
        <v>1.8820327281176354</v>
      </c>
      <c r="R101" s="76">
        <f t="shared" si="3"/>
        <v>-1</v>
      </c>
      <c r="S101" s="95">
        <f t="shared" si="4"/>
        <v>0.49206349206349204</v>
      </c>
      <c r="T101" s="95">
        <f t="shared" si="5"/>
        <v>-1</v>
      </c>
      <c r="U101" s="95"/>
    </row>
    <row r="102" spans="1:21" x14ac:dyDescent="0.3">
      <c r="A102" s="36">
        <f t="shared" si="0"/>
        <v>2</v>
      </c>
      <c r="B102" s="36">
        <v>2536</v>
      </c>
      <c r="C102" s="36">
        <v>1</v>
      </c>
      <c r="D102" s="36" t="s">
        <v>407</v>
      </c>
      <c r="E102" s="36">
        <v>1994</v>
      </c>
      <c r="F102" s="36">
        <v>1995</v>
      </c>
      <c r="G102" s="76">
        <v>500</v>
      </c>
      <c r="H102" s="36">
        <v>5</v>
      </c>
      <c r="I102" s="36">
        <v>1</v>
      </c>
      <c r="J102" s="36">
        <v>1</v>
      </c>
      <c r="K102" s="36">
        <v>6</v>
      </c>
      <c r="L102" s="94">
        <v>484</v>
      </c>
      <c r="M102" s="94">
        <v>440</v>
      </c>
      <c r="N102" s="95">
        <f t="shared" si="1"/>
        <v>0.52380952380952384</v>
      </c>
      <c r="O102" s="36">
        <v>19952536</v>
      </c>
      <c r="P102" s="63">
        <v>484</v>
      </c>
      <c r="Q102" s="76">
        <f t="shared" si="2"/>
        <v>1.9090909090909092</v>
      </c>
      <c r="R102" s="76">
        <f t="shared" si="3"/>
        <v>-1</v>
      </c>
      <c r="S102" s="95">
        <f t="shared" si="4"/>
        <v>0.52380952380952384</v>
      </c>
      <c r="T102" s="95">
        <f t="shared" si="5"/>
        <v>-1</v>
      </c>
      <c r="U102" s="95"/>
    </row>
    <row r="103" spans="1:21" x14ac:dyDescent="0.3">
      <c r="A103" s="36">
        <f t="shared" si="0"/>
        <v>2</v>
      </c>
      <c r="B103" s="36">
        <v>2580</v>
      </c>
      <c r="C103" s="36">
        <v>1</v>
      </c>
      <c r="D103" s="36" t="s">
        <v>408</v>
      </c>
      <c r="E103" s="36">
        <v>1994</v>
      </c>
      <c r="F103" s="36">
        <v>1995</v>
      </c>
      <c r="G103" s="76">
        <v>355.09</v>
      </c>
      <c r="H103" s="36">
        <v>10</v>
      </c>
      <c r="I103" s="36">
        <v>0</v>
      </c>
      <c r="J103" s="36">
        <v>1</v>
      </c>
      <c r="K103" s="36">
        <v>4</v>
      </c>
      <c r="L103" s="94">
        <v>834</v>
      </c>
      <c r="M103" s="94">
        <v>1190</v>
      </c>
      <c r="N103" s="95">
        <f t="shared" si="1"/>
        <v>0.41205533596837945</v>
      </c>
      <c r="O103" s="36">
        <v>19952580</v>
      </c>
      <c r="P103" s="63">
        <v>1054.76</v>
      </c>
      <c r="Q103" s="76">
        <f t="shared" si="2"/>
        <v>1.9189199438734879</v>
      </c>
      <c r="R103" s="76">
        <f t="shared" si="3"/>
        <v>-1</v>
      </c>
      <c r="S103" s="95">
        <f t="shared" si="4"/>
        <v>0.41205533596837945</v>
      </c>
      <c r="T103" s="95">
        <f t="shared" si="5"/>
        <v>-1</v>
      </c>
      <c r="U103" s="95"/>
    </row>
    <row r="104" spans="1:21" x14ac:dyDescent="0.3">
      <c r="A104" s="36">
        <f t="shared" si="0"/>
        <v>2</v>
      </c>
      <c r="B104" s="36">
        <v>2580</v>
      </c>
      <c r="C104" s="36">
        <v>1</v>
      </c>
      <c r="D104" s="36" t="s">
        <v>408</v>
      </c>
      <c r="E104" s="36">
        <v>1994</v>
      </c>
      <c r="F104" s="36">
        <v>1995</v>
      </c>
      <c r="G104" s="76">
        <v>355.09</v>
      </c>
      <c r="H104" s="36">
        <v>5</v>
      </c>
      <c r="I104" s="36">
        <v>1</v>
      </c>
      <c r="J104" s="36">
        <v>1</v>
      </c>
      <c r="K104" s="36">
        <v>4</v>
      </c>
      <c r="L104" s="94">
        <v>596</v>
      </c>
      <c r="M104" s="94">
        <v>252</v>
      </c>
      <c r="N104" s="95">
        <f t="shared" si="1"/>
        <v>0.70283018867924529</v>
      </c>
      <c r="O104" s="36">
        <v>19952580</v>
      </c>
      <c r="P104" s="63">
        <v>1054.76</v>
      </c>
      <c r="Q104" s="76">
        <f t="shared" si="2"/>
        <v>0.80397436383632293</v>
      </c>
      <c r="R104" s="76">
        <f t="shared" si="3"/>
        <v>-1</v>
      </c>
      <c r="S104" s="95">
        <f t="shared" si="4"/>
        <v>0.70283018867924529</v>
      </c>
      <c r="T104" s="95">
        <f t="shared" si="5"/>
        <v>-1</v>
      </c>
      <c r="U104" s="95"/>
    </row>
    <row r="105" spans="1:21" x14ac:dyDescent="0.3">
      <c r="A105" s="36">
        <f t="shared" si="0"/>
        <v>2</v>
      </c>
      <c r="B105" s="36">
        <v>2711</v>
      </c>
      <c r="C105" s="36">
        <v>1</v>
      </c>
      <c r="D105" s="36" t="s">
        <v>366</v>
      </c>
      <c r="E105" s="36">
        <v>1994</v>
      </c>
      <c r="F105" s="36">
        <v>1995</v>
      </c>
      <c r="G105" s="76">
        <v>164.21</v>
      </c>
      <c r="H105" s="36">
        <v>10</v>
      </c>
      <c r="I105" s="36">
        <v>1</v>
      </c>
      <c r="J105" s="36">
        <v>1</v>
      </c>
      <c r="K105" s="36">
        <v>2</v>
      </c>
      <c r="L105" s="94">
        <v>2375</v>
      </c>
      <c r="M105" s="94">
        <v>1537</v>
      </c>
      <c r="N105" s="95">
        <f t="shared" si="1"/>
        <v>0.60710633946830261</v>
      </c>
      <c r="O105" s="36">
        <v>19952711</v>
      </c>
      <c r="P105" s="63">
        <v>1433.89</v>
      </c>
      <c r="Q105" s="76">
        <f t="shared" si="2"/>
        <v>2.7282427522334349</v>
      </c>
      <c r="R105" s="76">
        <f t="shared" si="3"/>
        <v>-1</v>
      </c>
      <c r="S105" s="95">
        <f t="shared" si="4"/>
        <v>0.60710633946830261</v>
      </c>
      <c r="T105" s="95">
        <f t="shared" si="5"/>
        <v>-1</v>
      </c>
      <c r="U105" s="95"/>
    </row>
    <row r="106" spans="1:21" x14ac:dyDescent="0.3">
      <c r="A106" s="36">
        <f t="shared" si="0"/>
        <v>2</v>
      </c>
      <c r="B106" s="36">
        <v>2835</v>
      </c>
      <c r="C106" s="36">
        <v>1</v>
      </c>
      <c r="D106" s="36" t="s">
        <v>146</v>
      </c>
      <c r="E106" s="36">
        <v>1994</v>
      </c>
      <c r="F106" s="36">
        <v>1995</v>
      </c>
      <c r="G106" s="76">
        <v>312.77</v>
      </c>
      <c r="H106" s="36">
        <v>3</v>
      </c>
      <c r="I106" s="36">
        <v>0</v>
      </c>
      <c r="J106" s="36">
        <v>1</v>
      </c>
      <c r="K106" s="36">
        <v>4</v>
      </c>
      <c r="L106" s="94">
        <v>1005</v>
      </c>
      <c r="M106" s="94">
        <v>1082</v>
      </c>
      <c r="N106" s="95">
        <f t="shared" si="1"/>
        <v>0.48155246765692383</v>
      </c>
      <c r="O106" s="36">
        <v>19952835</v>
      </c>
      <c r="P106" s="63">
        <v>936.19</v>
      </c>
      <c r="Q106" s="76">
        <f t="shared" si="2"/>
        <v>2.2292483363419819</v>
      </c>
      <c r="R106" s="76">
        <f t="shared" si="3"/>
        <v>-1</v>
      </c>
      <c r="S106" s="95">
        <f t="shared" si="4"/>
        <v>0.48155246765692383</v>
      </c>
      <c r="T106" s="95">
        <f t="shared" si="5"/>
        <v>-1</v>
      </c>
      <c r="U106" s="95"/>
    </row>
    <row r="107" spans="1:21" x14ac:dyDescent="0.3">
      <c r="A107" s="36">
        <f t="shared" ref="A107:A170" si="6">IF(E107/4=INT(E107/4),1,IF(E107/2=INT(E107/2),2,3))</f>
        <v>3</v>
      </c>
      <c r="B107" s="36">
        <v>11</v>
      </c>
      <c r="C107" s="36">
        <v>1</v>
      </c>
      <c r="D107" s="36" t="s">
        <v>311</v>
      </c>
      <c r="E107" s="36">
        <v>1995</v>
      </c>
      <c r="F107" s="36">
        <v>1996</v>
      </c>
      <c r="G107" s="76">
        <v>95.98</v>
      </c>
      <c r="H107" s="36">
        <v>10</v>
      </c>
      <c r="I107" s="36">
        <v>1</v>
      </c>
      <c r="J107" s="36">
        <v>1</v>
      </c>
      <c r="K107" s="36">
        <v>1</v>
      </c>
      <c r="L107" s="94">
        <v>17082</v>
      </c>
      <c r="M107" s="94">
        <v>9658</v>
      </c>
      <c r="N107" s="95">
        <f t="shared" ref="N107:N170" si="7">L107/(L107+M107)</f>
        <v>0.63881824981301416</v>
      </c>
      <c r="O107" s="36">
        <v>19960011</v>
      </c>
      <c r="P107" s="63">
        <v>39178.639999999999</v>
      </c>
      <c r="Q107" s="76">
        <f t="shared" ref="Q107:Q170" si="8">(L107+M107)/P107</f>
        <v>0.68251475804162676</v>
      </c>
      <c r="R107" s="76">
        <f t="shared" ref="R107:R170" si="9">IF(A107=1,N107,-1)</f>
        <v>-1</v>
      </c>
      <c r="S107" s="95">
        <f t="shared" ref="S107:S170" si="10">IF(A107=2,N107,-1)</f>
        <v>-1</v>
      </c>
      <c r="T107" s="95">
        <f t="shared" ref="T107:T170" si="11">IF(A107=3,N107,-1)</f>
        <v>0.63881824981301416</v>
      </c>
      <c r="U107" s="95"/>
    </row>
    <row r="108" spans="1:21" x14ac:dyDescent="0.3">
      <c r="A108" s="36">
        <f t="shared" si="6"/>
        <v>3</v>
      </c>
      <c r="B108" s="36">
        <v>51</v>
      </c>
      <c r="C108" s="36">
        <v>1</v>
      </c>
      <c r="D108" s="36" t="s">
        <v>409</v>
      </c>
      <c r="E108" s="36">
        <v>1995</v>
      </c>
      <c r="F108" s="36">
        <v>1996</v>
      </c>
      <c r="G108" s="76">
        <v>300</v>
      </c>
      <c r="H108" s="36">
        <v>10</v>
      </c>
      <c r="I108" s="36">
        <v>1</v>
      </c>
      <c r="J108" s="36">
        <v>1</v>
      </c>
      <c r="K108" s="36">
        <v>4</v>
      </c>
      <c r="L108" s="94">
        <v>718</v>
      </c>
      <c r="M108" s="94">
        <v>540</v>
      </c>
      <c r="N108" s="95">
        <f t="shared" si="7"/>
        <v>0.57074721780604132</v>
      </c>
      <c r="O108" s="36">
        <v>19960051</v>
      </c>
      <c r="P108" s="63">
        <v>1826.08</v>
      </c>
      <c r="Q108" s="76">
        <f t="shared" si="8"/>
        <v>0.68890738631385262</v>
      </c>
      <c r="R108" s="76">
        <f t="shared" si="9"/>
        <v>-1</v>
      </c>
      <c r="S108" s="95">
        <f t="shared" si="10"/>
        <v>-1</v>
      </c>
      <c r="T108" s="95">
        <f t="shared" si="11"/>
        <v>0.57074721780604132</v>
      </c>
      <c r="U108" s="95"/>
    </row>
    <row r="109" spans="1:21" x14ac:dyDescent="0.3">
      <c r="A109" s="36">
        <f t="shared" si="6"/>
        <v>3</v>
      </c>
      <c r="B109" s="36">
        <v>75</v>
      </c>
      <c r="C109" s="36">
        <v>1</v>
      </c>
      <c r="D109" s="36" t="s">
        <v>410</v>
      </c>
      <c r="E109" s="36">
        <v>1995</v>
      </c>
      <c r="F109" s="36">
        <v>1996</v>
      </c>
      <c r="G109" s="76">
        <v>274.8</v>
      </c>
      <c r="H109" s="36">
        <v>10</v>
      </c>
      <c r="I109" s="36">
        <v>1</v>
      </c>
      <c r="J109" s="36">
        <v>1</v>
      </c>
      <c r="K109" s="36">
        <v>3</v>
      </c>
      <c r="L109" s="94">
        <v>206</v>
      </c>
      <c r="M109" s="94">
        <v>179</v>
      </c>
      <c r="N109" s="95">
        <f t="shared" si="7"/>
        <v>0.53506493506493502</v>
      </c>
      <c r="O109" s="36">
        <v>19960075</v>
      </c>
      <c r="P109" s="63">
        <v>565.49</v>
      </c>
      <c r="Q109" s="76">
        <f t="shared" si="8"/>
        <v>0.68082547878830746</v>
      </c>
      <c r="R109" s="76">
        <f t="shared" si="9"/>
        <v>-1</v>
      </c>
      <c r="S109" s="95">
        <f t="shared" si="10"/>
        <v>-1</v>
      </c>
      <c r="T109" s="95">
        <f t="shared" si="11"/>
        <v>0.53506493506493502</v>
      </c>
      <c r="U109" s="95"/>
    </row>
    <row r="110" spans="1:21" x14ac:dyDescent="0.3">
      <c r="A110" s="36">
        <f t="shared" si="6"/>
        <v>3</v>
      </c>
      <c r="B110" s="36">
        <v>97</v>
      </c>
      <c r="C110" s="36">
        <v>1</v>
      </c>
      <c r="D110" s="36" t="s">
        <v>411</v>
      </c>
      <c r="E110" s="36">
        <v>1995</v>
      </c>
      <c r="F110" s="36">
        <v>1996</v>
      </c>
      <c r="G110" s="76">
        <v>444.61</v>
      </c>
      <c r="H110" s="36">
        <v>10</v>
      </c>
      <c r="I110" s="36">
        <v>1</v>
      </c>
      <c r="J110" s="36">
        <v>1</v>
      </c>
      <c r="K110" s="36">
        <v>5</v>
      </c>
      <c r="L110" s="94">
        <v>372</v>
      </c>
      <c r="M110" s="94">
        <v>206</v>
      </c>
      <c r="N110" s="95">
        <f t="shared" si="7"/>
        <v>0.643598615916955</v>
      </c>
      <c r="O110" s="36">
        <v>19960097</v>
      </c>
      <c r="P110" s="63">
        <v>783.21</v>
      </c>
      <c r="Q110" s="76">
        <f t="shared" si="8"/>
        <v>0.73798853436498513</v>
      </c>
      <c r="R110" s="76">
        <f t="shared" si="9"/>
        <v>-1</v>
      </c>
      <c r="S110" s="95">
        <f t="shared" si="10"/>
        <v>-1</v>
      </c>
      <c r="T110" s="95">
        <f t="shared" si="11"/>
        <v>0.643598615916955</v>
      </c>
      <c r="U110" s="95"/>
    </row>
    <row r="111" spans="1:21" x14ac:dyDescent="0.3">
      <c r="A111" s="36">
        <f t="shared" si="6"/>
        <v>3</v>
      </c>
      <c r="B111" s="36">
        <v>110</v>
      </c>
      <c r="C111" s="36">
        <v>1</v>
      </c>
      <c r="D111" s="36" t="s">
        <v>240</v>
      </c>
      <c r="E111" s="36">
        <v>1995</v>
      </c>
      <c r="F111" s="36">
        <v>1997</v>
      </c>
      <c r="G111" s="76">
        <v>370</v>
      </c>
      <c r="H111" s="36">
        <v>7</v>
      </c>
      <c r="I111" s="36">
        <v>1</v>
      </c>
      <c r="J111" s="36">
        <v>0</v>
      </c>
      <c r="K111" s="36">
        <v>4</v>
      </c>
      <c r="L111" s="94">
        <v>748</v>
      </c>
      <c r="M111" s="94">
        <v>706</v>
      </c>
      <c r="N111" s="95">
        <f t="shared" si="7"/>
        <v>0.5144429160935351</v>
      </c>
      <c r="O111" s="36">
        <v>19960110</v>
      </c>
      <c r="P111" s="63">
        <v>1599.57</v>
      </c>
      <c r="Q111" s="76">
        <f t="shared" si="8"/>
        <v>0.90899429221603312</v>
      </c>
      <c r="R111" s="76">
        <f t="shared" si="9"/>
        <v>-1</v>
      </c>
      <c r="S111" s="95">
        <f t="shared" si="10"/>
        <v>-1</v>
      </c>
      <c r="T111" s="95">
        <f t="shared" si="11"/>
        <v>0.5144429160935351</v>
      </c>
      <c r="U111" s="95"/>
    </row>
    <row r="112" spans="1:21" x14ac:dyDescent="0.3">
      <c r="A112" s="36">
        <f t="shared" si="6"/>
        <v>3</v>
      </c>
      <c r="B112" s="36">
        <v>112</v>
      </c>
      <c r="C112" s="36">
        <v>1</v>
      </c>
      <c r="D112" s="36" t="s">
        <v>412</v>
      </c>
      <c r="E112" s="36">
        <v>1995</v>
      </c>
      <c r="F112" s="36">
        <v>1996</v>
      </c>
      <c r="G112" s="76">
        <v>332.64</v>
      </c>
      <c r="H112" s="36">
        <v>10</v>
      </c>
      <c r="I112" s="36">
        <v>0</v>
      </c>
      <c r="J112" s="36">
        <v>1</v>
      </c>
      <c r="K112" s="36">
        <v>4</v>
      </c>
      <c r="L112" s="94">
        <v>2372</v>
      </c>
      <c r="M112" s="94">
        <v>3058</v>
      </c>
      <c r="N112" s="95">
        <f t="shared" si="7"/>
        <v>0.43683241252302024</v>
      </c>
      <c r="O112" s="36">
        <v>19960112</v>
      </c>
      <c r="P112" s="63">
        <v>5840.17</v>
      </c>
      <c r="Q112" s="76">
        <f t="shared" si="8"/>
        <v>0.92976745539941474</v>
      </c>
      <c r="R112" s="76">
        <f t="shared" si="9"/>
        <v>-1</v>
      </c>
      <c r="S112" s="95">
        <f t="shared" si="10"/>
        <v>-1</v>
      </c>
      <c r="T112" s="95">
        <f t="shared" si="11"/>
        <v>0.43683241252302024</v>
      </c>
      <c r="U112" s="95"/>
    </row>
    <row r="113" spans="1:21" x14ac:dyDescent="0.3">
      <c r="A113" s="36">
        <f t="shared" si="6"/>
        <v>3</v>
      </c>
      <c r="B113" s="36">
        <v>118</v>
      </c>
      <c r="C113" s="36">
        <v>1</v>
      </c>
      <c r="D113" s="36" t="s">
        <v>413</v>
      </c>
      <c r="E113" s="36">
        <v>1995</v>
      </c>
      <c r="F113" s="36">
        <v>1996</v>
      </c>
      <c r="G113" s="76">
        <v>406</v>
      </c>
      <c r="H113" s="36">
        <v>5</v>
      </c>
      <c r="I113" s="36">
        <v>0</v>
      </c>
      <c r="J113" s="36">
        <v>1</v>
      </c>
      <c r="K113" s="36">
        <v>5</v>
      </c>
      <c r="L113" s="94">
        <v>260</v>
      </c>
      <c r="M113" s="94">
        <v>614</v>
      </c>
      <c r="N113" s="95">
        <f t="shared" si="7"/>
        <v>0.2974828375286041</v>
      </c>
      <c r="O113" s="36">
        <v>19960118</v>
      </c>
      <c r="P113" s="63">
        <v>560.63</v>
      </c>
      <c r="Q113" s="76">
        <f t="shared" si="8"/>
        <v>1.5589604552021832</v>
      </c>
      <c r="R113" s="76">
        <f t="shared" si="9"/>
        <v>-1</v>
      </c>
      <c r="S113" s="95">
        <f t="shared" si="10"/>
        <v>-1</v>
      </c>
      <c r="T113" s="95">
        <f t="shared" si="11"/>
        <v>0.2974828375286041</v>
      </c>
      <c r="U113" s="95"/>
    </row>
    <row r="114" spans="1:21" x14ac:dyDescent="0.3">
      <c r="A114" s="36">
        <f t="shared" si="6"/>
        <v>3</v>
      </c>
      <c r="B114" s="36">
        <v>128</v>
      </c>
      <c r="C114" s="36">
        <v>1</v>
      </c>
      <c r="D114" s="36" t="s">
        <v>444</v>
      </c>
      <c r="E114" s="36">
        <v>1995</v>
      </c>
      <c r="F114" s="36">
        <v>1997</v>
      </c>
      <c r="G114" s="76">
        <v>422.03</v>
      </c>
      <c r="H114" s="36">
        <v>5</v>
      </c>
      <c r="I114" s="36">
        <v>1</v>
      </c>
      <c r="J114" s="36">
        <v>0</v>
      </c>
      <c r="K114" s="36">
        <v>5</v>
      </c>
      <c r="L114" s="94">
        <v>256</v>
      </c>
      <c r="M114" s="94">
        <v>54</v>
      </c>
      <c r="N114" s="95">
        <f t="shared" si="7"/>
        <v>0.82580645161290323</v>
      </c>
      <c r="O114" s="36">
        <v>19960128</v>
      </c>
      <c r="P114" s="63">
        <v>242.7</v>
      </c>
      <c r="Q114" s="76">
        <f t="shared" si="8"/>
        <v>1.2772970745776679</v>
      </c>
      <c r="R114" s="76">
        <f t="shared" si="9"/>
        <v>-1</v>
      </c>
      <c r="S114" s="95">
        <f t="shared" si="10"/>
        <v>-1</v>
      </c>
      <c r="T114" s="95">
        <f t="shared" si="11"/>
        <v>0.82580645161290323</v>
      </c>
      <c r="U114" s="95"/>
    </row>
    <row r="115" spans="1:21" x14ac:dyDescent="0.3">
      <c r="A115" s="36">
        <f t="shared" si="6"/>
        <v>3</v>
      </c>
      <c r="B115" s="36">
        <v>173</v>
      </c>
      <c r="C115" s="36">
        <v>1</v>
      </c>
      <c r="D115" s="36" t="s">
        <v>370</v>
      </c>
      <c r="E115" s="36">
        <v>1995</v>
      </c>
      <c r="F115" s="36">
        <v>1996</v>
      </c>
      <c r="G115" s="76">
        <v>520.20000000000005</v>
      </c>
      <c r="H115" s="36">
        <v>10</v>
      </c>
      <c r="I115" s="36">
        <v>1</v>
      </c>
      <c r="J115" s="36">
        <v>1</v>
      </c>
      <c r="K115" s="36">
        <v>6</v>
      </c>
      <c r="L115" s="94">
        <v>900</v>
      </c>
      <c r="M115" s="94">
        <v>454</v>
      </c>
      <c r="N115" s="95">
        <f t="shared" si="7"/>
        <v>0.66469719350073853</v>
      </c>
      <c r="O115" s="36">
        <v>19960173</v>
      </c>
      <c r="P115" s="63">
        <v>596.66</v>
      </c>
      <c r="Q115" s="76">
        <f t="shared" si="8"/>
        <v>2.2692990983139478</v>
      </c>
      <c r="R115" s="76">
        <f t="shared" si="9"/>
        <v>-1</v>
      </c>
      <c r="S115" s="95">
        <f t="shared" si="10"/>
        <v>-1</v>
      </c>
      <c r="T115" s="95">
        <f t="shared" si="11"/>
        <v>0.66469719350073853</v>
      </c>
      <c r="U115" s="95"/>
    </row>
    <row r="116" spans="1:21" x14ac:dyDescent="0.3">
      <c r="A116" s="36">
        <f t="shared" si="6"/>
        <v>3</v>
      </c>
      <c r="B116" s="36">
        <v>192</v>
      </c>
      <c r="C116" s="36">
        <v>1</v>
      </c>
      <c r="D116" s="36" t="s">
        <v>318</v>
      </c>
      <c r="E116" s="36">
        <v>1995</v>
      </c>
      <c r="F116" s="36">
        <v>1996</v>
      </c>
      <c r="G116" s="76">
        <v>244</v>
      </c>
      <c r="H116" s="36">
        <v>10</v>
      </c>
      <c r="I116" s="36">
        <v>1</v>
      </c>
      <c r="J116" s="36">
        <v>1</v>
      </c>
      <c r="K116" s="36">
        <v>3</v>
      </c>
      <c r="L116" s="94">
        <v>1626</v>
      </c>
      <c r="M116" s="94">
        <v>680</v>
      </c>
      <c r="N116" s="95">
        <f t="shared" si="7"/>
        <v>0.70511708586296618</v>
      </c>
      <c r="O116" s="36">
        <v>19960192</v>
      </c>
      <c r="P116" s="63">
        <v>3531.65</v>
      </c>
      <c r="Q116" s="76">
        <f t="shared" si="8"/>
        <v>0.65295258590177396</v>
      </c>
      <c r="R116" s="76">
        <f t="shared" si="9"/>
        <v>-1</v>
      </c>
      <c r="S116" s="95">
        <f t="shared" si="10"/>
        <v>-1</v>
      </c>
      <c r="T116" s="95">
        <f t="shared" si="11"/>
        <v>0.70511708586296618</v>
      </c>
      <c r="U116" s="95"/>
    </row>
    <row r="117" spans="1:21" x14ac:dyDescent="0.3">
      <c r="A117" s="36">
        <f t="shared" si="6"/>
        <v>3</v>
      </c>
      <c r="B117" s="36">
        <v>196</v>
      </c>
      <c r="C117" s="36">
        <v>1</v>
      </c>
      <c r="D117" s="36" t="s">
        <v>414</v>
      </c>
      <c r="E117" s="36">
        <v>1995</v>
      </c>
      <c r="F117" s="36">
        <v>1996</v>
      </c>
      <c r="G117" s="76">
        <v>517</v>
      </c>
      <c r="H117" s="36">
        <v>10</v>
      </c>
      <c r="I117" s="36">
        <v>1</v>
      </c>
      <c r="J117" s="36">
        <v>1</v>
      </c>
      <c r="K117" s="36">
        <v>6</v>
      </c>
      <c r="L117" s="94">
        <v>8870</v>
      </c>
      <c r="M117" s="94">
        <v>7909</v>
      </c>
      <c r="N117" s="95">
        <f t="shared" si="7"/>
        <v>0.52863698670957748</v>
      </c>
      <c r="O117" s="36">
        <v>19960196</v>
      </c>
      <c r="P117" s="63">
        <v>25787.279999999999</v>
      </c>
      <c r="Q117" s="76">
        <f t="shared" si="8"/>
        <v>0.65066963246996201</v>
      </c>
      <c r="R117" s="76">
        <f t="shared" si="9"/>
        <v>-1</v>
      </c>
      <c r="S117" s="95">
        <f t="shared" si="10"/>
        <v>-1</v>
      </c>
      <c r="T117" s="95">
        <f t="shared" si="11"/>
        <v>0.52863698670957748</v>
      </c>
      <c r="U117" s="95"/>
    </row>
    <row r="118" spans="1:21" x14ac:dyDescent="0.3">
      <c r="A118" s="36">
        <f t="shared" si="6"/>
        <v>3</v>
      </c>
      <c r="B118" s="36">
        <v>197</v>
      </c>
      <c r="C118" s="36">
        <v>1</v>
      </c>
      <c r="D118" s="36" t="s">
        <v>415</v>
      </c>
      <c r="E118" s="36">
        <v>1995</v>
      </c>
      <c r="F118" s="36">
        <v>1996</v>
      </c>
      <c r="G118" s="76">
        <v>932</v>
      </c>
      <c r="H118" s="36">
        <v>6</v>
      </c>
      <c r="I118" s="36">
        <v>1</v>
      </c>
      <c r="J118" s="36">
        <v>1</v>
      </c>
      <c r="K118" s="36">
        <v>10</v>
      </c>
      <c r="L118" s="94">
        <v>4617</v>
      </c>
      <c r="M118" s="94">
        <v>3809</v>
      </c>
      <c r="N118" s="95">
        <f t="shared" si="7"/>
        <v>0.54794683123664845</v>
      </c>
      <c r="O118" s="36">
        <v>19960197</v>
      </c>
      <c r="P118" s="63">
        <v>4826.2299999999996</v>
      </c>
      <c r="Q118" s="76">
        <f t="shared" si="8"/>
        <v>1.7458761807870742</v>
      </c>
      <c r="R118" s="76">
        <f t="shared" si="9"/>
        <v>-1</v>
      </c>
      <c r="S118" s="95">
        <f t="shared" si="10"/>
        <v>-1</v>
      </c>
      <c r="T118" s="95">
        <f t="shared" si="11"/>
        <v>0.54794683123664845</v>
      </c>
      <c r="U118" s="95"/>
    </row>
    <row r="119" spans="1:21" x14ac:dyDescent="0.3">
      <c r="A119" s="36">
        <f t="shared" si="6"/>
        <v>3</v>
      </c>
      <c r="B119" s="36">
        <v>199</v>
      </c>
      <c r="C119" s="36">
        <v>1</v>
      </c>
      <c r="D119" s="36" t="s">
        <v>484</v>
      </c>
      <c r="E119" s="36">
        <v>1995</v>
      </c>
      <c r="F119" s="36">
        <v>1996</v>
      </c>
      <c r="G119" s="76">
        <v>474.02</v>
      </c>
      <c r="H119" s="36">
        <v>10</v>
      </c>
      <c r="I119" s="36">
        <v>1</v>
      </c>
      <c r="J119" s="36">
        <v>1</v>
      </c>
      <c r="K119" s="36">
        <v>5</v>
      </c>
      <c r="L119" s="94">
        <v>1807</v>
      </c>
      <c r="M119" s="94">
        <v>972</v>
      </c>
      <c r="N119" s="95">
        <f t="shared" si="7"/>
        <v>0.65023389708528245</v>
      </c>
      <c r="O119" s="36">
        <v>19960199</v>
      </c>
      <c r="P119" s="63">
        <v>4184.2</v>
      </c>
      <c r="Q119" s="76">
        <f t="shared" si="8"/>
        <v>0.6641651928684098</v>
      </c>
      <c r="R119" s="76">
        <f t="shared" si="9"/>
        <v>-1</v>
      </c>
      <c r="S119" s="95">
        <f t="shared" si="10"/>
        <v>-1</v>
      </c>
      <c r="T119" s="95">
        <f t="shared" si="11"/>
        <v>0.65023389708528245</v>
      </c>
      <c r="U119" s="95"/>
    </row>
    <row r="120" spans="1:21" x14ac:dyDescent="0.3">
      <c r="A120" s="36">
        <f t="shared" si="6"/>
        <v>3</v>
      </c>
      <c r="B120" s="36">
        <v>227</v>
      </c>
      <c r="C120" s="36">
        <v>1</v>
      </c>
      <c r="D120" s="36" t="s">
        <v>416</v>
      </c>
      <c r="E120" s="36">
        <v>1995</v>
      </c>
      <c r="F120" s="36">
        <v>1996</v>
      </c>
      <c r="G120" s="76">
        <v>337</v>
      </c>
      <c r="H120" s="36">
        <v>10</v>
      </c>
      <c r="I120" s="36">
        <v>1</v>
      </c>
      <c r="J120" s="36">
        <v>1</v>
      </c>
      <c r="K120" s="36">
        <v>4</v>
      </c>
      <c r="L120" s="94">
        <v>658</v>
      </c>
      <c r="M120" s="94">
        <v>434</v>
      </c>
      <c r="N120" s="95">
        <f t="shared" si="7"/>
        <v>0.60256410256410253</v>
      </c>
      <c r="O120" s="36">
        <v>19960227</v>
      </c>
      <c r="P120" s="63">
        <v>876.94</v>
      </c>
      <c r="Q120" s="76">
        <f t="shared" si="8"/>
        <v>1.2452391269642165</v>
      </c>
      <c r="R120" s="76">
        <f t="shared" si="9"/>
        <v>-1</v>
      </c>
      <c r="S120" s="95">
        <f t="shared" si="10"/>
        <v>-1</v>
      </c>
      <c r="T120" s="95">
        <f t="shared" si="11"/>
        <v>0.60256410256410253</v>
      </c>
      <c r="U120" s="95"/>
    </row>
    <row r="121" spans="1:21" x14ac:dyDescent="0.3">
      <c r="A121" s="36">
        <f t="shared" si="6"/>
        <v>3</v>
      </c>
      <c r="B121" s="36">
        <v>238</v>
      </c>
      <c r="C121" s="36">
        <v>1</v>
      </c>
      <c r="D121" s="36" t="s">
        <v>417</v>
      </c>
      <c r="E121" s="36">
        <v>1995</v>
      </c>
      <c r="F121" s="36">
        <v>1996</v>
      </c>
      <c r="G121" s="76">
        <v>271.54000000000002</v>
      </c>
      <c r="H121" s="36">
        <v>10</v>
      </c>
      <c r="I121" s="36">
        <v>1</v>
      </c>
      <c r="J121" s="36">
        <v>1</v>
      </c>
      <c r="K121" s="36">
        <v>3</v>
      </c>
      <c r="L121" s="94">
        <v>279</v>
      </c>
      <c r="M121" s="94">
        <v>111</v>
      </c>
      <c r="N121" s="95">
        <f t="shared" si="7"/>
        <v>0.7153846153846154</v>
      </c>
      <c r="O121" s="36">
        <v>19960238</v>
      </c>
      <c r="P121" s="63">
        <v>401.69</v>
      </c>
      <c r="Q121" s="76">
        <f t="shared" si="8"/>
        <v>0.97089795613532826</v>
      </c>
      <c r="R121" s="76">
        <f t="shared" si="9"/>
        <v>-1</v>
      </c>
      <c r="S121" s="95">
        <f t="shared" si="10"/>
        <v>-1</v>
      </c>
      <c r="T121" s="95">
        <f t="shared" si="11"/>
        <v>0.7153846153846154</v>
      </c>
      <c r="U121" s="95"/>
    </row>
    <row r="122" spans="1:21" x14ac:dyDescent="0.3">
      <c r="A122" s="36">
        <f t="shared" si="6"/>
        <v>3</v>
      </c>
      <c r="B122" s="36">
        <v>243</v>
      </c>
      <c r="C122" s="36">
        <v>1</v>
      </c>
      <c r="D122" s="36" t="s">
        <v>418</v>
      </c>
      <c r="E122" s="36">
        <v>1995</v>
      </c>
      <c r="F122" s="36">
        <v>1996</v>
      </c>
      <c r="G122" s="76">
        <v>310.10000000000002</v>
      </c>
      <c r="H122" s="36">
        <v>5</v>
      </c>
      <c r="I122" s="36">
        <v>1</v>
      </c>
      <c r="J122" s="36">
        <v>1</v>
      </c>
      <c r="K122" s="36">
        <v>4</v>
      </c>
      <c r="L122" s="94">
        <v>115</v>
      </c>
      <c r="M122" s="94">
        <v>26</v>
      </c>
      <c r="N122" s="95">
        <f t="shared" si="7"/>
        <v>0.81560283687943258</v>
      </c>
      <c r="O122" s="36">
        <v>19960243</v>
      </c>
      <c r="P122" s="63">
        <v>230.87</v>
      </c>
      <c r="Q122" s="76">
        <f t="shared" si="8"/>
        <v>0.61073331311993762</v>
      </c>
      <c r="R122" s="76">
        <f t="shared" si="9"/>
        <v>-1</v>
      </c>
      <c r="S122" s="95">
        <f t="shared" si="10"/>
        <v>-1</v>
      </c>
      <c r="T122" s="95">
        <f t="shared" si="11"/>
        <v>0.81560283687943258</v>
      </c>
      <c r="U122" s="95"/>
    </row>
    <row r="123" spans="1:21" x14ac:dyDescent="0.3">
      <c r="A123" s="36">
        <f t="shared" si="6"/>
        <v>3</v>
      </c>
      <c r="B123" s="36">
        <v>270</v>
      </c>
      <c r="C123" s="36">
        <v>1</v>
      </c>
      <c r="D123" s="36" t="s">
        <v>419</v>
      </c>
      <c r="E123" s="36">
        <v>1995</v>
      </c>
      <c r="F123" s="36">
        <v>1996</v>
      </c>
      <c r="G123" s="76">
        <v>449</v>
      </c>
      <c r="H123" s="36">
        <v>5</v>
      </c>
      <c r="I123" s="36">
        <v>1</v>
      </c>
      <c r="J123" s="36">
        <v>1</v>
      </c>
      <c r="K123" s="36">
        <v>5</v>
      </c>
      <c r="L123" s="94">
        <v>6825</v>
      </c>
      <c r="M123" s="94">
        <v>3315</v>
      </c>
      <c r="N123" s="95">
        <f t="shared" si="7"/>
        <v>0.67307692307692313</v>
      </c>
      <c r="O123" s="36">
        <v>19960270</v>
      </c>
      <c r="P123" s="63">
        <v>7714.7</v>
      </c>
      <c r="Q123" s="76">
        <f t="shared" si="8"/>
        <v>1.3143738577002346</v>
      </c>
      <c r="R123" s="76">
        <f t="shared" si="9"/>
        <v>-1</v>
      </c>
      <c r="S123" s="95">
        <f t="shared" si="10"/>
        <v>-1</v>
      </c>
      <c r="T123" s="95">
        <f t="shared" si="11"/>
        <v>0.67307692307692313</v>
      </c>
      <c r="U123" s="95"/>
    </row>
    <row r="124" spans="1:21" x14ac:dyDescent="0.3">
      <c r="A124" s="36">
        <f t="shared" si="6"/>
        <v>3</v>
      </c>
      <c r="B124" s="36">
        <v>271</v>
      </c>
      <c r="C124" s="36">
        <v>1</v>
      </c>
      <c r="D124" s="36" t="s">
        <v>420</v>
      </c>
      <c r="E124" s="36">
        <v>1995</v>
      </c>
      <c r="F124" s="36">
        <v>1996</v>
      </c>
      <c r="G124" s="76">
        <v>444.18</v>
      </c>
      <c r="H124" s="36">
        <v>5</v>
      </c>
      <c r="I124" s="36">
        <v>1</v>
      </c>
      <c r="J124" s="36">
        <v>1</v>
      </c>
      <c r="K124" s="36">
        <v>5</v>
      </c>
      <c r="L124" s="94">
        <v>11236</v>
      </c>
      <c r="M124" s="94">
        <v>7051</v>
      </c>
      <c r="N124" s="95">
        <f t="shared" si="7"/>
        <v>0.61442554820364192</v>
      </c>
      <c r="O124" s="36">
        <v>19960271</v>
      </c>
      <c r="P124" s="63">
        <v>11612.08</v>
      </c>
      <c r="Q124" s="76">
        <f t="shared" si="8"/>
        <v>1.5748255265206579</v>
      </c>
      <c r="R124" s="76">
        <f t="shared" si="9"/>
        <v>-1</v>
      </c>
      <c r="S124" s="95">
        <f t="shared" si="10"/>
        <v>-1</v>
      </c>
      <c r="T124" s="95">
        <f t="shared" si="11"/>
        <v>0.61442554820364192</v>
      </c>
      <c r="U124" s="95"/>
    </row>
    <row r="125" spans="1:21" x14ac:dyDescent="0.3">
      <c r="A125" s="36">
        <f t="shared" si="6"/>
        <v>3</v>
      </c>
      <c r="B125" s="36">
        <v>277</v>
      </c>
      <c r="C125" s="36">
        <v>1</v>
      </c>
      <c r="D125" s="36" t="s">
        <v>375</v>
      </c>
      <c r="E125" s="36">
        <v>1995</v>
      </c>
      <c r="F125" s="36">
        <v>1996</v>
      </c>
      <c r="G125" s="76">
        <v>338</v>
      </c>
      <c r="H125" s="36">
        <v>10</v>
      </c>
      <c r="I125" s="36">
        <v>1</v>
      </c>
      <c r="J125" s="36">
        <v>1</v>
      </c>
      <c r="K125" s="36">
        <v>4</v>
      </c>
      <c r="L125" s="94">
        <v>2789</v>
      </c>
      <c r="M125" s="94">
        <v>1878</v>
      </c>
      <c r="N125" s="95">
        <f t="shared" si="7"/>
        <v>0.59760017141632737</v>
      </c>
      <c r="O125" s="36">
        <v>19960277</v>
      </c>
      <c r="P125" s="63">
        <v>2690.67</v>
      </c>
      <c r="Q125" s="76">
        <f t="shared" si="8"/>
        <v>1.7345122218629561</v>
      </c>
      <c r="R125" s="76">
        <f t="shared" si="9"/>
        <v>-1</v>
      </c>
      <c r="S125" s="95">
        <f t="shared" si="10"/>
        <v>-1</v>
      </c>
      <c r="T125" s="95">
        <f t="shared" si="11"/>
        <v>0.59760017141632737</v>
      </c>
      <c r="U125" s="95"/>
    </row>
    <row r="126" spans="1:21" x14ac:dyDescent="0.3">
      <c r="A126" s="36">
        <f t="shared" si="6"/>
        <v>3</v>
      </c>
      <c r="B126" s="36">
        <v>279</v>
      </c>
      <c r="C126" s="36">
        <v>1</v>
      </c>
      <c r="D126" s="36" t="s">
        <v>421</v>
      </c>
      <c r="E126" s="36">
        <v>1995</v>
      </c>
      <c r="F126" s="36">
        <v>1996</v>
      </c>
      <c r="G126" s="76">
        <v>231.27</v>
      </c>
      <c r="H126" s="36">
        <v>10</v>
      </c>
      <c r="I126" s="36">
        <v>1</v>
      </c>
      <c r="J126" s="36">
        <v>1</v>
      </c>
      <c r="K126" s="36">
        <v>3</v>
      </c>
      <c r="L126" s="94">
        <v>7007</v>
      </c>
      <c r="M126" s="94">
        <v>6956</v>
      </c>
      <c r="N126" s="95">
        <f t="shared" si="7"/>
        <v>0.50182625510277157</v>
      </c>
      <c r="O126" s="36">
        <v>19960279</v>
      </c>
      <c r="P126" s="63">
        <v>21338.62</v>
      </c>
      <c r="Q126" s="76">
        <f t="shared" si="8"/>
        <v>0.65435346803120353</v>
      </c>
      <c r="R126" s="76">
        <f t="shared" si="9"/>
        <v>-1</v>
      </c>
      <c r="S126" s="95">
        <f t="shared" si="10"/>
        <v>-1</v>
      </c>
      <c r="T126" s="95">
        <f t="shared" si="11"/>
        <v>0.50182625510277157</v>
      </c>
      <c r="U126" s="95"/>
    </row>
    <row r="127" spans="1:21" x14ac:dyDescent="0.3">
      <c r="A127" s="36">
        <f t="shared" si="6"/>
        <v>3</v>
      </c>
      <c r="B127" s="36">
        <v>286</v>
      </c>
      <c r="C127" s="36">
        <v>1</v>
      </c>
      <c r="D127" s="36" t="s">
        <v>422</v>
      </c>
      <c r="E127" s="36">
        <v>1995</v>
      </c>
      <c r="F127" s="36">
        <v>1996</v>
      </c>
      <c r="G127" s="76">
        <v>300</v>
      </c>
      <c r="H127" s="36">
        <v>10</v>
      </c>
      <c r="I127" s="36">
        <v>1</v>
      </c>
      <c r="J127" s="36">
        <v>1</v>
      </c>
      <c r="K127" s="36">
        <v>4</v>
      </c>
      <c r="L127" s="94">
        <v>1042</v>
      </c>
      <c r="M127" s="94">
        <v>891</v>
      </c>
      <c r="N127" s="95">
        <f t="shared" si="7"/>
        <v>0.53905845835488875</v>
      </c>
      <c r="O127" s="36">
        <v>19960286</v>
      </c>
      <c r="P127" s="63">
        <v>1373.76</v>
      </c>
      <c r="Q127" s="76">
        <f t="shared" si="8"/>
        <v>1.4070871185651059</v>
      </c>
      <c r="R127" s="76">
        <f t="shared" si="9"/>
        <v>-1</v>
      </c>
      <c r="S127" s="95">
        <f t="shared" si="10"/>
        <v>-1</v>
      </c>
      <c r="T127" s="95">
        <f t="shared" si="11"/>
        <v>0.53905845835488875</v>
      </c>
      <c r="U127" s="95"/>
    </row>
    <row r="128" spans="1:21" x14ac:dyDescent="0.3">
      <c r="A128" s="36">
        <f t="shared" si="6"/>
        <v>3</v>
      </c>
      <c r="B128" s="36">
        <v>286</v>
      </c>
      <c r="C128" s="36">
        <v>1</v>
      </c>
      <c r="D128" s="36" t="s">
        <v>422</v>
      </c>
      <c r="E128" s="36">
        <v>1995</v>
      </c>
      <c r="F128" s="36">
        <v>1996</v>
      </c>
      <c r="G128" s="76">
        <v>300</v>
      </c>
      <c r="H128" s="36">
        <v>10</v>
      </c>
      <c r="I128" s="36">
        <v>0</v>
      </c>
      <c r="J128" s="36">
        <v>1</v>
      </c>
      <c r="K128" s="36">
        <v>4</v>
      </c>
      <c r="L128" s="94">
        <v>380</v>
      </c>
      <c r="M128" s="94">
        <v>520</v>
      </c>
      <c r="N128" s="95">
        <f t="shared" si="7"/>
        <v>0.42222222222222222</v>
      </c>
      <c r="O128" s="36">
        <v>19960286</v>
      </c>
      <c r="P128" s="63">
        <v>1373.76</v>
      </c>
      <c r="Q128" s="76">
        <f t="shared" si="8"/>
        <v>0.65513626834381555</v>
      </c>
      <c r="R128" s="76">
        <f t="shared" si="9"/>
        <v>-1</v>
      </c>
      <c r="S128" s="95">
        <f t="shared" si="10"/>
        <v>-1</v>
      </c>
      <c r="T128" s="95">
        <f t="shared" si="11"/>
        <v>0.42222222222222222</v>
      </c>
      <c r="U128" s="95"/>
    </row>
    <row r="129" spans="1:21" x14ac:dyDescent="0.3">
      <c r="A129" s="36">
        <f t="shared" si="6"/>
        <v>3</v>
      </c>
      <c r="B129" s="36">
        <v>309</v>
      </c>
      <c r="C129" s="36">
        <v>1</v>
      </c>
      <c r="D129" s="36" t="s">
        <v>378</v>
      </c>
      <c r="E129" s="36">
        <v>1995</v>
      </c>
      <c r="F129" s="36">
        <v>1996</v>
      </c>
      <c r="G129" s="76">
        <v>336.26</v>
      </c>
      <c r="H129" s="36">
        <v>10</v>
      </c>
      <c r="I129" s="36">
        <v>1</v>
      </c>
      <c r="J129" s="36">
        <v>1</v>
      </c>
      <c r="K129" s="36">
        <v>4</v>
      </c>
      <c r="L129" s="94">
        <v>2077</v>
      </c>
      <c r="M129" s="94">
        <v>1294</v>
      </c>
      <c r="N129" s="95">
        <f t="shared" si="7"/>
        <v>0.61613764461584097</v>
      </c>
      <c r="O129" s="36">
        <v>19960309</v>
      </c>
      <c r="P129" s="63">
        <v>2071.71</v>
      </c>
      <c r="Q129" s="76">
        <f t="shared" si="8"/>
        <v>1.6271582412596357</v>
      </c>
      <c r="R129" s="76">
        <f t="shared" si="9"/>
        <v>-1</v>
      </c>
      <c r="S129" s="95">
        <f t="shared" si="10"/>
        <v>-1</v>
      </c>
      <c r="T129" s="95">
        <f t="shared" si="11"/>
        <v>0.61613764461584097</v>
      </c>
      <c r="U129" s="95"/>
    </row>
    <row r="130" spans="1:21" x14ac:dyDescent="0.3">
      <c r="A130" s="36">
        <f t="shared" si="6"/>
        <v>3</v>
      </c>
      <c r="B130" s="36">
        <v>314</v>
      </c>
      <c r="C130" s="36">
        <v>1</v>
      </c>
      <c r="D130" s="36" t="s">
        <v>276</v>
      </c>
      <c r="E130" s="36">
        <v>1995</v>
      </c>
      <c r="F130" s="36">
        <v>1997</v>
      </c>
      <c r="G130" s="76">
        <v>400</v>
      </c>
      <c r="H130" s="36">
        <v>3</v>
      </c>
      <c r="I130" s="36">
        <v>1</v>
      </c>
      <c r="J130" s="36">
        <v>0</v>
      </c>
      <c r="K130" s="36">
        <v>5</v>
      </c>
      <c r="L130" s="94">
        <v>324</v>
      </c>
      <c r="M130" s="94">
        <v>187</v>
      </c>
      <c r="N130" s="95">
        <f t="shared" si="7"/>
        <v>0.63405088062622306</v>
      </c>
      <c r="O130" s="36">
        <v>19960314</v>
      </c>
      <c r="P130" s="63">
        <v>1103.97</v>
      </c>
      <c r="Q130" s="76">
        <f t="shared" si="8"/>
        <v>0.46287489696277978</v>
      </c>
      <c r="R130" s="76">
        <f t="shared" si="9"/>
        <v>-1</v>
      </c>
      <c r="S130" s="95">
        <f t="shared" si="10"/>
        <v>-1</v>
      </c>
      <c r="T130" s="95">
        <f t="shared" si="11"/>
        <v>0.63405088062622306</v>
      </c>
      <c r="U130" s="95"/>
    </row>
    <row r="131" spans="1:21" x14ac:dyDescent="0.3">
      <c r="A131" s="36">
        <f t="shared" si="6"/>
        <v>3</v>
      </c>
      <c r="B131" s="36">
        <v>345</v>
      </c>
      <c r="C131" s="36">
        <v>1</v>
      </c>
      <c r="D131" s="36" t="s">
        <v>423</v>
      </c>
      <c r="E131" s="36">
        <v>1995</v>
      </c>
      <c r="F131" s="36">
        <v>1996</v>
      </c>
      <c r="G131" s="76">
        <v>414.35</v>
      </c>
      <c r="H131" s="36">
        <v>3</v>
      </c>
      <c r="I131" s="36">
        <v>0</v>
      </c>
      <c r="J131" s="36">
        <v>1</v>
      </c>
      <c r="K131" s="36">
        <v>5</v>
      </c>
      <c r="L131" s="94">
        <v>757</v>
      </c>
      <c r="M131" s="94">
        <v>1172</v>
      </c>
      <c r="N131" s="95">
        <f t="shared" si="7"/>
        <v>0.39243131156039401</v>
      </c>
      <c r="O131" s="36">
        <v>19960345</v>
      </c>
      <c r="P131" s="63">
        <v>1735.22</v>
      </c>
      <c r="Q131" s="76">
        <f t="shared" si="8"/>
        <v>1.111674600338862</v>
      </c>
      <c r="R131" s="76">
        <f t="shared" si="9"/>
        <v>-1</v>
      </c>
      <c r="S131" s="95">
        <f t="shared" si="10"/>
        <v>-1</v>
      </c>
      <c r="T131" s="95">
        <f t="shared" si="11"/>
        <v>0.39243131156039401</v>
      </c>
      <c r="U131" s="95"/>
    </row>
    <row r="132" spans="1:21" x14ac:dyDescent="0.3">
      <c r="A132" s="36">
        <f t="shared" si="6"/>
        <v>3</v>
      </c>
      <c r="B132" s="36">
        <v>415</v>
      </c>
      <c r="C132" s="36">
        <v>1</v>
      </c>
      <c r="D132" s="36" t="s">
        <v>326</v>
      </c>
      <c r="E132" s="36">
        <v>1995</v>
      </c>
      <c r="F132" s="36">
        <v>1996</v>
      </c>
      <c r="G132" s="76">
        <v>315</v>
      </c>
      <c r="H132" s="36">
        <v>3</v>
      </c>
      <c r="I132" s="36">
        <v>1</v>
      </c>
      <c r="J132" s="36">
        <v>1</v>
      </c>
      <c r="K132" s="36">
        <v>4</v>
      </c>
      <c r="L132" s="94">
        <v>123</v>
      </c>
      <c r="M132" s="94">
        <v>112</v>
      </c>
      <c r="N132" s="95">
        <f t="shared" si="7"/>
        <v>0.52340425531914891</v>
      </c>
      <c r="O132" s="36">
        <v>19960415</v>
      </c>
      <c r="P132" s="63">
        <v>236.73</v>
      </c>
      <c r="Q132" s="76">
        <f t="shared" si="8"/>
        <v>0.99269209648122336</v>
      </c>
      <c r="R132" s="76">
        <f t="shared" si="9"/>
        <v>-1</v>
      </c>
      <c r="S132" s="95">
        <f t="shared" si="10"/>
        <v>-1</v>
      </c>
      <c r="T132" s="95">
        <f t="shared" si="11"/>
        <v>0.52340425531914891</v>
      </c>
      <c r="U132" s="95"/>
    </row>
    <row r="133" spans="1:21" x14ac:dyDescent="0.3">
      <c r="A133" s="36">
        <f t="shared" si="6"/>
        <v>3</v>
      </c>
      <c r="B133" s="36">
        <v>422</v>
      </c>
      <c r="C133" s="36">
        <v>1</v>
      </c>
      <c r="D133" s="36" t="s">
        <v>227</v>
      </c>
      <c r="E133" s="36">
        <v>1995</v>
      </c>
      <c r="F133" s="36">
        <v>1996</v>
      </c>
      <c r="G133" s="76">
        <v>328.4</v>
      </c>
      <c r="H133" s="36">
        <v>1</v>
      </c>
      <c r="I133" s="36">
        <v>1</v>
      </c>
      <c r="J133" s="36">
        <v>1</v>
      </c>
      <c r="K133" s="36">
        <v>4</v>
      </c>
      <c r="L133" s="94">
        <v>1651</v>
      </c>
      <c r="M133" s="94">
        <v>690</v>
      </c>
      <c r="N133" s="95">
        <f t="shared" si="7"/>
        <v>0.70525416488680048</v>
      </c>
      <c r="O133" s="36">
        <v>19960422</v>
      </c>
      <c r="P133" s="63">
        <v>1539.07</v>
      </c>
      <c r="Q133" s="76">
        <f t="shared" si="8"/>
        <v>1.521048425347775</v>
      </c>
      <c r="R133" s="76">
        <f t="shared" si="9"/>
        <v>-1</v>
      </c>
      <c r="S133" s="95">
        <f t="shared" si="10"/>
        <v>-1</v>
      </c>
      <c r="T133" s="95">
        <f t="shared" si="11"/>
        <v>0.70525416488680048</v>
      </c>
      <c r="U133" s="95"/>
    </row>
    <row r="134" spans="1:21" x14ac:dyDescent="0.3">
      <c r="A134" s="36">
        <f t="shared" si="6"/>
        <v>3</v>
      </c>
      <c r="B134" s="36">
        <v>425</v>
      </c>
      <c r="C134" s="36">
        <v>1</v>
      </c>
      <c r="D134" s="36" t="s">
        <v>254</v>
      </c>
      <c r="E134" s="36">
        <v>1995</v>
      </c>
      <c r="F134" s="36">
        <v>1996</v>
      </c>
      <c r="G134" s="76">
        <v>431.74</v>
      </c>
      <c r="H134" s="36">
        <v>1</v>
      </c>
      <c r="I134" s="36">
        <v>1</v>
      </c>
      <c r="J134" s="36">
        <v>1</v>
      </c>
      <c r="K134" s="36">
        <v>5</v>
      </c>
      <c r="L134" s="94">
        <v>190</v>
      </c>
      <c r="M134" s="94">
        <v>70</v>
      </c>
      <c r="N134" s="95">
        <f t="shared" si="7"/>
        <v>0.73076923076923073</v>
      </c>
      <c r="O134" s="36">
        <v>19960425</v>
      </c>
      <c r="P134" s="63">
        <v>359.6</v>
      </c>
      <c r="Q134" s="76">
        <f t="shared" si="8"/>
        <v>0.7230255839822024</v>
      </c>
      <c r="R134" s="76">
        <f t="shared" si="9"/>
        <v>-1</v>
      </c>
      <c r="S134" s="95">
        <f t="shared" si="10"/>
        <v>-1</v>
      </c>
      <c r="T134" s="95">
        <f t="shared" si="11"/>
        <v>0.73076923076923073</v>
      </c>
      <c r="U134" s="95"/>
    </row>
    <row r="135" spans="1:21" x14ac:dyDescent="0.3">
      <c r="A135" s="36">
        <f t="shared" si="6"/>
        <v>3</v>
      </c>
      <c r="B135" s="36">
        <v>477</v>
      </c>
      <c r="C135" s="36">
        <v>1</v>
      </c>
      <c r="D135" s="36" t="s">
        <v>424</v>
      </c>
      <c r="E135" s="36">
        <v>1995</v>
      </c>
      <c r="F135" s="36">
        <v>1996</v>
      </c>
      <c r="G135" s="76">
        <v>374.43</v>
      </c>
      <c r="H135" s="36">
        <v>10</v>
      </c>
      <c r="I135" s="36">
        <v>0</v>
      </c>
      <c r="J135" s="36">
        <v>1</v>
      </c>
      <c r="K135" s="36">
        <v>4</v>
      </c>
      <c r="L135" s="94">
        <v>783</v>
      </c>
      <c r="M135" s="94">
        <v>1121</v>
      </c>
      <c r="N135" s="95">
        <f t="shared" si="7"/>
        <v>0.41123949579831931</v>
      </c>
      <c r="O135" s="36">
        <v>19960477</v>
      </c>
      <c r="P135" s="63">
        <v>2998.73</v>
      </c>
      <c r="Q135" s="76">
        <f t="shared" si="8"/>
        <v>0.6349354560097108</v>
      </c>
      <c r="R135" s="76">
        <f t="shared" si="9"/>
        <v>-1</v>
      </c>
      <c r="S135" s="95">
        <f t="shared" si="10"/>
        <v>-1</v>
      </c>
      <c r="T135" s="95">
        <f t="shared" si="11"/>
        <v>0.41123949579831931</v>
      </c>
      <c r="U135" s="95"/>
    </row>
    <row r="136" spans="1:21" x14ac:dyDescent="0.3">
      <c r="A136" s="36">
        <f t="shared" si="6"/>
        <v>3</v>
      </c>
      <c r="B136" s="36">
        <v>484</v>
      </c>
      <c r="C136" s="36">
        <v>1</v>
      </c>
      <c r="D136" s="36" t="s">
        <v>425</v>
      </c>
      <c r="E136" s="36">
        <v>1995</v>
      </c>
      <c r="F136" s="36">
        <v>1996</v>
      </c>
      <c r="G136" s="76">
        <v>440.79</v>
      </c>
      <c r="H136" s="36">
        <v>10</v>
      </c>
      <c r="I136" s="36">
        <v>1</v>
      </c>
      <c r="J136" s="36">
        <v>1</v>
      </c>
      <c r="K136" s="36">
        <v>5</v>
      </c>
      <c r="L136" s="94">
        <v>605</v>
      </c>
      <c r="M136" s="94">
        <v>123</v>
      </c>
      <c r="N136" s="95">
        <f t="shared" si="7"/>
        <v>0.83104395604395609</v>
      </c>
      <c r="O136" s="36">
        <v>19960484</v>
      </c>
      <c r="P136" s="63">
        <v>996.99</v>
      </c>
      <c r="Q136" s="76">
        <f t="shared" si="8"/>
        <v>0.7301978956659545</v>
      </c>
      <c r="R136" s="76">
        <f t="shared" si="9"/>
        <v>-1</v>
      </c>
      <c r="S136" s="95">
        <f t="shared" si="10"/>
        <v>-1</v>
      </c>
      <c r="T136" s="95">
        <f t="shared" si="11"/>
        <v>0.83104395604395609</v>
      </c>
      <c r="U136" s="95"/>
    </row>
    <row r="137" spans="1:21" x14ac:dyDescent="0.3">
      <c r="A137" s="36">
        <f t="shared" si="6"/>
        <v>3</v>
      </c>
      <c r="B137" s="36">
        <v>487</v>
      </c>
      <c r="C137" s="36">
        <v>1</v>
      </c>
      <c r="D137" s="36" t="s">
        <v>289</v>
      </c>
      <c r="E137" s="36">
        <v>1995</v>
      </c>
      <c r="F137" s="36">
        <v>1996</v>
      </c>
      <c r="G137" s="76">
        <v>305</v>
      </c>
      <c r="H137" s="36">
        <v>10</v>
      </c>
      <c r="I137" s="36">
        <v>1</v>
      </c>
      <c r="J137" s="36">
        <v>1</v>
      </c>
      <c r="K137" s="36">
        <v>4</v>
      </c>
      <c r="L137" s="94">
        <v>352</v>
      </c>
      <c r="M137" s="94">
        <v>152</v>
      </c>
      <c r="N137" s="95">
        <f t="shared" si="7"/>
        <v>0.69841269841269837</v>
      </c>
      <c r="O137" s="36">
        <v>19960487</v>
      </c>
      <c r="P137" s="63">
        <v>429.54</v>
      </c>
      <c r="Q137" s="76">
        <f t="shared" si="8"/>
        <v>1.1733482329934348</v>
      </c>
      <c r="R137" s="76">
        <f t="shared" si="9"/>
        <v>-1</v>
      </c>
      <c r="S137" s="95">
        <f t="shared" si="10"/>
        <v>-1</v>
      </c>
      <c r="T137" s="95">
        <f t="shared" si="11"/>
        <v>0.69841269841269837</v>
      </c>
      <c r="U137" s="95"/>
    </row>
    <row r="138" spans="1:21" x14ac:dyDescent="0.3">
      <c r="A138" s="36">
        <f t="shared" si="6"/>
        <v>3</v>
      </c>
      <c r="B138" s="36">
        <v>492</v>
      </c>
      <c r="C138" s="36">
        <v>1</v>
      </c>
      <c r="D138" s="36" t="s">
        <v>385</v>
      </c>
      <c r="E138" s="36">
        <v>1995</v>
      </c>
      <c r="F138" s="36">
        <v>1996</v>
      </c>
      <c r="G138" s="76">
        <v>269.12</v>
      </c>
      <c r="H138" s="36">
        <v>5</v>
      </c>
      <c r="I138" s="36">
        <v>1</v>
      </c>
      <c r="J138" s="36">
        <v>1</v>
      </c>
      <c r="K138" s="36">
        <v>3</v>
      </c>
      <c r="L138" s="94">
        <v>5415</v>
      </c>
      <c r="M138" s="94">
        <v>2407</v>
      </c>
      <c r="N138" s="95">
        <f t="shared" si="7"/>
        <v>0.69227818972129895</v>
      </c>
      <c r="O138" s="36">
        <v>19960492</v>
      </c>
      <c r="P138" s="63">
        <v>4139.5</v>
      </c>
      <c r="Q138" s="76">
        <f t="shared" si="8"/>
        <v>1.8896001932600555</v>
      </c>
      <c r="R138" s="76">
        <f t="shared" si="9"/>
        <v>-1</v>
      </c>
      <c r="S138" s="95">
        <f t="shared" si="10"/>
        <v>-1</v>
      </c>
      <c r="T138" s="95">
        <f t="shared" si="11"/>
        <v>0.69227818972129895</v>
      </c>
      <c r="U138" s="95"/>
    </row>
    <row r="139" spans="1:21" x14ac:dyDescent="0.3">
      <c r="A139" s="36">
        <f t="shared" si="6"/>
        <v>3</v>
      </c>
      <c r="B139" s="36">
        <v>514</v>
      </c>
      <c r="C139" s="36">
        <v>1</v>
      </c>
      <c r="D139" s="36" t="s">
        <v>426</v>
      </c>
      <c r="E139" s="36">
        <v>1995</v>
      </c>
      <c r="F139" s="36">
        <v>1996</v>
      </c>
      <c r="G139" s="76">
        <v>372</v>
      </c>
      <c r="H139" s="36">
        <v>5</v>
      </c>
      <c r="I139" s="36">
        <v>1</v>
      </c>
      <c r="J139" s="36">
        <v>1</v>
      </c>
      <c r="K139" s="36">
        <v>4</v>
      </c>
      <c r="L139" s="94">
        <v>353</v>
      </c>
      <c r="M139" s="94">
        <v>146</v>
      </c>
      <c r="N139" s="95">
        <f t="shared" si="7"/>
        <v>0.70741482965931868</v>
      </c>
      <c r="O139" s="36">
        <v>19960514</v>
      </c>
      <c r="P139" s="63">
        <v>245.92</v>
      </c>
      <c r="Q139" s="76">
        <f t="shared" si="8"/>
        <v>2.0291151594014316</v>
      </c>
      <c r="R139" s="76">
        <f t="shared" si="9"/>
        <v>-1</v>
      </c>
      <c r="S139" s="95">
        <f t="shared" si="10"/>
        <v>-1</v>
      </c>
      <c r="T139" s="95">
        <f t="shared" si="11"/>
        <v>0.70741482965931868</v>
      </c>
      <c r="U139" s="95"/>
    </row>
    <row r="140" spans="1:21" x14ac:dyDescent="0.3">
      <c r="A140" s="36">
        <f t="shared" si="6"/>
        <v>3</v>
      </c>
      <c r="B140" s="36">
        <v>531</v>
      </c>
      <c r="C140" s="36">
        <v>1</v>
      </c>
      <c r="D140" s="36" t="s">
        <v>387</v>
      </c>
      <c r="E140" s="36">
        <v>1995</v>
      </c>
      <c r="F140" s="36">
        <v>1996</v>
      </c>
      <c r="G140" s="76">
        <v>214.15</v>
      </c>
      <c r="H140" s="36">
        <v>10</v>
      </c>
      <c r="I140" s="36">
        <v>1</v>
      </c>
      <c r="J140" s="36">
        <v>1</v>
      </c>
      <c r="K140" s="36">
        <v>3</v>
      </c>
      <c r="L140" s="94">
        <v>612</v>
      </c>
      <c r="M140" s="94">
        <v>408</v>
      </c>
      <c r="N140" s="95">
        <f t="shared" si="7"/>
        <v>0.6</v>
      </c>
      <c r="O140" s="36">
        <v>19960531</v>
      </c>
      <c r="P140" s="63">
        <v>1402.32</v>
      </c>
      <c r="Q140" s="76">
        <f t="shared" si="8"/>
        <v>0.72736607906897144</v>
      </c>
      <c r="R140" s="76">
        <f t="shared" si="9"/>
        <v>-1</v>
      </c>
      <c r="S140" s="95">
        <f t="shared" si="10"/>
        <v>-1</v>
      </c>
      <c r="T140" s="95">
        <f t="shared" si="11"/>
        <v>0.6</v>
      </c>
      <c r="U140" s="95"/>
    </row>
    <row r="141" spans="1:21" x14ac:dyDescent="0.3">
      <c r="A141" s="36">
        <f t="shared" si="6"/>
        <v>3</v>
      </c>
      <c r="B141" s="36">
        <v>534</v>
      </c>
      <c r="C141" s="36">
        <v>1</v>
      </c>
      <c r="D141" s="36" t="s">
        <v>290</v>
      </c>
      <c r="E141" s="36">
        <v>1995</v>
      </c>
      <c r="F141" s="36">
        <v>1996</v>
      </c>
      <c r="G141" s="76">
        <v>122.35</v>
      </c>
      <c r="H141" s="36">
        <v>10</v>
      </c>
      <c r="I141" s="36">
        <v>1</v>
      </c>
      <c r="J141" s="36">
        <v>1</v>
      </c>
      <c r="K141" s="36">
        <v>2</v>
      </c>
      <c r="L141" s="94">
        <v>1181</v>
      </c>
      <c r="M141" s="94">
        <v>355</v>
      </c>
      <c r="N141" s="95">
        <f t="shared" si="7"/>
        <v>0.76888020833333337</v>
      </c>
      <c r="O141" s="36">
        <v>19960534</v>
      </c>
      <c r="P141" s="63">
        <v>1751.91</v>
      </c>
      <c r="Q141" s="76">
        <f t="shared" si="8"/>
        <v>0.87675736767299683</v>
      </c>
      <c r="R141" s="76">
        <f t="shared" si="9"/>
        <v>-1</v>
      </c>
      <c r="S141" s="95">
        <f t="shared" si="10"/>
        <v>-1</v>
      </c>
      <c r="T141" s="95">
        <f t="shared" si="11"/>
        <v>0.76888020833333337</v>
      </c>
      <c r="U141" s="95"/>
    </row>
    <row r="142" spans="1:21" x14ac:dyDescent="0.3">
      <c r="A142" s="36">
        <f t="shared" si="6"/>
        <v>3</v>
      </c>
      <c r="B142" s="36">
        <v>547</v>
      </c>
      <c r="C142" s="36">
        <v>1</v>
      </c>
      <c r="D142" s="36" t="s">
        <v>427</v>
      </c>
      <c r="E142" s="36">
        <v>1995</v>
      </c>
      <c r="F142" s="36">
        <v>1996</v>
      </c>
      <c r="G142" s="76">
        <v>425.54</v>
      </c>
      <c r="H142" s="36">
        <v>10</v>
      </c>
      <c r="I142" s="36">
        <v>1</v>
      </c>
      <c r="J142" s="36">
        <v>1</v>
      </c>
      <c r="K142" s="36">
        <v>5</v>
      </c>
      <c r="L142" s="94">
        <v>326</v>
      </c>
      <c r="M142" s="94">
        <v>217</v>
      </c>
      <c r="N142" s="95">
        <f t="shared" si="7"/>
        <v>0.60036832412523022</v>
      </c>
      <c r="O142" s="36">
        <v>19960547</v>
      </c>
      <c r="P142" s="63">
        <v>646.17999999999995</v>
      </c>
      <c r="Q142" s="76">
        <f t="shared" si="8"/>
        <v>0.84032312977808044</v>
      </c>
      <c r="R142" s="76">
        <f t="shared" si="9"/>
        <v>-1</v>
      </c>
      <c r="S142" s="95">
        <f t="shared" si="10"/>
        <v>-1</v>
      </c>
      <c r="T142" s="95">
        <f t="shared" si="11"/>
        <v>0.60036832412523022</v>
      </c>
      <c r="U142" s="95"/>
    </row>
    <row r="143" spans="1:21" x14ac:dyDescent="0.3">
      <c r="A143" s="36">
        <f t="shared" si="6"/>
        <v>3</v>
      </c>
      <c r="B143" s="36">
        <v>553</v>
      </c>
      <c r="C143" s="36">
        <v>1</v>
      </c>
      <c r="D143" s="36" t="s">
        <v>428</v>
      </c>
      <c r="E143" s="36">
        <v>1995</v>
      </c>
      <c r="F143" s="36">
        <v>1996</v>
      </c>
      <c r="G143" s="76">
        <v>439.14</v>
      </c>
      <c r="H143" s="36">
        <v>10</v>
      </c>
      <c r="I143" s="36">
        <v>1</v>
      </c>
      <c r="J143" s="36">
        <v>1</v>
      </c>
      <c r="K143" s="36">
        <v>5</v>
      </c>
      <c r="L143" s="94">
        <v>479</v>
      </c>
      <c r="M143" s="94">
        <v>81</v>
      </c>
      <c r="N143" s="95">
        <f t="shared" si="7"/>
        <v>0.85535714285714282</v>
      </c>
      <c r="O143" s="36">
        <v>19960553</v>
      </c>
      <c r="P143" s="63">
        <v>724.76</v>
      </c>
      <c r="Q143" s="76">
        <f t="shared" si="8"/>
        <v>0.77266957337601416</v>
      </c>
      <c r="R143" s="76">
        <f t="shared" si="9"/>
        <v>-1</v>
      </c>
      <c r="S143" s="95">
        <f t="shared" si="10"/>
        <v>-1</v>
      </c>
      <c r="T143" s="95">
        <f t="shared" si="11"/>
        <v>0.85535714285714282</v>
      </c>
      <c r="U143" s="95"/>
    </row>
    <row r="144" spans="1:21" x14ac:dyDescent="0.3">
      <c r="A144" s="36">
        <f t="shared" si="6"/>
        <v>3</v>
      </c>
      <c r="B144" s="36">
        <v>564</v>
      </c>
      <c r="C144" s="36">
        <v>1</v>
      </c>
      <c r="D144" s="36" t="s">
        <v>429</v>
      </c>
      <c r="E144" s="36">
        <v>1995</v>
      </c>
      <c r="F144" s="36">
        <v>1996</v>
      </c>
      <c r="G144" s="76">
        <v>281.24</v>
      </c>
      <c r="H144" s="36">
        <v>10</v>
      </c>
      <c r="I144" s="36">
        <v>0</v>
      </c>
      <c r="J144" s="36">
        <v>1</v>
      </c>
      <c r="K144" s="36">
        <v>3</v>
      </c>
      <c r="L144" s="94">
        <v>1263</v>
      </c>
      <c r="M144" s="94">
        <v>1371</v>
      </c>
      <c r="N144" s="95">
        <f t="shared" si="7"/>
        <v>0.47949886104783601</v>
      </c>
      <c r="O144" s="36">
        <v>19960564</v>
      </c>
      <c r="P144" s="63">
        <v>2328.4299999999998</v>
      </c>
      <c r="Q144" s="76">
        <f t="shared" si="8"/>
        <v>1.1312343510434071</v>
      </c>
      <c r="R144" s="76">
        <f t="shared" si="9"/>
        <v>-1</v>
      </c>
      <c r="S144" s="95">
        <f t="shared" si="10"/>
        <v>-1</v>
      </c>
      <c r="T144" s="95">
        <f t="shared" si="11"/>
        <v>0.47949886104783601</v>
      </c>
      <c r="U144" s="95"/>
    </row>
    <row r="145" spans="1:21" x14ac:dyDescent="0.3">
      <c r="A145" s="36">
        <f t="shared" si="6"/>
        <v>3</v>
      </c>
      <c r="B145" s="36">
        <v>577</v>
      </c>
      <c r="C145" s="36">
        <v>1</v>
      </c>
      <c r="D145" s="36" t="s">
        <v>430</v>
      </c>
      <c r="E145" s="36">
        <v>1995</v>
      </c>
      <c r="F145" s="36">
        <v>1996</v>
      </c>
      <c r="G145" s="76">
        <v>448.38</v>
      </c>
      <c r="H145" s="36">
        <v>5</v>
      </c>
      <c r="I145" s="36">
        <v>1</v>
      </c>
      <c r="J145" s="36">
        <v>1</v>
      </c>
      <c r="K145" s="36">
        <v>5</v>
      </c>
      <c r="L145" s="94">
        <v>202</v>
      </c>
      <c r="M145" s="94">
        <v>80</v>
      </c>
      <c r="N145" s="95">
        <f t="shared" si="7"/>
        <v>0.71631205673758869</v>
      </c>
      <c r="O145" s="36">
        <v>19960577</v>
      </c>
      <c r="P145" s="63">
        <v>557.05999999999995</v>
      </c>
      <c r="Q145" s="76">
        <f t="shared" si="8"/>
        <v>0.50622913151186588</v>
      </c>
      <c r="R145" s="76">
        <f t="shared" si="9"/>
        <v>-1</v>
      </c>
      <c r="S145" s="95">
        <f t="shared" si="10"/>
        <v>-1</v>
      </c>
      <c r="T145" s="95">
        <f t="shared" si="11"/>
        <v>0.71631205673758869</v>
      </c>
      <c r="U145" s="95"/>
    </row>
    <row r="146" spans="1:21" x14ac:dyDescent="0.3">
      <c r="A146" s="36">
        <f t="shared" si="6"/>
        <v>3</v>
      </c>
      <c r="B146" s="36">
        <v>622</v>
      </c>
      <c r="C146" s="36">
        <v>1</v>
      </c>
      <c r="D146" s="36" t="s">
        <v>431</v>
      </c>
      <c r="E146" s="36">
        <v>1995</v>
      </c>
      <c r="F146" s="36">
        <v>1996</v>
      </c>
      <c r="G146" s="76">
        <v>611.54999999999995</v>
      </c>
      <c r="H146" s="36">
        <v>6</v>
      </c>
      <c r="I146" s="36">
        <v>1</v>
      </c>
      <c r="J146" s="36">
        <v>1</v>
      </c>
      <c r="K146" s="36">
        <v>7</v>
      </c>
      <c r="L146" s="94">
        <v>5671</v>
      </c>
      <c r="M146" s="94">
        <v>4176</v>
      </c>
      <c r="N146" s="95">
        <f t="shared" si="7"/>
        <v>0.57591144511018588</v>
      </c>
      <c r="O146" s="36">
        <v>19960622</v>
      </c>
      <c r="P146" s="63">
        <v>10808.24</v>
      </c>
      <c r="Q146" s="76">
        <f t="shared" si="8"/>
        <v>0.91106415105512095</v>
      </c>
      <c r="R146" s="76">
        <f t="shared" si="9"/>
        <v>-1</v>
      </c>
      <c r="S146" s="95">
        <f t="shared" si="10"/>
        <v>-1</v>
      </c>
      <c r="T146" s="95">
        <f t="shared" si="11"/>
        <v>0.57591144511018588</v>
      </c>
      <c r="U146" s="95"/>
    </row>
    <row r="147" spans="1:21" x14ac:dyDescent="0.3">
      <c r="A147" s="36">
        <f t="shared" si="6"/>
        <v>3</v>
      </c>
      <c r="B147" s="36">
        <v>627</v>
      </c>
      <c r="C147" s="36">
        <v>1</v>
      </c>
      <c r="D147" s="36" t="s">
        <v>432</v>
      </c>
      <c r="E147" s="36">
        <v>1995</v>
      </c>
      <c r="F147" s="36">
        <v>1996</v>
      </c>
      <c r="G147" s="76">
        <v>315</v>
      </c>
      <c r="H147" s="36">
        <v>10</v>
      </c>
      <c r="I147" s="36">
        <v>1</v>
      </c>
      <c r="J147" s="36">
        <v>1</v>
      </c>
      <c r="K147" s="36">
        <v>4</v>
      </c>
      <c r="L147" s="94">
        <v>162</v>
      </c>
      <c r="M147" s="94">
        <v>108</v>
      </c>
      <c r="N147" s="95">
        <f t="shared" si="7"/>
        <v>0.6</v>
      </c>
      <c r="O147" s="36">
        <v>19960627</v>
      </c>
      <c r="P147" s="63">
        <v>285.32</v>
      </c>
      <c r="Q147" s="76">
        <f t="shared" si="8"/>
        <v>0.94630590214496002</v>
      </c>
      <c r="R147" s="76">
        <f t="shared" si="9"/>
        <v>-1</v>
      </c>
      <c r="S147" s="95">
        <f t="shared" si="10"/>
        <v>-1</v>
      </c>
      <c r="T147" s="95">
        <f t="shared" si="11"/>
        <v>0.6</v>
      </c>
      <c r="U147" s="95"/>
    </row>
    <row r="148" spans="1:21" x14ac:dyDescent="0.3">
      <c r="A148" s="36">
        <f t="shared" si="6"/>
        <v>3</v>
      </c>
      <c r="B148" s="36">
        <v>656</v>
      </c>
      <c r="C148" s="36">
        <v>1</v>
      </c>
      <c r="D148" s="36" t="s">
        <v>229</v>
      </c>
      <c r="E148" s="36">
        <v>1995</v>
      </c>
      <c r="F148" s="36">
        <v>1996</v>
      </c>
      <c r="G148" s="76">
        <v>442</v>
      </c>
      <c r="H148" s="36">
        <v>10</v>
      </c>
      <c r="I148" s="36">
        <v>1</v>
      </c>
      <c r="J148" s="36">
        <v>1</v>
      </c>
      <c r="K148" s="36">
        <v>5</v>
      </c>
      <c r="L148" s="94">
        <v>2507</v>
      </c>
      <c r="M148" s="94">
        <v>1464</v>
      </c>
      <c r="N148" s="95">
        <f t="shared" si="7"/>
        <v>0.6313271216318308</v>
      </c>
      <c r="O148" s="36">
        <v>19960656</v>
      </c>
      <c r="P148" s="63">
        <v>4389.41</v>
      </c>
      <c r="Q148" s="76">
        <f t="shared" si="8"/>
        <v>0.90467739400056046</v>
      </c>
      <c r="R148" s="76">
        <f t="shared" si="9"/>
        <v>-1</v>
      </c>
      <c r="S148" s="95">
        <f t="shared" si="10"/>
        <v>-1</v>
      </c>
      <c r="T148" s="95">
        <f t="shared" si="11"/>
        <v>0.6313271216318308</v>
      </c>
      <c r="U148" s="95"/>
    </row>
    <row r="149" spans="1:21" x14ac:dyDescent="0.3">
      <c r="A149" s="36">
        <f t="shared" si="6"/>
        <v>3</v>
      </c>
      <c r="B149" s="36">
        <v>695</v>
      </c>
      <c r="C149" s="36">
        <v>1</v>
      </c>
      <c r="D149" s="36" t="s">
        <v>338</v>
      </c>
      <c r="E149" s="36">
        <v>1995</v>
      </c>
      <c r="F149" s="36">
        <v>1996</v>
      </c>
      <c r="G149" s="76">
        <v>105</v>
      </c>
      <c r="H149" s="36">
        <v>10</v>
      </c>
      <c r="I149" s="36">
        <v>1</v>
      </c>
      <c r="J149" s="36">
        <v>1</v>
      </c>
      <c r="K149" s="36">
        <v>2</v>
      </c>
      <c r="L149" s="94">
        <v>1172</v>
      </c>
      <c r="M149" s="94">
        <v>698</v>
      </c>
      <c r="N149" s="95">
        <f t="shared" si="7"/>
        <v>0.62673796791443848</v>
      </c>
      <c r="O149" s="36">
        <v>19960695</v>
      </c>
      <c r="P149" s="63">
        <v>1036.78</v>
      </c>
      <c r="Q149" s="76">
        <f t="shared" si="8"/>
        <v>1.8036613360597233</v>
      </c>
      <c r="R149" s="76">
        <f t="shared" si="9"/>
        <v>-1</v>
      </c>
      <c r="S149" s="95">
        <f t="shared" si="10"/>
        <v>-1</v>
      </c>
      <c r="T149" s="95">
        <f t="shared" si="11"/>
        <v>0.62673796791443848</v>
      </c>
      <c r="U149" s="95"/>
    </row>
    <row r="150" spans="1:21" x14ac:dyDescent="0.3">
      <c r="A150" s="36">
        <f t="shared" si="6"/>
        <v>3</v>
      </c>
      <c r="B150" s="36">
        <v>717</v>
      </c>
      <c r="C150" s="36">
        <v>1</v>
      </c>
      <c r="D150" s="36" t="s">
        <v>345</v>
      </c>
      <c r="E150" s="36">
        <v>1995</v>
      </c>
      <c r="F150" s="36">
        <v>1996</v>
      </c>
      <c r="G150" s="76">
        <v>322</v>
      </c>
      <c r="H150" s="36">
        <v>5</v>
      </c>
      <c r="I150" s="36">
        <v>1</v>
      </c>
      <c r="J150" s="36">
        <v>1</v>
      </c>
      <c r="K150" s="36">
        <v>4</v>
      </c>
      <c r="L150" s="94">
        <v>541</v>
      </c>
      <c r="M150" s="94">
        <v>396</v>
      </c>
      <c r="N150" s="95">
        <f t="shared" si="7"/>
        <v>0.57737459978655281</v>
      </c>
      <c r="O150" s="36">
        <v>19960717</v>
      </c>
      <c r="P150" s="63">
        <v>1156.2</v>
      </c>
      <c r="Q150" s="76">
        <f t="shared" si="8"/>
        <v>0.81041342328316901</v>
      </c>
      <c r="R150" s="76">
        <f t="shared" si="9"/>
        <v>-1</v>
      </c>
      <c r="S150" s="95">
        <f t="shared" si="10"/>
        <v>-1</v>
      </c>
      <c r="T150" s="95">
        <f t="shared" si="11"/>
        <v>0.57737459978655281</v>
      </c>
      <c r="U150" s="95"/>
    </row>
    <row r="151" spans="1:21" x14ac:dyDescent="0.3">
      <c r="A151" s="36">
        <f t="shared" si="6"/>
        <v>3</v>
      </c>
      <c r="B151" s="36">
        <v>721</v>
      </c>
      <c r="C151" s="36">
        <v>1</v>
      </c>
      <c r="D151" s="36" t="s">
        <v>433</v>
      </c>
      <c r="E151" s="36">
        <v>1995</v>
      </c>
      <c r="F151" s="36">
        <v>1996</v>
      </c>
      <c r="G151" s="76">
        <v>367.41</v>
      </c>
      <c r="H151" s="36">
        <v>5</v>
      </c>
      <c r="I151" s="36">
        <v>1</v>
      </c>
      <c r="J151" s="36">
        <v>1</v>
      </c>
      <c r="K151" s="36">
        <v>4</v>
      </c>
      <c r="L151" s="94">
        <v>1569</v>
      </c>
      <c r="M151" s="94">
        <v>1167</v>
      </c>
      <c r="N151" s="95">
        <f t="shared" si="7"/>
        <v>0.57346491228070173</v>
      </c>
      <c r="O151" s="36">
        <v>19960721</v>
      </c>
      <c r="P151" s="63">
        <v>2259.59</v>
      </c>
      <c r="Q151" s="76">
        <f t="shared" si="8"/>
        <v>1.2108391345332559</v>
      </c>
      <c r="R151" s="76">
        <f t="shared" si="9"/>
        <v>-1</v>
      </c>
      <c r="S151" s="95">
        <f t="shared" si="10"/>
        <v>-1</v>
      </c>
      <c r="T151" s="95">
        <f t="shared" si="11"/>
        <v>0.57346491228070173</v>
      </c>
      <c r="U151" s="95"/>
    </row>
    <row r="152" spans="1:21" x14ac:dyDescent="0.3">
      <c r="A152" s="36">
        <f t="shared" si="6"/>
        <v>3</v>
      </c>
      <c r="B152" s="36">
        <v>748</v>
      </c>
      <c r="C152" s="36">
        <v>1</v>
      </c>
      <c r="D152" s="36" t="s">
        <v>434</v>
      </c>
      <c r="E152" s="36">
        <v>1995</v>
      </c>
      <c r="F152" s="36">
        <v>1996</v>
      </c>
      <c r="G152" s="76">
        <v>430.25</v>
      </c>
      <c r="H152" s="36">
        <v>10</v>
      </c>
      <c r="I152" s="36">
        <v>1</v>
      </c>
      <c r="J152" s="36">
        <v>1</v>
      </c>
      <c r="K152" s="36">
        <v>5</v>
      </c>
      <c r="L152" s="94">
        <v>935</v>
      </c>
      <c r="M152" s="94">
        <v>532</v>
      </c>
      <c r="N152" s="95">
        <f t="shared" si="7"/>
        <v>0.6373551465576005</v>
      </c>
      <c r="O152" s="36">
        <v>19960748</v>
      </c>
      <c r="P152" s="63">
        <v>2246.04</v>
      </c>
      <c r="Q152" s="76">
        <f t="shared" si="8"/>
        <v>0.65314954319602503</v>
      </c>
      <c r="R152" s="76">
        <f t="shared" si="9"/>
        <v>-1</v>
      </c>
      <c r="S152" s="95">
        <f t="shared" si="10"/>
        <v>-1</v>
      </c>
      <c r="T152" s="95">
        <f t="shared" si="11"/>
        <v>0.6373551465576005</v>
      </c>
      <c r="U152" s="95"/>
    </row>
    <row r="153" spans="1:21" x14ac:dyDescent="0.3">
      <c r="A153" s="36">
        <f t="shared" si="6"/>
        <v>3</v>
      </c>
      <c r="B153" s="36">
        <v>763</v>
      </c>
      <c r="C153" s="36">
        <v>1</v>
      </c>
      <c r="D153" s="36" t="s">
        <v>435</v>
      </c>
      <c r="E153" s="36">
        <v>1995</v>
      </c>
      <c r="F153" s="36">
        <v>1996</v>
      </c>
      <c r="G153" s="76">
        <v>405.29</v>
      </c>
      <c r="H153" s="36">
        <v>10</v>
      </c>
      <c r="I153" s="36">
        <v>1</v>
      </c>
      <c r="J153" s="36">
        <v>1</v>
      </c>
      <c r="K153" s="36">
        <v>5</v>
      </c>
      <c r="L153" s="94">
        <v>589</v>
      </c>
      <c r="M153" s="94">
        <v>119</v>
      </c>
      <c r="N153" s="95">
        <f t="shared" si="7"/>
        <v>0.83192090395480223</v>
      </c>
      <c r="O153" s="36">
        <v>19960763</v>
      </c>
      <c r="P153" s="63">
        <v>512.95000000000005</v>
      </c>
      <c r="Q153" s="76">
        <f t="shared" si="8"/>
        <v>1.3802514864996587</v>
      </c>
      <c r="R153" s="76">
        <f t="shared" si="9"/>
        <v>-1</v>
      </c>
      <c r="S153" s="95">
        <f t="shared" si="10"/>
        <v>-1</v>
      </c>
      <c r="T153" s="95">
        <f t="shared" si="11"/>
        <v>0.83192090395480223</v>
      </c>
      <c r="U153" s="95"/>
    </row>
    <row r="154" spans="1:21" x14ac:dyDescent="0.3">
      <c r="A154" s="36">
        <f t="shared" si="6"/>
        <v>3</v>
      </c>
      <c r="B154" s="36">
        <v>784</v>
      </c>
      <c r="C154" s="36">
        <v>1</v>
      </c>
      <c r="D154" s="36" t="s">
        <v>302</v>
      </c>
      <c r="E154" s="36">
        <v>1995</v>
      </c>
      <c r="F154" s="36">
        <v>1997</v>
      </c>
      <c r="G154" s="76">
        <v>422.03</v>
      </c>
      <c r="H154" s="36">
        <v>5</v>
      </c>
      <c r="I154" s="36">
        <v>1</v>
      </c>
      <c r="J154" s="36">
        <v>0</v>
      </c>
      <c r="K154" s="36">
        <v>5</v>
      </c>
      <c r="L154" s="94">
        <v>564</v>
      </c>
      <c r="M154" s="94">
        <v>160</v>
      </c>
      <c r="N154" s="95">
        <f t="shared" si="7"/>
        <v>0.77900552486187846</v>
      </c>
      <c r="O154" s="36">
        <v>19960784</v>
      </c>
      <c r="P154" s="63">
        <v>597.22</v>
      </c>
      <c r="Q154" s="76">
        <f t="shared" si="8"/>
        <v>1.2122835805900674</v>
      </c>
      <c r="R154" s="76">
        <f t="shared" si="9"/>
        <v>-1</v>
      </c>
      <c r="S154" s="95">
        <f t="shared" si="10"/>
        <v>-1</v>
      </c>
      <c r="T154" s="95">
        <f t="shared" si="11"/>
        <v>0.77900552486187846</v>
      </c>
      <c r="U154" s="95"/>
    </row>
    <row r="155" spans="1:21" x14ac:dyDescent="0.3">
      <c r="A155" s="36">
        <f t="shared" si="6"/>
        <v>3</v>
      </c>
      <c r="B155" s="36">
        <v>829</v>
      </c>
      <c r="C155" s="36">
        <v>1</v>
      </c>
      <c r="D155" s="36" t="s">
        <v>436</v>
      </c>
      <c r="E155" s="36">
        <v>1995</v>
      </c>
      <c r="F155" s="36">
        <v>1996</v>
      </c>
      <c r="G155" s="76">
        <v>367.41</v>
      </c>
      <c r="H155" s="36">
        <v>6</v>
      </c>
      <c r="I155" s="36">
        <v>1</v>
      </c>
      <c r="J155" s="36">
        <v>1</v>
      </c>
      <c r="K155" s="36">
        <v>4</v>
      </c>
      <c r="L155" s="94">
        <v>2153</v>
      </c>
      <c r="M155" s="94">
        <v>649</v>
      </c>
      <c r="N155" s="95">
        <f t="shared" si="7"/>
        <v>0.76837972876516769</v>
      </c>
      <c r="O155" s="36">
        <v>19960829</v>
      </c>
      <c r="P155" s="63">
        <v>2297.0300000000002</v>
      </c>
      <c r="Q155" s="76">
        <f t="shared" si="8"/>
        <v>1.2198360491591316</v>
      </c>
      <c r="R155" s="76">
        <f t="shared" si="9"/>
        <v>-1</v>
      </c>
      <c r="S155" s="95">
        <f t="shared" si="10"/>
        <v>-1</v>
      </c>
      <c r="T155" s="95">
        <f t="shared" si="11"/>
        <v>0.76837972876516769</v>
      </c>
      <c r="U155" s="95"/>
    </row>
    <row r="156" spans="1:21" x14ac:dyDescent="0.3">
      <c r="A156" s="36">
        <f t="shared" si="6"/>
        <v>3</v>
      </c>
      <c r="B156" s="36">
        <v>831</v>
      </c>
      <c r="C156" s="36">
        <v>1</v>
      </c>
      <c r="D156" s="36" t="s">
        <v>354</v>
      </c>
      <c r="E156" s="36">
        <v>1995</v>
      </c>
      <c r="F156" s="36">
        <v>1997</v>
      </c>
      <c r="G156" s="76">
        <v>438.57</v>
      </c>
      <c r="H156" s="36">
        <v>5</v>
      </c>
      <c r="I156" s="36">
        <v>1</v>
      </c>
      <c r="J156" s="36">
        <v>0</v>
      </c>
      <c r="K156" s="36">
        <v>5</v>
      </c>
      <c r="L156" s="94">
        <v>3166</v>
      </c>
      <c r="M156" s="94">
        <v>2148</v>
      </c>
      <c r="N156" s="95">
        <f t="shared" si="7"/>
        <v>0.59578471960858115</v>
      </c>
      <c r="O156" s="36">
        <v>19960831</v>
      </c>
      <c r="P156" s="63">
        <v>7834.57</v>
      </c>
      <c r="Q156" s="76">
        <f t="shared" si="8"/>
        <v>0.67827589771997698</v>
      </c>
      <c r="R156" s="76">
        <f t="shared" si="9"/>
        <v>-1</v>
      </c>
      <c r="S156" s="95">
        <f t="shared" si="10"/>
        <v>-1</v>
      </c>
      <c r="T156" s="95">
        <f t="shared" si="11"/>
        <v>0.59578471960858115</v>
      </c>
      <c r="U156" s="95"/>
    </row>
    <row r="157" spans="1:21" x14ac:dyDescent="0.3">
      <c r="A157" s="36">
        <f t="shared" si="6"/>
        <v>3</v>
      </c>
      <c r="B157" s="36">
        <v>850</v>
      </c>
      <c r="C157" s="36">
        <v>1</v>
      </c>
      <c r="D157" s="36" t="s">
        <v>437</v>
      </c>
      <c r="E157" s="36">
        <v>1995</v>
      </c>
      <c r="F157" s="36">
        <v>1996</v>
      </c>
      <c r="G157" s="76">
        <v>532.49</v>
      </c>
      <c r="H157" s="36">
        <v>5</v>
      </c>
      <c r="I157" s="36">
        <v>0</v>
      </c>
      <c r="J157" s="36">
        <v>1</v>
      </c>
      <c r="K157" s="36">
        <v>6</v>
      </c>
      <c r="L157" s="94">
        <v>198</v>
      </c>
      <c r="M157" s="94">
        <v>268</v>
      </c>
      <c r="N157" s="95">
        <f t="shared" si="7"/>
        <v>0.42489270386266093</v>
      </c>
      <c r="O157" s="36">
        <v>19960850</v>
      </c>
      <c r="P157" s="63">
        <v>240</v>
      </c>
      <c r="Q157" s="76">
        <f t="shared" si="8"/>
        <v>1.9416666666666667</v>
      </c>
      <c r="R157" s="76">
        <f t="shared" si="9"/>
        <v>-1</v>
      </c>
      <c r="S157" s="95">
        <f t="shared" si="10"/>
        <v>-1</v>
      </c>
      <c r="T157" s="95">
        <f t="shared" si="11"/>
        <v>0.42489270386266093</v>
      </c>
      <c r="U157" s="95"/>
    </row>
    <row r="158" spans="1:21" x14ac:dyDescent="0.3">
      <c r="A158" s="36">
        <f t="shared" si="6"/>
        <v>3</v>
      </c>
      <c r="B158" s="36">
        <v>876</v>
      </c>
      <c r="C158" s="36">
        <v>1</v>
      </c>
      <c r="D158" s="36" t="s">
        <v>356</v>
      </c>
      <c r="E158" s="36">
        <v>1995</v>
      </c>
      <c r="F158" s="36">
        <v>1997</v>
      </c>
      <c r="G158" s="76">
        <v>238.77</v>
      </c>
      <c r="H158" s="36">
        <v>5</v>
      </c>
      <c r="I158" s="36">
        <v>1</v>
      </c>
      <c r="J158" s="36">
        <v>0</v>
      </c>
      <c r="K158" s="36">
        <v>3</v>
      </c>
      <c r="L158" s="94">
        <v>344</v>
      </c>
      <c r="M158" s="94">
        <v>211</v>
      </c>
      <c r="N158" s="95">
        <f t="shared" si="7"/>
        <v>0.61981981981981982</v>
      </c>
      <c r="O158" s="36">
        <v>19960876</v>
      </c>
      <c r="P158" s="63">
        <v>1911.33</v>
      </c>
      <c r="Q158" s="76">
        <f t="shared" si="8"/>
        <v>0.29037371882406493</v>
      </c>
      <c r="R158" s="76">
        <f t="shared" si="9"/>
        <v>-1</v>
      </c>
      <c r="S158" s="95">
        <f t="shared" si="10"/>
        <v>-1</v>
      </c>
      <c r="T158" s="95">
        <f t="shared" si="11"/>
        <v>0.61981981981981982</v>
      </c>
      <c r="U158" s="95"/>
    </row>
    <row r="159" spans="1:21" x14ac:dyDescent="0.3">
      <c r="A159" s="36">
        <f t="shared" si="6"/>
        <v>3</v>
      </c>
      <c r="B159" s="36">
        <v>877</v>
      </c>
      <c r="C159" s="36">
        <v>1</v>
      </c>
      <c r="D159" s="36" t="s">
        <v>261</v>
      </c>
      <c r="E159" s="36">
        <v>1995</v>
      </c>
      <c r="F159" s="36">
        <v>1996</v>
      </c>
      <c r="G159" s="76">
        <v>235.84</v>
      </c>
      <c r="H159" s="36">
        <v>10</v>
      </c>
      <c r="I159" s="36">
        <v>1</v>
      </c>
      <c r="J159" s="36">
        <v>1</v>
      </c>
      <c r="K159" s="36">
        <v>3</v>
      </c>
      <c r="L159" s="94">
        <v>2942</v>
      </c>
      <c r="M159" s="94">
        <v>2244</v>
      </c>
      <c r="N159" s="95">
        <f t="shared" si="7"/>
        <v>0.56729656768222136</v>
      </c>
      <c r="O159" s="36">
        <v>19960877</v>
      </c>
      <c r="P159" s="63">
        <v>4601.07</v>
      </c>
      <c r="Q159" s="76">
        <f t="shared" si="8"/>
        <v>1.1271291243123882</v>
      </c>
      <c r="R159" s="76">
        <f t="shared" si="9"/>
        <v>-1</v>
      </c>
      <c r="S159" s="95">
        <f t="shared" si="10"/>
        <v>-1</v>
      </c>
      <c r="T159" s="95">
        <f t="shared" si="11"/>
        <v>0.56729656768222136</v>
      </c>
      <c r="U159" s="95"/>
    </row>
    <row r="160" spans="1:21" x14ac:dyDescent="0.3">
      <c r="A160" s="36">
        <f t="shared" si="6"/>
        <v>3</v>
      </c>
      <c r="B160" s="36">
        <v>914</v>
      </c>
      <c r="C160" s="36">
        <v>1</v>
      </c>
      <c r="D160" s="36" t="s">
        <v>438</v>
      </c>
      <c r="E160" s="36">
        <v>1995</v>
      </c>
      <c r="F160" s="36">
        <v>1996</v>
      </c>
      <c r="G160" s="76">
        <v>913.15</v>
      </c>
      <c r="H160" s="36">
        <v>5</v>
      </c>
      <c r="I160" s="36">
        <v>1</v>
      </c>
      <c r="J160" s="36">
        <v>1</v>
      </c>
      <c r="K160" s="36">
        <v>10</v>
      </c>
      <c r="L160" s="94">
        <v>406</v>
      </c>
      <c r="M160" s="94">
        <v>158</v>
      </c>
      <c r="N160" s="95">
        <f t="shared" si="7"/>
        <v>0.71985815602836878</v>
      </c>
      <c r="O160" s="36">
        <v>19960914</v>
      </c>
      <c r="P160" s="63">
        <v>377.96</v>
      </c>
      <c r="Q160" s="76">
        <f t="shared" si="8"/>
        <v>1.492221399089851</v>
      </c>
      <c r="R160" s="76">
        <f t="shared" si="9"/>
        <v>-1</v>
      </c>
      <c r="S160" s="95">
        <f t="shared" si="10"/>
        <v>-1</v>
      </c>
      <c r="T160" s="95">
        <f t="shared" si="11"/>
        <v>0.71985815602836878</v>
      </c>
      <c r="U160" s="95"/>
    </row>
    <row r="161" spans="1:21" x14ac:dyDescent="0.3">
      <c r="A161" s="36">
        <f t="shared" si="6"/>
        <v>3</v>
      </c>
      <c r="B161" s="36">
        <v>2143</v>
      </c>
      <c r="C161" s="36">
        <v>1</v>
      </c>
      <c r="D161" s="36" t="s">
        <v>439</v>
      </c>
      <c r="E161" s="36">
        <v>1995</v>
      </c>
      <c r="F161" s="36">
        <v>1996</v>
      </c>
      <c r="G161" s="76">
        <v>229.54</v>
      </c>
      <c r="H161" s="36">
        <v>10</v>
      </c>
      <c r="I161" s="36">
        <v>1</v>
      </c>
      <c r="J161" s="36">
        <v>1</v>
      </c>
      <c r="K161" s="36">
        <v>3</v>
      </c>
      <c r="L161" s="94">
        <v>543</v>
      </c>
      <c r="M161" s="94">
        <v>259</v>
      </c>
      <c r="N161" s="95">
        <f t="shared" si="7"/>
        <v>0.67705735660847877</v>
      </c>
      <c r="O161" s="36">
        <v>19962143</v>
      </c>
      <c r="P161" s="63">
        <v>1179.01</v>
      </c>
      <c r="Q161" s="76">
        <f t="shared" si="8"/>
        <v>0.680231719832741</v>
      </c>
      <c r="R161" s="76">
        <f t="shared" si="9"/>
        <v>-1</v>
      </c>
      <c r="S161" s="95">
        <f t="shared" si="10"/>
        <v>-1</v>
      </c>
      <c r="T161" s="95">
        <f t="shared" si="11"/>
        <v>0.67705735660847877</v>
      </c>
      <c r="U161" s="95"/>
    </row>
    <row r="162" spans="1:21" x14ac:dyDescent="0.3">
      <c r="A162" s="36">
        <f t="shared" si="6"/>
        <v>3</v>
      </c>
      <c r="B162" s="36">
        <v>2149</v>
      </c>
      <c r="C162" s="36">
        <v>1</v>
      </c>
      <c r="D162" s="36" t="s">
        <v>440</v>
      </c>
      <c r="E162" s="36">
        <v>1995</v>
      </c>
      <c r="F162" s="36">
        <v>1996</v>
      </c>
      <c r="G162" s="76">
        <v>238.5</v>
      </c>
      <c r="H162" s="36">
        <v>10</v>
      </c>
      <c r="I162" s="36">
        <v>1</v>
      </c>
      <c r="J162" s="36">
        <v>1</v>
      </c>
      <c r="K162" s="36">
        <v>3</v>
      </c>
      <c r="L162" s="94">
        <v>681</v>
      </c>
      <c r="M162" s="94">
        <v>522</v>
      </c>
      <c r="N162" s="95">
        <f t="shared" si="7"/>
        <v>0.56608478802992523</v>
      </c>
      <c r="O162" s="36">
        <v>19962149</v>
      </c>
      <c r="P162" s="63">
        <v>1914.27</v>
      </c>
      <c r="Q162" s="76">
        <f t="shared" si="8"/>
        <v>0.62843799464025452</v>
      </c>
      <c r="R162" s="76">
        <f t="shared" si="9"/>
        <v>-1</v>
      </c>
      <c r="S162" s="95">
        <f t="shared" si="10"/>
        <v>-1</v>
      </c>
      <c r="T162" s="95">
        <f t="shared" si="11"/>
        <v>0.56608478802992523</v>
      </c>
      <c r="U162" s="95"/>
    </row>
    <row r="163" spans="1:21" x14ac:dyDescent="0.3">
      <c r="A163" s="36">
        <f t="shared" si="6"/>
        <v>3</v>
      </c>
      <c r="B163" s="36">
        <v>2153</v>
      </c>
      <c r="C163" s="36">
        <v>1</v>
      </c>
      <c r="D163" s="36" t="s">
        <v>445</v>
      </c>
      <c r="E163" s="36">
        <v>1995</v>
      </c>
      <c r="F163" s="36">
        <v>1997</v>
      </c>
      <c r="G163" s="76">
        <v>422.03</v>
      </c>
      <c r="H163" s="36">
        <v>5</v>
      </c>
      <c r="I163" s="36">
        <v>1</v>
      </c>
      <c r="J163" s="36">
        <v>0</v>
      </c>
      <c r="K163" s="36">
        <v>5</v>
      </c>
      <c r="L163" s="94">
        <v>527</v>
      </c>
      <c r="M163" s="94">
        <v>443</v>
      </c>
      <c r="N163" s="95">
        <f t="shared" si="7"/>
        <v>0.54329896907216491</v>
      </c>
      <c r="O163" s="36">
        <v>19962153</v>
      </c>
      <c r="P163" s="63">
        <v>670.85</v>
      </c>
      <c r="Q163" s="76">
        <f t="shared" si="8"/>
        <v>1.4459268092718194</v>
      </c>
      <c r="R163" s="76">
        <f t="shared" si="9"/>
        <v>-1</v>
      </c>
      <c r="S163" s="95">
        <f t="shared" si="10"/>
        <v>-1</v>
      </c>
      <c r="T163" s="95">
        <f t="shared" si="11"/>
        <v>0.54329896907216491</v>
      </c>
      <c r="U163" s="95"/>
    </row>
    <row r="164" spans="1:21" x14ac:dyDescent="0.3">
      <c r="A164" s="36">
        <f t="shared" si="6"/>
        <v>3</v>
      </c>
      <c r="B164" s="36">
        <v>2165</v>
      </c>
      <c r="C164" s="36">
        <v>1</v>
      </c>
      <c r="D164" s="36" t="s">
        <v>406</v>
      </c>
      <c r="E164" s="36">
        <v>1995</v>
      </c>
      <c r="F164" s="36">
        <v>1996</v>
      </c>
      <c r="G164" s="76">
        <v>242.59</v>
      </c>
      <c r="H164" s="36">
        <v>7</v>
      </c>
      <c r="I164" s="36">
        <v>1</v>
      </c>
      <c r="J164" s="36">
        <v>1</v>
      </c>
      <c r="K164" s="36">
        <v>3</v>
      </c>
      <c r="L164" s="94">
        <v>565</v>
      </c>
      <c r="M164" s="94">
        <v>110</v>
      </c>
      <c r="N164" s="95">
        <f t="shared" si="7"/>
        <v>0.83703703703703702</v>
      </c>
      <c r="O164" s="36">
        <v>19962165</v>
      </c>
      <c r="P164" s="63">
        <v>1217.48</v>
      </c>
      <c r="Q164" s="76">
        <f t="shared" si="8"/>
        <v>0.55442389197358477</v>
      </c>
      <c r="R164" s="76">
        <f t="shared" si="9"/>
        <v>-1</v>
      </c>
      <c r="S164" s="95">
        <f t="shared" si="10"/>
        <v>-1</v>
      </c>
      <c r="T164" s="95">
        <f t="shared" si="11"/>
        <v>0.83703703703703702</v>
      </c>
      <c r="U164" s="95"/>
    </row>
    <row r="165" spans="1:21" x14ac:dyDescent="0.3">
      <c r="A165" s="36">
        <f t="shared" si="6"/>
        <v>3</v>
      </c>
      <c r="B165" s="36">
        <v>2190</v>
      </c>
      <c r="C165" s="36">
        <v>1</v>
      </c>
      <c r="D165" s="36" t="s">
        <v>442</v>
      </c>
      <c r="E165" s="36">
        <v>1995</v>
      </c>
      <c r="F165" s="36">
        <v>1996</v>
      </c>
      <c r="G165" s="76">
        <v>222.8</v>
      </c>
      <c r="H165" s="36">
        <v>10</v>
      </c>
      <c r="I165" s="36">
        <v>1</v>
      </c>
      <c r="J165" s="36">
        <v>1</v>
      </c>
      <c r="K165" s="36">
        <v>3</v>
      </c>
      <c r="L165" s="94">
        <v>587</v>
      </c>
      <c r="M165" s="94">
        <v>575</v>
      </c>
      <c r="N165" s="95">
        <f t="shared" si="7"/>
        <v>0.50516351118760761</v>
      </c>
      <c r="O165" s="36">
        <v>19962190</v>
      </c>
      <c r="P165" s="63">
        <v>1523.6</v>
      </c>
      <c r="Q165" s="76">
        <f t="shared" si="8"/>
        <v>0.7626673667629299</v>
      </c>
      <c r="R165" s="76">
        <f t="shared" si="9"/>
        <v>-1</v>
      </c>
      <c r="S165" s="95">
        <f t="shared" si="10"/>
        <v>-1</v>
      </c>
      <c r="T165" s="95">
        <f t="shared" si="11"/>
        <v>0.50516351118760761</v>
      </c>
      <c r="U165" s="95"/>
    </row>
    <row r="166" spans="1:21" x14ac:dyDescent="0.3">
      <c r="A166" s="36">
        <f t="shared" si="6"/>
        <v>3</v>
      </c>
      <c r="B166" s="36">
        <v>2342</v>
      </c>
      <c r="C166" s="36">
        <v>1</v>
      </c>
      <c r="D166" s="36" t="s">
        <v>443</v>
      </c>
      <c r="E166" s="36">
        <v>1995</v>
      </c>
      <c r="F166" s="36">
        <v>1996</v>
      </c>
      <c r="G166" s="76">
        <v>420.38</v>
      </c>
      <c r="H166" s="36">
        <v>5</v>
      </c>
      <c r="I166" s="36">
        <v>0</v>
      </c>
      <c r="J166" s="36">
        <v>1</v>
      </c>
      <c r="K166" s="36">
        <v>5</v>
      </c>
      <c r="L166" s="94">
        <v>395</v>
      </c>
      <c r="M166" s="94">
        <v>749</v>
      </c>
      <c r="N166" s="95">
        <f t="shared" si="7"/>
        <v>0.34527972027972026</v>
      </c>
      <c r="O166" s="36">
        <v>19962342</v>
      </c>
      <c r="P166" s="63">
        <v>1081.25</v>
      </c>
      <c r="Q166" s="76">
        <f t="shared" si="8"/>
        <v>1.0580346820809248</v>
      </c>
      <c r="R166" s="76">
        <f t="shared" si="9"/>
        <v>-1</v>
      </c>
      <c r="S166" s="95">
        <f t="shared" si="10"/>
        <v>-1</v>
      </c>
      <c r="T166" s="95">
        <f t="shared" si="11"/>
        <v>0.34527972027972026</v>
      </c>
      <c r="U166" s="95"/>
    </row>
    <row r="167" spans="1:21" x14ac:dyDescent="0.3">
      <c r="A167" s="36">
        <f t="shared" si="6"/>
        <v>3</v>
      </c>
      <c r="B167" s="36">
        <v>2835</v>
      </c>
      <c r="C167" s="36">
        <v>1</v>
      </c>
      <c r="D167" s="36" t="s">
        <v>146</v>
      </c>
      <c r="E167" s="36">
        <v>1995</v>
      </c>
      <c r="F167" s="36">
        <v>1996</v>
      </c>
      <c r="G167" s="76">
        <v>731</v>
      </c>
      <c r="H167" s="36">
        <v>5</v>
      </c>
      <c r="I167" s="36">
        <v>1</v>
      </c>
      <c r="J167" s="36">
        <v>1</v>
      </c>
      <c r="K167" s="36">
        <v>8</v>
      </c>
      <c r="L167" s="94">
        <v>1331</v>
      </c>
      <c r="M167" s="94">
        <v>614</v>
      </c>
      <c r="N167" s="95">
        <f t="shared" si="7"/>
        <v>0.68431876606683806</v>
      </c>
      <c r="O167" s="36">
        <v>19962835</v>
      </c>
      <c r="P167" s="63">
        <v>907.48</v>
      </c>
      <c r="Q167" s="76">
        <f t="shared" si="8"/>
        <v>2.1432979239211885</v>
      </c>
      <c r="R167" s="76">
        <f t="shared" si="9"/>
        <v>-1</v>
      </c>
      <c r="S167" s="95">
        <f t="shared" si="10"/>
        <v>-1</v>
      </c>
      <c r="T167" s="95">
        <f t="shared" si="11"/>
        <v>0.68431876606683806</v>
      </c>
      <c r="U167" s="95"/>
    </row>
    <row r="168" spans="1:21" x14ac:dyDescent="0.3">
      <c r="A168" s="36">
        <f t="shared" si="6"/>
        <v>1</v>
      </c>
      <c r="B168" s="36">
        <v>1.2</v>
      </c>
      <c r="C168" s="36">
        <v>3</v>
      </c>
      <c r="D168" s="36" t="s">
        <v>446</v>
      </c>
      <c r="E168" s="36">
        <v>1996</v>
      </c>
      <c r="F168" s="36">
        <v>1997</v>
      </c>
      <c r="G168" s="76">
        <v>585</v>
      </c>
      <c r="H168" s="36">
        <v>5</v>
      </c>
      <c r="I168" s="36">
        <v>1</v>
      </c>
      <c r="J168" s="36">
        <v>1</v>
      </c>
      <c r="K168" s="36">
        <v>6</v>
      </c>
      <c r="L168" s="94">
        <v>105991</v>
      </c>
      <c r="M168" s="94">
        <v>44738</v>
      </c>
      <c r="N168" s="95">
        <f t="shared" si="7"/>
        <v>0.70318916731352299</v>
      </c>
      <c r="O168" s="36">
        <v>19970001.199999999</v>
      </c>
      <c r="P168" s="63">
        <v>48362.46</v>
      </c>
      <c r="Q168" s="76">
        <f t="shared" si="8"/>
        <v>3.1166528749778237</v>
      </c>
      <c r="R168" s="76">
        <f t="shared" si="9"/>
        <v>0.70318916731352299</v>
      </c>
      <c r="S168" s="95">
        <f t="shared" si="10"/>
        <v>-1</v>
      </c>
      <c r="T168" s="95">
        <f t="shared" si="11"/>
        <v>-1</v>
      </c>
      <c r="U168" s="95"/>
    </row>
    <row r="169" spans="1:21" x14ac:dyDescent="0.3">
      <c r="A169" s="36">
        <f t="shared" si="6"/>
        <v>1</v>
      </c>
      <c r="B169" s="36">
        <v>13</v>
      </c>
      <c r="C169" s="36">
        <v>1</v>
      </c>
      <c r="D169" s="36" t="s">
        <v>466</v>
      </c>
      <c r="E169" s="36">
        <v>1996</v>
      </c>
      <c r="F169" s="36">
        <v>1998</v>
      </c>
      <c r="G169" s="76">
        <v>257.2</v>
      </c>
      <c r="H169" s="36">
        <v>10</v>
      </c>
      <c r="I169" s="36">
        <v>1</v>
      </c>
      <c r="J169" s="36">
        <v>0</v>
      </c>
      <c r="K169" s="36">
        <v>3</v>
      </c>
      <c r="L169" s="94">
        <v>1270</v>
      </c>
      <c r="M169" s="94">
        <v>1084</v>
      </c>
      <c r="N169" s="95">
        <f t="shared" si="7"/>
        <v>0.53950722175021237</v>
      </c>
      <c r="O169" s="36">
        <v>19970013</v>
      </c>
      <c r="P169" s="63">
        <v>3113.2</v>
      </c>
      <c r="Q169" s="76">
        <f t="shared" si="8"/>
        <v>0.75613516638828215</v>
      </c>
      <c r="R169" s="76">
        <f t="shared" si="9"/>
        <v>0.53950722175021237</v>
      </c>
      <c r="S169" s="95">
        <f t="shared" si="10"/>
        <v>-1</v>
      </c>
      <c r="T169" s="95">
        <f t="shared" si="11"/>
        <v>-1</v>
      </c>
      <c r="U169" s="95"/>
    </row>
    <row r="170" spans="1:21" x14ac:dyDescent="0.3">
      <c r="A170" s="36">
        <f t="shared" si="6"/>
        <v>1</v>
      </c>
      <c r="B170" s="36">
        <v>24</v>
      </c>
      <c r="C170" s="36">
        <v>1</v>
      </c>
      <c r="D170" s="36" t="s">
        <v>447</v>
      </c>
      <c r="E170" s="36">
        <v>1996</v>
      </c>
      <c r="F170" s="36">
        <v>1997</v>
      </c>
      <c r="G170" s="76">
        <v>499.43</v>
      </c>
      <c r="H170" s="36">
        <v>10</v>
      </c>
      <c r="I170" s="36">
        <v>0</v>
      </c>
      <c r="J170" s="36">
        <v>1</v>
      </c>
      <c r="K170" s="36">
        <v>5</v>
      </c>
      <c r="L170" s="94">
        <v>150</v>
      </c>
      <c r="M170" s="94">
        <v>419</v>
      </c>
      <c r="N170" s="95">
        <f t="shared" si="7"/>
        <v>0.26362038664323373</v>
      </c>
      <c r="O170" s="36">
        <v>19970024</v>
      </c>
      <c r="P170" s="63">
        <v>423.98</v>
      </c>
      <c r="Q170" s="76">
        <f t="shared" si="8"/>
        <v>1.3420444360583046</v>
      </c>
      <c r="R170" s="76">
        <f t="shared" si="9"/>
        <v>0.26362038664323373</v>
      </c>
      <c r="S170" s="95">
        <f t="shared" si="10"/>
        <v>-1</v>
      </c>
      <c r="T170" s="95">
        <f t="shared" si="11"/>
        <v>-1</v>
      </c>
      <c r="U170" s="95"/>
    </row>
    <row r="171" spans="1:21" x14ac:dyDescent="0.3">
      <c r="A171" s="36">
        <f t="shared" ref="A171:A234" si="12">IF(E171/4=INT(E171/4),1,IF(E171/2=INT(E171/2),2,3))</f>
        <v>1</v>
      </c>
      <c r="B171" s="36">
        <v>47</v>
      </c>
      <c r="C171" s="36">
        <v>1</v>
      </c>
      <c r="D171" s="36" t="s">
        <v>236</v>
      </c>
      <c r="E171" s="36">
        <v>1996</v>
      </c>
      <c r="F171" s="36">
        <v>1997</v>
      </c>
      <c r="G171" s="76">
        <v>315</v>
      </c>
      <c r="H171" s="36">
        <v>10</v>
      </c>
      <c r="I171" s="36">
        <v>0</v>
      </c>
      <c r="J171" s="36">
        <v>1</v>
      </c>
      <c r="K171" s="36">
        <v>4</v>
      </c>
      <c r="L171" s="94">
        <v>3475</v>
      </c>
      <c r="M171" s="94">
        <v>3686</v>
      </c>
      <c r="N171" s="95">
        <f t="shared" ref="N171:N234" si="13">L171/(L171+M171)</f>
        <v>0.4852674207512917</v>
      </c>
      <c r="O171" s="36">
        <v>19970047</v>
      </c>
      <c r="P171" s="63">
        <v>3379.28</v>
      </c>
      <c r="Q171" s="76">
        <f t="shared" ref="Q171:Q234" si="14">(L171+M171)/P171</f>
        <v>2.1190904571387987</v>
      </c>
      <c r="R171" s="76">
        <f t="shared" ref="R171:R234" si="15">IF(A171=1,N171,-1)</f>
        <v>0.4852674207512917</v>
      </c>
      <c r="S171" s="95">
        <f t="shared" ref="S171:S234" si="16">IF(A171=2,N171,-1)</f>
        <v>-1</v>
      </c>
      <c r="T171" s="95">
        <f t="shared" ref="T171:T234" si="17">IF(A171=3,N171,-1)</f>
        <v>-1</v>
      </c>
      <c r="U171" s="95"/>
    </row>
    <row r="172" spans="1:21" x14ac:dyDescent="0.3">
      <c r="A172" s="36">
        <f t="shared" si="12"/>
        <v>1</v>
      </c>
      <c r="B172" s="36">
        <v>62</v>
      </c>
      <c r="C172" s="36">
        <v>1</v>
      </c>
      <c r="D172" s="36" t="s">
        <v>219</v>
      </c>
      <c r="E172" s="36">
        <v>1996</v>
      </c>
      <c r="F172" s="36">
        <v>1997</v>
      </c>
      <c r="G172" s="76">
        <v>150.19</v>
      </c>
      <c r="H172" s="36">
        <v>10</v>
      </c>
      <c r="I172" s="36">
        <v>1</v>
      </c>
      <c r="J172" s="36">
        <v>1</v>
      </c>
      <c r="K172" s="36">
        <v>2</v>
      </c>
      <c r="L172" s="94">
        <v>1188</v>
      </c>
      <c r="M172" s="94">
        <v>445</v>
      </c>
      <c r="N172" s="95">
        <f t="shared" si="13"/>
        <v>0.72749540722596451</v>
      </c>
      <c r="O172" s="36">
        <v>19970062</v>
      </c>
      <c r="P172" s="63">
        <v>623.87</v>
      </c>
      <c r="Q172" s="76">
        <f t="shared" si="14"/>
        <v>2.617532498757754</v>
      </c>
      <c r="R172" s="76">
        <f t="shared" si="15"/>
        <v>0.72749540722596451</v>
      </c>
      <c r="S172" s="95">
        <f t="shared" si="16"/>
        <v>-1</v>
      </c>
      <c r="T172" s="95">
        <f t="shared" si="17"/>
        <v>-1</v>
      </c>
      <c r="U172" s="95"/>
    </row>
    <row r="173" spans="1:21" x14ac:dyDescent="0.3">
      <c r="A173" s="36">
        <f t="shared" si="12"/>
        <v>1</v>
      </c>
      <c r="B173" s="36">
        <v>62</v>
      </c>
      <c r="C173" s="36">
        <v>1</v>
      </c>
      <c r="D173" s="36" t="s">
        <v>219</v>
      </c>
      <c r="E173" s="36">
        <v>1996</v>
      </c>
      <c r="F173" s="36">
        <v>1997</v>
      </c>
      <c r="G173" s="76">
        <v>169.94</v>
      </c>
      <c r="H173" s="36">
        <v>10</v>
      </c>
      <c r="I173" s="36">
        <v>1</v>
      </c>
      <c r="J173" s="36">
        <v>1</v>
      </c>
      <c r="K173" s="36">
        <v>2</v>
      </c>
      <c r="L173" s="94">
        <v>974</v>
      </c>
      <c r="M173" s="94">
        <v>652</v>
      </c>
      <c r="N173" s="95">
        <f t="shared" si="13"/>
        <v>0.59901599015990159</v>
      </c>
      <c r="O173" s="36">
        <v>19970062</v>
      </c>
      <c r="P173" s="63">
        <v>623.87</v>
      </c>
      <c r="Q173" s="76">
        <f t="shared" si="14"/>
        <v>2.6063122124801641</v>
      </c>
      <c r="R173" s="76">
        <f t="shared" si="15"/>
        <v>0.59901599015990159</v>
      </c>
      <c r="S173" s="95">
        <f t="shared" si="16"/>
        <v>-1</v>
      </c>
      <c r="T173" s="95">
        <f t="shared" si="17"/>
        <v>-1</v>
      </c>
      <c r="U173" s="95"/>
    </row>
    <row r="174" spans="1:21" x14ac:dyDescent="0.3">
      <c r="A174" s="36">
        <f t="shared" si="12"/>
        <v>1</v>
      </c>
      <c r="B174" s="36">
        <v>95</v>
      </c>
      <c r="C174" s="36">
        <v>1</v>
      </c>
      <c r="D174" s="36" t="s">
        <v>448</v>
      </c>
      <c r="E174" s="36">
        <v>1996</v>
      </c>
      <c r="F174" s="36">
        <v>1997</v>
      </c>
      <c r="G174" s="76">
        <v>315</v>
      </c>
      <c r="H174" s="36">
        <v>5</v>
      </c>
      <c r="I174" s="36">
        <v>0</v>
      </c>
      <c r="J174" s="36">
        <v>1</v>
      </c>
      <c r="K174" s="36">
        <v>4</v>
      </c>
      <c r="L174" s="94">
        <v>275</v>
      </c>
      <c r="M174" s="94">
        <v>430</v>
      </c>
      <c r="N174" s="95">
        <f t="shared" si="13"/>
        <v>0.39007092198581561</v>
      </c>
      <c r="O174" s="36">
        <v>19970095</v>
      </c>
      <c r="P174" s="63">
        <v>282.41000000000003</v>
      </c>
      <c r="Q174" s="76">
        <f t="shared" si="14"/>
        <v>2.4963705251230479</v>
      </c>
      <c r="R174" s="76">
        <f t="shared" si="15"/>
        <v>0.39007092198581561</v>
      </c>
      <c r="S174" s="95">
        <f t="shared" si="16"/>
        <v>-1</v>
      </c>
      <c r="T174" s="95">
        <f t="shared" si="17"/>
        <v>-1</v>
      </c>
      <c r="U174" s="95"/>
    </row>
    <row r="175" spans="1:21" x14ac:dyDescent="0.3">
      <c r="A175" s="36">
        <f t="shared" si="12"/>
        <v>1</v>
      </c>
      <c r="B175" s="36">
        <v>108</v>
      </c>
      <c r="C175" s="36">
        <v>1</v>
      </c>
      <c r="D175" s="36" t="s">
        <v>449</v>
      </c>
      <c r="E175" s="36">
        <v>1996</v>
      </c>
      <c r="F175" s="36">
        <v>1997</v>
      </c>
      <c r="G175" s="76">
        <v>315</v>
      </c>
      <c r="H175" s="36">
        <v>10</v>
      </c>
      <c r="I175" s="36">
        <v>1</v>
      </c>
      <c r="J175" s="36">
        <v>1</v>
      </c>
      <c r="K175" s="36">
        <v>4</v>
      </c>
      <c r="L175" s="94">
        <v>1739</v>
      </c>
      <c r="M175" s="94">
        <v>1481</v>
      </c>
      <c r="N175" s="95">
        <f t="shared" si="13"/>
        <v>0.5400621118012422</v>
      </c>
      <c r="O175" s="36">
        <v>19970108</v>
      </c>
      <c r="P175" s="63">
        <v>1107.78</v>
      </c>
      <c r="Q175" s="76">
        <f t="shared" si="14"/>
        <v>2.9067143295600211</v>
      </c>
      <c r="R175" s="76">
        <f t="shared" si="15"/>
        <v>0.5400621118012422</v>
      </c>
      <c r="S175" s="95">
        <f t="shared" si="16"/>
        <v>-1</v>
      </c>
      <c r="T175" s="95">
        <f t="shared" si="17"/>
        <v>-1</v>
      </c>
      <c r="U175" s="95"/>
    </row>
    <row r="176" spans="1:21" x14ac:dyDescent="0.3">
      <c r="A176" s="36">
        <f t="shared" si="12"/>
        <v>1</v>
      </c>
      <c r="B176" s="36">
        <v>118</v>
      </c>
      <c r="C176" s="36">
        <v>1</v>
      </c>
      <c r="D176" s="36" t="s">
        <v>413</v>
      </c>
      <c r="E176" s="36">
        <v>1996</v>
      </c>
      <c r="F176" s="36">
        <v>1997</v>
      </c>
      <c r="G176" s="76">
        <v>315</v>
      </c>
      <c r="H176" s="36">
        <v>5</v>
      </c>
      <c r="I176" s="36">
        <v>1</v>
      </c>
      <c r="J176" s="36">
        <v>1</v>
      </c>
      <c r="K176" s="36">
        <v>4</v>
      </c>
      <c r="L176" s="94">
        <v>1129</v>
      </c>
      <c r="M176" s="94">
        <v>1028</v>
      </c>
      <c r="N176" s="95">
        <f t="shared" si="13"/>
        <v>0.52341214649976819</v>
      </c>
      <c r="O176" s="36">
        <v>19970118</v>
      </c>
      <c r="P176" s="63">
        <v>584.54</v>
      </c>
      <c r="Q176" s="76">
        <f t="shared" si="14"/>
        <v>3.690081089403634</v>
      </c>
      <c r="R176" s="76">
        <f t="shared" si="15"/>
        <v>0.52341214649976819</v>
      </c>
      <c r="S176" s="95">
        <f t="shared" si="16"/>
        <v>-1</v>
      </c>
      <c r="T176" s="95">
        <f t="shared" si="17"/>
        <v>-1</v>
      </c>
      <c r="U176" s="95"/>
    </row>
    <row r="177" spans="1:21" x14ac:dyDescent="0.3">
      <c r="A177" s="36">
        <f t="shared" si="12"/>
        <v>1</v>
      </c>
      <c r="B177" s="36">
        <v>194</v>
      </c>
      <c r="C177" s="36">
        <v>1</v>
      </c>
      <c r="D177" s="36" t="s">
        <v>319</v>
      </c>
      <c r="E177" s="36">
        <v>1996</v>
      </c>
      <c r="F177" s="36">
        <v>1997</v>
      </c>
      <c r="G177" s="76">
        <v>263.7</v>
      </c>
      <c r="H177" s="36">
        <v>10</v>
      </c>
      <c r="I177" s="36">
        <v>0</v>
      </c>
      <c r="J177" s="36">
        <v>1</v>
      </c>
      <c r="K177" s="36">
        <v>3</v>
      </c>
      <c r="L177" s="94">
        <v>7166</v>
      </c>
      <c r="M177" s="94">
        <v>7942</v>
      </c>
      <c r="N177" s="95">
        <f t="shared" si="13"/>
        <v>0.47431824199099815</v>
      </c>
      <c r="O177" s="36">
        <v>19970194</v>
      </c>
      <c r="P177" s="63">
        <v>7882.62</v>
      </c>
      <c r="Q177" s="76">
        <f t="shared" si="14"/>
        <v>1.9166216308790733</v>
      </c>
      <c r="R177" s="76">
        <f t="shared" si="15"/>
        <v>0.47431824199099815</v>
      </c>
      <c r="S177" s="95">
        <f t="shared" si="16"/>
        <v>-1</v>
      </c>
      <c r="T177" s="95">
        <f t="shared" si="17"/>
        <v>-1</v>
      </c>
      <c r="U177" s="95"/>
    </row>
    <row r="178" spans="1:21" x14ac:dyDescent="0.3">
      <c r="A178" s="36">
        <f t="shared" si="12"/>
        <v>1</v>
      </c>
      <c r="B178" s="36">
        <v>213</v>
      </c>
      <c r="C178" s="36">
        <v>1</v>
      </c>
      <c r="D178" s="36" t="s">
        <v>450</v>
      </c>
      <c r="E178" s="36">
        <v>1996</v>
      </c>
      <c r="F178" s="36">
        <v>1997</v>
      </c>
      <c r="G178" s="76">
        <v>315</v>
      </c>
      <c r="H178" s="36">
        <v>5</v>
      </c>
      <c r="I178" s="36">
        <v>1</v>
      </c>
      <c r="J178" s="36">
        <v>1</v>
      </c>
      <c r="K178" s="36">
        <v>4</v>
      </c>
      <c r="L178" s="94">
        <v>949</v>
      </c>
      <c r="M178" s="94">
        <v>916</v>
      </c>
      <c r="N178" s="95">
        <f t="shared" si="13"/>
        <v>0.5088471849865952</v>
      </c>
      <c r="O178" s="36">
        <v>19970213</v>
      </c>
      <c r="P178" s="63">
        <v>607.41</v>
      </c>
      <c r="Q178" s="76">
        <f t="shared" si="14"/>
        <v>3.070413723843862</v>
      </c>
      <c r="R178" s="76">
        <f t="shared" si="15"/>
        <v>0.5088471849865952</v>
      </c>
      <c r="S178" s="95">
        <f t="shared" si="16"/>
        <v>-1</v>
      </c>
      <c r="T178" s="95">
        <f t="shared" si="17"/>
        <v>-1</v>
      </c>
      <c r="U178" s="95"/>
    </row>
    <row r="179" spans="1:21" x14ac:dyDescent="0.3">
      <c r="A179" s="36">
        <f t="shared" si="12"/>
        <v>1</v>
      </c>
      <c r="B179" s="36">
        <v>229</v>
      </c>
      <c r="C179" s="36">
        <v>1</v>
      </c>
      <c r="D179" s="36" t="s">
        <v>451</v>
      </c>
      <c r="E179" s="36">
        <v>1996</v>
      </c>
      <c r="F179" s="36">
        <v>1997</v>
      </c>
      <c r="G179" s="76">
        <v>315</v>
      </c>
      <c r="H179" s="36">
        <v>10</v>
      </c>
      <c r="I179" s="36">
        <v>1</v>
      </c>
      <c r="J179" s="36">
        <v>1</v>
      </c>
      <c r="K179" s="36">
        <v>4</v>
      </c>
      <c r="L179" s="94">
        <v>445</v>
      </c>
      <c r="M179" s="94">
        <v>385</v>
      </c>
      <c r="N179" s="95">
        <f t="shared" si="13"/>
        <v>0.53614457831325302</v>
      </c>
      <c r="O179" s="36">
        <v>19970229</v>
      </c>
      <c r="P179" s="63">
        <v>348.63</v>
      </c>
      <c r="Q179" s="76">
        <f t="shared" si="14"/>
        <v>2.3807474973467575</v>
      </c>
      <c r="R179" s="76">
        <f t="shared" si="15"/>
        <v>0.53614457831325302</v>
      </c>
      <c r="S179" s="95">
        <f t="shared" si="16"/>
        <v>-1</v>
      </c>
      <c r="T179" s="95">
        <f t="shared" si="17"/>
        <v>-1</v>
      </c>
      <c r="U179" s="95"/>
    </row>
    <row r="180" spans="1:21" x14ac:dyDescent="0.3">
      <c r="A180" s="36">
        <f t="shared" si="12"/>
        <v>1</v>
      </c>
      <c r="B180" s="36">
        <v>239</v>
      </c>
      <c r="C180" s="36">
        <v>1</v>
      </c>
      <c r="D180" s="36" t="s">
        <v>271</v>
      </c>
      <c r="E180" s="36">
        <v>1996</v>
      </c>
      <c r="F180" s="36">
        <v>1997</v>
      </c>
      <c r="G180" s="76">
        <v>289.7</v>
      </c>
      <c r="H180" s="36">
        <v>5</v>
      </c>
      <c r="I180" s="36">
        <v>0</v>
      </c>
      <c r="J180" s="36">
        <v>1</v>
      </c>
      <c r="K180" s="36">
        <v>3</v>
      </c>
      <c r="L180" s="94">
        <v>817</v>
      </c>
      <c r="M180" s="94">
        <v>887</v>
      </c>
      <c r="N180" s="95">
        <f t="shared" si="13"/>
        <v>0.47946009389671362</v>
      </c>
      <c r="O180" s="36">
        <v>19970239</v>
      </c>
      <c r="P180" s="63">
        <v>802.94</v>
      </c>
      <c r="Q180" s="76">
        <f t="shared" si="14"/>
        <v>2.1222009116496872</v>
      </c>
      <c r="R180" s="76">
        <f t="shared" si="15"/>
        <v>0.47946009389671362</v>
      </c>
      <c r="S180" s="95">
        <f t="shared" si="16"/>
        <v>-1</v>
      </c>
      <c r="T180" s="95">
        <f t="shared" si="17"/>
        <v>-1</v>
      </c>
      <c r="U180" s="95"/>
    </row>
    <row r="181" spans="1:21" x14ac:dyDescent="0.3">
      <c r="A181" s="36">
        <f t="shared" si="12"/>
        <v>1</v>
      </c>
      <c r="B181" s="36">
        <v>241</v>
      </c>
      <c r="C181" s="36">
        <v>1</v>
      </c>
      <c r="D181" s="36" t="s">
        <v>272</v>
      </c>
      <c r="E181" s="36">
        <v>1996</v>
      </c>
      <c r="F181" s="36">
        <v>1998</v>
      </c>
      <c r="G181" s="76">
        <v>150</v>
      </c>
      <c r="H181" s="36">
        <v>10</v>
      </c>
      <c r="I181" s="36">
        <v>1</v>
      </c>
      <c r="J181" s="36">
        <v>0</v>
      </c>
      <c r="K181" s="36">
        <v>2</v>
      </c>
      <c r="L181" s="94">
        <v>6503</v>
      </c>
      <c r="M181" s="94">
        <v>4465</v>
      </c>
      <c r="N181" s="95">
        <f t="shared" si="13"/>
        <v>0.59290663749088257</v>
      </c>
      <c r="O181" s="36">
        <v>19970241</v>
      </c>
      <c r="P181" s="63">
        <v>4231.5200000000004</v>
      </c>
      <c r="Q181" s="76">
        <f t="shared" si="14"/>
        <v>2.5919764056414714</v>
      </c>
      <c r="R181" s="76">
        <f t="shared" si="15"/>
        <v>0.59290663749088257</v>
      </c>
      <c r="S181" s="95">
        <f t="shared" si="16"/>
        <v>-1</v>
      </c>
      <c r="T181" s="95">
        <f t="shared" si="17"/>
        <v>-1</v>
      </c>
      <c r="U181" s="95"/>
    </row>
    <row r="182" spans="1:21" x14ac:dyDescent="0.3">
      <c r="A182" s="36">
        <f t="shared" si="12"/>
        <v>1</v>
      </c>
      <c r="B182" s="36">
        <v>255</v>
      </c>
      <c r="C182" s="36">
        <v>1</v>
      </c>
      <c r="D182" s="36" t="s">
        <v>374</v>
      </c>
      <c r="E182" s="36">
        <v>1996</v>
      </c>
      <c r="F182" s="36">
        <v>1997</v>
      </c>
      <c r="G182" s="76">
        <v>460.44</v>
      </c>
      <c r="H182" s="36">
        <v>10</v>
      </c>
      <c r="I182" s="36">
        <v>0</v>
      </c>
      <c r="J182" s="36">
        <v>1</v>
      </c>
      <c r="K182" s="36">
        <v>5</v>
      </c>
      <c r="L182" s="94">
        <v>920</v>
      </c>
      <c r="M182" s="94">
        <v>1226</v>
      </c>
      <c r="N182" s="95">
        <f t="shared" si="13"/>
        <v>0.42870456663560114</v>
      </c>
      <c r="O182" s="36">
        <v>19970255</v>
      </c>
      <c r="P182" s="63">
        <v>1062.53</v>
      </c>
      <c r="Q182" s="76">
        <f t="shared" si="14"/>
        <v>2.0197076788420092</v>
      </c>
      <c r="R182" s="76">
        <f t="shared" si="15"/>
        <v>0.42870456663560114</v>
      </c>
      <c r="S182" s="95">
        <f t="shared" si="16"/>
        <v>-1</v>
      </c>
      <c r="T182" s="95">
        <f t="shared" si="17"/>
        <v>-1</v>
      </c>
      <c r="U182" s="95"/>
    </row>
    <row r="183" spans="1:21" x14ac:dyDescent="0.3">
      <c r="A183" s="36">
        <f t="shared" si="12"/>
        <v>1</v>
      </c>
      <c r="B183" s="36">
        <v>264</v>
      </c>
      <c r="C183" s="36">
        <v>1</v>
      </c>
      <c r="D183" s="36" t="s">
        <v>274</v>
      </c>
      <c r="E183" s="36">
        <v>1996</v>
      </c>
      <c r="F183" s="36">
        <v>1997</v>
      </c>
      <c r="G183" s="76">
        <v>926.28</v>
      </c>
      <c r="H183" s="36">
        <v>3</v>
      </c>
      <c r="I183" s="36">
        <v>1</v>
      </c>
      <c r="J183" s="36">
        <v>1</v>
      </c>
      <c r="K183" s="36">
        <v>10</v>
      </c>
      <c r="L183" s="94">
        <v>467</v>
      </c>
      <c r="M183" s="94">
        <v>223</v>
      </c>
      <c r="N183" s="95">
        <f t="shared" si="13"/>
        <v>0.6768115942028986</v>
      </c>
      <c r="O183" s="36">
        <v>19970264</v>
      </c>
      <c r="P183" s="63">
        <v>222.84</v>
      </c>
      <c r="Q183" s="76">
        <f t="shared" si="14"/>
        <v>3.0963920301561658</v>
      </c>
      <c r="R183" s="76">
        <f t="shared" si="15"/>
        <v>0.6768115942028986</v>
      </c>
      <c r="S183" s="95">
        <f t="shared" si="16"/>
        <v>-1</v>
      </c>
      <c r="T183" s="95">
        <f t="shared" si="17"/>
        <v>-1</v>
      </c>
      <c r="U183" s="95"/>
    </row>
    <row r="184" spans="1:21" x14ac:dyDescent="0.3">
      <c r="A184" s="36">
        <f t="shared" si="12"/>
        <v>1</v>
      </c>
      <c r="B184" s="36">
        <v>297</v>
      </c>
      <c r="C184" s="36">
        <v>1</v>
      </c>
      <c r="D184" s="36" t="s">
        <v>275</v>
      </c>
      <c r="E184" s="36">
        <v>1996</v>
      </c>
      <c r="F184" s="36">
        <v>1997</v>
      </c>
      <c r="G184" s="76">
        <v>166.05</v>
      </c>
      <c r="H184" s="36">
        <v>10</v>
      </c>
      <c r="I184" s="36">
        <v>0</v>
      </c>
      <c r="J184" s="36">
        <v>1</v>
      </c>
      <c r="K184" s="36">
        <v>2</v>
      </c>
      <c r="L184" s="94">
        <v>476</v>
      </c>
      <c r="M184" s="94">
        <v>536</v>
      </c>
      <c r="N184" s="95">
        <f t="shared" si="13"/>
        <v>0.47035573122529645</v>
      </c>
      <c r="O184" s="36">
        <v>19970297</v>
      </c>
      <c r="P184" s="63">
        <v>475.53</v>
      </c>
      <c r="Q184" s="76">
        <f t="shared" si="14"/>
        <v>2.1281517464723572</v>
      </c>
      <c r="R184" s="76">
        <f t="shared" si="15"/>
        <v>0.47035573122529645</v>
      </c>
      <c r="S184" s="95">
        <f t="shared" si="16"/>
        <v>-1</v>
      </c>
      <c r="T184" s="95">
        <f t="shared" si="17"/>
        <v>-1</v>
      </c>
      <c r="U184" s="95"/>
    </row>
    <row r="185" spans="1:21" x14ac:dyDescent="0.3">
      <c r="A185" s="36">
        <f t="shared" si="12"/>
        <v>1</v>
      </c>
      <c r="B185" s="36">
        <v>299</v>
      </c>
      <c r="C185" s="36">
        <v>1</v>
      </c>
      <c r="D185" s="36" t="s">
        <v>377</v>
      </c>
      <c r="E185" s="36">
        <v>1996</v>
      </c>
      <c r="F185" s="36">
        <v>1997</v>
      </c>
      <c r="G185" s="76">
        <v>226.38</v>
      </c>
      <c r="H185" s="36">
        <v>5</v>
      </c>
      <c r="I185" s="36">
        <v>0</v>
      </c>
      <c r="J185" s="36">
        <v>1</v>
      </c>
      <c r="K185" s="36">
        <v>3</v>
      </c>
      <c r="L185" s="94">
        <v>1169</v>
      </c>
      <c r="M185" s="94">
        <v>1701</v>
      </c>
      <c r="N185" s="95">
        <f t="shared" si="13"/>
        <v>0.40731707317073168</v>
      </c>
      <c r="O185" s="36">
        <v>19970299</v>
      </c>
      <c r="P185" s="63">
        <v>1050</v>
      </c>
      <c r="Q185" s="76">
        <f t="shared" si="14"/>
        <v>2.7333333333333334</v>
      </c>
      <c r="R185" s="76">
        <f t="shared" si="15"/>
        <v>0.40731707317073168</v>
      </c>
      <c r="S185" s="95">
        <f t="shared" si="16"/>
        <v>-1</v>
      </c>
      <c r="T185" s="95">
        <f t="shared" si="17"/>
        <v>-1</v>
      </c>
      <c r="U185" s="95"/>
    </row>
    <row r="186" spans="1:21" x14ac:dyDescent="0.3">
      <c r="A186" s="36">
        <f t="shared" si="12"/>
        <v>1</v>
      </c>
      <c r="B186" s="36">
        <v>317</v>
      </c>
      <c r="C186" s="36">
        <v>1</v>
      </c>
      <c r="D186" s="36" t="s">
        <v>452</v>
      </c>
      <c r="E186" s="36">
        <v>1996</v>
      </c>
      <c r="F186" s="36">
        <v>1997</v>
      </c>
      <c r="G186" s="76">
        <v>315</v>
      </c>
      <c r="H186" s="36">
        <v>10</v>
      </c>
      <c r="I186" s="36">
        <v>0</v>
      </c>
      <c r="J186" s="36">
        <v>1</v>
      </c>
      <c r="K186" s="36">
        <v>4</v>
      </c>
      <c r="L186" s="94">
        <v>913</v>
      </c>
      <c r="M186" s="94">
        <v>1080</v>
      </c>
      <c r="N186" s="95">
        <f t="shared" si="13"/>
        <v>0.45810336176618166</v>
      </c>
      <c r="O186" s="36">
        <v>19970317</v>
      </c>
      <c r="P186" s="63">
        <v>1183.6600000000001</v>
      </c>
      <c r="Q186" s="76">
        <f t="shared" si="14"/>
        <v>1.6837605393440682</v>
      </c>
      <c r="R186" s="76">
        <f t="shared" si="15"/>
        <v>0.45810336176618166</v>
      </c>
      <c r="S186" s="95">
        <f t="shared" si="16"/>
        <v>-1</v>
      </c>
      <c r="T186" s="95">
        <f t="shared" si="17"/>
        <v>-1</v>
      </c>
      <c r="U186" s="95"/>
    </row>
    <row r="187" spans="1:21" x14ac:dyDescent="0.3">
      <c r="A187" s="36">
        <f t="shared" si="12"/>
        <v>1</v>
      </c>
      <c r="B187" s="36">
        <v>325</v>
      </c>
      <c r="C187" s="36">
        <v>1</v>
      </c>
      <c r="D187" s="36" t="s">
        <v>223</v>
      </c>
      <c r="E187" s="36">
        <v>1996</v>
      </c>
      <c r="F187" s="36">
        <v>1997</v>
      </c>
      <c r="G187" s="76">
        <v>1000</v>
      </c>
      <c r="H187" s="36">
        <v>5</v>
      </c>
      <c r="I187" s="36">
        <v>0</v>
      </c>
      <c r="J187" s="36">
        <v>1</v>
      </c>
      <c r="K187" s="36">
        <v>10</v>
      </c>
      <c r="L187" s="94">
        <v>445</v>
      </c>
      <c r="M187" s="94">
        <v>1028</v>
      </c>
      <c r="N187" s="95">
        <f t="shared" si="13"/>
        <v>0.30210454854039376</v>
      </c>
      <c r="O187" s="36">
        <v>19970325</v>
      </c>
      <c r="P187" s="63">
        <v>461.85</v>
      </c>
      <c r="Q187" s="76">
        <f t="shared" si="14"/>
        <v>3.1893471906463136</v>
      </c>
      <c r="R187" s="76">
        <f t="shared" si="15"/>
        <v>0.30210454854039376</v>
      </c>
      <c r="S187" s="95">
        <f t="shared" si="16"/>
        <v>-1</v>
      </c>
      <c r="T187" s="95">
        <f t="shared" si="17"/>
        <v>-1</v>
      </c>
      <c r="U187" s="95"/>
    </row>
    <row r="188" spans="1:21" x14ac:dyDescent="0.3">
      <c r="A188" s="36">
        <f t="shared" si="12"/>
        <v>1</v>
      </c>
      <c r="B188" s="36">
        <v>345</v>
      </c>
      <c r="C188" s="36">
        <v>1</v>
      </c>
      <c r="D188" s="36" t="s">
        <v>423</v>
      </c>
      <c r="E188" s="36">
        <v>1996</v>
      </c>
      <c r="F188" s="36">
        <v>1997</v>
      </c>
      <c r="G188" s="76">
        <v>315</v>
      </c>
      <c r="H188" s="36">
        <v>7</v>
      </c>
      <c r="I188" s="36">
        <v>1</v>
      </c>
      <c r="J188" s="36">
        <v>1</v>
      </c>
      <c r="K188" s="36">
        <v>4</v>
      </c>
      <c r="L188" s="94">
        <v>2772</v>
      </c>
      <c r="M188" s="94">
        <v>1763</v>
      </c>
      <c r="N188" s="95">
        <f t="shared" si="13"/>
        <v>0.61124586549062843</v>
      </c>
      <c r="O188" s="36">
        <v>19970345</v>
      </c>
      <c r="P188" s="63">
        <v>1768.48</v>
      </c>
      <c r="Q188" s="76">
        <f t="shared" si="14"/>
        <v>2.5643490455080067</v>
      </c>
      <c r="R188" s="76">
        <f t="shared" si="15"/>
        <v>0.61124586549062843</v>
      </c>
      <c r="S188" s="95">
        <f t="shared" si="16"/>
        <v>-1</v>
      </c>
      <c r="T188" s="95">
        <f t="shared" si="17"/>
        <v>-1</v>
      </c>
      <c r="U188" s="95"/>
    </row>
    <row r="189" spans="1:21" x14ac:dyDescent="0.3">
      <c r="A189" s="36">
        <f t="shared" si="12"/>
        <v>1</v>
      </c>
      <c r="B189" s="36">
        <v>414</v>
      </c>
      <c r="C189" s="36">
        <v>1</v>
      </c>
      <c r="D189" s="36" t="s">
        <v>453</v>
      </c>
      <c r="E189" s="36">
        <v>1996</v>
      </c>
      <c r="F189" s="36">
        <v>1997</v>
      </c>
      <c r="G189" s="76">
        <v>250</v>
      </c>
      <c r="H189" s="36">
        <v>10</v>
      </c>
      <c r="I189" s="36">
        <v>0</v>
      </c>
      <c r="J189" s="36">
        <v>1</v>
      </c>
      <c r="K189" s="36">
        <v>3</v>
      </c>
      <c r="L189" s="94">
        <v>613</v>
      </c>
      <c r="M189" s="94">
        <v>758</v>
      </c>
      <c r="N189" s="95">
        <f t="shared" si="13"/>
        <v>0.44711889132020421</v>
      </c>
      <c r="O189" s="36">
        <v>19970414</v>
      </c>
      <c r="P189" s="63">
        <v>551.38</v>
      </c>
      <c r="Q189" s="76">
        <f t="shared" si="14"/>
        <v>2.4864884471689215</v>
      </c>
      <c r="R189" s="76">
        <f t="shared" si="15"/>
        <v>0.44711889132020421</v>
      </c>
      <c r="S189" s="95">
        <f t="shared" si="16"/>
        <v>-1</v>
      </c>
      <c r="T189" s="95">
        <f t="shared" si="17"/>
        <v>-1</v>
      </c>
      <c r="U189" s="95"/>
    </row>
    <row r="190" spans="1:21" x14ac:dyDescent="0.3">
      <c r="A190" s="36">
        <f t="shared" si="12"/>
        <v>1</v>
      </c>
      <c r="B190" s="36">
        <v>423</v>
      </c>
      <c r="C190" s="36">
        <v>1</v>
      </c>
      <c r="D190" s="36" t="s">
        <v>284</v>
      </c>
      <c r="E190" s="36">
        <v>1996</v>
      </c>
      <c r="F190" s="36">
        <v>1997</v>
      </c>
      <c r="G190" s="76">
        <v>315</v>
      </c>
      <c r="H190" s="36">
        <v>10</v>
      </c>
      <c r="I190" s="36">
        <v>0</v>
      </c>
      <c r="J190" s="36">
        <v>1</v>
      </c>
      <c r="K190" s="36">
        <v>4</v>
      </c>
      <c r="L190" s="94">
        <v>1574</v>
      </c>
      <c r="M190" s="94">
        <v>2018</v>
      </c>
      <c r="N190" s="95">
        <f t="shared" si="13"/>
        <v>0.43819599109131402</v>
      </c>
      <c r="O190" s="36">
        <v>19970423</v>
      </c>
      <c r="P190" s="63">
        <v>3143.9</v>
      </c>
      <c r="Q190" s="76">
        <f t="shared" si="14"/>
        <v>1.1425299786888896</v>
      </c>
      <c r="R190" s="76">
        <f t="shared" si="15"/>
        <v>0.43819599109131402</v>
      </c>
      <c r="S190" s="95">
        <f t="shared" si="16"/>
        <v>-1</v>
      </c>
      <c r="T190" s="95">
        <f t="shared" si="17"/>
        <v>-1</v>
      </c>
      <c r="U190" s="95"/>
    </row>
    <row r="191" spans="1:21" x14ac:dyDescent="0.3">
      <c r="A191" s="36">
        <f t="shared" si="12"/>
        <v>1</v>
      </c>
      <c r="B191" s="36">
        <v>432</v>
      </c>
      <c r="C191" s="36">
        <v>1</v>
      </c>
      <c r="D191" s="36" t="s">
        <v>454</v>
      </c>
      <c r="E191" s="36">
        <v>1996</v>
      </c>
      <c r="F191" s="36">
        <v>1997</v>
      </c>
      <c r="G191" s="76">
        <v>315</v>
      </c>
      <c r="H191" s="36">
        <v>5</v>
      </c>
      <c r="I191" s="36">
        <v>0</v>
      </c>
      <c r="J191" s="36">
        <v>1</v>
      </c>
      <c r="K191" s="36">
        <v>4</v>
      </c>
      <c r="L191" s="94">
        <v>548</v>
      </c>
      <c r="M191" s="94">
        <v>984</v>
      </c>
      <c r="N191" s="95">
        <f t="shared" si="13"/>
        <v>0.35770234986945171</v>
      </c>
      <c r="O191" s="36">
        <v>19970432</v>
      </c>
      <c r="P191" s="63">
        <v>878.38</v>
      </c>
      <c r="Q191" s="76">
        <f t="shared" si="14"/>
        <v>1.7441198570094947</v>
      </c>
      <c r="R191" s="76">
        <f t="shared" si="15"/>
        <v>0.35770234986945171</v>
      </c>
      <c r="S191" s="95">
        <f t="shared" si="16"/>
        <v>-1</v>
      </c>
      <c r="T191" s="95">
        <f t="shared" si="17"/>
        <v>-1</v>
      </c>
      <c r="U191" s="95"/>
    </row>
    <row r="192" spans="1:21" x14ac:dyDescent="0.3">
      <c r="A192" s="36">
        <f t="shared" si="12"/>
        <v>1</v>
      </c>
      <c r="B192" s="36">
        <v>465</v>
      </c>
      <c r="C192" s="36">
        <v>1</v>
      </c>
      <c r="D192" s="36" t="s">
        <v>455</v>
      </c>
      <c r="E192" s="36">
        <v>1996</v>
      </c>
      <c r="F192" s="36">
        <v>1997</v>
      </c>
      <c r="G192" s="76">
        <v>315</v>
      </c>
      <c r="H192" s="36">
        <v>10</v>
      </c>
      <c r="I192" s="36">
        <v>0</v>
      </c>
      <c r="J192" s="36">
        <v>1</v>
      </c>
      <c r="K192" s="36">
        <v>4</v>
      </c>
      <c r="L192" s="94">
        <v>1073</v>
      </c>
      <c r="M192" s="94">
        <v>2076</v>
      </c>
      <c r="N192" s="95">
        <f t="shared" si="13"/>
        <v>0.34074309304541123</v>
      </c>
      <c r="O192" s="36">
        <v>19970465</v>
      </c>
      <c r="P192" s="63">
        <v>2133.86</v>
      </c>
      <c r="Q192" s="76">
        <f t="shared" si="14"/>
        <v>1.4757294292971421</v>
      </c>
      <c r="R192" s="76">
        <f t="shared" si="15"/>
        <v>0.34074309304541123</v>
      </c>
      <c r="S192" s="95">
        <f t="shared" si="16"/>
        <v>-1</v>
      </c>
      <c r="T192" s="95">
        <f t="shared" si="17"/>
        <v>-1</v>
      </c>
      <c r="U192" s="95"/>
    </row>
    <row r="193" spans="1:21" x14ac:dyDescent="0.3">
      <c r="A193" s="36">
        <f t="shared" si="12"/>
        <v>1</v>
      </c>
      <c r="B193" s="36">
        <v>477</v>
      </c>
      <c r="C193" s="36">
        <v>1</v>
      </c>
      <c r="D193" s="36" t="s">
        <v>424</v>
      </c>
      <c r="E193" s="36">
        <v>1996</v>
      </c>
      <c r="F193" s="36">
        <v>1997</v>
      </c>
      <c r="G193" s="76">
        <v>315</v>
      </c>
      <c r="H193" s="36">
        <v>5</v>
      </c>
      <c r="I193" s="36">
        <v>0</v>
      </c>
      <c r="J193" s="36">
        <v>1</v>
      </c>
      <c r="K193" s="36">
        <v>4</v>
      </c>
      <c r="L193" s="94">
        <v>2524</v>
      </c>
      <c r="M193" s="94">
        <v>3061</v>
      </c>
      <c r="N193" s="95">
        <f t="shared" si="13"/>
        <v>0.45192479856759177</v>
      </c>
      <c r="O193" s="36">
        <v>19970477</v>
      </c>
      <c r="P193" s="63">
        <v>3018.79</v>
      </c>
      <c r="Q193" s="76">
        <f t="shared" si="14"/>
        <v>1.8500790051643208</v>
      </c>
      <c r="R193" s="76">
        <f t="shared" si="15"/>
        <v>0.45192479856759177</v>
      </c>
      <c r="S193" s="95">
        <f t="shared" si="16"/>
        <v>-1</v>
      </c>
      <c r="T193" s="95">
        <f t="shared" si="17"/>
        <v>-1</v>
      </c>
      <c r="U193" s="95"/>
    </row>
    <row r="194" spans="1:21" x14ac:dyDescent="0.3">
      <c r="A194" s="36">
        <f t="shared" si="12"/>
        <v>1</v>
      </c>
      <c r="B194" s="36">
        <v>486</v>
      </c>
      <c r="C194" s="36">
        <v>1</v>
      </c>
      <c r="D194" s="36" t="s">
        <v>288</v>
      </c>
      <c r="E194" s="36">
        <v>1996</v>
      </c>
      <c r="F194" s="36">
        <v>1997</v>
      </c>
      <c r="G194" s="76">
        <v>385.81</v>
      </c>
      <c r="H194" s="36">
        <v>5</v>
      </c>
      <c r="I194" s="36">
        <v>1</v>
      </c>
      <c r="J194" s="36">
        <v>1</v>
      </c>
      <c r="K194" s="36">
        <v>4</v>
      </c>
      <c r="L194" s="94">
        <v>473</v>
      </c>
      <c r="M194" s="94">
        <v>264</v>
      </c>
      <c r="N194" s="95">
        <f t="shared" si="13"/>
        <v>0.64179104477611937</v>
      </c>
      <c r="O194" s="36">
        <v>19970486</v>
      </c>
      <c r="P194" s="63">
        <v>405.2</v>
      </c>
      <c r="Q194" s="76">
        <f t="shared" si="14"/>
        <v>1.8188548864758145</v>
      </c>
      <c r="R194" s="76">
        <f t="shared" si="15"/>
        <v>0.64179104477611937</v>
      </c>
      <c r="S194" s="95">
        <f t="shared" si="16"/>
        <v>-1</v>
      </c>
      <c r="T194" s="95">
        <f t="shared" si="17"/>
        <v>-1</v>
      </c>
      <c r="U194" s="95"/>
    </row>
    <row r="195" spans="1:21" x14ac:dyDescent="0.3">
      <c r="A195" s="36">
        <f t="shared" si="12"/>
        <v>1</v>
      </c>
      <c r="B195" s="36">
        <v>518</v>
      </c>
      <c r="C195" s="36">
        <v>1</v>
      </c>
      <c r="D195" s="36" t="s">
        <v>257</v>
      </c>
      <c r="E195" s="36">
        <v>1996</v>
      </c>
      <c r="F195" s="36">
        <v>1998</v>
      </c>
      <c r="G195" s="76">
        <v>89.71</v>
      </c>
      <c r="H195" s="36">
        <v>5</v>
      </c>
      <c r="I195" s="36">
        <v>0</v>
      </c>
      <c r="J195" s="36">
        <v>0</v>
      </c>
      <c r="K195" s="36">
        <v>1</v>
      </c>
      <c r="L195" s="94">
        <v>2787</v>
      </c>
      <c r="M195" s="94">
        <v>3241</v>
      </c>
      <c r="N195" s="95">
        <f t="shared" si="13"/>
        <v>0.46234240212342403</v>
      </c>
      <c r="O195" s="36">
        <v>19970518</v>
      </c>
      <c r="P195" s="63">
        <v>2678.28</v>
      </c>
      <c r="Q195" s="76">
        <f t="shared" si="14"/>
        <v>2.2506982092985051</v>
      </c>
      <c r="R195" s="76">
        <f t="shared" si="15"/>
        <v>0.46234240212342403</v>
      </c>
      <c r="S195" s="95">
        <f t="shared" si="16"/>
        <v>-1</v>
      </c>
      <c r="T195" s="95">
        <f t="shared" si="17"/>
        <v>-1</v>
      </c>
      <c r="U195" s="95"/>
    </row>
    <row r="196" spans="1:21" x14ac:dyDescent="0.3">
      <c r="A196" s="36">
        <f t="shared" si="12"/>
        <v>1</v>
      </c>
      <c r="B196" s="36">
        <v>518</v>
      </c>
      <c r="C196" s="36">
        <v>1</v>
      </c>
      <c r="D196" s="36" t="s">
        <v>257</v>
      </c>
      <c r="E196" s="36">
        <v>1996</v>
      </c>
      <c r="F196" s="36">
        <v>1998</v>
      </c>
      <c r="G196" s="76">
        <v>210.29</v>
      </c>
      <c r="H196" s="36">
        <v>5</v>
      </c>
      <c r="I196" s="36">
        <v>1</v>
      </c>
      <c r="J196" s="36">
        <v>0</v>
      </c>
      <c r="K196" s="36">
        <v>3</v>
      </c>
      <c r="L196" s="94">
        <v>3148</v>
      </c>
      <c r="M196" s="94">
        <v>2892</v>
      </c>
      <c r="N196" s="95">
        <f t="shared" si="13"/>
        <v>0.52119205298013249</v>
      </c>
      <c r="O196" s="36">
        <v>19970518</v>
      </c>
      <c r="P196" s="63">
        <v>2678.28</v>
      </c>
      <c r="Q196" s="76">
        <f t="shared" si="14"/>
        <v>2.2551786967755425</v>
      </c>
      <c r="R196" s="76">
        <f t="shared" si="15"/>
        <v>0.52119205298013249</v>
      </c>
      <c r="S196" s="95">
        <f t="shared" si="16"/>
        <v>-1</v>
      </c>
      <c r="T196" s="95">
        <f t="shared" si="17"/>
        <v>-1</v>
      </c>
      <c r="U196" s="95"/>
    </row>
    <row r="197" spans="1:21" x14ac:dyDescent="0.3">
      <c r="A197" s="36">
        <f t="shared" si="12"/>
        <v>1</v>
      </c>
      <c r="B197" s="36">
        <v>534</v>
      </c>
      <c r="C197" s="36">
        <v>1</v>
      </c>
      <c r="D197" s="36" t="s">
        <v>290</v>
      </c>
      <c r="E197" s="36">
        <v>1996</v>
      </c>
      <c r="F197" s="36">
        <v>1998</v>
      </c>
      <c r="G197" s="76">
        <v>120.67</v>
      </c>
      <c r="H197" s="36">
        <v>10</v>
      </c>
      <c r="I197" s="36">
        <v>0</v>
      </c>
      <c r="J197" s="36">
        <v>0</v>
      </c>
      <c r="K197" s="36">
        <v>2</v>
      </c>
      <c r="L197" s="94">
        <v>1636</v>
      </c>
      <c r="M197" s="94">
        <v>1869</v>
      </c>
      <c r="N197" s="95">
        <f t="shared" si="13"/>
        <v>0.46676176890156917</v>
      </c>
      <c r="O197" s="36">
        <v>19970534</v>
      </c>
      <c r="P197" s="63">
        <v>1770.56</v>
      </c>
      <c r="Q197" s="76">
        <f t="shared" si="14"/>
        <v>1.9795996746791975</v>
      </c>
      <c r="R197" s="76">
        <f t="shared" si="15"/>
        <v>0.46676176890156917</v>
      </c>
      <c r="S197" s="95">
        <f t="shared" si="16"/>
        <v>-1</v>
      </c>
      <c r="T197" s="95">
        <f t="shared" si="17"/>
        <v>-1</v>
      </c>
      <c r="U197" s="95"/>
    </row>
    <row r="198" spans="1:21" x14ac:dyDescent="0.3">
      <c r="A198" s="36">
        <f t="shared" si="12"/>
        <v>1</v>
      </c>
      <c r="B198" s="36">
        <v>544</v>
      </c>
      <c r="C198" s="36">
        <v>1</v>
      </c>
      <c r="D198" s="36" t="s">
        <v>456</v>
      </c>
      <c r="E198" s="36">
        <v>1996</v>
      </c>
      <c r="F198" s="36">
        <v>1997</v>
      </c>
      <c r="G198" s="76">
        <v>269.54000000000002</v>
      </c>
      <c r="H198" s="36">
        <v>10</v>
      </c>
      <c r="I198" s="36">
        <v>1</v>
      </c>
      <c r="J198" s="36">
        <v>1</v>
      </c>
      <c r="K198" s="36">
        <v>3</v>
      </c>
      <c r="L198" s="94">
        <v>4391</v>
      </c>
      <c r="M198" s="94">
        <v>3546</v>
      </c>
      <c r="N198" s="95">
        <f t="shared" si="13"/>
        <v>0.5532316996346226</v>
      </c>
      <c r="O198" s="36">
        <v>19970544</v>
      </c>
      <c r="P198" s="63">
        <v>3367.63</v>
      </c>
      <c r="Q198" s="76">
        <f t="shared" si="14"/>
        <v>2.3568503665782758</v>
      </c>
      <c r="R198" s="76">
        <f t="shared" si="15"/>
        <v>0.5532316996346226</v>
      </c>
      <c r="S198" s="95">
        <f t="shared" si="16"/>
        <v>-1</v>
      </c>
      <c r="T198" s="95">
        <f t="shared" si="17"/>
        <v>-1</v>
      </c>
      <c r="U198" s="95"/>
    </row>
    <row r="199" spans="1:21" x14ac:dyDescent="0.3">
      <c r="A199" s="36">
        <f t="shared" si="12"/>
        <v>1</v>
      </c>
      <c r="B199" s="36">
        <v>564</v>
      </c>
      <c r="C199" s="36">
        <v>1</v>
      </c>
      <c r="D199" s="36" t="s">
        <v>429</v>
      </c>
      <c r="E199" s="36">
        <v>1996</v>
      </c>
      <c r="F199" s="36">
        <v>1997</v>
      </c>
      <c r="G199" s="76">
        <v>239.34</v>
      </c>
      <c r="H199" s="36">
        <v>10</v>
      </c>
      <c r="I199" s="36">
        <v>0</v>
      </c>
      <c r="J199" s="36">
        <v>1</v>
      </c>
      <c r="K199" s="36">
        <v>3</v>
      </c>
      <c r="L199" s="94">
        <v>2725</v>
      </c>
      <c r="M199" s="94">
        <v>2793</v>
      </c>
      <c r="N199" s="95">
        <f t="shared" si="13"/>
        <v>0.49383834722725622</v>
      </c>
      <c r="O199" s="36">
        <v>19970564</v>
      </c>
      <c r="P199" s="63">
        <v>2324.5500000000002</v>
      </c>
      <c r="Q199" s="76">
        <f t="shared" si="14"/>
        <v>2.373792777096642</v>
      </c>
      <c r="R199" s="76">
        <f t="shared" si="15"/>
        <v>0.49383834722725622</v>
      </c>
      <c r="S199" s="95">
        <f t="shared" si="16"/>
        <v>-1</v>
      </c>
      <c r="T199" s="95">
        <f t="shared" si="17"/>
        <v>-1</v>
      </c>
      <c r="U199" s="95"/>
    </row>
    <row r="200" spans="1:21" x14ac:dyDescent="0.3">
      <c r="A200" s="36">
        <f t="shared" si="12"/>
        <v>1</v>
      </c>
      <c r="B200" s="36">
        <v>676</v>
      </c>
      <c r="C200" s="36">
        <v>1</v>
      </c>
      <c r="D200" s="36" t="s">
        <v>230</v>
      </c>
      <c r="E200" s="36">
        <v>1996</v>
      </c>
      <c r="F200" s="36">
        <v>1997</v>
      </c>
      <c r="G200" s="76">
        <v>793.43</v>
      </c>
      <c r="H200" s="36">
        <v>3</v>
      </c>
      <c r="I200" s="36">
        <v>1</v>
      </c>
      <c r="J200" s="36">
        <v>1</v>
      </c>
      <c r="K200" s="36">
        <v>8</v>
      </c>
      <c r="L200" s="94">
        <v>370</v>
      </c>
      <c r="M200" s="94">
        <v>186</v>
      </c>
      <c r="N200" s="95">
        <f t="shared" si="13"/>
        <v>0.66546762589928055</v>
      </c>
      <c r="O200" s="36">
        <v>19970676</v>
      </c>
      <c r="P200" s="63">
        <v>258.5</v>
      </c>
      <c r="Q200" s="76">
        <f t="shared" si="14"/>
        <v>2.1508704061895552</v>
      </c>
      <c r="R200" s="76">
        <f t="shared" si="15"/>
        <v>0.66546762589928055</v>
      </c>
      <c r="S200" s="95">
        <f t="shared" si="16"/>
        <v>-1</v>
      </c>
      <c r="T200" s="95">
        <f t="shared" si="17"/>
        <v>-1</v>
      </c>
      <c r="U200" s="95"/>
    </row>
    <row r="201" spans="1:21" x14ac:dyDescent="0.3">
      <c r="A201" s="36">
        <f t="shared" si="12"/>
        <v>1</v>
      </c>
      <c r="B201" s="36">
        <v>698</v>
      </c>
      <c r="C201" s="36">
        <v>1</v>
      </c>
      <c r="D201" s="36" t="s">
        <v>457</v>
      </c>
      <c r="E201" s="36">
        <v>1996</v>
      </c>
      <c r="F201" s="36">
        <v>1997</v>
      </c>
      <c r="G201" s="76">
        <v>133.46</v>
      </c>
      <c r="H201" s="36">
        <v>10</v>
      </c>
      <c r="I201" s="36">
        <v>1</v>
      </c>
      <c r="J201" s="36">
        <v>1</v>
      </c>
      <c r="K201" s="36">
        <v>2</v>
      </c>
      <c r="L201" s="94">
        <v>254</v>
      </c>
      <c r="M201" s="94">
        <v>207</v>
      </c>
      <c r="N201" s="95">
        <f t="shared" si="13"/>
        <v>0.55097613882863339</v>
      </c>
      <c r="O201" s="36">
        <v>19970698</v>
      </c>
      <c r="P201" s="63">
        <v>356.99</v>
      </c>
      <c r="Q201" s="76">
        <f t="shared" si="14"/>
        <v>1.2913526989551527</v>
      </c>
      <c r="R201" s="76">
        <f t="shared" si="15"/>
        <v>0.55097613882863339</v>
      </c>
      <c r="S201" s="95">
        <f t="shared" si="16"/>
        <v>-1</v>
      </c>
      <c r="T201" s="95">
        <f t="shared" si="17"/>
        <v>-1</v>
      </c>
      <c r="U201" s="95"/>
    </row>
    <row r="202" spans="1:21" x14ac:dyDescent="0.3">
      <c r="A202" s="36">
        <f t="shared" si="12"/>
        <v>1</v>
      </c>
      <c r="B202" s="36">
        <v>738</v>
      </c>
      <c r="C202" s="36">
        <v>1</v>
      </c>
      <c r="D202" s="36" t="s">
        <v>232</v>
      </c>
      <c r="E202" s="36">
        <v>1996</v>
      </c>
      <c r="F202" s="36">
        <v>1998</v>
      </c>
      <c r="G202" s="76">
        <v>150</v>
      </c>
      <c r="H202" s="36">
        <v>3</v>
      </c>
      <c r="I202" s="36">
        <v>0</v>
      </c>
      <c r="J202" s="36">
        <v>0</v>
      </c>
      <c r="K202" s="36">
        <v>2</v>
      </c>
      <c r="L202" s="94">
        <v>936</v>
      </c>
      <c r="M202" s="94">
        <v>963</v>
      </c>
      <c r="N202" s="95">
        <f t="shared" si="13"/>
        <v>0.49289099526066349</v>
      </c>
      <c r="O202" s="36">
        <v>19970738</v>
      </c>
      <c r="P202" s="63">
        <v>1120.46</v>
      </c>
      <c r="Q202" s="76">
        <f t="shared" si="14"/>
        <v>1.6948396194420148</v>
      </c>
      <c r="R202" s="76">
        <f t="shared" si="15"/>
        <v>0.49289099526066349</v>
      </c>
      <c r="S202" s="95">
        <f t="shared" si="16"/>
        <v>-1</v>
      </c>
      <c r="T202" s="95">
        <f t="shared" si="17"/>
        <v>-1</v>
      </c>
      <c r="U202" s="95"/>
    </row>
    <row r="203" spans="1:21" x14ac:dyDescent="0.3">
      <c r="A203" s="36">
        <f t="shared" si="12"/>
        <v>1</v>
      </c>
      <c r="B203" s="36">
        <v>743</v>
      </c>
      <c r="C203" s="36">
        <v>1</v>
      </c>
      <c r="D203" s="36" t="s">
        <v>458</v>
      </c>
      <c r="E203" s="36">
        <v>1996</v>
      </c>
      <c r="F203" s="36">
        <v>1997</v>
      </c>
      <c r="G203" s="76">
        <v>210.26</v>
      </c>
      <c r="H203" s="36">
        <v>5</v>
      </c>
      <c r="I203" s="36">
        <v>0</v>
      </c>
      <c r="J203" s="36">
        <v>1</v>
      </c>
      <c r="K203" s="36">
        <v>3</v>
      </c>
      <c r="L203" s="94">
        <v>1326</v>
      </c>
      <c r="M203" s="94">
        <v>1565</v>
      </c>
      <c r="N203" s="95">
        <f t="shared" si="13"/>
        <v>0.45866482186094776</v>
      </c>
      <c r="O203" s="36">
        <v>19970743</v>
      </c>
      <c r="P203" s="63">
        <v>1189.28</v>
      </c>
      <c r="Q203" s="76">
        <f t="shared" si="14"/>
        <v>2.4308825507870311</v>
      </c>
      <c r="R203" s="76">
        <f t="shared" si="15"/>
        <v>0.45866482186094776</v>
      </c>
      <c r="S203" s="95">
        <f t="shared" si="16"/>
        <v>-1</v>
      </c>
      <c r="T203" s="95">
        <f t="shared" si="17"/>
        <v>-1</v>
      </c>
      <c r="U203" s="95"/>
    </row>
    <row r="204" spans="1:21" x14ac:dyDescent="0.3">
      <c r="A204" s="36">
        <f t="shared" si="12"/>
        <v>1</v>
      </c>
      <c r="B204" s="36">
        <v>775</v>
      </c>
      <c r="C204" s="36">
        <v>1</v>
      </c>
      <c r="D204" s="36" t="s">
        <v>459</v>
      </c>
      <c r="E204" s="36">
        <v>1996</v>
      </c>
      <c r="F204" s="36">
        <v>1997</v>
      </c>
      <c r="G204" s="76">
        <v>200</v>
      </c>
      <c r="H204" s="36">
        <v>10</v>
      </c>
      <c r="I204" s="36">
        <v>0</v>
      </c>
      <c r="J204" s="36">
        <v>1</v>
      </c>
      <c r="K204" s="36">
        <v>3</v>
      </c>
      <c r="L204" s="94">
        <v>715</v>
      </c>
      <c r="M204" s="94">
        <v>798</v>
      </c>
      <c r="N204" s="95">
        <f t="shared" si="13"/>
        <v>0.47257105089226703</v>
      </c>
      <c r="O204" s="36">
        <v>19970775</v>
      </c>
      <c r="P204" s="63">
        <v>621.5</v>
      </c>
      <c r="Q204" s="76">
        <f t="shared" si="14"/>
        <v>2.4344328238133546</v>
      </c>
      <c r="R204" s="76">
        <f t="shared" si="15"/>
        <v>0.47257105089226703</v>
      </c>
      <c r="S204" s="95">
        <f t="shared" si="16"/>
        <v>-1</v>
      </c>
      <c r="T204" s="95">
        <f t="shared" si="17"/>
        <v>-1</v>
      </c>
      <c r="U204" s="95"/>
    </row>
    <row r="205" spans="1:21" x14ac:dyDescent="0.3">
      <c r="A205" s="36">
        <f t="shared" si="12"/>
        <v>1</v>
      </c>
      <c r="B205" s="36">
        <v>801</v>
      </c>
      <c r="C205" s="36">
        <v>1</v>
      </c>
      <c r="D205" s="36" t="s">
        <v>460</v>
      </c>
      <c r="E205" s="36">
        <v>1996</v>
      </c>
      <c r="F205" s="36">
        <v>1997</v>
      </c>
      <c r="G205" s="76">
        <v>534.84</v>
      </c>
      <c r="H205" s="36">
        <v>10</v>
      </c>
      <c r="I205" s="36">
        <v>0</v>
      </c>
      <c r="J205" s="36">
        <v>1</v>
      </c>
      <c r="K205" s="36">
        <v>6</v>
      </c>
      <c r="L205" s="94">
        <v>172</v>
      </c>
      <c r="M205" s="94">
        <v>284</v>
      </c>
      <c r="N205" s="95">
        <f t="shared" si="13"/>
        <v>0.37719298245614036</v>
      </c>
      <c r="O205" s="36">
        <v>19970801</v>
      </c>
      <c r="P205" s="63">
        <v>172</v>
      </c>
      <c r="Q205" s="76">
        <f t="shared" si="14"/>
        <v>2.6511627906976742</v>
      </c>
      <c r="R205" s="76">
        <f t="shared" si="15"/>
        <v>0.37719298245614036</v>
      </c>
      <c r="S205" s="95">
        <f t="shared" si="16"/>
        <v>-1</v>
      </c>
      <c r="T205" s="95">
        <f t="shared" si="17"/>
        <v>-1</v>
      </c>
      <c r="U205" s="95"/>
    </row>
    <row r="206" spans="1:21" x14ac:dyDescent="0.3">
      <c r="A206" s="36">
        <f t="shared" si="12"/>
        <v>1</v>
      </c>
      <c r="B206" s="36">
        <v>813</v>
      </c>
      <c r="C206" s="36">
        <v>1</v>
      </c>
      <c r="D206" s="36" t="s">
        <v>352</v>
      </c>
      <c r="E206" s="36">
        <v>1996</v>
      </c>
      <c r="F206" s="36">
        <v>1997</v>
      </c>
      <c r="G206" s="76">
        <v>200</v>
      </c>
      <c r="H206" s="36">
        <v>5</v>
      </c>
      <c r="I206" s="36">
        <v>0</v>
      </c>
      <c r="J206" s="36">
        <v>1</v>
      </c>
      <c r="K206" s="36">
        <v>3</v>
      </c>
      <c r="L206" s="94">
        <v>1823</v>
      </c>
      <c r="M206" s="94">
        <v>2013</v>
      </c>
      <c r="N206" s="95">
        <f t="shared" si="13"/>
        <v>0.47523461939520334</v>
      </c>
      <c r="O206" s="36">
        <v>19970813</v>
      </c>
      <c r="P206" s="63">
        <v>1450.67</v>
      </c>
      <c r="Q206" s="76">
        <f t="shared" si="14"/>
        <v>2.6442953945418322</v>
      </c>
      <c r="R206" s="76">
        <f t="shared" si="15"/>
        <v>0.47523461939520334</v>
      </c>
      <c r="S206" s="95">
        <f t="shared" si="16"/>
        <v>-1</v>
      </c>
      <c r="T206" s="95">
        <f t="shared" si="17"/>
        <v>-1</v>
      </c>
      <c r="U206" s="95"/>
    </row>
    <row r="207" spans="1:21" x14ac:dyDescent="0.3">
      <c r="A207" s="36">
        <f t="shared" si="12"/>
        <v>1</v>
      </c>
      <c r="B207" s="36">
        <v>832</v>
      </c>
      <c r="C207" s="36">
        <v>1</v>
      </c>
      <c r="D207" s="36" t="s">
        <v>233</v>
      </c>
      <c r="E207" s="36">
        <v>1996</v>
      </c>
      <c r="F207" s="36">
        <v>1997</v>
      </c>
      <c r="G207" s="76">
        <v>164.9</v>
      </c>
      <c r="H207" s="36">
        <v>5</v>
      </c>
      <c r="I207" s="36">
        <v>1</v>
      </c>
      <c r="J207" s="36">
        <v>1</v>
      </c>
      <c r="K207" s="36">
        <v>2</v>
      </c>
      <c r="L207" s="94">
        <v>3433</v>
      </c>
      <c r="M207" s="94">
        <v>2218</v>
      </c>
      <c r="N207" s="95">
        <f t="shared" si="13"/>
        <v>0.60750309679702708</v>
      </c>
      <c r="O207" s="36">
        <v>19970832</v>
      </c>
      <c r="P207" s="63">
        <v>2716.77</v>
      </c>
      <c r="Q207" s="76">
        <f t="shared" si="14"/>
        <v>2.0800435811643974</v>
      </c>
      <c r="R207" s="76">
        <f t="shared" si="15"/>
        <v>0.60750309679702708</v>
      </c>
      <c r="S207" s="95">
        <f t="shared" si="16"/>
        <v>-1</v>
      </c>
      <c r="T207" s="95">
        <f t="shared" si="17"/>
        <v>-1</v>
      </c>
      <c r="U207" s="95"/>
    </row>
    <row r="208" spans="1:21" x14ac:dyDescent="0.3">
      <c r="A208" s="36">
        <f t="shared" si="12"/>
        <v>1</v>
      </c>
      <c r="B208" s="36">
        <v>833</v>
      </c>
      <c r="C208" s="36">
        <v>1</v>
      </c>
      <c r="D208" s="36" t="s">
        <v>355</v>
      </c>
      <c r="E208" s="36">
        <v>1996</v>
      </c>
      <c r="F208" s="36">
        <v>1997</v>
      </c>
      <c r="G208" s="76">
        <v>295</v>
      </c>
      <c r="H208" s="36">
        <v>10</v>
      </c>
      <c r="I208" s="36">
        <v>0</v>
      </c>
      <c r="J208" s="36">
        <v>1</v>
      </c>
      <c r="K208" s="36">
        <v>3</v>
      </c>
      <c r="L208" s="94">
        <v>6688</v>
      </c>
      <c r="M208" s="94">
        <v>9616</v>
      </c>
      <c r="N208" s="95">
        <f t="shared" si="13"/>
        <v>0.41020608439646711</v>
      </c>
      <c r="O208" s="36">
        <v>19970833</v>
      </c>
      <c r="P208" s="63">
        <v>14380.07</v>
      </c>
      <c r="Q208" s="76">
        <f t="shared" si="14"/>
        <v>1.1337914210431521</v>
      </c>
      <c r="R208" s="76">
        <f t="shared" si="15"/>
        <v>0.41020608439646711</v>
      </c>
      <c r="S208" s="95">
        <f t="shared" si="16"/>
        <v>-1</v>
      </c>
      <c r="T208" s="95">
        <f t="shared" si="17"/>
        <v>-1</v>
      </c>
      <c r="U208" s="95"/>
    </row>
    <row r="209" spans="1:21" x14ac:dyDescent="0.3">
      <c r="A209" s="36">
        <f t="shared" si="12"/>
        <v>1</v>
      </c>
      <c r="B209" s="36">
        <v>837</v>
      </c>
      <c r="C209" s="36">
        <v>1</v>
      </c>
      <c r="D209" s="36" t="s">
        <v>234</v>
      </c>
      <c r="E209" s="36">
        <v>1996</v>
      </c>
      <c r="F209" s="36">
        <v>1997</v>
      </c>
      <c r="G209" s="76">
        <v>217.13</v>
      </c>
      <c r="H209" s="36">
        <v>10</v>
      </c>
      <c r="I209" s="36">
        <v>1</v>
      </c>
      <c r="J209" s="36">
        <v>1</v>
      </c>
      <c r="K209" s="36">
        <v>3</v>
      </c>
      <c r="L209" s="94">
        <v>897</v>
      </c>
      <c r="M209" s="94">
        <v>576</v>
      </c>
      <c r="N209" s="95">
        <f t="shared" si="13"/>
        <v>0.6089613034623218</v>
      </c>
      <c r="O209" s="36">
        <v>19970837</v>
      </c>
      <c r="P209" s="63">
        <v>640.99</v>
      </c>
      <c r="Q209" s="76">
        <f t="shared" si="14"/>
        <v>2.2980077692319694</v>
      </c>
      <c r="R209" s="76">
        <f t="shared" si="15"/>
        <v>0.6089613034623218</v>
      </c>
      <c r="S209" s="95">
        <f t="shared" si="16"/>
        <v>-1</v>
      </c>
      <c r="T209" s="95">
        <f t="shared" si="17"/>
        <v>-1</v>
      </c>
      <c r="U209" s="95"/>
    </row>
    <row r="210" spans="1:21" x14ac:dyDescent="0.3">
      <c r="A210" s="36">
        <f t="shared" si="12"/>
        <v>1</v>
      </c>
      <c r="B210" s="36">
        <v>840</v>
      </c>
      <c r="C210" s="36">
        <v>1</v>
      </c>
      <c r="D210" s="36" t="s">
        <v>402</v>
      </c>
      <c r="E210" s="36">
        <v>1996</v>
      </c>
      <c r="F210" s="36">
        <v>1997</v>
      </c>
      <c r="G210" s="76">
        <v>314.11</v>
      </c>
      <c r="H210" s="36">
        <v>10</v>
      </c>
      <c r="I210" s="36">
        <v>1</v>
      </c>
      <c r="J210" s="36">
        <v>1</v>
      </c>
      <c r="K210" s="36">
        <v>4</v>
      </c>
      <c r="L210" s="94">
        <v>1649</v>
      </c>
      <c r="M210" s="94">
        <v>1421</v>
      </c>
      <c r="N210" s="95">
        <f t="shared" si="13"/>
        <v>0.53713355048859934</v>
      </c>
      <c r="O210" s="36">
        <v>19970840</v>
      </c>
      <c r="P210" s="63">
        <v>1349.98</v>
      </c>
      <c r="Q210" s="76">
        <f t="shared" si="14"/>
        <v>2.2741077645594747</v>
      </c>
      <c r="R210" s="76">
        <f t="shared" si="15"/>
        <v>0.53713355048859934</v>
      </c>
      <c r="S210" s="95">
        <f t="shared" si="16"/>
        <v>-1</v>
      </c>
      <c r="T210" s="95">
        <f t="shared" si="17"/>
        <v>-1</v>
      </c>
      <c r="U210" s="95"/>
    </row>
    <row r="211" spans="1:21" x14ac:dyDescent="0.3">
      <c r="A211" s="36">
        <f t="shared" si="12"/>
        <v>1</v>
      </c>
      <c r="B211" s="36">
        <v>850</v>
      </c>
      <c r="C211" s="36">
        <v>1</v>
      </c>
      <c r="D211" s="36" t="s">
        <v>437</v>
      </c>
      <c r="E211" s="36">
        <v>1996</v>
      </c>
      <c r="F211" s="36">
        <v>1997</v>
      </c>
      <c r="G211" s="76">
        <v>628.62</v>
      </c>
      <c r="H211" s="36">
        <v>5</v>
      </c>
      <c r="I211" s="36">
        <v>1</v>
      </c>
      <c r="J211" s="36">
        <v>1</v>
      </c>
      <c r="K211" s="36">
        <v>7</v>
      </c>
      <c r="L211" s="94">
        <v>380</v>
      </c>
      <c r="M211" s="94">
        <v>114</v>
      </c>
      <c r="N211" s="95">
        <f t="shared" si="13"/>
        <v>0.76923076923076927</v>
      </c>
      <c r="O211" s="36">
        <v>19970850</v>
      </c>
      <c r="P211" s="63">
        <v>251.85</v>
      </c>
      <c r="Q211" s="76">
        <f t="shared" si="14"/>
        <v>1.9614850109191979</v>
      </c>
      <c r="R211" s="76">
        <f t="shared" si="15"/>
        <v>0.76923076923076927</v>
      </c>
      <c r="S211" s="95">
        <f t="shared" si="16"/>
        <v>-1</v>
      </c>
      <c r="T211" s="95">
        <f t="shared" si="17"/>
        <v>-1</v>
      </c>
      <c r="U211" s="95"/>
    </row>
    <row r="212" spans="1:21" x14ac:dyDescent="0.3">
      <c r="A212" s="36">
        <f t="shared" si="12"/>
        <v>1</v>
      </c>
      <c r="B212" s="36">
        <v>2172</v>
      </c>
      <c r="C212" s="36">
        <v>1</v>
      </c>
      <c r="D212" s="36" t="s">
        <v>461</v>
      </c>
      <c r="E212" s="36">
        <v>1996</v>
      </c>
      <c r="F212" s="36">
        <v>1997</v>
      </c>
      <c r="G212" s="76">
        <v>312.85000000000002</v>
      </c>
      <c r="H212" s="36">
        <v>10</v>
      </c>
      <c r="I212" s="36">
        <v>1</v>
      </c>
      <c r="J212" s="36">
        <v>1</v>
      </c>
      <c r="K212" s="36">
        <v>4</v>
      </c>
      <c r="L212" s="94">
        <v>1444</v>
      </c>
      <c r="M212" s="94">
        <v>1218</v>
      </c>
      <c r="N212" s="95">
        <f t="shared" si="13"/>
        <v>0.54244928625093913</v>
      </c>
      <c r="O212" s="36">
        <v>19972172</v>
      </c>
      <c r="P212" s="63">
        <v>1084.22</v>
      </c>
      <c r="Q212" s="76">
        <f t="shared" si="14"/>
        <v>2.4552212650569074</v>
      </c>
      <c r="R212" s="76">
        <f t="shared" si="15"/>
        <v>0.54244928625093913</v>
      </c>
      <c r="S212" s="95">
        <f t="shared" si="16"/>
        <v>-1</v>
      </c>
      <c r="T212" s="95">
        <f t="shared" si="17"/>
        <v>-1</v>
      </c>
      <c r="U212" s="95"/>
    </row>
    <row r="213" spans="1:21" x14ac:dyDescent="0.3">
      <c r="A213" s="36">
        <f t="shared" si="12"/>
        <v>1</v>
      </c>
      <c r="B213" s="36">
        <v>2198</v>
      </c>
      <c r="C213" s="36">
        <v>1</v>
      </c>
      <c r="D213" s="36" t="s">
        <v>462</v>
      </c>
      <c r="E213" s="36">
        <v>1996</v>
      </c>
      <c r="F213" s="36">
        <v>1997</v>
      </c>
      <c r="G213" s="76">
        <v>341.28</v>
      </c>
      <c r="H213" s="36">
        <v>10</v>
      </c>
      <c r="I213" s="36">
        <v>0</v>
      </c>
      <c r="J213" s="36">
        <v>1</v>
      </c>
      <c r="K213" s="36">
        <v>4</v>
      </c>
      <c r="L213" s="94">
        <v>692</v>
      </c>
      <c r="M213" s="94">
        <v>1687</v>
      </c>
      <c r="N213" s="95">
        <f t="shared" si="13"/>
        <v>0.29087852038671713</v>
      </c>
      <c r="O213" s="36">
        <v>19972198</v>
      </c>
      <c r="P213" s="63">
        <v>965.96</v>
      </c>
      <c r="Q213" s="76">
        <f t="shared" si="14"/>
        <v>2.4628348999958591</v>
      </c>
      <c r="R213" s="76">
        <f t="shared" si="15"/>
        <v>0.29087852038671713</v>
      </c>
      <c r="S213" s="95">
        <f t="shared" si="16"/>
        <v>-1</v>
      </c>
      <c r="T213" s="95">
        <f t="shared" si="17"/>
        <v>-1</v>
      </c>
      <c r="U213" s="95"/>
    </row>
    <row r="214" spans="1:21" x14ac:dyDescent="0.3">
      <c r="A214" s="36">
        <f t="shared" si="12"/>
        <v>1</v>
      </c>
      <c r="B214" s="36">
        <v>2342</v>
      </c>
      <c r="C214" s="36">
        <v>1</v>
      </c>
      <c r="D214" s="36" t="s">
        <v>463</v>
      </c>
      <c r="E214" s="36">
        <v>1996</v>
      </c>
      <c r="F214" s="36">
        <v>1997</v>
      </c>
      <c r="G214" s="76">
        <v>315</v>
      </c>
      <c r="H214" s="36">
        <v>5</v>
      </c>
      <c r="I214" s="36">
        <v>0</v>
      </c>
      <c r="J214" s="36">
        <v>1</v>
      </c>
      <c r="K214" s="36">
        <v>4</v>
      </c>
      <c r="L214" s="94">
        <v>681</v>
      </c>
      <c r="M214" s="94">
        <v>935</v>
      </c>
      <c r="N214" s="95">
        <f t="shared" si="13"/>
        <v>0.4214108910891089</v>
      </c>
      <c r="O214" s="36">
        <v>19972342</v>
      </c>
      <c r="P214" s="63">
        <v>1047.74</v>
      </c>
      <c r="Q214" s="76">
        <f t="shared" si="14"/>
        <v>1.5423673812205319</v>
      </c>
      <c r="R214" s="76">
        <f t="shared" si="15"/>
        <v>0.4214108910891089</v>
      </c>
      <c r="S214" s="95">
        <f t="shared" si="16"/>
        <v>-1</v>
      </c>
      <c r="T214" s="95">
        <f t="shared" si="17"/>
        <v>-1</v>
      </c>
      <c r="U214" s="95"/>
    </row>
    <row r="215" spans="1:21" x14ac:dyDescent="0.3">
      <c r="A215" s="36">
        <f t="shared" si="12"/>
        <v>1</v>
      </c>
      <c r="B215" s="36">
        <v>2534</v>
      </c>
      <c r="C215" s="36">
        <v>1</v>
      </c>
      <c r="D215" s="36" t="s">
        <v>464</v>
      </c>
      <c r="E215" s="36">
        <v>1996</v>
      </c>
      <c r="F215" s="36">
        <v>1997</v>
      </c>
      <c r="G215" s="76">
        <v>367.88</v>
      </c>
      <c r="H215" s="36">
        <v>5</v>
      </c>
      <c r="I215" s="36">
        <v>0</v>
      </c>
      <c r="J215" s="36">
        <v>1</v>
      </c>
      <c r="K215" s="36">
        <v>4</v>
      </c>
      <c r="L215" s="94">
        <v>1086</v>
      </c>
      <c r="M215" s="94">
        <v>1659</v>
      </c>
      <c r="N215" s="95">
        <f t="shared" si="13"/>
        <v>0.39562841530054643</v>
      </c>
      <c r="O215" s="36">
        <v>19972534</v>
      </c>
      <c r="P215" s="63">
        <v>1076.19</v>
      </c>
      <c r="Q215" s="76">
        <f t="shared" si="14"/>
        <v>2.5506648454269225</v>
      </c>
      <c r="R215" s="76">
        <f t="shared" si="15"/>
        <v>0.39562841530054643</v>
      </c>
      <c r="S215" s="95">
        <f t="shared" si="16"/>
        <v>-1</v>
      </c>
      <c r="T215" s="95">
        <f t="shared" si="17"/>
        <v>-1</v>
      </c>
      <c r="U215" s="95"/>
    </row>
    <row r="216" spans="1:21" x14ac:dyDescent="0.3">
      <c r="A216" s="36">
        <f t="shared" si="12"/>
        <v>1</v>
      </c>
      <c r="B216" s="36">
        <v>2753</v>
      </c>
      <c r="C216" s="36">
        <v>1</v>
      </c>
      <c r="D216" s="36" t="s">
        <v>465</v>
      </c>
      <c r="E216" s="36">
        <v>1996</v>
      </c>
      <c r="F216" s="36">
        <v>1997</v>
      </c>
      <c r="G216" s="76">
        <v>261.52999999999997</v>
      </c>
      <c r="H216" s="36">
        <v>5</v>
      </c>
      <c r="I216" s="36">
        <v>1</v>
      </c>
      <c r="J216" s="36">
        <v>1</v>
      </c>
      <c r="K216" s="36">
        <v>3</v>
      </c>
      <c r="L216" s="94">
        <v>1859</v>
      </c>
      <c r="M216" s="94">
        <v>1695</v>
      </c>
      <c r="N216" s="95">
        <f t="shared" si="13"/>
        <v>0.52307259425998875</v>
      </c>
      <c r="O216" s="36">
        <v>19972753</v>
      </c>
      <c r="P216" s="63">
        <v>1577.18</v>
      </c>
      <c r="Q216" s="76">
        <f t="shared" si="14"/>
        <v>2.2533889600426078</v>
      </c>
      <c r="R216" s="76">
        <f t="shared" si="15"/>
        <v>0.52307259425998875</v>
      </c>
      <c r="S216" s="95">
        <f t="shared" si="16"/>
        <v>-1</v>
      </c>
      <c r="T216" s="95">
        <f t="shared" si="17"/>
        <v>-1</v>
      </c>
      <c r="U216" s="95"/>
    </row>
    <row r="217" spans="1:21" x14ac:dyDescent="0.3">
      <c r="A217" s="36">
        <f t="shared" si="12"/>
        <v>3</v>
      </c>
      <c r="B217" s="36">
        <v>4</v>
      </c>
      <c r="C217" s="36">
        <v>1</v>
      </c>
      <c r="D217" s="36" t="s">
        <v>467</v>
      </c>
      <c r="E217" s="36">
        <v>1997</v>
      </c>
      <c r="F217" s="36">
        <v>1998</v>
      </c>
      <c r="G217" s="76">
        <v>315</v>
      </c>
      <c r="H217" s="36">
        <v>7</v>
      </c>
      <c r="I217" s="36">
        <v>1</v>
      </c>
      <c r="J217" s="36">
        <v>1</v>
      </c>
      <c r="K217" s="36">
        <v>4</v>
      </c>
      <c r="L217" s="94">
        <v>825</v>
      </c>
      <c r="M217" s="94">
        <v>320</v>
      </c>
      <c r="N217" s="95">
        <f t="shared" si="13"/>
        <v>0.72052401746724892</v>
      </c>
      <c r="O217" s="36">
        <v>19980004</v>
      </c>
      <c r="P217" s="63">
        <v>622.95000000000005</v>
      </c>
      <c r="Q217" s="76">
        <f t="shared" si="14"/>
        <v>1.8380287342483344</v>
      </c>
      <c r="R217" s="76">
        <f t="shared" si="15"/>
        <v>-1</v>
      </c>
      <c r="S217" s="95">
        <f t="shared" si="16"/>
        <v>-1</v>
      </c>
      <c r="T217" s="95">
        <f t="shared" si="17"/>
        <v>0.72052401746724892</v>
      </c>
      <c r="U217" s="95"/>
    </row>
    <row r="218" spans="1:21" x14ac:dyDescent="0.3">
      <c r="A218" s="36">
        <f t="shared" si="12"/>
        <v>3</v>
      </c>
      <c r="B218" s="36">
        <v>14</v>
      </c>
      <c r="C218" s="36">
        <v>1</v>
      </c>
      <c r="D218" s="36" t="s">
        <v>264</v>
      </c>
      <c r="E218" s="36">
        <v>1997</v>
      </c>
      <c r="F218" s="36">
        <v>1998</v>
      </c>
      <c r="G218" s="76">
        <v>68.52</v>
      </c>
      <c r="H218" s="36">
        <v>10</v>
      </c>
      <c r="I218" s="36">
        <v>1</v>
      </c>
      <c r="J218" s="36">
        <v>1</v>
      </c>
      <c r="K218" s="36">
        <v>1</v>
      </c>
      <c r="L218" s="94">
        <v>1432</v>
      </c>
      <c r="M218" s="94">
        <v>452</v>
      </c>
      <c r="N218" s="95">
        <f t="shared" si="13"/>
        <v>0.76008492569002128</v>
      </c>
      <c r="O218" s="36">
        <v>19980014</v>
      </c>
      <c r="P218" s="63">
        <v>2418.9299999999998</v>
      </c>
      <c r="Q218" s="76">
        <f t="shared" si="14"/>
        <v>0.77885676724832886</v>
      </c>
      <c r="R218" s="76">
        <f t="shared" si="15"/>
        <v>-1</v>
      </c>
      <c r="S218" s="95">
        <f t="shared" si="16"/>
        <v>-1</v>
      </c>
      <c r="T218" s="95">
        <f t="shared" si="17"/>
        <v>0.76008492569002128</v>
      </c>
      <c r="U218" s="95"/>
    </row>
    <row r="219" spans="1:21" x14ac:dyDescent="0.3">
      <c r="A219" s="36">
        <f t="shared" si="12"/>
        <v>3</v>
      </c>
      <c r="B219" s="36">
        <v>15</v>
      </c>
      <c r="C219" s="36">
        <v>1</v>
      </c>
      <c r="D219" s="36" t="s">
        <v>265</v>
      </c>
      <c r="E219" s="36">
        <v>1997</v>
      </c>
      <c r="F219" s="36">
        <v>1999</v>
      </c>
      <c r="G219" s="76">
        <v>204</v>
      </c>
      <c r="H219" s="36">
        <v>5</v>
      </c>
      <c r="I219" s="36">
        <v>1</v>
      </c>
      <c r="J219" s="36">
        <v>0</v>
      </c>
      <c r="K219" s="36">
        <v>3</v>
      </c>
      <c r="L219" s="94">
        <v>1265</v>
      </c>
      <c r="M219" s="94">
        <v>637</v>
      </c>
      <c r="N219" s="95">
        <f t="shared" si="13"/>
        <v>0.66508937960042058</v>
      </c>
      <c r="O219" s="36">
        <v>19980015</v>
      </c>
      <c r="P219" s="63">
        <v>5725.02</v>
      </c>
      <c r="Q219" s="76">
        <f t="shared" si="14"/>
        <v>0.33222591362126241</v>
      </c>
      <c r="R219" s="76">
        <f t="shared" si="15"/>
        <v>-1</v>
      </c>
      <c r="S219" s="95">
        <f t="shared" si="16"/>
        <v>-1</v>
      </c>
      <c r="T219" s="95">
        <f t="shared" si="17"/>
        <v>0.66508937960042058</v>
      </c>
      <c r="U219" s="95"/>
    </row>
    <row r="220" spans="1:21" x14ac:dyDescent="0.3">
      <c r="A220" s="36">
        <f t="shared" si="12"/>
        <v>3</v>
      </c>
      <c r="B220" s="36">
        <v>22</v>
      </c>
      <c r="C220" s="36">
        <v>1</v>
      </c>
      <c r="D220" s="36" t="s">
        <v>312</v>
      </c>
      <c r="E220" s="36">
        <v>1997</v>
      </c>
      <c r="F220" s="36">
        <v>1998</v>
      </c>
      <c r="G220" s="76">
        <v>315</v>
      </c>
      <c r="H220" s="36">
        <v>10</v>
      </c>
      <c r="I220" s="36">
        <v>1</v>
      </c>
      <c r="J220" s="36">
        <v>1</v>
      </c>
      <c r="K220" s="36">
        <v>4</v>
      </c>
      <c r="L220" s="94">
        <v>1065</v>
      </c>
      <c r="M220" s="94">
        <v>293</v>
      </c>
      <c r="N220" s="95">
        <f t="shared" si="13"/>
        <v>0.78424153166421207</v>
      </c>
      <c r="O220" s="36">
        <v>19980022</v>
      </c>
      <c r="P220" s="63">
        <v>2843.09</v>
      </c>
      <c r="Q220" s="76">
        <f t="shared" si="14"/>
        <v>0.47764931817142614</v>
      </c>
      <c r="R220" s="76">
        <f t="shared" si="15"/>
        <v>-1</v>
      </c>
      <c r="S220" s="95">
        <f t="shared" si="16"/>
        <v>-1</v>
      </c>
      <c r="T220" s="95">
        <f t="shared" si="17"/>
        <v>0.78424153166421207</v>
      </c>
      <c r="U220" s="95"/>
    </row>
    <row r="221" spans="1:21" x14ac:dyDescent="0.3">
      <c r="A221" s="36">
        <f t="shared" si="12"/>
        <v>3</v>
      </c>
      <c r="B221" s="36">
        <v>31</v>
      </c>
      <c r="C221" s="36">
        <v>1</v>
      </c>
      <c r="D221" s="36" t="s">
        <v>468</v>
      </c>
      <c r="E221" s="36">
        <v>1997</v>
      </c>
      <c r="F221" s="36">
        <v>1998</v>
      </c>
      <c r="G221" s="76">
        <v>315</v>
      </c>
      <c r="H221" s="36">
        <v>10</v>
      </c>
      <c r="I221" s="36">
        <v>1</v>
      </c>
      <c r="J221" s="36">
        <v>1</v>
      </c>
      <c r="K221" s="36">
        <v>4</v>
      </c>
      <c r="L221" s="94">
        <v>3902</v>
      </c>
      <c r="M221" s="94">
        <v>2748</v>
      </c>
      <c r="N221" s="95">
        <f t="shared" si="13"/>
        <v>0.58676691729323305</v>
      </c>
      <c r="O221" s="36">
        <v>19980031</v>
      </c>
      <c r="P221" s="63">
        <v>5605.91</v>
      </c>
      <c r="Q221" s="76">
        <f t="shared" si="14"/>
        <v>1.1862480846107055</v>
      </c>
      <c r="R221" s="76">
        <f t="shared" si="15"/>
        <v>-1</v>
      </c>
      <c r="S221" s="95">
        <f t="shared" si="16"/>
        <v>-1</v>
      </c>
      <c r="T221" s="95">
        <f t="shared" si="17"/>
        <v>0.58676691729323305</v>
      </c>
      <c r="U221" s="95"/>
    </row>
    <row r="222" spans="1:21" x14ac:dyDescent="0.3">
      <c r="A222" s="36">
        <f t="shared" si="12"/>
        <v>3</v>
      </c>
      <c r="B222" s="36">
        <v>38</v>
      </c>
      <c r="C222" s="36">
        <v>1</v>
      </c>
      <c r="D222" s="36" t="s">
        <v>314</v>
      </c>
      <c r="E222" s="36">
        <v>1997</v>
      </c>
      <c r="F222" s="36">
        <v>1998</v>
      </c>
      <c r="G222" s="76">
        <v>315</v>
      </c>
      <c r="H222" s="36">
        <v>4</v>
      </c>
      <c r="I222" s="36">
        <v>1</v>
      </c>
      <c r="J222" s="36">
        <v>1</v>
      </c>
      <c r="K222" s="36">
        <v>4</v>
      </c>
      <c r="L222" s="94">
        <v>97</v>
      </c>
      <c r="M222" s="94">
        <v>10</v>
      </c>
      <c r="N222" s="95">
        <f t="shared" si="13"/>
        <v>0.90654205607476634</v>
      </c>
      <c r="O222" s="36">
        <v>19980038</v>
      </c>
      <c r="P222" s="63">
        <v>1454.9</v>
      </c>
      <c r="Q222" s="76">
        <f t="shared" si="14"/>
        <v>7.3544573510206879E-2</v>
      </c>
      <c r="R222" s="76">
        <f t="shared" si="15"/>
        <v>-1</v>
      </c>
      <c r="S222" s="95">
        <f t="shared" si="16"/>
        <v>-1</v>
      </c>
      <c r="T222" s="95">
        <f t="shared" si="17"/>
        <v>0.90654205607476634</v>
      </c>
      <c r="U222" s="95"/>
    </row>
    <row r="223" spans="1:21" x14ac:dyDescent="0.3">
      <c r="A223" s="36">
        <f t="shared" si="12"/>
        <v>3</v>
      </c>
      <c r="B223" s="36">
        <v>47</v>
      </c>
      <c r="C223" s="36">
        <v>1</v>
      </c>
      <c r="D223" s="36" t="s">
        <v>236</v>
      </c>
      <c r="E223" s="36">
        <v>1997</v>
      </c>
      <c r="F223" s="36">
        <v>1998</v>
      </c>
      <c r="G223" s="76">
        <v>315</v>
      </c>
      <c r="H223" s="36">
        <v>10</v>
      </c>
      <c r="I223" s="36">
        <v>1</v>
      </c>
      <c r="J223" s="36">
        <v>1</v>
      </c>
      <c r="K223" s="36">
        <v>4</v>
      </c>
      <c r="L223" s="94">
        <v>2252</v>
      </c>
      <c r="M223" s="94">
        <v>1688</v>
      </c>
      <c r="N223" s="95">
        <f t="shared" si="13"/>
        <v>0.57157360406091373</v>
      </c>
      <c r="O223" s="36">
        <v>19980047</v>
      </c>
      <c r="P223" s="63">
        <v>3429.27</v>
      </c>
      <c r="Q223" s="76">
        <f t="shared" si="14"/>
        <v>1.1489325716551919</v>
      </c>
      <c r="R223" s="76">
        <f t="shared" si="15"/>
        <v>-1</v>
      </c>
      <c r="S223" s="95">
        <f t="shared" si="16"/>
        <v>-1</v>
      </c>
      <c r="T223" s="95">
        <f t="shared" si="17"/>
        <v>0.57157360406091373</v>
      </c>
      <c r="U223" s="95"/>
    </row>
    <row r="224" spans="1:21" x14ac:dyDescent="0.3">
      <c r="A224" s="36">
        <f t="shared" si="12"/>
        <v>3</v>
      </c>
      <c r="B224" s="36">
        <v>77</v>
      </c>
      <c r="C224" s="36">
        <v>1</v>
      </c>
      <c r="D224" s="36" t="s">
        <v>266</v>
      </c>
      <c r="E224" s="36">
        <v>1997</v>
      </c>
      <c r="F224" s="36">
        <v>1998</v>
      </c>
      <c r="G224" s="76">
        <v>305</v>
      </c>
      <c r="H224" s="36">
        <v>5</v>
      </c>
      <c r="I224" s="36">
        <v>1</v>
      </c>
      <c r="J224" s="36">
        <v>1</v>
      </c>
      <c r="K224" s="36">
        <v>4</v>
      </c>
      <c r="L224" s="94">
        <v>3421</v>
      </c>
      <c r="M224" s="94">
        <v>1885</v>
      </c>
      <c r="N224" s="95">
        <f t="shared" si="13"/>
        <v>0.64474180173388618</v>
      </c>
      <c r="O224" s="36">
        <v>19980077</v>
      </c>
      <c r="P224" s="63">
        <v>7217.75</v>
      </c>
      <c r="Q224" s="76">
        <f t="shared" si="14"/>
        <v>0.7351321395171625</v>
      </c>
      <c r="R224" s="76">
        <f t="shared" si="15"/>
        <v>-1</v>
      </c>
      <c r="S224" s="95">
        <f t="shared" si="16"/>
        <v>-1</v>
      </c>
      <c r="T224" s="95">
        <f t="shared" si="17"/>
        <v>0.64474180173388618</v>
      </c>
      <c r="U224" s="95"/>
    </row>
    <row r="225" spans="1:21" x14ac:dyDescent="0.3">
      <c r="A225" s="36">
        <f t="shared" si="12"/>
        <v>3</v>
      </c>
      <c r="B225" s="36">
        <v>88</v>
      </c>
      <c r="C225" s="36">
        <v>1</v>
      </c>
      <c r="D225" s="36" t="s">
        <v>238</v>
      </c>
      <c r="E225" s="36">
        <v>1997</v>
      </c>
      <c r="F225" s="36">
        <v>1998</v>
      </c>
      <c r="G225" s="76">
        <v>146</v>
      </c>
      <c r="H225" s="36">
        <v>5</v>
      </c>
      <c r="I225" s="36">
        <v>1</v>
      </c>
      <c r="J225" s="36">
        <v>1</v>
      </c>
      <c r="K225" s="36">
        <v>2</v>
      </c>
      <c r="L225" s="94">
        <v>1685</v>
      </c>
      <c r="M225" s="94">
        <v>1469</v>
      </c>
      <c r="N225" s="95">
        <f t="shared" si="13"/>
        <v>0.53424223208623967</v>
      </c>
      <c r="O225" s="36">
        <v>19980088</v>
      </c>
      <c r="P225" s="63">
        <v>2886.44</v>
      </c>
      <c r="Q225" s="76">
        <f t="shared" si="14"/>
        <v>1.0926955003395185</v>
      </c>
      <c r="R225" s="76">
        <f t="shared" si="15"/>
        <v>-1</v>
      </c>
      <c r="S225" s="95">
        <f t="shared" si="16"/>
        <v>-1</v>
      </c>
      <c r="T225" s="95">
        <f t="shared" si="17"/>
        <v>0.53424223208623967</v>
      </c>
      <c r="U225" s="95"/>
    </row>
    <row r="226" spans="1:21" x14ac:dyDescent="0.3">
      <c r="A226" s="36">
        <f t="shared" si="12"/>
        <v>3</v>
      </c>
      <c r="B226" s="36">
        <v>91</v>
      </c>
      <c r="C226" s="36">
        <v>1</v>
      </c>
      <c r="D226" s="36" t="s">
        <v>239</v>
      </c>
      <c r="E226" s="36">
        <v>1997</v>
      </c>
      <c r="F226" s="36">
        <v>1999</v>
      </c>
      <c r="G226" s="76">
        <v>315</v>
      </c>
      <c r="H226" s="36">
        <v>10</v>
      </c>
      <c r="I226" s="36">
        <v>1</v>
      </c>
      <c r="J226" s="36">
        <v>0</v>
      </c>
      <c r="K226" s="36">
        <v>4</v>
      </c>
      <c r="L226" s="94">
        <v>421</v>
      </c>
      <c r="M226" s="94">
        <v>170</v>
      </c>
      <c r="N226" s="95">
        <f t="shared" si="13"/>
        <v>0.71235194585448391</v>
      </c>
      <c r="O226" s="36">
        <v>19980091</v>
      </c>
      <c r="P226" s="63">
        <v>701.65</v>
      </c>
      <c r="Q226" s="76">
        <f t="shared" si="14"/>
        <v>0.84230029216846014</v>
      </c>
      <c r="R226" s="76">
        <f t="shared" si="15"/>
        <v>-1</v>
      </c>
      <c r="S226" s="95">
        <f t="shared" si="16"/>
        <v>-1</v>
      </c>
      <c r="T226" s="95">
        <f t="shared" si="17"/>
        <v>0.71235194585448391</v>
      </c>
      <c r="U226" s="95"/>
    </row>
    <row r="227" spans="1:21" x14ac:dyDescent="0.3">
      <c r="A227" s="36">
        <f t="shared" si="12"/>
        <v>3</v>
      </c>
      <c r="B227" s="36">
        <v>93</v>
      </c>
      <c r="C227" s="36">
        <v>1</v>
      </c>
      <c r="D227" s="36" t="s">
        <v>268</v>
      </c>
      <c r="E227" s="36">
        <v>1997</v>
      </c>
      <c r="F227" s="36">
        <v>1998</v>
      </c>
      <c r="G227" s="76">
        <v>309.08</v>
      </c>
      <c r="H227" s="36">
        <v>10</v>
      </c>
      <c r="I227" s="36">
        <v>1</v>
      </c>
      <c r="J227" s="36">
        <v>1</v>
      </c>
      <c r="K227" s="36">
        <v>4</v>
      </c>
      <c r="L227" s="94">
        <v>237</v>
      </c>
      <c r="M227" s="94">
        <v>117</v>
      </c>
      <c r="N227" s="95">
        <f t="shared" si="13"/>
        <v>0.66949152542372881</v>
      </c>
      <c r="O227" s="36">
        <v>19980093</v>
      </c>
      <c r="P227" s="63">
        <v>849.95</v>
      </c>
      <c r="Q227" s="76">
        <f t="shared" si="14"/>
        <v>0.41649508794634976</v>
      </c>
      <c r="R227" s="76">
        <f t="shared" si="15"/>
        <v>-1</v>
      </c>
      <c r="S227" s="95">
        <f t="shared" si="16"/>
        <v>-1</v>
      </c>
      <c r="T227" s="95">
        <f t="shared" si="17"/>
        <v>0.66949152542372881</v>
      </c>
      <c r="U227" s="95"/>
    </row>
    <row r="228" spans="1:21" x14ac:dyDescent="0.3">
      <c r="A228" s="36">
        <f t="shared" si="12"/>
        <v>3</v>
      </c>
      <c r="B228" s="36">
        <v>111</v>
      </c>
      <c r="C228" s="36">
        <v>1</v>
      </c>
      <c r="D228" s="36" t="s">
        <v>469</v>
      </c>
      <c r="E228" s="36">
        <v>1997</v>
      </c>
      <c r="F228" s="36">
        <v>1998</v>
      </c>
      <c r="G228" s="76">
        <v>240</v>
      </c>
      <c r="H228" s="36">
        <v>5</v>
      </c>
      <c r="I228" s="36">
        <v>1</v>
      </c>
      <c r="J228" s="36">
        <v>1</v>
      </c>
      <c r="K228" s="36">
        <v>3</v>
      </c>
      <c r="L228" s="94">
        <v>269</v>
      </c>
      <c r="M228" s="94">
        <v>246</v>
      </c>
      <c r="N228" s="95">
        <f t="shared" si="13"/>
        <v>0.52233009708737865</v>
      </c>
      <c r="O228" s="36">
        <v>19980111</v>
      </c>
      <c r="P228" s="63">
        <v>1354.37</v>
      </c>
      <c r="Q228" s="76">
        <f t="shared" si="14"/>
        <v>0.38025059621816787</v>
      </c>
      <c r="R228" s="76">
        <f t="shared" si="15"/>
        <v>-1</v>
      </c>
      <c r="S228" s="95">
        <f t="shared" si="16"/>
        <v>-1</v>
      </c>
      <c r="T228" s="95">
        <f t="shared" si="17"/>
        <v>0.52233009708737865</v>
      </c>
      <c r="U228" s="95"/>
    </row>
    <row r="229" spans="1:21" x14ac:dyDescent="0.3">
      <c r="A229" s="36">
        <f t="shared" si="12"/>
        <v>3</v>
      </c>
      <c r="B229" s="36">
        <v>112</v>
      </c>
      <c r="C229" s="36">
        <v>1</v>
      </c>
      <c r="D229" s="36" t="s">
        <v>412</v>
      </c>
      <c r="E229" s="36">
        <v>1997</v>
      </c>
      <c r="F229" s="36">
        <v>1998</v>
      </c>
      <c r="G229" s="76">
        <v>56.47</v>
      </c>
      <c r="H229" s="36">
        <v>8</v>
      </c>
      <c r="I229" s="36">
        <v>1</v>
      </c>
      <c r="J229" s="36">
        <v>1</v>
      </c>
      <c r="K229" s="36">
        <v>1</v>
      </c>
      <c r="L229" s="94">
        <v>4459</v>
      </c>
      <c r="M229" s="94">
        <v>2862</v>
      </c>
      <c r="N229" s="95">
        <f t="shared" si="13"/>
        <v>0.6090697992077585</v>
      </c>
      <c r="O229" s="36">
        <v>19980112</v>
      </c>
      <c r="P229" s="63">
        <v>6340.68</v>
      </c>
      <c r="Q229" s="76">
        <f t="shared" si="14"/>
        <v>1.1546080231142402</v>
      </c>
      <c r="R229" s="76">
        <f t="shared" si="15"/>
        <v>-1</v>
      </c>
      <c r="S229" s="95">
        <f t="shared" si="16"/>
        <v>-1</v>
      </c>
      <c r="T229" s="95">
        <f t="shared" si="17"/>
        <v>0.6090697992077585</v>
      </c>
      <c r="U229" s="95"/>
    </row>
    <row r="230" spans="1:21" x14ac:dyDescent="0.3">
      <c r="A230" s="36">
        <f t="shared" si="12"/>
        <v>3</v>
      </c>
      <c r="B230" s="36">
        <v>112</v>
      </c>
      <c r="C230" s="36">
        <v>1</v>
      </c>
      <c r="D230" s="36" t="s">
        <v>412</v>
      </c>
      <c r="E230" s="36">
        <v>1997</v>
      </c>
      <c r="F230" s="36">
        <v>1998</v>
      </c>
      <c r="G230" s="76">
        <v>176.45</v>
      </c>
      <c r="H230" s="36">
        <v>8</v>
      </c>
      <c r="I230" s="36">
        <v>1</v>
      </c>
      <c r="J230" s="36">
        <v>1</v>
      </c>
      <c r="K230" s="36">
        <v>2</v>
      </c>
      <c r="L230" s="94">
        <v>4767</v>
      </c>
      <c r="M230" s="94">
        <v>2566</v>
      </c>
      <c r="N230" s="95">
        <f t="shared" si="13"/>
        <v>0.65007500340924584</v>
      </c>
      <c r="O230" s="36">
        <v>19980112</v>
      </c>
      <c r="P230" s="63">
        <v>6340.68</v>
      </c>
      <c r="Q230" s="76">
        <f t="shared" si="14"/>
        <v>1.1565005646082123</v>
      </c>
      <c r="R230" s="76">
        <f t="shared" si="15"/>
        <v>-1</v>
      </c>
      <c r="S230" s="95">
        <f t="shared" si="16"/>
        <v>-1</v>
      </c>
      <c r="T230" s="95">
        <f t="shared" si="17"/>
        <v>0.65007500340924584</v>
      </c>
      <c r="U230" s="95"/>
    </row>
    <row r="231" spans="1:21" x14ac:dyDescent="0.3">
      <c r="A231" s="36">
        <f t="shared" si="12"/>
        <v>3</v>
      </c>
      <c r="B231" s="36">
        <v>138</v>
      </c>
      <c r="C231" s="36">
        <v>1</v>
      </c>
      <c r="D231" s="36" t="s">
        <v>243</v>
      </c>
      <c r="E231" s="36">
        <v>1997</v>
      </c>
      <c r="F231" s="36">
        <v>1999</v>
      </c>
      <c r="G231" s="76">
        <v>315</v>
      </c>
      <c r="H231" s="36">
        <v>10</v>
      </c>
      <c r="I231" s="36">
        <v>0</v>
      </c>
      <c r="J231" s="36">
        <v>0</v>
      </c>
      <c r="K231" s="36">
        <v>4</v>
      </c>
      <c r="L231" s="94">
        <v>672</v>
      </c>
      <c r="M231" s="94">
        <v>885</v>
      </c>
      <c r="N231" s="95">
        <f t="shared" si="13"/>
        <v>0.43159922928709055</v>
      </c>
      <c r="O231" s="36">
        <v>19980138</v>
      </c>
      <c r="P231" s="63">
        <v>3377.46</v>
      </c>
      <c r="Q231" s="76">
        <f t="shared" si="14"/>
        <v>0.46099731751079215</v>
      </c>
      <c r="R231" s="76">
        <f t="shared" si="15"/>
        <v>-1</v>
      </c>
      <c r="S231" s="95">
        <f t="shared" si="16"/>
        <v>-1</v>
      </c>
      <c r="T231" s="95">
        <f t="shared" si="17"/>
        <v>0.43159922928709055</v>
      </c>
      <c r="U231" s="95"/>
    </row>
    <row r="232" spans="1:21" x14ac:dyDescent="0.3">
      <c r="A232" s="36">
        <f t="shared" si="12"/>
        <v>3</v>
      </c>
      <c r="B232" s="36">
        <v>181</v>
      </c>
      <c r="C232" s="36">
        <v>1</v>
      </c>
      <c r="D232" s="36" t="s">
        <v>470</v>
      </c>
      <c r="E232" s="36">
        <v>1997</v>
      </c>
      <c r="F232" s="36">
        <v>1998</v>
      </c>
      <c r="G232" s="76">
        <v>315</v>
      </c>
      <c r="H232" s="36">
        <v>10</v>
      </c>
      <c r="I232" s="36">
        <v>1</v>
      </c>
      <c r="J232" s="36">
        <v>1</v>
      </c>
      <c r="K232" s="36">
        <v>4</v>
      </c>
      <c r="L232" s="94">
        <v>2816</v>
      </c>
      <c r="M232" s="94">
        <v>2626</v>
      </c>
      <c r="N232" s="95">
        <f t="shared" si="13"/>
        <v>0.51745681734656379</v>
      </c>
      <c r="O232" s="36">
        <v>19980181</v>
      </c>
      <c r="P232" s="63">
        <v>7196.08</v>
      </c>
      <c r="Q232" s="76">
        <f t="shared" si="14"/>
        <v>0.75624506675856851</v>
      </c>
      <c r="R232" s="76">
        <f t="shared" si="15"/>
        <v>-1</v>
      </c>
      <c r="S232" s="95">
        <f t="shared" si="16"/>
        <v>-1</v>
      </c>
      <c r="T232" s="95">
        <f t="shared" si="17"/>
        <v>0.51745681734656379</v>
      </c>
      <c r="U232" s="95"/>
    </row>
    <row r="233" spans="1:21" x14ac:dyDescent="0.3">
      <c r="A233" s="36">
        <f t="shared" si="12"/>
        <v>3</v>
      </c>
      <c r="B233" s="36">
        <v>191</v>
      </c>
      <c r="C233" s="36">
        <v>1</v>
      </c>
      <c r="D233" s="36" t="s">
        <v>244</v>
      </c>
      <c r="E233" s="36">
        <v>1997</v>
      </c>
      <c r="F233" s="36">
        <v>1998</v>
      </c>
      <c r="G233" s="76">
        <v>276.44</v>
      </c>
      <c r="H233" s="36">
        <v>8</v>
      </c>
      <c r="I233" s="36">
        <v>1</v>
      </c>
      <c r="J233" s="36">
        <v>1</v>
      </c>
      <c r="K233" s="36">
        <v>3</v>
      </c>
      <c r="L233" s="94">
        <v>3132</v>
      </c>
      <c r="M233" s="94">
        <v>2728</v>
      </c>
      <c r="N233" s="95">
        <f t="shared" si="13"/>
        <v>0.5344709897610922</v>
      </c>
      <c r="O233" s="36">
        <v>19980191</v>
      </c>
      <c r="P233" s="63">
        <v>11503.43</v>
      </c>
      <c r="Q233" s="76">
        <f t="shared" si="14"/>
        <v>0.50941327934363922</v>
      </c>
      <c r="R233" s="76">
        <f t="shared" si="15"/>
        <v>-1</v>
      </c>
      <c r="S233" s="95">
        <f t="shared" si="16"/>
        <v>-1</v>
      </c>
      <c r="T233" s="95">
        <f t="shared" si="17"/>
        <v>0.5344709897610922</v>
      </c>
      <c r="U233" s="95"/>
    </row>
    <row r="234" spans="1:21" x14ac:dyDescent="0.3">
      <c r="A234" s="36">
        <f t="shared" si="12"/>
        <v>3</v>
      </c>
      <c r="B234" s="36">
        <v>195</v>
      </c>
      <c r="C234" s="36">
        <v>1</v>
      </c>
      <c r="D234" s="36" t="s">
        <v>269</v>
      </c>
      <c r="E234" s="36">
        <v>1997</v>
      </c>
      <c r="F234" s="36">
        <v>1998</v>
      </c>
      <c r="G234" s="76">
        <v>314.74</v>
      </c>
      <c r="H234" s="36">
        <v>10</v>
      </c>
      <c r="I234" s="36">
        <v>1</v>
      </c>
      <c r="J234" s="36">
        <v>1</v>
      </c>
      <c r="K234" s="36">
        <v>4</v>
      </c>
      <c r="L234" s="94">
        <v>195</v>
      </c>
      <c r="M234" s="94">
        <v>72</v>
      </c>
      <c r="N234" s="95">
        <f t="shared" si="13"/>
        <v>0.7303370786516854</v>
      </c>
      <c r="O234" s="36">
        <v>19980195</v>
      </c>
      <c r="P234" s="63">
        <v>432.19</v>
      </c>
      <c r="Q234" s="76">
        <f t="shared" si="14"/>
        <v>0.61778384506814132</v>
      </c>
      <c r="R234" s="76">
        <f t="shared" si="15"/>
        <v>-1</v>
      </c>
      <c r="S234" s="95">
        <f t="shared" si="16"/>
        <v>-1</v>
      </c>
      <c r="T234" s="95">
        <f t="shared" si="17"/>
        <v>0.7303370786516854</v>
      </c>
      <c r="U234" s="95"/>
    </row>
    <row r="235" spans="1:21" x14ac:dyDescent="0.3">
      <c r="A235" s="36">
        <f t="shared" ref="A235:A298" si="18">IF(E235/4=INT(E235/4),1,IF(E235/2=INT(E235/2),2,3))</f>
        <v>3</v>
      </c>
      <c r="B235" s="36">
        <v>199</v>
      </c>
      <c r="C235" s="36">
        <v>1</v>
      </c>
      <c r="D235" s="36" t="s">
        <v>484</v>
      </c>
      <c r="E235" s="36">
        <v>1997</v>
      </c>
      <c r="F235" s="36">
        <v>1999</v>
      </c>
      <c r="G235" s="76">
        <v>361</v>
      </c>
      <c r="H235" s="36">
        <v>10</v>
      </c>
      <c r="I235" s="36">
        <v>0</v>
      </c>
      <c r="J235" s="36">
        <v>0</v>
      </c>
      <c r="K235" s="36">
        <v>4</v>
      </c>
      <c r="L235" s="94">
        <v>1014</v>
      </c>
      <c r="M235" s="94">
        <v>1042</v>
      </c>
      <c r="N235" s="95">
        <f t="shared" ref="N235:N298" si="19">L235/(L235+M235)</f>
        <v>0.49319066147859925</v>
      </c>
      <c r="O235" s="36">
        <v>19980199</v>
      </c>
      <c r="P235" s="63">
        <v>4357.1499999999996</v>
      </c>
      <c r="Q235" s="76">
        <f t="shared" ref="Q235:Q298" si="20">(L235+M235)/P235</f>
        <v>0.47186807890478871</v>
      </c>
      <c r="R235" s="76">
        <f t="shared" ref="R235:R298" si="21">IF(A235=1,N235,-1)</f>
        <v>-1</v>
      </c>
      <c r="S235" s="95">
        <f t="shared" ref="S235:S298" si="22">IF(A235=2,N235,-1)</f>
        <v>-1</v>
      </c>
      <c r="T235" s="95">
        <f t="shared" ref="T235:T298" si="23">IF(A235=3,N235,-1)</f>
        <v>0.49319066147859925</v>
      </c>
      <c r="U235" s="95"/>
    </row>
    <row r="236" spans="1:21" x14ac:dyDescent="0.3">
      <c r="A236" s="36">
        <f t="shared" si="18"/>
        <v>3</v>
      </c>
      <c r="B236" s="36">
        <v>200</v>
      </c>
      <c r="C236" s="36">
        <v>1</v>
      </c>
      <c r="D236" s="36" t="s">
        <v>246</v>
      </c>
      <c r="E236" s="36">
        <v>1997</v>
      </c>
      <c r="F236" s="36">
        <v>1998</v>
      </c>
      <c r="G236" s="76">
        <v>148.80000000000001</v>
      </c>
      <c r="H236" s="36">
        <v>10</v>
      </c>
      <c r="I236" s="36">
        <v>1</v>
      </c>
      <c r="J236" s="36">
        <v>1</v>
      </c>
      <c r="K236" s="36">
        <v>2</v>
      </c>
      <c r="L236" s="94">
        <v>1689</v>
      </c>
      <c r="M236" s="94">
        <v>777</v>
      </c>
      <c r="N236" s="95">
        <f t="shared" si="19"/>
        <v>0.68491484184914841</v>
      </c>
      <c r="O236" s="36">
        <v>19980200</v>
      </c>
      <c r="P236" s="63">
        <v>5212.47</v>
      </c>
      <c r="Q236" s="76">
        <f t="shared" si="20"/>
        <v>0.4730962480359599</v>
      </c>
      <c r="R236" s="76">
        <f t="shared" si="21"/>
        <v>-1</v>
      </c>
      <c r="S236" s="95">
        <f t="shared" si="22"/>
        <v>-1</v>
      </c>
      <c r="T236" s="95">
        <f t="shared" si="23"/>
        <v>0.68491484184914841</v>
      </c>
      <c r="U236" s="95"/>
    </row>
    <row r="237" spans="1:21" x14ac:dyDescent="0.3">
      <c r="A237" s="36">
        <f t="shared" si="18"/>
        <v>3</v>
      </c>
      <c r="B237" s="36">
        <v>239</v>
      </c>
      <c r="C237" s="36">
        <v>1</v>
      </c>
      <c r="D237" s="36" t="s">
        <v>271</v>
      </c>
      <c r="E237" s="36">
        <v>1997</v>
      </c>
      <c r="F237" s="36">
        <v>1998</v>
      </c>
      <c r="G237" s="76">
        <v>279.35000000000002</v>
      </c>
      <c r="H237" s="36">
        <v>5</v>
      </c>
      <c r="I237" s="36">
        <v>1</v>
      </c>
      <c r="J237" s="36">
        <v>1</v>
      </c>
      <c r="K237" s="36">
        <v>3</v>
      </c>
      <c r="L237" s="94">
        <v>775</v>
      </c>
      <c r="M237" s="94">
        <v>267</v>
      </c>
      <c r="N237" s="95">
        <f t="shared" si="19"/>
        <v>0.7437619961612284</v>
      </c>
      <c r="O237" s="36">
        <v>19980239</v>
      </c>
      <c r="P237" s="63">
        <v>797.5</v>
      </c>
      <c r="Q237" s="76">
        <f t="shared" si="20"/>
        <v>1.3065830721003135</v>
      </c>
      <c r="R237" s="76">
        <f t="shared" si="21"/>
        <v>-1</v>
      </c>
      <c r="S237" s="95">
        <f t="shared" si="22"/>
        <v>-1</v>
      </c>
      <c r="T237" s="95">
        <f t="shared" si="23"/>
        <v>0.7437619961612284</v>
      </c>
      <c r="U237" s="95"/>
    </row>
    <row r="238" spans="1:21" x14ac:dyDescent="0.3">
      <c r="A238" s="36">
        <f t="shared" si="18"/>
        <v>3</v>
      </c>
      <c r="B238" s="36">
        <v>253</v>
      </c>
      <c r="C238" s="36">
        <v>1</v>
      </c>
      <c r="D238" s="36" t="s">
        <v>249</v>
      </c>
      <c r="E238" s="36">
        <v>1997</v>
      </c>
      <c r="F238" s="36">
        <v>1998</v>
      </c>
      <c r="G238" s="76">
        <v>101</v>
      </c>
      <c r="H238" s="36">
        <v>10</v>
      </c>
      <c r="I238" s="36">
        <v>1</v>
      </c>
      <c r="J238" s="36">
        <v>1</v>
      </c>
      <c r="K238" s="36">
        <v>2</v>
      </c>
      <c r="L238" s="94">
        <v>226</v>
      </c>
      <c r="M238" s="94">
        <v>71</v>
      </c>
      <c r="N238" s="95">
        <f t="shared" si="19"/>
        <v>0.76094276094276092</v>
      </c>
      <c r="O238" s="36">
        <v>19980253</v>
      </c>
      <c r="P238" s="63">
        <v>553.83000000000004</v>
      </c>
      <c r="Q238" s="76">
        <f t="shared" si="20"/>
        <v>0.53626564108119812</v>
      </c>
      <c r="R238" s="76">
        <f t="shared" si="21"/>
        <v>-1</v>
      </c>
      <c r="S238" s="95">
        <f t="shared" si="22"/>
        <v>-1</v>
      </c>
      <c r="T238" s="95">
        <f t="shared" si="23"/>
        <v>0.76094276094276092</v>
      </c>
      <c r="U238" s="95"/>
    </row>
    <row r="239" spans="1:21" x14ac:dyDescent="0.3">
      <c r="A239" s="36">
        <f t="shared" si="18"/>
        <v>3</v>
      </c>
      <c r="B239" s="36">
        <v>255</v>
      </c>
      <c r="C239" s="36">
        <v>1</v>
      </c>
      <c r="D239" s="36" t="s">
        <v>374</v>
      </c>
      <c r="E239" s="36">
        <v>1997</v>
      </c>
      <c r="F239" s="36">
        <v>1998</v>
      </c>
      <c r="G239" s="76">
        <v>400</v>
      </c>
      <c r="H239" s="36">
        <v>10</v>
      </c>
      <c r="I239" s="36">
        <v>1</v>
      </c>
      <c r="J239" s="36">
        <v>1</v>
      </c>
      <c r="K239" s="36">
        <v>5</v>
      </c>
      <c r="L239" s="94">
        <v>651</v>
      </c>
      <c r="M239" s="94">
        <v>440</v>
      </c>
      <c r="N239" s="95">
        <f t="shared" si="19"/>
        <v>0.59670027497708522</v>
      </c>
      <c r="O239" s="36">
        <v>19980255</v>
      </c>
      <c r="P239" s="63">
        <v>1063.2</v>
      </c>
      <c r="Q239" s="76">
        <f t="shared" si="20"/>
        <v>1.0261474793077501</v>
      </c>
      <c r="R239" s="76">
        <f t="shared" si="21"/>
        <v>-1</v>
      </c>
      <c r="S239" s="95">
        <f t="shared" si="22"/>
        <v>-1</v>
      </c>
      <c r="T239" s="95">
        <f t="shared" si="23"/>
        <v>0.59670027497708522</v>
      </c>
      <c r="U239" s="95"/>
    </row>
    <row r="240" spans="1:21" x14ac:dyDescent="0.3">
      <c r="A240" s="36">
        <f t="shared" si="18"/>
        <v>3</v>
      </c>
      <c r="B240" s="36">
        <v>294</v>
      </c>
      <c r="C240" s="36">
        <v>1</v>
      </c>
      <c r="D240" s="36" t="s">
        <v>251</v>
      </c>
      <c r="E240" s="36">
        <v>1997</v>
      </c>
      <c r="F240" s="36">
        <v>1998</v>
      </c>
      <c r="G240" s="76">
        <v>315</v>
      </c>
      <c r="H240" s="36">
        <v>5</v>
      </c>
      <c r="I240" s="36">
        <v>1</v>
      </c>
      <c r="J240" s="36">
        <v>1</v>
      </c>
      <c r="K240" s="36">
        <v>4</v>
      </c>
      <c r="L240" s="94">
        <v>317</v>
      </c>
      <c r="M240" s="94">
        <v>230</v>
      </c>
      <c r="N240" s="95">
        <f t="shared" si="19"/>
        <v>0.57952468007312619</v>
      </c>
      <c r="O240" s="36">
        <v>19980294</v>
      </c>
      <c r="P240" s="63">
        <v>534.20000000000005</v>
      </c>
      <c r="Q240" s="76">
        <f t="shared" si="20"/>
        <v>1.0239610632721827</v>
      </c>
      <c r="R240" s="76">
        <f t="shared" si="21"/>
        <v>-1</v>
      </c>
      <c r="S240" s="95">
        <f t="shared" si="22"/>
        <v>-1</v>
      </c>
      <c r="T240" s="95">
        <f t="shared" si="23"/>
        <v>0.57952468007312619</v>
      </c>
      <c r="U240" s="95"/>
    </row>
    <row r="241" spans="1:21" x14ac:dyDescent="0.3">
      <c r="A241" s="36">
        <f t="shared" si="18"/>
        <v>3</v>
      </c>
      <c r="B241" s="36">
        <v>297</v>
      </c>
      <c r="C241" s="36">
        <v>1</v>
      </c>
      <c r="D241" s="36" t="s">
        <v>275</v>
      </c>
      <c r="E241" s="36">
        <v>1997</v>
      </c>
      <c r="F241" s="36">
        <v>1998</v>
      </c>
      <c r="G241" s="76">
        <v>119.84</v>
      </c>
      <c r="H241" s="36">
        <v>10</v>
      </c>
      <c r="I241" s="36">
        <v>1</v>
      </c>
      <c r="J241" s="36">
        <v>1</v>
      </c>
      <c r="K241" s="36">
        <v>2</v>
      </c>
      <c r="L241" s="94">
        <v>231</v>
      </c>
      <c r="M241" s="94">
        <v>105</v>
      </c>
      <c r="N241" s="95">
        <f t="shared" si="19"/>
        <v>0.6875</v>
      </c>
      <c r="O241" s="36">
        <v>19980297</v>
      </c>
      <c r="P241" s="63">
        <v>452.4</v>
      </c>
      <c r="Q241" s="76">
        <f t="shared" si="20"/>
        <v>0.7427055702917772</v>
      </c>
      <c r="R241" s="76">
        <f t="shared" si="21"/>
        <v>-1</v>
      </c>
      <c r="S241" s="95">
        <f t="shared" si="22"/>
        <v>-1</v>
      </c>
      <c r="T241" s="95">
        <f t="shared" si="23"/>
        <v>0.6875</v>
      </c>
      <c r="U241" s="95"/>
    </row>
    <row r="242" spans="1:21" x14ac:dyDescent="0.3">
      <c r="A242" s="36">
        <f t="shared" si="18"/>
        <v>3</v>
      </c>
      <c r="B242" s="36">
        <v>300</v>
      </c>
      <c r="C242" s="36">
        <v>1</v>
      </c>
      <c r="D242" s="36" t="s">
        <v>252</v>
      </c>
      <c r="E242" s="36">
        <v>1997</v>
      </c>
      <c r="F242" s="36">
        <v>1998</v>
      </c>
      <c r="G242" s="76">
        <v>225</v>
      </c>
      <c r="H242" s="36">
        <v>10</v>
      </c>
      <c r="I242" s="36">
        <v>1</v>
      </c>
      <c r="J242" s="36">
        <v>1</v>
      </c>
      <c r="K242" s="36">
        <v>3</v>
      </c>
      <c r="L242" s="94">
        <v>1122</v>
      </c>
      <c r="M242" s="94">
        <v>608</v>
      </c>
      <c r="N242" s="95">
        <f t="shared" si="19"/>
        <v>0.64855491329479764</v>
      </c>
      <c r="O242" s="36">
        <v>19980300</v>
      </c>
      <c r="P242" s="63">
        <v>1501.88</v>
      </c>
      <c r="Q242" s="76">
        <f t="shared" si="20"/>
        <v>1.1518896316616507</v>
      </c>
      <c r="R242" s="76">
        <f t="shared" si="21"/>
        <v>-1</v>
      </c>
      <c r="S242" s="95">
        <f t="shared" si="22"/>
        <v>-1</v>
      </c>
      <c r="T242" s="95">
        <f t="shared" si="23"/>
        <v>0.64855491329479764</v>
      </c>
      <c r="U242" s="95"/>
    </row>
    <row r="243" spans="1:21" x14ac:dyDescent="0.3">
      <c r="A243" s="36">
        <f t="shared" si="18"/>
        <v>3</v>
      </c>
      <c r="B243" s="36">
        <v>316</v>
      </c>
      <c r="C243" s="36">
        <v>1</v>
      </c>
      <c r="D243" s="36" t="s">
        <v>471</v>
      </c>
      <c r="E243" s="36">
        <v>1997</v>
      </c>
      <c r="F243" s="36">
        <v>1998</v>
      </c>
      <c r="G243" s="76">
        <v>50.1</v>
      </c>
      <c r="H243" s="36">
        <v>7</v>
      </c>
      <c r="I243" s="36">
        <v>1</v>
      </c>
      <c r="J243" s="36">
        <v>1</v>
      </c>
      <c r="K243" s="36">
        <v>1</v>
      </c>
      <c r="L243" s="94">
        <v>652</v>
      </c>
      <c r="M243" s="94">
        <v>523</v>
      </c>
      <c r="N243" s="95">
        <f t="shared" si="19"/>
        <v>0.5548936170212766</v>
      </c>
      <c r="O243" s="36">
        <v>19980316</v>
      </c>
      <c r="P243" s="63">
        <v>1589.31</v>
      </c>
      <c r="Q243" s="76">
        <f t="shared" si="20"/>
        <v>0.73931454530582452</v>
      </c>
      <c r="R243" s="76">
        <f t="shared" si="21"/>
        <v>-1</v>
      </c>
      <c r="S243" s="95">
        <f t="shared" si="22"/>
        <v>-1</v>
      </c>
      <c r="T243" s="95">
        <f t="shared" si="23"/>
        <v>0.5548936170212766</v>
      </c>
      <c r="U243" s="95"/>
    </row>
    <row r="244" spans="1:21" x14ac:dyDescent="0.3">
      <c r="A244" s="36">
        <f t="shared" si="18"/>
        <v>3</v>
      </c>
      <c r="B244" s="36">
        <v>316</v>
      </c>
      <c r="C244" s="36">
        <v>1</v>
      </c>
      <c r="D244" s="36" t="s">
        <v>471</v>
      </c>
      <c r="E244" s="36">
        <v>1997</v>
      </c>
      <c r="F244" s="36">
        <v>1999</v>
      </c>
      <c r="G244" s="76">
        <v>336.11</v>
      </c>
      <c r="H244" s="36">
        <v>10</v>
      </c>
      <c r="I244" s="36">
        <v>1</v>
      </c>
      <c r="J244" s="36">
        <v>0</v>
      </c>
      <c r="K244" s="36">
        <v>4</v>
      </c>
      <c r="L244" s="94">
        <v>671</v>
      </c>
      <c r="M244" s="94">
        <v>518</v>
      </c>
      <c r="N244" s="95">
        <f t="shared" si="19"/>
        <v>0.56433978132884777</v>
      </c>
      <c r="O244" s="36">
        <v>19980316</v>
      </c>
      <c r="P244" s="63">
        <v>1589.31</v>
      </c>
      <c r="Q244" s="76">
        <f t="shared" si="20"/>
        <v>0.74812339946265993</v>
      </c>
      <c r="R244" s="76">
        <f t="shared" si="21"/>
        <v>-1</v>
      </c>
      <c r="S244" s="95">
        <f t="shared" si="22"/>
        <v>-1</v>
      </c>
      <c r="T244" s="95">
        <f t="shared" si="23"/>
        <v>0.56433978132884777</v>
      </c>
      <c r="U244" s="95"/>
    </row>
    <row r="245" spans="1:21" x14ac:dyDescent="0.3">
      <c r="A245" s="36">
        <f t="shared" si="18"/>
        <v>3</v>
      </c>
      <c r="B245" s="36">
        <v>317</v>
      </c>
      <c r="C245" s="36">
        <v>1</v>
      </c>
      <c r="D245" s="36" t="s">
        <v>452</v>
      </c>
      <c r="E245" s="36">
        <v>1997</v>
      </c>
      <c r="F245" s="36">
        <v>1998</v>
      </c>
      <c r="G245" s="76">
        <v>315</v>
      </c>
      <c r="H245" s="36">
        <v>10</v>
      </c>
      <c r="I245" s="36">
        <v>1</v>
      </c>
      <c r="J245" s="36">
        <v>1</v>
      </c>
      <c r="K245" s="36">
        <v>4</v>
      </c>
      <c r="L245" s="94">
        <v>520</v>
      </c>
      <c r="M245" s="94">
        <v>416</v>
      </c>
      <c r="N245" s="95">
        <f t="shared" si="19"/>
        <v>0.55555555555555558</v>
      </c>
      <c r="O245" s="36">
        <v>19980317</v>
      </c>
      <c r="P245" s="63">
        <v>1191.57</v>
      </c>
      <c r="Q245" s="76">
        <f t="shared" si="20"/>
        <v>0.78551826581736706</v>
      </c>
      <c r="R245" s="76">
        <f t="shared" si="21"/>
        <v>-1</v>
      </c>
      <c r="S245" s="95">
        <f t="shared" si="22"/>
        <v>-1</v>
      </c>
      <c r="T245" s="95">
        <f t="shared" si="23"/>
        <v>0.55555555555555558</v>
      </c>
      <c r="U245" s="95"/>
    </row>
    <row r="246" spans="1:21" x14ac:dyDescent="0.3">
      <c r="A246" s="36">
        <f t="shared" si="18"/>
        <v>3</v>
      </c>
      <c r="B246" s="36">
        <v>347</v>
      </c>
      <c r="C246" s="36">
        <v>1</v>
      </c>
      <c r="D246" s="36" t="s">
        <v>379</v>
      </c>
      <c r="E246" s="36">
        <v>1997</v>
      </c>
      <c r="F246" s="36">
        <v>1998</v>
      </c>
      <c r="G246" s="76">
        <v>315</v>
      </c>
      <c r="H246" s="36">
        <v>5</v>
      </c>
      <c r="I246" s="36">
        <v>1</v>
      </c>
      <c r="J246" s="36">
        <v>1</v>
      </c>
      <c r="K246" s="36">
        <v>4</v>
      </c>
      <c r="L246" s="94">
        <v>1607</v>
      </c>
      <c r="M246" s="94">
        <v>355</v>
      </c>
      <c r="N246" s="95">
        <f t="shared" si="19"/>
        <v>0.81906218144750254</v>
      </c>
      <c r="O246" s="36">
        <v>19980347</v>
      </c>
      <c r="P246" s="63">
        <v>4549.0200000000004</v>
      </c>
      <c r="Q246" s="76">
        <f t="shared" si="20"/>
        <v>0.43130168695675108</v>
      </c>
      <c r="R246" s="76">
        <f t="shared" si="21"/>
        <v>-1</v>
      </c>
      <c r="S246" s="95">
        <f t="shared" si="22"/>
        <v>-1</v>
      </c>
      <c r="T246" s="95">
        <f t="shared" si="23"/>
        <v>0.81906218144750254</v>
      </c>
      <c r="U246" s="95"/>
    </row>
    <row r="247" spans="1:21" x14ac:dyDescent="0.3">
      <c r="A247" s="36">
        <f t="shared" si="18"/>
        <v>3</v>
      </c>
      <c r="B247" s="36">
        <v>378</v>
      </c>
      <c r="C247" s="36">
        <v>1</v>
      </c>
      <c r="D247" s="36" t="s">
        <v>472</v>
      </c>
      <c r="E247" s="36">
        <v>1997</v>
      </c>
      <c r="F247" s="36">
        <v>1998</v>
      </c>
      <c r="G247" s="76">
        <v>81.569999999999993</v>
      </c>
      <c r="H247" s="36">
        <v>5</v>
      </c>
      <c r="I247" s="36">
        <v>1</v>
      </c>
      <c r="J247" s="36">
        <v>1</v>
      </c>
      <c r="K247" s="36">
        <v>1</v>
      </c>
      <c r="L247" s="94">
        <v>253</v>
      </c>
      <c r="M247" s="94">
        <v>98</v>
      </c>
      <c r="N247" s="95">
        <f t="shared" si="19"/>
        <v>0.72079772079772075</v>
      </c>
      <c r="O247" s="36">
        <v>19980378</v>
      </c>
      <c r="P247" s="63">
        <v>708.55</v>
      </c>
      <c r="Q247" s="76">
        <f t="shared" si="20"/>
        <v>0.49537788441182701</v>
      </c>
      <c r="R247" s="76">
        <f t="shared" si="21"/>
        <v>-1</v>
      </c>
      <c r="S247" s="95">
        <f t="shared" si="22"/>
        <v>-1</v>
      </c>
      <c r="T247" s="95">
        <f t="shared" si="23"/>
        <v>0.72079772079772075</v>
      </c>
      <c r="U247" s="95"/>
    </row>
    <row r="248" spans="1:21" x14ac:dyDescent="0.3">
      <c r="A248" s="36">
        <f t="shared" si="18"/>
        <v>3</v>
      </c>
      <c r="B248" s="36">
        <v>381</v>
      </c>
      <c r="C248" s="36">
        <v>1</v>
      </c>
      <c r="D248" s="36" t="s">
        <v>324</v>
      </c>
      <c r="E248" s="36">
        <v>1997</v>
      </c>
      <c r="F248" s="36">
        <v>1999</v>
      </c>
      <c r="G248" s="76">
        <v>315</v>
      </c>
      <c r="H248" s="36">
        <v>10</v>
      </c>
      <c r="I248" s="36">
        <v>1</v>
      </c>
      <c r="J248" s="36">
        <v>0</v>
      </c>
      <c r="K248" s="36">
        <v>4</v>
      </c>
      <c r="L248" s="94">
        <v>1758</v>
      </c>
      <c r="M248" s="94">
        <v>221</v>
      </c>
      <c r="N248" s="95">
        <f t="shared" si="19"/>
        <v>0.88832743810005055</v>
      </c>
      <c r="O248" s="36">
        <v>19980381</v>
      </c>
      <c r="P248" s="63">
        <v>2250.06</v>
      </c>
      <c r="Q248" s="76">
        <f t="shared" si="20"/>
        <v>0.87953210136618576</v>
      </c>
      <c r="R248" s="76">
        <f t="shared" si="21"/>
        <v>-1</v>
      </c>
      <c r="S248" s="95">
        <f t="shared" si="22"/>
        <v>-1</v>
      </c>
      <c r="T248" s="95">
        <f t="shared" si="23"/>
        <v>0.88832743810005055</v>
      </c>
      <c r="U248" s="95"/>
    </row>
    <row r="249" spans="1:21" x14ac:dyDescent="0.3">
      <c r="A249" s="36">
        <f t="shared" si="18"/>
        <v>3</v>
      </c>
      <c r="B249" s="36">
        <v>414</v>
      </c>
      <c r="C249" s="36">
        <v>1</v>
      </c>
      <c r="D249" s="36" t="s">
        <v>453</v>
      </c>
      <c r="E249" s="36">
        <v>1997</v>
      </c>
      <c r="F249" s="36">
        <v>1998</v>
      </c>
      <c r="G249" s="76">
        <v>185.41</v>
      </c>
      <c r="H249" s="36">
        <v>10</v>
      </c>
      <c r="I249" s="36">
        <v>1</v>
      </c>
      <c r="J249" s="36">
        <v>1</v>
      </c>
      <c r="K249" s="36">
        <v>2</v>
      </c>
      <c r="L249" s="94">
        <v>253</v>
      </c>
      <c r="M249" s="94">
        <v>186</v>
      </c>
      <c r="N249" s="95">
        <f t="shared" si="19"/>
        <v>0.57630979498861046</v>
      </c>
      <c r="O249" s="36">
        <v>19980414</v>
      </c>
      <c r="P249" s="63">
        <v>529.20000000000005</v>
      </c>
      <c r="Q249" s="76">
        <f t="shared" si="20"/>
        <v>0.82955404383975806</v>
      </c>
      <c r="R249" s="76">
        <f t="shared" si="21"/>
        <v>-1</v>
      </c>
      <c r="S249" s="95">
        <f t="shared" si="22"/>
        <v>-1</v>
      </c>
      <c r="T249" s="95">
        <f t="shared" si="23"/>
        <v>0.57630979498861046</v>
      </c>
      <c r="U249" s="95"/>
    </row>
    <row r="250" spans="1:21" x14ac:dyDescent="0.3">
      <c r="A250" s="36">
        <f t="shared" si="18"/>
        <v>3</v>
      </c>
      <c r="B250" s="36">
        <v>417</v>
      </c>
      <c r="C250" s="36">
        <v>1</v>
      </c>
      <c r="D250" s="36" t="s">
        <v>226</v>
      </c>
      <c r="E250" s="36">
        <v>1997</v>
      </c>
      <c r="F250" s="36">
        <v>1998</v>
      </c>
      <c r="G250" s="76">
        <v>315</v>
      </c>
      <c r="H250" s="36">
        <v>5</v>
      </c>
      <c r="I250" s="36">
        <v>1</v>
      </c>
      <c r="J250" s="36">
        <v>1</v>
      </c>
      <c r="K250" s="36">
        <v>4</v>
      </c>
      <c r="L250" s="94">
        <v>660</v>
      </c>
      <c r="M250" s="94">
        <v>477</v>
      </c>
      <c r="N250" s="95">
        <f t="shared" si="19"/>
        <v>0.58047493403693928</v>
      </c>
      <c r="O250" s="36">
        <v>19980417</v>
      </c>
      <c r="P250" s="63">
        <v>793.42</v>
      </c>
      <c r="Q250" s="76">
        <f t="shared" si="20"/>
        <v>1.4330367270802351</v>
      </c>
      <c r="R250" s="76">
        <f t="shared" si="21"/>
        <v>-1</v>
      </c>
      <c r="S250" s="95">
        <f t="shared" si="22"/>
        <v>-1</v>
      </c>
      <c r="T250" s="95">
        <f t="shared" si="23"/>
        <v>0.58047493403693928</v>
      </c>
      <c r="U250" s="95"/>
    </row>
    <row r="251" spans="1:21" x14ac:dyDescent="0.3">
      <c r="A251" s="36">
        <f t="shared" si="18"/>
        <v>3</v>
      </c>
      <c r="B251" s="36">
        <v>441</v>
      </c>
      <c r="C251" s="36">
        <v>1</v>
      </c>
      <c r="D251" s="36" t="s">
        <v>255</v>
      </c>
      <c r="E251" s="36">
        <v>1997</v>
      </c>
      <c r="F251" s="36">
        <v>1998</v>
      </c>
      <c r="G251" s="76">
        <v>345</v>
      </c>
      <c r="H251" s="36">
        <v>10</v>
      </c>
      <c r="I251" s="36">
        <v>1</v>
      </c>
      <c r="J251" s="36">
        <v>1</v>
      </c>
      <c r="K251" s="36">
        <v>4</v>
      </c>
      <c r="L251" s="94">
        <v>192</v>
      </c>
      <c r="M251" s="94">
        <v>101</v>
      </c>
      <c r="N251" s="95">
        <f t="shared" si="19"/>
        <v>0.65529010238907848</v>
      </c>
      <c r="O251" s="36">
        <v>19980441</v>
      </c>
      <c r="P251" s="63">
        <v>385.25</v>
      </c>
      <c r="Q251" s="76">
        <f t="shared" si="20"/>
        <v>0.76054510058403635</v>
      </c>
      <c r="R251" s="76">
        <f t="shared" si="21"/>
        <v>-1</v>
      </c>
      <c r="S251" s="95">
        <f t="shared" si="22"/>
        <v>-1</v>
      </c>
      <c r="T251" s="95">
        <f t="shared" si="23"/>
        <v>0.65529010238907848</v>
      </c>
      <c r="U251" s="95"/>
    </row>
    <row r="252" spans="1:21" x14ac:dyDescent="0.3">
      <c r="A252" s="36">
        <f t="shared" si="18"/>
        <v>3</v>
      </c>
      <c r="B252" s="36">
        <v>477</v>
      </c>
      <c r="C252" s="36">
        <v>1</v>
      </c>
      <c r="D252" s="36" t="s">
        <v>424</v>
      </c>
      <c r="E252" s="36">
        <v>1997</v>
      </c>
      <c r="F252" s="36">
        <v>1998</v>
      </c>
      <c r="G252" s="76">
        <v>315</v>
      </c>
      <c r="H252" s="36">
        <v>10</v>
      </c>
      <c r="I252" s="36">
        <v>1</v>
      </c>
      <c r="J252" s="36">
        <v>1</v>
      </c>
      <c r="K252" s="36">
        <v>4</v>
      </c>
      <c r="L252" s="94">
        <v>1838</v>
      </c>
      <c r="M252" s="94">
        <v>1266</v>
      </c>
      <c r="N252" s="95">
        <f t="shared" si="19"/>
        <v>0.59213917525773196</v>
      </c>
      <c r="O252" s="36">
        <v>19980477</v>
      </c>
      <c r="P252" s="63">
        <v>3063.95</v>
      </c>
      <c r="Q252" s="76">
        <f t="shared" si="20"/>
        <v>1.0130713621305831</v>
      </c>
      <c r="R252" s="76">
        <f t="shared" si="21"/>
        <v>-1</v>
      </c>
      <c r="S252" s="95">
        <f t="shared" si="22"/>
        <v>-1</v>
      </c>
      <c r="T252" s="95">
        <f t="shared" si="23"/>
        <v>0.59213917525773196</v>
      </c>
      <c r="U252" s="95"/>
    </row>
    <row r="253" spans="1:21" x14ac:dyDescent="0.3">
      <c r="A253" s="36">
        <f t="shared" si="18"/>
        <v>3</v>
      </c>
      <c r="B253" s="36">
        <v>487</v>
      </c>
      <c r="C253" s="36">
        <v>1</v>
      </c>
      <c r="D253" s="36" t="s">
        <v>289</v>
      </c>
      <c r="E253" s="36">
        <v>1997</v>
      </c>
      <c r="F253" s="36">
        <v>1998</v>
      </c>
      <c r="G253" s="76">
        <v>240</v>
      </c>
      <c r="H253" s="36">
        <v>8</v>
      </c>
      <c r="I253" s="36">
        <v>1</v>
      </c>
      <c r="J253" s="36">
        <v>1</v>
      </c>
      <c r="K253" s="36">
        <v>3</v>
      </c>
      <c r="L253" s="94">
        <v>212</v>
      </c>
      <c r="M253" s="94">
        <v>38</v>
      </c>
      <c r="N253" s="95">
        <f t="shared" si="19"/>
        <v>0.84799999999999998</v>
      </c>
      <c r="O253" s="36">
        <v>19980487</v>
      </c>
      <c r="P253" s="63">
        <v>437.41</v>
      </c>
      <c r="Q253" s="76">
        <f t="shared" si="20"/>
        <v>0.57154614663587933</v>
      </c>
      <c r="R253" s="76">
        <f t="shared" si="21"/>
        <v>-1</v>
      </c>
      <c r="S253" s="95">
        <f t="shared" si="22"/>
        <v>-1</v>
      </c>
      <c r="T253" s="95">
        <f t="shared" si="23"/>
        <v>0.84799999999999998</v>
      </c>
      <c r="U253" s="95"/>
    </row>
    <row r="254" spans="1:21" x14ac:dyDescent="0.3">
      <c r="A254" s="36">
        <f t="shared" si="18"/>
        <v>3</v>
      </c>
      <c r="B254" s="36">
        <v>497</v>
      </c>
      <c r="C254" s="36">
        <v>1</v>
      </c>
      <c r="D254" s="36" t="s">
        <v>330</v>
      </c>
      <c r="E254" s="36">
        <v>1997</v>
      </c>
      <c r="F254" s="36">
        <v>1998</v>
      </c>
      <c r="G254" s="76">
        <v>600</v>
      </c>
      <c r="H254" s="36">
        <v>4</v>
      </c>
      <c r="I254" s="36">
        <v>1</v>
      </c>
      <c r="J254" s="36">
        <v>1</v>
      </c>
      <c r="K254" s="36">
        <v>7</v>
      </c>
      <c r="L254" s="94">
        <v>138</v>
      </c>
      <c r="M254" s="94">
        <v>19</v>
      </c>
      <c r="N254" s="95">
        <f t="shared" si="19"/>
        <v>0.87898089171974525</v>
      </c>
      <c r="O254" s="36">
        <v>19980497</v>
      </c>
      <c r="P254" s="63">
        <v>292.39</v>
      </c>
      <c r="Q254" s="76">
        <f t="shared" si="20"/>
        <v>0.53695406819658675</v>
      </c>
      <c r="R254" s="76">
        <f t="shared" si="21"/>
        <v>-1</v>
      </c>
      <c r="S254" s="95">
        <f t="shared" si="22"/>
        <v>-1</v>
      </c>
      <c r="T254" s="95">
        <f t="shared" si="23"/>
        <v>0.87898089171974525</v>
      </c>
      <c r="U254" s="95"/>
    </row>
    <row r="255" spans="1:21" x14ac:dyDescent="0.3">
      <c r="A255" s="36">
        <f t="shared" si="18"/>
        <v>3</v>
      </c>
      <c r="B255" s="36">
        <v>499</v>
      </c>
      <c r="C255" s="36">
        <v>1</v>
      </c>
      <c r="D255" s="36" t="s">
        <v>473</v>
      </c>
      <c r="E255" s="36">
        <v>1997</v>
      </c>
      <c r="F255" s="36">
        <v>1998</v>
      </c>
      <c r="G255" s="76">
        <v>289.20999999999998</v>
      </c>
      <c r="H255" s="36">
        <v>10</v>
      </c>
      <c r="I255" s="36">
        <v>1</v>
      </c>
      <c r="J255" s="36">
        <v>1</v>
      </c>
      <c r="K255" s="36">
        <v>3</v>
      </c>
      <c r="L255" s="94">
        <v>320</v>
      </c>
      <c r="M255" s="94">
        <v>115</v>
      </c>
      <c r="N255" s="95">
        <f t="shared" si="19"/>
        <v>0.73563218390804597</v>
      </c>
      <c r="O255" s="36">
        <v>19980499</v>
      </c>
      <c r="P255" s="63">
        <v>442.23</v>
      </c>
      <c r="Q255" s="76">
        <f t="shared" si="20"/>
        <v>0.98365104131334369</v>
      </c>
      <c r="R255" s="76">
        <f t="shared" si="21"/>
        <v>-1</v>
      </c>
      <c r="S255" s="95">
        <f t="shared" si="22"/>
        <v>-1</v>
      </c>
      <c r="T255" s="95">
        <f t="shared" si="23"/>
        <v>0.73563218390804597</v>
      </c>
      <c r="U255" s="95"/>
    </row>
    <row r="256" spans="1:21" x14ac:dyDescent="0.3">
      <c r="A256" s="36">
        <f t="shared" si="18"/>
        <v>3</v>
      </c>
      <c r="B256" s="36">
        <v>507</v>
      </c>
      <c r="C256" s="36">
        <v>1</v>
      </c>
      <c r="D256" s="36" t="s">
        <v>331</v>
      </c>
      <c r="E256" s="36">
        <v>1997</v>
      </c>
      <c r="F256" s="36">
        <v>1999</v>
      </c>
      <c r="G256" s="76">
        <v>600</v>
      </c>
      <c r="H256" s="36">
        <v>5</v>
      </c>
      <c r="I256" s="36">
        <v>1</v>
      </c>
      <c r="J256" s="36">
        <v>0</v>
      </c>
      <c r="K256" s="36">
        <v>7</v>
      </c>
      <c r="L256" s="94">
        <v>405</v>
      </c>
      <c r="M256" s="94">
        <v>89</v>
      </c>
      <c r="N256" s="95">
        <f t="shared" si="19"/>
        <v>0.81983805668016196</v>
      </c>
      <c r="O256" s="36">
        <v>19980507</v>
      </c>
      <c r="P256" s="63">
        <v>398.15</v>
      </c>
      <c r="Q256" s="76">
        <f t="shared" si="20"/>
        <v>1.2407384151701621</v>
      </c>
      <c r="R256" s="76">
        <f t="shared" si="21"/>
        <v>-1</v>
      </c>
      <c r="S256" s="95">
        <f t="shared" si="22"/>
        <v>-1</v>
      </c>
      <c r="T256" s="95">
        <f t="shared" si="23"/>
        <v>0.81983805668016196</v>
      </c>
      <c r="U256" s="95"/>
    </row>
    <row r="257" spans="1:21" x14ac:dyDescent="0.3">
      <c r="A257" s="36">
        <f t="shared" si="18"/>
        <v>3</v>
      </c>
      <c r="B257" s="36">
        <v>508</v>
      </c>
      <c r="C257" s="36">
        <v>1</v>
      </c>
      <c r="D257" s="36" t="s">
        <v>474</v>
      </c>
      <c r="E257" s="36">
        <v>1997</v>
      </c>
      <c r="F257" s="36">
        <v>1998</v>
      </c>
      <c r="G257" s="76">
        <v>285</v>
      </c>
      <c r="H257" s="36">
        <v>10</v>
      </c>
      <c r="I257" s="36">
        <v>1</v>
      </c>
      <c r="J257" s="36">
        <v>1</v>
      </c>
      <c r="K257" s="36">
        <v>3</v>
      </c>
      <c r="L257" s="94">
        <v>2290</v>
      </c>
      <c r="M257" s="94">
        <v>1193</v>
      </c>
      <c r="N257" s="95">
        <f t="shared" si="19"/>
        <v>0.65747918461096755</v>
      </c>
      <c r="O257" s="36">
        <v>19980508</v>
      </c>
      <c r="P257" s="63">
        <v>1954.1</v>
      </c>
      <c r="Q257" s="76">
        <f t="shared" si="20"/>
        <v>1.7824062228135715</v>
      </c>
      <c r="R257" s="76">
        <f t="shared" si="21"/>
        <v>-1</v>
      </c>
      <c r="S257" s="95">
        <f t="shared" si="22"/>
        <v>-1</v>
      </c>
      <c r="T257" s="95">
        <f t="shared" si="23"/>
        <v>0.65747918461096755</v>
      </c>
      <c r="U257" s="95"/>
    </row>
    <row r="258" spans="1:21" x14ac:dyDescent="0.3">
      <c r="A258" s="36">
        <f t="shared" si="18"/>
        <v>3</v>
      </c>
      <c r="B258" s="36">
        <v>534</v>
      </c>
      <c r="C258" s="36">
        <v>1</v>
      </c>
      <c r="D258" s="36" t="s">
        <v>290</v>
      </c>
      <c r="E258" s="36">
        <v>1997</v>
      </c>
      <c r="F258" s="36">
        <v>1998</v>
      </c>
      <c r="G258" s="76">
        <v>192.65</v>
      </c>
      <c r="H258" s="36">
        <v>10</v>
      </c>
      <c r="I258" s="36">
        <v>0</v>
      </c>
      <c r="J258" s="36">
        <v>1</v>
      </c>
      <c r="K258" s="36">
        <v>2</v>
      </c>
      <c r="L258" s="94">
        <v>586</v>
      </c>
      <c r="M258" s="94">
        <v>747</v>
      </c>
      <c r="N258" s="95">
        <f t="shared" si="19"/>
        <v>0.43960990247561893</v>
      </c>
      <c r="O258" s="36">
        <v>19980534</v>
      </c>
      <c r="P258" s="63">
        <v>1763.78</v>
      </c>
      <c r="Q258" s="76">
        <f t="shared" si="20"/>
        <v>0.75576319042057405</v>
      </c>
      <c r="R258" s="76">
        <f t="shared" si="21"/>
        <v>-1</v>
      </c>
      <c r="S258" s="95">
        <f t="shared" si="22"/>
        <v>-1</v>
      </c>
      <c r="T258" s="95">
        <f t="shared" si="23"/>
        <v>0.43960990247561893</v>
      </c>
      <c r="U258" s="95"/>
    </row>
    <row r="259" spans="1:21" x14ac:dyDescent="0.3">
      <c r="A259" s="36">
        <f t="shared" si="18"/>
        <v>3</v>
      </c>
      <c r="B259" s="36">
        <v>545</v>
      </c>
      <c r="C259" s="36">
        <v>1</v>
      </c>
      <c r="D259" s="36" t="s">
        <v>292</v>
      </c>
      <c r="E259" s="36">
        <v>1997</v>
      </c>
      <c r="F259" s="36">
        <v>1998</v>
      </c>
      <c r="G259" s="76">
        <v>380</v>
      </c>
      <c r="H259" s="36">
        <v>5</v>
      </c>
      <c r="I259" s="36">
        <v>0</v>
      </c>
      <c r="J259" s="36">
        <v>1</v>
      </c>
      <c r="K259" s="36">
        <v>4</v>
      </c>
      <c r="L259" s="94">
        <v>300</v>
      </c>
      <c r="M259" s="94">
        <v>353</v>
      </c>
      <c r="N259" s="95">
        <f t="shared" si="19"/>
        <v>0.45941807044410415</v>
      </c>
      <c r="O259" s="36">
        <v>19980545</v>
      </c>
      <c r="P259" s="63">
        <v>476.33</v>
      </c>
      <c r="Q259" s="76">
        <f t="shared" si="20"/>
        <v>1.3708983267902506</v>
      </c>
      <c r="R259" s="76">
        <f t="shared" si="21"/>
        <v>-1</v>
      </c>
      <c r="S259" s="95">
        <f t="shared" si="22"/>
        <v>-1</v>
      </c>
      <c r="T259" s="95">
        <f t="shared" si="23"/>
        <v>0.45941807044410415</v>
      </c>
      <c r="U259" s="95"/>
    </row>
    <row r="260" spans="1:21" x14ac:dyDescent="0.3">
      <c r="A260" s="36">
        <f t="shared" si="18"/>
        <v>3</v>
      </c>
      <c r="B260" s="36">
        <v>564</v>
      </c>
      <c r="C260" s="36">
        <v>1</v>
      </c>
      <c r="D260" s="36" t="s">
        <v>429</v>
      </c>
      <c r="E260" s="36">
        <v>1997</v>
      </c>
      <c r="F260" s="36">
        <v>1998</v>
      </c>
      <c r="G260" s="76">
        <v>234.95</v>
      </c>
      <c r="H260" s="36">
        <v>10</v>
      </c>
      <c r="I260" s="36">
        <v>1</v>
      </c>
      <c r="J260" s="36">
        <v>1</v>
      </c>
      <c r="K260" s="36">
        <v>3</v>
      </c>
      <c r="L260" s="94">
        <v>2013</v>
      </c>
      <c r="M260" s="94">
        <v>1693</v>
      </c>
      <c r="N260" s="95">
        <f t="shared" si="19"/>
        <v>0.54317323259579064</v>
      </c>
      <c r="O260" s="36">
        <v>19980564</v>
      </c>
      <c r="P260" s="63">
        <v>2305.83</v>
      </c>
      <c r="Q260" s="76">
        <f t="shared" si="20"/>
        <v>1.6072303682405034</v>
      </c>
      <c r="R260" s="76">
        <f t="shared" si="21"/>
        <v>-1</v>
      </c>
      <c r="S260" s="95">
        <f t="shared" si="22"/>
        <v>-1</v>
      </c>
      <c r="T260" s="95">
        <f t="shared" si="23"/>
        <v>0.54317323259579064</v>
      </c>
      <c r="U260" s="95"/>
    </row>
    <row r="261" spans="1:21" x14ac:dyDescent="0.3">
      <c r="A261" s="36">
        <f t="shared" si="18"/>
        <v>3</v>
      </c>
      <c r="B261" s="36">
        <v>611</v>
      </c>
      <c r="C261" s="36">
        <v>1</v>
      </c>
      <c r="D261" s="36" t="s">
        <v>332</v>
      </c>
      <c r="E261" s="36">
        <v>1997</v>
      </c>
      <c r="F261" s="36">
        <v>1999</v>
      </c>
      <c r="G261" s="76">
        <v>291.14999999999998</v>
      </c>
      <c r="H261" s="36">
        <v>5</v>
      </c>
      <c r="I261" s="36">
        <v>1</v>
      </c>
      <c r="J261" s="36">
        <v>0</v>
      </c>
      <c r="K261" s="36">
        <v>3</v>
      </c>
      <c r="L261" s="94">
        <v>49</v>
      </c>
      <c r="M261" s="94">
        <v>26</v>
      </c>
      <c r="N261" s="95">
        <f t="shared" si="19"/>
        <v>0.65333333333333332</v>
      </c>
      <c r="O261" s="36">
        <v>19980611</v>
      </c>
      <c r="P261" s="63">
        <v>151.38999999999999</v>
      </c>
      <c r="Q261" s="76">
        <f t="shared" si="20"/>
        <v>0.49540920800581284</v>
      </c>
      <c r="R261" s="76">
        <f t="shared" si="21"/>
        <v>-1</v>
      </c>
      <c r="S261" s="95">
        <f t="shared" si="22"/>
        <v>-1</v>
      </c>
      <c r="T261" s="95">
        <f t="shared" si="23"/>
        <v>0.65333333333333332</v>
      </c>
      <c r="U261" s="95"/>
    </row>
    <row r="262" spans="1:21" x14ac:dyDescent="0.3">
      <c r="A262" s="36">
        <f t="shared" si="18"/>
        <v>3</v>
      </c>
      <c r="B262" s="36">
        <v>624</v>
      </c>
      <c r="C262" s="36">
        <v>1</v>
      </c>
      <c r="D262" s="36" t="s">
        <v>392</v>
      </c>
      <c r="E262" s="36">
        <v>1997</v>
      </c>
      <c r="F262" s="36">
        <v>1998</v>
      </c>
      <c r="G262" s="76">
        <v>108.92</v>
      </c>
      <c r="H262" s="36">
        <v>4</v>
      </c>
      <c r="I262" s="36">
        <v>1</v>
      </c>
      <c r="J262" s="36">
        <v>1</v>
      </c>
      <c r="K262" s="36">
        <v>2</v>
      </c>
      <c r="L262" s="94">
        <v>6964</v>
      </c>
      <c r="M262" s="94">
        <v>6416</v>
      </c>
      <c r="N262" s="95">
        <f t="shared" si="19"/>
        <v>0.52047832585949183</v>
      </c>
      <c r="O262" s="36">
        <v>19980624</v>
      </c>
      <c r="P262" s="63">
        <v>9621.4</v>
      </c>
      <c r="Q262" s="76">
        <f t="shared" si="20"/>
        <v>1.3906500093541481</v>
      </c>
      <c r="R262" s="76">
        <f t="shared" si="21"/>
        <v>-1</v>
      </c>
      <c r="S262" s="95">
        <f t="shared" si="22"/>
        <v>-1</v>
      </c>
      <c r="T262" s="95">
        <f t="shared" si="23"/>
        <v>0.52047832585949183</v>
      </c>
      <c r="U262" s="95"/>
    </row>
    <row r="263" spans="1:21" x14ac:dyDescent="0.3">
      <c r="A263" s="36">
        <f t="shared" si="18"/>
        <v>3</v>
      </c>
      <c r="B263" s="36">
        <v>624</v>
      </c>
      <c r="C263" s="36">
        <v>1</v>
      </c>
      <c r="D263" s="36" t="s">
        <v>392</v>
      </c>
      <c r="E263" s="36">
        <v>1997</v>
      </c>
      <c r="F263" s="36">
        <v>1998</v>
      </c>
      <c r="G263" s="76">
        <v>292.08</v>
      </c>
      <c r="H263" s="36">
        <v>4</v>
      </c>
      <c r="I263" s="36">
        <v>1</v>
      </c>
      <c r="J263" s="36">
        <v>1</v>
      </c>
      <c r="K263" s="36">
        <v>3</v>
      </c>
      <c r="L263" s="94">
        <v>7574</v>
      </c>
      <c r="M263" s="94">
        <v>6031</v>
      </c>
      <c r="N263" s="95">
        <f t="shared" si="19"/>
        <v>0.5567070929805219</v>
      </c>
      <c r="O263" s="36">
        <v>19980624</v>
      </c>
      <c r="P263" s="63">
        <v>9621.4</v>
      </c>
      <c r="Q263" s="76">
        <f t="shared" si="20"/>
        <v>1.4140353794666058</v>
      </c>
      <c r="R263" s="76">
        <f t="shared" si="21"/>
        <v>-1</v>
      </c>
      <c r="S263" s="95">
        <f t="shared" si="22"/>
        <v>-1</v>
      </c>
      <c r="T263" s="95">
        <f t="shared" si="23"/>
        <v>0.5567070929805219</v>
      </c>
      <c r="U263" s="95"/>
    </row>
    <row r="264" spans="1:21" x14ac:dyDescent="0.3">
      <c r="A264" s="36">
        <f t="shared" si="18"/>
        <v>3</v>
      </c>
      <c r="B264" s="36">
        <v>628</v>
      </c>
      <c r="C264" s="36">
        <v>1</v>
      </c>
      <c r="D264" s="36" t="s">
        <v>333</v>
      </c>
      <c r="E264" s="36">
        <v>1997</v>
      </c>
      <c r="F264" s="36">
        <v>1998</v>
      </c>
      <c r="G264" s="76">
        <v>650</v>
      </c>
      <c r="H264" s="36">
        <v>10</v>
      </c>
      <c r="I264" s="36">
        <v>1</v>
      </c>
      <c r="J264" s="36">
        <v>1</v>
      </c>
      <c r="K264" s="36">
        <v>7</v>
      </c>
      <c r="L264" s="94">
        <v>102</v>
      </c>
      <c r="M264" s="94">
        <v>40</v>
      </c>
      <c r="N264" s="95">
        <f t="shared" si="19"/>
        <v>0.71830985915492962</v>
      </c>
      <c r="O264" s="36">
        <v>19980628</v>
      </c>
      <c r="P264" s="63">
        <v>175.8</v>
      </c>
      <c r="Q264" s="76">
        <f t="shared" si="20"/>
        <v>0.80773606370875994</v>
      </c>
      <c r="R264" s="76">
        <f t="shared" si="21"/>
        <v>-1</v>
      </c>
      <c r="S264" s="95">
        <f t="shared" si="22"/>
        <v>-1</v>
      </c>
      <c r="T264" s="95">
        <f t="shared" si="23"/>
        <v>0.71830985915492962</v>
      </c>
      <c r="U264" s="95"/>
    </row>
    <row r="265" spans="1:21" x14ac:dyDescent="0.3">
      <c r="A265" s="36">
        <f t="shared" si="18"/>
        <v>3</v>
      </c>
      <c r="B265" s="36">
        <v>635</v>
      </c>
      <c r="C265" s="36">
        <v>1</v>
      </c>
      <c r="D265" s="36" t="s">
        <v>295</v>
      </c>
      <c r="E265" s="36">
        <v>1997</v>
      </c>
      <c r="F265" s="36">
        <v>1998</v>
      </c>
      <c r="G265" s="76">
        <v>616.41</v>
      </c>
      <c r="H265" s="36">
        <v>5</v>
      </c>
      <c r="I265" s="36">
        <v>1</v>
      </c>
      <c r="J265" s="36">
        <v>1</v>
      </c>
      <c r="K265" s="36">
        <v>7</v>
      </c>
      <c r="L265" s="94">
        <v>117</v>
      </c>
      <c r="M265" s="94">
        <v>45</v>
      </c>
      <c r="N265" s="95">
        <f t="shared" si="19"/>
        <v>0.72222222222222221</v>
      </c>
      <c r="O265" s="36">
        <v>19980635</v>
      </c>
      <c r="P265" s="63">
        <v>196.03</v>
      </c>
      <c r="Q265" s="76">
        <f t="shared" si="20"/>
        <v>0.82640412181808909</v>
      </c>
      <c r="R265" s="76">
        <f t="shared" si="21"/>
        <v>-1</v>
      </c>
      <c r="S265" s="95">
        <f t="shared" si="22"/>
        <v>-1</v>
      </c>
      <c r="T265" s="95">
        <f t="shared" si="23"/>
        <v>0.72222222222222221</v>
      </c>
      <c r="U265" s="95"/>
    </row>
    <row r="266" spans="1:21" x14ac:dyDescent="0.3">
      <c r="A266" s="36">
        <f t="shared" si="18"/>
        <v>3</v>
      </c>
      <c r="B266" s="36">
        <v>659</v>
      </c>
      <c r="C266" s="36">
        <v>1</v>
      </c>
      <c r="D266" s="36" t="s">
        <v>334</v>
      </c>
      <c r="E266" s="36">
        <v>1997</v>
      </c>
      <c r="F266" s="36">
        <v>1999</v>
      </c>
      <c r="G266" s="76">
        <v>500</v>
      </c>
      <c r="H266" s="36">
        <v>5</v>
      </c>
      <c r="I266" s="36">
        <v>1</v>
      </c>
      <c r="J266" s="36">
        <v>0</v>
      </c>
      <c r="K266" s="36">
        <v>6</v>
      </c>
      <c r="L266" s="94">
        <v>2365</v>
      </c>
      <c r="M266" s="94">
        <v>1994</v>
      </c>
      <c r="N266" s="95">
        <f t="shared" si="19"/>
        <v>0.54255563202569401</v>
      </c>
      <c r="O266" s="36">
        <v>19980659</v>
      </c>
      <c r="P266" s="63">
        <v>3634.6</v>
      </c>
      <c r="Q266" s="76">
        <f t="shared" si="20"/>
        <v>1.1993066637319101</v>
      </c>
      <c r="R266" s="76">
        <f t="shared" si="21"/>
        <v>-1</v>
      </c>
      <c r="S266" s="95">
        <f t="shared" si="22"/>
        <v>-1</v>
      </c>
      <c r="T266" s="95">
        <f t="shared" si="23"/>
        <v>0.54255563202569401</v>
      </c>
      <c r="U266" s="95"/>
    </row>
    <row r="267" spans="1:21" x14ac:dyDescent="0.3">
      <c r="A267" s="36">
        <f t="shared" si="18"/>
        <v>3</v>
      </c>
      <c r="B267" s="36">
        <v>682</v>
      </c>
      <c r="C267" s="36">
        <v>1</v>
      </c>
      <c r="D267" s="36" t="s">
        <v>336</v>
      </c>
      <c r="E267" s="36">
        <v>1997</v>
      </c>
      <c r="F267" s="36">
        <v>1998</v>
      </c>
      <c r="G267" s="76">
        <v>315</v>
      </c>
      <c r="H267" s="36">
        <v>10</v>
      </c>
      <c r="I267" s="36">
        <v>1</v>
      </c>
      <c r="J267" s="36">
        <v>1</v>
      </c>
      <c r="K267" s="36">
        <v>4</v>
      </c>
      <c r="L267" s="94">
        <v>597</v>
      </c>
      <c r="M267" s="94">
        <v>375</v>
      </c>
      <c r="N267" s="95">
        <f t="shared" si="19"/>
        <v>0.61419753086419748</v>
      </c>
      <c r="O267" s="36">
        <v>19980682</v>
      </c>
      <c r="P267" s="63">
        <v>1498.43</v>
      </c>
      <c r="Q267" s="76">
        <f t="shared" si="20"/>
        <v>0.64867895063499792</v>
      </c>
      <c r="R267" s="76">
        <f t="shared" si="21"/>
        <v>-1</v>
      </c>
      <c r="S267" s="95">
        <f t="shared" si="22"/>
        <v>-1</v>
      </c>
      <c r="T267" s="95">
        <f t="shared" si="23"/>
        <v>0.61419753086419748</v>
      </c>
      <c r="U267" s="95"/>
    </row>
    <row r="268" spans="1:21" x14ac:dyDescent="0.3">
      <c r="A268" s="36">
        <f t="shared" si="18"/>
        <v>3</v>
      </c>
      <c r="B268" s="36">
        <v>690</v>
      </c>
      <c r="C268" s="36">
        <v>1</v>
      </c>
      <c r="D268" s="36" t="s">
        <v>337</v>
      </c>
      <c r="E268" s="36">
        <v>1997</v>
      </c>
      <c r="F268" s="36">
        <v>1998</v>
      </c>
      <c r="G268" s="76">
        <v>315</v>
      </c>
      <c r="H268" s="36">
        <v>10</v>
      </c>
      <c r="I268" s="36">
        <v>1</v>
      </c>
      <c r="J268" s="36">
        <v>1</v>
      </c>
      <c r="K268" s="36">
        <v>4</v>
      </c>
      <c r="L268" s="94">
        <v>398</v>
      </c>
      <c r="M268" s="94">
        <v>178</v>
      </c>
      <c r="N268" s="95">
        <f t="shared" si="19"/>
        <v>0.69097222222222221</v>
      </c>
      <c r="O268" s="36">
        <v>19980690</v>
      </c>
      <c r="P268" s="63">
        <v>1527.48</v>
      </c>
      <c r="Q268" s="76">
        <f t="shared" si="20"/>
        <v>0.37709168041480084</v>
      </c>
      <c r="R268" s="76">
        <f t="shared" si="21"/>
        <v>-1</v>
      </c>
      <c r="S268" s="95">
        <f t="shared" si="22"/>
        <v>-1</v>
      </c>
      <c r="T268" s="95">
        <f t="shared" si="23"/>
        <v>0.69097222222222221</v>
      </c>
      <c r="U268" s="95"/>
    </row>
    <row r="269" spans="1:21" x14ac:dyDescent="0.3">
      <c r="A269" s="36">
        <f t="shared" si="18"/>
        <v>3</v>
      </c>
      <c r="B269" s="36">
        <v>709</v>
      </c>
      <c r="C269" s="36">
        <v>1</v>
      </c>
      <c r="D269" s="36" t="s">
        <v>344</v>
      </c>
      <c r="E269" s="36">
        <v>1997</v>
      </c>
      <c r="F269" s="36">
        <v>1998</v>
      </c>
      <c r="G269" s="76">
        <v>315</v>
      </c>
      <c r="H269" s="36">
        <v>5</v>
      </c>
      <c r="I269" s="36">
        <v>1</v>
      </c>
      <c r="J269" s="36">
        <v>1</v>
      </c>
      <c r="K269" s="36">
        <v>4</v>
      </c>
      <c r="L269" s="94">
        <v>12347</v>
      </c>
      <c r="M269" s="94">
        <v>5468</v>
      </c>
      <c r="N269" s="95">
        <f t="shared" si="19"/>
        <v>0.69306763962952567</v>
      </c>
      <c r="O269" s="36">
        <v>19980709</v>
      </c>
      <c r="P269" s="63">
        <v>13719.46</v>
      </c>
      <c r="Q269" s="76">
        <f t="shared" si="20"/>
        <v>1.2985204957046415</v>
      </c>
      <c r="R269" s="76">
        <f t="shared" si="21"/>
        <v>-1</v>
      </c>
      <c r="S269" s="95">
        <f t="shared" si="22"/>
        <v>-1</v>
      </c>
      <c r="T269" s="95">
        <f t="shared" si="23"/>
        <v>0.69306763962952567</v>
      </c>
      <c r="U269" s="95"/>
    </row>
    <row r="270" spans="1:21" x14ac:dyDescent="0.3">
      <c r="A270" s="36">
        <f t="shared" si="18"/>
        <v>3</v>
      </c>
      <c r="B270" s="36">
        <v>712</v>
      </c>
      <c r="C270" s="36">
        <v>1</v>
      </c>
      <c r="D270" s="36" t="s">
        <v>258</v>
      </c>
      <c r="E270" s="36">
        <v>1997</v>
      </c>
      <c r="F270" s="36">
        <v>1998</v>
      </c>
      <c r="G270" s="76">
        <v>265.35000000000002</v>
      </c>
      <c r="H270" s="36">
        <v>5</v>
      </c>
      <c r="I270" s="36">
        <v>1</v>
      </c>
      <c r="J270" s="36">
        <v>1</v>
      </c>
      <c r="K270" s="36">
        <v>3</v>
      </c>
      <c r="L270" s="94">
        <v>662</v>
      </c>
      <c r="M270" s="94">
        <v>537</v>
      </c>
      <c r="N270" s="95">
        <f t="shared" si="19"/>
        <v>0.55212677231025853</v>
      </c>
      <c r="O270" s="36">
        <v>19980712</v>
      </c>
      <c r="P270" s="63">
        <v>817.24</v>
      </c>
      <c r="Q270" s="76">
        <f t="shared" si="20"/>
        <v>1.4671332778620723</v>
      </c>
      <c r="R270" s="76">
        <f t="shared" si="21"/>
        <v>-1</v>
      </c>
      <c r="S270" s="95">
        <f t="shared" si="22"/>
        <v>-1</v>
      </c>
      <c r="T270" s="95">
        <f t="shared" si="23"/>
        <v>0.55212677231025853</v>
      </c>
      <c r="U270" s="95"/>
    </row>
    <row r="271" spans="1:21" x14ac:dyDescent="0.3">
      <c r="A271" s="36">
        <f t="shared" si="18"/>
        <v>3</v>
      </c>
      <c r="B271" s="36">
        <v>719</v>
      </c>
      <c r="C271" s="36">
        <v>1</v>
      </c>
      <c r="D271" s="36" t="s">
        <v>231</v>
      </c>
      <c r="E271" s="36">
        <v>1997</v>
      </c>
      <c r="F271" s="36">
        <v>1998</v>
      </c>
      <c r="G271" s="76">
        <v>200</v>
      </c>
      <c r="H271" s="36">
        <v>10</v>
      </c>
      <c r="I271" s="36">
        <v>0</v>
      </c>
      <c r="J271" s="36">
        <v>1</v>
      </c>
      <c r="K271" s="36">
        <v>3</v>
      </c>
      <c r="L271" s="94">
        <v>2091</v>
      </c>
      <c r="M271" s="94">
        <v>3156</v>
      </c>
      <c r="N271" s="95">
        <f t="shared" si="19"/>
        <v>0.39851343624928531</v>
      </c>
      <c r="O271" s="36">
        <v>19980719</v>
      </c>
      <c r="P271" s="63">
        <v>4330.55</v>
      </c>
      <c r="Q271" s="76">
        <f t="shared" si="20"/>
        <v>1.2116243895117247</v>
      </c>
      <c r="R271" s="76">
        <f t="shared" si="21"/>
        <v>-1</v>
      </c>
      <c r="S271" s="95">
        <f t="shared" si="22"/>
        <v>-1</v>
      </c>
      <c r="T271" s="95">
        <f t="shared" si="23"/>
        <v>0.39851343624928531</v>
      </c>
      <c r="U271" s="95"/>
    </row>
    <row r="272" spans="1:21" x14ac:dyDescent="0.3">
      <c r="A272" s="36">
        <f t="shared" si="18"/>
        <v>3</v>
      </c>
      <c r="B272" s="36">
        <v>719</v>
      </c>
      <c r="C272" s="36">
        <v>1</v>
      </c>
      <c r="D272" s="36" t="s">
        <v>231</v>
      </c>
      <c r="E272" s="36">
        <v>1997</v>
      </c>
      <c r="F272" s="36">
        <v>1999</v>
      </c>
      <c r="G272" s="76">
        <v>321</v>
      </c>
      <c r="H272" s="36">
        <v>10</v>
      </c>
      <c r="I272" s="36">
        <v>0</v>
      </c>
      <c r="J272" s="36">
        <v>0</v>
      </c>
      <c r="K272" s="36">
        <v>4</v>
      </c>
      <c r="L272" s="94">
        <v>2595</v>
      </c>
      <c r="M272" s="94">
        <v>2679</v>
      </c>
      <c r="N272" s="95">
        <f t="shared" si="19"/>
        <v>0.49203640500568829</v>
      </c>
      <c r="O272" s="36">
        <v>19980719</v>
      </c>
      <c r="P272" s="63">
        <v>4330.55</v>
      </c>
      <c r="Q272" s="76">
        <f t="shared" si="20"/>
        <v>1.217859163385713</v>
      </c>
      <c r="R272" s="76">
        <f t="shared" si="21"/>
        <v>-1</v>
      </c>
      <c r="S272" s="95">
        <f t="shared" si="22"/>
        <v>-1</v>
      </c>
      <c r="T272" s="95">
        <f t="shared" si="23"/>
        <v>0.49203640500568829</v>
      </c>
      <c r="U272" s="95"/>
    </row>
    <row r="273" spans="1:21" x14ac:dyDescent="0.3">
      <c r="A273" s="36">
        <f t="shared" si="18"/>
        <v>3</v>
      </c>
      <c r="B273" s="36">
        <v>720</v>
      </c>
      <c r="C273" s="36">
        <v>1</v>
      </c>
      <c r="D273" s="36" t="s">
        <v>475</v>
      </c>
      <c r="E273" s="36">
        <v>1997</v>
      </c>
      <c r="F273" s="36">
        <v>1998</v>
      </c>
      <c r="G273" s="76">
        <v>675</v>
      </c>
      <c r="H273" s="36">
        <v>5</v>
      </c>
      <c r="I273" s="36">
        <v>1</v>
      </c>
      <c r="J273" s="36">
        <v>1</v>
      </c>
      <c r="K273" s="36">
        <v>7</v>
      </c>
      <c r="L273" s="94">
        <v>2409</v>
      </c>
      <c r="M273" s="94">
        <v>1229</v>
      </c>
      <c r="N273" s="95">
        <f t="shared" si="19"/>
        <v>0.66217702034084658</v>
      </c>
      <c r="O273" s="36">
        <v>19980720</v>
      </c>
      <c r="P273" s="63">
        <v>3362.39</v>
      </c>
      <c r="Q273" s="76">
        <f t="shared" si="20"/>
        <v>1.0819684807532737</v>
      </c>
      <c r="R273" s="76">
        <f t="shared" si="21"/>
        <v>-1</v>
      </c>
      <c r="S273" s="95">
        <f t="shared" si="22"/>
        <v>-1</v>
      </c>
      <c r="T273" s="95">
        <f t="shared" si="23"/>
        <v>0.66217702034084658</v>
      </c>
      <c r="U273" s="95"/>
    </row>
    <row r="274" spans="1:21" x14ac:dyDescent="0.3">
      <c r="A274" s="36">
        <f t="shared" si="18"/>
        <v>3</v>
      </c>
      <c r="B274" s="36">
        <v>727</v>
      </c>
      <c r="C274" s="36">
        <v>1</v>
      </c>
      <c r="D274" s="36" t="s">
        <v>260</v>
      </c>
      <c r="E274" s="36">
        <v>1997</v>
      </c>
      <c r="F274" s="36">
        <v>1999</v>
      </c>
      <c r="G274" s="76">
        <v>310.3</v>
      </c>
      <c r="H274" s="36">
        <v>5</v>
      </c>
      <c r="I274" s="36">
        <v>0</v>
      </c>
      <c r="J274" s="36">
        <v>0</v>
      </c>
      <c r="K274" s="36">
        <v>4</v>
      </c>
      <c r="L274" s="94">
        <v>304</v>
      </c>
      <c r="M274" s="94">
        <v>367</v>
      </c>
      <c r="N274" s="95">
        <f t="shared" si="19"/>
        <v>0.45305514157973176</v>
      </c>
      <c r="O274" s="36">
        <v>19980727</v>
      </c>
      <c r="P274" s="63">
        <v>2061.42</v>
      </c>
      <c r="Q274" s="76">
        <f t="shared" si="20"/>
        <v>0.32550377894849181</v>
      </c>
      <c r="R274" s="76">
        <f t="shared" si="21"/>
        <v>-1</v>
      </c>
      <c r="S274" s="95">
        <f t="shared" si="22"/>
        <v>-1</v>
      </c>
      <c r="T274" s="95">
        <f t="shared" si="23"/>
        <v>0.45305514157973176</v>
      </c>
      <c r="U274" s="95"/>
    </row>
    <row r="275" spans="1:21" x14ac:dyDescent="0.3">
      <c r="A275" s="36">
        <f t="shared" si="18"/>
        <v>3</v>
      </c>
      <c r="B275" s="36">
        <v>728</v>
      </c>
      <c r="C275" s="36">
        <v>1</v>
      </c>
      <c r="D275" s="36" t="s">
        <v>346</v>
      </c>
      <c r="E275" s="36">
        <v>1997</v>
      </c>
      <c r="F275" s="36">
        <v>1999</v>
      </c>
      <c r="G275" s="76">
        <v>81.22</v>
      </c>
      <c r="H275" s="36">
        <v>10</v>
      </c>
      <c r="I275" s="36">
        <v>1</v>
      </c>
      <c r="J275" s="36">
        <v>0</v>
      </c>
      <c r="K275" s="36">
        <v>1</v>
      </c>
      <c r="L275" s="94">
        <v>3113</v>
      </c>
      <c r="M275" s="94">
        <v>2686</v>
      </c>
      <c r="N275" s="95">
        <f t="shared" si="19"/>
        <v>0.53681669253319542</v>
      </c>
      <c r="O275" s="36">
        <v>19980728</v>
      </c>
      <c r="P275" s="63">
        <v>8422.5</v>
      </c>
      <c r="Q275" s="76">
        <f t="shared" si="20"/>
        <v>0.6885129118432769</v>
      </c>
      <c r="R275" s="76">
        <f t="shared" si="21"/>
        <v>-1</v>
      </c>
      <c r="S275" s="95">
        <f t="shared" si="22"/>
        <v>-1</v>
      </c>
      <c r="T275" s="95">
        <f t="shared" si="23"/>
        <v>0.53681669253319542</v>
      </c>
      <c r="U275" s="95"/>
    </row>
    <row r="276" spans="1:21" x14ac:dyDescent="0.3">
      <c r="A276" s="36">
        <f t="shared" si="18"/>
        <v>3</v>
      </c>
      <c r="B276" s="36">
        <v>728</v>
      </c>
      <c r="C276" s="36">
        <v>1</v>
      </c>
      <c r="D276" s="36" t="s">
        <v>346</v>
      </c>
      <c r="E276" s="36">
        <v>1997</v>
      </c>
      <c r="F276" s="36">
        <v>1999</v>
      </c>
      <c r="G276" s="76">
        <v>407.18</v>
      </c>
      <c r="H276" s="36">
        <v>10</v>
      </c>
      <c r="I276" s="36">
        <v>1</v>
      </c>
      <c r="J276" s="36">
        <v>0</v>
      </c>
      <c r="K276" s="36">
        <v>5</v>
      </c>
      <c r="L276" s="94">
        <v>3375</v>
      </c>
      <c r="M276" s="94">
        <v>2445</v>
      </c>
      <c r="N276" s="95">
        <f t="shared" si="19"/>
        <v>0.57989690721649489</v>
      </c>
      <c r="O276" s="36">
        <v>19980728</v>
      </c>
      <c r="P276" s="63">
        <v>8422.5</v>
      </c>
      <c r="Q276" s="76">
        <f t="shared" si="20"/>
        <v>0.69100623330365096</v>
      </c>
      <c r="R276" s="76">
        <f t="shared" si="21"/>
        <v>-1</v>
      </c>
      <c r="S276" s="95">
        <f t="shared" si="22"/>
        <v>-1</v>
      </c>
      <c r="T276" s="95">
        <f t="shared" si="23"/>
        <v>0.57989690721649489</v>
      </c>
      <c r="U276" s="95"/>
    </row>
    <row r="277" spans="1:21" x14ac:dyDescent="0.3">
      <c r="A277" s="36">
        <f t="shared" si="18"/>
        <v>3</v>
      </c>
      <c r="B277" s="36">
        <v>738</v>
      </c>
      <c r="C277" s="36">
        <v>1</v>
      </c>
      <c r="D277" s="36" t="s">
        <v>232</v>
      </c>
      <c r="E277" s="36">
        <v>1997</v>
      </c>
      <c r="F277" s="36">
        <v>1998</v>
      </c>
      <c r="G277" s="76">
        <v>125</v>
      </c>
      <c r="H277" s="36">
        <v>5</v>
      </c>
      <c r="I277" s="36">
        <v>1</v>
      </c>
      <c r="J277" s="36">
        <v>1</v>
      </c>
      <c r="K277" s="36">
        <v>2</v>
      </c>
      <c r="L277" s="94">
        <v>381</v>
      </c>
      <c r="M277" s="94">
        <v>210</v>
      </c>
      <c r="N277" s="95">
        <f t="shared" si="19"/>
        <v>0.64467005076142136</v>
      </c>
      <c r="O277" s="36">
        <v>19980738</v>
      </c>
      <c r="P277" s="63">
        <v>1099.19</v>
      </c>
      <c r="Q277" s="76">
        <f t="shared" si="20"/>
        <v>0.53766864691272664</v>
      </c>
      <c r="R277" s="76">
        <f t="shared" si="21"/>
        <v>-1</v>
      </c>
      <c r="S277" s="95">
        <f t="shared" si="22"/>
        <v>-1</v>
      </c>
      <c r="T277" s="95">
        <f t="shared" si="23"/>
        <v>0.64467005076142136</v>
      </c>
      <c r="U277" s="95"/>
    </row>
    <row r="278" spans="1:21" x14ac:dyDescent="0.3">
      <c r="A278" s="36">
        <f t="shared" si="18"/>
        <v>3</v>
      </c>
      <c r="B278" s="36">
        <v>740</v>
      </c>
      <c r="C278" s="36">
        <v>1</v>
      </c>
      <c r="D278" s="36" t="s">
        <v>401</v>
      </c>
      <c r="E278" s="36">
        <v>1997</v>
      </c>
      <c r="F278" s="36">
        <v>1998</v>
      </c>
      <c r="G278" s="76">
        <v>276.07</v>
      </c>
      <c r="H278" s="36">
        <v>5</v>
      </c>
      <c r="I278" s="36">
        <v>1</v>
      </c>
      <c r="J278" s="36">
        <v>1</v>
      </c>
      <c r="K278" s="36">
        <v>3</v>
      </c>
      <c r="L278" s="94">
        <v>798</v>
      </c>
      <c r="M278" s="94">
        <v>285</v>
      </c>
      <c r="N278" s="95">
        <f t="shared" si="19"/>
        <v>0.73684210526315785</v>
      </c>
      <c r="O278" s="36">
        <v>19980740</v>
      </c>
      <c r="P278" s="63">
        <v>1507.37</v>
      </c>
      <c r="Q278" s="76">
        <f t="shared" si="20"/>
        <v>0.71846991780385705</v>
      </c>
      <c r="R278" s="76">
        <f t="shared" si="21"/>
        <v>-1</v>
      </c>
      <c r="S278" s="95">
        <f t="shared" si="22"/>
        <v>-1</v>
      </c>
      <c r="T278" s="95">
        <f t="shared" si="23"/>
        <v>0.73684210526315785</v>
      </c>
      <c r="U278" s="95"/>
    </row>
    <row r="279" spans="1:21" x14ac:dyDescent="0.3">
      <c r="A279" s="36">
        <f t="shared" si="18"/>
        <v>3</v>
      </c>
      <c r="B279" s="36">
        <v>741</v>
      </c>
      <c r="C279" s="36">
        <v>1</v>
      </c>
      <c r="D279" s="36" t="s">
        <v>347</v>
      </c>
      <c r="E279" s="36">
        <v>1997</v>
      </c>
      <c r="F279" s="36">
        <v>1999</v>
      </c>
      <c r="G279" s="76">
        <v>315</v>
      </c>
      <c r="H279" s="36">
        <v>10</v>
      </c>
      <c r="I279" s="36">
        <v>1</v>
      </c>
      <c r="J279" s="36">
        <v>0</v>
      </c>
      <c r="K279" s="36">
        <v>4</v>
      </c>
      <c r="L279" s="94">
        <v>529</v>
      </c>
      <c r="M279" s="94">
        <v>337</v>
      </c>
      <c r="N279" s="95">
        <f t="shared" si="19"/>
        <v>0.61085450346420322</v>
      </c>
      <c r="O279" s="36">
        <v>19980741</v>
      </c>
      <c r="P279" s="63">
        <v>1308.77</v>
      </c>
      <c r="Q279" s="76">
        <f t="shared" si="20"/>
        <v>0.66168998372517707</v>
      </c>
      <c r="R279" s="76">
        <f t="shared" si="21"/>
        <v>-1</v>
      </c>
      <c r="S279" s="95">
        <f t="shared" si="22"/>
        <v>-1</v>
      </c>
      <c r="T279" s="95">
        <f t="shared" si="23"/>
        <v>0.61085450346420322</v>
      </c>
      <c r="U279" s="95"/>
    </row>
    <row r="280" spans="1:21" x14ac:dyDescent="0.3">
      <c r="A280" s="36">
        <f t="shared" si="18"/>
        <v>3</v>
      </c>
      <c r="B280" s="36">
        <v>743</v>
      </c>
      <c r="C280" s="36">
        <v>1</v>
      </c>
      <c r="D280" s="36" t="s">
        <v>458</v>
      </c>
      <c r="E280" s="36">
        <v>1997</v>
      </c>
      <c r="F280" s="36">
        <v>1998</v>
      </c>
      <c r="G280" s="76">
        <v>214.47</v>
      </c>
      <c r="H280" s="36">
        <v>5</v>
      </c>
      <c r="I280" s="36">
        <v>1</v>
      </c>
      <c r="J280" s="36">
        <v>1</v>
      </c>
      <c r="K280" s="36">
        <v>3</v>
      </c>
      <c r="L280" s="94">
        <v>1002</v>
      </c>
      <c r="M280" s="94">
        <v>686</v>
      </c>
      <c r="N280" s="95">
        <f t="shared" si="19"/>
        <v>0.59360189573459721</v>
      </c>
      <c r="O280" s="36">
        <v>19980743</v>
      </c>
      <c r="P280" s="63">
        <v>1236.19</v>
      </c>
      <c r="Q280" s="76">
        <f t="shared" si="20"/>
        <v>1.3654858880916363</v>
      </c>
      <c r="R280" s="76">
        <f t="shared" si="21"/>
        <v>-1</v>
      </c>
      <c r="S280" s="95">
        <f t="shared" si="22"/>
        <v>-1</v>
      </c>
      <c r="T280" s="95">
        <f t="shared" si="23"/>
        <v>0.59360189573459721</v>
      </c>
      <c r="U280" s="95"/>
    </row>
    <row r="281" spans="1:21" x14ac:dyDescent="0.3">
      <c r="A281" s="36">
        <f t="shared" si="18"/>
        <v>3</v>
      </c>
      <c r="B281" s="36">
        <v>745</v>
      </c>
      <c r="C281" s="36">
        <v>1</v>
      </c>
      <c r="D281" s="36" t="s">
        <v>476</v>
      </c>
      <c r="E281" s="36">
        <v>1997</v>
      </c>
      <c r="F281" s="36">
        <v>1998</v>
      </c>
      <c r="G281" s="76">
        <v>311.69</v>
      </c>
      <c r="H281" s="36">
        <v>10</v>
      </c>
      <c r="I281" s="36">
        <v>0</v>
      </c>
      <c r="J281" s="36">
        <v>1</v>
      </c>
      <c r="K281" s="36">
        <v>4</v>
      </c>
      <c r="L281" s="94">
        <v>459</v>
      </c>
      <c r="M281" s="94">
        <v>962</v>
      </c>
      <c r="N281" s="95">
        <f t="shared" si="19"/>
        <v>0.32301196340605209</v>
      </c>
      <c r="O281" s="36">
        <v>19980745</v>
      </c>
      <c r="P281" s="63">
        <v>1680.24</v>
      </c>
      <c r="Q281" s="76">
        <f t="shared" si="20"/>
        <v>0.84571251725943908</v>
      </c>
      <c r="R281" s="76">
        <f t="shared" si="21"/>
        <v>-1</v>
      </c>
      <c r="S281" s="95">
        <f t="shared" si="22"/>
        <v>-1</v>
      </c>
      <c r="T281" s="95">
        <f t="shared" si="23"/>
        <v>0.32301196340605209</v>
      </c>
      <c r="U281" s="95"/>
    </row>
    <row r="282" spans="1:21" x14ac:dyDescent="0.3">
      <c r="A282" s="36">
        <f t="shared" si="18"/>
        <v>3</v>
      </c>
      <c r="B282" s="36">
        <v>756</v>
      </c>
      <c r="C282" s="36">
        <v>1</v>
      </c>
      <c r="D282" s="36" t="s">
        <v>477</v>
      </c>
      <c r="E282" s="36">
        <v>1997</v>
      </c>
      <c r="F282" s="36">
        <v>1998</v>
      </c>
      <c r="G282" s="76">
        <v>267.25</v>
      </c>
      <c r="H282" s="36">
        <v>10</v>
      </c>
      <c r="I282" s="36">
        <v>1</v>
      </c>
      <c r="J282" s="36">
        <v>1</v>
      </c>
      <c r="K282" s="36">
        <v>3</v>
      </c>
      <c r="L282" s="94">
        <v>696</v>
      </c>
      <c r="M282" s="94">
        <v>273</v>
      </c>
      <c r="N282" s="95">
        <f t="shared" si="19"/>
        <v>0.71826625386996901</v>
      </c>
      <c r="O282" s="36">
        <v>19980756</v>
      </c>
      <c r="P282" s="63">
        <v>920.95</v>
      </c>
      <c r="Q282" s="76">
        <f t="shared" si="20"/>
        <v>1.0521743851457734</v>
      </c>
      <c r="R282" s="76">
        <f t="shared" si="21"/>
        <v>-1</v>
      </c>
      <c r="S282" s="95">
        <f t="shared" si="22"/>
        <v>-1</v>
      </c>
      <c r="T282" s="95">
        <f t="shared" si="23"/>
        <v>0.71826625386996901</v>
      </c>
      <c r="U282" s="95"/>
    </row>
    <row r="283" spans="1:21" x14ac:dyDescent="0.3">
      <c r="A283" s="36">
        <f t="shared" si="18"/>
        <v>3</v>
      </c>
      <c r="B283" s="36">
        <v>769</v>
      </c>
      <c r="C283" s="36">
        <v>1</v>
      </c>
      <c r="D283" s="36" t="s">
        <v>300</v>
      </c>
      <c r="E283" s="36">
        <v>1997</v>
      </c>
      <c r="F283" s="36">
        <v>1998</v>
      </c>
      <c r="G283" s="76">
        <v>315</v>
      </c>
      <c r="H283" s="36">
        <v>10</v>
      </c>
      <c r="I283" s="36">
        <v>1</v>
      </c>
      <c r="J283" s="36">
        <v>1</v>
      </c>
      <c r="K283" s="36">
        <v>4</v>
      </c>
      <c r="L283" s="94">
        <v>1941</v>
      </c>
      <c r="M283" s="94">
        <v>510</v>
      </c>
      <c r="N283" s="95">
        <f t="shared" si="19"/>
        <v>0.79192166462668301</v>
      </c>
      <c r="O283" s="36">
        <v>19980769</v>
      </c>
      <c r="P283" s="63">
        <v>1003.31</v>
      </c>
      <c r="Q283" s="76">
        <f t="shared" si="20"/>
        <v>2.4429139548095806</v>
      </c>
      <c r="R283" s="76">
        <f t="shared" si="21"/>
        <v>-1</v>
      </c>
      <c r="S283" s="95">
        <f t="shared" si="22"/>
        <v>-1</v>
      </c>
      <c r="T283" s="95">
        <f t="shared" si="23"/>
        <v>0.79192166462668301</v>
      </c>
      <c r="U283" s="95"/>
    </row>
    <row r="284" spans="1:21" x14ac:dyDescent="0.3">
      <c r="A284" s="36">
        <f t="shared" si="18"/>
        <v>3</v>
      </c>
      <c r="B284" s="36">
        <v>771</v>
      </c>
      <c r="C284" s="36">
        <v>1</v>
      </c>
      <c r="D284" s="36" t="s">
        <v>478</v>
      </c>
      <c r="E284" s="36">
        <v>1997</v>
      </c>
      <c r="F284" s="36">
        <v>1998</v>
      </c>
      <c r="G284" s="76">
        <v>289.08999999999997</v>
      </c>
      <c r="H284" s="36">
        <v>10</v>
      </c>
      <c r="I284" s="36">
        <v>1</v>
      </c>
      <c r="J284" s="36">
        <v>1</v>
      </c>
      <c r="K284" s="36">
        <v>3</v>
      </c>
      <c r="L284" s="94">
        <v>196</v>
      </c>
      <c r="M284" s="94">
        <v>75</v>
      </c>
      <c r="N284" s="95">
        <f t="shared" si="19"/>
        <v>0.7232472324723247</v>
      </c>
      <c r="O284" s="36">
        <v>19980771</v>
      </c>
      <c r="P284" s="63">
        <v>318.81</v>
      </c>
      <c r="Q284" s="76">
        <f t="shared" si="20"/>
        <v>0.85003607164141648</v>
      </c>
      <c r="R284" s="76">
        <f t="shared" si="21"/>
        <v>-1</v>
      </c>
      <c r="S284" s="95">
        <f t="shared" si="22"/>
        <v>-1</v>
      </c>
      <c r="T284" s="95">
        <f t="shared" si="23"/>
        <v>0.7232472324723247</v>
      </c>
      <c r="U284" s="95"/>
    </row>
    <row r="285" spans="1:21" x14ac:dyDescent="0.3">
      <c r="A285" s="36">
        <f t="shared" si="18"/>
        <v>3</v>
      </c>
      <c r="B285" s="36">
        <v>775</v>
      </c>
      <c r="C285" s="36">
        <v>1</v>
      </c>
      <c r="D285" s="36" t="s">
        <v>459</v>
      </c>
      <c r="E285" s="36">
        <v>1997</v>
      </c>
      <c r="F285" s="36">
        <v>1998</v>
      </c>
      <c r="G285" s="76">
        <v>200</v>
      </c>
      <c r="H285" s="36">
        <v>10</v>
      </c>
      <c r="I285" s="36">
        <v>1</v>
      </c>
      <c r="J285" s="36">
        <v>1</v>
      </c>
      <c r="K285" s="36">
        <v>3</v>
      </c>
      <c r="L285" s="94">
        <v>543</v>
      </c>
      <c r="M285" s="94">
        <v>391</v>
      </c>
      <c r="N285" s="95">
        <f t="shared" si="19"/>
        <v>0.5813704496788008</v>
      </c>
      <c r="O285" s="36">
        <v>19980775</v>
      </c>
      <c r="P285" s="63">
        <v>633.80999999999995</v>
      </c>
      <c r="Q285" s="76">
        <f t="shared" si="20"/>
        <v>1.4736277433300202</v>
      </c>
      <c r="R285" s="76">
        <f t="shared" si="21"/>
        <v>-1</v>
      </c>
      <c r="S285" s="95">
        <f t="shared" si="22"/>
        <v>-1</v>
      </c>
      <c r="T285" s="95">
        <f t="shared" si="23"/>
        <v>0.5813704496788008</v>
      </c>
      <c r="U285" s="95"/>
    </row>
    <row r="286" spans="1:21" x14ac:dyDescent="0.3">
      <c r="A286" s="36">
        <f t="shared" si="18"/>
        <v>3</v>
      </c>
      <c r="B286" s="36">
        <v>777</v>
      </c>
      <c r="C286" s="36">
        <v>1</v>
      </c>
      <c r="D286" s="36" t="s">
        <v>301</v>
      </c>
      <c r="E286" s="36">
        <v>1997</v>
      </c>
      <c r="F286" s="36">
        <v>1998</v>
      </c>
      <c r="G286" s="76">
        <v>315</v>
      </c>
      <c r="H286" s="36">
        <v>5</v>
      </c>
      <c r="I286" s="36">
        <v>1</v>
      </c>
      <c r="J286" s="36">
        <v>1</v>
      </c>
      <c r="K286" s="36">
        <v>4</v>
      </c>
      <c r="L286" s="94">
        <v>561</v>
      </c>
      <c r="M286" s="94">
        <v>405</v>
      </c>
      <c r="N286" s="95">
        <f t="shared" si="19"/>
        <v>0.58074534161490687</v>
      </c>
      <c r="O286" s="36">
        <v>19980777</v>
      </c>
      <c r="P286" s="63">
        <v>1243.1500000000001</v>
      </c>
      <c r="Q286" s="76">
        <f t="shared" si="20"/>
        <v>0.77705827937095273</v>
      </c>
      <c r="R286" s="76">
        <f t="shared" si="21"/>
        <v>-1</v>
      </c>
      <c r="S286" s="95">
        <f t="shared" si="22"/>
        <v>-1</v>
      </c>
      <c r="T286" s="95">
        <f t="shared" si="23"/>
        <v>0.58074534161490687</v>
      </c>
      <c r="U286" s="95"/>
    </row>
    <row r="287" spans="1:21" x14ac:dyDescent="0.3">
      <c r="A287" s="36">
        <f t="shared" si="18"/>
        <v>3</v>
      </c>
      <c r="B287" s="36">
        <v>786</v>
      </c>
      <c r="C287" s="36">
        <v>1</v>
      </c>
      <c r="D287" s="36" t="s">
        <v>303</v>
      </c>
      <c r="E287" s="36">
        <v>1997</v>
      </c>
      <c r="F287" s="36">
        <v>1998</v>
      </c>
      <c r="G287" s="76">
        <v>315</v>
      </c>
      <c r="H287" s="36">
        <v>5</v>
      </c>
      <c r="I287" s="36">
        <v>1</v>
      </c>
      <c r="J287" s="36">
        <v>1</v>
      </c>
      <c r="K287" s="36">
        <v>4</v>
      </c>
      <c r="L287" s="94">
        <v>451</v>
      </c>
      <c r="M287" s="94">
        <v>253</v>
      </c>
      <c r="N287" s="95">
        <f t="shared" si="19"/>
        <v>0.640625</v>
      </c>
      <c r="O287" s="36">
        <v>19980786</v>
      </c>
      <c r="P287" s="63">
        <v>524.61</v>
      </c>
      <c r="Q287" s="76">
        <f t="shared" si="20"/>
        <v>1.3419492575436991</v>
      </c>
      <c r="R287" s="76">
        <f t="shared" si="21"/>
        <v>-1</v>
      </c>
      <c r="S287" s="95">
        <f t="shared" si="22"/>
        <v>-1</v>
      </c>
      <c r="T287" s="95">
        <f t="shared" si="23"/>
        <v>0.640625</v>
      </c>
      <c r="U287" s="95"/>
    </row>
    <row r="288" spans="1:21" x14ac:dyDescent="0.3">
      <c r="A288" s="36">
        <f t="shared" si="18"/>
        <v>3</v>
      </c>
      <c r="B288" s="36">
        <v>836</v>
      </c>
      <c r="C288" s="36">
        <v>1</v>
      </c>
      <c r="D288" s="36" t="s">
        <v>307</v>
      </c>
      <c r="E288" s="36">
        <v>1997</v>
      </c>
      <c r="F288" s="36">
        <v>1998</v>
      </c>
      <c r="G288" s="76">
        <v>1000</v>
      </c>
      <c r="H288" s="36">
        <v>10</v>
      </c>
      <c r="I288" s="36">
        <v>1</v>
      </c>
      <c r="J288" s="36">
        <v>1</v>
      </c>
      <c r="K288" s="36">
        <v>10</v>
      </c>
      <c r="L288" s="94">
        <v>253</v>
      </c>
      <c r="M288" s="94">
        <v>65</v>
      </c>
      <c r="N288" s="95">
        <f t="shared" si="19"/>
        <v>0.79559748427672961</v>
      </c>
      <c r="O288" s="36">
        <v>19980836</v>
      </c>
      <c r="P288" s="63">
        <v>237.62</v>
      </c>
      <c r="Q288" s="76">
        <f t="shared" si="20"/>
        <v>1.3382711892938304</v>
      </c>
      <c r="R288" s="76">
        <f t="shared" si="21"/>
        <v>-1</v>
      </c>
      <c r="S288" s="95">
        <f t="shared" si="22"/>
        <v>-1</v>
      </c>
      <c r="T288" s="95">
        <f t="shared" si="23"/>
        <v>0.79559748427672961</v>
      </c>
      <c r="U288" s="95"/>
    </row>
    <row r="289" spans="1:21" x14ac:dyDescent="0.3">
      <c r="A289" s="36">
        <f t="shared" si="18"/>
        <v>3</v>
      </c>
      <c r="B289" s="36">
        <v>877</v>
      </c>
      <c r="C289" s="36">
        <v>1</v>
      </c>
      <c r="D289" s="36" t="s">
        <v>261</v>
      </c>
      <c r="E289" s="36">
        <v>1997</v>
      </c>
      <c r="F289" s="36">
        <v>1998</v>
      </c>
      <c r="G289" s="76">
        <v>97</v>
      </c>
      <c r="H289" s="36">
        <v>10</v>
      </c>
      <c r="I289" s="36">
        <v>1</v>
      </c>
      <c r="J289" s="36">
        <v>1</v>
      </c>
      <c r="K289" s="36">
        <v>1</v>
      </c>
      <c r="L289" s="94">
        <v>1389</v>
      </c>
      <c r="M289" s="94">
        <v>573</v>
      </c>
      <c r="N289" s="95">
        <f t="shared" si="19"/>
        <v>0.70795107033639149</v>
      </c>
      <c r="O289" s="36">
        <v>19980877</v>
      </c>
      <c r="P289" s="63">
        <v>4695.2</v>
      </c>
      <c r="Q289" s="76">
        <f t="shared" si="20"/>
        <v>0.41787357301073436</v>
      </c>
      <c r="R289" s="76">
        <f t="shared" si="21"/>
        <v>-1</v>
      </c>
      <c r="S289" s="95">
        <f t="shared" si="22"/>
        <v>-1</v>
      </c>
      <c r="T289" s="95">
        <f t="shared" si="23"/>
        <v>0.70795107033639149</v>
      </c>
      <c r="U289" s="95"/>
    </row>
    <row r="290" spans="1:21" x14ac:dyDescent="0.3">
      <c r="A290" s="36">
        <f t="shared" si="18"/>
        <v>3</v>
      </c>
      <c r="B290" s="36">
        <v>879</v>
      </c>
      <c r="C290" s="36">
        <v>1</v>
      </c>
      <c r="D290" s="36" t="s">
        <v>357</v>
      </c>
      <c r="E290" s="36">
        <v>1997</v>
      </c>
      <c r="F290" s="36">
        <v>1998</v>
      </c>
      <c r="G290" s="76">
        <v>138.87</v>
      </c>
      <c r="H290" s="36">
        <v>5</v>
      </c>
      <c r="I290" s="36">
        <v>1</v>
      </c>
      <c r="J290" s="36">
        <v>1</v>
      </c>
      <c r="K290" s="36">
        <v>2</v>
      </c>
      <c r="L290" s="94">
        <v>1149</v>
      </c>
      <c r="M290" s="94">
        <v>261</v>
      </c>
      <c r="N290" s="95">
        <f t="shared" si="19"/>
        <v>0.81489361702127661</v>
      </c>
      <c r="O290" s="36">
        <v>19980879</v>
      </c>
      <c r="P290" s="63">
        <v>1658.3</v>
      </c>
      <c r="Q290" s="76">
        <f t="shared" si="20"/>
        <v>0.85026834710245436</v>
      </c>
      <c r="R290" s="76">
        <f t="shared" si="21"/>
        <v>-1</v>
      </c>
      <c r="S290" s="95">
        <f t="shared" si="22"/>
        <v>-1</v>
      </c>
      <c r="T290" s="95">
        <f t="shared" si="23"/>
        <v>0.81489361702127661</v>
      </c>
      <c r="U290" s="95"/>
    </row>
    <row r="291" spans="1:21" x14ac:dyDescent="0.3">
      <c r="A291" s="36">
        <f t="shared" si="18"/>
        <v>3</v>
      </c>
      <c r="B291" s="36">
        <v>881</v>
      </c>
      <c r="C291" s="36">
        <v>1</v>
      </c>
      <c r="D291" s="36" t="s">
        <v>359</v>
      </c>
      <c r="E291" s="36">
        <v>1997</v>
      </c>
      <c r="F291" s="36">
        <v>1999</v>
      </c>
      <c r="G291" s="76">
        <v>315</v>
      </c>
      <c r="H291" s="36">
        <v>10</v>
      </c>
      <c r="I291" s="36">
        <v>1</v>
      </c>
      <c r="J291" s="36">
        <v>0</v>
      </c>
      <c r="K291" s="36">
        <v>4</v>
      </c>
      <c r="L291" s="94">
        <v>615</v>
      </c>
      <c r="M291" s="94">
        <v>297</v>
      </c>
      <c r="N291" s="95">
        <f t="shared" si="19"/>
        <v>0.67434210526315785</v>
      </c>
      <c r="O291" s="36">
        <v>19980881</v>
      </c>
      <c r="P291" s="63">
        <v>944.43</v>
      </c>
      <c r="Q291" s="76">
        <f t="shared" si="20"/>
        <v>0.96566182776913068</v>
      </c>
      <c r="R291" s="76">
        <f t="shared" si="21"/>
        <v>-1</v>
      </c>
      <c r="S291" s="95">
        <f t="shared" si="22"/>
        <v>-1</v>
      </c>
      <c r="T291" s="95">
        <f t="shared" si="23"/>
        <v>0.67434210526315785</v>
      </c>
      <c r="U291" s="95"/>
    </row>
    <row r="292" spans="1:21" x14ac:dyDescent="0.3">
      <c r="A292" s="36">
        <f t="shared" si="18"/>
        <v>3</v>
      </c>
      <c r="B292" s="36">
        <v>882</v>
      </c>
      <c r="C292" s="36">
        <v>1</v>
      </c>
      <c r="D292" s="36" t="s">
        <v>360</v>
      </c>
      <c r="E292" s="36">
        <v>1997</v>
      </c>
      <c r="F292" s="36">
        <v>1999</v>
      </c>
      <c r="G292" s="76">
        <v>96.19</v>
      </c>
      <c r="H292" s="36">
        <v>10</v>
      </c>
      <c r="I292" s="36">
        <v>1</v>
      </c>
      <c r="J292" s="36">
        <v>0</v>
      </c>
      <c r="K292" s="36">
        <v>1</v>
      </c>
      <c r="L292" s="94">
        <v>849</v>
      </c>
      <c r="M292" s="94">
        <v>309</v>
      </c>
      <c r="N292" s="95">
        <f t="shared" si="19"/>
        <v>0.73316062176165808</v>
      </c>
      <c r="O292" s="36">
        <v>19980882</v>
      </c>
      <c r="P292" s="63">
        <v>3429.29</v>
      </c>
      <c r="Q292" s="76">
        <f t="shared" si="20"/>
        <v>0.33767922806178541</v>
      </c>
      <c r="R292" s="76">
        <f t="shared" si="21"/>
        <v>-1</v>
      </c>
      <c r="S292" s="95">
        <f t="shared" si="22"/>
        <v>-1</v>
      </c>
      <c r="T292" s="95">
        <f t="shared" si="23"/>
        <v>0.73316062176165808</v>
      </c>
      <c r="U292" s="95"/>
    </row>
    <row r="293" spans="1:21" x14ac:dyDescent="0.3">
      <c r="A293" s="36">
        <f t="shared" si="18"/>
        <v>3</v>
      </c>
      <c r="B293" s="36">
        <v>891</v>
      </c>
      <c r="C293" s="36">
        <v>1</v>
      </c>
      <c r="D293" s="36" t="s">
        <v>363</v>
      </c>
      <c r="E293" s="36">
        <v>1997</v>
      </c>
      <c r="F293" s="36">
        <v>1998</v>
      </c>
      <c r="G293" s="76">
        <v>315</v>
      </c>
      <c r="H293" s="36">
        <v>10</v>
      </c>
      <c r="I293" s="36">
        <v>1</v>
      </c>
      <c r="J293" s="36">
        <v>1</v>
      </c>
      <c r="K293" s="36">
        <v>4</v>
      </c>
      <c r="L293" s="94">
        <v>590</v>
      </c>
      <c r="M293" s="94">
        <v>117</v>
      </c>
      <c r="N293" s="95">
        <f t="shared" si="19"/>
        <v>0.83451202263083446</v>
      </c>
      <c r="O293" s="36">
        <v>19980891</v>
      </c>
      <c r="P293" s="63">
        <v>787.4</v>
      </c>
      <c r="Q293" s="76">
        <f t="shared" si="20"/>
        <v>0.89789179578359157</v>
      </c>
      <c r="R293" s="76">
        <f t="shared" si="21"/>
        <v>-1</v>
      </c>
      <c r="S293" s="95">
        <f t="shared" si="22"/>
        <v>-1</v>
      </c>
      <c r="T293" s="95">
        <f t="shared" si="23"/>
        <v>0.83451202263083446</v>
      </c>
      <c r="U293" s="95"/>
    </row>
    <row r="294" spans="1:21" x14ac:dyDescent="0.3">
      <c r="A294" s="36">
        <f t="shared" si="18"/>
        <v>3</v>
      </c>
      <c r="B294" s="36">
        <v>2164</v>
      </c>
      <c r="C294" s="36">
        <v>1</v>
      </c>
      <c r="D294" s="36" t="s">
        <v>479</v>
      </c>
      <c r="E294" s="36">
        <v>1997</v>
      </c>
      <c r="F294" s="36">
        <v>1998</v>
      </c>
      <c r="G294" s="76">
        <v>205</v>
      </c>
      <c r="H294" s="36">
        <v>5</v>
      </c>
      <c r="I294" s="36">
        <v>1</v>
      </c>
      <c r="J294" s="36">
        <v>1</v>
      </c>
      <c r="K294" s="36">
        <v>3</v>
      </c>
      <c r="L294" s="94">
        <v>714</v>
      </c>
      <c r="M294" s="94">
        <v>651</v>
      </c>
      <c r="N294" s="95">
        <f t="shared" si="19"/>
        <v>0.52307692307692311</v>
      </c>
      <c r="O294" s="36">
        <v>19982164</v>
      </c>
      <c r="P294" s="63">
        <v>1271.53</v>
      </c>
      <c r="Q294" s="76">
        <f t="shared" si="20"/>
        <v>1.0735098660668643</v>
      </c>
      <c r="R294" s="76">
        <f t="shared" si="21"/>
        <v>-1</v>
      </c>
      <c r="S294" s="95">
        <f t="shared" si="22"/>
        <v>-1</v>
      </c>
      <c r="T294" s="95">
        <f t="shared" si="23"/>
        <v>0.52307692307692311</v>
      </c>
      <c r="U294" s="95"/>
    </row>
    <row r="295" spans="1:21" x14ac:dyDescent="0.3">
      <c r="A295" s="36">
        <f t="shared" si="18"/>
        <v>3</v>
      </c>
      <c r="B295" s="36">
        <v>2170</v>
      </c>
      <c r="C295" s="36">
        <v>1</v>
      </c>
      <c r="D295" s="36" t="s">
        <v>480</v>
      </c>
      <c r="E295" s="36">
        <v>1997</v>
      </c>
      <c r="F295" s="36">
        <v>1998</v>
      </c>
      <c r="G295" s="76">
        <v>315</v>
      </c>
      <c r="H295" s="36">
        <v>6</v>
      </c>
      <c r="I295" s="36">
        <v>0</v>
      </c>
      <c r="J295" s="36">
        <v>1</v>
      </c>
      <c r="K295" s="36">
        <v>4</v>
      </c>
      <c r="L295" s="94">
        <v>1088</v>
      </c>
      <c r="M295" s="94">
        <v>1206</v>
      </c>
      <c r="N295" s="95">
        <f t="shared" si="19"/>
        <v>0.47428073234524848</v>
      </c>
      <c r="O295" s="36">
        <v>19982170</v>
      </c>
      <c r="P295" s="63">
        <v>1860.51</v>
      </c>
      <c r="Q295" s="76">
        <f t="shared" si="20"/>
        <v>1.2329952539894975</v>
      </c>
      <c r="R295" s="76">
        <f t="shared" si="21"/>
        <v>-1</v>
      </c>
      <c r="S295" s="95">
        <f t="shared" si="22"/>
        <v>-1</v>
      </c>
      <c r="T295" s="95">
        <f t="shared" si="23"/>
        <v>0.47428073234524848</v>
      </c>
      <c r="U295" s="95"/>
    </row>
    <row r="296" spans="1:21" x14ac:dyDescent="0.3">
      <c r="A296" s="36">
        <f t="shared" si="18"/>
        <v>3</v>
      </c>
      <c r="B296" s="36">
        <v>2198</v>
      </c>
      <c r="C296" s="36">
        <v>1</v>
      </c>
      <c r="D296" s="36" t="s">
        <v>462</v>
      </c>
      <c r="E296" s="36">
        <v>1997</v>
      </c>
      <c r="F296" s="36">
        <v>1998</v>
      </c>
      <c r="G296" s="76">
        <v>170.83</v>
      </c>
      <c r="H296" s="36">
        <v>10</v>
      </c>
      <c r="I296" s="36">
        <v>0</v>
      </c>
      <c r="J296" s="36">
        <v>1</v>
      </c>
      <c r="K296" s="36">
        <v>2</v>
      </c>
      <c r="L296" s="94">
        <v>491</v>
      </c>
      <c r="M296" s="94">
        <v>649</v>
      </c>
      <c r="N296" s="95">
        <f t="shared" si="19"/>
        <v>0.43070175438596492</v>
      </c>
      <c r="O296" s="36">
        <v>19982198</v>
      </c>
      <c r="P296" s="63">
        <v>939.09</v>
      </c>
      <c r="Q296" s="76">
        <f t="shared" si="20"/>
        <v>1.2139411557997635</v>
      </c>
      <c r="R296" s="76">
        <f t="shared" si="21"/>
        <v>-1</v>
      </c>
      <c r="S296" s="95">
        <f t="shared" si="22"/>
        <v>-1</v>
      </c>
      <c r="T296" s="95">
        <f t="shared" si="23"/>
        <v>0.43070175438596492</v>
      </c>
      <c r="U296" s="95"/>
    </row>
    <row r="297" spans="1:21" x14ac:dyDescent="0.3">
      <c r="A297" s="36">
        <f t="shared" si="18"/>
        <v>3</v>
      </c>
      <c r="B297" s="36">
        <v>2310</v>
      </c>
      <c r="C297" s="36">
        <v>1</v>
      </c>
      <c r="D297" s="36" t="s">
        <v>481</v>
      </c>
      <c r="E297" s="36">
        <v>1997</v>
      </c>
      <c r="F297" s="36">
        <v>1998</v>
      </c>
      <c r="G297" s="76">
        <v>315</v>
      </c>
      <c r="H297" s="36">
        <v>5</v>
      </c>
      <c r="I297" s="36">
        <v>0</v>
      </c>
      <c r="J297" s="36">
        <v>1</v>
      </c>
      <c r="K297" s="36">
        <v>4</v>
      </c>
      <c r="L297" s="94">
        <v>438</v>
      </c>
      <c r="M297" s="94">
        <v>861</v>
      </c>
      <c r="N297" s="95">
        <f t="shared" si="19"/>
        <v>0.33718244803695152</v>
      </c>
      <c r="O297" s="36">
        <v>19982310</v>
      </c>
      <c r="P297" s="63">
        <v>1413.83</v>
      </c>
      <c r="Q297" s="76">
        <f t="shared" si="20"/>
        <v>0.91878090010821678</v>
      </c>
      <c r="R297" s="76">
        <f t="shared" si="21"/>
        <v>-1</v>
      </c>
      <c r="S297" s="95">
        <f t="shared" si="22"/>
        <v>-1</v>
      </c>
      <c r="T297" s="95">
        <f t="shared" si="23"/>
        <v>0.33718244803695152</v>
      </c>
      <c r="U297" s="95"/>
    </row>
    <row r="298" spans="1:21" x14ac:dyDescent="0.3">
      <c r="A298" s="36">
        <f t="shared" si="18"/>
        <v>3</v>
      </c>
      <c r="B298" s="36">
        <v>2364</v>
      </c>
      <c r="C298" s="36">
        <v>1</v>
      </c>
      <c r="D298" s="36" t="s">
        <v>482</v>
      </c>
      <c r="E298" s="36">
        <v>1997</v>
      </c>
      <c r="F298" s="36">
        <v>1998</v>
      </c>
      <c r="G298" s="76">
        <v>85.45</v>
      </c>
      <c r="H298" s="36">
        <v>7</v>
      </c>
      <c r="I298" s="36">
        <v>1</v>
      </c>
      <c r="J298" s="36">
        <v>1</v>
      </c>
      <c r="K298" s="36">
        <v>1</v>
      </c>
      <c r="L298" s="94">
        <v>438</v>
      </c>
      <c r="M298" s="94">
        <v>342</v>
      </c>
      <c r="N298" s="95">
        <f t="shared" si="19"/>
        <v>0.56153846153846154</v>
      </c>
      <c r="O298" s="36">
        <v>19982364</v>
      </c>
      <c r="P298" s="63">
        <v>959.11</v>
      </c>
      <c r="Q298" s="76">
        <f t="shared" si="20"/>
        <v>0.81325395418669388</v>
      </c>
      <c r="R298" s="76">
        <f t="shared" si="21"/>
        <v>-1</v>
      </c>
      <c r="S298" s="95">
        <f t="shared" si="22"/>
        <v>-1</v>
      </c>
      <c r="T298" s="95">
        <f t="shared" si="23"/>
        <v>0.56153846153846154</v>
      </c>
      <c r="U298" s="95"/>
    </row>
    <row r="299" spans="1:21" x14ac:dyDescent="0.3">
      <c r="A299" s="36">
        <f t="shared" ref="A299:A362" si="24">IF(E299/4=INT(E299/4),1,IF(E299/2=INT(E299/2),2,3))</f>
        <v>3</v>
      </c>
      <c r="B299" s="36">
        <v>2609</v>
      </c>
      <c r="C299" s="36">
        <v>1</v>
      </c>
      <c r="D299" s="36" t="s">
        <v>483</v>
      </c>
      <c r="E299" s="36">
        <v>1997</v>
      </c>
      <c r="F299" s="36">
        <v>1998</v>
      </c>
      <c r="G299" s="76">
        <v>232.5</v>
      </c>
      <c r="H299" s="36">
        <v>10</v>
      </c>
      <c r="I299" s="36">
        <v>1</v>
      </c>
      <c r="J299" s="36">
        <v>1</v>
      </c>
      <c r="K299" s="36">
        <v>3</v>
      </c>
      <c r="L299" s="94">
        <v>601</v>
      </c>
      <c r="M299" s="94">
        <v>303</v>
      </c>
      <c r="N299" s="95">
        <f t="shared" ref="N299:N362" si="25">L299/(L299+M299)</f>
        <v>0.66482300884955747</v>
      </c>
      <c r="O299" s="36">
        <v>19982609</v>
      </c>
      <c r="P299" s="63">
        <v>497.63</v>
      </c>
      <c r="Q299" s="76">
        <f t="shared" ref="Q299:Q362" si="26">(L299+M299)/P299</f>
        <v>1.8166107348833471</v>
      </c>
      <c r="R299" s="76">
        <f t="shared" ref="R299:R362" si="27">IF(A299=1,N299,-1)</f>
        <v>-1</v>
      </c>
      <c r="S299" s="95">
        <f t="shared" ref="S299:S362" si="28">IF(A299=2,N299,-1)</f>
        <v>-1</v>
      </c>
      <c r="T299" s="95">
        <f t="shared" ref="T299:T362" si="29">IF(A299=3,N299,-1)</f>
        <v>0.66482300884955747</v>
      </c>
      <c r="U299" s="95"/>
    </row>
    <row r="300" spans="1:21" x14ac:dyDescent="0.3">
      <c r="A300" s="36">
        <f t="shared" si="24"/>
        <v>2</v>
      </c>
      <c r="B300" s="36">
        <v>12</v>
      </c>
      <c r="C300" s="36">
        <v>1</v>
      </c>
      <c r="D300" s="36" t="s">
        <v>485</v>
      </c>
      <c r="E300" s="36">
        <v>1998</v>
      </c>
      <c r="F300" s="36">
        <v>1999</v>
      </c>
      <c r="G300" s="76">
        <v>141</v>
      </c>
      <c r="H300" s="36">
        <v>9</v>
      </c>
      <c r="I300" s="36">
        <v>1</v>
      </c>
      <c r="J300" s="36">
        <v>1</v>
      </c>
      <c r="K300" s="36">
        <v>2</v>
      </c>
      <c r="L300" s="94">
        <v>6106</v>
      </c>
      <c r="M300" s="94">
        <v>5565</v>
      </c>
      <c r="N300" s="95">
        <f t="shared" si="25"/>
        <v>0.52317710564647413</v>
      </c>
      <c r="O300" s="36">
        <v>19990012</v>
      </c>
      <c r="P300" s="63">
        <v>6386.17</v>
      </c>
      <c r="Q300" s="76">
        <f t="shared" si="26"/>
        <v>1.8275429561067118</v>
      </c>
      <c r="R300" s="76">
        <f t="shared" si="27"/>
        <v>-1</v>
      </c>
      <c r="S300" s="95">
        <f t="shared" si="28"/>
        <v>0.52317710564647413</v>
      </c>
      <c r="T300" s="95">
        <f t="shared" si="29"/>
        <v>-1</v>
      </c>
      <c r="U300" s="95"/>
    </row>
    <row r="301" spans="1:21" x14ac:dyDescent="0.3">
      <c r="A301" s="36">
        <f t="shared" si="24"/>
        <v>2</v>
      </c>
      <c r="B301" s="36">
        <v>16</v>
      </c>
      <c r="C301" s="36">
        <v>1</v>
      </c>
      <c r="D301" s="36" t="s">
        <v>235</v>
      </c>
      <c r="E301" s="36">
        <v>1998</v>
      </c>
      <c r="F301" s="36">
        <v>1999</v>
      </c>
      <c r="G301" s="76">
        <v>350</v>
      </c>
      <c r="H301" s="36">
        <v>10</v>
      </c>
      <c r="I301" s="36">
        <v>0</v>
      </c>
      <c r="J301" s="36">
        <v>1</v>
      </c>
      <c r="K301" s="36">
        <v>4</v>
      </c>
      <c r="L301" s="94">
        <v>4439</v>
      </c>
      <c r="M301" s="94">
        <v>5183</v>
      </c>
      <c r="N301" s="95">
        <f t="shared" si="25"/>
        <v>0.46133859904385782</v>
      </c>
      <c r="O301" s="36">
        <v>19990016</v>
      </c>
      <c r="P301" s="63">
        <v>3966.28</v>
      </c>
      <c r="Q301" s="76">
        <f t="shared" si="26"/>
        <v>2.4259507649485159</v>
      </c>
      <c r="R301" s="76">
        <f t="shared" si="27"/>
        <v>-1</v>
      </c>
      <c r="S301" s="95">
        <f t="shared" si="28"/>
        <v>0.46133859904385782</v>
      </c>
      <c r="T301" s="95">
        <f t="shared" si="29"/>
        <v>-1</v>
      </c>
      <c r="U301" s="95"/>
    </row>
    <row r="302" spans="1:21" x14ac:dyDescent="0.3">
      <c r="A302" s="36">
        <f t="shared" si="24"/>
        <v>2</v>
      </c>
      <c r="B302" s="36">
        <v>21</v>
      </c>
      <c r="C302" s="36">
        <v>1</v>
      </c>
      <c r="D302" s="36" t="s">
        <v>447</v>
      </c>
      <c r="E302" s="36">
        <v>1998</v>
      </c>
      <c r="F302" s="36">
        <v>1999</v>
      </c>
      <c r="G302" s="76">
        <v>459</v>
      </c>
      <c r="H302" s="36">
        <v>5</v>
      </c>
      <c r="I302" s="36">
        <v>0</v>
      </c>
      <c r="J302" s="36">
        <v>1</v>
      </c>
      <c r="K302" s="36">
        <v>5</v>
      </c>
      <c r="L302" s="94">
        <v>467</v>
      </c>
      <c r="M302" s="94">
        <v>524</v>
      </c>
      <c r="N302" s="95">
        <f t="shared" si="25"/>
        <v>0.47124117053481335</v>
      </c>
      <c r="O302" s="36">
        <v>19990021</v>
      </c>
      <c r="P302" s="63">
        <v>330.25</v>
      </c>
      <c r="Q302" s="76">
        <f t="shared" si="26"/>
        <v>3.0007570022710066</v>
      </c>
      <c r="R302" s="76">
        <f t="shared" si="27"/>
        <v>-1</v>
      </c>
      <c r="S302" s="95">
        <f t="shared" si="28"/>
        <v>0.47124117053481335</v>
      </c>
      <c r="T302" s="95">
        <f t="shared" si="29"/>
        <v>-1</v>
      </c>
      <c r="U302" s="95"/>
    </row>
    <row r="303" spans="1:21" x14ac:dyDescent="0.3">
      <c r="A303" s="36">
        <f t="shared" si="24"/>
        <v>2</v>
      </c>
      <c r="B303" s="36">
        <v>99</v>
      </c>
      <c r="C303" s="36">
        <v>1</v>
      </c>
      <c r="D303" s="36" t="s">
        <v>315</v>
      </c>
      <c r="E303" s="36">
        <v>1998</v>
      </c>
      <c r="F303" s="36">
        <v>1999</v>
      </c>
      <c r="G303" s="76">
        <v>101.17</v>
      </c>
      <c r="H303" s="36">
        <v>10</v>
      </c>
      <c r="I303" s="36">
        <v>0</v>
      </c>
      <c r="J303" s="36">
        <v>1</v>
      </c>
      <c r="K303" s="36">
        <v>2</v>
      </c>
      <c r="L303" s="94">
        <v>861</v>
      </c>
      <c r="M303" s="94">
        <v>1072</v>
      </c>
      <c r="N303" s="95">
        <f t="shared" si="25"/>
        <v>0.44542162441800309</v>
      </c>
      <c r="O303" s="36">
        <v>19990099</v>
      </c>
      <c r="P303" s="63">
        <v>998.78</v>
      </c>
      <c r="Q303" s="76">
        <f t="shared" si="26"/>
        <v>1.9353611405915216</v>
      </c>
      <c r="R303" s="76">
        <f t="shared" si="27"/>
        <v>-1</v>
      </c>
      <c r="S303" s="95">
        <f t="shared" si="28"/>
        <v>0.44542162441800309</v>
      </c>
      <c r="T303" s="95">
        <f t="shared" si="29"/>
        <v>-1</v>
      </c>
      <c r="U303" s="95"/>
    </row>
    <row r="304" spans="1:21" x14ac:dyDescent="0.3">
      <c r="A304" s="36">
        <f t="shared" si="24"/>
        <v>2</v>
      </c>
      <c r="B304" s="36">
        <v>100</v>
      </c>
      <c r="C304" s="36">
        <v>1</v>
      </c>
      <c r="D304" s="36" t="s">
        <v>316</v>
      </c>
      <c r="E304" s="36">
        <v>1998</v>
      </c>
      <c r="F304" s="36">
        <v>1999</v>
      </c>
      <c r="G304" s="76">
        <v>113.16</v>
      </c>
      <c r="H304" s="36">
        <v>10</v>
      </c>
      <c r="I304" s="36">
        <v>0</v>
      </c>
      <c r="J304" s="36">
        <v>1</v>
      </c>
      <c r="K304" s="36">
        <v>2</v>
      </c>
      <c r="L304" s="94">
        <v>299</v>
      </c>
      <c r="M304" s="94">
        <v>380</v>
      </c>
      <c r="N304" s="95">
        <f t="shared" si="25"/>
        <v>0.44035346097201766</v>
      </c>
      <c r="O304" s="36">
        <v>19990100</v>
      </c>
      <c r="P304" s="63">
        <v>344.39</v>
      </c>
      <c r="Q304" s="76">
        <f t="shared" si="26"/>
        <v>1.9716019628909087</v>
      </c>
      <c r="R304" s="76">
        <f t="shared" si="27"/>
        <v>-1</v>
      </c>
      <c r="S304" s="95">
        <f t="shared" si="28"/>
        <v>0.44035346097201766</v>
      </c>
      <c r="T304" s="95">
        <f t="shared" si="29"/>
        <v>-1</v>
      </c>
      <c r="U304" s="95"/>
    </row>
    <row r="305" spans="1:21" x14ac:dyDescent="0.3">
      <c r="A305" s="36">
        <f t="shared" si="24"/>
        <v>2</v>
      </c>
      <c r="B305" s="36">
        <v>110</v>
      </c>
      <c r="C305" s="36">
        <v>1</v>
      </c>
      <c r="D305" s="36" t="s">
        <v>240</v>
      </c>
      <c r="E305" s="36">
        <v>1998</v>
      </c>
      <c r="F305" s="36">
        <v>1999</v>
      </c>
      <c r="G305" s="76">
        <v>50</v>
      </c>
      <c r="H305" s="36">
        <v>10</v>
      </c>
      <c r="I305" s="36">
        <v>1</v>
      </c>
      <c r="J305" s="36">
        <v>1</v>
      </c>
      <c r="K305" s="36">
        <v>1</v>
      </c>
      <c r="L305" s="94">
        <v>1571</v>
      </c>
      <c r="M305" s="94">
        <v>1351</v>
      </c>
      <c r="N305" s="95">
        <f t="shared" si="25"/>
        <v>0.53764544832306638</v>
      </c>
      <c r="O305" s="36">
        <v>19990110</v>
      </c>
      <c r="P305" s="63">
        <v>1850.61</v>
      </c>
      <c r="Q305" s="76">
        <f t="shared" si="26"/>
        <v>1.5789388363836789</v>
      </c>
      <c r="R305" s="76">
        <f t="shared" si="27"/>
        <v>-1</v>
      </c>
      <c r="S305" s="95">
        <f t="shared" si="28"/>
        <v>0.53764544832306638</v>
      </c>
      <c r="T305" s="95">
        <f t="shared" si="29"/>
        <v>-1</v>
      </c>
      <c r="U305" s="95"/>
    </row>
    <row r="306" spans="1:21" x14ac:dyDescent="0.3">
      <c r="A306" s="36">
        <f t="shared" si="24"/>
        <v>2</v>
      </c>
      <c r="B306" s="36">
        <v>138</v>
      </c>
      <c r="C306" s="36">
        <v>1</v>
      </c>
      <c r="D306" s="36" t="s">
        <v>243</v>
      </c>
      <c r="E306" s="36">
        <v>1998</v>
      </c>
      <c r="F306" s="36">
        <v>1999</v>
      </c>
      <c r="G306" s="76">
        <v>315</v>
      </c>
      <c r="H306" s="36">
        <v>5</v>
      </c>
      <c r="I306" s="36">
        <v>1</v>
      </c>
      <c r="J306" s="36">
        <v>1</v>
      </c>
      <c r="K306" s="36">
        <v>4</v>
      </c>
      <c r="L306" s="94">
        <v>3688</v>
      </c>
      <c r="M306" s="94">
        <v>2911</v>
      </c>
      <c r="N306" s="95">
        <f t="shared" si="25"/>
        <v>0.55887255644794664</v>
      </c>
      <c r="O306" s="36">
        <v>19990138</v>
      </c>
      <c r="P306" s="63">
        <v>3481.87</v>
      </c>
      <c r="Q306" s="76">
        <f t="shared" si="26"/>
        <v>1.8952459454258774</v>
      </c>
      <c r="R306" s="76">
        <f t="shared" si="27"/>
        <v>-1</v>
      </c>
      <c r="S306" s="95">
        <f t="shared" si="28"/>
        <v>0.55887255644794664</v>
      </c>
      <c r="T306" s="95">
        <f t="shared" si="29"/>
        <v>-1</v>
      </c>
      <c r="U306" s="95"/>
    </row>
    <row r="307" spans="1:21" x14ac:dyDescent="0.3">
      <c r="A307" s="36">
        <f t="shared" si="24"/>
        <v>2</v>
      </c>
      <c r="B307" s="36">
        <v>146</v>
      </c>
      <c r="C307" s="36">
        <v>1</v>
      </c>
      <c r="D307" s="36" t="s">
        <v>369</v>
      </c>
      <c r="E307" s="36">
        <v>1998</v>
      </c>
      <c r="F307" s="36">
        <v>1999</v>
      </c>
      <c r="G307" s="76">
        <v>350</v>
      </c>
      <c r="H307" s="36">
        <v>5</v>
      </c>
      <c r="I307" s="36">
        <v>1</v>
      </c>
      <c r="J307" s="36">
        <v>1</v>
      </c>
      <c r="K307" s="36">
        <v>4</v>
      </c>
      <c r="L307" s="94">
        <v>804</v>
      </c>
      <c r="M307" s="94">
        <v>676</v>
      </c>
      <c r="N307" s="95">
        <f t="shared" si="25"/>
        <v>0.54324324324324325</v>
      </c>
      <c r="O307" s="36">
        <v>19990146</v>
      </c>
      <c r="P307" s="63">
        <v>805.33</v>
      </c>
      <c r="Q307" s="76">
        <f t="shared" si="26"/>
        <v>1.8377559509766181</v>
      </c>
      <c r="R307" s="76">
        <f t="shared" si="27"/>
        <v>-1</v>
      </c>
      <c r="S307" s="95">
        <f t="shared" si="28"/>
        <v>0.54324324324324325</v>
      </c>
      <c r="T307" s="95">
        <f t="shared" si="29"/>
        <v>-1</v>
      </c>
      <c r="U307" s="95"/>
    </row>
    <row r="308" spans="1:21" x14ac:dyDescent="0.3">
      <c r="A308" s="36">
        <f t="shared" si="24"/>
        <v>2</v>
      </c>
      <c r="B308" s="36">
        <v>150</v>
      </c>
      <c r="C308" s="36">
        <v>1</v>
      </c>
      <c r="D308" s="36" t="s">
        <v>317</v>
      </c>
      <c r="E308" s="36">
        <v>1998</v>
      </c>
      <c r="F308" s="36">
        <v>1999</v>
      </c>
      <c r="G308" s="76">
        <v>158.97999999999999</v>
      </c>
      <c r="H308" s="36">
        <v>5</v>
      </c>
      <c r="I308" s="36">
        <v>1</v>
      </c>
      <c r="J308" s="36">
        <v>1</v>
      </c>
      <c r="K308" s="36">
        <v>2</v>
      </c>
      <c r="L308" s="94">
        <v>802</v>
      </c>
      <c r="M308" s="94">
        <v>610</v>
      </c>
      <c r="N308" s="95">
        <f t="shared" si="25"/>
        <v>0.56798866855524077</v>
      </c>
      <c r="O308" s="36">
        <v>19990150</v>
      </c>
      <c r="P308" s="63">
        <v>851.21</v>
      </c>
      <c r="Q308" s="76">
        <f t="shared" si="26"/>
        <v>1.6588150985068313</v>
      </c>
      <c r="R308" s="76">
        <f t="shared" si="27"/>
        <v>-1</v>
      </c>
      <c r="S308" s="95">
        <f t="shared" si="28"/>
        <v>0.56798866855524077</v>
      </c>
      <c r="T308" s="95">
        <f t="shared" si="29"/>
        <v>-1</v>
      </c>
      <c r="U308" s="95"/>
    </row>
    <row r="309" spans="1:21" x14ac:dyDescent="0.3">
      <c r="A309" s="36">
        <f t="shared" si="24"/>
        <v>2</v>
      </c>
      <c r="B309" s="36">
        <v>152</v>
      </c>
      <c r="C309" s="36">
        <v>1</v>
      </c>
      <c r="D309" s="36" t="s">
        <v>486</v>
      </c>
      <c r="E309" s="36">
        <v>1998</v>
      </c>
      <c r="F309" s="36">
        <v>1999</v>
      </c>
      <c r="G309" s="76">
        <v>290.76</v>
      </c>
      <c r="H309" s="36">
        <v>10</v>
      </c>
      <c r="I309" s="36">
        <v>1</v>
      </c>
      <c r="J309" s="36">
        <v>1</v>
      </c>
      <c r="K309" s="36">
        <v>3</v>
      </c>
      <c r="L309" s="94">
        <v>6336</v>
      </c>
      <c r="M309" s="94">
        <v>4703</v>
      </c>
      <c r="N309" s="95">
        <f t="shared" si="25"/>
        <v>0.57396503306458924</v>
      </c>
      <c r="O309" s="36">
        <v>19990152</v>
      </c>
      <c r="P309" s="63">
        <v>5873.62</v>
      </c>
      <c r="Q309" s="76">
        <f t="shared" si="26"/>
        <v>1.8794201872099319</v>
      </c>
      <c r="R309" s="76">
        <f t="shared" si="27"/>
        <v>-1</v>
      </c>
      <c r="S309" s="95">
        <f t="shared" si="28"/>
        <v>0.57396503306458924</v>
      </c>
      <c r="T309" s="95">
        <f t="shared" si="29"/>
        <v>-1</v>
      </c>
      <c r="U309" s="95"/>
    </row>
    <row r="310" spans="1:21" x14ac:dyDescent="0.3">
      <c r="A310" s="36">
        <f t="shared" si="24"/>
        <v>2</v>
      </c>
      <c r="B310" s="36">
        <v>162</v>
      </c>
      <c r="C310" s="36">
        <v>1</v>
      </c>
      <c r="D310" s="36" t="s">
        <v>487</v>
      </c>
      <c r="E310" s="36">
        <v>1998</v>
      </c>
      <c r="F310" s="36">
        <v>1999</v>
      </c>
      <c r="G310" s="76">
        <v>315</v>
      </c>
      <c r="H310" s="36">
        <v>10</v>
      </c>
      <c r="I310" s="36">
        <v>0</v>
      </c>
      <c r="J310" s="36">
        <v>1</v>
      </c>
      <c r="K310" s="36">
        <v>4</v>
      </c>
      <c r="L310" s="94">
        <v>669</v>
      </c>
      <c r="M310" s="94">
        <v>1346</v>
      </c>
      <c r="N310" s="95">
        <f t="shared" si="25"/>
        <v>0.33200992555831266</v>
      </c>
      <c r="O310" s="36">
        <v>19990162</v>
      </c>
      <c r="P310" s="63">
        <v>1174.33</v>
      </c>
      <c r="Q310" s="76">
        <f t="shared" si="26"/>
        <v>1.7158720291570513</v>
      </c>
      <c r="R310" s="76">
        <f t="shared" si="27"/>
        <v>-1</v>
      </c>
      <c r="S310" s="95">
        <f t="shared" si="28"/>
        <v>0.33200992555831266</v>
      </c>
      <c r="T310" s="95">
        <f t="shared" si="29"/>
        <v>-1</v>
      </c>
      <c r="U310" s="95"/>
    </row>
    <row r="311" spans="1:21" x14ac:dyDescent="0.3">
      <c r="A311" s="36">
        <f t="shared" si="24"/>
        <v>2</v>
      </c>
      <c r="B311" s="36">
        <v>192</v>
      </c>
      <c r="C311" s="36">
        <v>1</v>
      </c>
      <c r="D311" s="36" t="s">
        <v>318</v>
      </c>
      <c r="E311" s="36">
        <v>1998</v>
      </c>
      <c r="F311" s="36">
        <v>1999</v>
      </c>
      <c r="G311" s="76">
        <v>85</v>
      </c>
      <c r="H311" s="36">
        <v>10</v>
      </c>
      <c r="I311" s="36">
        <v>0</v>
      </c>
      <c r="J311" s="36">
        <v>1</v>
      </c>
      <c r="K311" s="36">
        <v>1</v>
      </c>
      <c r="L311" s="94">
        <v>2849</v>
      </c>
      <c r="M311" s="94">
        <v>3955</v>
      </c>
      <c r="N311" s="95">
        <f t="shared" si="25"/>
        <v>0.41872427983539096</v>
      </c>
      <c r="O311" s="36">
        <v>19990192</v>
      </c>
      <c r="P311" s="63">
        <v>4216.05</v>
      </c>
      <c r="Q311" s="76">
        <f t="shared" si="26"/>
        <v>1.6138328530259365</v>
      </c>
      <c r="R311" s="76">
        <f t="shared" si="27"/>
        <v>-1</v>
      </c>
      <c r="S311" s="95">
        <f t="shared" si="28"/>
        <v>0.41872427983539096</v>
      </c>
      <c r="T311" s="95">
        <f t="shared" si="29"/>
        <v>-1</v>
      </c>
      <c r="U311" s="95"/>
    </row>
    <row r="312" spans="1:21" x14ac:dyDescent="0.3">
      <c r="A312" s="36">
        <f t="shared" si="24"/>
        <v>2</v>
      </c>
      <c r="B312" s="36">
        <v>192</v>
      </c>
      <c r="C312" s="36">
        <v>1</v>
      </c>
      <c r="D312" s="36" t="s">
        <v>318</v>
      </c>
      <c r="E312" s="36">
        <v>1998</v>
      </c>
      <c r="F312" s="36">
        <v>1999</v>
      </c>
      <c r="G312" s="76">
        <v>175</v>
      </c>
      <c r="H312" s="36">
        <v>10</v>
      </c>
      <c r="I312" s="36">
        <v>1</v>
      </c>
      <c r="J312" s="36">
        <v>1</v>
      </c>
      <c r="K312" s="36">
        <v>2</v>
      </c>
      <c r="L312" s="94">
        <v>3483</v>
      </c>
      <c r="M312" s="94">
        <v>3414</v>
      </c>
      <c r="N312" s="95">
        <f t="shared" si="25"/>
        <v>0.50500217485863419</v>
      </c>
      <c r="O312" s="36">
        <v>19990192</v>
      </c>
      <c r="P312" s="63">
        <v>4216.05</v>
      </c>
      <c r="Q312" s="76">
        <f t="shared" si="26"/>
        <v>1.6358914149500123</v>
      </c>
      <c r="R312" s="76">
        <f t="shared" si="27"/>
        <v>-1</v>
      </c>
      <c r="S312" s="95">
        <f t="shared" si="28"/>
        <v>0.50500217485863419</v>
      </c>
      <c r="T312" s="95">
        <f t="shared" si="29"/>
        <v>-1</v>
      </c>
      <c r="U312" s="95"/>
    </row>
    <row r="313" spans="1:21" x14ac:dyDescent="0.3">
      <c r="A313" s="36">
        <f t="shared" si="24"/>
        <v>2</v>
      </c>
      <c r="B313" s="36">
        <v>194</v>
      </c>
      <c r="C313" s="36">
        <v>1</v>
      </c>
      <c r="D313" s="36" t="s">
        <v>319</v>
      </c>
      <c r="E313" s="36">
        <v>1998</v>
      </c>
      <c r="F313" s="36">
        <v>1999</v>
      </c>
      <c r="G313" s="76">
        <v>50</v>
      </c>
      <c r="H313" s="36">
        <v>3</v>
      </c>
      <c r="I313" s="36">
        <v>1</v>
      </c>
      <c r="J313" s="36">
        <v>1</v>
      </c>
      <c r="K313" s="36">
        <v>1</v>
      </c>
      <c r="L313" s="94">
        <v>7424</v>
      </c>
      <c r="M313" s="94">
        <v>7419</v>
      </c>
      <c r="N313" s="95">
        <f t="shared" si="25"/>
        <v>0.50016842956275687</v>
      </c>
      <c r="O313" s="36">
        <v>19990194</v>
      </c>
      <c r="P313" s="63">
        <v>8687.5400000000009</v>
      </c>
      <c r="Q313" s="76">
        <f t="shared" si="26"/>
        <v>1.7085388959360186</v>
      </c>
      <c r="R313" s="76">
        <f t="shared" si="27"/>
        <v>-1</v>
      </c>
      <c r="S313" s="95">
        <f t="shared" si="28"/>
        <v>0.50016842956275687</v>
      </c>
      <c r="T313" s="95">
        <f t="shared" si="29"/>
        <v>-1</v>
      </c>
      <c r="U313" s="95"/>
    </row>
    <row r="314" spans="1:21" x14ac:dyDescent="0.3">
      <c r="A314" s="36">
        <f t="shared" si="24"/>
        <v>2</v>
      </c>
      <c r="B314" s="36">
        <v>194</v>
      </c>
      <c r="C314" s="36">
        <v>1</v>
      </c>
      <c r="D314" s="36" t="s">
        <v>319</v>
      </c>
      <c r="E314" s="36">
        <v>1998</v>
      </c>
      <c r="F314" s="36">
        <v>1999</v>
      </c>
      <c r="G314" s="76">
        <v>272.87</v>
      </c>
      <c r="H314" s="36">
        <v>5</v>
      </c>
      <c r="I314" s="36">
        <v>1</v>
      </c>
      <c r="J314" s="36">
        <v>1</v>
      </c>
      <c r="K314" s="36">
        <v>3</v>
      </c>
      <c r="L314" s="94">
        <v>8002</v>
      </c>
      <c r="M314" s="94">
        <v>6904</v>
      </c>
      <c r="N314" s="95">
        <f t="shared" si="25"/>
        <v>0.5368308063866899</v>
      </c>
      <c r="O314" s="36">
        <v>19990194</v>
      </c>
      <c r="P314" s="63">
        <v>8687.5400000000009</v>
      </c>
      <c r="Q314" s="76">
        <f t="shared" si="26"/>
        <v>1.7157906611077471</v>
      </c>
      <c r="R314" s="76">
        <f t="shared" si="27"/>
        <v>-1</v>
      </c>
      <c r="S314" s="95">
        <f t="shared" si="28"/>
        <v>0.5368308063866899</v>
      </c>
      <c r="T314" s="95">
        <f t="shared" si="29"/>
        <v>-1</v>
      </c>
      <c r="U314" s="95"/>
    </row>
    <row r="315" spans="1:21" x14ac:dyDescent="0.3">
      <c r="A315" s="36">
        <f t="shared" si="24"/>
        <v>2</v>
      </c>
      <c r="B315" s="36">
        <v>199</v>
      </c>
      <c r="C315" s="36">
        <v>1</v>
      </c>
      <c r="D315" s="36" t="s">
        <v>320</v>
      </c>
      <c r="E315" s="36">
        <v>1998</v>
      </c>
      <c r="F315" s="36">
        <v>1999</v>
      </c>
      <c r="G315" s="76">
        <v>361</v>
      </c>
      <c r="H315" s="36">
        <v>10</v>
      </c>
      <c r="I315" s="36">
        <v>1</v>
      </c>
      <c r="J315" s="36">
        <v>1</v>
      </c>
      <c r="K315" s="36">
        <v>4</v>
      </c>
      <c r="L315" s="94">
        <v>6116</v>
      </c>
      <c r="M315" s="94">
        <v>4679</v>
      </c>
      <c r="N315" s="95">
        <f t="shared" si="25"/>
        <v>0.56655859194071334</v>
      </c>
      <c r="O315" s="36">
        <v>19990199</v>
      </c>
      <c r="P315" s="63">
        <v>4410.3100000000004</v>
      </c>
      <c r="Q315" s="76">
        <f t="shared" si="26"/>
        <v>2.4476737462899432</v>
      </c>
      <c r="R315" s="76">
        <f t="shared" si="27"/>
        <v>-1</v>
      </c>
      <c r="S315" s="95">
        <f t="shared" si="28"/>
        <v>0.56655859194071334</v>
      </c>
      <c r="T315" s="95">
        <f t="shared" si="29"/>
        <v>-1</v>
      </c>
      <c r="U315" s="95"/>
    </row>
    <row r="316" spans="1:21" x14ac:dyDescent="0.3">
      <c r="A316" s="36">
        <f t="shared" si="24"/>
        <v>2</v>
      </c>
      <c r="B316" s="36">
        <v>204</v>
      </c>
      <c r="C316" s="36">
        <v>1</v>
      </c>
      <c r="D316" s="36" t="s">
        <v>488</v>
      </c>
      <c r="E316" s="36">
        <v>1998</v>
      </c>
      <c r="F316" s="36">
        <v>1999</v>
      </c>
      <c r="G316" s="76">
        <v>350</v>
      </c>
      <c r="H316" s="36">
        <v>5</v>
      </c>
      <c r="I316" s="36">
        <v>1</v>
      </c>
      <c r="J316" s="36">
        <v>1</v>
      </c>
      <c r="K316" s="36">
        <v>4</v>
      </c>
      <c r="L316" s="94">
        <v>1883</v>
      </c>
      <c r="M316" s="94">
        <v>1248</v>
      </c>
      <c r="N316" s="95">
        <f t="shared" si="25"/>
        <v>0.60140530182050467</v>
      </c>
      <c r="O316" s="36">
        <v>19990204</v>
      </c>
      <c r="P316" s="63">
        <v>1684.46</v>
      </c>
      <c r="Q316" s="76">
        <f t="shared" si="26"/>
        <v>1.8587559217790863</v>
      </c>
      <c r="R316" s="76">
        <f t="shared" si="27"/>
        <v>-1</v>
      </c>
      <c r="S316" s="95">
        <f t="shared" si="28"/>
        <v>0.60140530182050467</v>
      </c>
      <c r="T316" s="95">
        <f t="shared" si="29"/>
        <v>-1</v>
      </c>
      <c r="U316" s="95"/>
    </row>
    <row r="317" spans="1:21" x14ac:dyDescent="0.3">
      <c r="A317" s="36">
        <f t="shared" si="24"/>
        <v>2</v>
      </c>
      <c r="B317" s="36">
        <v>206</v>
      </c>
      <c r="C317" s="36">
        <v>1</v>
      </c>
      <c r="D317" s="36" t="s">
        <v>489</v>
      </c>
      <c r="E317" s="36">
        <v>1998</v>
      </c>
      <c r="F317" s="36">
        <v>1999</v>
      </c>
      <c r="G317" s="76">
        <v>350</v>
      </c>
      <c r="H317" s="36">
        <v>10</v>
      </c>
      <c r="I317" s="36">
        <v>0</v>
      </c>
      <c r="J317" s="36">
        <v>1</v>
      </c>
      <c r="K317" s="36">
        <v>4</v>
      </c>
      <c r="L317" s="94">
        <v>4400</v>
      </c>
      <c r="M317" s="94">
        <v>6581</v>
      </c>
      <c r="N317" s="95">
        <f t="shared" si="25"/>
        <v>0.40069210454421272</v>
      </c>
      <c r="O317" s="36">
        <v>19990206</v>
      </c>
      <c r="P317" s="63">
        <v>4343.76</v>
      </c>
      <c r="Q317" s="76">
        <f t="shared" si="26"/>
        <v>2.5279941801572829</v>
      </c>
      <c r="R317" s="76">
        <f t="shared" si="27"/>
        <v>-1</v>
      </c>
      <c r="S317" s="95">
        <f t="shared" si="28"/>
        <v>0.40069210454421272</v>
      </c>
      <c r="T317" s="95">
        <f t="shared" si="29"/>
        <v>-1</v>
      </c>
      <c r="U317" s="95"/>
    </row>
    <row r="318" spans="1:21" x14ac:dyDescent="0.3">
      <c r="A318" s="36">
        <f t="shared" si="24"/>
        <v>2</v>
      </c>
      <c r="B318" s="36">
        <v>256</v>
      </c>
      <c r="C318" s="36">
        <v>1</v>
      </c>
      <c r="D318" s="36" t="s">
        <v>490</v>
      </c>
      <c r="E318" s="36">
        <v>1998</v>
      </c>
      <c r="F318" s="36">
        <v>1999</v>
      </c>
      <c r="G318" s="76">
        <v>500</v>
      </c>
      <c r="H318" s="36">
        <v>5</v>
      </c>
      <c r="I318" s="36">
        <v>0</v>
      </c>
      <c r="J318" s="36">
        <v>1</v>
      </c>
      <c r="K318" s="36">
        <v>6</v>
      </c>
      <c r="L318" s="94">
        <v>2153</v>
      </c>
      <c r="M318" s="94">
        <v>3774</v>
      </c>
      <c r="N318" s="95">
        <f t="shared" si="25"/>
        <v>0.36325291040998819</v>
      </c>
      <c r="O318" s="36">
        <v>19990256</v>
      </c>
      <c r="P318" s="63">
        <v>3453.93</v>
      </c>
      <c r="Q318" s="76">
        <f t="shared" si="26"/>
        <v>1.7160162481578956</v>
      </c>
      <c r="R318" s="76">
        <f t="shared" si="27"/>
        <v>-1</v>
      </c>
      <c r="S318" s="95">
        <f t="shared" si="28"/>
        <v>0.36325291040998819</v>
      </c>
      <c r="T318" s="95">
        <f t="shared" si="29"/>
        <v>-1</v>
      </c>
      <c r="U318" s="95"/>
    </row>
    <row r="319" spans="1:21" x14ac:dyDescent="0.3">
      <c r="A319" s="36">
        <f t="shared" si="24"/>
        <v>2</v>
      </c>
      <c r="B319" s="36">
        <v>273</v>
      </c>
      <c r="C319" s="36">
        <v>1</v>
      </c>
      <c r="D319" s="36" t="s">
        <v>321</v>
      </c>
      <c r="E319" s="36">
        <v>1998</v>
      </c>
      <c r="F319" s="36">
        <v>1999</v>
      </c>
      <c r="G319" s="76">
        <v>555.4</v>
      </c>
      <c r="H319" s="36">
        <v>5</v>
      </c>
      <c r="I319" s="36">
        <v>1</v>
      </c>
      <c r="J319" s="36">
        <v>1</v>
      </c>
      <c r="K319" s="36">
        <v>6</v>
      </c>
      <c r="L319" s="94">
        <v>14414</v>
      </c>
      <c r="M319" s="94">
        <v>5972</v>
      </c>
      <c r="N319" s="95">
        <f t="shared" si="25"/>
        <v>0.70705386049249486</v>
      </c>
      <c r="O319" s="36">
        <v>19990273</v>
      </c>
      <c r="P319" s="63">
        <v>6366.82</v>
      </c>
      <c r="Q319" s="76">
        <f t="shared" si="26"/>
        <v>3.2019124146748301</v>
      </c>
      <c r="R319" s="76">
        <f t="shared" si="27"/>
        <v>-1</v>
      </c>
      <c r="S319" s="95">
        <f t="shared" si="28"/>
        <v>0.70705386049249486</v>
      </c>
      <c r="T319" s="95">
        <f t="shared" si="29"/>
        <v>-1</v>
      </c>
      <c r="U319" s="95"/>
    </row>
    <row r="320" spans="1:21" x14ac:dyDescent="0.3">
      <c r="A320" s="36">
        <f t="shared" si="24"/>
        <v>2</v>
      </c>
      <c r="B320" s="36">
        <v>294</v>
      </c>
      <c r="C320" s="36">
        <v>1</v>
      </c>
      <c r="D320" s="36" t="s">
        <v>251</v>
      </c>
      <c r="E320" s="36">
        <v>1998</v>
      </c>
      <c r="F320" s="36">
        <v>1999</v>
      </c>
      <c r="G320" s="76">
        <v>400</v>
      </c>
      <c r="H320" s="36">
        <v>10</v>
      </c>
      <c r="I320" s="36">
        <v>0</v>
      </c>
      <c r="J320" s="36">
        <v>1</v>
      </c>
      <c r="K320" s="36">
        <v>5</v>
      </c>
      <c r="L320" s="94">
        <v>451</v>
      </c>
      <c r="M320" s="94">
        <v>753</v>
      </c>
      <c r="N320" s="95">
        <f t="shared" si="25"/>
        <v>0.37458471760797341</v>
      </c>
      <c r="O320" s="36">
        <v>19990294</v>
      </c>
      <c r="P320" s="63">
        <v>524.61</v>
      </c>
      <c r="Q320" s="76">
        <f t="shared" si="26"/>
        <v>2.295038218867349</v>
      </c>
      <c r="R320" s="76">
        <f t="shared" si="27"/>
        <v>-1</v>
      </c>
      <c r="S320" s="95">
        <f t="shared" si="28"/>
        <v>0.37458471760797341</v>
      </c>
      <c r="T320" s="95">
        <f t="shared" si="29"/>
        <v>-1</v>
      </c>
      <c r="U320" s="95"/>
    </row>
    <row r="321" spans="1:21" x14ac:dyDescent="0.3">
      <c r="A321" s="36">
        <f t="shared" si="24"/>
        <v>2</v>
      </c>
      <c r="B321" s="36">
        <v>299</v>
      </c>
      <c r="C321" s="36">
        <v>1</v>
      </c>
      <c r="D321" s="36" t="s">
        <v>377</v>
      </c>
      <c r="E321" s="36">
        <v>1998</v>
      </c>
      <c r="F321" s="36">
        <v>2000</v>
      </c>
      <c r="G321" s="76">
        <v>188.62</v>
      </c>
      <c r="H321" s="36">
        <v>4</v>
      </c>
      <c r="I321" s="36">
        <v>1</v>
      </c>
      <c r="J321" s="36">
        <v>0</v>
      </c>
      <c r="K321" s="36">
        <v>2</v>
      </c>
      <c r="L321" s="94">
        <v>1429</v>
      </c>
      <c r="M321" s="94">
        <v>828</v>
      </c>
      <c r="N321" s="95">
        <f t="shared" si="25"/>
        <v>0.6331413380593709</v>
      </c>
      <c r="O321" s="36">
        <v>19990299</v>
      </c>
      <c r="P321" s="63">
        <v>1057.02</v>
      </c>
      <c r="Q321" s="76">
        <f t="shared" si="26"/>
        <v>2.1352481504607295</v>
      </c>
      <c r="R321" s="76">
        <f t="shared" si="27"/>
        <v>-1</v>
      </c>
      <c r="S321" s="95">
        <f t="shared" si="28"/>
        <v>0.6331413380593709</v>
      </c>
      <c r="T321" s="95">
        <f t="shared" si="29"/>
        <v>-1</v>
      </c>
      <c r="U321" s="95"/>
    </row>
    <row r="322" spans="1:21" x14ac:dyDescent="0.3">
      <c r="A322" s="36">
        <f t="shared" si="24"/>
        <v>2</v>
      </c>
      <c r="B322" s="36">
        <v>299</v>
      </c>
      <c r="C322" s="36">
        <v>1</v>
      </c>
      <c r="D322" s="36" t="s">
        <v>377</v>
      </c>
      <c r="E322" s="36">
        <v>1998</v>
      </c>
      <c r="F322" s="36">
        <v>1999</v>
      </c>
      <c r="G322" s="76">
        <v>350</v>
      </c>
      <c r="H322" s="36">
        <v>5</v>
      </c>
      <c r="I322" s="36">
        <v>1</v>
      </c>
      <c r="J322" s="36">
        <v>1</v>
      </c>
      <c r="K322" s="36">
        <v>4</v>
      </c>
      <c r="L322" s="94">
        <v>1429</v>
      </c>
      <c r="M322" s="94">
        <v>828</v>
      </c>
      <c r="N322" s="95">
        <f t="shared" si="25"/>
        <v>0.6331413380593709</v>
      </c>
      <c r="O322" s="36">
        <v>19990299</v>
      </c>
      <c r="P322" s="63">
        <v>1057.02</v>
      </c>
      <c r="Q322" s="76">
        <f t="shared" si="26"/>
        <v>2.1352481504607295</v>
      </c>
      <c r="R322" s="76">
        <f t="shared" si="27"/>
        <v>-1</v>
      </c>
      <c r="S322" s="95">
        <f t="shared" si="28"/>
        <v>0.6331413380593709</v>
      </c>
      <c r="T322" s="95">
        <f t="shared" si="29"/>
        <v>-1</v>
      </c>
      <c r="U322" s="95"/>
    </row>
    <row r="323" spans="1:21" x14ac:dyDescent="0.3">
      <c r="A323" s="36">
        <f t="shared" si="24"/>
        <v>2</v>
      </c>
      <c r="B323" s="36">
        <v>316</v>
      </c>
      <c r="C323" s="36">
        <v>1</v>
      </c>
      <c r="D323" s="36" t="s">
        <v>471</v>
      </c>
      <c r="E323" s="36">
        <v>1998</v>
      </c>
      <c r="F323" s="36">
        <v>1999</v>
      </c>
      <c r="G323" s="76">
        <v>37.020000000000003</v>
      </c>
      <c r="H323" s="36">
        <v>5</v>
      </c>
      <c r="I323" s="36">
        <v>1</v>
      </c>
      <c r="J323" s="36">
        <v>1</v>
      </c>
      <c r="K323" s="36">
        <v>1</v>
      </c>
      <c r="L323" s="94">
        <v>1731</v>
      </c>
      <c r="M323" s="94">
        <v>1613</v>
      </c>
      <c r="N323" s="95">
        <f t="shared" si="25"/>
        <v>0.51764354066985641</v>
      </c>
      <c r="O323" s="36">
        <v>19990316</v>
      </c>
      <c r="P323" s="63">
        <v>1599.18</v>
      </c>
      <c r="Q323" s="76">
        <f t="shared" si="26"/>
        <v>2.0910716742330444</v>
      </c>
      <c r="R323" s="76">
        <f t="shared" si="27"/>
        <v>-1</v>
      </c>
      <c r="S323" s="95">
        <f t="shared" si="28"/>
        <v>0.51764354066985641</v>
      </c>
      <c r="T323" s="95">
        <f t="shared" si="29"/>
        <v>-1</v>
      </c>
      <c r="U323" s="95"/>
    </row>
    <row r="324" spans="1:21" x14ac:dyDescent="0.3">
      <c r="A324" s="36">
        <f t="shared" si="24"/>
        <v>2</v>
      </c>
      <c r="B324" s="36">
        <v>316</v>
      </c>
      <c r="C324" s="36">
        <v>1</v>
      </c>
      <c r="D324" s="36" t="s">
        <v>471</v>
      </c>
      <c r="E324" s="36">
        <v>1998</v>
      </c>
      <c r="F324" s="36">
        <v>1999</v>
      </c>
      <c r="G324" s="76">
        <v>96.08</v>
      </c>
      <c r="H324" s="36">
        <v>5</v>
      </c>
      <c r="I324" s="36">
        <v>1</v>
      </c>
      <c r="J324" s="36">
        <v>1</v>
      </c>
      <c r="K324" s="36">
        <v>1</v>
      </c>
      <c r="L324" s="94">
        <v>1705</v>
      </c>
      <c r="M324" s="94">
        <v>1655</v>
      </c>
      <c r="N324" s="95">
        <f t="shared" si="25"/>
        <v>0.50744047619047616</v>
      </c>
      <c r="O324" s="36">
        <v>19990316</v>
      </c>
      <c r="P324" s="63">
        <v>1599.18</v>
      </c>
      <c r="Q324" s="76">
        <f t="shared" si="26"/>
        <v>2.1010768018609536</v>
      </c>
      <c r="R324" s="76">
        <f t="shared" si="27"/>
        <v>-1</v>
      </c>
      <c r="S324" s="95">
        <f t="shared" si="28"/>
        <v>0.50744047619047616</v>
      </c>
      <c r="T324" s="95">
        <f t="shared" si="29"/>
        <v>-1</v>
      </c>
      <c r="U324" s="95"/>
    </row>
    <row r="325" spans="1:21" x14ac:dyDescent="0.3">
      <c r="A325" s="36">
        <f t="shared" si="24"/>
        <v>2</v>
      </c>
      <c r="B325" s="36">
        <v>319</v>
      </c>
      <c r="C325" s="36">
        <v>1</v>
      </c>
      <c r="D325" s="36" t="s">
        <v>491</v>
      </c>
      <c r="E325" s="36">
        <v>1998</v>
      </c>
      <c r="F325" s="36">
        <v>1999</v>
      </c>
      <c r="G325" s="76">
        <v>309.01</v>
      </c>
      <c r="H325" s="36">
        <v>10</v>
      </c>
      <c r="I325" s="36">
        <v>1</v>
      </c>
      <c r="J325" s="36">
        <v>1</v>
      </c>
      <c r="K325" s="36">
        <v>4</v>
      </c>
      <c r="L325" s="94">
        <v>1057</v>
      </c>
      <c r="M325" s="94">
        <v>847</v>
      </c>
      <c r="N325" s="95">
        <f t="shared" si="25"/>
        <v>0.55514705882352944</v>
      </c>
      <c r="O325" s="36">
        <v>19990319</v>
      </c>
      <c r="P325" s="63">
        <v>755.89</v>
      </c>
      <c r="Q325" s="76">
        <f t="shared" si="26"/>
        <v>2.518885022953075</v>
      </c>
      <c r="R325" s="76">
        <f t="shared" si="27"/>
        <v>-1</v>
      </c>
      <c r="S325" s="95">
        <f t="shared" si="28"/>
        <v>0.55514705882352944</v>
      </c>
      <c r="T325" s="95">
        <f t="shared" si="29"/>
        <v>-1</v>
      </c>
      <c r="U325" s="95"/>
    </row>
    <row r="326" spans="1:21" x14ac:dyDescent="0.3">
      <c r="A326" s="36">
        <f t="shared" si="24"/>
        <v>2</v>
      </c>
      <c r="B326" s="36">
        <v>391</v>
      </c>
      <c r="C326" s="36">
        <v>1</v>
      </c>
      <c r="D326" s="36" t="s">
        <v>325</v>
      </c>
      <c r="E326" s="36">
        <v>1998</v>
      </c>
      <c r="F326" s="36">
        <v>1999</v>
      </c>
      <c r="G326" s="76">
        <v>350</v>
      </c>
      <c r="H326" s="36">
        <v>3</v>
      </c>
      <c r="I326" s="36">
        <v>0</v>
      </c>
      <c r="J326" s="36">
        <v>1</v>
      </c>
      <c r="K326" s="36">
        <v>4</v>
      </c>
      <c r="L326" s="94">
        <v>588</v>
      </c>
      <c r="M326" s="94">
        <v>596</v>
      </c>
      <c r="N326" s="95">
        <f t="shared" si="25"/>
        <v>0.4966216216216216</v>
      </c>
      <c r="O326" s="36">
        <v>19990391</v>
      </c>
      <c r="P326" s="63">
        <v>446.82</v>
      </c>
      <c r="Q326" s="76">
        <f t="shared" si="26"/>
        <v>2.6498366232487354</v>
      </c>
      <c r="R326" s="76">
        <f t="shared" si="27"/>
        <v>-1</v>
      </c>
      <c r="S326" s="95">
        <f t="shared" si="28"/>
        <v>0.4966216216216216</v>
      </c>
      <c r="T326" s="95">
        <f t="shared" si="29"/>
        <v>-1</v>
      </c>
      <c r="U326" s="95"/>
    </row>
    <row r="327" spans="1:21" x14ac:dyDescent="0.3">
      <c r="A327" s="36">
        <f t="shared" si="24"/>
        <v>2</v>
      </c>
      <c r="B327" s="36">
        <v>409</v>
      </c>
      <c r="C327" s="36">
        <v>1</v>
      </c>
      <c r="D327" s="36" t="s">
        <v>492</v>
      </c>
      <c r="E327" s="36">
        <v>1998</v>
      </c>
      <c r="F327" s="36">
        <v>1999</v>
      </c>
      <c r="G327" s="76">
        <v>350</v>
      </c>
      <c r="H327" s="36">
        <v>10</v>
      </c>
      <c r="I327" s="36">
        <v>0</v>
      </c>
      <c r="J327" s="36">
        <v>1</v>
      </c>
      <c r="K327" s="36">
        <v>4</v>
      </c>
      <c r="L327" s="94">
        <v>429</v>
      </c>
      <c r="M327" s="94">
        <v>520</v>
      </c>
      <c r="N327" s="95">
        <f t="shared" si="25"/>
        <v>0.45205479452054792</v>
      </c>
      <c r="O327" s="36">
        <v>19990409</v>
      </c>
      <c r="P327" s="63">
        <v>390.46</v>
      </c>
      <c r="Q327" s="76">
        <f t="shared" si="26"/>
        <v>2.4304666291041337</v>
      </c>
      <c r="R327" s="76">
        <f t="shared" si="27"/>
        <v>-1</v>
      </c>
      <c r="S327" s="95">
        <f t="shared" si="28"/>
        <v>0.45205479452054792</v>
      </c>
      <c r="T327" s="95">
        <f t="shared" si="29"/>
        <v>-1</v>
      </c>
      <c r="U327" s="95"/>
    </row>
    <row r="328" spans="1:21" x14ac:dyDescent="0.3">
      <c r="A328" s="36">
        <f t="shared" si="24"/>
        <v>2</v>
      </c>
      <c r="B328" s="36">
        <v>411</v>
      </c>
      <c r="C328" s="36">
        <v>1</v>
      </c>
      <c r="D328" s="36" t="s">
        <v>380</v>
      </c>
      <c r="E328" s="36">
        <v>1998</v>
      </c>
      <c r="F328" s="36">
        <v>2000</v>
      </c>
      <c r="G328" s="76">
        <v>452.27</v>
      </c>
      <c r="H328" s="36">
        <v>5</v>
      </c>
      <c r="I328" s="36">
        <v>1</v>
      </c>
      <c r="J328" s="36">
        <v>0</v>
      </c>
      <c r="K328" s="36">
        <v>5</v>
      </c>
      <c r="L328" s="94">
        <v>482</v>
      </c>
      <c r="M328" s="94">
        <v>223</v>
      </c>
      <c r="N328" s="95">
        <f t="shared" si="25"/>
        <v>0.68368794326241134</v>
      </c>
      <c r="O328" s="36">
        <v>19990411</v>
      </c>
      <c r="P328" s="63">
        <v>225.17</v>
      </c>
      <c r="Q328" s="76">
        <f t="shared" si="26"/>
        <v>3.1309677132832974</v>
      </c>
      <c r="R328" s="76">
        <f t="shared" si="27"/>
        <v>-1</v>
      </c>
      <c r="S328" s="95">
        <f t="shared" si="28"/>
        <v>0.68368794326241134</v>
      </c>
      <c r="T328" s="95">
        <f t="shared" si="29"/>
        <v>-1</v>
      </c>
      <c r="U328" s="95"/>
    </row>
    <row r="329" spans="1:21" x14ac:dyDescent="0.3">
      <c r="A329" s="36">
        <f t="shared" si="24"/>
        <v>2</v>
      </c>
      <c r="B329" s="36">
        <v>413</v>
      </c>
      <c r="C329" s="36">
        <v>1</v>
      </c>
      <c r="D329" s="36" t="s">
        <v>253</v>
      </c>
      <c r="E329" s="36">
        <v>1998</v>
      </c>
      <c r="F329" s="36">
        <v>1999</v>
      </c>
      <c r="G329" s="76">
        <v>445</v>
      </c>
      <c r="H329" s="36">
        <v>5</v>
      </c>
      <c r="I329" s="36">
        <v>1</v>
      </c>
      <c r="J329" s="36">
        <v>1</v>
      </c>
      <c r="K329" s="36">
        <v>5</v>
      </c>
      <c r="L329" s="94">
        <v>3139</v>
      </c>
      <c r="M329" s="94">
        <v>2508</v>
      </c>
      <c r="N329" s="95">
        <f t="shared" si="25"/>
        <v>0.55587037364972547</v>
      </c>
      <c r="O329" s="36">
        <v>19990413</v>
      </c>
      <c r="P329" s="63">
        <v>2165.59</v>
      </c>
      <c r="Q329" s="76">
        <f t="shared" si="26"/>
        <v>2.6076034706477218</v>
      </c>
      <c r="R329" s="76">
        <f t="shared" si="27"/>
        <v>-1</v>
      </c>
      <c r="S329" s="95">
        <f t="shared" si="28"/>
        <v>0.55587037364972547</v>
      </c>
      <c r="T329" s="95">
        <f t="shared" si="29"/>
        <v>-1</v>
      </c>
      <c r="U329" s="95"/>
    </row>
    <row r="330" spans="1:21" x14ac:dyDescent="0.3">
      <c r="A330" s="36">
        <f t="shared" si="24"/>
        <v>2</v>
      </c>
      <c r="B330" s="36">
        <v>415</v>
      </c>
      <c r="C330" s="36">
        <v>1</v>
      </c>
      <c r="D330" s="36" t="s">
        <v>326</v>
      </c>
      <c r="E330" s="36">
        <v>1998</v>
      </c>
      <c r="F330" s="36">
        <v>1999</v>
      </c>
      <c r="G330" s="76">
        <v>507</v>
      </c>
      <c r="H330" s="36">
        <v>7</v>
      </c>
      <c r="I330" s="36">
        <v>0</v>
      </c>
      <c r="J330" s="36">
        <v>1</v>
      </c>
      <c r="K330" s="36">
        <v>6</v>
      </c>
      <c r="L330" s="94">
        <v>187</v>
      </c>
      <c r="M330" s="94">
        <v>230</v>
      </c>
      <c r="N330" s="95">
        <f t="shared" si="25"/>
        <v>0.44844124700239807</v>
      </c>
      <c r="O330" s="36">
        <v>19990415</v>
      </c>
      <c r="P330" s="63">
        <v>219.21</v>
      </c>
      <c r="Q330" s="76">
        <f t="shared" si="26"/>
        <v>1.9022854796770219</v>
      </c>
      <c r="R330" s="76">
        <f t="shared" si="27"/>
        <v>-1</v>
      </c>
      <c r="S330" s="95">
        <f t="shared" si="28"/>
        <v>0.44844124700239807</v>
      </c>
      <c r="T330" s="95">
        <f t="shared" si="29"/>
        <v>-1</v>
      </c>
      <c r="U330" s="95"/>
    </row>
    <row r="331" spans="1:21" x14ac:dyDescent="0.3">
      <c r="A331" s="36">
        <f t="shared" si="24"/>
        <v>2</v>
      </c>
      <c r="B331" s="36">
        <v>418</v>
      </c>
      <c r="C331" s="36">
        <v>1</v>
      </c>
      <c r="D331" s="36" t="s">
        <v>493</v>
      </c>
      <c r="E331" s="36">
        <v>1998</v>
      </c>
      <c r="F331" s="36">
        <v>1999</v>
      </c>
      <c r="G331" s="76">
        <v>350</v>
      </c>
      <c r="H331" s="36">
        <v>10</v>
      </c>
      <c r="I331" s="36">
        <v>1</v>
      </c>
      <c r="J331" s="36">
        <v>1</v>
      </c>
      <c r="K331" s="36">
        <v>4</v>
      </c>
      <c r="L331" s="94">
        <v>195</v>
      </c>
      <c r="M331" s="94">
        <v>155</v>
      </c>
      <c r="N331" s="95">
        <f t="shared" si="25"/>
        <v>0.55714285714285716</v>
      </c>
      <c r="O331" s="36">
        <v>19990418</v>
      </c>
      <c r="P331" s="63">
        <v>190.06</v>
      </c>
      <c r="Q331" s="76">
        <f t="shared" si="26"/>
        <v>1.8415237293486266</v>
      </c>
      <c r="R331" s="76">
        <f t="shared" si="27"/>
        <v>-1</v>
      </c>
      <c r="S331" s="95">
        <f t="shared" si="28"/>
        <v>0.55714285714285716</v>
      </c>
      <c r="T331" s="95">
        <f t="shared" si="29"/>
        <v>-1</v>
      </c>
      <c r="U331" s="95"/>
    </row>
    <row r="332" spans="1:21" x14ac:dyDescent="0.3">
      <c r="A332" s="36">
        <f t="shared" si="24"/>
        <v>2</v>
      </c>
      <c r="B332" s="36">
        <v>423</v>
      </c>
      <c r="C332" s="36">
        <v>1</v>
      </c>
      <c r="D332" s="36" t="s">
        <v>284</v>
      </c>
      <c r="E332" s="36">
        <v>1998</v>
      </c>
      <c r="F332" s="36">
        <v>1999</v>
      </c>
      <c r="G332" s="76">
        <v>350</v>
      </c>
      <c r="H332" s="36">
        <v>10</v>
      </c>
      <c r="I332" s="36">
        <v>0</v>
      </c>
      <c r="J332" s="36">
        <v>1</v>
      </c>
      <c r="K332" s="36">
        <v>4</v>
      </c>
      <c r="L332" s="94">
        <v>3198</v>
      </c>
      <c r="M332" s="94">
        <v>3859</v>
      </c>
      <c r="N332" s="95">
        <f t="shared" si="25"/>
        <v>0.45316706815927449</v>
      </c>
      <c r="O332" s="36">
        <v>19990423</v>
      </c>
      <c r="P332" s="63">
        <v>3118.43</v>
      </c>
      <c r="Q332" s="76">
        <f t="shared" si="26"/>
        <v>2.2629977264200254</v>
      </c>
      <c r="R332" s="76">
        <f t="shared" si="27"/>
        <v>-1</v>
      </c>
      <c r="S332" s="95">
        <f t="shared" si="28"/>
        <v>0.45316706815927449</v>
      </c>
      <c r="T332" s="95">
        <f t="shared" si="29"/>
        <v>-1</v>
      </c>
      <c r="U332" s="95"/>
    </row>
    <row r="333" spans="1:21" x14ac:dyDescent="0.3">
      <c r="A333" s="36">
        <f t="shared" si="24"/>
        <v>2</v>
      </c>
      <c r="B333" s="36">
        <v>465</v>
      </c>
      <c r="C333" s="36">
        <v>1</v>
      </c>
      <c r="D333" s="36" t="s">
        <v>455</v>
      </c>
      <c r="E333" s="36">
        <v>1998</v>
      </c>
      <c r="F333" s="36">
        <v>1999</v>
      </c>
      <c r="G333" s="76">
        <v>350</v>
      </c>
      <c r="H333" s="36">
        <v>10</v>
      </c>
      <c r="I333" s="36">
        <v>1</v>
      </c>
      <c r="J333" s="36">
        <v>1</v>
      </c>
      <c r="K333" s="36">
        <v>4</v>
      </c>
      <c r="L333" s="94">
        <v>2620</v>
      </c>
      <c r="M333" s="94">
        <v>2554</v>
      </c>
      <c r="N333" s="95">
        <f t="shared" si="25"/>
        <v>0.50637804406648623</v>
      </c>
      <c r="O333" s="36">
        <v>19990465</v>
      </c>
      <c r="P333" s="63">
        <v>2179.4499999999998</v>
      </c>
      <c r="Q333" s="76">
        <f t="shared" si="26"/>
        <v>2.3739934387116017</v>
      </c>
      <c r="R333" s="76">
        <f t="shared" si="27"/>
        <v>-1</v>
      </c>
      <c r="S333" s="95">
        <f t="shared" si="28"/>
        <v>0.50637804406648623</v>
      </c>
      <c r="T333" s="95">
        <f t="shared" si="29"/>
        <v>-1</v>
      </c>
      <c r="U333" s="95"/>
    </row>
    <row r="334" spans="1:21" x14ac:dyDescent="0.3">
      <c r="A334" s="36">
        <f t="shared" si="24"/>
        <v>2</v>
      </c>
      <c r="B334" s="36">
        <v>466</v>
      </c>
      <c r="C334" s="36">
        <v>1</v>
      </c>
      <c r="D334" s="36" t="s">
        <v>383</v>
      </c>
      <c r="E334" s="36">
        <v>1998</v>
      </c>
      <c r="F334" s="36">
        <v>2000</v>
      </c>
      <c r="G334" s="76">
        <v>350</v>
      </c>
      <c r="H334" s="36">
        <v>5</v>
      </c>
      <c r="I334" s="36">
        <v>0</v>
      </c>
      <c r="J334" s="36">
        <v>0</v>
      </c>
      <c r="K334" s="36">
        <v>4</v>
      </c>
      <c r="L334" s="94">
        <v>1855</v>
      </c>
      <c r="M334" s="94">
        <v>2301</v>
      </c>
      <c r="N334" s="95">
        <f t="shared" si="25"/>
        <v>0.44634263715110684</v>
      </c>
      <c r="O334" s="36">
        <v>19990466</v>
      </c>
      <c r="P334" s="63">
        <v>2180.54</v>
      </c>
      <c r="Q334" s="76">
        <f t="shared" si="26"/>
        <v>1.9059499023177746</v>
      </c>
      <c r="R334" s="76">
        <f t="shared" si="27"/>
        <v>-1</v>
      </c>
      <c r="S334" s="95">
        <f t="shared" si="28"/>
        <v>0.44634263715110684</v>
      </c>
      <c r="T334" s="95">
        <f t="shared" si="29"/>
        <v>-1</v>
      </c>
      <c r="U334" s="95"/>
    </row>
    <row r="335" spans="1:21" x14ac:dyDescent="0.3">
      <c r="A335" s="36">
        <f t="shared" si="24"/>
        <v>2</v>
      </c>
      <c r="B335" s="36">
        <v>485</v>
      </c>
      <c r="C335" s="36">
        <v>1</v>
      </c>
      <c r="D335" s="36" t="s">
        <v>494</v>
      </c>
      <c r="E335" s="36">
        <v>1998</v>
      </c>
      <c r="F335" s="36">
        <v>1999</v>
      </c>
      <c r="G335" s="76">
        <v>350</v>
      </c>
      <c r="H335" s="36">
        <v>10</v>
      </c>
      <c r="I335" s="36">
        <v>0</v>
      </c>
      <c r="J335" s="36">
        <v>1</v>
      </c>
      <c r="K335" s="36">
        <v>4</v>
      </c>
      <c r="L335" s="94">
        <v>568</v>
      </c>
      <c r="M335" s="94">
        <v>713</v>
      </c>
      <c r="N335" s="95">
        <f t="shared" si="25"/>
        <v>0.44340359094457454</v>
      </c>
      <c r="O335" s="36">
        <v>19990485</v>
      </c>
      <c r="P335" s="63">
        <v>733.8</v>
      </c>
      <c r="Q335" s="76">
        <f t="shared" si="26"/>
        <v>1.7457072771872446</v>
      </c>
      <c r="R335" s="76">
        <f t="shared" si="27"/>
        <v>-1</v>
      </c>
      <c r="S335" s="95">
        <f t="shared" si="28"/>
        <v>0.44340359094457454</v>
      </c>
      <c r="T335" s="95">
        <f t="shared" si="29"/>
        <v>-1</v>
      </c>
      <c r="U335" s="95"/>
    </row>
    <row r="336" spans="1:21" x14ac:dyDescent="0.3">
      <c r="A336" s="36">
        <f t="shared" si="24"/>
        <v>2</v>
      </c>
      <c r="B336" s="36">
        <v>534</v>
      </c>
      <c r="C336" s="36">
        <v>1</v>
      </c>
      <c r="D336" s="36" t="s">
        <v>290</v>
      </c>
      <c r="E336" s="36">
        <v>1998</v>
      </c>
      <c r="F336" s="36">
        <v>1999</v>
      </c>
      <c r="G336" s="76">
        <v>227.65</v>
      </c>
      <c r="H336" s="36">
        <v>10</v>
      </c>
      <c r="I336" s="36">
        <v>1</v>
      </c>
      <c r="J336" s="36">
        <v>1</v>
      </c>
      <c r="K336" s="36">
        <v>3</v>
      </c>
      <c r="L336" s="94">
        <v>1829</v>
      </c>
      <c r="M336" s="94">
        <v>1525</v>
      </c>
      <c r="N336" s="95">
        <f t="shared" si="25"/>
        <v>0.54531902206320815</v>
      </c>
      <c r="O336" s="36">
        <v>19990534</v>
      </c>
      <c r="P336" s="63">
        <v>1721.4</v>
      </c>
      <c r="Q336" s="76">
        <f t="shared" si="26"/>
        <v>1.9484140815615196</v>
      </c>
      <c r="R336" s="76">
        <f t="shared" si="27"/>
        <v>-1</v>
      </c>
      <c r="S336" s="95">
        <f t="shared" si="28"/>
        <v>0.54531902206320815</v>
      </c>
      <c r="T336" s="95">
        <f t="shared" si="29"/>
        <v>-1</v>
      </c>
      <c r="U336" s="95"/>
    </row>
    <row r="337" spans="1:21" x14ac:dyDescent="0.3">
      <c r="A337" s="36">
        <f t="shared" si="24"/>
        <v>2</v>
      </c>
      <c r="B337" s="36">
        <v>544</v>
      </c>
      <c r="C337" s="36">
        <v>1</v>
      </c>
      <c r="D337" s="36" t="s">
        <v>456</v>
      </c>
      <c r="E337" s="36">
        <v>1998</v>
      </c>
      <c r="F337" s="36">
        <v>1999</v>
      </c>
      <c r="G337" s="76">
        <v>80.459999999999994</v>
      </c>
      <c r="H337" s="36">
        <v>10</v>
      </c>
      <c r="I337" s="36">
        <v>0</v>
      </c>
      <c r="J337" s="36">
        <v>1</v>
      </c>
      <c r="K337" s="36">
        <v>1</v>
      </c>
      <c r="L337" s="94">
        <v>3226</v>
      </c>
      <c r="M337" s="94">
        <v>4866</v>
      </c>
      <c r="N337" s="95">
        <f t="shared" si="25"/>
        <v>0.39866534849233809</v>
      </c>
      <c r="O337" s="36">
        <v>19990544</v>
      </c>
      <c r="P337" s="63">
        <v>3236.77</v>
      </c>
      <c r="Q337" s="76">
        <f t="shared" si="26"/>
        <v>2.50002317124788</v>
      </c>
      <c r="R337" s="76">
        <f t="shared" si="27"/>
        <v>-1</v>
      </c>
      <c r="S337" s="95">
        <f t="shared" si="28"/>
        <v>0.39866534849233809</v>
      </c>
      <c r="T337" s="95">
        <f t="shared" si="29"/>
        <v>-1</v>
      </c>
      <c r="U337" s="95"/>
    </row>
    <row r="338" spans="1:21" x14ac:dyDescent="0.3">
      <c r="A338" s="36">
        <f t="shared" si="24"/>
        <v>2</v>
      </c>
      <c r="B338" s="36">
        <v>545</v>
      </c>
      <c r="C338" s="36">
        <v>1</v>
      </c>
      <c r="D338" s="36" t="s">
        <v>292</v>
      </c>
      <c r="E338" s="36">
        <v>1998</v>
      </c>
      <c r="F338" s="36">
        <v>1999</v>
      </c>
      <c r="G338" s="76">
        <v>350</v>
      </c>
      <c r="H338" s="36">
        <v>10</v>
      </c>
      <c r="I338" s="36">
        <v>0</v>
      </c>
      <c r="J338" s="36">
        <v>1</v>
      </c>
      <c r="K338" s="36">
        <v>4</v>
      </c>
      <c r="L338" s="94">
        <v>652</v>
      </c>
      <c r="M338" s="94">
        <v>707</v>
      </c>
      <c r="N338" s="95">
        <f t="shared" si="25"/>
        <v>0.47976453274466518</v>
      </c>
      <c r="O338" s="36">
        <v>19990545</v>
      </c>
      <c r="P338" s="63">
        <v>459.15</v>
      </c>
      <c r="Q338" s="76">
        <f t="shared" si="26"/>
        <v>2.9598170532505717</v>
      </c>
      <c r="R338" s="76">
        <f t="shared" si="27"/>
        <v>-1</v>
      </c>
      <c r="S338" s="95">
        <f t="shared" si="28"/>
        <v>0.47976453274466518</v>
      </c>
      <c r="T338" s="95">
        <f t="shared" si="29"/>
        <v>-1</v>
      </c>
      <c r="U338" s="95"/>
    </row>
    <row r="339" spans="1:21" x14ac:dyDescent="0.3">
      <c r="A339" s="36">
        <f t="shared" si="24"/>
        <v>2</v>
      </c>
      <c r="B339" s="36">
        <v>584</v>
      </c>
      <c r="C339" s="36">
        <v>1</v>
      </c>
      <c r="D339" s="36" t="s">
        <v>495</v>
      </c>
      <c r="E339" s="36">
        <v>1998</v>
      </c>
      <c r="F339" s="36">
        <v>1999</v>
      </c>
      <c r="G339" s="76">
        <v>350</v>
      </c>
      <c r="H339" s="36">
        <v>10</v>
      </c>
      <c r="I339" s="36">
        <v>0</v>
      </c>
      <c r="J339" s="36">
        <v>1</v>
      </c>
      <c r="K339" s="36">
        <v>4</v>
      </c>
      <c r="L339" s="94">
        <v>173</v>
      </c>
      <c r="M339" s="94">
        <v>202</v>
      </c>
      <c r="N339" s="95">
        <f t="shared" si="25"/>
        <v>0.46133333333333332</v>
      </c>
      <c r="O339" s="36">
        <v>19990584</v>
      </c>
      <c r="P339" s="63">
        <v>168.98</v>
      </c>
      <c r="Q339" s="76">
        <f t="shared" si="26"/>
        <v>2.2191975381701976</v>
      </c>
      <c r="R339" s="76">
        <f t="shared" si="27"/>
        <v>-1</v>
      </c>
      <c r="S339" s="95">
        <f t="shared" si="28"/>
        <v>0.46133333333333332</v>
      </c>
      <c r="T339" s="95">
        <f t="shared" si="29"/>
        <v>-1</v>
      </c>
      <c r="U339" s="95"/>
    </row>
    <row r="340" spans="1:21" x14ac:dyDescent="0.3">
      <c r="A340" s="36">
        <f t="shared" si="24"/>
        <v>2</v>
      </c>
      <c r="B340" s="36">
        <v>695</v>
      </c>
      <c r="C340" s="36">
        <v>1</v>
      </c>
      <c r="D340" s="36" t="s">
        <v>338</v>
      </c>
      <c r="E340" s="36">
        <v>1998</v>
      </c>
      <c r="F340" s="36">
        <v>1999</v>
      </c>
      <c r="G340" s="76">
        <v>158.41</v>
      </c>
      <c r="H340" s="36">
        <v>10</v>
      </c>
      <c r="I340" s="36">
        <v>1</v>
      </c>
      <c r="J340" s="36">
        <v>1</v>
      </c>
      <c r="K340" s="36">
        <v>2</v>
      </c>
      <c r="L340" s="94">
        <v>1693</v>
      </c>
      <c r="M340" s="94">
        <v>1145</v>
      </c>
      <c r="N340" s="95">
        <f t="shared" si="25"/>
        <v>0.59654686398872447</v>
      </c>
      <c r="O340" s="36">
        <v>19990695</v>
      </c>
      <c r="P340" s="63">
        <v>1012.74</v>
      </c>
      <c r="Q340" s="76">
        <f t="shared" si="26"/>
        <v>2.8022987143788138</v>
      </c>
      <c r="R340" s="76">
        <f t="shared" si="27"/>
        <v>-1</v>
      </c>
      <c r="S340" s="95">
        <f t="shared" si="28"/>
        <v>0.59654686398872447</v>
      </c>
      <c r="T340" s="95">
        <f t="shared" si="29"/>
        <v>-1</v>
      </c>
      <c r="U340" s="95"/>
    </row>
    <row r="341" spans="1:21" x14ac:dyDescent="0.3">
      <c r="A341" s="36">
        <f t="shared" si="24"/>
        <v>2</v>
      </c>
      <c r="B341" s="36">
        <v>700</v>
      </c>
      <c r="C341" s="36">
        <v>1</v>
      </c>
      <c r="D341" s="36" t="s">
        <v>396</v>
      </c>
      <c r="E341" s="36">
        <v>1998</v>
      </c>
      <c r="F341" s="36">
        <v>1999</v>
      </c>
      <c r="G341" s="76">
        <v>67.239999999999995</v>
      </c>
      <c r="H341" s="36">
        <v>10</v>
      </c>
      <c r="I341" s="36">
        <v>1</v>
      </c>
      <c r="J341" s="36">
        <v>1</v>
      </c>
      <c r="K341" s="36">
        <v>1</v>
      </c>
      <c r="L341" s="94">
        <v>1371</v>
      </c>
      <c r="M341" s="94">
        <v>1346</v>
      </c>
      <c r="N341" s="95">
        <f t="shared" si="25"/>
        <v>0.50460066249539937</v>
      </c>
      <c r="O341" s="36">
        <v>19990700</v>
      </c>
      <c r="P341" s="63">
        <v>1859.54</v>
      </c>
      <c r="Q341" s="76">
        <f t="shared" si="26"/>
        <v>1.4611140389558708</v>
      </c>
      <c r="R341" s="76">
        <f t="shared" si="27"/>
        <v>-1</v>
      </c>
      <c r="S341" s="95">
        <f t="shared" si="28"/>
        <v>0.50460066249539937</v>
      </c>
      <c r="T341" s="95">
        <f t="shared" si="29"/>
        <v>-1</v>
      </c>
      <c r="U341" s="95"/>
    </row>
    <row r="342" spans="1:21" x14ac:dyDescent="0.3">
      <c r="A342" s="36">
        <f t="shared" si="24"/>
        <v>2</v>
      </c>
      <c r="B342" s="36">
        <v>701</v>
      </c>
      <c r="C342" s="36">
        <v>1</v>
      </c>
      <c r="D342" s="36" t="s">
        <v>340</v>
      </c>
      <c r="E342" s="36">
        <v>1998</v>
      </c>
      <c r="F342" s="36">
        <v>1999</v>
      </c>
      <c r="G342" s="76">
        <v>144.91</v>
      </c>
      <c r="H342" s="36">
        <v>10</v>
      </c>
      <c r="I342" s="36">
        <v>1</v>
      </c>
      <c r="J342" s="36">
        <v>1</v>
      </c>
      <c r="K342" s="36">
        <v>2</v>
      </c>
      <c r="L342" s="94">
        <v>4053</v>
      </c>
      <c r="M342" s="94">
        <v>3897</v>
      </c>
      <c r="N342" s="95">
        <f t="shared" si="25"/>
        <v>0.50981132075471702</v>
      </c>
      <c r="O342" s="36">
        <v>19990701</v>
      </c>
      <c r="P342" s="63">
        <v>3016.33</v>
      </c>
      <c r="Q342" s="76">
        <f t="shared" si="26"/>
        <v>2.6356532607506473</v>
      </c>
      <c r="R342" s="76">
        <f t="shared" si="27"/>
        <v>-1</v>
      </c>
      <c r="S342" s="95">
        <f t="shared" si="28"/>
        <v>0.50981132075471702</v>
      </c>
      <c r="T342" s="95">
        <f t="shared" si="29"/>
        <v>-1</v>
      </c>
      <c r="U342" s="95"/>
    </row>
    <row r="343" spans="1:21" x14ac:dyDescent="0.3">
      <c r="A343" s="36">
        <f t="shared" si="24"/>
        <v>2</v>
      </c>
      <c r="B343" s="36">
        <v>704</v>
      </c>
      <c r="C343" s="36">
        <v>1</v>
      </c>
      <c r="D343" s="36" t="s">
        <v>341</v>
      </c>
      <c r="E343" s="36">
        <v>1998</v>
      </c>
      <c r="F343" s="36">
        <v>1999</v>
      </c>
      <c r="G343" s="76">
        <v>350</v>
      </c>
      <c r="H343" s="36">
        <v>10</v>
      </c>
      <c r="I343" s="36">
        <v>1</v>
      </c>
      <c r="J343" s="36">
        <v>1</v>
      </c>
      <c r="K343" s="36">
        <v>4</v>
      </c>
      <c r="L343" s="94">
        <v>2867</v>
      </c>
      <c r="M343" s="94">
        <v>2185</v>
      </c>
      <c r="N343" s="95">
        <f t="shared" si="25"/>
        <v>0.56749802058590659</v>
      </c>
      <c r="O343" s="36">
        <v>19990704</v>
      </c>
      <c r="P343" s="63">
        <v>2097.67</v>
      </c>
      <c r="Q343" s="76">
        <f t="shared" si="26"/>
        <v>2.4083864478206771</v>
      </c>
      <c r="R343" s="76">
        <f t="shared" si="27"/>
        <v>-1</v>
      </c>
      <c r="S343" s="95">
        <f t="shared" si="28"/>
        <v>0.56749802058590659</v>
      </c>
      <c r="T343" s="95">
        <f t="shared" si="29"/>
        <v>-1</v>
      </c>
      <c r="U343" s="95"/>
    </row>
    <row r="344" spans="1:21" x14ac:dyDescent="0.3">
      <c r="A344" s="36">
        <f t="shared" si="24"/>
        <v>2</v>
      </c>
      <c r="B344" s="36">
        <v>706</v>
      </c>
      <c r="C344" s="36">
        <v>1</v>
      </c>
      <c r="D344" s="36" t="s">
        <v>342</v>
      </c>
      <c r="E344" s="36">
        <v>1998</v>
      </c>
      <c r="F344" s="36">
        <v>1999</v>
      </c>
      <c r="G344" s="76">
        <v>299.25</v>
      </c>
      <c r="H344" s="36">
        <v>10</v>
      </c>
      <c r="I344" s="36">
        <v>1</v>
      </c>
      <c r="J344" s="36">
        <v>1</v>
      </c>
      <c r="K344" s="36">
        <v>3</v>
      </c>
      <c r="L344" s="94">
        <v>2980</v>
      </c>
      <c r="M344" s="94">
        <v>2336</v>
      </c>
      <c r="N344" s="95">
        <f t="shared" si="25"/>
        <v>0.56057185854025582</v>
      </c>
      <c r="O344" s="36">
        <v>19990706</v>
      </c>
      <c r="P344" s="63">
        <v>1728.16</v>
      </c>
      <c r="Q344" s="76">
        <f t="shared" si="26"/>
        <v>3.0761040644384776</v>
      </c>
      <c r="R344" s="76">
        <f t="shared" si="27"/>
        <v>-1</v>
      </c>
      <c r="S344" s="95">
        <f t="shared" si="28"/>
        <v>0.56057185854025582</v>
      </c>
      <c r="T344" s="95">
        <f t="shared" si="29"/>
        <v>-1</v>
      </c>
      <c r="U344" s="95"/>
    </row>
    <row r="345" spans="1:21" x14ac:dyDescent="0.3">
      <c r="A345" s="36">
        <f t="shared" si="24"/>
        <v>2</v>
      </c>
      <c r="B345" s="36">
        <v>707</v>
      </c>
      <c r="C345" s="36">
        <v>1</v>
      </c>
      <c r="D345" s="36" t="s">
        <v>343</v>
      </c>
      <c r="E345" s="36">
        <v>1998</v>
      </c>
      <c r="F345" s="36">
        <v>1999</v>
      </c>
      <c r="G345" s="76">
        <v>350</v>
      </c>
      <c r="H345" s="36">
        <v>10</v>
      </c>
      <c r="I345" s="36">
        <v>1</v>
      </c>
      <c r="J345" s="36">
        <v>1</v>
      </c>
      <c r="K345" s="36">
        <v>4</v>
      </c>
      <c r="L345" s="94">
        <v>57</v>
      </c>
      <c r="M345" s="94">
        <v>5</v>
      </c>
      <c r="N345" s="95">
        <f t="shared" si="25"/>
        <v>0.91935483870967738</v>
      </c>
      <c r="O345" s="36">
        <v>19990707</v>
      </c>
      <c r="P345" s="63">
        <v>95.19</v>
      </c>
      <c r="Q345" s="76">
        <f t="shared" si="26"/>
        <v>0.65132892110515817</v>
      </c>
      <c r="R345" s="76">
        <f t="shared" si="27"/>
        <v>-1</v>
      </c>
      <c r="S345" s="95">
        <f t="shared" si="28"/>
        <v>0.91935483870967738</v>
      </c>
      <c r="T345" s="95">
        <f t="shared" si="29"/>
        <v>-1</v>
      </c>
      <c r="U345" s="95"/>
    </row>
    <row r="346" spans="1:21" x14ac:dyDescent="0.3">
      <c r="A346" s="36">
        <f t="shared" si="24"/>
        <v>2</v>
      </c>
      <c r="B346" s="36">
        <v>719</v>
      </c>
      <c r="C346" s="36">
        <v>1</v>
      </c>
      <c r="D346" s="36" t="s">
        <v>231</v>
      </c>
      <c r="E346" s="36">
        <v>1998</v>
      </c>
      <c r="F346" s="36">
        <v>1999</v>
      </c>
      <c r="G346" s="76">
        <v>698</v>
      </c>
      <c r="H346" s="36">
        <v>10</v>
      </c>
      <c r="I346" s="36">
        <v>1</v>
      </c>
      <c r="J346" s="36">
        <v>1</v>
      </c>
      <c r="K346" s="36">
        <v>7</v>
      </c>
      <c r="L346" s="94">
        <v>5726</v>
      </c>
      <c r="M346" s="94">
        <v>5149</v>
      </c>
      <c r="N346" s="95">
        <f t="shared" si="25"/>
        <v>0.52652873563218394</v>
      </c>
      <c r="O346" s="36">
        <v>19990719</v>
      </c>
      <c r="P346" s="63">
        <v>4560.4399999999996</v>
      </c>
      <c r="Q346" s="76">
        <f t="shared" si="26"/>
        <v>2.3846383243722098</v>
      </c>
      <c r="R346" s="76">
        <f t="shared" si="27"/>
        <v>-1</v>
      </c>
      <c r="S346" s="95">
        <f t="shared" si="28"/>
        <v>0.52652873563218394</v>
      </c>
      <c r="T346" s="95">
        <f t="shared" si="29"/>
        <v>-1</v>
      </c>
      <c r="U346" s="95"/>
    </row>
    <row r="347" spans="1:21" x14ac:dyDescent="0.3">
      <c r="A347" s="36">
        <f t="shared" si="24"/>
        <v>2</v>
      </c>
      <c r="B347" s="36">
        <v>727</v>
      </c>
      <c r="C347" s="36">
        <v>1</v>
      </c>
      <c r="D347" s="36" t="s">
        <v>260</v>
      </c>
      <c r="E347" s="36">
        <v>1998</v>
      </c>
      <c r="F347" s="36">
        <v>1999</v>
      </c>
      <c r="G347" s="76">
        <v>310.3</v>
      </c>
      <c r="H347" s="36">
        <v>5</v>
      </c>
      <c r="I347" s="36">
        <v>0</v>
      </c>
      <c r="J347" s="36">
        <v>1</v>
      </c>
      <c r="K347" s="36">
        <v>4</v>
      </c>
      <c r="L347" s="94">
        <v>750</v>
      </c>
      <c r="M347" s="94">
        <v>900</v>
      </c>
      <c r="N347" s="95">
        <f t="shared" si="25"/>
        <v>0.45454545454545453</v>
      </c>
      <c r="O347" s="36">
        <v>19990727</v>
      </c>
      <c r="P347" s="63">
        <v>2207.89</v>
      </c>
      <c r="Q347" s="76">
        <f t="shared" si="26"/>
        <v>0.74731983930358858</v>
      </c>
      <c r="R347" s="76">
        <f t="shared" si="27"/>
        <v>-1</v>
      </c>
      <c r="S347" s="95">
        <f t="shared" si="28"/>
        <v>0.45454545454545453</v>
      </c>
      <c r="T347" s="95">
        <f t="shared" si="29"/>
        <v>-1</v>
      </c>
      <c r="U347" s="95"/>
    </row>
    <row r="348" spans="1:21" x14ac:dyDescent="0.3">
      <c r="A348" s="36">
        <f t="shared" si="24"/>
        <v>2</v>
      </c>
      <c r="B348" s="36">
        <v>742</v>
      </c>
      <c r="C348" s="36">
        <v>1</v>
      </c>
      <c r="D348" s="36" t="s">
        <v>348</v>
      </c>
      <c r="E348" s="36">
        <v>1998</v>
      </c>
      <c r="F348" s="36">
        <v>1999</v>
      </c>
      <c r="G348" s="76">
        <v>332.07</v>
      </c>
      <c r="H348" s="36">
        <v>10</v>
      </c>
      <c r="I348" s="36">
        <v>1</v>
      </c>
      <c r="J348" s="36">
        <v>1</v>
      </c>
      <c r="K348" s="36">
        <v>4</v>
      </c>
      <c r="L348" s="94">
        <v>16215</v>
      </c>
      <c r="M348" s="94">
        <v>15830</v>
      </c>
      <c r="N348" s="95">
        <f t="shared" si="25"/>
        <v>0.5060071774067717</v>
      </c>
      <c r="O348" s="36">
        <v>19990742</v>
      </c>
      <c r="P348" s="63">
        <v>11183.37</v>
      </c>
      <c r="Q348" s="76">
        <f t="shared" si="26"/>
        <v>2.865415344390823</v>
      </c>
      <c r="R348" s="76">
        <f t="shared" si="27"/>
        <v>-1</v>
      </c>
      <c r="S348" s="95">
        <f t="shared" si="28"/>
        <v>0.5060071774067717</v>
      </c>
      <c r="T348" s="95">
        <f t="shared" si="29"/>
        <v>-1</v>
      </c>
      <c r="U348" s="95"/>
    </row>
    <row r="349" spans="1:21" x14ac:dyDescent="0.3">
      <c r="A349" s="36">
        <f t="shared" si="24"/>
        <v>2</v>
      </c>
      <c r="B349" s="36">
        <v>745</v>
      </c>
      <c r="C349" s="36">
        <v>1</v>
      </c>
      <c r="D349" s="36" t="s">
        <v>476</v>
      </c>
      <c r="E349" s="36">
        <v>1998</v>
      </c>
      <c r="F349" s="36">
        <v>1999</v>
      </c>
      <c r="G349" s="76">
        <v>315</v>
      </c>
      <c r="H349" s="36">
        <v>10</v>
      </c>
      <c r="I349" s="36">
        <v>1</v>
      </c>
      <c r="J349" s="36">
        <v>1</v>
      </c>
      <c r="K349" s="36">
        <v>4</v>
      </c>
      <c r="L349" s="94">
        <v>1754</v>
      </c>
      <c r="M349" s="94">
        <v>1652</v>
      </c>
      <c r="N349" s="95">
        <f t="shared" si="25"/>
        <v>0.51497357604227834</v>
      </c>
      <c r="O349" s="36">
        <v>19990745</v>
      </c>
      <c r="P349" s="63">
        <v>1628.09</v>
      </c>
      <c r="Q349" s="76">
        <f t="shared" si="26"/>
        <v>2.0920219398190518</v>
      </c>
      <c r="R349" s="76">
        <f t="shared" si="27"/>
        <v>-1</v>
      </c>
      <c r="S349" s="95">
        <f t="shared" si="28"/>
        <v>0.51497357604227834</v>
      </c>
      <c r="T349" s="95">
        <f t="shared" si="29"/>
        <v>-1</v>
      </c>
      <c r="U349" s="95"/>
    </row>
    <row r="350" spans="1:21" x14ac:dyDescent="0.3">
      <c r="A350" s="36">
        <f t="shared" si="24"/>
        <v>2</v>
      </c>
      <c r="B350" s="36">
        <v>750</v>
      </c>
      <c r="C350" s="36">
        <v>1</v>
      </c>
      <c r="D350" s="36" t="s">
        <v>349</v>
      </c>
      <c r="E350" s="36">
        <v>1998</v>
      </c>
      <c r="F350" s="36">
        <v>1999</v>
      </c>
      <c r="G350" s="76">
        <v>350</v>
      </c>
      <c r="H350" s="36">
        <v>10</v>
      </c>
      <c r="I350" s="36">
        <v>1</v>
      </c>
      <c r="J350" s="36">
        <v>1</v>
      </c>
      <c r="K350" s="36">
        <v>4</v>
      </c>
      <c r="L350" s="94">
        <v>2779</v>
      </c>
      <c r="M350" s="94">
        <v>2544</v>
      </c>
      <c r="N350" s="95">
        <f t="shared" si="25"/>
        <v>0.52207401841067069</v>
      </c>
      <c r="O350" s="36">
        <v>19990750</v>
      </c>
      <c r="P350" s="63">
        <v>2169.81</v>
      </c>
      <c r="Q350" s="76">
        <f t="shared" si="26"/>
        <v>2.4532101889105498</v>
      </c>
      <c r="R350" s="76">
        <f t="shared" si="27"/>
        <v>-1</v>
      </c>
      <c r="S350" s="95">
        <f t="shared" si="28"/>
        <v>0.52207401841067069</v>
      </c>
      <c r="T350" s="95">
        <f t="shared" si="29"/>
        <v>-1</v>
      </c>
      <c r="U350" s="95"/>
    </row>
    <row r="351" spans="1:21" x14ac:dyDescent="0.3">
      <c r="A351" s="36">
        <f t="shared" si="24"/>
        <v>2</v>
      </c>
      <c r="B351" s="36">
        <v>801</v>
      </c>
      <c r="C351" s="36">
        <v>1</v>
      </c>
      <c r="D351" s="36" t="s">
        <v>460</v>
      </c>
      <c r="E351" s="36">
        <v>1998</v>
      </c>
      <c r="F351" s="36">
        <v>1999</v>
      </c>
      <c r="G351" s="76">
        <v>1318.3</v>
      </c>
      <c r="H351" s="36">
        <v>10</v>
      </c>
      <c r="I351" s="36">
        <v>1</v>
      </c>
      <c r="J351" s="36">
        <v>1</v>
      </c>
      <c r="K351" s="36">
        <v>10</v>
      </c>
      <c r="L351" s="94">
        <v>258</v>
      </c>
      <c r="M351" s="94">
        <v>205</v>
      </c>
      <c r="N351" s="95">
        <f t="shared" si="25"/>
        <v>0.55723542116630664</v>
      </c>
      <c r="O351" s="36">
        <v>19990801</v>
      </c>
      <c r="P351" s="63">
        <v>154.91999999999999</v>
      </c>
      <c r="Q351" s="76">
        <f t="shared" si="26"/>
        <v>2.98863929770204</v>
      </c>
      <c r="R351" s="76">
        <f t="shared" si="27"/>
        <v>-1</v>
      </c>
      <c r="S351" s="95">
        <f t="shared" si="28"/>
        <v>0.55723542116630664</v>
      </c>
      <c r="T351" s="95">
        <f t="shared" si="29"/>
        <v>-1</v>
      </c>
      <c r="U351" s="95"/>
    </row>
    <row r="352" spans="1:21" x14ac:dyDescent="0.3">
      <c r="A352" s="36">
        <f t="shared" si="24"/>
        <v>2</v>
      </c>
      <c r="B352" s="36">
        <v>806</v>
      </c>
      <c r="C352" s="36">
        <v>1</v>
      </c>
      <c r="D352" s="36" t="s">
        <v>305</v>
      </c>
      <c r="E352" s="36">
        <v>1998</v>
      </c>
      <c r="F352" s="36">
        <v>1999</v>
      </c>
      <c r="G352" s="76">
        <v>350</v>
      </c>
      <c r="H352" s="36">
        <v>5</v>
      </c>
      <c r="I352" s="36">
        <v>1</v>
      </c>
      <c r="J352" s="36">
        <v>1</v>
      </c>
      <c r="K352" s="36">
        <v>4</v>
      </c>
      <c r="L352" s="94">
        <v>655</v>
      </c>
      <c r="M352" s="94">
        <v>395</v>
      </c>
      <c r="N352" s="95">
        <f t="shared" si="25"/>
        <v>0.62380952380952381</v>
      </c>
      <c r="O352" s="36">
        <v>19990806</v>
      </c>
      <c r="P352" s="63">
        <v>573.41999999999996</v>
      </c>
      <c r="Q352" s="76">
        <f t="shared" si="26"/>
        <v>1.831118551846814</v>
      </c>
      <c r="R352" s="76">
        <f t="shared" si="27"/>
        <v>-1</v>
      </c>
      <c r="S352" s="95">
        <f t="shared" si="28"/>
        <v>0.62380952380952381</v>
      </c>
      <c r="T352" s="95">
        <f t="shared" si="29"/>
        <v>-1</v>
      </c>
      <c r="U352" s="95"/>
    </row>
    <row r="353" spans="1:21" x14ac:dyDescent="0.3">
      <c r="A353" s="36">
        <f t="shared" si="24"/>
        <v>2</v>
      </c>
      <c r="B353" s="36">
        <v>818</v>
      </c>
      <c r="C353" s="36">
        <v>1</v>
      </c>
      <c r="D353" s="36" t="s">
        <v>496</v>
      </c>
      <c r="E353" s="36">
        <v>1998</v>
      </c>
      <c r="F353" s="36">
        <v>1999</v>
      </c>
      <c r="G353" s="76">
        <v>350</v>
      </c>
      <c r="H353" s="36">
        <v>5</v>
      </c>
      <c r="I353" s="36">
        <v>0</v>
      </c>
      <c r="J353" s="36">
        <v>1</v>
      </c>
      <c r="K353" s="36">
        <v>4</v>
      </c>
      <c r="L353" s="94">
        <v>400</v>
      </c>
      <c r="M353" s="94">
        <v>403</v>
      </c>
      <c r="N353" s="95">
        <f t="shared" si="25"/>
        <v>0.49813200498132004</v>
      </c>
      <c r="O353" s="36">
        <v>19990818</v>
      </c>
      <c r="P353" s="63">
        <v>391.2</v>
      </c>
      <c r="Q353" s="76">
        <f t="shared" si="26"/>
        <v>2.0526584867075663</v>
      </c>
      <c r="R353" s="76">
        <f t="shared" si="27"/>
        <v>-1</v>
      </c>
      <c r="S353" s="95">
        <f t="shared" si="28"/>
        <v>0.49813200498132004</v>
      </c>
      <c r="T353" s="95">
        <f t="shared" si="29"/>
        <v>-1</v>
      </c>
      <c r="U353" s="95"/>
    </row>
    <row r="354" spans="1:21" x14ac:dyDescent="0.3">
      <c r="A354" s="36">
        <f t="shared" si="24"/>
        <v>2</v>
      </c>
      <c r="B354" s="36">
        <v>820</v>
      </c>
      <c r="C354" s="36">
        <v>1</v>
      </c>
      <c r="D354" s="36" t="s">
        <v>353</v>
      </c>
      <c r="E354" s="36">
        <v>1998</v>
      </c>
      <c r="F354" s="36">
        <v>1999</v>
      </c>
      <c r="G354" s="76">
        <v>350</v>
      </c>
      <c r="H354" s="36">
        <v>10</v>
      </c>
      <c r="I354" s="36">
        <v>1</v>
      </c>
      <c r="J354" s="36">
        <v>1</v>
      </c>
      <c r="K354" s="36">
        <v>4</v>
      </c>
      <c r="L354" s="94">
        <v>753</v>
      </c>
      <c r="M354" s="94">
        <v>535</v>
      </c>
      <c r="N354" s="95">
        <f t="shared" si="25"/>
        <v>0.58462732919254656</v>
      </c>
      <c r="O354" s="36">
        <v>19990820</v>
      </c>
      <c r="P354" s="63">
        <v>565.4</v>
      </c>
      <c r="Q354" s="76">
        <f t="shared" si="26"/>
        <v>2.2780332507958967</v>
      </c>
      <c r="R354" s="76">
        <f t="shared" si="27"/>
        <v>-1</v>
      </c>
      <c r="S354" s="95">
        <f t="shared" si="28"/>
        <v>0.58462732919254656</v>
      </c>
      <c r="T354" s="95">
        <f t="shared" si="29"/>
        <v>-1</v>
      </c>
      <c r="U354" s="95"/>
    </row>
    <row r="355" spans="1:21" x14ac:dyDescent="0.3">
      <c r="A355" s="36">
        <f t="shared" si="24"/>
        <v>2</v>
      </c>
      <c r="B355" s="36">
        <v>833</v>
      </c>
      <c r="C355" s="36">
        <v>1</v>
      </c>
      <c r="D355" s="36" t="s">
        <v>355</v>
      </c>
      <c r="E355" s="36">
        <v>1998</v>
      </c>
      <c r="F355" s="36">
        <v>1999</v>
      </c>
      <c r="G355" s="76">
        <v>100</v>
      </c>
      <c r="H355" s="36">
        <v>5</v>
      </c>
      <c r="I355" s="36">
        <v>1</v>
      </c>
      <c r="J355" s="36">
        <v>1</v>
      </c>
      <c r="K355" s="36">
        <v>2</v>
      </c>
      <c r="L355" s="94">
        <v>17347</v>
      </c>
      <c r="M355" s="94">
        <v>14059</v>
      </c>
      <c r="N355" s="95">
        <f t="shared" si="25"/>
        <v>0.55234668534674902</v>
      </c>
      <c r="O355" s="36">
        <v>19990833</v>
      </c>
      <c r="P355" s="63">
        <v>14993.07</v>
      </c>
      <c r="Q355" s="76">
        <f t="shared" si="26"/>
        <v>2.0947010852347119</v>
      </c>
      <c r="R355" s="76">
        <f t="shared" si="27"/>
        <v>-1</v>
      </c>
      <c r="S355" s="95">
        <f t="shared" si="28"/>
        <v>0.55234668534674902</v>
      </c>
      <c r="T355" s="95">
        <f t="shared" si="29"/>
        <v>-1</v>
      </c>
      <c r="U355" s="95"/>
    </row>
    <row r="356" spans="1:21" x14ac:dyDescent="0.3">
      <c r="A356" s="36">
        <f t="shared" si="24"/>
        <v>2</v>
      </c>
      <c r="B356" s="36">
        <v>833</v>
      </c>
      <c r="C356" s="36">
        <v>1</v>
      </c>
      <c r="D356" s="36" t="s">
        <v>355</v>
      </c>
      <c r="E356" s="36">
        <v>1998</v>
      </c>
      <c r="F356" s="36">
        <v>1999</v>
      </c>
      <c r="G356" s="76">
        <v>300</v>
      </c>
      <c r="H356" s="36">
        <v>5</v>
      </c>
      <c r="I356" s="36">
        <v>1</v>
      </c>
      <c r="J356" s="36">
        <v>1</v>
      </c>
      <c r="K356" s="36">
        <v>4</v>
      </c>
      <c r="L356" s="94">
        <v>19344</v>
      </c>
      <c r="M356" s="94">
        <v>13123</v>
      </c>
      <c r="N356" s="95">
        <f t="shared" si="25"/>
        <v>0.59580497120152776</v>
      </c>
      <c r="O356" s="36">
        <v>19990833</v>
      </c>
      <c r="P356" s="63">
        <v>14993.07</v>
      </c>
      <c r="Q356" s="76">
        <f t="shared" si="26"/>
        <v>2.165467112472629</v>
      </c>
      <c r="R356" s="76">
        <f t="shared" si="27"/>
        <v>-1</v>
      </c>
      <c r="S356" s="95">
        <f t="shared" si="28"/>
        <v>0.59580497120152776</v>
      </c>
      <c r="T356" s="95">
        <f t="shared" si="29"/>
        <v>-1</v>
      </c>
      <c r="U356" s="95"/>
    </row>
    <row r="357" spans="1:21" x14ac:dyDescent="0.3">
      <c r="A357" s="36">
        <f t="shared" si="24"/>
        <v>2</v>
      </c>
      <c r="B357" s="36">
        <v>837</v>
      </c>
      <c r="C357" s="36">
        <v>1</v>
      </c>
      <c r="D357" s="36" t="s">
        <v>234</v>
      </c>
      <c r="E357" s="36">
        <v>1998</v>
      </c>
      <c r="F357" s="36">
        <v>1999</v>
      </c>
      <c r="G357" s="76">
        <v>182.79</v>
      </c>
      <c r="H357" s="36">
        <v>10</v>
      </c>
      <c r="I357" s="36">
        <v>0</v>
      </c>
      <c r="J357" s="36">
        <v>1</v>
      </c>
      <c r="K357" s="36">
        <v>2</v>
      </c>
      <c r="L357" s="94">
        <v>685</v>
      </c>
      <c r="M357" s="94">
        <v>726</v>
      </c>
      <c r="N357" s="95">
        <f t="shared" si="25"/>
        <v>0.48547129695251595</v>
      </c>
      <c r="O357" s="36">
        <v>19990837</v>
      </c>
      <c r="P357" s="63">
        <v>665.68</v>
      </c>
      <c r="Q357" s="76">
        <f t="shared" si="26"/>
        <v>2.1196370628530228</v>
      </c>
      <c r="R357" s="76">
        <f t="shared" si="27"/>
        <v>-1</v>
      </c>
      <c r="S357" s="95">
        <f t="shared" si="28"/>
        <v>0.48547129695251595</v>
      </c>
      <c r="T357" s="95">
        <f t="shared" si="29"/>
        <v>-1</v>
      </c>
      <c r="U357" s="95"/>
    </row>
    <row r="358" spans="1:21" x14ac:dyDescent="0.3">
      <c r="A358" s="36">
        <f t="shared" si="24"/>
        <v>2</v>
      </c>
      <c r="B358" s="36">
        <v>852</v>
      </c>
      <c r="C358" s="36">
        <v>1</v>
      </c>
      <c r="D358" s="36" t="s">
        <v>263</v>
      </c>
      <c r="E358" s="36">
        <v>1998</v>
      </c>
      <c r="F358" s="36">
        <v>1999</v>
      </c>
      <c r="G358" s="76">
        <v>800</v>
      </c>
      <c r="H358" s="36">
        <v>10</v>
      </c>
      <c r="I358" s="36">
        <v>1</v>
      </c>
      <c r="J358" s="36">
        <v>1</v>
      </c>
      <c r="K358" s="36">
        <v>9</v>
      </c>
      <c r="L358" s="94">
        <v>241</v>
      </c>
      <c r="M358" s="94">
        <v>169</v>
      </c>
      <c r="N358" s="95">
        <f t="shared" si="25"/>
        <v>0.58780487804878045</v>
      </c>
      <c r="O358" s="36">
        <v>19990852</v>
      </c>
      <c r="P358" s="63">
        <v>211.04</v>
      </c>
      <c r="Q358" s="76">
        <f t="shared" si="26"/>
        <v>1.9427596664139499</v>
      </c>
      <c r="R358" s="76">
        <f t="shared" si="27"/>
        <v>-1</v>
      </c>
      <c r="S358" s="95">
        <f t="shared" si="28"/>
        <v>0.58780487804878045</v>
      </c>
      <c r="T358" s="95">
        <f t="shared" si="29"/>
        <v>-1</v>
      </c>
      <c r="U358" s="95"/>
    </row>
    <row r="359" spans="1:21" x14ac:dyDescent="0.3">
      <c r="A359" s="36">
        <f t="shared" si="24"/>
        <v>2</v>
      </c>
      <c r="B359" s="36">
        <v>877</v>
      </c>
      <c r="C359" s="36">
        <v>1</v>
      </c>
      <c r="D359" s="36" t="s">
        <v>261</v>
      </c>
      <c r="E359" s="36">
        <v>1998</v>
      </c>
      <c r="F359" s="36">
        <v>1999</v>
      </c>
      <c r="G359" s="76">
        <v>217.16</v>
      </c>
      <c r="H359" s="36">
        <v>10</v>
      </c>
      <c r="I359" s="36">
        <v>0</v>
      </c>
      <c r="J359" s="36">
        <v>1</v>
      </c>
      <c r="K359" s="36">
        <v>3</v>
      </c>
      <c r="L359" s="94">
        <v>3292</v>
      </c>
      <c r="M359" s="94">
        <v>6302</v>
      </c>
      <c r="N359" s="95">
        <f t="shared" si="25"/>
        <v>0.3431311236189285</v>
      </c>
      <c r="O359" s="36">
        <v>19990877</v>
      </c>
      <c r="P359" s="63">
        <v>4790.42</v>
      </c>
      <c r="Q359" s="76">
        <f t="shared" si="26"/>
        <v>2.0027471495192488</v>
      </c>
      <c r="R359" s="76">
        <f t="shared" si="27"/>
        <v>-1</v>
      </c>
      <c r="S359" s="95">
        <f t="shared" si="28"/>
        <v>0.3431311236189285</v>
      </c>
      <c r="T359" s="95">
        <f t="shared" si="29"/>
        <v>-1</v>
      </c>
      <c r="U359" s="95"/>
    </row>
    <row r="360" spans="1:21" x14ac:dyDescent="0.3">
      <c r="A360" s="36">
        <f t="shared" si="24"/>
        <v>2</v>
      </c>
      <c r="B360" s="36">
        <v>881</v>
      </c>
      <c r="C360" s="36">
        <v>1</v>
      </c>
      <c r="D360" s="36" t="s">
        <v>359</v>
      </c>
      <c r="E360" s="36">
        <v>1998</v>
      </c>
      <c r="F360" s="36">
        <v>1999</v>
      </c>
      <c r="G360" s="76">
        <v>35</v>
      </c>
      <c r="H360" s="36">
        <v>10</v>
      </c>
      <c r="I360" s="36">
        <v>1</v>
      </c>
      <c r="J360" s="36">
        <v>1</v>
      </c>
      <c r="K360" s="36">
        <v>1</v>
      </c>
      <c r="L360" s="94">
        <v>977</v>
      </c>
      <c r="M360" s="94">
        <v>865</v>
      </c>
      <c r="N360" s="95">
        <f t="shared" si="25"/>
        <v>0.53040173724212814</v>
      </c>
      <c r="O360" s="36">
        <v>19990881</v>
      </c>
      <c r="P360" s="63">
        <v>920.92</v>
      </c>
      <c r="Q360" s="76">
        <f t="shared" si="26"/>
        <v>2.0001737393041741</v>
      </c>
      <c r="R360" s="76">
        <f t="shared" si="27"/>
        <v>-1</v>
      </c>
      <c r="S360" s="95">
        <f t="shared" si="28"/>
        <v>0.53040173724212814</v>
      </c>
      <c r="T360" s="95">
        <f t="shared" si="29"/>
        <v>-1</v>
      </c>
      <c r="U360" s="95"/>
    </row>
    <row r="361" spans="1:21" x14ac:dyDescent="0.3">
      <c r="A361" s="36">
        <f t="shared" si="24"/>
        <v>2</v>
      </c>
      <c r="B361" s="36">
        <v>883</v>
      </c>
      <c r="C361" s="36">
        <v>1</v>
      </c>
      <c r="D361" s="36" t="s">
        <v>361</v>
      </c>
      <c r="E361" s="36">
        <v>1998</v>
      </c>
      <c r="F361" s="36">
        <v>2000</v>
      </c>
      <c r="G361" s="76">
        <v>230</v>
      </c>
      <c r="H361" s="36">
        <v>10</v>
      </c>
      <c r="I361" s="36">
        <v>1</v>
      </c>
      <c r="J361" s="36">
        <v>0</v>
      </c>
      <c r="K361" s="36">
        <v>3</v>
      </c>
      <c r="L361" s="94">
        <v>1697</v>
      </c>
      <c r="M361" s="94">
        <v>1583</v>
      </c>
      <c r="N361" s="95">
        <f t="shared" si="25"/>
        <v>0.51737804878048776</v>
      </c>
      <c r="O361" s="36">
        <v>19990883</v>
      </c>
      <c r="P361" s="63">
        <v>1779.55</v>
      </c>
      <c r="Q361" s="76">
        <f t="shared" si="26"/>
        <v>1.8431625972858308</v>
      </c>
      <c r="R361" s="76">
        <f t="shared" si="27"/>
        <v>-1</v>
      </c>
      <c r="S361" s="95">
        <f t="shared" si="28"/>
        <v>0.51737804878048776</v>
      </c>
      <c r="T361" s="95">
        <f t="shared" si="29"/>
        <v>-1</v>
      </c>
      <c r="U361" s="95"/>
    </row>
    <row r="362" spans="1:21" x14ac:dyDescent="0.3">
      <c r="A362" s="36">
        <f t="shared" si="24"/>
        <v>2</v>
      </c>
      <c r="B362" s="36">
        <v>885</v>
      </c>
      <c r="C362" s="36">
        <v>1</v>
      </c>
      <c r="D362" s="36" t="s">
        <v>362</v>
      </c>
      <c r="E362" s="36">
        <v>1998</v>
      </c>
      <c r="F362" s="36">
        <v>1999</v>
      </c>
      <c r="G362" s="76">
        <v>350</v>
      </c>
      <c r="H362" s="36">
        <v>10</v>
      </c>
      <c r="I362" s="36">
        <v>1</v>
      </c>
      <c r="J362" s="36">
        <v>1</v>
      </c>
      <c r="K362" s="36">
        <v>4</v>
      </c>
      <c r="L362" s="94">
        <v>2379</v>
      </c>
      <c r="M362" s="94">
        <v>1857</v>
      </c>
      <c r="N362" s="95">
        <f t="shared" si="25"/>
        <v>0.56161473087818692</v>
      </c>
      <c r="O362" s="36">
        <v>19990885</v>
      </c>
      <c r="P362" s="63">
        <v>2399.61</v>
      </c>
      <c r="Q362" s="76">
        <f t="shared" si="26"/>
        <v>1.765286859114606</v>
      </c>
      <c r="R362" s="76">
        <f t="shared" si="27"/>
        <v>-1</v>
      </c>
      <c r="S362" s="95">
        <f t="shared" si="28"/>
        <v>0.56161473087818692</v>
      </c>
      <c r="T362" s="95">
        <f t="shared" si="29"/>
        <v>-1</v>
      </c>
      <c r="U362" s="95"/>
    </row>
    <row r="363" spans="1:21" x14ac:dyDescent="0.3">
      <c r="A363" s="36">
        <f t="shared" ref="A363:A426" si="30">IF(E363/4=INT(E363/4),1,IF(E363/2=INT(E363/2),2,3))</f>
        <v>2</v>
      </c>
      <c r="B363" s="36">
        <v>2134</v>
      </c>
      <c r="C363" s="36">
        <v>1</v>
      </c>
      <c r="D363" s="36" t="s">
        <v>404</v>
      </c>
      <c r="E363" s="36">
        <v>1998</v>
      </c>
      <c r="F363" s="36">
        <v>2000</v>
      </c>
      <c r="G363" s="76">
        <v>370</v>
      </c>
      <c r="H363" s="36">
        <v>10</v>
      </c>
      <c r="I363" s="36">
        <v>1</v>
      </c>
      <c r="J363" s="36">
        <v>0</v>
      </c>
      <c r="K363" s="36">
        <v>4</v>
      </c>
      <c r="L363" s="94">
        <v>1915</v>
      </c>
      <c r="M363" s="94">
        <v>1512</v>
      </c>
      <c r="N363" s="95">
        <f t="shared" ref="N363:N426" si="31">L363/(L363+M363)</f>
        <v>0.55879778231689525</v>
      </c>
      <c r="O363" s="36">
        <v>19992134</v>
      </c>
      <c r="P363" s="63">
        <v>1211.07</v>
      </c>
      <c r="Q363" s="76">
        <f t="shared" ref="Q363:Q426" si="32">(L363+M363)/P363</f>
        <v>2.8297290825468391</v>
      </c>
      <c r="R363" s="76">
        <f t="shared" ref="R363:R426" si="33">IF(A363=1,N363,-1)</f>
        <v>-1</v>
      </c>
      <c r="S363" s="95">
        <f t="shared" ref="S363:S426" si="34">IF(A363=2,N363,-1)</f>
        <v>0.55879778231689525</v>
      </c>
      <c r="T363" s="95">
        <f t="shared" ref="T363:T426" si="35">IF(A363=3,N363,-1)</f>
        <v>-1</v>
      </c>
      <c r="U363" s="95"/>
    </row>
    <row r="364" spans="1:21" x14ac:dyDescent="0.3">
      <c r="A364" s="36">
        <f t="shared" si="30"/>
        <v>2</v>
      </c>
      <c r="B364" s="36">
        <v>2154</v>
      </c>
      <c r="C364" s="36">
        <v>1</v>
      </c>
      <c r="D364" s="36" t="s">
        <v>365</v>
      </c>
      <c r="E364" s="36">
        <v>1998</v>
      </c>
      <c r="F364" s="36">
        <v>1999</v>
      </c>
      <c r="G364" s="76">
        <v>247.38</v>
      </c>
      <c r="H364" s="36">
        <v>10</v>
      </c>
      <c r="I364" s="36">
        <v>1</v>
      </c>
      <c r="J364" s="36">
        <v>1</v>
      </c>
      <c r="K364" s="36">
        <v>3</v>
      </c>
      <c r="L364" s="94">
        <v>2391</v>
      </c>
      <c r="M364" s="94">
        <v>2202</v>
      </c>
      <c r="N364" s="95">
        <f t="shared" si="31"/>
        <v>0.52057478772044419</v>
      </c>
      <c r="O364" s="36">
        <v>19992154</v>
      </c>
      <c r="P364" s="63">
        <v>1528.85</v>
      </c>
      <c r="Q364" s="76">
        <f t="shared" si="32"/>
        <v>3.0042188573110509</v>
      </c>
      <c r="R364" s="76">
        <f t="shared" si="33"/>
        <v>-1</v>
      </c>
      <c r="S364" s="95">
        <f t="shared" si="34"/>
        <v>0.52057478772044419</v>
      </c>
      <c r="T364" s="95">
        <f t="shared" si="35"/>
        <v>-1</v>
      </c>
      <c r="U364" s="95"/>
    </row>
    <row r="365" spans="1:21" x14ac:dyDescent="0.3">
      <c r="A365" s="36">
        <f t="shared" si="30"/>
        <v>2</v>
      </c>
      <c r="B365" s="36">
        <v>2170</v>
      </c>
      <c r="C365" s="36">
        <v>1</v>
      </c>
      <c r="D365" s="36" t="s">
        <v>480</v>
      </c>
      <c r="E365" s="36">
        <v>1998</v>
      </c>
      <c r="F365" s="36">
        <v>1999</v>
      </c>
      <c r="G365" s="76">
        <v>350</v>
      </c>
      <c r="H365" s="36">
        <v>10</v>
      </c>
      <c r="I365" s="36">
        <v>0</v>
      </c>
      <c r="J365" s="36">
        <v>1</v>
      </c>
      <c r="K365" s="36">
        <v>4</v>
      </c>
      <c r="L365" s="94">
        <v>1956</v>
      </c>
      <c r="M365" s="94">
        <v>1978</v>
      </c>
      <c r="N365" s="95">
        <f t="shared" si="31"/>
        <v>0.49720386375190645</v>
      </c>
      <c r="O365" s="36">
        <v>19992170</v>
      </c>
      <c r="P365" s="63">
        <v>1855.12</v>
      </c>
      <c r="Q365" s="76">
        <f t="shared" si="32"/>
        <v>2.120617534175687</v>
      </c>
      <c r="R365" s="76">
        <f t="shared" si="33"/>
        <v>-1</v>
      </c>
      <c r="S365" s="95">
        <f t="shared" si="34"/>
        <v>0.49720386375190645</v>
      </c>
      <c r="T365" s="95">
        <f t="shared" si="35"/>
        <v>-1</v>
      </c>
      <c r="U365" s="95"/>
    </row>
    <row r="366" spans="1:21" x14ac:dyDescent="0.3">
      <c r="A366" s="36">
        <f t="shared" si="30"/>
        <v>2</v>
      </c>
      <c r="B366" s="36">
        <v>2310</v>
      </c>
      <c r="C366" s="36">
        <v>1</v>
      </c>
      <c r="D366" s="36" t="s">
        <v>481</v>
      </c>
      <c r="E366" s="36">
        <v>1998</v>
      </c>
      <c r="F366" s="36">
        <v>1999</v>
      </c>
      <c r="G366" s="76">
        <v>300</v>
      </c>
      <c r="H366" s="36">
        <v>5</v>
      </c>
      <c r="I366" s="36">
        <v>1</v>
      </c>
      <c r="J366" s="36">
        <v>1</v>
      </c>
      <c r="K366" s="36">
        <v>4</v>
      </c>
      <c r="L366" s="94">
        <v>1994</v>
      </c>
      <c r="M366" s="94">
        <v>1512</v>
      </c>
      <c r="N366" s="95">
        <f t="shared" si="31"/>
        <v>0.56873930405019968</v>
      </c>
      <c r="O366" s="36">
        <v>19992310</v>
      </c>
      <c r="P366" s="63">
        <v>1357.03</v>
      </c>
      <c r="Q366" s="76">
        <f t="shared" si="32"/>
        <v>2.5835832663979428</v>
      </c>
      <c r="R366" s="76">
        <f t="shared" si="33"/>
        <v>-1</v>
      </c>
      <c r="S366" s="95">
        <f t="shared" si="34"/>
        <v>0.56873930405019968</v>
      </c>
      <c r="T366" s="95">
        <f t="shared" si="35"/>
        <v>-1</v>
      </c>
      <c r="U366" s="95"/>
    </row>
    <row r="367" spans="1:21" x14ac:dyDescent="0.3">
      <c r="A367" s="36">
        <f t="shared" si="30"/>
        <v>2</v>
      </c>
      <c r="B367" s="36">
        <v>2342</v>
      </c>
      <c r="C367" s="36">
        <v>1</v>
      </c>
      <c r="D367" s="36" t="s">
        <v>443</v>
      </c>
      <c r="E367" s="36">
        <v>1998</v>
      </c>
      <c r="F367" s="36">
        <v>1999</v>
      </c>
      <c r="G367" s="76">
        <v>400</v>
      </c>
      <c r="H367" s="36">
        <v>10</v>
      </c>
      <c r="I367" s="36">
        <v>1</v>
      </c>
      <c r="J367" s="36">
        <v>1</v>
      </c>
      <c r="K367" s="36">
        <v>5</v>
      </c>
      <c r="L367" s="94">
        <v>1513</v>
      </c>
      <c r="M367" s="94">
        <v>1437</v>
      </c>
      <c r="N367" s="95">
        <f t="shared" si="31"/>
        <v>0.51288135593220341</v>
      </c>
      <c r="O367" s="36">
        <v>19992342</v>
      </c>
      <c r="P367" s="63">
        <v>1040.18</v>
      </c>
      <c r="Q367" s="76">
        <f t="shared" si="32"/>
        <v>2.8360476071449172</v>
      </c>
      <c r="R367" s="76">
        <f t="shared" si="33"/>
        <v>-1</v>
      </c>
      <c r="S367" s="95">
        <f t="shared" si="34"/>
        <v>0.51288135593220341</v>
      </c>
      <c r="T367" s="95">
        <f t="shared" si="35"/>
        <v>-1</v>
      </c>
      <c r="U367" s="95"/>
    </row>
    <row r="368" spans="1:21" x14ac:dyDescent="0.3">
      <c r="A368" s="36">
        <f t="shared" si="30"/>
        <v>2</v>
      </c>
      <c r="B368" s="36">
        <v>2397</v>
      </c>
      <c r="C368" s="36">
        <v>1</v>
      </c>
      <c r="D368" s="36" t="s">
        <v>497</v>
      </c>
      <c r="E368" s="36">
        <v>1998</v>
      </c>
      <c r="F368" s="36">
        <v>1999</v>
      </c>
      <c r="G368" s="76">
        <v>350</v>
      </c>
      <c r="H368" s="36">
        <v>3</v>
      </c>
      <c r="I368" s="36">
        <v>1</v>
      </c>
      <c r="J368" s="36">
        <v>1</v>
      </c>
      <c r="K368" s="36">
        <v>4</v>
      </c>
      <c r="L368" s="94">
        <v>1997</v>
      </c>
      <c r="M368" s="94">
        <v>1281</v>
      </c>
      <c r="N368" s="95">
        <f t="shared" si="31"/>
        <v>0.60921293471629046</v>
      </c>
      <c r="O368" s="36">
        <v>19992397</v>
      </c>
      <c r="P368" s="63">
        <v>1524.95</v>
      </c>
      <c r="Q368" s="76">
        <f t="shared" si="32"/>
        <v>2.149578674710646</v>
      </c>
      <c r="R368" s="76">
        <f t="shared" si="33"/>
        <v>-1</v>
      </c>
      <c r="S368" s="95">
        <f t="shared" si="34"/>
        <v>0.60921293471629046</v>
      </c>
      <c r="T368" s="95">
        <f t="shared" si="35"/>
        <v>-1</v>
      </c>
      <c r="U368" s="95"/>
    </row>
    <row r="369" spans="1:21" x14ac:dyDescent="0.3">
      <c r="A369" s="36">
        <f t="shared" si="30"/>
        <v>2</v>
      </c>
      <c r="B369" s="36">
        <v>2759</v>
      </c>
      <c r="C369" s="36">
        <v>1</v>
      </c>
      <c r="D369" s="36" t="s">
        <v>498</v>
      </c>
      <c r="E369" s="36">
        <v>1998</v>
      </c>
      <c r="F369" s="36">
        <v>1999</v>
      </c>
      <c r="G369" s="76">
        <v>315</v>
      </c>
      <c r="H369" s="36">
        <v>10</v>
      </c>
      <c r="I369" s="36">
        <v>1</v>
      </c>
      <c r="J369" s="36">
        <v>1</v>
      </c>
      <c r="K369" s="36">
        <v>4</v>
      </c>
      <c r="L369" s="94">
        <v>677</v>
      </c>
      <c r="M369" s="94">
        <v>578</v>
      </c>
      <c r="N369" s="95">
        <f t="shared" si="31"/>
        <v>0.53944223107569722</v>
      </c>
      <c r="O369" s="36">
        <v>19992759</v>
      </c>
      <c r="P369" s="63">
        <v>597.73</v>
      </c>
      <c r="Q369" s="76">
        <f t="shared" si="32"/>
        <v>2.0996101918926606</v>
      </c>
      <c r="R369" s="76">
        <f t="shared" si="33"/>
        <v>-1</v>
      </c>
      <c r="S369" s="95">
        <f t="shared" si="34"/>
        <v>0.53944223107569722</v>
      </c>
      <c r="T369" s="95">
        <f t="shared" si="35"/>
        <v>-1</v>
      </c>
      <c r="U369" s="95"/>
    </row>
    <row r="370" spans="1:21" x14ac:dyDescent="0.3">
      <c r="A370" s="36">
        <f t="shared" si="30"/>
        <v>2</v>
      </c>
      <c r="B370" s="36">
        <v>2860</v>
      </c>
      <c r="C370" s="36">
        <v>1</v>
      </c>
      <c r="D370" s="36" t="s">
        <v>499</v>
      </c>
      <c r="E370" s="36">
        <v>1998</v>
      </c>
      <c r="F370" s="36">
        <v>1999</v>
      </c>
      <c r="G370" s="76">
        <v>455</v>
      </c>
      <c r="H370" s="36">
        <v>5</v>
      </c>
      <c r="I370" s="36">
        <v>0</v>
      </c>
      <c r="J370" s="36">
        <v>1</v>
      </c>
      <c r="K370" s="36">
        <v>5</v>
      </c>
      <c r="L370" s="94">
        <v>2084</v>
      </c>
      <c r="M370" s="94">
        <v>2421</v>
      </c>
      <c r="N370" s="95">
        <f t="shared" si="31"/>
        <v>0.46259711431742506</v>
      </c>
      <c r="O370" s="36">
        <v>19992860</v>
      </c>
      <c r="P370" s="63">
        <v>1656.31</v>
      </c>
      <c r="Q370" s="76">
        <f t="shared" si="32"/>
        <v>2.719901467720415</v>
      </c>
      <c r="R370" s="76">
        <f t="shared" si="33"/>
        <v>-1</v>
      </c>
      <c r="S370" s="95">
        <f t="shared" si="34"/>
        <v>0.46259711431742506</v>
      </c>
      <c r="T370" s="95">
        <f t="shared" si="35"/>
        <v>-1</v>
      </c>
      <c r="U370" s="95"/>
    </row>
    <row r="371" spans="1:21" x14ac:dyDescent="0.3">
      <c r="A371" s="36">
        <f t="shared" si="30"/>
        <v>3</v>
      </c>
      <c r="B371" s="36">
        <v>1</v>
      </c>
      <c r="C371" s="36">
        <v>1</v>
      </c>
      <c r="D371" s="36" t="s">
        <v>367</v>
      </c>
      <c r="E371" s="36">
        <v>1999</v>
      </c>
      <c r="F371" s="36">
        <v>2000</v>
      </c>
      <c r="G371" s="76">
        <v>380.56</v>
      </c>
      <c r="H371" s="36">
        <v>10</v>
      </c>
      <c r="I371" s="36">
        <v>1</v>
      </c>
      <c r="J371" s="36">
        <v>1</v>
      </c>
      <c r="K371" s="36">
        <v>4</v>
      </c>
      <c r="L371" s="94">
        <v>1385</v>
      </c>
      <c r="M371" s="94">
        <v>942</v>
      </c>
      <c r="N371" s="95">
        <f t="shared" si="31"/>
        <v>0.59518693596905892</v>
      </c>
      <c r="O371" s="36">
        <v>20000001</v>
      </c>
      <c r="P371" s="63">
        <v>1339.24</v>
      </c>
      <c r="Q371" s="76">
        <f t="shared" si="32"/>
        <v>1.7375526417968399</v>
      </c>
      <c r="R371" s="76">
        <f t="shared" si="33"/>
        <v>-1</v>
      </c>
      <c r="S371" s="95">
        <f t="shared" si="34"/>
        <v>-1</v>
      </c>
      <c r="T371" s="95">
        <f t="shared" si="35"/>
        <v>0.59518693596905892</v>
      </c>
      <c r="U371" s="95"/>
    </row>
    <row r="372" spans="1:21" x14ac:dyDescent="0.3">
      <c r="A372" s="36">
        <f t="shared" si="30"/>
        <v>3</v>
      </c>
      <c r="B372" s="36">
        <v>11</v>
      </c>
      <c r="C372" s="36">
        <v>1</v>
      </c>
      <c r="D372" s="36" t="s">
        <v>311</v>
      </c>
      <c r="E372" s="36">
        <v>1999</v>
      </c>
      <c r="F372" s="36">
        <v>2000</v>
      </c>
      <c r="G372" s="76">
        <v>131</v>
      </c>
      <c r="H372" s="36">
        <v>10</v>
      </c>
      <c r="I372" s="36">
        <v>1</v>
      </c>
      <c r="J372" s="36">
        <v>1</v>
      </c>
      <c r="K372" s="36">
        <v>2</v>
      </c>
      <c r="L372" s="94">
        <v>13196</v>
      </c>
      <c r="M372" s="94">
        <v>10912</v>
      </c>
      <c r="N372" s="95">
        <f t="shared" si="31"/>
        <v>0.54737016757922685</v>
      </c>
      <c r="O372" s="36">
        <v>20000011</v>
      </c>
      <c r="P372" s="63">
        <v>41705.71</v>
      </c>
      <c r="Q372" s="76">
        <f t="shared" si="32"/>
        <v>0.57805034370593378</v>
      </c>
      <c r="R372" s="76">
        <f t="shared" si="33"/>
        <v>-1</v>
      </c>
      <c r="S372" s="95">
        <f t="shared" si="34"/>
        <v>-1</v>
      </c>
      <c r="T372" s="95">
        <f t="shared" si="35"/>
        <v>0.54737016757922685</v>
      </c>
      <c r="U372" s="95"/>
    </row>
    <row r="373" spans="1:21" x14ac:dyDescent="0.3">
      <c r="A373" s="36">
        <f t="shared" si="30"/>
        <v>3</v>
      </c>
      <c r="B373" s="36">
        <v>15</v>
      </c>
      <c r="C373" s="36">
        <v>1</v>
      </c>
      <c r="D373" s="36" t="s">
        <v>265</v>
      </c>
      <c r="E373" s="36">
        <v>1999</v>
      </c>
      <c r="F373" s="36">
        <v>2000</v>
      </c>
      <c r="G373" s="76">
        <v>211</v>
      </c>
      <c r="H373" s="36">
        <v>10</v>
      </c>
      <c r="I373" s="36">
        <v>1</v>
      </c>
      <c r="J373" s="36">
        <v>1</v>
      </c>
      <c r="K373" s="36">
        <v>3</v>
      </c>
      <c r="L373" s="94">
        <v>1953</v>
      </c>
      <c r="M373" s="94">
        <v>1859</v>
      </c>
      <c r="N373" s="95">
        <f t="shared" si="31"/>
        <v>0.51232948583420779</v>
      </c>
      <c r="O373" s="36">
        <v>20000015</v>
      </c>
      <c r="P373" s="63">
        <v>5918.06</v>
      </c>
      <c r="Q373" s="76">
        <f t="shared" si="32"/>
        <v>0.6441300020614863</v>
      </c>
      <c r="R373" s="76">
        <f t="shared" si="33"/>
        <v>-1</v>
      </c>
      <c r="S373" s="95">
        <f t="shared" si="34"/>
        <v>-1</v>
      </c>
      <c r="T373" s="95">
        <f t="shared" si="35"/>
        <v>0.51232948583420779</v>
      </c>
      <c r="U373" s="95"/>
    </row>
    <row r="374" spans="1:21" x14ac:dyDescent="0.3">
      <c r="A374" s="36">
        <f t="shared" si="30"/>
        <v>3</v>
      </c>
      <c r="B374" s="36">
        <v>16</v>
      </c>
      <c r="C374" s="36">
        <v>1</v>
      </c>
      <c r="D374" s="36" t="s">
        <v>235</v>
      </c>
      <c r="E374" s="36">
        <v>1999</v>
      </c>
      <c r="F374" s="36">
        <v>2000</v>
      </c>
      <c r="G374" s="76">
        <v>100</v>
      </c>
      <c r="H374" s="36">
        <v>10</v>
      </c>
      <c r="I374" s="36">
        <v>1</v>
      </c>
      <c r="J374" s="36">
        <v>1</v>
      </c>
      <c r="K374" s="36">
        <v>2</v>
      </c>
      <c r="L374" s="94">
        <v>1875</v>
      </c>
      <c r="M374" s="94">
        <v>1394</v>
      </c>
      <c r="N374" s="95">
        <f t="shared" si="31"/>
        <v>0.57356989905169775</v>
      </c>
      <c r="O374" s="36">
        <v>20000016</v>
      </c>
      <c r="P374" s="63">
        <v>4012.05</v>
      </c>
      <c r="Q374" s="76">
        <f t="shared" si="32"/>
        <v>0.81479542877082789</v>
      </c>
      <c r="R374" s="76">
        <f t="shared" si="33"/>
        <v>-1</v>
      </c>
      <c r="S374" s="95">
        <f t="shared" si="34"/>
        <v>-1</v>
      </c>
      <c r="T374" s="95">
        <f t="shared" si="35"/>
        <v>0.57356989905169775</v>
      </c>
      <c r="U374" s="95"/>
    </row>
    <row r="375" spans="1:21" x14ac:dyDescent="0.3">
      <c r="A375" s="36">
        <f t="shared" si="30"/>
        <v>3</v>
      </c>
      <c r="B375" s="36">
        <v>16</v>
      </c>
      <c r="C375" s="36">
        <v>1</v>
      </c>
      <c r="D375" s="36" t="s">
        <v>235</v>
      </c>
      <c r="E375" s="36">
        <v>1999</v>
      </c>
      <c r="F375" s="36">
        <v>2000</v>
      </c>
      <c r="G375" s="76">
        <v>250</v>
      </c>
      <c r="H375" s="36">
        <v>10</v>
      </c>
      <c r="I375" s="36">
        <v>1</v>
      </c>
      <c r="J375" s="36">
        <v>1</v>
      </c>
      <c r="K375" s="36">
        <v>3</v>
      </c>
      <c r="L375" s="94">
        <v>1930</v>
      </c>
      <c r="M375" s="94">
        <v>1342</v>
      </c>
      <c r="N375" s="95">
        <f t="shared" si="31"/>
        <v>0.58985330073349629</v>
      </c>
      <c r="O375" s="36">
        <v>20000016</v>
      </c>
      <c r="P375" s="63">
        <v>4012.05</v>
      </c>
      <c r="Q375" s="76">
        <f t="shared" si="32"/>
        <v>0.81554317618175243</v>
      </c>
      <c r="R375" s="76">
        <f t="shared" si="33"/>
        <v>-1</v>
      </c>
      <c r="S375" s="95">
        <f t="shared" si="34"/>
        <v>-1</v>
      </c>
      <c r="T375" s="95">
        <f t="shared" si="35"/>
        <v>0.58985330073349629</v>
      </c>
      <c r="U375" s="95"/>
    </row>
    <row r="376" spans="1:21" x14ac:dyDescent="0.3">
      <c r="A376" s="36">
        <f t="shared" si="30"/>
        <v>3</v>
      </c>
      <c r="B376" s="36">
        <v>77</v>
      </c>
      <c r="C376" s="36">
        <v>1</v>
      </c>
      <c r="D376" s="36" t="s">
        <v>266</v>
      </c>
      <c r="E376" s="36">
        <v>1999</v>
      </c>
      <c r="F376" s="36">
        <v>2000</v>
      </c>
      <c r="G376" s="76">
        <v>195</v>
      </c>
      <c r="H376" s="36">
        <v>10</v>
      </c>
      <c r="I376" s="36">
        <v>1</v>
      </c>
      <c r="J376" s="36">
        <v>1</v>
      </c>
      <c r="K376" s="36">
        <v>2</v>
      </c>
      <c r="L376" s="94">
        <v>2701</v>
      </c>
      <c r="M376" s="94">
        <v>1938</v>
      </c>
      <c r="N376" s="95">
        <f t="shared" si="31"/>
        <v>0.58223755119637854</v>
      </c>
      <c r="O376" s="36">
        <v>20000077</v>
      </c>
      <c r="P376" s="63">
        <v>6975.03</v>
      </c>
      <c r="Q376" s="76">
        <f t="shared" si="32"/>
        <v>0.66508674514661592</v>
      </c>
      <c r="R376" s="76">
        <f t="shared" si="33"/>
        <v>-1</v>
      </c>
      <c r="S376" s="95">
        <f t="shared" si="34"/>
        <v>-1</v>
      </c>
      <c r="T376" s="95">
        <f t="shared" si="35"/>
        <v>0.58223755119637854</v>
      </c>
      <c r="U376" s="95"/>
    </row>
    <row r="377" spans="1:21" x14ac:dyDescent="0.3">
      <c r="A377" s="36">
        <f t="shared" si="30"/>
        <v>3</v>
      </c>
      <c r="B377" s="36">
        <v>81</v>
      </c>
      <c r="C377" s="36">
        <v>1</v>
      </c>
      <c r="D377" s="36" t="s">
        <v>515</v>
      </c>
      <c r="E377" s="36">
        <v>1999</v>
      </c>
      <c r="F377" s="36">
        <v>2001</v>
      </c>
      <c r="G377" s="76">
        <v>303.79000000000002</v>
      </c>
      <c r="H377" s="36">
        <v>10</v>
      </c>
      <c r="I377" s="36">
        <v>1</v>
      </c>
      <c r="J377" s="36">
        <v>0</v>
      </c>
      <c r="K377" s="36">
        <v>4</v>
      </c>
      <c r="L377" s="94">
        <v>229</v>
      </c>
      <c r="M377" s="94">
        <v>91</v>
      </c>
      <c r="N377" s="95">
        <f t="shared" si="31"/>
        <v>0.71562499999999996</v>
      </c>
      <c r="O377" s="36">
        <v>20000081</v>
      </c>
      <c r="P377" s="63">
        <v>193.14</v>
      </c>
      <c r="Q377" s="76">
        <f t="shared" si="32"/>
        <v>1.6568292430361398</v>
      </c>
      <c r="R377" s="76">
        <f t="shared" si="33"/>
        <v>-1</v>
      </c>
      <c r="S377" s="95">
        <f t="shared" si="34"/>
        <v>-1</v>
      </c>
      <c r="T377" s="95">
        <f t="shared" si="35"/>
        <v>0.71562499999999996</v>
      </c>
      <c r="U377" s="95"/>
    </row>
    <row r="378" spans="1:21" x14ac:dyDescent="0.3">
      <c r="A378" s="36">
        <f t="shared" si="30"/>
        <v>3</v>
      </c>
      <c r="B378" s="36">
        <v>84</v>
      </c>
      <c r="C378" s="36">
        <v>1</v>
      </c>
      <c r="D378" s="36" t="s">
        <v>267</v>
      </c>
      <c r="E378" s="36">
        <v>1999</v>
      </c>
      <c r="F378" s="36">
        <v>2000</v>
      </c>
      <c r="G378" s="76">
        <v>350</v>
      </c>
      <c r="H378" s="36">
        <v>5</v>
      </c>
      <c r="I378" s="36">
        <v>1</v>
      </c>
      <c r="J378" s="36">
        <v>1</v>
      </c>
      <c r="K378" s="36">
        <v>4</v>
      </c>
      <c r="L378" s="94">
        <v>718</v>
      </c>
      <c r="M378" s="94">
        <v>574</v>
      </c>
      <c r="N378" s="95">
        <f t="shared" si="31"/>
        <v>0.55572755417956654</v>
      </c>
      <c r="O378" s="36">
        <v>20000084</v>
      </c>
      <c r="P378" s="63">
        <v>659.28</v>
      </c>
      <c r="Q378" s="76">
        <f t="shared" si="32"/>
        <v>1.9597136269870161</v>
      </c>
      <c r="R378" s="76">
        <f t="shared" si="33"/>
        <v>-1</v>
      </c>
      <c r="S378" s="95">
        <f t="shared" si="34"/>
        <v>-1</v>
      </c>
      <c r="T378" s="95">
        <f t="shared" si="35"/>
        <v>0.55572755417956654</v>
      </c>
      <c r="U378" s="95"/>
    </row>
    <row r="379" spans="1:21" x14ac:dyDescent="0.3">
      <c r="A379" s="36">
        <f t="shared" si="30"/>
        <v>3</v>
      </c>
      <c r="B379" s="36">
        <v>99</v>
      </c>
      <c r="C379" s="36">
        <v>1</v>
      </c>
      <c r="D379" s="36" t="s">
        <v>315</v>
      </c>
      <c r="E379" s="36">
        <v>1999</v>
      </c>
      <c r="F379" s="36">
        <v>2000</v>
      </c>
      <c r="G379" s="76">
        <v>116.02</v>
      </c>
      <c r="H379" s="36">
        <v>5</v>
      </c>
      <c r="I379" s="36">
        <v>0</v>
      </c>
      <c r="J379" s="36">
        <v>1</v>
      </c>
      <c r="K379" s="36">
        <v>2</v>
      </c>
      <c r="L379" s="94">
        <v>482</v>
      </c>
      <c r="M379" s="94">
        <v>551</v>
      </c>
      <c r="N379" s="95">
        <f t="shared" si="31"/>
        <v>0.46660212971926429</v>
      </c>
      <c r="O379" s="36">
        <v>20000099</v>
      </c>
      <c r="P379" s="63">
        <v>973.77</v>
      </c>
      <c r="Q379" s="76">
        <f t="shared" si="32"/>
        <v>1.0608254515953459</v>
      </c>
      <c r="R379" s="76">
        <f t="shared" si="33"/>
        <v>-1</v>
      </c>
      <c r="S379" s="95">
        <f t="shared" si="34"/>
        <v>-1</v>
      </c>
      <c r="T379" s="95">
        <f t="shared" si="35"/>
        <v>0.46660212971926429</v>
      </c>
      <c r="U379" s="95"/>
    </row>
    <row r="380" spans="1:21" x14ac:dyDescent="0.3">
      <c r="A380" s="36">
        <f t="shared" si="30"/>
        <v>3</v>
      </c>
      <c r="B380" s="36">
        <v>112</v>
      </c>
      <c r="C380" s="36">
        <v>1</v>
      </c>
      <c r="D380" s="36" t="s">
        <v>412</v>
      </c>
      <c r="E380" s="36">
        <v>1999</v>
      </c>
      <c r="F380" s="36">
        <v>2000</v>
      </c>
      <c r="G380" s="76">
        <v>112.43</v>
      </c>
      <c r="H380" s="36">
        <v>10</v>
      </c>
      <c r="I380" s="36">
        <v>1</v>
      </c>
      <c r="J380" s="36">
        <v>1</v>
      </c>
      <c r="K380" s="36">
        <v>2</v>
      </c>
      <c r="L380" s="94">
        <v>3988</v>
      </c>
      <c r="M380" s="94">
        <v>2358</v>
      </c>
      <c r="N380" s="95">
        <f t="shared" si="31"/>
        <v>0.62842735581468645</v>
      </c>
      <c r="O380" s="36">
        <v>20000112</v>
      </c>
      <c r="P380" s="63">
        <v>7001.95</v>
      </c>
      <c r="Q380" s="76">
        <f t="shared" si="32"/>
        <v>0.90631895400566986</v>
      </c>
      <c r="R380" s="76">
        <f t="shared" si="33"/>
        <v>-1</v>
      </c>
      <c r="S380" s="95">
        <f t="shared" si="34"/>
        <v>-1</v>
      </c>
      <c r="T380" s="95">
        <f t="shared" si="35"/>
        <v>0.62842735581468645</v>
      </c>
      <c r="U380" s="95"/>
    </row>
    <row r="381" spans="1:21" x14ac:dyDescent="0.3">
      <c r="A381" s="36">
        <f t="shared" si="30"/>
        <v>3</v>
      </c>
      <c r="B381" s="36">
        <v>129</v>
      </c>
      <c r="C381" s="36">
        <v>1</v>
      </c>
      <c r="D381" s="36" t="s">
        <v>242</v>
      </c>
      <c r="E381" s="36">
        <v>1999</v>
      </c>
      <c r="F381" s="36">
        <v>2000</v>
      </c>
      <c r="G381" s="76">
        <v>415</v>
      </c>
      <c r="H381" s="36">
        <v>10</v>
      </c>
      <c r="I381" s="36">
        <v>1</v>
      </c>
      <c r="J381" s="36">
        <v>1</v>
      </c>
      <c r="K381" s="36">
        <v>5</v>
      </c>
      <c r="L381" s="94">
        <v>832</v>
      </c>
      <c r="M381" s="94">
        <v>775</v>
      </c>
      <c r="N381" s="95">
        <f t="shared" si="31"/>
        <v>0.51773490976975733</v>
      </c>
      <c r="O381" s="36">
        <v>20000129</v>
      </c>
      <c r="P381" s="63">
        <v>1521.34</v>
      </c>
      <c r="Q381" s="76">
        <f t="shared" si="32"/>
        <v>1.0563056253040084</v>
      </c>
      <c r="R381" s="76">
        <f t="shared" si="33"/>
        <v>-1</v>
      </c>
      <c r="S381" s="95">
        <f t="shared" si="34"/>
        <v>-1</v>
      </c>
      <c r="T381" s="95">
        <f t="shared" si="35"/>
        <v>0.51773490976975733</v>
      </c>
      <c r="U381" s="95"/>
    </row>
    <row r="382" spans="1:21" x14ac:dyDescent="0.3">
      <c r="A382" s="36">
        <f t="shared" si="30"/>
        <v>3</v>
      </c>
      <c r="B382" s="36">
        <v>182</v>
      </c>
      <c r="C382" s="36">
        <v>1</v>
      </c>
      <c r="D382" s="36" t="s">
        <v>500</v>
      </c>
      <c r="E382" s="36">
        <v>1999</v>
      </c>
      <c r="F382" s="36">
        <v>2000</v>
      </c>
      <c r="G382" s="76">
        <v>276.76</v>
      </c>
      <c r="H382" s="36">
        <v>5</v>
      </c>
      <c r="I382" s="36">
        <v>0</v>
      </c>
      <c r="J382" s="36">
        <v>1</v>
      </c>
      <c r="K382" s="36">
        <v>3</v>
      </c>
      <c r="L382" s="94">
        <v>645</v>
      </c>
      <c r="M382" s="94">
        <v>1237</v>
      </c>
      <c r="N382" s="95">
        <f t="shared" si="31"/>
        <v>0.34272051009564292</v>
      </c>
      <c r="O382" s="36">
        <v>20000182</v>
      </c>
      <c r="P382" s="63">
        <v>1701.58</v>
      </c>
      <c r="Q382" s="76">
        <f t="shared" si="32"/>
        <v>1.1060308654309525</v>
      </c>
      <c r="R382" s="76">
        <f t="shared" si="33"/>
        <v>-1</v>
      </c>
      <c r="S382" s="95">
        <f t="shared" si="34"/>
        <v>-1</v>
      </c>
      <c r="T382" s="95">
        <f t="shared" si="35"/>
        <v>0.34272051009564292</v>
      </c>
      <c r="U382" s="95"/>
    </row>
    <row r="383" spans="1:21" x14ac:dyDescent="0.3">
      <c r="A383" s="36">
        <f t="shared" si="30"/>
        <v>3</v>
      </c>
      <c r="B383" s="36">
        <v>196</v>
      </c>
      <c r="C383" s="36">
        <v>1</v>
      </c>
      <c r="D383" s="36" t="s">
        <v>245</v>
      </c>
      <c r="E383" s="36">
        <v>1999</v>
      </c>
      <c r="F383" s="36">
        <v>2000</v>
      </c>
      <c r="G383" s="76">
        <v>0</v>
      </c>
      <c r="H383" s="36">
        <v>1</v>
      </c>
      <c r="I383" s="36">
        <v>0</v>
      </c>
      <c r="J383" s="36">
        <v>1</v>
      </c>
      <c r="K383" s="36">
        <v>1</v>
      </c>
      <c r="L383" s="94">
        <v>8328</v>
      </c>
      <c r="M383" s="94">
        <v>8584</v>
      </c>
      <c r="N383" s="95">
        <f t="shared" si="31"/>
        <v>0.49243140964995269</v>
      </c>
      <c r="O383" s="36">
        <v>20000196</v>
      </c>
      <c r="P383" s="63">
        <v>28142.79</v>
      </c>
      <c r="Q383" s="76">
        <f t="shared" si="32"/>
        <v>0.60093544385613507</v>
      </c>
      <c r="R383" s="76">
        <f t="shared" si="33"/>
        <v>-1</v>
      </c>
      <c r="S383" s="95">
        <f t="shared" si="34"/>
        <v>-1</v>
      </c>
      <c r="T383" s="95">
        <f t="shared" si="35"/>
        <v>0.49243140964995269</v>
      </c>
      <c r="U383" s="95"/>
    </row>
    <row r="384" spans="1:21" x14ac:dyDescent="0.3">
      <c r="A384" s="36">
        <f t="shared" si="30"/>
        <v>3</v>
      </c>
      <c r="B384" s="36">
        <v>206</v>
      </c>
      <c r="C384" s="36">
        <v>1</v>
      </c>
      <c r="D384" s="36" t="s">
        <v>489</v>
      </c>
      <c r="E384" s="36">
        <v>1999</v>
      </c>
      <c r="F384" s="36">
        <v>2000</v>
      </c>
      <c r="G384" s="76">
        <v>415</v>
      </c>
      <c r="H384" s="36">
        <v>10</v>
      </c>
      <c r="I384" s="36">
        <v>1</v>
      </c>
      <c r="J384" s="36">
        <v>1</v>
      </c>
      <c r="K384" s="36">
        <v>5</v>
      </c>
      <c r="L384" s="94">
        <v>4370</v>
      </c>
      <c r="M384" s="94">
        <v>2604</v>
      </c>
      <c r="N384" s="95">
        <f t="shared" si="31"/>
        <v>0.62661313449956979</v>
      </c>
      <c r="O384" s="36">
        <v>20000206</v>
      </c>
      <c r="P384" s="63">
        <v>4304</v>
      </c>
      <c r="Q384" s="76">
        <f t="shared" si="32"/>
        <v>1.620353159851301</v>
      </c>
      <c r="R384" s="76">
        <f t="shared" si="33"/>
        <v>-1</v>
      </c>
      <c r="S384" s="95">
        <f t="shared" si="34"/>
        <v>-1</v>
      </c>
      <c r="T384" s="95">
        <f t="shared" si="35"/>
        <v>0.62661313449956979</v>
      </c>
      <c r="U384" s="95"/>
    </row>
    <row r="385" spans="1:21" x14ac:dyDescent="0.3">
      <c r="A385" s="36">
        <f t="shared" si="30"/>
        <v>3</v>
      </c>
      <c r="B385" s="36">
        <v>264</v>
      </c>
      <c r="C385" s="36">
        <v>1</v>
      </c>
      <c r="D385" s="36" t="s">
        <v>274</v>
      </c>
      <c r="E385" s="36">
        <v>1999</v>
      </c>
      <c r="F385" s="36">
        <v>2000</v>
      </c>
      <c r="G385" s="76">
        <v>926.28</v>
      </c>
      <c r="H385" s="36">
        <v>10</v>
      </c>
      <c r="I385" s="36">
        <v>1</v>
      </c>
      <c r="J385" s="36">
        <v>1</v>
      </c>
      <c r="K385" s="36">
        <v>10</v>
      </c>
      <c r="L385" s="94">
        <v>325</v>
      </c>
      <c r="M385" s="94">
        <v>94</v>
      </c>
      <c r="N385" s="95">
        <f t="shared" si="31"/>
        <v>0.77565632458233891</v>
      </c>
      <c r="O385" s="36">
        <v>20000264</v>
      </c>
      <c r="P385" s="63">
        <v>201.14</v>
      </c>
      <c r="Q385" s="76">
        <f t="shared" si="32"/>
        <v>2.0831261807696135</v>
      </c>
      <c r="R385" s="76">
        <f t="shared" si="33"/>
        <v>-1</v>
      </c>
      <c r="S385" s="95">
        <f t="shared" si="34"/>
        <v>-1</v>
      </c>
      <c r="T385" s="95">
        <f t="shared" si="35"/>
        <v>0.77565632458233891</v>
      </c>
      <c r="U385" s="95"/>
    </row>
    <row r="386" spans="1:21" x14ac:dyDescent="0.3">
      <c r="A386" s="36">
        <f t="shared" si="30"/>
        <v>3</v>
      </c>
      <c r="B386" s="36">
        <v>270</v>
      </c>
      <c r="C386" s="36">
        <v>1</v>
      </c>
      <c r="D386" s="36" t="s">
        <v>419</v>
      </c>
      <c r="E386" s="36">
        <v>1999</v>
      </c>
      <c r="F386" s="36">
        <v>2001</v>
      </c>
      <c r="G386" s="76">
        <v>449</v>
      </c>
      <c r="H386" s="36">
        <v>10</v>
      </c>
      <c r="I386" s="36">
        <v>1</v>
      </c>
      <c r="J386" s="36">
        <v>0</v>
      </c>
      <c r="K386" s="36">
        <v>5</v>
      </c>
      <c r="L386" s="94">
        <v>6024</v>
      </c>
      <c r="M386" s="94">
        <v>2758</v>
      </c>
      <c r="N386" s="95">
        <f t="shared" si="31"/>
        <v>0.68594853108631293</v>
      </c>
      <c r="O386" s="36">
        <v>20000270</v>
      </c>
      <c r="P386" s="63">
        <v>8292.35</v>
      </c>
      <c r="Q386" s="76">
        <f t="shared" si="32"/>
        <v>1.0590484000313543</v>
      </c>
      <c r="R386" s="76">
        <f t="shared" si="33"/>
        <v>-1</v>
      </c>
      <c r="S386" s="95">
        <f t="shared" si="34"/>
        <v>-1</v>
      </c>
      <c r="T386" s="95">
        <f t="shared" si="35"/>
        <v>0.68594853108631293</v>
      </c>
      <c r="U386" s="95"/>
    </row>
    <row r="387" spans="1:21" x14ac:dyDescent="0.3">
      <c r="A387" s="36">
        <f t="shared" si="30"/>
        <v>3</v>
      </c>
      <c r="B387" s="36">
        <v>272</v>
      </c>
      <c r="C387" s="36">
        <v>1</v>
      </c>
      <c r="D387" s="36" t="s">
        <v>501</v>
      </c>
      <c r="E387" s="36">
        <v>1999</v>
      </c>
      <c r="F387" s="36">
        <v>2000</v>
      </c>
      <c r="G387" s="76">
        <v>981.25</v>
      </c>
      <c r="H387" s="36">
        <v>10</v>
      </c>
      <c r="I387" s="36">
        <v>1</v>
      </c>
      <c r="J387" s="36">
        <v>1</v>
      </c>
      <c r="K387" s="36">
        <v>10</v>
      </c>
      <c r="L387" s="94">
        <v>3323</v>
      </c>
      <c r="M387" s="94">
        <v>2783</v>
      </c>
      <c r="N387" s="95">
        <f t="shared" si="31"/>
        <v>0.54421880117916799</v>
      </c>
      <c r="O387" s="36">
        <v>20000272</v>
      </c>
      <c r="P387" s="63">
        <v>10166.64</v>
      </c>
      <c r="Q387" s="76">
        <f t="shared" si="32"/>
        <v>0.60059173925702103</v>
      </c>
      <c r="R387" s="76">
        <f t="shared" si="33"/>
        <v>-1</v>
      </c>
      <c r="S387" s="95">
        <f t="shared" si="34"/>
        <v>-1</v>
      </c>
      <c r="T387" s="95">
        <f t="shared" si="35"/>
        <v>0.54421880117916799</v>
      </c>
      <c r="U387" s="95"/>
    </row>
    <row r="388" spans="1:21" x14ac:dyDescent="0.3">
      <c r="A388" s="36">
        <f t="shared" si="30"/>
        <v>3</v>
      </c>
      <c r="B388" s="36">
        <v>277</v>
      </c>
      <c r="C388" s="36">
        <v>1</v>
      </c>
      <c r="D388" s="36" t="s">
        <v>375</v>
      </c>
      <c r="E388" s="36">
        <v>1999</v>
      </c>
      <c r="F388" s="36">
        <v>2000</v>
      </c>
      <c r="G388" s="76">
        <v>103.15</v>
      </c>
      <c r="H388" s="36">
        <v>6</v>
      </c>
      <c r="I388" s="36">
        <v>1</v>
      </c>
      <c r="J388" s="36">
        <v>1</v>
      </c>
      <c r="K388" s="36">
        <v>2</v>
      </c>
      <c r="L388" s="94">
        <v>1319</v>
      </c>
      <c r="M388" s="94">
        <v>1098</v>
      </c>
      <c r="N388" s="95">
        <f t="shared" si="31"/>
        <v>0.54571783202316926</v>
      </c>
      <c r="O388" s="36">
        <v>20000277</v>
      </c>
      <c r="P388" s="63">
        <v>2616.23</v>
      </c>
      <c r="Q388" s="76">
        <f t="shared" si="32"/>
        <v>0.92384843840182251</v>
      </c>
      <c r="R388" s="76">
        <f t="shared" si="33"/>
        <v>-1</v>
      </c>
      <c r="S388" s="95">
        <f t="shared" si="34"/>
        <v>-1</v>
      </c>
      <c r="T388" s="95">
        <f t="shared" si="35"/>
        <v>0.54571783202316926</v>
      </c>
      <c r="U388" s="95"/>
    </row>
    <row r="389" spans="1:21" x14ac:dyDescent="0.3">
      <c r="A389" s="36">
        <f t="shared" si="30"/>
        <v>3</v>
      </c>
      <c r="B389" s="36">
        <v>294</v>
      </c>
      <c r="C389" s="36">
        <v>1</v>
      </c>
      <c r="D389" s="36" t="s">
        <v>251</v>
      </c>
      <c r="E389" s="36">
        <v>1999</v>
      </c>
      <c r="F389" s="36">
        <v>2000</v>
      </c>
      <c r="G389" s="76">
        <v>499</v>
      </c>
      <c r="H389" s="36">
        <v>3</v>
      </c>
      <c r="I389" s="36">
        <v>1</v>
      </c>
      <c r="J389" s="36">
        <v>1</v>
      </c>
      <c r="K389" s="36">
        <v>5</v>
      </c>
      <c r="L389" s="94">
        <v>682</v>
      </c>
      <c r="M389" s="94">
        <v>436</v>
      </c>
      <c r="N389" s="95">
        <f t="shared" si="31"/>
        <v>0.61001788908765653</v>
      </c>
      <c r="O389" s="36">
        <v>20000294</v>
      </c>
      <c r="P389" s="63">
        <v>535.84</v>
      </c>
      <c r="Q389" s="76">
        <f t="shared" si="32"/>
        <v>2.0864437145416539</v>
      </c>
      <c r="R389" s="76">
        <f t="shared" si="33"/>
        <v>-1</v>
      </c>
      <c r="S389" s="95">
        <f t="shared" si="34"/>
        <v>-1</v>
      </c>
      <c r="T389" s="95">
        <f t="shared" si="35"/>
        <v>0.61001788908765653</v>
      </c>
      <c r="U389" s="95"/>
    </row>
    <row r="390" spans="1:21" x14ac:dyDescent="0.3">
      <c r="A390" s="36">
        <f t="shared" si="30"/>
        <v>3</v>
      </c>
      <c r="B390" s="36">
        <v>297</v>
      </c>
      <c r="C390" s="36">
        <v>1</v>
      </c>
      <c r="D390" s="36" t="s">
        <v>275</v>
      </c>
      <c r="E390" s="36">
        <v>1999</v>
      </c>
      <c r="F390" s="36">
        <v>2000</v>
      </c>
      <c r="G390" s="76">
        <v>325</v>
      </c>
      <c r="H390" s="36">
        <v>10</v>
      </c>
      <c r="I390" s="36">
        <v>1</v>
      </c>
      <c r="J390" s="36">
        <v>1</v>
      </c>
      <c r="K390" s="36">
        <v>4</v>
      </c>
      <c r="L390" s="94">
        <v>222</v>
      </c>
      <c r="M390" s="94">
        <v>142</v>
      </c>
      <c r="N390" s="95">
        <f t="shared" si="31"/>
        <v>0.60989010989010994</v>
      </c>
      <c r="O390" s="36">
        <v>20000297</v>
      </c>
      <c r="P390" s="63">
        <v>421.88</v>
      </c>
      <c r="Q390" s="76">
        <f t="shared" si="32"/>
        <v>0.86280458898264911</v>
      </c>
      <c r="R390" s="76">
        <f t="shared" si="33"/>
        <v>-1</v>
      </c>
      <c r="S390" s="95">
        <f t="shared" si="34"/>
        <v>-1</v>
      </c>
      <c r="T390" s="95">
        <f t="shared" si="35"/>
        <v>0.60989010989010994</v>
      </c>
      <c r="U390" s="95"/>
    </row>
    <row r="391" spans="1:21" x14ac:dyDescent="0.3">
      <c r="A391" s="36">
        <f t="shared" si="30"/>
        <v>3</v>
      </c>
      <c r="B391" s="36">
        <v>314</v>
      </c>
      <c r="C391" s="36">
        <v>1</v>
      </c>
      <c r="D391" s="36" t="s">
        <v>276</v>
      </c>
      <c r="E391" s="36">
        <v>1999</v>
      </c>
      <c r="F391" s="36">
        <v>2000</v>
      </c>
      <c r="G391" s="76">
        <v>415</v>
      </c>
      <c r="H391" s="36">
        <v>6</v>
      </c>
      <c r="I391" s="36">
        <v>1</v>
      </c>
      <c r="J391" s="36">
        <v>1</v>
      </c>
      <c r="K391" s="36">
        <v>5</v>
      </c>
      <c r="L391" s="94">
        <v>728</v>
      </c>
      <c r="M391" s="94">
        <v>572</v>
      </c>
      <c r="N391" s="95">
        <f t="shared" si="31"/>
        <v>0.56000000000000005</v>
      </c>
      <c r="O391" s="36">
        <v>20000314</v>
      </c>
      <c r="P391" s="63">
        <v>1052.3499999999999</v>
      </c>
      <c r="Q391" s="76">
        <f t="shared" si="32"/>
        <v>1.2353304508956147</v>
      </c>
      <c r="R391" s="76">
        <f t="shared" si="33"/>
        <v>-1</v>
      </c>
      <c r="S391" s="95">
        <f t="shared" si="34"/>
        <v>-1</v>
      </c>
      <c r="T391" s="95">
        <f t="shared" si="35"/>
        <v>0.56000000000000005</v>
      </c>
      <c r="U391" s="95"/>
    </row>
    <row r="392" spans="1:21" x14ac:dyDescent="0.3">
      <c r="A392" s="36">
        <f t="shared" si="30"/>
        <v>3</v>
      </c>
      <c r="B392" s="36">
        <v>332</v>
      </c>
      <c r="C392" s="36">
        <v>1</v>
      </c>
      <c r="D392" s="36" t="s">
        <v>502</v>
      </c>
      <c r="E392" s="36">
        <v>1999</v>
      </c>
      <c r="F392" s="36">
        <v>2000</v>
      </c>
      <c r="G392" s="76">
        <v>415</v>
      </c>
      <c r="H392" s="36">
        <v>6</v>
      </c>
      <c r="I392" s="36">
        <v>0</v>
      </c>
      <c r="J392" s="36">
        <v>1</v>
      </c>
      <c r="K392" s="36">
        <v>5</v>
      </c>
      <c r="L392" s="94">
        <v>820</v>
      </c>
      <c r="M392" s="94">
        <v>875</v>
      </c>
      <c r="N392" s="95">
        <f t="shared" si="31"/>
        <v>0.48377581120943952</v>
      </c>
      <c r="O392" s="36">
        <v>20000332</v>
      </c>
      <c r="P392" s="63">
        <v>1963.76</v>
      </c>
      <c r="Q392" s="76">
        <f t="shared" si="32"/>
        <v>0.8631400985863853</v>
      </c>
      <c r="R392" s="76">
        <f t="shared" si="33"/>
        <v>-1</v>
      </c>
      <c r="S392" s="95">
        <f t="shared" si="34"/>
        <v>-1</v>
      </c>
      <c r="T392" s="95">
        <f t="shared" si="35"/>
        <v>0.48377581120943952</v>
      </c>
      <c r="U392" s="95"/>
    </row>
    <row r="393" spans="1:21" x14ac:dyDescent="0.3">
      <c r="A393" s="36">
        <f t="shared" si="30"/>
        <v>3</v>
      </c>
      <c r="B393" s="36">
        <v>333</v>
      </c>
      <c r="C393" s="36">
        <v>1</v>
      </c>
      <c r="D393" s="36" t="s">
        <v>278</v>
      </c>
      <c r="E393" s="36">
        <v>1999</v>
      </c>
      <c r="F393" s="36">
        <v>2000</v>
      </c>
      <c r="G393" s="76">
        <v>415</v>
      </c>
      <c r="H393" s="36">
        <v>5</v>
      </c>
      <c r="I393" s="36">
        <v>1</v>
      </c>
      <c r="J393" s="36">
        <v>1</v>
      </c>
      <c r="K393" s="36">
        <v>5</v>
      </c>
      <c r="L393" s="94">
        <v>416</v>
      </c>
      <c r="M393" s="94">
        <v>210</v>
      </c>
      <c r="N393" s="95">
        <f t="shared" si="31"/>
        <v>0.66453674121405748</v>
      </c>
      <c r="O393" s="36">
        <v>20000333</v>
      </c>
      <c r="P393" s="63">
        <v>776.37</v>
      </c>
      <c r="Q393" s="76">
        <f t="shared" si="32"/>
        <v>0.80631657585944849</v>
      </c>
      <c r="R393" s="76">
        <f t="shared" si="33"/>
        <v>-1</v>
      </c>
      <c r="S393" s="95">
        <f t="shared" si="34"/>
        <v>-1</v>
      </c>
      <c r="T393" s="95">
        <f t="shared" si="35"/>
        <v>0.66453674121405748</v>
      </c>
      <c r="U393" s="95"/>
    </row>
    <row r="394" spans="1:21" x14ac:dyDescent="0.3">
      <c r="A394" s="36">
        <f t="shared" si="30"/>
        <v>3</v>
      </c>
      <c r="B394" s="36">
        <v>391</v>
      </c>
      <c r="C394" s="36">
        <v>1</v>
      </c>
      <c r="D394" s="36" t="s">
        <v>325</v>
      </c>
      <c r="E394" s="36">
        <v>1999</v>
      </c>
      <c r="F394" s="36">
        <v>2000</v>
      </c>
      <c r="G394" s="76">
        <v>415</v>
      </c>
      <c r="H394" s="36">
        <v>5</v>
      </c>
      <c r="I394" s="36">
        <v>1</v>
      </c>
      <c r="J394" s="36">
        <v>1</v>
      </c>
      <c r="K394" s="36">
        <v>5</v>
      </c>
      <c r="L394" s="94">
        <v>599</v>
      </c>
      <c r="M394" s="94">
        <v>171</v>
      </c>
      <c r="N394" s="95">
        <f t="shared" si="31"/>
        <v>0.7779220779220779</v>
      </c>
      <c r="O394" s="36">
        <v>20000391</v>
      </c>
      <c r="P394" s="63">
        <v>432.96</v>
      </c>
      <c r="Q394" s="76">
        <f t="shared" si="32"/>
        <v>1.7784552845528456</v>
      </c>
      <c r="R394" s="76">
        <f t="shared" si="33"/>
        <v>-1</v>
      </c>
      <c r="S394" s="95">
        <f t="shared" si="34"/>
        <v>-1</v>
      </c>
      <c r="T394" s="95">
        <f t="shared" si="35"/>
        <v>0.7779220779220779</v>
      </c>
      <c r="U394" s="95"/>
    </row>
    <row r="395" spans="1:21" x14ac:dyDescent="0.3">
      <c r="A395" s="36">
        <f t="shared" si="30"/>
        <v>3</v>
      </c>
      <c r="B395" s="36">
        <v>415</v>
      </c>
      <c r="C395" s="36">
        <v>1</v>
      </c>
      <c r="D395" s="36" t="s">
        <v>326</v>
      </c>
      <c r="E395" s="36">
        <v>1999</v>
      </c>
      <c r="F395" s="36">
        <v>2000</v>
      </c>
      <c r="G395" s="76">
        <v>378.11</v>
      </c>
      <c r="H395" s="36">
        <v>5</v>
      </c>
      <c r="I395" s="36">
        <v>1</v>
      </c>
      <c r="J395" s="36">
        <v>1</v>
      </c>
      <c r="K395" s="36">
        <v>4</v>
      </c>
      <c r="L395" s="94">
        <v>170</v>
      </c>
      <c r="M395" s="94">
        <v>62</v>
      </c>
      <c r="N395" s="95">
        <f t="shared" si="31"/>
        <v>0.73275862068965514</v>
      </c>
      <c r="O395" s="36">
        <v>20000415</v>
      </c>
      <c r="P395" s="63">
        <v>186.78</v>
      </c>
      <c r="Q395" s="76">
        <f t="shared" si="32"/>
        <v>1.2421030088874612</v>
      </c>
      <c r="R395" s="76">
        <f t="shared" si="33"/>
        <v>-1</v>
      </c>
      <c r="S395" s="95">
        <f t="shared" si="34"/>
        <v>-1</v>
      </c>
      <c r="T395" s="95">
        <f t="shared" si="35"/>
        <v>0.73275862068965514</v>
      </c>
      <c r="U395" s="95"/>
    </row>
    <row r="396" spans="1:21" x14ac:dyDescent="0.3">
      <c r="A396" s="36">
        <f t="shared" si="30"/>
        <v>3</v>
      </c>
      <c r="B396" s="36">
        <v>423</v>
      </c>
      <c r="C396" s="36">
        <v>1</v>
      </c>
      <c r="D396" s="36" t="s">
        <v>284</v>
      </c>
      <c r="E396" s="36">
        <v>1999</v>
      </c>
      <c r="F396" s="36">
        <v>2000</v>
      </c>
      <c r="G396" s="76">
        <v>350</v>
      </c>
      <c r="H396" s="36">
        <v>5</v>
      </c>
      <c r="I396" s="36">
        <v>1</v>
      </c>
      <c r="J396" s="36">
        <v>1</v>
      </c>
      <c r="K396" s="36">
        <v>4</v>
      </c>
      <c r="L396" s="94">
        <v>3857</v>
      </c>
      <c r="M396" s="94">
        <v>2004</v>
      </c>
      <c r="N396" s="95">
        <f t="shared" si="31"/>
        <v>0.65807882613888413</v>
      </c>
      <c r="O396" s="36">
        <v>20000423</v>
      </c>
      <c r="P396" s="63">
        <v>3038.21</v>
      </c>
      <c r="Q396" s="76">
        <f t="shared" si="32"/>
        <v>1.929096408740673</v>
      </c>
      <c r="R396" s="76">
        <f t="shared" si="33"/>
        <v>-1</v>
      </c>
      <c r="S396" s="95">
        <f t="shared" si="34"/>
        <v>-1</v>
      </c>
      <c r="T396" s="95">
        <f t="shared" si="35"/>
        <v>0.65807882613888413</v>
      </c>
      <c r="U396" s="95"/>
    </row>
    <row r="397" spans="1:21" x14ac:dyDescent="0.3">
      <c r="A397" s="36">
        <f t="shared" si="30"/>
        <v>3</v>
      </c>
      <c r="B397" s="36">
        <v>424</v>
      </c>
      <c r="C397" s="36">
        <v>1</v>
      </c>
      <c r="D397" s="36" t="s">
        <v>503</v>
      </c>
      <c r="E397" s="36">
        <v>1999</v>
      </c>
      <c r="F397" s="36">
        <v>2000</v>
      </c>
      <c r="G397" s="76">
        <v>415</v>
      </c>
      <c r="H397" s="36">
        <v>10</v>
      </c>
      <c r="I397" s="36">
        <v>1</v>
      </c>
      <c r="J397" s="36">
        <v>1</v>
      </c>
      <c r="K397" s="36">
        <v>5</v>
      </c>
      <c r="L397" s="94">
        <v>316</v>
      </c>
      <c r="M397" s="94">
        <v>197</v>
      </c>
      <c r="N397" s="95">
        <f t="shared" si="31"/>
        <v>0.61598440545808963</v>
      </c>
      <c r="O397" s="36">
        <v>20000424</v>
      </c>
      <c r="P397" s="63">
        <v>509.32</v>
      </c>
      <c r="Q397" s="76">
        <f t="shared" si="32"/>
        <v>1.0072253200345558</v>
      </c>
      <c r="R397" s="76">
        <f t="shared" si="33"/>
        <v>-1</v>
      </c>
      <c r="S397" s="95">
        <f t="shared" si="34"/>
        <v>-1</v>
      </c>
      <c r="T397" s="95">
        <f t="shared" si="35"/>
        <v>0.61598440545808963</v>
      </c>
      <c r="U397" s="95"/>
    </row>
    <row r="398" spans="1:21" x14ac:dyDescent="0.3">
      <c r="A398" s="36">
        <f t="shared" si="30"/>
        <v>3</v>
      </c>
      <c r="B398" s="36">
        <v>466</v>
      </c>
      <c r="C398" s="36">
        <v>1</v>
      </c>
      <c r="D398" s="36" t="s">
        <v>383</v>
      </c>
      <c r="E398" s="36">
        <v>1999</v>
      </c>
      <c r="F398" s="36">
        <v>2000</v>
      </c>
      <c r="G398" s="76">
        <v>350</v>
      </c>
      <c r="H398" s="36">
        <v>5</v>
      </c>
      <c r="I398" s="36">
        <v>1</v>
      </c>
      <c r="J398" s="36">
        <v>1</v>
      </c>
      <c r="K398" s="36">
        <v>4</v>
      </c>
      <c r="L398" s="94">
        <v>1810</v>
      </c>
      <c r="M398" s="94">
        <v>897</v>
      </c>
      <c r="N398" s="95">
        <f t="shared" si="31"/>
        <v>0.66863686738086447</v>
      </c>
      <c r="O398" s="36">
        <v>20000466</v>
      </c>
      <c r="P398" s="63">
        <v>2124.62</v>
      </c>
      <c r="Q398" s="76">
        <f t="shared" si="32"/>
        <v>1.2741101938228954</v>
      </c>
      <c r="R398" s="76">
        <f t="shared" si="33"/>
        <v>-1</v>
      </c>
      <c r="S398" s="95">
        <f t="shared" si="34"/>
        <v>-1</v>
      </c>
      <c r="T398" s="95">
        <f t="shared" si="35"/>
        <v>0.66863686738086447</v>
      </c>
      <c r="U398" s="95"/>
    </row>
    <row r="399" spans="1:21" x14ac:dyDescent="0.3">
      <c r="A399" s="36">
        <f t="shared" si="30"/>
        <v>3</v>
      </c>
      <c r="B399" s="36">
        <v>485</v>
      </c>
      <c r="C399" s="36">
        <v>1</v>
      </c>
      <c r="D399" s="36" t="s">
        <v>494</v>
      </c>
      <c r="E399" s="36">
        <v>1999</v>
      </c>
      <c r="F399" s="36">
        <v>2000</v>
      </c>
      <c r="G399" s="76">
        <v>415</v>
      </c>
      <c r="H399" s="36">
        <v>10</v>
      </c>
      <c r="I399" s="36">
        <v>1</v>
      </c>
      <c r="J399" s="36">
        <v>1</v>
      </c>
      <c r="K399" s="36">
        <v>5</v>
      </c>
      <c r="L399" s="94">
        <v>537</v>
      </c>
      <c r="M399" s="94">
        <v>326</v>
      </c>
      <c r="N399" s="95">
        <f t="shared" si="31"/>
        <v>0.6222479721900348</v>
      </c>
      <c r="O399" s="36">
        <v>20000485</v>
      </c>
      <c r="P399" s="63">
        <v>712.46</v>
      </c>
      <c r="Q399" s="76">
        <f t="shared" si="32"/>
        <v>1.2112960727619795</v>
      </c>
      <c r="R399" s="76">
        <f t="shared" si="33"/>
        <v>-1</v>
      </c>
      <c r="S399" s="95">
        <f t="shared" si="34"/>
        <v>-1</v>
      </c>
      <c r="T399" s="95">
        <f t="shared" si="35"/>
        <v>0.6222479721900348</v>
      </c>
      <c r="U399" s="95"/>
    </row>
    <row r="400" spans="1:21" x14ac:dyDescent="0.3">
      <c r="A400" s="36">
        <f t="shared" si="30"/>
        <v>3</v>
      </c>
      <c r="B400" s="36">
        <v>492</v>
      </c>
      <c r="C400" s="36">
        <v>1</v>
      </c>
      <c r="D400" s="36" t="s">
        <v>385</v>
      </c>
      <c r="E400" s="36">
        <v>1999</v>
      </c>
      <c r="F400" s="36">
        <v>2001</v>
      </c>
      <c r="G400" s="76">
        <v>347.82</v>
      </c>
      <c r="H400" s="36">
        <v>10</v>
      </c>
      <c r="I400" s="36">
        <v>1</v>
      </c>
      <c r="J400" s="36">
        <v>0</v>
      </c>
      <c r="K400" s="36">
        <v>4</v>
      </c>
      <c r="L400" s="94">
        <v>4250</v>
      </c>
      <c r="M400" s="94">
        <v>1639</v>
      </c>
      <c r="N400" s="95">
        <f t="shared" si="31"/>
        <v>0.72168449651893363</v>
      </c>
      <c r="O400" s="36">
        <v>20000492</v>
      </c>
      <c r="P400" s="63">
        <v>4206.79</v>
      </c>
      <c r="Q400" s="76">
        <f t="shared" si="32"/>
        <v>1.3998797182649954</v>
      </c>
      <c r="R400" s="76">
        <f t="shared" si="33"/>
        <v>-1</v>
      </c>
      <c r="S400" s="95">
        <f t="shared" si="34"/>
        <v>-1</v>
      </c>
      <c r="T400" s="95">
        <f t="shared" si="35"/>
        <v>0.72168449651893363</v>
      </c>
      <c r="U400" s="95"/>
    </row>
    <row r="401" spans="1:21" x14ac:dyDescent="0.3">
      <c r="A401" s="36">
        <f t="shared" si="30"/>
        <v>3</v>
      </c>
      <c r="B401" s="36">
        <v>544</v>
      </c>
      <c r="C401" s="36">
        <v>1</v>
      </c>
      <c r="D401" s="36" t="s">
        <v>456</v>
      </c>
      <c r="E401" s="36">
        <v>1999</v>
      </c>
      <c r="F401" s="36">
        <v>2000</v>
      </c>
      <c r="G401" s="76">
        <v>145.46</v>
      </c>
      <c r="H401" s="36">
        <v>10</v>
      </c>
      <c r="I401" s="36">
        <v>1</v>
      </c>
      <c r="J401" s="36">
        <v>1</v>
      </c>
      <c r="K401" s="36">
        <v>2</v>
      </c>
      <c r="L401" s="94">
        <v>3012</v>
      </c>
      <c r="M401" s="94">
        <v>1337</v>
      </c>
      <c r="N401" s="95">
        <f t="shared" si="31"/>
        <v>0.69257300528857213</v>
      </c>
      <c r="O401" s="36">
        <v>20000544</v>
      </c>
      <c r="P401" s="63">
        <v>3164.49</v>
      </c>
      <c r="Q401" s="76">
        <f t="shared" si="32"/>
        <v>1.3743130804647827</v>
      </c>
      <c r="R401" s="76">
        <f t="shared" si="33"/>
        <v>-1</v>
      </c>
      <c r="S401" s="95">
        <f t="shared" si="34"/>
        <v>-1</v>
      </c>
      <c r="T401" s="95">
        <f t="shared" si="35"/>
        <v>0.69257300528857213</v>
      </c>
      <c r="U401" s="95"/>
    </row>
    <row r="402" spans="1:21" x14ac:dyDescent="0.3">
      <c r="A402" s="36">
        <f t="shared" si="30"/>
        <v>3</v>
      </c>
      <c r="B402" s="36">
        <v>545</v>
      </c>
      <c r="C402" s="36">
        <v>1</v>
      </c>
      <c r="D402" s="36" t="s">
        <v>292</v>
      </c>
      <c r="E402" s="36">
        <v>1999</v>
      </c>
      <c r="F402" s="36">
        <v>2000</v>
      </c>
      <c r="G402" s="76">
        <v>415</v>
      </c>
      <c r="H402" s="36">
        <v>10</v>
      </c>
      <c r="I402" s="36">
        <v>1</v>
      </c>
      <c r="J402" s="36">
        <v>1</v>
      </c>
      <c r="K402" s="36">
        <v>5</v>
      </c>
      <c r="L402" s="94">
        <v>748</v>
      </c>
      <c r="M402" s="94">
        <v>319</v>
      </c>
      <c r="N402" s="95">
        <f t="shared" si="31"/>
        <v>0.7010309278350515</v>
      </c>
      <c r="O402" s="36">
        <v>20000545</v>
      </c>
      <c r="P402" s="63">
        <v>449.63</v>
      </c>
      <c r="Q402" s="76">
        <f t="shared" si="32"/>
        <v>2.3730622956653247</v>
      </c>
      <c r="R402" s="76">
        <f t="shared" si="33"/>
        <v>-1</v>
      </c>
      <c r="S402" s="95">
        <f t="shared" si="34"/>
        <v>-1</v>
      </c>
      <c r="T402" s="95">
        <f t="shared" si="35"/>
        <v>0.7010309278350515</v>
      </c>
      <c r="U402" s="95"/>
    </row>
    <row r="403" spans="1:21" x14ac:dyDescent="0.3">
      <c r="A403" s="36">
        <f t="shared" si="30"/>
        <v>3</v>
      </c>
      <c r="B403" s="36">
        <v>550</v>
      </c>
      <c r="C403" s="36">
        <v>1</v>
      </c>
      <c r="D403" s="36" t="s">
        <v>388</v>
      </c>
      <c r="E403" s="36">
        <v>1999</v>
      </c>
      <c r="F403" s="36">
        <v>2000</v>
      </c>
      <c r="G403" s="76">
        <v>193.24</v>
      </c>
      <c r="H403" s="36">
        <v>10</v>
      </c>
      <c r="I403" s="36">
        <v>1</v>
      </c>
      <c r="J403" s="36">
        <v>1</v>
      </c>
      <c r="K403" s="36">
        <v>2</v>
      </c>
      <c r="L403" s="94">
        <v>367</v>
      </c>
      <c r="M403" s="94">
        <v>347</v>
      </c>
      <c r="N403" s="95">
        <f t="shared" si="31"/>
        <v>0.51400560224089631</v>
      </c>
      <c r="O403" s="36">
        <v>20000550</v>
      </c>
      <c r="P403" s="63">
        <v>399.82</v>
      </c>
      <c r="Q403" s="76">
        <f t="shared" si="32"/>
        <v>1.7858036116252314</v>
      </c>
      <c r="R403" s="76">
        <f t="shared" si="33"/>
        <v>-1</v>
      </c>
      <c r="S403" s="95">
        <f t="shared" si="34"/>
        <v>-1</v>
      </c>
      <c r="T403" s="95">
        <f t="shared" si="35"/>
        <v>0.51400560224089631</v>
      </c>
      <c r="U403" s="95"/>
    </row>
    <row r="404" spans="1:21" x14ac:dyDescent="0.3">
      <c r="A404" s="36">
        <f t="shared" si="30"/>
        <v>3</v>
      </c>
      <c r="B404" s="36">
        <v>578</v>
      </c>
      <c r="C404" s="36">
        <v>1</v>
      </c>
      <c r="D404" s="36" t="s">
        <v>504</v>
      </c>
      <c r="E404" s="36">
        <v>1999</v>
      </c>
      <c r="F404" s="36">
        <v>2000</v>
      </c>
      <c r="G404" s="76">
        <v>415</v>
      </c>
      <c r="H404" s="36">
        <v>10</v>
      </c>
      <c r="I404" s="36">
        <v>0</v>
      </c>
      <c r="J404" s="36">
        <v>1</v>
      </c>
      <c r="K404" s="36">
        <v>5</v>
      </c>
      <c r="L404" s="94">
        <v>1025</v>
      </c>
      <c r="M404" s="94">
        <v>1030</v>
      </c>
      <c r="N404" s="95">
        <f t="shared" si="31"/>
        <v>0.49878345498783455</v>
      </c>
      <c r="O404" s="36">
        <v>20000578</v>
      </c>
      <c r="P404" s="63">
        <v>1752.19</v>
      </c>
      <c r="Q404" s="76">
        <f t="shared" si="32"/>
        <v>1.1728180163110165</v>
      </c>
      <c r="R404" s="76">
        <f t="shared" si="33"/>
        <v>-1</v>
      </c>
      <c r="S404" s="95">
        <f t="shared" si="34"/>
        <v>-1</v>
      </c>
      <c r="T404" s="95">
        <f t="shared" si="35"/>
        <v>0.49878345498783455</v>
      </c>
      <c r="U404" s="95"/>
    </row>
    <row r="405" spans="1:21" x14ac:dyDescent="0.3">
      <c r="A405" s="36">
        <f t="shared" si="30"/>
        <v>3</v>
      </c>
      <c r="B405" s="36">
        <v>622</v>
      </c>
      <c r="C405" s="36">
        <v>1</v>
      </c>
      <c r="D405" s="36" t="s">
        <v>505</v>
      </c>
      <c r="E405" s="36">
        <v>1999</v>
      </c>
      <c r="F405" s="36">
        <v>2000</v>
      </c>
      <c r="G405" s="76">
        <v>340</v>
      </c>
      <c r="H405" s="36">
        <v>8</v>
      </c>
      <c r="I405" s="36">
        <v>0</v>
      </c>
      <c r="J405" s="36">
        <v>1</v>
      </c>
      <c r="K405" s="36">
        <v>4</v>
      </c>
      <c r="L405" s="94">
        <v>6333</v>
      </c>
      <c r="M405" s="94">
        <v>6791</v>
      </c>
      <c r="N405" s="95">
        <f t="shared" si="31"/>
        <v>0.48255105150868638</v>
      </c>
      <c r="O405" s="36">
        <v>20000622</v>
      </c>
      <c r="P405" s="63">
        <v>11646.82</v>
      </c>
      <c r="Q405" s="76">
        <f t="shared" si="32"/>
        <v>1.1268311865384715</v>
      </c>
      <c r="R405" s="76">
        <f t="shared" si="33"/>
        <v>-1</v>
      </c>
      <c r="S405" s="95">
        <f t="shared" si="34"/>
        <v>-1</v>
      </c>
      <c r="T405" s="95">
        <f t="shared" si="35"/>
        <v>0.48255105150868638</v>
      </c>
      <c r="U405" s="95"/>
    </row>
    <row r="406" spans="1:21" x14ac:dyDescent="0.3">
      <c r="A406" s="36">
        <f t="shared" si="30"/>
        <v>3</v>
      </c>
      <c r="B406" s="36">
        <v>624</v>
      </c>
      <c r="C406" s="36">
        <v>1</v>
      </c>
      <c r="D406" s="36" t="s">
        <v>392</v>
      </c>
      <c r="E406" s="36">
        <v>1999</v>
      </c>
      <c r="F406" s="36">
        <v>2000</v>
      </c>
      <c r="G406" s="76">
        <v>70</v>
      </c>
      <c r="H406" s="36">
        <v>10</v>
      </c>
      <c r="I406" s="36">
        <v>0</v>
      </c>
      <c r="J406" s="36">
        <v>1</v>
      </c>
      <c r="K406" s="36">
        <v>1</v>
      </c>
      <c r="L406" s="94">
        <v>4000</v>
      </c>
      <c r="M406" s="94">
        <v>4743</v>
      </c>
      <c r="N406" s="95">
        <f t="shared" si="31"/>
        <v>0.45750886423424453</v>
      </c>
      <c r="O406" s="36">
        <v>20000624</v>
      </c>
      <c r="P406" s="63">
        <v>9353.99</v>
      </c>
      <c r="Q406" s="76">
        <f t="shared" si="32"/>
        <v>0.93468134988384644</v>
      </c>
      <c r="R406" s="76">
        <f t="shared" si="33"/>
        <v>-1</v>
      </c>
      <c r="S406" s="95">
        <f t="shared" si="34"/>
        <v>-1</v>
      </c>
      <c r="T406" s="95">
        <f t="shared" si="35"/>
        <v>0.45750886423424453</v>
      </c>
      <c r="U406" s="95"/>
    </row>
    <row r="407" spans="1:21" x14ac:dyDescent="0.3">
      <c r="A407" s="36">
        <f t="shared" si="30"/>
        <v>3</v>
      </c>
      <c r="B407" s="36">
        <v>624</v>
      </c>
      <c r="C407" s="36">
        <v>1</v>
      </c>
      <c r="D407" s="36" t="s">
        <v>392</v>
      </c>
      <c r="E407" s="36">
        <v>1999</v>
      </c>
      <c r="F407" s="36">
        <v>2000</v>
      </c>
      <c r="G407" s="76">
        <v>115</v>
      </c>
      <c r="H407" s="36">
        <v>10</v>
      </c>
      <c r="I407" s="36">
        <v>0</v>
      </c>
      <c r="J407" s="36">
        <v>1</v>
      </c>
      <c r="K407" s="36">
        <v>2</v>
      </c>
      <c r="L407" s="94">
        <v>4250</v>
      </c>
      <c r="M407" s="94">
        <v>4687</v>
      </c>
      <c r="N407" s="95">
        <f t="shared" si="31"/>
        <v>0.47555107978068706</v>
      </c>
      <c r="O407" s="36">
        <v>20000624</v>
      </c>
      <c r="P407" s="63">
        <v>9353.99</v>
      </c>
      <c r="Q407" s="76">
        <f t="shared" si="32"/>
        <v>0.95542116251995135</v>
      </c>
      <c r="R407" s="76">
        <f t="shared" si="33"/>
        <v>-1</v>
      </c>
      <c r="S407" s="95">
        <f t="shared" si="34"/>
        <v>-1</v>
      </c>
      <c r="T407" s="95">
        <f t="shared" si="35"/>
        <v>0.47555107978068706</v>
      </c>
      <c r="U407" s="95"/>
    </row>
    <row r="408" spans="1:21" x14ac:dyDescent="0.3">
      <c r="A408" s="36">
        <f t="shared" si="30"/>
        <v>3</v>
      </c>
      <c r="B408" s="36">
        <v>627</v>
      </c>
      <c r="C408" s="36">
        <v>1</v>
      </c>
      <c r="D408" s="36" t="s">
        <v>432</v>
      </c>
      <c r="E408" s="36">
        <v>1999</v>
      </c>
      <c r="F408" s="36">
        <v>2000</v>
      </c>
      <c r="G408" s="76">
        <v>760.89</v>
      </c>
      <c r="H408" s="36">
        <v>5</v>
      </c>
      <c r="I408" s="36">
        <v>1</v>
      </c>
      <c r="J408" s="36">
        <v>1</v>
      </c>
      <c r="K408" s="36">
        <v>8</v>
      </c>
      <c r="L408" s="94">
        <v>274</v>
      </c>
      <c r="M408" s="94">
        <v>164</v>
      </c>
      <c r="N408" s="95">
        <f t="shared" si="31"/>
        <v>0.62557077625570778</v>
      </c>
      <c r="O408" s="36">
        <v>20000627</v>
      </c>
      <c r="P408" s="63">
        <v>219.14</v>
      </c>
      <c r="Q408" s="76">
        <f t="shared" si="32"/>
        <v>1.9987222779958018</v>
      </c>
      <c r="R408" s="76">
        <f t="shared" si="33"/>
        <v>-1</v>
      </c>
      <c r="S408" s="95">
        <f t="shared" si="34"/>
        <v>-1</v>
      </c>
      <c r="T408" s="95">
        <f t="shared" si="35"/>
        <v>0.62557077625570778</v>
      </c>
      <c r="U408" s="95"/>
    </row>
    <row r="409" spans="1:21" x14ac:dyDescent="0.3">
      <c r="A409" s="36">
        <f t="shared" si="30"/>
        <v>3</v>
      </c>
      <c r="B409" s="36">
        <v>630</v>
      </c>
      <c r="C409" s="36">
        <v>1</v>
      </c>
      <c r="D409" s="36" t="s">
        <v>393</v>
      </c>
      <c r="E409" s="36">
        <v>1999</v>
      </c>
      <c r="F409" s="36">
        <v>2000</v>
      </c>
      <c r="G409" s="76">
        <v>415</v>
      </c>
      <c r="H409" s="36">
        <v>5</v>
      </c>
      <c r="I409" s="36">
        <v>1</v>
      </c>
      <c r="J409" s="36">
        <v>1</v>
      </c>
      <c r="K409" s="36">
        <v>5</v>
      </c>
      <c r="L409" s="94">
        <v>246</v>
      </c>
      <c r="M409" s="94">
        <v>60</v>
      </c>
      <c r="N409" s="95">
        <f t="shared" si="31"/>
        <v>0.80392156862745101</v>
      </c>
      <c r="O409" s="36">
        <v>20000630</v>
      </c>
      <c r="P409" s="63">
        <v>429.72</v>
      </c>
      <c r="Q409" s="76">
        <f t="shared" si="32"/>
        <v>0.71209159452666848</v>
      </c>
      <c r="R409" s="76">
        <f t="shared" si="33"/>
        <v>-1</v>
      </c>
      <c r="S409" s="95">
        <f t="shared" si="34"/>
        <v>-1</v>
      </c>
      <c r="T409" s="95">
        <f t="shared" si="35"/>
        <v>0.80392156862745101</v>
      </c>
      <c r="U409" s="95"/>
    </row>
    <row r="410" spans="1:21" x14ac:dyDescent="0.3">
      <c r="A410" s="36">
        <f t="shared" si="30"/>
        <v>3</v>
      </c>
      <c r="B410" s="36">
        <v>659</v>
      </c>
      <c r="C410" s="36">
        <v>1</v>
      </c>
      <c r="D410" s="36" t="s">
        <v>334</v>
      </c>
      <c r="E410" s="36">
        <v>1999</v>
      </c>
      <c r="F410" s="36">
        <v>2000</v>
      </c>
      <c r="G410" s="76">
        <v>150</v>
      </c>
      <c r="H410" s="36">
        <v>8</v>
      </c>
      <c r="I410" s="36">
        <v>0</v>
      </c>
      <c r="J410" s="36">
        <v>1</v>
      </c>
      <c r="K410" s="36">
        <v>2</v>
      </c>
      <c r="L410" s="94">
        <v>1877</v>
      </c>
      <c r="M410" s="94">
        <v>2219</v>
      </c>
      <c r="N410" s="95">
        <f t="shared" si="31"/>
        <v>0.458251953125</v>
      </c>
      <c r="O410" s="36">
        <v>20000659</v>
      </c>
      <c r="P410" s="63">
        <v>3700.05</v>
      </c>
      <c r="Q410" s="76">
        <f t="shared" si="32"/>
        <v>1.1070120674044945</v>
      </c>
      <c r="R410" s="76">
        <f t="shared" si="33"/>
        <v>-1</v>
      </c>
      <c r="S410" s="95">
        <f t="shared" si="34"/>
        <v>-1</v>
      </c>
      <c r="T410" s="95">
        <f t="shared" si="35"/>
        <v>0.458251953125</v>
      </c>
      <c r="U410" s="95"/>
    </row>
    <row r="411" spans="1:21" x14ac:dyDescent="0.3">
      <c r="A411" s="36">
        <f t="shared" si="30"/>
        <v>3</v>
      </c>
      <c r="B411" s="36">
        <v>676</v>
      </c>
      <c r="C411" s="36">
        <v>1</v>
      </c>
      <c r="D411" s="36" t="s">
        <v>230</v>
      </c>
      <c r="E411" s="36">
        <v>1999</v>
      </c>
      <c r="F411" s="36">
        <v>2000</v>
      </c>
      <c r="G411" s="76">
        <v>1251.56</v>
      </c>
      <c r="H411" s="36">
        <v>5</v>
      </c>
      <c r="I411" s="36">
        <v>1</v>
      </c>
      <c r="J411" s="36">
        <v>1</v>
      </c>
      <c r="K411" s="36">
        <v>10</v>
      </c>
      <c r="L411" s="94">
        <v>178</v>
      </c>
      <c r="M411" s="94">
        <v>50</v>
      </c>
      <c r="N411" s="95">
        <f t="shared" si="31"/>
        <v>0.7807017543859649</v>
      </c>
      <c r="O411" s="36">
        <v>20000676</v>
      </c>
      <c r="P411" s="63">
        <v>220.4</v>
      </c>
      <c r="Q411" s="76">
        <f t="shared" si="32"/>
        <v>1.0344827586206897</v>
      </c>
      <c r="R411" s="76">
        <f t="shared" si="33"/>
        <v>-1</v>
      </c>
      <c r="S411" s="95">
        <f t="shared" si="34"/>
        <v>-1</v>
      </c>
      <c r="T411" s="95">
        <f t="shared" si="35"/>
        <v>0.7807017543859649</v>
      </c>
      <c r="U411" s="95"/>
    </row>
    <row r="412" spans="1:21" x14ac:dyDescent="0.3">
      <c r="A412" s="36">
        <f t="shared" si="30"/>
        <v>3</v>
      </c>
      <c r="B412" s="36">
        <v>707</v>
      </c>
      <c r="C412" s="36">
        <v>1</v>
      </c>
      <c r="D412" s="36" t="s">
        <v>343</v>
      </c>
      <c r="E412" s="36">
        <v>1999</v>
      </c>
      <c r="F412" s="36">
        <v>2000</v>
      </c>
      <c r="G412" s="76">
        <v>65</v>
      </c>
      <c r="H412" s="36">
        <v>10</v>
      </c>
      <c r="I412" s="36">
        <v>1</v>
      </c>
      <c r="J412" s="36">
        <v>1</v>
      </c>
      <c r="K412" s="36">
        <v>1</v>
      </c>
      <c r="L412" s="94">
        <v>70</v>
      </c>
      <c r="M412" s="94">
        <v>15</v>
      </c>
      <c r="N412" s="95">
        <f t="shared" si="31"/>
        <v>0.82352941176470584</v>
      </c>
      <c r="O412" s="36">
        <v>20000707</v>
      </c>
      <c r="P412" s="63">
        <v>83.61</v>
      </c>
      <c r="Q412" s="76">
        <f t="shared" si="32"/>
        <v>1.0166248056452578</v>
      </c>
      <c r="R412" s="76">
        <f t="shared" si="33"/>
        <v>-1</v>
      </c>
      <c r="S412" s="95">
        <f t="shared" si="34"/>
        <v>-1</v>
      </c>
      <c r="T412" s="95">
        <f t="shared" si="35"/>
        <v>0.82352941176470584</v>
      </c>
      <c r="U412" s="95"/>
    </row>
    <row r="413" spans="1:21" x14ac:dyDescent="0.3">
      <c r="A413" s="36">
        <f t="shared" si="30"/>
        <v>3</v>
      </c>
      <c r="B413" s="36">
        <v>726</v>
      </c>
      <c r="C413" s="36">
        <v>1</v>
      </c>
      <c r="D413" s="36" t="s">
        <v>506</v>
      </c>
      <c r="E413" s="36">
        <v>1999</v>
      </c>
      <c r="F413" s="36">
        <v>2000</v>
      </c>
      <c r="G413" s="76">
        <v>315</v>
      </c>
      <c r="H413" s="36">
        <v>10</v>
      </c>
      <c r="I413" s="36">
        <v>1</v>
      </c>
      <c r="J413" s="36">
        <v>1</v>
      </c>
      <c r="K413" s="36">
        <v>4</v>
      </c>
      <c r="L413" s="94">
        <v>721</v>
      </c>
      <c r="M413" s="94">
        <v>560</v>
      </c>
      <c r="N413" s="95">
        <f t="shared" si="31"/>
        <v>0.56284153005464477</v>
      </c>
      <c r="O413" s="36">
        <v>20000726</v>
      </c>
      <c r="P413" s="63">
        <v>2025.32</v>
      </c>
      <c r="Q413" s="76">
        <f t="shared" si="32"/>
        <v>0.63249264313787457</v>
      </c>
      <c r="R413" s="76">
        <f t="shared" si="33"/>
        <v>-1</v>
      </c>
      <c r="S413" s="95">
        <f t="shared" si="34"/>
        <v>-1</v>
      </c>
      <c r="T413" s="95">
        <f t="shared" si="35"/>
        <v>0.56284153005464477</v>
      </c>
      <c r="U413" s="95"/>
    </row>
    <row r="414" spans="1:21" x14ac:dyDescent="0.3">
      <c r="A414" s="36">
        <f t="shared" si="30"/>
        <v>3</v>
      </c>
      <c r="B414" s="36">
        <v>727</v>
      </c>
      <c r="C414" s="36">
        <v>1</v>
      </c>
      <c r="D414" s="36" t="s">
        <v>260</v>
      </c>
      <c r="E414" s="36">
        <v>1999</v>
      </c>
      <c r="F414" s="36">
        <v>2000</v>
      </c>
      <c r="G414" s="76">
        <v>415</v>
      </c>
      <c r="H414" s="36">
        <v>10</v>
      </c>
      <c r="I414" s="36">
        <v>1</v>
      </c>
      <c r="J414" s="36">
        <v>1</v>
      </c>
      <c r="K414" s="36">
        <v>5</v>
      </c>
      <c r="L414" s="94">
        <v>1361</v>
      </c>
      <c r="M414" s="94">
        <v>537</v>
      </c>
      <c r="N414" s="95">
        <f t="shared" si="31"/>
        <v>0.71707060063224448</v>
      </c>
      <c r="O414" s="36">
        <v>20000727</v>
      </c>
      <c r="P414" s="63">
        <v>2435.9499999999998</v>
      </c>
      <c r="Q414" s="76">
        <f t="shared" si="32"/>
        <v>0.77916213386974287</v>
      </c>
      <c r="R414" s="76">
        <f t="shared" si="33"/>
        <v>-1</v>
      </c>
      <c r="S414" s="95">
        <f t="shared" si="34"/>
        <v>-1</v>
      </c>
      <c r="T414" s="95">
        <f t="shared" si="35"/>
        <v>0.71707060063224448</v>
      </c>
      <c r="U414" s="95"/>
    </row>
    <row r="415" spans="1:21" x14ac:dyDescent="0.3">
      <c r="A415" s="36">
        <f t="shared" si="30"/>
        <v>3</v>
      </c>
      <c r="B415" s="36">
        <v>728</v>
      </c>
      <c r="C415" s="36">
        <v>1</v>
      </c>
      <c r="D415" s="36" t="s">
        <v>346</v>
      </c>
      <c r="E415" s="36">
        <v>1999</v>
      </c>
      <c r="F415" s="36">
        <v>2000</v>
      </c>
      <c r="G415" s="76">
        <v>285.23</v>
      </c>
      <c r="H415" s="36">
        <v>10</v>
      </c>
      <c r="I415" s="36">
        <v>0</v>
      </c>
      <c r="J415" s="36">
        <v>1</v>
      </c>
      <c r="K415" s="36">
        <v>3</v>
      </c>
      <c r="L415" s="94">
        <v>3719</v>
      </c>
      <c r="M415" s="94">
        <v>4285</v>
      </c>
      <c r="N415" s="95">
        <f t="shared" si="31"/>
        <v>0.46464267866066966</v>
      </c>
      <c r="O415" s="36">
        <v>20000728</v>
      </c>
      <c r="P415" s="63">
        <v>8971.7099999999991</v>
      </c>
      <c r="Q415" s="76">
        <f t="shared" si="32"/>
        <v>0.89213761924984214</v>
      </c>
      <c r="R415" s="76">
        <f t="shared" si="33"/>
        <v>-1</v>
      </c>
      <c r="S415" s="95">
        <f t="shared" si="34"/>
        <v>-1</v>
      </c>
      <c r="T415" s="95">
        <f t="shared" si="35"/>
        <v>0.46464267866066966</v>
      </c>
      <c r="U415" s="95"/>
    </row>
    <row r="416" spans="1:21" x14ac:dyDescent="0.3">
      <c r="A416" s="36">
        <f t="shared" si="30"/>
        <v>3</v>
      </c>
      <c r="B416" s="36">
        <v>738</v>
      </c>
      <c r="C416" s="36">
        <v>1</v>
      </c>
      <c r="D416" s="36" t="s">
        <v>507</v>
      </c>
      <c r="E416" s="36">
        <v>1999</v>
      </c>
      <c r="F416" s="36">
        <v>2000</v>
      </c>
      <c r="G416" s="76">
        <v>240</v>
      </c>
      <c r="H416" s="36">
        <v>5</v>
      </c>
      <c r="I416" s="36">
        <v>1</v>
      </c>
      <c r="J416" s="36">
        <v>1</v>
      </c>
      <c r="K416" s="36">
        <v>3</v>
      </c>
      <c r="L416" s="94">
        <v>369</v>
      </c>
      <c r="M416" s="94">
        <v>335</v>
      </c>
      <c r="N416" s="95">
        <f t="shared" si="31"/>
        <v>0.52414772727272729</v>
      </c>
      <c r="O416" s="36">
        <v>20000738</v>
      </c>
      <c r="P416" s="63">
        <v>1072.76</v>
      </c>
      <c r="Q416" s="76">
        <f t="shared" si="32"/>
        <v>0.6562511652186882</v>
      </c>
      <c r="R416" s="76">
        <f t="shared" si="33"/>
        <v>-1</v>
      </c>
      <c r="S416" s="95">
        <f t="shared" si="34"/>
        <v>-1</v>
      </c>
      <c r="T416" s="95">
        <f t="shared" si="35"/>
        <v>0.52414772727272729</v>
      </c>
      <c r="U416" s="95"/>
    </row>
    <row r="417" spans="1:21" x14ac:dyDescent="0.3">
      <c r="A417" s="36">
        <f t="shared" si="30"/>
        <v>3</v>
      </c>
      <c r="B417" s="36">
        <v>739</v>
      </c>
      <c r="C417" s="36">
        <v>1</v>
      </c>
      <c r="D417" s="36" t="s">
        <v>400</v>
      </c>
      <c r="E417" s="36">
        <v>1999</v>
      </c>
      <c r="F417" s="36">
        <v>2000</v>
      </c>
      <c r="G417" s="76">
        <v>235.98</v>
      </c>
      <c r="H417" s="36">
        <v>10</v>
      </c>
      <c r="I417" s="36">
        <v>1</v>
      </c>
      <c r="J417" s="36">
        <v>1</v>
      </c>
      <c r="K417" s="36">
        <v>3</v>
      </c>
      <c r="L417" s="94">
        <v>353</v>
      </c>
      <c r="M417" s="94">
        <v>171</v>
      </c>
      <c r="N417" s="95">
        <f t="shared" si="31"/>
        <v>0.67366412213740456</v>
      </c>
      <c r="O417" s="36">
        <v>20000739</v>
      </c>
      <c r="P417" s="63">
        <v>922.4</v>
      </c>
      <c r="Q417" s="76">
        <f t="shared" si="32"/>
        <v>0.56808326105810925</v>
      </c>
      <c r="R417" s="76">
        <f t="shared" si="33"/>
        <v>-1</v>
      </c>
      <c r="S417" s="95">
        <f t="shared" si="34"/>
        <v>-1</v>
      </c>
      <c r="T417" s="95">
        <f t="shared" si="35"/>
        <v>0.67366412213740456</v>
      </c>
      <c r="U417" s="95"/>
    </row>
    <row r="418" spans="1:21" x14ac:dyDescent="0.3">
      <c r="A418" s="36">
        <f t="shared" si="30"/>
        <v>3</v>
      </c>
      <c r="B418" s="36">
        <v>787</v>
      </c>
      <c r="C418" s="36">
        <v>1</v>
      </c>
      <c r="D418" s="36" t="s">
        <v>508</v>
      </c>
      <c r="E418" s="36">
        <v>1999</v>
      </c>
      <c r="F418" s="36">
        <v>2000</v>
      </c>
      <c r="G418" s="76">
        <v>415</v>
      </c>
      <c r="H418" s="36">
        <v>10</v>
      </c>
      <c r="I418" s="36">
        <v>1</v>
      </c>
      <c r="J418" s="36">
        <v>1</v>
      </c>
      <c r="K418" s="36">
        <v>5</v>
      </c>
      <c r="L418" s="94">
        <v>269</v>
      </c>
      <c r="M418" s="94">
        <v>130</v>
      </c>
      <c r="N418" s="95">
        <f t="shared" si="31"/>
        <v>0.67418546365914789</v>
      </c>
      <c r="O418" s="36">
        <v>20000787</v>
      </c>
      <c r="P418" s="63">
        <v>420.59</v>
      </c>
      <c r="Q418" s="76">
        <f t="shared" si="32"/>
        <v>0.94866734824888854</v>
      </c>
      <c r="R418" s="76">
        <f t="shared" si="33"/>
        <v>-1</v>
      </c>
      <c r="S418" s="95">
        <f t="shared" si="34"/>
        <v>-1</v>
      </c>
      <c r="T418" s="95">
        <f t="shared" si="35"/>
        <v>0.67418546365914789</v>
      </c>
      <c r="U418" s="95"/>
    </row>
    <row r="419" spans="1:21" x14ac:dyDescent="0.3">
      <c r="A419" s="36">
        <f t="shared" si="30"/>
        <v>3</v>
      </c>
      <c r="B419" s="36">
        <v>811</v>
      </c>
      <c r="C419" s="36">
        <v>1</v>
      </c>
      <c r="D419" s="36" t="s">
        <v>509</v>
      </c>
      <c r="E419" s="36">
        <v>1999</v>
      </c>
      <c r="F419" s="36">
        <v>2000</v>
      </c>
      <c r="G419" s="76">
        <v>415</v>
      </c>
      <c r="H419" s="36">
        <v>5</v>
      </c>
      <c r="I419" s="36">
        <v>0</v>
      </c>
      <c r="J419" s="36">
        <v>1</v>
      </c>
      <c r="K419" s="36">
        <v>5</v>
      </c>
      <c r="L419" s="94">
        <v>681</v>
      </c>
      <c r="M419" s="94">
        <v>822</v>
      </c>
      <c r="N419" s="95">
        <f t="shared" si="31"/>
        <v>0.45309381237524948</v>
      </c>
      <c r="O419" s="36">
        <v>20000811</v>
      </c>
      <c r="P419" s="63">
        <v>838.01</v>
      </c>
      <c r="Q419" s="76">
        <f t="shared" si="32"/>
        <v>1.7935346833570005</v>
      </c>
      <c r="R419" s="76">
        <f t="shared" si="33"/>
        <v>-1</v>
      </c>
      <c r="S419" s="95">
        <f t="shared" si="34"/>
        <v>-1</v>
      </c>
      <c r="T419" s="95">
        <f t="shared" si="35"/>
        <v>0.45309381237524948</v>
      </c>
      <c r="U419" s="95"/>
    </row>
    <row r="420" spans="1:21" x14ac:dyDescent="0.3">
      <c r="A420" s="36">
        <f t="shared" si="30"/>
        <v>3</v>
      </c>
      <c r="B420" s="36">
        <v>818</v>
      </c>
      <c r="C420" s="36">
        <v>1</v>
      </c>
      <c r="D420" s="36" t="s">
        <v>496</v>
      </c>
      <c r="E420" s="36">
        <v>1999</v>
      </c>
      <c r="F420" s="36">
        <v>2000</v>
      </c>
      <c r="G420" s="76">
        <v>350</v>
      </c>
      <c r="H420" s="36">
        <v>5</v>
      </c>
      <c r="I420" s="36">
        <v>1</v>
      </c>
      <c r="J420" s="36">
        <v>1</v>
      </c>
      <c r="K420" s="36">
        <v>4</v>
      </c>
      <c r="L420" s="94">
        <v>282</v>
      </c>
      <c r="M420" s="94">
        <v>205</v>
      </c>
      <c r="N420" s="95">
        <f t="shared" si="31"/>
        <v>0.57905544147843946</v>
      </c>
      <c r="O420" s="36">
        <v>20000818</v>
      </c>
      <c r="P420" s="63">
        <v>384.34</v>
      </c>
      <c r="Q420" s="76">
        <f t="shared" si="32"/>
        <v>1.2671072487901338</v>
      </c>
      <c r="R420" s="76">
        <f t="shared" si="33"/>
        <v>-1</v>
      </c>
      <c r="S420" s="95">
        <f t="shared" si="34"/>
        <v>-1</v>
      </c>
      <c r="T420" s="95">
        <f t="shared" si="35"/>
        <v>0.57905544147843946</v>
      </c>
      <c r="U420" s="95"/>
    </row>
    <row r="421" spans="1:21" x14ac:dyDescent="0.3">
      <c r="A421" s="36">
        <f t="shared" si="30"/>
        <v>3</v>
      </c>
      <c r="B421" s="36">
        <v>861</v>
      </c>
      <c r="C421" s="36">
        <v>1</v>
      </c>
      <c r="D421" s="36" t="s">
        <v>510</v>
      </c>
      <c r="E421" s="36">
        <v>1999</v>
      </c>
      <c r="F421" s="36">
        <v>2000</v>
      </c>
      <c r="G421" s="76">
        <v>268</v>
      </c>
      <c r="H421" s="36">
        <v>2</v>
      </c>
      <c r="I421" s="36">
        <v>0</v>
      </c>
      <c r="J421" s="36">
        <v>1</v>
      </c>
      <c r="K421" s="36">
        <v>3</v>
      </c>
      <c r="L421" s="94">
        <v>2094</v>
      </c>
      <c r="M421" s="94">
        <v>3470</v>
      </c>
      <c r="N421" s="95">
        <f t="shared" si="31"/>
        <v>0.37634795111430625</v>
      </c>
      <c r="O421" s="36">
        <v>20000861</v>
      </c>
      <c r="P421" s="63">
        <v>4820.66</v>
      </c>
      <c r="Q421" s="76">
        <f t="shared" si="32"/>
        <v>1.1541988026535785</v>
      </c>
      <c r="R421" s="76">
        <f t="shared" si="33"/>
        <v>-1</v>
      </c>
      <c r="S421" s="95">
        <f t="shared" si="34"/>
        <v>-1</v>
      </c>
      <c r="T421" s="95">
        <f t="shared" si="35"/>
        <v>0.37634795111430625</v>
      </c>
      <c r="U421" s="95"/>
    </row>
    <row r="422" spans="1:21" x14ac:dyDescent="0.3">
      <c r="A422" s="36">
        <f t="shared" si="30"/>
        <v>3</v>
      </c>
      <c r="B422" s="36">
        <v>911</v>
      </c>
      <c r="C422" s="36">
        <v>1</v>
      </c>
      <c r="D422" s="36" t="s">
        <v>511</v>
      </c>
      <c r="E422" s="36">
        <v>1999</v>
      </c>
      <c r="F422" s="36">
        <v>2000</v>
      </c>
      <c r="G422" s="76">
        <v>415</v>
      </c>
      <c r="H422" s="36">
        <v>10</v>
      </c>
      <c r="I422" s="36">
        <v>1</v>
      </c>
      <c r="J422" s="36">
        <v>1</v>
      </c>
      <c r="K422" s="36">
        <v>5</v>
      </c>
      <c r="L422" s="94">
        <v>3278</v>
      </c>
      <c r="M422" s="94">
        <v>2187</v>
      </c>
      <c r="N422" s="95">
        <f t="shared" si="31"/>
        <v>0.59981701738334858</v>
      </c>
      <c r="O422" s="36">
        <v>20000911</v>
      </c>
      <c r="P422" s="63">
        <v>4598.71</v>
      </c>
      <c r="Q422" s="76">
        <f t="shared" si="32"/>
        <v>1.1883767404337304</v>
      </c>
      <c r="R422" s="76">
        <f t="shared" si="33"/>
        <v>-1</v>
      </c>
      <c r="S422" s="95">
        <f t="shared" si="34"/>
        <v>-1</v>
      </c>
      <c r="T422" s="95">
        <f t="shared" si="35"/>
        <v>0.59981701738334858</v>
      </c>
      <c r="U422" s="95"/>
    </row>
    <row r="423" spans="1:21" x14ac:dyDescent="0.3">
      <c r="A423" s="36">
        <f t="shared" si="30"/>
        <v>3</v>
      </c>
      <c r="B423" s="36">
        <v>2149</v>
      </c>
      <c r="C423" s="36">
        <v>1</v>
      </c>
      <c r="D423" s="36" t="s">
        <v>440</v>
      </c>
      <c r="E423" s="36">
        <v>1999</v>
      </c>
      <c r="F423" s="36">
        <v>2000</v>
      </c>
      <c r="G423" s="76">
        <v>220.38</v>
      </c>
      <c r="H423" s="36">
        <v>10</v>
      </c>
      <c r="I423" s="36">
        <v>1</v>
      </c>
      <c r="J423" s="36">
        <v>1</v>
      </c>
      <c r="K423" s="36">
        <v>3</v>
      </c>
      <c r="L423" s="94">
        <v>884</v>
      </c>
      <c r="M423" s="94">
        <v>631</v>
      </c>
      <c r="N423" s="95">
        <f t="shared" si="31"/>
        <v>0.5834983498349835</v>
      </c>
      <c r="O423" s="36">
        <v>20002149</v>
      </c>
      <c r="P423" s="63">
        <v>1800.07</v>
      </c>
      <c r="Q423" s="76">
        <f t="shared" si="32"/>
        <v>0.84163393645802664</v>
      </c>
      <c r="R423" s="76">
        <f t="shared" si="33"/>
        <v>-1</v>
      </c>
      <c r="S423" s="95">
        <f t="shared" si="34"/>
        <v>-1</v>
      </c>
      <c r="T423" s="95">
        <f t="shared" si="35"/>
        <v>0.5834983498349835</v>
      </c>
      <c r="U423" s="95"/>
    </row>
    <row r="424" spans="1:21" x14ac:dyDescent="0.3">
      <c r="A424" s="36">
        <f t="shared" si="30"/>
        <v>3</v>
      </c>
      <c r="B424" s="36">
        <v>2170</v>
      </c>
      <c r="C424" s="36">
        <v>1</v>
      </c>
      <c r="D424" s="36" t="s">
        <v>480</v>
      </c>
      <c r="E424" s="36">
        <v>1999</v>
      </c>
      <c r="F424" s="36">
        <v>2000</v>
      </c>
      <c r="G424" s="76">
        <v>415</v>
      </c>
      <c r="H424" s="36">
        <v>6</v>
      </c>
      <c r="I424" s="36">
        <v>1</v>
      </c>
      <c r="J424" s="36">
        <v>1</v>
      </c>
      <c r="K424" s="36">
        <v>5</v>
      </c>
      <c r="L424" s="94">
        <v>1325</v>
      </c>
      <c r="M424" s="94">
        <v>923</v>
      </c>
      <c r="N424" s="95">
        <f t="shared" si="31"/>
        <v>0.58941281138790036</v>
      </c>
      <c r="O424" s="36">
        <v>20002170</v>
      </c>
      <c r="P424" s="63">
        <v>1863.34</v>
      </c>
      <c r="Q424" s="76">
        <f t="shared" si="32"/>
        <v>1.2064357551493554</v>
      </c>
      <c r="R424" s="76">
        <f t="shared" si="33"/>
        <v>-1</v>
      </c>
      <c r="S424" s="95">
        <f t="shared" si="34"/>
        <v>-1</v>
      </c>
      <c r="T424" s="95">
        <f t="shared" si="35"/>
        <v>0.58941281138790036</v>
      </c>
      <c r="U424" s="95"/>
    </row>
    <row r="425" spans="1:21" x14ac:dyDescent="0.3">
      <c r="A425" s="36">
        <f t="shared" si="30"/>
        <v>3</v>
      </c>
      <c r="B425" s="36">
        <v>2174</v>
      </c>
      <c r="C425" s="36">
        <v>1</v>
      </c>
      <c r="D425" s="36" t="s">
        <v>512</v>
      </c>
      <c r="E425" s="36">
        <v>1999</v>
      </c>
      <c r="F425" s="36">
        <v>2000</v>
      </c>
      <c r="G425" s="76">
        <v>415</v>
      </c>
      <c r="H425" s="36">
        <v>10</v>
      </c>
      <c r="I425" s="36">
        <v>0</v>
      </c>
      <c r="J425" s="36">
        <v>1</v>
      </c>
      <c r="K425" s="36">
        <v>5</v>
      </c>
      <c r="L425" s="94">
        <v>412</v>
      </c>
      <c r="M425" s="94">
        <v>1476</v>
      </c>
      <c r="N425" s="95">
        <f t="shared" si="31"/>
        <v>0.21822033898305085</v>
      </c>
      <c r="O425" s="36">
        <v>20002174</v>
      </c>
      <c r="P425" s="63">
        <v>1373.25</v>
      </c>
      <c r="Q425" s="76">
        <f t="shared" si="32"/>
        <v>1.3748407063535408</v>
      </c>
      <c r="R425" s="76">
        <f t="shared" si="33"/>
        <v>-1</v>
      </c>
      <c r="S425" s="95">
        <f t="shared" si="34"/>
        <v>-1</v>
      </c>
      <c r="T425" s="95">
        <f t="shared" si="35"/>
        <v>0.21822033898305085</v>
      </c>
      <c r="U425" s="95"/>
    </row>
    <row r="426" spans="1:21" x14ac:dyDescent="0.3">
      <c r="A426" s="36">
        <f t="shared" si="30"/>
        <v>3</v>
      </c>
      <c r="B426" s="36">
        <v>2365</v>
      </c>
      <c r="C426" s="36">
        <v>1</v>
      </c>
      <c r="D426" s="36" t="s">
        <v>4</v>
      </c>
      <c r="E426" s="36">
        <v>1999</v>
      </c>
      <c r="F426" s="36">
        <v>2000</v>
      </c>
      <c r="G426" s="76">
        <v>400</v>
      </c>
      <c r="H426" s="36">
        <v>10</v>
      </c>
      <c r="I426" s="36">
        <v>0</v>
      </c>
      <c r="J426" s="36">
        <v>1</v>
      </c>
      <c r="K426" s="36">
        <v>5</v>
      </c>
      <c r="L426" s="94">
        <v>639</v>
      </c>
      <c r="M426" s="94">
        <v>730</v>
      </c>
      <c r="N426" s="95">
        <f t="shared" si="31"/>
        <v>0.46676406135865595</v>
      </c>
      <c r="O426" s="36">
        <v>20002365</v>
      </c>
      <c r="P426" s="63">
        <v>1113.32</v>
      </c>
      <c r="Q426" s="76">
        <f t="shared" si="32"/>
        <v>1.2296554449753889</v>
      </c>
      <c r="R426" s="76">
        <f t="shared" si="33"/>
        <v>-1</v>
      </c>
      <c r="S426" s="95">
        <f t="shared" si="34"/>
        <v>-1</v>
      </c>
      <c r="T426" s="95">
        <f t="shared" si="35"/>
        <v>0.46676406135865595</v>
      </c>
      <c r="U426" s="95"/>
    </row>
    <row r="427" spans="1:21" x14ac:dyDescent="0.3">
      <c r="A427" s="36">
        <f t="shared" ref="A427:A490" si="36">IF(E427/4=INT(E427/4),1,IF(E427/2=INT(E427/2),2,3))</f>
        <v>3</v>
      </c>
      <c r="B427" s="36">
        <v>2534</v>
      </c>
      <c r="C427" s="36">
        <v>1</v>
      </c>
      <c r="D427" s="36" t="s">
        <v>464</v>
      </c>
      <c r="E427" s="36">
        <v>1999</v>
      </c>
      <c r="F427" s="36">
        <v>2000</v>
      </c>
      <c r="G427" s="76">
        <v>415</v>
      </c>
      <c r="H427" s="36">
        <v>5</v>
      </c>
      <c r="I427" s="36">
        <v>1</v>
      </c>
      <c r="J427" s="36">
        <v>1</v>
      </c>
      <c r="K427" s="36">
        <v>5</v>
      </c>
      <c r="L427" s="94">
        <v>917</v>
      </c>
      <c r="M427" s="94">
        <v>550</v>
      </c>
      <c r="N427" s="95">
        <f t="shared" ref="N427:N490" si="37">L427/(L427+M427)</f>
        <v>0.62508520790729383</v>
      </c>
      <c r="O427" s="36">
        <v>20002534</v>
      </c>
      <c r="P427" s="63">
        <v>1007.67</v>
      </c>
      <c r="Q427" s="76">
        <f t="shared" ref="Q427:Q490" si="38">(L427+M427)/P427</f>
        <v>1.4558337550983953</v>
      </c>
      <c r="R427" s="76">
        <f t="shared" ref="R427:R490" si="39">IF(A427=1,N427,-1)</f>
        <v>-1</v>
      </c>
      <c r="S427" s="95">
        <f t="shared" ref="S427:S490" si="40">IF(A427=2,N427,-1)</f>
        <v>-1</v>
      </c>
      <c r="T427" s="95">
        <f t="shared" ref="T427:T490" si="41">IF(A427=3,N427,-1)</f>
        <v>0.62508520790729383</v>
      </c>
      <c r="U427" s="95"/>
    </row>
    <row r="428" spans="1:21" x14ac:dyDescent="0.3">
      <c r="A428" s="36">
        <f t="shared" si="36"/>
        <v>3</v>
      </c>
      <c r="B428" s="36">
        <v>2536</v>
      </c>
      <c r="C428" s="36">
        <v>1</v>
      </c>
      <c r="D428" s="36" t="s">
        <v>407</v>
      </c>
      <c r="E428" s="36">
        <v>1999</v>
      </c>
      <c r="F428" s="36">
        <v>2000</v>
      </c>
      <c r="G428" s="76">
        <v>500</v>
      </c>
      <c r="H428" s="36">
        <v>10</v>
      </c>
      <c r="I428" s="36">
        <v>1</v>
      </c>
      <c r="J428" s="36">
        <v>1</v>
      </c>
      <c r="K428" s="36">
        <v>6</v>
      </c>
      <c r="L428" s="94">
        <v>497</v>
      </c>
      <c r="M428" s="94">
        <v>80</v>
      </c>
      <c r="N428" s="95">
        <f t="shared" si="37"/>
        <v>0.86135181975736563</v>
      </c>
      <c r="O428" s="36">
        <v>20002536</v>
      </c>
      <c r="P428" s="63">
        <v>369.24</v>
      </c>
      <c r="Q428" s="76">
        <f t="shared" si="38"/>
        <v>1.5626692666016682</v>
      </c>
      <c r="R428" s="76">
        <f t="shared" si="39"/>
        <v>-1</v>
      </c>
      <c r="S428" s="95">
        <f t="shared" si="40"/>
        <v>-1</v>
      </c>
      <c r="T428" s="95">
        <f t="shared" si="41"/>
        <v>0.86135181975736563</v>
      </c>
      <c r="U428" s="95"/>
    </row>
    <row r="429" spans="1:21" x14ac:dyDescent="0.3">
      <c r="A429" s="36">
        <f t="shared" si="36"/>
        <v>3</v>
      </c>
      <c r="B429" s="36">
        <v>2580</v>
      </c>
      <c r="C429" s="36">
        <v>1</v>
      </c>
      <c r="D429" s="36" t="s">
        <v>513</v>
      </c>
      <c r="E429" s="36">
        <v>1999</v>
      </c>
      <c r="F429" s="36">
        <v>2000</v>
      </c>
      <c r="G429" s="76">
        <v>115</v>
      </c>
      <c r="H429" s="36">
        <v>6</v>
      </c>
      <c r="I429" s="36">
        <v>1</v>
      </c>
      <c r="J429" s="36">
        <v>1</v>
      </c>
      <c r="K429" s="36">
        <v>2</v>
      </c>
      <c r="L429" s="94">
        <v>658</v>
      </c>
      <c r="M429" s="94">
        <v>329</v>
      </c>
      <c r="N429" s="95">
        <f t="shared" si="37"/>
        <v>0.66666666666666663</v>
      </c>
      <c r="O429" s="36">
        <v>20002580</v>
      </c>
      <c r="P429" s="63">
        <v>1012.81</v>
      </c>
      <c r="Q429" s="76">
        <f t="shared" si="38"/>
        <v>0.97451644434790341</v>
      </c>
      <c r="R429" s="76">
        <f t="shared" si="39"/>
        <v>-1</v>
      </c>
      <c r="S429" s="95">
        <f t="shared" si="40"/>
        <v>-1</v>
      </c>
      <c r="T429" s="95">
        <f t="shared" si="41"/>
        <v>0.66666666666666663</v>
      </c>
      <c r="U429" s="95"/>
    </row>
    <row r="430" spans="1:21" x14ac:dyDescent="0.3">
      <c r="A430" s="36">
        <f t="shared" si="36"/>
        <v>3</v>
      </c>
      <c r="B430" s="36">
        <v>2580</v>
      </c>
      <c r="C430" s="36">
        <v>1</v>
      </c>
      <c r="D430" s="36" t="s">
        <v>513</v>
      </c>
      <c r="E430" s="36">
        <v>1999</v>
      </c>
      <c r="F430" s="36">
        <v>2000</v>
      </c>
      <c r="G430" s="76">
        <v>300</v>
      </c>
      <c r="H430" s="36">
        <v>6</v>
      </c>
      <c r="I430" s="36">
        <v>1</v>
      </c>
      <c r="J430" s="36">
        <v>1</v>
      </c>
      <c r="K430" s="36">
        <v>4</v>
      </c>
      <c r="L430" s="94">
        <v>687</v>
      </c>
      <c r="M430" s="94">
        <v>314</v>
      </c>
      <c r="N430" s="95">
        <f t="shared" si="37"/>
        <v>0.68631368631368628</v>
      </c>
      <c r="O430" s="36">
        <v>20002580</v>
      </c>
      <c r="P430" s="63">
        <v>1012.81</v>
      </c>
      <c r="Q430" s="76">
        <f t="shared" si="38"/>
        <v>0.98833937263652616</v>
      </c>
      <c r="R430" s="76">
        <f t="shared" si="39"/>
        <v>-1</v>
      </c>
      <c r="S430" s="95">
        <f t="shared" si="40"/>
        <v>-1</v>
      </c>
      <c r="T430" s="95">
        <f t="shared" si="41"/>
        <v>0.68631368631368628</v>
      </c>
      <c r="U430" s="95"/>
    </row>
    <row r="431" spans="1:21" x14ac:dyDescent="0.3">
      <c r="A431" s="36">
        <f t="shared" si="36"/>
        <v>3</v>
      </c>
      <c r="B431" s="36">
        <v>2753</v>
      </c>
      <c r="C431" s="36">
        <v>1</v>
      </c>
      <c r="D431" s="36" t="s">
        <v>465</v>
      </c>
      <c r="E431" s="36">
        <v>1999</v>
      </c>
      <c r="F431" s="36">
        <v>2000</v>
      </c>
      <c r="G431" s="76">
        <v>100</v>
      </c>
      <c r="H431" s="36">
        <v>10</v>
      </c>
      <c r="I431" s="36">
        <v>1</v>
      </c>
      <c r="J431" s="36">
        <v>1</v>
      </c>
      <c r="K431" s="36">
        <v>2</v>
      </c>
      <c r="L431" s="94">
        <v>825</v>
      </c>
      <c r="M431" s="94">
        <v>580</v>
      </c>
      <c r="N431" s="95">
        <f t="shared" si="37"/>
        <v>0.58718861209964412</v>
      </c>
      <c r="O431" s="36">
        <v>20002753</v>
      </c>
      <c r="P431" s="63">
        <v>1522.51</v>
      </c>
      <c r="Q431" s="76">
        <f t="shared" si="38"/>
        <v>0.9228182409310941</v>
      </c>
      <c r="R431" s="76">
        <f t="shared" si="39"/>
        <v>-1</v>
      </c>
      <c r="S431" s="95">
        <f t="shared" si="40"/>
        <v>-1</v>
      </c>
      <c r="T431" s="95">
        <f t="shared" si="41"/>
        <v>0.58718861209964412</v>
      </c>
      <c r="U431" s="95"/>
    </row>
    <row r="432" spans="1:21" x14ac:dyDescent="0.3">
      <c r="A432" s="36">
        <f t="shared" si="36"/>
        <v>3</v>
      </c>
      <c r="B432" s="36">
        <v>2805</v>
      </c>
      <c r="C432" s="36">
        <v>1</v>
      </c>
      <c r="D432" s="36" t="s">
        <v>514</v>
      </c>
      <c r="E432" s="36">
        <v>1999</v>
      </c>
      <c r="F432" s="36">
        <v>2000</v>
      </c>
      <c r="G432" s="76">
        <v>450</v>
      </c>
      <c r="H432" s="36">
        <v>10</v>
      </c>
      <c r="I432" s="36">
        <v>1</v>
      </c>
      <c r="J432" s="36">
        <v>1</v>
      </c>
      <c r="K432" s="36">
        <v>5</v>
      </c>
      <c r="L432" s="94">
        <v>622</v>
      </c>
      <c r="M432" s="94">
        <v>578</v>
      </c>
      <c r="N432" s="95">
        <f t="shared" si="37"/>
        <v>0.51833333333333331</v>
      </c>
      <c r="O432" s="36">
        <v>20002805</v>
      </c>
      <c r="P432" s="63">
        <v>1283.8800000000001</v>
      </c>
      <c r="Q432" s="76">
        <f t="shared" si="38"/>
        <v>0.9346667912889054</v>
      </c>
      <c r="R432" s="76">
        <f t="shared" si="39"/>
        <v>-1</v>
      </c>
      <c r="S432" s="95">
        <f t="shared" si="40"/>
        <v>-1</v>
      </c>
      <c r="T432" s="95">
        <f t="shared" si="41"/>
        <v>0.51833333333333331</v>
      </c>
      <c r="U432" s="95"/>
    </row>
    <row r="433" spans="1:21" x14ac:dyDescent="0.3">
      <c r="A433" s="36">
        <f t="shared" si="36"/>
        <v>3</v>
      </c>
      <c r="B433" s="36">
        <v>2835</v>
      </c>
      <c r="C433" s="36">
        <v>1</v>
      </c>
      <c r="D433" s="36" t="s">
        <v>146</v>
      </c>
      <c r="E433" s="36">
        <v>1999</v>
      </c>
      <c r="F433" s="36">
        <v>2001</v>
      </c>
      <c r="G433" s="76">
        <v>731</v>
      </c>
      <c r="H433" s="36">
        <v>10</v>
      </c>
      <c r="I433" s="36">
        <v>1</v>
      </c>
      <c r="J433" s="36">
        <v>0</v>
      </c>
      <c r="K433" s="36">
        <v>8</v>
      </c>
      <c r="L433" s="94">
        <v>579</v>
      </c>
      <c r="M433" s="94">
        <v>432</v>
      </c>
      <c r="N433" s="95">
        <f t="shared" si="37"/>
        <v>0.57270029673590506</v>
      </c>
      <c r="O433" s="36">
        <v>20002835</v>
      </c>
      <c r="P433" s="63">
        <v>795.2</v>
      </c>
      <c r="Q433" s="76">
        <f t="shared" si="38"/>
        <v>1.2713782696177061</v>
      </c>
      <c r="R433" s="76">
        <f t="shared" si="39"/>
        <v>-1</v>
      </c>
      <c r="S433" s="95">
        <f t="shared" si="40"/>
        <v>-1</v>
      </c>
      <c r="T433" s="95">
        <f t="shared" si="41"/>
        <v>0.57270029673590506</v>
      </c>
      <c r="U433" s="95"/>
    </row>
    <row r="434" spans="1:21" x14ac:dyDescent="0.3">
      <c r="A434" s="36">
        <f t="shared" si="36"/>
        <v>3</v>
      </c>
      <c r="B434" s="36">
        <v>2860</v>
      </c>
      <c r="C434" s="36">
        <v>1</v>
      </c>
      <c r="D434" s="36" t="s">
        <v>499</v>
      </c>
      <c r="E434" s="36">
        <v>1999</v>
      </c>
      <c r="F434" s="36">
        <v>2000</v>
      </c>
      <c r="G434" s="76">
        <v>455</v>
      </c>
      <c r="H434" s="36">
        <v>5</v>
      </c>
      <c r="I434" s="36">
        <v>1</v>
      </c>
      <c r="J434" s="36">
        <v>1</v>
      </c>
      <c r="K434" s="36">
        <v>5</v>
      </c>
      <c r="L434" s="94">
        <v>2292</v>
      </c>
      <c r="M434" s="94">
        <v>1375</v>
      </c>
      <c r="N434" s="95">
        <f t="shared" si="37"/>
        <v>0.62503408781019909</v>
      </c>
      <c r="O434" s="36">
        <v>20002860</v>
      </c>
      <c r="P434" s="63">
        <v>1642.77</v>
      </c>
      <c r="Q434" s="76">
        <f t="shared" si="38"/>
        <v>2.2322053604582504</v>
      </c>
      <c r="R434" s="76">
        <f t="shared" si="39"/>
        <v>-1</v>
      </c>
      <c r="S434" s="95">
        <f t="shared" si="40"/>
        <v>-1</v>
      </c>
      <c r="T434" s="95">
        <f t="shared" si="41"/>
        <v>0.62503408781019909</v>
      </c>
      <c r="U434" s="95"/>
    </row>
    <row r="435" spans="1:21" x14ac:dyDescent="0.3">
      <c r="A435" s="36">
        <f t="shared" si="36"/>
        <v>1</v>
      </c>
      <c r="B435" s="36">
        <v>1.2</v>
      </c>
      <c r="C435" s="36">
        <v>3</v>
      </c>
      <c r="D435" s="36" t="s">
        <v>446</v>
      </c>
      <c r="E435" s="36">
        <v>2000</v>
      </c>
      <c r="F435" s="36">
        <v>2002</v>
      </c>
      <c r="G435" s="76">
        <v>735</v>
      </c>
      <c r="H435" s="36">
        <v>8</v>
      </c>
      <c r="I435" s="36">
        <v>1</v>
      </c>
      <c r="J435" s="36">
        <v>0</v>
      </c>
      <c r="K435" s="36">
        <v>8</v>
      </c>
      <c r="L435" s="94">
        <v>110513</v>
      </c>
      <c r="M435" s="94">
        <v>41918</v>
      </c>
      <c r="N435" s="95">
        <f t="shared" si="37"/>
        <v>0.72500344418130169</v>
      </c>
      <c r="O435" s="36">
        <v>20010001.199999999</v>
      </c>
      <c r="P435" s="63">
        <v>52950.3</v>
      </c>
      <c r="Q435" s="76">
        <f t="shared" si="38"/>
        <v>2.8787561165847975</v>
      </c>
      <c r="R435" s="76">
        <f t="shared" si="39"/>
        <v>0.72500344418130169</v>
      </c>
      <c r="S435" s="95">
        <f t="shared" si="40"/>
        <v>-1</v>
      </c>
      <c r="T435" s="95">
        <f t="shared" si="41"/>
        <v>-1</v>
      </c>
      <c r="U435" s="95"/>
    </row>
    <row r="436" spans="1:21" x14ac:dyDescent="0.3">
      <c r="A436" s="36">
        <f t="shared" si="36"/>
        <v>1</v>
      </c>
      <c r="B436" s="36">
        <v>12</v>
      </c>
      <c r="C436" s="36">
        <v>1</v>
      </c>
      <c r="D436" s="36" t="s">
        <v>485</v>
      </c>
      <c r="E436" s="36">
        <v>2000</v>
      </c>
      <c r="F436" s="36">
        <v>2001</v>
      </c>
      <c r="G436" s="76">
        <v>80</v>
      </c>
      <c r="H436" s="36">
        <v>10</v>
      </c>
      <c r="I436" s="36">
        <v>1</v>
      </c>
      <c r="J436" s="36">
        <v>1</v>
      </c>
      <c r="K436" s="36">
        <v>1</v>
      </c>
      <c r="L436" s="94">
        <v>6686</v>
      </c>
      <c r="M436" s="94">
        <v>6346</v>
      </c>
      <c r="N436" s="95">
        <f t="shared" si="37"/>
        <v>0.51304481276856972</v>
      </c>
      <c r="O436" s="36">
        <v>20010012</v>
      </c>
      <c r="P436" s="63">
        <v>6723.53</v>
      </c>
      <c r="Q436" s="76">
        <f t="shared" si="38"/>
        <v>1.93826754695822</v>
      </c>
      <c r="R436" s="76">
        <f t="shared" si="39"/>
        <v>0.51304481276856972</v>
      </c>
      <c r="S436" s="95">
        <f t="shared" si="40"/>
        <v>-1</v>
      </c>
      <c r="T436" s="95">
        <f t="shared" si="41"/>
        <v>-1</v>
      </c>
      <c r="U436" s="95"/>
    </row>
    <row r="437" spans="1:21" x14ac:dyDescent="0.3">
      <c r="A437" s="36">
        <f t="shared" si="36"/>
        <v>1</v>
      </c>
      <c r="B437" s="36">
        <v>23</v>
      </c>
      <c r="C437" s="36">
        <v>1</v>
      </c>
      <c r="D437" s="36" t="s">
        <v>516</v>
      </c>
      <c r="E437" s="36">
        <v>2000</v>
      </c>
      <c r="F437" s="36">
        <v>2001</v>
      </c>
      <c r="G437" s="76">
        <v>415</v>
      </c>
      <c r="H437" s="36">
        <v>10</v>
      </c>
      <c r="I437" s="36">
        <v>0</v>
      </c>
      <c r="J437" s="36">
        <v>1</v>
      </c>
      <c r="K437" s="36">
        <v>5</v>
      </c>
      <c r="L437" s="94">
        <v>920</v>
      </c>
      <c r="M437" s="94">
        <v>1839</v>
      </c>
      <c r="N437" s="95">
        <f t="shared" si="37"/>
        <v>0.33345415005436752</v>
      </c>
      <c r="O437" s="36">
        <v>20010023</v>
      </c>
      <c r="P437" s="63">
        <v>1269.92</v>
      </c>
      <c r="Q437" s="76">
        <f t="shared" si="38"/>
        <v>2.1725778001763891</v>
      </c>
      <c r="R437" s="76">
        <f t="shared" si="39"/>
        <v>0.33345415005436752</v>
      </c>
      <c r="S437" s="95">
        <f t="shared" si="40"/>
        <v>-1</v>
      </c>
      <c r="T437" s="95">
        <f t="shared" si="41"/>
        <v>-1</v>
      </c>
      <c r="U437" s="95"/>
    </row>
    <row r="438" spans="1:21" x14ac:dyDescent="0.3">
      <c r="A438" s="36">
        <f t="shared" si="36"/>
        <v>1</v>
      </c>
      <c r="B438" s="36">
        <v>81</v>
      </c>
      <c r="C438" s="36">
        <v>1</v>
      </c>
      <c r="D438" s="36" t="s">
        <v>515</v>
      </c>
      <c r="E438" s="36">
        <v>2000</v>
      </c>
      <c r="F438" s="36">
        <v>2001</v>
      </c>
      <c r="G438" s="76">
        <v>300</v>
      </c>
      <c r="H438" s="36">
        <v>10</v>
      </c>
      <c r="I438" s="36">
        <v>1</v>
      </c>
      <c r="J438" s="36">
        <v>1</v>
      </c>
      <c r="K438" s="36">
        <v>4</v>
      </c>
      <c r="L438" s="94">
        <v>337</v>
      </c>
      <c r="M438" s="94">
        <v>283</v>
      </c>
      <c r="N438" s="95">
        <f t="shared" si="37"/>
        <v>0.54354838709677422</v>
      </c>
      <c r="O438" s="36">
        <v>20010081</v>
      </c>
      <c r="P438" s="63">
        <v>187.41</v>
      </c>
      <c r="Q438" s="76">
        <f t="shared" si="38"/>
        <v>3.3082546288885331</v>
      </c>
      <c r="R438" s="76">
        <f t="shared" si="39"/>
        <v>0.54354838709677422</v>
      </c>
      <c r="S438" s="95">
        <f t="shared" si="40"/>
        <v>-1</v>
      </c>
      <c r="T438" s="95">
        <f t="shared" si="41"/>
        <v>-1</v>
      </c>
      <c r="U438" s="95"/>
    </row>
    <row r="439" spans="1:21" x14ac:dyDescent="0.3">
      <c r="A439" s="36">
        <f t="shared" si="36"/>
        <v>1</v>
      </c>
      <c r="B439" s="36">
        <v>88</v>
      </c>
      <c r="C439" s="36">
        <v>1</v>
      </c>
      <c r="D439" s="36" t="s">
        <v>238</v>
      </c>
      <c r="E439" s="36">
        <v>2000</v>
      </c>
      <c r="F439" s="36">
        <v>2001</v>
      </c>
      <c r="G439" s="76">
        <v>450</v>
      </c>
      <c r="H439" s="36">
        <v>5</v>
      </c>
      <c r="I439" s="36">
        <v>0</v>
      </c>
      <c r="J439" s="36">
        <v>1</v>
      </c>
      <c r="K439" s="36">
        <v>5</v>
      </c>
      <c r="L439" s="94">
        <v>2154</v>
      </c>
      <c r="M439" s="94">
        <v>3656</v>
      </c>
      <c r="N439" s="95">
        <f t="shared" si="37"/>
        <v>0.37074010327022378</v>
      </c>
      <c r="O439" s="36">
        <v>20010088</v>
      </c>
      <c r="P439" s="63">
        <v>2660.31</v>
      </c>
      <c r="Q439" s="76">
        <f t="shared" si="38"/>
        <v>2.183956005127222</v>
      </c>
      <c r="R439" s="76">
        <f t="shared" si="39"/>
        <v>0.37074010327022378</v>
      </c>
      <c r="S439" s="95">
        <f t="shared" si="40"/>
        <v>-1</v>
      </c>
      <c r="T439" s="95">
        <f t="shared" si="41"/>
        <v>-1</v>
      </c>
      <c r="U439" s="95"/>
    </row>
    <row r="440" spans="1:21" x14ac:dyDescent="0.3">
      <c r="A440" s="36">
        <f t="shared" si="36"/>
        <v>1</v>
      </c>
      <c r="B440" s="36">
        <v>97</v>
      </c>
      <c r="C440" s="36">
        <v>1</v>
      </c>
      <c r="D440" s="36" t="s">
        <v>411</v>
      </c>
      <c r="E440" s="36">
        <v>2000</v>
      </c>
      <c r="F440" s="36">
        <v>2001</v>
      </c>
      <c r="G440" s="76">
        <v>465</v>
      </c>
      <c r="H440" s="36">
        <v>10</v>
      </c>
      <c r="I440" s="36">
        <v>0</v>
      </c>
      <c r="J440" s="36">
        <v>1</v>
      </c>
      <c r="K440" s="36">
        <v>5</v>
      </c>
      <c r="L440" s="94">
        <v>590</v>
      </c>
      <c r="M440" s="94">
        <v>628</v>
      </c>
      <c r="N440" s="95">
        <f t="shared" si="37"/>
        <v>0.48440065681444994</v>
      </c>
      <c r="O440" s="36">
        <v>20010097</v>
      </c>
      <c r="P440" s="63">
        <v>744.24</v>
      </c>
      <c r="Q440" s="76">
        <f t="shared" si="38"/>
        <v>1.6365688487584651</v>
      </c>
      <c r="R440" s="76">
        <f t="shared" si="39"/>
        <v>0.48440065681444994</v>
      </c>
      <c r="S440" s="95">
        <f t="shared" si="40"/>
        <v>-1</v>
      </c>
      <c r="T440" s="95">
        <f t="shared" si="41"/>
        <v>-1</v>
      </c>
      <c r="U440" s="95"/>
    </row>
    <row r="441" spans="1:21" x14ac:dyDescent="0.3">
      <c r="A441" s="36">
        <f t="shared" si="36"/>
        <v>1</v>
      </c>
      <c r="B441" s="36">
        <v>111</v>
      </c>
      <c r="C441" s="36">
        <v>1</v>
      </c>
      <c r="D441" s="36" t="s">
        <v>469</v>
      </c>
      <c r="E441" s="36">
        <v>2000</v>
      </c>
      <c r="F441" s="36">
        <v>2001</v>
      </c>
      <c r="G441" s="76">
        <v>415</v>
      </c>
      <c r="H441" s="36">
        <v>10</v>
      </c>
      <c r="I441" s="36">
        <v>0</v>
      </c>
      <c r="J441" s="36">
        <v>1</v>
      </c>
      <c r="K441" s="36">
        <v>5</v>
      </c>
      <c r="L441" s="94">
        <v>1631</v>
      </c>
      <c r="M441" s="94">
        <v>1739</v>
      </c>
      <c r="N441" s="95">
        <f t="shared" si="37"/>
        <v>0.48397626112759645</v>
      </c>
      <c r="O441" s="36">
        <v>20010111</v>
      </c>
      <c r="P441" s="63">
        <v>1341.08</v>
      </c>
      <c r="Q441" s="76">
        <f t="shared" si="38"/>
        <v>2.5129000507054018</v>
      </c>
      <c r="R441" s="76">
        <f t="shared" si="39"/>
        <v>0.48397626112759645</v>
      </c>
      <c r="S441" s="95">
        <f t="shared" si="40"/>
        <v>-1</v>
      </c>
      <c r="T441" s="95">
        <f t="shared" si="41"/>
        <v>-1</v>
      </c>
      <c r="U441" s="95"/>
    </row>
    <row r="442" spans="1:21" x14ac:dyDescent="0.3">
      <c r="A442" s="36">
        <f t="shared" si="36"/>
        <v>1</v>
      </c>
      <c r="B442" s="36">
        <v>182</v>
      </c>
      <c r="C442" s="36">
        <v>1</v>
      </c>
      <c r="D442" s="36" t="s">
        <v>500</v>
      </c>
      <c r="E442" s="36">
        <v>2000</v>
      </c>
      <c r="F442" s="36">
        <v>2001</v>
      </c>
      <c r="G442" s="76">
        <v>318.26</v>
      </c>
      <c r="H442" s="36">
        <v>10</v>
      </c>
      <c r="I442" s="36">
        <v>0</v>
      </c>
      <c r="J442" s="36">
        <v>1</v>
      </c>
      <c r="K442" s="36">
        <v>4</v>
      </c>
      <c r="L442" s="94">
        <v>2403</v>
      </c>
      <c r="M442" s="94">
        <v>2687</v>
      </c>
      <c r="N442" s="95">
        <f t="shared" si="37"/>
        <v>0.47210216110019648</v>
      </c>
      <c r="O442" s="36">
        <v>20010182</v>
      </c>
      <c r="P442" s="63">
        <v>1650.24</v>
      </c>
      <c r="Q442" s="76">
        <f t="shared" si="38"/>
        <v>3.084399844871049</v>
      </c>
      <c r="R442" s="76">
        <f t="shared" si="39"/>
        <v>0.47210216110019648</v>
      </c>
      <c r="S442" s="95">
        <f t="shared" si="40"/>
        <v>-1</v>
      </c>
      <c r="T442" s="95">
        <f t="shared" si="41"/>
        <v>-1</v>
      </c>
      <c r="U442" s="95"/>
    </row>
    <row r="443" spans="1:21" x14ac:dyDescent="0.3">
      <c r="A443" s="36">
        <f t="shared" si="36"/>
        <v>1</v>
      </c>
      <c r="B443" s="36">
        <v>192</v>
      </c>
      <c r="C443" s="36">
        <v>1</v>
      </c>
      <c r="D443" s="36" t="s">
        <v>318</v>
      </c>
      <c r="E443" s="36">
        <v>2000</v>
      </c>
      <c r="F443" s="36">
        <v>2001</v>
      </c>
      <c r="G443" s="76">
        <v>150</v>
      </c>
      <c r="H443" s="36">
        <v>10</v>
      </c>
      <c r="I443" s="36">
        <v>1</v>
      </c>
      <c r="J443" s="36">
        <v>1</v>
      </c>
      <c r="K443" s="36">
        <v>2</v>
      </c>
      <c r="L443" s="94">
        <v>4919</v>
      </c>
      <c r="M443" s="94">
        <v>4556</v>
      </c>
      <c r="N443" s="95">
        <f t="shared" si="37"/>
        <v>0.51915567282321895</v>
      </c>
      <c r="O443" s="36">
        <v>20010192</v>
      </c>
      <c r="P443" s="63">
        <v>4841.34</v>
      </c>
      <c r="Q443" s="76">
        <f t="shared" si="38"/>
        <v>1.9571027855924186</v>
      </c>
      <c r="R443" s="76">
        <f t="shared" si="39"/>
        <v>0.51915567282321895</v>
      </c>
      <c r="S443" s="95">
        <f t="shared" si="40"/>
        <v>-1</v>
      </c>
      <c r="T443" s="95">
        <f t="shared" si="41"/>
        <v>-1</v>
      </c>
      <c r="U443" s="95"/>
    </row>
    <row r="444" spans="1:21" x14ac:dyDescent="0.3">
      <c r="A444" s="36">
        <f t="shared" si="36"/>
        <v>1</v>
      </c>
      <c r="B444" s="36">
        <v>194</v>
      </c>
      <c r="C444" s="36">
        <v>1</v>
      </c>
      <c r="D444" s="36" t="s">
        <v>319</v>
      </c>
      <c r="E444" s="36">
        <v>2000</v>
      </c>
      <c r="F444" s="36">
        <v>2001</v>
      </c>
      <c r="G444" s="76">
        <v>462</v>
      </c>
      <c r="H444" s="36">
        <v>7</v>
      </c>
      <c r="I444" s="36">
        <v>1</v>
      </c>
      <c r="J444" s="36">
        <v>1</v>
      </c>
      <c r="K444" s="36">
        <v>5</v>
      </c>
      <c r="L444" s="94">
        <v>8961</v>
      </c>
      <c r="M444" s="94">
        <v>8146</v>
      </c>
      <c r="N444" s="95">
        <f t="shared" si="37"/>
        <v>0.52382065821008938</v>
      </c>
      <c r="O444" s="36">
        <v>20010194</v>
      </c>
      <c r="P444" s="63">
        <v>9439.16</v>
      </c>
      <c r="Q444" s="76">
        <f t="shared" si="38"/>
        <v>1.8123434712410851</v>
      </c>
      <c r="R444" s="76">
        <f t="shared" si="39"/>
        <v>0.52382065821008938</v>
      </c>
      <c r="S444" s="95">
        <f t="shared" si="40"/>
        <v>-1</v>
      </c>
      <c r="T444" s="95">
        <f t="shared" si="41"/>
        <v>-1</v>
      </c>
      <c r="U444" s="95"/>
    </row>
    <row r="445" spans="1:21" x14ac:dyDescent="0.3">
      <c r="A445" s="36">
        <f t="shared" si="36"/>
        <v>1</v>
      </c>
      <c r="B445" s="36">
        <v>196</v>
      </c>
      <c r="C445" s="36">
        <v>1</v>
      </c>
      <c r="D445" s="36" t="s">
        <v>414</v>
      </c>
      <c r="E445" s="36">
        <v>2000</v>
      </c>
      <c r="F445" s="36">
        <v>2001</v>
      </c>
      <c r="G445" s="76">
        <v>474</v>
      </c>
      <c r="H445" s="36">
        <v>10</v>
      </c>
      <c r="I445" s="36">
        <v>0</v>
      </c>
      <c r="J445" s="36">
        <v>1</v>
      </c>
      <c r="K445" s="36">
        <v>5</v>
      </c>
      <c r="L445" s="94">
        <v>30213</v>
      </c>
      <c r="M445" s="94">
        <v>32595</v>
      </c>
      <c r="N445" s="95">
        <f t="shared" si="37"/>
        <v>0.48103744745892241</v>
      </c>
      <c r="O445" s="36">
        <v>20010196</v>
      </c>
      <c r="P445" s="63">
        <v>28477.05</v>
      </c>
      <c r="Q445" s="76">
        <f t="shared" si="38"/>
        <v>2.2055655343513463</v>
      </c>
      <c r="R445" s="76">
        <f t="shared" si="39"/>
        <v>0.48103744745892241</v>
      </c>
      <c r="S445" s="95">
        <f t="shared" si="40"/>
        <v>-1</v>
      </c>
      <c r="T445" s="95">
        <f t="shared" si="41"/>
        <v>-1</v>
      </c>
      <c r="U445" s="95"/>
    </row>
    <row r="446" spans="1:21" x14ac:dyDescent="0.3">
      <c r="A446" s="36">
        <f t="shared" si="36"/>
        <v>1</v>
      </c>
      <c r="B446" s="36">
        <v>197</v>
      </c>
      <c r="C446" s="36">
        <v>1</v>
      </c>
      <c r="D446" s="36" t="s">
        <v>415</v>
      </c>
      <c r="E446" s="36">
        <v>2000</v>
      </c>
      <c r="F446" s="36">
        <v>2001</v>
      </c>
      <c r="G446" s="76">
        <v>981.25</v>
      </c>
      <c r="H446" s="36">
        <v>7</v>
      </c>
      <c r="I446" s="36">
        <v>1</v>
      </c>
      <c r="J446" s="36">
        <v>1</v>
      </c>
      <c r="K446" s="36">
        <v>10</v>
      </c>
      <c r="L446" s="94">
        <v>3344</v>
      </c>
      <c r="M446" s="94">
        <v>1015</v>
      </c>
      <c r="N446" s="95">
        <f t="shared" si="37"/>
        <v>0.76714842853865561</v>
      </c>
      <c r="O446" s="36">
        <v>20010197</v>
      </c>
      <c r="P446" s="63">
        <v>4902.57</v>
      </c>
      <c r="Q446" s="76">
        <f t="shared" si="38"/>
        <v>0.8891254994829243</v>
      </c>
      <c r="R446" s="76">
        <f t="shared" si="39"/>
        <v>0.76714842853865561</v>
      </c>
      <c r="S446" s="95">
        <f t="shared" si="40"/>
        <v>-1</v>
      </c>
      <c r="T446" s="95">
        <f t="shared" si="41"/>
        <v>-1</v>
      </c>
      <c r="U446" s="95"/>
    </row>
    <row r="447" spans="1:21" x14ac:dyDescent="0.3">
      <c r="A447" s="36">
        <f t="shared" si="36"/>
        <v>1</v>
      </c>
      <c r="B447" s="36">
        <v>199</v>
      </c>
      <c r="C447" s="36">
        <v>1</v>
      </c>
      <c r="D447" s="36" t="s">
        <v>484</v>
      </c>
      <c r="E447" s="36">
        <v>2000</v>
      </c>
      <c r="F447" s="36">
        <v>2001</v>
      </c>
      <c r="G447" s="76">
        <v>155.97999999999999</v>
      </c>
      <c r="H447" s="36">
        <v>10</v>
      </c>
      <c r="I447" s="36">
        <v>0</v>
      </c>
      <c r="J447" s="36">
        <v>1</v>
      </c>
      <c r="K447" s="36">
        <v>2</v>
      </c>
      <c r="L447" s="94">
        <v>5876</v>
      </c>
      <c r="M447" s="94">
        <v>5920</v>
      </c>
      <c r="N447" s="95">
        <f t="shared" si="37"/>
        <v>0.49813496100373006</v>
      </c>
      <c r="O447" s="36">
        <v>20010199</v>
      </c>
      <c r="P447" s="63">
        <v>4277.32</v>
      </c>
      <c r="Q447" s="76">
        <f t="shared" si="38"/>
        <v>2.7578016140948072</v>
      </c>
      <c r="R447" s="76">
        <f t="shared" si="39"/>
        <v>0.49813496100373006</v>
      </c>
      <c r="S447" s="95">
        <f t="shared" si="40"/>
        <v>-1</v>
      </c>
      <c r="T447" s="95">
        <f t="shared" si="41"/>
        <v>-1</v>
      </c>
      <c r="U447" s="95"/>
    </row>
    <row r="448" spans="1:21" x14ac:dyDescent="0.3">
      <c r="A448" s="36">
        <f t="shared" si="36"/>
        <v>1</v>
      </c>
      <c r="B448" s="36">
        <v>252</v>
      </c>
      <c r="C448" s="36">
        <v>1</v>
      </c>
      <c r="D448" s="36" t="s">
        <v>273</v>
      </c>
      <c r="E448" s="36">
        <v>2000</v>
      </c>
      <c r="F448" s="36">
        <v>2001</v>
      </c>
      <c r="G448" s="76">
        <v>415</v>
      </c>
      <c r="H448" s="36">
        <v>10</v>
      </c>
      <c r="I448" s="36">
        <v>1</v>
      </c>
      <c r="J448" s="36">
        <v>1</v>
      </c>
      <c r="K448" s="36">
        <v>5</v>
      </c>
      <c r="L448" s="94">
        <v>2725</v>
      </c>
      <c r="M448" s="94">
        <v>1117</v>
      </c>
      <c r="N448" s="95">
        <f t="shared" si="37"/>
        <v>0.70926600728787093</v>
      </c>
      <c r="O448" s="36">
        <v>20010252</v>
      </c>
      <c r="P448" s="63">
        <v>1546.18</v>
      </c>
      <c r="Q448" s="76">
        <f t="shared" si="38"/>
        <v>2.4848335898795741</v>
      </c>
      <c r="R448" s="76">
        <f t="shared" si="39"/>
        <v>0.70926600728787093</v>
      </c>
      <c r="S448" s="95">
        <f t="shared" si="40"/>
        <v>-1</v>
      </c>
      <c r="T448" s="95">
        <f t="shared" si="41"/>
        <v>-1</v>
      </c>
      <c r="U448" s="95"/>
    </row>
    <row r="449" spans="1:21" x14ac:dyDescent="0.3">
      <c r="A449" s="36">
        <f t="shared" si="36"/>
        <v>1</v>
      </c>
      <c r="B449" s="36">
        <v>256</v>
      </c>
      <c r="C449" s="36">
        <v>1</v>
      </c>
      <c r="D449" s="36" t="s">
        <v>490</v>
      </c>
      <c r="E449" s="36">
        <v>2000</v>
      </c>
      <c r="F449" s="36">
        <v>2001</v>
      </c>
      <c r="G449" s="76">
        <v>300</v>
      </c>
      <c r="H449" s="36">
        <v>10</v>
      </c>
      <c r="I449" s="36">
        <v>1</v>
      </c>
      <c r="J449" s="36">
        <v>1</v>
      </c>
      <c r="K449" s="36">
        <v>4</v>
      </c>
      <c r="L449" s="94">
        <v>3301</v>
      </c>
      <c r="M449" s="94">
        <v>2413</v>
      </c>
      <c r="N449" s="95">
        <f t="shared" si="37"/>
        <v>0.57770388519425975</v>
      </c>
      <c r="O449" s="36">
        <v>20010256</v>
      </c>
      <c r="P449" s="63">
        <v>3330.64</v>
      </c>
      <c r="Q449" s="76">
        <f t="shared" si="38"/>
        <v>1.7155861936444647</v>
      </c>
      <c r="R449" s="76">
        <f t="shared" si="39"/>
        <v>0.57770388519425975</v>
      </c>
      <c r="S449" s="95">
        <f t="shared" si="40"/>
        <v>-1</v>
      </c>
      <c r="T449" s="95">
        <f t="shared" si="41"/>
        <v>-1</v>
      </c>
      <c r="U449" s="95"/>
    </row>
    <row r="450" spans="1:21" x14ac:dyDescent="0.3">
      <c r="A450" s="36">
        <f t="shared" si="36"/>
        <v>1</v>
      </c>
      <c r="B450" s="36">
        <v>271</v>
      </c>
      <c r="C450" s="36">
        <v>1</v>
      </c>
      <c r="D450" s="36" t="s">
        <v>420</v>
      </c>
      <c r="E450" s="36">
        <v>2000</v>
      </c>
      <c r="F450" s="36">
        <v>2001</v>
      </c>
      <c r="G450" s="76">
        <v>665.44</v>
      </c>
      <c r="H450" s="36">
        <v>10</v>
      </c>
      <c r="I450" s="36">
        <v>1</v>
      </c>
      <c r="J450" s="36">
        <v>1</v>
      </c>
      <c r="K450" s="36">
        <v>7</v>
      </c>
      <c r="L450" s="94">
        <v>24211</v>
      </c>
      <c r="M450" s="94">
        <v>18442</v>
      </c>
      <c r="N450" s="95">
        <f t="shared" si="37"/>
        <v>0.56762713056525915</v>
      </c>
      <c r="O450" s="36">
        <v>20010271</v>
      </c>
      <c r="P450" s="63">
        <v>11051.47</v>
      </c>
      <c r="Q450" s="76">
        <f t="shared" si="38"/>
        <v>3.8594865660405362</v>
      </c>
      <c r="R450" s="76">
        <f t="shared" si="39"/>
        <v>0.56762713056525915</v>
      </c>
      <c r="S450" s="95">
        <f t="shared" si="40"/>
        <v>-1</v>
      </c>
      <c r="T450" s="95">
        <f t="shared" si="41"/>
        <v>-1</v>
      </c>
      <c r="U450" s="95"/>
    </row>
    <row r="451" spans="1:21" x14ac:dyDescent="0.3">
      <c r="A451" s="36">
        <f t="shared" si="36"/>
        <v>1</v>
      </c>
      <c r="B451" s="36">
        <v>278</v>
      </c>
      <c r="C451" s="36">
        <v>1</v>
      </c>
      <c r="D451" s="36" t="s">
        <v>517</v>
      </c>
      <c r="E451" s="36">
        <v>2000</v>
      </c>
      <c r="F451" s="36">
        <v>2001</v>
      </c>
      <c r="G451" s="76">
        <v>111.61</v>
      </c>
      <c r="H451" s="36">
        <v>10</v>
      </c>
      <c r="I451" s="36">
        <v>1</v>
      </c>
      <c r="J451" s="36">
        <v>1</v>
      </c>
      <c r="K451" s="36">
        <v>2</v>
      </c>
      <c r="L451" s="94">
        <v>3586</v>
      </c>
      <c r="M451" s="94">
        <v>2847</v>
      </c>
      <c r="N451" s="95">
        <f t="shared" si="37"/>
        <v>0.55743820923363907</v>
      </c>
      <c r="O451" s="36">
        <v>20010278</v>
      </c>
      <c r="P451" s="63">
        <v>2336.1999999999998</v>
      </c>
      <c r="Q451" s="76">
        <f t="shared" si="38"/>
        <v>2.7536169848471879</v>
      </c>
      <c r="R451" s="76">
        <f t="shared" si="39"/>
        <v>0.55743820923363907</v>
      </c>
      <c r="S451" s="95">
        <f t="shared" si="40"/>
        <v>-1</v>
      </c>
      <c r="T451" s="95">
        <f t="shared" si="41"/>
        <v>-1</v>
      </c>
      <c r="U451" s="95"/>
    </row>
    <row r="452" spans="1:21" x14ac:dyDescent="0.3">
      <c r="A452" s="36">
        <f t="shared" si="36"/>
        <v>1</v>
      </c>
      <c r="B452" s="36">
        <v>316</v>
      </c>
      <c r="C452" s="36">
        <v>1</v>
      </c>
      <c r="D452" s="36" t="s">
        <v>471</v>
      </c>
      <c r="E452" s="36">
        <v>2000</v>
      </c>
      <c r="F452" s="36">
        <v>2001</v>
      </c>
      <c r="G452" s="76">
        <v>427.7</v>
      </c>
      <c r="H452" s="36">
        <v>10</v>
      </c>
      <c r="I452" s="36">
        <v>1</v>
      </c>
      <c r="J452" s="36">
        <v>1</v>
      </c>
      <c r="K452" s="36">
        <v>5</v>
      </c>
      <c r="L452" s="94">
        <v>2268</v>
      </c>
      <c r="M452" s="94">
        <v>1542</v>
      </c>
      <c r="N452" s="95">
        <f t="shared" si="37"/>
        <v>0.59527559055118107</v>
      </c>
      <c r="O452" s="36">
        <v>20010316</v>
      </c>
      <c r="P452" s="63">
        <v>1470.14</v>
      </c>
      <c r="Q452" s="76">
        <f t="shared" si="38"/>
        <v>2.5915899166065817</v>
      </c>
      <c r="R452" s="76">
        <f t="shared" si="39"/>
        <v>0.59527559055118107</v>
      </c>
      <c r="S452" s="95">
        <f t="shared" si="40"/>
        <v>-1</v>
      </c>
      <c r="T452" s="95">
        <f t="shared" si="41"/>
        <v>-1</v>
      </c>
      <c r="U452" s="95"/>
    </row>
    <row r="453" spans="1:21" x14ac:dyDescent="0.3">
      <c r="A453" s="36">
        <f t="shared" si="36"/>
        <v>1</v>
      </c>
      <c r="B453" s="36">
        <v>371</v>
      </c>
      <c r="C453" s="36">
        <v>1</v>
      </c>
      <c r="D453" s="36" t="s">
        <v>225</v>
      </c>
      <c r="E453" s="36">
        <v>2000</v>
      </c>
      <c r="F453" s="36">
        <v>2001</v>
      </c>
      <c r="G453" s="76">
        <v>544.41999999999996</v>
      </c>
      <c r="H453" s="36">
        <v>5</v>
      </c>
      <c r="I453" s="36">
        <v>1</v>
      </c>
      <c r="J453" s="36">
        <v>1</v>
      </c>
      <c r="K453" s="36">
        <v>6</v>
      </c>
      <c r="L453" s="94">
        <v>224</v>
      </c>
      <c r="M453" s="94">
        <v>195</v>
      </c>
      <c r="N453" s="95">
        <f t="shared" si="37"/>
        <v>0.53460620525059666</v>
      </c>
      <c r="O453" s="36">
        <v>20010371</v>
      </c>
      <c r="P453" s="63">
        <v>158.01</v>
      </c>
      <c r="Q453" s="76">
        <f t="shared" si="38"/>
        <v>2.6517309031073983</v>
      </c>
      <c r="R453" s="76">
        <f t="shared" si="39"/>
        <v>0.53460620525059666</v>
      </c>
      <c r="S453" s="95">
        <f t="shared" si="40"/>
        <v>-1</v>
      </c>
      <c r="T453" s="95">
        <f t="shared" si="41"/>
        <v>-1</v>
      </c>
      <c r="U453" s="95"/>
    </row>
    <row r="454" spans="1:21" x14ac:dyDescent="0.3">
      <c r="A454" s="36">
        <f t="shared" si="36"/>
        <v>1</v>
      </c>
      <c r="B454" s="36">
        <v>381</v>
      </c>
      <c r="C454" s="36">
        <v>1</v>
      </c>
      <c r="D454" s="36" t="s">
        <v>324</v>
      </c>
      <c r="E454" s="36">
        <v>2000</v>
      </c>
      <c r="F454" s="36">
        <v>2001</v>
      </c>
      <c r="G454" s="76">
        <v>100</v>
      </c>
      <c r="H454" s="36">
        <v>8</v>
      </c>
      <c r="I454" s="36">
        <v>0</v>
      </c>
      <c r="J454" s="36">
        <v>1</v>
      </c>
      <c r="K454" s="36">
        <v>2</v>
      </c>
      <c r="L454" s="94">
        <v>3812</v>
      </c>
      <c r="M454" s="94">
        <v>3838</v>
      </c>
      <c r="N454" s="95">
        <f t="shared" si="37"/>
        <v>0.49830065359477121</v>
      </c>
      <c r="O454" s="36">
        <v>20010381</v>
      </c>
      <c r="P454" s="63">
        <v>2114.89</v>
      </c>
      <c r="Q454" s="76">
        <f t="shared" si="38"/>
        <v>3.6172094056901307</v>
      </c>
      <c r="R454" s="76">
        <f t="shared" si="39"/>
        <v>0.49830065359477121</v>
      </c>
      <c r="S454" s="95">
        <f t="shared" si="40"/>
        <v>-1</v>
      </c>
      <c r="T454" s="95">
        <f t="shared" si="41"/>
        <v>-1</v>
      </c>
      <c r="U454" s="95"/>
    </row>
    <row r="455" spans="1:21" x14ac:dyDescent="0.3">
      <c r="A455" s="36">
        <f t="shared" si="36"/>
        <v>1</v>
      </c>
      <c r="B455" s="36">
        <v>392</v>
      </c>
      <c r="C455" s="36">
        <v>1</v>
      </c>
      <c r="D455" s="36" t="s">
        <v>925</v>
      </c>
      <c r="E455" s="36">
        <v>2000</v>
      </c>
      <c r="F455" s="36">
        <v>2001</v>
      </c>
      <c r="G455" s="76">
        <v>318.58</v>
      </c>
      <c r="H455" s="36">
        <v>10</v>
      </c>
      <c r="I455" s="36">
        <v>0</v>
      </c>
      <c r="J455" s="36">
        <v>1</v>
      </c>
      <c r="K455" s="36">
        <v>4</v>
      </c>
      <c r="L455" s="94">
        <v>777</v>
      </c>
      <c r="M455" s="94">
        <v>859</v>
      </c>
      <c r="N455" s="95">
        <f t="shared" si="37"/>
        <v>0.47493887530562345</v>
      </c>
      <c r="O455" s="36">
        <v>20010392</v>
      </c>
      <c r="P455" s="63">
        <v>767.08</v>
      </c>
      <c r="Q455" s="76">
        <f t="shared" si="38"/>
        <v>2.1327632059237627</v>
      </c>
      <c r="R455" s="76">
        <f t="shared" si="39"/>
        <v>0.47493887530562345</v>
      </c>
      <c r="S455" s="95">
        <f t="shared" si="40"/>
        <v>-1</v>
      </c>
      <c r="T455" s="95">
        <f t="shared" si="41"/>
        <v>-1</v>
      </c>
      <c r="U455" s="95"/>
    </row>
    <row r="456" spans="1:21" x14ac:dyDescent="0.3">
      <c r="A456" s="36">
        <f t="shared" si="36"/>
        <v>1</v>
      </c>
      <c r="B456" s="36">
        <v>404</v>
      </c>
      <c r="C456" s="36">
        <v>1</v>
      </c>
      <c r="D456" s="36" t="s">
        <v>519</v>
      </c>
      <c r="E456" s="36">
        <v>2000</v>
      </c>
      <c r="F456" s="36">
        <v>2001</v>
      </c>
      <c r="G456" s="76">
        <v>613.14</v>
      </c>
      <c r="H456" s="36">
        <v>10</v>
      </c>
      <c r="I456" s="36">
        <v>1</v>
      </c>
      <c r="J456" s="36">
        <v>1</v>
      </c>
      <c r="K456" s="36">
        <v>7</v>
      </c>
      <c r="L456" s="94">
        <v>430</v>
      </c>
      <c r="M456" s="94">
        <v>297</v>
      </c>
      <c r="N456" s="95">
        <f t="shared" si="37"/>
        <v>0.59147180192572213</v>
      </c>
      <c r="O456" s="36">
        <v>20010404</v>
      </c>
      <c r="P456" s="63">
        <v>249.89</v>
      </c>
      <c r="Q456" s="76">
        <f t="shared" si="38"/>
        <v>2.9092800832366241</v>
      </c>
      <c r="R456" s="76">
        <f t="shared" si="39"/>
        <v>0.59147180192572213</v>
      </c>
      <c r="S456" s="95">
        <f t="shared" si="40"/>
        <v>-1</v>
      </c>
      <c r="T456" s="95">
        <f t="shared" si="41"/>
        <v>-1</v>
      </c>
      <c r="U456" s="95"/>
    </row>
    <row r="457" spans="1:21" x14ac:dyDescent="0.3">
      <c r="A457" s="36">
        <f t="shared" si="36"/>
        <v>1</v>
      </c>
      <c r="B457" s="36">
        <v>409</v>
      </c>
      <c r="C457" s="36">
        <v>1</v>
      </c>
      <c r="D457" s="36" t="s">
        <v>492</v>
      </c>
      <c r="E457" s="36">
        <v>2000</v>
      </c>
      <c r="F457" s="36">
        <v>2001</v>
      </c>
      <c r="G457" s="76">
        <v>415</v>
      </c>
      <c r="H457" s="36">
        <v>10</v>
      </c>
      <c r="I457" s="36">
        <v>1</v>
      </c>
      <c r="J457" s="36">
        <v>1</v>
      </c>
      <c r="K457" s="36">
        <v>5</v>
      </c>
      <c r="L457" s="94">
        <v>573</v>
      </c>
      <c r="M457" s="94">
        <v>317</v>
      </c>
      <c r="N457" s="95">
        <f t="shared" si="37"/>
        <v>0.64382022471910116</v>
      </c>
      <c r="O457" s="36">
        <v>20010409</v>
      </c>
      <c r="P457" s="63">
        <v>364.71</v>
      </c>
      <c r="Q457" s="76">
        <f t="shared" si="38"/>
        <v>2.440295028927093</v>
      </c>
      <c r="R457" s="76">
        <f t="shared" si="39"/>
        <v>0.64382022471910116</v>
      </c>
      <c r="S457" s="95">
        <f t="shared" si="40"/>
        <v>-1</v>
      </c>
      <c r="T457" s="95">
        <f t="shared" si="41"/>
        <v>-1</v>
      </c>
      <c r="U457" s="95"/>
    </row>
    <row r="458" spans="1:21" x14ac:dyDescent="0.3">
      <c r="A458" s="36">
        <f t="shared" si="36"/>
        <v>1</v>
      </c>
      <c r="B458" s="36">
        <v>458</v>
      </c>
      <c r="C458" s="36">
        <v>1</v>
      </c>
      <c r="D458" s="36" t="s">
        <v>520</v>
      </c>
      <c r="E458" s="36">
        <v>2000</v>
      </c>
      <c r="F458" s="36">
        <v>2001</v>
      </c>
      <c r="G458" s="76">
        <v>516.73</v>
      </c>
      <c r="H458" s="36">
        <v>10</v>
      </c>
      <c r="I458" s="36">
        <v>1</v>
      </c>
      <c r="J458" s="36">
        <v>1</v>
      </c>
      <c r="K458" s="36">
        <v>6</v>
      </c>
      <c r="L458" s="94">
        <v>914</v>
      </c>
      <c r="M458" s="94">
        <v>422</v>
      </c>
      <c r="N458" s="95">
        <f t="shared" si="37"/>
        <v>0.68413173652694614</v>
      </c>
      <c r="O458" s="36">
        <v>20010458</v>
      </c>
      <c r="P458" s="63">
        <v>445.86</v>
      </c>
      <c r="Q458" s="76">
        <f t="shared" si="38"/>
        <v>2.996456286726775</v>
      </c>
      <c r="R458" s="76">
        <f t="shared" si="39"/>
        <v>0.68413173652694614</v>
      </c>
      <c r="S458" s="95">
        <f t="shared" si="40"/>
        <v>-1</v>
      </c>
      <c r="T458" s="95">
        <f t="shared" si="41"/>
        <v>-1</v>
      </c>
      <c r="U458" s="95"/>
    </row>
    <row r="459" spans="1:21" x14ac:dyDescent="0.3">
      <c r="A459" s="36">
        <f t="shared" si="36"/>
        <v>1</v>
      </c>
      <c r="B459" s="36">
        <v>480</v>
      </c>
      <c r="C459" s="36">
        <v>1</v>
      </c>
      <c r="D459" s="36" t="s">
        <v>521</v>
      </c>
      <c r="E459" s="36">
        <v>2000</v>
      </c>
      <c r="F459" s="36">
        <v>2001</v>
      </c>
      <c r="G459" s="76">
        <v>415</v>
      </c>
      <c r="H459" s="36">
        <v>10</v>
      </c>
      <c r="I459" s="36">
        <v>0</v>
      </c>
      <c r="J459" s="36">
        <v>1</v>
      </c>
      <c r="K459" s="36">
        <v>5</v>
      </c>
      <c r="L459" s="94">
        <v>334</v>
      </c>
      <c r="M459" s="94">
        <v>656</v>
      </c>
      <c r="N459" s="95">
        <f t="shared" si="37"/>
        <v>0.33737373737373738</v>
      </c>
      <c r="O459" s="36">
        <v>20010480</v>
      </c>
      <c r="P459" s="63">
        <v>837.25</v>
      </c>
      <c r="Q459" s="76">
        <f t="shared" si="38"/>
        <v>1.1824425201552702</v>
      </c>
      <c r="R459" s="76">
        <f t="shared" si="39"/>
        <v>0.33737373737373738</v>
      </c>
      <c r="S459" s="95">
        <f t="shared" si="40"/>
        <v>-1</v>
      </c>
      <c r="T459" s="95">
        <f t="shared" si="41"/>
        <v>-1</v>
      </c>
      <c r="U459" s="95"/>
    </row>
    <row r="460" spans="1:21" x14ac:dyDescent="0.3">
      <c r="A460" s="36">
        <f t="shared" si="36"/>
        <v>1</v>
      </c>
      <c r="B460" s="36">
        <v>482</v>
      </c>
      <c r="C460" s="36">
        <v>1</v>
      </c>
      <c r="D460" s="36" t="s">
        <v>384</v>
      </c>
      <c r="E460" s="36">
        <v>2000</v>
      </c>
      <c r="F460" s="36">
        <v>2001</v>
      </c>
      <c r="G460" s="76">
        <v>108.05</v>
      </c>
      <c r="H460" s="36">
        <v>4</v>
      </c>
      <c r="I460" s="36">
        <v>0</v>
      </c>
      <c r="J460" s="36">
        <v>1</v>
      </c>
      <c r="K460" s="36">
        <v>2</v>
      </c>
      <c r="L460" s="94">
        <v>2373</v>
      </c>
      <c r="M460" s="94">
        <v>4875</v>
      </c>
      <c r="N460" s="95">
        <f t="shared" si="37"/>
        <v>0.32740066225165565</v>
      </c>
      <c r="O460" s="36">
        <v>20010482</v>
      </c>
      <c r="P460" s="63">
        <v>3298.25</v>
      </c>
      <c r="Q460" s="76">
        <f t="shared" si="38"/>
        <v>2.1975289926476163</v>
      </c>
      <c r="R460" s="76">
        <f t="shared" si="39"/>
        <v>0.32740066225165565</v>
      </c>
      <c r="S460" s="95">
        <f t="shared" si="40"/>
        <v>-1</v>
      </c>
      <c r="T460" s="95">
        <f t="shared" si="41"/>
        <v>-1</v>
      </c>
      <c r="U460" s="95"/>
    </row>
    <row r="461" spans="1:21" x14ac:dyDescent="0.3">
      <c r="A461" s="36">
        <f t="shared" si="36"/>
        <v>1</v>
      </c>
      <c r="B461" s="36">
        <v>484</v>
      </c>
      <c r="C461" s="36">
        <v>1</v>
      </c>
      <c r="D461" s="36" t="s">
        <v>425</v>
      </c>
      <c r="E461" s="36">
        <v>2000</v>
      </c>
      <c r="F461" s="36">
        <v>2001</v>
      </c>
      <c r="G461" s="76">
        <v>103.48</v>
      </c>
      <c r="H461" s="36">
        <v>10</v>
      </c>
      <c r="I461" s="36">
        <v>0</v>
      </c>
      <c r="J461" s="36">
        <v>1</v>
      </c>
      <c r="K461" s="36">
        <v>2</v>
      </c>
      <c r="L461" s="94">
        <v>871</v>
      </c>
      <c r="M461" s="94">
        <v>1437</v>
      </c>
      <c r="N461" s="95">
        <f t="shared" si="37"/>
        <v>0.37738301559792026</v>
      </c>
      <c r="O461" s="36">
        <v>20010484</v>
      </c>
      <c r="P461" s="63">
        <v>954.77</v>
      </c>
      <c r="Q461" s="76">
        <f t="shared" si="38"/>
        <v>2.4173361123621397</v>
      </c>
      <c r="R461" s="76">
        <f t="shared" si="39"/>
        <v>0.37738301559792026</v>
      </c>
      <c r="S461" s="95">
        <f t="shared" si="40"/>
        <v>-1</v>
      </c>
      <c r="T461" s="95">
        <f t="shared" si="41"/>
        <v>-1</v>
      </c>
      <c r="U461" s="95"/>
    </row>
    <row r="462" spans="1:21" x14ac:dyDescent="0.3">
      <c r="A462" s="36">
        <f t="shared" si="36"/>
        <v>1</v>
      </c>
      <c r="B462" s="36">
        <v>495</v>
      </c>
      <c r="C462" s="36">
        <v>1</v>
      </c>
      <c r="D462" s="36" t="s">
        <v>522</v>
      </c>
      <c r="E462" s="36">
        <v>2000</v>
      </c>
      <c r="F462" s="36">
        <v>2001</v>
      </c>
      <c r="G462" s="76">
        <v>601.47</v>
      </c>
      <c r="H462" s="36">
        <v>10</v>
      </c>
      <c r="I462" s="36">
        <v>1</v>
      </c>
      <c r="J462" s="36">
        <v>1</v>
      </c>
      <c r="K462" s="36">
        <v>7</v>
      </c>
      <c r="L462" s="94">
        <v>607</v>
      </c>
      <c r="M462" s="94">
        <v>300</v>
      </c>
      <c r="N462" s="95">
        <f t="shared" si="37"/>
        <v>0.66923925027563391</v>
      </c>
      <c r="O462" s="36">
        <v>20010495</v>
      </c>
      <c r="P462" s="63">
        <v>368.84</v>
      </c>
      <c r="Q462" s="76">
        <f t="shared" si="38"/>
        <v>2.4590608393883526</v>
      </c>
      <c r="R462" s="76">
        <f t="shared" si="39"/>
        <v>0.66923925027563391</v>
      </c>
      <c r="S462" s="95">
        <f t="shared" si="40"/>
        <v>-1</v>
      </c>
      <c r="T462" s="95">
        <f t="shared" si="41"/>
        <v>-1</v>
      </c>
      <c r="U462" s="95"/>
    </row>
    <row r="463" spans="1:21" x14ac:dyDescent="0.3">
      <c r="A463" s="36">
        <f t="shared" si="36"/>
        <v>1</v>
      </c>
      <c r="B463" s="36">
        <v>499</v>
      </c>
      <c r="C463" s="36">
        <v>1</v>
      </c>
      <c r="D463" s="36" t="s">
        <v>256</v>
      </c>
      <c r="E463" s="36">
        <v>2000</v>
      </c>
      <c r="F463" s="36">
        <v>2001</v>
      </c>
      <c r="G463" s="76">
        <v>400</v>
      </c>
      <c r="H463" s="36">
        <v>10</v>
      </c>
      <c r="I463" s="36">
        <v>1</v>
      </c>
      <c r="J463" s="36">
        <v>1</v>
      </c>
      <c r="K463" s="36">
        <v>5</v>
      </c>
      <c r="L463" s="94">
        <v>409</v>
      </c>
      <c r="M463" s="94">
        <v>401</v>
      </c>
      <c r="N463" s="95">
        <f t="shared" si="37"/>
        <v>0.50493827160493832</v>
      </c>
      <c r="O463" s="36">
        <v>20010499</v>
      </c>
      <c r="P463" s="63">
        <v>420.22</v>
      </c>
      <c r="Q463" s="76">
        <f t="shared" si="38"/>
        <v>1.9275617533672837</v>
      </c>
      <c r="R463" s="76">
        <f t="shared" si="39"/>
        <v>0.50493827160493832</v>
      </c>
      <c r="S463" s="95">
        <f t="shared" si="40"/>
        <v>-1</v>
      </c>
      <c r="T463" s="95">
        <f t="shared" si="41"/>
        <v>-1</v>
      </c>
      <c r="U463" s="95"/>
    </row>
    <row r="464" spans="1:21" x14ac:dyDescent="0.3">
      <c r="A464" s="36">
        <f t="shared" si="36"/>
        <v>1</v>
      </c>
      <c r="B464" s="36">
        <v>508</v>
      </c>
      <c r="C464" s="36">
        <v>1</v>
      </c>
      <c r="D464" s="36" t="s">
        <v>474</v>
      </c>
      <c r="E464" s="36">
        <v>2000</v>
      </c>
      <c r="F464" s="36">
        <v>2001</v>
      </c>
      <c r="G464" s="76">
        <v>126.62</v>
      </c>
      <c r="H464" s="36">
        <v>7</v>
      </c>
      <c r="I464" s="36">
        <v>1</v>
      </c>
      <c r="J464" s="36">
        <v>1</v>
      </c>
      <c r="K464" s="36">
        <v>2</v>
      </c>
      <c r="L464" s="94">
        <v>3566</v>
      </c>
      <c r="M464" s="94">
        <v>2360</v>
      </c>
      <c r="N464" s="95">
        <f t="shared" si="37"/>
        <v>0.60175497806277423</v>
      </c>
      <c r="O464" s="36">
        <v>20010508</v>
      </c>
      <c r="P464" s="63">
        <v>1941.44</v>
      </c>
      <c r="Q464" s="76">
        <f t="shared" si="38"/>
        <v>3.0523734959617603</v>
      </c>
      <c r="R464" s="76">
        <f t="shared" si="39"/>
        <v>0.60175497806277423</v>
      </c>
      <c r="S464" s="95">
        <f t="shared" si="40"/>
        <v>-1</v>
      </c>
      <c r="T464" s="95">
        <f t="shared" si="41"/>
        <v>-1</v>
      </c>
      <c r="U464" s="95"/>
    </row>
    <row r="465" spans="1:21" x14ac:dyDescent="0.3">
      <c r="A465" s="36">
        <f t="shared" si="36"/>
        <v>1</v>
      </c>
      <c r="B465" s="36">
        <v>514</v>
      </c>
      <c r="C465" s="36">
        <v>1</v>
      </c>
      <c r="D465" s="36" t="s">
        <v>426</v>
      </c>
      <c r="E465" s="36">
        <v>2000</v>
      </c>
      <c r="F465" s="36">
        <v>2001</v>
      </c>
      <c r="G465" s="76">
        <v>372</v>
      </c>
      <c r="H465" s="36">
        <v>5</v>
      </c>
      <c r="I465" s="36">
        <v>1</v>
      </c>
      <c r="J465" s="36">
        <v>1</v>
      </c>
      <c r="K465" s="36">
        <v>4</v>
      </c>
      <c r="L465" s="94">
        <v>357</v>
      </c>
      <c r="M465" s="94">
        <v>123</v>
      </c>
      <c r="N465" s="95">
        <f t="shared" si="37"/>
        <v>0.74375000000000002</v>
      </c>
      <c r="O465" s="36">
        <v>20010514</v>
      </c>
      <c r="P465" s="63">
        <v>233.66</v>
      </c>
      <c r="Q465" s="76">
        <f t="shared" si="38"/>
        <v>2.054266883505949</v>
      </c>
      <c r="R465" s="76">
        <f t="shared" si="39"/>
        <v>0.74375000000000002</v>
      </c>
      <c r="S465" s="95">
        <f t="shared" si="40"/>
        <v>-1</v>
      </c>
      <c r="T465" s="95">
        <f t="shared" si="41"/>
        <v>-1</v>
      </c>
      <c r="U465" s="95"/>
    </row>
    <row r="466" spans="1:21" x14ac:dyDescent="0.3">
      <c r="A466" s="36">
        <f t="shared" si="36"/>
        <v>1</v>
      </c>
      <c r="B466" s="36">
        <v>535</v>
      </c>
      <c r="C466" s="36">
        <v>1</v>
      </c>
      <c r="D466" s="36" t="s">
        <v>523</v>
      </c>
      <c r="E466" s="36">
        <v>2000</v>
      </c>
      <c r="F466" s="36">
        <v>2001</v>
      </c>
      <c r="G466" s="76">
        <v>514</v>
      </c>
      <c r="H466" s="36">
        <v>10</v>
      </c>
      <c r="I466" s="36">
        <v>0</v>
      </c>
      <c r="J466" s="36">
        <v>1</v>
      </c>
      <c r="K466" s="36">
        <v>6</v>
      </c>
      <c r="L466" s="94">
        <v>16311</v>
      </c>
      <c r="M466" s="94">
        <v>24813</v>
      </c>
      <c r="N466" s="95">
        <f t="shared" si="37"/>
        <v>0.39662970528158742</v>
      </c>
      <c r="O466" s="36">
        <v>20010535</v>
      </c>
      <c r="P466" s="63">
        <v>16430.98</v>
      </c>
      <c r="Q466" s="76">
        <f t="shared" si="38"/>
        <v>2.5028330629092119</v>
      </c>
      <c r="R466" s="76">
        <f t="shared" si="39"/>
        <v>0.39662970528158742</v>
      </c>
      <c r="S466" s="95">
        <f t="shared" si="40"/>
        <v>-1</v>
      </c>
      <c r="T466" s="95">
        <f t="shared" si="41"/>
        <v>-1</v>
      </c>
      <c r="U466" s="95"/>
    </row>
    <row r="467" spans="1:21" x14ac:dyDescent="0.3">
      <c r="A467" s="36">
        <f t="shared" si="36"/>
        <v>1</v>
      </c>
      <c r="B467" s="36">
        <v>549</v>
      </c>
      <c r="C467" s="36">
        <v>1</v>
      </c>
      <c r="D467" s="36" t="s">
        <v>524</v>
      </c>
      <c r="E467" s="36">
        <v>2000</v>
      </c>
      <c r="F467" s="36">
        <v>2001</v>
      </c>
      <c r="G467" s="76">
        <v>415</v>
      </c>
      <c r="H467" s="36">
        <v>10</v>
      </c>
      <c r="I467" s="36">
        <v>1</v>
      </c>
      <c r="J467" s="36">
        <v>1</v>
      </c>
      <c r="K467" s="36">
        <v>5</v>
      </c>
      <c r="L467" s="94">
        <v>2637</v>
      </c>
      <c r="M467" s="94">
        <v>2298</v>
      </c>
      <c r="N467" s="95">
        <f t="shared" si="37"/>
        <v>0.53434650455927046</v>
      </c>
      <c r="O467" s="36">
        <v>20010549</v>
      </c>
      <c r="P467" s="63">
        <v>1725.89</v>
      </c>
      <c r="Q467" s="76">
        <f t="shared" si="38"/>
        <v>2.8593942835290775</v>
      </c>
      <c r="R467" s="76">
        <f t="shared" si="39"/>
        <v>0.53434650455927046</v>
      </c>
      <c r="S467" s="95">
        <f t="shared" si="40"/>
        <v>-1</v>
      </c>
      <c r="T467" s="95">
        <f t="shared" si="41"/>
        <v>-1</v>
      </c>
      <c r="U467" s="95"/>
    </row>
    <row r="468" spans="1:21" x14ac:dyDescent="0.3">
      <c r="A468" s="36">
        <f t="shared" si="36"/>
        <v>1</v>
      </c>
      <c r="B468" s="36">
        <v>577</v>
      </c>
      <c r="C468" s="36">
        <v>1</v>
      </c>
      <c r="D468" s="36" t="s">
        <v>430</v>
      </c>
      <c r="E468" s="36">
        <v>2000</v>
      </c>
      <c r="F468" s="36">
        <v>2001</v>
      </c>
      <c r="G468" s="76">
        <v>317</v>
      </c>
      <c r="H468" s="36">
        <v>10</v>
      </c>
      <c r="I468" s="36">
        <v>1</v>
      </c>
      <c r="J468" s="36">
        <v>1</v>
      </c>
      <c r="K468" s="36">
        <v>4</v>
      </c>
      <c r="L468" s="94">
        <v>377</v>
      </c>
      <c r="M468" s="94">
        <v>345</v>
      </c>
      <c r="N468" s="95">
        <f t="shared" si="37"/>
        <v>0.52216066481994461</v>
      </c>
      <c r="O468" s="36">
        <v>20010577</v>
      </c>
      <c r="P468" s="63">
        <v>491.99</v>
      </c>
      <c r="Q468" s="76">
        <f t="shared" si="38"/>
        <v>1.467509502225655</v>
      </c>
      <c r="R468" s="76">
        <f t="shared" si="39"/>
        <v>0.52216066481994461</v>
      </c>
      <c r="S468" s="95">
        <f t="shared" si="40"/>
        <v>-1</v>
      </c>
      <c r="T468" s="95">
        <f t="shared" si="41"/>
        <v>-1</v>
      </c>
      <c r="U468" s="95"/>
    </row>
    <row r="469" spans="1:21" x14ac:dyDescent="0.3">
      <c r="A469" s="36">
        <f t="shared" si="36"/>
        <v>1</v>
      </c>
      <c r="B469" s="36">
        <v>578</v>
      </c>
      <c r="C469" s="36">
        <v>1</v>
      </c>
      <c r="D469" s="36" t="s">
        <v>504</v>
      </c>
      <c r="E469" s="36">
        <v>2000</v>
      </c>
      <c r="F469" s="36">
        <v>2001</v>
      </c>
      <c r="G469" s="76">
        <v>415</v>
      </c>
      <c r="H469" s="36">
        <v>10</v>
      </c>
      <c r="I469" s="36">
        <v>1</v>
      </c>
      <c r="J469" s="36">
        <v>1</v>
      </c>
      <c r="K469" s="36">
        <v>5</v>
      </c>
      <c r="L469" s="94">
        <v>3036</v>
      </c>
      <c r="M469" s="94">
        <v>1762</v>
      </c>
      <c r="N469" s="95">
        <f t="shared" si="37"/>
        <v>0.6327636515214673</v>
      </c>
      <c r="O469" s="36">
        <v>20010578</v>
      </c>
      <c r="P469" s="63">
        <v>1730.55</v>
      </c>
      <c r="Q469" s="76">
        <f t="shared" si="38"/>
        <v>2.7725289647799833</v>
      </c>
      <c r="R469" s="76">
        <f t="shared" si="39"/>
        <v>0.6327636515214673</v>
      </c>
      <c r="S469" s="95">
        <f t="shared" si="40"/>
        <v>-1</v>
      </c>
      <c r="T469" s="95">
        <f t="shared" si="41"/>
        <v>-1</v>
      </c>
      <c r="U469" s="95"/>
    </row>
    <row r="470" spans="1:21" x14ac:dyDescent="0.3">
      <c r="A470" s="36">
        <f t="shared" si="36"/>
        <v>1</v>
      </c>
      <c r="B470" s="36">
        <v>581</v>
      </c>
      <c r="C470" s="36">
        <v>1</v>
      </c>
      <c r="D470" s="36" t="s">
        <v>525</v>
      </c>
      <c r="E470" s="36">
        <v>2000</v>
      </c>
      <c r="F470" s="36">
        <v>2001</v>
      </c>
      <c r="G470" s="76">
        <v>686.75</v>
      </c>
      <c r="H470" s="36">
        <v>10</v>
      </c>
      <c r="I470" s="36">
        <v>1</v>
      </c>
      <c r="J470" s="36">
        <v>1</v>
      </c>
      <c r="K470" s="36">
        <v>7</v>
      </c>
      <c r="L470" s="94">
        <v>697</v>
      </c>
      <c r="M470" s="94">
        <v>563</v>
      </c>
      <c r="N470" s="95">
        <f t="shared" si="37"/>
        <v>0.55317460317460321</v>
      </c>
      <c r="O470" s="36">
        <v>20010581</v>
      </c>
      <c r="P470" s="63">
        <v>240.53</v>
      </c>
      <c r="Q470" s="76">
        <f t="shared" si="38"/>
        <v>5.2384317964495075</v>
      </c>
      <c r="R470" s="76">
        <f t="shared" si="39"/>
        <v>0.55317460317460321</v>
      </c>
      <c r="S470" s="95">
        <f t="shared" si="40"/>
        <v>-1</v>
      </c>
      <c r="T470" s="95">
        <f t="shared" si="41"/>
        <v>-1</v>
      </c>
      <c r="U470" s="95"/>
    </row>
    <row r="471" spans="1:21" x14ac:dyDescent="0.3">
      <c r="A471" s="36">
        <f t="shared" si="36"/>
        <v>1</v>
      </c>
      <c r="B471" s="36">
        <v>584</v>
      </c>
      <c r="C471" s="36">
        <v>1</v>
      </c>
      <c r="D471" s="36" t="s">
        <v>495</v>
      </c>
      <c r="E471" s="36">
        <v>2000</v>
      </c>
      <c r="F471" s="36">
        <v>2001</v>
      </c>
      <c r="G471" s="76">
        <v>400</v>
      </c>
      <c r="H471" s="36">
        <v>10</v>
      </c>
      <c r="I471" s="36">
        <v>1</v>
      </c>
      <c r="J471" s="36">
        <v>1</v>
      </c>
      <c r="K471" s="36">
        <v>5</v>
      </c>
      <c r="L471" s="94">
        <v>248</v>
      </c>
      <c r="M471" s="94">
        <v>175</v>
      </c>
      <c r="N471" s="95">
        <f t="shared" si="37"/>
        <v>0.58628841607565008</v>
      </c>
      <c r="O471" s="36">
        <v>20010584</v>
      </c>
      <c r="P471" s="63">
        <v>163.27000000000001</v>
      </c>
      <c r="Q471" s="76">
        <f t="shared" si="38"/>
        <v>2.5908005144852084</v>
      </c>
      <c r="R471" s="76">
        <f t="shared" si="39"/>
        <v>0.58628841607565008</v>
      </c>
      <c r="S471" s="95">
        <f t="shared" si="40"/>
        <v>-1</v>
      </c>
      <c r="T471" s="95">
        <f t="shared" si="41"/>
        <v>-1</v>
      </c>
      <c r="U471" s="95"/>
    </row>
    <row r="472" spans="1:21" x14ac:dyDescent="0.3">
      <c r="A472" s="36">
        <f t="shared" si="36"/>
        <v>1</v>
      </c>
      <c r="B472" s="36">
        <v>593</v>
      </c>
      <c r="C472" s="36">
        <v>1</v>
      </c>
      <c r="D472" s="36" t="s">
        <v>526</v>
      </c>
      <c r="E472" s="36">
        <v>2000</v>
      </c>
      <c r="F472" s="36">
        <v>2001</v>
      </c>
      <c r="G472" s="76">
        <v>415</v>
      </c>
      <c r="H472" s="36">
        <v>10</v>
      </c>
      <c r="I472" s="36">
        <v>0</v>
      </c>
      <c r="J472" s="36">
        <v>1</v>
      </c>
      <c r="K472" s="36">
        <v>5</v>
      </c>
      <c r="L472" s="94">
        <v>1117</v>
      </c>
      <c r="M472" s="94">
        <v>1652</v>
      </c>
      <c r="N472" s="95">
        <f t="shared" si="37"/>
        <v>0.40339472733838933</v>
      </c>
      <c r="O472" s="36">
        <v>20010593</v>
      </c>
      <c r="P472" s="63">
        <v>1654.05</v>
      </c>
      <c r="Q472" s="76">
        <f t="shared" si="38"/>
        <v>1.6740727305704182</v>
      </c>
      <c r="R472" s="76">
        <f t="shared" si="39"/>
        <v>0.40339472733838933</v>
      </c>
      <c r="S472" s="95">
        <f t="shared" si="40"/>
        <v>-1</v>
      </c>
      <c r="T472" s="95">
        <f t="shared" si="41"/>
        <v>-1</v>
      </c>
      <c r="U472" s="95"/>
    </row>
    <row r="473" spans="1:21" x14ac:dyDescent="0.3">
      <c r="A473" s="36">
        <f t="shared" si="36"/>
        <v>1</v>
      </c>
      <c r="B473" s="36">
        <v>595</v>
      </c>
      <c r="C473" s="36">
        <v>1</v>
      </c>
      <c r="D473" s="36" t="s">
        <v>391</v>
      </c>
      <c r="E473" s="36">
        <v>2000</v>
      </c>
      <c r="F473" s="36">
        <v>2001</v>
      </c>
      <c r="G473" s="76">
        <v>415</v>
      </c>
      <c r="H473" s="36">
        <v>10</v>
      </c>
      <c r="I473" s="36">
        <v>0</v>
      </c>
      <c r="J473" s="36">
        <v>1</v>
      </c>
      <c r="K473" s="36">
        <v>5</v>
      </c>
      <c r="L473" s="94">
        <v>988</v>
      </c>
      <c r="M473" s="94">
        <v>1103</v>
      </c>
      <c r="N473" s="95">
        <f t="shared" si="37"/>
        <v>0.47250119560019127</v>
      </c>
      <c r="O473" s="36">
        <v>20010595</v>
      </c>
      <c r="P473" s="63">
        <v>1793.2</v>
      </c>
      <c r="Q473" s="76">
        <f t="shared" si="38"/>
        <v>1.1660718269016284</v>
      </c>
      <c r="R473" s="76">
        <f t="shared" si="39"/>
        <v>0.47250119560019127</v>
      </c>
      <c r="S473" s="95">
        <f t="shared" si="40"/>
        <v>-1</v>
      </c>
      <c r="T473" s="95">
        <f t="shared" si="41"/>
        <v>-1</v>
      </c>
      <c r="U473" s="95"/>
    </row>
    <row r="474" spans="1:21" x14ac:dyDescent="0.3">
      <c r="A474" s="36">
        <f t="shared" si="36"/>
        <v>1</v>
      </c>
      <c r="B474" s="36">
        <v>599</v>
      </c>
      <c r="C474" s="36">
        <v>1</v>
      </c>
      <c r="D474" s="36" t="s">
        <v>527</v>
      </c>
      <c r="E474" s="36">
        <v>2000</v>
      </c>
      <c r="F474" s="36">
        <v>2001</v>
      </c>
      <c r="G474" s="76">
        <v>415</v>
      </c>
      <c r="H474" s="36">
        <v>10</v>
      </c>
      <c r="I474" s="36">
        <v>1</v>
      </c>
      <c r="J474" s="36">
        <v>1</v>
      </c>
      <c r="K474" s="36">
        <v>5</v>
      </c>
      <c r="L474" s="94">
        <v>783</v>
      </c>
      <c r="M474" s="94">
        <v>746</v>
      </c>
      <c r="N474" s="95">
        <f t="shared" si="37"/>
        <v>0.51209941137998694</v>
      </c>
      <c r="O474" s="36">
        <v>20010599</v>
      </c>
      <c r="P474" s="63">
        <v>503.9</v>
      </c>
      <c r="Q474" s="76">
        <f t="shared" si="38"/>
        <v>3.0343322087715818</v>
      </c>
      <c r="R474" s="76">
        <f t="shared" si="39"/>
        <v>0.51209941137998694</v>
      </c>
      <c r="S474" s="95">
        <f t="shared" si="40"/>
        <v>-1</v>
      </c>
      <c r="T474" s="95">
        <f t="shared" si="41"/>
        <v>-1</v>
      </c>
      <c r="U474" s="95"/>
    </row>
    <row r="475" spans="1:21" x14ac:dyDescent="0.3">
      <c r="A475" s="36">
        <f t="shared" si="36"/>
        <v>1</v>
      </c>
      <c r="B475" s="36">
        <v>622</v>
      </c>
      <c r="C475" s="36">
        <v>1</v>
      </c>
      <c r="D475" s="36" t="s">
        <v>505</v>
      </c>
      <c r="E475" s="36">
        <v>2000</v>
      </c>
      <c r="F475" s="36">
        <v>2001</v>
      </c>
      <c r="G475" s="76">
        <v>297</v>
      </c>
      <c r="H475" s="36">
        <v>7</v>
      </c>
      <c r="I475" s="36">
        <v>1</v>
      </c>
      <c r="J475" s="36">
        <v>1</v>
      </c>
      <c r="K475" s="36">
        <v>3</v>
      </c>
      <c r="L475" s="94">
        <v>8477</v>
      </c>
      <c r="M475" s="94">
        <v>7470</v>
      </c>
      <c r="N475" s="95">
        <f t="shared" si="37"/>
        <v>0.53157333667774498</v>
      </c>
      <c r="O475" s="36">
        <v>20010622</v>
      </c>
      <c r="P475" s="63">
        <v>11757.75</v>
      </c>
      <c r="Q475" s="76">
        <f t="shared" si="38"/>
        <v>1.3562969105483618</v>
      </c>
      <c r="R475" s="76">
        <f t="shared" si="39"/>
        <v>0.53157333667774498</v>
      </c>
      <c r="S475" s="95">
        <f t="shared" si="40"/>
        <v>-1</v>
      </c>
      <c r="T475" s="95">
        <f t="shared" si="41"/>
        <v>-1</v>
      </c>
      <c r="U475" s="95"/>
    </row>
    <row r="476" spans="1:21" x14ac:dyDescent="0.3">
      <c r="A476" s="36">
        <f t="shared" si="36"/>
        <v>1</v>
      </c>
      <c r="B476" s="36">
        <v>624</v>
      </c>
      <c r="C476" s="36">
        <v>1</v>
      </c>
      <c r="D476" s="36" t="s">
        <v>392</v>
      </c>
      <c r="E476" s="36">
        <v>2000</v>
      </c>
      <c r="F476" s="36">
        <v>2002</v>
      </c>
      <c r="G476" s="76">
        <v>530</v>
      </c>
      <c r="H476" s="36">
        <v>6</v>
      </c>
      <c r="I476" s="36">
        <v>1</v>
      </c>
      <c r="J476" s="36">
        <v>0</v>
      </c>
      <c r="K476" s="36">
        <v>6</v>
      </c>
      <c r="L476" s="94">
        <v>15019</v>
      </c>
      <c r="M476" s="94">
        <v>11723</v>
      </c>
      <c r="N476" s="95">
        <f t="shared" si="37"/>
        <v>0.56162590681325253</v>
      </c>
      <c r="O476" s="36">
        <v>20010624</v>
      </c>
      <c r="P476" s="63">
        <v>9324.07</v>
      </c>
      <c r="Q476" s="76">
        <f t="shared" si="38"/>
        <v>2.8680608360941093</v>
      </c>
      <c r="R476" s="76">
        <f t="shared" si="39"/>
        <v>0.56162590681325253</v>
      </c>
      <c r="S476" s="95">
        <f t="shared" si="40"/>
        <v>-1</v>
      </c>
      <c r="T476" s="95">
        <f t="shared" si="41"/>
        <v>-1</v>
      </c>
      <c r="U476" s="95"/>
    </row>
    <row r="477" spans="1:21" x14ac:dyDescent="0.3">
      <c r="A477" s="36">
        <f t="shared" si="36"/>
        <v>1</v>
      </c>
      <c r="B477" s="36">
        <v>625</v>
      </c>
      <c r="C477" s="36">
        <v>1</v>
      </c>
      <c r="D477" s="36" t="s">
        <v>294</v>
      </c>
      <c r="E477" s="36">
        <v>2000</v>
      </c>
      <c r="F477" s="36">
        <v>2001</v>
      </c>
      <c r="G477" s="76">
        <v>415</v>
      </c>
      <c r="H477" s="36">
        <v>5</v>
      </c>
      <c r="I477" s="36">
        <v>1</v>
      </c>
      <c r="J477" s="36">
        <v>1</v>
      </c>
      <c r="K477" s="36">
        <v>5</v>
      </c>
      <c r="L477" s="94">
        <v>65385</v>
      </c>
      <c r="M477" s="94">
        <v>48000</v>
      </c>
      <c r="N477" s="95">
        <f t="shared" si="37"/>
        <v>0.57666357983860295</v>
      </c>
      <c r="O477" s="36">
        <v>20010625</v>
      </c>
      <c r="P477" s="63">
        <v>50257.15</v>
      </c>
      <c r="Q477" s="76">
        <f t="shared" si="38"/>
        <v>2.2560968936758252</v>
      </c>
      <c r="R477" s="76">
        <f t="shared" si="39"/>
        <v>0.57666357983860295</v>
      </c>
      <c r="S477" s="95">
        <f t="shared" si="40"/>
        <v>-1</v>
      </c>
      <c r="T477" s="95">
        <f t="shared" si="41"/>
        <v>-1</v>
      </c>
      <c r="U477" s="95"/>
    </row>
    <row r="478" spans="1:21" x14ac:dyDescent="0.3">
      <c r="A478" s="36">
        <f t="shared" si="36"/>
        <v>1</v>
      </c>
      <c r="B478" s="36">
        <v>690</v>
      </c>
      <c r="C478" s="36">
        <v>1</v>
      </c>
      <c r="D478" s="36" t="s">
        <v>337</v>
      </c>
      <c r="E478" s="36">
        <v>2000</v>
      </c>
      <c r="F478" s="36">
        <v>2001</v>
      </c>
      <c r="G478" s="76">
        <v>100</v>
      </c>
      <c r="H478" s="36">
        <v>10</v>
      </c>
      <c r="I478" s="36">
        <v>0</v>
      </c>
      <c r="J478" s="36">
        <v>1</v>
      </c>
      <c r="K478" s="36">
        <v>2</v>
      </c>
      <c r="L478" s="94">
        <v>1058</v>
      </c>
      <c r="M478" s="94">
        <v>1285</v>
      </c>
      <c r="N478" s="95">
        <f t="shared" si="37"/>
        <v>0.45155783183952197</v>
      </c>
      <c r="O478" s="36">
        <v>20010690</v>
      </c>
      <c r="P478" s="63">
        <v>1392.5</v>
      </c>
      <c r="Q478" s="76">
        <f t="shared" si="38"/>
        <v>1.6825852782764812</v>
      </c>
      <c r="R478" s="76">
        <f t="shared" si="39"/>
        <v>0.45155783183952197</v>
      </c>
      <c r="S478" s="95">
        <f t="shared" si="40"/>
        <v>-1</v>
      </c>
      <c r="T478" s="95">
        <f t="shared" si="41"/>
        <v>-1</v>
      </c>
      <c r="U478" s="95"/>
    </row>
    <row r="479" spans="1:21" x14ac:dyDescent="0.3">
      <c r="A479" s="36">
        <f t="shared" si="36"/>
        <v>1</v>
      </c>
      <c r="B479" s="36">
        <v>696</v>
      </c>
      <c r="C479" s="36">
        <v>1</v>
      </c>
      <c r="D479" s="36" t="s">
        <v>528</v>
      </c>
      <c r="E479" s="36">
        <v>2000</v>
      </c>
      <c r="F479" s="36">
        <v>2001</v>
      </c>
      <c r="G479" s="76">
        <v>315.93</v>
      </c>
      <c r="H479" s="36">
        <v>10</v>
      </c>
      <c r="I479" s="36">
        <v>1</v>
      </c>
      <c r="J479" s="36">
        <v>1</v>
      </c>
      <c r="K479" s="36">
        <v>4</v>
      </c>
      <c r="L479" s="94">
        <v>1713</v>
      </c>
      <c r="M479" s="94">
        <v>1194</v>
      </c>
      <c r="N479" s="95">
        <f t="shared" si="37"/>
        <v>0.58926728586171306</v>
      </c>
      <c r="O479" s="36">
        <v>20010696</v>
      </c>
      <c r="P479" s="63">
        <v>719.19</v>
      </c>
      <c r="Q479" s="76">
        <f t="shared" si="38"/>
        <v>4.0420473032161182</v>
      </c>
      <c r="R479" s="76">
        <f t="shared" si="39"/>
        <v>0.58926728586171306</v>
      </c>
      <c r="S479" s="95">
        <f t="shared" si="40"/>
        <v>-1</v>
      </c>
      <c r="T479" s="95">
        <f t="shared" si="41"/>
        <v>-1</v>
      </c>
      <c r="U479" s="95"/>
    </row>
    <row r="480" spans="1:21" x14ac:dyDescent="0.3">
      <c r="A480" s="36">
        <f t="shared" si="36"/>
        <v>1</v>
      </c>
      <c r="B480" s="36">
        <v>706</v>
      </c>
      <c r="C480" s="36">
        <v>1</v>
      </c>
      <c r="D480" s="36" t="s">
        <v>342</v>
      </c>
      <c r="E480" s="36">
        <v>2000</v>
      </c>
      <c r="F480" s="36">
        <v>2001</v>
      </c>
      <c r="G480" s="76">
        <v>400</v>
      </c>
      <c r="H480" s="36">
        <v>8</v>
      </c>
      <c r="I480" s="36">
        <v>0</v>
      </c>
      <c r="J480" s="36">
        <v>1</v>
      </c>
      <c r="K480" s="36">
        <v>5</v>
      </c>
      <c r="L480" s="94">
        <v>1726</v>
      </c>
      <c r="M480" s="94">
        <v>3772</v>
      </c>
      <c r="N480" s="95">
        <f t="shared" si="37"/>
        <v>0.31393233903237538</v>
      </c>
      <c r="O480" s="36">
        <v>20010706</v>
      </c>
      <c r="P480" s="63">
        <v>1573.93</v>
      </c>
      <c r="Q480" s="76">
        <f t="shared" si="38"/>
        <v>3.4931667863246774</v>
      </c>
      <c r="R480" s="76">
        <f t="shared" si="39"/>
        <v>0.31393233903237538</v>
      </c>
      <c r="S480" s="95">
        <f t="shared" si="40"/>
        <v>-1</v>
      </c>
      <c r="T480" s="95">
        <f t="shared" si="41"/>
        <v>-1</v>
      </c>
      <c r="U480" s="95"/>
    </row>
    <row r="481" spans="1:21" x14ac:dyDescent="0.3">
      <c r="A481" s="36">
        <f t="shared" si="36"/>
        <v>1</v>
      </c>
      <c r="B481" s="36">
        <v>712</v>
      </c>
      <c r="C481" s="36">
        <v>1</v>
      </c>
      <c r="D481" s="36" t="s">
        <v>258</v>
      </c>
      <c r="E481" s="36">
        <v>2000</v>
      </c>
      <c r="F481" s="36">
        <v>2001</v>
      </c>
      <c r="G481" s="76">
        <v>991</v>
      </c>
      <c r="H481" s="36">
        <v>10</v>
      </c>
      <c r="I481" s="36">
        <v>0</v>
      </c>
      <c r="J481" s="36">
        <v>1</v>
      </c>
      <c r="K481" s="36">
        <v>10</v>
      </c>
      <c r="L481" s="94">
        <v>846</v>
      </c>
      <c r="M481" s="94">
        <v>1723</v>
      </c>
      <c r="N481" s="95">
        <f t="shared" si="37"/>
        <v>0.32931101595951734</v>
      </c>
      <c r="O481" s="36">
        <v>20010712</v>
      </c>
      <c r="P481" s="63">
        <v>764.38</v>
      </c>
      <c r="Q481" s="76">
        <f t="shared" si="38"/>
        <v>3.3608937962793375</v>
      </c>
      <c r="R481" s="76">
        <f t="shared" si="39"/>
        <v>0.32931101595951734</v>
      </c>
      <c r="S481" s="95">
        <f t="shared" si="40"/>
        <v>-1</v>
      </c>
      <c r="T481" s="95">
        <f t="shared" si="41"/>
        <v>-1</v>
      </c>
      <c r="U481" s="95"/>
    </row>
    <row r="482" spans="1:21" x14ac:dyDescent="0.3">
      <c r="A482" s="36">
        <f t="shared" si="36"/>
        <v>1</v>
      </c>
      <c r="B482" s="36">
        <v>717</v>
      </c>
      <c r="C482" s="36">
        <v>1</v>
      </c>
      <c r="D482" s="36" t="s">
        <v>345</v>
      </c>
      <c r="E482" s="36">
        <v>2000</v>
      </c>
      <c r="F482" s="36">
        <v>2001</v>
      </c>
      <c r="G482" s="76">
        <v>276</v>
      </c>
      <c r="H482" s="36">
        <v>5</v>
      </c>
      <c r="I482" s="36">
        <v>1</v>
      </c>
      <c r="J482" s="36">
        <v>1</v>
      </c>
      <c r="K482" s="36">
        <v>3</v>
      </c>
      <c r="L482" s="94">
        <v>1613</v>
      </c>
      <c r="M482" s="94">
        <v>1367</v>
      </c>
      <c r="N482" s="95">
        <f t="shared" si="37"/>
        <v>0.54127516778523488</v>
      </c>
      <c r="O482" s="36">
        <v>20010717</v>
      </c>
      <c r="P482" s="63">
        <v>1453.88</v>
      </c>
      <c r="Q482" s="76">
        <f t="shared" si="38"/>
        <v>2.0496877321374529</v>
      </c>
      <c r="R482" s="76">
        <f t="shared" si="39"/>
        <v>0.54127516778523488</v>
      </c>
      <c r="S482" s="95">
        <f t="shared" si="40"/>
        <v>-1</v>
      </c>
      <c r="T482" s="95">
        <f t="shared" si="41"/>
        <v>-1</v>
      </c>
      <c r="U482" s="95"/>
    </row>
    <row r="483" spans="1:21" x14ac:dyDescent="0.3">
      <c r="A483" s="36">
        <f t="shared" si="36"/>
        <v>1</v>
      </c>
      <c r="B483" s="36">
        <v>721</v>
      </c>
      <c r="C483" s="36">
        <v>1</v>
      </c>
      <c r="D483" s="36" t="s">
        <v>433</v>
      </c>
      <c r="E483" s="36">
        <v>2000</v>
      </c>
      <c r="F483" s="36">
        <v>2001</v>
      </c>
      <c r="G483" s="76">
        <v>415</v>
      </c>
      <c r="H483" s="36">
        <v>5</v>
      </c>
      <c r="I483" s="36">
        <v>1</v>
      </c>
      <c r="J483" s="36">
        <v>1</v>
      </c>
      <c r="K483" s="36">
        <v>5</v>
      </c>
      <c r="L483" s="94">
        <v>3774</v>
      </c>
      <c r="M483" s="94">
        <v>2140</v>
      </c>
      <c r="N483" s="95">
        <f t="shared" si="37"/>
        <v>0.63814677037538048</v>
      </c>
      <c r="O483" s="36">
        <v>20010721</v>
      </c>
      <c r="P483" s="63">
        <v>2538.1999999999998</v>
      </c>
      <c r="Q483" s="76">
        <f t="shared" si="38"/>
        <v>2.3299976361200851</v>
      </c>
      <c r="R483" s="76">
        <f t="shared" si="39"/>
        <v>0.63814677037538048</v>
      </c>
      <c r="S483" s="95">
        <f t="shared" si="40"/>
        <v>-1</v>
      </c>
      <c r="T483" s="95">
        <f t="shared" si="41"/>
        <v>-1</v>
      </c>
      <c r="U483" s="95"/>
    </row>
    <row r="484" spans="1:21" x14ac:dyDescent="0.3">
      <c r="A484" s="36">
        <f t="shared" si="36"/>
        <v>1</v>
      </c>
      <c r="B484" s="36">
        <v>728</v>
      </c>
      <c r="C484" s="36">
        <v>1</v>
      </c>
      <c r="D484" s="36" t="s">
        <v>346</v>
      </c>
      <c r="E484" s="36">
        <v>2000</v>
      </c>
      <c r="F484" s="36">
        <v>2001</v>
      </c>
      <c r="G484" s="76">
        <v>195</v>
      </c>
      <c r="H484" s="36">
        <v>10</v>
      </c>
      <c r="I484" s="36">
        <v>1</v>
      </c>
      <c r="J484" s="36">
        <v>1</v>
      </c>
      <c r="K484" s="36">
        <v>2</v>
      </c>
      <c r="L484" s="94">
        <v>11003</v>
      </c>
      <c r="M484" s="94">
        <v>9530</v>
      </c>
      <c r="N484" s="95">
        <f t="shared" si="37"/>
        <v>0.53586908878390882</v>
      </c>
      <c r="O484" s="36">
        <v>20010728</v>
      </c>
      <c r="P484" s="63">
        <v>9247.0499999999993</v>
      </c>
      <c r="Q484" s="76">
        <f t="shared" si="38"/>
        <v>2.2204919406729715</v>
      </c>
      <c r="R484" s="76">
        <f t="shared" si="39"/>
        <v>0.53586908878390882</v>
      </c>
      <c r="S484" s="95">
        <f t="shared" si="40"/>
        <v>-1</v>
      </c>
      <c r="T484" s="95">
        <f t="shared" si="41"/>
        <v>-1</v>
      </c>
      <c r="U484" s="95"/>
    </row>
    <row r="485" spans="1:21" x14ac:dyDescent="0.3">
      <c r="A485" s="36">
        <f t="shared" si="36"/>
        <v>1</v>
      </c>
      <c r="B485" s="36">
        <v>756</v>
      </c>
      <c r="C485" s="36">
        <v>1</v>
      </c>
      <c r="D485" s="36" t="s">
        <v>477</v>
      </c>
      <c r="E485" s="36">
        <v>2000</v>
      </c>
      <c r="F485" s="36">
        <v>2001</v>
      </c>
      <c r="G485" s="76">
        <v>350</v>
      </c>
      <c r="H485" s="36">
        <v>10</v>
      </c>
      <c r="I485" s="36">
        <v>0</v>
      </c>
      <c r="J485" s="36">
        <v>1</v>
      </c>
      <c r="K485" s="36">
        <v>4</v>
      </c>
      <c r="L485" s="94">
        <v>871</v>
      </c>
      <c r="M485" s="94">
        <v>1242</v>
      </c>
      <c r="N485" s="95">
        <f t="shared" si="37"/>
        <v>0.412210127780407</v>
      </c>
      <c r="O485" s="36">
        <v>20010756</v>
      </c>
      <c r="P485" s="63">
        <v>856.46</v>
      </c>
      <c r="Q485" s="76">
        <f t="shared" si="38"/>
        <v>2.4671321486117272</v>
      </c>
      <c r="R485" s="76">
        <f t="shared" si="39"/>
        <v>0.412210127780407</v>
      </c>
      <c r="S485" s="95">
        <f t="shared" si="40"/>
        <v>-1</v>
      </c>
      <c r="T485" s="95">
        <f t="shared" si="41"/>
        <v>-1</v>
      </c>
      <c r="U485" s="95"/>
    </row>
    <row r="486" spans="1:21" x14ac:dyDescent="0.3">
      <c r="A486" s="36">
        <f t="shared" si="36"/>
        <v>1</v>
      </c>
      <c r="B486" s="36">
        <v>769</v>
      </c>
      <c r="C486" s="36">
        <v>1</v>
      </c>
      <c r="D486" s="36" t="s">
        <v>300</v>
      </c>
      <c r="E486" s="36">
        <v>2000</v>
      </c>
      <c r="F486" s="36">
        <v>2001</v>
      </c>
      <c r="G486" s="76">
        <v>400</v>
      </c>
      <c r="H486" s="36">
        <v>10</v>
      </c>
      <c r="I486" s="36">
        <v>1</v>
      </c>
      <c r="J486" s="36">
        <v>1</v>
      </c>
      <c r="K486" s="36">
        <v>5</v>
      </c>
      <c r="L486" s="94">
        <v>1986</v>
      </c>
      <c r="M486" s="94">
        <v>1531</v>
      </c>
      <c r="N486" s="95">
        <f t="shared" si="37"/>
        <v>0.5646858117713961</v>
      </c>
      <c r="O486" s="36">
        <v>20010769</v>
      </c>
      <c r="P486" s="63">
        <v>953.83</v>
      </c>
      <c r="Q486" s="76">
        <f t="shared" si="38"/>
        <v>3.6872398645460929</v>
      </c>
      <c r="R486" s="76">
        <f t="shared" si="39"/>
        <v>0.5646858117713961</v>
      </c>
      <c r="S486" s="95">
        <f t="shared" si="40"/>
        <v>-1</v>
      </c>
      <c r="T486" s="95">
        <f t="shared" si="41"/>
        <v>-1</v>
      </c>
      <c r="U486" s="95"/>
    </row>
    <row r="487" spans="1:21" x14ac:dyDescent="0.3">
      <c r="A487" s="36">
        <f t="shared" si="36"/>
        <v>1</v>
      </c>
      <c r="B487" s="36">
        <v>811</v>
      </c>
      <c r="C487" s="36">
        <v>1</v>
      </c>
      <c r="D487" s="36" t="s">
        <v>509</v>
      </c>
      <c r="E487" s="36">
        <v>2000</v>
      </c>
      <c r="F487" s="36">
        <v>2001</v>
      </c>
      <c r="G487" s="76">
        <v>415</v>
      </c>
      <c r="H487" s="36">
        <v>5</v>
      </c>
      <c r="I487" s="36">
        <v>1</v>
      </c>
      <c r="J487" s="36">
        <v>1</v>
      </c>
      <c r="K487" s="36">
        <v>5</v>
      </c>
      <c r="L487" s="94">
        <v>1727</v>
      </c>
      <c r="M487" s="94">
        <v>1111</v>
      </c>
      <c r="N487" s="95">
        <f t="shared" si="37"/>
        <v>0.60852713178294571</v>
      </c>
      <c r="O487" s="36">
        <v>20010811</v>
      </c>
      <c r="P487" s="63">
        <v>786.37</v>
      </c>
      <c r="Q487" s="76">
        <f t="shared" si="38"/>
        <v>3.6089881353561299</v>
      </c>
      <c r="R487" s="76">
        <f t="shared" si="39"/>
        <v>0.60852713178294571</v>
      </c>
      <c r="S487" s="95">
        <f t="shared" si="40"/>
        <v>-1</v>
      </c>
      <c r="T487" s="95">
        <f t="shared" si="41"/>
        <v>-1</v>
      </c>
      <c r="U487" s="95"/>
    </row>
    <row r="488" spans="1:21" x14ac:dyDescent="0.3">
      <c r="A488" s="36">
        <f t="shared" si="36"/>
        <v>1</v>
      </c>
      <c r="B488" s="36">
        <v>829</v>
      </c>
      <c r="C488" s="36">
        <v>1</v>
      </c>
      <c r="D488" s="36" t="s">
        <v>436</v>
      </c>
      <c r="E488" s="36">
        <v>2000</v>
      </c>
      <c r="F488" s="36">
        <v>2001</v>
      </c>
      <c r="G488" s="76">
        <v>465</v>
      </c>
      <c r="H488" s="36">
        <v>6</v>
      </c>
      <c r="I488" s="36">
        <v>0</v>
      </c>
      <c r="J488" s="36">
        <v>1</v>
      </c>
      <c r="K488" s="36">
        <v>5</v>
      </c>
      <c r="L488" s="94">
        <v>2484</v>
      </c>
      <c r="M488" s="94">
        <v>2856</v>
      </c>
      <c r="N488" s="95">
        <f t="shared" si="37"/>
        <v>0.46516853932584268</v>
      </c>
      <c r="O488" s="36">
        <v>20010829</v>
      </c>
      <c r="P488" s="63">
        <v>2220.5100000000002</v>
      </c>
      <c r="Q488" s="76">
        <f t="shared" si="38"/>
        <v>2.4048529391896456</v>
      </c>
      <c r="R488" s="76">
        <f t="shared" si="39"/>
        <v>0.46516853932584268</v>
      </c>
      <c r="S488" s="95">
        <f t="shared" si="40"/>
        <v>-1</v>
      </c>
      <c r="T488" s="95">
        <f t="shared" si="41"/>
        <v>-1</v>
      </c>
      <c r="U488" s="95"/>
    </row>
    <row r="489" spans="1:21" x14ac:dyDescent="0.3">
      <c r="A489" s="36">
        <f t="shared" si="36"/>
        <v>1</v>
      </c>
      <c r="B489" s="36">
        <v>831</v>
      </c>
      <c r="C489" s="36">
        <v>1</v>
      </c>
      <c r="D489" s="36" t="s">
        <v>354</v>
      </c>
      <c r="E489" s="36">
        <v>2000</v>
      </c>
      <c r="F489" s="36">
        <v>2001</v>
      </c>
      <c r="G489" s="76">
        <v>251.81</v>
      </c>
      <c r="H489" s="36">
        <v>10</v>
      </c>
      <c r="I489" s="36">
        <v>0</v>
      </c>
      <c r="J489" s="36">
        <v>1</v>
      </c>
      <c r="K489" s="36">
        <v>3</v>
      </c>
      <c r="L489" s="94">
        <v>7302</v>
      </c>
      <c r="M489" s="94">
        <v>12220</v>
      </c>
      <c r="N489" s="95">
        <f t="shared" si="37"/>
        <v>0.3740395451285729</v>
      </c>
      <c r="O489" s="36">
        <v>20010831</v>
      </c>
      <c r="P489" s="63">
        <v>8100.8</v>
      </c>
      <c r="Q489" s="76">
        <f t="shared" si="38"/>
        <v>2.4098854434129962</v>
      </c>
      <c r="R489" s="76">
        <f t="shared" si="39"/>
        <v>0.3740395451285729</v>
      </c>
      <c r="S489" s="95">
        <f t="shared" si="40"/>
        <v>-1</v>
      </c>
      <c r="T489" s="95">
        <f t="shared" si="41"/>
        <v>-1</v>
      </c>
      <c r="U489" s="95"/>
    </row>
    <row r="490" spans="1:21" x14ac:dyDescent="0.3">
      <c r="A490" s="36">
        <f t="shared" si="36"/>
        <v>1</v>
      </c>
      <c r="B490" s="36">
        <v>857</v>
      </c>
      <c r="C490" s="36">
        <v>1</v>
      </c>
      <c r="D490" s="36" t="s">
        <v>529</v>
      </c>
      <c r="E490" s="36">
        <v>2000</v>
      </c>
      <c r="F490" s="36">
        <v>2001</v>
      </c>
      <c r="G490" s="76">
        <v>415</v>
      </c>
      <c r="H490" s="36">
        <v>10</v>
      </c>
      <c r="I490" s="36">
        <v>0</v>
      </c>
      <c r="J490" s="36">
        <v>1</v>
      </c>
      <c r="K490" s="36">
        <v>5</v>
      </c>
      <c r="L490" s="94">
        <v>924</v>
      </c>
      <c r="M490" s="94">
        <v>954</v>
      </c>
      <c r="N490" s="95">
        <f t="shared" si="37"/>
        <v>0.49201277955271566</v>
      </c>
      <c r="O490" s="36">
        <v>20010857</v>
      </c>
      <c r="P490" s="63">
        <v>740.55</v>
      </c>
      <c r="Q490" s="76">
        <f t="shared" si="38"/>
        <v>2.5359530078995345</v>
      </c>
      <c r="R490" s="76">
        <f t="shared" si="39"/>
        <v>0.49201277955271566</v>
      </c>
      <c r="S490" s="95">
        <f t="shared" si="40"/>
        <v>-1</v>
      </c>
      <c r="T490" s="95">
        <f t="shared" si="41"/>
        <v>-1</v>
      </c>
      <c r="U490" s="95"/>
    </row>
    <row r="491" spans="1:21" x14ac:dyDescent="0.3">
      <c r="A491" s="36">
        <f t="shared" ref="A491:A554" si="42">IF(E491/4=INT(E491/4),1,IF(E491/2=INT(E491/2),2,3))</f>
        <v>1</v>
      </c>
      <c r="B491" s="36">
        <v>876</v>
      </c>
      <c r="C491" s="36">
        <v>1</v>
      </c>
      <c r="D491" s="36" t="s">
        <v>356</v>
      </c>
      <c r="E491" s="36">
        <v>2000</v>
      </c>
      <c r="F491" s="36">
        <v>2001</v>
      </c>
      <c r="G491" s="76">
        <v>500</v>
      </c>
      <c r="H491" s="36">
        <v>10</v>
      </c>
      <c r="I491" s="36">
        <v>1</v>
      </c>
      <c r="J491" s="36">
        <v>1</v>
      </c>
      <c r="K491" s="36">
        <v>6</v>
      </c>
      <c r="L491" s="94">
        <v>2209</v>
      </c>
      <c r="M491" s="94">
        <v>1882</v>
      </c>
      <c r="N491" s="95">
        <f t="shared" ref="N491:N554" si="43">L491/(L491+M491)</f>
        <v>0.53996577853825467</v>
      </c>
      <c r="O491" s="36">
        <v>20010876</v>
      </c>
      <c r="P491" s="63">
        <v>1915.11</v>
      </c>
      <c r="Q491" s="76">
        <f t="shared" ref="Q491:Q554" si="44">(L491+M491)/P491</f>
        <v>2.1361697239323068</v>
      </c>
      <c r="R491" s="76">
        <f t="shared" ref="R491:R554" si="45">IF(A491=1,N491,-1)</f>
        <v>0.53996577853825467</v>
      </c>
      <c r="S491" s="95">
        <f t="shared" ref="S491:S554" si="46">IF(A491=2,N491,-1)</f>
        <v>-1</v>
      </c>
      <c r="T491" s="95">
        <f t="shared" ref="T491:T554" si="47">IF(A491=3,N491,-1)</f>
        <v>-1</v>
      </c>
      <c r="U491" s="95"/>
    </row>
    <row r="492" spans="1:21" x14ac:dyDescent="0.3">
      <c r="A492" s="36">
        <f t="shared" si="42"/>
        <v>1</v>
      </c>
      <c r="B492" s="36">
        <v>877</v>
      </c>
      <c r="C492" s="36">
        <v>1</v>
      </c>
      <c r="D492" s="36" t="s">
        <v>261</v>
      </c>
      <c r="E492" s="36">
        <v>2000</v>
      </c>
      <c r="F492" s="36">
        <v>2001</v>
      </c>
      <c r="G492" s="76">
        <v>171</v>
      </c>
      <c r="H492" s="36">
        <v>10</v>
      </c>
      <c r="I492" s="36">
        <v>1</v>
      </c>
      <c r="J492" s="36">
        <v>1</v>
      </c>
      <c r="K492" s="36">
        <v>2</v>
      </c>
      <c r="L492" s="94">
        <v>5286</v>
      </c>
      <c r="M492" s="94">
        <v>4867</v>
      </c>
      <c r="N492" s="95">
        <f t="shared" si="43"/>
        <v>0.52063429528218264</v>
      </c>
      <c r="O492" s="36">
        <v>20010877</v>
      </c>
      <c r="P492" s="63">
        <v>4827.3100000000004</v>
      </c>
      <c r="Q492" s="76">
        <f t="shared" si="44"/>
        <v>2.103241764046643</v>
      </c>
      <c r="R492" s="76">
        <f t="shared" si="45"/>
        <v>0.52063429528218264</v>
      </c>
      <c r="S492" s="95">
        <f t="shared" si="46"/>
        <v>-1</v>
      </c>
      <c r="T492" s="95">
        <f t="shared" si="47"/>
        <v>-1</v>
      </c>
      <c r="U492" s="95"/>
    </row>
    <row r="493" spans="1:21" x14ac:dyDescent="0.3">
      <c r="A493" s="36">
        <f t="shared" si="42"/>
        <v>1</v>
      </c>
      <c r="B493" s="36">
        <v>881</v>
      </c>
      <c r="C493" s="36">
        <v>1</v>
      </c>
      <c r="D493" s="36" t="s">
        <v>359</v>
      </c>
      <c r="E493" s="36">
        <v>2000</v>
      </c>
      <c r="F493" s="36">
        <v>2001</v>
      </c>
      <c r="G493" s="76">
        <v>250</v>
      </c>
      <c r="H493" s="36">
        <v>8</v>
      </c>
      <c r="I493" s="36">
        <v>1</v>
      </c>
      <c r="J493" s="36">
        <v>1</v>
      </c>
      <c r="K493" s="36">
        <v>3</v>
      </c>
      <c r="L493" s="94">
        <v>592</v>
      </c>
      <c r="M493" s="94">
        <v>575</v>
      </c>
      <c r="N493" s="95">
        <f t="shared" si="43"/>
        <v>0.50728363324764358</v>
      </c>
      <c r="O493" s="36">
        <v>20010881</v>
      </c>
      <c r="P493" s="63">
        <v>901.72</v>
      </c>
      <c r="Q493" s="76">
        <f t="shared" si="44"/>
        <v>1.2941933194339705</v>
      </c>
      <c r="R493" s="76">
        <f t="shared" si="45"/>
        <v>0.50728363324764358</v>
      </c>
      <c r="S493" s="95">
        <f t="shared" si="46"/>
        <v>-1</v>
      </c>
      <c r="T493" s="95">
        <f t="shared" si="47"/>
        <v>-1</v>
      </c>
      <c r="U493" s="95"/>
    </row>
    <row r="494" spans="1:21" x14ac:dyDescent="0.3">
      <c r="A494" s="36">
        <f t="shared" si="42"/>
        <v>1</v>
      </c>
      <c r="B494" s="36">
        <v>882</v>
      </c>
      <c r="C494" s="36">
        <v>1</v>
      </c>
      <c r="D494" s="36" t="s">
        <v>360</v>
      </c>
      <c r="E494" s="36">
        <v>2000</v>
      </c>
      <c r="F494" s="36">
        <v>2001</v>
      </c>
      <c r="G494" s="76">
        <v>275</v>
      </c>
      <c r="H494" s="36">
        <v>10</v>
      </c>
      <c r="I494" s="36">
        <v>1</v>
      </c>
      <c r="J494" s="36">
        <v>1</v>
      </c>
      <c r="K494" s="36">
        <v>3</v>
      </c>
      <c r="L494" s="94">
        <v>2198</v>
      </c>
      <c r="M494" s="94">
        <v>2150</v>
      </c>
      <c r="N494" s="95">
        <f t="shared" si="43"/>
        <v>0.50551977920883162</v>
      </c>
      <c r="O494" s="36">
        <v>20010882</v>
      </c>
      <c r="P494" s="63">
        <v>3625.82</v>
      </c>
      <c r="Q494" s="76">
        <f t="shared" si="44"/>
        <v>1.199177013751372</v>
      </c>
      <c r="R494" s="76">
        <f t="shared" si="45"/>
        <v>0.50551977920883162</v>
      </c>
      <c r="S494" s="95">
        <f t="shared" si="46"/>
        <v>-1</v>
      </c>
      <c r="T494" s="95">
        <f t="shared" si="47"/>
        <v>-1</v>
      </c>
      <c r="U494" s="95"/>
    </row>
    <row r="495" spans="1:21" x14ac:dyDescent="0.3">
      <c r="A495" s="36">
        <f t="shared" si="42"/>
        <v>1</v>
      </c>
      <c r="B495" s="36">
        <v>885</v>
      </c>
      <c r="C495" s="36">
        <v>1</v>
      </c>
      <c r="D495" s="36" t="s">
        <v>362</v>
      </c>
      <c r="E495" s="36">
        <v>2000</v>
      </c>
      <c r="F495" s="36">
        <v>2001</v>
      </c>
      <c r="G495" s="76">
        <v>65</v>
      </c>
      <c r="H495" s="36">
        <v>8</v>
      </c>
      <c r="I495" s="36">
        <v>1</v>
      </c>
      <c r="J495" s="36">
        <v>1</v>
      </c>
      <c r="K495" s="36">
        <v>1</v>
      </c>
      <c r="L495" s="94">
        <v>2646</v>
      </c>
      <c r="M495" s="94">
        <v>2424</v>
      </c>
      <c r="N495" s="95">
        <f t="shared" si="43"/>
        <v>0.52189349112426031</v>
      </c>
      <c r="O495" s="36">
        <v>20010885</v>
      </c>
      <c r="P495" s="63">
        <v>2801.03</v>
      </c>
      <c r="Q495" s="76">
        <f t="shared" si="44"/>
        <v>1.8100484464643363</v>
      </c>
      <c r="R495" s="76">
        <f t="shared" si="45"/>
        <v>0.52189349112426031</v>
      </c>
      <c r="S495" s="95">
        <f t="shared" si="46"/>
        <v>-1</v>
      </c>
      <c r="T495" s="95">
        <f t="shared" si="47"/>
        <v>-1</v>
      </c>
      <c r="U495" s="95"/>
    </row>
    <row r="496" spans="1:21" x14ac:dyDescent="0.3">
      <c r="A496" s="36">
        <f t="shared" si="42"/>
        <v>1</v>
      </c>
      <c r="B496" s="36">
        <v>914</v>
      </c>
      <c r="C496" s="36">
        <v>1</v>
      </c>
      <c r="D496" s="36" t="s">
        <v>438</v>
      </c>
      <c r="E496" s="36">
        <v>2000</v>
      </c>
      <c r="F496" s="36">
        <v>2001</v>
      </c>
      <c r="G496" s="76">
        <v>1300</v>
      </c>
      <c r="H496" s="36">
        <v>5</v>
      </c>
      <c r="I496" s="36">
        <v>1</v>
      </c>
      <c r="J496" s="36">
        <v>1</v>
      </c>
      <c r="K496" s="36">
        <v>10</v>
      </c>
      <c r="L496" s="94">
        <v>442</v>
      </c>
      <c r="M496" s="94">
        <v>390</v>
      </c>
      <c r="N496" s="95">
        <f t="shared" si="43"/>
        <v>0.53125</v>
      </c>
      <c r="O496" s="36">
        <v>20010914</v>
      </c>
      <c r="P496" s="63">
        <v>322.39</v>
      </c>
      <c r="Q496" s="76">
        <f t="shared" si="44"/>
        <v>2.5807252085982815</v>
      </c>
      <c r="R496" s="76">
        <f t="shared" si="45"/>
        <v>0.53125</v>
      </c>
      <c r="S496" s="95">
        <f t="shared" si="46"/>
        <v>-1</v>
      </c>
      <c r="T496" s="95">
        <f t="shared" si="47"/>
        <v>-1</v>
      </c>
      <c r="U496" s="95"/>
    </row>
    <row r="497" spans="1:21" x14ac:dyDescent="0.3">
      <c r="A497" s="36">
        <f t="shared" si="42"/>
        <v>1</v>
      </c>
      <c r="B497" s="36">
        <v>2144</v>
      </c>
      <c r="C497" s="36">
        <v>1</v>
      </c>
      <c r="D497" s="36" t="s">
        <v>530</v>
      </c>
      <c r="E497" s="36">
        <v>2000</v>
      </c>
      <c r="F497" s="36">
        <v>2001</v>
      </c>
      <c r="G497" s="76">
        <v>415</v>
      </c>
      <c r="H497" s="36">
        <v>10</v>
      </c>
      <c r="I497" s="36">
        <v>1</v>
      </c>
      <c r="J497" s="36">
        <v>1</v>
      </c>
      <c r="K497" s="36">
        <v>5</v>
      </c>
      <c r="L497" s="94">
        <v>3565</v>
      </c>
      <c r="M497" s="94">
        <v>2027</v>
      </c>
      <c r="N497" s="95">
        <f t="shared" si="43"/>
        <v>0.63751788268955656</v>
      </c>
      <c r="O497" s="36">
        <v>20012144</v>
      </c>
      <c r="P497" s="63">
        <v>3675.63</v>
      </c>
      <c r="Q497" s="76">
        <f t="shared" si="44"/>
        <v>1.5213718464589743</v>
      </c>
      <c r="R497" s="76">
        <f t="shared" si="45"/>
        <v>0.63751788268955656</v>
      </c>
      <c r="S497" s="95">
        <f t="shared" si="46"/>
        <v>-1</v>
      </c>
      <c r="T497" s="95">
        <f t="shared" si="47"/>
        <v>-1</v>
      </c>
      <c r="U497" s="95"/>
    </row>
    <row r="498" spans="1:21" x14ac:dyDescent="0.3">
      <c r="A498" s="36">
        <f t="shared" si="42"/>
        <v>1</v>
      </c>
      <c r="B498" s="36">
        <v>2154</v>
      </c>
      <c r="C498" s="36">
        <v>1</v>
      </c>
      <c r="D498" s="36" t="s">
        <v>365</v>
      </c>
      <c r="E498" s="36">
        <v>2000</v>
      </c>
      <c r="F498" s="36">
        <v>2001</v>
      </c>
      <c r="G498" s="76">
        <v>53.69</v>
      </c>
      <c r="H498" s="36">
        <v>10</v>
      </c>
      <c r="I498" s="36">
        <v>0</v>
      </c>
      <c r="J498" s="36">
        <v>1</v>
      </c>
      <c r="K498" s="36">
        <v>1</v>
      </c>
      <c r="L498" s="94">
        <v>2268</v>
      </c>
      <c r="M498" s="94">
        <v>2456</v>
      </c>
      <c r="N498" s="95">
        <f t="shared" si="43"/>
        <v>0.48010160880609654</v>
      </c>
      <c r="O498" s="36">
        <v>20012154</v>
      </c>
      <c r="P498" s="63">
        <v>1451.32</v>
      </c>
      <c r="Q498" s="76">
        <f t="shared" si="44"/>
        <v>3.2549678912989557</v>
      </c>
      <c r="R498" s="76">
        <f t="shared" si="45"/>
        <v>0.48010160880609654</v>
      </c>
      <c r="S498" s="95">
        <f t="shared" si="46"/>
        <v>-1</v>
      </c>
      <c r="T498" s="95">
        <f t="shared" si="47"/>
        <v>-1</v>
      </c>
      <c r="U498" s="95"/>
    </row>
    <row r="499" spans="1:21" x14ac:dyDescent="0.3">
      <c r="A499" s="36">
        <f t="shared" si="42"/>
        <v>1</v>
      </c>
      <c r="B499" s="36">
        <v>2365</v>
      </c>
      <c r="C499" s="36">
        <v>1</v>
      </c>
      <c r="D499" s="36" t="s">
        <v>4</v>
      </c>
      <c r="E499" s="36">
        <v>2000</v>
      </c>
      <c r="F499" s="36">
        <v>2001</v>
      </c>
      <c r="G499" s="76">
        <v>50</v>
      </c>
      <c r="H499" s="36">
        <v>10</v>
      </c>
      <c r="I499" s="36">
        <v>1</v>
      </c>
      <c r="J499" s="36">
        <v>1</v>
      </c>
      <c r="K499" s="36">
        <v>1</v>
      </c>
      <c r="L499" s="94">
        <v>2047</v>
      </c>
      <c r="M499" s="94">
        <v>1098</v>
      </c>
      <c r="N499" s="95">
        <f t="shared" si="43"/>
        <v>0.65087440381558026</v>
      </c>
      <c r="O499" s="36">
        <v>20012365</v>
      </c>
      <c r="P499" s="63">
        <v>1037.97</v>
      </c>
      <c r="Q499" s="76">
        <f t="shared" si="44"/>
        <v>3.029952696128019</v>
      </c>
      <c r="R499" s="76">
        <f t="shared" si="45"/>
        <v>0.65087440381558026</v>
      </c>
      <c r="S499" s="95">
        <f t="shared" si="46"/>
        <v>-1</v>
      </c>
      <c r="T499" s="95">
        <f t="shared" si="47"/>
        <v>-1</v>
      </c>
      <c r="U499" s="95"/>
    </row>
    <row r="500" spans="1:21" x14ac:dyDescent="0.3">
      <c r="A500" s="36">
        <f t="shared" si="42"/>
        <v>1</v>
      </c>
      <c r="B500" s="36">
        <v>2365</v>
      </c>
      <c r="C500" s="36">
        <v>1</v>
      </c>
      <c r="D500" s="36" t="s">
        <v>4</v>
      </c>
      <c r="E500" s="36">
        <v>2000</v>
      </c>
      <c r="F500" s="36">
        <v>2001</v>
      </c>
      <c r="G500" s="76">
        <v>400</v>
      </c>
      <c r="H500" s="36">
        <v>10</v>
      </c>
      <c r="I500" s="36">
        <v>1</v>
      </c>
      <c r="J500" s="36">
        <v>1</v>
      </c>
      <c r="K500" s="36">
        <v>5</v>
      </c>
      <c r="L500" s="94">
        <v>2205</v>
      </c>
      <c r="M500" s="94">
        <v>980</v>
      </c>
      <c r="N500" s="95">
        <f t="shared" si="43"/>
        <v>0.69230769230769229</v>
      </c>
      <c r="O500" s="36">
        <v>20012365</v>
      </c>
      <c r="P500" s="63">
        <v>1037.97</v>
      </c>
      <c r="Q500" s="76">
        <f t="shared" si="44"/>
        <v>3.0684894553792499</v>
      </c>
      <c r="R500" s="76">
        <f t="shared" si="45"/>
        <v>0.69230769230769229</v>
      </c>
      <c r="S500" s="95">
        <f t="shared" si="46"/>
        <v>-1</v>
      </c>
      <c r="T500" s="95">
        <f t="shared" si="47"/>
        <v>-1</v>
      </c>
      <c r="U500" s="95"/>
    </row>
    <row r="501" spans="1:21" x14ac:dyDescent="0.3">
      <c r="A501" s="36">
        <f t="shared" si="42"/>
        <v>1</v>
      </c>
      <c r="B501" s="36">
        <v>2397</v>
      </c>
      <c r="C501" s="36">
        <v>1</v>
      </c>
      <c r="D501" s="36" t="s">
        <v>497</v>
      </c>
      <c r="E501" s="36">
        <v>2000</v>
      </c>
      <c r="F501" s="36">
        <v>2002</v>
      </c>
      <c r="G501" s="76">
        <v>415</v>
      </c>
      <c r="H501" s="36">
        <v>5</v>
      </c>
      <c r="I501" s="36">
        <v>1</v>
      </c>
      <c r="J501" s="36">
        <v>0</v>
      </c>
      <c r="K501" s="36">
        <v>5</v>
      </c>
      <c r="L501" s="94">
        <v>1976</v>
      </c>
      <c r="M501" s="94">
        <v>1281</v>
      </c>
      <c r="N501" s="95">
        <f t="shared" si="43"/>
        <v>0.60669327602087808</v>
      </c>
      <c r="O501" s="36">
        <v>20012397</v>
      </c>
      <c r="P501" s="63">
        <v>1502.28</v>
      </c>
      <c r="Q501" s="76">
        <f t="shared" si="44"/>
        <v>2.1680379157014671</v>
      </c>
      <c r="R501" s="76">
        <f t="shared" si="45"/>
        <v>0.60669327602087808</v>
      </c>
      <c r="S501" s="95">
        <f t="shared" si="46"/>
        <v>-1</v>
      </c>
      <c r="T501" s="95">
        <f t="shared" si="47"/>
        <v>-1</v>
      </c>
      <c r="U501" s="95"/>
    </row>
    <row r="502" spans="1:21" x14ac:dyDescent="0.3">
      <c r="A502" s="36">
        <f t="shared" si="42"/>
        <v>1</v>
      </c>
      <c r="B502" s="36">
        <v>2689</v>
      </c>
      <c r="C502" s="36">
        <v>1</v>
      </c>
      <c r="D502" s="36" t="s">
        <v>531</v>
      </c>
      <c r="E502" s="36">
        <v>2000</v>
      </c>
      <c r="F502" s="36">
        <v>2001</v>
      </c>
      <c r="G502" s="76">
        <v>245.04</v>
      </c>
      <c r="H502" s="36">
        <v>10</v>
      </c>
      <c r="I502" s="36">
        <v>0</v>
      </c>
      <c r="J502" s="36">
        <v>1</v>
      </c>
      <c r="K502" s="36">
        <v>3</v>
      </c>
      <c r="L502" s="94">
        <v>1603</v>
      </c>
      <c r="M502" s="94">
        <v>1945</v>
      </c>
      <c r="N502" s="95">
        <f t="shared" si="43"/>
        <v>0.45180383314543404</v>
      </c>
      <c r="O502" s="36">
        <v>20012689</v>
      </c>
      <c r="P502" s="63">
        <v>1503.96</v>
      </c>
      <c r="Q502" s="76">
        <f t="shared" si="44"/>
        <v>2.3591052953535998</v>
      </c>
      <c r="R502" s="76">
        <f t="shared" si="45"/>
        <v>0.45180383314543404</v>
      </c>
      <c r="S502" s="95">
        <f t="shared" si="46"/>
        <v>-1</v>
      </c>
      <c r="T502" s="95">
        <f t="shared" si="47"/>
        <v>-1</v>
      </c>
      <c r="U502" s="95"/>
    </row>
    <row r="503" spans="1:21" x14ac:dyDescent="0.3">
      <c r="A503" s="36">
        <f t="shared" si="42"/>
        <v>1</v>
      </c>
      <c r="B503" s="36">
        <v>2853</v>
      </c>
      <c r="C503" s="36">
        <v>1</v>
      </c>
      <c r="D503" s="36" t="s">
        <v>904</v>
      </c>
      <c r="E503" s="36">
        <v>2000</v>
      </c>
      <c r="F503" s="36">
        <v>2002</v>
      </c>
      <c r="G503" s="76">
        <v>500</v>
      </c>
      <c r="H503" s="36">
        <v>5</v>
      </c>
      <c r="I503" s="36">
        <v>1</v>
      </c>
      <c r="J503" s="36">
        <v>0</v>
      </c>
      <c r="K503" s="36">
        <v>6</v>
      </c>
      <c r="L503" s="94">
        <v>1995</v>
      </c>
      <c r="M503" s="94">
        <v>1949</v>
      </c>
      <c r="N503" s="95">
        <f t="shared" si="43"/>
        <v>0.50583164300202843</v>
      </c>
      <c r="O503" s="36">
        <v>20012853</v>
      </c>
      <c r="P503" s="63">
        <v>1320.05</v>
      </c>
      <c r="Q503" s="76">
        <f t="shared" si="44"/>
        <v>2.9877656149388283</v>
      </c>
      <c r="R503" s="76">
        <f t="shared" si="45"/>
        <v>0.50583164300202843</v>
      </c>
      <c r="S503" s="95">
        <f t="shared" si="46"/>
        <v>-1</v>
      </c>
      <c r="T503" s="95">
        <f t="shared" si="47"/>
        <v>-1</v>
      </c>
      <c r="U503" s="95"/>
    </row>
    <row r="504" spans="1:21" x14ac:dyDescent="0.3">
      <c r="A504" s="36">
        <f t="shared" si="42"/>
        <v>1</v>
      </c>
      <c r="B504" s="36">
        <v>2889</v>
      </c>
      <c r="C504" s="36">
        <v>1</v>
      </c>
      <c r="D504" s="36" t="s">
        <v>532</v>
      </c>
      <c r="E504" s="36">
        <v>2000</v>
      </c>
      <c r="F504" s="36">
        <v>2001</v>
      </c>
      <c r="G504" s="76">
        <v>307.22000000000003</v>
      </c>
      <c r="H504" s="36">
        <v>5</v>
      </c>
      <c r="I504" s="36">
        <v>1</v>
      </c>
      <c r="J504" s="36">
        <v>1</v>
      </c>
      <c r="K504" s="36">
        <v>4</v>
      </c>
      <c r="L504" s="94">
        <v>1264</v>
      </c>
      <c r="M504" s="94">
        <v>827</v>
      </c>
      <c r="N504" s="95">
        <f t="shared" si="43"/>
        <v>0.60449545671927307</v>
      </c>
      <c r="O504" s="36">
        <v>20012889</v>
      </c>
      <c r="P504" s="63">
        <v>719.36</v>
      </c>
      <c r="Q504" s="76">
        <f t="shared" si="44"/>
        <v>2.9067504448398576</v>
      </c>
      <c r="R504" s="76">
        <f t="shared" si="45"/>
        <v>0.60449545671927307</v>
      </c>
      <c r="S504" s="95">
        <f t="shared" si="46"/>
        <v>-1</v>
      </c>
      <c r="T504" s="95">
        <f t="shared" si="47"/>
        <v>-1</v>
      </c>
      <c r="U504" s="95"/>
    </row>
    <row r="505" spans="1:21" x14ac:dyDescent="0.3">
      <c r="A505" s="36">
        <f t="shared" si="42"/>
        <v>1</v>
      </c>
      <c r="B505" s="36">
        <v>2890</v>
      </c>
      <c r="C505" s="36">
        <v>1</v>
      </c>
      <c r="D505" s="36" t="s">
        <v>533</v>
      </c>
      <c r="E505" s="36">
        <v>2000</v>
      </c>
      <c r="F505" s="36">
        <v>2001</v>
      </c>
      <c r="G505" s="76">
        <v>800</v>
      </c>
      <c r="H505" s="36">
        <v>10</v>
      </c>
      <c r="I505" s="36">
        <v>1</v>
      </c>
      <c r="J505" s="36">
        <v>1</v>
      </c>
      <c r="K505" s="36">
        <v>9</v>
      </c>
      <c r="L505" s="94">
        <v>812</v>
      </c>
      <c r="M505" s="94">
        <v>271</v>
      </c>
      <c r="N505" s="95">
        <f t="shared" si="43"/>
        <v>0.74976915974145886</v>
      </c>
      <c r="O505" s="36">
        <v>20012890</v>
      </c>
      <c r="P505" s="63">
        <v>885.62</v>
      </c>
      <c r="Q505" s="76">
        <f t="shared" si="44"/>
        <v>1.2228721121925883</v>
      </c>
      <c r="R505" s="76">
        <f t="shared" si="45"/>
        <v>0.74976915974145886</v>
      </c>
      <c r="S505" s="95">
        <f t="shared" si="46"/>
        <v>-1</v>
      </c>
      <c r="T505" s="95">
        <f t="shared" si="47"/>
        <v>-1</v>
      </c>
      <c r="U505" s="95"/>
    </row>
    <row r="506" spans="1:21" x14ac:dyDescent="0.3">
      <c r="A506" s="36">
        <f t="shared" si="42"/>
        <v>3</v>
      </c>
      <c r="B506" s="36">
        <v>4</v>
      </c>
      <c r="C506" s="36">
        <v>1</v>
      </c>
      <c r="D506" s="36" t="s">
        <v>536</v>
      </c>
      <c r="E506" s="36">
        <v>2001</v>
      </c>
      <c r="F506" s="36">
        <v>2002</v>
      </c>
      <c r="G506" s="76">
        <v>1</v>
      </c>
      <c r="H506" s="36">
        <v>10</v>
      </c>
      <c r="I506" s="36">
        <v>1</v>
      </c>
      <c r="J506" s="36">
        <v>1</v>
      </c>
      <c r="K506" s="36">
        <v>1</v>
      </c>
      <c r="L506" s="94">
        <v>279</v>
      </c>
      <c r="M506" s="94">
        <v>73</v>
      </c>
      <c r="N506" s="95">
        <f t="shared" si="43"/>
        <v>0.79261363636363635</v>
      </c>
      <c r="O506" s="36">
        <v>20020004</v>
      </c>
      <c r="P506" s="63">
        <v>623.37</v>
      </c>
      <c r="Q506" s="76">
        <f t="shared" si="44"/>
        <v>0.56467266631374624</v>
      </c>
      <c r="R506" s="76">
        <f t="shared" si="45"/>
        <v>-1</v>
      </c>
      <c r="S506" s="95">
        <f t="shared" si="46"/>
        <v>-1</v>
      </c>
      <c r="T506" s="95">
        <f t="shared" si="47"/>
        <v>0.79261363636363635</v>
      </c>
      <c r="U506" s="95"/>
    </row>
    <row r="507" spans="1:21" x14ac:dyDescent="0.3">
      <c r="A507" s="36">
        <f t="shared" si="42"/>
        <v>3</v>
      </c>
      <c r="B507" s="36">
        <v>11</v>
      </c>
      <c r="C507" s="36">
        <v>1</v>
      </c>
      <c r="D507" s="36" t="s">
        <v>311</v>
      </c>
      <c r="E507" s="36">
        <v>2001</v>
      </c>
      <c r="F507" s="36">
        <v>2002</v>
      </c>
      <c r="G507" s="76">
        <v>590</v>
      </c>
      <c r="H507" s="36">
        <v>8</v>
      </c>
      <c r="I507" s="36">
        <v>0</v>
      </c>
      <c r="J507" s="36">
        <v>1</v>
      </c>
      <c r="K507" s="36">
        <v>6</v>
      </c>
      <c r="L507" s="94">
        <v>17855</v>
      </c>
      <c r="M507" s="94">
        <v>19327</v>
      </c>
      <c r="N507" s="95">
        <f t="shared" si="43"/>
        <v>0.48020547576784467</v>
      </c>
      <c r="O507" s="36">
        <v>20020011</v>
      </c>
      <c r="P507" s="63">
        <v>42425.36</v>
      </c>
      <c r="Q507" s="76">
        <f t="shared" si="44"/>
        <v>0.87640977000548725</v>
      </c>
      <c r="R507" s="76">
        <f t="shared" si="45"/>
        <v>-1</v>
      </c>
      <c r="S507" s="95">
        <f t="shared" si="46"/>
        <v>-1</v>
      </c>
      <c r="T507" s="95">
        <f t="shared" si="47"/>
        <v>0.48020547576784467</v>
      </c>
      <c r="U507" s="95"/>
    </row>
    <row r="508" spans="1:21" x14ac:dyDescent="0.3">
      <c r="A508" s="36">
        <f t="shared" si="42"/>
        <v>3</v>
      </c>
      <c r="B508" s="36">
        <v>14</v>
      </c>
      <c r="C508" s="36">
        <v>1</v>
      </c>
      <c r="D508" s="36" t="s">
        <v>264</v>
      </c>
      <c r="E508" s="36">
        <v>2001</v>
      </c>
      <c r="F508" s="36">
        <v>2002</v>
      </c>
      <c r="G508" s="76">
        <v>395</v>
      </c>
      <c r="H508" s="36">
        <v>10</v>
      </c>
      <c r="I508" s="36">
        <v>0</v>
      </c>
      <c r="J508" s="36">
        <v>1</v>
      </c>
      <c r="K508" s="36">
        <v>4</v>
      </c>
      <c r="L508" s="94">
        <v>1186</v>
      </c>
      <c r="M508" s="94">
        <v>1235</v>
      </c>
      <c r="N508" s="95">
        <f t="shared" si="43"/>
        <v>0.489880214787278</v>
      </c>
      <c r="O508" s="36">
        <v>20020014</v>
      </c>
      <c r="P508" s="63">
        <v>2299.85</v>
      </c>
      <c r="Q508" s="76">
        <f t="shared" si="44"/>
        <v>1.0526773485227299</v>
      </c>
      <c r="R508" s="76">
        <f t="shared" si="45"/>
        <v>-1</v>
      </c>
      <c r="S508" s="95">
        <f t="shared" si="46"/>
        <v>-1</v>
      </c>
      <c r="T508" s="95">
        <f t="shared" si="47"/>
        <v>0.489880214787278</v>
      </c>
      <c r="U508" s="95"/>
    </row>
    <row r="509" spans="1:21" x14ac:dyDescent="0.3">
      <c r="A509" s="36">
        <f t="shared" si="42"/>
        <v>3</v>
      </c>
      <c r="B509" s="36">
        <v>15</v>
      </c>
      <c r="C509" s="36">
        <v>1</v>
      </c>
      <c r="D509" s="36" t="s">
        <v>265</v>
      </c>
      <c r="E509" s="36">
        <v>2001</v>
      </c>
      <c r="F509" s="36">
        <v>2002</v>
      </c>
      <c r="G509" s="76">
        <v>214</v>
      </c>
      <c r="H509" s="36">
        <v>10</v>
      </c>
      <c r="I509" s="36">
        <v>0</v>
      </c>
      <c r="J509" s="36">
        <v>1</v>
      </c>
      <c r="K509" s="36">
        <v>3</v>
      </c>
      <c r="L509" s="94">
        <v>1598</v>
      </c>
      <c r="M509" s="94">
        <v>2359</v>
      </c>
      <c r="N509" s="95">
        <f t="shared" si="43"/>
        <v>0.40384129390952744</v>
      </c>
      <c r="O509" s="36">
        <v>20020015</v>
      </c>
      <c r="P509" s="63">
        <v>5966.3</v>
      </c>
      <c r="Q509" s="76">
        <f t="shared" si="44"/>
        <v>0.66322511439250453</v>
      </c>
      <c r="R509" s="76">
        <f t="shared" si="45"/>
        <v>-1</v>
      </c>
      <c r="S509" s="95">
        <f t="shared" si="46"/>
        <v>-1</v>
      </c>
      <c r="T509" s="95">
        <f t="shared" si="47"/>
        <v>0.40384129390952744</v>
      </c>
      <c r="U509" s="95"/>
    </row>
    <row r="510" spans="1:21" x14ac:dyDescent="0.3">
      <c r="A510" s="36">
        <f t="shared" si="42"/>
        <v>3</v>
      </c>
      <c r="B510" s="36">
        <v>16</v>
      </c>
      <c r="C510" s="36">
        <v>1</v>
      </c>
      <c r="D510" s="36" t="s">
        <v>235</v>
      </c>
      <c r="E510" s="36">
        <v>2001</v>
      </c>
      <c r="F510" s="36">
        <v>2002</v>
      </c>
      <c r="G510" s="76">
        <v>415</v>
      </c>
      <c r="H510" s="36">
        <v>10</v>
      </c>
      <c r="I510" s="36">
        <v>0</v>
      </c>
      <c r="J510" s="36">
        <v>1</v>
      </c>
      <c r="K510" s="36">
        <v>5</v>
      </c>
      <c r="L510" s="94">
        <v>1917</v>
      </c>
      <c r="M510" s="94">
        <v>2057</v>
      </c>
      <c r="N510" s="95">
        <f t="shared" si="43"/>
        <v>0.48238550578761952</v>
      </c>
      <c r="O510" s="36">
        <v>20020016</v>
      </c>
      <c r="P510" s="63">
        <v>4139.33</v>
      </c>
      <c r="Q510" s="76">
        <f t="shared" si="44"/>
        <v>0.96005875346976444</v>
      </c>
      <c r="R510" s="76">
        <f t="shared" si="45"/>
        <v>-1</v>
      </c>
      <c r="S510" s="95">
        <f t="shared" si="46"/>
        <v>-1</v>
      </c>
      <c r="T510" s="95">
        <f t="shared" si="47"/>
        <v>0.48238550578761952</v>
      </c>
      <c r="U510" s="95"/>
    </row>
    <row r="511" spans="1:21" x14ac:dyDescent="0.3">
      <c r="A511" s="36">
        <f t="shared" si="42"/>
        <v>3</v>
      </c>
      <c r="B511" s="36">
        <v>22</v>
      </c>
      <c r="C511" s="36">
        <v>1</v>
      </c>
      <c r="D511" s="36" t="s">
        <v>312</v>
      </c>
      <c r="E511" s="36">
        <v>2001</v>
      </c>
      <c r="F511" s="36">
        <v>2002</v>
      </c>
      <c r="G511" s="76">
        <v>315</v>
      </c>
      <c r="H511" s="36">
        <v>10</v>
      </c>
      <c r="I511" s="36">
        <v>1</v>
      </c>
      <c r="J511" s="36">
        <v>1</v>
      </c>
      <c r="K511" s="36">
        <v>4</v>
      </c>
      <c r="L511" s="94">
        <v>1105</v>
      </c>
      <c r="M511" s="94">
        <v>976</v>
      </c>
      <c r="N511" s="95">
        <f t="shared" si="43"/>
        <v>0.53099471407976939</v>
      </c>
      <c r="O511" s="36">
        <v>20020022</v>
      </c>
      <c r="P511" s="63">
        <v>2726.48</v>
      </c>
      <c r="Q511" s="76">
        <f t="shared" si="44"/>
        <v>0.76325518617411459</v>
      </c>
      <c r="R511" s="76">
        <f t="shared" si="45"/>
        <v>-1</v>
      </c>
      <c r="S511" s="95">
        <f t="shared" si="46"/>
        <v>-1</v>
      </c>
      <c r="T511" s="95">
        <f t="shared" si="47"/>
        <v>0.53099471407976939</v>
      </c>
      <c r="U511" s="95"/>
    </row>
    <row r="512" spans="1:21" x14ac:dyDescent="0.3">
      <c r="A512" s="36">
        <f t="shared" si="42"/>
        <v>3</v>
      </c>
      <c r="B512" s="36">
        <v>31</v>
      </c>
      <c r="C512" s="36">
        <v>1</v>
      </c>
      <c r="D512" s="36" t="s">
        <v>468</v>
      </c>
      <c r="E512" s="36">
        <v>2001</v>
      </c>
      <c r="F512" s="36">
        <v>2002</v>
      </c>
      <c r="G512" s="76">
        <v>400</v>
      </c>
      <c r="H512" s="36">
        <v>10</v>
      </c>
      <c r="I512" s="36">
        <v>0</v>
      </c>
      <c r="J512" s="36">
        <v>1</v>
      </c>
      <c r="K512" s="36">
        <v>5</v>
      </c>
      <c r="L512" s="94">
        <v>3490</v>
      </c>
      <c r="M512" s="94">
        <v>5913</v>
      </c>
      <c r="N512" s="95">
        <f t="shared" si="43"/>
        <v>0.37115814101882377</v>
      </c>
      <c r="O512" s="36">
        <v>20020031</v>
      </c>
      <c r="P512" s="63">
        <v>5356.31</v>
      </c>
      <c r="Q512" s="76">
        <f t="shared" si="44"/>
        <v>1.7554995883359998</v>
      </c>
      <c r="R512" s="76">
        <f t="shared" si="45"/>
        <v>-1</v>
      </c>
      <c r="S512" s="95">
        <f t="shared" si="46"/>
        <v>-1</v>
      </c>
      <c r="T512" s="95">
        <f t="shared" si="47"/>
        <v>0.37115814101882377</v>
      </c>
      <c r="U512" s="95"/>
    </row>
    <row r="513" spans="1:21" x14ac:dyDescent="0.3">
      <c r="A513" s="36">
        <f t="shared" si="42"/>
        <v>3</v>
      </c>
      <c r="B513" s="36">
        <v>32</v>
      </c>
      <c r="C513" s="36">
        <v>1</v>
      </c>
      <c r="D513" s="36" t="s">
        <v>537</v>
      </c>
      <c r="E513" s="36">
        <v>2001</v>
      </c>
      <c r="F513" s="36">
        <v>2002</v>
      </c>
      <c r="G513" s="76">
        <v>1</v>
      </c>
      <c r="H513" s="36">
        <v>10</v>
      </c>
      <c r="I513" s="36">
        <v>1</v>
      </c>
      <c r="J513" s="36">
        <v>1</v>
      </c>
      <c r="K513" s="36">
        <v>1</v>
      </c>
      <c r="L513" s="94">
        <v>626</v>
      </c>
      <c r="M513" s="94">
        <v>307</v>
      </c>
      <c r="N513" s="95">
        <f t="shared" si="43"/>
        <v>0.67095391211146838</v>
      </c>
      <c r="O513" s="36">
        <v>20020032</v>
      </c>
      <c r="P513" s="63">
        <v>732.04</v>
      </c>
      <c r="Q513" s="76">
        <f t="shared" si="44"/>
        <v>1.2745205180044807</v>
      </c>
      <c r="R513" s="76">
        <f t="shared" si="45"/>
        <v>-1</v>
      </c>
      <c r="S513" s="95">
        <f t="shared" si="46"/>
        <v>-1</v>
      </c>
      <c r="T513" s="95">
        <f t="shared" si="47"/>
        <v>0.67095391211146838</v>
      </c>
      <c r="U513" s="95"/>
    </row>
    <row r="514" spans="1:21" x14ac:dyDescent="0.3">
      <c r="A514" s="36">
        <f t="shared" si="42"/>
        <v>3</v>
      </c>
      <c r="B514" s="36">
        <v>36</v>
      </c>
      <c r="C514" s="36">
        <v>1</v>
      </c>
      <c r="D514" s="36" t="s">
        <v>538</v>
      </c>
      <c r="E514" s="36">
        <v>2001</v>
      </c>
      <c r="F514" s="36">
        <v>2002</v>
      </c>
      <c r="G514" s="76">
        <v>50</v>
      </c>
      <c r="H514" s="36">
        <v>4</v>
      </c>
      <c r="I514" s="36">
        <v>1</v>
      </c>
      <c r="J514" s="36">
        <v>1</v>
      </c>
      <c r="K514" s="36">
        <v>1</v>
      </c>
      <c r="L514" s="94">
        <v>132</v>
      </c>
      <c r="M514" s="94">
        <v>114</v>
      </c>
      <c r="N514" s="95">
        <f t="shared" si="43"/>
        <v>0.53658536585365857</v>
      </c>
      <c r="O514" s="36">
        <v>20020036</v>
      </c>
      <c r="P514" s="63">
        <v>229.77</v>
      </c>
      <c r="Q514" s="76">
        <f t="shared" si="44"/>
        <v>1.0706358532445488</v>
      </c>
      <c r="R514" s="76">
        <f t="shared" si="45"/>
        <v>-1</v>
      </c>
      <c r="S514" s="95">
        <f t="shared" si="46"/>
        <v>-1</v>
      </c>
      <c r="T514" s="95">
        <f t="shared" si="47"/>
        <v>0.53658536585365857</v>
      </c>
      <c r="U514" s="95"/>
    </row>
    <row r="515" spans="1:21" x14ac:dyDescent="0.3">
      <c r="A515" s="36">
        <f t="shared" si="42"/>
        <v>3</v>
      </c>
      <c r="B515" s="36">
        <v>38</v>
      </c>
      <c r="C515" s="36">
        <v>1</v>
      </c>
      <c r="D515" s="36" t="s">
        <v>314</v>
      </c>
      <c r="E515" s="36">
        <v>2001</v>
      </c>
      <c r="F515" s="36">
        <v>2002</v>
      </c>
      <c r="G515" s="76">
        <v>837.38</v>
      </c>
      <c r="H515" s="36">
        <v>10</v>
      </c>
      <c r="I515" s="36">
        <v>1</v>
      </c>
      <c r="J515" s="36">
        <v>1</v>
      </c>
      <c r="K515" s="36">
        <v>9</v>
      </c>
      <c r="L515" s="94">
        <v>105</v>
      </c>
      <c r="M515" s="94">
        <v>5</v>
      </c>
      <c r="N515" s="95">
        <f t="shared" si="43"/>
        <v>0.95454545454545459</v>
      </c>
      <c r="O515" s="36">
        <v>20020038</v>
      </c>
      <c r="P515" s="63">
        <v>1633.41</v>
      </c>
      <c r="Q515" s="76">
        <f t="shared" si="44"/>
        <v>6.7343777741044802E-2</v>
      </c>
      <c r="R515" s="76">
        <f t="shared" si="45"/>
        <v>-1</v>
      </c>
      <c r="S515" s="95">
        <f t="shared" si="46"/>
        <v>-1</v>
      </c>
      <c r="T515" s="95">
        <f t="shared" si="47"/>
        <v>0.95454545454545459</v>
      </c>
      <c r="U515" s="95"/>
    </row>
    <row r="516" spans="1:21" x14ac:dyDescent="0.3">
      <c r="A516" s="36">
        <f t="shared" si="42"/>
        <v>3</v>
      </c>
      <c r="B516" s="36">
        <v>51</v>
      </c>
      <c r="C516" s="36">
        <v>1</v>
      </c>
      <c r="D516" s="36" t="s">
        <v>540</v>
      </c>
      <c r="E516" s="36">
        <v>2001</v>
      </c>
      <c r="F516" s="36">
        <v>2002</v>
      </c>
      <c r="G516" s="76">
        <v>1</v>
      </c>
      <c r="H516" s="36">
        <v>10</v>
      </c>
      <c r="I516" s="36">
        <v>0</v>
      </c>
      <c r="J516" s="36">
        <v>1</v>
      </c>
      <c r="K516" s="36">
        <v>1</v>
      </c>
      <c r="L516" s="94">
        <v>481</v>
      </c>
      <c r="M516" s="94">
        <v>797</v>
      </c>
      <c r="N516" s="95">
        <f t="shared" si="43"/>
        <v>0.37636932707355242</v>
      </c>
      <c r="O516" s="36">
        <v>20020051</v>
      </c>
      <c r="P516" s="63">
        <v>1621.27</v>
      </c>
      <c r="Q516" s="76">
        <f t="shared" si="44"/>
        <v>0.7882709234118932</v>
      </c>
      <c r="R516" s="76">
        <f t="shared" si="45"/>
        <v>-1</v>
      </c>
      <c r="S516" s="95">
        <f t="shared" si="46"/>
        <v>-1</v>
      </c>
      <c r="T516" s="95">
        <f t="shared" si="47"/>
        <v>0.37636932707355242</v>
      </c>
      <c r="U516" s="95"/>
    </row>
    <row r="517" spans="1:21" x14ac:dyDescent="0.3">
      <c r="A517" s="36">
        <f t="shared" si="42"/>
        <v>3</v>
      </c>
      <c r="B517" s="36">
        <v>51</v>
      </c>
      <c r="C517" s="36">
        <v>1</v>
      </c>
      <c r="D517" s="36" t="s">
        <v>539</v>
      </c>
      <c r="E517" s="36">
        <v>2001</v>
      </c>
      <c r="F517" s="36">
        <v>2002</v>
      </c>
      <c r="G517" s="76">
        <v>125</v>
      </c>
      <c r="H517" s="36">
        <v>10</v>
      </c>
      <c r="I517" s="36">
        <v>0</v>
      </c>
      <c r="J517" s="36">
        <v>1</v>
      </c>
      <c r="K517" s="36">
        <v>2</v>
      </c>
      <c r="L517" s="94">
        <v>481</v>
      </c>
      <c r="M517" s="94">
        <v>797</v>
      </c>
      <c r="N517" s="95">
        <f t="shared" si="43"/>
        <v>0.37636932707355242</v>
      </c>
      <c r="O517" s="36">
        <v>20020051</v>
      </c>
      <c r="P517" s="63">
        <v>1621.27</v>
      </c>
      <c r="Q517" s="76">
        <f t="shared" si="44"/>
        <v>0.7882709234118932</v>
      </c>
      <c r="R517" s="76">
        <f t="shared" si="45"/>
        <v>-1</v>
      </c>
      <c r="S517" s="95">
        <f t="shared" si="46"/>
        <v>-1</v>
      </c>
      <c r="T517" s="95">
        <f t="shared" si="47"/>
        <v>0.37636932707355242</v>
      </c>
      <c r="U517" s="95"/>
    </row>
    <row r="518" spans="1:21" x14ac:dyDescent="0.3">
      <c r="A518" s="36">
        <f t="shared" si="42"/>
        <v>3</v>
      </c>
      <c r="B518" s="36">
        <v>62</v>
      </c>
      <c r="C518" s="36">
        <v>1</v>
      </c>
      <c r="D518" s="36" t="s">
        <v>219</v>
      </c>
      <c r="E518" s="36">
        <v>2001</v>
      </c>
      <c r="F518" s="36">
        <v>2002</v>
      </c>
      <c r="G518" s="76">
        <v>600</v>
      </c>
      <c r="H518" s="36">
        <v>5</v>
      </c>
      <c r="I518" s="36">
        <v>1</v>
      </c>
      <c r="J518" s="36">
        <v>1</v>
      </c>
      <c r="K518" s="36">
        <v>7</v>
      </c>
      <c r="L518" s="94">
        <v>585</v>
      </c>
      <c r="M518" s="94">
        <v>557</v>
      </c>
      <c r="N518" s="95">
        <f t="shared" si="43"/>
        <v>0.51225919439579681</v>
      </c>
      <c r="O518" s="36">
        <v>20020062</v>
      </c>
      <c r="P518" s="63">
        <v>521.5</v>
      </c>
      <c r="Q518" s="76">
        <f t="shared" si="44"/>
        <v>2.1898370086289551</v>
      </c>
      <c r="R518" s="76">
        <f t="shared" si="45"/>
        <v>-1</v>
      </c>
      <c r="S518" s="95">
        <f t="shared" si="46"/>
        <v>-1</v>
      </c>
      <c r="T518" s="95">
        <f t="shared" si="47"/>
        <v>0.51225919439579681</v>
      </c>
      <c r="U518" s="95"/>
    </row>
    <row r="519" spans="1:21" x14ac:dyDescent="0.3">
      <c r="A519" s="36">
        <f t="shared" si="42"/>
        <v>3</v>
      </c>
      <c r="B519" s="36">
        <v>77</v>
      </c>
      <c r="C519" s="36">
        <v>1</v>
      </c>
      <c r="D519" s="36" t="s">
        <v>266</v>
      </c>
      <c r="E519" s="36">
        <v>2001</v>
      </c>
      <c r="F519" s="36">
        <v>2002</v>
      </c>
      <c r="G519" s="76">
        <v>285</v>
      </c>
      <c r="H519" s="36">
        <v>10</v>
      </c>
      <c r="I519" s="36">
        <v>0</v>
      </c>
      <c r="J519" s="36">
        <v>1</v>
      </c>
      <c r="K519" s="36">
        <v>3</v>
      </c>
      <c r="L519" s="94">
        <v>3407</v>
      </c>
      <c r="M519" s="94">
        <v>4110</v>
      </c>
      <c r="N519" s="95">
        <f t="shared" si="43"/>
        <v>0.45323932419848345</v>
      </c>
      <c r="O519" s="36">
        <v>20020077</v>
      </c>
      <c r="P519" s="63">
        <v>6979.25</v>
      </c>
      <c r="Q519" s="76">
        <f t="shared" si="44"/>
        <v>1.0770498262707311</v>
      </c>
      <c r="R519" s="76">
        <f t="shared" si="45"/>
        <v>-1</v>
      </c>
      <c r="S519" s="95">
        <f t="shared" si="46"/>
        <v>-1</v>
      </c>
      <c r="T519" s="95">
        <f t="shared" si="47"/>
        <v>0.45323932419848345</v>
      </c>
      <c r="U519" s="95"/>
    </row>
    <row r="520" spans="1:21" x14ac:dyDescent="0.3">
      <c r="A520" s="36">
        <f t="shared" si="42"/>
        <v>3</v>
      </c>
      <c r="B520" s="36">
        <v>84</v>
      </c>
      <c r="C520" s="36">
        <v>1</v>
      </c>
      <c r="D520" s="36" t="s">
        <v>267</v>
      </c>
      <c r="E520" s="36">
        <v>2001</v>
      </c>
      <c r="F520" s="36">
        <v>2002</v>
      </c>
      <c r="G520" s="76">
        <v>350</v>
      </c>
      <c r="H520" s="36">
        <v>10</v>
      </c>
      <c r="I520" s="36">
        <v>0</v>
      </c>
      <c r="J520" s="36">
        <v>1</v>
      </c>
      <c r="K520" s="36">
        <v>4</v>
      </c>
      <c r="L520" s="94">
        <v>598</v>
      </c>
      <c r="M520" s="94">
        <v>884</v>
      </c>
      <c r="N520" s="95">
        <f t="shared" si="43"/>
        <v>0.40350877192982454</v>
      </c>
      <c r="O520" s="36">
        <v>20020084</v>
      </c>
      <c r="P520" s="63">
        <v>639.29999999999995</v>
      </c>
      <c r="Q520" s="76">
        <f t="shared" si="44"/>
        <v>2.3181604880337869</v>
      </c>
      <c r="R520" s="76">
        <f t="shared" si="45"/>
        <v>-1</v>
      </c>
      <c r="S520" s="95">
        <f t="shared" si="46"/>
        <v>-1</v>
      </c>
      <c r="T520" s="95">
        <f t="shared" si="47"/>
        <v>0.40350877192982454</v>
      </c>
      <c r="U520" s="95"/>
    </row>
    <row r="521" spans="1:21" x14ac:dyDescent="0.3">
      <c r="A521" s="36">
        <f t="shared" si="42"/>
        <v>3</v>
      </c>
      <c r="B521" s="36">
        <v>88</v>
      </c>
      <c r="C521" s="36">
        <v>1</v>
      </c>
      <c r="D521" s="36" t="s">
        <v>238</v>
      </c>
      <c r="E521" s="36">
        <v>2001</v>
      </c>
      <c r="F521" s="36">
        <v>2002</v>
      </c>
      <c r="G521" s="76">
        <v>450</v>
      </c>
      <c r="H521" s="36">
        <v>10</v>
      </c>
      <c r="I521" s="36">
        <v>1</v>
      </c>
      <c r="J521" s="36">
        <v>1</v>
      </c>
      <c r="K521" s="36">
        <v>5</v>
      </c>
      <c r="L521" s="94">
        <v>3144</v>
      </c>
      <c r="M521" s="94">
        <v>2987</v>
      </c>
      <c r="N521" s="95">
        <f t="shared" si="43"/>
        <v>0.5128037840482792</v>
      </c>
      <c r="O521" s="36">
        <v>20020088</v>
      </c>
      <c r="P521" s="63">
        <v>2568.5500000000002</v>
      </c>
      <c r="Q521" s="76">
        <f t="shared" si="44"/>
        <v>2.3869498355103071</v>
      </c>
      <c r="R521" s="76">
        <f t="shared" si="45"/>
        <v>-1</v>
      </c>
      <c r="S521" s="95">
        <f t="shared" si="46"/>
        <v>-1</v>
      </c>
      <c r="T521" s="95">
        <f t="shared" si="47"/>
        <v>0.5128037840482792</v>
      </c>
      <c r="U521" s="95"/>
    </row>
    <row r="522" spans="1:21" x14ac:dyDescent="0.3">
      <c r="A522" s="36">
        <f t="shared" si="42"/>
        <v>3</v>
      </c>
      <c r="B522" s="36">
        <v>91</v>
      </c>
      <c r="C522" s="36">
        <v>1</v>
      </c>
      <c r="D522" s="36" t="s">
        <v>239</v>
      </c>
      <c r="E522" s="36">
        <v>2001</v>
      </c>
      <c r="F522" s="36">
        <v>2002</v>
      </c>
      <c r="G522" s="76">
        <v>200</v>
      </c>
      <c r="H522" s="36">
        <v>10</v>
      </c>
      <c r="I522" s="36">
        <v>1</v>
      </c>
      <c r="J522" s="36">
        <v>1</v>
      </c>
      <c r="K522" s="36">
        <v>3</v>
      </c>
      <c r="L522" s="94">
        <v>287</v>
      </c>
      <c r="M522" s="94">
        <v>280</v>
      </c>
      <c r="N522" s="95">
        <f t="shared" si="43"/>
        <v>0.50617283950617287</v>
      </c>
      <c r="O522" s="36">
        <v>20020091</v>
      </c>
      <c r="P522" s="63">
        <v>657.73</v>
      </c>
      <c r="Q522" s="76">
        <f t="shared" si="44"/>
        <v>0.86205585878704027</v>
      </c>
      <c r="R522" s="76">
        <f t="shared" si="45"/>
        <v>-1</v>
      </c>
      <c r="S522" s="95">
        <f t="shared" si="46"/>
        <v>-1</v>
      </c>
      <c r="T522" s="95">
        <f t="shared" si="47"/>
        <v>0.50617283950617287</v>
      </c>
      <c r="U522" s="95"/>
    </row>
    <row r="523" spans="1:21" x14ac:dyDescent="0.3">
      <c r="A523" s="36">
        <f t="shared" si="42"/>
        <v>3</v>
      </c>
      <c r="B523" s="36">
        <v>93</v>
      </c>
      <c r="C523" s="36">
        <v>1</v>
      </c>
      <c r="D523" s="36" t="s">
        <v>268</v>
      </c>
      <c r="E523" s="36">
        <v>2001</v>
      </c>
      <c r="F523" s="36">
        <v>2002</v>
      </c>
      <c r="G523" s="76">
        <v>126</v>
      </c>
      <c r="H523" s="36">
        <v>10</v>
      </c>
      <c r="I523" s="36">
        <v>0</v>
      </c>
      <c r="J523" s="36">
        <v>1</v>
      </c>
      <c r="K523" s="36">
        <v>2</v>
      </c>
      <c r="L523" s="94">
        <v>312</v>
      </c>
      <c r="M523" s="94">
        <v>365</v>
      </c>
      <c r="N523" s="95">
        <f t="shared" si="43"/>
        <v>0.46085672082717871</v>
      </c>
      <c r="O523" s="36">
        <v>20020093</v>
      </c>
      <c r="P523" s="63">
        <v>795.19</v>
      </c>
      <c r="Q523" s="76">
        <f t="shared" si="44"/>
        <v>0.85136885524214334</v>
      </c>
      <c r="R523" s="76">
        <f t="shared" si="45"/>
        <v>-1</v>
      </c>
      <c r="S523" s="95">
        <f t="shared" si="46"/>
        <v>-1</v>
      </c>
      <c r="T523" s="95">
        <f t="shared" si="47"/>
        <v>0.46085672082717871</v>
      </c>
      <c r="U523" s="95"/>
    </row>
    <row r="524" spans="1:21" x14ac:dyDescent="0.3">
      <c r="A524" s="36">
        <f t="shared" si="42"/>
        <v>3</v>
      </c>
      <c r="B524" s="36">
        <v>94</v>
      </c>
      <c r="C524" s="36">
        <v>1</v>
      </c>
      <c r="D524" s="36" t="s">
        <v>368</v>
      </c>
      <c r="E524" s="36">
        <v>2001</v>
      </c>
      <c r="F524" s="36">
        <v>2002</v>
      </c>
      <c r="G524" s="76">
        <v>97</v>
      </c>
      <c r="H524" s="36">
        <v>10</v>
      </c>
      <c r="I524" s="36">
        <v>1</v>
      </c>
      <c r="J524" s="36">
        <v>1</v>
      </c>
      <c r="K524" s="36">
        <v>1</v>
      </c>
      <c r="L524" s="94">
        <v>1578</v>
      </c>
      <c r="M524" s="94">
        <v>995</v>
      </c>
      <c r="N524" s="95">
        <f t="shared" si="43"/>
        <v>0.61329187718616396</v>
      </c>
      <c r="O524" s="36">
        <v>20020094</v>
      </c>
      <c r="P524" s="63">
        <v>2377.4299999999998</v>
      </c>
      <c r="Q524" s="76">
        <f t="shared" si="44"/>
        <v>1.082261097067001</v>
      </c>
      <c r="R524" s="76">
        <f t="shared" si="45"/>
        <v>-1</v>
      </c>
      <c r="S524" s="95">
        <f t="shared" si="46"/>
        <v>-1</v>
      </c>
      <c r="T524" s="95">
        <f t="shared" si="47"/>
        <v>0.61329187718616396</v>
      </c>
      <c r="U524" s="95"/>
    </row>
    <row r="525" spans="1:21" x14ac:dyDescent="0.3">
      <c r="A525" s="36">
        <f t="shared" si="42"/>
        <v>3</v>
      </c>
      <c r="B525" s="36">
        <v>97</v>
      </c>
      <c r="C525" s="36">
        <v>1</v>
      </c>
      <c r="D525" s="36" t="s">
        <v>411</v>
      </c>
      <c r="E525" s="36">
        <v>2001</v>
      </c>
      <c r="F525" s="36">
        <v>2002</v>
      </c>
      <c r="G525" s="76">
        <v>250</v>
      </c>
      <c r="H525" s="36">
        <v>10</v>
      </c>
      <c r="I525" s="36">
        <v>1</v>
      </c>
      <c r="J525" s="36">
        <v>1</v>
      </c>
      <c r="K525" s="36">
        <v>3</v>
      </c>
      <c r="L525" s="94">
        <v>629</v>
      </c>
      <c r="M525" s="94">
        <v>315</v>
      </c>
      <c r="N525" s="95">
        <f t="shared" si="43"/>
        <v>0.66631355932203384</v>
      </c>
      <c r="O525" s="36">
        <v>20020097</v>
      </c>
      <c r="P525" s="63">
        <v>744.09</v>
      </c>
      <c r="Q525" s="76">
        <f t="shared" si="44"/>
        <v>1.2686637369135454</v>
      </c>
      <c r="R525" s="76">
        <f t="shared" si="45"/>
        <v>-1</v>
      </c>
      <c r="S525" s="95">
        <f t="shared" si="46"/>
        <v>-1</v>
      </c>
      <c r="T525" s="95">
        <f t="shared" si="47"/>
        <v>0.66631355932203384</v>
      </c>
      <c r="U525" s="95"/>
    </row>
    <row r="526" spans="1:21" x14ac:dyDescent="0.3">
      <c r="A526" s="36">
        <f t="shared" si="42"/>
        <v>3</v>
      </c>
      <c r="B526" s="36">
        <v>99</v>
      </c>
      <c r="C526" s="36">
        <v>1</v>
      </c>
      <c r="D526" s="36" t="s">
        <v>315</v>
      </c>
      <c r="E526" s="36">
        <v>2001</v>
      </c>
      <c r="F526" s="36">
        <v>2002</v>
      </c>
      <c r="G526" s="76">
        <v>1</v>
      </c>
      <c r="H526" s="36">
        <v>10</v>
      </c>
      <c r="I526" s="36">
        <v>1</v>
      </c>
      <c r="J526" s="36">
        <v>1</v>
      </c>
      <c r="K526" s="36">
        <v>1</v>
      </c>
      <c r="L526" s="94">
        <v>639</v>
      </c>
      <c r="M526" s="94">
        <v>317</v>
      </c>
      <c r="N526" s="95">
        <f t="shared" si="43"/>
        <v>0.66841004184100417</v>
      </c>
      <c r="O526" s="36">
        <v>20020099</v>
      </c>
      <c r="P526" s="63">
        <v>996.14</v>
      </c>
      <c r="Q526" s="76">
        <f t="shared" si="44"/>
        <v>0.95970445921256053</v>
      </c>
      <c r="R526" s="76">
        <f t="shared" si="45"/>
        <v>-1</v>
      </c>
      <c r="S526" s="95">
        <f t="shared" si="46"/>
        <v>-1</v>
      </c>
      <c r="T526" s="95">
        <f t="shared" si="47"/>
        <v>0.66841004184100417</v>
      </c>
      <c r="U526" s="95"/>
    </row>
    <row r="527" spans="1:21" x14ac:dyDescent="0.3">
      <c r="A527" s="36">
        <f t="shared" si="42"/>
        <v>3</v>
      </c>
      <c r="B527" s="36">
        <v>100</v>
      </c>
      <c r="C527" s="36">
        <v>1</v>
      </c>
      <c r="D527" s="36" t="s">
        <v>316</v>
      </c>
      <c r="E527" s="36">
        <v>2001</v>
      </c>
      <c r="F527" s="36">
        <v>2002</v>
      </c>
      <c r="G527" s="76">
        <v>200</v>
      </c>
      <c r="H527" s="36">
        <v>5</v>
      </c>
      <c r="I527" s="36">
        <v>0</v>
      </c>
      <c r="J527" s="36">
        <v>1</v>
      </c>
      <c r="K527" s="36">
        <v>3</v>
      </c>
      <c r="L527" s="94">
        <v>155</v>
      </c>
      <c r="M527" s="94">
        <v>231</v>
      </c>
      <c r="N527" s="95">
        <f t="shared" si="43"/>
        <v>0.4015544041450777</v>
      </c>
      <c r="O527" s="36">
        <v>20020100</v>
      </c>
      <c r="P527" s="63">
        <v>339.57</v>
      </c>
      <c r="Q527" s="76">
        <f t="shared" si="44"/>
        <v>1.1367317489766469</v>
      </c>
      <c r="R527" s="76">
        <f t="shared" si="45"/>
        <v>-1</v>
      </c>
      <c r="S527" s="95">
        <f t="shared" si="46"/>
        <v>-1</v>
      </c>
      <c r="T527" s="95">
        <f t="shared" si="47"/>
        <v>0.4015544041450777</v>
      </c>
      <c r="U527" s="95"/>
    </row>
    <row r="528" spans="1:21" x14ac:dyDescent="0.3">
      <c r="A528" s="36">
        <f t="shared" si="42"/>
        <v>3</v>
      </c>
      <c r="B528" s="36">
        <v>111</v>
      </c>
      <c r="C528" s="36">
        <v>1</v>
      </c>
      <c r="D528" s="36" t="s">
        <v>469</v>
      </c>
      <c r="E528" s="36">
        <v>2001</v>
      </c>
      <c r="F528" s="36">
        <v>2002</v>
      </c>
      <c r="G528" s="76">
        <v>240</v>
      </c>
      <c r="H528" s="36">
        <v>10</v>
      </c>
      <c r="I528" s="36">
        <v>1</v>
      </c>
      <c r="J528" s="36">
        <v>1</v>
      </c>
      <c r="K528" s="36">
        <v>3</v>
      </c>
      <c r="L528" s="94">
        <v>1090</v>
      </c>
      <c r="M528" s="94">
        <v>566</v>
      </c>
      <c r="N528" s="95">
        <f t="shared" si="43"/>
        <v>0.65821256038647347</v>
      </c>
      <c r="O528" s="36">
        <v>20020111</v>
      </c>
      <c r="P528" s="63">
        <v>1346.76</v>
      </c>
      <c r="Q528" s="76">
        <f t="shared" si="44"/>
        <v>1.2296177492649025</v>
      </c>
      <c r="R528" s="76">
        <f t="shared" si="45"/>
        <v>-1</v>
      </c>
      <c r="S528" s="95">
        <f t="shared" si="46"/>
        <v>-1</v>
      </c>
      <c r="T528" s="95">
        <f t="shared" si="47"/>
        <v>0.65821256038647347</v>
      </c>
      <c r="U528" s="95"/>
    </row>
    <row r="529" spans="1:21" x14ac:dyDescent="0.3">
      <c r="A529" s="36">
        <f t="shared" si="42"/>
        <v>3</v>
      </c>
      <c r="B529" s="36">
        <v>118</v>
      </c>
      <c r="C529" s="36">
        <v>1</v>
      </c>
      <c r="D529" s="36" t="s">
        <v>413</v>
      </c>
      <c r="E529" s="36">
        <v>2001</v>
      </c>
      <c r="F529" s="36">
        <v>2002</v>
      </c>
      <c r="G529" s="76">
        <v>315</v>
      </c>
      <c r="H529" s="36">
        <v>5</v>
      </c>
      <c r="I529" s="36">
        <v>0</v>
      </c>
      <c r="J529" s="36">
        <v>1</v>
      </c>
      <c r="K529" s="36">
        <v>4</v>
      </c>
      <c r="L529" s="94">
        <v>671</v>
      </c>
      <c r="M529" s="94">
        <v>701</v>
      </c>
      <c r="N529" s="95">
        <f t="shared" si="43"/>
        <v>0.48906705539358603</v>
      </c>
      <c r="O529" s="36">
        <v>20020118</v>
      </c>
      <c r="P529" s="63">
        <v>598.25</v>
      </c>
      <c r="Q529" s="76">
        <f t="shared" si="44"/>
        <v>2.2933556205599666</v>
      </c>
      <c r="R529" s="76">
        <f t="shared" si="45"/>
        <v>-1</v>
      </c>
      <c r="S529" s="95">
        <f t="shared" si="46"/>
        <v>-1</v>
      </c>
      <c r="T529" s="95">
        <f t="shared" si="47"/>
        <v>0.48906705539358603</v>
      </c>
      <c r="U529" s="95"/>
    </row>
    <row r="530" spans="1:21" x14ac:dyDescent="0.3">
      <c r="A530" s="36">
        <f t="shared" si="42"/>
        <v>3</v>
      </c>
      <c r="B530" s="36">
        <v>129</v>
      </c>
      <c r="C530" s="36">
        <v>1</v>
      </c>
      <c r="D530" s="36" t="s">
        <v>242</v>
      </c>
      <c r="E530" s="36">
        <v>2001</v>
      </c>
      <c r="F530" s="36">
        <v>2002</v>
      </c>
      <c r="G530" s="76">
        <v>300</v>
      </c>
      <c r="H530" s="36">
        <v>10</v>
      </c>
      <c r="I530" s="36">
        <v>0</v>
      </c>
      <c r="J530" s="36">
        <v>1</v>
      </c>
      <c r="K530" s="36">
        <v>4</v>
      </c>
      <c r="L530" s="94">
        <v>818</v>
      </c>
      <c r="M530" s="94">
        <v>912</v>
      </c>
      <c r="N530" s="95">
        <f t="shared" si="43"/>
        <v>0.47283236994219652</v>
      </c>
      <c r="O530" s="36">
        <v>20020129</v>
      </c>
      <c r="P530" s="63">
        <v>1488.03</v>
      </c>
      <c r="Q530" s="76">
        <f t="shared" si="44"/>
        <v>1.1626109688648751</v>
      </c>
      <c r="R530" s="76">
        <f t="shared" si="45"/>
        <v>-1</v>
      </c>
      <c r="S530" s="95">
        <f t="shared" si="46"/>
        <v>-1</v>
      </c>
      <c r="T530" s="95">
        <f t="shared" si="47"/>
        <v>0.47283236994219652</v>
      </c>
      <c r="U530" s="95"/>
    </row>
    <row r="531" spans="1:21" x14ac:dyDescent="0.3">
      <c r="A531" s="36">
        <f t="shared" si="42"/>
        <v>3</v>
      </c>
      <c r="B531" s="36">
        <v>138</v>
      </c>
      <c r="C531" s="36">
        <v>1</v>
      </c>
      <c r="D531" s="36" t="s">
        <v>243</v>
      </c>
      <c r="E531" s="36">
        <v>2001</v>
      </c>
      <c r="F531" s="36">
        <v>2003</v>
      </c>
      <c r="G531" s="76">
        <v>126</v>
      </c>
      <c r="H531" s="36">
        <v>10</v>
      </c>
      <c r="I531" s="36">
        <v>0</v>
      </c>
      <c r="J531" s="36">
        <v>0</v>
      </c>
      <c r="K531" s="36">
        <v>2</v>
      </c>
      <c r="L531" s="94">
        <v>1984</v>
      </c>
      <c r="M531" s="94">
        <v>2292</v>
      </c>
      <c r="N531" s="95">
        <f t="shared" si="43"/>
        <v>0.46398503274087932</v>
      </c>
      <c r="O531" s="36">
        <v>20020138</v>
      </c>
      <c r="P531" s="63">
        <v>3815.84</v>
      </c>
      <c r="Q531" s="76">
        <f t="shared" si="44"/>
        <v>1.1205920583672271</v>
      </c>
      <c r="R531" s="76">
        <f t="shared" si="45"/>
        <v>-1</v>
      </c>
      <c r="S531" s="95">
        <f t="shared" si="46"/>
        <v>-1</v>
      </c>
      <c r="T531" s="95">
        <f t="shared" si="47"/>
        <v>0.46398503274087932</v>
      </c>
      <c r="U531" s="95"/>
    </row>
    <row r="532" spans="1:21" x14ac:dyDescent="0.3">
      <c r="A532" s="36">
        <f t="shared" si="42"/>
        <v>3</v>
      </c>
      <c r="B532" s="36">
        <v>138</v>
      </c>
      <c r="C532" s="36">
        <v>1</v>
      </c>
      <c r="D532" s="36" t="s">
        <v>243</v>
      </c>
      <c r="E532" s="36">
        <v>2001</v>
      </c>
      <c r="F532" s="36">
        <v>2002</v>
      </c>
      <c r="G532" s="76">
        <v>439</v>
      </c>
      <c r="H532" s="36">
        <v>5</v>
      </c>
      <c r="I532" s="36">
        <v>0</v>
      </c>
      <c r="J532" s="36">
        <v>1</v>
      </c>
      <c r="K532" s="36">
        <v>5</v>
      </c>
      <c r="L532" s="94">
        <v>1984</v>
      </c>
      <c r="M532" s="94">
        <v>2292</v>
      </c>
      <c r="N532" s="95">
        <f t="shared" si="43"/>
        <v>0.46398503274087932</v>
      </c>
      <c r="O532" s="36">
        <v>20020138</v>
      </c>
      <c r="P532" s="63">
        <v>3815.84</v>
      </c>
      <c r="Q532" s="76">
        <f t="shared" si="44"/>
        <v>1.1205920583672271</v>
      </c>
      <c r="R532" s="76">
        <f t="shared" si="45"/>
        <v>-1</v>
      </c>
      <c r="S532" s="95">
        <f t="shared" si="46"/>
        <v>-1</v>
      </c>
      <c r="T532" s="95">
        <f t="shared" si="47"/>
        <v>0.46398503274087932</v>
      </c>
      <c r="U532" s="95"/>
    </row>
    <row r="533" spans="1:21" x14ac:dyDescent="0.3">
      <c r="A533" s="36">
        <f t="shared" si="42"/>
        <v>3</v>
      </c>
      <c r="B533" s="36">
        <v>146</v>
      </c>
      <c r="C533" s="36">
        <v>1</v>
      </c>
      <c r="D533" s="36" t="s">
        <v>369</v>
      </c>
      <c r="E533" s="36">
        <v>2001</v>
      </c>
      <c r="F533" s="36">
        <v>2002</v>
      </c>
      <c r="G533" s="76">
        <v>250</v>
      </c>
      <c r="H533" s="36">
        <v>5</v>
      </c>
      <c r="I533" s="36">
        <v>1</v>
      </c>
      <c r="J533" s="36">
        <v>1</v>
      </c>
      <c r="K533" s="36">
        <v>3</v>
      </c>
      <c r="L533" s="94">
        <v>601</v>
      </c>
      <c r="M533" s="94">
        <v>396</v>
      </c>
      <c r="N533" s="95">
        <f t="shared" si="43"/>
        <v>0.60280842527582745</v>
      </c>
      <c r="O533" s="36">
        <v>20020146</v>
      </c>
      <c r="P533" s="63">
        <v>778.8</v>
      </c>
      <c r="Q533" s="76">
        <f t="shared" si="44"/>
        <v>1.2801746276322548</v>
      </c>
      <c r="R533" s="76">
        <f t="shared" si="45"/>
        <v>-1</v>
      </c>
      <c r="S533" s="95">
        <f t="shared" si="46"/>
        <v>-1</v>
      </c>
      <c r="T533" s="95">
        <f t="shared" si="47"/>
        <v>0.60280842527582745</v>
      </c>
      <c r="U533" s="95"/>
    </row>
    <row r="534" spans="1:21" x14ac:dyDescent="0.3">
      <c r="A534" s="36">
        <f t="shared" si="42"/>
        <v>3</v>
      </c>
      <c r="B534" s="36">
        <v>166</v>
      </c>
      <c r="C534" s="36">
        <v>1</v>
      </c>
      <c r="D534" s="36" t="s">
        <v>541</v>
      </c>
      <c r="E534" s="36">
        <v>2001</v>
      </c>
      <c r="F534" s="36">
        <v>2002</v>
      </c>
      <c r="G534" s="76">
        <v>340</v>
      </c>
      <c r="H534" s="36">
        <v>10</v>
      </c>
      <c r="I534" s="36">
        <v>0</v>
      </c>
      <c r="J534" s="36">
        <v>1</v>
      </c>
      <c r="K534" s="36">
        <v>4</v>
      </c>
      <c r="L534" s="94">
        <v>952</v>
      </c>
      <c r="M534" s="94">
        <v>1253</v>
      </c>
      <c r="N534" s="95">
        <f t="shared" si="43"/>
        <v>0.43174603174603177</v>
      </c>
      <c r="O534" s="36">
        <v>20020166</v>
      </c>
      <c r="P534" s="63">
        <v>707.42</v>
      </c>
      <c r="Q534" s="76">
        <f t="shared" si="44"/>
        <v>3.1169602216505048</v>
      </c>
      <c r="R534" s="76">
        <f t="shared" si="45"/>
        <v>-1</v>
      </c>
      <c r="S534" s="95">
        <f t="shared" si="46"/>
        <v>-1</v>
      </c>
      <c r="T534" s="95">
        <f t="shared" si="47"/>
        <v>0.43174603174603177</v>
      </c>
      <c r="U534" s="95"/>
    </row>
    <row r="535" spans="1:21" x14ac:dyDescent="0.3">
      <c r="A535" s="36">
        <f t="shared" si="42"/>
        <v>3</v>
      </c>
      <c r="B535" s="36">
        <v>173</v>
      </c>
      <c r="C535" s="36">
        <v>1</v>
      </c>
      <c r="D535" s="36" t="s">
        <v>370</v>
      </c>
      <c r="E535" s="36">
        <v>2001</v>
      </c>
      <c r="F535" s="36">
        <v>2002</v>
      </c>
      <c r="G535" s="76">
        <v>610</v>
      </c>
      <c r="H535" s="36">
        <v>10</v>
      </c>
      <c r="I535" s="36">
        <v>1</v>
      </c>
      <c r="J535" s="36">
        <v>1</v>
      </c>
      <c r="K535" s="36">
        <v>7</v>
      </c>
      <c r="L535" s="94">
        <v>503</v>
      </c>
      <c r="M535" s="94">
        <v>163</v>
      </c>
      <c r="N535" s="95">
        <f t="shared" si="43"/>
        <v>0.75525525525525528</v>
      </c>
      <c r="O535" s="36">
        <v>20020173</v>
      </c>
      <c r="P535" s="63">
        <v>498.34</v>
      </c>
      <c r="Q535" s="76">
        <f t="shared" si="44"/>
        <v>1.3364369707428665</v>
      </c>
      <c r="R535" s="76">
        <f t="shared" si="45"/>
        <v>-1</v>
      </c>
      <c r="S535" s="95">
        <f t="shared" si="46"/>
        <v>-1</v>
      </c>
      <c r="T535" s="95">
        <f t="shared" si="47"/>
        <v>0.75525525525525528</v>
      </c>
      <c r="U535" s="95"/>
    </row>
    <row r="536" spans="1:21" x14ac:dyDescent="0.3">
      <c r="A536" s="36">
        <f t="shared" si="42"/>
        <v>3</v>
      </c>
      <c r="B536" s="36">
        <v>177</v>
      </c>
      <c r="C536" s="36">
        <v>1</v>
      </c>
      <c r="D536" s="36" t="s">
        <v>371</v>
      </c>
      <c r="E536" s="36">
        <v>2001</v>
      </c>
      <c r="F536" s="36">
        <v>2002</v>
      </c>
      <c r="G536" s="76">
        <v>415</v>
      </c>
      <c r="H536" s="36">
        <v>10</v>
      </c>
      <c r="I536" s="36">
        <v>1</v>
      </c>
      <c r="J536" s="36">
        <v>1</v>
      </c>
      <c r="K536" s="36">
        <v>5</v>
      </c>
      <c r="L536" s="94">
        <v>1079</v>
      </c>
      <c r="M536" s="94">
        <v>829</v>
      </c>
      <c r="N536" s="95">
        <f t="shared" si="43"/>
        <v>0.56551362683438156</v>
      </c>
      <c r="O536" s="36">
        <v>20020177</v>
      </c>
      <c r="P536" s="63">
        <v>1033.54</v>
      </c>
      <c r="Q536" s="76">
        <f t="shared" si="44"/>
        <v>1.846082396423941</v>
      </c>
      <c r="R536" s="76">
        <f t="shared" si="45"/>
        <v>-1</v>
      </c>
      <c r="S536" s="95">
        <f t="shared" si="46"/>
        <v>-1</v>
      </c>
      <c r="T536" s="95">
        <f t="shared" si="47"/>
        <v>0.56551362683438156</v>
      </c>
      <c r="U536" s="95"/>
    </row>
    <row r="537" spans="1:21" x14ac:dyDescent="0.3">
      <c r="A537" s="36">
        <f t="shared" si="42"/>
        <v>3</v>
      </c>
      <c r="B537" s="36">
        <v>181</v>
      </c>
      <c r="C537" s="36">
        <v>1</v>
      </c>
      <c r="D537" s="36" t="s">
        <v>470</v>
      </c>
      <c r="E537" s="36">
        <v>2001</v>
      </c>
      <c r="F537" s="36">
        <v>2002</v>
      </c>
      <c r="G537" s="76">
        <v>195</v>
      </c>
      <c r="H537" s="36">
        <v>10</v>
      </c>
      <c r="I537" s="36">
        <v>1</v>
      </c>
      <c r="J537" s="36">
        <v>1</v>
      </c>
      <c r="K537" s="36">
        <v>2</v>
      </c>
      <c r="L537" s="94">
        <v>3859</v>
      </c>
      <c r="M537" s="94">
        <v>3123</v>
      </c>
      <c r="N537" s="95">
        <f t="shared" si="43"/>
        <v>0.55270696075623027</v>
      </c>
      <c r="O537" s="36">
        <v>20020181</v>
      </c>
      <c r="P537" s="63">
        <v>7060.4</v>
      </c>
      <c r="Q537" s="76">
        <f t="shared" si="44"/>
        <v>0.98889581326837006</v>
      </c>
      <c r="R537" s="76">
        <f t="shared" si="45"/>
        <v>-1</v>
      </c>
      <c r="S537" s="95">
        <f t="shared" si="46"/>
        <v>-1</v>
      </c>
      <c r="T537" s="95">
        <f t="shared" si="47"/>
        <v>0.55270696075623027</v>
      </c>
      <c r="U537" s="95"/>
    </row>
    <row r="538" spans="1:21" x14ac:dyDescent="0.3">
      <c r="A538" s="36">
        <f t="shared" si="42"/>
        <v>3</v>
      </c>
      <c r="B538" s="36">
        <v>182</v>
      </c>
      <c r="C538" s="36">
        <v>1</v>
      </c>
      <c r="D538" s="36" t="s">
        <v>500</v>
      </c>
      <c r="E538" s="36">
        <v>2001</v>
      </c>
      <c r="F538" s="36">
        <v>2002</v>
      </c>
      <c r="G538" s="76">
        <v>1</v>
      </c>
      <c r="H538" s="36">
        <v>10</v>
      </c>
      <c r="I538" s="36">
        <v>1</v>
      </c>
      <c r="J538" s="36">
        <v>1</v>
      </c>
      <c r="K538" s="36">
        <v>1</v>
      </c>
      <c r="L538" s="94">
        <v>1853</v>
      </c>
      <c r="M538" s="94">
        <v>582</v>
      </c>
      <c r="N538" s="95">
        <f t="shared" si="43"/>
        <v>0.76098562628336752</v>
      </c>
      <c r="O538" s="36">
        <v>20020182</v>
      </c>
      <c r="P538" s="63">
        <v>1655.8</v>
      </c>
      <c r="Q538" s="76">
        <f t="shared" si="44"/>
        <v>1.4705882352941178</v>
      </c>
      <c r="R538" s="76">
        <f t="shared" si="45"/>
        <v>-1</v>
      </c>
      <c r="S538" s="95">
        <f t="shared" si="46"/>
        <v>-1</v>
      </c>
      <c r="T538" s="95">
        <f t="shared" si="47"/>
        <v>0.76098562628336752</v>
      </c>
      <c r="U538" s="95"/>
    </row>
    <row r="539" spans="1:21" x14ac:dyDescent="0.3">
      <c r="A539" s="36">
        <f t="shared" si="42"/>
        <v>3</v>
      </c>
      <c r="B539" s="36">
        <v>191</v>
      </c>
      <c r="C539" s="36">
        <v>1</v>
      </c>
      <c r="D539" s="36" t="s">
        <v>244</v>
      </c>
      <c r="E539" s="36">
        <v>2001</v>
      </c>
      <c r="F539" s="36">
        <v>2002</v>
      </c>
      <c r="G539" s="76">
        <v>837.38</v>
      </c>
      <c r="H539" s="36">
        <v>10</v>
      </c>
      <c r="I539" s="36">
        <v>0</v>
      </c>
      <c r="J539" s="36">
        <v>1</v>
      </c>
      <c r="K539" s="36">
        <v>9</v>
      </c>
      <c r="L539" s="94">
        <v>4607</v>
      </c>
      <c r="M539" s="94">
        <v>5096</v>
      </c>
      <c r="N539" s="95">
        <f t="shared" si="43"/>
        <v>0.47480160775018038</v>
      </c>
      <c r="O539" s="36">
        <v>20020191</v>
      </c>
      <c r="P539" s="63">
        <v>11544.31</v>
      </c>
      <c r="Q539" s="76">
        <f t="shared" si="44"/>
        <v>0.84050064490645182</v>
      </c>
      <c r="R539" s="76">
        <f t="shared" si="45"/>
        <v>-1</v>
      </c>
      <c r="S539" s="95">
        <f t="shared" si="46"/>
        <v>-1</v>
      </c>
      <c r="T539" s="95">
        <f t="shared" si="47"/>
        <v>0.47480160775018038</v>
      </c>
      <c r="U539" s="95"/>
    </row>
    <row r="540" spans="1:21" x14ac:dyDescent="0.3">
      <c r="A540" s="36">
        <f t="shared" si="42"/>
        <v>3</v>
      </c>
      <c r="B540" s="36">
        <v>194</v>
      </c>
      <c r="C540" s="36">
        <v>1</v>
      </c>
      <c r="D540" s="36" t="s">
        <v>319</v>
      </c>
      <c r="E540" s="36">
        <v>2001</v>
      </c>
      <c r="F540" s="36">
        <v>2002</v>
      </c>
      <c r="G540" s="76">
        <v>70</v>
      </c>
      <c r="H540" s="36">
        <v>3</v>
      </c>
      <c r="I540" s="36">
        <v>0</v>
      </c>
      <c r="J540" s="36">
        <v>1</v>
      </c>
      <c r="K540" s="36">
        <v>1</v>
      </c>
      <c r="L540" s="94">
        <v>4161</v>
      </c>
      <c r="M540" s="94">
        <v>4440</v>
      </c>
      <c r="N540" s="95">
        <f t="shared" si="43"/>
        <v>0.48378095570282525</v>
      </c>
      <c r="O540" s="36">
        <v>20020194</v>
      </c>
      <c r="P540" s="63">
        <v>9837.68</v>
      </c>
      <c r="Q540" s="76">
        <f t="shared" si="44"/>
        <v>0.87429149962186203</v>
      </c>
      <c r="R540" s="76">
        <f t="shared" si="45"/>
        <v>-1</v>
      </c>
      <c r="S540" s="95">
        <f t="shared" si="46"/>
        <v>-1</v>
      </c>
      <c r="T540" s="95">
        <f t="shared" si="47"/>
        <v>0.48378095570282525</v>
      </c>
      <c r="U540" s="95"/>
    </row>
    <row r="541" spans="1:21" x14ac:dyDescent="0.3">
      <c r="A541" s="36">
        <f t="shared" si="42"/>
        <v>3</v>
      </c>
      <c r="B541" s="36">
        <v>196</v>
      </c>
      <c r="C541" s="36">
        <v>1</v>
      </c>
      <c r="D541" s="36" t="s">
        <v>414</v>
      </c>
      <c r="E541" s="36">
        <v>2001</v>
      </c>
      <c r="F541" s="36">
        <v>2002</v>
      </c>
      <c r="G541" s="76">
        <v>500</v>
      </c>
      <c r="H541" s="36">
        <v>6</v>
      </c>
      <c r="I541" s="36">
        <v>1</v>
      </c>
      <c r="J541" s="36">
        <v>1</v>
      </c>
      <c r="K541" s="36">
        <v>6</v>
      </c>
      <c r="L541" s="94">
        <v>22946</v>
      </c>
      <c r="M541" s="94">
        <v>13208</v>
      </c>
      <c r="N541" s="95">
        <f t="shared" si="43"/>
        <v>0.63467389500470206</v>
      </c>
      <c r="O541" s="36">
        <v>20020196</v>
      </c>
      <c r="P541" s="63">
        <v>28613.14</v>
      </c>
      <c r="Q541" s="76">
        <f t="shared" si="44"/>
        <v>1.2635453501433258</v>
      </c>
      <c r="R541" s="76">
        <f t="shared" si="45"/>
        <v>-1</v>
      </c>
      <c r="S541" s="95">
        <f t="shared" si="46"/>
        <v>-1</v>
      </c>
      <c r="T541" s="95">
        <f t="shared" si="47"/>
        <v>0.63467389500470206</v>
      </c>
      <c r="U541" s="95"/>
    </row>
    <row r="542" spans="1:21" x14ac:dyDescent="0.3">
      <c r="A542" s="36">
        <f t="shared" si="42"/>
        <v>3</v>
      </c>
      <c r="B542" s="36">
        <v>197</v>
      </c>
      <c r="C542" s="36">
        <v>1</v>
      </c>
      <c r="D542" s="36" t="s">
        <v>415</v>
      </c>
      <c r="E542" s="36">
        <v>2001</v>
      </c>
      <c r="F542" s="36">
        <v>2002</v>
      </c>
      <c r="G542" s="76">
        <v>255.95</v>
      </c>
      <c r="H542" s="36">
        <v>6</v>
      </c>
      <c r="I542" s="36">
        <v>0</v>
      </c>
      <c r="J542" s="36">
        <v>1</v>
      </c>
      <c r="K542" s="36">
        <v>3</v>
      </c>
      <c r="L542" s="94">
        <v>2645</v>
      </c>
      <c r="M542" s="94">
        <v>2834</v>
      </c>
      <c r="N542" s="95">
        <f t="shared" si="43"/>
        <v>0.48275232706698301</v>
      </c>
      <c r="O542" s="36">
        <v>20020197</v>
      </c>
      <c r="P542" s="63">
        <v>4839.21</v>
      </c>
      <c r="Q542" s="76">
        <f t="shared" si="44"/>
        <v>1.1322095961944201</v>
      </c>
      <c r="R542" s="76">
        <f t="shared" si="45"/>
        <v>-1</v>
      </c>
      <c r="S542" s="95">
        <f t="shared" si="46"/>
        <v>-1</v>
      </c>
      <c r="T542" s="95">
        <f t="shared" si="47"/>
        <v>0.48275232706698301</v>
      </c>
      <c r="U542" s="95"/>
    </row>
    <row r="543" spans="1:21" x14ac:dyDescent="0.3">
      <c r="A543" s="36">
        <f t="shared" si="42"/>
        <v>3</v>
      </c>
      <c r="B543" s="36">
        <v>199</v>
      </c>
      <c r="C543" s="36">
        <v>1</v>
      </c>
      <c r="D543" s="36" t="s">
        <v>484</v>
      </c>
      <c r="E543" s="36">
        <v>2001</v>
      </c>
      <c r="F543" s="36">
        <v>2002</v>
      </c>
      <c r="G543" s="76">
        <v>400</v>
      </c>
      <c r="H543" s="36">
        <v>10</v>
      </c>
      <c r="I543" s="36">
        <v>0</v>
      </c>
      <c r="J543" s="36">
        <v>1</v>
      </c>
      <c r="K543" s="36">
        <v>5</v>
      </c>
      <c r="L543" s="94">
        <v>2333</v>
      </c>
      <c r="M543" s="94">
        <v>3063</v>
      </c>
      <c r="N543" s="95">
        <f t="shared" si="43"/>
        <v>0.43235730170496667</v>
      </c>
      <c r="O543" s="36">
        <v>20020199</v>
      </c>
      <c r="P543" s="63">
        <v>4272.3999999999996</v>
      </c>
      <c r="Q543" s="76">
        <f t="shared" si="44"/>
        <v>1.2629903567081735</v>
      </c>
      <c r="R543" s="76">
        <f t="shared" si="45"/>
        <v>-1</v>
      </c>
      <c r="S543" s="95">
        <f t="shared" si="46"/>
        <v>-1</v>
      </c>
      <c r="T543" s="95">
        <f t="shared" si="47"/>
        <v>0.43235730170496667</v>
      </c>
      <c r="U543" s="95"/>
    </row>
    <row r="544" spans="1:21" x14ac:dyDescent="0.3">
      <c r="A544" s="36">
        <f t="shared" si="42"/>
        <v>3</v>
      </c>
      <c r="B544" s="36">
        <v>200</v>
      </c>
      <c r="C544" s="36">
        <v>1</v>
      </c>
      <c r="D544" s="36" t="s">
        <v>246</v>
      </c>
      <c r="E544" s="36">
        <v>2001</v>
      </c>
      <c r="F544" s="36">
        <v>2002</v>
      </c>
      <c r="G544" s="76">
        <v>492</v>
      </c>
      <c r="H544" s="36">
        <v>10</v>
      </c>
      <c r="I544" s="36">
        <v>0</v>
      </c>
      <c r="J544" s="36">
        <v>1</v>
      </c>
      <c r="K544" s="36">
        <v>5</v>
      </c>
      <c r="L544" s="94">
        <v>2627</v>
      </c>
      <c r="M544" s="94">
        <v>4188</v>
      </c>
      <c r="N544" s="95">
        <f t="shared" si="43"/>
        <v>0.3854732208363903</v>
      </c>
      <c r="O544" s="36">
        <v>20020200</v>
      </c>
      <c r="P544" s="63">
        <v>5230.1000000000004</v>
      </c>
      <c r="Q544" s="76">
        <f t="shared" si="44"/>
        <v>1.3030343588076709</v>
      </c>
      <c r="R544" s="76">
        <f t="shared" si="45"/>
        <v>-1</v>
      </c>
      <c r="S544" s="95">
        <f t="shared" si="46"/>
        <v>-1</v>
      </c>
      <c r="T544" s="95">
        <f t="shared" si="47"/>
        <v>0.3854732208363903</v>
      </c>
      <c r="U544" s="95"/>
    </row>
    <row r="545" spans="1:21" x14ac:dyDescent="0.3">
      <c r="A545" s="36">
        <f t="shared" si="42"/>
        <v>3</v>
      </c>
      <c r="B545" s="36">
        <v>207</v>
      </c>
      <c r="C545" s="36">
        <v>1</v>
      </c>
      <c r="D545" s="36" t="s">
        <v>542</v>
      </c>
      <c r="E545" s="36">
        <v>2001</v>
      </c>
      <c r="F545" s="36">
        <v>2002</v>
      </c>
      <c r="G545" s="76">
        <v>1</v>
      </c>
      <c r="H545" s="36">
        <v>10</v>
      </c>
      <c r="I545" s="36">
        <v>1</v>
      </c>
      <c r="J545" s="36">
        <v>1</v>
      </c>
      <c r="K545" s="36">
        <v>1</v>
      </c>
      <c r="L545" s="94">
        <v>109</v>
      </c>
      <c r="M545" s="94">
        <v>23</v>
      </c>
      <c r="N545" s="95">
        <f t="shared" si="43"/>
        <v>0.8257575757575758</v>
      </c>
      <c r="O545" s="36">
        <v>20020207</v>
      </c>
      <c r="P545" s="63">
        <v>295.74</v>
      </c>
      <c r="Q545" s="76">
        <f t="shared" si="44"/>
        <v>0.44633799959423814</v>
      </c>
      <c r="R545" s="76">
        <f t="shared" si="45"/>
        <v>-1</v>
      </c>
      <c r="S545" s="95">
        <f t="shared" si="46"/>
        <v>-1</v>
      </c>
      <c r="T545" s="95">
        <f t="shared" si="47"/>
        <v>0.8257575757575758</v>
      </c>
      <c r="U545" s="95"/>
    </row>
    <row r="546" spans="1:21" x14ac:dyDescent="0.3">
      <c r="A546" s="36">
        <f t="shared" si="42"/>
        <v>3</v>
      </c>
      <c r="B546" s="36">
        <v>208</v>
      </c>
      <c r="C546" s="36">
        <v>1</v>
      </c>
      <c r="D546" s="36" t="s">
        <v>543</v>
      </c>
      <c r="E546" s="36">
        <v>2001</v>
      </c>
      <c r="F546" s="36">
        <v>2002</v>
      </c>
      <c r="G546" s="76">
        <v>837.38</v>
      </c>
      <c r="H546" s="36">
        <v>5</v>
      </c>
      <c r="I546" s="36">
        <v>1</v>
      </c>
      <c r="J546" s="36">
        <v>1</v>
      </c>
      <c r="K546" s="36">
        <v>9</v>
      </c>
      <c r="L546" s="94">
        <v>156</v>
      </c>
      <c r="M546" s="94">
        <v>32</v>
      </c>
      <c r="N546" s="95">
        <f t="shared" si="43"/>
        <v>0.82978723404255317</v>
      </c>
      <c r="O546" s="36">
        <v>20020208</v>
      </c>
      <c r="P546" s="63">
        <v>291.92</v>
      </c>
      <c r="Q546" s="76">
        <f t="shared" si="44"/>
        <v>0.64401205809810902</v>
      </c>
      <c r="R546" s="76">
        <f t="shared" si="45"/>
        <v>-1</v>
      </c>
      <c r="S546" s="95">
        <f t="shared" si="46"/>
        <v>-1</v>
      </c>
      <c r="T546" s="95">
        <f t="shared" si="47"/>
        <v>0.82978723404255317</v>
      </c>
      <c r="U546" s="95"/>
    </row>
    <row r="547" spans="1:21" x14ac:dyDescent="0.3">
      <c r="A547" s="36">
        <f t="shared" si="42"/>
        <v>3</v>
      </c>
      <c r="B547" s="36">
        <v>227</v>
      </c>
      <c r="C547" s="36">
        <v>1</v>
      </c>
      <c r="D547" s="36" t="s">
        <v>416</v>
      </c>
      <c r="E547" s="36">
        <v>2001</v>
      </c>
      <c r="F547" s="36">
        <v>2002</v>
      </c>
      <c r="G547" s="76">
        <v>350</v>
      </c>
      <c r="H547" s="36">
        <v>10</v>
      </c>
      <c r="I547" s="36">
        <v>1</v>
      </c>
      <c r="J547" s="36">
        <v>1</v>
      </c>
      <c r="K547" s="36">
        <v>4</v>
      </c>
      <c r="L547" s="94">
        <v>643</v>
      </c>
      <c r="M547" s="94">
        <v>488</v>
      </c>
      <c r="N547" s="95">
        <f t="shared" si="43"/>
        <v>0.56852343059239607</v>
      </c>
      <c r="O547" s="36">
        <v>20020227</v>
      </c>
      <c r="P547" s="63">
        <v>904.44</v>
      </c>
      <c r="Q547" s="76">
        <f t="shared" si="44"/>
        <v>1.2504975454424836</v>
      </c>
      <c r="R547" s="76">
        <f t="shared" si="45"/>
        <v>-1</v>
      </c>
      <c r="S547" s="95">
        <f t="shared" si="46"/>
        <v>-1</v>
      </c>
      <c r="T547" s="95">
        <f t="shared" si="47"/>
        <v>0.56852343059239607</v>
      </c>
      <c r="U547" s="95"/>
    </row>
    <row r="548" spans="1:21" x14ac:dyDescent="0.3">
      <c r="A548" s="36">
        <f t="shared" si="42"/>
        <v>3</v>
      </c>
      <c r="B548" s="36">
        <v>229</v>
      </c>
      <c r="C548" s="36">
        <v>1</v>
      </c>
      <c r="D548" s="36" t="s">
        <v>451</v>
      </c>
      <c r="E548" s="36">
        <v>2001</v>
      </c>
      <c r="F548" s="36">
        <v>2002</v>
      </c>
      <c r="G548" s="76">
        <v>315</v>
      </c>
      <c r="H548" s="36">
        <v>10</v>
      </c>
      <c r="I548" s="36">
        <v>1</v>
      </c>
      <c r="J548" s="36">
        <v>1</v>
      </c>
      <c r="K548" s="36">
        <v>4</v>
      </c>
      <c r="L548" s="94">
        <v>249</v>
      </c>
      <c r="M548" s="94">
        <v>99</v>
      </c>
      <c r="N548" s="95">
        <f t="shared" si="43"/>
        <v>0.71551724137931039</v>
      </c>
      <c r="O548" s="36">
        <v>20020229</v>
      </c>
      <c r="P548" s="63">
        <v>270.29000000000002</v>
      </c>
      <c r="Q548" s="76">
        <f t="shared" si="44"/>
        <v>1.2875060120611195</v>
      </c>
      <c r="R548" s="76">
        <f t="shared" si="45"/>
        <v>-1</v>
      </c>
      <c r="S548" s="95">
        <f t="shared" si="46"/>
        <v>-1</v>
      </c>
      <c r="T548" s="95">
        <f t="shared" si="47"/>
        <v>0.71551724137931039</v>
      </c>
      <c r="U548" s="95"/>
    </row>
    <row r="549" spans="1:21" x14ac:dyDescent="0.3">
      <c r="A549" s="36">
        <f t="shared" si="42"/>
        <v>3</v>
      </c>
      <c r="B549" s="36">
        <v>239</v>
      </c>
      <c r="C549" s="36">
        <v>1</v>
      </c>
      <c r="D549" s="36" t="s">
        <v>271</v>
      </c>
      <c r="E549" s="36">
        <v>2001</v>
      </c>
      <c r="F549" s="36">
        <v>2002</v>
      </c>
      <c r="G549" s="76">
        <v>837</v>
      </c>
      <c r="H549" s="36">
        <v>10</v>
      </c>
      <c r="I549" s="36">
        <v>1</v>
      </c>
      <c r="J549" s="36">
        <v>1</v>
      </c>
      <c r="K549" s="36">
        <v>9</v>
      </c>
      <c r="L549" s="94">
        <v>795</v>
      </c>
      <c r="M549" s="94">
        <v>479</v>
      </c>
      <c r="N549" s="95">
        <f t="shared" si="43"/>
        <v>0.62401883830455263</v>
      </c>
      <c r="O549" s="36">
        <v>20020239</v>
      </c>
      <c r="P549" s="63">
        <v>725.07</v>
      </c>
      <c r="Q549" s="76">
        <f t="shared" si="44"/>
        <v>1.7570717310052821</v>
      </c>
      <c r="R549" s="76">
        <f t="shared" si="45"/>
        <v>-1</v>
      </c>
      <c r="S549" s="95">
        <f t="shared" si="46"/>
        <v>-1</v>
      </c>
      <c r="T549" s="95">
        <f t="shared" si="47"/>
        <v>0.62401883830455263</v>
      </c>
      <c r="U549" s="95"/>
    </row>
    <row r="550" spans="1:21" x14ac:dyDescent="0.3">
      <c r="A550" s="36">
        <f t="shared" si="42"/>
        <v>3</v>
      </c>
      <c r="B550" s="36">
        <v>241</v>
      </c>
      <c r="C550" s="36">
        <v>1</v>
      </c>
      <c r="D550" s="36" t="s">
        <v>272</v>
      </c>
      <c r="E550" s="36">
        <v>2001</v>
      </c>
      <c r="F550" s="36">
        <v>2002</v>
      </c>
      <c r="G550" s="76">
        <v>358</v>
      </c>
      <c r="H550" s="36">
        <v>10</v>
      </c>
      <c r="I550" s="36">
        <v>0</v>
      </c>
      <c r="J550" s="36">
        <v>1</v>
      </c>
      <c r="K550" s="36">
        <v>4</v>
      </c>
      <c r="L550" s="94">
        <v>2794</v>
      </c>
      <c r="M550" s="94">
        <v>4233</v>
      </c>
      <c r="N550" s="95">
        <f t="shared" si="43"/>
        <v>0.39760922157392914</v>
      </c>
      <c r="O550" s="36">
        <v>20020241</v>
      </c>
      <c r="P550" s="63">
        <v>3949.64</v>
      </c>
      <c r="Q550" s="76">
        <f t="shared" si="44"/>
        <v>1.7791494921056097</v>
      </c>
      <c r="R550" s="76">
        <f t="shared" si="45"/>
        <v>-1</v>
      </c>
      <c r="S550" s="95">
        <f t="shared" si="46"/>
        <v>-1</v>
      </c>
      <c r="T550" s="95">
        <f t="shared" si="47"/>
        <v>0.39760922157392914</v>
      </c>
      <c r="U550" s="95"/>
    </row>
    <row r="551" spans="1:21" x14ac:dyDescent="0.3">
      <c r="A551" s="36">
        <f t="shared" si="42"/>
        <v>3</v>
      </c>
      <c r="B551" s="36">
        <v>253</v>
      </c>
      <c r="C551" s="36">
        <v>1</v>
      </c>
      <c r="D551" s="36" t="s">
        <v>249</v>
      </c>
      <c r="E551" s="36">
        <v>2001</v>
      </c>
      <c r="F551" s="36">
        <v>2002</v>
      </c>
      <c r="G551" s="76">
        <v>126</v>
      </c>
      <c r="H551" s="36">
        <v>10</v>
      </c>
      <c r="I551" s="36">
        <v>1</v>
      </c>
      <c r="J551" s="36">
        <v>1</v>
      </c>
      <c r="K551" s="36">
        <v>2</v>
      </c>
      <c r="L551" s="94">
        <v>460</v>
      </c>
      <c r="M551" s="94">
        <v>155</v>
      </c>
      <c r="N551" s="95">
        <f t="shared" si="43"/>
        <v>0.74796747967479671</v>
      </c>
      <c r="O551" s="36">
        <v>20020253</v>
      </c>
      <c r="P551" s="63">
        <v>515.01</v>
      </c>
      <c r="Q551" s="76">
        <f t="shared" si="44"/>
        <v>1.1941515698724297</v>
      </c>
      <c r="R551" s="76">
        <f t="shared" si="45"/>
        <v>-1</v>
      </c>
      <c r="S551" s="95">
        <f t="shared" si="46"/>
        <v>-1</v>
      </c>
      <c r="T551" s="95">
        <f t="shared" si="47"/>
        <v>0.74796747967479671</v>
      </c>
      <c r="U551" s="95"/>
    </row>
    <row r="552" spans="1:21" x14ac:dyDescent="0.3">
      <c r="A552" s="36">
        <f t="shared" si="42"/>
        <v>3</v>
      </c>
      <c r="B552" s="36">
        <v>270</v>
      </c>
      <c r="C552" s="36">
        <v>1</v>
      </c>
      <c r="D552" s="36" t="s">
        <v>419</v>
      </c>
      <c r="E552" s="36">
        <v>2001</v>
      </c>
      <c r="F552" s="36">
        <v>2002</v>
      </c>
      <c r="G552" s="76">
        <v>225</v>
      </c>
      <c r="H552" s="36">
        <v>10</v>
      </c>
      <c r="I552" s="36">
        <v>1</v>
      </c>
      <c r="J552" s="36">
        <v>1</v>
      </c>
      <c r="K552" s="36">
        <v>3</v>
      </c>
      <c r="L552" s="94">
        <v>6478</v>
      </c>
      <c r="M552" s="94">
        <v>5879</v>
      </c>
      <c r="N552" s="95">
        <f t="shared" si="43"/>
        <v>0.52423727441935741</v>
      </c>
      <c r="O552" s="36">
        <v>20020270</v>
      </c>
      <c r="P552" s="63">
        <v>8023.77</v>
      </c>
      <c r="Q552" s="76">
        <f t="shared" si="44"/>
        <v>1.5400491290253833</v>
      </c>
      <c r="R552" s="76">
        <f t="shared" si="45"/>
        <v>-1</v>
      </c>
      <c r="S552" s="95">
        <f t="shared" si="46"/>
        <v>-1</v>
      </c>
      <c r="T552" s="95">
        <f t="shared" si="47"/>
        <v>0.52423727441935741</v>
      </c>
      <c r="U552" s="95"/>
    </row>
    <row r="553" spans="1:21" x14ac:dyDescent="0.3">
      <c r="A553" s="36">
        <f t="shared" si="42"/>
        <v>3</v>
      </c>
      <c r="B553" s="36">
        <v>271</v>
      </c>
      <c r="C553" s="36">
        <v>1</v>
      </c>
      <c r="D553" s="36" t="s">
        <v>420</v>
      </c>
      <c r="E553" s="36">
        <v>2001</v>
      </c>
      <c r="F553" s="36">
        <v>2002</v>
      </c>
      <c r="G553" s="76">
        <v>247.3</v>
      </c>
      <c r="H553" s="36">
        <v>10</v>
      </c>
      <c r="I553" s="36">
        <v>0</v>
      </c>
      <c r="J553" s="36">
        <v>1</v>
      </c>
      <c r="K553" s="36">
        <v>3</v>
      </c>
      <c r="L553" s="94">
        <v>7381</v>
      </c>
      <c r="M553" s="94">
        <v>9346</v>
      </c>
      <c r="N553" s="95">
        <f t="shared" si="43"/>
        <v>0.44126262928199916</v>
      </c>
      <c r="O553" s="36">
        <v>20020271</v>
      </c>
      <c r="P553" s="63">
        <v>10941.56</v>
      </c>
      <c r="Q553" s="76">
        <f t="shared" si="44"/>
        <v>1.5287582392273131</v>
      </c>
      <c r="R553" s="76">
        <f t="shared" si="45"/>
        <v>-1</v>
      </c>
      <c r="S553" s="95">
        <f t="shared" si="46"/>
        <v>-1</v>
      </c>
      <c r="T553" s="95">
        <f t="shared" si="47"/>
        <v>0.44126262928199916</v>
      </c>
      <c r="U553" s="95"/>
    </row>
    <row r="554" spans="1:21" x14ac:dyDescent="0.3">
      <c r="A554" s="36">
        <f t="shared" si="42"/>
        <v>3</v>
      </c>
      <c r="B554" s="36">
        <v>272</v>
      </c>
      <c r="C554" s="36">
        <v>1</v>
      </c>
      <c r="D554" s="36" t="s">
        <v>501</v>
      </c>
      <c r="E554" s="36">
        <v>2001</v>
      </c>
      <c r="F554" s="36">
        <v>2002</v>
      </c>
      <c r="G554" s="76">
        <v>415</v>
      </c>
      <c r="H554" s="36">
        <v>10</v>
      </c>
      <c r="I554" s="36">
        <v>0</v>
      </c>
      <c r="J554" s="36">
        <v>1</v>
      </c>
      <c r="K554" s="36">
        <v>5</v>
      </c>
      <c r="L554" s="94">
        <v>3238</v>
      </c>
      <c r="M554" s="94">
        <v>3699</v>
      </c>
      <c r="N554" s="95">
        <f t="shared" si="43"/>
        <v>0.46677237999135074</v>
      </c>
      <c r="O554" s="36">
        <v>20020272</v>
      </c>
      <c r="P554" s="63">
        <v>10319.08</v>
      </c>
      <c r="Q554" s="76">
        <f t="shared" si="44"/>
        <v>0.6722498517309683</v>
      </c>
      <c r="R554" s="76">
        <f t="shared" si="45"/>
        <v>-1</v>
      </c>
      <c r="S554" s="95">
        <f t="shared" si="46"/>
        <v>-1</v>
      </c>
      <c r="T554" s="95">
        <f t="shared" si="47"/>
        <v>0.46677237999135074</v>
      </c>
      <c r="U554" s="95"/>
    </row>
    <row r="555" spans="1:21" x14ac:dyDescent="0.3">
      <c r="A555" s="36">
        <f t="shared" ref="A555:A618" si="48">IF(E555/4=INT(E555/4),1,IF(E555/2=INT(E555/2),2,3))</f>
        <v>3</v>
      </c>
      <c r="B555" s="36">
        <v>273</v>
      </c>
      <c r="C555" s="36">
        <v>1</v>
      </c>
      <c r="D555" s="36" t="s">
        <v>321</v>
      </c>
      <c r="E555" s="36">
        <v>2001</v>
      </c>
      <c r="F555" s="36">
        <v>2002</v>
      </c>
      <c r="G555" s="76">
        <v>398.32</v>
      </c>
      <c r="H555" s="36">
        <v>10</v>
      </c>
      <c r="I555" s="36">
        <v>1</v>
      </c>
      <c r="J555" s="36">
        <v>1</v>
      </c>
      <c r="K555" s="36">
        <v>4</v>
      </c>
      <c r="L555" s="94">
        <v>6296</v>
      </c>
      <c r="M555" s="94">
        <v>3667</v>
      </c>
      <c r="N555" s="95">
        <f t="shared" ref="N555:N618" si="49">L555/(L555+M555)</f>
        <v>0.63193817123356422</v>
      </c>
      <c r="O555" s="36">
        <v>20020273</v>
      </c>
      <c r="P555" s="63">
        <v>6485.89</v>
      </c>
      <c r="Q555" s="76">
        <f t="shared" ref="Q555:Q618" si="50">(L555+M555)/P555</f>
        <v>1.5361037575413705</v>
      </c>
      <c r="R555" s="76">
        <f t="shared" ref="R555:R618" si="51">IF(A555=1,N555,-1)</f>
        <v>-1</v>
      </c>
      <c r="S555" s="95">
        <f t="shared" ref="S555:S618" si="52">IF(A555=2,N555,-1)</f>
        <v>-1</v>
      </c>
      <c r="T555" s="95">
        <f t="shared" ref="T555:T618" si="53">IF(A555=3,N555,-1)</f>
        <v>0.63193817123356422</v>
      </c>
      <c r="U555" s="95"/>
    </row>
    <row r="556" spans="1:21" x14ac:dyDescent="0.3">
      <c r="A556" s="36">
        <f t="shared" si="48"/>
        <v>3</v>
      </c>
      <c r="B556" s="36">
        <v>276</v>
      </c>
      <c r="C556" s="36">
        <v>1</v>
      </c>
      <c r="D556" s="36" t="s">
        <v>544</v>
      </c>
      <c r="E556" s="36">
        <v>2001</v>
      </c>
      <c r="F556" s="36">
        <v>2002</v>
      </c>
      <c r="G556" s="76">
        <v>1376.2</v>
      </c>
      <c r="H556" s="36">
        <v>10</v>
      </c>
      <c r="I556" s="36">
        <v>0</v>
      </c>
      <c r="J556" s="36">
        <v>1</v>
      </c>
      <c r="K556" s="36">
        <v>10</v>
      </c>
      <c r="L556" s="94">
        <v>4649</v>
      </c>
      <c r="M556" s="94">
        <v>4796</v>
      </c>
      <c r="N556" s="95">
        <f t="shared" si="49"/>
        <v>0.49221810481736367</v>
      </c>
      <c r="O556" s="36">
        <v>20020276</v>
      </c>
      <c r="P556" s="63">
        <v>7791.77</v>
      </c>
      <c r="Q556" s="76">
        <f t="shared" si="50"/>
        <v>1.2121764374461772</v>
      </c>
      <c r="R556" s="76">
        <f t="shared" si="51"/>
        <v>-1</v>
      </c>
      <c r="S556" s="95">
        <f t="shared" si="52"/>
        <v>-1</v>
      </c>
      <c r="T556" s="95">
        <f t="shared" si="53"/>
        <v>0.49221810481736367</v>
      </c>
      <c r="U556" s="95"/>
    </row>
    <row r="557" spans="1:21" x14ac:dyDescent="0.3">
      <c r="A557" s="36">
        <f t="shared" si="48"/>
        <v>3</v>
      </c>
      <c r="B557" s="36">
        <v>277</v>
      </c>
      <c r="C557" s="36">
        <v>1</v>
      </c>
      <c r="D557" s="36" t="s">
        <v>375</v>
      </c>
      <c r="E557" s="36">
        <v>2001</v>
      </c>
      <c r="F557" s="36">
        <v>2002</v>
      </c>
      <c r="G557" s="76">
        <v>570</v>
      </c>
      <c r="H557" s="36">
        <v>10</v>
      </c>
      <c r="I557" s="36">
        <v>0</v>
      </c>
      <c r="J557" s="36">
        <v>1</v>
      </c>
      <c r="K557" s="36">
        <v>6</v>
      </c>
      <c r="L557" s="94">
        <v>1452</v>
      </c>
      <c r="M557" s="94">
        <v>2078</v>
      </c>
      <c r="N557" s="95">
        <f t="shared" si="49"/>
        <v>0.4113314447592068</v>
      </c>
      <c r="O557" s="36">
        <v>20020277</v>
      </c>
      <c r="P557" s="63">
        <v>2535.39</v>
      </c>
      <c r="Q557" s="76">
        <f t="shared" si="50"/>
        <v>1.3922907323922553</v>
      </c>
      <c r="R557" s="76">
        <f t="shared" si="51"/>
        <v>-1</v>
      </c>
      <c r="S557" s="95">
        <f t="shared" si="52"/>
        <v>-1</v>
      </c>
      <c r="T557" s="95">
        <f t="shared" si="53"/>
        <v>0.4113314447592068</v>
      </c>
      <c r="U557" s="95"/>
    </row>
    <row r="558" spans="1:21" x14ac:dyDescent="0.3">
      <c r="A558" s="36">
        <f t="shared" si="48"/>
        <v>3</v>
      </c>
      <c r="B558" s="36">
        <v>278</v>
      </c>
      <c r="C558" s="36">
        <v>1</v>
      </c>
      <c r="D558" s="36" t="s">
        <v>517</v>
      </c>
      <c r="E558" s="36">
        <v>2001</v>
      </c>
      <c r="F558" s="36">
        <v>2002</v>
      </c>
      <c r="G558" s="76">
        <v>1004</v>
      </c>
      <c r="H558" s="36">
        <v>10</v>
      </c>
      <c r="I558" s="36">
        <v>0</v>
      </c>
      <c r="J558" s="36">
        <v>1</v>
      </c>
      <c r="K558" s="36">
        <v>10</v>
      </c>
      <c r="L558" s="94">
        <v>1172</v>
      </c>
      <c r="M558" s="94">
        <v>1615</v>
      </c>
      <c r="N558" s="95">
        <f t="shared" si="49"/>
        <v>0.42052386078220311</v>
      </c>
      <c r="O558" s="36">
        <v>20020278</v>
      </c>
      <c r="P558" s="63">
        <v>2260.77</v>
      </c>
      <c r="Q558" s="76">
        <f t="shared" si="50"/>
        <v>1.2327658275720219</v>
      </c>
      <c r="R558" s="76">
        <f t="shared" si="51"/>
        <v>-1</v>
      </c>
      <c r="S558" s="95">
        <f t="shared" si="52"/>
        <v>-1</v>
      </c>
      <c r="T558" s="95">
        <f t="shared" si="53"/>
        <v>0.42052386078220311</v>
      </c>
      <c r="U558" s="95"/>
    </row>
    <row r="559" spans="1:21" x14ac:dyDescent="0.3">
      <c r="A559" s="36">
        <f t="shared" si="48"/>
        <v>3</v>
      </c>
      <c r="B559" s="36">
        <v>279</v>
      </c>
      <c r="C559" s="36">
        <v>1</v>
      </c>
      <c r="D559" s="36" t="s">
        <v>421</v>
      </c>
      <c r="E559" s="36">
        <v>2001</v>
      </c>
      <c r="F559" s="36">
        <v>2002</v>
      </c>
      <c r="G559" s="76">
        <v>559</v>
      </c>
      <c r="H559" s="36">
        <v>10</v>
      </c>
      <c r="I559" s="36">
        <v>0</v>
      </c>
      <c r="J559" s="36">
        <v>1</v>
      </c>
      <c r="K559" s="36">
        <v>6</v>
      </c>
      <c r="L559" s="94">
        <v>8455</v>
      </c>
      <c r="M559" s="94">
        <v>12595</v>
      </c>
      <c r="N559" s="95">
        <f t="shared" si="49"/>
        <v>0.40166270783847979</v>
      </c>
      <c r="O559" s="36">
        <v>20020279</v>
      </c>
      <c r="P559" s="63">
        <v>22643.439999999999</v>
      </c>
      <c r="Q559" s="76">
        <f t="shared" si="50"/>
        <v>0.92962906696155712</v>
      </c>
      <c r="R559" s="76">
        <f t="shared" si="51"/>
        <v>-1</v>
      </c>
      <c r="S559" s="95">
        <f t="shared" si="52"/>
        <v>-1</v>
      </c>
      <c r="T559" s="95">
        <f t="shared" si="53"/>
        <v>0.40166270783847979</v>
      </c>
      <c r="U559" s="95"/>
    </row>
    <row r="560" spans="1:21" x14ac:dyDescent="0.3">
      <c r="A560" s="36">
        <f t="shared" si="48"/>
        <v>3</v>
      </c>
      <c r="B560" s="36">
        <v>280</v>
      </c>
      <c r="C560" s="36">
        <v>1</v>
      </c>
      <c r="D560" s="36" t="s">
        <v>545</v>
      </c>
      <c r="E560" s="36">
        <v>2001</v>
      </c>
      <c r="F560" s="36">
        <v>2002</v>
      </c>
      <c r="G560" s="76">
        <v>297</v>
      </c>
      <c r="H560" s="36">
        <v>10</v>
      </c>
      <c r="I560" s="36">
        <v>0</v>
      </c>
      <c r="J560" s="36">
        <v>1</v>
      </c>
      <c r="K560" s="36">
        <v>3</v>
      </c>
      <c r="L560" s="94">
        <v>2911</v>
      </c>
      <c r="M560" s="94">
        <v>3263</v>
      </c>
      <c r="N560" s="95">
        <f t="shared" si="49"/>
        <v>0.47149335924846131</v>
      </c>
      <c r="O560" s="36">
        <v>20020280</v>
      </c>
      <c r="P560" s="63">
        <v>4323.55</v>
      </c>
      <c r="Q560" s="76">
        <f t="shared" si="50"/>
        <v>1.4279932000323807</v>
      </c>
      <c r="R560" s="76">
        <f t="shared" si="51"/>
        <v>-1</v>
      </c>
      <c r="S560" s="95">
        <f t="shared" si="52"/>
        <v>-1</v>
      </c>
      <c r="T560" s="95">
        <f t="shared" si="53"/>
        <v>0.47149335924846131</v>
      </c>
      <c r="U560" s="95"/>
    </row>
    <row r="561" spans="1:21" x14ac:dyDescent="0.3">
      <c r="A561" s="36">
        <f t="shared" si="48"/>
        <v>3</v>
      </c>
      <c r="B561" s="36">
        <v>281</v>
      </c>
      <c r="C561" s="36">
        <v>1</v>
      </c>
      <c r="D561" s="36" t="s">
        <v>546</v>
      </c>
      <c r="E561" s="36">
        <v>2001</v>
      </c>
      <c r="F561" s="36">
        <v>2002</v>
      </c>
      <c r="G561" s="76">
        <v>837.38</v>
      </c>
      <c r="H561" s="36">
        <v>10</v>
      </c>
      <c r="I561" s="36">
        <v>1</v>
      </c>
      <c r="J561" s="36">
        <v>1</v>
      </c>
      <c r="K561" s="36">
        <v>9</v>
      </c>
      <c r="L561" s="94">
        <v>12247</v>
      </c>
      <c r="M561" s="94">
        <v>8201</v>
      </c>
      <c r="N561" s="95">
        <f t="shared" si="49"/>
        <v>0.59893388106416279</v>
      </c>
      <c r="O561" s="36">
        <v>20020281</v>
      </c>
      <c r="P561" s="63">
        <v>14604.36</v>
      </c>
      <c r="Q561" s="76">
        <f t="shared" si="50"/>
        <v>1.4001298242442668</v>
      </c>
      <c r="R561" s="76">
        <f t="shared" si="51"/>
        <v>-1</v>
      </c>
      <c r="S561" s="95">
        <f t="shared" si="52"/>
        <v>-1</v>
      </c>
      <c r="T561" s="95">
        <f t="shared" si="53"/>
        <v>0.59893388106416279</v>
      </c>
      <c r="U561" s="95"/>
    </row>
    <row r="562" spans="1:21" x14ac:dyDescent="0.3">
      <c r="A562" s="36">
        <f t="shared" si="48"/>
        <v>3</v>
      </c>
      <c r="B562" s="36">
        <v>283</v>
      </c>
      <c r="C562" s="36">
        <v>1</v>
      </c>
      <c r="D562" s="36" t="s">
        <v>547</v>
      </c>
      <c r="E562" s="36">
        <v>2001</v>
      </c>
      <c r="F562" s="36">
        <v>2002</v>
      </c>
      <c r="G562" s="76">
        <v>230</v>
      </c>
      <c r="H562" s="36">
        <v>10</v>
      </c>
      <c r="I562" s="36">
        <v>1</v>
      </c>
      <c r="J562" s="36">
        <v>1</v>
      </c>
      <c r="K562" s="36">
        <v>3</v>
      </c>
      <c r="L562" s="94">
        <v>3913</v>
      </c>
      <c r="M562" s="94">
        <v>3028</v>
      </c>
      <c r="N562" s="95">
        <f t="shared" si="49"/>
        <v>0.56375162080391872</v>
      </c>
      <c r="O562" s="36">
        <v>20020283</v>
      </c>
      <c r="P562" s="63">
        <v>4334.26</v>
      </c>
      <c r="Q562" s="76">
        <f t="shared" si="50"/>
        <v>1.6014267718134121</v>
      </c>
      <c r="R562" s="76">
        <f t="shared" si="51"/>
        <v>-1</v>
      </c>
      <c r="S562" s="95">
        <f t="shared" si="52"/>
        <v>-1</v>
      </c>
      <c r="T562" s="95">
        <f t="shared" si="53"/>
        <v>0.56375162080391872</v>
      </c>
      <c r="U562" s="95"/>
    </row>
    <row r="563" spans="1:21" x14ac:dyDescent="0.3">
      <c r="A563" s="36">
        <f t="shared" si="48"/>
        <v>3</v>
      </c>
      <c r="B563" s="36">
        <v>284</v>
      </c>
      <c r="C563" s="36">
        <v>1</v>
      </c>
      <c r="D563" s="36" t="s">
        <v>376</v>
      </c>
      <c r="E563" s="36">
        <v>2001</v>
      </c>
      <c r="F563" s="36">
        <v>2002</v>
      </c>
      <c r="G563" s="76">
        <v>837.38</v>
      </c>
      <c r="H563" s="36">
        <v>10</v>
      </c>
      <c r="I563" s="36">
        <v>1</v>
      </c>
      <c r="J563" s="36">
        <v>1</v>
      </c>
      <c r="K563" s="36">
        <v>9</v>
      </c>
      <c r="L563" s="94">
        <v>5049</v>
      </c>
      <c r="M563" s="94">
        <v>3900</v>
      </c>
      <c r="N563" s="95">
        <f t="shared" si="49"/>
        <v>0.56419711699631248</v>
      </c>
      <c r="O563" s="36">
        <v>20020284</v>
      </c>
      <c r="P563" s="63">
        <v>9308.5</v>
      </c>
      <c r="Q563" s="76">
        <f t="shared" si="50"/>
        <v>0.96137938443358217</v>
      </c>
      <c r="R563" s="76">
        <f t="shared" si="51"/>
        <v>-1</v>
      </c>
      <c r="S563" s="95">
        <f t="shared" si="52"/>
        <v>-1</v>
      </c>
      <c r="T563" s="95">
        <f t="shared" si="53"/>
        <v>0.56419711699631248</v>
      </c>
      <c r="U563" s="95"/>
    </row>
    <row r="564" spans="1:21" x14ac:dyDescent="0.3">
      <c r="A564" s="36">
        <f t="shared" si="48"/>
        <v>3</v>
      </c>
      <c r="B564" s="36">
        <v>286</v>
      </c>
      <c r="C564" s="36">
        <v>1</v>
      </c>
      <c r="D564" s="36" t="s">
        <v>422</v>
      </c>
      <c r="E564" s="36">
        <v>2001</v>
      </c>
      <c r="F564" s="36">
        <v>2002</v>
      </c>
      <c r="G564" s="76">
        <v>335</v>
      </c>
      <c r="H564" s="36">
        <v>10</v>
      </c>
      <c r="I564" s="36">
        <v>1</v>
      </c>
      <c r="J564" s="36">
        <v>1</v>
      </c>
      <c r="K564" s="36">
        <v>4</v>
      </c>
      <c r="L564" s="94">
        <v>812</v>
      </c>
      <c r="M564" s="94">
        <v>692</v>
      </c>
      <c r="N564" s="95">
        <f t="shared" si="49"/>
        <v>0.53989361702127658</v>
      </c>
      <c r="O564" s="36">
        <v>20020286</v>
      </c>
      <c r="P564" s="63">
        <v>1418.23</v>
      </c>
      <c r="Q564" s="76">
        <f t="shared" si="50"/>
        <v>1.0604767914936224</v>
      </c>
      <c r="R564" s="76">
        <f t="shared" si="51"/>
        <v>-1</v>
      </c>
      <c r="S564" s="95">
        <f t="shared" si="52"/>
        <v>-1</v>
      </c>
      <c r="T564" s="95">
        <f t="shared" si="53"/>
        <v>0.53989361702127658</v>
      </c>
      <c r="U564" s="95"/>
    </row>
    <row r="565" spans="1:21" x14ac:dyDescent="0.3">
      <c r="A565" s="36">
        <f t="shared" si="48"/>
        <v>3</v>
      </c>
      <c r="B565" s="36">
        <v>294</v>
      </c>
      <c r="C565" s="36">
        <v>1</v>
      </c>
      <c r="D565" s="36" t="s">
        <v>251</v>
      </c>
      <c r="E565" s="36">
        <v>2001</v>
      </c>
      <c r="F565" s="36">
        <v>2003</v>
      </c>
      <c r="G565" s="76">
        <v>837.38</v>
      </c>
      <c r="H565" s="36">
        <v>5</v>
      </c>
      <c r="I565" s="36">
        <v>1</v>
      </c>
      <c r="J565" s="36">
        <v>0</v>
      </c>
      <c r="K565" s="36">
        <v>9</v>
      </c>
      <c r="L565" s="94">
        <v>437</v>
      </c>
      <c r="M565" s="94">
        <v>195</v>
      </c>
      <c r="N565" s="95">
        <f t="shared" si="49"/>
        <v>0.69145569620253167</v>
      </c>
      <c r="O565" s="36">
        <v>20020294</v>
      </c>
      <c r="P565" s="63">
        <v>546.9</v>
      </c>
      <c r="Q565" s="76">
        <f t="shared" si="50"/>
        <v>1.1556043152313038</v>
      </c>
      <c r="R565" s="76">
        <f t="shared" si="51"/>
        <v>-1</v>
      </c>
      <c r="S565" s="95">
        <f t="shared" si="52"/>
        <v>-1</v>
      </c>
      <c r="T565" s="95">
        <f t="shared" si="53"/>
        <v>0.69145569620253167</v>
      </c>
      <c r="U565" s="95"/>
    </row>
    <row r="566" spans="1:21" x14ac:dyDescent="0.3">
      <c r="A566" s="36">
        <f t="shared" si="48"/>
        <v>3</v>
      </c>
      <c r="B566" s="36">
        <v>297</v>
      </c>
      <c r="C566" s="36">
        <v>1</v>
      </c>
      <c r="D566" s="36" t="s">
        <v>275</v>
      </c>
      <c r="E566" s="36">
        <v>2001</v>
      </c>
      <c r="F566" s="36">
        <v>2002</v>
      </c>
      <c r="G566" s="76">
        <v>588.07000000000005</v>
      </c>
      <c r="H566" s="36">
        <v>10</v>
      </c>
      <c r="I566" s="36">
        <v>1</v>
      </c>
      <c r="J566" s="36">
        <v>1</v>
      </c>
      <c r="K566" s="36">
        <v>6</v>
      </c>
      <c r="L566" s="94">
        <v>267</v>
      </c>
      <c r="M566" s="94">
        <v>177</v>
      </c>
      <c r="N566" s="95">
        <f t="shared" si="49"/>
        <v>0.60135135135135132</v>
      </c>
      <c r="O566" s="36">
        <v>20020297</v>
      </c>
      <c r="P566" s="63">
        <v>397.76</v>
      </c>
      <c r="Q566" s="76">
        <f t="shared" si="50"/>
        <v>1.1162510056315367</v>
      </c>
      <c r="R566" s="76">
        <f t="shared" si="51"/>
        <v>-1</v>
      </c>
      <c r="S566" s="95">
        <f t="shared" si="52"/>
        <v>-1</v>
      </c>
      <c r="T566" s="95">
        <f t="shared" si="53"/>
        <v>0.60135135135135132</v>
      </c>
      <c r="U566" s="95"/>
    </row>
    <row r="567" spans="1:21" x14ac:dyDescent="0.3">
      <c r="A567" s="36">
        <f t="shared" si="48"/>
        <v>3</v>
      </c>
      <c r="B567" s="36">
        <v>299</v>
      </c>
      <c r="C567" s="36">
        <v>1</v>
      </c>
      <c r="D567" s="36" t="s">
        <v>377</v>
      </c>
      <c r="E567" s="36">
        <v>2001</v>
      </c>
      <c r="F567" s="36">
        <v>2002</v>
      </c>
      <c r="G567" s="76">
        <v>260</v>
      </c>
      <c r="H567" s="36">
        <v>10</v>
      </c>
      <c r="I567" s="36">
        <v>0</v>
      </c>
      <c r="J567" s="36">
        <v>1</v>
      </c>
      <c r="K567" s="36">
        <v>3</v>
      </c>
      <c r="L567" s="94">
        <v>400</v>
      </c>
      <c r="M567" s="94">
        <v>977</v>
      </c>
      <c r="N567" s="95">
        <f t="shared" si="49"/>
        <v>0.29048656499636893</v>
      </c>
      <c r="O567" s="36">
        <v>20020299</v>
      </c>
      <c r="P567" s="63">
        <v>1020.53</v>
      </c>
      <c r="Q567" s="76">
        <f t="shared" si="50"/>
        <v>1.3492988937120909</v>
      </c>
      <c r="R567" s="76">
        <f t="shared" si="51"/>
        <v>-1</v>
      </c>
      <c r="S567" s="95">
        <f t="shared" si="52"/>
        <v>-1</v>
      </c>
      <c r="T567" s="95">
        <f t="shared" si="53"/>
        <v>0.29048656499636893</v>
      </c>
      <c r="U567" s="95"/>
    </row>
    <row r="568" spans="1:21" x14ac:dyDescent="0.3">
      <c r="A568" s="36">
        <f t="shared" si="48"/>
        <v>3</v>
      </c>
      <c r="B568" s="36">
        <v>300</v>
      </c>
      <c r="C568" s="36">
        <v>1</v>
      </c>
      <c r="D568" s="36" t="s">
        <v>876</v>
      </c>
      <c r="E568" s="36">
        <v>2001</v>
      </c>
      <c r="F568" s="36">
        <v>2002</v>
      </c>
      <c r="G568" s="76">
        <v>1</v>
      </c>
      <c r="H568" s="36">
        <v>10</v>
      </c>
      <c r="I568" s="36">
        <v>1</v>
      </c>
      <c r="J568" s="36">
        <v>1</v>
      </c>
      <c r="K568" s="36">
        <v>1</v>
      </c>
      <c r="L568" s="94">
        <v>721</v>
      </c>
      <c r="M568" s="94">
        <v>230</v>
      </c>
      <c r="N568" s="95">
        <f t="shared" si="49"/>
        <v>0.75814931650893791</v>
      </c>
      <c r="O568" s="36">
        <v>20020300</v>
      </c>
      <c r="P568" s="63">
        <v>1614.81</v>
      </c>
      <c r="Q568" s="76">
        <f t="shared" si="50"/>
        <v>0.588923774314006</v>
      </c>
      <c r="R568" s="76">
        <f t="shared" si="51"/>
        <v>-1</v>
      </c>
      <c r="S568" s="95">
        <f t="shared" si="52"/>
        <v>-1</v>
      </c>
      <c r="T568" s="95">
        <f t="shared" si="53"/>
        <v>0.75814931650893791</v>
      </c>
      <c r="U568" s="95"/>
    </row>
    <row r="569" spans="1:21" x14ac:dyDescent="0.3">
      <c r="A569" s="36">
        <f t="shared" si="48"/>
        <v>3</v>
      </c>
      <c r="B569" s="36">
        <v>306</v>
      </c>
      <c r="C569" s="36">
        <v>1</v>
      </c>
      <c r="D569" s="36" t="s">
        <v>548</v>
      </c>
      <c r="E569" s="36">
        <v>2001</v>
      </c>
      <c r="F569" s="36">
        <v>2002</v>
      </c>
      <c r="G569" s="76">
        <v>126</v>
      </c>
      <c r="H569" s="36">
        <v>10</v>
      </c>
      <c r="I569" s="36">
        <v>0</v>
      </c>
      <c r="J569" s="36">
        <v>1</v>
      </c>
      <c r="K569" s="36">
        <v>2</v>
      </c>
      <c r="L569" s="94">
        <v>131</v>
      </c>
      <c r="M569" s="94">
        <v>216</v>
      </c>
      <c r="N569" s="95">
        <f t="shared" si="49"/>
        <v>0.37752161383285304</v>
      </c>
      <c r="O569" s="36">
        <v>20020306</v>
      </c>
      <c r="P569" s="63">
        <v>248.86</v>
      </c>
      <c r="Q569" s="76">
        <f t="shared" si="50"/>
        <v>1.3943582737282005</v>
      </c>
      <c r="R569" s="76">
        <f t="shared" si="51"/>
        <v>-1</v>
      </c>
      <c r="S569" s="95">
        <f t="shared" si="52"/>
        <v>-1</v>
      </c>
      <c r="T569" s="95">
        <f t="shared" si="53"/>
        <v>0.37752161383285304</v>
      </c>
      <c r="U569" s="95"/>
    </row>
    <row r="570" spans="1:21" x14ac:dyDescent="0.3">
      <c r="A570" s="36">
        <f t="shared" si="48"/>
        <v>3</v>
      </c>
      <c r="B570" s="36">
        <v>308</v>
      </c>
      <c r="C570" s="36">
        <v>1</v>
      </c>
      <c r="D570" s="36" t="s">
        <v>549</v>
      </c>
      <c r="E570" s="36">
        <v>2001</v>
      </c>
      <c r="F570" s="36">
        <v>2002</v>
      </c>
      <c r="G570" s="76">
        <v>126</v>
      </c>
      <c r="H570" s="36">
        <v>10</v>
      </c>
      <c r="I570" s="36">
        <v>1</v>
      </c>
      <c r="J570" s="36">
        <v>1</v>
      </c>
      <c r="K570" s="36">
        <v>2</v>
      </c>
      <c r="L570" s="94">
        <v>165</v>
      </c>
      <c r="M570" s="94">
        <v>154</v>
      </c>
      <c r="N570" s="95">
        <f t="shared" si="49"/>
        <v>0.51724137931034486</v>
      </c>
      <c r="O570" s="36">
        <v>20020308</v>
      </c>
      <c r="P570" s="63">
        <v>368.13</v>
      </c>
      <c r="Q570" s="76">
        <f t="shared" si="50"/>
        <v>0.8665417108086817</v>
      </c>
      <c r="R570" s="76">
        <f t="shared" si="51"/>
        <v>-1</v>
      </c>
      <c r="S570" s="95">
        <f t="shared" si="52"/>
        <v>-1</v>
      </c>
      <c r="T570" s="95">
        <f t="shared" si="53"/>
        <v>0.51724137931034486</v>
      </c>
      <c r="U570" s="95"/>
    </row>
    <row r="571" spans="1:21" x14ac:dyDescent="0.3">
      <c r="A571" s="36">
        <f t="shared" si="48"/>
        <v>3</v>
      </c>
      <c r="B571" s="36">
        <v>314</v>
      </c>
      <c r="C571" s="36">
        <v>1</v>
      </c>
      <c r="D571" s="36" t="s">
        <v>276</v>
      </c>
      <c r="E571" s="36">
        <v>2001</v>
      </c>
      <c r="F571" s="36">
        <v>2002</v>
      </c>
      <c r="G571" s="76">
        <v>295</v>
      </c>
      <c r="H571" s="36">
        <v>6</v>
      </c>
      <c r="I571" s="36">
        <v>1</v>
      </c>
      <c r="J571" s="36">
        <v>1</v>
      </c>
      <c r="K571" s="36">
        <v>3</v>
      </c>
      <c r="L571" s="94">
        <v>510</v>
      </c>
      <c r="M571" s="94">
        <v>426</v>
      </c>
      <c r="N571" s="95">
        <f t="shared" si="49"/>
        <v>0.54487179487179482</v>
      </c>
      <c r="O571" s="36">
        <v>20020314</v>
      </c>
      <c r="P571" s="63">
        <v>1054.23</v>
      </c>
      <c r="Q571" s="76">
        <f t="shared" si="50"/>
        <v>0.88785179704618533</v>
      </c>
      <c r="R571" s="76">
        <f t="shared" si="51"/>
        <v>-1</v>
      </c>
      <c r="S571" s="95">
        <f t="shared" si="52"/>
        <v>-1</v>
      </c>
      <c r="T571" s="95">
        <f t="shared" si="53"/>
        <v>0.54487179487179482</v>
      </c>
      <c r="U571" s="95"/>
    </row>
    <row r="572" spans="1:21" x14ac:dyDescent="0.3">
      <c r="A572" s="36">
        <f t="shared" si="48"/>
        <v>3</v>
      </c>
      <c r="B572" s="36">
        <v>323</v>
      </c>
      <c r="C572" s="36">
        <v>2</v>
      </c>
      <c r="D572" s="36" t="s">
        <v>550</v>
      </c>
      <c r="E572" s="36">
        <v>2001</v>
      </c>
      <c r="F572" s="36">
        <v>2002</v>
      </c>
      <c r="G572" s="76">
        <v>300</v>
      </c>
      <c r="H572" s="36">
        <v>4</v>
      </c>
      <c r="I572" s="36">
        <v>1</v>
      </c>
      <c r="J572" s="36">
        <v>1</v>
      </c>
      <c r="K572" s="36">
        <v>4</v>
      </c>
      <c r="L572" s="94">
        <v>44</v>
      </c>
      <c r="M572" s="94">
        <v>9</v>
      </c>
      <c r="N572" s="95">
        <f t="shared" si="49"/>
        <v>0.83018867924528306</v>
      </c>
      <c r="O572" s="36">
        <v>20020323</v>
      </c>
      <c r="P572" s="63">
        <v>49.74</v>
      </c>
      <c r="Q572" s="76">
        <f t="shared" si="50"/>
        <v>1.0655408122235626</v>
      </c>
      <c r="R572" s="76">
        <f t="shared" si="51"/>
        <v>-1</v>
      </c>
      <c r="S572" s="95">
        <f t="shared" si="52"/>
        <v>-1</v>
      </c>
      <c r="T572" s="95">
        <f t="shared" si="53"/>
        <v>0.83018867924528306</v>
      </c>
      <c r="U572" s="95"/>
    </row>
    <row r="573" spans="1:21" x14ac:dyDescent="0.3">
      <c r="A573" s="36">
        <f t="shared" si="48"/>
        <v>3</v>
      </c>
      <c r="B573" s="36">
        <v>330</v>
      </c>
      <c r="C573" s="36">
        <v>1</v>
      </c>
      <c r="D573" s="36" t="s">
        <v>551</v>
      </c>
      <c r="E573" s="36">
        <v>2001</v>
      </c>
      <c r="F573" s="36">
        <v>2002</v>
      </c>
      <c r="G573" s="76">
        <v>585.63</v>
      </c>
      <c r="H573" s="36">
        <v>10</v>
      </c>
      <c r="I573" s="36">
        <v>1</v>
      </c>
      <c r="J573" s="36">
        <v>1</v>
      </c>
      <c r="K573" s="36">
        <v>6</v>
      </c>
      <c r="L573" s="94">
        <v>424</v>
      </c>
      <c r="M573" s="94">
        <v>125</v>
      </c>
      <c r="N573" s="95">
        <f t="shared" si="49"/>
        <v>0.77231329690346084</v>
      </c>
      <c r="O573" s="36">
        <v>20020330</v>
      </c>
      <c r="P573" s="63">
        <v>308.07</v>
      </c>
      <c r="Q573" s="76">
        <f t="shared" si="50"/>
        <v>1.7820625182588372</v>
      </c>
      <c r="R573" s="76">
        <f t="shared" si="51"/>
        <v>-1</v>
      </c>
      <c r="S573" s="95">
        <f t="shared" si="52"/>
        <v>-1</v>
      </c>
      <c r="T573" s="95">
        <f t="shared" si="53"/>
        <v>0.77231329690346084</v>
      </c>
      <c r="U573" s="95"/>
    </row>
    <row r="574" spans="1:21" x14ac:dyDescent="0.3">
      <c r="A574" s="36">
        <f t="shared" si="48"/>
        <v>3</v>
      </c>
      <c r="B574" s="36">
        <v>332</v>
      </c>
      <c r="C574" s="36">
        <v>1</v>
      </c>
      <c r="D574" s="36" t="s">
        <v>502</v>
      </c>
      <c r="E574" s="36">
        <v>2001</v>
      </c>
      <c r="F574" s="36">
        <v>2002</v>
      </c>
      <c r="G574" s="76">
        <v>126</v>
      </c>
      <c r="H574" s="36">
        <v>8</v>
      </c>
      <c r="I574" s="36">
        <v>1</v>
      </c>
      <c r="J574" s="36">
        <v>1</v>
      </c>
      <c r="K574" s="36">
        <v>2</v>
      </c>
      <c r="L574" s="94">
        <v>1450</v>
      </c>
      <c r="M574" s="94">
        <v>918</v>
      </c>
      <c r="N574" s="95">
        <f t="shared" si="49"/>
        <v>0.61233108108108103</v>
      </c>
      <c r="O574" s="36">
        <v>20020332</v>
      </c>
      <c r="P574" s="63">
        <v>1898.01</v>
      </c>
      <c r="Q574" s="76">
        <f t="shared" si="50"/>
        <v>1.2476225098919396</v>
      </c>
      <c r="R574" s="76">
        <f t="shared" si="51"/>
        <v>-1</v>
      </c>
      <c r="S574" s="95">
        <f t="shared" si="52"/>
        <v>-1</v>
      </c>
      <c r="T574" s="95">
        <f t="shared" si="53"/>
        <v>0.61233108108108103</v>
      </c>
      <c r="U574" s="95"/>
    </row>
    <row r="575" spans="1:21" x14ac:dyDescent="0.3">
      <c r="A575" s="36">
        <f t="shared" si="48"/>
        <v>3</v>
      </c>
      <c r="B575" s="36">
        <v>345</v>
      </c>
      <c r="C575" s="36">
        <v>1</v>
      </c>
      <c r="D575" s="36" t="s">
        <v>423</v>
      </c>
      <c r="E575" s="36">
        <v>2001</v>
      </c>
      <c r="F575" s="36">
        <v>2003</v>
      </c>
      <c r="G575" s="76">
        <v>415</v>
      </c>
      <c r="H575" s="36">
        <v>10</v>
      </c>
      <c r="I575" s="36">
        <v>0</v>
      </c>
      <c r="J575" s="36">
        <v>0</v>
      </c>
      <c r="K575" s="36">
        <v>5</v>
      </c>
      <c r="L575" s="94">
        <v>1725</v>
      </c>
      <c r="M575" s="94">
        <v>2071</v>
      </c>
      <c r="N575" s="95">
        <f t="shared" si="49"/>
        <v>0.45442571127502634</v>
      </c>
      <c r="O575" s="36">
        <v>20020345</v>
      </c>
      <c r="P575" s="63">
        <v>1597.38</v>
      </c>
      <c r="Q575" s="76">
        <f t="shared" si="50"/>
        <v>2.3763913408205934</v>
      </c>
      <c r="R575" s="76">
        <f t="shared" si="51"/>
        <v>-1</v>
      </c>
      <c r="S575" s="95">
        <f t="shared" si="52"/>
        <v>-1</v>
      </c>
      <c r="T575" s="95">
        <f t="shared" si="53"/>
        <v>0.45442571127502634</v>
      </c>
      <c r="U575" s="95"/>
    </row>
    <row r="576" spans="1:21" x14ac:dyDescent="0.3">
      <c r="A576" s="36">
        <f t="shared" si="48"/>
        <v>3</v>
      </c>
      <c r="B576" s="36">
        <v>347</v>
      </c>
      <c r="C576" s="36">
        <v>1</v>
      </c>
      <c r="D576" s="36" t="s">
        <v>553</v>
      </c>
      <c r="E576" s="36">
        <v>2001</v>
      </c>
      <c r="F576" s="36">
        <v>2002</v>
      </c>
      <c r="G576" s="76">
        <v>80</v>
      </c>
      <c r="H576" s="36">
        <v>10</v>
      </c>
      <c r="I576" s="36">
        <v>0</v>
      </c>
      <c r="J576" s="36">
        <v>1</v>
      </c>
      <c r="K576" s="36">
        <v>1</v>
      </c>
      <c r="L576" s="94">
        <v>3712</v>
      </c>
      <c r="M576" s="94">
        <v>3976</v>
      </c>
      <c r="N576" s="95">
        <f t="shared" si="49"/>
        <v>0.48283038501560877</v>
      </c>
      <c r="O576" s="36">
        <v>20020347</v>
      </c>
      <c r="P576" s="63">
        <v>4311.58</v>
      </c>
      <c r="Q576" s="76">
        <f t="shared" si="50"/>
        <v>1.7831050334216227</v>
      </c>
      <c r="R576" s="76">
        <f t="shared" si="51"/>
        <v>-1</v>
      </c>
      <c r="S576" s="95">
        <f t="shared" si="52"/>
        <v>-1</v>
      </c>
      <c r="T576" s="95">
        <f t="shared" si="53"/>
        <v>0.48283038501560877</v>
      </c>
      <c r="U576" s="95"/>
    </row>
    <row r="577" spans="1:21" x14ac:dyDescent="0.3">
      <c r="A577" s="36">
        <f t="shared" si="48"/>
        <v>3</v>
      </c>
      <c r="B577" s="36">
        <v>347</v>
      </c>
      <c r="C577" s="36">
        <v>1</v>
      </c>
      <c r="D577" s="36" t="s">
        <v>552</v>
      </c>
      <c r="E577" s="36">
        <v>2001</v>
      </c>
      <c r="F577" s="36">
        <v>2002</v>
      </c>
      <c r="G577" s="76">
        <v>495</v>
      </c>
      <c r="H577" s="36">
        <v>10</v>
      </c>
      <c r="I577" s="36">
        <v>1</v>
      </c>
      <c r="J577" s="36">
        <v>1</v>
      </c>
      <c r="K577" s="36">
        <v>5</v>
      </c>
      <c r="L577" s="94">
        <v>4074</v>
      </c>
      <c r="M577" s="94">
        <v>3694</v>
      </c>
      <c r="N577" s="95">
        <f t="shared" si="49"/>
        <v>0.52445932028836251</v>
      </c>
      <c r="O577" s="36">
        <v>20020347</v>
      </c>
      <c r="P577" s="63">
        <v>4311.58</v>
      </c>
      <c r="Q577" s="76">
        <f t="shared" si="50"/>
        <v>1.8016597163916708</v>
      </c>
      <c r="R577" s="76">
        <f t="shared" si="51"/>
        <v>-1</v>
      </c>
      <c r="S577" s="95">
        <f t="shared" si="52"/>
        <v>-1</v>
      </c>
      <c r="T577" s="95">
        <f t="shared" si="53"/>
        <v>0.52445932028836251</v>
      </c>
      <c r="U577" s="95"/>
    </row>
    <row r="578" spans="1:21" x14ac:dyDescent="0.3">
      <c r="A578" s="36">
        <f t="shared" si="48"/>
        <v>3</v>
      </c>
      <c r="B578" s="36">
        <v>347</v>
      </c>
      <c r="C578" s="36">
        <v>1</v>
      </c>
      <c r="D578" s="36" t="s">
        <v>379</v>
      </c>
      <c r="E578" s="36">
        <v>2001</v>
      </c>
      <c r="F578" s="36">
        <v>2002</v>
      </c>
      <c r="G578" s="76">
        <v>625</v>
      </c>
      <c r="H578" s="36">
        <v>7</v>
      </c>
      <c r="I578" s="36">
        <v>0</v>
      </c>
      <c r="J578" s="36">
        <v>1</v>
      </c>
      <c r="K578" s="36">
        <v>7</v>
      </c>
      <c r="L578" s="94">
        <v>2375</v>
      </c>
      <c r="M578" s="94">
        <v>2732</v>
      </c>
      <c r="N578" s="95">
        <f t="shared" si="49"/>
        <v>0.46504797336988446</v>
      </c>
      <c r="O578" s="36">
        <v>20020347</v>
      </c>
      <c r="P578" s="63">
        <v>4311.58</v>
      </c>
      <c r="Q578" s="76">
        <f t="shared" si="50"/>
        <v>1.1844845741004457</v>
      </c>
      <c r="R578" s="76">
        <f t="shared" si="51"/>
        <v>-1</v>
      </c>
      <c r="S578" s="95">
        <f t="shared" si="52"/>
        <v>-1</v>
      </c>
      <c r="T578" s="95">
        <f t="shared" si="53"/>
        <v>0.46504797336988446</v>
      </c>
      <c r="U578" s="95"/>
    </row>
    <row r="579" spans="1:21" x14ac:dyDescent="0.3">
      <c r="A579" s="36">
        <f t="shared" si="48"/>
        <v>3</v>
      </c>
      <c r="B579" s="36">
        <v>361</v>
      </c>
      <c r="C579" s="36">
        <v>1</v>
      </c>
      <c r="D579" s="36" t="s">
        <v>926</v>
      </c>
      <c r="E579" s="36">
        <v>2001</v>
      </c>
      <c r="F579" s="36">
        <v>2002</v>
      </c>
      <c r="G579" s="76">
        <v>120</v>
      </c>
      <c r="H579" s="36">
        <v>10</v>
      </c>
      <c r="I579" s="36">
        <v>0</v>
      </c>
      <c r="J579" s="36">
        <v>1</v>
      </c>
      <c r="K579" s="36">
        <v>2</v>
      </c>
      <c r="L579" s="94">
        <v>1251</v>
      </c>
      <c r="M579" s="94">
        <v>1356</v>
      </c>
      <c r="N579" s="95">
        <f t="shared" si="49"/>
        <v>0.47986191024165709</v>
      </c>
      <c r="O579" s="36">
        <v>20020361</v>
      </c>
      <c r="P579" s="63">
        <v>1630.97</v>
      </c>
      <c r="Q579" s="76">
        <f t="shared" si="50"/>
        <v>1.5984352869764618</v>
      </c>
      <c r="R579" s="76">
        <f t="shared" si="51"/>
        <v>-1</v>
      </c>
      <c r="S579" s="95">
        <f t="shared" si="52"/>
        <v>-1</v>
      </c>
      <c r="T579" s="95">
        <f t="shared" si="53"/>
        <v>0.47986191024165709</v>
      </c>
      <c r="U579" s="95"/>
    </row>
    <row r="580" spans="1:21" x14ac:dyDescent="0.3">
      <c r="A580" s="36">
        <f t="shared" si="48"/>
        <v>3</v>
      </c>
      <c r="B580" s="36">
        <v>361</v>
      </c>
      <c r="C580" s="36">
        <v>1</v>
      </c>
      <c r="D580" s="36" t="s">
        <v>893</v>
      </c>
      <c r="E580" s="36">
        <v>2001</v>
      </c>
      <c r="F580" s="36">
        <v>2002</v>
      </c>
      <c r="G580" s="76">
        <v>560</v>
      </c>
      <c r="H580" s="36">
        <v>10</v>
      </c>
      <c r="I580" s="36">
        <v>1</v>
      </c>
      <c r="J580" s="36">
        <v>1</v>
      </c>
      <c r="K580" s="36">
        <v>6</v>
      </c>
      <c r="L580" s="94">
        <v>1684</v>
      </c>
      <c r="M580" s="94">
        <v>934</v>
      </c>
      <c r="N580" s="95">
        <f t="shared" si="49"/>
        <v>0.64323911382734911</v>
      </c>
      <c r="O580" s="36">
        <v>20020361</v>
      </c>
      <c r="P580" s="63">
        <v>1630.97</v>
      </c>
      <c r="Q580" s="76">
        <f t="shared" si="50"/>
        <v>1.6051797396641263</v>
      </c>
      <c r="R580" s="76">
        <f t="shared" si="51"/>
        <v>-1</v>
      </c>
      <c r="S580" s="95">
        <f t="shared" si="52"/>
        <v>-1</v>
      </c>
      <c r="T580" s="95">
        <f t="shared" si="53"/>
        <v>0.64323911382734911</v>
      </c>
      <c r="U580" s="95"/>
    </row>
    <row r="581" spans="1:21" x14ac:dyDescent="0.3">
      <c r="A581" s="36">
        <f t="shared" si="48"/>
        <v>3</v>
      </c>
      <c r="B581" s="36">
        <v>362</v>
      </c>
      <c r="C581" s="36">
        <v>1</v>
      </c>
      <c r="D581" s="36" t="s">
        <v>927</v>
      </c>
      <c r="E581" s="36">
        <v>2001</v>
      </c>
      <c r="F581" s="36">
        <v>2002</v>
      </c>
      <c r="G581" s="76">
        <v>1</v>
      </c>
      <c r="H581" s="36">
        <v>10</v>
      </c>
      <c r="I581" s="36">
        <v>1</v>
      </c>
      <c r="J581" s="36">
        <v>1</v>
      </c>
      <c r="K581" s="36">
        <v>1</v>
      </c>
      <c r="L581" s="94">
        <v>239</v>
      </c>
      <c r="M581" s="94">
        <v>28</v>
      </c>
      <c r="N581" s="95">
        <f t="shared" si="49"/>
        <v>0.89513108614232206</v>
      </c>
      <c r="O581" s="36">
        <v>20020362</v>
      </c>
      <c r="P581" s="63">
        <v>317.63</v>
      </c>
      <c r="Q581" s="76">
        <f t="shared" si="50"/>
        <v>0.84060069892642386</v>
      </c>
      <c r="R581" s="76">
        <f t="shared" si="51"/>
        <v>-1</v>
      </c>
      <c r="S581" s="95">
        <f t="shared" si="52"/>
        <v>-1</v>
      </c>
      <c r="T581" s="95">
        <f t="shared" si="53"/>
        <v>0.89513108614232206</v>
      </c>
      <c r="U581" s="95"/>
    </row>
    <row r="582" spans="1:21" x14ac:dyDescent="0.3">
      <c r="A582" s="36">
        <f t="shared" si="48"/>
        <v>3</v>
      </c>
      <c r="B582" s="36">
        <v>363</v>
      </c>
      <c r="C582" s="36">
        <v>1</v>
      </c>
      <c r="D582" s="36" t="s">
        <v>595</v>
      </c>
      <c r="E582" s="36">
        <v>2001</v>
      </c>
      <c r="F582" s="36">
        <v>2003</v>
      </c>
      <c r="G582" s="76">
        <v>1</v>
      </c>
      <c r="H582" s="36">
        <v>10</v>
      </c>
      <c r="I582" s="36">
        <v>1</v>
      </c>
      <c r="J582" s="36">
        <v>0</v>
      </c>
      <c r="K582" s="36">
        <v>1</v>
      </c>
      <c r="L582" s="94">
        <v>140</v>
      </c>
      <c r="M582" s="94">
        <v>23</v>
      </c>
      <c r="N582" s="95">
        <f t="shared" si="49"/>
        <v>0.85889570552147243</v>
      </c>
      <c r="O582" s="36">
        <v>20020363</v>
      </c>
      <c r="P582" s="63">
        <v>258.44</v>
      </c>
      <c r="Q582" s="76">
        <f t="shared" si="50"/>
        <v>0.63070732084816594</v>
      </c>
      <c r="R582" s="76">
        <f t="shared" si="51"/>
        <v>-1</v>
      </c>
      <c r="S582" s="95">
        <f t="shared" si="52"/>
        <v>-1</v>
      </c>
      <c r="T582" s="95">
        <f t="shared" si="53"/>
        <v>0.85889570552147243</v>
      </c>
      <c r="U582" s="95"/>
    </row>
    <row r="583" spans="1:21" x14ac:dyDescent="0.3">
      <c r="A583" s="36">
        <f t="shared" si="48"/>
        <v>3</v>
      </c>
      <c r="B583" s="36">
        <v>378</v>
      </c>
      <c r="C583" s="36">
        <v>1</v>
      </c>
      <c r="D583" s="36" t="s">
        <v>472</v>
      </c>
      <c r="E583" s="36">
        <v>2001</v>
      </c>
      <c r="F583" s="36">
        <v>2002</v>
      </c>
      <c r="G583" s="76">
        <v>450</v>
      </c>
      <c r="H583" s="36">
        <v>10</v>
      </c>
      <c r="I583" s="36">
        <v>1</v>
      </c>
      <c r="J583" s="36">
        <v>1</v>
      </c>
      <c r="K583" s="36">
        <v>5</v>
      </c>
      <c r="L583" s="94">
        <v>557</v>
      </c>
      <c r="M583" s="94">
        <v>358</v>
      </c>
      <c r="N583" s="95">
        <f t="shared" si="49"/>
        <v>0.60874316939890716</v>
      </c>
      <c r="O583" s="36">
        <v>20020378</v>
      </c>
      <c r="P583" s="63">
        <v>618.95000000000005</v>
      </c>
      <c r="Q583" s="76">
        <f t="shared" si="50"/>
        <v>1.4783100411988044</v>
      </c>
      <c r="R583" s="76">
        <f t="shared" si="51"/>
        <v>-1</v>
      </c>
      <c r="S583" s="95">
        <f t="shared" si="52"/>
        <v>-1</v>
      </c>
      <c r="T583" s="95">
        <f t="shared" si="53"/>
        <v>0.60874316939890716</v>
      </c>
      <c r="U583" s="95"/>
    </row>
    <row r="584" spans="1:21" x14ac:dyDescent="0.3">
      <c r="A584" s="36">
        <f t="shared" si="48"/>
        <v>3</v>
      </c>
      <c r="B584" s="36">
        <v>390</v>
      </c>
      <c r="C584" s="36">
        <v>1</v>
      </c>
      <c r="D584" s="36" t="s">
        <v>557</v>
      </c>
      <c r="E584" s="36">
        <v>2001</v>
      </c>
      <c r="F584" s="36">
        <v>2002</v>
      </c>
      <c r="G584" s="76">
        <v>126</v>
      </c>
      <c r="H584" s="36">
        <v>10</v>
      </c>
      <c r="I584" s="36">
        <v>1</v>
      </c>
      <c r="J584" s="36">
        <v>1</v>
      </c>
      <c r="K584" s="36">
        <v>2</v>
      </c>
      <c r="L584" s="94">
        <v>899</v>
      </c>
      <c r="M584" s="94">
        <v>495</v>
      </c>
      <c r="N584" s="95">
        <f t="shared" si="49"/>
        <v>0.6449067431850789</v>
      </c>
      <c r="O584" s="36">
        <v>20020390</v>
      </c>
      <c r="P584" s="63">
        <v>721.77</v>
      </c>
      <c r="Q584" s="76">
        <f t="shared" si="50"/>
        <v>1.9313631766352162</v>
      </c>
      <c r="R584" s="76">
        <f t="shared" si="51"/>
        <v>-1</v>
      </c>
      <c r="S584" s="95">
        <f t="shared" si="52"/>
        <v>-1</v>
      </c>
      <c r="T584" s="95">
        <f t="shared" si="53"/>
        <v>0.6449067431850789</v>
      </c>
      <c r="U584" s="95"/>
    </row>
    <row r="585" spans="1:21" x14ac:dyDescent="0.3">
      <c r="A585" s="36">
        <f t="shared" si="48"/>
        <v>3</v>
      </c>
      <c r="B585" s="36">
        <v>391</v>
      </c>
      <c r="C585" s="36">
        <v>1</v>
      </c>
      <c r="D585" s="36" t="s">
        <v>325</v>
      </c>
      <c r="E585" s="36">
        <v>2001</v>
      </c>
      <c r="F585" s="36">
        <v>2002</v>
      </c>
      <c r="G585" s="76">
        <v>350</v>
      </c>
      <c r="H585" s="36">
        <v>10</v>
      </c>
      <c r="I585" s="36">
        <v>1</v>
      </c>
      <c r="J585" s="36">
        <v>1</v>
      </c>
      <c r="K585" s="36">
        <v>4</v>
      </c>
      <c r="L585" s="94">
        <v>446</v>
      </c>
      <c r="M585" s="94">
        <v>237</v>
      </c>
      <c r="N585" s="95">
        <f t="shared" si="49"/>
        <v>0.6530014641288433</v>
      </c>
      <c r="O585" s="36">
        <v>20020391</v>
      </c>
      <c r="P585" s="63">
        <v>424.12</v>
      </c>
      <c r="Q585" s="76">
        <f t="shared" si="50"/>
        <v>1.6103932849193625</v>
      </c>
      <c r="R585" s="76">
        <f t="shared" si="51"/>
        <v>-1</v>
      </c>
      <c r="S585" s="95">
        <f t="shared" si="52"/>
        <v>-1</v>
      </c>
      <c r="T585" s="95">
        <f t="shared" si="53"/>
        <v>0.6530014641288433</v>
      </c>
      <c r="U585" s="95"/>
    </row>
    <row r="586" spans="1:21" x14ac:dyDescent="0.3">
      <c r="A586" s="36">
        <f t="shared" si="48"/>
        <v>3</v>
      </c>
      <c r="B586" s="36">
        <v>392</v>
      </c>
      <c r="C586" s="36">
        <v>1</v>
      </c>
      <c r="D586" s="36" t="s">
        <v>518</v>
      </c>
      <c r="E586" s="36">
        <v>2001</v>
      </c>
      <c r="F586" s="36">
        <v>2002</v>
      </c>
      <c r="G586" s="76">
        <v>250</v>
      </c>
      <c r="H586" s="36">
        <v>10</v>
      </c>
      <c r="I586" s="36">
        <v>1</v>
      </c>
      <c r="J586" s="36">
        <v>1</v>
      </c>
      <c r="K586" s="36">
        <v>3</v>
      </c>
      <c r="L586" s="94">
        <v>508</v>
      </c>
      <c r="M586" s="94">
        <v>420</v>
      </c>
      <c r="N586" s="95">
        <f t="shared" si="49"/>
        <v>0.54741379310344829</v>
      </c>
      <c r="O586" s="36">
        <v>20020392</v>
      </c>
      <c r="P586" s="63">
        <v>760.55</v>
      </c>
      <c r="Q586" s="76">
        <f t="shared" si="50"/>
        <v>1.2201696140950629</v>
      </c>
      <c r="R586" s="76">
        <f t="shared" si="51"/>
        <v>-1</v>
      </c>
      <c r="S586" s="95">
        <f t="shared" si="52"/>
        <v>-1</v>
      </c>
      <c r="T586" s="95">
        <f t="shared" si="53"/>
        <v>0.54741379310344829</v>
      </c>
      <c r="U586" s="95"/>
    </row>
    <row r="587" spans="1:21" x14ac:dyDescent="0.3">
      <c r="A587" s="36">
        <f t="shared" si="48"/>
        <v>3</v>
      </c>
      <c r="B587" s="36">
        <v>402</v>
      </c>
      <c r="C587" s="36">
        <v>1</v>
      </c>
      <c r="D587" s="36" t="s">
        <v>282</v>
      </c>
      <c r="E587" s="36">
        <v>2001</v>
      </c>
      <c r="F587" s="36">
        <v>2002</v>
      </c>
      <c r="G587" s="76">
        <v>400</v>
      </c>
      <c r="H587" s="36">
        <v>10</v>
      </c>
      <c r="I587" s="36">
        <v>1</v>
      </c>
      <c r="J587" s="36">
        <v>1</v>
      </c>
      <c r="K587" s="36">
        <v>5</v>
      </c>
      <c r="L587" s="94">
        <v>235</v>
      </c>
      <c r="M587" s="94">
        <v>103</v>
      </c>
      <c r="N587" s="95">
        <f t="shared" si="49"/>
        <v>0.69526627218934911</v>
      </c>
      <c r="O587" s="36">
        <v>20020402</v>
      </c>
      <c r="P587" s="63">
        <v>185.22</v>
      </c>
      <c r="Q587" s="76">
        <f t="shared" si="50"/>
        <v>1.8248569268977433</v>
      </c>
      <c r="R587" s="76">
        <f t="shared" si="51"/>
        <v>-1</v>
      </c>
      <c r="S587" s="95">
        <f t="shared" si="52"/>
        <v>-1</v>
      </c>
      <c r="T587" s="95">
        <f t="shared" si="53"/>
        <v>0.69526627218934911</v>
      </c>
      <c r="U587" s="95"/>
    </row>
    <row r="588" spans="1:21" x14ac:dyDescent="0.3">
      <c r="A588" s="36">
        <f t="shared" si="48"/>
        <v>3</v>
      </c>
      <c r="B588" s="36">
        <v>403</v>
      </c>
      <c r="C588" s="36">
        <v>1</v>
      </c>
      <c r="D588" s="36" t="s">
        <v>283</v>
      </c>
      <c r="E588" s="36">
        <v>2001</v>
      </c>
      <c r="F588" s="36">
        <v>2002</v>
      </c>
      <c r="G588" s="76">
        <v>400</v>
      </c>
      <c r="H588" s="36">
        <v>10</v>
      </c>
      <c r="I588" s="36">
        <v>1</v>
      </c>
      <c r="J588" s="36">
        <v>1</v>
      </c>
      <c r="K588" s="36">
        <v>5</v>
      </c>
      <c r="L588" s="94">
        <v>278</v>
      </c>
      <c r="M588" s="94">
        <v>129</v>
      </c>
      <c r="N588" s="95">
        <f t="shared" si="49"/>
        <v>0.68304668304668303</v>
      </c>
      <c r="O588" s="36">
        <v>20020403</v>
      </c>
      <c r="P588" s="63">
        <v>258.56</v>
      </c>
      <c r="Q588" s="76">
        <f t="shared" si="50"/>
        <v>1.5741027227722773</v>
      </c>
      <c r="R588" s="76">
        <f t="shared" si="51"/>
        <v>-1</v>
      </c>
      <c r="S588" s="95">
        <f t="shared" si="52"/>
        <v>-1</v>
      </c>
      <c r="T588" s="95">
        <f t="shared" si="53"/>
        <v>0.68304668304668303</v>
      </c>
      <c r="U588" s="95"/>
    </row>
    <row r="589" spans="1:21" x14ac:dyDescent="0.3">
      <c r="A589" s="36">
        <f t="shared" si="48"/>
        <v>3</v>
      </c>
      <c r="B589" s="36">
        <v>411</v>
      </c>
      <c r="C589" s="36">
        <v>1</v>
      </c>
      <c r="D589" s="36" t="s">
        <v>380</v>
      </c>
      <c r="E589" s="36">
        <v>2001</v>
      </c>
      <c r="F589" s="36">
        <v>2002</v>
      </c>
      <c r="G589" s="76">
        <v>325.22000000000003</v>
      </c>
      <c r="H589" s="36">
        <v>10</v>
      </c>
      <c r="I589" s="36">
        <v>1</v>
      </c>
      <c r="J589" s="36">
        <v>1</v>
      </c>
      <c r="K589" s="36">
        <v>4</v>
      </c>
      <c r="L589" s="94">
        <v>199</v>
      </c>
      <c r="M589" s="94">
        <v>125</v>
      </c>
      <c r="N589" s="95">
        <f t="shared" si="49"/>
        <v>0.61419753086419748</v>
      </c>
      <c r="O589" s="36">
        <v>20020411</v>
      </c>
      <c r="P589" s="63">
        <v>206.53</v>
      </c>
      <c r="Q589" s="76">
        <f t="shared" si="50"/>
        <v>1.5687793540889943</v>
      </c>
      <c r="R589" s="76">
        <f t="shared" si="51"/>
        <v>-1</v>
      </c>
      <c r="S589" s="95">
        <f t="shared" si="52"/>
        <v>-1</v>
      </c>
      <c r="T589" s="95">
        <f t="shared" si="53"/>
        <v>0.61419753086419748</v>
      </c>
      <c r="U589" s="95"/>
    </row>
    <row r="590" spans="1:21" x14ac:dyDescent="0.3">
      <c r="A590" s="36">
        <f t="shared" si="48"/>
        <v>3</v>
      </c>
      <c r="B590" s="36">
        <v>414</v>
      </c>
      <c r="C590" s="36">
        <v>1</v>
      </c>
      <c r="D590" s="36" t="s">
        <v>453</v>
      </c>
      <c r="E590" s="36">
        <v>2001</v>
      </c>
      <c r="F590" s="36">
        <v>2002</v>
      </c>
      <c r="G590" s="76">
        <v>126</v>
      </c>
      <c r="H590" s="36">
        <v>10</v>
      </c>
      <c r="I590" s="36">
        <v>1</v>
      </c>
      <c r="J590" s="36">
        <v>1</v>
      </c>
      <c r="K590" s="36">
        <v>2</v>
      </c>
      <c r="L590" s="94">
        <v>325</v>
      </c>
      <c r="M590" s="94">
        <v>103</v>
      </c>
      <c r="N590" s="95">
        <f t="shared" si="49"/>
        <v>0.75934579439252337</v>
      </c>
      <c r="O590" s="36">
        <v>20020414</v>
      </c>
      <c r="P590" s="63">
        <v>458.43</v>
      </c>
      <c r="Q590" s="76">
        <f t="shared" si="50"/>
        <v>0.93362127260432348</v>
      </c>
      <c r="R590" s="76">
        <f t="shared" si="51"/>
        <v>-1</v>
      </c>
      <c r="S590" s="95">
        <f t="shared" si="52"/>
        <v>-1</v>
      </c>
      <c r="T590" s="95">
        <f t="shared" si="53"/>
        <v>0.75934579439252337</v>
      </c>
      <c r="U590" s="95"/>
    </row>
    <row r="591" spans="1:21" x14ac:dyDescent="0.3">
      <c r="A591" s="36">
        <f t="shared" si="48"/>
        <v>3</v>
      </c>
      <c r="B591" s="36">
        <v>417</v>
      </c>
      <c r="C591" s="36">
        <v>1</v>
      </c>
      <c r="D591" s="36" t="s">
        <v>226</v>
      </c>
      <c r="E591" s="36">
        <v>2001</v>
      </c>
      <c r="F591" s="36">
        <v>2002</v>
      </c>
      <c r="G591" s="76">
        <v>425</v>
      </c>
      <c r="H591" s="36">
        <v>5</v>
      </c>
      <c r="I591" s="36">
        <v>1</v>
      </c>
      <c r="J591" s="36">
        <v>1</v>
      </c>
      <c r="K591" s="36">
        <v>5</v>
      </c>
      <c r="L591" s="94">
        <v>561</v>
      </c>
      <c r="M591" s="94">
        <v>287</v>
      </c>
      <c r="N591" s="95">
        <f t="shared" si="49"/>
        <v>0.66155660377358494</v>
      </c>
      <c r="O591" s="36">
        <v>20020417</v>
      </c>
      <c r="P591" s="63">
        <v>755.24</v>
      </c>
      <c r="Q591" s="76">
        <f t="shared" si="50"/>
        <v>1.1228218844340871</v>
      </c>
      <c r="R591" s="76">
        <f t="shared" si="51"/>
        <v>-1</v>
      </c>
      <c r="S591" s="95">
        <f t="shared" si="52"/>
        <v>-1</v>
      </c>
      <c r="T591" s="95">
        <f t="shared" si="53"/>
        <v>0.66155660377358494</v>
      </c>
      <c r="U591" s="95"/>
    </row>
    <row r="592" spans="1:21" x14ac:dyDescent="0.3">
      <c r="A592" s="36">
        <f t="shared" si="48"/>
        <v>3</v>
      </c>
      <c r="B592" s="36">
        <v>423</v>
      </c>
      <c r="C592" s="36">
        <v>1</v>
      </c>
      <c r="D592" s="36" t="s">
        <v>284</v>
      </c>
      <c r="E592" s="36">
        <v>2001</v>
      </c>
      <c r="F592" s="36">
        <v>2002</v>
      </c>
      <c r="G592" s="76">
        <v>126</v>
      </c>
      <c r="H592" s="36">
        <v>10</v>
      </c>
      <c r="I592" s="36">
        <v>1</v>
      </c>
      <c r="J592" s="36">
        <v>1</v>
      </c>
      <c r="K592" s="36">
        <v>2</v>
      </c>
      <c r="L592" s="94">
        <v>1987</v>
      </c>
      <c r="M592" s="94">
        <v>1471</v>
      </c>
      <c r="N592" s="95">
        <f t="shared" si="49"/>
        <v>0.57460960092539037</v>
      </c>
      <c r="O592" s="36">
        <v>20020423</v>
      </c>
      <c r="P592" s="63">
        <v>3112.63</v>
      </c>
      <c r="Q592" s="76">
        <f t="shared" si="50"/>
        <v>1.1109576146217186</v>
      </c>
      <c r="R592" s="76">
        <f t="shared" si="51"/>
        <v>-1</v>
      </c>
      <c r="S592" s="95">
        <f t="shared" si="52"/>
        <v>-1</v>
      </c>
      <c r="T592" s="95">
        <f t="shared" si="53"/>
        <v>0.57460960092539037</v>
      </c>
      <c r="U592" s="95"/>
    </row>
    <row r="593" spans="1:21" x14ac:dyDescent="0.3">
      <c r="A593" s="36">
        <f t="shared" si="48"/>
        <v>3</v>
      </c>
      <c r="B593" s="36">
        <v>424</v>
      </c>
      <c r="C593" s="36">
        <v>1</v>
      </c>
      <c r="D593" s="36" t="s">
        <v>503</v>
      </c>
      <c r="E593" s="36">
        <v>2001</v>
      </c>
      <c r="F593" s="36">
        <v>2002</v>
      </c>
      <c r="G593" s="76">
        <v>125</v>
      </c>
      <c r="H593" s="36">
        <v>10</v>
      </c>
      <c r="I593" s="36">
        <v>0</v>
      </c>
      <c r="J593" s="36">
        <v>1</v>
      </c>
      <c r="K593" s="36">
        <v>2</v>
      </c>
      <c r="L593" s="94">
        <v>240</v>
      </c>
      <c r="M593" s="94">
        <v>253</v>
      </c>
      <c r="N593" s="95">
        <f t="shared" si="49"/>
        <v>0.48681541582150101</v>
      </c>
      <c r="O593" s="36">
        <v>20020424</v>
      </c>
      <c r="P593" s="63">
        <v>487.77</v>
      </c>
      <c r="Q593" s="76">
        <f t="shared" si="50"/>
        <v>1.010722266642065</v>
      </c>
      <c r="R593" s="76">
        <f t="shared" si="51"/>
        <v>-1</v>
      </c>
      <c r="S593" s="95">
        <f t="shared" si="52"/>
        <v>-1</v>
      </c>
      <c r="T593" s="95">
        <f t="shared" si="53"/>
        <v>0.48681541582150101</v>
      </c>
      <c r="U593" s="95"/>
    </row>
    <row r="594" spans="1:21" x14ac:dyDescent="0.3">
      <c r="A594" s="36">
        <f t="shared" si="48"/>
        <v>3</v>
      </c>
      <c r="B594" s="36">
        <v>441</v>
      </c>
      <c r="C594" s="36">
        <v>1</v>
      </c>
      <c r="D594" s="36" t="s">
        <v>255</v>
      </c>
      <c r="E594" s="36">
        <v>2001</v>
      </c>
      <c r="F594" s="36">
        <v>2002</v>
      </c>
      <c r="G594" s="76">
        <v>200</v>
      </c>
      <c r="H594" s="36">
        <v>10</v>
      </c>
      <c r="I594" s="36">
        <v>1</v>
      </c>
      <c r="J594" s="36">
        <v>1</v>
      </c>
      <c r="K594" s="36">
        <v>3</v>
      </c>
      <c r="L594" s="94">
        <v>260</v>
      </c>
      <c r="M594" s="94">
        <v>75</v>
      </c>
      <c r="N594" s="95">
        <f t="shared" si="49"/>
        <v>0.77611940298507465</v>
      </c>
      <c r="O594" s="36">
        <v>20020441</v>
      </c>
      <c r="P594" s="63">
        <v>337.99</v>
      </c>
      <c r="Q594" s="76">
        <f t="shared" si="50"/>
        <v>0.99115358442557466</v>
      </c>
      <c r="R594" s="76">
        <f t="shared" si="51"/>
        <v>-1</v>
      </c>
      <c r="S594" s="95">
        <f t="shared" si="52"/>
        <v>-1</v>
      </c>
      <c r="T594" s="95">
        <f t="shared" si="53"/>
        <v>0.77611940298507465</v>
      </c>
      <c r="U594" s="95"/>
    </row>
    <row r="595" spans="1:21" x14ac:dyDescent="0.3">
      <c r="A595" s="36">
        <f t="shared" si="48"/>
        <v>3</v>
      </c>
      <c r="B595" s="36">
        <v>447</v>
      </c>
      <c r="C595" s="36">
        <v>1</v>
      </c>
      <c r="D595" s="36" t="s">
        <v>558</v>
      </c>
      <c r="E595" s="36">
        <v>2001</v>
      </c>
      <c r="F595" s="36">
        <v>2002</v>
      </c>
      <c r="G595" s="76">
        <v>126</v>
      </c>
      <c r="H595" s="36">
        <v>10</v>
      </c>
      <c r="I595" s="36">
        <v>1</v>
      </c>
      <c r="J595" s="36">
        <v>1</v>
      </c>
      <c r="K595" s="36">
        <v>2</v>
      </c>
      <c r="L595" s="94">
        <v>160</v>
      </c>
      <c r="M595" s="94">
        <v>43</v>
      </c>
      <c r="N595" s="95">
        <f t="shared" si="49"/>
        <v>0.78817733990147787</v>
      </c>
      <c r="O595" s="36">
        <v>20020447</v>
      </c>
      <c r="P595" s="63">
        <v>205.04</v>
      </c>
      <c r="Q595" s="76">
        <f t="shared" si="50"/>
        <v>0.99005072181037845</v>
      </c>
      <c r="R595" s="76">
        <f t="shared" si="51"/>
        <v>-1</v>
      </c>
      <c r="S595" s="95">
        <f t="shared" si="52"/>
        <v>-1</v>
      </c>
      <c r="T595" s="95">
        <f t="shared" si="53"/>
        <v>0.78817733990147787</v>
      </c>
      <c r="U595" s="95"/>
    </row>
    <row r="596" spans="1:21" x14ac:dyDescent="0.3">
      <c r="A596" s="36">
        <f t="shared" si="48"/>
        <v>3</v>
      </c>
      <c r="B596" s="36">
        <v>463</v>
      </c>
      <c r="C596" s="36">
        <v>1</v>
      </c>
      <c r="D596" s="36" t="s">
        <v>382</v>
      </c>
      <c r="E596" s="36">
        <v>2001</v>
      </c>
      <c r="F596" s="36">
        <v>2002</v>
      </c>
      <c r="G596" s="76">
        <v>225</v>
      </c>
      <c r="H596" s="36">
        <v>10</v>
      </c>
      <c r="I596" s="36">
        <v>1</v>
      </c>
      <c r="J596" s="36">
        <v>1</v>
      </c>
      <c r="K596" s="36">
        <v>3</v>
      </c>
      <c r="L596" s="94">
        <v>456</v>
      </c>
      <c r="M596" s="94">
        <v>423</v>
      </c>
      <c r="N596" s="95">
        <f t="shared" si="49"/>
        <v>0.51877133105802042</v>
      </c>
      <c r="O596" s="36">
        <v>20020463</v>
      </c>
      <c r="P596" s="63">
        <v>837.61</v>
      </c>
      <c r="Q596" s="76">
        <f t="shared" si="50"/>
        <v>1.0494144052721432</v>
      </c>
      <c r="R596" s="76">
        <f t="shared" si="51"/>
        <v>-1</v>
      </c>
      <c r="S596" s="95">
        <f t="shared" si="52"/>
        <v>-1</v>
      </c>
      <c r="T596" s="95">
        <f t="shared" si="53"/>
        <v>0.51877133105802042</v>
      </c>
      <c r="U596" s="95"/>
    </row>
    <row r="597" spans="1:21" x14ac:dyDescent="0.3">
      <c r="A597" s="36">
        <f t="shared" si="48"/>
        <v>3</v>
      </c>
      <c r="B597" s="36">
        <v>466</v>
      </c>
      <c r="C597" s="36">
        <v>1</v>
      </c>
      <c r="D597" s="36" t="s">
        <v>383</v>
      </c>
      <c r="E597" s="36">
        <v>2001</v>
      </c>
      <c r="F597" s="36">
        <v>2002</v>
      </c>
      <c r="G597" s="76">
        <v>126</v>
      </c>
      <c r="H597" s="36">
        <v>5</v>
      </c>
      <c r="I597" s="36">
        <v>1</v>
      </c>
      <c r="J597" s="36">
        <v>1</v>
      </c>
      <c r="K597" s="36">
        <v>2</v>
      </c>
      <c r="L597" s="94">
        <v>1234</v>
      </c>
      <c r="M597" s="94">
        <v>979</v>
      </c>
      <c r="N597" s="95">
        <f t="shared" si="49"/>
        <v>0.55761409850881161</v>
      </c>
      <c r="O597" s="36">
        <v>20020466</v>
      </c>
      <c r="P597" s="63">
        <v>2128.5300000000002</v>
      </c>
      <c r="Q597" s="76">
        <f t="shared" si="50"/>
        <v>1.0396846650035469</v>
      </c>
      <c r="R597" s="76">
        <f t="shared" si="51"/>
        <v>-1</v>
      </c>
      <c r="S597" s="95">
        <f t="shared" si="52"/>
        <v>-1</v>
      </c>
      <c r="T597" s="95">
        <f t="shared" si="53"/>
        <v>0.55761409850881161</v>
      </c>
      <c r="U597" s="95"/>
    </row>
    <row r="598" spans="1:21" x14ac:dyDescent="0.3">
      <c r="A598" s="36">
        <f t="shared" si="48"/>
        <v>3</v>
      </c>
      <c r="B598" s="36">
        <v>480</v>
      </c>
      <c r="C598" s="36">
        <v>1</v>
      </c>
      <c r="D598" s="36" t="s">
        <v>521</v>
      </c>
      <c r="E598" s="36">
        <v>2001</v>
      </c>
      <c r="F598" s="36">
        <v>2002</v>
      </c>
      <c r="G598" s="76">
        <v>1</v>
      </c>
      <c r="H598" s="36">
        <v>10</v>
      </c>
      <c r="I598" s="36">
        <v>1</v>
      </c>
      <c r="J598" s="36">
        <v>1</v>
      </c>
      <c r="K598" s="36">
        <v>1</v>
      </c>
      <c r="L598" s="94">
        <v>565</v>
      </c>
      <c r="M598" s="94">
        <v>200</v>
      </c>
      <c r="N598" s="95">
        <f t="shared" si="49"/>
        <v>0.73856209150326801</v>
      </c>
      <c r="O598" s="36">
        <v>20020480</v>
      </c>
      <c r="P598" s="63">
        <v>827.13</v>
      </c>
      <c r="Q598" s="76">
        <f t="shared" si="50"/>
        <v>0.92488484276957672</v>
      </c>
      <c r="R598" s="76">
        <f t="shared" si="51"/>
        <v>-1</v>
      </c>
      <c r="S598" s="95">
        <f t="shared" si="52"/>
        <v>-1</v>
      </c>
      <c r="T598" s="95">
        <f t="shared" si="53"/>
        <v>0.73856209150326801</v>
      </c>
      <c r="U598" s="95"/>
    </row>
    <row r="599" spans="1:21" x14ac:dyDescent="0.3">
      <c r="A599" s="36">
        <f t="shared" si="48"/>
        <v>3</v>
      </c>
      <c r="B599" s="36">
        <v>482</v>
      </c>
      <c r="C599" s="36">
        <v>1</v>
      </c>
      <c r="D599" s="36" t="s">
        <v>384</v>
      </c>
      <c r="E599" s="36">
        <v>2001</v>
      </c>
      <c r="F599" s="36">
        <v>2002</v>
      </c>
      <c r="G599" s="76">
        <v>600</v>
      </c>
      <c r="H599" s="36">
        <v>10</v>
      </c>
      <c r="I599" s="36">
        <v>0</v>
      </c>
      <c r="J599" s="36">
        <v>1</v>
      </c>
      <c r="K599" s="36">
        <v>7</v>
      </c>
      <c r="L599" s="94">
        <v>1848</v>
      </c>
      <c r="M599" s="94">
        <v>2902</v>
      </c>
      <c r="N599" s="95">
        <f t="shared" si="49"/>
        <v>0.38905263157894737</v>
      </c>
      <c r="O599" s="36">
        <v>20020482</v>
      </c>
      <c r="P599" s="63">
        <v>3139.06</v>
      </c>
      <c r="Q599" s="76">
        <f t="shared" si="50"/>
        <v>1.5131918472408938</v>
      </c>
      <c r="R599" s="76">
        <f t="shared" si="51"/>
        <v>-1</v>
      </c>
      <c r="S599" s="95">
        <f t="shared" si="52"/>
        <v>-1</v>
      </c>
      <c r="T599" s="95">
        <f t="shared" si="53"/>
        <v>0.38905263157894737</v>
      </c>
      <c r="U599" s="95"/>
    </row>
    <row r="600" spans="1:21" x14ac:dyDescent="0.3">
      <c r="A600" s="36">
        <f t="shared" si="48"/>
        <v>3</v>
      </c>
      <c r="B600" s="36">
        <v>484</v>
      </c>
      <c r="C600" s="36">
        <v>1</v>
      </c>
      <c r="D600" s="36" t="s">
        <v>425</v>
      </c>
      <c r="E600" s="36">
        <v>2001</v>
      </c>
      <c r="F600" s="36">
        <v>2002</v>
      </c>
      <c r="G600" s="76">
        <v>103.48</v>
      </c>
      <c r="H600" s="36">
        <v>10</v>
      </c>
      <c r="I600" s="36">
        <v>0</v>
      </c>
      <c r="J600" s="36">
        <v>1</v>
      </c>
      <c r="K600" s="36">
        <v>2</v>
      </c>
      <c r="L600" s="94">
        <v>664</v>
      </c>
      <c r="M600" s="94">
        <v>901</v>
      </c>
      <c r="N600" s="95">
        <f t="shared" si="49"/>
        <v>0.42428115015974444</v>
      </c>
      <c r="O600" s="36">
        <v>20020484</v>
      </c>
      <c r="P600" s="63">
        <v>955.88</v>
      </c>
      <c r="Q600" s="76">
        <f t="shared" si="50"/>
        <v>1.6372347993471985</v>
      </c>
      <c r="R600" s="76">
        <f t="shared" si="51"/>
        <v>-1</v>
      </c>
      <c r="S600" s="95">
        <f t="shared" si="52"/>
        <v>-1</v>
      </c>
      <c r="T600" s="95">
        <f t="shared" si="53"/>
        <v>0.42428115015974444</v>
      </c>
      <c r="U600" s="95"/>
    </row>
    <row r="601" spans="1:21" x14ac:dyDescent="0.3">
      <c r="A601" s="36">
        <f t="shared" si="48"/>
        <v>3</v>
      </c>
      <c r="B601" s="36">
        <v>485</v>
      </c>
      <c r="C601" s="36">
        <v>1</v>
      </c>
      <c r="D601" s="36" t="s">
        <v>494</v>
      </c>
      <c r="E601" s="36">
        <v>2001</v>
      </c>
      <c r="F601" s="36">
        <v>2002</v>
      </c>
      <c r="G601" s="76">
        <v>415</v>
      </c>
      <c r="H601" s="36">
        <v>10</v>
      </c>
      <c r="I601" s="36">
        <v>0</v>
      </c>
      <c r="J601" s="36">
        <v>1</v>
      </c>
      <c r="K601" s="36">
        <v>5</v>
      </c>
      <c r="L601" s="94">
        <v>335</v>
      </c>
      <c r="M601" s="94">
        <v>441</v>
      </c>
      <c r="N601" s="95">
        <f t="shared" si="49"/>
        <v>0.43170103092783507</v>
      </c>
      <c r="O601" s="36">
        <v>20020485</v>
      </c>
      <c r="P601" s="63">
        <v>722.82</v>
      </c>
      <c r="Q601" s="76">
        <f t="shared" si="50"/>
        <v>1.073572950388755</v>
      </c>
      <c r="R601" s="76">
        <f t="shared" si="51"/>
        <v>-1</v>
      </c>
      <c r="S601" s="95">
        <f t="shared" si="52"/>
        <v>-1</v>
      </c>
      <c r="T601" s="95">
        <f t="shared" si="53"/>
        <v>0.43170103092783507</v>
      </c>
      <c r="U601" s="95"/>
    </row>
    <row r="602" spans="1:21" x14ac:dyDescent="0.3">
      <c r="A602" s="36">
        <f t="shared" si="48"/>
        <v>3</v>
      </c>
      <c r="B602" s="36">
        <v>486</v>
      </c>
      <c r="C602" s="36">
        <v>1</v>
      </c>
      <c r="D602" s="36" t="s">
        <v>288</v>
      </c>
      <c r="E602" s="36">
        <v>2001</v>
      </c>
      <c r="F602" s="36">
        <v>2002</v>
      </c>
      <c r="G602" s="76">
        <v>800</v>
      </c>
      <c r="H602" s="36">
        <v>10</v>
      </c>
      <c r="I602" s="36">
        <v>1</v>
      </c>
      <c r="J602" s="36">
        <v>1</v>
      </c>
      <c r="K602" s="36">
        <v>9</v>
      </c>
      <c r="L602" s="94">
        <v>351</v>
      </c>
      <c r="M602" s="94">
        <v>268</v>
      </c>
      <c r="N602" s="95">
        <f t="shared" si="49"/>
        <v>0.56704361873990305</v>
      </c>
      <c r="O602" s="36">
        <v>20020486</v>
      </c>
      <c r="P602" s="63">
        <v>383.43</v>
      </c>
      <c r="Q602" s="76">
        <f t="shared" si="50"/>
        <v>1.6143755053073572</v>
      </c>
      <c r="R602" s="76">
        <f t="shared" si="51"/>
        <v>-1</v>
      </c>
      <c r="S602" s="95">
        <f t="shared" si="52"/>
        <v>-1</v>
      </c>
      <c r="T602" s="95">
        <f t="shared" si="53"/>
        <v>0.56704361873990305</v>
      </c>
      <c r="U602" s="95"/>
    </row>
    <row r="603" spans="1:21" x14ac:dyDescent="0.3">
      <c r="A603" s="36">
        <f t="shared" si="48"/>
        <v>3</v>
      </c>
      <c r="B603" s="36">
        <v>492</v>
      </c>
      <c r="C603" s="36">
        <v>1</v>
      </c>
      <c r="D603" s="36" t="s">
        <v>385</v>
      </c>
      <c r="E603" s="36">
        <v>2001</v>
      </c>
      <c r="F603" s="36">
        <v>2002</v>
      </c>
      <c r="G603" s="76">
        <v>246.54</v>
      </c>
      <c r="H603" s="36">
        <v>10</v>
      </c>
      <c r="I603" s="36">
        <v>1</v>
      </c>
      <c r="J603" s="36">
        <v>1</v>
      </c>
      <c r="K603" s="36">
        <v>3</v>
      </c>
      <c r="L603" s="94">
        <v>3493</v>
      </c>
      <c r="M603" s="94">
        <v>2156</v>
      </c>
      <c r="N603" s="95">
        <f t="shared" si="49"/>
        <v>0.61833952912019829</v>
      </c>
      <c r="O603" s="36">
        <v>20020492</v>
      </c>
      <c r="P603" s="63">
        <v>4095.53</v>
      </c>
      <c r="Q603" s="76">
        <f t="shared" si="50"/>
        <v>1.3793086609059144</v>
      </c>
      <c r="R603" s="76">
        <f t="shared" si="51"/>
        <v>-1</v>
      </c>
      <c r="S603" s="95">
        <f t="shared" si="52"/>
        <v>-1</v>
      </c>
      <c r="T603" s="95">
        <f t="shared" si="53"/>
        <v>0.61833952912019829</v>
      </c>
      <c r="U603" s="95"/>
    </row>
    <row r="604" spans="1:21" x14ac:dyDescent="0.3">
      <c r="A604" s="36">
        <f t="shared" si="48"/>
        <v>3</v>
      </c>
      <c r="B604" s="36">
        <v>495</v>
      </c>
      <c r="C604" s="36">
        <v>1</v>
      </c>
      <c r="D604" s="36" t="s">
        <v>522</v>
      </c>
      <c r="E604" s="36">
        <v>2001</v>
      </c>
      <c r="F604" s="36">
        <v>2002</v>
      </c>
      <c r="G604" s="76">
        <v>265</v>
      </c>
      <c r="H604" s="36">
        <v>9</v>
      </c>
      <c r="I604" s="36">
        <v>1</v>
      </c>
      <c r="J604" s="36">
        <v>1</v>
      </c>
      <c r="K604" s="36">
        <v>3</v>
      </c>
      <c r="L604" s="94">
        <v>303</v>
      </c>
      <c r="M604" s="94">
        <v>179</v>
      </c>
      <c r="N604" s="95">
        <f t="shared" si="49"/>
        <v>0.62863070539419086</v>
      </c>
      <c r="O604" s="36">
        <v>20020495</v>
      </c>
      <c r="P604" s="63">
        <v>368.2</v>
      </c>
      <c r="Q604" s="76">
        <f t="shared" si="50"/>
        <v>1.3090711569799023</v>
      </c>
      <c r="R604" s="76">
        <f t="shared" si="51"/>
        <v>-1</v>
      </c>
      <c r="S604" s="95">
        <f t="shared" si="52"/>
        <v>-1</v>
      </c>
      <c r="T604" s="95">
        <f t="shared" si="53"/>
        <v>0.62863070539419086</v>
      </c>
      <c r="U604" s="95"/>
    </row>
    <row r="605" spans="1:21" x14ac:dyDescent="0.3">
      <c r="A605" s="36">
        <f t="shared" si="48"/>
        <v>3</v>
      </c>
      <c r="B605" s="36">
        <v>497</v>
      </c>
      <c r="C605" s="36">
        <v>1</v>
      </c>
      <c r="D605" s="36" t="s">
        <v>330</v>
      </c>
      <c r="E605" s="36">
        <v>2001</v>
      </c>
      <c r="F605" s="36">
        <v>2002</v>
      </c>
      <c r="G605" s="76">
        <v>837</v>
      </c>
      <c r="H605" s="36">
        <v>10</v>
      </c>
      <c r="I605" s="36">
        <v>1</v>
      </c>
      <c r="J605" s="36">
        <v>1</v>
      </c>
      <c r="K605" s="36">
        <v>9</v>
      </c>
      <c r="L605" s="94">
        <v>142</v>
      </c>
      <c r="M605" s="94">
        <v>18</v>
      </c>
      <c r="N605" s="95">
        <f t="shared" si="49"/>
        <v>0.88749999999999996</v>
      </c>
      <c r="O605" s="36">
        <v>20020497</v>
      </c>
      <c r="P605" s="63">
        <v>245.98</v>
      </c>
      <c r="Q605" s="76">
        <f t="shared" si="50"/>
        <v>0.65045938694202787</v>
      </c>
      <c r="R605" s="76">
        <f t="shared" si="51"/>
        <v>-1</v>
      </c>
      <c r="S605" s="95">
        <f t="shared" si="52"/>
        <v>-1</v>
      </c>
      <c r="T605" s="95">
        <f t="shared" si="53"/>
        <v>0.88749999999999996</v>
      </c>
      <c r="U605" s="95"/>
    </row>
    <row r="606" spans="1:21" x14ac:dyDescent="0.3">
      <c r="A606" s="36">
        <f t="shared" si="48"/>
        <v>3</v>
      </c>
      <c r="B606" s="36">
        <v>505</v>
      </c>
      <c r="C606" s="36">
        <v>1</v>
      </c>
      <c r="D606" s="36" t="s">
        <v>559</v>
      </c>
      <c r="E606" s="36">
        <v>2001</v>
      </c>
      <c r="F606" s="36">
        <v>2002</v>
      </c>
      <c r="G606" s="76">
        <v>900</v>
      </c>
      <c r="H606" s="36">
        <v>10</v>
      </c>
      <c r="I606" s="36">
        <v>1</v>
      </c>
      <c r="J606" s="36">
        <v>1</v>
      </c>
      <c r="K606" s="36">
        <v>10</v>
      </c>
      <c r="L606" s="94">
        <v>627</v>
      </c>
      <c r="M606" s="94">
        <v>313</v>
      </c>
      <c r="N606" s="95">
        <f t="shared" si="49"/>
        <v>0.66702127659574473</v>
      </c>
      <c r="O606" s="36">
        <v>20020505</v>
      </c>
      <c r="P606" s="63">
        <v>519.02</v>
      </c>
      <c r="Q606" s="76">
        <f t="shared" si="50"/>
        <v>1.8111055450657008</v>
      </c>
      <c r="R606" s="76">
        <f t="shared" si="51"/>
        <v>-1</v>
      </c>
      <c r="S606" s="95">
        <f t="shared" si="52"/>
        <v>-1</v>
      </c>
      <c r="T606" s="95">
        <f t="shared" si="53"/>
        <v>0.66702127659574473</v>
      </c>
      <c r="U606" s="95"/>
    </row>
    <row r="607" spans="1:21" x14ac:dyDescent="0.3">
      <c r="A607" s="36">
        <f t="shared" si="48"/>
        <v>3</v>
      </c>
      <c r="B607" s="36">
        <v>511</v>
      </c>
      <c r="C607" s="36">
        <v>1</v>
      </c>
      <c r="D607" s="36" t="s">
        <v>560</v>
      </c>
      <c r="E607" s="36">
        <v>2001</v>
      </c>
      <c r="F607" s="36">
        <v>2002</v>
      </c>
      <c r="G607" s="76">
        <v>450</v>
      </c>
      <c r="H607" s="36">
        <v>10</v>
      </c>
      <c r="I607" s="36">
        <v>1</v>
      </c>
      <c r="J607" s="36">
        <v>1</v>
      </c>
      <c r="K607" s="36">
        <v>5</v>
      </c>
      <c r="L607" s="94">
        <v>303</v>
      </c>
      <c r="M607" s="94">
        <v>302</v>
      </c>
      <c r="N607" s="95">
        <f t="shared" si="49"/>
        <v>0.50082644628099171</v>
      </c>
      <c r="O607" s="36">
        <v>20020511</v>
      </c>
      <c r="P607" s="63">
        <v>557.36</v>
      </c>
      <c r="Q607" s="76">
        <f t="shared" si="50"/>
        <v>1.0854743792163055</v>
      </c>
      <c r="R607" s="76">
        <f t="shared" si="51"/>
        <v>-1</v>
      </c>
      <c r="S607" s="95">
        <f t="shared" si="52"/>
        <v>-1</v>
      </c>
      <c r="T607" s="95">
        <f t="shared" si="53"/>
        <v>0.50082644628099171</v>
      </c>
      <c r="U607" s="95"/>
    </row>
    <row r="608" spans="1:21" x14ac:dyDescent="0.3">
      <c r="A608" s="36">
        <f t="shared" si="48"/>
        <v>3</v>
      </c>
      <c r="B608" s="36">
        <v>513</v>
      </c>
      <c r="C608" s="36">
        <v>1</v>
      </c>
      <c r="D608" s="36" t="s">
        <v>561</v>
      </c>
      <c r="E608" s="36">
        <v>2001</v>
      </c>
      <c r="F608" s="36">
        <v>2002</v>
      </c>
      <c r="G608" s="76">
        <v>620</v>
      </c>
      <c r="H608" s="36">
        <v>5</v>
      </c>
      <c r="I608" s="36">
        <v>1</v>
      </c>
      <c r="J608" s="36">
        <v>1</v>
      </c>
      <c r="K608" s="36">
        <v>7</v>
      </c>
      <c r="L608" s="94">
        <v>192</v>
      </c>
      <c r="M608" s="94">
        <v>85</v>
      </c>
      <c r="N608" s="95">
        <f t="shared" si="49"/>
        <v>0.69314079422382668</v>
      </c>
      <c r="O608" s="36">
        <v>20020513</v>
      </c>
      <c r="P608" s="63">
        <v>176.72</v>
      </c>
      <c r="Q608" s="76">
        <f t="shared" si="50"/>
        <v>1.5674513354459032</v>
      </c>
      <c r="R608" s="76">
        <f t="shared" si="51"/>
        <v>-1</v>
      </c>
      <c r="S608" s="95">
        <f t="shared" si="52"/>
        <v>-1</v>
      </c>
      <c r="T608" s="95">
        <f t="shared" si="53"/>
        <v>0.69314079422382668</v>
      </c>
      <c r="U608" s="95"/>
    </row>
    <row r="609" spans="1:21" x14ac:dyDescent="0.3">
      <c r="A609" s="36">
        <f t="shared" si="48"/>
        <v>3</v>
      </c>
      <c r="B609" s="36">
        <v>516</v>
      </c>
      <c r="C609" s="36">
        <v>1</v>
      </c>
      <c r="D609" s="36" t="s">
        <v>562</v>
      </c>
      <c r="E609" s="36">
        <v>2001</v>
      </c>
      <c r="F609" s="36">
        <v>2002</v>
      </c>
      <c r="G609" s="76">
        <v>320</v>
      </c>
      <c r="H609" s="36">
        <v>5</v>
      </c>
      <c r="I609" s="36">
        <v>1</v>
      </c>
      <c r="J609" s="36">
        <v>1</v>
      </c>
      <c r="K609" s="36">
        <v>4</v>
      </c>
      <c r="L609" s="94">
        <v>142</v>
      </c>
      <c r="M609" s="94">
        <v>82</v>
      </c>
      <c r="N609" s="95">
        <f t="shared" si="49"/>
        <v>0.6339285714285714</v>
      </c>
      <c r="O609" s="36">
        <v>20020516</v>
      </c>
      <c r="P609" s="63">
        <v>139.44</v>
      </c>
      <c r="Q609" s="76">
        <f t="shared" si="50"/>
        <v>1.606425702811245</v>
      </c>
      <c r="R609" s="76">
        <f t="shared" si="51"/>
        <v>-1</v>
      </c>
      <c r="S609" s="95">
        <f t="shared" si="52"/>
        <v>-1</v>
      </c>
      <c r="T609" s="95">
        <f t="shared" si="53"/>
        <v>0.6339285714285714</v>
      </c>
      <c r="U609" s="95"/>
    </row>
    <row r="610" spans="1:21" x14ac:dyDescent="0.3">
      <c r="A610" s="36">
        <f t="shared" si="48"/>
        <v>3</v>
      </c>
      <c r="B610" s="36">
        <v>518</v>
      </c>
      <c r="C610" s="36">
        <v>1</v>
      </c>
      <c r="D610" s="36" t="s">
        <v>564</v>
      </c>
      <c r="E610" s="36">
        <v>2001</v>
      </c>
      <c r="F610" s="36">
        <v>2002</v>
      </c>
      <c r="G610" s="76">
        <v>100</v>
      </c>
      <c r="H610" s="36">
        <v>5</v>
      </c>
      <c r="I610" s="36">
        <v>0</v>
      </c>
      <c r="J610" s="36">
        <v>1</v>
      </c>
      <c r="K610" s="36">
        <v>2</v>
      </c>
      <c r="L610" s="94">
        <v>903</v>
      </c>
      <c r="M610" s="94">
        <v>2078</v>
      </c>
      <c r="N610" s="95">
        <f t="shared" si="49"/>
        <v>0.30291848373029184</v>
      </c>
      <c r="O610" s="36">
        <v>20020518</v>
      </c>
      <c r="P610" s="63">
        <v>2460.98</v>
      </c>
      <c r="Q610" s="76">
        <f t="shared" si="50"/>
        <v>1.2113060650635112</v>
      </c>
      <c r="R610" s="76">
        <f t="shared" si="51"/>
        <v>-1</v>
      </c>
      <c r="S610" s="95">
        <f t="shared" si="52"/>
        <v>-1</v>
      </c>
      <c r="T610" s="95">
        <f t="shared" si="53"/>
        <v>0.30291848373029184</v>
      </c>
      <c r="U610" s="95"/>
    </row>
    <row r="611" spans="1:21" x14ac:dyDescent="0.3">
      <c r="A611" s="36">
        <f t="shared" si="48"/>
        <v>3</v>
      </c>
      <c r="B611" s="36">
        <v>518</v>
      </c>
      <c r="C611" s="36">
        <v>1</v>
      </c>
      <c r="D611" s="36" t="s">
        <v>563</v>
      </c>
      <c r="E611" s="36">
        <v>2001</v>
      </c>
      <c r="F611" s="36">
        <v>2002</v>
      </c>
      <c r="G611" s="76">
        <v>250</v>
      </c>
      <c r="H611" s="36">
        <v>5</v>
      </c>
      <c r="I611" s="36">
        <v>0</v>
      </c>
      <c r="J611" s="36">
        <v>1</v>
      </c>
      <c r="K611" s="36">
        <v>3</v>
      </c>
      <c r="L611" s="94">
        <v>1157</v>
      </c>
      <c r="M611" s="94">
        <v>1906</v>
      </c>
      <c r="N611" s="95">
        <f t="shared" si="49"/>
        <v>0.37773424746980083</v>
      </c>
      <c r="O611" s="36">
        <v>20020518</v>
      </c>
      <c r="P611" s="63">
        <v>2460.98</v>
      </c>
      <c r="Q611" s="76">
        <f t="shared" si="50"/>
        <v>1.2446261245520078</v>
      </c>
      <c r="R611" s="76">
        <f t="shared" si="51"/>
        <v>-1</v>
      </c>
      <c r="S611" s="95">
        <f t="shared" si="52"/>
        <v>-1</v>
      </c>
      <c r="T611" s="95">
        <f t="shared" si="53"/>
        <v>0.37773424746980083</v>
      </c>
      <c r="U611" s="95"/>
    </row>
    <row r="612" spans="1:21" x14ac:dyDescent="0.3">
      <c r="A612" s="36">
        <f t="shared" si="48"/>
        <v>3</v>
      </c>
      <c r="B612" s="36">
        <v>531</v>
      </c>
      <c r="C612" s="36">
        <v>1</v>
      </c>
      <c r="D612" s="36" t="s">
        <v>387</v>
      </c>
      <c r="E612" s="36">
        <v>2001</v>
      </c>
      <c r="F612" s="36">
        <v>2002</v>
      </c>
      <c r="G612" s="76">
        <v>126</v>
      </c>
      <c r="H612" s="36">
        <v>10</v>
      </c>
      <c r="I612" s="36">
        <v>1</v>
      </c>
      <c r="J612" s="36">
        <v>1</v>
      </c>
      <c r="K612" s="36">
        <v>2</v>
      </c>
      <c r="L612" s="94">
        <v>552</v>
      </c>
      <c r="M612" s="94">
        <v>290</v>
      </c>
      <c r="N612" s="95">
        <f t="shared" si="49"/>
        <v>0.6555819477434679</v>
      </c>
      <c r="O612" s="36">
        <v>20020531</v>
      </c>
      <c r="P612" s="63">
        <v>1411.48</v>
      </c>
      <c r="Q612" s="76">
        <f t="shared" si="50"/>
        <v>0.59653696828860481</v>
      </c>
      <c r="R612" s="76">
        <f t="shared" si="51"/>
        <v>-1</v>
      </c>
      <c r="S612" s="95">
        <f t="shared" si="52"/>
        <v>-1</v>
      </c>
      <c r="T612" s="95">
        <f t="shared" si="53"/>
        <v>0.6555819477434679</v>
      </c>
      <c r="U612" s="95"/>
    </row>
    <row r="613" spans="1:21" x14ac:dyDescent="0.3">
      <c r="A613" s="36">
        <f t="shared" si="48"/>
        <v>3</v>
      </c>
      <c r="B613" s="36">
        <v>533</v>
      </c>
      <c r="C613" s="36">
        <v>1</v>
      </c>
      <c r="D613" s="36" t="s">
        <v>565</v>
      </c>
      <c r="E613" s="36">
        <v>2001</v>
      </c>
      <c r="F613" s="36">
        <v>2002</v>
      </c>
      <c r="G613" s="76">
        <v>126</v>
      </c>
      <c r="H613" s="36">
        <v>10</v>
      </c>
      <c r="I613" s="36">
        <v>1</v>
      </c>
      <c r="J613" s="36">
        <v>1</v>
      </c>
      <c r="K613" s="36">
        <v>2</v>
      </c>
      <c r="L613" s="94">
        <v>451</v>
      </c>
      <c r="M613" s="94">
        <v>224</v>
      </c>
      <c r="N613" s="95">
        <f t="shared" si="49"/>
        <v>0.66814814814814816</v>
      </c>
      <c r="O613" s="36">
        <v>20020533</v>
      </c>
      <c r="P613" s="63">
        <v>797.8</v>
      </c>
      <c r="Q613" s="76">
        <f t="shared" si="50"/>
        <v>0.8460767109551266</v>
      </c>
      <c r="R613" s="76">
        <f t="shared" si="51"/>
        <v>-1</v>
      </c>
      <c r="S613" s="95">
        <f t="shared" si="52"/>
        <v>-1</v>
      </c>
      <c r="T613" s="95">
        <f t="shared" si="53"/>
        <v>0.66814814814814816</v>
      </c>
      <c r="U613" s="95"/>
    </row>
    <row r="614" spans="1:21" x14ac:dyDescent="0.3">
      <c r="A614" s="36">
        <f t="shared" si="48"/>
        <v>3</v>
      </c>
      <c r="B614" s="36">
        <v>534</v>
      </c>
      <c r="C614" s="36">
        <v>1</v>
      </c>
      <c r="D614" s="36" t="s">
        <v>290</v>
      </c>
      <c r="E614" s="36">
        <v>2001</v>
      </c>
      <c r="F614" s="36">
        <v>2002</v>
      </c>
      <c r="G614" s="76">
        <v>200</v>
      </c>
      <c r="H614" s="36">
        <v>10</v>
      </c>
      <c r="I614" s="36">
        <v>1</v>
      </c>
      <c r="J614" s="36">
        <v>1</v>
      </c>
      <c r="K614" s="36">
        <v>3</v>
      </c>
      <c r="L614" s="94">
        <v>1107</v>
      </c>
      <c r="M614" s="94">
        <v>807</v>
      </c>
      <c r="N614" s="95">
        <f t="shared" si="49"/>
        <v>0.57836990595611282</v>
      </c>
      <c r="O614" s="36">
        <v>20020534</v>
      </c>
      <c r="P614" s="63">
        <v>1692.2</v>
      </c>
      <c r="Q614" s="76">
        <f t="shared" si="50"/>
        <v>1.1310719773076467</v>
      </c>
      <c r="R614" s="76">
        <f t="shared" si="51"/>
        <v>-1</v>
      </c>
      <c r="S614" s="95">
        <f t="shared" si="52"/>
        <v>-1</v>
      </c>
      <c r="T614" s="95">
        <f t="shared" si="53"/>
        <v>0.57836990595611282</v>
      </c>
      <c r="U614" s="95"/>
    </row>
    <row r="615" spans="1:21" x14ac:dyDescent="0.3">
      <c r="A615" s="36">
        <f t="shared" si="48"/>
        <v>3</v>
      </c>
      <c r="B615" s="36">
        <v>535</v>
      </c>
      <c r="C615" s="36">
        <v>1</v>
      </c>
      <c r="D615" s="36" t="s">
        <v>523</v>
      </c>
      <c r="E615" s="36">
        <v>2001</v>
      </c>
      <c r="F615" s="36">
        <v>2002</v>
      </c>
      <c r="G615" s="76">
        <v>360</v>
      </c>
      <c r="H615" s="36">
        <v>6</v>
      </c>
      <c r="I615" s="36">
        <v>1</v>
      </c>
      <c r="J615" s="36">
        <v>1</v>
      </c>
      <c r="K615" s="36">
        <v>4</v>
      </c>
      <c r="L615" s="94">
        <v>12027</v>
      </c>
      <c r="M615" s="94">
        <v>11843</v>
      </c>
      <c r="N615" s="95">
        <f t="shared" si="49"/>
        <v>0.50385421030582322</v>
      </c>
      <c r="O615" s="36">
        <v>20020535</v>
      </c>
      <c r="P615" s="63">
        <v>16620.63</v>
      </c>
      <c r="Q615" s="76">
        <f t="shared" si="50"/>
        <v>1.436166980433353</v>
      </c>
      <c r="R615" s="76">
        <f t="shared" si="51"/>
        <v>-1</v>
      </c>
      <c r="S615" s="95">
        <f t="shared" si="52"/>
        <v>-1</v>
      </c>
      <c r="T615" s="95">
        <f t="shared" si="53"/>
        <v>0.50385421030582322</v>
      </c>
      <c r="U615" s="95"/>
    </row>
    <row r="616" spans="1:21" x14ac:dyDescent="0.3">
      <c r="A616" s="36">
        <f t="shared" si="48"/>
        <v>3</v>
      </c>
      <c r="B616" s="36">
        <v>544</v>
      </c>
      <c r="C616" s="36">
        <v>1</v>
      </c>
      <c r="D616" s="36" t="s">
        <v>456</v>
      </c>
      <c r="E616" s="36">
        <v>2001</v>
      </c>
      <c r="F616" s="36">
        <v>2002</v>
      </c>
      <c r="G616" s="76">
        <v>415</v>
      </c>
      <c r="H616" s="36">
        <v>10</v>
      </c>
      <c r="I616" s="36">
        <v>1</v>
      </c>
      <c r="J616" s="36">
        <v>1</v>
      </c>
      <c r="K616" s="36">
        <v>5</v>
      </c>
      <c r="L616" s="94">
        <v>3096</v>
      </c>
      <c r="M616" s="94">
        <v>1576</v>
      </c>
      <c r="N616" s="95">
        <f t="shared" si="49"/>
        <v>0.66267123287671237</v>
      </c>
      <c r="O616" s="36">
        <v>20020544</v>
      </c>
      <c r="P616" s="63">
        <v>2928.81</v>
      </c>
      <c r="Q616" s="76">
        <f t="shared" si="50"/>
        <v>1.5951871237806481</v>
      </c>
      <c r="R616" s="76">
        <f t="shared" si="51"/>
        <v>-1</v>
      </c>
      <c r="S616" s="95">
        <f t="shared" si="52"/>
        <v>-1</v>
      </c>
      <c r="T616" s="95">
        <f t="shared" si="53"/>
        <v>0.66267123287671237</v>
      </c>
      <c r="U616" s="95"/>
    </row>
    <row r="617" spans="1:21" x14ac:dyDescent="0.3">
      <c r="A617" s="36">
        <f t="shared" si="48"/>
        <v>3</v>
      </c>
      <c r="B617" s="36">
        <v>545</v>
      </c>
      <c r="C617" s="36">
        <v>1</v>
      </c>
      <c r="D617" s="36" t="s">
        <v>292</v>
      </c>
      <c r="E617" s="36">
        <v>2001</v>
      </c>
      <c r="F617" s="36">
        <v>2002</v>
      </c>
      <c r="G617" s="76">
        <v>400</v>
      </c>
      <c r="H617" s="36">
        <v>10</v>
      </c>
      <c r="I617" s="36">
        <v>1</v>
      </c>
      <c r="J617" s="36">
        <v>1</v>
      </c>
      <c r="K617" s="36">
        <v>5</v>
      </c>
      <c r="L617" s="94">
        <v>588</v>
      </c>
      <c r="M617" s="94">
        <v>412</v>
      </c>
      <c r="N617" s="95">
        <f t="shared" si="49"/>
        <v>0.58799999999999997</v>
      </c>
      <c r="O617" s="36">
        <v>20020545</v>
      </c>
      <c r="P617" s="63">
        <v>390.86</v>
      </c>
      <c r="Q617" s="76">
        <f t="shared" si="50"/>
        <v>2.5584608299646932</v>
      </c>
      <c r="R617" s="76">
        <f t="shared" si="51"/>
        <v>-1</v>
      </c>
      <c r="S617" s="95">
        <f t="shared" si="52"/>
        <v>-1</v>
      </c>
      <c r="T617" s="95">
        <f t="shared" si="53"/>
        <v>0.58799999999999997</v>
      </c>
      <c r="U617" s="95"/>
    </row>
    <row r="618" spans="1:21" x14ac:dyDescent="0.3">
      <c r="A618" s="36">
        <f t="shared" si="48"/>
        <v>3</v>
      </c>
      <c r="B618" s="36">
        <v>547</v>
      </c>
      <c r="C618" s="36">
        <v>1</v>
      </c>
      <c r="D618" s="36" t="s">
        <v>427</v>
      </c>
      <c r="E618" s="36">
        <v>2001</v>
      </c>
      <c r="F618" s="36">
        <v>2002</v>
      </c>
      <c r="G618" s="76">
        <v>400</v>
      </c>
      <c r="H618" s="36">
        <v>10</v>
      </c>
      <c r="I618" s="36">
        <v>1</v>
      </c>
      <c r="J618" s="36">
        <v>1</v>
      </c>
      <c r="K618" s="36">
        <v>5</v>
      </c>
      <c r="L618" s="94">
        <v>431</v>
      </c>
      <c r="M618" s="94">
        <v>346</v>
      </c>
      <c r="N618" s="95">
        <f t="shared" si="49"/>
        <v>0.55469755469755466</v>
      </c>
      <c r="O618" s="36">
        <v>20020547</v>
      </c>
      <c r="P618" s="63">
        <v>555.66</v>
      </c>
      <c r="Q618" s="76">
        <f t="shared" si="50"/>
        <v>1.398337112622827</v>
      </c>
      <c r="R618" s="76">
        <f t="shared" si="51"/>
        <v>-1</v>
      </c>
      <c r="S618" s="95">
        <f t="shared" si="52"/>
        <v>-1</v>
      </c>
      <c r="T618" s="95">
        <f t="shared" si="53"/>
        <v>0.55469755469755466</v>
      </c>
      <c r="U618" s="95"/>
    </row>
    <row r="619" spans="1:21" x14ac:dyDescent="0.3">
      <c r="A619" s="36">
        <f t="shared" ref="A619:A682" si="54">IF(E619/4=INT(E619/4),1,IF(E619/2=INT(E619/2),2,3))</f>
        <v>3</v>
      </c>
      <c r="B619" s="36">
        <v>553</v>
      </c>
      <c r="C619" s="36">
        <v>1</v>
      </c>
      <c r="D619" s="36" t="s">
        <v>428</v>
      </c>
      <c r="E619" s="36">
        <v>2001</v>
      </c>
      <c r="F619" s="36">
        <v>2002</v>
      </c>
      <c r="G619" s="76">
        <v>200</v>
      </c>
      <c r="H619" s="36">
        <v>10</v>
      </c>
      <c r="I619" s="36">
        <v>1</v>
      </c>
      <c r="J619" s="36">
        <v>1</v>
      </c>
      <c r="K619" s="36">
        <v>3</v>
      </c>
      <c r="L619" s="94">
        <v>427</v>
      </c>
      <c r="M619" s="94">
        <v>151</v>
      </c>
      <c r="N619" s="95">
        <f t="shared" ref="N619:N682" si="55">L619/(L619+M619)</f>
        <v>0.73875432525951557</v>
      </c>
      <c r="O619" s="36">
        <v>20020553</v>
      </c>
      <c r="P619" s="63">
        <v>693.49</v>
      </c>
      <c r="Q619" s="76">
        <f t="shared" ref="Q619:Q682" si="56">(L619+M619)/P619</f>
        <v>0.83346551500382127</v>
      </c>
      <c r="R619" s="76">
        <f t="shared" ref="R619:R682" si="57">IF(A619=1,N619,-1)</f>
        <v>-1</v>
      </c>
      <c r="S619" s="95">
        <f t="shared" ref="S619:S682" si="58">IF(A619=2,N619,-1)</f>
        <v>-1</v>
      </c>
      <c r="T619" s="95">
        <f t="shared" ref="T619:T682" si="59">IF(A619=3,N619,-1)</f>
        <v>0.73875432525951557</v>
      </c>
      <c r="U619" s="95"/>
    </row>
    <row r="620" spans="1:21" x14ac:dyDescent="0.3">
      <c r="A620" s="36">
        <f t="shared" si="54"/>
        <v>3</v>
      </c>
      <c r="B620" s="36">
        <v>564</v>
      </c>
      <c r="C620" s="36">
        <v>1</v>
      </c>
      <c r="D620" s="36" t="s">
        <v>429</v>
      </c>
      <c r="E620" s="36">
        <v>2001</v>
      </c>
      <c r="F620" s="36">
        <v>2002</v>
      </c>
      <c r="G620" s="76">
        <v>126</v>
      </c>
      <c r="H620" s="36">
        <v>10</v>
      </c>
      <c r="I620" s="36">
        <v>1</v>
      </c>
      <c r="J620" s="36">
        <v>1</v>
      </c>
      <c r="K620" s="36">
        <v>2</v>
      </c>
      <c r="L620" s="94">
        <v>981</v>
      </c>
      <c r="M620" s="94">
        <v>858</v>
      </c>
      <c r="N620" s="95">
        <f t="shared" si="55"/>
        <v>0.53344208809135396</v>
      </c>
      <c r="O620" s="36">
        <v>20020564</v>
      </c>
      <c r="P620" s="63">
        <v>2254.75</v>
      </c>
      <c r="Q620" s="76">
        <f t="shared" si="56"/>
        <v>0.8156114868610711</v>
      </c>
      <c r="R620" s="76">
        <f t="shared" si="57"/>
        <v>-1</v>
      </c>
      <c r="S620" s="95">
        <f t="shared" si="58"/>
        <v>-1</v>
      </c>
      <c r="T620" s="95">
        <f t="shared" si="59"/>
        <v>0.53344208809135396</v>
      </c>
      <c r="U620" s="95"/>
    </row>
    <row r="621" spans="1:21" x14ac:dyDescent="0.3">
      <c r="A621" s="36">
        <f t="shared" si="54"/>
        <v>3</v>
      </c>
      <c r="B621" s="36">
        <v>577</v>
      </c>
      <c r="C621" s="36">
        <v>1</v>
      </c>
      <c r="D621" s="36" t="s">
        <v>430</v>
      </c>
      <c r="E621" s="36">
        <v>2001</v>
      </c>
      <c r="F621" s="36">
        <v>2002</v>
      </c>
      <c r="G621" s="76">
        <v>126</v>
      </c>
      <c r="H621" s="36">
        <v>10</v>
      </c>
      <c r="I621" s="36">
        <v>1</v>
      </c>
      <c r="J621" s="36">
        <v>1</v>
      </c>
      <c r="K621" s="36">
        <v>2</v>
      </c>
      <c r="L621" s="94">
        <v>173</v>
      </c>
      <c r="M621" s="94">
        <v>168</v>
      </c>
      <c r="N621" s="95">
        <f t="shared" si="55"/>
        <v>0.50733137829912023</v>
      </c>
      <c r="O621" s="36">
        <v>20020577</v>
      </c>
      <c r="P621" s="63">
        <v>467.41</v>
      </c>
      <c r="Q621" s="76">
        <f t="shared" si="56"/>
        <v>0.72955221326030673</v>
      </c>
      <c r="R621" s="76">
        <f t="shared" si="57"/>
        <v>-1</v>
      </c>
      <c r="S621" s="95">
        <f t="shared" si="58"/>
        <v>-1</v>
      </c>
      <c r="T621" s="95">
        <f t="shared" si="59"/>
        <v>0.50733137829912023</v>
      </c>
      <c r="U621" s="95"/>
    </row>
    <row r="622" spans="1:21" x14ac:dyDescent="0.3">
      <c r="A622" s="36">
        <f t="shared" si="54"/>
        <v>3</v>
      </c>
      <c r="B622" s="36">
        <v>578</v>
      </c>
      <c r="C622" s="36">
        <v>1</v>
      </c>
      <c r="D622" s="36" t="s">
        <v>504</v>
      </c>
      <c r="E622" s="36">
        <v>2001</v>
      </c>
      <c r="F622" s="36">
        <v>2002</v>
      </c>
      <c r="G622" s="76">
        <v>823.77</v>
      </c>
      <c r="H622" s="36">
        <v>10</v>
      </c>
      <c r="I622" s="36">
        <v>1</v>
      </c>
      <c r="J622" s="36">
        <v>1</v>
      </c>
      <c r="K622" s="36">
        <v>9</v>
      </c>
      <c r="L622" s="94">
        <v>1004</v>
      </c>
      <c r="M622" s="94">
        <v>490</v>
      </c>
      <c r="N622" s="95">
        <f t="shared" si="55"/>
        <v>0.67202141900937085</v>
      </c>
      <c r="O622" s="36">
        <v>20020578</v>
      </c>
      <c r="P622" s="63">
        <v>1722.31</v>
      </c>
      <c r="Q622" s="76">
        <f t="shared" si="56"/>
        <v>0.86743965952703062</v>
      </c>
      <c r="R622" s="76">
        <f t="shared" si="57"/>
        <v>-1</v>
      </c>
      <c r="S622" s="95">
        <f t="shared" si="58"/>
        <v>-1</v>
      </c>
      <c r="T622" s="95">
        <f t="shared" si="59"/>
        <v>0.67202141900937085</v>
      </c>
      <c r="U622" s="95"/>
    </row>
    <row r="623" spans="1:21" x14ac:dyDescent="0.3">
      <c r="A623" s="36">
        <f t="shared" si="54"/>
        <v>3</v>
      </c>
      <c r="B623" s="36">
        <v>593</v>
      </c>
      <c r="C623" s="36">
        <v>1</v>
      </c>
      <c r="D623" s="36" t="s">
        <v>526</v>
      </c>
      <c r="E623" s="36">
        <v>2001</v>
      </c>
      <c r="F623" s="36">
        <v>2002</v>
      </c>
      <c r="G623" s="76">
        <v>350</v>
      </c>
      <c r="H623" s="36">
        <v>10</v>
      </c>
      <c r="I623" s="36">
        <v>1</v>
      </c>
      <c r="J623" s="36">
        <v>1</v>
      </c>
      <c r="K623" s="36">
        <v>4</v>
      </c>
      <c r="L623" s="94">
        <v>1770</v>
      </c>
      <c r="M623" s="94">
        <v>823</v>
      </c>
      <c r="N623" s="95">
        <f t="shared" si="55"/>
        <v>0.68260701889703046</v>
      </c>
      <c r="O623" s="36">
        <v>20020593</v>
      </c>
      <c r="P623" s="63">
        <v>1624.2</v>
      </c>
      <c r="Q623" s="76">
        <f t="shared" si="56"/>
        <v>1.5964782662233714</v>
      </c>
      <c r="R623" s="76">
        <f t="shared" si="57"/>
        <v>-1</v>
      </c>
      <c r="S623" s="95">
        <f t="shared" si="58"/>
        <v>-1</v>
      </c>
      <c r="T623" s="95">
        <f t="shared" si="59"/>
        <v>0.68260701889703046</v>
      </c>
      <c r="U623" s="95"/>
    </row>
    <row r="624" spans="1:21" x14ac:dyDescent="0.3">
      <c r="A624" s="36">
        <f t="shared" si="54"/>
        <v>3</v>
      </c>
      <c r="B624" s="36">
        <v>595</v>
      </c>
      <c r="C624" s="36">
        <v>1</v>
      </c>
      <c r="D624" s="36" t="s">
        <v>391</v>
      </c>
      <c r="E624" s="36">
        <v>2001</v>
      </c>
      <c r="F624" s="36">
        <v>2002</v>
      </c>
      <c r="G624" s="76">
        <v>126</v>
      </c>
      <c r="H624" s="36">
        <v>10</v>
      </c>
      <c r="I624" s="36">
        <v>1</v>
      </c>
      <c r="J624" s="36">
        <v>1</v>
      </c>
      <c r="K624" s="36">
        <v>2</v>
      </c>
      <c r="L624" s="94">
        <v>1649</v>
      </c>
      <c r="M624" s="94">
        <v>576</v>
      </c>
      <c r="N624" s="95">
        <f t="shared" si="55"/>
        <v>0.74112359550561802</v>
      </c>
      <c r="O624" s="36">
        <v>20020595</v>
      </c>
      <c r="P624" s="63">
        <v>1738.31</v>
      </c>
      <c r="Q624" s="76">
        <f t="shared" si="56"/>
        <v>1.2799788300130588</v>
      </c>
      <c r="R624" s="76">
        <f t="shared" si="57"/>
        <v>-1</v>
      </c>
      <c r="S624" s="95">
        <f t="shared" si="58"/>
        <v>-1</v>
      </c>
      <c r="T624" s="95">
        <f t="shared" si="59"/>
        <v>0.74112359550561802</v>
      </c>
      <c r="U624" s="95"/>
    </row>
    <row r="625" spans="1:21" x14ac:dyDescent="0.3">
      <c r="A625" s="36">
        <f t="shared" si="54"/>
        <v>3</v>
      </c>
      <c r="B625" s="36">
        <v>601</v>
      </c>
      <c r="C625" s="36">
        <v>1</v>
      </c>
      <c r="D625" s="36" t="s">
        <v>293</v>
      </c>
      <c r="E625" s="36">
        <v>2001</v>
      </c>
      <c r="F625" s="36">
        <v>2002</v>
      </c>
      <c r="G625" s="76">
        <v>126</v>
      </c>
      <c r="H625" s="36">
        <v>10</v>
      </c>
      <c r="I625" s="36">
        <v>1</v>
      </c>
      <c r="J625" s="36">
        <v>1</v>
      </c>
      <c r="K625" s="36">
        <v>2</v>
      </c>
      <c r="L625" s="94">
        <v>289</v>
      </c>
      <c r="M625" s="94">
        <v>151</v>
      </c>
      <c r="N625" s="95">
        <f t="shared" si="55"/>
        <v>0.65681818181818186</v>
      </c>
      <c r="O625" s="36">
        <v>20020601</v>
      </c>
      <c r="P625" s="63">
        <v>651.14</v>
      </c>
      <c r="Q625" s="76">
        <f t="shared" si="56"/>
        <v>0.67573793654206471</v>
      </c>
      <c r="R625" s="76">
        <f t="shared" si="57"/>
        <v>-1</v>
      </c>
      <c r="S625" s="95">
        <f t="shared" si="58"/>
        <v>-1</v>
      </c>
      <c r="T625" s="95">
        <f t="shared" si="59"/>
        <v>0.65681818181818186</v>
      </c>
      <c r="U625" s="95"/>
    </row>
    <row r="626" spans="1:21" x14ac:dyDescent="0.3">
      <c r="A626" s="36">
        <f t="shared" si="54"/>
        <v>3</v>
      </c>
      <c r="B626" s="36">
        <v>621</v>
      </c>
      <c r="C626" s="36">
        <v>1</v>
      </c>
      <c r="D626" s="36" t="s">
        <v>566</v>
      </c>
      <c r="E626" s="36">
        <v>2001</v>
      </c>
      <c r="F626" s="36">
        <v>2002</v>
      </c>
      <c r="G626" s="76">
        <v>506</v>
      </c>
      <c r="H626" s="36">
        <v>10</v>
      </c>
      <c r="I626" s="36">
        <v>0</v>
      </c>
      <c r="J626" s="36">
        <v>1</v>
      </c>
      <c r="K626" s="36">
        <v>6</v>
      </c>
      <c r="L626" s="94">
        <v>5450</v>
      </c>
      <c r="M626" s="94">
        <v>8512</v>
      </c>
      <c r="N626" s="95">
        <f t="shared" si="55"/>
        <v>0.39034522274745737</v>
      </c>
      <c r="O626" s="36">
        <v>20020621</v>
      </c>
      <c r="P626" s="63">
        <v>11647.63</v>
      </c>
      <c r="Q626" s="76">
        <f t="shared" si="56"/>
        <v>1.1986987910845384</v>
      </c>
      <c r="R626" s="76">
        <f t="shared" si="57"/>
        <v>-1</v>
      </c>
      <c r="S626" s="95">
        <f t="shared" si="58"/>
        <v>-1</v>
      </c>
      <c r="T626" s="95">
        <f t="shared" si="59"/>
        <v>0.39034522274745737</v>
      </c>
      <c r="U626" s="95"/>
    </row>
    <row r="627" spans="1:21" x14ac:dyDescent="0.3">
      <c r="A627" s="36">
        <f t="shared" si="54"/>
        <v>3</v>
      </c>
      <c r="B627" s="36">
        <v>622</v>
      </c>
      <c r="C627" s="36">
        <v>1</v>
      </c>
      <c r="D627" s="36" t="s">
        <v>431</v>
      </c>
      <c r="E627" s="36">
        <v>2001</v>
      </c>
      <c r="F627" s="36">
        <v>2002</v>
      </c>
      <c r="G627" s="76">
        <v>498</v>
      </c>
      <c r="H627" s="36">
        <v>6</v>
      </c>
      <c r="I627" s="36">
        <v>0</v>
      </c>
      <c r="J627" s="36">
        <v>1</v>
      </c>
      <c r="K627" s="36">
        <v>5</v>
      </c>
      <c r="L627" s="94">
        <v>6290</v>
      </c>
      <c r="M627" s="94">
        <v>6433</v>
      </c>
      <c r="N627" s="95">
        <f t="shared" si="55"/>
        <v>0.49438025622887682</v>
      </c>
      <c r="O627" s="36">
        <v>20020622</v>
      </c>
      <c r="P627" s="63">
        <v>11931.96</v>
      </c>
      <c r="Q627" s="76">
        <f t="shared" si="56"/>
        <v>1.0662958977401868</v>
      </c>
      <c r="R627" s="76">
        <f t="shared" si="57"/>
        <v>-1</v>
      </c>
      <c r="S627" s="95">
        <f t="shared" si="58"/>
        <v>-1</v>
      </c>
      <c r="T627" s="95">
        <f t="shared" si="59"/>
        <v>0.49438025622887682</v>
      </c>
      <c r="U627" s="95"/>
    </row>
    <row r="628" spans="1:21" x14ac:dyDescent="0.3">
      <c r="A628" s="36">
        <f t="shared" si="54"/>
        <v>3</v>
      </c>
      <c r="B628" s="36">
        <v>628</v>
      </c>
      <c r="C628" s="36">
        <v>1</v>
      </c>
      <c r="D628" s="36" t="s">
        <v>333</v>
      </c>
      <c r="E628" s="36">
        <v>2001</v>
      </c>
      <c r="F628" s="36">
        <v>2002</v>
      </c>
      <c r="G628" s="76">
        <v>473.7</v>
      </c>
      <c r="H628" s="36">
        <v>10</v>
      </c>
      <c r="I628" s="36">
        <v>1</v>
      </c>
      <c r="J628" s="36">
        <v>1</v>
      </c>
      <c r="K628" s="36">
        <v>5</v>
      </c>
      <c r="L628" s="94">
        <v>72</v>
      </c>
      <c r="M628" s="94">
        <v>37</v>
      </c>
      <c r="N628" s="95">
        <f t="shared" si="55"/>
        <v>0.66055045871559637</v>
      </c>
      <c r="O628" s="36">
        <v>20020628</v>
      </c>
      <c r="P628" s="63">
        <v>151.59</v>
      </c>
      <c r="Q628" s="76">
        <f t="shared" si="56"/>
        <v>0.71904479187281478</v>
      </c>
      <c r="R628" s="76">
        <f t="shared" si="57"/>
        <v>-1</v>
      </c>
      <c r="S628" s="95">
        <f t="shared" si="58"/>
        <v>-1</v>
      </c>
      <c r="T628" s="95">
        <f t="shared" si="59"/>
        <v>0.66055045871559637</v>
      </c>
      <c r="U628" s="95"/>
    </row>
    <row r="629" spans="1:21" x14ac:dyDescent="0.3">
      <c r="A629" s="36">
        <f t="shared" si="54"/>
        <v>3</v>
      </c>
      <c r="B629" s="36">
        <v>682</v>
      </c>
      <c r="C629" s="36">
        <v>1</v>
      </c>
      <c r="D629" s="36" t="s">
        <v>336</v>
      </c>
      <c r="E629" s="36">
        <v>2001</v>
      </c>
      <c r="F629" s="36">
        <v>2002</v>
      </c>
      <c r="G629" s="76">
        <v>126</v>
      </c>
      <c r="H629" s="36">
        <v>10</v>
      </c>
      <c r="I629" s="36">
        <v>1</v>
      </c>
      <c r="J629" s="36">
        <v>1</v>
      </c>
      <c r="K629" s="36">
        <v>2</v>
      </c>
      <c r="L629" s="94">
        <v>784</v>
      </c>
      <c r="M629" s="94">
        <v>360</v>
      </c>
      <c r="N629" s="95">
        <f t="shared" si="55"/>
        <v>0.68531468531468531</v>
      </c>
      <c r="O629" s="36">
        <v>20020682</v>
      </c>
      <c r="P629" s="63">
        <v>1494.75</v>
      </c>
      <c r="Q629" s="76">
        <f t="shared" si="56"/>
        <v>0.76534537548084969</v>
      </c>
      <c r="R629" s="76">
        <f t="shared" si="57"/>
        <v>-1</v>
      </c>
      <c r="S629" s="95">
        <f t="shared" si="58"/>
        <v>-1</v>
      </c>
      <c r="T629" s="95">
        <f t="shared" si="59"/>
        <v>0.68531468531468531</v>
      </c>
      <c r="U629" s="95"/>
    </row>
    <row r="630" spans="1:21" x14ac:dyDescent="0.3">
      <c r="A630" s="36">
        <f t="shared" si="54"/>
        <v>3</v>
      </c>
      <c r="B630" s="36">
        <v>690</v>
      </c>
      <c r="C630" s="36">
        <v>1</v>
      </c>
      <c r="D630" s="36" t="s">
        <v>337</v>
      </c>
      <c r="E630" s="36">
        <v>2001</v>
      </c>
      <c r="F630" s="36">
        <v>2002</v>
      </c>
      <c r="G630" s="76">
        <v>126</v>
      </c>
      <c r="H630" s="36">
        <v>10</v>
      </c>
      <c r="I630" s="36">
        <v>1</v>
      </c>
      <c r="J630" s="36">
        <v>1</v>
      </c>
      <c r="K630" s="36">
        <v>2</v>
      </c>
      <c r="L630" s="94">
        <v>711</v>
      </c>
      <c r="M630" s="94">
        <v>259</v>
      </c>
      <c r="N630" s="95">
        <f t="shared" si="55"/>
        <v>0.73298969072164943</v>
      </c>
      <c r="O630" s="36">
        <v>20020690</v>
      </c>
      <c r="P630" s="63">
        <v>1350.76</v>
      </c>
      <c r="Q630" s="76">
        <f t="shared" si="56"/>
        <v>0.71811424679439728</v>
      </c>
      <c r="R630" s="76">
        <f t="shared" si="57"/>
        <v>-1</v>
      </c>
      <c r="S630" s="95">
        <f t="shared" si="58"/>
        <v>-1</v>
      </c>
      <c r="T630" s="95">
        <f t="shared" si="59"/>
        <v>0.73298969072164943</v>
      </c>
      <c r="U630" s="95"/>
    </row>
    <row r="631" spans="1:21" x14ac:dyDescent="0.3">
      <c r="A631" s="36">
        <f t="shared" si="54"/>
        <v>3</v>
      </c>
      <c r="B631" s="36">
        <v>700</v>
      </c>
      <c r="C631" s="36">
        <v>1</v>
      </c>
      <c r="D631" s="36" t="s">
        <v>396</v>
      </c>
      <c r="E631" s="36">
        <v>2001</v>
      </c>
      <c r="F631" s="36">
        <v>2002</v>
      </c>
      <c r="G631" s="76">
        <v>126</v>
      </c>
      <c r="H631" s="36">
        <v>10</v>
      </c>
      <c r="I631" s="36">
        <v>0</v>
      </c>
      <c r="J631" s="36">
        <v>1</v>
      </c>
      <c r="K631" s="36">
        <v>2</v>
      </c>
      <c r="L631" s="94">
        <v>686</v>
      </c>
      <c r="M631" s="94">
        <v>784</v>
      </c>
      <c r="N631" s="95">
        <f t="shared" si="55"/>
        <v>0.46666666666666667</v>
      </c>
      <c r="O631" s="36">
        <v>20020700</v>
      </c>
      <c r="P631" s="63">
        <v>1797.05</v>
      </c>
      <c r="Q631" s="76">
        <f t="shared" si="56"/>
        <v>0.81800728972482684</v>
      </c>
      <c r="R631" s="76">
        <f t="shared" si="57"/>
        <v>-1</v>
      </c>
      <c r="S631" s="95">
        <f t="shared" si="58"/>
        <v>-1</v>
      </c>
      <c r="T631" s="95">
        <f t="shared" si="59"/>
        <v>0.46666666666666667</v>
      </c>
      <c r="U631" s="95"/>
    </row>
    <row r="632" spans="1:21" x14ac:dyDescent="0.3">
      <c r="A632" s="36">
        <f t="shared" si="54"/>
        <v>3</v>
      </c>
      <c r="B632" s="36">
        <v>704</v>
      </c>
      <c r="C632" s="36">
        <v>1</v>
      </c>
      <c r="D632" s="36" t="s">
        <v>341</v>
      </c>
      <c r="E632" s="36">
        <v>2001</v>
      </c>
      <c r="F632" s="36">
        <v>2002</v>
      </c>
      <c r="G632" s="76">
        <v>1</v>
      </c>
      <c r="H632" s="36">
        <v>10</v>
      </c>
      <c r="I632" s="36">
        <v>1</v>
      </c>
      <c r="J632" s="36">
        <v>1</v>
      </c>
      <c r="K632" s="36">
        <v>1</v>
      </c>
      <c r="L632" s="94">
        <v>1304</v>
      </c>
      <c r="M632" s="94">
        <v>800</v>
      </c>
      <c r="N632" s="95">
        <f t="shared" si="55"/>
        <v>0.61977186311787069</v>
      </c>
      <c r="O632" s="36">
        <v>20020704</v>
      </c>
      <c r="P632" s="63">
        <v>1995.61</v>
      </c>
      <c r="Q632" s="76">
        <f t="shared" si="56"/>
        <v>1.0543142197122686</v>
      </c>
      <c r="R632" s="76">
        <f t="shared" si="57"/>
        <v>-1</v>
      </c>
      <c r="S632" s="95">
        <f t="shared" si="58"/>
        <v>-1</v>
      </c>
      <c r="T632" s="95">
        <f t="shared" si="59"/>
        <v>0.61977186311787069</v>
      </c>
      <c r="U632" s="95"/>
    </row>
    <row r="633" spans="1:21" x14ac:dyDescent="0.3">
      <c r="A633" s="36">
        <f t="shared" si="54"/>
        <v>3</v>
      </c>
      <c r="B633" s="36">
        <v>706</v>
      </c>
      <c r="C633" s="36">
        <v>1</v>
      </c>
      <c r="D633" s="36" t="s">
        <v>342</v>
      </c>
      <c r="E633" s="36">
        <v>2001</v>
      </c>
      <c r="F633" s="36">
        <v>2002</v>
      </c>
      <c r="G633" s="76">
        <v>450</v>
      </c>
      <c r="H633" s="36">
        <v>10</v>
      </c>
      <c r="I633" s="36">
        <v>0</v>
      </c>
      <c r="J633" s="36">
        <v>1</v>
      </c>
      <c r="K633" s="36">
        <v>5</v>
      </c>
      <c r="L633" s="94">
        <v>1668</v>
      </c>
      <c r="M633" s="94">
        <v>2260</v>
      </c>
      <c r="N633" s="95">
        <f t="shared" si="55"/>
        <v>0.42464358452138495</v>
      </c>
      <c r="O633" s="36">
        <v>20020706</v>
      </c>
      <c r="P633" s="63">
        <v>1512.51</v>
      </c>
      <c r="Q633" s="76">
        <f t="shared" si="56"/>
        <v>2.5970076230900951</v>
      </c>
      <c r="R633" s="76">
        <f t="shared" si="57"/>
        <v>-1</v>
      </c>
      <c r="S633" s="95">
        <f t="shared" si="58"/>
        <v>-1</v>
      </c>
      <c r="T633" s="95">
        <f t="shared" si="59"/>
        <v>0.42464358452138495</v>
      </c>
      <c r="U633" s="95"/>
    </row>
    <row r="634" spans="1:21" x14ac:dyDescent="0.3">
      <c r="A634" s="36">
        <f t="shared" si="54"/>
        <v>3</v>
      </c>
      <c r="B634" s="36">
        <v>707</v>
      </c>
      <c r="C634" s="36">
        <v>1</v>
      </c>
      <c r="D634" s="36" t="s">
        <v>343</v>
      </c>
      <c r="E634" s="36">
        <v>2001</v>
      </c>
      <c r="F634" s="36">
        <v>2002</v>
      </c>
      <c r="G634" s="76">
        <v>571.88</v>
      </c>
      <c r="H634" s="36">
        <v>10</v>
      </c>
      <c r="I634" s="36">
        <v>1</v>
      </c>
      <c r="J634" s="36">
        <v>1</v>
      </c>
      <c r="K634" s="36">
        <v>6</v>
      </c>
      <c r="L634" s="94">
        <v>132</v>
      </c>
      <c r="M634" s="94">
        <v>18</v>
      </c>
      <c r="N634" s="95">
        <f t="shared" si="55"/>
        <v>0.88</v>
      </c>
      <c r="O634" s="36">
        <v>20020707</v>
      </c>
      <c r="P634" s="63">
        <v>90.48</v>
      </c>
      <c r="Q634" s="76">
        <f t="shared" si="56"/>
        <v>1.6578249336870026</v>
      </c>
      <c r="R634" s="76">
        <f t="shared" si="57"/>
        <v>-1</v>
      </c>
      <c r="S634" s="95">
        <f t="shared" si="58"/>
        <v>-1</v>
      </c>
      <c r="T634" s="95">
        <f t="shared" si="59"/>
        <v>0.88</v>
      </c>
      <c r="U634" s="95"/>
    </row>
    <row r="635" spans="1:21" x14ac:dyDescent="0.3">
      <c r="A635" s="36">
        <f t="shared" si="54"/>
        <v>3</v>
      </c>
      <c r="B635" s="36">
        <v>709</v>
      </c>
      <c r="C635" s="36">
        <v>1</v>
      </c>
      <c r="D635" s="36" t="s">
        <v>344</v>
      </c>
      <c r="E635" s="36">
        <v>2001</v>
      </c>
      <c r="F635" s="36">
        <v>2002</v>
      </c>
      <c r="G635" s="76">
        <v>425</v>
      </c>
      <c r="H635" s="36">
        <v>5</v>
      </c>
      <c r="I635" s="36">
        <v>0</v>
      </c>
      <c r="J635" s="36">
        <v>1</v>
      </c>
      <c r="K635" s="36">
        <v>5</v>
      </c>
      <c r="L635" s="94">
        <v>13409</v>
      </c>
      <c r="M635" s="94">
        <v>16810</v>
      </c>
      <c r="N635" s="95">
        <f t="shared" si="55"/>
        <v>0.44372745623614285</v>
      </c>
      <c r="O635" s="36">
        <v>20020709</v>
      </c>
      <c r="P635" s="63">
        <v>12689.1</v>
      </c>
      <c r="Q635" s="76">
        <f t="shared" si="56"/>
        <v>2.3814927772655272</v>
      </c>
      <c r="R635" s="76">
        <f t="shared" si="57"/>
        <v>-1</v>
      </c>
      <c r="S635" s="95">
        <f t="shared" si="58"/>
        <v>-1</v>
      </c>
      <c r="T635" s="95">
        <f t="shared" si="59"/>
        <v>0.44372745623614285</v>
      </c>
      <c r="U635" s="95"/>
    </row>
    <row r="636" spans="1:21" x14ac:dyDescent="0.3">
      <c r="A636" s="36">
        <f t="shared" si="54"/>
        <v>3</v>
      </c>
      <c r="B636" s="36">
        <v>712</v>
      </c>
      <c r="C636" s="36">
        <v>1</v>
      </c>
      <c r="D636" s="36" t="s">
        <v>258</v>
      </c>
      <c r="E636" s="36">
        <v>2001</v>
      </c>
      <c r="F636" s="36">
        <v>2001</v>
      </c>
      <c r="G636" s="76">
        <v>561.04</v>
      </c>
      <c r="H636" s="36">
        <v>10</v>
      </c>
      <c r="I636" s="36">
        <v>1</v>
      </c>
      <c r="J636" s="36">
        <v>1</v>
      </c>
      <c r="K636" s="36">
        <v>6</v>
      </c>
      <c r="L636" s="94">
        <v>1099</v>
      </c>
      <c r="M636" s="94">
        <v>563</v>
      </c>
      <c r="N636" s="95">
        <f t="shared" si="55"/>
        <v>0.66125150421179302</v>
      </c>
      <c r="O636" s="36">
        <v>20020712</v>
      </c>
      <c r="P636" s="63">
        <v>724.72</v>
      </c>
      <c r="Q636" s="76">
        <f t="shared" si="56"/>
        <v>2.2932994811789378</v>
      </c>
      <c r="R636" s="76">
        <f t="shared" si="57"/>
        <v>-1</v>
      </c>
      <c r="S636" s="95">
        <f t="shared" si="58"/>
        <v>-1</v>
      </c>
      <c r="T636" s="95">
        <f t="shared" si="59"/>
        <v>0.66125150421179302</v>
      </c>
      <c r="U636" s="95"/>
    </row>
    <row r="637" spans="1:21" x14ac:dyDescent="0.3">
      <c r="A637" s="36">
        <f t="shared" si="54"/>
        <v>3</v>
      </c>
      <c r="B637" s="36">
        <v>716</v>
      </c>
      <c r="C637" s="36">
        <v>1</v>
      </c>
      <c r="D637" s="36" t="s">
        <v>567</v>
      </c>
      <c r="E637" s="36">
        <v>2001</v>
      </c>
      <c r="F637" s="36">
        <v>2002</v>
      </c>
      <c r="G637" s="76">
        <v>250</v>
      </c>
      <c r="H637" s="36">
        <v>10</v>
      </c>
      <c r="I637" s="36">
        <v>0</v>
      </c>
      <c r="J637" s="36">
        <v>1</v>
      </c>
      <c r="K637" s="36">
        <v>3</v>
      </c>
      <c r="L637" s="94">
        <v>523</v>
      </c>
      <c r="M637" s="94">
        <v>702</v>
      </c>
      <c r="N637" s="95">
        <f t="shared" si="55"/>
        <v>0.42693877551020409</v>
      </c>
      <c r="O637" s="36">
        <v>20020716</v>
      </c>
      <c r="P637" s="63">
        <v>1297.8</v>
      </c>
      <c r="Q637" s="76">
        <f t="shared" si="56"/>
        <v>0.94390507011866243</v>
      </c>
      <c r="R637" s="76">
        <f t="shared" si="57"/>
        <v>-1</v>
      </c>
      <c r="S637" s="95">
        <f t="shared" si="58"/>
        <v>-1</v>
      </c>
      <c r="T637" s="95">
        <f t="shared" si="59"/>
        <v>0.42693877551020409</v>
      </c>
      <c r="U637" s="95"/>
    </row>
    <row r="638" spans="1:21" x14ac:dyDescent="0.3">
      <c r="A638" s="36">
        <f t="shared" si="54"/>
        <v>3</v>
      </c>
      <c r="B638" s="36">
        <v>720</v>
      </c>
      <c r="C638" s="36">
        <v>1</v>
      </c>
      <c r="D638" s="36" t="s">
        <v>475</v>
      </c>
      <c r="E638" s="36">
        <v>2001</v>
      </c>
      <c r="F638" s="36">
        <v>2002</v>
      </c>
      <c r="G638" s="76">
        <v>579</v>
      </c>
      <c r="H638" s="36">
        <v>6</v>
      </c>
      <c r="I638" s="36">
        <v>0</v>
      </c>
      <c r="J638" s="36">
        <v>1</v>
      </c>
      <c r="K638" s="36">
        <v>6</v>
      </c>
      <c r="L638" s="94">
        <v>1988</v>
      </c>
      <c r="M638" s="94">
        <v>2555</v>
      </c>
      <c r="N638" s="95">
        <f t="shared" si="55"/>
        <v>0.43759630200308164</v>
      </c>
      <c r="O638" s="36">
        <v>20020720</v>
      </c>
      <c r="P638" s="63">
        <v>4450.82</v>
      </c>
      <c r="Q638" s="76">
        <f t="shared" si="56"/>
        <v>1.0207107903712125</v>
      </c>
      <c r="R638" s="76">
        <f t="shared" si="57"/>
        <v>-1</v>
      </c>
      <c r="S638" s="95">
        <f t="shared" si="58"/>
        <v>-1</v>
      </c>
      <c r="T638" s="95">
        <f t="shared" si="59"/>
        <v>0.43759630200308164</v>
      </c>
      <c r="U638" s="95"/>
    </row>
    <row r="639" spans="1:21" x14ac:dyDescent="0.3">
      <c r="A639" s="36">
        <f t="shared" si="54"/>
        <v>3</v>
      </c>
      <c r="B639" s="36">
        <v>727</v>
      </c>
      <c r="C639" s="36">
        <v>1</v>
      </c>
      <c r="D639" s="36" t="s">
        <v>260</v>
      </c>
      <c r="E639" s="36">
        <v>2001</v>
      </c>
      <c r="F639" s="36">
        <v>2002</v>
      </c>
      <c r="G639" s="76">
        <v>831.04</v>
      </c>
      <c r="H639" s="36">
        <v>10</v>
      </c>
      <c r="I639" s="36">
        <v>0</v>
      </c>
      <c r="J639" s="36">
        <v>1</v>
      </c>
      <c r="K639" s="36">
        <v>9</v>
      </c>
      <c r="L639" s="94">
        <v>528</v>
      </c>
      <c r="M639" s="94">
        <v>1527</v>
      </c>
      <c r="N639" s="95">
        <f t="shared" si="55"/>
        <v>0.25693430656934307</v>
      </c>
      <c r="O639" s="36">
        <v>20020727</v>
      </c>
      <c r="P639" s="63">
        <v>2891.24</v>
      </c>
      <c r="Q639" s="76">
        <f t="shared" si="56"/>
        <v>0.71076769828862363</v>
      </c>
      <c r="R639" s="76">
        <f t="shared" si="57"/>
        <v>-1</v>
      </c>
      <c r="S639" s="95">
        <f t="shared" si="58"/>
        <v>-1</v>
      </c>
      <c r="T639" s="95">
        <f t="shared" si="59"/>
        <v>0.25693430656934307</v>
      </c>
      <c r="U639" s="95"/>
    </row>
    <row r="640" spans="1:21" x14ac:dyDescent="0.3">
      <c r="A640" s="36">
        <f t="shared" si="54"/>
        <v>3</v>
      </c>
      <c r="B640" s="36">
        <v>728</v>
      </c>
      <c r="C640" s="36">
        <v>1</v>
      </c>
      <c r="D640" s="36" t="s">
        <v>346</v>
      </c>
      <c r="E640" s="36">
        <v>2001</v>
      </c>
      <c r="F640" s="36">
        <v>2002</v>
      </c>
      <c r="G640" s="76">
        <v>526.75</v>
      </c>
      <c r="H640" s="36">
        <v>10</v>
      </c>
      <c r="I640" s="36">
        <v>0</v>
      </c>
      <c r="J640" s="36">
        <v>1</v>
      </c>
      <c r="K640" s="36">
        <v>6</v>
      </c>
      <c r="L640" s="94">
        <v>3750</v>
      </c>
      <c r="M640" s="94">
        <v>6478</v>
      </c>
      <c r="N640" s="95">
        <f t="shared" si="55"/>
        <v>0.36664059444661712</v>
      </c>
      <c r="O640" s="36">
        <v>20020728</v>
      </c>
      <c r="P640" s="63">
        <v>9659.17</v>
      </c>
      <c r="Q640" s="76">
        <f t="shared" si="56"/>
        <v>1.0588901530876877</v>
      </c>
      <c r="R640" s="76">
        <f t="shared" si="57"/>
        <v>-1</v>
      </c>
      <c r="S640" s="95">
        <f t="shared" si="58"/>
        <v>-1</v>
      </c>
      <c r="T640" s="95">
        <f t="shared" si="59"/>
        <v>0.36664059444661712</v>
      </c>
      <c r="U640" s="95"/>
    </row>
    <row r="641" spans="1:21" x14ac:dyDescent="0.3">
      <c r="A641" s="36">
        <f t="shared" si="54"/>
        <v>3</v>
      </c>
      <c r="B641" s="36">
        <v>738</v>
      </c>
      <c r="C641" s="36">
        <v>1</v>
      </c>
      <c r="D641" s="36" t="s">
        <v>232</v>
      </c>
      <c r="E641" s="36">
        <v>2001</v>
      </c>
      <c r="F641" s="36">
        <v>2002</v>
      </c>
      <c r="G641" s="76">
        <v>300</v>
      </c>
      <c r="H641" s="36">
        <v>5</v>
      </c>
      <c r="I641" s="36">
        <v>1</v>
      </c>
      <c r="J641" s="36">
        <v>1</v>
      </c>
      <c r="K641" s="36">
        <v>4</v>
      </c>
      <c r="L641" s="94">
        <v>449</v>
      </c>
      <c r="M641" s="94">
        <v>433</v>
      </c>
      <c r="N641" s="95">
        <f t="shared" si="55"/>
        <v>0.50907029478458055</v>
      </c>
      <c r="O641" s="36">
        <v>20020738</v>
      </c>
      <c r="P641" s="63">
        <v>1018.2</v>
      </c>
      <c r="Q641" s="76">
        <f t="shared" si="56"/>
        <v>0.86623453152622276</v>
      </c>
      <c r="R641" s="76">
        <f t="shared" si="57"/>
        <v>-1</v>
      </c>
      <c r="S641" s="95">
        <f t="shared" si="58"/>
        <v>-1</v>
      </c>
      <c r="T641" s="95">
        <f t="shared" si="59"/>
        <v>0.50907029478458055</v>
      </c>
      <c r="U641" s="95"/>
    </row>
    <row r="642" spans="1:21" x14ac:dyDescent="0.3">
      <c r="A642" s="36">
        <f t="shared" si="54"/>
        <v>3</v>
      </c>
      <c r="B642" s="36">
        <v>740</v>
      </c>
      <c r="C642" s="36">
        <v>1</v>
      </c>
      <c r="D642" s="36" t="s">
        <v>401</v>
      </c>
      <c r="E642" s="36">
        <v>2001</v>
      </c>
      <c r="F642" s="36">
        <v>2003</v>
      </c>
      <c r="G642" s="76">
        <v>444.44</v>
      </c>
      <c r="H642" s="36">
        <v>3</v>
      </c>
      <c r="I642" s="36">
        <v>1</v>
      </c>
      <c r="J642" s="36">
        <v>0</v>
      </c>
      <c r="K642" s="36">
        <v>5</v>
      </c>
      <c r="L642" s="94">
        <v>765</v>
      </c>
      <c r="M642" s="94">
        <v>450</v>
      </c>
      <c r="N642" s="95">
        <f t="shared" si="55"/>
        <v>0.62962962962962965</v>
      </c>
      <c r="O642" s="36">
        <v>20020740</v>
      </c>
      <c r="P642" s="63">
        <v>1544.12</v>
      </c>
      <c r="Q642" s="76">
        <f t="shared" si="56"/>
        <v>0.78685594383856183</v>
      </c>
      <c r="R642" s="76">
        <f t="shared" si="57"/>
        <v>-1</v>
      </c>
      <c r="S642" s="95">
        <f t="shared" si="58"/>
        <v>-1</v>
      </c>
      <c r="T642" s="95">
        <f t="shared" si="59"/>
        <v>0.62962962962962965</v>
      </c>
      <c r="U642" s="95"/>
    </row>
    <row r="643" spans="1:21" x14ac:dyDescent="0.3">
      <c r="A643" s="36">
        <f t="shared" si="54"/>
        <v>3</v>
      </c>
      <c r="B643" s="36">
        <v>741</v>
      </c>
      <c r="C643" s="36">
        <v>1</v>
      </c>
      <c r="D643" s="36" t="s">
        <v>347</v>
      </c>
      <c r="E643" s="36">
        <v>2001</v>
      </c>
      <c r="F643" s="36">
        <v>2002</v>
      </c>
      <c r="G643" s="76">
        <v>315</v>
      </c>
      <c r="H643" s="36">
        <v>10</v>
      </c>
      <c r="I643" s="36">
        <v>0</v>
      </c>
      <c r="J643" s="36">
        <v>1</v>
      </c>
      <c r="K643" s="36">
        <v>4</v>
      </c>
      <c r="L643" s="94">
        <v>1142</v>
      </c>
      <c r="M643" s="94">
        <v>873</v>
      </c>
      <c r="N643" s="95">
        <f t="shared" si="55"/>
        <v>0.56674937965260541</v>
      </c>
      <c r="O643" s="36">
        <v>20020741</v>
      </c>
      <c r="P643" s="63">
        <v>1143.73</v>
      </c>
      <c r="Q643" s="76">
        <f t="shared" si="56"/>
        <v>1.7617794409519729</v>
      </c>
      <c r="R643" s="76">
        <f t="shared" si="57"/>
        <v>-1</v>
      </c>
      <c r="S643" s="95">
        <f t="shared" si="58"/>
        <v>-1</v>
      </c>
      <c r="T643" s="95">
        <f t="shared" si="59"/>
        <v>0.56674937965260541</v>
      </c>
      <c r="U643" s="95"/>
    </row>
    <row r="644" spans="1:21" x14ac:dyDescent="0.3">
      <c r="A644" s="36">
        <f t="shared" si="54"/>
        <v>3</v>
      </c>
      <c r="B644" s="36">
        <v>742</v>
      </c>
      <c r="C644" s="36">
        <v>1</v>
      </c>
      <c r="D644" s="36" t="s">
        <v>348</v>
      </c>
      <c r="E644" s="36">
        <v>2001</v>
      </c>
      <c r="F644" s="36">
        <v>2002</v>
      </c>
      <c r="G644" s="76">
        <v>550</v>
      </c>
      <c r="H644" s="36">
        <v>10</v>
      </c>
      <c r="I644" s="36">
        <v>0</v>
      </c>
      <c r="J644" s="36">
        <v>1</v>
      </c>
      <c r="K644" s="36">
        <v>6</v>
      </c>
      <c r="L644" s="94">
        <v>7187</v>
      </c>
      <c r="M644" s="94">
        <v>11836</v>
      </c>
      <c r="N644" s="95">
        <f t="shared" si="55"/>
        <v>0.37780581401461388</v>
      </c>
      <c r="O644" s="36">
        <v>20020742</v>
      </c>
      <c r="P644" s="63">
        <v>10756.9</v>
      </c>
      <c r="Q644" s="76">
        <f t="shared" si="56"/>
        <v>1.7684462995844528</v>
      </c>
      <c r="R644" s="76">
        <f t="shared" si="57"/>
        <v>-1</v>
      </c>
      <c r="S644" s="95">
        <f t="shared" si="58"/>
        <v>-1</v>
      </c>
      <c r="T644" s="95">
        <f t="shared" si="59"/>
        <v>0.37780581401461388</v>
      </c>
      <c r="U644" s="95"/>
    </row>
    <row r="645" spans="1:21" x14ac:dyDescent="0.3">
      <c r="A645" s="36">
        <f t="shared" si="54"/>
        <v>3</v>
      </c>
      <c r="B645" s="36">
        <v>743</v>
      </c>
      <c r="C645" s="36">
        <v>1</v>
      </c>
      <c r="D645" s="36" t="s">
        <v>458</v>
      </c>
      <c r="E645" s="36">
        <v>2001</v>
      </c>
      <c r="F645" s="36">
        <v>2002</v>
      </c>
      <c r="G645" s="76">
        <v>250</v>
      </c>
      <c r="H645" s="36">
        <v>10</v>
      </c>
      <c r="I645" s="36">
        <v>0</v>
      </c>
      <c r="J645" s="36">
        <v>1</v>
      </c>
      <c r="K645" s="36">
        <v>3</v>
      </c>
      <c r="L645" s="94">
        <v>439</v>
      </c>
      <c r="M645" s="94">
        <v>638</v>
      </c>
      <c r="N645" s="95">
        <f t="shared" si="55"/>
        <v>0.4076137418755803</v>
      </c>
      <c r="O645" s="36">
        <v>20020743</v>
      </c>
      <c r="P645" s="63">
        <v>1212.0999999999999</v>
      </c>
      <c r="Q645" s="76">
        <f t="shared" si="56"/>
        <v>0.88854054945961558</v>
      </c>
      <c r="R645" s="76">
        <f t="shared" si="57"/>
        <v>-1</v>
      </c>
      <c r="S645" s="95">
        <f t="shared" si="58"/>
        <v>-1</v>
      </c>
      <c r="T645" s="95">
        <f t="shared" si="59"/>
        <v>0.4076137418755803</v>
      </c>
      <c r="U645" s="95"/>
    </row>
    <row r="646" spans="1:21" x14ac:dyDescent="0.3">
      <c r="A646" s="36">
        <f t="shared" si="54"/>
        <v>3</v>
      </c>
      <c r="B646" s="36">
        <v>748</v>
      </c>
      <c r="C646" s="36">
        <v>1</v>
      </c>
      <c r="D646" s="36" t="s">
        <v>434</v>
      </c>
      <c r="E646" s="36">
        <v>2001</v>
      </c>
      <c r="F646" s="36">
        <v>2002</v>
      </c>
      <c r="G646" s="76">
        <v>300</v>
      </c>
      <c r="H646" s="36">
        <v>10</v>
      </c>
      <c r="I646" s="36">
        <v>1</v>
      </c>
      <c r="J646" s="36">
        <v>1</v>
      </c>
      <c r="K646" s="36">
        <v>4</v>
      </c>
      <c r="L646" s="94">
        <v>1780</v>
      </c>
      <c r="M646" s="94">
        <v>1450</v>
      </c>
      <c r="N646" s="95">
        <f t="shared" si="55"/>
        <v>0.55108359133126938</v>
      </c>
      <c r="O646" s="36">
        <v>20020748</v>
      </c>
      <c r="P646" s="63">
        <v>2667.18</v>
      </c>
      <c r="Q646" s="76">
        <f t="shared" si="56"/>
        <v>1.2110168792507443</v>
      </c>
      <c r="R646" s="76">
        <f t="shared" si="57"/>
        <v>-1</v>
      </c>
      <c r="S646" s="95">
        <f t="shared" si="58"/>
        <v>-1</v>
      </c>
      <c r="T646" s="95">
        <f t="shared" si="59"/>
        <v>0.55108359133126938</v>
      </c>
      <c r="U646" s="95"/>
    </row>
    <row r="647" spans="1:21" x14ac:dyDescent="0.3">
      <c r="A647" s="36">
        <f t="shared" si="54"/>
        <v>3</v>
      </c>
      <c r="B647" s="36">
        <v>750</v>
      </c>
      <c r="C647" s="36">
        <v>1</v>
      </c>
      <c r="D647" s="36" t="s">
        <v>349</v>
      </c>
      <c r="E647" s="36">
        <v>2001</v>
      </c>
      <c r="F647" s="36">
        <v>2002</v>
      </c>
      <c r="G647" s="76">
        <v>126</v>
      </c>
      <c r="H647" s="36">
        <v>10</v>
      </c>
      <c r="I647" s="36">
        <v>1</v>
      </c>
      <c r="J647" s="36">
        <v>1</v>
      </c>
      <c r="K647" s="36">
        <v>2</v>
      </c>
      <c r="L647" s="94">
        <v>1363</v>
      </c>
      <c r="M647" s="94">
        <v>1089</v>
      </c>
      <c r="N647" s="95">
        <f t="shared" si="55"/>
        <v>0.55587275693311577</v>
      </c>
      <c r="O647" s="36">
        <v>20020750</v>
      </c>
      <c r="P647" s="63">
        <v>2181.2600000000002</v>
      </c>
      <c r="Q647" s="76">
        <f t="shared" si="56"/>
        <v>1.124120920935606</v>
      </c>
      <c r="R647" s="76">
        <f t="shared" si="57"/>
        <v>-1</v>
      </c>
      <c r="S647" s="95">
        <f t="shared" si="58"/>
        <v>-1</v>
      </c>
      <c r="T647" s="95">
        <f t="shared" si="59"/>
        <v>0.55587275693311577</v>
      </c>
      <c r="U647" s="95"/>
    </row>
    <row r="648" spans="1:21" x14ac:dyDescent="0.3">
      <c r="A648" s="36">
        <f t="shared" si="54"/>
        <v>3</v>
      </c>
      <c r="B648" s="36">
        <v>756</v>
      </c>
      <c r="C648" s="36">
        <v>1</v>
      </c>
      <c r="D648" s="36" t="s">
        <v>477</v>
      </c>
      <c r="E648" s="36">
        <v>2001</v>
      </c>
      <c r="F648" s="36">
        <v>2002</v>
      </c>
      <c r="G648" s="76">
        <v>350</v>
      </c>
      <c r="H648" s="36">
        <v>10</v>
      </c>
      <c r="I648" s="36">
        <v>1</v>
      </c>
      <c r="J648" s="36">
        <v>1</v>
      </c>
      <c r="K648" s="36">
        <v>4</v>
      </c>
      <c r="L648" s="94">
        <v>980</v>
      </c>
      <c r="M648" s="94">
        <v>286</v>
      </c>
      <c r="N648" s="95">
        <f t="shared" si="55"/>
        <v>0.77409162717219593</v>
      </c>
      <c r="O648" s="36">
        <v>20020756</v>
      </c>
      <c r="P648" s="63">
        <v>826.73</v>
      </c>
      <c r="Q648" s="76">
        <f t="shared" si="56"/>
        <v>1.5313342929372347</v>
      </c>
      <c r="R648" s="76">
        <f t="shared" si="57"/>
        <v>-1</v>
      </c>
      <c r="S648" s="95">
        <f t="shared" si="58"/>
        <v>-1</v>
      </c>
      <c r="T648" s="95">
        <f t="shared" si="59"/>
        <v>0.77409162717219593</v>
      </c>
      <c r="U648" s="95"/>
    </row>
    <row r="649" spans="1:21" x14ac:dyDescent="0.3">
      <c r="A649" s="36">
        <f t="shared" si="54"/>
        <v>3</v>
      </c>
      <c r="B649" s="36">
        <v>771</v>
      </c>
      <c r="C649" s="36">
        <v>1</v>
      </c>
      <c r="D649" s="36" t="s">
        <v>478</v>
      </c>
      <c r="E649" s="36">
        <v>2001</v>
      </c>
      <c r="F649" s="36">
        <v>2002</v>
      </c>
      <c r="G649" s="76">
        <v>320</v>
      </c>
      <c r="H649" s="36">
        <v>5</v>
      </c>
      <c r="I649" s="36">
        <v>1</v>
      </c>
      <c r="J649" s="36">
        <v>1</v>
      </c>
      <c r="K649" s="36">
        <v>4</v>
      </c>
      <c r="L649" s="94">
        <v>357</v>
      </c>
      <c r="M649" s="94">
        <v>86</v>
      </c>
      <c r="N649" s="95">
        <f t="shared" si="55"/>
        <v>0.80586907449209932</v>
      </c>
      <c r="O649" s="36">
        <v>20020771</v>
      </c>
      <c r="P649" s="63">
        <v>254.47</v>
      </c>
      <c r="Q649" s="76">
        <f t="shared" si="56"/>
        <v>1.7408731874091248</v>
      </c>
      <c r="R649" s="76">
        <f t="shared" si="57"/>
        <v>-1</v>
      </c>
      <c r="S649" s="95">
        <f t="shared" si="58"/>
        <v>-1</v>
      </c>
      <c r="T649" s="95">
        <f t="shared" si="59"/>
        <v>0.80586907449209932</v>
      </c>
      <c r="U649" s="95"/>
    </row>
    <row r="650" spans="1:21" x14ac:dyDescent="0.3">
      <c r="A650" s="36">
        <f t="shared" si="54"/>
        <v>3</v>
      </c>
      <c r="B650" s="36">
        <v>777</v>
      </c>
      <c r="C650" s="36">
        <v>1</v>
      </c>
      <c r="D650" s="36" t="s">
        <v>301</v>
      </c>
      <c r="E650" s="36">
        <v>2001</v>
      </c>
      <c r="F650" s="36">
        <v>2002</v>
      </c>
      <c r="G650" s="76">
        <v>315</v>
      </c>
      <c r="H650" s="36">
        <v>5</v>
      </c>
      <c r="I650" s="36">
        <v>1</v>
      </c>
      <c r="J650" s="36">
        <v>1</v>
      </c>
      <c r="K650" s="36">
        <v>4</v>
      </c>
      <c r="L650" s="94">
        <v>1077</v>
      </c>
      <c r="M650" s="94">
        <v>671</v>
      </c>
      <c r="N650" s="95">
        <f t="shared" si="55"/>
        <v>0.61613272311212819</v>
      </c>
      <c r="O650" s="36">
        <v>20020777</v>
      </c>
      <c r="P650" s="63">
        <v>1147.77</v>
      </c>
      <c r="Q650" s="76">
        <f t="shared" si="56"/>
        <v>1.5229532049103915</v>
      </c>
      <c r="R650" s="76">
        <f t="shared" si="57"/>
        <v>-1</v>
      </c>
      <c r="S650" s="95">
        <f t="shared" si="58"/>
        <v>-1</v>
      </c>
      <c r="T650" s="95">
        <f t="shared" si="59"/>
        <v>0.61613272311212819</v>
      </c>
      <c r="U650" s="95"/>
    </row>
    <row r="651" spans="1:21" x14ac:dyDescent="0.3">
      <c r="A651" s="36">
        <f t="shared" si="54"/>
        <v>3</v>
      </c>
      <c r="B651" s="36">
        <v>786</v>
      </c>
      <c r="C651" s="36">
        <v>1</v>
      </c>
      <c r="D651" s="36" t="s">
        <v>303</v>
      </c>
      <c r="E651" s="36">
        <v>2001</v>
      </c>
      <c r="F651" s="36">
        <v>2002</v>
      </c>
      <c r="G651" s="76">
        <v>126</v>
      </c>
      <c r="H651" s="36">
        <v>10</v>
      </c>
      <c r="I651" s="36">
        <v>1</v>
      </c>
      <c r="J651" s="36">
        <v>1</v>
      </c>
      <c r="K651" s="36">
        <v>2</v>
      </c>
      <c r="L651" s="94">
        <v>182</v>
      </c>
      <c r="M651" s="94">
        <v>179</v>
      </c>
      <c r="N651" s="95">
        <f t="shared" si="55"/>
        <v>0.50415512465373957</v>
      </c>
      <c r="O651" s="36">
        <v>20020786</v>
      </c>
      <c r="P651" s="63">
        <v>459.28</v>
      </c>
      <c r="Q651" s="76">
        <f t="shared" si="56"/>
        <v>0.78601288974046335</v>
      </c>
      <c r="R651" s="76">
        <f t="shared" si="57"/>
        <v>-1</v>
      </c>
      <c r="S651" s="95">
        <f t="shared" si="58"/>
        <v>-1</v>
      </c>
      <c r="T651" s="95">
        <f t="shared" si="59"/>
        <v>0.50415512465373957</v>
      </c>
      <c r="U651" s="95"/>
    </row>
    <row r="652" spans="1:21" x14ac:dyDescent="0.3">
      <c r="A652" s="36">
        <f t="shared" si="54"/>
        <v>3</v>
      </c>
      <c r="B652" s="36">
        <v>787</v>
      </c>
      <c r="C652" s="36">
        <v>1</v>
      </c>
      <c r="D652" s="36" t="s">
        <v>508</v>
      </c>
      <c r="E652" s="36">
        <v>2001</v>
      </c>
      <c r="F652" s="36">
        <v>2002</v>
      </c>
      <c r="G652" s="76">
        <v>126</v>
      </c>
      <c r="H652" s="36">
        <v>10</v>
      </c>
      <c r="I652" s="36">
        <v>1</v>
      </c>
      <c r="J652" s="36">
        <v>1</v>
      </c>
      <c r="K652" s="36">
        <v>2</v>
      </c>
      <c r="L652" s="94">
        <v>224</v>
      </c>
      <c r="M652" s="94">
        <v>158</v>
      </c>
      <c r="N652" s="95">
        <f t="shared" si="55"/>
        <v>0.58638743455497377</v>
      </c>
      <c r="O652" s="36">
        <v>20020787</v>
      </c>
      <c r="P652" s="63">
        <v>439.24</v>
      </c>
      <c r="Q652" s="76">
        <f t="shared" si="56"/>
        <v>0.86968399963573439</v>
      </c>
      <c r="R652" s="76">
        <f t="shared" si="57"/>
        <v>-1</v>
      </c>
      <c r="S652" s="95">
        <f t="shared" si="58"/>
        <v>-1</v>
      </c>
      <c r="T652" s="95">
        <f t="shared" si="59"/>
        <v>0.58638743455497377</v>
      </c>
      <c r="U652" s="95"/>
    </row>
    <row r="653" spans="1:21" x14ac:dyDescent="0.3">
      <c r="A653" s="36">
        <f t="shared" si="54"/>
        <v>3</v>
      </c>
      <c r="B653" s="36">
        <v>806</v>
      </c>
      <c r="C653" s="36">
        <v>1</v>
      </c>
      <c r="D653" s="36" t="s">
        <v>305</v>
      </c>
      <c r="E653" s="36">
        <v>2001</v>
      </c>
      <c r="F653" s="36">
        <v>2002</v>
      </c>
      <c r="G653" s="76">
        <v>350</v>
      </c>
      <c r="H653" s="36">
        <v>5</v>
      </c>
      <c r="I653" s="36">
        <v>1</v>
      </c>
      <c r="J653" s="36">
        <v>1</v>
      </c>
      <c r="K653" s="36">
        <v>4</v>
      </c>
      <c r="L653" s="94">
        <v>338</v>
      </c>
      <c r="M653" s="94">
        <v>195</v>
      </c>
      <c r="N653" s="95">
        <f t="shared" si="55"/>
        <v>0.63414634146341464</v>
      </c>
      <c r="O653" s="36">
        <v>20020806</v>
      </c>
      <c r="P653" s="63">
        <v>551.96</v>
      </c>
      <c r="Q653" s="76">
        <f t="shared" si="56"/>
        <v>0.96564968475976509</v>
      </c>
      <c r="R653" s="76">
        <f t="shared" si="57"/>
        <v>-1</v>
      </c>
      <c r="S653" s="95">
        <f t="shared" si="58"/>
        <v>-1</v>
      </c>
      <c r="T653" s="95">
        <f t="shared" si="59"/>
        <v>0.63414634146341464</v>
      </c>
      <c r="U653" s="95"/>
    </row>
    <row r="654" spans="1:21" x14ac:dyDescent="0.3">
      <c r="A654" s="36">
        <f t="shared" si="54"/>
        <v>3</v>
      </c>
      <c r="B654" s="36">
        <v>810</v>
      </c>
      <c r="C654" s="36">
        <v>1</v>
      </c>
      <c r="D654" s="36" t="s">
        <v>568</v>
      </c>
      <c r="E654" s="36">
        <v>2001</v>
      </c>
      <c r="F654" s="36">
        <v>2002</v>
      </c>
      <c r="G654" s="76">
        <v>126</v>
      </c>
      <c r="H654" s="36">
        <v>10</v>
      </c>
      <c r="I654" s="36">
        <v>1</v>
      </c>
      <c r="J654" s="36">
        <v>1</v>
      </c>
      <c r="K654" s="36">
        <v>2</v>
      </c>
      <c r="L654" s="94">
        <v>432</v>
      </c>
      <c r="M654" s="94">
        <v>326</v>
      </c>
      <c r="N654" s="95">
        <f t="shared" si="55"/>
        <v>0.56992084432717682</v>
      </c>
      <c r="O654" s="36">
        <v>20020810</v>
      </c>
      <c r="P654" s="63">
        <v>1104.54</v>
      </c>
      <c r="Q654" s="76">
        <f t="shared" si="56"/>
        <v>0.68625853296394879</v>
      </c>
      <c r="R654" s="76">
        <f t="shared" si="57"/>
        <v>-1</v>
      </c>
      <c r="S654" s="95">
        <f t="shared" si="58"/>
        <v>-1</v>
      </c>
      <c r="T654" s="95">
        <f t="shared" si="59"/>
        <v>0.56992084432717682</v>
      </c>
      <c r="U654" s="95"/>
    </row>
    <row r="655" spans="1:21" x14ac:dyDescent="0.3">
      <c r="A655" s="36">
        <f t="shared" si="54"/>
        <v>3</v>
      </c>
      <c r="B655" s="36">
        <v>811</v>
      </c>
      <c r="C655" s="36">
        <v>1</v>
      </c>
      <c r="D655" s="36" t="s">
        <v>569</v>
      </c>
      <c r="E655" s="36">
        <v>2001</v>
      </c>
      <c r="F655" s="36">
        <v>2002</v>
      </c>
      <c r="G655" s="76">
        <v>126</v>
      </c>
      <c r="H655" s="36">
        <v>10</v>
      </c>
      <c r="I655" s="36">
        <v>1</v>
      </c>
      <c r="J655" s="36">
        <v>1</v>
      </c>
      <c r="K655" s="36">
        <v>2</v>
      </c>
      <c r="L655" s="94">
        <v>625</v>
      </c>
      <c r="M655" s="94">
        <v>364</v>
      </c>
      <c r="N655" s="95">
        <f t="shared" si="55"/>
        <v>0.63195146612740138</v>
      </c>
      <c r="O655" s="36">
        <v>20020811</v>
      </c>
      <c r="P655" s="63">
        <v>779.25</v>
      </c>
      <c r="Q655" s="76">
        <f t="shared" si="56"/>
        <v>1.2691690728264358</v>
      </c>
      <c r="R655" s="76">
        <f t="shared" si="57"/>
        <v>-1</v>
      </c>
      <c r="S655" s="95">
        <f t="shared" si="58"/>
        <v>-1</v>
      </c>
      <c r="T655" s="95">
        <f t="shared" si="59"/>
        <v>0.63195146612740138</v>
      </c>
      <c r="U655" s="95"/>
    </row>
    <row r="656" spans="1:21" x14ac:dyDescent="0.3">
      <c r="A656" s="36">
        <f t="shared" si="54"/>
        <v>3</v>
      </c>
      <c r="B656" s="36">
        <v>831</v>
      </c>
      <c r="C656" s="36">
        <v>1</v>
      </c>
      <c r="D656" s="36" t="s">
        <v>354</v>
      </c>
      <c r="E656" s="36">
        <v>2001</v>
      </c>
      <c r="F656" s="36">
        <v>2002</v>
      </c>
      <c r="G656" s="76">
        <v>650</v>
      </c>
      <c r="H656" s="36">
        <v>5</v>
      </c>
      <c r="I656" s="36">
        <v>1</v>
      </c>
      <c r="J656" s="36">
        <v>1</v>
      </c>
      <c r="K656" s="36">
        <v>7</v>
      </c>
      <c r="L656" s="94">
        <v>6558</v>
      </c>
      <c r="M656" s="94">
        <v>5280</v>
      </c>
      <c r="N656" s="95">
        <f t="shared" si="55"/>
        <v>0.55397871262037501</v>
      </c>
      <c r="O656" s="36">
        <v>20020831</v>
      </c>
      <c r="P656" s="63">
        <v>7987.44</v>
      </c>
      <c r="Q656" s="76">
        <f t="shared" si="56"/>
        <v>1.482076860671254</v>
      </c>
      <c r="R656" s="76">
        <f t="shared" si="57"/>
        <v>-1</v>
      </c>
      <c r="S656" s="95">
        <f t="shared" si="58"/>
        <v>-1</v>
      </c>
      <c r="T656" s="95">
        <f t="shared" si="59"/>
        <v>0.55397871262037501</v>
      </c>
      <c r="U656" s="95"/>
    </row>
    <row r="657" spans="1:21" x14ac:dyDescent="0.3">
      <c r="A657" s="36">
        <f t="shared" si="54"/>
        <v>3</v>
      </c>
      <c r="B657" s="36">
        <v>832</v>
      </c>
      <c r="C657" s="36">
        <v>1</v>
      </c>
      <c r="D657" s="36" t="s">
        <v>233</v>
      </c>
      <c r="E657" s="36">
        <v>2001</v>
      </c>
      <c r="F657" s="36">
        <v>2002</v>
      </c>
      <c r="G657" s="76">
        <v>397</v>
      </c>
      <c r="H657" s="36">
        <v>10</v>
      </c>
      <c r="I657" s="36">
        <v>1</v>
      </c>
      <c r="J657" s="36">
        <v>1</v>
      </c>
      <c r="K657" s="36">
        <v>4</v>
      </c>
      <c r="L657" s="94">
        <v>2334</v>
      </c>
      <c r="M657" s="94">
        <v>1378</v>
      </c>
      <c r="N657" s="95">
        <f t="shared" si="55"/>
        <v>0.6287715517241379</v>
      </c>
      <c r="O657" s="36">
        <v>20020832</v>
      </c>
      <c r="P657" s="63">
        <v>2995.27</v>
      </c>
      <c r="Q657" s="76">
        <f t="shared" si="56"/>
        <v>1.239287276272256</v>
      </c>
      <c r="R657" s="76">
        <f t="shared" si="57"/>
        <v>-1</v>
      </c>
      <c r="S657" s="95">
        <f t="shared" si="58"/>
        <v>-1</v>
      </c>
      <c r="T657" s="95">
        <f t="shared" si="59"/>
        <v>0.6287715517241379</v>
      </c>
      <c r="U657" s="95"/>
    </row>
    <row r="658" spans="1:21" x14ac:dyDescent="0.3">
      <c r="A658" s="36">
        <f t="shared" si="54"/>
        <v>3</v>
      </c>
      <c r="B658" s="36">
        <v>833</v>
      </c>
      <c r="C658" s="36">
        <v>1</v>
      </c>
      <c r="D658" s="36" t="s">
        <v>928</v>
      </c>
      <c r="E658" s="36">
        <v>2001</v>
      </c>
      <c r="F658" s="36">
        <v>2002</v>
      </c>
      <c r="G658" s="76">
        <v>126</v>
      </c>
      <c r="H658" s="36">
        <v>8</v>
      </c>
      <c r="I658" s="36">
        <v>0</v>
      </c>
      <c r="J658" s="36">
        <v>1</v>
      </c>
      <c r="K658" s="36">
        <v>2</v>
      </c>
      <c r="L658" s="94">
        <v>7535</v>
      </c>
      <c r="M658" s="94">
        <v>7935</v>
      </c>
      <c r="N658" s="95">
        <f t="shared" si="55"/>
        <v>0.48707175177763412</v>
      </c>
      <c r="O658" s="36">
        <v>20020833</v>
      </c>
      <c r="P658" s="63">
        <v>15662.55</v>
      </c>
      <c r="Q658" s="76">
        <f t="shared" si="56"/>
        <v>0.98770634411382574</v>
      </c>
      <c r="R658" s="76">
        <f t="shared" si="57"/>
        <v>-1</v>
      </c>
      <c r="S658" s="95">
        <f t="shared" si="58"/>
        <v>-1</v>
      </c>
      <c r="T658" s="95">
        <f t="shared" si="59"/>
        <v>0.48707175177763412</v>
      </c>
      <c r="U658" s="95"/>
    </row>
    <row r="659" spans="1:21" x14ac:dyDescent="0.3">
      <c r="A659" s="36">
        <f t="shared" si="54"/>
        <v>3</v>
      </c>
      <c r="B659" s="36">
        <v>833</v>
      </c>
      <c r="C659" s="36">
        <v>1</v>
      </c>
      <c r="D659" s="36" t="s">
        <v>929</v>
      </c>
      <c r="E659" s="36">
        <v>2001</v>
      </c>
      <c r="F659" s="36">
        <v>2002</v>
      </c>
      <c r="G659" s="76">
        <v>378</v>
      </c>
      <c r="H659" s="36">
        <v>8</v>
      </c>
      <c r="I659" s="36">
        <v>1</v>
      </c>
      <c r="J659" s="36">
        <v>1</v>
      </c>
      <c r="K659" s="36">
        <v>4</v>
      </c>
      <c r="L659" s="94">
        <v>8088</v>
      </c>
      <c r="M659" s="94">
        <v>7410</v>
      </c>
      <c r="N659" s="95">
        <f t="shared" si="55"/>
        <v>0.52187379016647306</v>
      </c>
      <c r="O659" s="36">
        <v>20020833</v>
      </c>
      <c r="P659" s="63">
        <v>15662.55</v>
      </c>
      <c r="Q659" s="76">
        <f t="shared" si="56"/>
        <v>0.98949404790407702</v>
      </c>
      <c r="R659" s="76">
        <f t="shared" si="57"/>
        <v>-1</v>
      </c>
      <c r="S659" s="95">
        <f t="shared" si="58"/>
        <v>-1</v>
      </c>
      <c r="T659" s="95">
        <f t="shared" si="59"/>
        <v>0.52187379016647306</v>
      </c>
      <c r="U659" s="95"/>
    </row>
    <row r="660" spans="1:21" x14ac:dyDescent="0.3">
      <c r="A660" s="36">
        <f t="shared" si="54"/>
        <v>3</v>
      </c>
      <c r="B660" s="36">
        <v>834</v>
      </c>
      <c r="C660" s="36">
        <v>1</v>
      </c>
      <c r="D660" s="36" t="s">
        <v>572</v>
      </c>
      <c r="E660" s="36">
        <v>2001</v>
      </c>
      <c r="F660" s="36">
        <v>2002</v>
      </c>
      <c r="G660" s="76">
        <v>613.80999999999995</v>
      </c>
      <c r="H660" s="36">
        <v>10</v>
      </c>
      <c r="I660" s="36">
        <v>0</v>
      </c>
      <c r="J660" s="36">
        <v>1</v>
      </c>
      <c r="K660" s="36">
        <v>7</v>
      </c>
      <c r="L660" s="94">
        <v>4305</v>
      </c>
      <c r="M660" s="94">
        <v>5754</v>
      </c>
      <c r="N660" s="95">
        <f t="shared" si="55"/>
        <v>0.42797494780793321</v>
      </c>
      <c r="O660" s="36">
        <v>20020834</v>
      </c>
      <c r="P660" s="63">
        <v>9499.92</v>
      </c>
      <c r="Q660" s="76">
        <f t="shared" si="56"/>
        <v>1.0588510219033422</v>
      </c>
      <c r="R660" s="76">
        <f t="shared" si="57"/>
        <v>-1</v>
      </c>
      <c r="S660" s="95">
        <f t="shared" si="58"/>
        <v>-1</v>
      </c>
      <c r="T660" s="95">
        <f t="shared" si="59"/>
        <v>0.42797494780793321</v>
      </c>
      <c r="U660" s="95"/>
    </row>
    <row r="661" spans="1:21" x14ac:dyDescent="0.3">
      <c r="A661" s="36">
        <f t="shared" si="54"/>
        <v>3</v>
      </c>
      <c r="B661" s="36">
        <v>836</v>
      </c>
      <c r="C661" s="36">
        <v>1</v>
      </c>
      <c r="D661" s="36" t="s">
        <v>307</v>
      </c>
      <c r="E661" s="36">
        <v>2001</v>
      </c>
      <c r="F661" s="36">
        <v>2002</v>
      </c>
      <c r="G661" s="76">
        <v>218.74</v>
      </c>
      <c r="H661" s="36">
        <v>10</v>
      </c>
      <c r="I661" s="36">
        <v>1</v>
      </c>
      <c r="J661" s="36">
        <v>1</v>
      </c>
      <c r="K661" s="36">
        <v>3</v>
      </c>
      <c r="L661" s="94">
        <v>260</v>
      </c>
      <c r="M661" s="94">
        <v>101</v>
      </c>
      <c r="N661" s="95">
        <f t="shared" si="55"/>
        <v>0.72022160664819945</v>
      </c>
      <c r="O661" s="36">
        <v>20020836</v>
      </c>
      <c r="P661" s="63">
        <v>229.28</v>
      </c>
      <c r="Q661" s="76">
        <f t="shared" si="56"/>
        <v>1.5744940683879971</v>
      </c>
      <c r="R661" s="76">
        <f t="shared" si="57"/>
        <v>-1</v>
      </c>
      <c r="S661" s="95">
        <f t="shared" si="58"/>
        <v>-1</v>
      </c>
      <c r="T661" s="95">
        <f t="shared" si="59"/>
        <v>0.72022160664819945</v>
      </c>
      <c r="U661" s="95"/>
    </row>
    <row r="662" spans="1:21" x14ac:dyDescent="0.3">
      <c r="A662" s="36">
        <f t="shared" si="54"/>
        <v>3</v>
      </c>
      <c r="B662" s="36">
        <v>840</v>
      </c>
      <c r="C662" s="36">
        <v>1</v>
      </c>
      <c r="D662" s="36" t="s">
        <v>402</v>
      </c>
      <c r="E662" s="36">
        <v>2001</v>
      </c>
      <c r="F662" s="36">
        <v>2002</v>
      </c>
      <c r="G662" s="76">
        <v>568.69000000000005</v>
      </c>
      <c r="H662" s="36">
        <v>10</v>
      </c>
      <c r="I662" s="36">
        <v>1</v>
      </c>
      <c r="J662" s="36">
        <v>1</v>
      </c>
      <c r="K662" s="36">
        <v>6</v>
      </c>
      <c r="L662" s="94">
        <v>1438</v>
      </c>
      <c r="M662" s="94">
        <v>850</v>
      </c>
      <c r="N662" s="95">
        <f t="shared" si="55"/>
        <v>0.62849650349650354</v>
      </c>
      <c r="O662" s="36">
        <v>20020840</v>
      </c>
      <c r="P662" s="63">
        <v>1299.03</v>
      </c>
      <c r="Q662" s="76">
        <f t="shared" si="56"/>
        <v>1.7613142113731015</v>
      </c>
      <c r="R662" s="76">
        <f t="shared" si="57"/>
        <v>-1</v>
      </c>
      <c r="S662" s="95">
        <f t="shared" si="58"/>
        <v>-1</v>
      </c>
      <c r="T662" s="95">
        <f t="shared" si="59"/>
        <v>0.62849650349650354</v>
      </c>
      <c r="U662" s="95"/>
    </row>
    <row r="663" spans="1:21" x14ac:dyDescent="0.3">
      <c r="A663" s="36">
        <f t="shared" si="54"/>
        <v>3</v>
      </c>
      <c r="B663" s="36">
        <v>850</v>
      </c>
      <c r="C663" s="36">
        <v>1</v>
      </c>
      <c r="D663" s="36" t="s">
        <v>437</v>
      </c>
      <c r="E663" s="36">
        <v>2001</v>
      </c>
      <c r="F663" s="36">
        <v>2002</v>
      </c>
      <c r="G663" s="76">
        <v>500</v>
      </c>
      <c r="H663" s="36">
        <v>5</v>
      </c>
      <c r="I663" s="36">
        <v>1</v>
      </c>
      <c r="J663" s="36">
        <v>1</v>
      </c>
      <c r="K663" s="36">
        <v>6</v>
      </c>
      <c r="L663" s="94">
        <v>121</v>
      </c>
      <c r="M663" s="94">
        <v>77</v>
      </c>
      <c r="N663" s="95">
        <f t="shared" si="55"/>
        <v>0.61111111111111116</v>
      </c>
      <c r="O663" s="36">
        <v>20020850</v>
      </c>
      <c r="P663" s="63">
        <v>226.21</v>
      </c>
      <c r="Q663" s="76">
        <f t="shared" si="56"/>
        <v>0.87529286945758367</v>
      </c>
      <c r="R663" s="76">
        <f t="shared" si="57"/>
        <v>-1</v>
      </c>
      <c r="S663" s="95">
        <f t="shared" si="58"/>
        <v>-1</v>
      </c>
      <c r="T663" s="95">
        <f t="shared" si="59"/>
        <v>0.61111111111111116</v>
      </c>
      <c r="U663" s="95"/>
    </row>
    <row r="664" spans="1:21" x14ac:dyDescent="0.3">
      <c r="A664" s="36">
        <f t="shared" si="54"/>
        <v>3</v>
      </c>
      <c r="B664" s="36">
        <v>857</v>
      </c>
      <c r="C664" s="36">
        <v>1</v>
      </c>
      <c r="D664" s="36" t="s">
        <v>529</v>
      </c>
      <c r="E664" s="36">
        <v>2001</v>
      </c>
      <c r="F664" s="36">
        <v>2002</v>
      </c>
      <c r="G664" s="76">
        <v>500</v>
      </c>
      <c r="H664" s="36">
        <v>10</v>
      </c>
      <c r="I664" s="36">
        <v>1</v>
      </c>
      <c r="J664" s="36">
        <v>1</v>
      </c>
      <c r="K664" s="36">
        <v>6</v>
      </c>
      <c r="L664" s="94">
        <v>542</v>
      </c>
      <c r="M664" s="94">
        <v>307</v>
      </c>
      <c r="N664" s="95">
        <f t="shared" si="55"/>
        <v>0.63839811542991753</v>
      </c>
      <c r="O664" s="36">
        <v>20020857</v>
      </c>
      <c r="P664" s="63">
        <v>722.68</v>
      </c>
      <c r="Q664" s="76">
        <f t="shared" si="56"/>
        <v>1.1747938229921957</v>
      </c>
      <c r="R664" s="76">
        <f t="shared" si="57"/>
        <v>-1</v>
      </c>
      <c r="S664" s="95">
        <f t="shared" si="58"/>
        <v>-1</v>
      </c>
      <c r="T664" s="95">
        <f t="shared" si="59"/>
        <v>0.63839811542991753</v>
      </c>
      <c r="U664" s="95"/>
    </row>
    <row r="665" spans="1:21" x14ac:dyDescent="0.3">
      <c r="A665" s="36">
        <f t="shared" si="54"/>
        <v>3</v>
      </c>
      <c r="B665" s="36">
        <v>861</v>
      </c>
      <c r="C665" s="36">
        <v>1</v>
      </c>
      <c r="D665" s="36" t="s">
        <v>574</v>
      </c>
      <c r="E665" s="36">
        <v>2001</v>
      </c>
      <c r="F665" s="36">
        <v>2002</v>
      </c>
      <c r="G665" s="76">
        <v>150</v>
      </c>
      <c r="H665" s="36">
        <v>5</v>
      </c>
      <c r="I665" s="36">
        <v>0</v>
      </c>
      <c r="J665" s="36">
        <v>1</v>
      </c>
      <c r="K665" s="36">
        <v>2</v>
      </c>
      <c r="L665" s="94">
        <v>5901</v>
      </c>
      <c r="M665" s="94">
        <v>5901</v>
      </c>
      <c r="N665" s="95">
        <f t="shared" si="55"/>
        <v>0.5</v>
      </c>
      <c r="O665" s="36">
        <v>20020861</v>
      </c>
      <c r="P665" s="63">
        <v>4672.09</v>
      </c>
      <c r="Q665" s="76">
        <f t="shared" si="56"/>
        <v>2.5260643523562258</v>
      </c>
      <c r="R665" s="76">
        <f t="shared" si="57"/>
        <v>-1</v>
      </c>
      <c r="S665" s="95">
        <f t="shared" si="58"/>
        <v>-1</v>
      </c>
      <c r="T665" s="95">
        <f t="shared" si="59"/>
        <v>0.5</v>
      </c>
      <c r="U665" s="95"/>
    </row>
    <row r="666" spans="1:21" x14ac:dyDescent="0.3">
      <c r="A666" s="36">
        <f t="shared" si="54"/>
        <v>3</v>
      </c>
      <c r="B666" s="36">
        <v>861</v>
      </c>
      <c r="C666" s="36">
        <v>1</v>
      </c>
      <c r="D666" s="36" t="s">
        <v>573</v>
      </c>
      <c r="E666" s="36">
        <v>2001</v>
      </c>
      <c r="F666" s="36">
        <v>2002</v>
      </c>
      <c r="G666" s="76">
        <v>480</v>
      </c>
      <c r="H666" s="36">
        <v>5</v>
      </c>
      <c r="I666" s="36">
        <v>1</v>
      </c>
      <c r="J666" s="36">
        <v>1</v>
      </c>
      <c r="K666" s="36">
        <v>5</v>
      </c>
      <c r="L666" s="94">
        <v>6453</v>
      </c>
      <c r="M666" s="94">
        <v>5418</v>
      </c>
      <c r="N666" s="95">
        <f t="shared" si="55"/>
        <v>0.54359363153904472</v>
      </c>
      <c r="O666" s="36">
        <v>20020861</v>
      </c>
      <c r="P666" s="63">
        <v>4672.09</v>
      </c>
      <c r="Q666" s="76">
        <f t="shared" si="56"/>
        <v>2.5408329034757462</v>
      </c>
      <c r="R666" s="76">
        <f t="shared" si="57"/>
        <v>-1</v>
      </c>
      <c r="S666" s="95">
        <f t="shared" si="58"/>
        <v>-1</v>
      </c>
      <c r="T666" s="95">
        <f t="shared" si="59"/>
        <v>0.54359363153904472</v>
      </c>
      <c r="U666" s="95"/>
    </row>
    <row r="667" spans="1:21" x14ac:dyDescent="0.3">
      <c r="A667" s="36">
        <f t="shared" si="54"/>
        <v>3</v>
      </c>
      <c r="B667" s="36">
        <v>877</v>
      </c>
      <c r="C667" s="36">
        <v>1</v>
      </c>
      <c r="D667" s="36" t="s">
        <v>261</v>
      </c>
      <c r="E667" s="36">
        <v>2001</v>
      </c>
      <c r="F667" s="36">
        <v>2002</v>
      </c>
      <c r="G667" s="76">
        <v>200</v>
      </c>
      <c r="H667" s="36">
        <v>10</v>
      </c>
      <c r="I667" s="36">
        <v>0</v>
      </c>
      <c r="J667" s="36">
        <v>1</v>
      </c>
      <c r="K667" s="36">
        <v>3</v>
      </c>
      <c r="L667" s="94">
        <v>2071</v>
      </c>
      <c r="M667" s="94">
        <v>2735</v>
      </c>
      <c r="N667" s="95">
        <f t="shared" si="55"/>
        <v>0.43091968372867251</v>
      </c>
      <c r="O667" s="36">
        <v>20020877</v>
      </c>
      <c r="P667" s="63">
        <v>4972.6899999999996</v>
      </c>
      <c r="Q667" s="76">
        <f t="shared" si="56"/>
        <v>0.96647890779437295</v>
      </c>
      <c r="R667" s="76">
        <f t="shared" si="57"/>
        <v>-1</v>
      </c>
      <c r="S667" s="95">
        <f t="shared" si="58"/>
        <v>-1</v>
      </c>
      <c r="T667" s="95">
        <f t="shared" si="59"/>
        <v>0.43091968372867251</v>
      </c>
      <c r="U667" s="95"/>
    </row>
    <row r="668" spans="1:21" x14ac:dyDescent="0.3">
      <c r="A668" s="36">
        <f t="shared" si="54"/>
        <v>3</v>
      </c>
      <c r="B668" s="36">
        <v>879</v>
      </c>
      <c r="C668" s="36">
        <v>1</v>
      </c>
      <c r="D668" s="36" t="s">
        <v>357</v>
      </c>
      <c r="E668" s="36">
        <v>2001</v>
      </c>
      <c r="F668" s="36">
        <v>2002</v>
      </c>
      <c r="G668" s="76">
        <v>390</v>
      </c>
      <c r="H668" s="36">
        <v>10</v>
      </c>
      <c r="I668" s="36">
        <v>0</v>
      </c>
      <c r="J668" s="36">
        <v>1</v>
      </c>
      <c r="K668" s="36">
        <v>4</v>
      </c>
      <c r="L668" s="94">
        <v>907</v>
      </c>
      <c r="M668" s="94">
        <v>1370</v>
      </c>
      <c r="N668" s="95">
        <f t="shared" si="55"/>
        <v>0.39833113746157223</v>
      </c>
      <c r="O668" s="36">
        <v>20020879</v>
      </c>
      <c r="P668" s="63">
        <v>1835.62</v>
      </c>
      <c r="Q668" s="76">
        <f t="shared" si="56"/>
        <v>1.2404528170318476</v>
      </c>
      <c r="R668" s="76">
        <f t="shared" si="57"/>
        <v>-1</v>
      </c>
      <c r="S668" s="95">
        <f t="shared" si="58"/>
        <v>-1</v>
      </c>
      <c r="T668" s="95">
        <f t="shared" si="59"/>
        <v>0.39833113746157223</v>
      </c>
      <c r="U668" s="95"/>
    </row>
    <row r="669" spans="1:21" x14ac:dyDescent="0.3">
      <c r="A669" s="36">
        <f t="shared" si="54"/>
        <v>3</v>
      </c>
      <c r="B669" s="36">
        <v>881</v>
      </c>
      <c r="C669" s="36">
        <v>1</v>
      </c>
      <c r="D669" s="36" t="s">
        <v>359</v>
      </c>
      <c r="E669" s="36">
        <v>2001</v>
      </c>
      <c r="F669" s="36">
        <v>2002</v>
      </c>
      <c r="G669" s="76">
        <v>450</v>
      </c>
      <c r="H669" s="36">
        <v>8</v>
      </c>
      <c r="I669" s="36">
        <v>1</v>
      </c>
      <c r="J669" s="36">
        <v>1</v>
      </c>
      <c r="K669" s="36">
        <v>5</v>
      </c>
      <c r="L669" s="94">
        <v>511</v>
      </c>
      <c r="M669" s="94">
        <v>371</v>
      </c>
      <c r="N669" s="95">
        <f t="shared" si="55"/>
        <v>0.57936507936507942</v>
      </c>
      <c r="O669" s="36">
        <v>20020881</v>
      </c>
      <c r="P669" s="63">
        <v>920.07</v>
      </c>
      <c r="Q669" s="76">
        <f t="shared" si="56"/>
        <v>0.95862271348919104</v>
      </c>
      <c r="R669" s="76">
        <f t="shared" si="57"/>
        <v>-1</v>
      </c>
      <c r="S669" s="95">
        <f t="shared" si="58"/>
        <v>-1</v>
      </c>
      <c r="T669" s="95">
        <f t="shared" si="59"/>
        <v>0.57936507936507942</v>
      </c>
      <c r="U669" s="95"/>
    </row>
    <row r="670" spans="1:21" x14ac:dyDescent="0.3">
      <c r="A670" s="36">
        <f t="shared" si="54"/>
        <v>3</v>
      </c>
      <c r="B670" s="36">
        <v>882</v>
      </c>
      <c r="C670" s="36">
        <v>1</v>
      </c>
      <c r="D670" s="36" t="s">
        <v>360</v>
      </c>
      <c r="E670" s="36">
        <v>2001</v>
      </c>
      <c r="F670" s="36">
        <v>2002</v>
      </c>
      <c r="G670" s="76">
        <v>450</v>
      </c>
      <c r="H670" s="36">
        <v>10</v>
      </c>
      <c r="I670" s="36">
        <v>0</v>
      </c>
      <c r="J670" s="36">
        <v>1</v>
      </c>
      <c r="K670" s="36">
        <v>5</v>
      </c>
      <c r="L670" s="94">
        <v>1778</v>
      </c>
      <c r="M670" s="94">
        <v>1823</v>
      </c>
      <c r="N670" s="95">
        <f t="shared" si="55"/>
        <v>0.49375173562899194</v>
      </c>
      <c r="O670" s="36">
        <v>20020882</v>
      </c>
      <c r="P670" s="63">
        <v>3636.98</v>
      </c>
      <c r="Q670" s="76">
        <f t="shared" si="56"/>
        <v>0.99010717683352667</v>
      </c>
      <c r="R670" s="76">
        <f t="shared" si="57"/>
        <v>-1</v>
      </c>
      <c r="S670" s="95">
        <f t="shared" si="58"/>
        <v>-1</v>
      </c>
      <c r="T670" s="95">
        <f t="shared" si="59"/>
        <v>0.49375173562899194</v>
      </c>
      <c r="U670" s="95"/>
    </row>
    <row r="671" spans="1:21" x14ac:dyDescent="0.3">
      <c r="A671" s="36">
        <f t="shared" si="54"/>
        <v>3</v>
      </c>
      <c r="B671" s="36">
        <v>891</v>
      </c>
      <c r="C671" s="36">
        <v>1</v>
      </c>
      <c r="D671" s="36" t="s">
        <v>363</v>
      </c>
      <c r="E671" s="36">
        <v>2001</v>
      </c>
      <c r="F671" s="36">
        <v>2002</v>
      </c>
      <c r="G671" s="76">
        <v>126</v>
      </c>
      <c r="H671" s="36">
        <v>10</v>
      </c>
      <c r="I671" s="36">
        <v>1</v>
      </c>
      <c r="J671" s="36">
        <v>1</v>
      </c>
      <c r="K671" s="36">
        <v>2</v>
      </c>
      <c r="L671" s="94">
        <v>470</v>
      </c>
      <c r="M671" s="94">
        <v>181</v>
      </c>
      <c r="N671" s="95">
        <f t="shared" si="55"/>
        <v>0.72196620583717352</v>
      </c>
      <c r="O671" s="36">
        <v>20020891</v>
      </c>
      <c r="P671" s="63">
        <v>675.65</v>
      </c>
      <c r="Q671" s="76">
        <f t="shared" si="56"/>
        <v>0.96351661363131802</v>
      </c>
      <c r="R671" s="76">
        <f t="shared" si="57"/>
        <v>-1</v>
      </c>
      <c r="S671" s="95">
        <f t="shared" si="58"/>
        <v>-1</v>
      </c>
      <c r="T671" s="95">
        <f t="shared" si="59"/>
        <v>0.72196620583717352</v>
      </c>
      <c r="U671" s="95"/>
    </row>
    <row r="672" spans="1:21" x14ac:dyDescent="0.3">
      <c r="A672" s="36">
        <f t="shared" si="54"/>
        <v>3</v>
      </c>
      <c r="B672" s="36">
        <v>911</v>
      </c>
      <c r="C672" s="36">
        <v>1</v>
      </c>
      <c r="D672" s="36" t="s">
        <v>511</v>
      </c>
      <c r="E672" s="36">
        <v>2001</v>
      </c>
      <c r="F672" s="36">
        <v>2002</v>
      </c>
      <c r="G672" s="76">
        <v>300</v>
      </c>
      <c r="H672" s="36">
        <v>10</v>
      </c>
      <c r="I672" s="36">
        <v>0</v>
      </c>
      <c r="J672" s="36">
        <v>1</v>
      </c>
      <c r="K672" s="36">
        <v>4</v>
      </c>
      <c r="L672" s="94">
        <v>1526</v>
      </c>
      <c r="M672" s="94">
        <v>2568</v>
      </c>
      <c r="N672" s="95">
        <f t="shared" si="55"/>
        <v>0.37274059599413778</v>
      </c>
      <c r="O672" s="36">
        <v>20020911</v>
      </c>
      <c r="P672" s="63">
        <v>4649.25</v>
      </c>
      <c r="Q672" s="76">
        <f t="shared" si="56"/>
        <v>0.88057213529063827</v>
      </c>
      <c r="R672" s="76">
        <f t="shared" si="57"/>
        <v>-1</v>
      </c>
      <c r="S672" s="95">
        <f t="shared" si="58"/>
        <v>-1</v>
      </c>
      <c r="T672" s="95">
        <f t="shared" si="59"/>
        <v>0.37274059599413778</v>
      </c>
      <c r="U672" s="95"/>
    </row>
    <row r="673" spans="1:21" x14ac:dyDescent="0.3">
      <c r="A673" s="36">
        <f t="shared" si="54"/>
        <v>3</v>
      </c>
      <c r="B673" s="36">
        <v>912</v>
      </c>
      <c r="C673" s="36">
        <v>1</v>
      </c>
      <c r="D673" s="36" t="s">
        <v>403</v>
      </c>
      <c r="E673" s="36">
        <v>2001</v>
      </c>
      <c r="F673" s="36">
        <v>2002</v>
      </c>
      <c r="G673" s="76">
        <v>350</v>
      </c>
      <c r="H673" s="36">
        <v>10</v>
      </c>
      <c r="I673" s="36">
        <v>0</v>
      </c>
      <c r="J673" s="36">
        <v>1</v>
      </c>
      <c r="K673" s="36">
        <v>4</v>
      </c>
      <c r="L673" s="94">
        <v>777</v>
      </c>
      <c r="M673" s="94">
        <v>977</v>
      </c>
      <c r="N673" s="95">
        <f t="shared" si="55"/>
        <v>0.44298745724059291</v>
      </c>
      <c r="O673" s="36">
        <v>20020912</v>
      </c>
      <c r="P673" s="63">
        <v>1955.09</v>
      </c>
      <c r="Q673" s="76">
        <f t="shared" si="56"/>
        <v>0.89714539995601228</v>
      </c>
      <c r="R673" s="76">
        <f t="shared" si="57"/>
        <v>-1</v>
      </c>
      <c r="S673" s="95">
        <f t="shared" si="58"/>
        <v>-1</v>
      </c>
      <c r="T673" s="95">
        <f t="shared" si="59"/>
        <v>0.44298745724059291</v>
      </c>
      <c r="U673" s="95"/>
    </row>
    <row r="674" spans="1:21" x14ac:dyDescent="0.3">
      <c r="A674" s="36">
        <f t="shared" si="54"/>
        <v>3</v>
      </c>
      <c r="B674" s="36">
        <v>2137</v>
      </c>
      <c r="C674" s="36">
        <v>1</v>
      </c>
      <c r="D674" s="36" t="s">
        <v>575</v>
      </c>
      <c r="E674" s="36">
        <v>2001</v>
      </c>
      <c r="F674" s="36">
        <v>2002</v>
      </c>
      <c r="G674" s="76">
        <v>300</v>
      </c>
      <c r="H674" s="36">
        <v>10</v>
      </c>
      <c r="I674" s="36">
        <v>1</v>
      </c>
      <c r="J674" s="36">
        <v>1</v>
      </c>
      <c r="K674" s="36">
        <v>4</v>
      </c>
      <c r="L674" s="94">
        <v>529</v>
      </c>
      <c r="M674" s="94">
        <v>410</v>
      </c>
      <c r="N674" s="95">
        <f t="shared" si="55"/>
        <v>0.5633652822151225</v>
      </c>
      <c r="O674" s="36">
        <v>20022137</v>
      </c>
      <c r="P674" s="63">
        <v>967.7</v>
      </c>
      <c r="Q674" s="76">
        <f t="shared" si="56"/>
        <v>0.97034204815542002</v>
      </c>
      <c r="R674" s="76">
        <f t="shared" si="57"/>
        <v>-1</v>
      </c>
      <c r="S674" s="95">
        <f t="shared" si="58"/>
        <v>-1</v>
      </c>
      <c r="T674" s="95">
        <f t="shared" si="59"/>
        <v>0.5633652822151225</v>
      </c>
      <c r="U674" s="95"/>
    </row>
    <row r="675" spans="1:21" x14ac:dyDescent="0.3">
      <c r="A675" s="36">
        <f t="shared" si="54"/>
        <v>3</v>
      </c>
      <c r="B675" s="36">
        <v>2142</v>
      </c>
      <c r="C675" s="36">
        <v>1</v>
      </c>
      <c r="D675" s="36" t="s">
        <v>576</v>
      </c>
      <c r="E675" s="36">
        <v>2001</v>
      </c>
      <c r="F675" s="36">
        <v>2002</v>
      </c>
      <c r="G675" s="76">
        <v>126</v>
      </c>
      <c r="H675" s="36">
        <v>10</v>
      </c>
      <c r="I675" s="36">
        <v>0</v>
      </c>
      <c r="J675" s="36">
        <v>1</v>
      </c>
      <c r="K675" s="36">
        <v>2</v>
      </c>
      <c r="L675" s="94">
        <v>1524</v>
      </c>
      <c r="M675" s="94">
        <v>1166</v>
      </c>
      <c r="N675" s="95">
        <f t="shared" si="55"/>
        <v>0.56654275092936801</v>
      </c>
      <c r="O675" s="36">
        <v>20022142</v>
      </c>
      <c r="P675" s="63">
        <v>2897.35</v>
      </c>
      <c r="Q675" s="76">
        <f t="shared" si="56"/>
        <v>0.92843460403472144</v>
      </c>
      <c r="R675" s="76">
        <f t="shared" si="57"/>
        <v>-1</v>
      </c>
      <c r="S675" s="95">
        <f t="shared" si="58"/>
        <v>-1</v>
      </c>
      <c r="T675" s="95">
        <f t="shared" si="59"/>
        <v>0.56654275092936801</v>
      </c>
      <c r="U675" s="95"/>
    </row>
    <row r="676" spans="1:21" x14ac:dyDescent="0.3">
      <c r="A676" s="36">
        <f t="shared" si="54"/>
        <v>3</v>
      </c>
      <c r="B676" s="36">
        <v>2143</v>
      </c>
      <c r="C676" s="36">
        <v>1</v>
      </c>
      <c r="D676" s="36" t="s">
        <v>439</v>
      </c>
      <c r="E676" s="36">
        <v>2001</v>
      </c>
      <c r="F676" s="36">
        <v>2002</v>
      </c>
      <c r="G676" s="76">
        <v>300</v>
      </c>
      <c r="H676" s="36">
        <v>7</v>
      </c>
      <c r="I676" s="36">
        <v>0</v>
      </c>
      <c r="J676" s="36">
        <v>1</v>
      </c>
      <c r="K676" s="36">
        <v>4</v>
      </c>
      <c r="L676" s="94">
        <v>396</v>
      </c>
      <c r="M676" s="94">
        <v>633</v>
      </c>
      <c r="N676" s="95">
        <f t="shared" si="55"/>
        <v>0.38483965014577259</v>
      </c>
      <c r="O676" s="36">
        <v>20022143</v>
      </c>
      <c r="P676" s="63">
        <v>1073.67</v>
      </c>
      <c r="Q676" s="76">
        <f t="shared" si="56"/>
        <v>0.95839503758137967</v>
      </c>
      <c r="R676" s="76">
        <f t="shared" si="57"/>
        <v>-1</v>
      </c>
      <c r="S676" s="95">
        <f t="shared" si="58"/>
        <v>-1</v>
      </c>
      <c r="T676" s="95">
        <f t="shared" si="59"/>
        <v>0.38483965014577259</v>
      </c>
      <c r="U676" s="95"/>
    </row>
    <row r="677" spans="1:21" x14ac:dyDescent="0.3">
      <c r="A677" s="36">
        <f t="shared" si="54"/>
        <v>3</v>
      </c>
      <c r="B677" s="36">
        <v>2144</v>
      </c>
      <c r="C677" s="36">
        <v>1</v>
      </c>
      <c r="D677" s="36" t="s">
        <v>577</v>
      </c>
      <c r="E677" s="36">
        <v>2001</v>
      </c>
      <c r="F677" s="36">
        <v>2002</v>
      </c>
      <c r="G677" s="76">
        <v>400</v>
      </c>
      <c r="H677" s="36">
        <v>10</v>
      </c>
      <c r="I677" s="36">
        <v>1</v>
      </c>
      <c r="J677" s="36">
        <v>1</v>
      </c>
      <c r="K677" s="36">
        <v>5</v>
      </c>
      <c r="L677" s="94">
        <v>1971</v>
      </c>
      <c r="M677" s="94">
        <v>1848</v>
      </c>
      <c r="N677" s="95">
        <f t="shared" si="55"/>
        <v>0.51610369206598583</v>
      </c>
      <c r="O677" s="36">
        <v>20022144</v>
      </c>
      <c r="P677" s="63">
        <v>3655.37</v>
      </c>
      <c r="Q677" s="76">
        <f t="shared" si="56"/>
        <v>1.0447642783083519</v>
      </c>
      <c r="R677" s="76">
        <f t="shared" si="57"/>
        <v>-1</v>
      </c>
      <c r="S677" s="95">
        <f t="shared" si="58"/>
        <v>-1</v>
      </c>
      <c r="T677" s="95">
        <f t="shared" si="59"/>
        <v>0.51610369206598583</v>
      </c>
      <c r="U677" s="95"/>
    </row>
    <row r="678" spans="1:21" x14ac:dyDescent="0.3">
      <c r="A678" s="36">
        <f t="shared" si="54"/>
        <v>3</v>
      </c>
      <c r="B678" s="36">
        <v>2154</v>
      </c>
      <c r="C678" s="36">
        <v>1</v>
      </c>
      <c r="D678" s="36" t="s">
        <v>365</v>
      </c>
      <c r="E678" s="36">
        <v>2001</v>
      </c>
      <c r="F678" s="36">
        <v>2002</v>
      </c>
      <c r="G678" s="76">
        <v>334.64</v>
      </c>
      <c r="H678" s="36">
        <v>10</v>
      </c>
      <c r="I678" s="36">
        <v>1</v>
      </c>
      <c r="J678" s="36">
        <v>1</v>
      </c>
      <c r="K678" s="36">
        <v>4</v>
      </c>
      <c r="L678" s="94">
        <v>1292</v>
      </c>
      <c r="M678" s="94">
        <v>1287</v>
      </c>
      <c r="N678" s="95">
        <f t="shared" si="55"/>
        <v>0.50096936797208225</v>
      </c>
      <c r="O678" s="36">
        <v>20022154</v>
      </c>
      <c r="P678" s="63">
        <v>1430</v>
      </c>
      <c r="Q678" s="76">
        <f t="shared" si="56"/>
        <v>1.8034965034965036</v>
      </c>
      <c r="R678" s="76">
        <f t="shared" si="57"/>
        <v>-1</v>
      </c>
      <c r="S678" s="95">
        <f t="shared" si="58"/>
        <v>-1</v>
      </c>
      <c r="T678" s="95">
        <f t="shared" si="59"/>
        <v>0.50096936797208225</v>
      </c>
      <c r="U678" s="95"/>
    </row>
    <row r="679" spans="1:21" x14ac:dyDescent="0.3">
      <c r="A679" s="36">
        <f t="shared" si="54"/>
        <v>3</v>
      </c>
      <c r="B679" s="36">
        <v>2155</v>
      </c>
      <c r="C679" s="36">
        <v>1</v>
      </c>
      <c r="D679" s="36" t="s">
        <v>405</v>
      </c>
      <c r="E679" s="36">
        <v>2001</v>
      </c>
      <c r="F679" s="36">
        <v>2002</v>
      </c>
      <c r="G679" s="76">
        <v>100</v>
      </c>
      <c r="H679" s="36">
        <v>10</v>
      </c>
      <c r="I679" s="36">
        <v>1</v>
      </c>
      <c r="J679" s="36">
        <v>1</v>
      </c>
      <c r="K679" s="36">
        <v>2</v>
      </c>
      <c r="L679" s="94">
        <v>681</v>
      </c>
      <c r="M679" s="94">
        <v>467</v>
      </c>
      <c r="N679" s="95">
        <f t="shared" si="55"/>
        <v>0.59320557491289194</v>
      </c>
      <c r="O679" s="36">
        <v>20022155</v>
      </c>
      <c r="P679" s="63">
        <v>1461.59</v>
      </c>
      <c r="Q679" s="76">
        <f t="shared" si="56"/>
        <v>0.78544598690467238</v>
      </c>
      <c r="R679" s="76">
        <f t="shared" si="57"/>
        <v>-1</v>
      </c>
      <c r="S679" s="95">
        <f t="shared" si="58"/>
        <v>-1</v>
      </c>
      <c r="T679" s="95">
        <f t="shared" si="59"/>
        <v>0.59320557491289194</v>
      </c>
      <c r="U679" s="95"/>
    </row>
    <row r="680" spans="1:21" x14ac:dyDescent="0.3">
      <c r="A680" s="36">
        <f t="shared" si="54"/>
        <v>3</v>
      </c>
      <c r="B680" s="36">
        <v>2165</v>
      </c>
      <c r="C680" s="36">
        <v>1</v>
      </c>
      <c r="D680" s="36" t="s">
        <v>406</v>
      </c>
      <c r="E680" s="36">
        <v>2001</v>
      </c>
      <c r="F680" s="36">
        <v>2002</v>
      </c>
      <c r="G680" s="76">
        <v>126</v>
      </c>
      <c r="H680" s="36">
        <v>7</v>
      </c>
      <c r="I680" s="36">
        <v>1</v>
      </c>
      <c r="J680" s="36">
        <v>1</v>
      </c>
      <c r="K680" s="36">
        <v>2</v>
      </c>
      <c r="L680" s="94">
        <v>429</v>
      </c>
      <c r="M680" s="94">
        <v>208</v>
      </c>
      <c r="N680" s="95">
        <f t="shared" si="55"/>
        <v>0.67346938775510201</v>
      </c>
      <c r="O680" s="36">
        <v>20022165</v>
      </c>
      <c r="P680" s="63">
        <v>1161.71</v>
      </c>
      <c r="Q680" s="76">
        <f t="shared" si="56"/>
        <v>0.54832961754654774</v>
      </c>
      <c r="R680" s="76">
        <f t="shared" si="57"/>
        <v>-1</v>
      </c>
      <c r="S680" s="95">
        <f t="shared" si="58"/>
        <v>-1</v>
      </c>
      <c r="T680" s="95">
        <f t="shared" si="59"/>
        <v>0.67346938775510201</v>
      </c>
      <c r="U680" s="95"/>
    </row>
    <row r="681" spans="1:21" x14ac:dyDescent="0.3">
      <c r="A681" s="36">
        <f t="shared" si="54"/>
        <v>3</v>
      </c>
      <c r="B681" s="36">
        <v>2167</v>
      </c>
      <c r="C681" s="36">
        <v>1</v>
      </c>
      <c r="D681" s="36" t="s">
        <v>578</v>
      </c>
      <c r="E681" s="36">
        <v>2001</v>
      </c>
      <c r="F681" s="36">
        <v>2002</v>
      </c>
      <c r="G681" s="76">
        <v>5</v>
      </c>
      <c r="H681" s="36">
        <v>10</v>
      </c>
      <c r="I681" s="36">
        <v>1</v>
      </c>
      <c r="J681" s="36">
        <v>1</v>
      </c>
      <c r="K681" s="36">
        <v>1</v>
      </c>
      <c r="L681" s="94">
        <v>372</v>
      </c>
      <c r="M681" s="94">
        <v>211</v>
      </c>
      <c r="N681" s="95">
        <f t="shared" si="55"/>
        <v>0.63807890222984565</v>
      </c>
      <c r="O681" s="36">
        <v>20022167</v>
      </c>
      <c r="P681" s="63">
        <v>543.32000000000005</v>
      </c>
      <c r="Q681" s="76">
        <f t="shared" si="56"/>
        <v>1.0730324670544062</v>
      </c>
      <c r="R681" s="76">
        <f t="shared" si="57"/>
        <v>-1</v>
      </c>
      <c r="S681" s="95">
        <f t="shared" si="58"/>
        <v>-1</v>
      </c>
      <c r="T681" s="95">
        <f t="shared" si="59"/>
        <v>0.63807890222984565</v>
      </c>
      <c r="U681" s="95"/>
    </row>
    <row r="682" spans="1:21" x14ac:dyDescent="0.3">
      <c r="A682" s="36">
        <f t="shared" si="54"/>
        <v>3</v>
      </c>
      <c r="B682" s="36">
        <v>2169</v>
      </c>
      <c r="C682" s="36">
        <v>1</v>
      </c>
      <c r="D682" s="36" t="s">
        <v>579</v>
      </c>
      <c r="E682" s="36">
        <v>2001</v>
      </c>
      <c r="F682" s="36">
        <v>2002</v>
      </c>
      <c r="G682" s="76">
        <v>828.15</v>
      </c>
      <c r="H682" s="36">
        <v>10</v>
      </c>
      <c r="I682" s="36">
        <v>1</v>
      </c>
      <c r="J682" s="36">
        <v>1</v>
      </c>
      <c r="K682" s="36">
        <v>9</v>
      </c>
      <c r="L682" s="94">
        <v>817</v>
      </c>
      <c r="M682" s="94">
        <v>618</v>
      </c>
      <c r="N682" s="95">
        <f t="shared" si="55"/>
        <v>0.56933797909407668</v>
      </c>
      <c r="O682" s="36">
        <v>20022169</v>
      </c>
      <c r="P682" s="63">
        <v>845.4</v>
      </c>
      <c r="Q682" s="76">
        <f t="shared" si="56"/>
        <v>1.697421339011119</v>
      </c>
      <c r="R682" s="76">
        <f t="shared" si="57"/>
        <v>-1</v>
      </c>
      <c r="S682" s="95">
        <f t="shared" si="58"/>
        <v>-1</v>
      </c>
      <c r="T682" s="95">
        <f t="shared" si="59"/>
        <v>0.56933797909407668</v>
      </c>
      <c r="U682" s="95"/>
    </row>
    <row r="683" spans="1:21" x14ac:dyDescent="0.3">
      <c r="A683" s="36">
        <f t="shared" ref="A683:A746" si="60">IF(E683/4=INT(E683/4),1,IF(E683/2=INT(E683/2),2,3))</f>
        <v>3</v>
      </c>
      <c r="B683" s="36">
        <v>2172</v>
      </c>
      <c r="C683" s="36">
        <v>1</v>
      </c>
      <c r="D683" s="36" t="s">
        <v>930</v>
      </c>
      <c r="E683" s="36">
        <v>2001</v>
      </c>
      <c r="F683" s="36">
        <v>2002</v>
      </c>
      <c r="G683" s="76">
        <v>111</v>
      </c>
      <c r="H683" s="36">
        <v>10</v>
      </c>
      <c r="I683" s="36">
        <v>0</v>
      </c>
      <c r="J683" s="36">
        <v>1</v>
      </c>
      <c r="K683" s="36">
        <v>2</v>
      </c>
      <c r="L683" s="94">
        <v>394</v>
      </c>
      <c r="M683" s="94">
        <v>868</v>
      </c>
      <c r="N683" s="95">
        <f t="shared" ref="N683:N746" si="61">L683/(L683+M683)</f>
        <v>0.312202852614897</v>
      </c>
      <c r="O683" s="36">
        <v>20022172</v>
      </c>
      <c r="P683" s="63">
        <v>1022.47</v>
      </c>
      <c r="Q683" s="76">
        <f t="shared" ref="Q683:Q746" si="62">(L683+M683)/P683</f>
        <v>1.2342660420354632</v>
      </c>
      <c r="R683" s="76">
        <f t="shared" ref="R683:R746" si="63">IF(A683=1,N683,-1)</f>
        <v>-1</v>
      </c>
      <c r="S683" s="95">
        <f t="shared" ref="S683:S746" si="64">IF(A683=2,N683,-1)</f>
        <v>-1</v>
      </c>
      <c r="T683" s="95">
        <f t="shared" ref="T683:T746" si="65">IF(A683=3,N683,-1)</f>
        <v>0.312202852614897</v>
      </c>
      <c r="U683" s="95"/>
    </row>
    <row r="684" spans="1:21" x14ac:dyDescent="0.3">
      <c r="A684" s="36">
        <f t="shared" si="60"/>
        <v>3</v>
      </c>
      <c r="B684" s="36">
        <v>2172</v>
      </c>
      <c r="C684" s="36">
        <v>1</v>
      </c>
      <c r="D684" s="36" t="s">
        <v>931</v>
      </c>
      <c r="E684" s="36">
        <v>2001</v>
      </c>
      <c r="F684" s="36">
        <v>2002</v>
      </c>
      <c r="G684" s="76">
        <v>126</v>
      </c>
      <c r="H684" s="36">
        <v>10</v>
      </c>
      <c r="I684" s="36">
        <v>1</v>
      </c>
      <c r="J684" s="36">
        <v>1</v>
      </c>
      <c r="K684" s="36">
        <v>2</v>
      </c>
      <c r="L684" s="94">
        <v>638</v>
      </c>
      <c r="M684" s="94">
        <v>623</v>
      </c>
      <c r="N684" s="95">
        <f t="shared" si="61"/>
        <v>0.50594766058683582</v>
      </c>
      <c r="O684" s="36">
        <v>20022172</v>
      </c>
      <c r="P684" s="63">
        <v>1022.47</v>
      </c>
      <c r="Q684" s="76">
        <f t="shared" si="62"/>
        <v>1.2332880182303636</v>
      </c>
      <c r="R684" s="76">
        <f t="shared" si="63"/>
        <v>-1</v>
      </c>
      <c r="S684" s="95">
        <f t="shared" si="64"/>
        <v>-1</v>
      </c>
      <c r="T684" s="95">
        <f t="shared" si="65"/>
        <v>0.50594766058683582</v>
      </c>
      <c r="U684" s="95"/>
    </row>
    <row r="685" spans="1:21" x14ac:dyDescent="0.3">
      <c r="A685" s="36">
        <f t="shared" si="60"/>
        <v>3</v>
      </c>
      <c r="B685" s="36">
        <v>2174</v>
      </c>
      <c r="C685" s="36">
        <v>1</v>
      </c>
      <c r="D685" s="36" t="s">
        <v>512</v>
      </c>
      <c r="E685" s="36">
        <v>2001</v>
      </c>
      <c r="F685" s="36">
        <v>2002</v>
      </c>
      <c r="G685" s="76">
        <v>300</v>
      </c>
      <c r="H685" s="36">
        <v>10</v>
      </c>
      <c r="I685" s="36">
        <v>0</v>
      </c>
      <c r="J685" s="36">
        <v>1</v>
      </c>
      <c r="K685" s="36">
        <v>4</v>
      </c>
      <c r="L685" s="94">
        <v>566</v>
      </c>
      <c r="M685" s="94">
        <v>868</v>
      </c>
      <c r="N685" s="95">
        <f t="shared" si="61"/>
        <v>0.39470013947001392</v>
      </c>
      <c r="O685" s="36">
        <v>20022174</v>
      </c>
      <c r="P685" s="63">
        <v>1253.54</v>
      </c>
      <c r="Q685" s="76">
        <f t="shared" si="62"/>
        <v>1.1439603044178885</v>
      </c>
      <c r="R685" s="76">
        <f t="shared" si="63"/>
        <v>-1</v>
      </c>
      <c r="S685" s="95">
        <f t="shared" si="64"/>
        <v>-1</v>
      </c>
      <c r="T685" s="95">
        <f t="shared" si="65"/>
        <v>0.39470013947001392</v>
      </c>
      <c r="U685" s="95"/>
    </row>
    <row r="686" spans="1:21" x14ac:dyDescent="0.3">
      <c r="A686" s="36">
        <f t="shared" si="60"/>
        <v>3</v>
      </c>
      <c r="B686" s="36">
        <v>2180</v>
      </c>
      <c r="C686" s="36">
        <v>1</v>
      </c>
      <c r="D686" s="36" t="s">
        <v>3</v>
      </c>
      <c r="E686" s="36">
        <v>2001</v>
      </c>
      <c r="F686" s="36">
        <v>2002</v>
      </c>
      <c r="G686" s="76">
        <v>500</v>
      </c>
      <c r="H686" s="36">
        <v>10</v>
      </c>
      <c r="I686" s="36">
        <v>1</v>
      </c>
      <c r="J686" s="36">
        <v>1</v>
      </c>
      <c r="K686" s="36">
        <v>6</v>
      </c>
      <c r="L686" s="94">
        <v>666</v>
      </c>
      <c r="M686" s="94">
        <v>525</v>
      </c>
      <c r="N686" s="95">
        <f t="shared" si="61"/>
        <v>0.55919395465994959</v>
      </c>
      <c r="O686" s="36">
        <v>20022180</v>
      </c>
      <c r="P686" s="63">
        <v>902.41</v>
      </c>
      <c r="Q686" s="76">
        <f t="shared" si="62"/>
        <v>1.3197992043527886</v>
      </c>
      <c r="R686" s="76">
        <f t="shared" si="63"/>
        <v>-1</v>
      </c>
      <c r="S686" s="95">
        <f t="shared" si="64"/>
        <v>-1</v>
      </c>
      <c r="T686" s="95">
        <f t="shared" si="65"/>
        <v>0.55919395465994959</v>
      </c>
      <c r="U686" s="95"/>
    </row>
    <row r="687" spans="1:21" x14ac:dyDescent="0.3">
      <c r="A687" s="36">
        <f t="shared" si="60"/>
        <v>3</v>
      </c>
      <c r="B687" s="36">
        <v>2184</v>
      </c>
      <c r="C687" s="36">
        <v>1</v>
      </c>
      <c r="D687" s="36" t="s">
        <v>582</v>
      </c>
      <c r="E687" s="36">
        <v>2001</v>
      </c>
      <c r="F687" s="36">
        <v>2002</v>
      </c>
      <c r="G687" s="76">
        <v>400</v>
      </c>
      <c r="H687" s="36">
        <v>10</v>
      </c>
      <c r="I687" s="36">
        <v>1</v>
      </c>
      <c r="J687" s="36">
        <v>1</v>
      </c>
      <c r="K687" s="36">
        <v>5</v>
      </c>
      <c r="L687" s="94">
        <v>767</v>
      </c>
      <c r="M687" s="94">
        <v>598</v>
      </c>
      <c r="N687" s="95">
        <f t="shared" si="61"/>
        <v>0.56190476190476191</v>
      </c>
      <c r="O687" s="36">
        <v>20022184</v>
      </c>
      <c r="P687" s="63">
        <v>1267</v>
      </c>
      <c r="Q687" s="76">
        <f t="shared" si="62"/>
        <v>1.0773480662983426</v>
      </c>
      <c r="R687" s="76">
        <f t="shared" si="63"/>
        <v>-1</v>
      </c>
      <c r="S687" s="95">
        <f t="shared" si="64"/>
        <v>-1</v>
      </c>
      <c r="T687" s="95">
        <f t="shared" si="65"/>
        <v>0.56190476190476191</v>
      </c>
      <c r="U687" s="95"/>
    </row>
    <row r="688" spans="1:21" x14ac:dyDescent="0.3">
      <c r="A688" s="36">
        <f t="shared" si="60"/>
        <v>3</v>
      </c>
      <c r="B688" s="36">
        <v>2190</v>
      </c>
      <c r="C688" s="36">
        <v>1</v>
      </c>
      <c r="D688" s="36" t="s">
        <v>442</v>
      </c>
      <c r="E688" s="36">
        <v>2001</v>
      </c>
      <c r="F688" s="36">
        <v>2002</v>
      </c>
      <c r="G688" s="76">
        <v>400</v>
      </c>
      <c r="H688" s="36">
        <v>10</v>
      </c>
      <c r="I688" s="36">
        <v>1</v>
      </c>
      <c r="J688" s="36">
        <v>1</v>
      </c>
      <c r="K688" s="36">
        <v>5</v>
      </c>
      <c r="L688" s="94">
        <v>946</v>
      </c>
      <c r="M688" s="94">
        <v>524</v>
      </c>
      <c r="N688" s="95">
        <f t="shared" si="61"/>
        <v>0.64353741496598638</v>
      </c>
      <c r="O688" s="36">
        <v>20022190</v>
      </c>
      <c r="P688" s="63">
        <v>1323.22</v>
      </c>
      <c r="Q688" s="76">
        <f t="shared" si="62"/>
        <v>1.1109263765662549</v>
      </c>
      <c r="R688" s="76">
        <f t="shared" si="63"/>
        <v>-1</v>
      </c>
      <c r="S688" s="95">
        <f t="shared" si="64"/>
        <v>-1</v>
      </c>
      <c r="T688" s="95">
        <f t="shared" si="65"/>
        <v>0.64353741496598638</v>
      </c>
      <c r="U688" s="95"/>
    </row>
    <row r="689" spans="1:21" x14ac:dyDescent="0.3">
      <c r="A689" s="36">
        <f t="shared" si="60"/>
        <v>3</v>
      </c>
      <c r="B689" s="36">
        <v>2198</v>
      </c>
      <c r="C689" s="36">
        <v>1</v>
      </c>
      <c r="D689" s="36" t="s">
        <v>462</v>
      </c>
      <c r="E689" s="36">
        <v>2001</v>
      </c>
      <c r="F689" s="36">
        <v>2002</v>
      </c>
      <c r="G689" s="76">
        <v>400</v>
      </c>
      <c r="H689" s="36">
        <v>10</v>
      </c>
      <c r="I689" s="36">
        <v>1</v>
      </c>
      <c r="J689" s="36">
        <v>1</v>
      </c>
      <c r="K689" s="36">
        <v>5</v>
      </c>
      <c r="L689" s="94">
        <v>748</v>
      </c>
      <c r="M689" s="94">
        <v>372</v>
      </c>
      <c r="N689" s="95">
        <f t="shared" si="61"/>
        <v>0.66785714285714282</v>
      </c>
      <c r="O689" s="36">
        <v>20022198</v>
      </c>
      <c r="P689" s="63">
        <v>817.99</v>
      </c>
      <c r="Q689" s="76">
        <f t="shared" si="62"/>
        <v>1.3692098925414735</v>
      </c>
      <c r="R689" s="76">
        <f t="shared" si="63"/>
        <v>-1</v>
      </c>
      <c r="S689" s="95">
        <f t="shared" si="64"/>
        <v>-1</v>
      </c>
      <c r="T689" s="95">
        <f t="shared" si="65"/>
        <v>0.66785714285714282</v>
      </c>
      <c r="U689" s="95"/>
    </row>
    <row r="690" spans="1:21" x14ac:dyDescent="0.3">
      <c r="A690" s="36">
        <f t="shared" si="60"/>
        <v>3</v>
      </c>
      <c r="B690" s="36">
        <v>2215</v>
      </c>
      <c r="C690" s="36">
        <v>1</v>
      </c>
      <c r="D690" s="36" t="s">
        <v>583</v>
      </c>
      <c r="E690" s="36">
        <v>2001</v>
      </c>
      <c r="F690" s="36">
        <v>2002</v>
      </c>
      <c r="G690" s="76">
        <v>541</v>
      </c>
      <c r="H690" s="36">
        <v>10</v>
      </c>
      <c r="I690" s="36">
        <v>1</v>
      </c>
      <c r="J690" s="36">
        <v>1</v>
      </c>
      <c r="K690" s="36">
        <v>6</v>
      </c>
      <c r="L690" s="94">
        <v>194</v>
      </c>
      <c r="M690" s="94">
        <v>191</v>
      </c>
      <c r="N690" s="95">
        <f t="shared" si="61"/>
        <v>0.50389610389610384</v>
      </c>
      <c r="O690" s="36">
        <v>20022215</v>
      </c>
      <c r="P690" s="63">
        <v>460.7</v>
      </c>
      <c r="Q690" s="76">
        <f t="shared" si="62"/>
        <v>0.83568482743650963</v>
      </c>
      <c r="R690" s="76">
        <f t="shared" si="63"/>
        <v>-1</v>
      </c>
      <c r="S690" s="95">
        <f t="shared" si="64"/>
        <v>-1</v>
      </c>
      <c r="T690" s="95">
        <f t="shared" si="65"/>
        <v>0.50389610389610384</v>
      </c>
      <c r="U690" s="95"/>
    </row>
    <row r="691" spans="1:21" x14ac:dyDescent="0.3">
      <c r="A691" s="36">
        <f t="shared" si="60"/>
        <v>3</v>
      </c>
      <c r="B691" s="36">
        <v>2310</v>
      </c>
      <c r="C691" s="36">
        <v>1</v>
      </c>
      <c r="D691" s="36" t="s">
        <v>481</v>
      </c>
      <c r="E691" s="36">
        <v>2001</v>
      </c>
      <c r="F691" s="36">
        <v>2002</v>
      </c>
      <c r="G691" s="76">
        <v>200</v>
      </c>
      <c r="H691" s="36">
        <v>5</v>
      </c>
      <c r="I691" s="36">
        <v>1</v>
      </c>
      <c r="J691" s="36">
        <v>1</v>
      </c>
      <c r="K691" s="36">
        <v>3</v>
      </c>
      <c r="L691" s="94">
        <v>858</v>
      </c>
      <c r="M691" s="94">
        <v>792</v>
      </c>
      <c r="N691" s="95">
        <f t="shared" si="61"/>
        <v>0.52</v>
      </c>
      <c r="O691" s="36">
        <v>20022310</v>
      </c>
      <c r="P691" s="63">
        <v>1292.52</v>
      </c>
      <c r="Q691" s="76">
        <f t="shared" si="62"/>
        <v>1.2765759910871786</v>
      </c>
      <c r="R691" s="76">
        <f t="shared" si="63"/>
        <v>-1</v>
      </c>
      <c r="S691" s="95">
        <f t="shared" si="64"/>
        <v>-1</v>
      </c>
      <c r="T691" s="95">
        <f t="shared" si="65"/>
        <v>0.52</v>
      </c>
      <c r="U691" s="95"/>
    </row>
    <row r="692" spans="1:21" x14ac:dyDescent="0.3">
      <c r="A692" s="36">
        <f t="shared" si="60"/>
        <v>3</v>
      </c>
      <c r="B692" s="36">
        <v>2342</v>
      </c>
      <c r="C692" s="36">
        <v>1</v>
      </c>
      <c r="D692" s="36" t="s">
        <v>585</v>
      </c>
      <c r="E692" s="36">
        <v>2001</v>
      </c>
      <c r="F692" s="36">
        <v>2002</v>
      </c>
      <c r="G692" s="76">
        <v>50</v>
      </c>
      <c r="H692" s="36">
        <v>5</v>
      </c>
      <c r="I692" s="36">
        <v>1</v>
      </c>
      <c r="J692" s="36">
        <v>1</v>
      </c>
      <c r="K692" s="36">
        <v>1</v>
      </c>
      <c r="L692" s="94">
        <v>703</v>
      </c>
      <c r="M692" s="94">
        <v>463</v>
      </c>
      <c r="N692" s="95">
        <f t="shared" si="61"/>
        <v>0.60291595197255576</v>
      </c>
      <c r="O692" s="36">
        <v>20022342</v>
      </c>
      <c r="P692" s="63">
        <v>919.24</v>
      </c>
      <c r="Q692" s="76">
        <f t="shared" si="62"/>
        <v>1.2684391453809669</v>
      </c>
      <c r="R692" s="76">
        <f t="shared" si="63"/>
        <v>-1</v>
      </c>
      <c r="S692" s="95">
        <f t="shared" si="64"/>
        <v>-1</v>
      </c>
      <c r="T692" s="95">
        <f t="shared" si="65"/>
        <v>0.60291595197255576</v>
      </c>
      <c r="U692" s="95"/>
    </row>
    <row r="693" spans="1:21" x14ac:dyDescent="0.3">
      <c r="A693" s="36">
        <f t="shared" si="60"/>
        <v>3</v>
      </c>
      <c r="B693" s="36">
        <v>2342</v>
      </c>
      <c r="C693" s="36">
        <v>1</v>
      </c>
      <c r="D693" s="36" t="s">
        <v>584</v>
      </c>
      <c r="E693" s="36">
        <v>2001</v>
      </c>
      <c r="F693" s="36">
        <v>2002</v>
      </c>
      <c r="G693" s="76">
        <v>375</v>
      </c>
      <c r="H693" s="36">
        <v>5</v>
      </c>
      <c r="I693" s="36">
        <v>1</v>
      </c>
      <c r="J693" s="36">
        <v>1</v>
      </c>
      <c r="K693" s="36">
        <v>4</v>
      </c>
      <c r="L693" s="94">
        <v>729</v>
      </c>
      <c r="M693" s="94">
        <v>452</v>
      </c>
      <c r="N693" s="95">
        <f t="shared" si="61"/>
        <v>0.61727349703640977</v>
      </c>
      <c r="O693" s="36">
        <v>20022342</v>
      </c>
      <c r="P693" s="63">
        <v>919.24</v>
      </c>
      <c r="Q693" s="76">
        <f t="shared" si="62"/>
        <v>1.2847569731517341</v>
      </c>
      <c r="R693" s="76">
        <f t="shared" si="63"/>
        <v>-1</v>
      </c>
      <c r="S693" s="95">
        <f t="shared" si="64"/>
        <v>-1</v>
      </c>
      <c r="T693" s="95">
        <f t="shared" si="65"/>
        <v>0.61727349703640977</v>
      </c>
      <c r="U693" s="95"/>
    </row>
    <row r="694" spans="1:21" x14ac:dyDescent="0.3">
      <c r="A694" s="36">
        <f t="shared" si="60"/>
        <v>3</v>
      </c>
      <c r="B694" s="36">
        <v>2364</v>
      </c>
      <c r="C694" s="36">
        <v>1</v>
      </c>
      <c r="D694" s="36" t="s">
        <v>482</v>
      </c>
      <c r="E694" s="36">
        <v>2001</v>
      </c>
      <c r="F694" s="36">
        <v>2002</v>
      </c>
      <c r="G694" s="76">
        <v>543</v>
      </c>
      <c r="H694" s="36">
        <v>10</v>
      </c>
      <c r="I694" s="36">
        <v>1</v>
      </c>
      <c r="J694" s="36">
        <v>1</v>
      </c>
      <c r="K694" s="36">
        <v>6</v>
      </c>
      <c r="L694" s="94">
        <v>855</v>
      </c>
      <c r="M694" s="94">
        <v>551</v>
      </c>
      <c r="N694" s="95">
        <f t="shared" si="61"/>
        <v>0.60810810810810811</v>
      </c>
      <c r="O694" s="36">
        <v>20022364</v>
      </c>
      <c r="P694" s="63">
        <v>846.61</v>
      </c>
      <c r="Q694" s="76">
        <f t="shared" si="62"/>
        <v>1.660741073221436</v>
      </c>
      <c r="R694" s="76">
        <f t="shared" si="63"/>
        <v>-1</v>
      </c>
      <c r="S694" s="95">
        <f t="shared" si="64"/>
        <v>-1</v>
      </c>
      <c r="T694" s="95">
        <f t="shared" si="65"/>
        <v>0.60810810810810811</v>
      </c>
      <c r="U694" s="95"/>
    </row>
    <row r="695" spans="1:21" x14ac:dyDescent="0.3">
      <c r="A695" s="36">
        <f t="shared" si="60"/>
        <v>3</v>
      </c>
      <c r="B695" s="36">
        <v>2397</v>
      </c>
      <c r="C695" s="36">
        <v>1</v>
      </c>
      <c r="D695" s="36" t="s">
        <v>497</v>
      </c>
      <c r="E695" s="36">
        <v>2001</v>
      </c>
      <c r="F695" s="36">
        <v>2002</v>
      </c>
      <c r="G695" s="76">
        <v>200</v>
      </c>
      <c r="H695" s="36">
        <v>5</v>
      </c>
      <c r="I695" s="36">
        <v>0</v>
      </c>
      <c r="J695" s="36">
        <v>1</v>
      </c>
      <c r="K695" s="36">
        <v>3</v>
      </c>
      <c r="L695" s="94">
        <v>578</v>
      </c>
      <c r="M695" s="94">
        <v>1127</v>
      </c>
      <c r="N695" s="95">
        <f t="shared" si="61"/>
        <v>0.33900293255131964</v>
      </c>
      <c r="O695" s="36">
        <v>20022397</v>
      </c>
      <c r="P695" s="63">
        <v>1445.48</v>
      </c>
      <c r="Q695" s="76">
        <f t="shared" si="62"/>
        <v>1.1795389766721089</v>
      </c>
      <c r="R695" s="76">
        <f t="shared" si="63"/>
        <v>-1</v>
      </c>
      <c r="S695" s="95">
        <f t="shared" si="64"/>
        <v>-1</v>
      </c>
      <c r="T695" s="95">
        <f t="shared" si="65"/>
        <v>0.33900293255131964</v>
      </c>
      <c r="U695" s="95"/>
    </row>
    <row r="696" spans="1:21" x14ac:dyDescent="0.3">
      <c r="A696" s="36">
        <f t="shared" si="60"/>
        <v>3</v>
      </c>
      <c r="B696" s="36">
        <v>2527</v>
      </c>
      <c r="C696" s="36">
        <v>1</v>
      </c>
      <c r="D696" s="36" t="s">
        <v>586</v>
      </c>
      <c r="E696" s="36">
        <v>2001</v>
      </c>
      <c r="F696" s="36">
        <v>2002</v>
      </c>
      <c r="G696" s="76">
        <v>700</v>
      </c>
      <c r="H696" s="36">
        <v>10</v>
      </c>
      <c r="I696" s="36">
        <v>1</v>
      </c>
      <c r="J696" s="36">
        <v>1</v>
      </c>
      <c r="K696" s="36">
        <v>8</v>
      </c>
      <c r="L696" s="94">
        <v>228</v>
      </c>
      <c r="M696" s="94">
        <v>128</v>
      </c>
      <c r="N696" s="95">
        <f t="shared" si="61"/>
        <v>0.6404494382022472</v>
      </c>
      <c r="O696" s="36">
        <v>20022527</v>
      </c>
      <c r="P696" s="63">
        <v>331.68</v>
      </c>
      <c r="Q696" s="76">
        <f t="shared" si="62"/>
        <v>1.0733236854799806</v>
      </c>
      <c r="R696" s="76">
        <f t="shared" si="63"/>
        <v>-1</v>
      </c>
      <c r="S696" s="95">
        <f t="shared" si="64"/>
        <v>-1</v>
      </c>
      <c r="T696" s="95">
        <f t="shared" si="65"/>
        <v>0.6404494382022472</v>
      </c>
      <c r="U696" s="95"/>
    </row>
    <row r="697" spans="1:21" x14ac:dyDescent="0.3">
      <c r="A697" s="36">
        <f t="shared" si="60"/>
        <v>3</v>
      </c>
      <c r="B697" s="36">
        <v>2534</v>
      </c>
      <c r="C697" s="36">
        <v>1</v>
      </c>
      <c r="D697" s="36" t="s">
        <v>464</v>
      </c>
      <c r="E697" s="36">
        <v>2001</v>
      </c>
      <c r="F697" s="36">
        <v>2002</v>
      </c>
      <c r="G697" s="76">
        <v>415</v>
      </c>
      <c r="H697" s="36">
        <v>5</v>
      </c>
      <c r="I697" s="36">
        <v>1</v>
      </c>
      <c r="J697" s="36">
        <v>1</v>
      </c>
      <c r="K697" s="36">
        <v>5</v>
      </c>
      <c r="L697" s="94">
        <v>779</v>
      </c>
      <c r="M697" s="94">
        <v>695</v>
      </c>
      <c r="N697" s="95">
        <f t="shared" si="61"/>
        <v>0.52849389416553594</v>
      </c>
      <c r="O697" s="36">
        <v>20022534</v>
      </c>
      <c r="P697" s="63">
        <v>969.62</v>
      </c>
      <c r="Q697" s="76">
        <f t="shared" si="62"/>
        <v>1.5201831645386852</v>
      </c>
      <c r="R697" s="76">
        <f t="shared" si="63"/>
        <v>-1</v>
      </c>
      <c r="S697" s="95">
        <f t="shared" si="64"/>
        <v>-1</v>
      </c>
      <c r="T697" s="95">
        <f t="shared" si="65"/>
        <v>0.52849389416553594</v>
      </c>
      <c r="U697" s="95"/>
    </row>
    <row r="698" spans="1:21" x14ac:dyDescent="0.3">
      <c r="A698" s="36">
        <f t="shared" si="60"/>
        <v>3</v>
      </c>
      <c r="B698" s="36">
        <v>2536</v>
      </c>
      <c r="C698" s="36">
        <v>1</v>
      </c>
      <c r="D698" s="36" t="s">
        <v>407</v>
      </c>
      <c r="E698" s="36">
        <v>2001</v>
      </c>
      <c r="F698" s="36">
        <v>2002</v>
      </c>
      <c r="G698" s="76">
        <v>256</v>
      </c>
      <c r="H698" s="36">
        <v>10</v>
      </c>
      <c r="I698" s="36">
        <v>1</v>
      </c>
      <c r="J698" s="36">
        <v>1</v>
      </c>
      <c r="K698" s="36">
        <v>3</v>
      </c>
      <c r="L698" s="94">
        <v>273</v>
      </c>
      <c r="M698" s="94">
        <v>72</v>
      </c>
      <c r="N698" s="95">
        <f t="shared" si="61"/>
        <v>0.79130434782608694</v>
      </c>
      <c r="O698" s="36">
        <v>20022536</v>
      </c>
      <c r="P698" s="63">
        <v>359.04</v>
      </c>
      <c r="Q698" s="76">
        <f t="shared" si="62"/>
        <v>0.96089572192513362</v>
      </c>
      <c r="R698" s="76">
        <f t="shared" si="63"/>
        <v>-1</v>
      </c>
      <c r="S698" s="95">
        <f t="shared" si="64"/>
        <v>-1</v>
      </c>
      <c r="T698" s="95">
        <f t="shared" si="65"/>
        <v>0.79130434782608694</v>
      </c>
      <c r="U698" s="95"/>
    </row>
    <row r="699" spans="1:21" x14ac:dyDescent="0.3">
      <c r="A699" s="36">
        <f t="shared" si="60"/>
        <v>3</v>
      </c>
      <c r="B699" s="36">
        <v>2683</v>
      </c>
      <c r="C699" s="36">
        <v>1</v>
      </c>
      <c r="D699" s="36" t="s">
        <v>587</v>
      </c>
      <c r="E699" s="36">
        <v>2001</v>
      </c>
      <c r="F699" s="36">
        <v>2002</v>
      </c>
      <c r="G699" s="76">
        <v>640.59</v>
      </c>
      <c r="H699" s="36">
        <v>10</v>
      </c>
      <c r="I699" s="36">
        <v>1</v>
      </c>
      <c r="J699" s="36">
        <v>1</v>
      </c>
      <c r="K699" s="36">
        <v>7</v>
      </c>
      <c r="L699" s="94">
        <v>448</v>
      </c>
      <c r="M699" s="94">
        <v>167</v>
      </c>
      <c r="N699" s="95">
        <f t="shared" si="61"/>
        <v>0.72845528455284558</v>
      </c>
      <c r="O699" s="36">
        <v>20022683</v>
      </c>
      <c r="P699" s="63">
        <v>487.6</v>
      </c>
      <c r="Q699" s="76">
        <f t="shared" si="62"/>
        <v>1.2612797374897455</v>
      </c>
      <c r="R699" s="76">
        <f t="shared" si="63"/>
        <v>-1</v>
      </c>
      <c r="S699" s="95">
        <f t="shared" si="64"/>
        <v>-1</v>
      </c>
      <c r="T699" s="95">
        <f t="shared" si="65"/>
        <v>0.72845528455284558</v>
      </c>
      <c r="U699" s="95"/>
    </row>
    <row r="700" spans="1:21" x14ac:dyDescent="0.3">
      <c r="A700" s="36">
        <f t="shared" si="60"/>
        <v>3</v>
      </c>
      <c r="B700" s="36">
        <v>2689</v>
      </c>
      <c r="C700" s="36">
        <v>1</v>
      </c>
      <c r="D700" s="36" t="s">
        <v>531</v>
      </c>
      <c r="E700" s="36">
        <v>2001</v>
      </c>
      <c r="F700" s="36">
        <v>2002</v>
      </c>
      <c r="G700" s="76">
        <v>400</v>
      </c>
      <c r="H700" s="36">
        <v>7</v>
      </c>
      <c r="I700" s="36">
        <v>1</v>
      </c>
      <c r="J700" s="36">
        <v>1</v>
      </c>
      <c r="K700" s="36">
        <v>5</v>
      </c>
      <c r="L700" s="94">
        <v>1307</v>
      </c>
      <c r="M700" s="94">
        <v>966</v>
      </c>
      <c r="N700" s="95">
        <f t="shared" si="61"/>
        <v>0.57501099868015837</v>
      </c>
      <c r="O700" s="36">
        <v>20022689</v>
      </c>
      <c r="P700" s="63">
        <v>1505.14</v>
      </c>
      <c r="Q700" s="76">
        <f t="shared" si="62"/>
        <v>1.5101585234596115</v>
      </c>
      <c r="R700" s="76">
        <f t="shared" si="63"/>
        <v>-1</v>
      </c>
      <c r="S700" s="95">
        <f t="shared" si="64"/>
        <v>-1</v>
      </c>
      <c r="T700" s="95">
        <f t="shared" si="65"/>
        <v>0.57501099868015837</v>
      </c>
      <c r="U700" s="95"/>
    </row>
    <row r="701" spans="1:21" x14ac:dyDescent="0.3">
      <c r="A701" s="36">
        <f t="shared" si="60"/>
        <v>3</v>
      </c>
      <c r="B701" s="36">
        <v>2711</v>
      </c>
      <c r="C701" s="36">
        <v>1</v>
      </c>
      <c r="D701" s="36" t="s">
        <v>366</v>
      </c>
      <c r="E701" s="36">
        <v>2001</v>
      </c>
      <c r="F701" s="36">
        <v>2002</v>
      </c>
      <c r="G701" s="76">
        <v>424.03</v>
      </c>
      <c r="H701" s="36">
        <v>10</v>
      </c>
      <c r="I701" s="36">
        <v>0</v>
      </c>
      <c r="J701" s="36">
        <v>1</v>
      </c>
      <c r="K701" s="36">
        <v>5</v>
      </c>
      <c r="L701" s="94">
        <v>1008</v>
      </c>
      <c r="M701" s="94">
        <v>1978</v>
      </c>
      <c r="N701" s="95">
        <f t="shared" si="61"/>
        <v>0.33757535164099128</v>
      </c>
      <c r="O701" s="36">
        <v>20022711</v>
      </c>
      <c r="P701" s="63">
        <v>1107.32</v>
      </c>
      <c r="Q701" s="76">
        <f t="shared" si="62"/>
        <v>2.6966008019362064</v>
      </c>
      <c r="R701" s="76">
        <f t="shared" si="63"/>
        <v>-1</v>
      </c>
      <c r="S701" s="95">
        <f t="shared" si="64"/>
        <v>-1</v>
      </c>
      <c r="T701" s="95">
        <f t="shared" si="65"/>
        <v>0.33757535164099128</v>
      </c>
      <c r="U701" s="95"/>
    </row>
    <row r="702" spans="1:21" x14ac:dyDescent="0.3">
      <c r="A702" s="36">
        <f t="shared" si="60"/>
        <v>3</v>
      </c>
      <c r="B702" s="36">
        <v>2753</v>
      </c>
      <c r="C702" s="36">
        <v>1</v>
      </c>
      <c r="D702" s="36" t="s">
        <v>465</v>
      </c>
      <c r="E702" s="36">
        <v>2001</v>
      </c>
      <c r="F702" s="36">
        <v>2002</v>
      </c>
      <c r="G702" s="76">
        <v>200</v>
      </c>
      <c r="H702" s="36">
        <v>10</v>
      </c>
      <c r="I702" s="36">
        <v>0</v>
      </c>
      <c r="J702" s="36">
        <v>1</v>
      </c>
      <c r="K702" s="36">
        <v>3</v>
      </c>
      <c r="L702" s="94">
        <v>560</v>
      </c>
      <c r="M702" s="94">
        <v>705</v>
      </c>
      <c r="N702" s="95">
        <f t="shared" si="61"/>
        <v>0.44268774703557312</v>
      </c>
      <c r="O702" s="36">
        <v>20022753</v>
      </c>
      <c r="P702" s="63">
        <v>1550.18</v>
      </c>
      <c r="Q702" s="76">
        <f t="shared" si="62"/>
        <v>0.81603426698834969</v>
      </c>
      <c r="R702" s="76">
        <f t="shared" si="63"/>
        <v>-1</v>
      </c>
      <c r="S702" s="95">
        <f t="shared" si="64"/>
        <v>-1</v>
      </c>
      <c r="T702" s="95">
        <f t="shared" si="65"/>
        <v>0.44268774703557312</v>
      </c>
      <c r="U702" s="95"/>
    </row>
    <row r="703" spans="1:21" x14ac:dyDescent="0.3">
      <c r="A703" s="36">
        <f t="shared" si="60"/>
        <v>3</v>
      </c>
      <c r="B703" s="36">
        <v>2754</v>
      </c>
      <c r="C703" s="36">
        <v>1</v>
      </c>
      <c r="D703" s="36" t="s">
        <v>588</v>
      </c>
      <c r="E703" s="36">
        <v>2001</v>
      </c>
      <c r="F703" s="36">
        <v>2002</v>
      </c>
      <c r="G703" s="76">
        <v>290</v>
      </c>
      <c r="H703" s="36">
        <v>10</v>
      </c>
      <c r="I703" s="36">
        <v>1</v>
      </c>
      <c r="J703" s="36">
        <v>1</v>
      </c>
      <c r="K703" s="36">
        <v>3</v>
      </c>
      <c r="L703" s="94">
        <v>384</v>
      </c>
      <c r="M703" s="94">
        <v>179</v>
      </c>
      <c r="N703" s="95">
        <f t="shared" si="61"/>
        <v>0.68206039076376557</v>
      </c>
      <c r="O703" s="36">
        <v>20022754</v>
      </c>
      <c r="P703" s="63">
        <v>412.72</v>
      </c>
      <c r="Q703" s="76">
        <f t="shared" si="62"/>
        <v>1.3641209536731924</v>
      </c>
      <c r="R703" s="76">
        <f t="shared" si="63"/>
        <v>-1</v>
      </c>
      <c r="S703" s="95">
        <f t="shared" si="64"/>
        <v>-1</v>
      </c>
      <c r="T703" s="95">
        <f t="shared" si="65"/>
        <v>0.68206039076376557</v>
      </c>
      <c r="U703" s="95"/>
    </row>
    <row r="704" spans="1:21" x14ac:dyDescent="0.3">
      <c r="A704" s="36">
        <f t="shared" si="60"/>
        <v>3</v>
      </c>
      <c r="B704" s="36">
        <v>2759</v>
      </c>
      <c r="C704" s="36">
        <v>1</v>
      </c>
      <c r="D704" s="36" t="s">
        <v>498</v>
      </c>
      <c r="E704" s="36">
        <v>2001</v>
      </c>
      <c r="F704" s="36">
        <v>2002</v>
      </c>
      <c r="G704" s="76">
        <v>300</v>
      </c>
      <c r="H704" s="36">
        <v>10</v>
      </c>
      <c r="I704" s="36">
        <v>1</v>
      </c>
      <c r="J704" s="36">
        <v>1</v>
      </c>
      <c r="K704" s="36">
        <v>4</v>
      </c>
      <c r="L704" s="94">
        <v>310</v>
      </c>
      <c r="M704" s="94">
        <v>172</v>
      </c>
      <c r="N704" s="95">
        <f t="shared" si="61"/>
        <v>0.6431535269709544</v>
      </c>
      <c r="O704" s="36">
        <v>20022759</v>
      </c>
      <c r="P704" s="63">
        <v>496.07</v>
      </c>
      <c r="Q704" s="76">
        <f t="shared" si="62"/>
        <v>0.97163706734936606</v>
      </c>
      <c r="R704" s="76">
        <f t="shared" si="63"/>
        <v>-1</v>
      </c>
      <c r="S704" s="95">
        <f t="shared" si="64"/>
        <v>-1</v>
      </c>
      <c r="T704" s="95">
        <f t="shared" si="65"/>
        <v>0.6431535269709544</v>
      </c>
      <c r="U704" s="95"/>
    </row>
    <row r="705" spans="1:21" x14ac:dyDescent="0.3">
      <c r="A705" s="36">
        <f t="shared" si="60"/>
        <v>3</v>
      </c>
      <c r="B705" s="36">
        <v>2805</v>
      </c>
      <c r="C705" s="36">
        <v>1</v>
      </c>
      <c r="D705" s="36" t="s">
        <v>589</v>
      </c>
      <c r="E705" s="36">
        <v>2001</v>
      </c>
      <c r="F705" s="36">
        <v>2002</v>
      </c>
      <c r="G705" s="76">
        <v>291.5</v>
      </c>
      <c r="H705" s="36">
        <v>10</v>
      </c>
      <c r="I705" s="36">
        <v>0</v>
      </c>
      <c r="J705" s="36">
        <v>1</v>
      </c>
      <c r="K705" s="36">
        <v>3</v>
      </c>
      <c r="L705" s="94">
        <v>496</v>
      </c>
      <c r="M705" s="94">
        <v>689</v>
      </c>
      <c r="N705" s="95">
        <f t="shared" si="61"/>
        <v>0.41856540084388183</v>
      </c>
      <c r="O705" s="36">
        <v>20022805</v>
      </c>
      <c r="P705" s="63">
        <v>1232.28</v>
      </c>
      <c r="Q705" s="76">
        <f t="shared" si="62"/>
        <v>0.96163209660142179</v>
      </c>
      <c r="R705" s="76">
        <f t="shared" si="63"/>
        <v>-1</v>
      </c>
      <c r="S705" s="95">
        <f t="shared" si="64"/>
        <v>-1</v>
      </c>
      <c r="T705" s="95">
        <f t="shared" si="65"/>
        <v>0.41856540084388183</v>
      </c>
      <c r="U705" s="95"/>
    </row>
    <row r="706" spans="1:21" x14ac:dyDescent="0.3">
      <c r="A706" s="36">
        <f t="shared" si="60"/>
        <v>3</v>
      </c>
      <c r="B706" s="36">
        <v>2853</v>
      </c>
      <c r="C706" s="36">
        <v>1</v>
      </c>
      <c r="D706" s="36" t="s">
        <v>904</v>
      </c>
      <c r="E706" s="36">
        <v>2001</v>
      </c>
      <c r="F706" s="36">
        <v>2002</v>
      </c>
      <c r="G706" s="76">
        <v>415</v>
      </c>
      <c r="H706" s="36">
        <v>5</v>
      </c>
      <c r="I706" s="36">
        <v>1</v>
      </c>
      <c r="J706" s="36">
        <v>1</v>
      </c>
      <c r="K706" s="36">
        <v>5</v>
      </c>
      <c r="L706" s="94">
        <v>858</v>
      </c>
      <c r="M706" s="94">
        <v>498</v>
      </c>
      <c r="N706" s="95">
        <f t="shared" si="61"/>
        <v>0.63274336283185839</v>
      </c>
      <c r="O706" s="36">
        <v>20022853</v>
      </c>
      <c r="P706" s="63">
        <v>1289.95</v>
      </c>
      <c r="Q706" s="76">
        <f t="shared" si="62"/>
        <v>1.0512035350207372</v>
      </c>
      <c r="R706" s="76">
        <f t="shared" si="63"/>
        <v>-1</v>
      </c>
      <c r="S706" s="95">
        <f t="shared" si="64"/>
        <v>-1</v>
      </c>
      <c r="T706" s="95">
        <f t="shared" si="65"/>
        <v>0.63274336283185839</v>
      </c>
      <c r="U706" s="95"/>
    </row>
    <row r="707" spans="1:21" x14ac:dyDescent="0.3">
      <c r="A707" s="36">
        <f t="shared" si="60"/>
        <v>3</v>
      </c>
      <c r="B707" s="36">
        <v>2854</v>
      </c>
      <c r="C707" s="36">
        <v>1</v>
      </c>
      <c r="D707" s="36" t="s">
        <v>590</v>
      </c>
      <c r="E707" s="36">
        <v>2001</v>
      </c>
      <c r="F707" s="36">
        <v>2002</v>
      </c>
      <c r="G707" s="76">
        <v>400</v>
      </c>
      <c r="H707" s="36">
        <v>10</v>
      </c>
      <c r="I707" s="36">
        <v>1</v>
      </c>
      <c r="J707" s="36">
        <v>1</v>
      </c>
      <c r="K707" s="36">
        <v>5</v>
      </c>
      <c r="L707" s="94">
        <v>693</v>
      </c>
      <c r="M707" s="94">
        <v>283</v>
      </c>
      <c r="N707" s="95">
        <f t="shared" si="61"/>
        <v>0.71004098360655743</v>
      </c>
      <c r="O707" s="36">
        <v>20022854</v>
      </c>
      <c r="P707" s="63">
        <v>516.16</v>
      </c>
      <c r="Q707" s="76">
        <f t="shared" si="62"/>
        <v>1.8908865468071916</v>
      </c>
      <c r="R707" s="76">
        <f t="shared" si="63"/>
        <v>-1</v>
      </c>
      <c r="S707" s="95">
        <f t="shared" si="64"/>
        <v>-1</v>
      </c>
      <c r="T707" s="95">
        <f t="shared" si="65"/>
        <v>0.71004098360655743</v>
      </c>
      <c r="U707" s="95"/>
    </row>
    <row r="708" spans="1:21" x14ac:dyDescent="0.3">
      <c r="A708" s="36">
        <f t="shared" si="60"/>
        <v>3</v>
      </c>
      <c r="B708" s="36">
        <v>2859</v>
      </c>
      <c r="C708" s="36">
        <v>1</v>
      </c>
      <c r="D708" s="36" t="s">
        <v>591</v>
      </c>
      <c r="E708" s="36">
        <v>2001</v>
      </c>
      <c r="F708" s="36">
        <v>2002</v>
      </c>
      <c r="G708" s="76">
        <v>597</v>
      </c>
      <c r="H708" s="36">
        <v>5</v>
      </c>
      <c r="I708" s="36">
        <v>0</v>
      </c>
      <c r="J708" s="36">
        <v>1</v>
      </c>
      <c r="K708" s="36">
        <v>6</v>
      </c>
      <c r="L708" s="94">
        <v>889</v>
      </c>
      <c r="M708" s="94">
        <v>1232</v>
      </c>
      <c r="N708" s="95">
        <f t="shared" si="61"/>
        <v>0.41914191419141916</v>
      </c>
      <c r="O708" s="36">
        <v>20022859</v>
      </c>
      <c r="P708" s="63">
        <v>1831.24</v>
      </c>
      <c r="Q708" s="76">
        <f t="shared" si="62"/>
        <v>1.1582315807867893</v>
      </c>
      <c r="R708" s="76">
        <f t="shared" si="63"/>
        <v>-1</v>
      </c>
      <c r="S708" s="95">
        <f t="shared" si="64"/>
        <v>-1</v>
      </c>
      <c r="T708" s="95">
        <f t="shared" si="65"/>
        <v>0.41914191419141916</v>
      </c>
      <c r="U708" s="95"/>
    </row>
    <row r="709" spans="1:21" x14ac:dyDescent="0.3">
      <c r="A709" s="36">
        <f t="shared" si="60"/>
        <v>3</v>
      </c>
      <c r="B709" s="36">
        <v>2887</v>
      </c>
      <c r="C709" s="36">
        <v>1</v>
      </c>
      <c r="D709" s="36" t="s">
        <v>592</v>
      </c>
      <c r="E709" s="36">
        <v>2001</v>
      </c>
      <c r="F709" s="36">
        <v>2002</v>
      </c>
      <c r="G709" s="76">
        <v>250</v>
      </c>
      <c r="H709" s="36">
        <v>10</v>
      </c>
      <c r="I709" s="36">
        <v>1</v>
      </c>
      <c r="J709" s="36">
        <v>1</v>
      </c>
      <c r="K709" s="36">
        <v>3</v>
      </c>
      <c r="L709" s="94">
        <v>739</v>
      </c>
      <c r="M709" s="94">
        <v>499</v>
      </c>
      <c r="N709" s="95">
        <f t="shared" si="61"/>
        <v>0.59693053311793209</v>
      </c>
      <c r="O709" s="36">
        <v>20022887</v>
      </c>
      <c r="P709" s="63">
        <v>547.26</v>
      </c>
      <c r="Q709" s="76">
        <f t="shared" si="62"/>
        <v>2.2621788546577495</v>
      </c>
      <c r="R709" s="76">
        <f t="shared" si="63"/>
        <v>-1</v>
      </c>
      <c r="S709" s="95">
        <f t="shared" si="64"/>
        <v>-1</v>
      </c>
      <c r="T709" s="95">
        <f t="shared" si="65"/>
        <v>0.59693053311793209</v>
      </c>
      <c r="U709" s="95"/>
    </row>
    <row r="710" spans="1:21" x14ac:dyDescent="0.3">
      <c r="A710" s="36">
        <f t="shared" si="60"/>
        <v>3</v>
      </c>
      <c r="B710" s="36">
        <v>2888</v>
      </c>
      <c r="C710" s="36">
        <v>1</v>
      </c>
      <c r="D710" s="36" t="s">
        <v>593</v>
      </c>
      <c r="E710" s="36">
        <v>2001</v>
      </c>
      <c r="F710" s="36">
        <v>2002</v>
      </c>
      <c r="G710" s="76">
        <v>126</v>
      </c>
      <c r="H710" s="36">
        <v>10</v>
      </c>
      <c r="I710" s="36">
        <v>1</v>
      </c>
      <c r="J710" s="36">
        <v>1</v>
      </c>
      <c r="K710" s="36">
        <v>2</v>
      </c>
      <c r="L710" s="94">
        <v>456</v>
      </c>
      <c r="M710" s="94">
        <v>115</v>
      </c>
      <c r="N710" s="95">
        <f t="shared" si="61"/>
        <v>0.79859894921190888</v>
      </c>
      <c r="O710" s="36">
        <v>20022888</v>
      </c>
      <c r="P710" s="63">
        <v>589.59</v>
      </c>
      <c r="Q710" s="76">
        <f t="shared" si="62"/>
        <v>0.9684696144778574</v>
      </c>
      <c r="R710" s="76">
        <f t="shared" si="63"/>
        <v>-1</v>
      </c>
      <c r="S710" s="95">
        <f t="shared" si="64"/>
        <v>-1</v>
      </c>
      <c r="T710" s="95">
        <f t="shared" si="65"/>
        <v>0.79859894921190888</v>
      </c>
      <c r="U710" s="95"/>
    </row>
    <row r="711" spans="1:21" x14ac:dyDescent="0.3">
      <c r="A711" s="36">
        <f t="shared" si="60"/>
        <v>3</v>
      </c>
      <c r="B711" s="36">
        <v>2889</v>
      </c>
      <c r="C711" s="36">
        <v>1</v>
      </c>
      <c r="D711" s="36" t="s">
        <v>532</v>
      </c>
      <c r="E711" s="36">
        <v>2001</v>
      </c>
      <c r="F711" s="36">
        <v>2002</v>
      </c>
      <c r="G711" s="76">
        <v>315</v>
      </c>
      <c r="H711" s="36">
        <v>5</v>
      </c>
      <c r="I711" s="36">
        <v>0</v>
      </c>
      <c r="J711" s="36">
        <v>1</v>
      </c>
      <c r="K711" s="36">
        <v>4</v>
      </c>
      <c r="L711" s="94">
        <v>428</v>
      </c>
      <c r="M711" s="94">
        <v>541</v>
      </c>
      <c r="N711" s="95">
        <f t="shared" si="61"/>
        <v>0.44169246646026833</v>
      </c>
      <c r="O711" s="36">
        <v>20022889</v>
      </c>
      <c r="P711" s="63">
        <v>715.73</v>
      </c>
      <c r="Q711" s="76">
        <f t="shared" si="62"/>
        <v>1.3538624900451288</v>
      </c>
      <c r="R711" s="76">
        <f t="shared" si="63"/>
        <v>-1</v>
      </c>
      <c r="S711" s="95">
        <f t="shared" si="64"/>
        <v>-1</v>
      </c>
      <c r="T711" s="95">
        <f t="shared" si="65"/>
        <v>0.44169246646026833</v>
      </c>
      <c r="U711" s="95"/>
    </row>
    <row r="712" spans="1:21" x14ac:dyDescent="0.3">
      <c r="A712" s="36">
        <f t="shared" si="60"/>
        <v>3</v>
      </c>
      <c r="B712" s="36">
        <v>2895</v>
      </c>
      <c r="C712" s="36">
        <v>1</v>
      </c>
      <c r="D712" s="36" t="s">
        <v>594</v>
      </c>
      <c r="E712" s="36">
        <v>2001</v>
      </c>
      <c r="F712" s="36">
        <v>2002</v>
      </c>
      <c r="G712" s="76">
        <v>50</v>
      </c>
      <c r="H712" s="36">
        <v>10</v>
      </c>
      <c r="I712" s="36">
        <v>1</v>
      </c>
      <c r="J712" s="36">
        <v>1</v>
      </c>
      <c r="K712" s="36">
        <v>1</v>
      </c>
      <c r="L712" s="94">
        <v>1701</v>
      </c>
      <c r="M712" s="94">
        <v>1062</v>
      </c>
      <c r="N712" s="95">
        <f t="shared" si="61"/>
        <v>0.61563517915309451</v>
      </c>
      <c r="O712" s="36">
        <v>20022895</v>
      </c>
      <c r="P712" s="63">
        <v>1393.88</v>
      </c>
      <c r="Q712" s="76">
        <f t="shared" si="62"/>
        <v>1.9822366344305105</v>
      </c>
      <c r="R712" s="76">
        <f t="shared" si="63"/>
        <v>-1</v>
      </c>
      <c r="S712" s="95">
        <f t="shared" si="64"/>
        <v>-1</v>
      </c>
      <c r="T712" s="95">
        <f t="shared" si="65"/>
        <v>0.61563517915309451</v>
      </c>
      <c r="U712" s="95"/>
    </row>
    <row r="713" spans="1:21" x14ac:dyDescent="0.3">
      <c r="A713" s="36">
        <f t="shared" si="60"/>
        <v>2</v>
      </c>
      <c r="B713" s="36">
        <v>6</v>
      </c>
      <c r="C713" s="36">
        <v>3</v>
      </c>
      <c r="D713" s="36" t="s">
        <v>596</v>
      </c>
      <c r="E713" s="36">
        <v>2002</v>
      </c>
      <c r="F713" s="36">
        <v>2003</v>
      </c>
      <c r="G713" s="76">
        <v>205.37</v>
      </c>
      <c r="H713" s="36">
        <v>10</v>
      </c>
      <c r="I713" s="36">
        <v>0</v>
      </c>
      <c r="J713" s="36">
        <v>1</v>
      </c>
      <c r="K713" s="36">
        <v>3</v>
      </c>
      <c r="L713" s="94">
        <v>3675</v>
      </c>
      <c r="M713" s="94">
        <v>4612</v>
      </c>
      <c r="N713" s="95">
        <f t="shared" si="61"/>
        <v>0.44346566912030894</v>
      </c>
      <c r="O713" s="36">
        <v>20030006</v>
      </c>
      <c r="P713" s="63">
        <v>2989.2</v>
      </c>
      <c r="Q713" s="76">
        <f t="shared" si="62"/>
        <v>2.7723136625183997</v>
      </c>
      <c r="R713" s="76">
        <f t="shared" si="63"/>
        <v>-1</v>
      </c>
      <c r="S713" s="95">
        <f t="shared" si="64"/>
        <v>0.44346566912030894</v>
      </c>
      <c r="T713" s="95">
        <f t="shared" si="65"/>
        <v>-1</v>
      </c>
      <c r="U713" s="95"/>
    </row>
    <row r="714" spans="1:21" x14ac:dyDescent="0.3">
      <c r="A714" s="36">
        <f t="shared" si="60"/>
        <v>2</v>
      </c>
      <c r="B714" s="36">
        <v>6</v>
      </c>
      <c r="C714" s="36">
        <v>3</v>
      </c>
      <c r="D714" s="36" t="s">
        <v>596</v>
      </c>
      <c r="E714" s="36">
        <v>2002</v>
      </c>
      <c r="F714" s="36">
        <v>2003</v>
      </c>
      <c r="G714" s="76">
        <v>632.01</v>
      </c>
      <c r="H714" s="36">
        <v>10</v>
      </c>
      <c r="I714" s="36">
        <v>0</v>
      </c>
      <c r="J714" s="36">
        <v>1</v>
      </c>
      <c r="K714" s="36">
        <v>7</v>
      </c>
      <c r="L714" s="94">
        <v>4018</v>
      </c>
      <c r="M714" s="94">
        <v>4296</v>
      </c>
      <c r="N714" s="95">
        <f t="shared" si="61"/>
        <v>0.4832812124127977</v>
      </c>
      <c r="O714" s="36">
        <v>20030006</v>
      </c>
      <c r="P714" s="63">
        <v>2989.2</v>
      </c>
      <c r="Q714" s="76">
        <f t="shared" si="62"/>
        <v>2.7813461795798209</v>
      </c>
      <c r="R714" s="76">
        <f t="shared" si="63"/>
        <v>-1</v>
      </c>
      <c r="S714" s="95">
        <f t="shared" si="64"/>
        <v>0.4832812124127977</v>
      </c>
      <c r="T714" s="95">
        <f t="shared" si="65"/>
        <v>-1</v>
      </c>
      <c r="U714" s="95"/>
    </row>
    <row r="715" spans="1:21" x14ac:dyDescent="0.3">
      <c r="A715" s="36">
        <f t="shared" si="60"/>
        <v>2</v>
      </c>
      <c r="B715" s="36">
        <v>11</v>
      </c>
      <c r="C715" s="36">
        <v>1</v>
      </c>
      <c r="D715" s="36" t="s">
        <v>311</v>
      </c>
      <c r="E715" s="36">
        <v>2002</v>
      </c>
      <c r="F715" s="36">
        <v>2003</v>
      </c>
      <c r="G715" s="76">
        <v>40</v>
      </c>
      <c r="H715" s="36">
        <v>5</v>
      </c>
      <c r="I715" s="36">
        <v>0</v>
      </c>
      <c r="J715" s="36">
        <v>1</v>
      </c>
      <c r="K715" s="36">
        <v>1</v>
      </c>
      <c r="L715" s="94">
        <v>40955</v>
      </c>
      <c r="M715" s="94">
        <v>48649</v>
      </c>
      <c r="N715" s="95">
        <f t="shared" si="61"/>
        <v>0.45706664881032094</v>
      </c>
      <c r="O715" s="36">
        <v>20030011</v>
      </c>
      <c r="P715" s="63">
        <v>42086.3</v>
      </c>
      <c r="Q715" s="76">
        <f t="shared" si="62"/>
        <v>2.1290538726378889</v>
      </c>
      <c r="R715" s="76">
        <f t="shared" si="63"/>
        <v>-1</v>
      </c>
      <c r="S715" s="95">
        <f t="shared" si="64"/>
        <v>0.45706664881032094</v>
      </c>
      <c r="T715" s="95">
        <f t="shared" si="65"/>
        <v>-1</v>
      </c>
      <c r="U715" s="95"/>
    </row>
    <row r="716" spans="1:21" x14ac:dyDescent="0.3">
      <c r="A716" s="36">
        <f t="shared" si="60"/>
        <v>2</v>
      </c>
      <c r="B716" s="36">
        <v>11</v>
      </c>
      <c r="C716" s="36">
        <v>1</v>
      </c>
      <c r="D716" s="36" t="s">
        <v>311</v>
      </c>
      <c r="E716" s="36">
        <v>2002</v>
      </c>
      <c r="F716" s="36">
        <v>2003</v>
      </c>
      <c r="G716" s="76">
        <v>70</v>
      </c>
      <c r="H716" s="36">
        <v>5</v>
      </c>
      <c r="I716" s="36">
        <v>0</v>
      </c>
      <c r="J716" s="36">
        <v>1</v>
      </c>
      <c r="K716" s="36">
        <v>1</v>
      </c>
      <c r="L716" s="94">
        <v>45157</v>
      </c>
      <c r="M716" s="94">
        <v>48092</v>
      </c>
      <c r="N716" s="95">
        <f t="shared" si="61"/>
        <v>0.48426256581840021</v>
      </c>
      <c r="O716" s="36">
        <v>20030011</v>
      </c>
      <c r="P716" s="63">
        <v>42086.3</v>
      </c>
      <c r="Q716" s="76">
        <f t="shared" si="62"/>
        <v>2.2156616286059831</v>
      </c>
      <c r="R716" s="76">
        <f t="shared" si="63"/>
        <v>-1</v>
      </c>
      <c r="S716" s="95">
        <f t="shared" si="64"/>
        <v>0.48426256581840021</v>
      </c>
      <c r="T716" s="95">
        <f t="shared" si="65"/>
        <v>-1</v>
      </c>
      <c r="U716" s="95"/>
    </row>
    <row r="717" spans="1:21" x14ac:dyDescent="0.3">
      <c r="A717" s="36">
        <f t="shared" si="60"/>
        <v>2</v>
      </c>
      <c r="B717" s="36">
        <v>11</v>
      </c>
      <c r="C717" s="36">
        <v>1</v>
      </c>
      <c r="D717" s="36" t="s">
        <v>311</v>
      </c>
      <c r="E717" s="36">
        <v>2002</v>
      </c>
      <c r="F717" s="36">
        <v>2003</v>
      </c>
      <c r="G717" s="76">
        <v>88</v>
      </c>
      <c r="H717" s="36">
        <v>5</v>
      </c>
      <c r="I717" s="36">
        <v>1</v>
      </c>
      <c r="J717" s="36">
        <v>1</v>
      </c>
      <c r="K717" s="36">
        <v>1</v>
      </c>
      <c r="L717" s="94">
        <v>49958</v>
      </c>
      <c r="M717" s="94">
        <v>43343</v>
      </c>
      <c r="N717" s="95">
        <f t="shared" si="61"/>
        <v>0.53544978081692585</v>
      </c>
      <c r="O717" s="36">
        <v>20030011</v>
      </c>
      <c r="P717" s="63">
        <v>42086.3</v>
      </c>
      <c r="Q717" s="76">
        <f t="shared" si="62"/>
        <v>2.2168971850697257</v>
      </c>
      <c r="R717" s="76">
        <f t="shared" si="63"/>
        <v>-1</v>
      </c>
      <c r="S717" s="95">
        <f t="shared" si="64"/>
        <v>0.53544978081692585</v>
      </c>
      <c r="T717" s="95">
        <f t="shared" si="65"/>
        <v>-1</v>
      </c>
      <c r="U717" s="95"/>
    </row>
    <row r="718" spans="1:21" x14ac:dyDescent="0.3">
      <c r="A718" s="36">
        <f t="shared" si="60"/>
        <v>2</v>
      </c>
      <c r="B718" s="36">
        <v>11</v>
      </c>
      <c r="C718" s="36">
        <v>1</v>
      </c>
      <c r="D718" s="36" t="s">
        <v>311</v>
      </c>
      <c r="E718" s="36">
        <v>2002</v>
      </c>
      <c r="F718" s="36">
        <v>2003</v>
      </c>
      <c r="G718" s="76">
        <v>465</v>
      </c>
      <c r="H718" s="36">
        <v>5</v>
      </c>
      <c r="I718" s="36">
        <v>1</v>
      </c>
      <c r="J718" s="36">
        <v>1</v>
      </c>
      <c r="K718" s="36">
        <v>5</v>
      </c>
      <c r="L718" s="94">
        <v>51260</v>
      </c>
      <c r="M718" s="94">
        <v>42744</v>
      </c>
      <c r="N718" s="95">
        <f t="shared" si="61"/>
        <v>0.54529594485341049</v>
      </c>
      <c r="O718" s="36">
        <v>20030011</v>
      </c>
      <c r="P718" s="63">
        <v>42086.3</v>
      </c>
      <c r="Q718" s="76">
        <f t="shared" si="62"/>
        <v>2.2336009580314733</v>
      </c>
      <c r="R718" s="76">
        <f t="shared" si="63"/>
        <v>-1</v>
      </c>
      <c r="S718" s="95">
        <f t="shared" si="64"/>
        <v>0.54529594485341049</v>
      </c>
      <c r="T718" s="95">
        <f t="shared" si="65"/>
        <v>-1</v>
      </c>
      <c r="U718" s="95"/>
    </row>
    <row r="719" spans="1:21" x14ac:dyDescent="0.3">
      <c r="A719" s="36">
        <f t="shared" si="60"/>
        <v>2</v>
      </c>
      <c r="B719" s="36">
        <v>12</v>
      </c>
      <c r="C719" s="36">
        <v>1</v>
      </c>
      <c r="D719" s="36" t="s">
        <v>485</v>
      </c>
      <c r="E719" s="36">
        <v>2002</v>
      </c>
      <c r="F719" s="36">
        <v>2003</v>
      </c>
      <c r="G719" s="76">
        <v>426.03</v>
      </c>
      <c r="H719" s="36">
        <v>10</v>
      </c>
      <c r="I719" s="36">
        <v>0</v>
      </c>
      <c r="J719" s="36">
        <v>1</v>
      </c>
      <c r="K719" s="36">
        <v>5</v>
      </c>
      <c r="L719" s="94">
        <v>5177</v>
      </c>
      <c r="M719" s="94">
        <v>8031</v>
      </c>
      <c r="N719" s="95">
        <f t="shared" si="61"/>
        <v>0.39195941853422167</v>
      </c>
      <c r="O719" s="36">
        <v>20030012</v>
      </c>
      <c r="P719" s="63">
        <v>6752.67</v>
      </c>
      <c r="Q719" s="76">
        <f t="shared" si="62"/>
        <v>1.9559670471087733</v>
      </c>
      <c r="R719" s="76">
        <f t="shared" si="63"/>
        <v>-1</v>
      </c>
      <c r="S719" s="95">
        <f t="shared" si="64"/>
        <v>0.39195941853422167</v>
      </c>
      <c r="T719" s="95">
        <f t="shared" si="65"/>
        <v>-1</v>
      </c>
      <c r="U719" s="95"/>
    </row>
    <row r="720" spans="1:21" x14ac:dyDescent="0.3">
      <c r="A720" s="36">
        <f t="shared" si="60"/>
        <v>2</v>
      </c>
      <c r="B720" s="36">
        <v>14</v>
      </c>
      <c r="C720" s="36">
        <v>1</v>
      </c>
      <c r="D720" s="36" t="s">
        <v>264</v>
      </c>
      <c r="E720" s="36">
        <v>2002</v>
      </c>
      <c r="F720" s="36">
        <v>2003</v>
      </c>
      <c r="G720" s="76">
        <v>406.18</v>
      </c>
      <c r="H720" s="36">
        <v>9</v>
      </c>
      <c r="I720" s="36">
        <v>1</v>
      </c>
      <c r="J720" s="36">
        <v>1</v>
      </c>
      <c r="K720" s="36">
        <v>5</v>
      </c>
      <c r="L720" s="94">
        <v>4198</v>
      </c>
      <c r="M720" s="94">
        <v>2935</v>
      </c>
      <c r="N720" s="95">
        <f t="shared" si="61"/>
        <v>0.58853217440067296</v>
      </c>
      <c r="O720" s="36">
        <v>20030014</v>
      </c>
      <c r="P720" s="63">
        <v>2229.14</v>
      </c>
      <c r="Q720" s="76">
        <f t="shared" si="62"/>
        <v>3.1998887463326664</v>
      </c>
      <c r="R720" s="76">
        <f t="shared" si="63"/>
        <v>-1</v>
      </c>
      <c r="S720" s="95">
        <f t="shared" si="64"/>
        <v>0.58853217440067296</v>
      </c>
      <c r="T720" s="95">
        <f t="shared" si="65"/>
        <v>-1</v>
      </c>
      <c r="U720" s="95"/>
    </row>
    <row r="721" spans="1:21" x14ac:dyDescent="0.3">
      <c r="A721" s="36">
        <f t="shared" si="60"/>
        <v>2</v>
      </c>
      <c r="B721" s="36">
        <v>15</v>
      </c>
      <c r="C721" s="36">
        <v>1</v>
      </c>
      <c r="D721" s="36" t="s">
        <v>265</v>
      </c>
      <c r="E721" s="36">
        <v>2002</v>
      </c>
      <c r="F721" s="36">
        <v>2003</v>
      </c>
      <c r="G721" s="76">
        <v>500</v>
      </c>
      <c r="H721" s="36">
        <v>10</v>
      </c>
      <c r="I721" s="36">
        <v>0</v>
      </c>
      <c r="J721" s="36">
        <v>1</v>
      </c>
      <c r="K721" s="36">
        <v>6</v>
      </c>
      <c r="L721" s="94">
        <v>2837</v>
      </c>
      <c r="M721" s="94">
        <v>3404</v>
      </c>
      <c r="N721" s="95">
        <f t="shared" si="61"/>
        <v>0.45457458740586443</v>
      </c>
      <c r="O721" s="36">
        <v>20030015</v>
      </c>
      <c r="P721" s="63">
        <v>5986.68</v>
      </c>
      <c r="Q721" s="76">
        <f t="shared" si="62"/>
        <v>1.0424809744299011</v>
      </c>
      <c r="R721" s="76">
        <f t="shared" si="63"/>
        <v>-1</v>
      </c>
      <c r="S721" s="95">
        <f t="shared" si="64"/>
        <v>0.45457458740586443</v>
      </c>
      <c r="T721" s="95">
        <f t="shared" si="65"/>
        <v>-1</v>
      </c>
      <c r="U721" s="95"/>
    </row>
    <row r="722" spans="1:21" x14ac:dyDescent="0.3">
      <c r="A722" s="36">
        <f t="shared" si="60"/>
        <v>2</v>
      </c>
      <c r="B722" s="36">
        <v>16</v>
      </c>
      <c r="C722" s="36">
        <v>1</v>
      </c>
      <c r="D722" s="36" t="s">
        <v>235</v>
      </c>
      <c r="E722" s="36">
        <v>2002</v>
      </c>
      <c r="F722" s="36">
        <v>2003</v>
      </c>
      <c r="G722" s="76">
        <v>90</v>
      </c>
      <c r="H722" s="36">
        <v>10</v>
      </c>
      <c r="I722" s="36">
        <v>1</v>
      </c>
      <c r="J722" s="36">
        <v>1</v>
      </c>
      <c r="K722" s="36">
        <v>1</v>
      </c>
      <c r="L722" s="94">
        <v>2987</v>
      </c>
      <c r="M722" s="94">
        <v>2168</v>
      </c>
      <c r="N722" s="95">
        <f t="shared" si="61"/>
        <v>0.57943743937924341</v>
      </c>
      <c r="O722" s="36">
        <v>20030016</v>
      </c>
      <c r="P722" s="63">
        <v>4102.1099999999997</v>
      </c>
      <c r="Q722" s="76">
        <f t="shared" si="62"/>
        <v>1.256670347699111</v>
      </c>
      <c r="R722" s="76">
        <f t="shared" si="63"/>
        <v>-1</v>
      </c>
      <c r="S722" s="95">
        <f t="shared" si="64"/>
        <v>0.57943743937924341</v>
      </c>
      <c r="T722" s="95">
        <f t="shared" si="65"/>
        <v>-1</v>
      </c>
      <c r="U722" s="95"/>
    </row>
    <row r="723" spans="1:21" x14ac:dyDescent="0.3">
      <c r="A723" s="36">
        <f t="shared" si="60"/>
        <v>2</v>
      </c>
      <c r="B723" s="36">
        <v>16</v>
      </c>
      <c r="C723" s="36">
        <v>1</v>
      </c>
      <c r="D723" s="36" t="s">
        <v>235</v>
      </c>
      <c r="E723" s="36">
        <v>2002</v>
      </c>
      <c r="F723" s="36">
        <v>2003</v>
      </c>
      <c r="G723" s="76">
        <v>420</v>
      </c>
      <c r="H723" s="36">
        <v>10</v>
      </c>
      <c r="I723" s="36">
        <v>1</v>
      </c>
      <c r="J723" s="36">
        <v>1</v>
      </c>
      <c r="K723" s="36">
        <v>5</v>
      </c>
      <c r="L723" s="94">
        <v>3149</v>
      </c>
      <c r="M723" s="94">
        <v>2063</v>
      </c>
      <c r="N723" s="95">
        <f t="shared" si="61"/>
        <v>0.60418265541059091</v>
      </c>
      <c r="O723" s="36">
        <v>20030016</v>
      </c>
      <c r="P723" s="63">
        <v>4102.1099999999997</v>
      </c>
      <c r="Q723" s="76">
        <f t="shared" si="62"/>
        <v>1.2705656357338053</v>
      </c>
      <c r="R723" s="76">
        <f t="shared" si="63"/>
        <v>-1</v>
      </c>
      <c r="S723" s="95">
        <f t="shared" si="64"/>
        <v>0.60418265541059091</v>
      </c>
      <c r="T723" s="95">
        <f t="shared" si="65"/>
        <v>-1</v>
      </c>
      <c r="U723" s="95"/>
    </row>
    <row r="724" spans="1:21" x14ac:dyDescent="0.3">
      <c r="A724" s="36">
        <f t="shared" si="60"/>
        <v>2</v>
      </c>
      <c r="B724" s="36">
        <v>77</v>
      </c>
      <c r="C724" s="36">
        <v>1</v>
      </c>
      <c r="D724" s="36" t="s">
        <v>266</v>
      </c>
      <c r="E724" s="36">
        <v>2002</v>
      </c>
      <c r="F724" s="36">
        <v>2003</v>
      </c>
      <c r="G724" s="76">
        <v>350</v>
      </c>
      <c r="H724" s="36">
        <v>7</v>
      </c>
      <c r="I724" s="36">
        <v>1</v>
      </c>
      <c r="J724" s="36">
        <v>1</v>
      </c>
      <c r="K724" s="36">
        <v>4</v>
      </c>
      <c r="L724" s="94">
        <v>12037</v>
      </c>
      <c r="M724" s="94">
        <v>9213</v>
      </c>
      <c r="N724" s="95">
        <f t="shared" si="61"/>
        <v>0.56644705882352941</v>
      </c>
      <c r="O724" s="36">
        <v>20030077</v>
      </c>
      <c r="P724" s="63">
        <v>6776.64</v>
      </c>
      <c r="Q724" s="76">
        <f t="shared" si="62"/>
        <v>3.1357723001369409</v>
      </c>
      <c r="R724" s="76">
        <f t="shared" si="63"/>
        <v>-1</v>
      </c>
      <c r="S724" s="95">
        <f t="shared" si="64"/>
        <v>0.56644705882352941</v>
      </c>
      <c r="T724" s="95">
        <f t="shared" si="65"/>
        <v>-1</v>
      </c>
      <c r="U724" s="95"/>
    </row>
    <row r="725" spans="1:21" x14ac:dyDescent="0.3">
      <c r="A725" s="36">
        <f t="shared" si="60"/>
        <v>2</v>
      </c>
      <c r="B725" s="36">
        <v>93</v>
      </c>
      <c r="C725" s="36">
        <v>1</v>
      </c>
      <c r="D725" s="36" t="s">
        <v>268</v>
      </c>
      <c r="E725" s="36">
        <v>2002</v>
      </c>
      <c r="F725" s="36">
        <v>2003</v>
      </c>
      <c r="G725" s="76">
        <v>300</v>
      </c>
      <c r="H725" s="36">
        <v>10</v>
      </c>
      <c r="I725" s="36">
        <v>0</v>
      </c>
      <c r="J725" s="36">
        <v>1</v>
      </c>
      <c r="K725" s="36">
        <v>4</v>
      </c>
      <c r="L725" s="94">
        <v>863</v>
      </c>
      <c r="M725" s="94">
        <v>848</v>
      </c>
      <c r="N725" s="95">
        <f t="shared" si="61"/>
        <v>0.50438340151957917</v>
      </c>
      <c r="O725" s="36">
        <v>20030093</v>
      </c>
      <c r="P725" s="63">
        <v>802.09</v>
      </c>
      <c r="Q725" s="76">
        <f t="shared" si="62"/>
        <v>2.133177074891845</v>
      </c>
      <c r="R725" s="76">
        <f t="shared" si="63"/>
        <v>-1</v>
      </c>
      <c r="S725" s="95">
        <f t="shared" si="64"/>
        <v>0.50438340151957917</v>
      </c>
      <c r="T725" s="95">
        <f t="shared" si="65"/>
        <v>-1</v>
      </c>
      <c r="U725" s="95"/>
    </row>
    <row r="726" spans="1:21" x14ac:dyDescent="0.3">
      <c r="A726" s="36">
        <f t="shared" si="60"/>
        <v>2</v>
      </c>
      <c r="B726" s="36">
        <v>99</v>
      </c>
      <c r="C726" s="36">
        <v>1</v>
      </c>
      <c r="D726" s="36" t="s">
        <v>315</v>
      </c>
      <c r="E726" s="36">
        <v>2002</v>
      </c>
      <c r="F726" s="36">
        <v>2003</v>
      </c>
      <c r="G726" s="76">
        <v>280</v>
      </c>
      <c r="H726" s="36">
        <v>5</v>
      </c>
      <c r="I726" s="36">
        <v>0</v>
      </c>
      <c r="J726" s="36">
        <v>1</v>
      </c>
      <c r="K726" s="36">
        <v>3</v>
      </c>
      <c r="L726" s="94">
        <v>951</v>
      </c>
      <c r="M726" s="94">
        <v>1094</v>
      </c>
      <c r="N726" s="95">
        <f t="shared" si="61"/>
        <v>0.46503667481662592</v>
      </c>
      <c r="O726" s="36">
        <v>20030099</v>
      </c>
      <c r="P726" s="63">
        <v>1027.19</v>
      </c>
      <c r="Q726" s="76">
        <f t="shared" si="62"/>
        <v>1.9908682911632705</v>
      </c>
      <c r="R726" s="76">
        <f t="shared" si="63"/>
        <v>-1</v>
      </c>
      <c r="S726" s="95">
        <f t="shared" si="64"/>
        <v>0.46503667481662592</v>
      </c>
      <c r="T726" s="95">
        <f t="shared" si="65"/>
        <v>-1</v>
      </c>
      <c r="U726" s="95"/>
    </row>
    <row r="727" spans="1:21" x14ac:dyDescent="0.3">
      <c r="A727" s="36">
        <f t="shared" si="60"/>
        <v>2</v>
      </c>
      <c r="B727" s="36">
        <v>100</v>
      </c>
      <c r="C727" s="36">
        <v>1</v>
      </c>
      <c r="D727" s="36" t="s">
        <v>316</v>
      </c>
      <c r="E727" s="36">
        <v>2002</v>
      </c>
      <c r="F727" s="36">
        <v>2003</v>
      </c>
      <c r="G727" s="76">
        <v>126</v>
      </c>
      <c r="H727" s="36">
        <v>6</v>
      </c>
      <c r="I727" s="36">
        <v>0</v>
      </c>
      <c r="J727" s="36">
        <v>1</v>
      </c>
      <c r="K727" s="36">
        <v>2</v>
      </c>
      <c r="L727" s="94">
        <v>319</v>
      </c>
      <c r="M727" s="94">
        <v>377</v>
      </c>
      <c r="N727" s="95">
        <f t="shared" si="61"/>
        <v>0.45833333333333331</v>
      </c>
      <c r="O727" s="36">
        <v>20030100</v>
      </c>
      <c r="P727" s="63">
        <v>321.11</v>
      </c>
      <c r="Q727" s="76">
        <f t="shared" si="62"/>
        <v>2.1674815483790599</v>
      </c>
      <c r="R727" s="76">
        <f t="shared" si="63"/>
        <v>-1</v>
      </c>
      <c r="S727" s="95">
        <f t="shared" si="64"/>
        <v>0.45833333333333331</v>
      </c>
      <c r="T727" s="95">
        <f t="shared" si="65"/>
        <v>-1</v>
      </c>
      <c r="U727" s="95"/>
    </row>
    <row r="728" spans="1:21" x14ac:dyDescent="0.3">
      <c r="A728" s="36">
        <f t="shared" si="60"/>
        <v>2</v>
      </c>
      <c r="B728" s="36">
        <v>108</v>
      </c>
      <c r="C728" s="36">
        <v>1</v>
      </c>
      <c r="D728" s="36" t="s">
        <v>597</v>
      </c>
      <c r="E728" s="36">
        <v>2002</v>
      </c>
      <c r="F728" s="36">
        <v>2003</v>
      </c>
      <c r="G728" s="76">
        <v>100</v>
      </c>
      <c r="H728" s="36">
        <v>6</v>
      </c>
      <c r="I728" s="36">
        <v>0</v>
      </c>
      <c r="J728" s="36">
        <v>1</v>
      </c>
      <c r="K728" s="36">
        <v>2</v>
      </c>
      <c r="L728" s="94">
        <v>959</v>
      </c>
      <c r="M728" s="94">
        <v>1995</v>
      </c>
      <c r="N728" s="95">
        <f t="shared" si="61"/>
        <v>0.3246445497630332</v>
      </c>
      <c r="O728" s="36">
        <v>20030108</v>
      </c>
      <c r="P728" s="63">
        <v>1056.06</v>
      </c>
      <c r="Q728" s="76">
        <f t="shared" si="62"/>
        <v>2.7971895536238471</v>
      </c>
      <c r="R728" s="76">
        <f t="shared" si="63"/>
        <v>-1</v>
      </c>
      <c r="S728" s="95">
        <f t="shared" si="64"/>
        <v>0.3246445497630332</v>
      </c>
      <c r="T728" s="95">
        <f t="shared" si="65"/>
        <v>-1</v>
      </c>
      <c r="U728" s="95"/>
    </row>
    <row r="729" spans="1:21" x14ac:dyDescent="0.3">
      <c r="A729" s="36">
        <f t="shared" si="60"/>
        <v>2</v>
      </c>
      <c r="B729" s="36">
        <v>108</v>
      </c>
      <c r="C729" s="36">
        <v>1</v>
      </c>
      <c r="D729" s="36" t="s">
        <v>597</v>
      </c>
      <c r="E729" s="36">
        <v>2002</v>
      </c>
      <c r="F729" s="36">
        <v>2003</v>
      </c>
      <c r="G729" s="76">
        <v>125</v>
      </c>
      <c r="H729" s="36">
        <v>6</v>
      </c>
      <c r="I729" s="36">
        <v>0</v>
      </c>
      <c r="J729" s="36">
        <v>1</v>
      </c>
      <c r="K729" s="36">
        <v>2</v>
      </c>
      <c r="L729" s="94">
        <v>1077</v>
      </c>
      <c r="M729" s="94">
        <v>1877</v>
      </c>
      <c r="N729" s="95">
        <f t="shared" si="61"/>
        <v>0.36459038591740012</v>
      </c>
      <c r="O729" s="36">
        <v>20030108</v>
      </c>
      <c r="P729" s="63">
        <v>1056.06</v>
      </c>
      <c r="Q729" s="76">
        <f t="shared" si="62"/>
        <v>2.7971895536238471</v>
      </c>
      <c r="R729" s="76">
        <f t="shared" si="63"/>
        <v>-1</v>
      </c>
      <c r="S729" s="95">
        <f t="shared" si="64"/>
        <v>0.36459038591740012</v>
      </c>
      <c r="T729" s="95">
        <f t="shared" si="65"/>
        <v>-1</v>
      </c>
      <c r="U729" s="95"/>
    </row>
    <row r="730" spans="1:21" x14ac:dyDescent="0.3">
      <c r="A730" s="36">
        <f t="shared" si="60"/>
        <v>2</v>
      </c>
      <c r="B730" s="36">
        <v>108</v>
      </c>
      <c r="C730" s="36">
        <v>1</v>
      </c>
      <c r="D730" s="36" t="s">
        <v>597</v>
      </c>
      <c r="E730" s="36">
        <v>2002</v>
      </c>
      <c r="F730" s="36">
        <v>2003</v>
      </c>
      <c r="G730" s="76">
        <v>530</v>
      </c>
      <c r="H730" s="36">
        <v>6</v>
      </c>
      <c r="I730" s="36">
        <v>0</v>
      </c>
      <c r="J730" s="36">
        <v>1</v>
      </c>
      <c r="K730" s="36">
        <v>6</v>
      </c>
      <c r="L730" s="94">
        <v>1270</v>
      </c>
      <c r="M730" s="94">
        <v>1721</v>
      </c>
      <c r="N730" s="95">
        <f t="shared" si="61"/>
        <v>0.42460715479772654</v>
      </c>
      <c r="O730" s="36">
        <v>20030108</v>
      </c>
      <c r="P730" s="63">
        <v>1056.06</v>
      </c>
      <c r="Q730" s="76">
        <f t="shared" si="62"/>
        <v>2.8322254417362651</v>
      </c>
      <c r="R730" s="76">
        <f t="shared" si="63"/>
        <v>-1</v>
      </c>
      <c r="S730" s="95">
        <f t="shared" si="64"/>
        <v>0.42460715479772654</v>
      </c>
      <c r="T730" s="95">
        <f t="shared" si="65"/>
        <v>-1</v>
      </c>
      <c r="U730" s="95"/>
    </row>
    <row r="731" spans="1:21" x14ac:dyDescent="0.3">
      <c r="A731" s="36">
        <f t="shared" si="60"/>
        <v>2</v>
      </c>
      <c r="B731" s="36">
        <v>116</v>
      </c>
      <c r="C731" s="36">
        <v>1</v>
      </c>
      <c r="D731" s="36" t="s">
        <v>598</v>
      </c>
      <c r="E731" s="36">
        <v>2002</v>
      </c>
      <c r="F731" s="36">
        <v>2003</v>
      </c>
      <c r="G731" s="76">
        <v>126</v>
      </c>
      <c r="H731" s="36">
        <v>5</v>
      </c>
      <c r="I731" s="36">
        <v>0</v>
      </c>
      <c r="J731" s="36">
        <v>1</v>
      </c>
      <c r="K731" s="36">
        <v>2</v>
      </c>
      <c r="L731" s="94">
        <v>689</v>
      </c>
      <c r="M731" s="94">
        <v>1088</v>
      </c>
      <c r="N731" s="95">
        <f t="shared" si="61"/>
        <v>0.38773213280810354</v>
      </c>
      <c r="O731" s="36">
        <v>20030116</v>
      </c>
      <c r="P731" s="63">
        <v>838.93</v>
      </c>
      <c r="Q731" s="76">
        <f t="shared" si="62"/>
        <v>2.1181743411250045</v>
      </c>
      <c r="R731" s="76">
        <f t="shared" si="63"/>
        <v>-1</v>
      </c>
      <c r="S731" s="95">
        <f t="shared" si="64"/>
        <v>0.38773213280810354</v>
      </c>
      <c r="T731" s="95">
        <f t="shared" si="65"/>
        <v>-1</v>
      </c>
      <c r="U731" s="95"/>
    </row>
    <row r="732" spans="1:21" x14ac:dyDescent="0.3">
      <c r="A732" s="36">
        <f t="shared" si="60"/>
        <v>2</v>
      </c>
      <c r="B732" s="36">
        <v>118</v>
      </c>
      <c r="C732" s="36">
        <v>1</v>
      </c>
      <c r="D732" s="36" t="s">
        <v>599</v>
      </c>
      <c r="E732" s="36">
        <v>2002</v>
      </c>
      <c r="F732" s="36">
        <v>2003</v>
      </c>
      <c r="G732" s="76">
        <v>375</v>
      </c>
      <c r="H732" s="36">
        <v>5</v>
      </c>
      <c r="I732" s="36">
        <v>1</v>
      </c>
      <c r="J732" s="36">
        <v>1</v>
      </c>
      <c r="K732" s="36">
        <v>4</v>
      </c>
      <c r="L732" s="94">
        <v>1042</v>
      </c>
      <c r="M732" s="94">
        <v>772</v>
      </c>
      <c r="N732" s="95">
        <f t="shared" si="61"/>
        <v>0.57442116868798232</v>
      </c>
      <c r="O732" s="36">
        <v>20030118</v>
      </c>
      <c r="P732" s="63">
        <v>529.87</v>
      </c>
      <c r="Q732" s="76">
        <f t="shared" si="62"/>
        <v>3.4234812312453999</v>
      </c>
      <c r="R732" s="76">
        <f t="shared" si="63"/>
        <v>-1</v>
      </c>
      <c r="S732" s="95">
        <f t="shared" si="64"/>
        <v>0.57442116868798232</v>
      </c>
      <c r="T732" s="95">
        <f t="shared" si="65"/>
        <v>-1</v>
      </c>
      <c r="U732" s="95"/>
    </row>
    <row r="733" spans="1:21" x14ac:dyDescent="0.3">
      <c r="A733" s="36">
        <f t="shared" si="60"/>
        <v>2</v>
      </c>
      <c r="B733" s="36">
        <v>129</v>
      </c>
      <c r="C733" s="36">
        <v>1</v>
      </c>
      <c r="D733" s="36" t="s">
        <v>242</v>
      </c>
      <c r="E733" s="36">
        <v>2002</v>
      </c>
      <c r="F733" s="36">
        <v>2003</v>
      </c>
      <c r="G733" s="76">
        <v>500</v>
      </c>
      <c r="H733" s="36">
        <v>10</v>
      </c>
      <c r="I733" s="36">
        <v>1</v>
      </c>
      <c r="J733" s="36">
        <v>1</v>
      </c>
      <c r="K733" s="36">
        <v>6</v>
      </c>
      <c r="L733" s="94">
        <v>1695</v>
      </c>
      <c r="M733" s="94">
        <v>1448</v>
      </c>
      <c r="N733" s="95">
        <f t="shared" si="61"/>
        <v>0.53929366846961502</v>
      </c>
      <c r="O733" s="36">
        <v>20030129</v>
      </c>
      <c r="P733" s="63">
        <v>1402.18</v>
      </c>
      <c r="Q733" s="76">
        <f t="shared" si="62"/>
        <v>2.2415096492604372</v>
      </c>
      <c r="R733" s="76">
        <f t="shared" si="63"/>
        <v>-1</v>
      </c>
      <c r="S733" s="95">
        <f t="shared" si="64"/>
        <v>0.53929366846961502</v>
      </c>
      <c r="T733" s="95">
        <f t="shared" si="65"/>
        <v>-1</v>
      </c>
      <c r="U733" s="95"/>
    </row>
    <row r="734" spans="1:21" x14ac:dyDescent="0.3">
      <c r="A734" s="36">
        <f t="shared" si="60"/>
        <v>2</v>
      </c>
      <c r="B734" s="36">
        <v>138</v>
      </c>
      <c r="C734" s="36">
        <v>1</v>
      </c>
      <c r="D734" s="36" t="s">
        <v>243</v>
      </c>
      <c r="E734" s="36">
        <v>2002</v>
      </c>
      <c r="F734" s="36">
        <v>2003</v>
      </c>
      <c r="G734" s="76">
        <v>500</v>
      </c>
      <c r="H734" s="36">
        <v>7</v>
      </c>
      <c r="I734" s="36">
        <v>0</v>
      </c>
      <c r="J734" s="36">
        <v>1</v>
      </c>
      <c r="K734" s="36">
        <v>6</v>
      </c>
      <c r="L734" s="94">
        <v>3472</v>
      </c>
      <c r="M734" s="94">
        <v>4301</v>
      </c>
      <c r="N734" s="95">
        <f t="shared" si="61"/>
        <v>0.4466743856940692</v>
      </c>
      <c r="O734" s="36">
        <v>20030138</v>
      </c>
      <c r="P734" s="63">
        <v>3907.85</v>
      </c>
      <c r="Q734" s="76">
        <f t="shared" si="62"/>
        <v>1.9890732755863199</v>
      </c>
      <c r="R734" s="76">
        <f t="shared" si="63"/>
        <v>-1</v>
      </c>
      <c r="S734" s="95">
        <f t="shared" si="64"/>
        <v>0.4466743856940692</v>
      </c>
      <c r="T734" s="95">
        <f t="shared" si="65"/>
        <v>-1</v>
      </c>
      <c r="U734" s="95"/>
    </row>
    <row r="735" spans="1:21" x14ac:dyDescent="0.3">
      <c r="A735" s="36">
        <f t="shared" si="60"/>
        <v>2</v>
      </c>
      <c r="B735" s="36">
        <v>166</v>
      </c>
      <c r="C735" s="36">
        <v>1</v>
      </c>
      <c r="D735" s="36" t="s">
        <v>541</v>
      </c>
      <c r="E735" s="36">
        <v>2002</v>
      </c>
      <c r="F735" s="36">
        <v>2003</v>
      </c>
      <c r="G735" s="76">
        <v>350</v>
      </c>
      <c r="H735" s="36">
        <v>4</v>
      </c>
      <c r="I735" s="36">
        <v>1</v>
      </c>
      <c r="J735" s="36">
        <v>1</v>
      </c>
      <c r="K735" s="36">
        <v>4</v>
      </c>
      <c r="L735" s="94">
        <v>1652</v>
      </c>
      <c r="M735" s="94">
        <v>1114</v>
      </c>
      <c r="N735" s="95">
        <f t="shared" si="61"/>
        <v>0.59725234996384668</v>
      </c>
      <c r="O735" s="36">
        <v>20030166</v>
      </c>
      <c r="P735" s="63">
        <v>673.47</v>
      </c>
      <c r="Q735" s="76">
        <f t="shared" si="62"/>
        <v>4.1070871753752947</v>
      </c>
      <c r="R735" s="76">
        <f t="shared" si="63"/>
        <v>-1</v>
      </c>
      <c r="S735" s="95">
        <f t="shared" si="64"/>
        <v>0.59725234996384668</v>
      </c>
      <c r="T735" s="95">
        <f t="shared" si="65"/>
        <v>-1</v>
      </c>
      <c r="U735" s="95"/>
    </row>
    <row r="736" spans="1:21" x14ac:dyDescent="0.3">
      <c r="A736" s="36">
        <f t="shared" si="60"/>
        <v>2</v>
      </c>
      <c r="B736" s="36">
        <v>186</v>
      </c>
      <c r="C736" s="36">
        <v>1</v>
      </c>
      <c r="D736" s="36" t="s">
        <v>600</v>
      </c>
      <c r="E736" s="36">
        <v>2002</v>
      </c>
      <c r="F736" s="36">
        <v>2003</v>
      </c>
      <c r="G736" s="76">
        <v>1</v>
      </c>
      <c r="H736" s="36">
        <v>10</v>
      </c>
      <c r="I736" s="36">
        <v>1</v>
      </c>
      <c r="J736" s="36">
        <v>1</v>
      </c>
      <c r="K736" s="36">
        <v>1</v>
      </c>
      <c r="L736" s="94">
        <v>2293</v>
      </c>
      <c r="M736" s="94">
        <v>1741</v>
      </c>
      <c r="N736" s="95">
        <f t="shared" si="61"/>
        <v>0.56841844323252355</v>
      </c>
      <c r="O736" s="36">
        <v>20030186</v>
      </c>
      <c r="P736" s="63">
        <v>1273.57</v>
      </c>
      <c r="Q736" s="76">
        <f t="shared" si="62"/>
        <v>3.1674741082154889</v>
      </c>
      <c r="R736" s="76">
        <f t="shared" si="63"/>
        <v>-1</v>
      </c>
      <c r="S736" s="95">
        <f t="shared" si="64"/>
        <v>0.56841844323252355</v>
      </c>
      <c r="T736" s="95">
        <f t="shared" si="65"/>
        <v>-1</v>
      </c>
      <c r="U736" s="95"/>
    </row>
    <row r="737" spans="1:21" x14ac:dyDescent="0.3">
      <c r="A737" s="36">
        <f t="shared" si="60"/>
        <v>2</v>
      </c>
      <c r="B737" s="36">
        <v>191</v>
      </c>
      <c r="C737" s="36">
        <v>1</v>
      </c>
      <c r="D737" s="36" t="s">
        <v>244</v>
      </c>
      <c r="E737" s="36">
        <v>2002</v>
      </c>
      <c r="F737" s="36">
        <v>2003</v>
      </c>
      <c r="G737" s="76">
        <v>837.38</v>
      </c>
      <c r="H737" s="36">
        <v>10</v>
      </c>
      <c r="I737" s="36">
        <v>1</v>
      </c>
      <c r="J737" s="36">
        <v>1</v>
      </c>
      <c r="K737" s="36">
        <v>9</v>
      </c>
      <c r="L737" s="94">
        <v>13625</v>
      </c>
      <c r="M737" s="94">
        <v>12230</v>
      </c>
      <c r="N737" s="95">
        <f t="shared" si="61"/>
        <v>0.52697737381550958</v>
      </c>
      <c r="O737" s="36">
        <v>20030191</v>
      </c>
      <c r="P737" s="63">
        <v>11147.09</v>
      </c>
      <c r="Q737" s="76">
        <f t="shared" si="62"/>
        <v>2.3194394232037241</v>
      </c>
      <c r="R737" s="76">
        <f t="shared" si="63"/>
        <v>-1</v>
      </c>
      <c r="S737" s="95">
        <f t="shared" si="64"/>
        <v>0.52697737381550958</v>
      </c>
      <c r="T737" s="95">
        <f t="shared" si="65"/>
        <v>-1</v>
      </c>
      <c r="U737" s="95"/>
    </row>
    <row r="738" spans="1:21" x14ac:dyDescent="0.3">
      <c r="A738" s="36">
        <f t="shared" si="60"/>
        <v>2</v>
      </c>
      <c r="B738" s="36">
        <v>192</v>
      </c>
      <c r="C738" s="36">
        <v>1</v>
      </c>
      <c r="D738" s="36" t="s">
        <v>318</v>
      </c>
      <c r="E738" s="36">
        <v>2002</v>
      </c>
      <c r="F738" s="36">
        <v>2003</v>
      </c>
      <c r="G738" s="76">
        <v>250</v>
      </c>
      <c r="H738" s="36">
        <v>10</v>
      </c>
      <c r="I738" s="36">
        <v>0</v>
      </c>
      <c r="J738" s="36">
        <v>1</v>
      </c>
      <c r="K738" s="36">
        <v>3</v>
      </c>
      <c r="L738" s="94">
        <v>4458</v>
      </c>
      <c r="M738" s="94">
        <v>4875</v>
      </c>
      <c r="N738" s="95">
        <f t="shared" si="61"/>
        <v>0.47765991642558664</v>
      </c>
      <c r="O738" s="36">
        <v>20030192</v>
      </c>
      <c r="P738" s="63">
        <v>5502.7</v>
      </c>
      <c r="Q738" s="76">
        <f t="shared" si="62"/>
        <v>1.6960764715503298</v>
      </c>
      <c r="R738" s="76">
        <f t="shared" si="63"/>
        <v>-1</v>
      </c>
      <c r="S738" s="95">
        <f t="shared" si="64"/>
        <v>0.47765991642558664</v>
      </c>
      <c r="T738" s="95">
        <f t="shared" si="65"/>
        <v>-1</v>
      </c>
      <c r="U738" s="95"/>
    </row>
    <row r="739" spans="1:21" x14ac:dyDescent="0.3">
      <c r="A739" s="36">
        <f t="shared" si="60"/>
        <v>2</v>
      </c>
      <c r="B739" s="36">
        <v>197</v>
      </c>
      <c r="C739" s="36">
        <v>1</v>
      </c>
      <c r="D739" s="36" t="s">
        <v>415</v>
      </c>
      <c r="E739" s="36">
        <v>2002</v>
      </c>
      <c r="F739" s="36">
        <v>2003</v>
      </c>
      <c r="G739" s="76">
        <v>360</v>
      </c>
      <c r="H739" s="36">
        <v>9</v>
      </c>
      <c r="I739" s="36">
        <v>1</v>
      </c>
      <c r="J739" s="36">
        <v>1</v>
      </c>
      <c r="K739" s="36">
        <v>4</v>
      </c>
      <c r="L739" s="94">
        <v>10222</v>
      </c>
      <c r="M739" s="94">
        <v>7816</v>
      </c>
      <c r="N739" s="95">
        <f t="shared" si="61"/>
        <v>0.56669253797538532</v>
      </c>
      <c r="O739" s="36">
        <v>20030197</v>
      </c>
      <c r="P739" s="63">
        <v>4659.38</v>
      </c>
      <c r="Q739" s="76">
        <f t="shared" si="62"/>
        <v>3.8713305203696629</v>
      </c>
      <c r="R739" s="76">
        <f t="shared" si="63"/>
        <v>-1</v>
      </c>
      <c r="S739" s="95">
        <f t="shared" si="64"/>
        <v>0.56669253797538532</v>
      </c>
      <c r="T739" s="95">
        <f t="shared" si="65"/>
        <v>-1</v>
      </c>
      <c r="U739" s="95"/>
    </row>
    <row r="740" spans="1:21" x14ac:dyDescent="0.3">
      <c r="A740" s="36">
        <f t="shared" si="60"/>
        <v>2</v>
      </c>
      <c r="B740" s="36">
        <v>199</v>
      </c>
      <c r="C740" s="36">
        <v>1</v>
      </c>
      <c r="D740" s="36" t="s">
        <v>484</v>
      </c>
      <c r="E740" s="36">
        <v>2002</v>
      </c>
      <c r="F740" s="36">
        <v>2003</v>
      </c>
      <c r="G740" s="76">
        <v>476.38</v>
      </c>
      <c r="H740" s="36">
        <v>10</v>
      </c>
      <c r="I740" s="36">
        <v>1</v>
      </c>
      <c r="J740" s="36">
        <v>1</v>
      </c>
      <c r="K740" s="36">
        <v>5</v>
      </c>
      <c r="L740" s="94">
        <v>6224</v>
      </c>
      <c r="M740" s="94">
        <v>5015</v>
      </c>
      <c r="N740" s="95">
        <f t="shared" si="61"/>
        <v>0.55378592401459203</v>
      </c>
      <c r="O740" s="36">
        <v>20030199</v>
      </c>
      <c r="P740" s="63">
        <v>4104.28</v>
      </c>
      <c r="Q740" s="76">
        <f t="shared" si="62"/>
        <v>2.7383609305408014</v>
      </c>
      <c r="R740" s="76">
        <f t="shared" si="63"/>
        <v>-1</v>
      </c>
      <c r="S740" s="95">
        <f t="shared" si="64"/>
        <v>0.55378592401459203</v>
      </c>
      <c r="T740" s="95">
        <f t="shared" si="65"/>
        <v>-1</v>
      </c>
      <c r="U740" s="95"/>
    </row>
    <row r="741" spans="1:21" x14ac:dyDescent="0.3">
      <c r="A741" s="36">
        <f t="shared" si="60"/>
        <v>2</v>
      </c>
      <c r="B741" s="36">
        <v>238</v>
      </c>
      <c r="C741" s="36">
        <v>1</v>
      </c>
      <c r="D741" s="36" t="s">
        <v>417</v>
      </c>
      <c r="E741" s="36">
        <v>2002</v>
      </c>
      <c r="F741" s="36">
        <v>2003</v>
      </c>
      <c r="G741" s="76">
        <v>775</v>
      </c>
      <c r="H741" s="36">
        <v>7</v>
      </c>
      <c r="I741" s="36">
        <v>0</v>
      </c>
      <c r="J741" s="36">
        <v>1</v>
      </c>
      <c r="K741" s="36">
        <v>8</v>
      </c>
      <c r="L741" s="94">
        <v>392</v>
      </c>
      <c r="M741" s="94">
        <v>475</v>
      </c>
      <c r="N741" s="95">
        <f t="shared" si="61"/>
        <v>0.45213379469434833</v>
      </c>
      <c r="O741" s="36">
        <v>20030238</v>
      </c>
      <c r="P741" s="63">
        <v>370.04</v>
      </c>
      <c r="Q741" s="76">
        <f t="shared" si="62"/>
        <v>2.3429899470327529</v>
      </c>
      <c r="R741" s="76">
        <f t="shared" si="63"/>
        <v>-1</v>
      </c>
      <c r="S741" s="95">
        <f t="shared" si="64"/>
        <v>0.45213379469434833</v>
      </c>
      <c r="T741" s="95">
        <f t="shared" si="65"/>
        <v>-1</v>
      </c>
      <c r="U741" s="95"/>
    </row>
    <row r="742" spans="1:21" x14ac:dyDescent="0.3">
      <c r="A742" s="36">
        <f t="shared" si="60"/>
        <v>2</v>
      </c>
      <c r="B742" s="36">
        <v>241</v>
      </c>
      <c r="C742" s="36">
        <v>1</v>
      </c>
      <c r="D742" s="36" t="s">
        <v>272</v>
      </c>
      <c r="E742" s="36">
        <v>2002</v>
      </c>
      <c r="F742" s="36">
        <v>2003</v>
      </c>
      <c r="G742" s="76">
        <v>125</v>
      </c>
      <c r="H742" s="36">
        <v>5</v>
      </c>
      <c r="I742" s="36">
        <v>1</v>
      </c>
      <c r="J742" s="36">
        <v>1</v>
      </c>
      <c r="K742" s="36">
        <v>2</v>
      </c>
      <c r="L742" s="94">
        <v>5825</v>
      </c>
      <c r="M742" s="94">
        <v>4919</v>
      </c>
      <c r="N742" s="95">
        <f t="shared" si="61"/>
        <v>0.54216306775874912</v>
      </c>
      <c r="O742" s="36">
        <v>20030241</v>
      </c>
      <c r="P742" s="63">
        <v>3705.04</v>
      </c>
      <c r="Q742" s="76">
        <f t="shared" si="62"/>
        <v>2.899833739986613</v>
      </c>
      <c r="R742" s="76">
        <f t="shared" si="63"/>
        <v>-1</v>
      </c>
      <c r="S742" s="95">
        <f t="shared" si="64"/>
        <v>0.54216306775874912</v>
      </c>
      <c r="T742" s="95">
        <f t="shared" si="65"/>
        <v>-1</v>
      </c>
      <c r="U742" s="95"/>
    </row>
    <row r="743" spans="1:21" x14ac:dyDescent="0.3">
      <c r="A743" s="36">
        <f t="shared" si="60"/>
        <v>2</v>
      </c>
      <c r="B743" s="36">
        <v>241</v>
      </c>
      <c r="C743" s="36">
        <v>1</v>
      </c>
      <c r="D743" s="36" t="s">
        <v>272</v>
      </c>
      <c r="E743" s="36">
        <v>2002</v>
      </c>
      <c r="F743" s="36">
        <v>2003</v>
      </c>
      <c r="G743" s="76">
        <v>365</v>
      </c>
      <c r="H743" s="36">
        <v>5</v>
      </c>
      <c r="I743" s="36">
        <v>1</v>
      </c>
      <c r="J743" s="36">
        <v>1</v>
      </c>
      <c r="K743" s="36">
        <v>4</v>
      </c>
      <c r="L743" s="94">
        <v>6227</v>
      </c>
      <c r="M743" s="94">
        <v>4577</v>
      </c>
      <c r="N743" s="95">
        <f t="shared" si="61"/>
        <v>0.57636060718252502</v>
      </c>
      <c r="O743" s="36">
        <v>20030241</v>
      </c>
      <c r="P743" s="63">
        <v>3705.04</v>
      </c>
      <c r="Q743" s="76">
        <f t="shared" si="62"/>
        <v>2.9160278971347138</v>
      </c>
      <c r="R743" s="76">
        <f t="shared" si="63"/>
        <v>-1</v>
      </c>
      <c r="S743" s="95">
        <f t="shared" si="64"/>
        <v>0.57636060718252502</v>
      </c>
      <c r="T743" s="95">
        <f t="shared" si="65"/>
        <v>-1</v>
      </c>
      <c r="U743" s="95"/>
    </row>
    <row r="744" spans="1:21" x14ac:dyDescent="0.3">
      <c r="A744" s="36">
        <f t="shared" si="60"/>
        <v>2</v>
      </c>
      <c r="B744" s="36">
        <v>255</v>
      </c>
      <c r="C744" s="36">
        <v>1</v>
      </c>
      <c r="D744" s="36" t="s">
        <v>374</v>
      </c>
      <c r="E744" s="36">
        <v>2002</v>
      </c>
      <c r="F744" s="36">
        <v>2003</v>
      </c>
      <c r="G744" s="76">
        <v>450</v>
      </c>
      <c r="H744" s="36">
        <v>10</v>
      </c>
      <c r="I744" s="36">
        <v>0</v>
      </c>
      <c r="J744" s="36">
        <v>1</v>
      </c>
      <c r="K744" s="36">
        <v>5</v>
      </c>
      <c r="L744" s="94">
        <v>1299</v>
      </c>
      <c r="M744" s="94">
        <v>1324</v>
      </c>
      <c r="N744" s="95">
        <f t="shared" si="61"/>
        <v>0.49523446435379337</v>
      </c>
      <c r="O744" s="36">
        <v>20030255</v>
      </c>
      <c r="P744" s="63">
        <v>1095.8800000000001</v>
      </c>
      <c r="Q744" s="76">
        <f t="shared" si="62"/>
        <v>2.3935102383472642</v>
      </c>
      <c r="R744" s="76">
        <f t="shared" si="63"/>
        <v>-1</v>
      </c>
      <c r="S744" s="95">
        <f t="shared" si="64"/>
        <v>0.49523446435379337</v>
      </c>
      <c r="T744" s="95">
        <f t="shared" si="65"/>
        <v>-1</v>
      </c>
      <c r="U744" s="95"/>
    </row>
    <row r="745" spans="1:21" x14ac:dyDescent="0.3">
      <c r="A745" s="36">
        <f t="shared" si="60"/>
        <v>2</v>
      </c>
      <c r="B745" s="36">
        <v>256</v>
      </c>
      <c r="C745" s="36">
        <v>1</v>
      </c>
      <c r="D745" s="36" t="s">
        <v>490</v>
      </c>
      <c r="E745" s="36">
        <v>2002</v>
      </c>
      <c r="F745" s="36">
        <v>2003</v>
      </c>
      <c r="G745" s="76">
        <v>75</v>
      </c>
      <c r="H745" s="36">
        <v>5</v>
      </c>
      <c r="I745" s="36">
        <v>0</v>
      </c>
      <c r="J745" s="36">
        <v>1</v>
      </c>
      <c r="K745" s="36">
        <v>1</v>
      </c>
      <c r="L745" s="94">
        <v>1831</v>
      </c>
      <c r="M745" s="94">
        <v>3109</v>
      </c>
      <c r="N745" s="95">
        <f t="shared" si="61"/>
        <v>0.37064777327935222</v>
      </c>
      <c r="O745" s="36">
        <v>20030256</v>
      </c>
      <c r="P745" s="63">
        <v>3017.76</v>
      </c>
      <c r="Q745" s="76">
        <f t="shared" si="62"/>
        <v>1.6369757701076293</v>
      </c>
      <c r="R745" s="76">
        <f t="shared" si="63"/>
        <v>-1</v>
      </c>
      <c r="S745" s="95">
        <f t="shared" si="64"/>
        <v>0.37064777327935222</v>
      </c>
      <c r="T745" s="95">
        <f t="shared" si="65"/>
        <v>-1</v>
      </c>
      <c r="U745" s="95"/>
    </row>
    <row r="746" spans="1:21" x14ac:dyDescent="0.3">
      <c r="A746" s="36">
        <f t="shared" si="60"/>
        <v>2</v>
      </c>
      <c r="B746" s="36">
        <v>256</v>
      </c>
      <c r="C746" s="36">
        <v>1</v>
      </c>
      <c r="D746" s="36" t="s">
        <v>490</v>
      </c>
      <c r="E746" s="36">
        <v>2002</v>
      </c>
      <c r="F746" s="36">
        <v>2003</v>
      </c>
      <c r="G746" s="76">
        <v>75</v>
      </c>
      <c r="H746" s="36">
        <v>5</v>
      </c>
      <c r="I746" s="36">
        <v>0</v>
      </c>
      <c r="J746" s="36">
        <v>1</v>
      </c>
      <c r="K746" s="36">
        <v>1</v>
      </c>
      <c r="L746" s="94">
        <v>1823</v>
      </c>
      <c r="M746" s="94">
        <v>3124</v>
      </c>
      <c r="N746" s="95">
        <f t="shared" si="61"/>
        <v>0.36850616535273906</v>
      </c>
      <c r="O746" s="36">
        <v>20030256</v>
      </c>
      <c r="P746" s="63">
        <v>3017.76</v>
      </c>
      <c r="Q746" s="76">
        <f t="shared" si="62"/>
        <v>1.6392953714013041</v>
      </c>
      <c r="R746" s="76">
        <f t="shared" si="63"/>
        <v>-1</v>
      </c>
      <c r="S746" s="95">
        <f t="shared" si="64"/>
        <v>0.36850616535273906</v>
      </c>
      <c r="T746" s="95">
        <f t="shared" si="65"/>
        <v>-1</v>
      </c>
      <c r="U746" s="95"/>
    </row>
    <row r="747" spans="1:21" x14ac:dyDescent="0.3">
      <c r="A747" s="36">
        <f t="shared" ref="A747:A810" si="66">IF(E747/4=INT(E747/4),1,IF(E747/2=INT(E747/2),2,3))</f>
        <v>2</v>
      </c>
      <c r="B747" s="36">
        <v>256</v>
      </c>
      <c r="C747" s="36">
        <v>1</v>
      </c>
      <c r="D747" s="36" t="s">
        <v>490</v>
      </c>
      <c r="E747" s="36">
        <v>2002</v>
      </c>
      <c r="F747" s="36">
        <v>2003</v>
      </c>
      <c r="G747" s="76">
        <v>625</v>
      </c>
      <c r="H747" s="36">
        <v>5</v>
      </c>
      <c r="I747" s="36">
        <v>0</v>
      </c>
      <c r="J747" s="36">
        <v>1</v>
      </c>
      <c r="K747" s="36">
        <v>7</v>
      </c>
      <c r="L747" s="94">
        <v>1819</v>
      </c>
      <c r="M747" s="94">
        <v>3148</v>
      </c>
      <c r="N747" s="95">
        <f t="shared" ref="N747:N810" si="67">L747/(L747+M747)</f>
        <v>0.36621703241393194</v>
      </c>
      <c r="O747" s="36">
        <v>20030256</v>
      </c>
      <c r="P747" s="63">
        <v>3017.76</v>
      </c>
      <c r="Q747" s="76">
        <f t="shared" ref="Q747:Q810" si="68">(L747+M747)/P747</f>
        <v>1.6459228036689464</v>
      </c>
      <c r="R747" s="76">
        <f t="shared" ref="R747:R810" si="69">IF(A747=1,N747,-1)</f>
        <v>-1</v>
      </c>
      <c r="S747" s="95">
        <f t="shared" ref="S747:S810" si="70">IF(A747=2,N747,-1)</f>
        <v>0.36621703241393194</v>
      </c>
      <c r="T747" s="95">
        <f t="shared" ref="T747:T810" si="71">IF(A747=3,N747,-1)</f>
        <v>-1</v>
      </c>
      <c r="U747" s="95"/>
    </row>
    <row r="748" spans="1:21" x14ac:dyDescent="0.3">
      <c r="A748" s="36">
        <f t="shared" si="66"/>
        <v>2</v>
      </c>
      <c r="B748" s="36">
        <v>272</v>
      </c>
      <c r="C748" s="36">
        <v>1</v>
      </c>
      <c r="D748" s="36" t="s">
        <v>501</v>
      </c>
      <c r="E748" s="36">
        <v>2002</v>
      </c>
      <c r="F748" s="36">
        <v>2003</v>
      </c>
      <c r="G748" s="76">
        <v>263.51</v>
      </c>
      <c r="H748" s="36">
        <v>7</v>
      </c>
      <c r="I748" s="36">
        <v>1</v>
      </c>
      <c r="J748" s="36">
        <v>1</v>
      </c>
      <c r="K748" s="36">
        <v>3</v>
      </c>
      <c r="L748" s="94">
        <v>14357</v>
      </c>
      <c r="M748" s="94">
        <v>9835</v>
      </c>
      <c r="N748" s="95">
        <f t="shared" si="67"/>
        <v>0.59346064814814814</v>
      </c>
      <c r="O748" s="36">
        <v>20030272</v>
      </c>
      <c r="P748" s="63">
        <v>10197.969999999999</v>
      </c>
      <c r="Q748" s="76">
        <f t="shared" si="68"/>
        <v>2.3722368275254784</v>
      </c>
      <c r="R748" s="76">
        <f t="shared" si="69"/>
        <v>-1</v>
      </c>
      <c r="S748" s="95">
        <f t="shared" si="70"/>
        <v>0.59346064814814814</v>
      </c>
      <c r="T748" s="95">
        <f t="shared" si="71"/>
        <v>-1</v>
      </c>
      <c r="U748" s="95"/>
    </row>
    <row r="749" spans="1:21" x14ac:dyDescent="0.3">
      <c r="A749" s="36">
        <f t="shared" si="66"/>
        <v>2</v>
      </c>
      <c r="B749" s="36">
        <v>276</v>
      </c>
      <c r="C749" s="36">
        <v>1</v>
      </c>
      <c r="D749" s="36" t="s">
        <v>544</v>
      </c>
      <c r="E749" s="36">
        <v>2002</v>
      </c>
      <c r="F749" s="36">
        <v>2003</v>
      </c>
      <c r="G749" s="76">
        <v>1376.09</v>
      </c>
      <c r="H749" s="36">
        <v>7</v>
      </c>
      <c r="I749" s="36">
        <v>1</v>
      </c>
      <c r="J749" s="36">
        <v>1</v>
      </c>
      <c r="K749" s="36">
        <v>10</v>
      </c>
      <c r="L749" s="94">
        <v>13013</v>
      </c>
      <c r="M749" s="94">
        <v>9003</v>
      </c>
      <c r="N749" s="95">
        <f t="shared" si="67"/>
        <v>0.59107013081395354</v>
      </c>
      <c r="O749" s="36">
        <v>20030276</v>
      </c>
      <c r="P749" s="63">
        <v>7653.84</v>
      </c>
      <c r="Q749" s="76">
        <f t="shared" si="68"/>
        <v>2.8764646242931651</v>
      </c>
      <c r="R749" s="76">
        <f t="shared" si="69"/>
        <v>-1</v>
      </c>
      <c r="S749" s="95">
        <f t="shared" si="70"/>
        <v>0.59107013081395354</v>
      </c>
      <c r="T749" s="95">
        <f t="shared" si="71"/>
        <v>-1</v>
      </c>
      <c r="U749" s="95"/>
    </row>
    <row r="750" spans="1:21" x14ac:dyDescent="0.3">
      <c r="A750" s="36">
        <f t="shared" si="66"/>
        <v>2</v>
      </c>
      <c r="B750" s="36">
        <v>277</v>
      </c>
      <c r="C750" s="36">
        <v>1</v>
      </c>
      <c r="D750" s="36" t="s">
        <v>375</v>
      </c>
      <c r="E750" s="36">
        <v>2002</v>
      </c>
      <c r="F750" s="36">
        <v>2003</v>
      </c>
      <c r="G750" s="76">
        <v>570</v>
      </c>
      <c r="H750" s="36">
        <v>10</v>
      </c>
      <c r="I750" s="36">
        <v>1</v>
      </c>
      <c r="J750" s="36">
        <v>1</v>
      </c>
      <c r="K750" s="36">
        <v>6</v>
      </c>
      <c r="L750" s="94">
        <v>2475</v>
      </c>
      <c r="M750" s="94">
        <v>2094</v>
      </c>
      <c r="N750" s="95">
        <f t="shared" si="67"/>
        <v>0.54169402495075514</v>
      </c>
      <c r="O750" s="36">
        <v>20030277</v>
      </c>
      <c r="P750" s="63">
        <v>2534.9499999999998</v>
      </c>
      <c r="Q750" s="76">
        <f t="shared" si="68"/>
        <v>1.802402414248802</v>
      </c>
      <c r="R750" s="76">
        <f t="shared" si="69"/>
        <v>-1</v>
      </c>
      <c r="S750" s="95">
        <f t="shared" si="70"/>
        <v>0.54169402495075514</v>
      </c>
      <c r="T750" s="95">
        <f t="shared" si="71"/>
        <v>-1</v>
      </c>
      <c r="U750" s="95"/>
    </row>
    <row r="751" spans="1:21" x14ac:dyDescent="0.3">
      <c r="A751" s="36">
        <f t="shared" si="66"/>
        <v>2</v>
      </c>
      <c r="B751" s="36">
        <v>278</v>
      </c>
      <c r="C751" s="36">
        <v>1</v>
      </c>
      <c r="D751" s="36" t="s">
        <v>517</v>
      </c>
      <c r="E751" s="36">
        <v>2002</v>
      </c>
      <c r="F751" s="36">
        <v>2003</v>
      </c>
      <c r="G751" s="76">
        <v>173.27</v>
      </c>
      <c r="H751" s="36">
        <v>10</v>
      </c>
      <c r="I751" s="36">
        <v>1</v>
      </c>
      <c r="J751" s="36">
        <v>1</v>
      </c>
      <c r="K751" s="36">
        <v>2</v>
      </c>
      <c r="L751" s="94">
        <v>3820</v>
      </c>
      <c r="M751" s="94">
        <v>2681</v>
      </c>
      <c r="N751" s="95">
        <f t="shared" si="67"/>
        <v>0.58760190739886176</v>
      </c>
      <c r="O751" s="36">
        <v>20030278</v>
      </c>
      <c r="P751" s="63">
        <v>2161.37</v>
      </c>
      <c r="Q751" s="76">
        <f t="shared" si="68"/>
        <v>3.0078144880330533</v>
      </c>
      <c r="R751" s="76">
        <f t="shared" si="69"/>
        <v>-1</v>
      </c>
      <c r="S751" s="95">
        <f t="shared" si="70"/>
        <v>0.58760190739886176</v>
      </c>
      <c r="T751" s="95">
        <f t="shared" si="71"/>
        <v>-1</v>
      </c>
      <c r="U751" s="95"/>
    </row>
    <row r="752" spans="1:21" x14ac:dyDescent="0.3">
      <c r="A752" s="36">
        <f t="shared" si="66"/>
        <v>2</v>
      </c>
      <c r="B752" s="36">
        <v>279</v>
      </c>
      <c r="C752" s="36">
        <v>1</v>
      </c>
      <c r="D752" s="36" t="s">
        <v>421</v>
      </c>
      <c r="E752" s="36">
        <v>2002</v>
      </c>
      <c r="F752" s="36">
        <v>2003</v>
      </c>
      <c r="G752" s="76">
        <v>560.1</v>
      </c>
      <c r="H752" s="36">
        <v>7</v>
      </c>
      <c r="I752" s="36">
        <v>1</v>
      </c>
      <c r="J752" s="36">
        <v>1</v>
      </c>
      <c r="K752" s="36">
        <v>6</v>
      </c>
      <c r="L752" s="94">
        <v>28002</v>
      </c>
      <c r="M752" s="94">
        <v>23169</v>
      </c>
      <c r="N752" s="95">
        <f t="shared" si="67"/>
        <v>0.5472240136014539</v>
      </c>
      <c r="O752" s="36">
        <v>20030279</v>
      </c>
      <c r="P752" s="63">
        <v>22559.82</v>
      </c>
      <c r="Q752" s="76">
        <f t="shared" si="68"/>
        <v>2.2682361827355004</v>
      </c>
      <c r="R752" s="76">
        <f t="shared" si="69"/>
        <v>-1</v>
      </c>
      <c r="S752" s="95">
        <f t="shared" si="70"/>
        <v>0.5472240136014539</v>
      </c>
      <c r="T752" s="95">
        <f t="shared" si="71"/>
        <v>-1</v>
      </c>
      <c r="U752" s="95"/>
    </row>
    <row r="753" spans="1:21" x14ac:dyDescent="0.3">
      <c r="A753" s="36">
        <f t="shared" si="66"/>
        <v>2</v>
      </c>
      <c r="B753" s="36">
        <v>280</v>
      </c>
      <c r="C753" s="36">
        <v>1</v>
      </c>
      <c r="D753" s="36" t="s">
        <v>545</v>
      </c>
      <c r="E753" s="36">
        <v>2002</v>
      </c>
      <c r="F753" s="36">
        <v>2003</v>
      </c>
      <c r="G753" s="76">
        <v>298.17</v>
      </c>
      <c r="H753" s="36">
        <v>10</v>
      </c>
      <c r="I753" s="36">
        <v>1</v>
      </c>
      <c r="J753" s="36">
        <v>1</v>
      </c>
      <c r="K753" s="36">
        <v>3</v>
      </c>
      <c r="L753" s="94">
        <v>10081</v>
      </c>
      <c r="M753" s="94">
        <v>6688</v>
      </c>
      <c r="N753" s="95">
        <f t="shared" si="67"/>
        <v>0.60116882342417555</v>
      </c>
      <c r="O753" s="36">
        <v>20030280</v>
      </c>
      <c r="P753" s="63">
        <v>4255.83</v>
      </c>
      <c r="Q753" s="76">
        <f t="shared" si="68"/>
        <v>3.9402419739510273</v>
      </c>
      <c r="R753" s="76">
        <f t="shared" si="69"/>
        <v>-1</v>
      </c>
      <c r="S753" s="95">
        <f t="shared" si="70"/>
        <v>0.60116882342417555</v>
      </c>
      <c r="T753" s="95">
        <f t="shared" si="71"/>
        <v>-1</v>
      </c>
      <c r="U753" s="95"/>
    </row>
    <row r="754" spans="1:21" x14ac:dyDescent="0.3">
      <c r="A754" s="36">
        <f t="shared" si="66"/>
        <v>2</v>
      </c>
      <c r="B754" s="36">
        <v>299</v>
      </c>
      <c r="C754" s="36">
        <v>1</v>
      </c>
      <c r="D754" s="36" t="s">
        <v>377</v>
      </c>
      <c r="E754" s="36">
        <v>2002</v>
      </c>
      <c r="F754" s="36">
        <v>2003</v>
      </c>
      <c r="G754" s="76">
        <v>718.3</v>
      </c>
      <c r="H754" s="36">
        <v>5</v>
      </c>
      <c r="I754" s="36">
        <v>1</v>
      </c>
      <c r="J754" s="36">
        <v>1</v>
      </c>
      <c r="K754" s="36">
        <v>8</v>
      </c>
      <c r="L754" s="94">
        <v>1244</v>
      </c>
      <c r="M754" s="94">
        <v>770</v>
      </c>
      <c r="N754" s="95">
        <f t="shared" si="67"/>
        <v>0.61767626613704074</v>
      </c>
      <c r="O754" s="36">
        <v>20030299</v>
      </c>
      <c r="P754" s="63">
        <v>960.36</v>
      </c>
      <c r="Q754" s="76">
        <f t="shared" si="68"/>
        <v>2.0971302428256071</v>
      </c>
      <c r="R754" s="76">
        <f t="shared" si="69"/>
        <v>-1</v>
      </c>
      <c r="S754" s="95">
        <f t="shared" si="70"/>
        <v>0.61767626613704074</v>
      </c>
      <c r="T754" s="95">
        <f t="shared" si="71"/>
        <v>-1</v>
      </c>
      <c r="U754" s="95"/>
    </row>
    <row r="755" spans="1:21" x14ac:dyDescent="0.3">
      <c r="A755" s="36">
        <f t="shared" si="66"/>
        <v>2</v>
      </c>
      <c r="B755" s="36">
        <v>300</v>
      </c>
      <c r="C755" s="36">
        <v>1</v>
      </c>
      <c r="D755" s="36" t="s">
        <v>252</v>
      </c>
      <c r="E755" s="36">
        <v>2002</v>
      </c>
      <c r="F755" s="36">
        <v>2003</v>
      </c>
      <c r="G755" s="76">
        <v>550</v>
      </c>
      <c r="H755" s="36">
        <v>10</v>
      </c>
      <c r="I755" s="36">
        <v>0</v>
      </c>
      <c r="J755" s="36">
        <v>1</v>
      </c>
      <c r="K755" s="36">
        <v>6</v>
      </c>
      <c r="L755" s="94">
        <v>1380</v>
      </c>
      <c r="M755" s="94">
        <v>2563</v>
      </c>
      <c r="N755" s="95">
        <f t="shared" si="67"/>
        <v>0.34998731930002536</v>
      </c>
      <c r="O755" s="36">
        <v>20030300</v>
      </c>
      <c r="P755" s="63">
        <v>1490.68</v>
      </c>
      <c r="Q755" s="76">
        <f t="shared" si="68"/>
        <v>2.6451015643867226</v>
      </c>
      <c r="R755" s="76">
        <f t="shared" si="69"/>
        <v>-1</v>
      </c>
      <c r="S755" s="95">
        <f t="shared" si="70"/>
        <v>0.34998731930002536</v>
      </c>
      <c r="T755" s="95">
        <f t="shared" si="71"/>
        <v>-1</v>
      </c>
      <c r="U755" s="95"/>
    </row>
    <row r="756" spans="1:21" x14ac:dyDescent="0.3">
      <c r="A756" s="36">
        <f t="shared" si="66"/>
        <v>2</v>
      </c>
      <c r="B756" s="36">
        <v>309</v>
      </c>
      <c r="C756" s="36">
        <v>1</v>
      </c>
      <c r="D756" s="36" t="s">
        <v>378</v>
      </c>
      <c r="E756" s="36">
        <v>2002</v>
      </c>
      <c r="F756" s="36">
        <v>2003</v>
      </c>
      <c r="G756" s="76">
        <v>360</v>
      </c>
      <c r="H756" s="36">
        <v>3</v>
      </c>
      <c r="I756" s="36">
        <v>0</v>
      </c>
      <c r="J756" s="36">
        <v>1</v>
      </c>
      <c r="K756" s="36">
        <v>4</v>
      </c>
      <c r="L756" s="94">
        <v>1458</v>
      </c>
      <c r="M756" s="94">
        <v>3986</v>
      </c>
      <c r="N756" s="95">
        <f t="shared" si="67"/>
        <v>0.26781778104335047</v>
      </c>
      <c r="O756" s="36">
        <v>20030309</v>
      </c>
      <c r="P756" s="63">
        <v>1804.16</v>
      </c>
      <c r="Q756" s="76">
        <f t="shared" si="68"/>
        <v>3.0174707343029441</v>
      </c>
      <c r="R756" s="76">
        <f t="shared" si="69"/>
        <v>-1</v>
      </c>
      <c r="S756" s="95">
        <f t="shared" si="70"/>
        <v>0.26781778104335047</v>
      </c>
      <c r="T756" s="95">
        <f t="shared" si="71"/>
        <v>-1</v>
      </c>
      <c r="U756" s="95"/>
    </row>
    <row r="757" spans="1:21" x14ac:dyDescent="0.3">
      <c r="A757" s="36">
        <f t="shared" si="66"/>
        <v>2</v>
      </c>
      <c r="B757" s="36">
        <v>317</v>
      </c>
      <c r="C757" s="36">
        <v>1</v>
      </c>
      <c r="D757" s="36" t="s">
        <v>452</v>
      </c>
      <c r="E757" s="36">
        <v>2002</v>
      </c>
      <c r="F757" s="36">
        <v>2003</v>
      </c>
      <c r="G757" s="76">
        <v>80</v>
      </c>
      <c r="H757" s="36">
        <v>10</v>
      </c>
      <c r="I757" s="36">
        <v>0</v>
      </c>
      <c r="J757" s="36">
        <v>1</v>
      </c>
      <c r="K757" s="36">
        <v>1</v>
      </c>
      <c r="L757" s="94">
        <v>660</v>
      </c>
      <c r="M757" s="94">
        <v>1367</v>
      </c>
      <c r="N757" s="95">
        <f t="shared" si="67"/>
        <v>0.32560434139121858</v>
      </c>
      <c r="O757" s="36">
        <v>20030317</v>
      </c>
      <c r="P757" s="63">
        <v>1041.8499999999999</v>
      </c>
      <c r="Q757" s="76">
        <f t="shared" si="68"/>
        <v>1.9455775783462113</v>
      </c>
      <c r="R757" s="76">
        <f t="shared" si="69"/>
        <v>-1</v>
      </c>
      <c r="S757" s="95">
        <f t="shared" si="70"/>
        <v>0.32560434139121858</v>
      </c>
      <c r="T757" s="95">
        <f t="shared" si="71"/>
        <v>-1</v>
      </c>
      <c r="U757" s="95"/>
    </row>
    <row r="758" spans="1:21" x14ac:dyDescent="0.3">
      <c r="A758" s="36">
        <f t="shared" si="66"/>
        <v>2</v>
      </c>
      <c r="B758" s="36">
        <v>333</v>
      </c>
      <c r="C758" s="36">
        <v>1</v>
      </c>
      <c r="D758" s="36" t="s">
        <v>278</v>
      </c>
      <c r="E758" s="36">
        <v>2002</v>
      </c>
      <c r="F758" s="36">
        <v>2003</v>
      </c>
      <c r="G758" s="76">
        <v>400</v>
      </c>
      <c r="H758" s="36">
        <v>5</v>
      </c>
      <c r="I758" s="36">
        <v>0</v>
      </c>
      <c r="J758" s="36">
        <v>1</v>
      </c>
      <c r="K758" s="36">
        <v>5</v>
      </c>
      <c r="L758" s="94">
        <v>326</v>
      </c>
      <c r="M758" s="94">
        <v>616</v>
      </c>
      <c r="N758" s="95">
        <f t="shared" si="67"/>
        <v>0.34607218683651803</v>
      </c>
      <c r="O758" s="36">
        <v>20030333</v>
      </c>
      <c r="P758" s="63">
        <v>735.79</v>
      </c>
      <c r="Q758" s="76">
        <f t="shared" si="68"/>
        <v>1.2802565949523641</v>
      </c>
      <c r="R758" s="76">
        <f t="shared" si="69"/>
        <v>-1</v>
      </c>
      <c r="S758" s="95">
        <f t="shared" si="70"/>
        <v>0.34607218683651803</v>
      </c>
      <c r="T758" s="95">
        <f t="shared" si="71"/>
        <v>-1</v>
      </c>
      <c r="U758" s="95"/>
    </row>
    <row r="759" spans="1:21" x14ac:dyDescent="0.3">
      <c r="A759" s="36">
        <f t="shared" si="66"/>
        <v>2</v>
      </c>
      <c r="B759" s="36">
        <v>345</v>
      </c>
      <c r="C759" s="36">
        <v>1</v>
      </c>
      <c r="D759" s="36" t="s">
        <v>423</v>
      </c>
      <c r="E759" s="36">
        <v>2002</v>
      </c>
      <c r="F759" s="36">
        <v>2003</v>
      </c>
      <c r="G759" s="76">
        <v>395</v>
      </c>
      <c r="H759" s="36">
        <v>7</v>
      </c>
      <c r="I759" s="36">
        <v>1</v>
      </c>
      <c r="J759" s="36">
        <v>1</v>
      </c>
      <c r="K759" s="36">
        <v>4</v>
      </c>
      <c r="L759" s="94">
        <v>2191</v>
      </c>
      <c r="M759" s="94">
        <v>2114</v>
      </c>
      <c r="N759" s="95">
        <f t="shared" si="67"/>
        <v>0.50894308943089428</v>
      </c>
      <c r="O759" s="36">
        <v>20030345</v>
      </c>
      <c r="P759" s="63">
        <v>1567.66</v>
      </c>
      <c r="Q759" s="76">
        <f t="shared" si="68"/>
        <v>2.7461311764030465</v>
      </c>
      <c r="R759" s="76">
        <f t="shared" si="69"/>
        <v>-1</v>
      </c>
      <c r="S759" s="95">
        <f t="shared" si="70"/>
        <v>0.50894308943089428</v>
      </c>
      <c r="T759" s="95">
        <f t="shared" si="71"/>
        <v>-1</v>
      </c>
      <c r="U759" s="95"/>
    </row>
    <row r="760" spans="1:21" x14ac:dyDescent="0.3">
      <c r="A760" s="36">
        <f t="shared" si="66"/>
        <v>2</v>
      </c>
      <c r="B760" s="36">
        <v>356</v>
      </c>
      <c r="C760" s="36">
        <v>1</v>
      </c>
      <c r="D760" s="36" t="s">
        <v>601</v>
      </c>
      <c r="E760" s="36">
        <v>2002</v>
      </c>
      <c r="F760" s="36">
        <v>2003</v>
      </c>
      <c r="G760" s="76">
        <v>675</v>
      </c>
      <c r="H760" s="36">
        <v>10</v>
      </c>
      <c r="I760" s="36">
        <v>1</v>
      </c>
      <c r="J760" s="36">
        <v>1</v>
      </c>
      <c r="K760" s="36">
        <v>7</v>
      </c>
      <c r="L760" s="94">
        <v>232</v>
      </c>
      <c r="M760" s="94">
        <v>180</v>
      </c>
      <c r="N760" s="95">
        <f t="shared" si="67"/>
        <v>0.56310679611650483</v>
      </c>
      <c r="O760" s="36">
        <v>20030356</v>
      </c>
      <c r="P760" s="63">
        <v>166.03</v>
      </c>
      <c r="Q760" s="76">
        <f t="shared" si="68"/>
        <v>2.4814792507378183</v>
      </c>
      <c r="R760" s="76">
        <f t="shared" si="69"/>
        <v>-1</v>
      </c>
      <c r="S760" s="95">
        <f t="shared" si="70"/>
        <v>0.56310679611650483</v>
      </c>
      <c r="T760" s="95">
        <f t="shared" si="71"/>
        <v>-1</v>
      </c>
      <c r="U760" s="95"/>
    </row>
    <row r="761" spans="1:21" x14ac:dyDescent="0.3">
      <c r="A761" s="36">
        <f t="shared" si="66"/>
        <v>2</v>
      </c>
      <c r="B761" s="36">
        <v>458</v>
      </c>
      <c r="C761" s="36">
        <v>1</v>
      </c>
      <c r="D761" s="36" t="s">
        <v>520</v>
      </c>
      <c r="E761" s="36">
        <v>2002</v>
      </c>
      <c r="F761" s="36">
        <v>2003</v>
      </c>
      <c r="G761" s="76">
        <v>256.64999999999998</v>
      </c>
      <c r="H761" s="36">
        <v>10</v>
      </c>
      <c r="I761" s="36">
        <v>1</v>
      </c>
      <c r="J761" s="36">
        <v>1</v>
      </c>
      <c r="K761" s="36">
        <v>3</v>
      </c>
      <c r="L761" s="94">
        <v>316</v>
      </c>
      <c r="M761" s="94">
        <v>175</v>
      </c>
      <c r="N761" s="95">
        <f t="shared" si="67"/>
        <v>0.64358452138492872</v>
      </c>
      <c r="O761" s="36">
        <v>20030458</v>
      </c>
      <c r="P761" s="63">
        <v>416.66</v>
      </c>
      <c r="Q761" s="76">
        <f t="shared" si="68"/>
        <v>1.1784188547016752</v>
      </c>
      <c r="R761" s="76">
        <f t="shared" si="69"/>
        <v>-1</v>
      </c>
      <c r="S761" s="95">
        <f t="shared" si="70"/>
        <v>0.64358452138492872</v>
      </c>
      <c r="T761" s="95">
        <f t="shared" si="71"/>
        <v>-1</v>
      </c>
      <c r="U761" s="95"/>
    </row>
    <row r="762" spans="1:21" x14ac:dyDescent="0.3">
      <c r="A762" s="36">
        <f t="shared" si="66"/>
        <v>2</v>
      </c>
      <c r="B762" s="36">
        <v>465</v>
      </c>
      <c r="C762" s="36">
        <v>1</v>
      </c>
      <c r="D762" s="36" t="s">
        <v>455</v>
      </c>
      <c r="E762" s="36">
        <v>2002</v>
      </c>
      <c r="F762" s="36">
        <v>2003</v>
      </c>
      <c r="G762" s="76">
        <v>300</v>
      </c>
      <c r="H762" s="36">
        <v>10</v>
      </c>
      <c r="I762" s="36">
        <v>1</v>
      </c>
      <c r="J762" s="36">
        <v>1</v>
      </c>
      <c r="K762" s="36">
        <v>4</v>
      </c>
      <c r="L762" s="94">
        <v>2585</v>
      </c>
      <c r="M762" s="94">
        <v>2133</v>
      </c>
      <c r="N762" s="95">
        <f t="shared" si="67"/>
        <v>0.54790165324289952</v>
      </c>
      <c r="O762" s="36">
        <v>20030465</v>
      </c>
      <c r="P762" s="63">
        <v>2036.77</v>
      </c>
      <c r="Q762" s="76">
        <f t="shared" si="68"/>
        <v>2.316412751562523</v>
      </c>
      <c r="R762" s="76">
        <f t="shared" si="69"/>
        <v>-1</v>
      </c>
      <c r="S762" s="95">
        <f t="shared" si="70"/>
        <v>0.54790165324289952</v>
      </c>
      <c r="T762" s="95">
        <f t="shared" si="71"/>
        <v>-1</v>
      </c>
      <c r="U762" s="95"/>
    </row>
    <row r="763" spans="1:21" x14ac:dyDescent="0.3">
      <c r="A763" s="36">
        <f t="shared" si="66"/>
        <v>2</v>
      </c>
      <c r="B763" s="36">
        <v>482</v>
      </c>
      <c r="C763" s="36">
        <v>1</v>
      </c>
      <c r="D763" s="36" t="s">
        <v>384</v>
      </c>
      <c r="E763" s="36">
        <v>2002</v>
      </c>
      <c r="F763" s="36">
        <v>2003</v>
      </c>
      <c r="G763" s="76">
        <v>400</v>
      </c>
      <c r="H763" s="36">
        <v>10</v>
      </c>
      <c r="I763" s="36">
        <v>0</v>
      </c>
      <c r="J763" s="36">
        <v>1</v>
      </c>
      <c r="K763" s="36">
        <v>5</v>
      </c>
      <c r="L763" s="94">
        <v>1662</v>
      </c>
      <c r="M763" s="94">
        <v>2623</v>
      </c>
      <c r="N763" s="95">
        <f t="shared" si="67"/>
        <v>0.38786464410735122</v>
      </c>
      <c r="O763" s="36">
        <v>20030482</v>
      </c>
      <c r="P763" s="63">
        <v>2917.59</v>
      </c>
      <c r="Q763" s="76">
        <f t="shared" si="68"/>
        <v>1.4686779156769798</v>
      </c>
      <c r="R763" s="76">
        <f t="shared" si="69"/>
        <v>-1</v>
      </c>
      <c r="S763" s="95">
        <f t="shared" si="70"/>
        <v>0.38786464410735122</v>
      </c>
      <c r="T763" s="95">
        <f t="shared" si="71"/>
        <v>-1</v>
      </c>
      <c r="U763" s="95"/>
    </row>
    <row r="764" spans="1:21" x14ac:dyDescent="0.3">
      <c r="A764" s="36">
        <f t="shared" si="66"/>
        <v>2</v>
      </c>
      <c r="B764" s="36">
        <v>484</v>
      </c>
      <c r="C764" s="36">
        <v>1</v>
      </c>
      <c r="D764" s="36" t="s">
        <v>425</v>
      </c>
      <c r="E764" s="36">
        <v>2002</v>
      </c>
      <c r="F764" s="36">
        <v>2003</v>
      </c>
      <c r="G764" s="76">
        <v>200</v>
      </c>
      <c r="H764" s="36">
        <v>10</v>
      </c>
      <c r="I764" s="36">
        <v>1</v>
      </c>
      <c r="J764" s="36">
        <v>1</v>
      </c>
      <c r="K764" s="36">
        <v>3</v>
      </c>
      <c r="L764" s="94">
        <v>1242</v>
      </c>
      <c r="M764" s="94">
        <v>843</v>
      </c>
      <c r="N764" s="95">
        <f t="shared" si="67"/>
        <v>0.59568345323741012</v>
      </c>
      <c r="O764" s="36">
        <v>20030484</v>
      </c>
      <c r="P764" s="63">
        <v>862.79</v>
      </c>
      <c r="Q764" s="76">
        <f t="shared" si="68"/>
        <v>2.4165787735138333</v>
      </c>
      <c r="R764" s="76">
        <f t="shared" si="69"/>
        <v>-1</v>
      </c>
      <c r="S764" s="95">
        <f t="shared" si="70"/>
        <v>0.59568345323741012</v>
      </c>
      <c r="T764" s="95">
        <f t="shared" si="71"/>
        <v>-1</v>
      </c>
      <c r="U764" s="95"/>
    </row>
    <row r="765" spans="1:21" x14ac:dyDescent="0.3">
      <c r="A765" s="36">
        <f t="shared" si="66"/>
        <v>2</v>
      </c>
      <c r="B765" s="36">
        <v>499</v>
      </c>
      <c r="C765" s="36">
        <v>1</v>
      </c>
      <c r="D765" s="36" t="s">
        <v>473</v>
      </c>
      <c r="E765" s="36">
        <v>2002</v>
      </c>
      <c r="F765" s="36">
        <v>2003</v>
      </c>
      <c r="G765" s="76">
        <v>300</v>
      </c>
      <c r="H765" s="36">
        <v>10</v>
      </c>
      <c r="I765" s="36">
        <v>1</v>
      </c>
      <c r="J765" s="36">
        <v>1</v>
      </c>
      <c r="K765" s="36">
        <v>4</v>
      </c>
      <c r="L765" s="94">
        <v>537</v>
      </c>
      <c r="M765" s="94">
        <v>479</v>
      </c>
      <c r="N765" s="95">
        <f t="shared" si="67"/>
        <v>0.52854330708661412</v>
      </c>
      <c r="O765" s="36">
        <v>20030499</v>
      </c>
      <c r="P765" s="63">
        <v>391.62</v>
      </c>
      <c r="Q765" s="76">
        <f t="shared" si="68"/>
        <v>2.5943516674327154</v>
      </c>
      <c r="R765" s="76">
        <f t="shared" si="69"/>
        <v>-1</v>
      </c>
      <c r="S765" s="95">
        <f t="shared" si="70"/>
        <v>0.52854330708661412</v>
      </c>
      <c r="T765" s="95">
        <f t="shared" si="71"/>
        <v>-1</v>
      </c>
      <c r="U765" s="95"/>
    </row>
    <row r="766" spans="1:21" x14ac:dyDescent="0.3">
      <c r="A766" s="36">
        <f t="shared" si="66"/>
        <v>2</v>
      </c>
      <c r="B766" s="36">
        <v>507</v>
      </c>
      <c r="C766" s="36">
        <v>1</v>
      </c>
      <c r="D766" s="36" t="s">
        <v>331</v>
      </c>
      <c r="E766" s="36">
        <v>2002</v>
      </c>
      <c r="F766" s="36">
        <v>2003</v>
      </c>
      <c r="G766" s="76">
        <v>581.21</v>
      </c>
      <c r="H766" s="36">
        <v>5</v>
      </c>
      <c r="I766" s="36">
        <v>1</v>
      </c>
      <c r="J766" s="36">
        <v>1</v>
      </c>
      <c r="K766" s="36">
        <v>6</v>
      </c>
      <c r="L766" s="94">
        <v>847</v>
      </c>
      <c r="M766" s="94">
        <v>306</v>
      </c>
      <c r="N766" s="95">
        <f t="shared" si="67"/>
        <v>0.73460537727666952</v>
      </c>
      <c r="O766" s="36">
        <v>20030507</v>
      </c>
      <c r="P766" s="63">
        <v>293.97000000000003</v>
      </c>
      <c r="Q766" s="76">
        <f t="shared" si="68"/>
        <v>3.9221689288022583</v>
      </c>
      <c r="R766" s="76">
        <f t="shared" si="69"/>
        <v>-1</v>
      </c>
      <c r="S766" s="95">
        <f t="shared" si="70"/>
        <v>0.73460537727666952</v>
      </c>
      <c r="T766" s="95">
        <f t="shared" si="71"/>
        <v>-1</v>
      </c>
      <c r="U766" s="95"/>
    </row>
    <row r="767" spans="1:21" x14ac:dyDescent="0.3">
      <c r="A767" s="36">
        <f t="shared" si="66"/>
        <v>2</v>
      </c>
      <c r="B767" s="36">
        <v>508</v>
      </c>
      <c r="C767" s="36">
        <v>1</v>
      </c>
      <c r="D767" s="36" t="s">
        <v>474</v>
      </c>
      <c r="E767" s="36">
        <v>2002</v>
      </c>
      <c r="F767" s="36">
        <v>2003</v>
      </c>
      <c r="G767" s="76">
        <v>300</v>
      </c>
      <c r="H767" s="36">
        <v>10</v>
      </c>
      <c r="I767" s="36">
        <v>1</v>
      </c>
      <c r="J767" s="36">
        <v>1</v>
      </c>
      <c r="K767" s="36">
        <v>4</v>
      </c>
      <c r="L767" s="94">
        <v>3310</v>
      </c>
      <c r="M767" s="94">
        <v>1865</v>
      </c>
      <c r="N767" s="95">
        <f t="shared" si="67"/>
        <v>0.63961352657004833</v>
      </c>
      <c r="O767" s="36">
        <v>20030508</v>
      </c>
      <c r="P767" s="63">
        <v>1864.93</v>
      </c>
      <c r="Q767" s="76">
        <f t="shared" si="68"/>
        <v>2.7749030794721516</v>
      </c>
      <c r="R767" s="76">
        <f t="shared" si="69"/>
        <v>-1</v>
      </c>
      <c r="S767" s="95">
        <f t="shared" si="70"/>
        <v>0.63961352657004833</v>
      </c>
      <c r="T767" s="95">
        <f t="shared" si="71"/>
        <v>-1</v>
      </c>
      <c r="U767" s="95"/>
    </row>
    <row r="768" spans="1:21" x14ac:dyDescent="0.3">
      <c r="A768" s="36">
        <f t="shared" si="66"/>
        <v>2</v>
      </c>
      <c r="B768" s="36">
        <v>518</v>
      </c>
      <c r="C768" s="36">
        <v>1</v>
      </c>
      <c r="D768" s="36" t="s">
        <v>257</v>
      </c>
      <c r="E768" s="36">
        <v>2002</v>
      </c>
      <c r="F768" s="36">
        <v>2003</v>
      </c>
      <c r="G768" s="76">
        <v>394.93</v>
      </c>
      <c r="H768" s="36">
        <v>4</v>
      </c>
      <c r="I768" s="36">
        <v>1</v>
      </c>
      <c r="J768" s="36">
        <v>1</v>
      </c>
      <c r="K768" s="36">
        <v>4</v>
      </c>
      <c r="L768" s="94">
        <v>3107</v>
      </c>
      <c r="M768" s="94">
        <v>2469</v>
      </c>
      <c r="N768" s="95">
        <f t="shared" si="67"/>
        <v>0.5572094691535151</v>
      </c>
      <c r="O768" s="36">
        <v>20030518</v>
      </c>
      <c r="P768" s="63">
        <v>2345.09</v>
      </c>
      <c r="Q768" s="76">
        <f t="shared" si="68"/>
        <v>2.3777339036028469</v>
      </c>
      <c r="R768" s="76">
        <f t="shared" si="69"/>
        <v>-1</v>
      </c>
      <c r="S768" s="95">
        <f t="shared" si="70"/>
        <v>0.5572094691535151</v>
      </c>
      <c r="T768" s="95">
        <f t="shared" si="71"/>
        <v>-1</v>
      </c>
      <c r="U768" s="95"/>
    </row>
    <row r="769" spans="1:21" x14ac:dyDescent="0.3">
      <c r="A769" s="36">
        <f t="shared" si="66"/>
        <v>2</v>
      </c>
      <c r="B769" s="36">
        <v>545</v>
      </c>
      <c r="C769" s="36">
        <v>1</v>
      </c>
      <c r="D769" s="36" t="s">
        <v>292</v>
      </c>
      <c r="E769" s="36">
        <v>2002</v>
      </c>
      <c r="F769" s="36">
        <v>2003</v>
      </c>
      <c r="G769" s="76">
        <v>300</v>
      </c>
      <c r="H769" s="36">
        <v>5</v>
      </c>
      <c r="I769" s="36">
        <v>0</v>
      </c>
      <c r="J769" s="36">
        <v>1</v>
      </c>
      <c r="K769" s="36">
        <v>4</v>
      </c>
      <c r="L769" s="94">
        <v>474</v>
      </c>
      <c r="M769" s="94">
        <v>531</v>
      </c>
      <c r="N769" s="95">
        <f t="shared" si="67"/>
        <v>0.4716417910447761</v>
      </c>
      <c r="O769" s="36">
        <v>20030545</v>
      </c>
      <c r="P769" s="63">
        <v>387.91</v>
      </c>
      <c r="Q769" s="76">
        <f t="shared" si="68"/>
        <v>2.5908071459874713</v>
      </c>
      <c r="R769" s="76">
        <f t="shared" si="69"/>
        <v>-1</v>
      </c>
      <c r="S769" s="95">
        <f t="shared" si="70"/>
        <v>0.4716417910447761</v>
      </c>
      <c r="T769" s="95">
        <f t="shared" si="71"/>
        <v>-1</v>
      </c>
      <c r="U769" s="95"/>
    </row>
    <row r="770" spans="1:21" x14ac:dyDescent="0.3">
      <c r="A770" s="36">
        <f t="shared" si="66"/>
        <v>2</v>
      </c>
      <c r="B770" s="36">
        <v>545</v>
      </c>
      <c r="C770" s="36">
        <v>1</v>
      </c>
      <c r="D770" s="36" t="s">
        <v>292</v>
      </c>
      <c r="E770" s="36">
        <v>2002</v>
      </c>
      <c r="F770" s="36">
        <v>2003</v>
      </c>
      <c r="G770" s="76">
        <v>600</v>
      </c>
      <c r="H770" s="36">
        <v>10</v>
      </c>
      <c r="I770" s="36">
        <v>1</v>
      </c>
      <c r="J770" s="36">
        <v>1</v>
      </c>
      <c r="K770" s="36">
        <v>7</v>
      </c>
      <c r="L770" s="94">
        <v>933</v>
      </c>
      <c r="M770" s="94">
        <v>639</v>
      </c>
      <c r="N770" s="95">
        <f t="shared" si="67"/>
        <v>0.59351145038167941</v>
      </c>
      <c r="O770" s="36">
        <v>20030545</v>
      </c>
      <c r="P770" s="63">
        <v>387.91</v>
      </c>
      <c r="Q770" s="76">
        <f t="shared" si="68"/>
        <v>4.05248640148488</v>
      </c>
      <c r="R770" s="76">
        <f t="shared" si="69"/>
        <v>-1</v>
      </c>
      <c r="S770" s="95">
        <f t="shared" si="70"/>
        <v>0.59351145038167941</v>
      </c>
      <c r="T770" s="95">
        <f t="shared" si="71"/>
        <v>-1</v>
      </c>
      <c r="U770" s="95"/>
    </row>
    <row r="771" spans="1:21" x14ac:dyDescent="0.3">
      <c r="A771" s="36">
        <f t="shared" si="66"/>
        <v>2</v>
      </c>
      <c r="B771" s="36">
        <v>592</v>
      </c>
      <c r="C771" s="36">
        <v>1</v>
      </c>
      <c r="D771" s="36" t="s">
        <v>602</v>
      </c>
      <c r="E771" s="36">
        <v>2002</v>
      </c>
      <c r="F771" s="36">
        <v>2003</v>
      </c>
      <c r="G771" s="76">
        <v>1931</v>
      </c>
      <c r="H771" s="36">
        <v>10</v>
      </c>
      <c r="I771" s="36">
        <v>1</v>
      </c>
      <c r="J771" s="36">
        <v>1</v>
      </c>
      <c r="K771" s="36">
        <v>10</v>
      </c>
      <c r="L771" s="94">
        <v>231</v>
      </c>
      <c r="M771" s="94">
        <v>137</v>
      </c>
      <c r="N771" s="95">
        <f t="shared" si="67"/>
        <v>0.62771739130434778</v>
      </c>
      <c r="O771" s="36">
        <v>20030592</v>
      </c>
      <c r="P771" s="63">
        <v>154.49</v>
      </c>
      <c r="Q771" s="76">
        <f t="shared" si="68"/>
        <v>2.3820311994303838</v>
      </c>
      <c r="R771" s="76">
        <f t="shared" si="69"/>
        <v>-1</v>
      </c>
      <c r="S771" s="95">
        <f t="shared" si="70"/>
        <v>0.62771739130434778</v>
      </c>
      <c r="T771" s="95">
        <f t="shared" si="71"/>
        <v>-1</v>
      </c>
      <c r="U771" s="95"/>
    </row>
    <row r="772" spans="1:21" x14ac:dyDescent="0.3">
      <c r="A772" s="36">
        <f t="shared" si="66"/>
        <v>2</v>
      </c>
      <c r="B772" s="36">
        <v>599</v>
      </c>
      <c r="C772" s="36">
        <v>1</v>
      </c>
      <c r="D772" s="36" t="s">
        <v>527</v>
      </c>
      <c r="E772" s="36">
        <v>2002</v>
      </c>
      <c r="F772" s="36">
        <v>2003</v>
      </c>
      <c r="G772" s="76">
        <v>600</v>
      </c>
      <c r="H772" s="36">
        <v>10</v>
      </c>
      <c r="I772" s="36">
        <v>0</v>
      </c>
      <c r="J772" s="36">
        <v>1</v>
      </c>
      <c r="K772" s="36">
        <v>7</v>
      </c>
      <c r="L772" s="94">
        <v>593</v>
      </c>
      <c r="M772" s="94">
        <v>656</v>
      </c>
      <c r="N772" s="95">
        <f t="shared" si="67"/>
        <v>0.47477982385908729</v>
      </c>
      <c r="O772" s="36">
        <v>20030599</v>
      </c>
      <c r="P772" s="63">
        <v>487.42</v>
      </c>
      <c r="Q772" s="76">
        <f t="shared" si="68"/>
        <v>2.5624717902425012</v>
      </c>
      <c r="R772" s="76">
        <f t="shared" si="69"/>
        <v>-1</v>
      </c>
      <c r="S772" s="95">
        <f t="shared" si="70"/>
        <v>0.47477982385908729</v>
      </c>
      <c r="T772" s="95">
        <f t="shared" si="71"/>
        <v>-1</v>
      </c>
      <c r="U772" s="95"/>
    </row>
    <row r="773" spans="1:21" x14ac:dyDescent="0.3">
      <c r="A773" s="36">
        <f t="shared" si="66"/>
        <v>2</v>
      </c>
      <c r="B773" s="36">
        <v>611</v>
      </c>
      <c r="C773" s="36">
        <v>1</v>
      </c>
      <c r="D773" s="36" t="s">
        <v>332</v>
      </c>
      <c r="E773" s="36">
        <v>2002</v>
      </c>
      <c r="F773" s="36">
        <v>2003</v>
      </c>
      <c r="G773" s="76">
        <v>415</v>
      </c>
      <c r="H773" s="36">
        <v>7</v>
      </c>
      <c r="I773" s="36">
        <v>1</v>
      </c>
      <c r="J773" s="36">
        <v>1</v>
      </c>
      <c r="K773" s="36">
        <v>5</v>
      </c>
      <c r="L773" s="94">
        <v>252</v>
      </c>
      <c r="M773" s="94">
        <v>120</v>
      </c>
      <c r="N773" s="95">
        <f t="shared" si="67"/>
        <v>0.67741935483870963</v>
      </c>
      <c r="O773" s="36">
        <v>20030611</v>
      </c>
      <c r="P773" s="63">
        <v>100.37</v>
      </c>
      <c r="Q773" s="76">
        <f t="shared" si="68"/>
        <v>3.7062867390654577</v>
      </c>
      <c r="R773" s="76">
        <f t="shared" si="69"/>
        <v>-1</v>
      </c>
      <c r="S773" s="95">
        <f t="shared" si="70"/>
        <v>0.67741935483870963</v>
      </c>
      <c r="T773" s="95">
        <f t="shared" si="71"/>
        <v>-1</v>
      </c>
      <c r="U773" s="95"/>
    </row>
    <row r="774" spans="1:21" x14ac:dyDescent="0.3">
      <c r="A774" s="36">
        <f t="shared" si="66"/>
        <v>2</v>
      </c>
      <c r="B774" s="36">
        <v>622</v>
      </c>
      <c r="C774" s="36">
        <v>1</v>
      </c>
      <c r="D774" s="36" t="s">
        <v>431</v>
      </c>
      <c r="E774" s="36">
        <v>2002</v>
      </c>
      <c r="F774" s="36">
        <v>2003</v>
      </c>
      <c r="G774" s="76">
        <v>225.62</v>
      </c>
      <c r="H774" s="36">
        <v>10</v>
      </c>
      <c r="I774" s="36">
        <v>1</v>
      </c>
      <c r="J774" s="36">
        <v>1</v>
      </c>
      <c r="K774" s="36">
        <v>3</v>
      </c>
      <c r="L774" s="94">
        <v>17909</v>
      </c>
      <c r="M774" s="94">
        <v>17191</v>
      </c>
      <c r="N774" s="95">
        <f t="shared" si="67"/>
        <v>0.51022792022792018</v>
      </c>
      <c r="O774" s="36">
        <v>20030622</v>
      </c>
      <c r="P774" s="63">
        <v>11853.55</v>
      </c>
      <c r="Q774" s="76">
        <f t="shared" si="68"/>
        <v>2.9611382244137836</v>
      </c>
      <c r="R774" s="76">
        <f t="shared" si="69"/>
        <v>-1</v>
      </c>
      <c r="S774" s="95">
        <f t="shared" si="70"/>
        <v>0.51022792022792018</v>
      </c>
      <c r="T774" s="95">
        <f t="shared" si="71"/>
        <v>-1</v>
      </c>
      <c r="U774" s="95"/>
    </row>
    <row r="775" spans="1:21" x14ac:dyDescent="0.3">
      <c r="A775" s="36">
        <f t="shared" si="66"/>
        <v>2</v>
      </c>
      <c r="B775" s="36">
        <v>622</v>
      </c>
      <c r="C775" s="36">
        <v>1</v>
      </c>
      <c r="D775" s="36" t="s">
        <v>431</v>
      </c>
      <c r="E775" s="36">
        <v>2002</v>
      </c>
      <c r="F775" s="36">
        <v>2003</v>
      </c>
      <c r="G775" s="76">
        <v>601.65</v>
      </c>
      <c r="H775" s="36">
        <v>10</v>
      </c>
      <c r="I775" s="36">
        <v>1</v>
      </c>
      <c r="J775" s="36">
        <v>1</v>
      </c>
      <c r="K775" s="36">
        <v>7</v>
      </c>
      <c r="L775" s="94">
        <v>19642</v>
      </c>
      <c r="M775" s="94">
        <v>15715</v>
      </c>
      <c r="N775" s="95">
        <f t="shared" si="67"/>
        <v>0.55553355771134427</v>
      </c>
      <c r="O775" s="36">
        <v>20030622</v>
      </c>
      <c r="P775" s="63">
        <v>11853.55</v>
      </c>
      <c r="Q775" s="76">
        <f t="shared" si="68"/>
        <v>2.9828194928945337</v>
      </c>
      <c r="R775" s="76">
        <f t="shared" si="69"/>
        <v>-1</v>
      </c>
      <c r="S775" s="95">
        <f t="shared" si="70"/>
        <v>0.55553355771134427</v>
      </c>
      <c r="T775" s="95">
        <f t="shared" si="71"/>
        <v>-1</v>
      </c>
      <c r="U775" s="95"/>
    </row>
    <row r="776" spans="1:21" x14ac:dyDescent="0.3">
      <c r="A776" s="36">
        <f t="shared" si="66"/>
        <v>2</v>
      </c>
      <c r="B776" s="36">
        <v>623</v>
      </c>
      <c r="C776" s="36">
        <v>1</v>
      </c>
      <c r="D776" s="36" t="s">
        <v>603</v>
      </c>
      <c r="E776" s="36">
        <v>2002</v>
      </c>
      <c r="F776" s="36">
        <v>2003</v>
      </c>
      <c r="G776" s="76">
        <v>227.82</v>
      </c>
      <c r="H776" s="36">
        <v>5</v>
      </c>
      <c r="I776" s="36">
        <v>1</v>
      </c>
      <c r="J776" s="36">
        <v>1</v>
      </c>
      <c r="K776" s="36">
        <v>3</v>
      </c>
      <c r="L776" s="94">
        <v>5706</v>
      </c>
      <c r="M776" s="94">
        <v>3678</v>
      </c>
      <c r="N776" s="95">
        <f t="shared" si="67"/>
        <v>0.60805626598465479</v>
      </c>
      <c r="O776" s="36">
        <v>20030623</v>
      </c>
      <c r="P776" s="63">
        <v>6329.38</v>
      </c>
      <c r="Q776" s="76">
        <f t="shared" si="68"/>
        <v>1.4826096710894274</v>
      </c>
      <c r="R776" s="76">
        <f t="shared" si="69"/>
        <v>-1</v>
      </c>
      <c r="S776" s="95">
        <f t="shared" si="70"/>
        <v>0.60805626598465479</v>
      </c>
      <c r="T776" s="95">
        <f t="shared" si="71"/>
        <v>-1</v>
      </c>
      <c r="U776" s="95"/>
    </row>
    <row r="777" spans="1:21" x14ac:dyDescent="0.3">
      <c r="A777" s="36">
        <f t="shared" si="66"/>
        <v>2</v>
      </c>
      <c r="B777" s="36">
        <v>624</v>
      </c>
      <c r="C777" s="36">
        <v>1</v>
      </c>
      <c r="D777" s="36" t="s">
        <v>392</v>
      </c>
      <c r="E777" s="36">
        <v>2002</v>
      </c>
      <c r="F777" s="36">
        <v>2003</v>
      </c>
      <c r="G777" s="76">
        <v>338.58</v>
      </c>
      <c r="H777" s="36">
        <v>5</v>
      </c>
      <c r="I777" s="36">
        <v>1</v>
      </c>
      <c r="J777" s="36">
        <v>1</v>
      </c>
      <c r="K777" s="36">
        <v>4</v>
      </c>
      <c r="L777" s="94">
        <v>14822</v>
      </c>
      <c r="M777" s="94">
        <v>13204</v>
      </c>
      <c r="N777" s="95">
        <f t="shared" si="67"/>
        <v>0.52886605295083133</v>
      </c>
      <c r="O777" s="36">
        <v>20030624</v>
      </c>
      <c r="P777" s="63">
        <v>8865.7099999999991</v>
      </c>
      <c r="Q777" s="76">
        <f t="shared" si="68"/>
        <v>3.1611681410738681</v>
      </c>
      <c r="R777" s="76">
        <f t="shared" si="69"/>
        <v>-1</v>
      </c>
      <c r="S777" s="95">
        <f t="shared" si="70"/>
        <v>0.52886605295083133</v>
      </c>
      <c r="T777" s="95">
        <f t="shared" si="71"/>
        <v>-1</v>
      </c>
      <c r="U777" s="95"/>
    </row>
    <row r="778" spans="1:21" x14ac:dyDescent="0.3">
      <c r="A778" s="36">
        <f t="shared" si="66"/>
        <v>2</v>
      </c>
      <c r="B778" s="36">
        <v>625</v>
      </c>
      <c r="C778" s="36">
        <v>1</v>
      </c>
      <c r="D778" s="36" t="s">
        <v>294</v>
      </c>
      <c r="E778" s="36">
        <v>2002</v>
      </c>
      <c r="F778" s="36">
        <v>2003</v>
      </c>
      <c r="G778" s="76">
        <v>319</v>
      </c>
      <c r="H778" s="36">
        <v>4</v>
      </c>
      <c r="I778" s="36">
        <v>1</v>
      </c>
      <c r="J778" s="36">
        <v>1</v>
      </c>
      <c r="K778" s="36">
        <v>4</v>
      </c>
      <c r="L778" s="94">
        <v>56434</v>
      </c>
      <c r="M778" s="94">
        <v>43540</v>
      </c>
      <c r="N778" s="95">
        <f t="shared" si="67"/>
        <v>0.56448676655930541</v>
      </c>
      <c r="O778" s="36">
        <v>20030625</v>
      </c>
      <c r="P778" s="63">
        <v>46593.9</v>
      </c>
      <c r="Q778" s="76">
        <f t="shared" si="68"/>
        <v>2.1456456746483981</v>
      </c>
      <c r="R778" s="76">
        <f t="shared" si="69"/>
        <v>-1</v>
      </c>
      <c r="S778" s="95">
        <f t="shared" si="70"/>
        <v>0.56448676655930541</v>
      </c>
      <c r="T778" s="95">
        <f t="shared" si="71"/>
        <v>-1</v>
      </c>
      <c r="U778" s="95"/>
    </row>
    <row r="779" spans="1:21" x14ac:dyDescent="0.3">
      <c r="A779" s="36">
        <f t="shared" si="66"/>
        <v>2</v>
      </c>
      <c r="B779" s="36">
        <v>630</v>
      </c>
      <c r="C779" s="36">
        <v>1</v>
      </c>
      <c r="D779" s="36" t="s">
        <v>393</v>
      </c>
      <c r="E779" s="36">
        <v>2002</v>
      </c>
      <c r="F779" s="36">
        <v>2003</v>
      </c>
      <c r="G779" s="76">
        <v>350</v>
      </c>
      <c r="H779" s="36">
        <v>5</v>
      </c>
      <c r="I779" s="36">
        <v>0</v>
      </c>
      <c r="J779" s="36">
        <v>1</v>
      </c>
      <c r="K779" s="36">
        <v>4</v>
      </c>
      <c r="L779" s="94">
        <v>518</v>
      </c>
      <c r="M779" s="94">
        <v>543</v>
      </c>
      <c r="N779" s="95">
        <f t="shared" si="67"/>
        <v>0.4882186616399623</v>
      </c>
      <c r="O779" s="36">
        <v>20030630</v>
      </c>
      <c r="P779" s="63">
        <v>384.98</v>
      </c>
      <c r="Q779" s="76">
        <f t="shared" si="68"/>
        <v>2.7559873240168318</v>
      </c>
      <c r="R779" s="76">
        <f t="shared" si="69"/>
        <v>-1</v>
      </c>
      <c r="S779" s="95">
        <f t="shared" si="70"/>
        <v>0.4882186616399623</v>
      </c>
      <c r="T779" s="95">
        <f t="shared" si="71"/>
        <v>-1</v>
      </c>
      <c r="U779" s="95"/>
    </row>
    <row r="780" spans="1:21" x14ac:dyDescent="0.3">
      <c r="A780" s="36">
        <f t="shared" si="66"/>
        <v>2</v>
      </c>
      <c r="B780" s="36">
        <v>635</v>
      </c>
      <c r="C780" s="36">
        <v>1</v>
      </c>
      <c r="D780" s="36" t="s">
        <v>295</v>
      </c>
      <c r="E780" s="36">
        <v>2002</v>
      </c>
      <c r="F780" s="36">
        <v>2003</v>
      </c>
      <c r="G780" s="76">
        <v>837.38</v>
      </c>
      <c r="H780" s="36">
        <v>5</v>
      </c>
      <c r="I780" s="36">
        <v>1</v>
      </c>
      <c r="J780" s="36">
        <v>1</v>
      </c>
      <c r="K780" s="36">
        <v>9</v>
      </c>
      <c r="L780" s="94">
        <v>224</v>
      </c>
      <c r="M780" s="94">
        <v>124</v>
      </c>
      <c r="N780" s="95">
        <f t="shared" si="67"/>
        <v>0.64367816091954022</v>
      </c>
      <c r="O780" s="36">
        <v>20030635</v>
      </c>
      <c r="P780" s="63">
        <v>139.13</v>
      </c>
      <c r="Q780" s="76">
        <f t="shared" si="68"/>
        <v>2.5012578164306762</v>
      </c>
      <c r="R780" s="76">
        <f t="shared" si="69"/>
        <v>-1</v>
      </c>
      <c r="S780" s="95">
        <f t="shared" si="70"/>
        <v>0.64367816091954022</v>
      </c>
      <c r="T780" s="95">
        <f t="shared" si="71"/>
        <v>-1</v>
      </c>
      <c r="U780" s="95"/>
    </row>
    <row r="781" spans="1:21" x14ac:dyDescent="0.3">
      <c r="A781" s="36">
        <f t="shared" si="66"/>
        <v>2</v>
      </c>
      <c r="B781" s="36">
        <v>656</v>
      </c>
      <c r="C781" s="36">
        <v>1</v>
      </c>
      <c r="D781" s="36" t="s">
        <v>229</v>
      </c>
      <c r="E781" s="36">
        <v>2002</v>
      </c>
      <c r="F781" s="36">
        <v>2003</v>
      </c>
      <c r="G781" s="76">
        <v>750</v>
      </c>
      <c r="H781" s="36">
        <v>10</v>
      </c>
      <c r="I781" s="36">
        <v>0</v>
      </c>
      <c r="J781" s="36">
        <v>1</v>
      </c>
      <c r="K781" s="36">
        <v>8</v>
      </c>
      <c r="L781" s="94">
        <v>3642</v>
      </c>
      <c r="M781" s="94">
        <v>7152</v>
      </c>
      <c r="N781" s="95">
        <f t="shared" si="67"/>
        <v>0.33740967204002226</v>
      </c>
      <c r="O781" s="36">
        <v>20030656</v>
      </c>
      <c r="P781" s="63">
        <v>4314.4799999999996</v>
      </c>
      <c r="Q781" s="76">
        <f t="shared" si="68"/>
        <v>2.5018078656060525</v>
      </c>
      <c r="R781" s="76">
        <f t="shared" si="69"/>
        <v>-1</v>
      </c>
      <c r="S781" s="95">
        <f t="shared" si="70"/>
        <v>0.33740967204002226</v>
      </c>
      <c r="T781" s="95">
        <f t="shared" si="71"/>
        <v>-1</v>
      </c>
      <c r="U781" s="95"/>
    </row>
    <row r="782" spans="1:21" x14ac:dyDescent="0.3">
      <c r="A782" s="36">
        <f t="shared" si="66"/>
        <v>2</v>
      </c>
      <c r="B782" s="36">
        <v>700</v>
      </c>
      <c r="C782" s="36">
        <v>1</v>
      </c>
      <c r="D782" s="36" t="s">
        <v>396</v>
      </c>
      <c r="E782" s="36">
        <v>2002</v>
      </c>
      <c r="F782" s="36">
        <v>2003</v>
      </c>
      <c r="G782" s="76">
        <v>1</v>
      </c>
      <c r="H782" s="36">
        <v>10</v>
      </c>
      <c r="I782" s="36">
        <v>1</v>
      </c>
      <c r="J782" s="36">
        <v>1</v>
      </c>
      <c r="K782" s="36">
        <v>1</v>
      </c>
      <c r="L782" s="94">
        <v>2765</v>
      </c>
      <c r="M782" s="94">
        <v>1487</v>
      </c>
      <c r="N782" s="95">
        <f t="shared" si="67"/>
        <v>0.65028222013170278</v>
      </c>
      <c r="O782" s="36">
        <v>20030700</v>
      </c>
      <c r="P782" s="63">
        <v>1771.9</v>
      </c>
      <c r="Q782" s="76">
        <f t="shared" si="68"/>
        <v>2.3996839550764713</v>
      </c>
      <c r="R782" s="76">
        <f t="shared" si="69"/>
        <v>-1</v>
      </c>
      <c r="S782" s="95">
        <f t="shared" si="70"/>
        <v>0.65028222013170278</v>
      </c>
      <c r="T782" s="95">
        <f t="shared" si="71"/>
        <v>-1</v>
      </c>
      <c r="U782" s="95"/>
    </row>
    <row r="783" spans="1:21" x14ac:dyDescent="0.3">
      <c r="A783" s="36">
        <f t="shared" si="66"/>
        <v>2</v>
      </c>
      <c r="B783" s="36">
        <v>706</v>
      </c>
      <c r="C783" s="36">
        <v>1</v>
      </c>
      <c r="D783" s="36" t="s">
        <v>342</v>
      </c>
      <c r="E783" s="36">
        <v>2002</v>
      </c>
      <c r="F783" s="36">
        <v>2003</v>
      </c>
      <c r="G783" s="76">
        <v>500</v>
      </c>
      <c r="H783" s="36">
        <v>5</v>
      </c>
      <c r="I783" s="36">
        <v>0</v>
      </c>
      <c r="J783" s="36">
        <v>1</v>
      </c>
      <c r="K783" s="36">
        <v>6</v>
      </c>
      <c r="L783" s="94">
        <v>1826</v>
      </c>
      <c r="M783" s="94">
        <v>2390</v>
      </c>
      <c r="N783" s="95">
        <f t="shared" si="67"/>
        <v>0.43311195445920303</v>
      </c>
      <c r="O783" s="36">
        <v>20030706</v>
      </c>
      <c r="P783" s="63">
        <v>1477.8</v>
      </c>
      <c r="Q783" s="76">
        <f t="shared" si="68"/>
        <v>2.8528894302341321</v>
      </c>
      <c r="R783" s="76">
        <f t="shared" si="69"/>
        <v>-1</v>
      </c>
      <c r="S783" s="95">
        <f t="shared" si="70"/>
        <v>0.43311195445920303</v>
      </c>
      <c r="T783" s="95">
        <f t="shared" si="71"/>
        <v>-1</v>
      </c>
      <c r="U783" s="95"/>
    </row>
    <row r="784" spans="1:21" x14ac:dyDescent="0.3">
      <c r="A784" s="36">
        <f t="shared" si="66"/>
        <v>2</v>
      </c>
      <c r="B784" s="36">
        <v>716</v>
      </c>
      <c r="C784" s="36">
        <v>1</v>
      </c>
      <c r="D784" s="36" t="s">
        <v>567</v>
      </c>
      <c r="E784" s="36">
        <v>2002</v>
      </c>
      <c r="F784" s="36">
        <v>2003</v>
      </c>
      <c r="G784" s="76">
        <v>75</v>
      </c>
      <c r="H784" s="36">
        <v>10</v>
      </c>
      <c r="I784" s="36">
        <v>0</v>
      </c>
      <c r="J784" s="36">
        <v>1</v>
      </c>
      <c r="K784" s="36">
        <v>1</v>
      </c>
      <c r="L784" s="94">
        <v>1166</v>
      </c>
      <c r="M784" s="94">
        <v>1722</v>
      </c>
      <c r="N784" s="95">
        <f t="shared" si="67"/>
        <v>0.40373961218836563</v>
      </c>
      <c r="O784" s="36">
        <v>20030716</v>
      </c>
      <c r="P784" s="63">
        <v>1429.19</v>
      </c>
      <c r="Q784" s="76">
        <f t="shared" si="68"/>
        <v>2.0207250260637144</v>
      </c>
      <c r="R784" s="76">
        <f t="shared" si="69"/>
        <v>-1</v>
      </c>
      <c r="S784" s="95">
        <f t="shared" si="70"/>
        <v>0.40373961218836563</v>
      </c>
      <c r="T784" s="95">
        <f t="shared" si="71"/>
        <v>-1</v>
      </c>
      <c r="U784" s="95"/>
    </row>
    <row r="785" spans="1:21" x14ac:dyDescent="0.3">
      <c r="A785" s="36">
        <f t="shared" si="66"/>
        <v>2</v>
      </c>
      <c r="B785" s="36">
        <v>716</v>
      </c>
      <c r="C785" s="36">
        <v>1</v>
      </c>
      <c r="D785" s="36" t="s">
        <v>567</v>
      </c>
      <c r="E785" s="36">
        <v>2002</v>
      </c>
      <c r="F785" s="36">
        <v>2003</v>
      </c>
      <c r="G785" s="76">
        <v>112</v>
      </c>
      <c r="H785" s="36">
        <v>10</v>
      </c>
      <c r="I785" s="36">
        <v>0</v>
      </c>
      <c r="J785" s="36">
        <v>1</v>
      </c>
      <c r="K785" s="36">
        <v>2</v>
      </c>
      <c r="L785" s="94">
        <v>1352</v>
      </c>
      <c r="M785" s="94">
        <v>1614</v>
      </c>
      <c r="N785" s="95">
        <f t="shared" si="67"/>
        <v>0.45583277140930545</v>
      </c>
      <c r="O785" s="36">
        <v>20030716</v>
      </c>
      <c r="P785" s="63">
        <v>1429.19</v>
      </c>
      <c r="Q785" s="76">
        <f t="shared" si="68"/>
        <v>2.0753013944961829</v>
      </c>
      <c r="R785" s="76">
        <f t="shared" si="69"/>
        <v>-1</v>
      </c>
      <c r="S785" s="95">
        <f t="shared" si="70"/>
        <v>0.45583277140930545</v>
      </c>
      <c r="T785" s="95">
        <f t="shared" si="71"/>
        <v>-1</v>
      </c>
      <c r="U785" s="95"/>
    </row>
    <row r="786" spans="1:21" x14ac:dyDescent="0.3">
      <c r="A786" s="36">
        <f t="shared" si="66"/>
        <v>2</v>
      </c>
      <c r="B786" s="36">
        <v>717</v>
      </c>
      <c r="C786" s="36">
        <v>1</v>
      </c>
      <c r="D786" s="36" t="s">
        <v>345</v>
      </c>
      <c r="E786" s="36">
        <v>2002</v>
      </c>
      <c r="F786" s="36">
        <v>2003</v>
      </c>
      <c r="G786" s="76">
        <v>1</v>
      </c>
      <c r="H786" s="36">
        <v>10</v>
      </c>
      <c r="I786" s="36">
        <v>1</v>
      </c>
      <c r="J786" s="36">
        <v>1</v>
      </c>
      <c r="K786" s="36">
        <v>1</v>
      </c>
      <c r="L786" s="94">
        <v>1909</v>
      </c>
      <c r="M786" s="94">
        <v>937</v>
      </c>
      <c r="N786" s="95">
        <f t="shared" si="67"/>
        <v>0.67076598735066761</v>
      </c>
      <c r="O786" s="36">
        <v>20030717</v>
      </c>
      <c r="P786" s="63">
        <v>1546.29</v>
      </c>
      <c r="Q786" s="76">
        <f t="shared" si="68"/>
        <v>1.8405344404995183</v>
      </c>
      <c r="R786" s="76">
        <f t="shared" si="69"/>
        <v>-1</v>
      </c>
      <c r="S786" s="95">
        <f t="shared" si="70"/>
        <v>0.67076598735066761</v>
      </c>
      <c r="T786" s="95">
        <f t="shared" si="71"/>
        <v>-1</v>
      </c>
      <c r="U786" s="95"/>
    </row>
    <row r="787" spans="1:21" x14ac:dyDescent="0.3">
      <c r="A787" s="36">
        <f t="shared" si="66"/>
        <v>2</v>
      </c>
      <c r="B787" s="36">
        <v>719</v>
      </c>
      <c r="C787" s="36">
        <v>1</v>
      </c>
      <c r="D787" s="36" t="s">
        <v>231</v>
      </c>
      <c r="E787" s="36">
        <v>2002</v>
      </c>
      <c r="F787" s="36">
        <v>2003</v>
      </c>
      <c r="G787" s="76">
        <v>554.38</v>
      </c>
      <c r="H787" s="36">
        <v>6</v>
      </c>
      <c r="I787" s="36">
        <v>1</v>
      </c>
      <c r="J787" s="36">
        <v>1</v>
      </c>
      <c r="K787" s="36">
        <v>6</v>
      </c>
      <c r="L787" s="94">
        <v>7533</v>
      </c>
      <c r="M787" s="94">
        <v>6424</v>
      </c>
      <c r="N787" s="95">
        <f t="shared" si="67"/>
        <v>0.53972916815934657</v>
      </c>
      <c r="O787" s="36">
        <v>20030719</v>
      </c>
      <c r="P787" s="63">
        <v>5774.94</v>
      </c>
      <c r="Q787" s="76">
        <f t="shared" si="68"/>
        <v>2.4168216466318269</v>
      </c>
      <c r="R787" s="76">
        <f t="shared" si="69"/>
        <v>-1</v>
      </c>
      <c r="S787" s="95">
        <f t="shared" si="70"/>
        <v>0.53972916815934657</v>
      </c>
      <c r="T787" s="95">
        <f t="shared" si="71"/>
        <v>-1</v>
      </c>
      <c r="U787" s="95"/>
    </row>
    <row r="788" spans="1:21" x14ac:dyDescent="0.3">
      <c r="A788" s="36">
        <f t="shared" si="66"/>
        <v>2</v>
      </c>
      <c r="B788" s="36">
        <v>720</v>
      </c>
      <c r="C788" s="36">
        <v>1</v>
      </c>
      <c r="D788" s="36" t="s">
        <v>475</v>
      </c>
      <c r="E788" s="36">
        <v>2002</v>
      </c>
      <c r="F788" s="36">
        <v>2003</v>
      </c>
      <c r="G788" s="76">
        <v>540</v>
      </c>
      <c r="H788" s="36">
        <v>7</v>
      </c>
      <c r="I788" s="36">
        <v>1</v>
      </c>
      <c r="J788" s="36">
        <v>1</v>
      </c>
      <c r="K788" s="36">
        <v>6</v>
      </c>
      <c r="L788" s="94">
        <v>5884</v>
      </c>
      <c r="M788" s="94">
        <v>4668</v>
      </c>
      <c r="N788" s="95">
        <f t="shared" si="67"/>
        <v>0.55761940864291126</v>
      </c>
      <c r="O788" s="36">
        <v>20030720</v>
      </c>
      <c r="P788" s="63">
        <v>4991.91</v>
      </c>
      <c r="Q788" s="76">
        <f t="shared" si="68"/>
        <v>2.1138201610205312</v>
      </c>
      <c r="R788" s="76">
        <f t="shared" si="69"/>
        <v>-1</v>
      </c>
      <c r="S788" s="95">
        <f t="shared" si="70"/>
        <v>0.55761940864291126</v>
      </c>
      <c r="T788" s="95">
        <f t="shared" si="71"/>
        <v>-1</v>
      </c>
      <c r="U788" s="95"/>
    </row>
    <row r="789" spans="1:21" x14ac:dyDescent="0.3">
      <c r="A789" s="36">
        <f t="shared" si="66"/>
        <v>2</v>
      </c>
      <c r="B789" s="36">
        <v>721</v>
      </c>
      <c r="C789" s="36">
        <v>1</v>
      </c>
      <c r="D789" s="36" t="s">
        <v>433</v>
      </c>
      <c r="E789" s="36">
        <v>2002</v>
      </c>
      <c r="F789" s="36">
        <v>2003</v>
      </c>
      <c r="G789" s="76">
        <v>550</v>
      </c>
      <c r="H789" s="36">
        <v>10</v>
      </c>
      <c r="I789" s="36">
        <v>0</v>
      </c>
      <c r="J789" s="36">
        <v>1</v>
      </c>
      <c r="K789" s="36">
        <v>6</v>
      </c>
      <c r="L789" s="94">
        <v>2196</v>
      </c>
      <c r="M789" s="94">
        <v>3627</v>
      </c>
      <c r="N789" s="95">
        <f t="shared" si="67"/>
        <v>0.37712519319938176</v>
      </c>
      <c r="O789" s="36">
        <v>20030721</v>
      </c>
      <c r="P789" s="63">
        <v>2819.55</v>
      </c>
      <c r="Q789" s="76">
        <f t="shared" si="68"/>
        <v>2.0652231739107303</v>
      </c>
      <c r="R789" s="76">
        <f t="shared" si="69"/>
        <v>-1</v>
      </c>
      <c r="S789" s="95">
        <f t="shared" si="70"/>
        <v>0.37712519319938176</v>
      </c>
      <c r="T789" s="95">
        <f t="shared" si="71"/>
        <v>-1</v>
      </c>
      <c r="U789" s="95"/>
    </row>
    <row r="790" spans="1:21" x14ac:dyDescent="0.3">
      <c r="A790" s="36">
        <f t="shared" si="66"/>
        <v>2</v>
      </c>
      <c r="B790" s="36">
        <v>741</v>
      </c>
      <c r="C790" s="36">
        <v>1</v>
      </c>
      <c r="D790" s="36" t="s">
        <v>347</v>
      </c>
      <c r="E790" s="36">
        <v>2002</v>
      </c>
      <c r="F790" s="36">
        <v>2003</v>
      </c>
      <c r="G790" s="76">
        <v>415</v>
      </c>
      <c r="H790" s="36">
        <v>10</v>
      </c>
      <c r="I790" s="36">
        <v>1</v>
      </c>
      <c r="J790" s="36">
        <v>1</v>
      </c>
      <c r="K790" s="36">
        <v>5</v>
      </c>
      <c r="L790" s="94">
        <v>1142</v>
      </c>
      <c r="M790" s="94">
        <v>873</v>
      </c>
      <c r="N790" s="95">
        <f t="shared" si="67"/>
        <v>0.56674937965260541</v>
      </c>
      <c r="O790" s="36">
        <v>20030741</v>
      </c>
      <c r="P790" s="63">
        <v>1084.79</v>
      </c>
      <c r="Q790" s="76">
        <f t="shared" si="68"/>
        <v>1.8575023737313214</v>
      </c>
      <c r="R790" s="76">
        <f t="shared" si="69"/>
        <v>-1</v>
      </c>
      <c r="S790" s="95">
        <f t="shared" si="70"/>
        <v>0.56674937965260541</v>
      </c>
      <c r="T790" s="95">
        <f t="shared" si="71"/>
        <v>-1</v>
      </c>
      <c r="U790" s="95"/>
    </row>
    <row r="791" spans="1:21" x14ac:dyDescent="0.3">
      <c r="A791" s="36">
        <f t="shared" si="66"/>
        <v>2</v>
      </c>
      <c r="B791" s="36">
        <v>742</v>
      </c>
      <c r="C791" s="36">
        <v>1</v>
      </c>
      <c r="D791" s="36" t="s">
        <v>348</v>
      </c>
      <c r="E791" s="36">
        <v>2002</v>
      </c>
      <c r="F791" s="36">
        <v>2003</v>
      </c>
      <c r="G791" s="76">
        <v>375</v>
      </c>
      <c r="H791" s="36">
        <v>4</v>
      </c>
      <c r="I791" s="36">
        <v>0</v>
      </c>
      <c r="J791" s="36">
        <v>1</v>
      </c>
      <c r="K791" s="36">
        <v>4</v>
      </c>
      <c r="L791" s="94">
        <v>13844</v>
      </c>
      <c r="M791" s="94">
        <v>15020</v>
      </c>
      <c r="N791" s="95">
        <f t="shared" si="67"/>
        <v>0.47962860310421285</v>
      </c>
      <c r="O791" s="36">
        <v>20030742</v>
      </c>
      <c r="P791" s="63">
        <v>10055.76</v>
      </c>
      <c r="Q791" s="76">
        <f t="shared" si="68"/>
        <v>2.8703946792683994</v>
      </c>
      <c r="R791" s="76">
        <f t="shared" si="69"/>
        <v>-1</v>
      </c>
      <c r="S791" s="95">
        <f t="shared" si="70"/>
        <v>0.47962860310421285</v>
      </c>
      <c r="T791" s="95">
        <f t="shared" si="71"/>
        <v>-1</v>
      </c>
      <c r="U791" s="95"/>
    </row>
    <row r="792" spans="1:21" x14ac:dyDescent="0.3">
      <c r="A792" s="36">
        <f t="shared" si="66"/>
        <v>2</v>
      </c>
      <c r="B792" s="36">
        <v>743</v>
      </c>
      <c r="C792" s="36">
        <v>1</v>
      </c>
      <c r="D792" s="36" t="s">
        <v>458</v>
      </c>
      <c r="E792" s="36">
        <v>2002</v>
      </c>
      <c r="F792" s="36">
        <v>2003</v>
      </c>
      <c r="G792" s="76">
        <v>600</v>
      </c>
      <c r="H792" s="36">
        <v>8</v>
      </c>
      <c r="I792" s="36">
        <v>0</v>
      </c>
      <c r="J792" s="36">
        <v>1</v>
      </c>
      <c r="K792" s="36">
        <v>7</v>
      </c>
      <c r="L792" s="94">
        <v>1322</v>
      </c>
      <c r="M792" s="94">
        <v>1426</v>
      </c>
      <c r="N792" s="95">
        <f t="shared" si="67"/>
        <v>0.48107714701601162</v>
      </c>
      <c r="O792" s="36">
        <v>20030743</v>
      </c>
      <c r="P792" s="63">
        <v>1130.22</v>
      </c>
      <c r="Q792" s="76">
        <f t="shared" si="68"/>
        <v>2.4313850400806922</v>
      </c>
      <c r="R792" s="76">
        <f t="shared" si="69"/>
        <v>-1</v>
      </c>
      <c r="S792" s="95">
        <f t="shared" si="70"/>
        <v>0.48107714701601162</v>
      </c>
      <c r="T792" s="95">
        <f t="shared" si="71"/>
        <v>-1</v>
      </c>
      <c r="U792" s="95"/>
    </row>
    <row r="793" spans="1:21" x14ac:dyDescent="0.3">
      <c r="A793" s="36">
        <f t="shared" si="66"/>
        <v>2</v>
      </c>
      <c r="B793" s="36">
        <v>745</v>
      </c>
      <c r="C793" s="36">
        <v>1</v>
      </c>
      <c r="D793" s="36" t="s">
        <v>476</v>
      </c>
      <c r="E793" s="36">
        <v>2002</v>
      </c>
      <c r="F793" s="36">
        <v>2003</v>
      </c>
      <c r="G793" s="76">
        <v>315</v>
      </c>
      <c r="H793" s="36">
        <v>5</v>
      </c>
      <c r="I793" s="36">
        <v>0</v>
      </c>
      <c r="J793" s="36">
        <v>1</v>
      </c>
      <c r="K793" s="36">
        <v>4</v>
      </c>
      <c r="L793" s="94">
        <v>1607</v>
      </c>
      <c r="M793" s="94">
        <v>1612</v>
      </c>
      <c r="N793" s="95">
        <f t="shared" si="67"/>
        <v>0.49922336129232681</v>
      </c>
      <c r="O793" s="36">
        <v>20030745</v>
      </c>
      <c r="P793" s="63">
        <v>1526.12</v>
      </c>
      <c r="Q793" s="76">
        <f t="shared" si="68"/>
        <v>2.1092705685005111</v>
      </c>
      <c r="R793" s="76">
        <f t="shared" si="69"/>
        <v>-1</v>
      </c>
      <c r="S793" s="95">
        <f t="shared" si="70"/>
        <v>0.49922336129232681</v>
      </c>
      <c r="T793" s="95">
        <f t="shared" si="71"/>
        <v>-1</v>
      </c>
      <c r="U793" s="95"/>
    </row>
    <row r="794" spans="1:21" x14ac:dyDescent="0.3">
      <c r="A794" s="36">
        <f t="shared" si="66"/>
        <v>2</v>
      </c>
      <c r="B794" s="36">
        <v>761</v>
      </c>
      <c r="C794" s="36">
        <v>1</v>
      </c>
      <c r="D794" s="36" t="s">
        <v>299</v>
      </c>
      <c r="E794" s="36">
        <v>2002</v>
      </c>
      <c r="F794" s="36">
        <v>2003</v>
      </c>
      <c r="G794" s="76">
        <v>70</v>
      </c>
      <c r="H794" s="36">
        <v>10</v>
      </c>
      <c r="I794" s="36">
        <v>0</v>
      </c>
      <c r="J794" s="36">
        <v>1</v>
      </c>
      <c r="K794" s="36">
        <v>1</v>
      </c>
      <c r="L794" s="94">
        <v>6171</v>
      </c>
      <c r="M794" s="94">
        <v>5770</v>
      </c>
      <c r="N794" s="95">
        <f t="shared" si="67"/>
        <v>0.51679088853529853</v>
      </c>
      <c r="O794" s="36">
        <v>20030761</v>
      </c>
      <c r="P794" s="63">
        <v>4923.12</v>
      </c>
      <c r="Q794" s="76">
        <f t="shared" si="68"/>
        <v>2.425494401923983</v>
      </c>
      <c r="R794" s="76">
        <f t="shared" si="69"/>
        <v>-1</v>
      </c>
      <c r="S794" s="95">
        <f t="shared" si="70"/>
        <v>0.51679088853529853</v>
      </c>
      <c r="T794" s="95">
        <f t="shared" si="71"/>
        <v>-1</v>
      </c>
      <c r="U794" s="95"/>
    </row>
    <row r="795" spans="1:21" x14ac:dyDescent="0.3">
      <c r="A795" s="36">
        <f t="shared" si="66"/>
        <v>2</v>
      </c>
      <c r="B795" s="36">
        <v>761</v>
      </c>
      <c r="C795" s="36">
        <v>1</v>
      </c>
      <c r="D795" s="36" t="s">
        <v>299</v>
      </c>
      <c r="E795" s="36">
        <v>2002</v>
      </c>
      <c r="F795" s="36">
        <v>2003</v>
      </c>
      <c r="G795" s="76">
        <v>680</v>
      </c>
      <c r="H795" s="36">
        <v>10</v>
      </c>
      <c r="I795" s="36">
        <v>1</v>
      </c>
      <c r="J795" s="36">
        <v>1</v>
      </c>
      <c r="K795" s="36">
        <v>7</v>
      </c>
      <c r="L795" s="94">
        <v>5330</v>
      </c>
      <c r="M795" s="94">
        <v>6504</v>
      </c>
      <c r="N795" s="95">
        <f t="shared" si="67"/>
        <v>0.45039716072333952</v>
      </c>
      <c r="O795" s="36">
        <v>20030761</v>
      </c>
      <c r="P795" s="63">
        <v>4923.12</v>
      </c>
      <c r="Q795" s="76">
        <f t="shared" si="68"/>
        <v>2.4037602170981005</v>
      </c>
      <c r="R795" s="76">
        <f t="shared" si="69"/>
        <v>-1</v>
      </c>
      <c r="S795" s="95">
        <f t="shared" si="70"/>
        <v>0.45039716072333952</v>
      </c>
      <c r="T795" s="95">
        <f t="shared" si="71"/>
        <v>-1</v>
      </c>
      <c r="U795" s="95"/>
    </row>
    <row r="796" spans="1:21" x14ac:dyDescent="0.3">
      <c r="A796" s="36">
        <f t="shared" si="66"/>
        <v>2</v>
      </c>
      <c r="B796" s="36">
        <v>768</v>
      </c>
      <c r="C796" s="36">
        <v>1</v>
      </c>
      <c r="D796" s="36" t="s">
        <v>604</v>
      </c>
      <c r="E796" s="36">
        <v>2002</v>
      </c>
      <c r="F796" s="36">
        <v>2003</v>
      </c>
      <c r="G796" s="76">
        <v>800</v>
      </c>
      <c r="H796" s="36">
        <v>10</v>
      </c>
      <c r="I796" s="36">
        <v>1</v>
      </c>
      <c r="J796" s="36">
        <v>1</v>
      </c>
      <c r="K796" s="36">
        <v>9</v>
      </c>
      <c r="L796" s="94">
        <v>340</v>
      </c>
      <c r="M796" s="94">
        <v>271</v>
      </c>
      <c r="N796" s="95">
        <f t="shared" si="67"/>
        <v>0.55646481178396068</v>
      </c>
      <c r="O796" s="36">
        <v>20030768</v>
      </c>
      <c r="P796" s="63">
        <v>214.96</v>
      </c>
      <c r="Q796" s="76">
        <f t="shared" si="68"/>
        <v>2.8423892817268328</v>
      </c>
      <c r="R796" s="76">
        <f t="shared" si="69"/>
        <v>-1</v>
      </c>
      <c r="S796" s="95">
        <f t="shared" si="70"/>
        <v>0.55646481178396068</v>
      </c>
      <c r="T796" s="95">
        <f t="shared" si="71"/>
        <v>-1</v>
      </c>
      <c r="U796" s="95"/>
    </row>
    <row r="797" spans="1:21" x14ac:dyDescent="0.3">
      <c r="A797" s="36">
        <f t="shared" si="66"/>
        <v>2</v>
      </c>
      <c r="B797" s="36">
        <v>806</v>
      </c>
      <c r="C797" s="36">
        <v>1</v>
      </c>
      <c r="D797" s="36" t="s">
        <v>305</v>
      </c>
      <c r="E797" s="36">
        <v>2002</v>
      </c>
      <c r="F797" s="36">
        <v>2003</v>
      </c>
      <c r="G797" s="76">
        <v>250</v>
      </c>
      <c r="H797" s="36">
        <v>10</v>
      </c>
      <c r="I797" s="36">
        <v>1</v>
      </c>
      <c r="J797" s="36">
        <v>1</v>
      </c>
      <c r="K797" s="36">
        <v>3</v>
      </c>
      <c r="L797" s="94">
        <v>531</v>
      </c>
      <c r="M797" s="94">
        <v>493</v>
      </c>
      <c r="N797" s="95">
        <f t="shared" si="67"/>
        <v>0.5185546875</v>
      </c>
      <c r="O797" s="36">
        <v>20030806</v>
      </c>
      <c r="P797" s="63">
        <v>540.71</v>
      </c>
      <c r="Q797" s="76">
        <f t="shared" si="68"/>
        <v>1.8938062917275433</v>
      </c>
      <c r="R797" s="76">
        <f t="shared" si="69"/>
        <v>-1</v>
      </c>
      <c r="S797" s="95">
        <f t="shared" si="70"/>
        <v>0.5185546875</v>
      </c>
      <c r="T797" s="95">
        <f t="shared" si="71"/>
        <v>-1</v>
      </c>
      <c r="U797" s="95"/>
    </row>
    <row r="798" spans="1:21" x14ac:dyDescent="0.3">
      <c r="A798" s="36">
        <f t="shared" si="66"/>
        <v>2</v>
      </c>
      <c r="B798" s="36">
        <v>829</v>
      </c>
      <c r="C798" s="36">
        <v>1</v>
      </c>
      <c r="D798" s="36" t="s">
        <v>436</v>
      </c>
      <c r="E798" s="36">
        <v>2002</v>
      </c>
      <c r="F798" s="36">
        <v>2003</v>
      </c>
      <c r="G798" s="76">
        <v>535</v>
      </c>
      <c r="H798" s="36">
        <v>5</v>
      </c>
      <c r="I798" s="36">
        <v>0</v>
      </c>
      <c r="J798" s="36">
        <v>1</v>
      </c>
      <c r="K798" s="36">
        <v>6</v>
      </c>
      <c r="L798" s="94">
        <v>2185</v>
      </c>
      <c r="M798" s="94">
        <v>2801</v>
      </c>
      <c r="N798" s="95">
        <f t="shared" si="67"/>
        <v>0.43822703569995991</v>
      </c>
      <c r="O798" s="36">
        <v>20030829</v>
      </c>
      <c r="P798" s="63">
        <v>2021.04</v>
      </c>
      <c r="Q798" s="76">
        <f t="shared" si="68"/>
        <v>2.4670466690416815</v>
      </c>
      <c r="R798" s="76">
        <f t="shared" si="69"/>
        <v>-1</v>
      </c>
      <c r="S798" s="95">
        <f t="shared" si="70"/>
        <v>0.43822703569995991</v>
      </c>
      <c r="T798" s="95">
        <f t="shared" si="71"/>
        <v>-1</v>
      </c>
      <c r="U798" s="95"/>
    </row>
    <row r="799" spans="1:21" x14ac:dyDescent="0.3">
      <c r="A799" s="36">
        <f t="shared" si="66"/>
        <v>2</v>
      </c>
      <c r="B799" s="36">
        <v>834</v>
      </c>
      <c r="C799" s="36">
        <v>1</v>
      </c>
      <c r="D799" s="36" t="s">
        <v>572</v>
      </c>
      <c r="E799" s="36">
        <v>2002</v>
      </c>
      <c r="F799" s="36">
        <v>2003</v>
      </c>
      <c r="G799" s="76">
        <v>600</v>
      </c>
      <c r="H799" s="36">
        <v>5</v>
      </c>
      <c r="I799" s="36">
        <v>1</v>
      </c>
      <c r="J799" s="36">
        <v>1</v>
      </c>
      <c r="K799" s="36">
        <v>7</v>
      </c>
      <c r="L799" s="94">
        <v>14582</v>
      </c>
      <c r="M799" s="94">
        <v>12891</v>
      </c>
      <c r="N799" s="95">
        <f t="shared" si="67"/>
        <v>0.53077567065846465</v>
      </c>
      <c r="O799" s="36">
        <v>20030834</v>
      </c>
      <c r="P799" s="63">
        <v>9404.61</v>
      </c>
      <c r="Q799" s="76">
        <f t="shared" si="68"/>
        <v>2.9212269301969989</v>
      </c>
      <c r="R799" s="76">
        <f t="shared" si="69"/>
        <v>-1</v>
      </c>
      <c r="S799" s="95">
        <f t="shared" si="70"/>
        <v>0.53077567065846465</v>
      </c>
      <c r="T799" s="95">
        <f t="shared" si="71"/>
        <v>-1</v>
      </c>
      <c r="U799" s="95"/>
    </row>
    <row r="800" spans="1:21" x14ac:dyDescent="0.3">
      <c r="A800" s="36">
        <f t="shared" si="66"/>
        <v>2</v>
      </c>
      <c r="B800" s="36">
        <v>876</v>
      </c>
      <c r="C800" s="36">
        <v>1</v>
      </c>
      <c r="D800" s="36" t="s">
        <v>356</v>
      </c>
      <c r="E800" s="36">
        <v>2002</v>
      </c>
      <c r="F800" s="36">
        <v>2003</v>
      </c>
      <c r="G800" s="76">
        <v>350</v>
      </c>
      <c r="H800" s="36">
        <v>5</v>
      </c>
      <c r="I800" s="36">
        <v>1</v>
      </c>
      <c r="J800" s="36">
        <v>1</v>
      </c>
      <c r="K800" s="36">
        <v>4</v>
      </c>
      <c r="L800" s="94">
        <v>2310</v>
      </c>
      <c r="M800" s="94">
        <v>2156</v>
      </c>
      <c r="N800" s="95">
        <f t="shared" si="67"/>
        <v>0.51724137931034486</v>
      </c>
      <c r="O800" s="36">
        <v>20030876</v>
      </c>
      <c r="P800" s="63">
        <v>1783.58</v>
      </c>
      <c r="Q800" s="76">
        <f t="shared" si="68"/>
        <v>2.5039527242960786</v>
      </c>
      <c r="R800" s="76">
        <f t="shared" si="69"/>
        <v>-1</v>
      </c>
      <c r="S800" s="95">
        <f t="shared" si="70"/>
        <v>0.51724137931034486</v>
      </c>
      <c r="T800" s="95">
        <f t="shared" si="71"/>
        <v>-1</v>
      </c>
      <c r="U800" s="95"/>
    </row>
    <row r="801" spans="1:21" x14ac:dyDescent="0.3">
      <c r="A801" s="36">
        <f t="shared" si="66"/>
        <v>2</v>
      </c>
      <c r="B801" s="36">
        <v>877</v>
      </c>
      <c r="C801" s="36">
        <v>1</v>
      </c>
      <c r="D801" s="36" t="s">
        <v>261</v>
      </c>
      <c r="E801" s="36">
        <v>2002</v>
      </c>
      <c r="F801" s="36">
        <v>2003</v>
      </c>
      <c r="G801" s="76">
        <v>378</v>
      </c>
      <c r="H801" s="36">
        <v>10</v>
      </c>
      <c r="I801" s="36">
        <v>1</v>
      </c>
      <c r="J801" s="36">
        <v>1</v>
      </c>
      <c r="K801" s="36">
        <v>4</v>
      </c>
      <c r="L801" s="94">
        <v>5873</v>
      </c>
      <c r="M801" s="94">
        <v>5496</v>
      </c>
      <c r="N801" s="95">
        <f t="shared" si="67"/>
        <v>0.51658017415779756</v>
      </c>
      <c r="O801" s="36">
        <v>20030877</v>
      </c>
      <c r="P801" s="63">
        <v>5229.59</v>
      </c>
      <c r="Q801" s="76">
        <f t="shared" si="68"/>
        <v>2.17397539768892</v>
      </c>
      <c r="R801" s="76">
        <f t="shared" si="69"/>
        <v>-1</v>
      </c>
      <c r="S801" s="95">
        <f t="shared" si="70"/>
        <v>0.51658017415779756</v>
      </c>
      <c r="T801" s="95">
        <f t="shared" si="71"/>
        <v>-1</v>
      </c>
      <c r="U801" s="95"/>
    </row>
    <row r="802" spans="1:21" x14ac:dyDescent="0.3">
      <c r="A802" s="36">
        <f t="shared" si="66"/>
        <v>2</v>
      </c>
      <c r="B802" s="36">
        <v>879</v>
      </c>
      <c r="C802" s="36">
        <v>1</v>
      </c>
      <c r="D802" s="36" t="s">
        <v>357</v>
      </c>
      <c r="E802" s="36">
        <v>2002</v>
      </c>
      <c r="F802" s="36">
        <v>2003</v>
      </c>
      <c r="G802" s="76">
        <v>100</v>
      </c>
      <c r="H802" s="36">
        <v>10</v>
      </c>
      <c r="I802" s="36">
        <v>0</v>
      </c>
      <c r="J802" s="36">
        <v>1</v>
      </c>
      <c r="K802" s="36">
        <v>2</v>
      </c>
      <c r="L802" s="94">
        <v>2149</v>
      </c>
      <c r="M802" s="94">
        <v>2269</v>
      </c>
      <c r="N802" s="95">
        <f t="shared" si="67"/>
        <v>0.48641919420552288</v>
      </c>
      <c r="O802" s="36">
        <v>20030879</v>
      </c>
      <c r="P802" s="63">
        <v>1897.86</v>
      </c>
      <c r="Q802" s="76">
        <f t="shared" si="68"/>
        <v>2.3278850916295197</v>
      </c>
      <c r="R802" s="76">
        <f t="shared" si="69"/>
        <v>-1</v>
      </c>
      <c r="S802" s="95">
        <f t="shared" si="70"/>
        <v>0.48641919420552288</v>
      </c>
      <c r="T802" s="95">
        <f t="shared" si="71"/>
        <v>-1</v>
      </c>
      <c r="U802" s="95"/>
    </row>
    <row r="803" spans="1:21" x14ac:dyDescent="0.3">
      <c r="A803" s="36">
        <f t="shared" si="66"/>
        <v>2</v>
      </c>
      <c r="B803" s="36">
        <v>879</v>
      </c>
      <c r="C803" s="36">
        <v>1</v>
      </c>
      <c r="D803" s="36" t="s">
        <v>357</v>
      </c>
      <c r="E803" s="36">
        <v>2002</v>
      </c>
      <c r="F803" s="36">
        <v>2003</v>
      </c>
      <c r="G803" s="76">
        <v>425</v>
      </c>
      <c r="H803" s="36">
        <v>10</v>
      </c>
      <c r="I803" s="36">
        <v>1</v>
      </c>
      <c r="J803" s="36">
        <v>1</v>
      </c>
      <c r="K803" s="36">
        <v>5</v>
      </c>
      <c r="L803" s="94">
        <v>2473</v>
      </c>
      <c r="M803" s="94">
        <v>2196</v>
      </c>
      <c r="N803" s="95">
        <f t="shared" si="67"/>
        <v>0.52966373955879198</v>
      </c>
      <c r="O803" s="36">
        <v>20030879</v>
      </c>
      <c r="P803" s="63">
        <v>1897.86</v>
      </c>
      <c r="Q803" s="76">
        <f t="shared" si="68"/>
        <v>2.4601393148072042</v>
      </c>
      <c r="R803" s="76">
        <f t="shared" si="69"/>
        <v>-1</v>
      </c>
      <c r="S803" s="95">
        <f t="shared" si="70"/>
        <v>0.52966373955879198</v>
      </c>
      <c r="T803" s="95">
        <f t="shared" si="71"/>
        <v>-1</v>
      </c>
      <c r="U803" s="95"/>
    </row>
    <row r="804" spans="1:21" x14ac:dyDescent="0.3">
      <c r="A804" s="36">
        <f t="shared" si="66"/>
        <v>2</v>
      </c>
      <c r="B804" s="36">
        <v>885</v>
      </c>
      <c r="C804" s="36">
        <v>1</v>
      </c>
      <c r="D804" s="36" t="s">
        <v>362</v>
      </c>
      <c r="E804" s="36">
        <v>2002</v>
      </c>
      <c r="F804" s="36">
        <v>2003</v>
      </c>
      <c r="G804" s="76">
        <v>200</v>
      </c>
      <c r="H804" s="36">
        <v>10</v>
      </c>
      <c r="I804" s="36">
        <v>0</v>
      </c>
      <c r="J804" s="36">
        <v>1</v>
      </c>
      <c r="K804" s="36">
        <v>3</v>
      </c>
      <c r="L804" s="94">
        <v>2771</v>
      </c>
      <c r="M804" s="94">
        <v>3007</v>
      </c>
      <c r="N804" s="95">
        <f t="shared" si="67"/>
        <v>0.47957770854967119</v>
      </c>
      <c r="O804" s="36">
        <v>20030885</v>
      </c>
      <c r="P804" s="63">
        <v>3623.64</v>
      </c>
      <c r="Q804" s="76">
        <f t="shared" si="68"/>
        <v>1.5945292578732988</v>
      </c>
      <c r="R804" s="76">
        <f t="shared" si="69"/>
        <v>-1</v>
      </c>
      <c r="S804" s="95">
        <f t="shared" si="70"/>
        <v>0.47957770854967119</v>
      </c>
      <c r="T804" s="95">
        <f t="shared" si="71"/>
        <v>-1</v>
      </c>
      <c r="U804" s="95"/>
    </row>
    <row r="805" spans="1:21" x14ac:dyDescent="0.3">
      <c r="A805" s="36">
        <f t="shared" si="66"/>
        <v>2</v>
      </c>
      <c r="B805" s="36">
        <v>911</v>
      </c>
      <c r="C805" s="36">
        <v>1</v>
      </c>
      <c r="D805" s="36" t="s">
        <v>511</v>
      </c>
      <c r="E805" s="36">
        <v>2002</v>
      </c>
      <c r="F805" s="36">
        <v>2003</v>
      </c>
      <c r="G805" s="76">
        <v>50</v>
      </c>
      <c r="H805" s="36">
        <v>5</v>
      </c>
      <c r="I805" s="36">
        <v>0</v>
      </c>
      <c r="J805" s="36">
        <v>1</v>
      </c>
      <c r="K805" s="36">
        <v>1</v>
      </c>
      <c r="L805" s="94">
        <v>4107</v>
      </c>
      <c r="M805" s="94">
        <v>5776</v>
      </c>
      <c r="N805" s="95">
        <f t="shared" si="67"/>
        <v>0.41556207629262371</v>
      </c>
      <c r="O805" s="36">
        <v>20030911</v>
      </c>
      <c r="P805" s="63">
        <v>4755.22</v>
      </c>
      <c r="Q805" s="76">
        <f t="shared" si="68"/>
        <v>2.078347584338895</v>
      </c>
      <c r="R805" s="76">
        <f t="shared" si="69"/>
        <v>-1</v>
      </c>
      <c r="S805" s="95">
        <f t="shared" si="70"/>
        <v>0.41556207629262371</v>
      </c>
      <c r="T805" s="95">
        <f t="shared" si="71"/>
        <v>-1</v>
      </c>
      <c r="U805" s="95"/>
    </row>
    <row r="806" spans="1:21" x14ac:dyDescent="0.3">
      <c r="A806" s="36">
        <f t="shared" si="66"/>
        <v>2</v>
      </c>
      <c r="B806" s="36">
        <v>911</v>
      </c>
      <c r="C806" s="36">
        <v>1</v>
      </c>
      <c r="D806" s="36" t="s">
        <v>511</v>
      </c>
      <c r="E806" s="36">
        <v>2002</v>
      </c>
      <c r="F806" s="36">
        <v>2003</v>
      </c>
      <c r="G806" s="76">
        <v>100</v>
      </c>
      <c r="H806" s="36">
        <v>5</v>
      </c>
      <c r="I806" s="36">
        <v>0</v>
      </c>
      <c r="J806" s="36">
        <v>1</v>
      </c>
      <c r="K806" s="36">
        <v>2</v>
      </c>
      <c r="L806" s="94">
        <v>3925</v>
      </c>
      <c r="M806" s="94">
        <v>5930</v>
      </c>
      <c r="N806" s="95">
        <f t="shared" si="67"/>
        <v>0.39827498731608318</v>
      </c>
      <c r="O806" s="36">
        <v>20030911</v>
      </c>
      <c r="P806" s="63">
        <v>4755.22</v>
      </c>
      <c r="Q806" s="76">
        <f t="shared" si="68"/>
        <v>2.0724593183911573</v>
      </c>
      <c r="R806" s="76">
        <f t="shared" si="69"/>
        <v>-1</v>
      </c>
      <c r="S806" s="95">
        <f t="shared" si="70"/>
        <v>0.39827498731608318</v>
      </c>
      <c r="T806" s="95">
        <f t="shared" si="71"/>
        <v>-1</v>
      </c>
      <c r="U806" s="95"/>
    </row>
    <row r="807" spans="1:21" x14ac:dyDescent="0.3">
      <c r="A807" s="36">
        <f t="shared" si="66"/>
        <v>2</v>
      </c>
      <c r="B807" s="36">
        <v>911</v>
      </c>
      <c r="C807" s="36">
        <v>1</v>
      </c>
      <c r="D807" s="36" t="s">
        <v>511</v>
      </c>
      <c r="E807" s="36">
        <v>2002</v>
      </c>
      <c r="F807" s="36">
        <v>2003</v>
      </c>
      <c r="G807" s="76">
        <v>600</v>
      </c>
      <c r="H807" s="36">
        <v>5</v>
      </c>
      <c r="I807" s="36">
        <v>0</v>
      </c>
      <c r="J807" s="36">
        <v>1</v>
      </c>
      <c r="K807" s="36">
        <v>7</v>
      </c>
      <c r="L807" s="94">
        <v>4501</v>
      </c>
      <c r="M807" s="94">
        <v>5916</v>
      </c>
      <c r="N807" s="95">
        <f t="shared" si="67"/>
        <v>0.43208217337045213</v>
      </c>
      <c r="O807" s="36">
        <v>20030911</v>
      </c>
      <c r="P807" s="63">
        <v>4755.22</v>
      </c>
      <c r="Q807" s="76">
        <f t="shared" si="68"/>
        <v>2.1906452277707444</v>
      </c>
      <c r="R807" s="76">
        <f t="shared" si="69"/>
        <v>-1</v>
      </c>
      <c r="S807" s="95">
        <f t="shared" si="70"/>
        <v>0.43208217337045213</v>
      </c>
      <c r="T807" s="95">
        <f t="shared" si="71"/>
        <v>-1</v>
      </c>
      <c r="U807" s="95"/>
    </row>
    <row r="808" spans="1:21" x14ac:dyDescent="0.3">
      <c r="A808" s="36">
        <f t="shared" si="66"/>
        <v>2</v>
      </c>
      <c r="B808" s="36">
        <v>912</v>
      </c>
      <c r="C808" s="36">
        <v>1</v>
      </c>
      <c r="D808" s="36" t="s">
        <v>403</v>
      </c>
      <c r="E808" s="36">
        <v>2002</v>
      </c>
      <c r="F808" s="36">
        <v>2003</v>
      </c>
      <c r="G808" s="76">
        <v>1</v>
      </c>
      <c r="H808" s="36">
        <v>10</v>
      </c>
      <c r="I808" s="36">
        <v>1</v>
      </c>
      <c r="J808" s="36">
        <v>1</v>
      </c>
      <c r="K808" s="36">
        <v>1</v>
      </c>
      <c r="L808" s="94">
        <v>2164</v>
      </c>
      <c r="M808" s="94">
        <v>1614</v>
      </c>
      <c r="N808" s="95">
        <f t="shared" si="67"/>
        <v>0.57278983589200638</v>
      </c>
      <c r="O808" s="36">
        <v>20030912</v>
      </c>
      <c r="P808" s="63">
        <v>1926.55</v>
      </c>
      <c r="Q808" s="76">
        <f t="shared" si="68"/>
        <v>1.9610184007682125</v>
      </c>
      <c r="R808" s="76">
        <f t="shared" si="69"/>
        <v>-1</v>
      </c>
      <c r="S808" s="95">
        <f t="shared" si="70"/>
        <v>0.57278983589200638</v>
      </c>
      <c r="T808" s="95">
        <f t="shared" si="71"/>
        <v>-1</v>
      </c>
      <c r="U808" s="95"/>
    </row>
    <row r="809" spans="1:21" x14ac:dyDescent="0.3">
      <c r="A809" s="36">
        <f t="shared" si="66"/>
        <v>2</v>
      </c>
      <c r="B809" s="36">
        <v>2071</v>
      </c>
      <c r="C809" s="36">
        <v>1</v>
      </c>
      <c r="D809" s="36" t="s">
        <v>682</v>
      </c>
      <c r="E809" s="36">
        <v>2002</v>
      </c>
      <c r="F809" s="36">
        <v>2003</v>
      </c>
      <c r="G809" s="76">
        <v>315</v>
      </c>
      <c r="H809" s="36">
        <v>10</v>
      </c>
      <c r="I809" s="36">
        <v>1</v>
      </c>
      <c r="J809" s="36">
        <v>1</v>
      </c>
      <c r="K809" s="36">
        <v>4</v>
      </c>
      <c r="L809" s="94">
        <v>1270</v>
      </c>
      <c r="M809" s="94">
        <v>825</v>
      </c>
      <c r="N809" s="95">
        <f t="shared" si="67"/>
        <v>0.60620525059665875</v>
      </c>
      <c r="O809" s="36">
        <v>20032071</v>
      </c>
      <c r="P809" s="63">
        <v>1002.68</v>
      </c>
      <c r="Q809" s="76">
        <f t="shared" si="68"/>
        <v>2.0894004069094825</v>
      </c>
      <c r="R809" s="76">
        <f t="shared" si="69"/>
        <v>-1</v>
      </c>
      <c r="S809" s="95">
        <f t="shared" si="70"/>
        <v>0.60620525059665875</v>
      </c>
      <c r="T809" s="95">
        <f t="shared" si="71"/>
        <v>-1</v>
      </c>
      <c r="U809" s="95"/>
    </row>
    <row r="810" spans="1:21" x14ac:dyDescent="0.3">
      <c r="A810" s="36">
        <f t="shared" si="66"/>
        <v>2</v>
      </c>
      <c r="B810" s="36">
        <v>2125</v>
      </c>
      <c r="C810" s="36">
        <v>1</v>
      </c>
      <c r="D810" s="36" t="s">
        <v>364</v>
      </c>
      <c r="E810" s="36">
        <v>2002</v>
      </c>
      <c r="F810" s="36">
        <v>2003</v>
      </c>
      <c r="G810" s="76">
        <v>350</v>
      </c>
      <c r="H810" s="36">
        <v>10</v>
      </c>
      <c r="I810" s="36">
        <v>0</v>
      </c>
      <c r="J810" s="36">
        <v>1</v>
      </c>
      <c r="K810" s="36">
        <v>4</v>
      </c>
      <c r="L810" s="94">
        <v>836</v>
      </c>
      <c r="M810" s="94">
        <v>1494</v>
      </c>
      <c r="N810" s="95">
        <f t="shared" si="67"/>
        <v>0.35879828326180258</v>
      </c>
      <c r="O810" s="36">
        <v>20032125</v>
      </c>
      <c r="P810" s="63">
        <v>1227.1600000000001</v>
      </c>
      <c r="Q810" s="76">
        <f t="shared" si="68"/>
        <v>1.898692916979041</v>
      </c>
      <c r="R810" s="76">
        <f t="shared" si="69"/>
        <v>-1</v>
      </c>
      <c r="S810" s="95">
        <f t="shared" si="70"/>
        <v>0.35879828326180258</v>
      </c>
      <c r="T810" s="95">
        <f t="shared" si="71"/>
        <v>-1</v>
      </c>
      <c r="U810" s="95"/>
    </row>
    <row r="811" spans="1:21" x14ac:dyDescent="0.3">
      <c r="A811" s="36">
        <f t="shared" ref="A811:A874" si="72">IF(E811/4=INT(E811/4),1,IF(E811/2=INT(E811/2),2,3))</f>
        <v>2</v>
      </c>
      <c r="B811" s="36">
        <v>2143</v>
      </c>
      <c r="C811" s="36">
        <v>1</v>
      </c>
      <c r="D811" s="36" t="s">
        <v>439</v>
      </c>
      <c r="E811" s="36">
        <v>2002</v>
      </c>
      <c r="F811" s="36">
        <v>2003</v>
      </c>
      <c r="G811" s="76">
        <v>450</v>
      </c>
      <c r="H811" s="36">
        <v>7</v>
      </c>
      <c r="I811" s="36">
        <v>1</v>
      </c>
      <c r="J811" s="36">
        <v>1</v>
      </c>
      <c r="K811" s="36">
        <v>5</v>
      </c>
      <c r="L811" s="94">
        <v>1920</v>
      </c>
      <c r="M811" s="94">
        <v>996</v>
      </c>
      <c r="N811" s="95">
        <f t="shared" ref="N811:N874" si="73">L811/(L811+M811)</f>
        <v>0.65843621399176955</v>
      </c>
      <c r="O811" s="36">
        <v>20032143</v>
      </c>
      <c r="P811" s="63">
        <v>1073.3499999999999</v>
      </c>
      <c r="Q811" s="76">
        <f t="shared" ref="Q811:Q874" si="74">(L811+M811)/P811</f>
        <v>2.7167280011179953</v>
      </c>
      <c r="R811" s="76">
        <f t="shared" ref="R811:R874" si="75">IF(A811=1,N811,-1)</f>
        <v>-1</v>
      </c>
      <c r="S811" s="95">
        <f t="shared" ref="S811:S874" si="76">IF(A811=2,N811,-1)</f>
        <v>0.65843621399176955</v>
      </c>
      <c r="T811" s="95">
        <f t="shared" ref="T811:T874" si="77">IF(A811=3,N811,-1)</f>
        <v>-1</v>
      </c>
      <c r="U811" s="95"/>
    </row>
    <row r="812" spans="1:21" x14ac:dyDescent="0.3">
      <c r="A812" s="36">
        <f t="shared" si="72"/>
        <v>2</v>
      </c>
      <c r="B812" s="36">
        <v>2149</v>
      </c>
      <c r="C812" s="36">
        <v>1</v>
      </c>
      <c r="D812" s="36" t="s">
        <v>440</v>
      </c>
      <c r="E812" s="36">
        <v>2002</v>
      </c>
      <c r="F812" s="36">
        <v>2003</v>
      </c>
      <c r="G812" s="76">
        <v>607</v>
      </c>
      <c r="H812" s="36">
        <v>10</v>
      </c>
      <c r="I812" s="36">
        <v>0</v>
      </c>
      <c r="J812" s="36">
        <v>1</v>
      </c>
      <c r="K812" s="36">
        <v>7</v>
      </c>
      <c r="L812" s="94">
        <v>1702</v>
      </c>
      <c r="M812" s="94">
        <v>2558</v>
      </c>
      <c r="N812" s="95">
        <f t="shared" si="73"/>
        <v>0.39953051643192489</v>
      </c>
      <c r="O812" s="36">
        <v>20032149</v>
      </c>
      <c r="P812" s="63">
        <v>1539.56</v>
      </c>
      <c r="Q812" s="76">
        <f t="shared" si="74"/>
        <v>2.7670243446179428</v>
      </c>
      <c r="R812" s="76">
        <f t="shared" si="75"/>
        <v>-1</v>
      </c>
      <c r="S812" s="95">
        <f t="shared" si="76"/>
        <v>0.39953051643192489</v>
      </c>
      <c r="T812" s="95">
        <f t="shared" si="77"/>
        <v>-1</v>
      </c>
      <c r="U812" s="95"/>
    </row>
    <row r="813" spans="1:21" x14ac:dyDescent="0.3">
      <c r="A813" s="36">
        <f t="shared" si="72"/>
        <v>2</v>
      </c>
      <c r="B813" s="36">
        <v>2170</v>
      </c>
      <c r="C813" s="36">
        <v>1</v>
      </c>
      <c r="D813" s="36" t="s">
        <v>480</v>
      </c>
      <c r="E813" s="36">
        <v>2002</v>
      </c>
      <c r="F813" s="36">
        <v>2003</v>
      </c>
      <c r="G813" s="76">
        <v>415</v>
      </c>
      <c r="H813" s="36">
        <v>6</v>
      </c>
      <c r="I813" s="36">
        <v>0</v>
      </c>
      <c r="J813" s="36">
        <v>1</v>
      </c>
      <c r="K813" s="36">
        <v>5</v>
      </c>
      <c r="L813" s="94">
        <v>1473</v>
      </c>
      <c r="M813" s="94">
        <v>2193</v>
      </c>
      <c r="N813" s="95">
        <f t="shared" si="73"/>
        <v>0.40180032733224225</v>
      </c>
      <c r="O813" s="36">
        <v>20032170</v>
      </c>
      <c r="P813" s="63">
        <v>1725.49</v>
      </c>
      <c r="Q813" s="76">
        <f t="shared" si="74"/>
        <v>2.1246138777970316</v>
      </c>
      <c r="R813" s="76">
        <f t="shared" si="75"/>
        <v>-1</v>
      </c>
      <c r="S813" s="95">
        <f t="shared" si="76"/>
        <v>0.40180032733224225</v>
      </c>
      <c r="T813" s="95">
        <f t="shared" si="77"/>
        <v>-1</v>
      </c>
      <c r="U813" s="95"/>
    </row>
    <row r="814" spans="1:21" x14ac:dyDescent="0.3">
      <c r="A814" s="36">
        <f t="shared" si="72"/>
        <v>2</v>
      </c>
      <c r="B814" s="36">
        <v>2174</v>
      </c>
      <c r="C814" s="36">
        <v>1</v>
      </c>
      <c r="D814" s="36" t="s">
        <v>512</v>
      </c>
      <c r="E814" s="36">
        <v>2002</v>
      </c>
      <c r="F814" s="36">
        <v>2003</v>
      </c>
      <c r="G814" s="76">
        <v>1</v>
      </c>
      <c r="H814" s="36">
        <v>10</v>
      </c>
      <c r="I814" s="36">
        <v>1</v>
      </c>
      <c r="J814" s="36">
        <v>1</v>
      </c>
      <c r="K814" s="36">
        <v>1</v>
      </c>
      <c r="L814" s="94">
        <v>1824</v>
      </c>
      <c r="M814" s="94">
        <v>1232</v>
      </c>
      <c r="N814" s="95">
        <f t="shared" si="73"/>
        <v>0.59685863874345546</v>
      </c>
      <c r="O814" s="36">
        <v>20032174</v>
      </c>
      <c r="P814" s="63">
        <v>1148.8900000000001</v>
      </c>
      <c r="Q814" s="76">
        <f t="shared" si="74"/>
        <v>2.6599587427865155</v>
      </c>
      <c r="R814" s="76">
        <f t="shared" si="75"/>
        <v>-1</v>
      </c>
      <c r="S814" s="95">
        <f t="shared" si="76"/>
        <v>0.59685863874345546</v>
      </c>
      <c r="T814" s="95">
        <f t="shared" si="77"/>
        <v>-1</v>
      </c>
      <c r="U814" s="95"/>
    </row>
    <row r="815" spans="1:21" x14ac:dyDescent="0.3">
      <c r="A815" s="36">
        <f t="shared" si="72"/>
        <v>2</v>
      </c>
      <c r="B815" s="36">
        <v>2365</v>
      </c>
      <c r="C815" s="36">
        <v>1</v>
      </c>
      <c r="D815" s="36" t="s">
        <v>4</v>
      </c>
      <c r="E815" s="36">
        <v>2002</v>
      </c>
      <c r="F815" s="36">
        <v>2003</v>
      </c>
      <c r="G815" s="76">
        <v>50</v>
      </c>
      <c r="H815" s="36">
        <v>10</v>
      </c>
      <c r="I815" s="36">
        <v>1</v>
      </c>
      <c r="J815" s="36">
        <v>1</v>
      </c>
      <c r="K815" s="36">
        <v>1</v>
      </c>
      <c r="L815" s="94">
        <v>1345</v>
      </c>
      <c r="M815" s="94">
        <v>1328</v>
      </c>
      <c r="N815" s="95">
        <f t="shared" si="73"/>
        <v>0.50317994762439211</v>
      </c>
      <c r="O815" s="36">
        <v>20032365</v>
      </c>
      <c r="P815" s="63">
        <v>990.31</v>
      </c>
      <c r="Q815" s="76">
        <f t="shared" si="74"/>
        <v>2.6991548101099658</v>
      </c>
      <c r="R815" s="76">
        <f t="shared" si="75"/>
        <v>-1</v>
      </c>
      <c r="S815" s="95">
        <f t="shared" si="76"/>
        <v>0.50317994762439211</v>
      </c>
      <c r="T815" s="95">
        <f t="shared" si="77"/>
        <v>-1</v>
      </c>
      <c r="U815" s="95"/>
    </row>
    <row r="816" spans="1:21" x14ac:dyDescent="0.3">
      <c r="A816" s="36">
        <f t="shared" si="72"/>
        <v>2</v>
      </c>
      <c r="B816" s="36">
        <v>2365</v>
      </c>
      <c r="C816" s="36">
        <v>1</v>
      </c>
      <c r="D816" s="36" t="s">
        <v>4</v>
      </c>
      <c r="E816" s="36">
        <v>2002</v>
      </c>
      <c r="F816" s="36">
        <v>2003</v>
      </c>
      <c r="G816" s="76">
        <v>300</v>
      </c>
      <c r="H816" s="36">
        <v>10</v>
      </c>
      <c r="I816" s="36">
        <v>1</v>
      </c>
      <c r="J816" s="36">
        <v>1</v>
      </c>
      <c r="K816" s="36">
        <v>4</v>
      </c>
      <c r="L816" s="94">
        <v>1421</v>
      </c>
      <c r="M816" s="94">
        <v>1279</v>
      </c>
      <c r="N816" s="95">
        <f t="shared" si="73"/>
        <v>0.52629629629629626</v>
      </c>
      <c r="O816" s="36">
        <v>20032365</v>
      </c>
      <c r="P816" s="63">
        <v>990.31</v>
      </c>
      <c r="Q816" s="76">
        <f t="shared" si="74"/>
        <v>2.7264190001110764</v>
      </c>
      <c r="R816" s="76">
        <f t="shared" si="75"/>
        <v>-1</v>
      </c>
      <c r="S816" s="95">
        <f t="shared" si="76"/>
        <v>0.52629629629629626</v>
      </c>
      <c r="T816" s="95">
        <f t="shared" si="77"/>
        <v>-1</v>
      </c>
      <c r="U816" s="95"/>
    </row>
    <row r="817" spans="1:21" x14ac:dyDescent="0.3">
      <c r="A817" s="36">
        <f t="shared" si="72"/>
        <v>2</v>
      </c>
      <c r="B817" s="36">
        <v>2396</v>
      </c>
      <c r="C817" s="36">
        <v>1</v>
      </c>
      <c r="D817" s="36" t="s">
        <v>5</v>
      </c>
      <c r="E817" s="36">
        <v>2002</v>
      </c>
      <c r="F817" s="36">
        <v>2003</v>
      </c>
      <c r="G817" s="76">
        <v>600</v>
      </c>
      <c r="H817" s="36">
        <v>10</v>
      </c>
      <c r="I817" s="36">
        <v>0</v>
      </c>
      <c r="J817" s="36">
        <v>1</v>
      </c>
      <c r="K817" s="36">
        <v>7</v>
      </c>
      <c r="L817" s="94">
        <v>1215</v>
      </c>
      <c r="M817" s="94">
        <v>1421</v>
      </c>
      <c r="N817" s="95">
        <f t="shared" si="73"/>
        <v>0.4609256449165402</v>
      </c>
      <c r="O817" s="36">
        <v>20032396</v>
      </c>
      <c r="P817" s="63">
        <v>1034.29</v>
      </c>
      <c r="Q817" s="76">
        <f t="shared" si="74"/>
        <v>2.5486082239990719</v>
      </c>
      <c r="R817" s="76">
        <f t="shared" si="75"/>
        <v>-1</v>
      </c>
      <c r="S817" s="95">
        <f t="shared" si="76"/>
        <v>0.4609256449165402</v>
      </c>
      <c r="T817" s="95">
        <f t="shared" si="77"/>
        <v>-1</v>
      </c>
      <c r="U817" s="95"/>
    </row>
    <row r="818" spans="1:21" x14ac:dyDescent="0.3">
      <c r="A818" s="36">
        <f t="shared" si="72"/>
        <v>2</v>
      </c>
      <c r="B818" s="36">
        <v>2805</v>
      </c>
      <c r="C818" s="36">
        <v>1</v>
      </c>
      <c r="D818" s="36" t="s">
        <v>589</v>
      </c>
      <c r="E818" s="36">
        <v>2002</v>
      </c>
      <c r="F818" s="36">
        <v>2003</v>
      </c>
      <c r="G818" s="76">
        <v>500</v>
      </c>
      <c r="H818" s="36">
        <v>7</v>
      </c>
      <c r="I818" s="36">
        <v>0</v>
      </c>
      <c r="J818" s="36">
        <v>1</v>
      </c>
      <c r="K818" s="36">
        <v>6</v>
      </c>
      <c r="L818" s="94">
        <v>1277</v>
      </c>
      <c r="M818" s="94">
        <v>1655</v>
      </c>
      <c r="N818" s="95">
        <f t="shared" si="73"/>
        <v>0.43553888130968621</v>
      </c>
      <c r="O818" s="36">
        <v>20032805</v>
      </c>
      <c r="P818" s="63">
        <v>1178.79</v>
      </c>
      <c r="Q818" s="76">
        <f t="shared" si="74"/>
        <v>2.4872962953537101</v>
      </c>
      <c r="R818" s="76">
        <f t="shared" si="75"/>
        <v>-1</v>
      </c>
      <c r="S818" s="95">
        <f t="shared" si="76"/>
        <v>0.43553888130968621</v>
      </c>
      <c r="T818" s="95">
        <f t="shared" si="77"/>
        <v>-1</v>
      </c>
      <c r="U818" s="95"/>
    </row>
    <row r="819" spans="1:21" x14ac:dyDescent="0.3">
      <c r="A819" s="36">
        <f t="shared" si="72"/>
        <v>2</v>
      </c>
      <c r="B819" s="36">
        <v>2835</v>
      </c>
      <c r="C819" s="36">
        <v>1</v>
      </c>
      <c r="D819" s="36" t="s">
        <v>146</v>
      </c>
      <c r="E819" s="36">
        <v>2002</v>
      </c>
      <c r="F819" s="36">
        <v>2003</v>
      </c>
      <c r="G819" s="76">
        <v>395</v>
      </c>
      <c r="H819" s="36">
        <v>7</v>
      </c>
      <c r="I819" s="36">
        <v>0</v>
      </c>
      <c r="J819" s="36">
        <v>1</v>
      </c>
      <c r="K819" s="36">
        <v>4</v>
      </c>
      <c r="L819" s="94">
        <v>819</v>
      </c>
      <c r="M819" s="94">
        <v>1320</v>
      </c>
      <c r="N819" s="95">
        <f t="shared" si="73"/>
        <v>0.38288920056100983</v>
      </c>
      <c r="O819" s="36">
        <v>20032835</v>
      </c>
      <c r="P819" s="63">
        <v>718.99</v>
      </c>
      <c r="Q819" s="76">
        <f t="shared" si="74"/>
        <v>2.975006606489659</v>
      </c>
      <c r="R819" s="76">
        <f t="shared" si="75"/>
        <v>-1</v>
      </c>
      <c r="S819" s="95">
        <f t="shared" si="76"/>
        <v>0.38288920056100983</v>
      </c>
      <c r="T819" s="95">
        <f t="shared" si="77"/>
        <v>-1</v>
      </c>
      <c r="U819" s="95"/>
    </row>
    <row r="820" spans="1:21" x14ac:dyDescent="0.3">
      <c r="A820" s="36">
        <f t="shared" si="72"/>
        <v>2</v>
      </c>
      <c r="B820" s="36">
        <v>2859</v>
      </c>
      <c r="C820" s="36">
        <v>1</v>
      </c>
      <c r="D820" s="36" t="s">
        <v>591</v>
      </c>
      <c r="E820" s="36">
        <v>2002</v>
      </c>
      <c r="F820" s="36">
        <v>2003</v>
      </c>
      <c r="G820" s="76">
        <v>597</v>
      </c>
      <c r="H820" s="36">
        <v>5</v>
      </c>
      <c r="I820" s="36">
        <v>1</v>
      </c>
      <c r="J820" s="36">
        <v>1</v>
      </c>
      <c r="K820" s="36">
        <v>6</v>
      </c>
      <c r="L820" s="94">
        <v>1658</v>
      </c>
      <c r="M820" s="94">
        <v>1323</v>
      </c>
      <c r="N820" s="95">
        <f t="shared" si="73"/>
        <v>0.55618919825561897</v>
      </c>
      <c r="O820" s="36">
        <v>20032859</v>
      </c>
      <c r="P820" s="63">
        <v>1810.87</v>
      </c>
      <c r="Q820" s="76">
        <f t="shared" si="74"/>
        <v>1.6461700729483619</v>
      </c>
      <c r="R820" s="76">
        <f t="shared" si="75"/>
        <v>-1</v>
      </c>
      <c r="S820" s="95">
        <f t="shared" si="76"/>
        <v>0.55618919825561897</v>
      </c>
      <c r="T820" s="95">
        <f t="shared" si="77"/>
        <v>-1</v>
      </c>
      <c r="U820" s="95"/>
    </row>
    <row r="821" spans="1:21" x14ac:dyDescent="0.3">
      <c r="A821" s="36">
        <f t="shared" si="72"/>
        <v>2</v>
      </c>
      <c r="B821" s="36">
        <v>2884</v>
      </c>
      <c r="C821" s="36">
        <v>1</v>
      </c>
      <c r="D821" s="36" t="s">
        <v>606</v>
      </c>
      <c r="E821" s="36">
        <v>2002</v>
      </c>
      <c r="F821" s="36">
        <v>2003</v>
      </c>
      <c r="G821" s="76">
        <v>950</v>
      </c>
      <c r="H821" s="36">
        <v>10</v>
      </c>
      <c r="I821" s="36">
        <v>1</v>
      </c>
      <c r="J821" s="36">
        <v>1</v>
      </c>
      <c r="K821" s="36">
        <v>10</v>
      </c>
      <c r="L821" s="94">
        <v>884</v>
      </c>
      <c r="M821" s="94">
        <v>752</v>
      </c>
      <c r="N821" s="95">
        <f t="shared" si="73"/>
        <v>0.54034229828850855</v>
      </c>
      <c r="O821" s="36">
        <v>20032884</v>
      </c>
      <c r="P821" s="63">
        <v>636.17999999999995</v>
      </c>
      <c r="Q821" s="76">
        <f t="shared" si="74"/>
        <v>2.5715992329215003</v>
      </c>
      <c r="R821" s="76">
        <f t="shared" si="75"/>
        <v>-1</v>
      </c>
      <c r="S821" s="95">
        <f t="shared" si="76"/>
        <v>0.54034229828850855</v>
      </c>
      <c r="T821" s="95">
        <f t="shared" si="77"/>
        <v>-1</v>
      </c>
      <c r="U821" s="95"/>
    </row>
    <row r="822" spans="1:21" x14ac:dyDescent="0.3">
      <c r="A822" s="36">
        <f t="shared" si="72"/>
        <v>2</v>
      </c>
      <c r="B822" s="36">
        <v>2886</v>
      </c>
      <c r="C822" s="36">
        <v>1</v>
      </c>
      <c r="D822" s="36" t="s">
        <v>607</v>
      </c>
      <c r="E822" s="36">
        <v>2002</v>
      </c>
      <c r="F822" s="36">
        <v>2003</v>
      </c>
      <c r="G822" s="76">
        <v>625</v>
      </c>
      <c r="H822" s="36">
        <v>7</v>
      </c>
      <c r="I822" s="36">
        <v>0</v>
      </c>
      <c r="J822" s="36">
        <v>1</v>
      </c>
      <c r="K822" s="36">
        <v>7</v>
      </c>
      <c r="L822" s="94">
        <v>640</v>
      </c>
      <c r="M822" s="94">
        <v>719</v>
      </c>
      <c r="N822" s="95">
        <f t="shared" si="73"/>
        <v>0.47093451066961001</v>
      </c>
      <c r="O822" s="36">
        <v>20032886</v>
      </c>
      <c r="P822" s="63">
        <v>414.35</v>
      </c>
      <c r="Q822" s="76">
        <f t="shared" si="74"/>
        <v>3.2798358875346927</v>
      </c>
      <c r="R822" s="76">
        <f t="shared" si="75"/>
        <v>-1</v>
      </c>
      <c r="S822" s="95">
        <f t="shared" si="76"/>
        <v>0.47093451066961001</v>
      </c>
      <c r="T822" s="95">
        <f t="shared" si="77"/>
        <v>-1</v>
      </c>
      <c r="U822" s="95"/>
    </row>
    <row r="823" spans="1:21" x14ac:dyDescent="0.3">
      <c r="A823" s="36">
        <f t="shared" si="72"/>
        <v>2</v>
      </c>
      <c r="B823" s="36">
        <v>2887</v>
      </c>
      <c r="C823" s="36">
        <v>1</v>
      </c>
      <c r="D823" s="36" t="s">
        <v>592</v>
      </c>
      <c r="E823" s="36">
        <v>2002</v>
      </c>
      <c r="F823" s="36">
        <v>2003</v>
      </c>
      <c r="G823" s="76">
        <v>450</v>
      </c>
      <c r="H823" s="36">
        <v>10</v>
      </c>
      <c r="I823" s="36">
        <v>1</v>
      </c>
      <c r="J823" s="36">
        <v>1</v>
      </c>
      <c r="K823" s="36">
        <v>5</v>
      </c>
      <c r="L823" s="94">
        <v>644</v>
      </c>
      <c r="M823" s="94">
        <v>612</v>
      </c>
      <c r="N823" s="95">
        <f t="shared" si="73"/>
        <v>0.51273885350318471</v>
      </c>
      <c r="O823" s="36">
        <v>20032887</v>
      </c>
      <c r="P823" s="63">
        <v>527.28</v>
      </c>
      <c r="Q823" s="76">
        <f t="shared" si="74"/>
        <v>2.3820361098467608</v>
      </c>
      <c r="R823" s="76">
        <f t="shared" si="75"/>
        <v>-1</v>
      </c>
      <c r="S823" s="95">
        <f t="shared" si="76"/>
        <v>0.51273885350318471</v>
      </c>
      <c r="T823" s="95">
        <f t="shared" si="77"/>
        <v>-1</v>
      </c>
      <c r="U823" s="95"/>
    </row>
    <row r="824" spans="1:21" x14ac:dyDescent="0.3">
      <c r="A824" s="36">
        <f t="shared" si="72"/>
        <v>3</v>
      </c>
      <c r="B824" s="36">
        <v>6</v>
      </c>
      <c r="C824" s="36">
        <v>3</v>
      </c>
      <c r="D824" s="36" t="s">
        <v>596</v>
      </c>
      <c r="E824" s="36">
        <v>2003</v>
      </c>
      <c r="F824" s="36">
        <v>2004</v>
      </c>
      <c r="G824" s="76">
        <v>869.57</v>
      </c>
      <c r="H824" s="36">
        <v>10</v>
      </c>
      <c r="I824" s="36">
        <v>1</v>
      </c>
      <c r="J824" s="36">
        <v>1</v>
      </c>
      <c r="K824" s="36">
        <v>9</v>
      </c>
      <c r="L824" s="94">
        <v>3260</v>
      </c>
      <c r="M824" s="94">
        <v>2322</v>
      </c>
      <c r="N824" s="95">
        <f t="shared" si="73"/>
        <v>0.58402006449301325</v>
      </c>
      <c r="O824" s="36">
        <v>20040006</v>
      </c>
      <c r="P824" s="63">
        <v>2985.69</v>
      </c>
      <c r="Q824" s="76">
        <f t="shared" si="74"/>
        <v>1.8695845851377739</v>
      </c>
      <c r="R824" s="76">
        <f t="shared" si="75"/>
        <v>-1</v>
      </c>
      <c r="S824" s="95">
        <f t="shared" si="76"/>
        <v>-1</v>
      </c>
      <c r="T824" s="95">
        <f t="shared" si="77"/>
        <v>0.58402006449301325</v>
      </c>
      <c r="U824" s="95"/>
    </row>
    <row r="825" spans="1:21" x14ac:dyDescent="0.3">
      <c r="A825" s="36">
        <f t="shared" si="72"/>
        <v>3</v>
      </c>
      <c r="B825" s="36">
        <v>12</v>
      </c>
      <c r="C825" s="36">
        <v>1</v>
      </c>
      <c r="D825" s="36" t="s">
        <v>485</v>
      </c>
      <c r="E825" s="36">
        <v>2003</v>
      </c>
      <c r="F825" s="36">
        <v>2005</v>
      </c>
      <c r="G825" s="76">
        <v>68</v>
      </c>
      <c r="H825" s="36">
        <v>4</v>
      </c>
      <c r="I825" s="36">
        <v>0</v>
      </c>
      <c r="J825" s="36">
        <v>0</v>
      </c>
      <c r="K825" s="36">
        <v>1</v>
      </c>
      <c r="L825" s="94">
        <v>2080</v>
      </c>
      <c r="M825" s="94">
        <v>4938</v>
      </c>
      <c r="N825" s="95">
        <f t="shared" si="73"/>
        <v>0.29638073525220859</v>
      </c>
      <c r="O825" s="36">
        <v>20040012</v>
      </c>
      <c r="P825" s="63">
        <v>6769.77</v>
      </c>
      <c r="Q825" s="76">
        <f t="shared" si="74"/>
        <v>1.0366674200157464</v>
      </c>
      <c r="R825" s="76">
        <f t="shared" si="75"/>
        <v>-1</v>
      </c>
      <c r="S825" s="95">
        <f t="shared" si="76"/>
        <v>-1</v>
      </c>
      <c r="T825" s="95">
        <f t="shared" si="77"/>
        <v>0.29638073525220859</v>
      </c>
      <c r="U825" s="95"/>
    </row>
    <row r="826" spans="1:21" x14ac:dyDescent="0.3">
      <c r="A826" s="36">
        <f t="shared" si="72"/>
        <v>3</v>
      </c>
      <c r="B826" s="36">
        <v>12</v>
      </c>
      <c r="C826" s="36">
        <v>1</v>
      </c>
      <c r="D826" s="36" t="s">
        <v>485</v>
      </c>
      <c r="E826" s="36">
        <v>2003</v>
      </c>
      <c r="F826" s="36">
        <v>2005</v>
      </c>
      <c r="G826" s="76">
        <v>100</v>
      </c>
      <c r="H826" s="36">
        <v>4</v>
      </c>
      <c r="I826" s="36">
        <v>0</v>
      </c>
      <c r="J826" s="36">
        <v>0</v>
      </c>
      <c r="K826" s="36">
        <v>2</v>
      </c>
      <c r="L826" s="94">
        <v>3116</v>
      </c>
      <c r="M826" s="94">
        <v>3959</v>
      </c>
      <c r="N826" s="95">
        <f t="shared" si="73"/>
        <v>0.44042402826855126</v>
      </c>
      <c r="O826" s="36">
        <v>20040012</v>
      </c>
      <c r="P826" s="63">
        <v>6769.77</v>
      </c>
      <c r="Q826" s="76">
        <f t="shared" si="74"/>
        <v>1.0450872038488752</v>
      </c>
      <c r="R826" s="76">
        <f t="shared" si="75"/>
        <v>-1</v>
      </c>
      <c r="S826" s="95">
        <f t="shared" si="76"/>
        <v>-1</v>
      </c>
      <c r="T826" s="95">
        <f t="shared" si="77"/>
        <v>0.44042402826855126</v>
      </c>
      <c r="U826" s="95"/>
    </row>
    <row r="827" spans="1:21" x14ac:dyDescent="0.3">
      <c r="A827" s="36">
        <f t="shared" si="72"/>
        <v>3</v>
      </c>
      <c r="B827" s="36">
        <v>12</v>
      </c>
      <c r="C827" s="36">
        <v>1</v>
      </c>
      <c r="D827" s="36" t="s">
        <v>485</v>
      </c>
      <c r="E827" s="36">
        <v>2003</v>
      </c>
      <c r="F827" s="36">
        <v>2005</v>
      </c>
      <c r="G827" s="76">
        <v>130</v>
      </c>
      <c r="H827" s="36">
        <v>4</v>
      </c>
      <c r="I827" s="36">
        <v>0</v>
      </c>
      <c r="J827" s="36">
        <v>0</v>
      </c>
      <c r="K827" s="36">
        <v>2</v>
      </c>
      <c r="L827" s="94">
        <v>2350</v>
      </c>
      <c r="M827" s="94">
        <v>4685</v>
      </c>
      <c r="N827" s="95">
        <f t="shared" si="73"/>
        <v>0.33404406538734899</v>
      </c>
      <c r="O827" s="36">
        <v>20040012</v>
      </c>
      <c r="P827" s="63">
        <v>6769.77</v>
      </c>
      <c r="Q827" s="76">
        <f t="shared" si="74"/>
        <v>1.0391785836151006</v>
      </c>
      <c r="R827" s="76">
        <f t="shared" si="75"/>
        <v>-1</v>
      </c>
      <c r="S827" s="95">
        <f t="shared" si="76"/>
        <v>-1</v>
      </c>
      <c r="T827" s="95">
        <f t="shared" si="77"/>
        <v>0.33404406538734899</v>
      </c>
      <c r="U827" s="95"/>
    </row>
    <row r="828" spans="1:21" x14ac:dyDescent="0.3">
      <c r="A828" s="36">
        <f t="shared" si="72"/>
        <v>3</v>
      </c>
      <c r="B828" s="36">
        <v>12</v>
      </c>
      <c r="C828" s="36">
        <v>1</v>
      </c>
      <c r="D828" s="36" t="s">
        <v>485</v>
      </c>
      <c r="E828" s="36">
        <v>2003</v>
      </c>
      <c r="F828" s="36">
        <v>2004</v>
      </c>
      <c r="G828" s="76">
        <v>361</v>
      </c>
      <c r="H828" s="36">
        <v>5</v>
      </c>
      <c r="I828" s="36">
        <v>0</v>
      </c>
      <c r="J828" s="36">
        <v>1</v>
      </c>
      <c r="K828" s="36">
        <v>4</v>
      </c>
      <c r="L828" s="94">
        <v>3497</v>
      </c>
      <c r="M828" s="94">
        <v>3631</v>
      </c>
      <c r="N828" s="95">
        <f t="shared" si="73"/>
        <v>0.49060044893378224</v>
      </c>
      <c r="O828" s="36">
        <v>20040012</v>
      </c>
      <c r="P828" s="63">
        <v>6769.77</v>
      </c>
      <c r="Q828" s="76">
        <f t="shared" si="74"/>
        <v>1.0529161256586264</v>
      </c>
      <c r="R828" s="76">
        <f t="shared" si="75"/>
        <v>-1</v>
      </c>
      <c r="S828" s="95">
        <f t="shared" si="76"/>
        <v>-1</v>
      </c>
      <c r="T828" s="95">
        <f t="shared" si="77"/>
        <v>0.49060044893378224</v>
      </c>
      <c r="U828" s="95"/>
    </row>
    <row r="829" spans="1:21" x14ac:dyDescent="0.3">
      <c r="A829" s="36">
        <f t="shared" si="72"/>
        <v>3</v>
      </c>
      <c r="B829" s="36">
        <v>15</v>
      </c>
      <c r="C829" s="36">
        <v>1</v>
      </c>
      <c r="D829" s="36" t="s">
        <v>265</v>
      </c>
      <c r="E829" s="36">
        <v>2003</v>
      </c>
      <c r="F829" s="36">
        <v>2004</v>
      </c>
      <c r="G829" s="76">
        <v>24.25</v>
      </c>
      <c r="H829" s="36">
        <v>5</v>
      </c>
      <c r="I829" s="36">
        <v>1</v>
      </c>
      <c r="J829" s="36">
        <v>1</v>
      </c>
      <c r="K829" s="36">
        <v>1</v>
      </c>
      <c r="L829" s="94">
        <v>2509</v>
      </c>
      <c r="M829" s="94">
        <v>2179</v>
      </c>
      <c r="N829" s="95">
        <f t="shared" si="73"/>
        <v>0.53519624573378843</v>
      </c>
      <c r="O829" s="36">
        <v>20040015</v>
      </c>
      <c r="P829" s="63">
        <v>5957.18</v>
      </c>
      <c r="Q829" s="76">
        <f t="shared" si="74"/>
        <v>0.78694952981108512</v>
      </c>
      <c r="R829" s="76">
        <f t="shared" si="75"/>
        <v>-1</v>
      </c>
      <c r="S829" s="95">
        <f t="shared" si="76"/>
        <v>-1</v>
      </c>
      <c r="T829" s="95">
        <f t="shared" si="77"/>
        <v>0.53519624573378843</v>
      </c>
      <c r="U829" s="95"/>
    </row>
    <row r="830" spans="1:21" x14ac:dyDescent="0.3">
      <c r="A830" s="36">
        <f t="shared" si="72"/>
        <v>3</v>
      </c>
      <c r="B830" s="36">
        <v>15</v>
      </c>
      <c r="C830" s="36">
        <v>1</v>
      </c>
      <c r="D830" s="36" t="s">
        <v>265</v>
      </c>
      <c r="E830" s="36">
        <v>2003</v>
      </c>
      <c r="F830" s="36">
        <v>2004</v>
      </c>
      <c r="G830" s="76">
        <v>109.5</v>
      </c>
      <c r="H830" s="36">
        <v>5</v>
      </c>
      <c r="I830" s="36">
        <v>1</v>
      </c>
      <c r="J830" s="36">
        <v>1</v>
      </c>
      <c r="K830" s="36">
        <v>2</v>
      </c>
      <c r="L830" s="94">
        <v>2598</v>
      </c>
      <c r="M830" s="94">
        <v>2117</v>
      </c>
      <c r="N830" s="95">
        <f t="shared" si="73"/>
        <v>0.55100742311770945</v>
      </c>
      <c r="O830" s="36">
        <v>20040015</v>
      </c>
      <c r="P830" s="63">
        <v>5957.18</v>
      </c>
      <c r="Q830" s="76">
        <f t="shared" si="74"/>
        <v>0.79148187565257389</v>
      </c>
      <c r="R830" s="76">
        <f t="shared" si="75"/>
        <v>-1</v>
      </c>
      <c r="S830" s="95">
        <f t="shared" si="76"/>
        <v>-1</v>
      </c>
      <c r="T830" s="95">
        <f t="shared" si="77"/>
        <v>0.55100742311770945</v>
      </c>
      <c r="U830" s="95"/>
    </row>
    <row r="831" spans="1:21" x14ac:dyDescent="0.3">
      <c r="A831" s="36">
        <f t="shared" si="72"/>
        <v>3</v>
      </c>
      <c r="B831" s="36">
        <v>15</v>
      </c>
      <c r="C831" s="36">
        <v>1</v>
      </c>
      <c r="D831" s="36" t="s">
        <v>265</v>
      </c>
      <c r="E831" s="36">
        <v>2003</v>
      </c>
      <c r="F831" s="36">
        <v>2004</v>
      </c>
      <c r="G831" s="76">
        <v>250</v>
      </c>
      <c r="H831" s="36">
        <v>5</v>
      </c>
      <c r="I831" s="36">
        <v>1</v>
      </c>
      <c r="J831" s="36">
        <v>1</v>
      </c>
      <c r="K831" s="36">
        <v>3</v>
      </c>
      <c r="L831" s="94">
        <v>2708</v>
      </c>
      <c r="M831" s="94">
        <v>2016</v>
      </c>
      <c r="N831" s="95">
        <f t="shared" si="73"/>
        <v>0.57324301439458092</v>
      </c>
      <c r="O831" s="36">
        <v>20040015</v>
      </c>
      <c r="P831" s="63">
        <v>5957.18</v>
      </c>
      <c r="Q831" s="76">
        <f t="shared" si="74"/>
        <v>0.79299265759973669</v>
      </c>
      <c r="R831" s="76">
        <f t="shared" si="75"/>
        <v>-1</v>
      </c>
      <c r="S831" s="95">
        <f t="shared" si="76"/>
        <v>-1</v>
      </c>
      <c r="T831" s="95">
        <f t="shared" si="77"/>
        <v>0.57324301439458092</v>
      </c>
      <c r="U831" s="95"/>
    </row>
    <row r="832" spans="1:21" x14ac:dyDescent="0.3">
      <c r="A832" s="36">
        <f t="shared" si="72"/>
        <v>3</v>
      </c>
      <c r="B832" s="36">
        <v>31</v>
      </c>
      <c r="C832" s="36">
        <v>1</v>
      </c>
      <c r="D832" s="36" t="s">
        <v>468</v>
      </c>
      <c r="E832" s="36">
        <v>2003</v>
      </c>
      <c r="F832" s="36">
        <v>2004</v>
      </c>
      <c r="G832" s="76">
        <v>1</v>
      </c>
      <c r="H832" s="36">
        <v>5</v>
      </c>
      <c r="I832" s="36">
        <v>1</v>
      </c>
      <c r="J832" s="36">
        <v>1</v>
      </c>
      <c r="K832" s="36">
        <v>1</v>
      </c>
      <c r="L832" s="94">
        <v>4707</v>
      </c>
      <c r="M832" s="94">
        <v>1653</v>
      </c>
      <c r="N832" s="95">
        <f t="shared" si="73"/>
        <v>0.74009433962264148</v>
      </c>
      <c r="O832" s="36">
        <v>20040031</v>
      </c>
      <c r="P832" s="63">
        <v>5241.8999999999996</v>
      </c>
      <c r="Q832" s="76">
        <f t="shared" si="74"/>
        <v>1.2133005208035255</v>
      </c>
      <c r="R832" s="76">
        <f t="shared" si="75"/>
        <v>-1</v>
      </c>
      <c r="S832" s="95">
        <f t="shared" si="76"/>
        <v>-1</v>
      </c>
      <c r="T832" s="95">
        <f t="shared" si="77"/>
        <v>0.74009433962264148</v>
      </c>
      <c r="U832" s="95"/>
    </row>
    <row r="833" spans="1:21" x14ac:dyDescent="0.3">
      <c r="A833" s="36">
        <f t="shared" si="72"/>
        <v>3</v>
      </c>
      <c r="B833" s="36">
        <v>31</v>
      </c>
      <c r="C833" s="36">
        <v>1</v>
      </c>
      <c r="D833" s="36" t="s">
        <v>468</v>
      </c>
      <c r="E833" s="36">
        <v>2003</v>
      </c>
      <c r="F833" s="36">
        <v>2004</v>
      </c>
      <c r="G833" s="76">
        <v>200</v>
      </c>
      <c r="H833" s="36">
        <v>5</v>
      </c>
      <c r="I833" s="36">
        <v>1</v>
      </c>
      <c r="J833" s="36">
        <v>1</v>
      </c>
      <c r="K833" s="36">
        <v>3</v>
      </c>
      <c r="L833" s="94">
        <v>3634</v>
      </c>
      <c r="M833" s="94">
        <v>2664</v>
      </c>
      <c r="N833" s="95">
        <f t="shared" si="73"/>
        <v>0.57700857415052398</v>
      </c>
      <c r="O833" s="36">
        <v>20040031</v>
      </c>
      <c r="P833" s="63">
        <v>5241.8999999999996</v>
      </c>
      <c r="Q833" s="76">
        <f t="shared" si="74"/>
        <v>1.2014727484309125</v>
      </c>
      <c r="R833" s="76">
        <f t="shared" si="75"/>
        <v>-1</v>
      </c>
      <c r="S833" s="95">
        <f t="shared" si="76"/>
        <v>-1</v>
      </c>
      <c r="T833" s="95">
        <f t="shared" si="77"/>
        <v>0.57700857415052398</v>
      </c>
      <c r="U833" s="95"/>
    </row>
    <row r="834" spans="1:21" x14ac:dyDescent="0.3">
      <c r="A834" s="36">
        <f t="shared" si="72"/>
        <v>3</v>
      </c>
      <c r="B834" s="36">
        <v>31</v>
      </c>
      <c r="C834" s="36">
        <v>1</v>
      </c>
      <c r="D834" s="36" t="s">
        <v>468</v>
      </c>
      <c r="E834" s="36">
        <v>2003</v>
      </c>
      <c r="F834" s="36">
        <v>2004</v>
      </c>
      <c r="G834" s="76">
        <v>300</v>
      </c>
      <c r="H834" s="36">
        <v>5</v>
      </c>
      <c r="I834" s="36">
        <v>1</v>
      </c>
      <c r="J834" s="36">
        <v>1</v>
      </c>
      <c r="K834" s="36">
        <v>4</v>
      </c>
      <c r="L834" s="94">
        <v>4524</v>
      </c>
      <c r="M834" s="94">
        <v>1826</v>
      </c>
      <c r="N834" s="95">
        <f t="shared" si="73"/>
        <v>0.7124409448818898</v>
      </c>
      <c r="O834" s="36">
        <v>20040031</v>
      </c>
      <c r="P834" s="63">
        <v>5241.8999999999996</v>
      </c>
      <c r="Q834" s="76">
        <f t="shared" si="74"/>
        <v>1.2113928155821363</v>
      </c>
      <c r="R834" s="76">
        <f t="shared" si="75"/>
        <v>-1</v>
      </c>
      <c r="S834" s="95">
        <f t="shared" si="76"/>
        <v>-1</v>
      </c>
      <c r="T834" s="95">
        <f t="shared" si="77"/>
        <v>0.7124409448818898</v>
      </c>
      <c r="U834" s="95"/>
    </row>
    <row r="835" spans="1:21" x14ac:dyDescent="0.3">
      <c r="A835" s="36">
        <f t="shared" si="72"/>
        <v>3</v>
      </c>
      <c r="B835" s="36">
        <v>51</v>
      </c>
      <c r="C835" s="36">
        <v>1</v>
      </c>
      <c r="D835" s="36" t="s">
        <v>409</v>
      </c>
      <c r="E835" s="36">
        <v>2003</v>
      </c>
      <c r="F835" s="36">
        <v>2004</v>
      </c>
      <c r="G835" s="76">
        <v>220</v>
      </c>
      <c r="H835" s="36">
        <v>10</v>
      </c>
      <c r="I835" s="36">
        <v>0</v>
      </c>
      <c r="J835" s="36">
        <v>1</v>
      </c>
      <c r="K835" s="36">
        <v>3</v>
      </c>
      <c r="L835" s="94">
        <v>669</v>
      </c>
      <c r="M835" s="94">
        <v>736</v>
      </c>
      <c r="N835" s="95">
        <f t="shared" si="73"/>
        <v>0.47615658362989322</v>
      </c>
      <c r="O835" s="36">
        <v>20040051</v>
      </c>
      <c r="P835" s="63">
        <v>1594.15</v>
      </c>
      <c r="Q835" s="76">
        <f t="shared" si="74"/>
        <v>0.88134742652824383</v>
      </c>
      <c r="R835" s="76">
        <f t="shared" si="75"/>
        <v>-1</v>
      </c>
      <c r="S835" s="95">
        <f t="shared" si="76"/>
        <v>-1</v>
      </c>
      <c r="T835" s="95">
        <f t="shared" si="77"/>
        <v>0.47615658362989322</v>
      </c>
      <c r="U835" s="95"/>
    </row>
    <row r="836" spans="1:21" x14ac:dyDescent="0.3">
      <c r="A836" s="36">
        <f t="shared" si="72"/>
        <v>3</v>
      </c>
      <c r="B836" s="36">
        <v>85</v>
      </c>
      <c r="C836" s="36">
        <v>1</v>
      </c>
      <c r="D836" s="36" t="s">
        <v>608</v>
      </c>
      <c r="E836" s="36">
        <v>2003</v>
      </c>
      <c r="F836" s="36">
        <v>2004</v>
      </c>
      <c r="G836" s="76">
        <v>600</v>
      </c>
      <c r="H836" s="36">
        <v>10</v>
      </c>
      <c r="I836" s="36">
        <v>1</v>
      </c>
      <c r="J836" s="36">
        <v>1</v>
      </c>
      <c r="K836" s="36">
        <v>7</v>
      </c>
      <c r="L836" s="94">
        <v>639</v>
      </c>
      <c r="M836" s="94">
        <v>388</v>
      </c>
      <c r="N836" s="95">
        <f t="shared" si="73"/>
        <v>0.62220058422590063</v>
      </c>
      <c r="O836" s="36">
        <v>20040085</v>
      </c>
      <c r="P836" s="63">
        <v>626.26</v>
      </c>
      <c r="Q836" s="76">
        <f t="shared" si="74"/>
        <v>1.6398939737489222</v>
      </c>
      <c r="R836" s="76">
        <f t="shared" si="75"/>
        <v>-1</v>
      </c>
      <c r="S836" s="95">
        <f t="shared" si="76"/>
        <v>-1</v>
      </c>
      <c r="T836" s="95">
        <f t="shared" si="77"/>
        <v>0.62220058422590063</v>
      </c>
      <c r="U836" s="95"/>
    </row>
    <row r="837" spans="1:21" x14ac:dyDescent="0.3">
      <c r="A837" s="36">
        <f t="shared" si="72"/>
        <v>3</v>
      </c>
      <c r="B837" s="36">
        <v>93</v>
      </c>
      <c r="C837" s="36">
        <v>1</v>
      </c>
      <c r="D837" s="36" t="s">
        <v>268</v>
      </c>
      <c r="E837" s="36">
        <v>2003</v>
      </c>
      <c r="F837" s="36">
        <v>2004</v>
      </c>
      <c r="G837" s="76">
        <v>500</v>
      </c>
      <c r="H837" s="36">
        <v>7</v>
      </c>
      <c r="I837" s="36">
        <v>1</v>
      </c>
      <c r="J837" s="36">
        <v>1</v>
      </c>
      <c r="K837" s="36">
        <v>6</v>
      </c>
      <c r="L837" s="94">
        <v>827</v>
      </c>
      <c r="M837" s="94">
        <v>479</v>
      </c>
      <c r="N837" s="95">
        <f t="shared" si="73"/>
        <v>0.6332312404287902</v>
      </c>
      <c r="O837" s="36">
        <v>20040093</v>
      </c>
      <c r="P837" s="63">
        <v>817.57</v>
      </c>
      <c r="Q837" s="76">
        <f t="shared" si="74"/>
        <v>1.5974167349584745</v>
      </c>
      <c r="R837" s="76">
        <f t="shared" si="75"/>
        <v>-1</v>
      </c>
      <c r="S837" s="95">
        <f t="shared" si="76"/>
        <v>-1</v>
      </c>
      <c r="T837" s="95">
        <f t="shared" si="77"/>
        <v>0.6332312404287902</v>
      </c>
      <c r="U837" s="95"/>
    </row>
    <row r="838" spans="1:21" x14ac:dyDescent="0.3">
      <c r="A838" s="36">
        <f t="shared" si="72"/>
        <v>3</v>
      </c>
      <c r="B838" s="36">
        <v>93</v>
      </c>
      <c r="C838" s="36">
        <v>1</v>
      </c>
      <c r="D838" s="36" t="s">
        <v>268</v>
      </c>
      <c r="E838" s="36">
        <v>2003</v>
      </c>
      <c r="F838" s="36">
        <v>2004</v>
      </c>
      <c r="G838" s="76">
        <v>500</v>
      </c>
      <c r="H838" s="36">
        <v>7</v>
      </c>
      <c r="I838" s="36">
        <v>0</v>
      </c>
      <c r="J838" s="36">
        <v>1</v>
      </c>
      <c r="K838" s="36">
        <v>6</v>
      </c>
      <c r="L838" s="94">
        <v>555</v>
      </c>
      <c r="M838" s="94">
        <v>656</v>
      </c>
      <c r="N838" s="95">
        <f t="shared" si="73"/>
        <v>0.45829892650701898</v>
      </c>
      <c r="O838" s="36">
        <v>20040093</v>
      </c>
      <c r="P838" s="63">
        <v>817.57</v>
      </c>
      <c r="Q838" s="76">
        <f t="shared" si="74"/>
        <v>1.4812187335640985</v>
      </c>
      <c r="R838" s="76">
        <f t="shared" si="75"/>
        <v>-1</v>
      </c>
      <c r="S838" s="95">
        <f t="shared" si="76"/>
        <v>-1</v>
      </c>
      <c r="T838" s="95">
        <f t="shared" si="77"/>
        <v>0.45829892650701898</v>
      </c>
      <c r="U838" s="95"/>
    </row>
    <row r="839" spans="1:21" x14ac:dyDescent="0.3">
      <c r="A839" s="36">
        <f t="shared" si="72"/>
        <v>3</v>
      </c>
      <c r="B839" s="36">
        <v>99</v>
      </c>
      <c r="C839" s="36">
        <v>1</v>
      </c>
      <c r="D839" s="36" t="s">
        <v>315</v>
      </c>
      <c r="E839" s="36">
        <v>2003</v>
      </c>
      <c r="F839" s="36">
        <v>2004</v>
      </c>
      <c r="G839" s="76">
        <v>404</v>
      </c>
      <c r="H839" s="36">
        <v>3</v>
      </c>
      <c r="I839" s="36">
        <v>1</v>
      </c>
      <c r="J839" s="36">
        <v>1</v>
      </c>
      <c r="K839" s="36">
        <v>5</v>
      </c>
      <c r="L839" s="94">
        <v>825</v>
      </c>
      <c r="M839" s="94">
        <v>542</v>
      </c>
      <c r="N839" s="95">
        <f t="shared" si="73"/>
        <v>0.60351133869787854</v>
      </c>
      <c r="O839" s="36">
        <v>20040099</v>
      </c>
      <c r="P839" s="63">
        <v>991.69</v>
      </c>
      <c r="Q839" s="76">
        <f t="shared" si="74"/>
        <v>1.3784549607236132</v>
      </c>
      <c r="R839" s="76">
        <f t="shared" si="75"/>
        <v>-1</v>
      </c>
      <c r="S839" s="95">
        <f t="shared" si="76"/>
        <v>-1</v>
      </c>
      <c r="T839" s="95">
        <f t="shared" si="77"/>
        <v>0.60351133869787854</v>
      </c>
      <c r="U839" s="95"/>
    </row>
    <row r="840" spans="1:21" x14ac:dyDescent="0.3">
      <c r="A840" s="36">
        <f t="shared" si="72"/>
        <v>3</v>
      </c>
      <c r="B840" s="36">
        <v>108</v>
      </c>
      <c r="C840" s="36">
        <v>1</v>
      </c>
      <c r="D840" s="36" t="s">
        <v>597</v>
      </c>
      <c r="E840" s="36">
        <v>2003</v>
      </c>
      <c r="F840" s="36">
        <v>2004</v>
      </c>
      <c r="G840" s="76">
        <v>500</v>
      </c>
      <c r="H840" s="36">
        <v>5</v>
      </c>
      <c r="I840" s="36">
        <v>1</v>
      </c>
      <c r="J840" s="36">
        <v>1</v>
      </c>
      <c r="K840" s="36">
        <v>6</v>
      </c>
      <c r="L840" s="94">
        <v>991</v>
      </c>
      <c r="M840" s="94">
        <v>546</v>
      </c>
      <c r="N840" s="95">
        <f t="shared" si="73"/>
        <v>0.64476252439817827</v>
      </c>
      <c r="O840" s="36">
        <v>20040108</v>
      </c>
      <c r="P840" s="63">
        <v>1090.31</v>
      </c>
      <c r="Q840" s="76">
        <f t="shared" si="74"/>
        <v>1.4096908218763471</v>
      </c>
      <c r="R840" s="76">
        <f t="shared" si="75"/>
        <v>-1</v>
      </c>
      <c r="S840" s="95">
        <f t="shared" si="76"/>
        <v>-1</v>
      </c>
      <c r="T840" s="95">
        <f t="shared" si="77"/>
        <v>0.64476252439817827</v>
      </c>
      <c r="U840" s="95"/>
    </row>
    <row r="841" spans="1:21" x14ac:dyDescent="0.3">
      <c r="A841" s="36">
        <f t="shared" si="72"/>
        <v>3</v>
      </c>
      <c r="B841" s="36">
        <v>110</v>
      </c>
      <c r="C841" s="36">
        <v>1</v>
      </c>
      <c r="D841" s="36" t="s">
        <v>240</v>
      </c>
      <c r="E841" s="36">
        <v>2003</v>
      </c>
      <c r="F841" s="36">
        <v>2004</v>
      </c>
      <c r="G841" s="76">
        <v>350</v>
      </c>
      <c r="H841" s="36">
        <v>10</v>
      </c>
      <c r="I841" s="36">
        <v>0</v>
      </c>
      <c r="J841" s="36">
        <v>1</v>
      </c>
      <c r="K841" s="36">
        <v>4</v>
      </c>
      <c r="L841" s="94">
        <v>1314</v>
      </c>
      <c r="M841" s="94">
        <v>1546</v>
      </c>
      <c r="N841" s="95">
        <f t="shared" si="73"/>
        <v>0.45944055944055945</v>
      </c>
      <c r="O841" s="36">
        <v>20040110</v>
      </c>
      <c r="P841" s="63">
        <v>2296.87</v>
      </c>
      <c r="Q841" s="76">
        <f t="shared" si="74"/>
        <v>1.2451727786074094</v>
      </c>
      <c r="R841" s="76">
        <f t="shared" si="75"/>
        <v>-1</v>
      </c>
      <c r="S841" s="95">
        <f t="shared" si="76"/>
        <v>-1</v>
      </c>
      <c r="T841" s="95">
        <f t="shared" si="77"/>
        <v>0.45944055944055945</v>
      </c>
      <c r="U841" s="95"/>
    </row>
    <row r="842" spans="1:21" x14ac:dyDescent="0.3">
      <c r="A842" s="36">
        <f t="shared" si="72"/>
        <v>3</v>
      </c>
      <c r="B842" s="36">
        <v>112</v>
      </c>
      <c r="C842" s="36">
        <v>1</v>
      </c>
      <c r="D842" s="36" t="s">
        <v>412</v>
      </c>
      <c r="E842" s="36">
        <v>2003</v>
      </c>
      <c r="F842" s="36">
        <v>2004</v>
      </c>
      <c r="G842" s="76">
        <v>148.44999999999999</v>
      </c>
      <c r="H842" s="36">
        <v>10</v>
      </c>
      <c r="I842" s="36">
        <v>1</v>
      </c>
      <c r="J842" s="36">
        <v>1</v>
      </c>
      <c r="K842" s="36">
        <v>2</v>
      </c>
      <c r="L842" s="94">
        <v>4131</v>
      </c>
      <c r="M842" s="94">
        <v>2342</v>
      </c>
      <c r="N842" s="95">
        <f t="shared" si="73"/>
        <v>0.63818940213193265</v>
      </c>
      <c r="O842" s="36">
        <v>20040112</v>
      </c>
      <c r="P842" s="63">
        <v>7960.25</v>
      </c>
      <c r="Q842" s="76">
        <f t="shared" si="74"/>
        <v>0.81316541565905598</v>
      </c>
      <c r="R842" s="76">
        <f t="shared" si="75"/>
        <v>-1</v>
      </c>
      <c r="S842" s="95">
        <f t="shared" si="76"/>
        <v>-1</v>
      </c>
      <c r="T842" s="95">
        <f t="shared" si="77"/>
        <v>0.63818940213193265</v>
      </c>
      <c r="U842" s="95"/>
    </row>
    <row r="843" spans="1:21" x14ac:dyDescent="0.3">
      <c r="A843" s="36">
        <f t="shared" si="72"/>
        <v>3</v>
      </c>
      <c r="B843" s="36">
        <v>112</v>
      </c>
      <c r="C843" s="36">
        <v>1</v>
      </c>
      <c r="D843" s="36" t="s">
        <v>412</v>
      </c>
      <c r="E843" s="36">
        <v>2003</v>
      </c>
      <c r="F843" s="36">
        <v>2004</v>
      </c>
      <c r="G843" s="76">
        <v>619.79</v>
      </c>
      <c r="H843" s="36">
        <v>10</v>
      </c>
      <c r="I843" s="36">
        <v>1</v>
      </c>
      <c r="J843" s="36">
        <v>1</v>
      </c>
      <c r="K843" s="36">
        <v>7</v>
      </c>
      <c r="L843" s="94">
        <v>4107</v>
      </c>
      <c r="M843" s="94">
        <v>2380</v>
      </c>
      <c r="N843" s="95">
        <f t="shared" si="73"/>
        <v>0.63311237860336056</v>
      </c>
      <c r="O843" s="36">
        <v>20040112</v>
      </c>
      <c r="P843" s="63">
        <v>7960.25</v>
      </c>
      <c r="Q843" s="76">
        <f t="shared" si="74"/>
        <v>0.81492415439213595</v>
      </c>
      <c r="R843" s="76">
        <f t="shared" si="75"/>
        <v>-1</v>
      </c>
      <c r="S843" s="95">
        <f t="shared" si="76"/>
        <v>-1</v>
      </c>
      <c r="T843" s="95">
        <f t="shared" si="77"/>
        <v>0.63311237860336056</v>
      </c>
      <c r="U843" s="95"/>
    </row>
    <row r="844" spans="1:21" x14ac:dyDescent="0.3">
      <c r="A844" s="36">
        <f t="shared" si="72"/>
        <v>3</v>
      </c>
      <c r="B844" s="36">
        <v>116</v>
      </c>
      <c r="C844" s="36">
        <v>1</v>
      </c>
      <c r="D844" s="36" t="s">
        <v>598</v>
      </c>
      <c r="E844" s="36">
        <v>2003</v>
      </c>
      <c r="F844" s="36">
        <v>2004</v>
      </c>
      <c r="G844" s="76">
        <v>100</v>
      </c>
      <c r="H844" s="36">
        <v>10</v>
      </c>
      <c r="I844" s="36">
        <v>0</v>
      </c>
      <c r="J844" s="36">
        <v>1</v>
      </c>
      <c r="K844" s="36">
        <v>2</v>
      </c>
      <c r="L844" s="94">
        <v>358</v>
      </c>
      <c r="M844" s="94">
        <v>719</v>
      </c>
      <c r="N844" s="95">
        <f t="shared" si="73"/>
        <v>0.33240482822655526</v>
      </c>
      <c r="O844" s="36">
        <v>20040116</v>
      </c>
      <c r="P844" s="63">
        <v>832.23</v>
      </c>
      <c r="Q844" s="76">
        <f t="shared" si="74"/>
        <v>1.2941134061497421</v>
      </c>
      <c r="R844" s="76">
        <f t="shared" si="75"/>
        <v>-1</v>
      </c>
      <c r="S844" s="95">
        <f t="shared" si="76"/>
        <v>-1</v>
      </c>
      <c r="T844" s="95">
        <f t="shared" si="77"/>
        <v>0.33240482822655526</v>
      </c>
      <c r="U844" s="95"/>
    </row>
    <row r="845" spans="1:21" x14ac:dyDescent="0.3">
      <c r="A845" s="36">
        <f t="shared" si="72"/>
        <v>3</v>
      </c>
      <c r="B845" s="36">
        <v>116</v>
      </c>
      <c r="C845" s="36">
        <v>1</v>
      </c>
      <c r="D845" s="36" t="s">
        <v>598</v>
      </c>
      <c r="E845" s="36">
        <v>2003</v>
      </c>
      <c r="F845" s="36">
        <v>2004</v>
      </c>
      <c r="G845" s="76">
        <v>175</v>
      </c>
      <c r="H845" s="36">
        <v>10</v>
      </c>
      <c r="I845" s="36">
        <v>0</v>
      </c>
      <c r="J845" s="36">
        <v>1</v>
      </c>
      <c r="K845" s="36">
        <v>2</v>
      </c>
      <c r="L845" s="94">
        <v>407</v>
      </c>
      <c r="M845" s="94">
        <v>671</v>
      </c>
      <c r="N845" s="95">
        <f t="shared" si="73"/>
        <v>0.37755102040816324</v>
      </c>
      <c r="O845" s="36">
        <v>20040116</v>
      </c>
      <c r="P845" s="63">
        <v>832.23</v>
      </c>
      <c r="Q845" s="76">
        <f t="shared" si="74"/>
        <v>1.2953149970561022</v>
      </c>
      <c r="R845" s="76">
        <f t="shared" si="75"/>
        <v>-1</v>
      </c>
      <c r="S845" s="95">
        <f t="shared" si="76"/>
        <v>-1</v>
      </c>
      <c r="T845" s="95">
        <f t="shared" si="77"/>
        <v>0.37755102040816324</v>
      </c>
      <c r="U845" s="95"/>
    </row>
    <row r="846" spans="1:21" x14ac:dyDescent="0.3">
      <c r="A846" s="36">
        <f t="shared" si="72"/>
        <v>3</v>
      </c>
      <c r="B846" s="36">
        <v>138</v>
      </c>
      <c r="C846" s="36">
        <v>1</v>
      </c>
      <c r="D846" s="36" t="s">
        <v>243</v>
      </c>
      <c r="E846" s="36">
        <v>2003</v>
      </c>
      <c r="F846" s="36">
        <v>2004</v>
      </c>
      <c r="G846" s="76">
        <v>125</v>
      </c>
      <c r="H846" s="36">
        <v>5</v>
      </c>
      <c r="I846" s="36">
        <v>0</v>
      </c>
      <c r="J846" s="36">
        <v>1</v>
      </c>
      <c r="K846" s="36">
        <v>2</v>
      </c>
      <c r="L846" s="94">
        <v>1628</v>
      </c>
      <c r="M846" s="94">
        <v>2564</v>
      </c>
      <c r="N846" s="95">
        <f t="shared" si="73"/>
        <v>0.38835877862595419</v>
      </c>
      <c r="O846" s="36">
        <v>20040138</v>
      </c>
      <c r="P846" s="63">
        <v>3825.16</v>
      </c>
      <c r="Q846" s="76">
        <f t="shared" si="74"/>
        <v>1.0959018707714188</v>
      </c>
      <c r="R846" s="76">
        <f t="shared" si="75"/>
        <v>-1</v>
      </c>
      <c r="S846" s="95">
        <f t="shared" si="76"/>
        <v>-1</v>
      </c>
      <c r="T846" s="95">
        <f t="shared" si="77"/>
        <v>0.38835877862595419</v>
      </c>
      <c r="U846" s="95"/>
    </row>
    <row r="847" spans="1:21" x14ac:dyDescent="0.3">
      <c r="A847" s="36">
        <f t="shared" si="72"/>
        <v>3</v>
      </c>
      <c r="B847" s="36">
        <v>138</v>
      </c>
      <c r="C847" s="36">
        <v>1</v>
      </c>
      <c r="D847" s="36" t="s">
        <v>243</v>
      </c>
      <c r="E847" s="36">
        <v>2003</v>
      </c>
      <c r="F847" s="36">
        <v>2004</v>
      </c>
      <c r="G847" s="76">
        <v>550</v>
      </c>
      <c r="H847" s="36">
        <v>5</v>
      </c>
      <c r="I847" s="36">
        <v>0</v>
      </c>
      <c r="J847" s="36">
        <v>1</v>
      </c>
      <c r="K847" s="36">
        <v>6</v>
      </c>
      <c r="L847" s="94">
        <v>1778</v>
      </c>
      <c r="M847" s="94">
        <v>2423</v>
      </c>
      <c r="N847" s="95">
        <f t="shared" si="73"/>
        <v>0.42323256367531542</v>
      </c>
      <c r="O847" s="36">
        <v>20040138</v>
      </c>
      <c r="P847" s="63">
        <v>3825.16</v>
      </c>
      <c r="Q847" s="76">
        <f t="shared" si="74"/>
        <v>1.0982547135283229</v>
      </c>
      <c r="R847" s="76">
        <f t="shared" si="75"/>
        <v>-1</v>
      </c>
      <c r="S847" s="95">
        <f t="shared" si="76"/>
        <v>-1</v>
      </c>
      <c r="T847" s="95">
        <f t="shared" si="77"/>
        <v>0.42323256367531542</v>
      </c>
      <c r="U847" s="95"/>
    </row>
    <row r="848" spans="1:21" x14ac:dyDescent="0.3">
      <c r="A848" s="36">
        <f t="shared" si="72"/>
        <v>3</v>
      </c>
      <c r="B848" s="36">
        <v>182</v>
      </c>
      <c r="C848" s="36">
        <v>1</v>
      </c>
      <c r="D848" s="36" t="s">
        <v>609</v>
      </c>
      <c r="E848" s="36">
        <v>2003</v>
      </c>
      <c r="F848" s="36">
        <v>2004</v>
      </c>
      <c r="G848" s="76">
        <v>100</v>
      </c>
      <c r="H848" s="36">
        <v>10</v>
      </c>
      <c r="I848" s="36">
        <v>0</v>
      </c>
      <c r="J848" s="36">
        <v>1</v>
      </c>
      <c r="K848" s="36">
        <v>2</v>
      </c>
      <c r="L848" s="94">
        <v>1333</v>
      </c>
      <c r="M848" s="94">
        <v>1503</v>
      </c>
      <c r="N848" s="95">
        <f t="shared" si="73"/>
        <v>0.47002820874471085</v>
      </c>
      <c r="O848" s="36">
        <v>20040182</v>
      </c>
      <c r="P848" s="63">
        <v>1660.98</v>
      </c>
      <c r="Q848" s="76">
        <f t="shared" si="74"/>
        <v>1.7074257366133248</v>
      </c>
      <c r="R848" s="76">
        <f t="shared" si="75"/>
        <v>-1</v>
      </c>
      <c r="S848" s="95">
        <f t="shared" si="76"/>
        <v>-1</v>
      </c>
      <c r="T848" s="95">
        <f t="shared" si="77"/>
        <v>0.47002820874471085</v>
      </c>
      <c r="U848" s="95"/>
    </row>
    <row r="849" spans="1:21" x14ac:dyDescent="0.3">
      <c r="A849" s="36">
        <f t="shared" si="72"/>
        <v>3</v>
      </c>
      <c r="B849" s="36">
        <v>182</v>
      </c>
      <c r="C849" s="36">
        <v>1</v>
      </c>
      <c r="D849" s="36" t="s">
        <v>609</v>
      </c>
      <c r="E849" s="36">
        <v>2003</v>
      </c>
      <c r="F849" s="36">
        <v>2004</v>
      </c>
      <c r="G849" s="76">
        <v>100</v>
      </c>
      <c r="H849" s="36">
        <v>10</v>
      </c>
      <c r="I849" s="36">
        <v>0</v>
      </c>
      <c r="J849" s="36">
        <v>1</v>
      </c>
      <c r="K849" s="36">
        <v>2</v>
      </c>
      <c r="L849" s="94">
        <v>1329</v>
      </c>
      <c r="M849" s="94">
        <v>1506</v>
      </c>
      <c r="N849" s="95">
        <f t="shared" si="73"/>
        <v>0.4687830687830688</v>
      </c>
      <c r="O849" s="36">
        <v>20040182</v>
      </c>
      <c r="P849" s="63">
        <v>1660.98</v>
      </c>
      <c r="Q849" s="76">
        <f t="shared" si="74"/>
        <v>1.7068236824043637</v>
      </c>
      <c r="R849" s="76">
        <f t="shared" si="75"/>
        <v>-1</v>
      </c>
      <c r="S849" s="95">
        <f t="shared" si="76"/>
        <v>-1</v>
      </c>
      <c r="T849" s="95">
        <f t="shared" si="77"/>
        <v>0.4687830687830688</v>
      </c>
      <c r="U849" s="95"/>
    </row>
    <row r="850" spans="1:21" x14ac:dyDescent="0.3">
      <c r="A850" s="36">
        <f t="shared" si="72"/>
        <v>3</v>
      </c>
      <c r="B850" s="36">
        <v>182</v>
      </c>
      <c r="C850" s="36">
        <v>1</v>
      </c>
      <c r="D850" s="36" t="s">
        <v>609</v>
      </c>
      <c r="E850" s="36">
        <v>2003</v>
      </c>
      <c r="F850" s="36">
        <v>2004</v>
      </c>
      <c r="G850" s="76">
        <v>404</v>
      </c>
      <c r="H850" s="36">
        <v>10</v>
      </c>
      <c r="I850" s="36">
        <v>1</v>
      </c>
      <c r="J850" s="36">
        <v>1</v>
      </c>
      <c r="K850" s="36">
        <v>5</v>
      </c>
      <c r="L850" s="94">
        <v>1432</v>
      </c>
      <c r="M850" s="94">
        <v>1417</v>
      </c>
      <c r="N850" s="95">
        <f t="shared" si="73"/>
        <v>0.50263250263250259</v>
      </c>
      <c r="O850" s="36">
        <v>20040182</v>
      </c>
      <c r="P850" s="63">
        <v>1660.98</v>
      </c>
      <c r="Q850" s="76">
        <f t="shared" si="74"/>
        <v>1.7152524413298174</v>
      </c>
      <c r="R850" s="76">
        <f t="shared" si="75"/>
        <v>-1</v>
      </c>
      <c r="S850" s="95">
        <f t="shared" si="76"/>
        <v>-1</v>
      </c>
      <c r="T850" s="95">
        <f t="shared" si="77"/>
        <v>0.50263250263250259</v>
      </c>
      <c r="U850" s="95"/>
    </row>
    <row r="851" spans="1:21" x14ac:dyDescent="0.3">
      <c r="A851" s="36">
        <f t="shared" si="72"/>
        <v>3</v>
      </c>
      <c r="B851" s="36">
        <v>192</v>
      </c>
      <c r="C851" s="36">
        <v>1</v>
      </c>
      <c r="D851" s="36" t="s">
        <v>318</v>
      </c>
      <c r="E851" s="36">
        <v>2003</v>
      </c>
      <c r="F851" s="36">
        <v>2004</v>
      </c>
      <c r="G851" s="76">
        <v>688.52</v>
      </c>
      <c r="H851" s="36">
        <v>10</v>
      </c>
      <c r="I851" s="36">
        <v>0</v>
      </c>
      <c r="J851" s="36">
        <v>1</v>
      </c>
      <c r="K851" s="36">
        <v>7</v>
      </c>
      <c r="L851" s="94">
        <v>1928</v>
      </c>
      <c r="M851" s="94">
        <v>2164</v>
      </c>
      <c r="N851" s="95">
        <f t="shared" si="73"/>
        <v>0.47116324535679377</v>
      </c>
      <c r="O851" s="36">
        <v>20040192</v>
      </c>
      <c r="P851" s="63">
        <v>5233.1000000000004</v>
      </c>
      <c r="Q851" s="76">
        <f t="shared" si="74"/>
        <v>0.78194569184613316</v>
      </c>
      <c r="R851" s="76">
        <f t="shared" si="75"/>
        <v>-1</v>
      </c>
      <c r="S851" s="95">
        <f t="shared" si="76"/>
        <v>-1</v>
      </c>
      <c r="T851" s="95">
        <f t="shared" si="77"/>
        <v>0.47116324535679377</v>
      </c>
      <c r="U851" s="95"/>
    </row>
    <row r="852" spans="1:21" x14ac:dyDescent="0.3">
      <c r="A852" s="36">
        <f t="shared" si="72"/>
        <v>3</v>
      </c>
      <c r="B852" s="36">
        <v>194</v>
      </c>
      <c r="C852" s="36">
        <v>1</v>
      </c>
      <c r="D852" s="36" t="s">
        <v>319</v>
      </c>
      <c r="E852" s="36">
        <v>2003</v>
      </c>
      <c r="F852" s="36">
        <v>2004</v>
      </c>
      <c r="G852" s="76">
        <v>125</v>
      </c>
      <c r="H852" s="36">
        <v>4</v>
      </c>
      <c r="I852" s="36">
        <v>1</v>
      </c>
      <c r="J852" s="36">
        <v>1</v>
      </c>
      <c r="K852" s="36">
        <v>2</v>
      </c>
      <c r="L852" s="94">
        <v>4250</v>
      </c>
      <c r="M852" s="94">
        <v>4117</v>
      </c>
      <c r="N852" s="95">
        <f t="shared" si="73"/>
        <v>0.50794789052228995</v>
      </c>
      <c r="O852" s="36">
        <v>20040194</v>
      </c>
      <c r="P852" s="63">
        <v>10067.93</v>
      </c>
      <c r="Q852" s="76">
        <f t="shared" si="74"/>
        <v>0.83105464579114074</v>
      </c>
      <c r="R852" s="76">
        <f t="shared" si="75"/>
        <v>-1</v>
      </c>
      <c r="S852" s="95">
        <f t="shared" si="76"/>
        <v>-1</v>
      </c>
      <c r="T852" s="95">
        <f t="shared" si="77"/>
        <v>0.50794789052228995</v>
      </c>
      <c r="U852" s="95"/>
    </row>
    <row r="853" spans="1:21" x14ac:dyDescent="0.3">
      <c r="A853" s="36">
        <f t="shared" si="72"/>
        <v>3</v>
      </c>
      <c r="B853" s="36">
        <v>194</v>
      </c>
      <c r="C853" s="36">
        <v>1</v>
      </c>
      <c r="D853" s="36" t="s">
        <v>319</v>
      </c>
      <c r="E853" s="36">
        <v>2003</v>
      </c>
      <c r="F853" s="36">
        <v>2004</v>
      </c>
      <c r="G853" s="76">
        <v>250</v>
      </c>
      <c r="H853" s="36">
        <v>7</v>
      </c>
      <c r="I853" s="36">
        <v>1</v>
      </c>
      <c r="J853" s="36">
        <v>1</v>
      </c>
      <c r="K853" s="36">
        <v>3</v>
      </c>
      <c r="L853" s="94">
        <v>4339</v>
      </c>
      <c r="M853" s="94">
        <v>4033</v>
      </c>
      <c r="N853" s="95">
        <f t="shared" si="73"/>
        <v>0.51827520305781172</v>
      </c>
      <c r="O853" s="36">
        <v>20040194</v>
      </c>
      <c r="P853" s="63">
        <v>10067.93</v>
      </c>
      <c r="Q853" s="76">
        <f t="shared" si="74"/>
        <v>0.83155127220789171</v>
      </c>
      <c r="R853" s="76">
        <f t="shared" si="75"/>
        <v>-1</v>
      </c>
      <c r="S853" s="95">
        <f t="shared" si="76"/>
        <v>-1</v>
      </c>
      <c r="T853" s="95">
        <f t="shared" si="77"/>
        <v>0.51827520305781172</v>
      </c>
      <c r="U853" s="95"/>
    </row>
    <row r="854" spans="1:21" x14ac:dyDescent="0.3">
      <c r="A854" s="36">
        <f t="shared" si="72"/>
        <v>3</v>
      </c>
      <c r="B854" s="36">
        <v>200</v>
      </c>
      <c r="C854" s="36">
        <v>1</v>
      </c>
      <c r="D854" s="36" t="s">
        <v>246</v>
      </c>
      <c r="E854" s="36">
        <v>2003</v>
      </c>
      <c r="F854" s="36">
        <v>2004</v>
      </c>
      <c r="G854" s="76">
        <v>690</v>
      </c>
      <c r="H854" s="36">
        <v>8</v>
      </c>
      <c r="I854" s="36">
        <v>1</v>
      </c>
      <c r="J854" s="36">
        <v>1</v>
      </c>
      <c r="K854" s="36">
        <v>7</v>
      </c>
      <c r="L854" s="94">
        <v>5373</v>
      </c>
      <c r="M854" s="94">
        <v>3331</v>
      </c>
      <c r="N854" s="95">
        <f t="shared" si="73"/>
        <v>0.61730238970588236</v>
      </c>
      <c r="O854" s="36">
        <v>20040200</v>
      </c>
      <c r="P854" s="63">
        <v>5149.9799999999996</v>
      </c>
      <c r="Q854" s="76">
        <f t="shared" si="74"/>
        <v>1.6901036508879648</v>
      </c>
      <c r="R854" s="76">
        <f t="shared" si="75"/>
        <v>-1</v>
      </c>
      <c r="S854" s="95">
        <f t="shared" si="76"/>
        <v>-1</v>
      </c>
      <c r="T854" s="95">
        <f t="shared" si="77"/>
        <v>0.61730238970588236</v>
      </c>
      <c r="U854" s="95"/>
    </row>
    <row r="855" spans="1:21" x14ac:dyDescent="0.3">
      <c r="A855" s="36">
        <f t="shared" si="72"/>
        <v>3</v>
      </c>
      <c r="B855" s="36">
        <v>203</v>
      </c>
      <c r="C855" s="36">
        <v>1</v>
      </c>
      <c r="D855" s="36" t="s">
        <v>247</v>
      </c>
      <c r="E855" s="36">
        <v>2003</v>
      </c>
      <c r="F855" s="36">
        <v>2004</v>
      </c>
      <c r="G855" s="76">
        <v>400</v>
      </c>
      <c r="H855" s="36">
        <v>5</v>
      </c>
      <c r="I855" s="36">
        <v>1</v>
      </c>
      <c r="J855" s="36">
        <v>1</v>
      </c>
      <c r="K855" s="36">
        <v>5</v>
      </c>
      <c r="L855" s="94">
        <v>835</v>
      </c>
      <c r="M855" s="94">
        <v>437</v>
      </c>
      <c r="N855" s="95">
        <f t="shared" si="73"/>
        <v>0.65644654088050314</v>
      </c>
      <c r="O855" s="36">
        <v>20040203</v>
      </c>
      <c r="P855" s="63">
        <v>930.58</v>
      </c>
      <c r="Q855" s="76">
        <f t="shared" si="74"/>
        <v>1.366889466784156</v>
      </c>
      <c r="R855" s="76">
        <f t="shared" si="75"/>
        <v>-1</v>
      </c>
      <c r="S855" s="95">
        <f t="shared" si="76"/>
        <v>-1</v>
      </c>
      <c r="T855" s="95">
        <f t="shared" si="77"/>
        <v>0.65644654088050314</v>
      </c>
      <c r="U855" s="95"/>
    </row>
    <row r="856" spans="1:21" x14ac:dyDescent="0.3">
      <c r="A856" s="36">
        <f t="shared" si="72"/>
        <v>3</v>
      </c>
      <c r="B856" s="36">
        <v>238</v>
      </c>
      <c r="C856" s="36">
        <v>1</v>
      </c>
      <c r="D856" s="36" t="s">
        <v>417</v>
      </c>
      <c r="E856" s="36">
        <v>2003</v>
      </c>
      <c r="F856" s="36">
        <v>2004</v>
      </c>
      <c r="G856" s="76">
        <v>300</v>
      </c>
      <c r="H856" s="36">
        <v>5</v>
      </c>
      <c r="I856" s="36">
        <v>1</v>
      </c>
      <c r="J856" s="36">
        <v>1</v>
      </c>
      <c r="K856" s="36">
        <v>4</v>
      </c>
      <c r="L856" s="94">
        <v>262</v>
      </c>
      <c r="M856" s="94">
        <v>189</v>
      </c>
      <c r="N856" s="95">
        <f t="shared" si="73"/>
        <v>0.58093126385809313</v>
      </c>
      <c r="O856" s="36">
        <v>20040238</v>
      </c>
      <c r="P856" s="63">
        <v>394.67</v>
      </c>
      <c r="Q856" s="76">
        <f t="shared" si="74"/>
        <v>1.1427268350774065</v>
      </c>
      <c r="R856" s="76">
        <f t="shared" si="75"/>
        <v>-1</v>
      </c>
      <c r="S856" s="95">
        <f t="shared" si="76"/>
        <v>-1</v>
      </c>
      <c r="T856" s="95">
        <f t="shared" si="77"/>
        <v>0.58093126385809313</v>
      </c>
      <c r="U856" s="95"/>
    </row>
    <row r="857" spans="1:21" x14ac:dyDescent="0.3">
      <c r="A857" s="36">
        <f t="shared" si="72"/>
        <v>3</v>
      </c>
      <c r="B857" s="36">
        <v>255</v>
      </c>
      <c r="C857" s="36">
        <v>1</v>
      </c>
      <c r="D857" s="36" t="s">
        <v>374</v>
      </c>
      <c r="E857" s="36">
        <v>2003</v>
      </c>
      <c r="F857" s="36">
        <v>2004</v>
      </c>
      <c r="G857" s="76">
        <v>500</v>
      </c>
      <c r="H857" s="36">
        <v>10</v>
      </c>
      <c r="I857" s="36">
        <v>1</v>
      </c>
      <c r="J857" s="36">
        <v>1</v>
      </c>
      <c r="K857" s="36">
        <v>6</v>
      </c>
      <c r="L857" s="94">
        <v>908</v>
      </c>
      <c r="M857" s="94">
        <v>425</v>
      </c>
      <c r="N857" s="95">
        <f t="shared" si="73"/>
        <v>0.68117029257314332</v>
      </c>
      <c r="O857" s="36">
        <v>20040255</v>
      </c>
      <c r="P857" s="63">
        <v>1087.3</v>
      </c>
      <c r="Q857" s="76">
        <f t="shared" si="74"/>
        <v>1.2259725926607192</v>
      </c>
      <c r="R857" s="76">
        <f t="shared" si="75"/>
        <v>-1</v>
      </c>
      <c r="S857" s="95">
        <f t="shared" si="76"/>
        <v>-1</v>
      </c>
      <c r="T857" s="95">
        <f t="shared" si="77"/>
        <v>0.68117029257314332</v>
      </c>
      <c r="U857" s="95"/>
    </row>
    <row r="858" spans="1:21" x14ac:dyDescent="0.3">
      <c r="A858" s="36">
        <f t="shared" si="72"/>
        <v>3</v>
      </c>
      <c r="B858" s="36">
        <v>256</v>
      </c>
      <c r="C858" s="36">
        <v>1</v>
      </c>
      <c r="D858" s="36" t="s">
        <v>490</v>
      </c>
      <c r="E858" s="36">
        <v>2003</v>
      </c>
      <c r="F858" s="36">
        <v>2004</v>
      </c>
      <c r="G858" s="76">
        <v>520</v>
      </c>
      <c r="H858" s="36">
        <v>5</v>
      </c>
      <c r="I858" s="36">
        <v>1</v>
      </c>
      <c r="J858" s="36">
        <v>1</v>
      </c>
      <c r="K858" s="36">
        <v>6</v>
      </c>
      <c r="L858" s="94">
        <v>2448</v>
      </c>
      <c r="M858" s="94">
        <v>2358</v>
      </c>
      <c r="N858" s="95">
        <f t="shared" si="73"/>
        <v>0.50936329588014984</v>
      </c>
      <c r="O858" s="36">
        <v>20040256</v>
      </c>
      <c r="P858" s="63">
        <v>3090.55</v>
      </c>
      <c r="Q858" s="76">
        <f t="shared" si="74"/>
        <v>1.5550630146737634</v>
      </c>
      <c r="R858" s="76">
        <f t="shared" si="75"/>
        <v>-1</v>
      </c>
      <c r="S858" s="95">
        <f t="shared" si="76"/>
        <v>-1</v>
      </c>
      <c r="T858" s="95">
        <f t="shared" si="77"/>
        <v>0.50936329588014984</v>
      </c>
      <c r="U858" s="95"/>
    </row>
    <row r="859" spans="1:21" x14ac:dyDescent="0.3">
      <c r="A859" s="36">
        <f t="shared" si="72"/>
        <v>3</v>
      </c>
      <c r="B859" s="36">
        <v>271</v>
      </c>
      <c r="C859" s="36">
        <v>1</v>
      </c>
      <c r="D859" s="36" t="s">
        <v>420</v>
      </c>
      <c r="E859" s="36">
        <v>2003</v>
      </c>
      <c r="F859" s="36">
        <v>2004</v>
      </c>
      <c r="G859" s="76">
        <v>395.6</v>
      </c>
      <c r="H859" s="36">
        <v>10</v>
      </c>
      <c r="I859" s="36">
        <v>1</v>
      </c>
      <c r="J859" s="36">
        <v>1</v>
      </c>
      <c r="K859" s="36">
        <v>4</v>
      </c>
      <c r="L859" s="94">
        <v>10358</v>
      </c>
      <c r="M859" s="94">
        <v>8077</v>
      </c>
      <c r="N859" s="95">
        <f t="shared" si="73"/>
        <v>0.56186601573094652</v>
      </c>
      <c r="O859" s="36">
        <v>20040271</v>
      </c>
      <c r="P859" s="63">
        <v>10764.35</v>
      </c>
      <c r="Q859" s="76">
        <f t="shared" si="74"/>
        <v>1.7125976022704574</v>
      </c>
      <c r="R859" s="76">
        <f t="shared" si="75"/>
        <v>-1</v>
      </c>
      <c r="S859" s="95">
        <f t="shared" si="76"/>
        <v>-1</v>
      </c>
      <c r="T859" s="95">
        <f t="shared" si="77"/>
        <v>0.56186601573094652</v>
      </c>
      <c r="U859" s="95"/>
    </row>
    <row r="860" spans="1:21" x14ac:dyDescent="0.3">
      <c r="A860" s="36">
        <f t="shared" si="72"/>
        <v>3</v>
      </c>
      <c r="B860" s="36">
        <v>273</v>
      </c>
      <c r="C860" s="36">
        <v>1</v>
      </c>
      <c r="D860" s="36" t="s">
        <v>321</v>
      </c>
      <c r="E860" s="36">
        <v>2003</v>
      </c>
      <c r="F860" s="36">
        <v>2004</v>
      </c>
      <c r="G860" s="76">
        <v>43.12</v>
      </c>
      <c r="H860" s="36">
        <v>4</v>
      </c>
      <c r="I860" s="36">
        <v>1</v>
      </c>
      <c r="J860" s="36">
        <v>1</v>
      </c>
      <c r="K860" s="36">
        <v>1</v>
      </c>
      <c r="L860" s="94">
        <v>7237</v>
      </c>
      <c r="M860" s="94">
        <v>3413</v>
      </c>
      <c r="N860" s="95">
        <f t="shared" si="73"/>
        <v>0.67953051643192486</v>
      </c>
      <c r="O860" s="36">
        <v>20040273</v>
      </c>
      <c r="P860" s="63">
        <v>6415.89</v>
      </c>
      <c r="Q860" s="76">
        <f t="shared" si="74"/>
        <v>1.6599411772957453</v>
      </c>
      <c r="R860" s="76">
        <f t="shared" si="75"/>
        <v>-1</v>
      </c>
      <c r="S860" s="95">
        <f t="shared" si="76"/>
        <v>-1</v>
      </c>
      <c r="T860" s="95">
        <f t="shared" si="77"/>
        <v>0.67953051643192486</v>
      </c>
      <c r="U860" s="95"/>
    </row>
    <row r="861" spans="1:21" x14ac:dyDescent="0.3">
      <c r="A861" s="36">
        <f t="shared" si="72"/>
        <v>3</v>
      </c>
      <c r="B861" s="36">
        <v>282</v>
      </c>
      <c r="C861" s="36">
        <v>1</v>
      </c>
      <c r="D861" s="36" t="s">
        <v>610</v>
      </c>
      <c r="E861" s="36">
        <v>2003</v>
      </c>
      <c r="F861" s="36">
        <v>2004</v>
      </c>
      <c r="G861" s="76">
        <v>400</v>
      </c>
      <c r="H861" s="36">
        <v>4</v>
      </c>
      <c r="I861" s="36">
        <v>1</v>
      </c>
      <c r="J861" s="36">
        <v>1</v>
      </c>
      <c r="K861" s="36">
        <v>5</v>
      </c>
      <c r="L861" s="94">
        <v>1497</v>
      </c>
      <c r="M861" s="94">
        <v>1083</v>
      </c>
      <c r="N861" s="95">
        <f t="shared" si="73"/>
        <v>0.58023255813953489</v>
      </c>
      <c r="O861" s="36">
        <v>20040282</v>
      </c>
      <c r="P861" s="63">
        <v>1055.55</v>
      </c>
      <c r="Q861" s="76">
        <f t="shared" si="74"/>
        <v>2.4442233906494244</v>
      </c>
      <c r="R861" s="76">
        <f t="shared" si="75"/>
        <v>-1</v>
      </c>
      <c r="S861" s="95">
        <f t="shared" si="76"/>
        <v>-1</v>
      </c>
      <c r="T861" s="95">
        <f t="shared" si="77"/>
        <v>0.58023255813953489</v>
      </c>
      <c r="U861" s="95"/>
    </row>
    <row r="862" spans="1:21" x14ac:dyDescent="0.3">
      <c r="A862" s="36">
        <f t="shared" si="72"/>
        <v>3</v>
      </c>
      <c r="B862" s="36">
        <v>284</v>
      </c>
      <c r="C862" s="36">
        <v>1</v>
      </c>
      <c r="D862" s="36" t="s">
        <v>376</v>
      </c>
      <c r="E862" s="36">
        <v>2003</v>
      </c>
      <c r="F862" s="36">
        <v>2004</v>
      </c>
      <c r="G862" s="76">
        <v>31.06</v>
      </c>
      <c r="H862" s="36">
        <v>10</v>
      </c>
      <c r="I862" s="36">
        <v>1</v>
      </c>
      <c r="J862" s="36">
        <v>1</v>
      </c>
      <c r="K862" s="36">
        <v>1</v>
      </c>
      <c r="L862" s="94">
        <v>4246</v>
      </c>
      <c r="M862" s="94">
        <v>3221</v>
      </c>
      <c r="N862" s="95">
        <f t="shared" si="73"/>
        <v>0.56863532877996514</v>
      </c>
      <c r="O862" s="36">
        <v>20040284</v>
      </c>
      <c r="P862" s="63">
        <v>9235.08</v>
      </c>
      <c r="Q862" s="76">
        <f t="shared" si="74"/>
        <v>0.80854740836029571</v>
      </c>
      <c r="R862" s="76">
        <f t="shared" si="75"/>
        <v>-1</v>
      </c>
      <c r="S862" s="95">
        <f t="shared" si="76"/>
        <v>-1</v>
      </c>
      <c r="T862" s="95">
        <f t="shared" si="77"/>
        <v>0.56863532877996514</v>
      </c>
      <c r="U862" s="95"/>
    </row>
    <row r="863" spans="1:21" x14ac:dyDescent="0.3">
      <c r="A863" s="36">
        <f t="shared" si="72"/>
        <v>3</v>
      </c>
      <c r="B863" s="36">
        <v>300</v>
      </c>
      <c r="C863" s="36">
        <v>1</v>
      </c>
      <c r="D863" s="36" t="s">
        <v>932</v>
      </c>
      <c r="E863" s="36">
        <v>2003</v>
      </c>
      <c r="F863" s="36">
        <v>2004</v>
      </c>
      <c r="G863" s="76">
        <v>100</v>
      </c>
      <c r="H863" s="36">
        <v>5</v>
      </c>
      <c r="I863" s="36">
        <v>0</v>
      </c>
      <c r="J863" s="36">
        <v>1</v>
      </c>
      <c r="K863" s="36">
        <v>2</v>
      </c>
      <c r="L863" s="94">
        <v>1238</v>
      </c>
      <c r="M863" s="94">
        <v>1779</v>
      </c>
      <c r="N863" s="95">
        <f t="shared" si="73"/>
        <v>0.41034139874047065</v>
      </c>
      <c r="O863" s="36">
        <v>20040300</v>
      </c>
      <c r="P863" s="63">
        <v>1553.19</v>
      </c>
      <c r="Q863" s="76">
        <f t="shared" si="74"/>
        <v>1.9424539174215645</v>
      </c>
      <c r="R863" s="76">
        <f t="shared" si="75"/>
        <v>-1</v>
      </c>
      <c r="S863" s="95">
        <f t="shared" si="76"/>
        <v>-1</v>
      </c>
      <c r="T863" s="95">
        <f t="shared" si="77"/>
        <v>0.41034139874047065</v>
      </c>
      <c r="U863" s="95"/>
    </row>
    <row r="864" spans="1:21" x14ac:dyDescent="0.3">
      <c r="A864" s="36">
        <f t="shared" si="72"/>
        <v>3</v>
      </c>
      <c r="B864" s="36">
        <v>300</v>
      </c>
      <c r="C864" s="36">
        <v>1</v>
      </c>
      <c r="D864" s="36" t="s">
        <v>932</v>
      </c>
      <c r="E864" s="36">
        <v>2003</v>
      </c>
      <c r="F864" s="36">
        <v>2004</v>
      </c>
      <c r="G864" s="76">
        <v>600</v>
      </c>
      <c r="H864" s="36">
        <v>5</v>
      </c>
      <c r="I864" s="36">
        <v>0</v>
      </c>
      <c r="J864" s="36">
        <v>1</v>
      </c>
      <c r="K864" s="36">
        <v>7</v>
      </c>
      <c r="L864" s="94">
        <v>1385</v>
      </c>
      <c r="M864" s="94">
        <v>1648</v>
      </c>
      <c r="N864" s="95">
        <f t="shared" si="73"/>
        <v>0.4566435872073854</v>
      </c>
      <c r="O864" s="36">
        <v>20040300</v>
      </c>
      <c r="P864" s="63">
        <v>1553.19</v>
      </c>
      <c r="Q864" s="76">
        <f t="shared" si="74"/>
        <v>1.9527552971626136</v>
      </c>
      <c r="R864" s="76">
        <f t="shared" si="75"/>
        <v>-1</v>
      </c>
      <c r="S864" s="95">
        <f t="shared" si="76"/>
        <v>-1</v>
      </c>
      <c r="T864" s="95">
        <f t="shared" si="77"/>
        <v>0.4566435872073854</v>
      </c>
      <c r="U864" s="95"/>
    </row>
    <row r="865" spans="1:21" x14ac:dyDescent="0.3">
      <c r="A865" s="36">
        <f t="shared" si="72"/>
        <v>3</v>
      </c>
      <c r="B865" s="36">
        <v>309</v>
      </c>
      <c r="C865" s="36">
        <v>1</v>
      </c>
      <c r="D865" s="36" t="s">
        <v>378</v>
      </c>
      <c r="E865" s="36">
        <v>2003</v>
      </c>
      <c r="F865" s="36">
        <v>2004</v>
      </c>
      <c r="G865" s="76">
        <v>375</v>
      </c>
      <c r="H865" s="36">
        <v>3</v>
      </c>
      <c r="I865" s="36">
        <v>0</v>
      </c>
      <c r="J865" s="36">
        <v>1</v>
      </c>
      <c r="K865" s="36">
        <v>4</v>
      </c>
      <c r="L865" s="94">
        <v>1017</v>
      </c>
      <c r="M865" s="94">
        <v>2454</v>
      </c>
      <c r="N865" s="95">
        <f t="shared" si="73"/>
        <v>0.29299913569576491</v>
      </c>
      <c r="O865" s="36">
        <v>20040309</v>
      </c>
      <c r="P865" s="63">
        <v>1846.11</v>
      </c>
      <c r="Q865" s="76">
        <f t="shared" si="74"/>
        <v>1.8801696540292834</v>
      </c>
      <c r="R865" s="76">
        <f t="shared" si="75"/>
        <v>-1</v>
      </c>
      <c r="S865" s="95">
        <f t="shared" si="76"/>
        <v>-1</v>
      </c>
      <c r="T865" s="95">
        <f t="shared" si="77"/>
        <v>0.29299913569576491</v>
      </c>
      <c r="U865" s="95"/>
    </row>
    <row r="866" spans="1:21" x14ac:dyDescent="0.3">
      <c r="A866" s="36">
        <f t="shared" si="72"/>
        <v>3</v>
      </c>
      <c r="B866" s="36">
        <v>330</v>
      </c>
      <c r="C866" s="36">
        <v>1</v>
      </c>
      <c r="D866" s="36" t="s">
        <v>551</v>
      </c>
      <c r="E866" s="36">
        <v>2003</v>
      </c>
      <c r="F866" s="36">
        <v>2004</v>
      </c>
      <c r="G866" s="76">
        <v>500</v>
      </c>
      <c r="H866" s="36">
        <v>10</v>
      </c>
      <c r="I866" s="36">
        <v>1</v>
      </c>
      <c r="J866" s="36">
        <v>1</v>
      </c>
      <c r="K866" s="36">
        <v>6</v>
      </c>
      <c r="L866" s="94">
        <v>251</v>
      </c>
      <c r="M866" s="94">
        <v>118</v>
      </c>
      <c r="N866" s="95">
        <f t="shared" si="73"/>
        <v>0.68021680216802172</v>
      </c>
      <c r="O866" s="36">
        <v>20040330</v>
      </c>
      <c r="P866" s="63">
        <v>307.88</v>
      </c>
      <c r="Q866" s="76">
        <f t="shared" si="74"/>
        <v>1.1985189034688839</v>
      </c>
      <c r="R866" s="76">
        <f t="shared" si="75"/>
        <v>-1</v>
      </c>
      <c r="S866" s="95">
        <f t="shared" si="76"/>
        <v>-1</v>
      </c>
      <c r="T866" s="95">
        <f t="shared" si="77"/>
        <v>0.68021680216802172</v>
      </c>
      <c r="U866" s="95"/>
    </row>
    <row r="867" spans="1:21" x14ac:dyDescent="0.3">
      <c r="A867" s="36">
        <f t="shared" si="72"/>
        <v>3</v>
      </c>
      <c r="B867" s="36">
        <v>333</v>
      </c>
      <c r="C867" s="36">
        <v>1</v>
      </c>
      <c r="D867" s="36" t="s">
        <v>278</v>
      </c>
      <c r="E867" s="36">
        <v>2003</v>
      </c>
      <c r="F867" s="36">
        <v>2004</v>
      </c>
      <c r="G867" s="76">
        <v>550</v>
      </c>
      <c r="H867" s="36">
        <v>5</v>
      </c>
      <c r="I867" s="36">
        <v>1</v>
      </c>
      <c r="J867" s="36">
        <v>1</v>
      </c>
      <c r="K867" s="36">
        <v>6</v>
      </c>
      <c r="L867" s="94">
        <v>296</v>
      </c>
      <c r="M867" s="94">
        <v>355</v>
      </c>
      <c r="N867" s="95">
        <f t="shared" si="73"/>
        <v>0.45468509984639016</v>
      </c>
      <c r="O867" s="36">
        <v>20040333</v>
      </c>
      <c r="P867" s="63">
        <v>753.46</v>
      </c>
      <c r="Q867" s="76">
        <f t="shared" si="74"/>
        <v>0.86401401534255295</v>
      </c>
      <c r="R867" s="76">
        <f t="shared" si="75"/>
        <v>-1</v>
      </c>
      <c r="S867" s="95">
        <f t="shared" si="76"/>
        <v>-1</v>
      </c>
      <c r="T867" s="95">
        <f t="shared" si="77"/>
        <v>0.45468509984639016</v>
      </c>
      <c r="U867" s="95"/>
    </row>
    <row r="868" spans="1:21" x14ac:dyDescent="0.3">
      <c r="A868" s="36">
        <f t="shared" si="72"/>
        <v>3</v>
      </c>
      <c r="B868" s="36">
        <v>361</v>
      </c>
      <c r="C868" s="36">
        <v>1</v>
      </c>
      <c r="D868" s="36" t="s">
        <v>612</v>
      </c>
      <c r="E868" s="36">
        <v>2003</v>
      </c>
      <c r="F868" s="36">
        <v>2004</v>
      </c>
      <c r="G868" s="76">
        <v>286.68</v>
      </c>
      <c r="H868" s="36">
        <v>5</v>
      </c>
      <c r="I868" s="36">
        <v>0</v>
      </c>
      <c r="J868" s="36">
        <v>1</v>
      </c>
      <c r="K868" s="36">
        <v>3</v>
      </c>
      <c r="L868" s="94">
        <v>1088</v>
      </c>
      <c r="M868" s="94">
        <v>1315</v>
      </c>
      <c r="N868" s="95">
        <f t="shared" si="73"/>
        <v>0.45276737411568874</v>
      </c>
      <c r="O868" s="36">
        <v>20040361</v>
      </c>
      <c r="P868" s="63">
        <v>1589.57</v>
      </c>
      <c r="Q868" s="76">
        <f t="shared" si="74"/>
        <v>1.5117295872468655</v>
      </c>
      <c r="R868" s="76">
        <f t="shared" si="75"/>
        <v>-1</v>
      </c>
      <c r="S868" s="95">
        <f t="shared" si="76"/>
        <v>-1</v>
      </c>
      <c r="T868" s="95">
        <f t="shared" si="77"/>
        <v>0.45276737411568874</v>
      </c>
      <c r="U868" s="95"/>
    </row>
    <row r="869" spans="1:21" x14ac:dyDescent="0.3">
      <c r="A869" s="36">
        <f t="shared" si="72"/>
        <v>3</v>
      </c>
      <c r="B869" s="36">
        <v>371</v>
      </c>
      <c r="C869" s="36">
        <v>1</v>
      </c>
      <c r="D869" s="36" t="s">
        <v>225</v>
      </c>
      <c r="E869" s="36">
        <v>2003</v>
      </c>
      <c r="F869" s="36">
        <v>2004</v>
      </c>
      <c r="G869" s="76">
        <v>1536.57</v>
      </c>
      <c r="H869" s="36">
        <v>10</v>
      </c>
      <c r="I869" s="36">
        <v>1</v>
      </c>
      <c r="J869" s="36">
        <v>1</v>
      </c>
      <c r="K869" s="36">
        <v>10</v>
      </c>
      <c r="L869" s="94">
        <v>215</v>
      </c>
      <c r="M869" s="94">
        <v>29</v>
      </c>
      <c r="N869" s="95">
        <f t="shared" si="73"/>
        <v>0.88114754098360659</v>
      </c>
      <c r="O869" s="36">
        <v>20040371</v>
      </c>
      <c r="P869" s="63">
        <v>155.59</v>
      </c>
      <c r="Q869" s="76">
        <f t="shared" si="74"/>
        <v>1.5682241789318079</v>
      </c>
      <c r="R869" s="76">
        <f t="shared" si="75"/>
        <v>-1</v>
      </c>
      <c r="S869" s="95">
        <f t="shared" si="76"/>
        <v>-1</v>
      </c>
      <c r="T869" s="95">
        <f t="shared" si="77"/>
        <v>0.88114754098360659</v>
      </c>
      <c r="U869" s="95"/>
    </row>
    <row r="870" spans="1:21" x14ac:dyDescent="0.3">
      <c r="A870" s="36">
        <f t="shared" si="72"/>
        <v>3</v>
      </c>
      <c r="B870" s="36">
        <v>394</v>
      </c>
      <c r="C870" s="36">
        <v>1</v>
      </c>
      <c r="D870" s="36" t="s">
        <v>613</v>
      </c>
      <c r="E870" s="36">
        <v>2003</v>
      </c>
      <c r="F870" s="36">
        <v>2004</v>
      </c>
      <c r="G870" s="76">
        <v>405</v>
      </c>
      <c r="H870" s="36">
        <v>10</v>
      </c>
      <c r="I870" s="36">
        <v>0</v>
      </c>
      <c r="J870" s="36">
        <v>1</v>
      </c>
      <c r="K870" s="36">
        <v>5</v>
      </c>
      <c r="L870" s="94">
        <v>483</v>
      </c>
      <c r="M870" s="94">
        <v>1345</v>
      </c>
      <c r="N870" s="95">
        <f t="shared" si="73"/>
        <v>0.26422319474835887</v>
      </c>
      <c r="O870" s="36">
        <v>20040394</v>
      </c>
      <c r="P870" s="63">
        <v>1257.22</v>
      </c>
      <c r="Q870" s="76">
        <f t="shared" si="74"/>
        <v>1.4540016862601612</v>
      </c>
      <c r="R870" s="76">
        <f t="shared" si="75"/>
        <v>-1</v>
      </c>
      <c r="S870" s="95">
        <f t="shared" si="76"/>
        <v>-1</v>
      </c>
      <c r="T870" s="95">
        <f t="shared" si="77"/>
        <v>0.26422319474835887</v>
      </c>
      <c r="U870" s="95"/>
    </row>
    <row r="871" spans="1:21" x14ac:dyDescent="0.3">
      <c r="A871" s="36">
        <f t="shared" si="72"/>
        <v>3</v>
      </c>
      <c r="B871" s="36">
        <v>411</v>
      </c>
      <c r="C871" s="36">
        <v>1</v>
      </c>
      <c r="D871" s="36" t="s">
        <v>380</v>
      </c>
      <c r="E871" s="36">
        <v>2003</v>
      </c>
      <c r="F871" s="36">
        <v>2004</v>
      </c>
      <c r="G871" s="76">
        <v>226.25</v>
      </c>
      <c r="H871" s="36">
        <v>5</v>
      </c>
      <c r="I871" s="36">
        <v>1</v>
      </c>
      <c r="J871" s="36">
        <v>1</v>
      </c>
      <c r="K871" s="36">
        <v>3</v>
      </c>
      <c r="L871" s="94">
        <v>123</v>
      </c>
      <c r="M871" s="94">
        <v>52</v>
      </c>
      <c r="N871" s="95">
        <f t="shared" si="73"/>
        <v>0.70285714285714285</v>
      </c>
      <c r="O871" s="36">
        <v>20040411</v>
      </c>
      <c r="P871" s="63">
        <v>191.58</v>
      </c>
      <c r="Q871" s="76">
        <f t="shared" si="74"/>
        <v>0.91345651946967321</v>
      </c>
      <c r="R871" s="76">
        <f t="shared" si="75"/>
        <v>-1</v>
      </c>
      <c r="S871" s="95">
        <f t="shared" si="76"/>
        <v>-1</v>
      </c>
      <c r="T871" s="95">
        <f t="shared" si="77"/>
        <v>0.70285714285714285</v>
      </c>
      <c r="U871" s="95"/>
    </row>
    <row r="872" spans="1:21" x14ac:dyDescent="0.3">
      <c r="A872" s="36">
        <f t="shared" si="72"/>
        <v>3</v>
      </c>
      <c r="B872" s="36">
        <v>413</v>
      </c>
      <c r="C872" s="36">
        <v>1</v>
      </c>
      <c r="D872" s="36" t="s">
        <v>253</v>
      </c>
      <c r="E872" s="36">
        <v>2003</v>
      </c>
      <c r="F872" s="36">
        <v>2004</v>
      </c>
      <c r="G872" s="76">
        <v>75</v>
      </c>
      <c r="H872" s="36">
        <v>5</v>
      </c>
      <c r="I872" s="36">
        <v>1</v>
      </c>
      <c r="J872" s="36">
        <v>1</v>
      </c>
      <c r="K872" s="36">
        <v>1</v>
      </c>
      <c r="L872" s="94">
        <v>1481</v>
      </c>
      <c r="M872" s="94">
        <v>1238</v>
      </c>
      <c r="N872" s="95">
        <f t="shared" si="73"/>
        <v>0.54468554615667519</v>
      </c>
      <c r="O872" s="36">
        <v>20040413</v>
      </c>
      <c r="P872" s="63">
        <v>2116.17</v>
      </c>
      <c r="Q872" s="76">
        <f t="shared" si="74"/>
        <v>1.284868417943738</v>
      </c>
      <c r="R872" s="76">
        <f t="shared" si="75"/>
        <v>-1</v>
      </c>
      <c r="S872" s="95">
        <f t="shared" si="76"/>
        <v>-1</v>
      </c>
      <c r="T872" s="95">
        <f t="shared" si="77"/>
        <v>0.54468554615667519</v>
      </c>
      <c r="U872" s="95"/>
    </row>
    <row r="873" spans="1:21" x14ac:dyDescent="0.3">
      <c r="A873" s="36">
        <f t="shared" si="72"/>
        <v>3</v>
      </c>
      <c r="B873" s="36">
        <v>413</v>
      </c>
      <c r="C873" s="36">
        <v>1</v>
      </c>
      <c r="D873" s="36" t="s">
        <v>253</v>
      </c>
      <c r="E873" s="36">
        <v>2003</v>
      </c>
      <c r="F873" s="36">
        <v>2004</v>
      </c>
      <c r="G873" s="76">
        <v>125</v>
      </c>
      <c r="H873" s="36">
        <v>5</v>
      </c>
      <c r="I873" s="36">
        <v>1</v>
      </c>
      <c r="J873" s="36">
        <v>1</v>
      </c>
      <c r="K873" s="36">
        <v>2</v>
      </c>
      <c r="L873" s="94">
        <v>1595</v>
      </c>
      <c r="M873" s="94">
        <v>1131</v>
      </c>
      <c r="N873" s="95">
        <f t="shared" si="73"/>
        <v>0.58510638297872342</v>
      </c>
      <c r="O873" s="36">
        <v>20040413</v>
      </c>
      <c r="P873" s="63">
        <v>2116.17</v>
      </c>
      <c r="Q873" s="76">
        <f t="shared" si="74"/>
        <v>1.2881762807335895</v>
      </c>
      <c r="R873" s="76">
        <f t="shared" si="75"/>
        <v>-1</v>
      </c>
      <c r="S873" s="95">
        <f t="shared" si="76"/>
        <v>-1</v>
      </c>
      <c r="T873" s="95">
        <f t="shared" si="77"/>
        <v>0.58510638297872342</v>
      </c>
      <c r="U873" s="95"/>
    </row>
    <row r="874" spans="1:21" x14ac:dyDescent="0.3">
      <c r="A874" s="36">
        <f t="shared" si="72"/>
        <v>3</v>
      </c>
      <c r="B874" s="36">
        <v>415</v>
      </c>
      <c r="C874" s="36">
        <v>1</v>
      </c>
      <c r="D874" s="36" t="s">
        <v>326</v>
      </c>
      <c r="E874" s="36">
        <v>2003</v>
      </c>
      <c r="F874" s="36">
        <v>2004</v>
      </c>
      <c r="G874" s="76">
        <v>615</v>
      </c>
      <c r="H874" s="36">
        <v>5</v>
      </c>
      <c r="I874" s="36">
        <v>1</v>
      </c>
      <c r="J874" s="36">
        <v>1</v>
      </c>
      <c r="K874" s="36">
        <v>7</v>
      </c>
      <c r="L874" s="94">
        <v>160</v>
      </c>
      <c r="M874" s="94">
        <v>49</v>
      </c>
      <c r="N874" s="95">
        <f t="shared" si="73"/>
        <v>0.76555023923444976</v>
      </c>
      <c r="O874" s="36">
        <v>20040415</v>
      </c>
      <c r="P874" s="63">
        <v>160.38</v>
      </c>
      <c r="Q874" s="76">
        <f t="shared" si="74"/>
        <v>1.3031550068587106</v>
      </c>
      <c r="R874" s="76">
        <f t="shared" si="75"/>
        <v>-1</v>
      </c>
      <c r="S874" s="95">
        <f t="shared" si="76"/>
        <v>-1</v>
      </c>
      <c r="T874" s="95">
        <f t="shared" si="77"/>
        <v>0.76555023923444976</v>
      </c>
      <c r="U874" s="95"/>
    </row>
    <row r="875" spans="1:21" x14ac:dyDescent="0.3">
      <c r="A875" s="36">
        <f t="shared" ref="A875:A938" si="78">IF(E875/4=INT(E875/4),1,IF(E875/2=INT(E875/2),2,3))</f>
        <v>3</v>
      </c>
      <c r="B875" s="36">
        <v>418</v>
      </c>
      <c r="C875" s="36">
        <v>1</v>
      </c>
      <c r="D875" s="36" t="s">
        <v>493</v>
      </c>
      <c r="E875" s="36">
        <v>2003</v>
      </c>
      <c r="F875" s="36">
        <v>2004</v>
      </c>
      <c r="G875" s="76">
        <v>500</v>
      </c>
      <c r="H875" s="36">
        <v>10</v>
      </c>
      <c r="I875" s="36">
        <v>1</v>
      </c>
      <c r="J875" s="36">
        <v>1</v>
      </c>
      <c r="K875" s="36">
        <v>6</v>
      </c>
      <c r="L875" s="94">
        <v>84</v>
      </c>
      <c r="M875" s="94">
        <v>58</v>
      </c>
      <c r="N875" s="95">
        <f t="shared" ref="N875:N938" si="79">L875/(L875+M875)</f>
        <v>0.59154929577464788</v>
      </c>
      <c r="O875" s="36">
        <v>20040418</v>
      </c>
      <c r="P875" s="63">
        <v>180.92</v>
      </c>
      <c r="Q875" s="76">
        <f t="shared" ref="Q875:Q938" si="80">(L875+M875)/P875</f>
        <v>0.78487729383152782</v>
      </c>
      <c r="R875" s="76">
        <f t="shared" ref="R875:R938" si="81">IF(A875=1,N875,-1)</f>
        <v>-1</v>
      </c>
      <c r="S875" s="95">
        <f t="shared" ref="S875:S938" si="82">IF(A875=2,N875,-1)</f>
        <v>-1</v>
      </c>
      <c r="T875" s="95">
        <f t="shared" ref="T875:T938" si="83">IF(A875=3,N875,-1)</f>
        <v>0.59154929577464788</v>
      </c>
      <c r="U875" s="95"/>
    </row>
    <row r="876" spans="1:21" x14ac:dyDescent="0.3">
      <c r="A876" s="36">
        <f t="shared" si="78"/>
        <v>3</v>
      </c>
      <c r="B876" s="36">
        <v>423</v>
      </c>
      <c r="C876" s="36">
        <v>1</v>
      </c>
      <c r="D876" s="36" t="s">
        <v>284</v>
      </c>
      <c r="E876" s="36">
        <v>2003</v>
      </c>
      <c r="F876" s="36">
        <v>2004</v>
      </c>
      <c r="G876" s="76">
        <v>680</v>
      </c>
      <c r="H876" s="36">
        <v>10</v>
      </c>
      <c r="I876" s="36">
        <v>1</v>
      </c>
      <c r="J876" s="36">
        <v>1</v>
      </c>
      <c r="K876" s="36">
        <v>7</v>
      </c>
      <c r="L876" s="94">
        <v>2533</v>
      </c>
      <c r="M876" s="94">
        <v>2291</v>
      </c>
      <c r="N876" s="95">
        <f t="shared" si="79"/>
        <v>0.5250829187396352</v>
      </c>
      <c r="O876" s="36">
        <v>20040423</v>
      </c>
      <c r="P876" s="63">
        <v>3088.19</v>
      </c>
      <c r="Q876" s="76">
        <f t="shared" si="80"/>
        <v>1.5620800533645922</v>
      </c>
      <c r="R876" s="76">
        <f t="shared" si="81"/>
        <v>-1</v>
      </c>
      <c r="S876" s="95">
        <f t="shared" si="82"/>
        <v>-1</v>
      </c>
      <c r="T876" s="95">
        <f t="shared" si="83"/>
        <v>0.5250829187396352</v>
      </c>
      <c r="U876" s="95"/>
    </row>
    <row r="877" spans="1:21" x14ac:dyDescent="0.3">
      <c r="A877" s="36">
        <f t="shared" si="78"/>
        <v>3</v>
      </c>
      <c r="B877" s="36">
        <v>424</v>
      </c>
      <c r="C877" s="36">
        <v>1</v>
      </c>
      <c r="D877" s="36" t="s">
        <v>503</v>
      </c>
      <c r="E877" s="36">
        <v>2003</v>
      </c>
      <c r="F877" s="36">
        <v>2005</v>
      </c>
      <c r="G877" s="76">
        <v>95</v>
      </c>
      <c r="H877" s="36">
        <v>9</v>
      </c>
      <c r="I877" s="36">
        <v>1</v>
      </c>
      <c r="J877" s="36">
        <v>0</v>
      </c>
      <c r="K877" s="36">
        <v>1</v>
      </c>
      <c r="L877" s="94">
        <v>337</v>
      </c>
      <c r="M877" s="94">
        <v>217</v>
      </c>
      <c r="N877" s="95">
        <f t="shared" si="79"/>
        <v>0.60830324909747291</v>
      </c>
      <c r="O877" s="36">
        <v>20040424</v>
      </c>
      <c r="P877" s="63">
        <v>472.56</v>
      </c>
      <c r="Q877" s="76">
        <f t="shared" si="80"/>
        <v>1.1723379041814797</v>
      </c>
      <c r="R877" s="76">
        <f t="shared" si="81"/>
        <v>-1</v>
      </c>
      <c r="S877" s="95">
        <f t="shared" si="82"/>
        <v>-1</v>
      </c>
      <c r="T877" s="95">
        <f t="shared" si="83"/>
        <v>0.60830324909747291</v>
      </c>
      <c r="U877" s="95"/>
    </row>
    <row r="878" spans="1:21" x14ac:dyDescent="0.3">
      <c r="A878" s="36">
        <f t="shared" si="78"/>
        <v>3</v>
      </c>
      <c r="B878" s="36">
        <v>424</v>
      </c>
      <c r="C878" s="36">
        <v>1</v>
      </c>
      <c r="D878" s="36" t="s">
        <v>503</v>
      </c>
      <c r="E878" s="36">
        <v>2003</v>
      </c>
      <c r="F878" s="36">
        <v>2004</v>
      </c>
      <c r="G878" s="76">
        <v>405</v>
      </c>
      <c r="H878" s="36">
        <v>10</v>
      </c>
      <c r="I878" s="36">
        <v>1</v>
      </c>
      <c r="J878" s="36">
        <v>1</v>
      </c>
      <c r="K878" s="36">
        <v>5</v>
      </c>
      <c r="L878" s="94">
        <v>337</v>
      </c>
      <c r="M878" s="94">
        <v>223</v>
      </c>
      <c r="N878" s="95">
        <f t="shared" si="79"/>
        <v>0.60178571428571426</v>
      </c>
      <c r="O878" s="36">
        <v>20040424</v>
      </c>
      <c r="P878" s="63">
        <v>472.56</v>
      </c>
      <c r="Q878" s="76">
        <f t="shared" si="80"/>
        <v>1.1850347045877772</v>
      </c>
      <c r="R878" s="76">
        <f t="shared" si="81"/>
        <v>-1</v>
      </c>
      <c r="S878" s="95">
        <f t="shared" si="82"/>
        <v>-1</v>
      </c>
      <c r="T878" s="95">
        <f t="shared" si="83"/>
        <v>0.60178571428571426</v>
      </c>
      <c r="U878" s="95"/>
    </row>
    <row r="879" spans="1:21" x14ac:dyDescent="0.3">
      <c r="A879" s="36">
        <f t="shared" si="78"/>
        <v>3</v>
      </c>
      <c r="B879" s="36">
        <v>477</v>
      </c>
      <c r="C879" s="36">
        <v>1</v>
      </c>
      <c r="D879" s="36" t="s">
        <v>424</v>
      </c>
      <c r="E879" s="36">
        <v>2003</v>
      </c>
      <c r="F879" s="36">
        <v>2004</v>
      </c>
      <c r="G879" s="76">
        <v>500</v>
      </c>
      <c r="H879" s="36">
        <v>10</v>
      </c>
      <c r="I879" s="36">
        <v>0</v>
      </c>
      <c r="J879" s="36">
        <v>1</v>
      </c>
      <c r="K879" s="36">
        <v>6</v>
      </c>
      <c r="L879" s="94">
        <v>1032</v>
      </c>
      <c r="M879" s="94">
        <v>1633</v>
      </c>
      <c r="N879" s="95">
        <f t="shared" si="79"/>
        <v>0.38724202626641652</v>
      </c>
      <c r="O879" s="36">
        <v>20040477</v>
      </c>
      <c r="P879" s="63">
        <v>3376.55</v>
      </c>
      <c r="Q879" s="76">
        <f t="shared" si="80"/>
        <v>0.78926715138232806</v>
      </c>
      <c r="R879" s="76">
        <f t="shared" si="81"/>
        <v>-1</v>
      </c>
      <c r="S879" s="95">
        <f t="shared" si="82"/>
        <v>-1</v>
      </c>
      <c r="T879" s="95">
        <f t="shared" si="83"/>
        <v>0.38724202626641652</v>
      </c>
      <c r="U879" s="95"/>
    </row>
    <row r="880" spans="1:21" x14ac:dyDescent="0.3">
      <c r="A880" s="36">
        <f t="shared" si="78"/>
        <v>3</v>
      </c>
      <c r="B880" s="36">
        <v>482</v>
      </c>
      <c r="C880" s="36">
        <v>1</v>
      </c>
      <c r="D880" s="36" t="s">
        <v>384</v>
      </c>
      <c r="E880" s="36">
        <v>2003</v>
      </c>
      <c r="F880" s="36">
        <v>2004</v>
      </c>
      <c r="G880" s="76">
        <v>600</v>
      </c>
      <c r="H880" s="36">
        <v>5</v>
      </c>
      <c r="I880" s="36">
        <v>0</v>
      </c>
      <c r="J880" s="36">
        <v>1</v>
      </c>
      <c r="K880" s="36">
        <v>7</v>
      </c>
      <c r="L880" s="94">
        <v>2446</v>
      </c>
      <c r="M880" s="94">
        <v>2494</v>
      </c>
      <c r="N880" s="95">
        <f t="shared" si="79"/>
        <v>0.49514170040485828</v>
      </c>
      <c r="O880" s="36">
        <v>20040482</v>
      </c>
      <c r="P880" s="63">
        <v>3045.76</v>
      </c>
      <c r="Q880" s="76">
        <f t="shared" si="80"/>
        <v>1.6219268753939902</v>
      </c>
      <c r="R880" s="76">
        <f t="shared" si="81"/>
        <v>-1</v>
      </c>
      <c r="S880" s="95">
        <f t="shared" si="82"/>
        <v>-1</v>
      </c>
      <c r="T880" s="95">
        <f t="shared" si="83"/>
        <v>0.49514170040485828</v>
      </c>
      <c r="U880" s="95"/>
    </row>
    <row r="881" spans="1:21" x14ac:dyDescent="0.3">
      <c r="A881" s="36">
        <f t="shared" si="78"/>
        <v>3</v>
      </c>
      <c r="B881" s="36">
        <v>492</v>
      </c>
      <c r="C881" s="36">
        <v>1</v>
      </c>
      <c r="D881" s="36" t="s">
        <v>385</v>
      </c>
      <c r="E881" s="36">
        <v>2003</v>
      </c>
      <c r="F881" s="36">
        <v>2004</v>
      </c>
      <c r="G881" s="76">
        <v>415</v>
      </c>
      <c r="H881" s="36">
        <v>10</v>
      </c>
      <c r="I881" s="36">
        <v>1</v>
      </c>
      <c r="J881" s="36">
        <v>1</v>
      </c>
      <c r="K881" s="36">
        <v>5</v>
      </c>
      <c r="L881" s="94">
        <v>3152</v>
      </c>
      <c r="M881" s="94">
        <v>2390</v>
      </c>
      <c r="N881" s="95">
        <f t="shared" si="79"/>
        <v>0.56874774449657162</v>
      </c>
      <c r="O881" s="36">
        <v>20040492</v>
      </c>
      <c r="P881" s="63">
        <v>4061.93</v>
      </c>
      <c r="Q881" s="76">
        <f t="shared" si="80"/>
        <v>1.3643760478393276</v>
      </c>
      <c r="R881" s="76">
        <f t="shared" si="81"/>
        <v>-1</v>
      </c>
      <c r="S881" s="95">
        <f t="shared" si="82"/>
        <v>-1</v>
      </c>
      <c r="T881" s="95">
        <f t="shared" si="83"/>
        <v>0.56874774449657162</v>
      </c>
      <c r="U881" s="95"/>
    </row>
    <row r="882" spans="1:21" x14ac:dyDescent="0.3">
      <c r="A882" s="36">
        <f t="shared" si="78"/>
        <v>3</v>
      </c>
      <c r="B882" s="36">
        <v>495</v>
      </c>
      <c r="C882" s="36">
        <v>1</v>
      </c>
      <c r="D882" s="36" t="s">
        <v>522</v>
      </c>
      <c r="E882" s="36">
        <v>2003</v>
      </c>
      <c r="F882" s="36">
        <v>2004</v>
      </c>
      <c r="G882" s="76">
        <v>400</v>
      </c>
      <c r="H882" s="36">
        <v>10</v>
      </c>
      <c r="I882" s="36">
        <v>1</v>
      </c>
      <c r="J882" s="36">
        <v>1</v>
      </c>
      <c r="K882" s="36">
        <v>5</v>
      </c>
      <c r="L882" s="94">
        <v>257</v>
      </c>
      <c r="M882" s="94">
        <v>252</v>
      </c>
      <c r="N882" s="95">
        <f t="shared" si="79"/>
        <v>0.50491159135559927</v>
      </c>
      <c r="O882" s="36">
        <v>20040495</v>
      </c>
      <c r="P882" s="63">
        <v>346.17</v>
      </c>
      <c r="Q882" s="76">
        <f t="shared" si="80"/>
        <v>1.4703758269058553</v>
      </c>
      <c r="R882" s="76">
        <f t="shared" si="81"/>
        <v>-1</v>
      </c>
      <c r="S882" s="95">
        <f t="shared" si="82"/>
        <v>-1</v>
      </c>
      <c r="T882" s="95">
        <f t="shared" si="83"/>
        <v>0.50491159135559927</v>
      </c>
      <c r="U882" s="95"/>
    </row>
    <row r="883" spans="1:21" x14ac:dyDescent="0.3">
      <c r="A883" s="36">
        <f t="shared" si="78"/>
        <v>3</v>
      </c>
      <c r="B883" s="36">
        <v>534</v>
      </c>
      <c r="C883" s="36">
        <v>1</v>
      </c>
      <c r="D883" s="36" t="s">
        <v>290</v>
      </c>
      <c r="E883" s="36">
        <v>2003</v>
      </c>
      <c r="F883" s="36">
        <v>2004</v>
      </c>
      <c r="G883" s="76">
        <v>205</v>
      </c>
      <c r="H883" s="36">
        <v>8</v>
      </c>
      <c r="I883" s="36">
        <v>0</v>
      </c>
      <c r="J883" s="36">
        <v>1</v>
      </c>
      <c r="K883" s="36">
        <v>3</v>
      </c>
      <c r="L883" s="94">
        <v>521</v>
      </c>
      <c r="M883" s="94">
        <v>873</v>
      </c>
      <c r="N883" s="95">
        <f t="shared" si="79"/>
        <v>0.37374461979913914</v>
      </c>
      <c r="O883" s="36">
        <v>20040534</v>
      </c>
      <c r="P883" s="63">
        <v>1676.84</v>
      </c>
      <c r="Q883" s="76">
        <f t="shared" si="80"/>
        <v>0.83132558860714201</v>
      </c>
      <c r="R883" s="76">
        <f t="shared" si="81"/>
        <v>-1</v>
      </c>
      <c r="S883" s="95">
        <f t="shared" si="82"/>
        <v>-1</v>
      </c>
      <c r="T883" s="95">
        <f t="shared" si="83"/>
        <v>0.37374461979913914</v>
      </c>
      <c r="U883" s="95"/>
    </row>
    <row r="884" spans="1:21" x14ac:dyDescent="0.3">
      <c r="A884" s="36">
        <f t="shared" si="78"/>
        <v>3</v>
      </c>
      <c r="B884" s="36">
        <v>561</v>
      </c>
      <c r="C884" s="36">
        <v>1</v>
      </c>
      <c r="D884" s="36" t="s">
        <v>389</v>
      </c>
      <c r="E884" s="36">
        <v>2003</v>
      </c>
      <c r="F884" s="36">
        <v>2004</v>
      </c>
      <c r="G884" s="76">
        <v>1750</v>
      </c>
      <c r="H884" s="36">
        <v>7</v>
      </c>
      <c r="I884" s="36">
        <v>1</v>
      </c>
      <c r="J884" s="36">
        <v>1</v>
      </c>
      <c r="K884" s="36">
        <v>10</v>
      </c>
      <c r="L884" s="94">
        <v>172</v>
      </c>
      <c r="M884" s="94">
        <v>59</v>
      </c>
      <c r="N884" s="95">
        <f t="shared" si="79"/>
        <v>0.74458874458874458</v>
      </c>
      <c r="O884" s="36">
        <v>20040561</v>
      </c>
      <c r="P884" s="63">
        <v>153.38</v>
      </c>
      <c r="Q884" s="76">
        <f t="shared" si="80"/>
        <v>1.5060633720172123</v>
      </c>
      <c r="R884" s="76">
        <f t="shared" si="81"/>
        <v>-1</v>
      </c>
      <c r="S884" s="95">
        <f t="shared" si="82"/>
        <v>-1</v>
      </c>
      <c r="T884" s="95">
        <f t="shared" si="83"/>
        <v>0.74458874458874458</v>
      </c>
      <c r="U884" s="95"/>
    </row>
    <row r="885" spans="1:21" x14ac:dyDescent="0.3">
      <c r="A885" s="36">
        <f t="shared" si="78"/>
        <v>3</v>
      </c>
      <c r="B885" s="36">
        <v>584</v>
      </c>
      <c r="C885" s="36">
        <v>1</v>
      </c>
      <c r="D885" s="36" t="s">
        <v>495</v>
      </c>
      <c r="E885" s="36">
        <v>2003</v>
      </c>
      <c r="F885" s="36">
        <v>2004</v>
      </c>
      <c r="G885" s="76">
        <v>500</v>
      </c>
      <c r="H885" s="36">
        <v>10</v>
      </c>
      <c r="I885" s="36">
        <v>1</v>
      </c>
      <c r="J885" s="36">
        <v>1</v>
      </c>
      <c r="K885" s="36">
        <v>6</v>
      </c>
      <c r="L885" s="94">
        <v>84</v>
      </c>
      <c r="M885" s="94">
        <v>47</v>
      </c>
      <c r="N885" s="95">
        <f t="shared" si="79"/>
        <v>0.64122137404580148</v>
      </c>
      <c r="O885" s="36">
        <v>20040584</v>
      </c>
      <c r="P885" s="63">
        <v>147.30000000000001</v>
      </c>
      <c r="Q885" s="76">
        <f t="shared" si="80"/>
        <v>0.88934147997284452</v>
      </c>
      <c r="R885" s="76">
        <f t="shared" si="81"/>
        <v>-1</v>
      </c>
      <c r="S885" s="95">
        <f t="shared" si="82"/>
        <v>-1</v>
      </c>
      <c r="T885" s="95">
        <f t="shared" si="83"/>
        <v>0.64122137404580148</v>
      </c>
      <c r="U885" s="95"/>
    </row>
    <row r="886" spans="1:21" x14ac:dyDescent="0.3">
      <c r="A886" s="36">
        <f t="shared" si="78"/>
        <v>3</v>
      </c>
      <c r="B886" s="36">
        <v>599</v>
      </c>
      <c r="C886" s="36">
        <v>1</v>
      </c>
      <c r="D886" s="36" t="s">
        <v>527</v>
      </c>
      <c r="E886" s="36">
        <v>2003</v>
      </c>
      <c r="F886" s="36">
        <v>2004</v>
      </c>
      <c r="G886" s="76">
        <v>1200</v>
      </c>
      <c r="H886" s="36">
        <v>10</v>
      </c>
      <c r="I886" s="36">
        <v>1</v>
      </c>
      <c r="J886" s="36">
        <v>1</v>
      </c>
      <c r="K886" s="36">
        <v>10</v>
      </c>
      <c r="L886" s="94">
        <v>595</v>
      </c>
      <c r="M886" s="94">
        <v>212</v>
      </c>
      <c r="N886" s="95">
        <f t="shared" si="79"/>
        <v>0.73729863692688968</v>
      </c>
      <c r="O886" s="36">
        <v>20040599</v>
      </c>
      <c r="P886" s="63">
        <v>490.12</v>
      </c>
      <c r="Q886" s="76">
        <f t="shared" si="80"/>
        <v>1.6465355423161674</v>
      </c>
      <c r="R886" s="76">
        <f t="shared" si="81"/>
        <v>-1</v>
      </c>
      <c r="S886" s="95">
        <f t="shared" si="82"/>
        <v>-1</v>
      </c>
      <c r="T886" s="95">
        <f t="shared" si="83"/>
        <v>0.73729863692688968</v>
      </c>
      <c r="U886" s="95"/>
    </row>
    <row r="887" spans="1:21" x14ac:dyDescent="0.3">
      <c r="A887" s="36">
        <f t="shared" si="78"/>
        <v>3</v>
      </c>
      <c r="B887" s="36">
        <v>621</v>
      </c>
      <c r="C887" s="36">
        <v>1</v>
      </c>
      <c r="D887" s="36" t="s">
        <v>566</v>
      </c>
      <c r="E887" s="36">
        <v>2003</v>
      </c>
      <c r="F887" s="36">
        <v>2004</v>
      </c>
      <c r="G887" s="76">
        <v>532.54</v>
      </c>
      <c r="H887" s="36">
        <v>8</v>
      </c>
      <c r="I887" s="36">
        <v>1</v>
      </c>
      <c r="J887" s="36">
        <v>1</v>
      </c>
      <c r="K887" s="36">
        <v>6</v>
      </c>
      <c r="L887" s="94">
        <v>11114</v>
      </c>
      <c r="M887" s="94">
        <v>7962</v>
      </c>
      <c r="N887" s="95">
        <f t="shared" si="79"/>
        <v>0.5826169008177815</v>
      </c>
      <c r="O887" s="36">
        <v>20040621</v>
      </c>
      <c r="P887" s="63">
        <v>11161.97</v>
      </c>
      <c r="Q887" s="76">
        <f t="shared" si="80"/>
        <v>1.7090173150438499</v>
      </c>
      <c r="R887" s="76">
        <f t="shared" si="81"/>
        <v>-1</v>
      </c>
      <c r="S887" s="95">
        <f t="shared" si="82"/>
        <v>-1</v>
      </c>
      <c r="T887" s="95">
        <f t="shared" si="83"/>
        <v>0.5826169008177815</v>
      </c>
      <c r="U887" s="95"/>
    </row>
    <row r="888" spans="1:21" x14ac:dyDescent="0.3">
      <c r="A888" s="36">
        <f t="shared" si="78"/>
        <v>3</v>
      </c>
      <c r="B888" s="36">
        <v>630</v>
      </c>
      <c r="C888" s="36">
        <v>1</v>
      </c>
      <c r="D888" s="36" t="s">
        <v>393</v>
      </c>
      <c r="E888" s="36">
        <v>2003</v>
      </c>
      <c r="F888" s="36">
        <v>2004</v>
      </c>
      <c r="G888" s="76">
        <v>1000</v>
      </c>
      <c r="H888" s="36">
        <v>5</v>
      </c>
      <c r="I888" s="36">
        <v>1</v>
      </c>
      <c r="J888" s="36">
        <v>1</v>
      </c>
      <c r="K888" s="36">
        <v>10</v>
      </c>
      <c r="L888" s="94">
        <v>381</v>
      </c>
      <c r="M888" s="94">
        <v>152</v>
      </c>
      <c r="N888" s="95">
        <f t="shared" si="79"/>
        <v>0.71482176360225136</v>
      </c>
      <c r="O888" s="36">
        <v>20040630</v>
      </c>
      <c r="P888" s="63">
        <v>401.75</v>
      </c>
      <c r="Q888" s="76">
        <f t="shared" si="80"/>
        <v>1.3266957062850031</v>
      </c>
      <c r="R888" s="76">
        <f t="shared" si="81"/>
        <v>-1</v>
      </c>
      <c r="S888" s="95">
        <f t="shared" si="82"/>
        <v>-1</v>
      </c>
      <c r="T888" s="95">
        <f t="shared" si="83"/>
        <v>0.71482176360225136</v>
      </c>
      <c r="U888" s="95"/>
    </row>
    <row r="889" spans="1:21" x14ac:dyDescent="0.3">
      <c r="A889" s="36">
        <f t="shared" si="78"/>
        <v>3</v>
      </c>
      <c r="B889" s="36">
        <v>640</v>
      </c>
      <c r="C889" s="36">
        <v>1</v>
      </c>
      <c r="D889" s="36" t="s">
        <v>614</v>
      </c>
      <c r="E889" s="36">
        <v>2003</v>
      </c>
      <c r="F889" s="36">
        <v>2004</v>
      </c>
      <c r="G889" s="76">
        <v>500</v>
      </c>
      <c r="H889" s="36">
        <v>10</v>
      </c>
      <c r="I889" s="36">
        <v>1</v>
      </c>
      <c r="J889" s="36">
        <v>1</v>
      </c>
      <c r="K889" s="36">
        <v>6</v>
      </c>
      <c r="L889" s="94">
        <v>426</v>
      </c>
      <c r="M889" s="94">
        <v>256</v>
      </c>
      <c r="N889" s="95">
        <f t="shared" si="79"/>
        <v>0.62463343108504399</v>
      </c>
      <c r="O889" s="36">
        <v>20040640</v>
      </c>
      <c r="P889" s="63">
        <v>427.45</v>
      </c>
      <c r="Q889" s="76">
        <f t="shared" si="80"/>
        <v>1.5955082465785473</v>
      </c>
      <c r="R889" s="76">
        <f t="shared" si="81"/>
        <v>-1</v>
      </c>
      <c r="S889" s="95">
        <f t="shared" si="82"/>
        <v>-1</v>
      </c>
      <c r="T889" s="95">
        <f t="shared" si="83"/>
        <v>0.62463343108504399</v>
      </c>
      <c r="U889" s="95"/>
    </row>
    <row r="890" spans="1:21" x14ac:dyDescent="0.3">
      <c r="A890" s="36">
        <f t="shared" si="78"/>
        <v>3</v>
      </c>
      <c r="B890" s="36">
        <v>656</v>
      </c>
      <c r="C890" s="36">
        <v>1</v>
      </c>
      <c r="D890" s="36" t="s">
        <v>229</v>
      </c>
      <c r="E890" s="36">
        <v>2003</v>
      </c>
      <c r="F890" s="36">
        <v>2004</v>
      </c>
      <c r="G890" s="76">
        <v>500</v>
      </c>
      <c r="H890" s="36">
        <v>5</v>
      </c>
      <c r="I890" s="36">
        <v>0</v>
      </c>
      <c r="J890" s="36">
        <v>1</v>
      </c>
      <c r="K890" s="36">
        <v>6</v>
      </c>
      <c r="L890" s="94">
        <v>2404</v>
      </c>
      <c r="M890" s="94">
        <v>2839</v>
      </c>
      <c r="N890" s="95">
        <f t="shared" si="79"/>
        <v>0.45851611672706466</v>
      </c>
      <c r="O890" s="36">
        <v>20040656</v>
      </c>
      <c r="P890" s="63">
        <v>4260.2299999999996</v>
      </c>
      <c r="Q890" s="76">
        <f t="shared" si="80"/>
        <v>1.2306847282893179</v>
      </c>
      <c r="R890" s="76">
        <f t="shared" si="81"/>
        <v>-1</v>
      </c>
      <c r="S890" s="95">
        <f t="shared" si="82"/>
        <v>-1</v>
      </c>
      <c r="T890" s="95">
        <f t="shared" si="83"/>
        <v>0.45851611672706466</v>
      </c>
      <c r="U890" s="95"/>
    </row>
    <row r="891" spans="1:21" x14ac:dyDescent="0.3">
      <c r="A891" s="36">
        <f t="shared" si="78"/>
        <v>3</v>
      </c>
      <c r="B891" s="36">
        <v>659</v>
      </c>
      <c r="C891" s="36">
        <v>1</v>
      </c>
      <c r="D891" s="36" t="s">
        <v>334</v>
      </c>
      <c r="E891" s="36">
        <v>2003</v>
      </c>
      <c r="F891" s="36">
        <v>2004</v>
      </c>
      <c r="G891" s="76">
        <v>685</v>
      </c>
      <c r="H891" s="36">
        <v>4</v>
      </c>
      <c r="I891" s="36">
        <v>1</v>
      </c>
      <c r="J891" s="36">
        <v>1</v>
      </c>
      <c r="K891" s="36">
        <v>7</v>
      </c>
      <c r="L891" s="94">
        <v>3223</v>
      </c>
      <c r="M891" s="94">
        <v>2481</v>
      </c>
      <c r="N891" s="95">
        <f t="shared" si="79"/>
        <v>0.56504207573632537</v>
      </c>
      <c r="O891" s="36">
        <v>20040659</v>
      </c>
      <c r="P891" s="63">
        <v>3807.4</v>
      </c>
      <c r="Q891" s="76">
        <f t="shared" si="80"/>
        <v>1.4981352103797867</v>
      </c>
      <c r="R891" s="76">
        <f t="shared" si="81"/>
        <v>-1</v>
      </c>
      <c r="S891" s="95">
        <f t="shared" si="82"/>
        <v>-1</v>
      </c>
      <c r="T891" s="95">
        <f t="shared" si="83"/>
        <v>0.56504207573632537</v>
      </c>
      <c r="U891" s="95"/>
    </row>
    <row r="892" spans="1:21" x14ac:dyDescent="0.3">
      <c r="A892" s="36">
        <f t="shared" si="78"/>
        <v>3</v>
      </c>
      <c r="B892" s="36">
        <v>676</v>
      </c>
      <c r="C892" s="36">
        <v>1</v>
      </c>
      <c r="D892" s="36" t="s">
        <v>230</v>
      </c>
      <c r="E892" s="36">
        <v>2003</v>
      </c>
      <c r="F892" s="36">
        <v>2004</v>
      </c>
      <c r="G892" s="76">
        <v>1500</v>
      </c>
      <c r="H892" s="36">
        <v>10</v>
      </c>
      <c r="I892" s="36">
        <v>1</v>
      </c>
      <c r="J892" s="36">
        <v>1</v>
      </c>
      <c r="K892" s="36">
        <v>10</v>
      </c>
      <c r="L892" s="94">
        <v>174</v>
      </c>
      <c r="M892" s="94">
        <v>53</v>
      </c>
      <c r="N892" s="95">
        <f t="shared" si="79"/>
        <v>0.76651982378854622</v>
      </c>
      <c r="O892" s="36">
        <v>20040676</v>
      </c>
      <c r="P892" s="63">
        <v>219.61</v>
      </c>
      <c r="Q892" s="76">
        <f t="shared" si="80"/>
        <v>1.0336505623605481</v>
      </c>
      <c r="R892" s="76">
        <f t="shared" si="81"/>
        <v>-1</v>
      </c>
      <c r="S892" s="95">
        <f t="shared" si="82"/>
        <v>-1</v>
      </c>
      <c r="T892" s="95">
        <f t="shared" si="83"/>
        <v>0.76651982378854622</v>
      </c>
      <c r="U892" s="95"/>
    </row>
    <row r="893" spans="1:21" x14ac:dyDescent="0.3">
      <c r="A893" s="36">
        <f t="shared" si="78"/>
        <v>3</v>
      </c>
      <c r="B893" s="36">
        <v>695</v>
      </c>
      <c r="C893" s="36">
        <v>1</v>
      </c>
      <c r="D893" s="36" t="s">
        <v>338</v>
      </c>
      <c r="E893" s="36">
        <v>2003</v>
      </c>
      <c r="F893" s="36">
        <v>2004</v>
      </c>
      <c r="G893" s="76">
        <v>837.38</v>
      </c>
      <c r="H893" s="36">
        <v>10</v>
      </c>
      <c r="I893" s="36">
        <v>0</v>
      </c>
      <c r="J893" s="36">
        <v>1</v>
      </c>
      <c r="K893" s="36">
        <v>9</v>
      </c>
      <c r="L893" s="94">
        <v>745</v>
      </c>
      <c r="M893" s="94">
        <v>868</v>
      </c>
      <c r="N893" s="95">
        <f t="shared" si="79"/>
        <v>0.46187228766274024</v>
      </c>
      <c r="O893" s="36">
        <v>20040695</v>
      </c>
      <c r="P893" s="63">
        <v>824.18</v>
      </c>
      <c r="Q893" s="76">
        <f t="shared" si="80"/>
        <v>1.9570967507097965</v>
      </c>
      <c r="R893" s="76">
        <f t="shared" si="81"/>
        <v>-1</v>
      </c>
      <c r="S893" s="95">
        <f t="shared" si="82"/>
        <v>-1</v>
      </c>
      <c r="T893" s="95">
        <f t="shared" si="83"/>
        <v>0.46187228766274024</v>
      </c>
      <c r="U893" s="95"/>
    </row>
    <row r="894" spans="1:21" x14ac:dyDescent="0.3">
      <c r="A894" s="36">
        <f t="shared" si="78"/>
        <v>3</v>
      </c>
      <c r="B894" s="36">
        <v>695</v>
      </c>
      <c r="C894" s="36">
        <v>1</v>
      </c>
      <c r="D894" s="36" t="s">
        <v>338</v>
      </c>
      <c r="E894" s="36">
        <v>2003</v>
      </c>
      <c r="F894" s="36">
        <v>2004</v>
      </c>
      <c r="G894" s="76">
        <v>873.36</v>
      </c>
      <c r="H894" s="36">
        <v>10</v>
      </c>
      <c r="I894" s="36">
        <v>1</v>
      </c>
      <c r="J894" s="36">
        <v>1</v>
      </c>
      <c r="K894" s="36">
        <v>9</v>
      </c>
      <c r="L894" s="94">
        <v>1255</v>
      </c>
      <c r="M894" s="94">
        <v>879</v>
      </c>
      <c r="N894" s="95">
        <f t="shared" si="79"/>
        <v>0.58809746954076847</v>
      </c>
      <c r="O894" s="36">
        <v>20040695</v>
      </c>
      <c r="P894" s="63">
        <v>824.18</v>
      </c>
      <c r="Q894" s="76">
        <f t="shared" si="80"/>
        <v>2.5892402145162468</v>
      </c>
      <c r="R894" s="76">
        <f t="shared" si="81"/>
        <v>-1</v>
      </c>
      <c r="S894" s="95">
        <f t="shared" si="82"/>
        <v>-1</v>
      </c>
      <c r="T894" s="95">
        <f t="shared" si="83"/>
        <v>0.58809746954076847</v>
      </c>
      <c r="U894" s="95"/>
    </row>
    <row r="895" spans="1:21" x14ac:dyDescent="0.3">
      <c r="A895" s="36">
        <f t="shared" si="78"/>
        <v>3</v>
      </c>
      <c r="B895" s="36">
        <v>701</v>
      </c>
      <c r="C895" s="36">
        <v>1</v>
      </c>
      <c r="D895" s="36" t="s">
        <v>340</v>
      </c>
      <c r="E895" s="36">
        <v>2003</v>
      </c>
      <c r="F895" s="36">
        <v>2004</v>
      </c>
      <c r="G895" s="76">
        <v>550</v>
      </c>
      <c r="H895" s="36">
        <v>10</v>
      </c>
      <c r="I895" s="36">
        <v>1</v>
      </c>
      <c r="J895" s="36">
        <v>1</v>
      </c>
      <c r="K895" s="36">
        <v>6</v>
      </c>
      <c r="L895" s="94">
        <v>2493</v>
      </c>
      <c r="M895" s="94">
        <v>1222</v>
      </c>
      <c r="N895" s="95">
        <f t="shared" si="79"/>
        <v>0.67106325706594883</v>
      </c>
      <c r="O895" s="36">
        <v>20040701</v>
      </c>
      <c r="P895" s="63">
        <v>2610.73</v>
      </c>
      <c r="Q895" s="76">
        <f t="shared" si="80"/>
        <v>1.4229736510477913</v>
      </c>
      <c r="R895" s="76">
        <f t="shared" si="81"/>
        <v>-1</v>
      </c>
      <c r="S895" s="95">
        <f t="shared" si="82"/>
        <v>-1</v>
      </c>
      <c r="T895" s="95">
        <f t="shared" si="83"/>
        <v>0.67106325706594883</v>
      </c>
      <c r="U895" s="95"/>
    </row>
    <row r="896" spans="1:21" x14ac:dyDescent="0.3">
      <c r="A896" s="36">
        <f t="shared" si="78"/>
        <v>3</v>
      </c>
      <c r="B896" s="36">
        <v>709</v>
      </c>
      <c r="C896" s="36">
        <v>1</v>
      </c>
      <c r="D896" s="36" t="s">
        <v>344</v>
      </c>
      <c r="E896" s="36">
        <v>2003</v>
      </c>
      <c r="F896" s="36">
        <v>2004</v>
      </c>
      <c r="G896" s="76">
        <v>365.6</v>
      </c>
      <c r="H896" s="36">
        <v>5</v>
      </c>
      <c r="I896" s="36">
        <v>1</v>
      </c>
      <c r="J896" s="36">
        <v>1</v>
      </c>
      <c r="K896" s="36">
        <v>4</v>
      </c>
      <c r="L896" s="94">
        <v>16285</v>
      </c>
      <c r="M896" s="94">
        <v>14021</v>
      </c>
      <c r="N896" s="95">
        <f t="shared" si="79"/>
        <v>0.53735233947073191</v>
      </c>
      <c r="O896" s="36">
        <v>20040709</v>
      </c>
      <c r="P896" s="63">
        <v>12172.85</v>
      </c>
      <c r="Q896" s="76">
        <f t="shared" si="80"/>
        <v>2.489638827390463</v>
      </c>
      <c r="R896" s="76">
        <f t="shared" si="81"/>
        <v>-1</v>
      </c>
      <c r="S896" s="95">
        <f t="shared" si="82"/>
        <v>-1</v>
      </c>
      <c r="T896" s="95">
        <f t="shared" si="83"/>
        <v>0.53735233947073191</v>
      </c>
      <c r="U896" s="95"/>
    </row>
    <row r="897" spans="1:21" x14ac:dyDescent="0.3">
      <c r="A897" s="36">
        <f t="shared" si="78"/>
        <v>3</v>
      </c>
      <c r="B897" s="36">
        <v>721</v>
      </c>
      <c r="C897" s="36">
        <v>1</v>
      </c>
      <c r="D897" s="36" t="s">
        <v>615</v>
      </c>
      <c r="E897" s="36">
        <v>2003</v>
      </c>
      <c r="F897" s="36">
        <v>2004</v>
      </c>
      <c r="G897" s="76">
        <v>145</v>
      </c>
      <c r="H897" s="36">
        <v>4</v>
      </c>
      <c r="I897" s="36">
        <v>0</v>
      </c>
      <c r="J897" s="36">
        <v>1</v>
      </c>
      <c r="K897" s="36">
        <v>2</v>
      </c>
      <c r="L897" s="94">
        <v>1822</v>
      </c>
      <c r="M897" s="94">
        <v>1888</v>
      </c>
      <c r="N897" s="95">
        <f t="shared" si="79"/>
        <v>0.49110512129380052</v>
      </c>
      <c r="O897" s="36">
        <v>20040721</v>
      </c>
      <c r="P897" s="63">
        <v>2676.22</v>
      </c>
      <c r="Q897" s="76">
        <f t="shared" si="80"/>
        <v>1.3862836388637707</v>
      </c>
      <c r="R897" s="76">
        <f t="shared" si="81"/>
        <v>-1</v>
      </c>
      <c r="S897" s="95">
        <f t="shared" si="82"/>
        <v>-1</v>
      </c>
      <c r="T897" s="95">
        <f t="shared" si="83"/>
        <v>0.49110512129380052</v>
      </c>
      <c r="U897" s="95"/>
    </row>
    <row r="898" spans="1:21" x14ac:dyDescent="0.3">
      <c r="A898" s="36">
        <f t="shared" si="78"/>
        <v>3</v>
      </c>
      <c r="B898" s="36">
        <v>721</v>
      </c>
      <c r="C898" s="36">
        <v>1</v>
      </c>
      <c r="D898" s="36" t="s">
        <v>615</v>
      </c>
      <c r="E898" s="36">
        <v>2003</v>
      </c>
      <c r="F898" s="36">
        <v>2004</v>
      </c>
      <c r="G898" s="76">
        <v>453</v>
      </c>
      <c r="H898" s="36">
        <v>4</v>
      </c>
      <c r="I898" s="36">
        <v>1</v>
      </c>
      <c r="J898" s="36">
        <v>1</v>
      </c>
      <c r="K898" s="36">
        <v>5</v>
      </c>
      <c r="L898" s="94">
        <v>2190</v>
      </c>
      <c r="M898" s="94">
        <v>1527</v>
      </c>
      <c r="N898" s="95">
        <f t="shared" si="79"/>
        <v>0.58918482647296211</v>
      </c>
      <c r="O898" s="36">
        <v>20040721</v>
      </c>
      <c r="P898" s="63">
        <v>2676.22</v>
      </c>
      <c r="Q898" s="76">
        <f t="shared" si="80"/>
        <v>1.3888992683710608</v>
      </c>
      <c r="R898" s="76">
        <f t="shared" si="81"/>
        <v>-1</v>
      </c>
      <c r="S898" s="95">
        <f t="shared" si="82"/>
        <v>-1</v>
      </c>
      <c r="T898" s="95">
        <f t="shared" si="83"/>
        <v>0.58918482647296211</v>
      </c>
      <c r="U898" s="95"/>
    </row>
    <row r="899" spans="1:21" x14ac:dyDescent="0.3">
      <c r="A899" s="36">
        <f t="shared" si="78"/>
        <v>3</v>
      </c>
      <c r="B899" s="36">
        <v>728</v>
      </c>
      <c r="C899" s="36">
        <v>1</v>
      </c>
      <c r="D899" s="36" t="s">
        <v>346</v>
      </c>
      <c r="E899" s="36">
        <v>2003</v>
      </c>
      <c r="F899" s="36">
        <v>2004</v>
      </c>
      <c r="G899" s="76">
        <v>157</v>
      </c>
      <c r="H899" s="36">
        <v>10</v>
      </c>
      <c r="I899" s="36">
        <v>0</v>
      </c>
      <c r="J899" s="36">
        <v>1</v>
      </c>
      <c r="K899" s="36">
        <v>2</v>
      </c>
      <c r="L899" s="94">
        <v>4711</v>
      </c>
      <c r="M899" s="94">
        <v>4716</v>
      </c>
      <c r="N899" s="95">
        <f t="shared" si="79"/>
        <v>0.49973480428556277</v>
      </c>
      <c r="O899" s="36">
        <v>20040728</v>
      </c>
      <c r="P899" s="63">
        <v>9748.76</v>
      </c>
      <c r="Q899" s="76">
        <f t="shared" si="80"/>
        <v>0.96699477677160994</v>
      </c>
      <c r="R899" s="76">
        <f t="shared" si="81"/>
        <v>-1</v>
      </c>
      <c r="S899" s="95">
        <f t="shared" si="82"/>
        <v>-1</v>
      </c>
      <c r="T899" s="95">
        <f t="shared" si="83"/>
        <v>0.49973480428556277</v>
      </c>
      <c r="U899" s="95"/>
    </row>
    <row r="900" spans="1:21" x14ac:dyDescent="0.3">
      <c r="A900" s="36">
        <f t="shared" si="78"/>
        <v>3</v>
      </c>
      <c r="B900" s="36">
        <v>728</v>
      </c>
      <c r="C900" s="36">
        <v>1</v>
      </c>
      <c r="D900" s="36" t="s">
        <v>346</v>
      </c>
      <c r="E900" s="36">
        <v>2003</v>
      </c>
      <c r="F900" s="36">
        <v>2004</v>
      </c>
      <c r="G900" s="76">
        <v>184</v>
      </c>
      <c r="H900" s="36">
        <v>10</v>
      </c>
      <c r="I900" s="36">
        <v>1</v>
      </c>
      <c r="J900" s="36">
        <v>1</v>
      </c>
      <c r="K900" s="36">
        <v>2</v>
      </c>
      <c r="L900" s="94">
        <v>4931</v>
      </c>
      <c r="M900" s="94">
        <v>4512</v>
      </c>
      <c r="N900" s="95">
        <f t="shared" si="79"/>
        <v>0.52218574605527901</v>
      </c>
      <c r="O900" s="36">
        <v>20040728</v>
      </c>
      <c r="P900" s="63">
        <v>9748.76</v>
      </c>
      <c r="Q900" s="76">
        <f t="shared" si="80"/>
        <v>0.96863601114398135</v>
      </c>
      <c r="R900" s="76">
        <f t="shared" si="81"/>
        <v>-1</v>
      </c>
      <c r="S900" s="95">
        <f t="shared" si="82"/>
        <v>-1</v>
      </c>
      <c r="T900" s="95">
        <f t="shared" si="83"/>
        <v>0.52218574605527901</v>
      </c>
      <c r="U900" s="95"/>
    </row>
    <row r="901" spans="1:21" x14ac:dyDescent="0.3">
      <c r="A901" s="36">
        <f t="shared" si="78"/>
        <v>3</v>
      </c>
      <c r="B901" s="36">
        <v>742</v>
      </c>
      <c r="C901" s="36">
        <v>1</v>
      </c>
      <c r="D901" s="36" t="s">
        <v>348</v>
      </c>
      <c r="E901" s="36">
        <v>2003</v>
      </c>
      <c r="F901" s="36">
        <v>2004</v>
      </c>
      <c r="G901" s="76">
        <v>25</v>
      </c>
      <c r="H901" s="36">
        <v>4</v>
      </c>
      <c r="I901" s="36">
        <v>0</v>
      </c>
      <c r="J901" s="36">
        <v>1</v>
      </c>
      <c r="K901" s="36">
        <v>1</v>
      </c>
      <c r="L901" s="94">
        <v>8914</v>
      </c>
      <c r="M901" s="94">
        <v>8959</v>
      </c>
      <c r="N901" s="95">
        <f t="shared" si="79"/>
        <v>0.49874111788731607</v>
      </c>
      <c r="O901" s="36">
        <v>20040742</v>
      </c>
      <c r="P901" s="63">
        <v>10331.69</v>
      </c>
      <c r="Q901" s="76">
        <f t="shared" si="80"/>
        <v>1.7299202744178348</v>
      </c>
      <c r="R901" s="76">
        <f t="shared" si="81"/>
        <v>-1</v>
      </c>
      <c r="S901" s="95">
        <f t="shared" si="82"/>
        <v>-1</v>
      </c>
      <c r="T901" s="95">
        <f t="shared" si="83"/>
        <v>0.49874111788731607</v>
      </c>
      <c r="U901" s="95"/>
    </row>
    <row r="902" spans="1:21" x14ac:dyDescent="0.3">
      <c r="A902" s="36">
        <f t="shared" si="78"/>
        <v>3</v>
      </c>
      <c r="B902" s="36">
        <v>742</v>
      </c>
      <c r="C902" s="36">
        <v>1</v>
      </c>
      <c r="D902" s="36" t="s">
        <v>348</v>
      </c>
      <c r="E902" s="36">
        <v>2003</v>
      </c>
      <c r="F902" s="36">
        <v>2004</v>
      </c>
      <c r="G902" s="76">
        <v>33</v>
      </c>
      <c r="H902" s="36">
        <v>4</v>
      </c>
      <c r="I902" s="36">
        <v>1</v>
      </c>
      <c r="J902" s="36">
        <v>1</v>
      </c>
      <c r="K902" s="36">
        <v>1</v>
      </c>
      <c r="L902" s="94">
        <v>8988</v>
      </c>
      <c r="M902" s="94">
        <v>8914</v>
      </c>
      <c r="N902" s="95">
        <f t="shared" si="79"/>
        <v>0.5020668081778572</v>
      </c>
      <c r="O902" s="36">
        <v>20040742</v>
      </c>
      <c r="P902" s="63">
        <v>10331.69</v>
      </c>
      <c r="Q902" s="76">
        <f t="shared" si="80"/>
        <v>1.7327271724180651</v>
      </c>
      <c r="R902" s="76">
        <f t="shared" si="81"/>
        <v>-1</v>
      </c>
      <c r="S902" s="95">
        <f t="shared" si="82"/>
        <v>-1</v>
      </c>
      <c r="T902" s="95">
        <f t="shared" si="83"/>
        <v>0.5020668081778572</v>
      </c>
      <c r="U902" s="95"/>
    </row>
    <row r="903" spans="1:21" x14ac:dyDescent="0.3">
      <c r="A903" s="36">
        <f t="shared" si="78"/>
        <v>3</v>
      </c>
      <c r="B903" s="36">
        <v>742</v>
      </c>
      <c r="C903" s="36">
        <v>1</v>
      </c>
      <c r="D903" s="36" t="s">
        <v>348</v>
      </c>
      <c r="E903" s="36">
        <v>2003</v>
      </c>
      <c r="F903" s="36">
        <v>2004</v>
      </c>
      <c r="G903" s="76">
        <v>41</v>
      </c>
      <c r="H903" s="36">
        <v>4</v>
      </c>
      <c r="I903" s="36">
        <v>1</v>
      </c>
      <c r="J903" s="36">
        <v>1</v>
      </c>
      <c r="K903" s="36">
        <v>1</v>
      </c>
      <c r="L903" s="94">
        <v>9085</v>
      </c>
      <c r="M903" s="94">
        <v>8833</v>
      </c>
      <c r="N903" s="95">
        <f t="shared" si="79"/>
        <v>0.50703203482531534</v>
      </c>
      <c r="O903" s="36">
        <v>20040742</v>
      </c>
      <c r="P903" s="63">
        <v>10331.69</v>
      </c>
      <c r="Q903" s="76">
        <f t="shared" si="80"/>
        <v>1.7342758057975025</v>
      </c>
      <c r="R903" s="76">
        <f t="shared" si="81"/>
        <v>-1</v>
      </c>
      <c r="S903" s="95">
        <f t="shared" si="82"/>
        <v>-1</v>
      </c>
      <c r="T903" s="95">
        <f t="shared" si="83"/>
        <v>0.50703203482531534</v>
      </c>
      <c r="U903" s="95"/>
    </row>
    <row r="904" spans="1:21" x14ac:dyDescent="0.3">
      <c r="A904" s="36">
        <f t="shared" si="78"/>
        <v>3</v>
      </c>
      <c r="B904" s="36">
        <v>742</v>
      </c>
      <c r="C904" s="36">
        <v>1</v>
      </c>
      <c r="D904" s="36" t="s">
        <v>348</v>
      </c>
      <c r="E904" s="36">
        <v>2003</v>
      </c>
      <c r="F904" s="36">
        <v>2004</v>
      </c>
      <c r="G904" s="76">
        <v>170</v>
      </c>
      <c r="H904" s="36">
        <v>4</v>
      </c>
      <c r="I904" s="36">
        <v>1</v>
      </c>
      <c r="J904" s="36">
        <v>1</v>
      </c>
      <c r="K904" s="36">
        <v>2</v>
      </c>
      <c r="L904" s="94">
        <v>9616</v>
      </c>
      <c r="M904" s="94">
        <v>8385</v>
      </c>
      <c r="N904" s="95">
        <f t="shared" si="79"/>
        <v>0.534192544858619</v>
      </c>
      <c r="O904" s="36">
        <v>20040742</v>
      </c>
      <c r="P904" s="63">
        <v>10331.69</v>
      </c>
      <c r="Q904" s="76">
        <f t="shared" si="80"/>
        <v>1.7423093414533342</v>
      </c>
      <c r="R904" s="76">
        <f t="shared" si="81"/>
        <v>-1</v>
      </c>
      <c r="S904" s="95">
        <f t="shared" si="82"/>
        <v>-1</v>
      </c>
      <c r="T904" s="95">
        <f t="shared" si="83"/>
        <v>0.534192544858619</v>
      </c>
      <c r="U904" s="95"/>
    </row>
    <row r="905" spans="1:21" x14ac:dyDescent="0.3">
      <c r="A905" s="36">
        <f t="shared" si="78"/>
        <v>3</v>
      </c>
      <c r="B905" s="36">
        <v>742</v>
      </c>
      <c r="C905" s="36">
        <v>1</v>
      </c>
      <c r="D905" s="36" t="s">
        <v>348</v>
      </c>
      <c r="E905" s="36">
        <v>2003</v>
      </c>
      <c r="F905" s="36">
        <v>2004</v>
      </c>
      <c r="G905" s="76">
        <v>210</v>
      </c>
      <c r="H905" s="36">
        <v>4</v>
      </c>
      <c r="I905" s="36">
        <v>1</v>
      </c>
      <c r="J905" s="36">
        <v>1</v>
      </c>
      <c r="K905" s="36">
        <v>3</v>
      </c>
      <c r="L905" s="94">
        <v>9737</v>
      </c>
      <c r="M905" s="94">
        <v>8967</v>
      </c>
      <c r="N905" s="95">
        <f t="shared" si="79"/>
        <v>0.52058383233532934</v>
      </c>
      <c r="O905" s="36">
        <v>20040742</v>
      </c>
      <c r="P905" s="63">
        <v>10331.69</v>
      </c>
      <c r="Q905" s="76">
        <f t="shared" si="80"/>
        <v>1.8103524205623667</v>
      </c>
      <c r="R905" s="76">
        <f t="shared" si="81"/>
        <v>-1</v>
      </c>
      <c r="S905" s="95">
        <f t="shared" si="82"/>
        <v>-1</v>
      </c>
      <c r="T905" s="95">
        <f t="shared" si="83"/>
        <v>0.52058383233532934</v>
      </c>
      <c r="U905" s="95"/>
    </row>
    <row r="906" spans="1:21" x14ac:dyDescent="0.3">
      <c r="A906" s="36">
        <f t="shared" si="78"/>
        <v>3</v>
      </c>
      <c r="B906" s="36">
        <v>743</v>
      </c>
      <c r="C906" s="36">
        <v>1</v>
      </c>
      <c r="D906" s="36" t="s">
        <v>458</v>
      </c>
      <c r="E906" s="36">
        <v>2003</v>
      </c>
      <c r="F906" s="36">
        <v>2004</v>
      </c>
      <c r="G906" s="76">
        <v>650</v>
      </c>
      <c r="H906" s="36">
        <v>6</v>
      </c>
      <c r="I906" s="36">
        <v>1</v>
      </c>
      <c r="J906" s="36">
        <v>1</v>
      </c>
      <c r="K906" s="36">
        <v>7</v>
      </c>
      <c r="L906" s="94">
        <v>1010</v>
      </c>
      <c r="M906" s="94">
        <v>835</v>
      </c>
      <c r="N906" s="95">
        <f t="shared" si="79"/>
        <v>0.54742547425474253</v>
      </c>
      <c r="O906" s="36">
        <v>20040743</v>
      </c>
      <c r="P906" s="63">
        <v>1201.27</v>
      </c>
      <c r="Q906" s="76">
        <f t="shared" si="80"/>
        <v>1.5358745327861347</v>
      </c>
      <c r="R906" s="76">
        <f t="shared" si="81"/>
        <v>-1</v>
      </c>
      <c r="S906" s="95">
        <f t="shared" si="82"/>
        <v>-1</v>
      </c>
      <c r="T906" s="95">
        <f t="shared" si="83"/>
        <v>0.54742547425474253</v>
      </c>
      <c r="U906" s="95"/>
    </row>
    <row r="907" spans="1:21" x14ac:dyDescent="0.3">
      <c r="A907" s="36">
        <f t="shared" si="78"/>
        <v>3</v>
      </c>
      <c r="B907" s="36">
        <v>745</v>
      </c>
      <c r="C907" s="36">
        <v>1</v>
      </c>
      <c r="D907" s="36" t="s">
        <v>476</v>
      </c>
      <c r="E907" s="36">
        <v>2003</v>
      </c>
      <c r="F907" s="36">
        <v>2004</v>
      </c>
      <c r="G907" s="76">
        <v>405</v>
      </c>
      <c r="H907" s="36">
        <v>10</v>
      </c>
      <c r="I907" s="36">
        <v>1</v>
      </c>
      <c r="J907" s="36">
        <v>1</v>
      </c>
      <c r="K907" s="36">
        <v>5</v>
      </c>
      <c r="L907" s="94">
        <v>1383</v>
      </c>
      <c r="M907" s="94">
        <v>1026</v>
      </c>
      <c r="N907" s="95">
        <f t="shared" si="79"/>
        <v>0.57409713574097132</v>
      </c>
      <c r="O907" s="36">
        <v>20040745</v>
      </c>
      <c r="P907" s="63">
        <v>1548.53</v>
      </c>
      <c r="Q907" s="76">
        <f t="shared" si="80"/>
        <v>1.5556689247221558</v>
      </c>
      <c r="R907" s="76">
        <f t="shared" si="81"/>
        <v>-1</v>
      </c>
      <c r="S907" s="95">
        <f t="shared" si="82"/>
        <v>-1</v>
      </c>
      <c r="T907" s="95">
        <f t="shared" si="83"/>
        <v>0.57409713574097132</v>
      </c>
      <c r="U907" s="95"/>
    </row>
    <row r="908" spans="1:21" x14ac:dyDescent="0.3">
      <c r="A908" s="36">
        <f t="shared" si="78"/>
        <v>3</v>
      </c>
      <c r="B908" s="36">
        <v>775</v>
      </c>
      <c r="C908" s="36">
        <v>1</v>
      </c>
      <c r="D908" s="36" t="s">
        <v>459</v>
      </c>
      <c r="E908" s="36">
        <v>2003</v>
      </c>
      <c r="F908" s="36">
        <v>2004</v>
      </c>
      <c r="G908" s="76">
        <v>400</v>
      </c>
      <c r="H908" s="36">
        <v>10</v>
      </c>
      <c r="I908" s="36">
        <v>1</v>
      </c>
      <c r="J908" s="36">
        <v>1</v>
      </c>
      <c r="K908" s="36">
        <v>5</v>
      </c>
      <c r="L908" s="94">
        <v>531</v>
      </c>
      <c r="M908" s="94">
        <v>467</v>
      </c>
      <c r="N908" s="95">
        <f t="shared" si="79"/>
        <v>0.53206412825651306</v>
      </c>
      <c r="O908" s="36">
        <v>20040775</v>
      </c>
      <c r="P908" s="63">
        <v>598.39</v>
      </c>
      <c r="Q908" s="76">
        <f t="shared" si="80"/>
        <v>1.6678086197964539</v>
      </c>
      <c r="R908" s="76">
        <f t="shared" si="81"/>
        <v>-1</v>
      </c>
      <c r="S908" s="95">
        <f t="shared" si="82"/>
        <v>-1</v>
      </c>
      <c r="T908" s="95">
        <f t="shared" si="83"/>
        <v>0.53206412825651306</v>
      </c>
      <c r="U908" s="95"/>
    </row>
    <row r="909" spans="1:21" x14ac:dyDescent="0.3">
      <c r="A909" s="36">
        <f t="shared" si="78"/>
        <v>3</v>
      </c>
      <c r="B909" s="36">
        <v>803</v>
      </c>
      <c r="C909" s="36">
        <v>1</v>
      </c>
      <c r="D909" s="36" t="s">
        <v>616</v>
      </c>
      <c r="E909" s="36">
        <v>2003</v>
      </c>
      <c r="F909" s="36">
        <v>2004</v>
      </c>
      <c r="G909" s="76">
        <v>600</v>
      </c>
      <c r="H909" s="36">
        <v>10</v>
      </c>
      <c r="I909" s="36">
        <v>1</v>
      </c>
      <c r="J909" s="36">
        <v>1</v>
      </c>
      <c r="K909" s="36">
        <v>7</v>
      </c>
      <c r="L909" s="94">
        <v>439</v>
      </c>
      <c r="M909" s="94">
        <v>156</v>
      </c>
      <c r="N909" s="95">
        <f t="shared" si="79"/>
        <v>0.73781512605042021</v>
      </c>
      <c r="O909" s="36">
        <v>20040803</v>
      </c>
      <c r="P909" s="63">
        <v>416.41</v>
      </c>
      <c r="Q909" s="76">
        <f t="shared" si="80"/>
        <v>1.4288801901971613</v>
      </c>
      <c r="R909" s="76">
        <f t="shared" si="81"/>
        <v>-1</v>
      </c>
      <c r="S909" s="95">
        <f t="shared" si="82"/>
        <v>-1</v>
      </c>
      <c r="T909" s="95">
        <f t="shared" si="83"/>
        <v>0.73781512605042021</v>
      </c>
      <c r="U909" s="95"/>
    </row>
    <row r="910" spans="1:21" x14ac:dyDescent="0.3">
      <c r="A910" s="36">
        <f t="shared" si="78"/>
        <v>3</v>
      </c>
      <c r="B910" s="36">
        <v>813</v>
      </c>
      <c r="C910" s="36">
        <v>1</v>
      </c>
      <c r="D910" s="36" t="s">
        <v>352</v>
      </c>
      <c r="E910" s="36">
        <v>2003</v>
      </c>
      <c r="F910" s="36">
        <v>2004</v>
      </c>
      <c r="G910" s="76">
        <v>600</v>
      </c>
      <c r="H910" s="36">
        <v>4</v>
      </c>
      <c r="I910" s="36">
        <v>1</v>
      </c>
      <c r="J910" s="36">
        <v>1</v>
      </c>
      <c r="K910" s="36">
        <v>7</v>
      </c>
      <c r="L910" s="94">
        <v>1301</v>
      </c>
      <c r="M910" s="94">
        <v>998</v>
      </c>
      <c r="N910" s="95">
        <f t="shared" si="79"/>
        <v>0.56589821661591999</v>
      </c>
      <c r="O910" s="36">
        <v>20040813</v>
      </c>
      <c r="P910" s="63">
        <v>1447.49</v>
      </c>
      <c r="Q910" s="76">
        <f t="shared" si="80"/>
        <v>1.588266585606809</v>
      </c>
      <c r="R910" s="76">
        <f t="shared" si="81"/>
        <v>-1</v>
      </c>
      <c r="S910" s="95">
        <f t="shared" si="82"/>
        <v>-1</v>
      </c>
      <c r="T910" s="95">
        <f t="shared" si="83"/>
        <v>0.56589821661591999</v>
      </c>
      <c r="U910" s="95"/>
    </row>
    <row r="911" spans="1:21" x14ac:dyDescent="0.3">
      <c r="A911" s="36">
        <f t="shared" si="78"/>
        <v>3</v>
      </c>
      <c r="B911" s="36">
        <v>820</v>
      </c>
      <c r="C911" s="36">
        <v>1</v>
      </c>
      <c r="D911" s="36" t="s">
        <v>353</v>
      </c>
      <c r="E911" s="36">
        <v>2003</v>
      </c>
      <c r="F911" s="36">
        <v>2004</v>
      </c>
      <c r="G911" s="76">
        <v>600</v>
      </c>
      <c r="H911" s="36">
        <v>10</v>
      </c>
      <c r="I911" s="36">
        <v>0</v>
      </c>
      <c r="J911" s="36">
        <v>1</v>
      </c>
      <c r="K911" s="36">
        <v>7</v>
      </c>
      <c r="L911" s="94">
        <v>270</v>
      </c>
      <c r="M911" s="94">
        <v>389</v>
      </c>
      <c r="N911" s="95">
        <f t="shared" si="79"/>
        <v>0.40971168437025796</v>
      </c>
      <c r="O911" s="36">
        <v>20040820</v>
      </c>
      <c r="P911" s="63">
        <v>588.52</v>
      </c>
      <c r="Q911" s="76">
        <f t="shared" si="80"/>
        <v>1.1197580371100389</v>
      </c>
      <c r="R911" s="76">
        <f t="shared" si="81"/>
        <v>-1</v>
      </c>
      <c r="S911" s="95">
        <f t="shared" si="82"/>
        <v>-1</v>
      </c>
      <c r="T911" s="95">
        <f t="shared" si="83"/>
        <v>0.40971168437025796</v>
      </c>
      <c r="U911" s="95"/>
    </row>
    <row r="912" spans="1:21" x14ac:dyDescent="0.3">
      <c r="A912" s="36">
        <f t="shared" si="78"/>
        <v>3</v>
      </c>
      <c r="B912" s="36">
        <v>829</v>
      </c>
      <c r="C912" s="36">
        <v>1</v>
      </c>
      <c r="D912" s="36" t="s">
        <v>436</v>
      </c>
      <c r="E912" s="36">
        <v>2003</v>
      </c>
      <c r="F912" s="36">
        <v>2004</v>
      </c>
      <c r="G912" s="76">
        <v>255</v>
      </c>
      <c r="H912" s="36">
        <v>6</v>
      </c>
      <c r="I912" s="36">
        <v>1</v>
      </c>
      <c r="J912" s="36">
        <v>1</v>
      </c>
      <c r="K912" s="36">
        <v>3</v>
      </c>
      <c r="L912" s="94">
        <v>2306</v>
      </c>
      <c r="M912" s="94">
        <v>1487</v>
      </c>
      <c r="N912" s="95">
        <f t="shared" si="79"/>
        <v>0.60796203532823623</v>
      </c>
      <c r="O912" s="36">
        <v>20040829</v>
      </c>
      <c r="P912" s="63">
        <v>2092.27</v>
      </c>
      <c r="Q912" s="76">
        <f t="shared" si="80"/>
        <v>1.8128635405564291</v>
      </c>
      <c r="R912" s="76">
        <f t="shared" si="81"/>
        <v>-1</v>
      </c>
      <c r="S912" s="95">
        <f t="shared" si="82"/>
        <v>-1</v>
      </c>
      <c r="T912" s="95">
        <f t="shared" si="83"/>
        <v>0.60796203532823623</v>
      </c>
      <c r="U912" s="95"/>
    </row>
    <row r="913" spans="1:21" x14ac:dyDescent="0.3">
      <c r="A913" s="36">
        <f t="shared" si="78"/>
        <v>3</v>
      </c>
      <c r="B913" s="36">
        <v>829</v>
      </c>
      <c r="C913" s="36">
        <v>1</v>
      </c>
      <c r="D913" s="36" t="s">
        <v>436</v>
      </c>
      <c r="E913" s="36">
        <v>2003</v>
      </c>
      <c r="F913" s="36">
        <v>2004</v>
      </c>
      <c r="G913" s="76">
        <v>355</v>
      </c>
      <c r="H913" s="36">
        <v>6</v>
      </c>
      <c r="I913" s="36">
        <v>1</v>
      </c>
      <c r="J913" s="36">
        <v>1</v>
      </c>
      <c r="K913" s="36">
        <v>4</v>
      </c>
      <c r="L913" s="94">
        <v>2782</v>
      </c>
      <c r="M913" s="94">
        <v>1056</v>
      </c>
      <c r="N913" s="95">
        <f t="shared" si="79"/>
        <v>0.7248566961959354</v>
      </c>
      <c r="O913" s="36">
        <v>20040829</v>
      </c>
      <c r="P913" s="63">
        <v>2092.27</v>
      </c>
      <c r="Q913" s="76">
        <f t="shared" si="80"/>
        <v>1.8343712809532231</v>
      </c>
      <c r="R913" s="76">
        <f t="shared" si="81"/>
        <v>-1</v>
      </c>
      <c r="S913" s="95">
        <f t="shared" si="82"/>
        <v>-1</v>
      </c>
      <c r="T913" s="95">
        <f t="shared" si="83"/>
        <v>0.7248566961959354</v>
      </c>
      <c r="U913" s="95"/>
    </row>
    <row r="914" spans="1:21" x14ac:dyDescent="0.3">
      <c r="A914" s="36">
        <f t="shared" si="78"/>
        <v>3</v>
      </c>
      <c r="B914" s="36">
        <v>831</v>
      </c>
      <c r="C914" s="36">
        <v>1</v>
      </c>
      <c r="D914" s="36" t="s">
        <v>354</v>
      </c>
      <c r="E914" s="36">
        <v>2003</v>
      </c>
      <c r="F914" s="36">
        <v>2004</v>
      </c>
      <c r="G914" s="76">
        <v>223</v>
      </c>
      <c r="H914" s="36">
        <v>5</v>
      </c>
      <c r="I914" s="36">
        <v>0</v>
      </c>
      <c r="J914" s="36">
        <v>1</v>
      </c>
      <c r="K914" s="36">
        <v>3</v>
      </c>
      <c r="L914" s="94">
        <v>3662</v>
      </c>
      <c r="M914" s="94">
        <v>5121</v>
      </c>
      <c r="N914" s="95">
        <f t="shared" si="79"/>
        <v>0.41694181942388703</v>
      </c>
      <c r="O914" s="36">
        <v>20040831</v>
      </c>
      <c r="P914" s="63">
        <v>7897.51</v>
      </c>
      <c r="Q914" s="76">
        <f t="shared" si="80"/>
        <v>1.1121226817060061</v>
      </c>
      <c r="R914" s="76">
        <f t="shared" si="81"/>
        <v>-1</v>
      </c>
      <c r="S914" s="95">
        <f t="shared" si="82"/>
        <v>-1</v>
      </c>
      <c r="T914" s="95">
        <f t="shared" si="83"/>
        <v>0.41694181942388703</v>
      </c>
      <c r="U914" s="95"/>
    </row>
    <row r="915" spans="1:21" x14ac:dyDescent="0.3">
      <c r="A915" s="36">
        <f t="shared" si="78"/>
        <v>3</v>
      </c>
      <c r="B915" s="36">
        <v>833</v>
      </c>
      <c r="C915" s="36">
        <v>1</v>
      </c>
      <c r="D915" s="36" t="s">
        <v>617</v>
      </c>
      <c r="E915" s="36">
        <v>2003</v>
      </c>
      <c r="F915" s="36">
        <v>2005</v>
      </c>
      <c r="G915" s="76">
        <v>57</v>
      </c>
      <c r="H915" s="36">
        <v>10</v>
      </c>
      <c r="I915" s="36">
        <v>1</v>
      </c>
      <c r="J915" s="36">
        <v>0</v>
      </c>
      <c r="K915" s="36">
        <v>1</v>
      </c>
      <c r="L915" s="94">
        <v>7043</v>
      </c>
      <c r="M915" s="94">
        <v>5479</v>
      </c>
      <c r="N915" s="95">
        <f t="shared" si="79"/>
        <v>0.56245008784539208</v>
      </c>
      <c r="O915" s="36">
        <v>20040833</v>
      </c>
      <c r="P915" s="63">
        <v>15955.51</v>
      </c>
      <c r="Q915" s="76">
        <f t="shared" si="80"/>
        <v>0.78480725467252377</v>
      </c>
      <c r="R915" s="76">
        <f t="shared" si="81"/>
        <v>-1</v>
      </c>
      <c r="S915" s="95">
        <f t="shared" si="82"/>
        <v>-1</v>
      </c>
      <c r="T915" s="95">
        <f t="shared" si="83"/>
        <v>0.56245008784539208</v>
      </c>
      <c r="U915" s="95"/>
    </row>
    <row r="916" spans="1:21" x14ac:dyDescent="0.3">
      <c r="A916" s="36">
        <f t="shared" si="78"/>
        <v>3</v>
      </c>
      <c r="B916" s="36">
        <v>833</v>
      </c>
      <c r="C916" s="36">
        <v>1</v>
      </c>
      <c r="D916" s="36" t="s">
        <v>617</v>
      </c>
      <c r="E916" s="36">
        <v>2003</v>
      </c>
      <c r="F916" s="36">
        <v>2004</v>
      </c>
      <c r="G916" s="76">
        <v>164.38</v>
      </c>
      <c r="H916" s="36">
        <v>10</v>
      </c>
      <c r="I916" s="36">
        <v>1</v>
      </c>
      <c r="J916" s="36">
        <v>1</v>
      </c>
      <c r="K916" s="36">
        <v>2</v>
      </c>
      <c r="L916" s="94">
        <v>7382</v>
      </c>
      <c r="M916" s="94">
        <v>5193</v>
      </c>
      <c r="N916" s="95">
        <f t="shared" si="79"/>
        <v>0.58703777335984098</v>
      </c>
      <c r="O916" s="36">
        <v>20040833</v>
      </c>
      <c r="P916" s="63">
        <v>15955.51</v>
      </c>
      <c r="Q916" s="76">
        <f t="shared" si="80"/>
        <v>0.78812899117608903</v>
      </c>
      <c r="R916" s="76">
        <f t="shared" si="81"/>
        <v>-1</v>
      </c>
      <c r="S916" s="95">
        <f t="shared" si="82"/>
        <v>-1</v>
      </c>
      <c r="T916" s="95">
        <f t="shared" si="83"/>
        <v>0.58703777335984098</v>
      </c>
      <c r="U916" s="95"/>
    </row>
    <row r="917" spans="1:21" x14ac:dyDescent="0.3">
      <c r="A917" s="36">
        <f t="shared" si="78"/>
        <v>3</v>
      </c>
      <c r="B917" s="36">
        <v>881</v>
      </c>
      <c r="C917" s="36">
        <v>1</v>
      </c>
      <c r="D917" s="36" t="s">
        <v>359</v>
      </c>
      <c r="E917" s="36">
        <v>2003</v>
      </c>
      <c r="F917" s="36">
        <v>2004</v>
      </c>
      <c r="G917" s="76">
        <v>873.76</v>
      </c>
      <c r="H917" s="36">
        <v>10</v>
      </c>
      <c r="I917" s="36">
        <v>0</v>
      </c>
      <c r="J917" s="36">
        <v>1</v>
      </c>
      <c r="K917" s="36">
        <v>9</v>
      </c>
      <c r="L917" s="94">
        <v>310</v>
      </c>
      <c r="M917" s="94">
        <v>323</v>
      </c>
      <c r="N917" s="95">
        <f t="shared" si="79"/>
        <v>0.48973143759873616</v>
      </c>
      <c r="O917" s="36">
        <v>20040881</v>
      </c>
      <c r="P917" s="63">
        <v>894.63</v>
      </c>
      <c r="Q917" s="76">
        <f t="shared" si="80"/>
        <v>0.70755507863586065</v>
      </c>
      <c r="R917" s="76">
        <f t="shared" si="81"/>
        <v>-1</v>
      </c>
      <c r="S917" s="95">
        <f t="shared" si="82"/>
        <v>-1</v>
      </c>
      <c r="T917" s="95">
        <f t="shared" si="83"/>
        <v>0.48973143759873616</v>
      </c>
      <c r="U917" s="95"/>
    </row>
    <row r="918" spans="1:21" x14ac:dyDescent="0.3">
      <c r="A918" s="36">
        <f t="shared" si="78"/>
        <v>3</v>
      </c>
      <c r="B918" s="36">
        <v>883</v>
      </c>
      <c r="C918" s="36">
        <v>1</v>
      </c>
      <c r="D918" s="36" t="s">
        <v>361</v>
      </c>
      <c r="E918" s="36">
        <v>2003</v>
      </c>
      <c r="F918" s="36">
        <v>2004</v>
      </c>
      <c r="G918" s="76">
        <v>592</v>
      </c>
      <c r="H918" s="36">
        <v>10</v>
      </c>
      <c r="I918" s="36">
        <v>0</v>
      </c>
      <c r="J918" s="36">
        <v>1</v>
      </c>
      <c r="K918" s="36">
        <v>6</v>
      </c>
      <c r="L918" s="94">
        <v>584</v>
      </c>
      <c r="M918" s="94">
        <v>942</v>
      </c>
      <c r="N918" s="95">
        <f t="shared" si="79"/>
        <v>0.38269986893840102</v>
      </c>
      <c r="O918" s="36">
        <v>20040883</v>
      </c>
      <c r="P918" s="63">
        <v>1847.61</v>
      </c>
      <c r="Q918" s="76">
        <f t="shared" si="80"/>
        <v>0.82593187956332781</v>
      </c>
      <c r="R918" s="76">
        <f t="shared" si="81"/>
        <v>-1</v>
      </c>
      <c r="S918" s="95">
        <f t="shared" si="82"/>
        <v>-1</v>
      </c>
      <c r="T918" s="95">
        <f t="shared" si="83"/>
        <v>0.38269986893840102</v>
      </c>
      <c r="U918" s="95"/>
    </row>
    <row r="919" spans="1:21" x14ac:dyDescent="0.3">
      <c r="A919" s="36">
        <f t="shared" si="78"/>
        <v>3</v>
      </c>
      <c r="B919" s="36">
        <v>885</v>
      </c>
      <c r="C919" s="36">
        <v>1</v>
      </c>
      <c r="D919" s="36" t="s">
        <v>362</v>
      </c>
      <c r="E919" s="36">
        <v>2003</v>
      </c>
      <c r="F919" s="36">
        <v>2004</v>
      </c>
      <c r="G919" s="76">
        <v>500</v>
      </c>
      <c r="H919" s="36">
        <v>10</v>
      </c>
      <c r="I919" s="36">
        <v>0</v>
      </c>
      <c r="J919" s="36">
        <v>1</v>
      </c>
      <c r="K919" s="36">
        <v>6</v>
      </c>
      <c r="L919" s="94">
        <v>1329</v>
      </c>
      <c r="M919" s="94">
        <v>1612</v>
      </c>
      <c r="N919" s="95">
        <f t="shared" si="79"/>
        <v>0.45188711322679359</v>
      </c>
      <c r="O919" s="36">
        <v>20040885</v>
      </c>
      <c r="P919" s="63">
        <v>3296.26</v>
      </c>
      <c r="Q919" s="76">
        <f t="shared" si="80"/>
        <v>0.89222330762743229</v>
      </c>
      <c r="R919" s="76">
        <f t="shared" si="81"/>
        <v>-1</v>
      </c>
      <c r="S919" s="95">
        <f t="shared" si="82"/>
        <v>-1</v>
      </c>
      <c r="T919" s="95">
        <f t="shared" si="83"/>
        <v>0.45188711322679359</v>
      </c>
      <c r="U919" s="95"/>
    </row>
    <row r="920" spans="1:21" x14ac:dyDescent="0.3">
      <c r="A920" s="36">
        <f t="shared" si="78"/>
        <v>3</v>
      </c>
      <c r="B920" s="36">
        <v>891</v>
      </c>
      <c r="C920" s="36">
        <v>1</v>
      </c>
      <c r="D920" s="36" t="s">
        <v>363</v>
      </c>
      <c r="E920" s="36">
        <v>2003</v>
      </c>
      <c r="F920" s="36">
        <v>2004</v>
      </c>
      <c r="G920" s="76">
        <v>279</v>
      </c>
      <c r="H920" s="36">
        <v>8</v>
      </c>
      <c r="I920" s="36">
        <v>1</v>
      </c>
      <c r="J920" s="36">
        <v>1</v>
      </c>
      <c r="K920" s="36">
        <v>3</v>
      </c>
      <c r="L920" s="94">
        <v>375</v>
      </c>
      <c r="M920" s="94">
        <v>171</v>
      </c>
      <c r="N920" s="95">
        <f t="shared" si="79"/>
        <v>0.68681318681318682</v>
      </c>
      <c r="O920" s="36">
        <v>20040891</v>
      </c>
      <c r="P920" s="63">
        <v>658.32</v>
      </c>
      <c r="Q920" s="76">
        <f t="shared" si="80"/>
        <v>0.82938388625592407</v>
      </c>
      <c r="R920" s="76">
        <f t="shared" si="81"/>
        <v>-1</v>
      </c>
      <c r="S920" s="95">
        <f t="shared" si="82"/>
        <v>-1</v>
      </c>
      <c r="T920" s="95">
        <f t="shared" si="83"/>
        <v>0.68681318681318682</v>
      </c>
      <c r="U920" s="95"/>
    </row>
    <row r="921" spans="1:21" x14ac:dyDescent="0.3">
      <c r="A921" s="36">
        <f t="shared" si="78"/>
        <v>3</v>
      </c>
      <c r="B921" s="36">
        <v>2125</v>
      </c>
      <c r="C921" s="36">
        <v>1</v>
      </c>
      <c r="D921" s="36" t="s">
        <v>364</v>
      </c>
      <c r="E921" s="36">
        <v>2003</v>
      </c>
      <c r="F921" s="36">
        <v>2004</v>
      </c>
      <c r="G921" s="76">
        <v>350</v>
      </c>
      <c r="H921" s="36">
        <v>10</v>
      </c>
      <c r="I921" s="36">
        <v>1</v>
      </c>
      <c r="J921" s="36">
        <v>1</v>
      </c>
      <c r="K921" s="36">
        <v>4</v>
      </c>
      <c r="L921" s="94">
        <v>624</v>
      </c>
      <c r="M921" s="94">
        <v>379</v>
      </c>
      <c r="N921" s="95">
        <f t="shared" si="79"/>
        <v>0.62213359920239286</v>
      </c>
      <c r="O921" s="36">
        <v>20042125</v>
      </c>
      <c r="P921" s="63">
        <v>1267.58</v>
      </c>
      <c r="Q921" s="76">
        <f t="shared" si="80"/>
        <v>0.79127155682481587</v>
      </c>
      <c r="R921" s="76">
        <f t="shared" si="81"/>
        <v>-1</v>
      </c>
      <c r="S921" s="95">
        <f t="shared" si="82"/>
        <v>-1</v>
      </c>
      <c r="T921" s="95">
        <f t="shared" si="83"/>
        <v>0.62213359920239286</v>
      </c>
      <c r="U921" s="95"/>
    </row>
    <row r="922" spans="1:21" x14ac:dyDescent="0.3">
      <c r="A922" s="36">
        <f t="shared" si="78"/>
        <v>3</v>
      </c>
      <c r="B922" s="36">
        <v>2134</v>
      </c>
      <c r="C922" s="36">
        <v>1</v>
      </c>
      <c r="D922" s="36" t="s">
        <v>404</v>
      </c>
      <c r="E922" s="36">
        <v>2003</v>
      </c>
      <c r="F922" s="36">
        <v>2004</v>
      </c>
      <c r="G922" s="76">
        <v>300</v>
      </c>
      <c r="H922" s="36">
        <v>10</v>
      </c>
      <c r="I922" s="36">
        <v>1</v>
      </c>
      <c r="J922" s="36">
        <v>1</v>
      </c>
      <c r="K922" s="36">
        <v>4</v>
      </c>
      <c r="L922" s="94">
        <v>1258</v>
      </c>
      <c r="M922" s="94">
        <v>719</v>
      </c>
      <c r="N922" s="95">
        <f t="shared" si="79"/>
        <v>0.63631765300961052</v>
      </c>
      <c r="O922" s="36">
        <v>20042134</v>
      </c>
      <c r="P922" s="63">
        <v>1079.1099999999999</v>
      </c>
      <c r="Q922" s="76">
        <f t="shared" si="80"/>
        <v>1.832065313082077</v>
      </c>
      <c r="R922" s="76">
        <f t="shared" si="81"/>
        <v>-1</v>
      </c>
      <c r="S922" s="95">
        <f t="shared" si="82"/>
        <v>-1</v>
      </c>
      <c r="T922" s="95">
        <f t="shared" si="83"/>
        <v>0.63631765300961052</v>
      </c>
      <c r="U922" s="95"/>
    </row>
    <row r="923" spans="1:21" x14ac:dyDescent="0.3">
      <c r="A923" s="36">
        <f t="shared" si="78"/>
        <v>3</v>
      </c>
      <c r="B923" s="36">
        <v>2135</v>
      </c>
      <c r="C923" s="36">
        <v>1</v>
      </c>
      <c r="D923" s="36" t="s">
        <v>618</v>
      </c>
      <c r="E923" s="36">
        <v>2003</v>
      </c>
      <c r="F923" s="36">
        <v>2004</v>
      </c>
      <c r="G923" s="76">
        <v>230</v>
      </c>
      <c r="H923" s="36">
        <v>5</v>
      </c>
      <c r="I923" s="36">
        <v>0</v>
      </c>
      <c r="J923" s="36">
        <v>1</v>
      </c>
      <c r="K923" s="36">
        <v>3</v>
      </c>
      <c r="L923" s="94">
        <v>459</v>
      </c>
      <c r="M923" s="94">
        <v>482</v>
      </c>
      <c r="N923" s="95">
        <f t="shared" si="79"/>
        <v>0.48777895855472903</v>
      </c>
      <c r="O923" s="36">
        <v>20042135</v>
      </c>
      <c r="P923" s="63">
        <v>1202.1500000000001</v>
      </c>
      <c r="Q923" s="76">
        <f t="shared" si="80"/>
        <v>0.78276421411637476</v>
      </c>
      <c r="R923" s="76">
        <f t="shared" si="81"/>
        <v>-1</v>
      </c>
      <c r="S923" s="95">
        <f t="shared" si="82"/>
        <v>-1</v>
      </c>
      <c r="T923" s="95">
        <f t="shared" si="83"/>
        <v>0.48777895855472903</v>
      </c>
      <c r="U923" s="95"/>
    </row>
    <row r="924" spans="1:21" x14ac:dyDescent="0.3">
      <c r="A924" s="36">
        <f t="shared" si="78"/>
        <v>3</v>
      </c>
      <c r="B924" s="36">
        <v>2149</v>
      </c>
      <c r="C924" s="36">
        <v>1</v>
      </c>
      <c r="D924" s="36" t="s">
        <v>440</v>
      </c>
      <c r="E924" s="36">
        <v>2003</v>
      </c>
      <c r="F924" s="36">
        <v>2004</v>
      </c>
      <c r="G924" s="76">
        <v>838</v>
      </c>
      <c r="H924" s="36">
        <v>5</v>
      </c>
      <c r="I924" s="36">
        <v>0</v>
      </c>
      <c r="J924" s="36">
        <v>1</v>
      </c>
      <c r="K924" s="36">
        <v>9</v>
      </c>
      <c r="L924" s="94">
        <v>1397</v>
      </c>
      <c r="M924" s="94">
        <v>1430</v>
      </c>
      <c r="N924" s="95">
        <f t="shared" si="79"/>
        <v>0.49416342412451364</v>
      </c>
      <c r="O924" s="36">
        <v>20042149</v>
      </c>
      <c r="P924" s="63">
        <v>1595.78</v>
      </c>
      <c r="Q924" s="76">
        <f t="shared" si="80"/>
        <v>1.7715474564162981</v>
      </c>
      <c r="R924" s="76">
        <f t="shared" si="81"/>
        <v>-1</v>
      </c>
      <c r="S924" s="95">
        <f t="shared" si="82"/>
        <v>-1</v>
      </c>
      <c r="T924" s="95">
        <f t="shared" si="83"/>
        <v>0.49416342412451364</v>
      </c>
      <c r="U924" s="95"/>
    </row>
    <row r="925" spans="1:21" x14ac:dyDescent="0.3">
      <c r="A925" s="36">
        <f t="shared" si="78"/>
        <v>3</v>
      </c>
      <c r="B925" s="36">
        <v>2159</v>
      </c>
      <c r="C925" s="36">
        <v>1</v>
      </c>
      <c r="D925" s="36" t="s">
        <v>619</v>
      </c>
      <c r="E925" s="36">
        <v>2003</v>
      </c>
      <c r="F925" s="36">
        <v>2004</v>
      </c>
      <c r="G925" s="76">
        <v>800</v>
      </c>
      <c r="H925" s="36">
        <v>10</v>
      </c>
      <c r="I925" s="36">
        <v>1</v>
      </c>
      <c r="J925" s="36">
        <v>1</v>
      </c>
      <c r="K925" s="36">
        <v>9</v>
      </c>
      <c r="L925" s="94">
        <v>574</v>
      </c>
      <c r="M925" s="94">
        <v>301</v>
      </c>
      <c r="N925" s="95">
        <f t="shared" si="79"/>
        <v>0.65600000000000003</v>
      </c>
      <c r="O925" s="36">
        <v>20042159</v>
      </c>
      <c r="P925" s="63">
        <v>574.28</v>
      </c>
      <c r="Q925" s="76">
        <f t="shared" si="80"/>
        <v>1.5236470014627013</v>
      </c>
      <c r="R925" s="76">
        <f t="shared" si="81"/>
        <v>-1</v>
      </c>
      <c r="S925" s="95">
        <f t="shared" si="82"/>
        <v>-1</v>
      </c>
      <c r="T925" s="95">
        <f t="shared" si="83"/>
        <v>0.65600000000000003</v>
      </c>
      <c r="U925" s="95"/>
    </row>
    <row r="926" spans="1:21" x14ac:dyDescent="0.3">
      <c r="A926" s="36">
        <f t="shared" si="78"/>
        <v>3</v>
      </c>
      <c r="B926" s="36">
        <v>2170</v>
      </c>
      <c r="C926" s="36">
        <v>1</v>
      </c>
      <c r="D926" s="36" t="s">
        <v>480</v>
      </c>
      <c r="E926" s="36">
        <v>2003</v>
      </c>
      <c r="F926" s="36">
        <v>2004</v>
      </c>
      <c r="G926" s="76">
        <v>794.29</v>
      </c>
      <c r="H926" s="36">
        <v>6</v>
      </c>
      <c r="I926" s="36">
        <v>0</v>
      </c>
      <c r="J926" s="36">
        <v>1</v>
      </c>
      <c r="K926" s="36">
        <v>8</v>
      </c>
      <c r="L926" s="94">
        <v>1131</v>
      </c>
      <c r="M926" s="94">
        <v>1167</v>
      </c>
      <c r="N926" s="95">
        <f t="shared" si="79"/>
        <v>0.49216710182767626</v>
      </c>
      <c r="O926" s="36">
        <v>20042170</v>
      </c>
      <c r="P926" s="63">
        <v>1735.53</v>
      </c>
      <c r="Q926" s="76">
        <f t="shared" si="80"/>
        <v>1.3240911998063991</v>
      </c>
      <c r="R926" s="76">
        <f t="shared" si="81"/>
        <v>-1</v>
      </c>
      <c r="S926" s="95">
        <f t="shared" si="82"/>
        <v>-1</v>
      </c>
      <c r="T926" s="95">
        <f t="shared" si="83"/>
        <v>0.49216710182767626</v>
      </c>
      <c r="U926" s="95"/>
    </row>
    <row r="927" spans="1:21" x14ac:dyDescent="0.3">
      <c r="A927" s="36">
        <f t="shared" si="78"/>
        <v>3</v>
      </c>
      <c r="B927" s="36">
        <v>2172</v>
      </c>
      <c r="C927" s="36">
        <v>1</v>
      </c>
      <c r="D927" s="36" t="s">
        <v>461</v>
      </c>
      <c r="E927" s="36">
        <v>2003</v>
      </c>
      <c r="F927" s="36">
        <v>2004</v>
      </c>
      <c r="G927" s="76">
        <v>278.95999999999998</v>
      </c>
      <c r="H927" s="36">
        <v>10</v>
      </c>
      <c r="I927" s="36">
        <v>1</v>
      </c>
      <c r="J927" s="36">
        <v>1</v>
      </c>
      <c r="K927" s="36">
        <v>3</v>
      </c>
      <c r="L927" s="94">
        <v>753</v>
      </c>
      <c r="M927" s="94">
        <v>619</v>
      </c>
      <c r="N927" s="95">
        <f t="shared" si="79"/>
        <v>0.54883381924198249</v>
      </c>
      <c r="O927" s="36">
        <v>20042172</v>
      </c>
      <c r="P927" s="63">
        <v>1018.95</v>
      </c>
      <c r="Q927" s="76">
        <f t="shared" si="80"/>
        <v>1.3464841258157907</v>
      </c>
      <c r="R927" s="76">
        <f t="shared" si="81"/>
        <v>-1</v>
      </c>
      <c r="S927" s="95">
        <f t="shared" si="82"/>
        <v>-1</v>
      </c>
      <c r="T927" s="95">
        <f t="shared" si="83"/>
        <v>0.54883381924198249</v>
      </c>
      <c r="U927" s="95"/>
    </row>
    <row r="928" spans="1:21" x14ac:dyDescent="0.3">
      <c r="A928" s="36">
        <f t="shared" si="78"/>
        <v>3</v>
      </c>
      <c r="B928" s="36">
        <v>2358</v>
      </c>
      <c r="C928" s="36">
        <v>1</v>
      </c>
      <c r="D928" s="36" t="s">
        <v>620</v>
      </c>
      <c r="E928" s="36">
        <v>2003</v>
      </c>
      <c r="F928" s="36">
        <v>2004</v>
      </c>
      <c r="G928" s="76">
        <v>800</v>
      </c>
      <c r="H928" s="36">
        <v>10</v>
      </c>
      <c r="I928" s="36">
        <v>1</v>
      </c>
      <c r="J928" s="36">
        <v>1</v>
      </c>
      <c r="K928" s="36">
        <v>9</v>
      </c>
      <c r="L928" s="94">
        <v>352</v>
      </c>
      <c r="M928" s="94">
        <v>163</v>
      </c>
      <c r="N928" s="95">
        <f t="shared" si="79"/>
        <v>0.68349514563106795</v>
      </c>
      <c r="O928" s="36">
        <v>20042358</v>
      </c>
      <c r="P928" s="63">
        <v>334.54</v>
      </c>
      <c r="Q928" s="76">
        <f t="shared" si="80"/>
        <v>1.5394272732707597</v>
      </c>
      <c r="R928" s="76">
        <f t="shared" si="81"/>
        <v>-1</v>
      </c>
      <c r="S928" s="95">
        <f t="shared" si="82"/>
        <v>-1</v>
      </c>
      <c r="T928" s="95">
        <f t="shared" si="83"/>
        <v>0.68349514563106795</v>
      </c>
      <c r="U928" s="95"/>
    </row>
    <row r="929" spans="1:21" x14ac:dyDescent="0.3">
      <c r="A929" s="36">
        <f t="shared" si="78"/>
        <v>3</v>
      </c>
      <c r="B929" s="36">
        <v>2364</v>
      </c>
      <c r="C929" s="36">
        <v>1</v>
      </c>
      <c r="D929" s="36" t="s">
        <v>482</v>
      </c>
      <c r="E929" s="36">
        <v>2003</v>
      </c>
      <c r="F929" s="36">
        <v>2004</v>
      </c>
      <c r="G929" s="76">
        <v>294</v>
      </c>
      <c r="H929" s="36">
        <v>10</v>
      </c>
      <c r="I929" s="36">
        <v>1</v>
      </c>
      <c r="J929" s="36">
        <v>1</v>
      </c>
      <c r="K929" s="36">
        <v>3</v>
      </c>
      <c r="L929" s="94">
        <v>608</v>
      </c>
      <c r="M929" s="94">
        <v>386</v>
      </c>
      <c r="N929" s="95">
        <f t="shared" si="79"/>
        <v>0.61167002012072436</v>
      </c>
      <c r="O929" s="36">
        <v>20042364</v>
      </c>
      <c r="P929" s="63">
        <v>840.13</v>
      </c>
      <c r="Q929" s="76">
        <f t="shared" si="80"/>
        <v>1.183150226750622</v>
      </c>
      <c r="R929" s="76">
        <f t="shared" si="81"/>
        <v>-1</v>
      </c>
      <c r="S929" s="95">
        <f t="shared" si="82"/>
        <v>-1</v>
      </c>
      <c r="T929" s="95">
        <f t="shared" si="83"/>
        <v>0.61167002012072436</v>
      </c>
      <c r="U929" s="95"/>
    </row>
    <row r="930" spans="1:21" x14ac:dyDescent="0.3">
      <c r="A930" s="36">
        <f t="shared" si="78"/>
        <v>3</v>
      </c>
      <c r="B930" s="36">
        <v>2396</v>
      </c>
      <c r="C930" s="36">
        <v>1</v>
      </c>
      <c r="D930" s="36" t="s">
        <v>5</v>
      </c>
      <c r="E930" s="36">
        <v>2003</v>
      </c>
      <c r="F930" s="36">
        <v>2004</v>
      </c>
      <c r="G930" s="76">
        <v>650</v>
      </c>
      <c r="H930" s="36">
        <v>7</v>
      </c>
      <c r="I930" s="36">
        <v>1</v>
      </c>
      <c r="J930" s="36">
        <v>1</v>
      </c>
      <c r="K930" s="36">
        <v>7</v>
      </c>
      <c r="L930" s="94">
        <v>887</v>
      </c>
      <c r="M930" s="94">
        <v>601</v>
      </c>
      <c r="N930" s="95">
        <f t="shared" si="79"/>
        <v>0.59610215053763438</v>
      </c>
      <c r="O930" s="36">
        <v>20042396</v>
      </c>
      <c r="P930" s="63">
        <v>1062.67</v>
      </c>
      <c r="Q930" s="76">
        <f t="shared" si="80"/>
        <v>1.400246548787488</v>
      </c>
      <c r="R930" s="76">
        <f t="shared" si="81"/>
        <v>-1</v>
      </c>
      <c r="S930" s="95">
        <f t="shared" si="82"/>
        <v>-1</v>
      </c>
      <c r="T930" s="95">
        <f t="shared" si="83"/>
        <v>0.59610215053763438</v>
      </c>
      <c r="U930" s="95"/>
    </row>
    <row r="931" spans="1:21" x14ac:dyDescent="0.3">
      <c r="A931" s="36">
        <f t="shared" si="78"/>
        <v>3</v>
      </c>
      <c r="B931" s="36">
        <v>2397</v>
      </c>
      <c r="C931" s="36">
        <v>1</v>
      </c>
      <c r="D931" s="36" t="s">
        <v>497</v>
      </c>
      <c r="E931" s="36">
        <v>2003</v>
      </c>
      <c r="F931" s="36">
        <v>2004</v>
      </c>
      <c r="G931" s="76">
        <v>300</v>
      </c>
      <c r="H931" s="36">
        <v>5</v>
      </c>
      <c r="I931" s="36">
        <v>1</v>
      </c>
      <c r="J931" s="36">
        <v>1</v>
      </c>
      <c r="K931" s="36">
        <v>4</v>
      </c>
      <c r="L931" s="94">
        <v>1199</v>
      </c>
      <c r="M931" s="94">
        <v>810</v>
      </c>
      <c r="N931" s="95">
        <f t="shared" si="79"/>
        <v>0.59681433549029372</v>
      </c>
      <c r="O931" s="36">
        <v>20042397</v>
      </c>
      <c r="P931" s="63">
        <v>1369.14</v>
      </c>
      <c r="Q931" s="76">
        <f t="shared" si="80"/>
        <v>1.4673444644083147</v>
      </c>
      <c r="R931" s="76">
        <f t="shared" si="81"/>
        <v>-1</v>
      </c>
      <c r="S931" s="95">
        <f t="shared" si="82"/>
        <v>-1</v>
      </c>
      <c r="T931" s="95">
        <f t="shared" si="83"/>
        <v>0.59681433549029372</v>
      </c>
      <c r="U931" s="95"/>
    </row>
    <row r="932" spans="1:21" x14ac:dyDescent="0.3">
      <c r="A932" s="36">
        <f t="shared" si="78"/>
        <v>3</v>
      </c>
      <c r="B932" s="36">
        <v>2687</v>
      </c>
      <c r="C932" s="36">
        <v>1</v>
      </c>
      <c r="D932" s="36" t="s">
        <v>621</v>
      </c>
      <c r="E932" s="36">
        <v>2003</v>
      </c>
      <c r="F932" s="36">
        <v>2004</v>
      </c>
      <c r="G932" s="76">
        <v>525</v>
      </c>
      <c r="H932" s="36">
        <v>10</v>
      </c>
      <c r="I932" s="36">
        <v>0</v>
      </c>
      <c r="J932" s="36">
        <v>1</v>
      </c>
      <c r="K932" s="36">
        <v>6</v>
      </c>
      <c r="L932" s="94">
        <v>1141</v>
      </c>
      <c r="M932" s="94">
        <v>2331</v>
      </c>
      <c r="N932" s="95">
        <f t="shared" si="79"/>
        <v>0.3286290322580645</v>
      </c>
      <c r="O932" s="36">
        <v>20042687</v>
      </c>
      <c r="P932" s="63">
        <v>1165</v>
      </c>
      <c r="Q932" s="76">
        <f t="shared" si="80"/>
        <v>2.9802575107296136</v>
      </c>
      <c r="R932" s="76">
        <f t="shared" si="81"/>
        <v>-1</v>
      </c>
      <c r="S932" s="95">
        <f t="shared" si="82"/>
        <v>-1</v>
      </c>
      <c r="T932" s="95">
        <f t="shared" si="83"/>
        <v>0.3286290322580645</v>
      </c>
      <c r="U932" s="95"/>
    </row>
    <row r="933" spans="1:21" x14ac:dyDescent="0.3">
      <c r="A933" s="36">
        <f t="shared" si="78"/>
        <v>3</v>
      </c>
      <c r="B933" s="36">
        <v>2752</v>
      </c>
      <c r="C933" s="36">
        <v>1</v>
      </c>
      <c r="D933" s="36" t="s">
        <v>622</v>
      </c>
      <c r="E933" s="36">
        <v>2003</v>
      </c>
      <c r="F933" s="36">
        <v>2004</v>
      </c>
      <c r="G933" s="76">
        <v>500</v>
      </c>
      <c r="H933" s="36">
        <v>10</v>
      </c>
      <c r="I933" s="36">
        <v>1</v>
      </c>
      <c r="J933" s="36">
        <v>1</v>
      </c>
      <c r="K933" s="36">
        <v>6</v>
      </c>
      <c r="L933" s="94">
        <v>1907</v>
      </c>
      <c r="M933" s="94">
        <v>668</v>
      </c>
      <c r="N933" s="95">
        <f t="shared" si="79"/>
        <v>0.74058252427184468</v>
      </c>
      <c r="O933" s="36">
        <v>20042752</v>
      </c>
      <c r="P933" s="63">
        <v>1897.77</v>
      </c>
      <c r="Q933" s="76">
        <f t="shared" si="80"/>
        <v>1.356855677979945</v>
      </c>
      <c r="R933" s="76">
        <f t="shared" si="81"/>
        <v>-1</v>
      </c>
      <c r="S933" s="95">
        <f t="shared" si="82"/>
        <v>-1</v>
      </c>
      <c r="T933" s="95">
        <f t="shared" si="83"/>
        <v>0.74058252427184468</v>
      </c>
      <c r="U933" s="95"/>
    </row>
    <row r="934" spans="1:21" x14ac:dyDescent="0.3">
      <c r="A934" s="36">
        <f t="shared" si="78"/>
        <v>3</v>
      </c>
      <c r="B934" s="36">
        <v>2753</v>
      </c>
      <c r="C934" s="36">
        <v>1</v>
      </c>
      <c r="D934" s="36" t="s">
        <v>465</v>
      </c>
      <c r="E934" s="36">
        <v>2003</v>
      </c>
      <c r="F934" s="36">
        <v>2004</v>
      </c>
      <c r="G934" s="76">
        <v>405</v>
      </c>
      <c r="H934" s="36">
        <v>5</v>
      </c>
      <c r="I934" s="36">
        <v>1</v>
      </c>
      <c r="J934" s="36">
        <v>1</v>
      </c>
      <c r="K934" s="36">
        <v>5</v>
      </c>
      <c r="L934" s="94">
        <v>1046</v>
      </c>
      <c r="M934" s="94">
        <v>463</v>
      </c>
      <c r="N934" s="95">
        <f t="shared" si="79"/>
        <v>0.69317428760768718</v>
      </c>
      <c r="O934" s="36">
        <v>20042753</v>
      </c>
      <c r="P934" s="63">
        <v>1551.19</v>
      </c>
      <c r="Q934" s="76">
        <f t="shared" si="80"/>
        <v>0.97280152656992369</v>
      </c>
      <c r="R934" s="76">
        <f t="shared" si="81"/>
        <v>-1</v>
      </c>
      <c r="S934" s="95">
        <f t="shared" si="82"/>
        <v>-1</v>
      </c>
      <c r="T934" s="95">
        <f t="shared" si="83"/>
        <v>0.69317428760768718</v>
      </c>
      <c r="U934" s="95"/>
    </row>
    <row r="935" spans="1:21" x14ac:dyDescent="0.3">
      <c r="A935" s="36">
        <f t="shared" si="78"/>
        <v>3</v>
      </c>
      <c r="B935" s="36">
        <v>2759</v>
      </c>
      <c r="C935" s="36">
        <v>1</v>
      </c>
      <c r="D935" s="36" t="s">
        <v>623</v>
      </c>
      <c r="E935" s="36">
        <v>2003</v>
      </c>
      <c r="F935" s="36">
        <v>2004</v>
      </c>
      <c r="G935" s="76">
        <v>400</v>
      </c>
      <c r="H935" s="36">
        <v>10</v>
      </c>
      <c r="I935" s="36">
        <v>0</v>
      </c>
      <c r="J935" s="36">
        <v>1</v>
      </c>
      <c r="K935" s="36">
        <v>5</v>
      </c>
      <c r="L935" s="94">
        <v>229</v>
      </c>
      <c r="M935" s="94">
        <v>290</v>
      </c>
      <c r="N935" s="95">
        <f t="shared" si="79"/>
        <v>0.44123314065510599</v>
      </c>
      <c r="O935" s="36">
        <v>20042759</v>
      </c>
      <c r="P935" s="63">
        <v>492.31</v>
      </c>
      <c r="Q935" s="76">
        <f t="shared" si="80"/>
        <v>1.0542138083727732</v>
      </c>
      <c r="R935" s="76">
        <f t="shared" si="81"/>
        <v>-1</v>
      </c>
      <c r="S935" s="95">
        <f t="shared" si="82"/>
        <v>-1</v>
      </c>
      <c r="T935" s="95">
        <f t="shared" si="83"/>
        <v>0.44123314065510599</v>
      </c>
      <c r="U935" s="95"/>
    </row>
    <row r="936" spans="1:21" x14ac:dyDescent="0.3">
      <c r="A936" s="36">
        <f t="shared" si="78"/>
        <v>3</v>
      </c>
      <c r="B936" s="36">
        <v>2805</v>
      </c>
      <c r="C936" s="36">
        <v>1</v>
      </c>
      <c r="D936" s="36" t="s">
        <v>589</v>
      </c>
      <c r="E936" s="36">
        <v>2003</v>
      </c>
      <c r="F936" s="36">
        <v>2004</v>
      </c>
      <c r="G936" s="76">
        <v>600</v>
      </c>
      <c r="H936" s="36">
        <v>10</v>
      </c>
      <c r="I936" s="36">
        <v>0</v>
      </c>
      <c r="J936" s="36">
        <v>1</v>
      </c>
      <c r="K936" s="36">
        <v>7</v>
      </c>
      <c r="L936" s="94">
        <v>710</v>
      </c>
      <c r="M936" s="94">
        <v>999</v>
      </c>
      <c r="N936" s="95">
        <f t="shared" si="79"/>
        <v>0.41544763019309539</v>
      </c>
      <c r="O936" s="36">
        <v>20042805</v>
      </c>
      <c r="P936" s="63">
        <v>1177.51</v>
      </c>
      <c r="Q936" s="76">
        <f t="shared" si="80"/>
        <v>1.4513677166223642</v>
      </c>
      <c r="R936" s="76">
        <f t="shared" si="81"/>
        <v>-1</v>
      </c>
      <c r="S936" s="95">
        <f t="shared" si="82"/>
        <v>-1</v>
      </c>
      <c r="T936" s="95">
        <f t="shared" si="83"/>
        <v>0.41544763019309539</v>
      </c>
      <c r="U936" s="95"/>
    </row>
    <row r="937" spans="1:21" x14ac:dyDescent="0.3">
      <c r="A937" s="36">
        <f t="shared" si="78"/>
        <v>3</v>
      </c>
      <c r="B937" s="36">
        <v>2856</v>
      </c>
      <c r="C937" s="36">
        <v>1</v>
      </c>
      <c r="D937" s="36" t="s">
        <v>625</v>
      </c>
      <c r="E937" s="36">
        <v>2003</v>
      </c>
      <c r="F937" s="36">
        <v>2005</v>
      </c>
      <c r="G937" s="76">
        <v>1000</v>
      </c>
      <c r="H937" s="36">
        <v>10</v>
      </c>
      <c r="I937" s="36">
        <v>1</v>
      </c>
      <c r="J937" s="36">
        <v>0</v>
      </c>
      <c r="K937" s="36">
        <v>10</v>
      </c>
      <c r="L937" s="94">
        <v>302</v>
      </c>
      <c r="M937" s="94">
        <v>164</v>
      </c>
      <c r="N937" s="95">
        <f t="shared" si="79"/>
        <v>0.64806866952789699</v>
      </c>
      <c r="O937" s="36">
        <v>20042856</v>
      </c>
      <c r="P937" s="63">
        <v>404.89</v>
      </c>
      <c r="Q937" s="76">
        <f t="shared" si="80"/>
        <v>1.1509298821902245</v>
      </c>
      <c r="R937" s="76">
        <f t="shared" si="81"/>
        <v>-1</v>
      </c>
      <c r="S937" s="95">
        <f t="shared" si="82"/>
        <v>-1</v>
      </c>
      <c r="T937" s="95">
        <f t="shared" si="83"/>
        <v>0.64806866952789699</v>
      </c>
      <c r="U937" s="95"/>
    </row>
    <row r="938" spans="1:21" x14ac:dyDescent="0.3">
      <c r="A938" s="36">
        <f t="shared" si="78"/>
        <v>3</v>
      </c>
      <c r="B938" s="36">
        <v>2886</v>
      </c>
      <c r="C938" s="36">
        <v>1</v>
      </c>
      <c r="D938" s="36" t="s">
        <v>607</v>
      </c>
      <c r="E938" s="36">
        <v>2003</v>
      </c>
      <c r="F938" s="36">
        <v>2004</v>
      </c>
      <c r="G938" s="76">
        <v>448.5</v>
      </c>
      <c r="H938" s="36">
        <v>7</v>
      </c>
      <c r="I938" s="36">
        <v>1</v>
      </c>
      <c r="J938" s="36">
        <v>1</v>
      </c>
      <c r="K938" s="36">
        <v>5</v>
      </c>
      <c r="L938" s="94">
        <v>694</v>
      </c>
      <c r="M938" s="94">
        <v>634</v>
      </c>
      <c r="N938" s="95">
        <f t="shared" si="79"/>
        <v>0.52259036144578308</v>
      </c>
      <c r="O938" s="36">
        <v>20042886</v>
      </c>
      <c r="P938" s="63">
        <v>452.64</v>
      </c>
      <c r="Q938" s="76">
        <f t="shared" si="80"/>
        <v>2.9338989042064334</v>
      </c>
      <c r="R938" s="76">
        <f t="shared" si="81"/>
        <v>-1</v>
      </c>
      <c r="S938" s="95">
        <f t="shared" si="82"/>
        <v>-1</v>
      </c>
      <c r="T938" s="95">
        <f t="shared" si="83"/>
        <v>0.52259036144578308</v>
      </c>
      <c r="U938" s="95"/>
    </row>
    <row r="939" spans="1:21" x14ac:dyDescent="0.3">
      <c r="A939" s="36">
        <f t="shared" ref="A939:A1002" si="84">IF(E939/4=INT(E939/4),1,IF(E939/2=INT(E939/2),2,3))</f>
        <v>3</v>
      </c>
      <c r="B939" s="36">
        <v>2889</v>
      </c>
      <c r="C939" s="36">
        <v>1</v>
      </c>
      <c r="D939" s="36" t="s">
        <v>624</v>
      </c>
      <c r="E939" s="36">
        <v>2003</v>
      </c>
      <c r="F939" s="36">
        <v>2004</v>
      </c>
      <c r="G939" s="76">
        <v>500</v>
      </c>
      <c r="H939" s="36">
        <v>10</v>
      </c>
      <c r="I939" s="36">
        <v>0</v>
      </c>
      <c r="J939" s="36">
        <v>1</v>
      </c>
      <c r="K939" s="36">
        <v>6</v>
      </c>
      <c r="L939" s="94">
        <v>504</v>
      </c>
      <c r="M939" s="94">
        <v>610</v>
      </c>
      <c r="N939" s="95">
        <f t="shared" ref="N939:N1002" si="85">L939/(L939+M939)</f>
        <v>0.4524236983842011</v>
      </c>
      <c r="O939" s="36">
        <v>20042889</v>
      </c>
      <c r="P939" s="63">
        <v>743.66</v>
      </c>
      <c r="Q939" s="76">
        <f t="shared" ref="Q939:Q1002" si="86">(L939+M939)/P939</f>
        <v>1.4979963962025657</v>
      </c>
      <c r="R939" s="76">
        <f t="shared" ref="R939:R1002" si="87">IF(A939=1,N939,-1)</f>
        <v>-1</v>
      </c>
      <c r="S939" s="95">
        <f t="shared" ref="S939:S1002" si="88">IF(A939=2,N939,-1)</f>
        <v>-1</v>
      </c>
      <c r="T939" s="95">
        <f t="shared" ref="T939:T1002" si="89">IF(A939=3,N939,-1)</f>
        <v>0.4524236983842011</v>
      </c>
      <c r="U939" s="95"/>
    </row>
    <row r="940" spans="1:21" x14ac:dyDescent="0.3">
      <c r="A940" s="36">
        <f t="shared" si="84"/>
        <v>3</v>
      </c>
      <c r="B940" s="36">
        <v>2890</v>
      </c>
      <c r="C940" s="36">
        <v>1</v>
      </c>
      <c r="D940" s="36" t="s">
        <v>533</v>
      </c>
      <c r="E940" s="36">
        <v>2003</v>
      </c>
      <c r="F940" s="36">
        <v>2004</v>
      </c>
      <c r="G940" s="76">
        <v>415</v>
      </c>
      <c r="H940" s="36">
        <v>7</v>
      </c>
      <c r="I940" s="36">
        <v>1</v>
      </c>
      <c r="J940" s="36">
        <v>1</v>
      </c>
      <c r="K940" s="36">
        <v>5</v>
      </c>
      <c r="L940" s="94">
        <v>720</v>
      </c>
      <c r="M940" s="94">
        <v>319</v>
      </c>
      <c r="N940" s="95">
        <f t="shared" si="85"/>
        <v>0.69297401347449472</v>
      </c>
      <c r="O940" s="36">
        <v>20042890</v>
      </c>
      <c r="P940" s="63">
        <v>825.11</v>
      </c>
      <c r="Q940" s="76">
        <f t="shared" si="86"/>
        <v>1.2592260425882609</v>
      </c>
      <c r="R940" s="76">
        <f t="shared" si="87"/>
        <v>-1</v>
      </c>
      <c r="S940" s="95">
        <f t="shared" si="88"/>
        <v>-1</v>
      </c>
      <c r="T940" s="95">
        <f t="shared" si="89"/>
        <v>0.69297401347449472</v>
      </c>
      <c r="U940" s="95"/>
    </row>
    <row r="941" spans="1:21" x14ac:dyDescent="0.3">
      <c r="A941" s="36">
        <f t="shared" si="84"/>
        <v>1</v>
      </c>
      <c r="B941" s="36">
        <v>12</v>
      </c>
      <c r="C941" s="36">
        <v>1</v>
      </c>
      <c r="D941" s="36" t="s">
        <v>485</v>
      </c>
      <c r="E941" s="36">
        <v>2004</v>
      </c>
      <c r="F941" s="36">
        <v>2005</v>
      </c>
      <c r="G941" s="76">
        <v>511</v>
      </c>
      <c r="H941" s="36">
        <v>5</v>
      </c>
      <c r="I941" s="36">
        <v>0</v>
      </c>
      <c r="J941" s="36">
        <v>1</v>
      </c>
      <c r="K941" s="36">
        <v>6</v>
      </c>
      <c r="L941" s="94">
        <v>8055</v>
      </c>
      <c r="M941" s="94">
        <v>8226</v>
      </c>
      <c r="N941" s="95">
        <f t="shared" si="85"/>
        <v>0.49474847982310671</v>
      </c>
      <c r="O941" s="36">
        <v>20050012</v>
      </c>
      <c r="P941" s="63">
        <v>6681.24</v>
      </c>
      <c r="Q941" s="76">
        <f t="shared" si="86"/>
        <v>2.4368231046931408</v>
      </c>
      <c r="R941" s="76">
        <f t="shared" si="87"/>
        <v>0.49474847982310671</v>
      </c>
      <c r="S941" s="95">
        <f t="shared" si="88"/>
        <v>-1</v>
      </c>
      <c r="T941" s="95">
        <f t="shared" si="89"/>
        <v>-1</v>
      </c>
      <c r="U941" s="95"/>
    </row>
    <row r="942" spans="1:21" x14ac:dyDescent="0.3">
      <c r="A942" s="36">
        <f t="shared" si="84"/>
        <v>1</v>
      </c>
      <c r="B942" s="36">
        <v>13</v>
      </c>
      <c r="C942" s="36">
        <v>1</v>
      </c>
      <c r="D942" s="36" t="s">
        <v>466</v>
      </c>
      <c r="E942" s="36">
        <v>2004</v>
      </c>
      <c r="F942" s="36">
        <v>2005</v>
      </c>
      <c r="G942" s="76">
        <v>852</v>
      </c>
      <c r="H942" s="36">
        <v>10</v>
      </c>
      <c r="I942" s="36">
        <v>0</v>
      </c>
      <c r="J942" s="36">
        <v>1</v>
      </c>
      <c r="K942" s="36">
        <v>9</v>
      </c>
      <c r="L942" s="94">
        <v>5533</v>
      </c>
      <c r="M942" s="94">
        <v>5875</v>
      </c>
      <c r="N942" s="95">
        <f t="shared" si="85"/>
        <v>0.48501051893408137</v>
      </c>
      <c r="O942" s="36">
        <v>20050013</v>
      </c>
      <c r="P942" s="63">
        <v>3239.47</v>
      </c>
      <c r="Q942" s="76">
        <f t="shared" si="86"/>
        <v>3.5215637125826142</v>
      </c>
      <c r="R942" s="76">
        <f t="shared" si="87"/>
        <v>0.48501051893408137</v>
      </c>
      <c r="S942" s="95">
        <f t="shared" si="88"/>
        <v>-1</v>
      </c>
      <c r="T942" s="95">
        <f t="shared" si="89"/>
        <v>-1</v>
      </c>
      <c r="U942" s="95"/>
    </row>
    <row r="943" spans="1:21" x14ac:dyDescent="0.3">
      <c r="A943" s="36">
        <f t="shared" si="84"/>
        <v>1</v>
      </c>
      <c r="B943" s="36">
        <v>22</v>
      </c>
      <c r="C943" s="36">
        <v>1</v>
      </c>
      <c r="D943" s="36" t="s">
        <v>312</v>
      </c>
      <c r="E943" s="36">
        <v>2004</v>
      </c>
      <c r="F943" s="36">
        <v>2005</v>
      </c>
      <c r="G943" s="76">
        <v>500</v>
      </c>
      <c r="H943" s="36">
        <v>7</v>
      </c>
      <c r="I943" s="36">
        <v>0</v>
      </c>
      <c r="J943" s="36">
        <v>1</v>
      </c>
      <c r="K943" s="36">
        <v>6</v>
      </c>
      <c r="L943" s="94">
        <v>3580</v>
      </c>
      <c r="M943" s="94">
        <v>4622</v>
      </c>
      <c r="N943" s="95">
        <f t="shared" si="85"/>
        <v>0.43647890758351621</v>
      </c>
      <c r="O943" s="36">
        <v>20050022</v>
      </c>
      <c r="P943" s="63">
        <v>2556.8000000000002</v>
      </c>
      <c r="Q943" s="76">
        <f t="shared" si="86"/>
        <v>3.2079161451814766</v>
      </c>
      <c r="R943" s="76">
        <f t="shared" si="87"/>
        <v>0.43647890758351621</v>
      </c>
      <c r="S943" s="95">
        <f t="shared" si="88"/>
        <v>-1</v>
      </c>
      <c r="T943" s="95">
        <f t="shared" si="89"/>
        <v>-1</v>
      </c>
      <c r="U943" s="95"/>
    </row>
    <row r="944" spans="1:21" x14ac:dyDescent="0.3">
      <c r="A944" s="36">
        <f t="shared" si="84"/>
        <v>1</v>
      </c>
      <c r="B944" s="36">
        <v>23</v>
      </c>
      <c r="C944" s="36">
        <v>1</v>
      </c>
      <c r="D944" s="36" t="s">
        <v>516</v>
      </c>
      <c r="E944" s="36">
        <v>2004</v>
      </c>
      <c r="F944" s="36">
        <v>2005</v>
      </c>
      <c r="G944" s="76">
        <v>500</v>
      </c>
      <c r="H944" s="36">
        <v>10</v>
      </c>
      <c r="I944" s="36">
        <v>0</v>
      </c>
      <c r="J944" s="36">
        <v>1</v>
      </c>
      <c r="K944" s="36">
        <v>6</v>
      </c>
      <c r="L944" s="94">
        <v>1206</v>
      </c>
      <c r="M944" s="94">
        <v>2241</v>
      </c>
      <c r="N944" s="95">
        <f t="shared" si="85"/>
        <v>0.34986945169712796</v>
      </c>
      <c r="O944" s="36">
        <v>20050023</v>
      </c>
      <c r="P944" s="63">
        <v>1127.8900000000001</v>
      </c>
      <c r="Q944" s="76">
        <f t="shared" si="86"/>
        <v>3.0561490925533517</v>
      </c>
      <c r="R944" s="76">
        <f t="shared" si="87"/>
        <v>0.34986945169712796</v>
      </c>
      <c r="S944" s="95">
        <f t="shared" si="88"/>
        <v>-1</v>
      </c>
      <c r="T944" s="95">
        <f t="shared" si="89"/>
        <v>-1</v>
      </c>
      <c r="U944" s="95"/>
    </row>
    <row r="945" spans="1:21" x14ac:dyDescent="0.3">
      <c r="A945" s="36">
        <f t="shared" si="84"/>
        <v>1</v>
      </c>
      <c r="B945" s="36">
        <v>32</v>
      </c>
      <c r="C945" s="36">
        <v>1</v>
      </c>
      <c r="D945" s="36" t="s">
        <v>537</v>
      </c>
      <c r="E945" s="36">
        <v>2004</v>
      </c>
      <c r="F945" s="36">
        <v>2005</v>
      </c>
      <c r="G945" s="76">
        <v>350</v>
      </c>
      <c r="H945" s="36">
        <v>10</v>
      </c>
      <c r="I945" s="36">
        <v>0</v>
      </c>
      <c r="J945" s="36">
        <v>1</v>
      </c>
      <c r="K945" s="36">
        <v>4</v>
      </c>
      <c r="L945" s="94">
        <v>678</v>
      </c>
      <c r="M945" s="94">
        <v>1182</v>
      </c>
      <c r="N945" s="95">
        <f t="shared" si="85"/>
        <v>0.36451612903225805</v>
      </c>
      <c r="O945" s="36">
        <v>20050032</v>
      </c>
      <c r="P945" s="63">
        <v>672.72</v>
      </c>
      <c r="Q945" s="76">
        <f t="shared" si="86"/>
        <v>2.7648947556189793</v>
      </c>
      <c r="R945" s="76">
        <f t="shared" si="87"/>
        <v>0.36451612903225805</v>
      </c>
      <c r="S945" s="95">
        <f t="shared" si="88"/>
        <v>-1</v>
      </c>
      <c r="T945" s="95">
        <f t="shared" si="89"/>
        <v>-1</v>
      </c>
      <c r="U945" s="95"/>
    </row>
    <row r="946" spans="1:21" x14ac:dyDescent="0.3">
      <c r="A946" s="36">
        <f t="shared" si="84"/>
        <v>1</v>
      </c>
      <c r="B946" s="36">
        <v>110</v>
      </c>
      <c r="C946" s="36">
        <v>1</v>
      </c>
      <c r="D946" s="36" t="s">
        <v>240</v>
      </c>
      <c r="E946" s="36">
        <v>2004</v>
      </c>
      <c r="F946" s="36">
        <v>2005</v>
      </c>
      <c r="G946" s="76">
        <v>390</v>
      </c>
      <c r="H946" s="36">
        <v>10</v>
      </c>
      <c r="I946" s="36">
        <v>1</v>
      </c>
      <c r="J946" s="36">
        <v>1</v>
      </c>
      <c r="K946" s="36">
        <v>4</v>
      </c>
      <c r="L946" s="94">
        <v>4535</v>
      </c>
      <c r="M946" s="94">
        <v>3722</v>
      </c>
      <c r="N946" s="95">
        <f t="shared" si="85"/>
        <v>0.54923095555286428</v>
      </c>
      <c r="O946" s="36">
        <v>20050110</v>
      </c>
      <c r="P946" s="63">
        <v>2618.71</v>
      </c>
      <c r="Q946" s="76">
        <f t="shared" si="86"/>
        <v>3.1530791878443964</v>
      </c>
      <c r="R946" s="76">
        <f t="shared" si="87"/>
        <v>0.54923095555286428</v>
      </c>
      <c r="S946" s="95">
        <f t="shared" si="88"/>
        <v>-1</v>
      </c>
      <c r="T946" s="95">
        <f t="shared" si="89"/>
        <v>-1</v>
      </c>
      <c r="U946" s="95"/>
    </row>
    <row r="947" spans="1:21" x14ac:dyDescent="0.3">
      <c r="A947" s="36">
        <f t="shared" si="84"/>
        <v>1</v>
      </c>
      <c r="B947" s="36">
        <v>138</v>
      </c>
      <c r="C947" s="36">
        <v>1</v>
      </c>
      <c r="D947" s="36" t="s">
        <v>243</v>
      </c>
      <c r="E947" s="36">
        <v>2004</v>
      </c>
      <c r="F947" s="36">
        <v>2005</v>
      </c>
      <c r="G947" s="76">
        <v>500</v>
      </c>
      <c r="H947" s="36">
        <v>5</v>
      </c>
      <c r="I947" s="36">
        <v>0</v>
      </c>
      <c r="J947" s="36">
        <v>1</v>
      </c>
      <c r="K947" s="36">
        <v>6</v>
      </c>
      <c r="L947" s="94">
        <v>3456</v>
      </c>
      <c r="M947" s="94">
        <v>6483</v>
      </c>
      <c r="N947" s="95">
        <f t="shared" si="85"/>
        <v>0.34772109870208273</v>
      </c>
      <c r="O947" s="36">
        <v>20050138</v>
      </c>
      <c r="P947" s="63">
        <v>3882.1</v>
      </c>
      <c r="Q947" s="76">
        <f t="shared" si="86"/>
        <v>2.5602122562530591</v>
      </c>
      <c r="R947" s="76">
        <f t="shared" si="87"/>
        <v>0.34772109870208273</v>
      </c>
      <c r="S947" s="95">
        <f t="shared" si="88"/>
        <v>-1</v>
      </c>
      <c r="T947" s="95">
        <f t="shared" si="89"/>
        <v>-1</v>
      </c>
      <c r="U947" s="95"/>
    </row>
    <row r="948" spans="1:21" x14ac:dyDescent="0.3">
      <c r="A948" s="36">
        <f t="shared" si="84"/>
        <v>1</v>
      </c>
      <c r="B948" s="36">
        <v>150</v>
      </c>
      <c r="C948" s="36">
        <v>1</v>
      </c>
      <c r="D948" s="36" t="s">
        <v>317</v>
      </c>
      <c r="E948" s="36">
        <v>2004</v>
      </c>
      <c r="F948" s="36">
        <v>2005</v>
      </c>
      <c r="G948" s="76">
        <v>500</v>
      </c>
      <c r="H948" s="36">
        <v>10</v>
      </c>
      <c r="I948" s="36">
        <v>1</v>
      </c>
      <c r="J948" s="36">
        <v>1</v>
      </c>
      <c r="K948" s="36">
        <v>6</v>
      </c>
      <c r="L948" s="94">
        <v>1154</v>
      </c>
      <c r="M948" s="94">
        <v>778</v>
      </c>
      <c r="N948" s="95">
        <f t="shared" si="85"/>
        <v>0.59730848861283647</v>
      </c>
      <c r="O948" s="36">
        <v>20050150</v>
      </c>
      <c r="P948" s="63">
        <v>807.34</v>
      </c>
      <c r="Q948" s="76">
        <f t="shared" si="86"/>
        <v>2.3930438229246662</v>
      </c>
      <c r="R948" s="76">
        <f t="shared" si="87"/>
        <v>0.59730848861283647</v>
      </c>
      <c r="S948" s="95">
        <f t="shared" si="88"/>
        <v>-1</v>
      </c>
      <c r="T948" s="95">
        <f t="shared" si="89"/>
        <v>-1</v>
      </c>
      <c r="U948" s="95"/>
    </row>
    <row r="949" spans="1:21" x14ac:dyDescent="0.3">
      <c r="A949" s="36">
        <f t="shared" si="84"/>
        <v>1</v>
      </c>
      <c r="B949" s="36">
        <v>177</v>
      </c>
      <c r="C949" s="36">
        <v>1</v>
      </c>
      <c r="D949" s="36" t="s">
        <v>371</v>
      </c>
      <c r="E949" s="36">
        <v>2004</v>
      </c>
      <c r="F949" s="36">
        <v>2005</v>
      </c>
      <c r="G949" s="76">
        <v>440.25</v>
      </c>
      <c r="H949" s="36">
        <v>10</v>
      </c>
      <c r="I949" s="36">
        <v>0</v>
      </c>
      <c r="J949" s="36">
        <v>1</v>
      </c>
      <c r="K949" s="36">
        <v>5</v>
      </c>
      <c r="L949" s="94">
        <v>1449</v>
      </c>
      <c r="M949" s="94">
        <v>1846</v>
      </c>
      <c r="N949" s="95">
        <f t="shared" si="85"/>
        <v>0.43975720789074357</v>
      </c>
      <c r="O949" s="36">
        <v>20050177</v>
      </c>
      <c r="P949" s="63">
        <v>938.8</v>
      </c>
      <c r="Q949" s="76">
        <f t="shared" si="86"/>
        <v>3.5097997443544955</v>
      </c>
      <c r="R949" s="76">
        <f t="shared" si="87"/>
        <v>0.43975720789074357</v>
      </c>
      <c r="S949" s="95">
        <f t="shared" si="88"/>
        <v>-1</v>
      </c>
      <c r="T949" s="95">
        <f t="shared" si="89"/>
        <v>-1</v>
      </c>
      <c r="U949" s="95"/>
    </row>
    <row r="950" spans="1:21" x14ac:dyDescent="0.3">
      <c r="A950" s="36">
        <f t="shared" si="84"/>
        <v>1</v>
      </c>
      <c r="B950" s="36">
        <v>186</v>
      </c>
      <c r="C950" s="36">
        <v>1</v>
      </c>
      <c r="D950" s="36" t="s">
        <v>600</v>
      </c>
      <c r="E950" s="36">
        <v>2004</v>
      </c>
      <c r="F950" s="36">
        <v>2005</v>
      </c>
      <c r="G950" s="76">
        <v>160.27000000000001</v>
      </c>
      <c r="H950" s="36">
        <v>10</v>
      </c>
      <c r="I950" s="36">
        <v>0</v>
      </c>
      <c r="J950" s="36">
        <v>1</v>
      </c>
      <c r="K950" s="36">
        <v>2</v>
      </c>
      <c r="L950" s="94">
        <v>1589</v>
      </c>
      <c r="M950" s="94">
        <v>3746</v>
      </c>
      <c r="N950" s="95">
        <f t="shared" si="85"/>
        <v>0.29784442361761948</v>
      </c>
      <c r="O950" s="36">
        <v>20050186</v>
      </c>
      <c r="P950" s="63">
        <v>1323.05</v>
      </c>
      <c r="Q950" s="76">
        <f t="shared" si="86"/>
        <v>4.0323494954839196</v>
      </c>
      <c r="R950" s="76">
        <f t="shared" si="87"/>
        <v>0.29784442361761948</v>
      </c>
      <c r="S950" s="95">
        <f t="shared" si="88"/>
        <v>-1</v>
      </c>
      <c r="T950" s="95">
        <f t="shared" si="89"/>
        <v>-1</v>
      </c>
      <c r="U950" s="95"/>
    </row>
    <row r="951" spans="1:21" x14ac:dyDescent="0.3">
      <c r="A951" s="36">
        <f t="shared" si="84"/>
        <v>1</v>
      </c>
      <c r="B951" s="36">
        <v>186</v>
      </c>
      <c r="C951" s="36">
        <v>1</v>
      </c>
      <c r="D951" s="36" t="s">
        <v>600</v>
      </c>
      <c r="E951" s="36">
        <v>2004</v>
      </c>
      <c r="F951" s="36">
        <v>2005</v>
      </c>
      <c r="G951" s="76">
        <v>200</v>
      </c>
      <c r="H951" s="36">
        <v>10</v>
      </c>
      <c r="I951" s="36">
        <v>0</v>
      </c>
      <c r="J951" s="36">
        <v>1</v>
      </c>
      <c r="K951" s="36">
        <v>3</v>
      </c>
      <c r="L951" s="94">
        <v>1629</v>
      </c>
      <c r="M951" s="94">
        <v>3683</v>
      </c>
      <c r="N951" s="95">
        <f t="shared" si="85"/>
        <v>0.30666415662650603</v>
      </c>
      <c r="O951" s="36">
        <v>20050186</v>
      </c>
      <c r="P951" s="63">
        <v>1323.05</v>
      </c>
      <c r="Q951" s="76">
        <f t="shared" si="86"/>
        <v>4.0149654208079815</v>
      </c>
      <c r="R951" s="76">
        <f t="shared" si="87"/>
        <v>0.30666415662650603</v>
      </c>
      <c r="S951" s="95">
        <f t="shared" si="88"/>
        <v>-1</v>
      </c>
      <c r="T951" s="95">
        <f t="shared" si="89"/>
        <v>-1</v>
      </c>
      <c r="U951" s="95"/>
    </row>
    <row r="952" spans="1:21" x14ac:dyDescent="0.3">
      <c r="A952" s="36">
        <f t="shared" si="84"/>
        <v>1</v>
      </c>
      <c r="B952" s="36">
        <v>186</v>
      </c>
      <c r="C952" s="36">
        <v>1</v>
      </c>
      <c r="D952" s="36" t="s">
        <v>600</v>
      </c>
      <c r="E952" s="36">
        <v>2004</v>
      </c>
      <c r="F952" s="36">
        <v>2005</v>
      </c>
      <c r="G952" s="76">
        <v>528.07000000000005</v>
      </c>
      <c r="H952" s="36">
        <v>10</v>
      </c>
      <c r="I952" s="36">
        <v>0</v>
      </c>
      <c r="J952" s="36">
        <v>1</v>
      </c>
      <c r="K952" s="36">
        <v>6</v>
      </c>
      <c r="L952" s="94">
        <v>1958</v>
      </c>
      <c r="M952" s="94">
        <v>3603</v>
      </c>
      <c r="N952" s="95">
        <f t="shared" si="85"/>
        <v>0.35209494695198706</v>
      </c>
      <c r="O952" s="36">
        <v>20050186</v>
      </c>
      <c r="P952" s="63">
        <v>1323.05</v>
      </c>
      <c r="Q952" s="76">
        <f t="shared" si="86"/>
        <v>4.2031669249083556</v>
      </c>
      <c r="R952" s="76">
        <f t="shared" si="87"/>
        <v>0.35209494695198706</v>
      </c>
      <c r="S952" s="95">
        <f t="shared" si="88"/>
        <v>-1</v>
      </c>
      <c r="T952" s="95">
        <f t="shared" si="89"/>
        <v>-1</v>
      </c>
      <c r="U952" s="95"/>
    </row>
    <row r="953" spans="1:21" x14ac:dyDescent="0.3">
      <c r="A953" s="36">
        <f t="shared" si="84"/>
        <v>1</v>
      </c>
      <c r="B953" s="36">
        <v>204</v>
      </c>
      <c r="C953" s="36">
        <v>1</v>
      </c>
      <c r="D953" s="36" t="s">
        <v>488</v>
      </c>
      <c r="E953" s="36">
        <v>2004</v>
      </c>
      <c r="F953" s="36">
        <v>2005</v>
      </c>
      <c r="G953" s="76">
        <v>700</v>
      </c>
      <c r="H953" s="36">
        <v>5</v>
      </c>
      <c r="I953" s="36">
        <v>0</v>
      </c>
      <c r="J953" s="36">
        <v>1</v>
      </c>
      <c r="K953" s="36">
        <v>8</v>
      </c>
      <c r="L953" s="94">
        <v>2313</v>
      </c>
      <c r="M953" s="94">
        <v>2410</v>
      </c>
      <c r="N953" s="95">
        <f t="shared" si="85"/>
        <v>0.48973110311242857</v>
      </c>
      <c r="O953" s="36">
        <v>20050204</v>
      </c>
      <c r="P953" s="63">
        <v>1923.41</v>
      </c>
      <c r="Q953" s="76">
        <f t="shared" si="86"/>
        <v>2.4555347013897193</v>
      </c>
      <c r="R953" s="76">
        <f t="shared" si="87"/>
        <v>0.48973110311242857</v>
      </c>
      <c r="S953" s="95">
        <f t="shared" si="88"/>
        <v>-1</v>
      </c>
      <c r="T953" s="95">
        <f t="shared" si="89"/>
        <v>-1</v>
      </c>
      <c r="U953" s="95"/>
    </row>
    <row r="954" spans="1:21" x14ac:dyDescent="0.3">
      <c r="A954" s="36">
        <f t="shared" si="84"/>
        <v>1</v>
      </c>
      <c r="B954" s="36">
        <v>206</v>
      </c>
      <c r="C954" s="36">
        <v>1</v>
      </c>
      <c r="D954" s="36" t="s">
        <v>489</v>
      </c>
      <c r="E954" s="36">
        <v>2004</v>
      </c>
      <c r="F954" s="36">
        <v>2005</v>
      </c>
      <c r="G954" s="76">
        <v>15</v>
      </c>
      <c r="H954" s="36">
        <v>10</v>
      </c>
      <c r="I954" s="36">
        <v>0</v>
      </c>
      <c r="J954" s="36">
        <v>1</v>
      </c>
      <c r="K954" s="36">
        <v>1</v>
      </c>
      <c r="L954" s="94">
        <v>6588</v>
      </c>
      <c r="M954" s="94">
        <v>8506</v>
      </c>
      <c r="N954" s="95">
        <f t="shared" si="85"/>
        <v>0.4364648204584603</v>
      </c>
      <c r="O954" s="36">
        <v>20050206</v>
      </c>
      <c r="P954" s="63">
        <v>4224.0600000000004</v>
      </c>
      <c r="Q954" s="76">
        <f t="shared" si="86"/>
        <v>3.5733393938533067</v>
      </c>
      <c r="R954" s="76">
        <f t="shared" si="87"/>
        <v>0.4364648204584603</v>
      </c>
      <c r="S954" s="95">
        <f t="shared" si="88"/>
        <v>-1</v>
      </c>
      <c r="T954" s="95">
        <f t="shared" si="89"/>
        <v>-1</v>
      </c>
      <c r="U954" s="95"/>
    </row>
    <row r="955" spans="1:21" x14ac:dyDescent="0.3">
      <c r="A955" s="36">
        <f t="shared" si="84"/>
        <v>1</v>
      </c>
      <c r="B955" s="36">
        <v>206</v>
      </c>
      <c r="C955" s="36">
        <v>1</v>
      </c>
      <c r="D955" s="36" t="s">
        <v>489</v>
      </c>
      <c r="E955" s="36">
        <v>2004</v>
      </c>
      <c r="F955" s="36">
        <v>2005</v>
      </c>
      <c r="G955" s="76">
        <v>60</v>
      </c>
      <c r="H955" s="36">
        <v>10</v>
      </c>
      <c r="I955" s="36">
        <v>0</v>
      </c>
      <c r="J955" s="36">
        <v>1</v>
      </c>
      <c r="K955" s="36">
        <v>1</v>
      </c>
      <c r="L955" s="94">
        <v>6573</v>
      </c>
      <c r="M955" s="94">
        <v>8664</v>
      </c>
      <c r="N955" s="95">
        <f t="shared" si="85"/>
        <v>0.43138413073439652</v>
      </c>
      <c r="O955" s="36">
        <v>20050206</v>
      </c>
      <c r="P955" s="63">
        <v>4224.0600000000004</v>
      </c>
      <c r="Q955" s="76">
        <f t="shared" si="86"/>
        <v>3.6071930796437548</v>
      </c>
      <c r="R955" s="76">
        <f t="shared" si="87"/>
        <v>0.43138413073439652</v>
      </c>
      <c r="S955" s="95">
        <f t="shared" si="88"/>
        <v>-1</v>
      </c>
      <c r="T955" s="95">
        <f t="shared" si="89"/>
        <v>-1</v>
      </c>
      <c r="U955" s="95"/>
    </row>
    <row r="956" spans="1:21" x14ac:dyDescent="0.3">
      <c r="A956" s="36">
        <f t="shared" si="84"/>
        <v>1</v>
      </c>
      <c r="B956" s="36">
        <v>206</v>
      </c>
      <c r="C956" s="36">
        <v>1</v>
      </c>
      <c r="D956" s="36" t="s">
        <v>489</v>
      </c>
      <c r="E956" s="36">
        <v>2004</v>
      </c>
      <c r="F956" s="36">
        <v>2005</v>
      </c>
      <c r="G956" s="76">
        <v>100</v>
      </c>
      <c r="H956" s="36">
        <v>10</v>
      </c>
      <c r="I956" s="36">
        <v>0</v>
      </c>
      <c r="J956" s="36">
        <v>1</v>
      </c>
      <c r="K956" s="36">
        <v>2</v>
      </c>
      <c r="L956" s="94">
        <v>7650</v>
      </c>
      <c r="M956" s="94">
        <v>7774</v>
      </c>
      <c r="N956" s="95">
        <f t="shared" si="85"/>
        <v>0.49598029045643155</v>
      </c>
      <c r="O956" s="36">
        <v>20050206</v>
      </c>
      <c r="P956" s="63">
        <v>4224.0600000000004</v>
      </c>
      <c r="Q956" s="76">
        <f t="shared" si="86"/>
        <v>3.651463284138956</v>
      </c>
      <c r="R956" s="76">
        <f t="shared" si="87"/>
        <v>0.49598029045643155</v>
      </c>
      <c r="S956" s="95">
        <f t="shared" si="88"/>
        <v>-1</v>
      </c>
      <c r="T956" s="95">
        <f t="shared" si="89"/>
        <v>-1</v>
      </c>
      <c r="U956" s="95"/>
    </row>
    <row r="957" spans="1:21" x14ac:dyDescent="0.3">
      <c r="A957" s="36">
        <f t="shared" si="84"/>
        <v>1</v>
      </c>
      <c r="B957" s="36">
        <v>206</v>
      </c>
      <c r="C957" s="36">
        <v>1</v>
      </c>
      <c r="D957" s="36" t="s">
        <v>489</v>
      </c>
      <c r="E957" s="36">
        <v>2004</v>
      </c>
      <c r="F957" s="36">
        <v>2005</v>
      </c>
      <c r="G957" s="76">
        <v>390</v>
      </c>
      <c r="H957" s="36">
        <v>10</v>
      </c>
      <c r="I957" s="36">
        <v>1</v>
      </c>
      <c r="J957" s="36">
        <v>1</v>
      </c>
      <c r="K957" s="36">
        <v>4</v>
      </c>
      <c r="L957" s="94">
        <v>8144</v>
      </c>
      <c r="M957" s="94">
        <v>7521</v>
      </c>
      <c r="N957" s="95">
        <f t="shared" si="85"/>
        <v>0.51988509415895312</v>
      </c>
      <c r="O957" s="36">
        <v>20050206</v>
      </c>
      <c r="P957" s="63">
        <v>4224.0600000000004</v>
      </c>
      <c r="Q957" s="76">
        <f t="shared" si="86"/>
        <v>3.708517397953627</v>
      </c>
      <c r="R957" s="76">
        <f t="shared" si="87"/>
        <v>0.51988509415895312</v>
      </c>
      <c r="S957" s="95">
        <f t="shared" si="88"/>
        <v>-1</v>
      </c>
      <c r="T957" s="95">
        <f t="shared" si="89"/>
        <v>-1</v>
      </c>
      <c r="U957" s="95"/>
    </row>
    <row r="958" spans="1:21" x14ac:dyDescent="0.3">
      <c r="A958" s="36">
        <f t="shared" si="84"/>
        <v>1</v>
      </c>
      <c r="B958" s="36">
        <v>207</v>
      </c>
      <c r="C958" s="36">
        <v>1</v>
      </c>
      <c r="D958" s="36" t="s">
        <v>542</v>
      </c>
      <c r="E958" s="36">
        <v>2004</v>
      </c>
      <c r="F958" s="36">
        <v>2005</v>
      </c>
      <c r="G958" s="76">
        <v>500</v>
      </c>
      <c r="H958" s="36">
        <v>5</v>
      </c>
      <c r="I958" s="36">
        <v>1</v>
      </c>
      <c r="J958" s="36">
        <v>1</v>
      </c>
      <c r="K958" s="36">
        <v>6</v>
      </c>
      <c r="L958" s="94">
        <v>490</v>
      </c>
      <c r="M958" s="94">
        <v>485</v>
      </c>
      <c r="N958" s="95">
        <f t="shared" si="85"/>
        <v>0.50256410256410255</v>
      </c>
      <c r="O958" s="36">
        <v>20050207</v>
      </c>
      <c r="P958" s="63">
        <v>287.95</v>
      </c>
      <c r="Q958" s="76">
        <f t="shared" si="86"/>
        <v>3.3860045146726865</v>
      </c>
      <c r="R958" s="76">
        <f t="shared" si="87"/>
        <v>0.50256410256410255</v>
      </c>
      <c r="S958" s="95">
        <f t="shared" si="88"/>
        <v>-1</v>
      </c>
      <c r="T958" s="95">
        <f t="shared" si="89"/>
        <v>-1</v>
      </c>
      <c r="U958" s="95"/>
    </row>
    <row r="959" spans="1:21" x14ac:dyDescent="0.3">
      <c r="A959" s="36">
        <f t="shared" si="84"/>
        <v>1</v>
      </c>
      <c r="B959" s="36">
        <v>242</v>
      </c>
      <c r="C959" s="36">
        <v>1</v>
      </c>
      <c r="D959" s="36" t="s">
        <v>626</v>
      </c>
      <c r="E959" s="36">
        <v>2004</v>
      </c>
      <c r="F959" s="36">
        <v>2005</v>
      </c>
      <c r="G959" s="76">
        <v>478</v>
      </c>
      <c r="H959" s="36">
        <v>10</v>
      </c>
      <c r="I959" s="36">
        <v>1</v>
      </c>
      <c r="J959" s="36">
        <v>1</v>
      </c>
      <c r="K959" s="36">
        <v>5</v>
      </c>
      <c r="L959" s="94">
        <v>568</v>
      </c>
      <c r="M959" s="94">
        <v>348</v>
      </c>
      <c r="N959" s="95">
        <f t="shared" si="85"/>
        <v>0.62008733624454149</v>
      </c>
      <c r="O959" s="36">
        <v>20050242</v>
      </c>
      <c r="P959" s="63">
        <v>279.87</v>
      </c>
      <c r="Q959" s="76">
        <f t="shared" si="86"/>
        <v>3.2729481545003036</v>
      </c>
      <c r="R959" s="76">
        <f t="shared" si="87"/>
        <v>0.62008733624454149</v>
      </c>
      <c r="S959" s="95">
        <f t="shared" si="88"/>
        <v>-1</v>
      </c>
      <c r="T959" s="95">
        <f t="shared" si="89"/>
        <v>-1</v>
      </c>
      <c r="U959" s="95"/>
    </row>
    <row r="960" spans="1:21" x14ac:dyDescent="0.3">
      <c r="A960" s="36">
        <f t="shared" si="84"/>
        <v>1</v>
      </c>
      <c r="B960" s="36">
        <v>252</v>
      </c>
      <c r="C960" s="36">
        <v>1</v>
      </c>
      <c r="D960" s="36" t="s">
        <v>273</v>
      </c>
      <c r="E960" s="36">
        <v>2004</v>
      </c>
      <c r="F960" s="36">
        <v>2005</v>
      </c>
      <c r="G960" s="76">
        <v>500</v>
      </c>
      <c r="H960" s="36">
        <v>3</v>
      </c>
      <c r="I960" s="36">
        <v>1</v>
      </c>
      <c r="J960" s="36">
        <v>1</v>
      </c>
      <c r="K960" s="36">
        <v>6</v>
      </c>
      <c r="L960" s="94">
        <v>2521</v>
      </c>
      <c r="M960" s="94">
        <v>1865</v>
      </c>
      <c r="N960" s="95">
        <f t="shared" si="85"/>
        <v>0.57478340173278619</v>
      </c>
      <c r="O960" s="36">
        <v>20050252</v>
      </c>
      <c r="P960" s="63">
        <v>1381.08</v>
      </c>
      <c r="Q960" s="76">
        <f t="shared" si="86"/>
        <v>3.1757754800590843</v>
      </c>
      <c r="R960" s="76">
        <f t="shared" si="87"/>
        <v>0.57478340173278619</v>
      </c>
      <c r="S960" s="95">
        <f t="shared" si="88"/>
        <v>-1</v>
      </c>
      <c r="T960" s="95">
        <f t="shared" si="89"/>
        <v>-1</v>
      </c>
      <c r="U960" s="95"/>
    </row>
    <row r="961" spans="1:21" x14ac:dyDescent="0.3">
      <c r="A961" s="36">
        <f t="shared" si="84"/>
        <v>1</v>
      </c>
      <c r="B961" s="36">
        <v>264</v>
      </c>
      <c r="C961" s="36">
        <v>1</v>
      </c>
      <c r="D961" s="36" t="s">
        <v>274</v>
      </c>
      <c r="E961" s="36">
        <v>2004</v>
      </c>
      <c r="F961" s="36">
        <v>2005</v>
      </c>
      <c r="G961" s="76">
        <v>400</v>
      </c>
      <c r="H961" s="36">
        <v>10</v>
      </c>
      <c r="I961" s="36">
        <v>1</v>
      </c>
      <c r="J961" s="36">
        <v>1</v>
      </c>
      <c r="K961" s="36">
        <v>5</v>
      </c>
      <c r="L961" s="94">
        <v>425</v>
      </c>
      <c r="M961" s="94">
        <v>221</v>
      </c>
      <c r="N961" s="95">
        <f t="shared" si="85"/>
        <v>0.65789473684210531</v>
      </c>
      <c r="O961" s="36">
        <v>20050264</v>
      </c>
      <c r="P961" s="63">
        <v>156.1</v>
      </c>
      <c r="Q961" s="76">
        <f t="shared" si="86"/>
        <v>4.1383728379244076</v>
      </c>
      <c r="R961" s="76">
        <f t="shared" si="87"/>
        <v>0.65789473684210531</v>
      </c>
      <c r="S961" s="95">
        <f t="shared" si="88"/>
        <v>-1</v>
      </c>
      <c r="T961" s="95">
        <f t="shared" si="89"/>
        <v>-1</v>
      </c>
      <c r="U961" s="95"/>
    </row>
    <row r="962" spans="1:21" x14ac:dyDescent="0.3">
      <c r="A962" s="36">
        <f t="shared" si="84"/>
        <v>1</v>
      </c>
      <c r="B962" s="36">
        <v>272</v>
      </c>
      <c r="C962" s="36">
        <v>1</v>
      </c>
      <c r="D962" s="36" t="s">
        <v>501</v>
      </c>
      <c r="E962" s="36">
        <v>2004</v>
      </c>
      <c r="F962" s="36">
        <v>2005</v>
      </c>
      <c r="G962" s="76">
        <v>1200</v>
      </c>
      <c r="H962" s="36">
        <v>10</v>
      </c>
      <c r="I962" s="36">
        <v>1</v>
      </c>
      <c r="J962" s="36">
        <v>1</v>
      </c>
      <c r="K962" s="36">
        <v>10</v>
      </c>
      <c r="L962" s="94">
        <v>15421</v>
      </c>
      <c r="M962" s="94">
        <v>13729</v>
      </c>
      <c r="N962" s="95">
        <f t="shared" si="85"/>
        <v>0.5290222984562607</v>
      </c>
      <c r="O962" s="36">
        <v>20050272</v>
      </c>
      <c r="P962" s="63">
        <v>10050.64</v>
      </c>
      <c r="Q962" s="76">
        <f t="shared" si="86"/>
        <v>2.9003128159002811</v>
      </c>
      <c r="R962" s="76">
        <f t="shared" si="87"/>
        <v>0.5290222984562607</v>
      </c>
      <c r="S962" s="95">
        <f t="shared" si="88"/>
        <v>-1</v>
      </c>
      <c r="T962" s="95">
        <f t="shared" si="89"/>
        <v>-1</v>
      </c>
      <c r="U962" s="95"/>
    </row>
    <row r="963" spans="1:21" x14ac:dyDescent="0.3">
      <c r="A963" s="36">
        <f t="shared" si="84"/>
        <v>1</v>
      </c>
      <c r="B963" s="36">
        <v>277</v>
      </c>
      <c r="C963" s="36">
        <v>1</v>
      </c>
      <c r="D963" s="36" t="s">
        <v>375</v>
      </c>
      <c r="E963" s="36">
        <v>2004</v>
      </c>
      <c r="F963" s="36">
        <v>2006</v>
      </c>
      <c r="G963" s="76">
        <v>562.97</v>
      </c>
      <c r="H963" s="36">
        <v>10</v>
      </c>
      <c r="I963" s="36">
        <v>1</v>
      </c>
      <c r="J963" s="36">
        <v>0</v>
      </c>
      <c r="K963" s="36">
        <v>6</v>
      </c>
      <c r="L963" s="94">
        <v>5721</v>
      </c>
      <c r="M963" s="94">
        <v>4702</v>
      </c>
      <c r="N963" s="95">
        <f t="shared" si="85"/>
        <v>0.54888227957401903</v>
      </c>
      <c r="O963" s="36">
        <v>20050277</v>
      </c>
      <c r="P963" s="63">
        <v>2498.7800000000002</v>
      </c>
      <c r="Q963" s="76">
        <f t="shared" si="86"/>
        <v>4.1712355629547213</v>
      </c>
      <c r="R963" s="76">
        <f t="shared" si="87"/>
        <v>0.54888227957401903</v>
      </c>
      <c r="S963" s="95">
        <f t="shared" si="88"/>
        <v>-1</v>
      </c>
      <c r="T963" s="95">
        <f t="shared" si="89"/>
        <v>-1</v>
      </c>
      <c r="U963" s="95"/>
    </row>
    <row r="964" spans="1:21" x14ac:dyDescent="0.3">
      <c r="A964" s="36">
        <f t="shared" si="84"/>
        <v>1</v>
      </c>
      <c r="B964" s="36">
        <v>278</v>
      </c>
      <c r="C964" s="36">
        <v>1</v>
      </c>
      <c r="D964" s="36" t="s">
        <v>517</v>
      </c>
      <c r="E964" s="36">
        <v>2004</v>
      </c>
      <c r="F964" s="36">
        <v>2005</v>
      </c>
      <c r="G964" s="76">
        <v>1200</v>
      </c>
      <c r="H964" s="36">
        <v>10</v>
      </c>
      <c r="I964" s="36">
        <v>1</v>
      </c>
      <c r="J964" s="36">
        <v>1</v>
      </c>
      <c r="K964" s="36">
        <v>10</v>
      </c>
      <c r="L964" s="94">
        <v>4447</v>
      </c>
      <c r="M964" s="94">
        <v>2989</v>
      </c>
      <c r="N964" s="95">
        <f t="shared" si="85"/>
        <v>0.59803657880580963</v>
      </c>
      <c r="O964" s="36">
        <v>20050278</v>
      </c>
      <c r="P964" s="63">
        <v>2128.41</v>
      </c>
      <c r="Q964" s="76">
        <f t="shared" si="86"/>
        <v>3.4936877763212917</v>
      </c>
      <c r="R964" s="76">
        <f t="shared" si="87"/>
        <v>0.59803657880580963</v>
      </c>
      <c r="S964" s="95">
        <f t="shared" si="88"/>
        <v>-1</v>
      </c>
      <c r="T964" s="95">
        <f t="shared" si="89"/>
        <v>-1</v>
      </c>
      <c r="U964" s="95"/>
    </row>
    <row r="965" spans="1:21" x14ac:dyDescent="0.3">
      <c r="A965" s="36">
        <f t="shared" si="84"/>
        <v>1</v>
      </c>
      <c r="B965" s="36">
        <v>283</v>
      </c>
      <c r="C965" s="36">
        <v>1</v>
      </c>
      <c r="D965" s="36" t="s">
        <v>547</v>
      </c>
      <c r="E965" s="36">
        <v>2004</v>
      </c>
      <c r="F965" s="36">
        <v>2005</v>
      </c>
      <c r="G965" s="76">
        <v>1560.55</v>
      </c>
      <c r="H965" s="36">
        <v>10</v>
      </c>
      <c r="I965" s="36">
        <v>1</v>
      </c>
      <c r="J965" s="36">
        <v>1</v>
      </c>
      <c r="K965" s="36">
        <v>10</v>
      </c>
      <c r="L965" s="94">
        <v>15314</v>
      </c>
      <c r="M965" s="94">
        <v>9122</v>
      </c>
      <c r="N965" s="95">
        <f t="shared" si="85"/>
        <v>0.62669831396300535</v>
      </c>
      <c r="O965" s="36">
        <v>20050283</v>
      </c>
      <c r="P965" s="63">
        <v>4287.8599999999997</v>
      </c>
      <c r="Q965" s="76">
        <f t="shared" si="86"/>
        <v>5.698880094032921</v>
      </c>
      <c r="R965" s="76">
        <f t="shared" si="87"/>
        <v>0.62669831396300535</v>
      </c>
      <c r="S965" s="95">
        <f t="shared" si="88"/>
        <v>-1</v>
      </c>
      <c r="T965" s="95">
        <f t="shared" si="89"/>
        <v>-1</v>
      </c>
      <c r="U965" s="95"/>
    </row>
    <row r="966" spans="1:21" x14ac:dyDescent="0.3">
      <c r="A966" s="36">
        <f t="shared" si="84"/>
        <v>1</v>
      </c>
      <c r="B966" s="36">
        <v>309</v>
      </c>
      <c r="C966" s="36">
        <v>1</v>
      </c>
      <c r="D966" s="36" t="s">
        <v>378</v>
      </c>
      <c r="E966" s="36">
        <v>2004</v>
      </c>
      <c r="F966" s="36">
        <v>2006</v>
      </c>
      <c r="G966" s="76">
        <v>375</v>
      </c>
      <c r="H966" s="36">
        <v>7</v>
      </c>
      <c r="I966" s="36">
        <v>0</v>
      </c>
      <c r="J966" s="36">
        <v>0</v>
      </c>
      <c r="K966" s="36">
        <v>4</v>
      </c>
      <c r="L966" s="94">
        <v>2661</v>
      </c>
      <c r="M966" s="94">
        <v>4029</v>
      </c>
      <c r="N966" s="95">
        <f t="shared" si="85"/>
        <v>0.3977578475336323</v>
      </c>
      <c r="O966" s="36">
        <v>20050309</v>
      </c>
      <c r="P966" s="63">
        <v>1777.3</v>
      </c>
      <c r="Q966" s="76">
        <f t="shared" si="86"/>
        <v>3.7641366117143984</v>
      </c>
      <c r="R966" s="76">
        <f t="shared" si="87"/>
        <v>0.3977578475336323</v>
      </c>
      <c r="S966" s="95">
        <f t="shared" si="88"/>
        <v>-1</v>
      </c>
      <c r="T966" s="95">
        <f t="shared" si="89"/>
        <v>-1</v>
      </c>
      <c r="U966" s="95"/>
    </row>
    <row r="967" spans="1:21" x14ac:dyDescent="0.3">
      <c r="A967" s="36">
        <f t="shared" si="84"/>
        <v>1</v>
      </c>
      <c r="B967" s="36">
        <v>316</v>
      </c>
      <c r="C967" s="36">
        <v>1</v>
      </c>
      <c r="D967" s="36" t="s">
        <v>471</v>
      </c>
      <c r="E967" s="36">
        <v>2004</v>
      </c>
      <c r="F967" s="36">
        <v>2005</v>
      </c>
      <c r="G967" s="76">
        <v>307.08</v>
      </c>
      <c r="H967" s="36">
        <v>5</v>
      </c>
      <c r="I967" s="36">
        <v>1</v>
      </c>
      <c r="J967" s="36">
        <v>1</v>
      </c>
      <c r="K967" s="36">
        <v>4</v>
      </c>
      <c r="L967" s="94">
        <v>2257</v>
      </c>
      <c r="M967" s="94">
        <v>1908</v>
      </c>
      <c r="N967" s="95">
        <f t="shared" si="85"/>
        <v>0.54189675870348142</v>
      </c>
      <c r="O967" s="36">
        <v>20050316</v>
      </c>
      <c r="P967" s="63">
        <v>1338.68</v>
      </c>
      <c r="Q967" s="76">
        <f t="shared" si="86"/>
        <v>3.1112737920937041</v>
      </c>
      <c r="R967" s="76">
        <f t="shared" si="87"/>
        <v>0.54189675870348142</v>
      </c>
      <c r="S967" s="95">
        <f t="shared" si="88"/>
        <v>-1</v>
      </c>
      <c r="T967" s="95">
        <f t="shared" si="89"/>
        <v>-1</v>
      </c>
      <c r="U967" s="95"/>
    </row>
    <row r="968" spans="1:21" x14ac:dyDescent="0.3">
      <c r="A968" s="36">
        <f t="shared" si="84"/>
        <v>1</v>
      </c>
      <c r="B968" s="36">
        <v>317</v>
      </c>
      <c r="C968" s="36">
        <v>1</v>
      </c>
      <c r="D968" s="36" t="s">
        <v>452</v>
      </c>
      <c r="E968" s="36">
        <v>2004</v>
      </c>
      <c r="F968" s="36">
        <v>2005</v>
      </c>
      <c r="G968" s="76">
        <v>500</v>
      </c>
      <c r="H968" s="36">
        <v>10</v>
      </c>
      <c r="I968" s="36">
        <v>0</v>
      </c>
      <c r="J968" s="36">
        <v>1</v>
      </c>
      <c r="K968" s="36">
        <v>6</v>
      </c>
      <c r="L968" s="94">
        <v>942</v>
      </c>
      <c r="M968" s="94">
        <v>1508</v>
      </c>
      <c r="N968" s="95">
        <f t="shared" si="85"/>
        <v>0.38448979591836735</v>
      </c>
      <c r="O968" s="36">
        <v>20050317</v>
      </c>
      <c r="P968" s="63">
        <v>1012.5</v>
      </c>
      <c r="Q968" s="76">
        <f t="shared" si="86"/>
        <v>2.4197530864197532</v>
      </c>
      <c r="R968" s="76">
        <f t="shared" si="87"/>
        <v>0.38448979591836735</v>
      </c>
      <c r="S968" s="95">
        <f t="shared" si="88"/>
        <v>-1</v>
      </c>
      <c r="T968" s="95">
        <f t="shared" si="89"/>
        <v>-1</v>
      </c>
      <c r="U968" s="95"/>
    </row>
    <row r="969" spans="1:21" x14ac:dyDescent="0.3">
      <c r="A969" s="36">
        <f t="shared" si="84"/>
        <v>1</v>
      </c>
      <c r="B969" s="36">
        <v>378</v>
      </c>
      <c r="C969" s="36">
        <v>1</v>
      </c>
      <c r="D969" s="36" t="s">
        <v>281</v>
      </c>
      <c r="E969" s="36">
        <v>2004</v>
      </c>
      <c r="F969" s="36">
        <v>2005</v>
      </c>
      <c r="G969" s="76">
        <v>302.32</v>
      </c>
      <c r="H969" s="36">
        <v>10</v>
      </c>
      <c r="I969" s="36">
        <v>1</v>
      </c>
      <c r="J969" s="36">
        <v>1</v>
      </c>
      <c r="K969" s="36">
        <v>4</v>
      </c>
      <c r="L969" s="94">
        <v>908</v>
      </c>
      <c r="M969" s="94">
        <v>867</v>
      </c>
      <c r="N969" s="95">
        <f t="shared" si="85"/>
        <v>0.51154929577464792</v>
      </c>
      <c r="O969" s="36">
        <v>20050378</v>
      </c>
      <c r="P969" s="63">
        <v>534.13</v>
      </c>
      <c r="Q969" s="76">
        <f t="shared" si="86"/>
        <v>3.3231610282141051</v>
      </c>
      <c r="R969" s="76">
        <f t="shared" si="87"/>
        <v>0.51154929577464792</v>
      </c>
      <c r="S969" s="95">
        <f t="shared" si="88"/>
        <v>-1</v>
      </c>
      <c r="T969" s="95">
        <f t="shared" si="89"/>
        <v>-1</v>
      </c>
      <c r="U969" s="95"/>
    </row>
    <row r="970" spans="1:21" x14ac:dyDescent="0.3">
      <c r="A970" s="36">
        <f t="shared" si="84"/>
        <v>1</v>
      </c>
      <c r="B970" s="36">
        <v>402</v>
      </c>
      <c r="C970" s="36">
        <v>1</v>
      </c>
      <c r="D970" s="36" t="s">
        <v>282</v>
      </c>
      <c r="E970" s="36">
        <v>2004</v>
      </c>
      <c r="F970" s="36">
        <v>2005</v>
      </c>
      <c r="G970" s="76">
        <v>400</v>
      </c>
      <c r="H970" s="36">
        <v>10</v>
      </c>
      <c r="I970" s="36">
        <v>1</v>
      </c>
      <c r="J970" s="36">
        <v>1</v>
      </c>
      <c r="K970" s="36">
        <v>5</v>
      </c>
      <c r="L970" s="94">
        <v>366</v>
      </c>
      <c r="M970" s="94">
        <v>252</v>
      </c>
      <c r="N970" s="95">
        <f t="shared" si="85"/>
        <v>0.59223300970873782</v>
      </c>
      <c r="O970" s="36">
        <v>20050402</v>
      </c>
      <c r="P970" s="63">
        <v>171.67</v>
      </c>
      <c r="Q970" s="76">
        <f t="shared" si="86"/>
        <v>3.5999300984446907</v>
      </c>
      <c r="R970" s="76">
        <f t="shared" si="87"/>
        <v>0.59223300970873782</v>
      </c>
      <c r="S970" s="95">
        <f t="shared" si="88"/>
        <v>-1</v>
      </c>
      <c r="T970" s="95">
        <f t="shared" si="89"/>
        <v>-1</v>
      </c>
      <c r="U970" s="95"/>
    </row>
    <row r="971" spans="1:21" x14ac:dyDescent="0.3">
      <c r="A971" s="36">
        <f t="shared" si="84"/>
        <v>1</v>
      </c>
      <c r="B971" s="36">
        <v>441</v>
      </c>
      <c r="C971" s="36">
        <v>1</v>
      </c>
      <c r="D971" s="36" t="s">
        <v>627</v>
      </c>
      <c r="E971" s="36">
        <v>2004</v>
      </c>
      <c r="F971" s="36">
        <v>2005</v>
      </c>
      <c r="G971" s="76">
        <v>600</v>
      </c>
      <c r="H971" s="36">
        <v>10</v>
      </c>
      <c r="I971" s="36">
        <v>1</v>
      </c>
      <c r="J971" s="36">
        <v>1</v>
      </c>
      <c r="K971" s="36">
        <v>7</v>
      </c>
      <c r="L971" s="94">
        <v>651</v>
      </c>
      <c r="M971" s="94">
        <v>418</v>
      </c>
      <c r="N971" s="95">
        <f t="shared" si="85"/>
        <v>0.60898035547240414</v>
      </c>
      <c r="O971" s="36">
        <v>20050441</v>
      </c>
      <c r="P971" s="63">
        <v>324.83</v>
      </c>
      <c r="Q971" s="76">
        <f t="shared" si="86"/>
        <v>3.2909521903765047</v>
      </c>
      <c r="R971" s="76">
        <f t="shared" si="87"/>
        <v>0.60898035547240414</v>
      </c>
      <c r="S971" s="95">
        <f t="shared" si="88"/>
        <v>-1</v>
      </c>
      <c r="T971" s="95">
        <f t="shared" si="89"/>
        <v>-1</v>
      </c>
      <c r="U971" s="95"/>
    </row>
    <row r="972" spans="1:21" x14ac:dyDescent="0.3">
      <c r="A972" s="36">
        <f t="shared" si="84"/>
        <v>1</v>
      </c>
      <c r="B972" s="36">
        <v>477</v>
      </c>
      <c r="C972" s="36">
        <v>1</v>
      </c>
      <c r="D972" s="36" t="s">
        <v>424</v>
      </c>
      <c r="E972" s="36">
        <v>2004</v>
      </c>
      <c r="F972" s="36">
        <v>2005</v>
      </c>
      <c r="G972" s="76">
        <v>290</v>
      </c>
      <c r="H972" s="36">
        <v>10</v>
      </c>
      <c r="I972" s="36">
        <v>0</v>
      </c>
      <c r="J972" s="36">
        <v>1</v>
      </c>
      <c r="K972" s="36">
        <v>3</v>
      </c>
      <c r="L972" s="94">
        <v>3380</v>
      </c>
      <c r="M972" s="94">
        <v>6505</v>
      </c>
      <c r="N972" s="95">
        <f t="shared" si="85"/>
        <v>0.3419322205361659</v>
      </c>
      <c r="O972" s="36">
        <v>20050477</v>
      </c>
      <c r="P972" s="63">
        <v>3535.84</v>
      </c>
      <c r="Q972" s="76">
        <f t="shared" si="86"/>
        <v>2.7956581745780351</v>
      </c>
      <c r="R972" s="76">
        <f t="shared" si="87"/>
        <v>0.3419322205361659</v>
      </c>
      <c r="S972" s="95">
        <f t="shared" si="88"/>
        <v>-1</v>
      </c>
      <c r="T972" s="95">
        <f t="shared" si="89"/>
        <v>-1</v>
      </c>
      <c r="U972" s="95"/>
    </row>
    <row r="973" spans="1:21" x14ac:dyDescent="0.3">
      <c r="A973" s="36">
        <f t="shared" si="84"/>
        <v>1</v>
      </c>
      <c r="B973" s="36">
        <v>477</v>
      </c>
      <c r="C973" s="36">
        <v>1</v>
      </c>
      <c r="D973" s="36" t="s">
        <v>424</v>
      </c>
      <c r="E973" s="36">
        <v>2004</v>
      </c>
      <c r="F973" s="36">
        <v>2005</v>
      </c>
      <c r="G973" s="76">
        <v>500</v>
      </c>
      <c r="H973" s="36">
        <v>10</v>
      </c>
      <c r="I973" s="36">
        <v>0</v>
      </c>
      <c r="J973" s="36">
        <v>1</v>
      </c>
      <c r="K973" s="36">
        <v>6</v>
      </c>
      <c r="L973" s="94">
        <v>4321</v>
      </c>
      <c r="M973" s="94">
        <v>5629</v>
      </c>
      <c r="N973" s="95">
        <f t="shared" si="85"/>
        <v>0.43427135678391959</v>
      </c>
      <c r="O973" s="36">
        <v>20050477</v>
      </c>
      <c r="P973" s="63">
        <v>3535.84</v>
      </c>
      <c r="Q973" s="76">
        <f t="shared" si="86"/>
        <v>2.8140413593375264</v>
      </c>
      <c r="R973" s="76">
        <f t="shared" si="87"/>
        <v>0.43427135678391959</v>
      </c>
      <c r="S973" s="95">
        <f t="shared" si="88"/>
        <v>-1</v>
      </c>
      <c r="T973" s="95">
        <f t="shared" si="89"/>
        <v>-1</v>
      </c>
      <c r="U973" s="95"/>
    </row>
    <row r="974" spans="1:21" x14ac:dyDescent="0.3">
      <c r="A974" s="36">
        <f t="shared" si="84"/>
        <v>1</v>
      </c>
      <c r="B974" s="36">
        <v>482</v>
      </c>
      <c r="C974" s="36">
        <v>1</v>
      </c>
      <c r="D974" s="36" t="s">
        <v>384</v>
      </c>
      <c r="E974" s="36">
        <v>2004</v>
      </c>
      <c r="F974" s="36">
        <v>2005</v>
      </c>
      <c r="G974" s="76">
        <v>67.790000000000006</v>
      </c>
      <c r="H974" s="36">
        <v>10</v>
      </c>
      <c r="I974" s="36">
        <v>1</v>
      </c>
      <c r="J974" s="36">
        <v>1</v>
      </c>
      <c r="K974" s="36">
        <v>1</v>
      </c>
      <c r="L974" s="94">
        <v>4055</v>
      </c>
      <c r="M974" s="94">
        <v>2843</v>
      </c>
      <c r="N974" s="95">
        <f t="shared" si="85"/>
        <v>0.58785155117425336</v>
      </c>
      <c r="O974" s="36">
        <v>20050482</v>
      </c>
      <c r="P974" s="63">
        <v>2819.11</v>
      </c>
      <c r="Q974" s="76">
        <f t="shared" si="86"/>
        <v>2.4468715303766082</v>
      </c>
      <c r="R974" s="76">
        <f t="shared" si="87"/>
        <v>0.58785155117425336</v>
      </c>
      <c r="S974" s="95">
        <f t="shared" si="88"/>
        <v>-1</v>
      </c>
      <c r="T974" s="95">
        <f t="shared" si="89"/>
        <v>-1</v>
      </c>
      <c r="U974" s="95"/>
    </row>
    <row r="975" spans="1:21" x14ac:dyDescent="0.3">
      <c r="A975" s="36">
        <f t="shared" si="84"/>
        <v>1</v>
      </c>
      <c r="B975" s="36">
        <v>482</v>
      </c>
      <c r="C975" s="36">
        <v>1</v>
      </c>
      <c r="D975" s="36" t="s">
        <v>384</v>
      </c>
      <c r="E975" s="36">
        <v>2004</v>
      </c>
      <c r="F975" s="36">
        <v>2005</v>
      </c>
      <c r="G975" s="76">
        <v>155</v>
      </c>
      <c r="H975" s="36">
        <v>10</v>
      </c>
      <c r="I975" s="36">
        <v>1</v>
      </c>
      <c r="J975" s="36">
        <v>1</v>
      </c>
      <c r="K975" s="36">
        <v>2</v>
      </c>
      <c r="L975" s="94">
        <v>4169</v>
      </c>
      <c r="M975" s="94">
        <v>2742</v>
      </c>
      <c r="N975" s="95">
        <f t="shared" si="85"/>
        <v>0.60324120966575023</v>
      </c>
      <c r="O975" s="36">
        <v>20050482</v>
      </c>
      <c r="P975" s="63">
        <v>2819.11</v>
      </c>
      <c r="Q975" s="76">
        <f t="shared" si="86"/>
        <v>2.4514829148206347</v>
      </c>
      <c r="R975" s="76">
        <f t="shared" si="87"/>
        <v>0.60324120966575023</v>
      </c>
      <c r="S975" s="95">
        <f t="shared" si="88"/>
        <v>-1</v>
      </c>
      <c r="T975" s="95">
        <f t="shared" si="89"/>
        <v>-1</v>
      </c>
      <c r="U975" s="95"/>
    </row>
    <row r="976" spans="1:21" x14ac:dyDescent="0.3">
      <c r="A976" s="36">
        <f t="shared" si="84"/>
        <v>1</v>
      </c>
      <c r="B976" s="36">
        <v>482</v>
      </c>
      <c r="C976" s="36">
        <v>1</v>
      </c>
      <c r="D976" s="36" t="s">
        <v>384</v>
      </c>
      <c r="E976" s="36">
        <v>2004</v>
      </c>
      <c r="F976" s="36">
        <v>2005</v>
      </c>
      <c r="G976" s="76">
        <v>633</v>
      </c>
      <c r="H976" s="36">
        <v>10</v>
      </c>
      <c r="I976" s="36">
        <v>1</v>
      </c>
      <c r="J976" s="36">
        <v>1</v>
      </c>
      <c r="K976" s="36">
        <v>7</v>
      </c>
      <c r="L976" s="94">
        <v>4267</v>
      </c>
      <c r="M976" s="94">
        <v>2674</v>
      </c>
      <c r="N976" s="95">
        <f t="shared" si="85"/>
        <v>0.61475291744705374</v>
      </c>
      <c r="O976" s="36">
        <v>20050482</v>
      </c>
      <c r="P976" s="63">
        <v>2819.11</v>
      </c>
      <c r="Q976" s="76">
        <f t="shared" si="86"/>
        <v>2.4621245712299271</v>
      </c>
      <c r="R976" s="76">
        <f t="shared" si="87"/>
        <v>0.61475291744705374</v>
      </c>
      <c r="S976" s="95">
        <f t="shared" si="88"/>
        <v>-1</v>
      </c>
      <c r="T976" s="95">
        <f t="shared" si="89"/>
        <v>-1</v>
      </c>
      <c r="U976" s="95"/>
    </row>
    <row r="977" spans="1:21" x14ac:dyDescent="0.3">
      <c r="A977" s="36">
        <f t="shared" si="84"/>
        <v>1</v>
      </c>
      <c r="B977" s="36">
        <v>484</v>
      </c>
      <c r="C977" s="36">
        <v>1</v>
      </c>
      <c r="D977" s="36" t="s">
        <v>425</v>
      </c>
      <c r="E977" s="36">
        <v>2004</v>
      </c>
      <c r="F977" s="36">
        <v>2005</v>
      </c>
      <c r="G977" s="76">
        <v>300</v>
      </c>
      <c r="H977" s="36">
        <v>10</v>
      </c>
      <c r="I977" s="36">
        <v>1</v>
      </c>
      <c r="J977" s="36">
        <v>1</v>
      </c>
      <c r="K977" s="36">
        <v>4</v>
      </c>
      <c r="L977" s="94">
        <v>1036</v>
      </c>
      <c r="M977" s="94">
        <v>683</v>
      </c>
      <c r="N977" s="95">
        <f t="shared" si="85"/>
        <v>0.60267597440372311</v>
      </c>
      <c r="O977" s="36">
        <v>20050484</v>
      </c>
      <c r="P977" s="63">
        <v>881.93</v>
      </c>
      <c r="Q977" s="76">
        <f t="shared" si="86"/>
        <v>1.9491342850339597</v>
      </c>
      <c r="R977" s="76">
        <f t="shared" si="87"/>
        <v>0.60267597440372311</v>
      </c>
      <c r="S977" s="95">
        <f t="shared" si="88"/>
        <v>-1</v>
      </c>
      <c r="T977" s="95">
        <f t="shared" si="89"/>
        <v>-1</v>
      </c>
      <c r="U977" s="95"/>
    </row>
    <row r="978" spans="1:21" x14ac:dyDescent="0.3">
      <c r="A978" s="36">
        <f t="shared" si="84"/>
        <v>1</v>
      </c>
      <c r="B978" s="36">
        <v>485</v>
      </c>
      <c r="C978" s="36">
        <v>1</v>
      </c>
      <c r="D978" s="36" t="s">
        <v>494</v>
      </c>
      <c r="E978" s="36">
        <v>2004</v>
      </c>
      <c r="F978" s="36">
        <v>2005</v>
      </c>
      <c r="G978" s="76">
        <v>600</v>
      </c>
      <c r="H978" s="36">
        <v>10</v>
      </c>
      <c r="I978" s="36">
        <v>0</v>
      </c>
      <c r="J978" s="36">
        <v>1</v>
      </c>
      <c r="K978" s="36">
        <v>7</v>
      </c>
      <c r="L978" s="94">
        <v>792</v>
      </c>
      <c r="M978" s="94">
        <v>990</v>
      </c>
      <c r="N978" s="95">
        <f t="shared" si="85"/>
        <v>0.44444444444444442</v>
      </c>
      <c r="O978" s="36">
        <v>20050485</v>
      </c>
      <c r="P978" s="63">
        <v>677.02</v>
      </c>
      <c r="Q978" s="76">
        <f t="shared" si="86"/>
        <v>2.6321231278248796</v>
      </c>
      <c r="R978" s="76">
        <f t="shared" si="87"/>
        <v>0.44444444444444442</v>
      </c>
      <c r="S978" s="95">
        <f t="shared" si="88"/>
        <v>-1</v>
      </c>
      <c r="T978" s="95">
        <f t="shared" si="89"/>
        <v>-1</v>
      </c>
      <c r="U978" s="95"/>
    </row>
    <row r="979" spans="1:21" x14ac:dyDescent="0.3">
      <c r="A979" s="36">
        <f t="shared" si="84"/>
        <v>1</v>
      </c>
      <c r="B979" s="36">
        <v>500</v>
      </c>
      <c r="C979" s="36">
        <v>1</v>
      </c>
      <c r="D979" s="36" t="s">
        <v>635</v>
      </c>
      <c r="E979" s="36">
        <v>2004</v>
      </c>
      <c r="F979" s="36">
        <v>2006</v>
      </c>
      <c r="G979" s="76">
        <v>847</v>
      </c>
      <c r="H979" s="36">
        <v>6</v>
      </c>
      <c r="I979" s="36">
        <v>1</v>
      </c>
      <c r="J979" s="36">
        <v>0</v>
      </c>
      <c r="K979" s="36">
        <v>9</v>
      </c>
      <c r="L979" s="94">
        <v>1067</v>
      </c>
      <c r="M979" s="94">
        <v>984</v>
      </c>
      <c r="N979" s="95">
        <f t="shared" si="85"/>
        <v>0.52023403217942465</v>
      </c>
      <c r="O979" s="36">
        <v>20050500</v>
      </c>
      <c r="P979" s="63">
        <v>611.51</v>
      </c>
      <c r="Q979" s="76">
        <f t="shared" si="86"/>
        <v>3.3539925757550981</v>
      </c>
      <c r="R979" s="76">
        <f t="shared" si="87"/>
        <v>0.52023403217942465</v>
      </c>
      <c r="S979" s="95">
        <f t="shared" si="88"/>
        <v>-1</v>
      </c>
      <c r="T979" s="95">
        <f t="shared" si="89"/>
        <v>-1</v>
      </c>
      <c r="U979" s="95"/>
    </row>
    <row r="980" spans="1:21" x14ac:dyDescent="0.3">
      <c r="A980" s="36">
        <f t="shared" si="84"/>
        <v>1</v>
      </c>
      <c r="B980" s="36">
        <v>505</v>
      </c>
      <c r="C980" s="36">
        <v>1</v>
      </c>
      <c r="D980" s="36" t="s">
        <v>559</v>
      </c>
      <c r="E980" s="36">
        <v>2004</v>
      </c>
      <c r="F980" s="36">
        <v>2005</v>
      </c>
      <c r="G980" s="76">
        <v>1000</v>
      </c>
      <c r="H980" s="36">
        <v>10</v>
      </c>
      <c r="I980" s="36">
        <v>1</v>
      </c>
      <c r="J980" s="36">
        <v>1</v>
      </c>
      <c r="K980" s="36">
        <v>10</v>
      </c>
      <c r="L980" s="94">
        <v>701</v>
      </c>
      <c r="M980" s="94">
        <v>654</v>
      </c>
      <c r="N980" s="95">
        <f t="shared" si="85"/>
        <v>0.5173431734317343</v>
      </c>
      <c r="O980" s="36">
        <v>20050505</v>
      </c>
      <c r="P980" s="63">
        <v>465.43</v>
      </c>
      <c r="Q980" s="76">
        <f t="shared" si="86"/>
        <v>2.9112863373654472</v>
      </c>
      <c r="R980" s="76">
        <f t="shared" si="87"/>
        <v>0.5173431734317343</v>
      </c>
      <c r="S980" s="95">
        <f t="shared" si="88"/>
        <v>-1</v>
      </c>
      <c r="T980" s="95">
        <f t="shared" si="89"/>
        <v>-1</v>
      </c>
      <c r="U980" s="95"/>
    </row>
    <row r="981" spans="1:21" x14ac:dyDescent="0.3">
      <c r="A981" s="36">
        <f t="shared" si="84"/>
        <v>1</v>
      </c>
      <c r="B981" s="36">
        <v>534</v>
      </c>
      <c r="C981" s="36">
        <v>1</v>
      </c>
      <c r="D981" s="36" t="s">
        <v>290</v>
      </c>
      <c r="E981" s="36">
        <v>2004</v>
      </c>
      <c r="F981" s="36">
        <v>2005</v>
      </c>
      <c r="G981" s="76">
        <v>620</v>
      </c>
      <c r="H981" s="36">
        <v>10</v>
      </c>
      <c r="I981" s="36">
        <v>1</v>
      </c>
      <c r="J981" s="36">
        <v>1</v>
      </c>
      <c r="K981" s="36">
        <v>7</v>
      </c>
      <c r="L981" s="94">
        <v>2176</v>
      </c>
      <c r="M981" s="94">
        <v>1995</v>
      </c>
      <c r="N981" s="95">
        <f t="shared" si="85"/>
        <v>0.52169743466794538</v>
      </c>
      <c r="O981" s="36">
        <v>20050534</v>
      </c>
      <c r="P981" s="63">
        <v>1627.94</v>
      </c>
      <c r="Q981" s="76">
        <f t="shared" si="86"/>
        <v>2.5621337395727113</v>
      </c>
      <c r="R981" s="76">
        <f t="shared" si="87"/>
        <v>0.52169743466794538</v>
      </c>
      <c r="S981" s="95">
        <f t="shared" si="88"/>
        <v>-1</v>
      </c>
      <c r="T981" s="95">
        <f t="shared" si="89"/>
        <v>-1</v>
      </c>
      <c r="U981" s="95"/>
    </row>
    <row r="982" spans="1:21" x14ac:dyDescent="0.3">
      <c r="A982" s="36">
        <f t="shared" si="84"/>
        <v>1</v>
      </c>
      <c r="B982" s="36">
        <v>553</v>
      </c>
      <c r="C982" s="36">
        <v>1</v>
      </c>
      <c r="D982" s="36" t="s">
        <v>428</v>
      </c>
      <c r="E982" s="36">
        <v>2004</v>
      </c>
      <c r="F982" s="36">
        <v>2005</v>
      </c>
      <c r="G982" s="76">
        <v>500</v>
      </c>
      <c r="H982" s="36">
        <v>10</v>
      </c>
      <c r="I982" s="36">
        <v>0</v>
      </c>
      <c r="J982" s="36">
        <v>1</v>
      </c>
      <c r="K982" s="36">
        <v>6</v>
      </c>
      <c r="L982" s="94">
        <v>686</v>
      </c>
      <c r="M982" s="94">
        <v>1129</v>
      </c>
      <c r="N982" s="95">
        <f t="shared" si="85"/>
        <v>0.37796143250688707</v>
      </c>
      <c r="O982" s="36">
        <v>20050553</v>
      </c>
      <c r="P982" s="63">
        <v>681.77</v>
      </c>
      <c r="Q982" s="76">
        <f t="shared" si="86"/>
        <v>2.6621881279610426</v>
      </c>
      <c r="R982" s="76">
        <f t="shared" si="87"/>
        <v>0.37796143250688707</v>
      </c>
      <c r="S982" s="95">
        <f t="shared" si="88"/>
        <v>-1</v>
      </c>
      <c r="T982" s="95">
        <f t="shared" si="89"/>
        <v>-1</v>
      </c>
      <c r="U982" s="95"/>
    </row>
    <row r="983" spans="1:21" x14ac:dyDescent="0.3">
      <c r="A983" s="36">
        <f t="shared" si="84"/>
        <v>1</v>
      </c>
      <c r="B983" s="36">
        <v>564</v>
      </c>
      <c r="C983" s="36">
        <v>1</v>
      </c>
      <c r="D983" s="36" t="s">
        <v>429</v>
      </c>
      <c r="E983" s="36">
        <v>2004</v>
      </c>
      <c r="F983" s="36">
        <v>2005</v>
      </c>
      <c r="G983" s="76">
        <v>621.96</v>
      </c>
      <c r="H983" s="36">
        <v>10</v>
      </c>
      <c r="I983" s="36">
        <v>1</v>
      </c>
      <c r="J983" s="36">
        <v>1</v>
      </c>
      <c r="K983" s="36">
        <v>7</v>
      </c>
      <c r="L983" s="94">
        <v>4115</v>
      </c>
      <c r="M983" s="94">
        <v>2495</v>
      </c>
      <c r="N983" s="95">
        <f t="shared" si="85"/>
        <v>0.62254160363086231</v>
      </c>
      <c r="O983" s="36">
        <v>20050564</v>
      </c>
      <c r="P983" s="63">
        <v>2091.0300000000002</v>
      </c>
      <c r="Q983" s="76">
        <f t="shared" si="86"/>
        <v>3.1611215525363097</v>
      </c>
      <c r="R983" s="76">
        <f t="shared" si="87"/>
        <v>0.62254160363086231</v>
      </c>
      <c r="S983" s="95">
        <f t="shared" si="88"/>
        <v>-1</v>
      </c>
      <c r="T983" s="95">
        <f t="shared" si="89"/>
        <v>-1</v>
      </c>
      <c r="U983" s="95"/>
    </row>
    <row r="984" spans="1:21" x14ac:dyDescent="0.3">
      <c r="A984" s="36">
        <f t="shared" si="84"/>
        <v>1</v>
      </c>
      <c r="B984" s="36">
        <v>577</v>
      </c>
      <c r="C984" s="36">
        <v>1</v>
      </c>
      <c r="D984" s="36" t="s">
        <v>430</v>
      </c>
      <c r="E984" s="36">
        <v>2004</v>
      </c>
      <c r="F984" s="36">
        <v>2005</v>
      </c>
      <c r="G984" s="76">
        <v>635</v>
      </c>
      <c r="H984" s="36">
        <v>10</v>
      </c>
      <c r="I984" s="36">
        <v>0</v>
      </c>
      <c r="J984" s="36">
        <v>1</v>
      </c>
      <c r="K984" s="36">
        <v>7</v>
      </c>
      <c r="L984" s="94">
        <v>221</v>
      </c>
      <c r="M984" s="94">
        <v>560</v>
      </c>
      <c r="N984" s="95">
        <f t="shared" si="85"/>
        <v>0.28297055057618437</v>
      </c>
      <c r="O984" s="36">
        <v>20050577</v>
      </c>
      <c r="P984" s="63">
        <v>452.58</v>
      </c>
      <c r="Q984" s="76">
        <f t="shared" si="86"/>
        <v>1.7256617614565382</v>
      </c>
      <c r="R984" s="76">
        <f t="shared" si="87"/>
        <v>0.28297055057618437</v>
      </c>
      <c r="S984" s="95">
        <f t="shared" si="88"/>
        <v>-1</v>
      </c>
      <c r="T984" s="95">
        <f t="shared" si="89"/>
        <v>-1</v>
      </c>
      <c r="U984" s="95"/>
    </row>
    <row r="985" spans="1:21" x14ac:dyDescent="0.3">
      <c r="A985" s="36">
        <f t="shared" si="84"/>
        <v>1</v>
      </c>
      <c r="B985" s="36">
        <v>593</v>
      </c>
      <c r="C985" s="36">
        <v>1</v>
      </c>
      <c r="D985" s="36" t="s">
        <v>526</v>
      </c>
      <c r="E985" s="36">
        <v>2004</v>
      </c>
      <c r="F985" s="36">
        <v>2005</v>
      </c>
      <c r="G985" s="76">
        <v>100</v>
      </c>
      <c r="H985" s="36">
        <v>10</v>
      </c>
      <c r="I985" s="36">
        <v>1</v>
      </c>
      <c r="J985" s="36">
        <v>1</v>
      </c>
      <c r="K985" s="36">
        <v>2</v>
      </c>
      <c r="L985" s="94">
        <v>2191</v>
      </c>
      <c r="M985" s="94">
        <v>2096</v>
      </c>
      <c r="N985" s="95">
        <f t="shared" si="85"/>
        <v>0.51108000933053421</v>
      </c>
      <c r="O985" s="36">
        <v>20050593</v>
      </c>
      <c r="P985" s="63">
        <v>1518.3</v>
      </c>
      <c r="Q985" s="76">
        <f t="shared" si="86"/>
        <v>2.823552657577554</v>
      </c>
      <c r="R985" s="76">
        <f t="shared" si="87"/>
        <v>0.51108000933053421</v>
      </c>
      <c r="S985" s="95">
        <f t="shared" si="88"/>
        <v>-1</v>
      </c>
      <c r="T985" s="95">
        <f t="shared" si="89"/>
        <v>-1</v>
      </c>
      <c r="U985" s="95"/>
    </row>
    <row r="986" spans="1:21" x14ac:dyDescent="0.3">
      <c r="A986" s="36">
        <f t="shared" si="84"/>
        <v>1</v>
      </c>
      <c r="B986" s="36">
        <v>593</v>
      </c>
      <c r="C986" s="36">
        <v>1</v>
      </c>
      <c r="D986" s="36" t="s">
        <v>526</v>
      </c>
      <c r="E986" s="36">
        <v>2004</v>
      </c>
      <c r="F986" s="36">
        <v>2005</v>
      </c>
      <c r="G986" s="76">
        <v>150</v>
      </c>
      <c r="H986" s="36">
        <v>10</v>
      </c>
      <c r="I986" s="36">
        <v>1</v>
      </c>
      <c r="J986" s="36">
        <v>1</v>
      </c>
      <c r="K986" s="36">
        <v>2</v>
      </c>
      <c r="L986" s="94">
        <v>2469</v>
      </c>
      <c r="M986" s="94">
        <v>2057</v>
      </c>
      <c r="N986" s="95">
        <f t="shared" si="85"/>
        <v>0.54551480335837388</v>
      </c>
      <c r="O986" s="36">
        <v>20050593</v>
      </c>
      <c r="P986" s="63">
        <v>1518.3</v>
      </c>
      <c r="Q986" s="76">
        <f t="shared" si="86"/>
        <v>2.9809655535796615</v>
      </c>
      <c r="R986" s="76">
        <f t="shared" si="87"/>
        <v>0.54551480335837388</v>
      </c>
      <c r="S986" s="95">
        <f t="shared" si="88"/>
        <v>-1</v>
      </c>
      <c r="T986" s="95">
        <f t="shared" si="89"/>
        <v>-1</v>
      </c>
      <c r="U986" s="95"/>
    </row>
    <row r="987" spans="1:21" x14ac:dyDescent="0.3">
      <c r="A987" s="36">
        <f t="shared" si="84"/>
        <v>1</v>
      </c>
      <c r="B987" s="36">
        <v>600</v>
      </c>
      <c r="C987" s="36">
        <v>1</v>
      </c>
      <c r="D987" s="36" t="s">
        <v>636</v>
      </c>
      <c r="E987" s="36">
        <v>2004</v>
      </c>
      <c r="F987" s="36">
        <v>2006</v>
      </c>
      <c r="G987" s="76">
        <v>900</v>
      </c>
      <c r="H987" s="36">
        <v>10</v>
      </c>
      <c r="I987" s="36">
        <v>1</v>
      </c>
      <c r="J987" s="36">
        <v>0</v>
      </c>
      <c r="K987" s="36">
        <v>10</v>
      </c>
      <c r="L987" s="94">
        <v>281</v>
      </c>
      <c r="M987" s="94">
        <v>256</v>
      </c>
      <c r="N987" s="95">
        <f t="shared" si="85"/>
        <v>0.52327746741154557</v>
      </c>
      <c r="O987" s="36">
        <v>20050600</v>
      </c>
      <c r="P987" s="63">
        <v>218.64</v>
      </c>
      <c r="Q987" s="76">
        <f t="shared" si="86"/>
        <v>2.4560922063666304</v>
      </c>
      <c r="R987" s="76">
        <f t="shared" si="87"/>
        <v>0.52327746741154557</v>
      </c>
      <c r="S987" s="95">
        <f t="shared" si="88"/>
        <v>-1</v>
      </c>
      <c r="T987" s="95">
        <f t="shared" si="89"/>
        <v>-1</v>
      </c>
      <c r="U987" s="95"/>
    </row>
    <row r="988" spans="1:21" x14ac:dyDescent="0.3">
      <c r="A988" s="36">
        <f t="shared" si="84"/>
        <v>1</v>
      </c>
      <c r="B988" s="36">
        <v>627</v>
      </c>
      <c r="C988" s="36">
        <v>1</v>
      </c>
      <c r="D988" s="36" t="s">
        <v>432</v>
      </c>
      <c r="E988" s="36">
        <v>2004</v>
      </c>
      <c r="F988" s="36">
        <v>2005</v>
      </c>
      <c r="G988" s="76">
        <v>1200</v>
      </c>
      <c r="H988" s="36">
        <v>5</v>
      </c>
      <c r="I988" s="36">
        <v>0</v>
      </c>
      <c r="J988" s="36">
        <v>1</v>
      </c>
      <c r="K988" s="36">
        <v>10</v>
      </c>
      <c r="L988" s="94">
        <v>318</v>
      </c>
      <c r="M988" s="94">
        <v>327</v>
      </c>
      <c r="N988" s="95">
        <f t="shared" si="85"/>
        <v>0.49302325581395351</v>
      </c>
      <c r="O988" s="36">
        <v>20050627</v>
      </c>
      <c r="P988" s="63">
        <v>184.17</v>
      </c>
      <c r="Q988" s="76">
        <f t="shared" si="86"/>
        <v>3.5021990552207201</v>
      </c>
      <c r="R988" s="76">
        <f t="shared" si="87"/>
        <v>0.49302325581395351</v>
      </c>
      <c r="S988" s="95">
        <f t="shared" si="88"/>
        <v>-1</v>
      </c>
      <c r="T988" s="95">
        <f t="shared" si="89"/>
        <v>-1</v>
      </c>
      <c r="U988" s="95"/>
    </row>
    <row r="989" spans="1:21" x14ac:dyDescent="0.3">
      <c r="A989" s="36">
        <f t="shared" si="84"/>
        <v>1</v>
      </c>
      <c r="B989" s="36">
        <v>671</v>
      </c>
      <c r="C989" s="36">
        <v>1</v>
      </c>
      <c r="D989" s="36" t="s">
        <v>628</v>
      </c>
      <c r="E989" s="36">
        <v>2004</v>
      </c>
      <c r="F989" s="36">
        <v>2005</v>
      </c>
      <c r="G989" s="76">
        <v>855.79</v>
      </c>
      <c r="H989" s="36">
        <v>10</v>
      </c>
      <c r="I989" s="36">
        <v>1</v>
      </c>
      <c r="J989" s="36">
        <v>1</v>
      </c>
      <c r="K989" s="36">
        <v>9</v>
      </c>
      <c r="L989" s="94">
        <v>572</v>
      </c>
      <c r="M989" s="94">
        <v>447</v>
      </c>
      <c r="N989" s="95">
        <f t="shared" si="85"/>
        <v>0.56133464180569181</v>
      </c>
      <c r="O989" s="36">
        <v>20050671</v>
      </c>
      <c r="P989" s="63">
        <v>354.03</v>
      </c>
      <c r="Q989" s="76">
        <f t="shared" si="86"/>
        <v>2.8782871508064289</v>
      </c>
      <c r="R989" s="76">
        <f t="shared" si="87"/>
        <v>0.56133464180569181</v>
      </c>
      <c r="S989" s="95">
        <f t="shared" si="88"/>
        <v>-1</v>
      </c>
      <c r="T989" s="95">
        <f t="shared" si="89"/>
        <v>-1</v>
      </c>
      <c r="U989" s="95"/>
    </row>
    <row r="990" spans="1:21" x14ac:dyDescent="0.3">
      <c r="A990" s="36">
        <f t="shared" si="84"/>
        <v>1</v>
      </c>
      <c r="B990" s="36">
        <v>727</v>
      </c>
      <c r="C990" s="36">
        <v>1</v>
      </c>
      <c r="D990" s="36" t="s">
        <v>260</v>
      </c>
      <c r="E990" s="36">
        <v>2004</v>
      </c>
      <c r="F990" s="36">
        <v>2005</v>
      </c>
      <c r="G990" s="76">
        <v>50</v>
      </c>
      <c r="H990" s="36">
        <v>10</v>
      </c>
      <c r="I990" s="36">
        <v>0</v>
      </c>
      <c r="J990" s="36">
        <v>1</v>
      </c>
      <c r="K990" s="36">
        <v>1</v>
      </c>
      <c r="L990" s="94">
        <v>2211</v>
      </c>
      <c r="M990" s="94">
        <v>3610</v>
      </c>
      <c r="N990" s="95">
        <f t="shared" si="85"/>
        <v>0.37983164404741454</v>
      </c>
      <c r="O990" s="36">
        <v>20050727</v>
      </c>
      <c r="P990" s="63">
        <v>3346.22</v>
      </c>
      <c r="Q990" s="76">
        <f t="shared" si="86"/>
        <v>1.7395748038084766</v>
      </c>
      <c r="R990" s="76">
        <f t="shared" si="87"/>
        <v>0.37983164404741454</v>
      </c>
      <c r="S990" s="95">
        <f t="shared" si="88"/>
        <v>-1</v>
      </c>
      <c r="T990" s="95">
        <f t="shared" si="89"/>
        <v>-1</v>
      </c>
      <c r="U990" s="95"/>
    </row>
    <row r="991" spans="1:21" x14ac:dyDescent="0.3">
      <c r="A991" s="36">
        <f t="shared" si="84"/>
        <v>1</v>
      </c>
      <c r="B991" s="36">
        <v>727</v>
      </c>
      <c r="C991" s="36">
        <v>1</v>
      </c>
      <c r="D991" s="36" t="s">
        <v>260</v>
      </c>
      <c r="E991" s="36">
        <v>2004</v>
      </c>
      <c r="F991" s="36">
        <v>2005</v>
      </c>
      <c r="G991" s="76">
        <v>100</v>
      </c>
      <c r="H991" s="36">
        <v>10</v>
      </c>
      <c r="I991" s="36">
        <v>0</v>
      </c>
      <c r="J991" s="36">
        <v>1</v>
      </c>
      <c r="K991" s="36">
        <v>2</v>
      </c>
      <c r="L991" s="94">
        <v>2271</v>
      </c>
      <c r="M991" s="94">
        <v>3640</v>
      </c>
      <c r="N991" s="95">
        <f t="shared" si="85"/>
        <v>0.38419895110810354</v>
      </c>
      <c r="O991" s="36">
        <v>20050727</v>
      </c>
      <c r="P991" s="63">
        <v>3346.22</v>
      </c>
      <c r="Q991" s="76">
        <f t="shared" si="86"/>
        <v>1.7664708237952078</v>
      </c>
      <c r="R991" s="76">
        <f t="shared" si="87"/>
        <v>0.38419895110810354</v>
      </c>
      <c r="S991" s="95">
        <f t="shared" si="88"/>
        <v>-1</v>
      </c>
      <c r="T991" s="95">
        <f t="shared" si="89"/>
        <v>-1</v>
      </c>
      <c r="U991" s="95"/>
    </row>
    <row r="992" spans="1:21" x14ac:dyDescent="0.3">
      <c r="A992" s="36">
        <f t="shared" si="84"/>
        <v>1</v>
      </c>
      <c r="B992" s="36">
        <v>727</v>
      </c>
      <c r="C992" s="36">
        <v>1</v>
      </c>
      <c r="D992" s="36" t="s">
        <v>260</v>
      </c>
      <c r="E992" s="36">
        <v>2004</v>
      </c>
      <c r="F992" s="36">
        <v>2005</v>
      </c>
      <c r="G992" s="76">
        <v>600</v>
      </c>
      <c r="H992" s="36">
        <v>10</v>
      </c>
      <c r="I992" s="36">
        <v>0</v>
      </c>
      <c r="J992" s="36">
        <v>1</v>
      </c>
      <c r="K992" s="36">
        <v>7</v>
      </c>
      <c r="L992" s="94">
        <v>2401</v>
      </c>
      <c r="M992" s="94">
        <v>3578</v>
      </c>
      <c r="N992" s="95">
        <f t="shared" si="85"/>
        <v>0.40157216925907341</v>
      </c>
      <c r="O992" s="36">
        <v>20050727</v>
      </c>
      <c r="P992" s="63">
        <v>3346.22</v>
      </c>
      <c r="Q992" s="76">
        <f t="shared" si="86"/>
        <v>1.7867922611185159</v>
      </c>
      <c r="R992" s="76">
        <f t="shared" si="87"/>
        <v>0.40157216925907341</v>
      </c>
      <c r="S992" s="95">
        <f t="shared" si="88"/>
        <v>-1</v>
      </c>
      <c r="T992" s="95">
        <f t="shared" si="89"/>
        <v>-1</v>
      </c>
      <c r="U992" s="95"/>
    </row>
    <row r="993" spans="1:21" x14ac:dyDescent="0.3">
      <c r="A993" s="36">
        <f t="shared" si="84"/>
        <v>1</v>
      </c>
      <c r="B993" s="36">
        <v>728</v>
      </c>
      <c r="C993" s="36">
        <v>1</v>
      </c>
      <c r="D993" s="36" t="s">
        <v>346</v>
      </c>
      <c r="E993" s="36">
        <v>2004</v>
      </c>
      <c r="F993" s="36">
        <v>2005</v>
      </c>
      <c r="G993" s="76">
        <v>250</v>
      </c>
      <c r="H993" s="36">
        <v>10</v>
      </c>
      <c r="I993" s="36">
        <v>0</v>
      </c>
      <c r="J993" s="36">
        <v>1</v>
      </c>
      <c r="K993" s="36">
        <v>3</v>
      </c>
      <c r="L993" s="94">
        <v>12604</v>
      </c>
      <c r="M993" s="94">
        <v>16364</v>
      </c>
      <c r="N993" s="95">
        <f t="shared" si="85"/>
        <v>0.43510080088373376</v>
      </c>
      <c r="O993" s="36">
        <v>20050728</v>
      </c>
      <c r="P993" s="63">
        <v>10871.71</v>
      </c>
      <c r="Q993" s="76">
        <f t="shared" si="86"/>
        <v>2.6645302348940509</v>
      </c>
      <c r="R993" s="76">
        <f t="shared" si="87"/>
        <v>0.43510080088373376</v>
      </c>
      <c r="S993" s="95">
        <f t="shared" si="88"/>
        <v>-1</v>
      </c>
      <c r="T993" s="95">
        <f t="shared" si="89"/>
        <v>-1</v>
      </c>
      <c r="U993" s="95"/>
    </row>
    <row r="994" spans="1:21" x14ac:dyDescent="0.3">
      <c r="A994" s="36">
        <f t="shared" si="84"/>
        <v>1</v>
      </c>
      <c r="B994" s="36">
        <v>738</v>
      </c>
      <c r="C994" s="36">
        <v>1</v>
      </c>
      <c r="D994" s="36" t="s">
        <v>232</v>
      </c>
      <c r="E994" s="36">
        <v>2004</v>
      </c>
      <c r="F994" s="36">
        <v>2005</v>
      </c>
      <c r="G994" s="76">
        <v>500</v>
      </c>
      <c r="H994" s="36">
        <v>5</v>
      </c>
      <c r="I994" s="36">
        <v>0</v>
      </c>
      <c r="J994" s="36">
        <v>1</v>
      </c>
      <c r="K994" s="36">
        <v>6</v>
      </c>
      <c r="L994" s="94">
        <v>1008</v>
      </c>
      <c r="M994" s="94">
        <v>1473</v>
      </c>
      <c r="N994" s="95">
        <f t="shared" si="85"/>
        <v>0.40628778718258768</v>
      </c>
      <c r="O994" s="36">
        <v>20050738</v>
      </c>
      <c r="P994" s="63">
        <v>935.76</v>
      </c>
      <c r="Q994" s="76">
        <f t="shared" si="86"/>
        <v>2.6513208515003845</v>
      </c>
      <c r="R994" s="76">
        <f t="shared" si="87"/>
        <v>0.40628778718258768</v>
      </c>
      <c r="S994" s="95">
        <f t="shared" si="88"/>
        <v>-1</v>
      </c>
      <c r="T994" s="95">
        <f t="shared" si="89"/>
        <v>-1</v>
      </c>
      <c r="U994" s="95"/>
    </row>
    <row r="995" spans="1:21" x14ac:dyDescent="0.3">
      <c r="A995" s="36">
        <f t="shared" si="84"/>
        <v>1</v>
      </c>
      <c r="B995" s="36">
        <v>739</v>
      </c>
      <c r="C995" s="36">
        <v>1</v>
      </c>
      <c r="D995" s="36" t="s">
        <v>400</v>
      </c>
      <c r="E995" s="36">
        <v>2004</v>
      </c>
      <c r="F995" s="36">
        <v>2005</v>
      </c>
      <c r="G995" s="76">
        <v>450</v>
      </c>
      <c r="H995" s="36">
        <v>5</v>
      </c>
      <c r="I995" s="36">
        <v>0</v>
      </c>
      <c r="J995" s="36">
        <v>1</v>
      </c>
      <c r="K995" s="36">
        <v>5</v>
      </c>
      <c r="L995" s="94">
        <v>931</v>
      </c>
      <c r="M995" s="94">
        <v>1495</v>
      </c>
      <c r="N995" s="95">
        <f t="shared" si="85"/>
        <v>0.3837592745259687</v>
      </c>
      <c r="O995" s="36">
        <v>20050739</v>
      </c>
      <c r="P995" s="63">
        <v>794.76</v>
      </c>
      <c r="Q995" s="76">
        <f t="shared" si="86"/>
        <v>3.0524938346167398</v>
      </c>
      <c r="R995" s="76">
        <f t="shared" si="87"/>
        <v>0.3837592745259687</v>
      </c>
      <c r="S995" s="95">
        <f t="shared" si="88"/>
        <v>-1</v>
      </c>
      <c r="T995" s="95">
        <f t="shared" si="89"/>
        <v>-1</v>
      </c>
      <c r="U995" s="95"/>
    </row>
    <row r="996" spans="1:21" x14ac:dyDescent="0.3">
      <c r="A996" s="36">
        <f t="shared" si="84"/>
        <v>1</v>
      </c>
      <c r="B996" s="36">
        <v>750</v>
      </c>
      <c r="C996" s="36">
        <v>1</v>
      </c>
      <c r="D996" s="36" t="s">
        <v>629</v>
      </c>
      <c r="E996" s="36">
        <v>2004</v>
      </c>
      <c r="F996" s="36">
        <v>2005</v>
      </c>
      <c r="G996" s="76">
        <v>373.22</v>
      </c>
      <c r="H996" s="36">
        <v>10</v>
      </c>
      <c r="I996" s="36">
        <v>0</v>
      </c>
      <c r="J996" s="36">
        <v>1</v>
      </c>
      <c r="K996" s="36">
        <v>4</v>
      </c>
      <c r="L996" s="94">
        <v>3049</v>
      </c>
      <c r="M996" s="94">
        <v>3930</v>
      </c>
      <c r="N996" s="95">
        <f t="shared" si="85"/>
        <v>0.43688207479581603</v>
      </c>
      <c r="O996" s="36">
        <v>20050750</v>
      </c>
      <c r="P996" s="63">
        <v>2105.27</v>
      </c>
      <c r="Q996" s="76">
        <f t="shared" si="86"/>
        <v>3.3150142262037647</v>
      </c>
      <c r="R996" s="76">
        <f t="shared" si="87"/>
        <v>0.43688207479581603</v>
      </c>
      <c r="S996" s="95">
        <f t="shared" si="88"/>
        <v>-1</v>
      </c>
      <c r="T996" s="95">
        <f t="shared" si="89"/>
        <v>-1</v>
      </c>
      <c r="U996" s="95"/>
    </row>
    <row r="997" spans="1:21" x14ac:dyDescent="0.3">
      <c r="A997" s="36">
        <f t="shared" si="84"/>
        <v>1</v>
      </c>
      <c r="B997" s="36">
        <v>771</v>
      </c>
      <c r="C997" s="36">
        <v>1</v>
      </c>
      <c r="D997" s="36" t="s">
        <v>478</v>
      </c>
      <c r="E997" s="36">
        <v>2004</v>
      </c>
      <c r="F997" s="36">
        <v>2005</v>
      </c>
      <c r="G997" s="76">
        <v>1750</v>
      </c>
      <c r="H997" s="36">
        <v>10</v>
      </c>
      <c r="I997" s="36">
        <v>1</v>
      </c>
      <c r="J997" s="36">
        <v>1</v>
      </c>
      <c r="K997" s="36">
        <v>10</v>
      </c>
      <c r="L997" s="94">
        <v>517</v>
      </c>
      <c r="M997" s="94">
        <v>308</v>
      </c>
      <c r="N997" s="95">
        <f t="shared" si="85"/>
        <v>0.62666666666666671</v>
      </c>
      <c r="O997" s="36">
        <v>20050771</v>
      </c>
      <c r="P997" s="63">
        <v>228.61</v>
      </c>
      <c r="Q997" s="76">
        <f t="shared" si="86"/>
        <v>3.6087660207340009</v>
      </c>
      <c r="R997" s="76">
        <f t="shared" si="87"/>
        <v>0.62666666666666671</v>
      </c>
      <c r="S997" s="95">
        <f t="shared" si="88"/>
        <v>-1</v>
      </c>
      <c r="T997" s="95">
        <f t="shared" si="89"/>
        <v>-1</v>
      </c>
      <c r="U997" s="95"/>
    </row>
    <row r="998" spans="1:21" x14ac:dyDescent="0.3">
      <c r="A998" s="36">
        <f t="shared" si="84"/>
        <v>1</v>
      </c>
      <c r="B998" s="36">
        <v>815</v>
      </c>
      <c r="C998" s="36">
        <v>2</v>
      </c>
      <c r="D998" s="36" t="s">
        <v>306</v>
      </c>
      <c r="E998" s="36">
        <v>2004</v>
      </c>
      <c r="F998" s="36">
        <v>2005</v>
      </c>
      <c r="G998" s="76">
        <v>1100</v>
      </c>
      <c r="H998" s="36">
        <v>4</v>
      </c>
      <c r="I998" s="36">
        <v>1</v>
      </c>
      <c r="J998" s="36">
        <v>1</v>
      </c>
      <c r="K998" s="36">
        <v>10</v>
      </c>
      <c r="L998" s="94">
        <v>408</v>
      </c>
      <c r="M998" s="94">
        <v>85</v>
      </c>
      <c r="N998" s="95">
        <f t="shared" si="85"/>
        <v>0.82758620689655171</v>
      </c>
      <c r="O998" s="36">
        <v>20050815</v>
      </c>
      <c r="P998" s="63">
        <v>26.5</v>
      </c>
      <c r="Q998" s="76">
        <f t="shared" si="86"/>
        <v>18.60377358490566</v>
      </c>
      <c r="R998" s="76">
        <f t="shared" si="87"/>
        <v>0.82758620689655171</v>
      </c>
      <c r="S998" s="95">
        <f t="shared" si="88"/>
        <v>-1</v>
      </c>
      <c r="T998" s="95">
        <f t="shared" si="89"/>
        <v>-1</v>
      </c>
      <c r="U998" s="95"/>
    </row>
    <row r="999" spans="1:21" x14ac:dyDescent="0.3">
      <c r="A999" s="36">
        <f t="shared" si="84"/>
        <v>1</v>
      </c>
      <c r="B999" s="36">
        <v>815</v>
      </c>
      <c r="C999" s="36">
        <v>2</v>
      </c>
      <c r="D999" s="36" t="s">
        <v>306</v>
      </c>
      <c r="E999" s="36">
        <v>2004</v>
      </c>
      <c r="F999" s="36">
        <v>2005</v>
      </c>
      <c r="G999" s="76">
        <v>3000</v>
      </c>
      <c r="H999" s="36">
        <v>3</v>
      </c>
      <c r="I999" s="36">
        <v>1</v>
      </c>
      <c r="J999" s="36">
        <v>1</v>
      </c>
      <c r="K999" s="36">
        <v>10</v>
      </c>
      <c r="L999" s="94">
        <v>407</v>
      </c>
      <c r="M999" s="94">
        <v>85</v>
      </c>
      <c r="N999" s="95">
        <f t="shared" si="85"/>
        <v>0.82723577235772361</v>
      </c>
      <c r="O999" s="36">
        <v>20050815</v>
      </c>
      <c r="P999" s="63">
        <v>26.5</v>
      </c>
      <c r="Q999" s="76">
        <f t="shared" si="86"/>
        <v>18.566037735849058</v>
      </c>
      <c r="R999" s="76">
        <f t="shared" si="87"/>
        <v>0.82723577235772361</v>
      </c>
      <c r="S999" s="95">
        <f t="shared" si="88"/>
        <v>-1</v>
      </c>
      <c r="T999" s="95">
        <f t="shared" si="89"/>
        <v>-1</v>
      </c>
      <c r="U999" s="95"/>
    </row>
    <row r="1000" spans="1:21" x14ac:dyDescent="0.3">
      <c r="A1000" s="36">
        <f t="shared" si="84"/>
        <v>1</v>
      </c>
      <c r="B1000" s="36">
        <v>820</v>
      </c>
      <c r="C1000" s="36">
        <v>1</v>
      </c>
      <c r="D1000" s="36" t="s">
        <v>353</v>
      </c>
      <c r="E1000" s="36">
        <v>2004</v>
      </c>
      <c r="F1000" s="36">
        <v>2005</v>
      </c>
      <c r="G1000" s="76">
        <v>800</v>
      </c>
      <c r="H1000" s="36">
        <v>10</v>
      </c>
      <c r="I1000" s="36">
        <v>1</v>
      </c>
      <c r="J1000" s="36">
        <v>1</v>
      </c>
      <c r="K1000" s="36">
        <v>9</v>
      </c>
      <c r="L1000" s="94">
        <v>952</v>
      </c>
      <c r="M1000" s="94">
        <v>688</v>
      </c>
      <c r="N1000" s="95">
        <f t="shared" si="85"/>
        <v>0.58048780487804874</v>
      </c>
      <c r="O1000" s="36">
        <v>20050820</v>
      </c>
      <c r="P1000" s="63">
        <v>590.14</v>
      </c>
      <c r="Q1000" s="76">
        <f t="shared" si="86"/>
        <v>2.7790015928423766</v>
      </c>
      <c r="R1000" s="76">
        <f t="shared" si="87"/>
        <v>0.58048780487804874</v>
      </c>
      <c r="S1000" s="95">
        <f t="shared" si="88"/>
        <v>-1</v>
      </c>
      <c r="T1000" s="95">
        <f t="shared" si="89"/>
        <v>-1</v>
      </c>
      <c r="U1000" s="95"/>
    </row>
    <row r="1001" spans="1:21" x14ac:dyDescent="0.3">
      <c r="A1001" s="36">
        <f t="shared" si="84"/>
        <v>1</v>
      </c>
      <c r="B1001" s="36">
        <v>832</v>
      </c>
      <c r="C1001" s="36">
        <v>1</v>
      </c>
      <c r="D1001" s="36" t="s">
        <v>233</v>
      </c>
      <c r="E1001" s="36">
        <v>2004</v>
      </c>
      <c r="F1001" s="36">
        <v>2005</v>
      </c>
      <c r="G1001" s="76">
        <v>1100.2</v>
      </c>
      <c r="H1001" s="36">
        <v>10</v>
      </c>
      <c r="I1001" s="36">
        <v>1</v>
      </c>
      <c r="J1001" s="36">
        <v>1</v>
      </c>
      <c r="K1001" s="36">
        <v>10</v>
      </c>
      <c r="L1001" s="94">
        <v>4391</v>
      </c>
      <c r="M1001" s="94">
        <v>3873</v>
      </c>
      <c r="N1001" s="95">
        <f t="shared" si="85"/>
        <v>0.53134075508228462</v>
      </c>
      <c r="O1001" s="36">
        <v>20050832</v>
      </c>
      <c r="P1001" s="63">
        <v>2949.64</v>
      </c>
      <c r="Q1001" s="76">
        <f t="shared" si="86"/>
        <v>2.8016978343119838</v>
      </c>
      <c r="R1001" s="76">
        <f t="shared" si="87"/>
        <v>0.53134075508228462</v>
      </c>
      <c r="S1001" s="95">
        <f t="shared" si="88"/>
        <v>-1</v>
      </c>
      <c r="T1001" s="95">
        <f t="shared" si="89"/>
        <v>-1</v>
      </c>
      <c r="U1001" s="95"/>
    </row>
    <row r="1002" spans="1:21" x14ac:dyDescent="0.3">
      <c r="A1002" s="36">
        <f t="shared" si="84"/>
        <v>1</v>
      </c>
      <c r="B1002" s="36">
        <v>850</v>
      </c>
      <c r="C1002" s="36">
        <v>1</v>
      </c>
      <c r="D1002" s="36" t="s">
        <v>437</v>
      </c>
      <c r="E1002" s="36">
        <v>2004</v>
      </c>
      <c r="F1002" s="36">
        <v>2005</v>
      </c>
      <c r="G1002" s="76">
        <v>1500</v>
      </c>
      <c r="H1002" s="36">
        <v>10</v>
      </c>
      <c r="I1002" s="36">
        <v>1</v>
      </c>
      <c r="J1002" s="36">
        <v>1</v>
      </c>
      <c r="K1002" s="36">
        <v>10</v>
      </c>
      <c r="L1002" s="94">
        <v>205</v>
      </c>
      <c r="M1002" s="94">
        <v>199</v>
      </c>
      <c r="N1002" s="95">
        <f t="shared" si="85"/>
        <v>0.50742574257425743</v>
      </c>
      <c r="O1002" s="36">
        <v>20050850</v>
      </c>
      <c r="P1002" s="63">
        <v>187.4</v>
      </c>
      <c r="Q1002" s="76">
        <f t="shared" si="86"/>
        <v>2.1558164354322304</v>
      </c>
      <c r="R1002" s="76">
        <f t="shared" si="87"/>
        <v>0.50742574257425743</v>
      </c>
      <c r="S1002" s="95">
        <f t="shared" si="88"/>
        <v>-1</v>
      </c>
      <c r="T1002" s="95">
        <f t="shared" si="89"/>
        <v>-1</v>
      </c>
      <c r="U1002" s="95"/>
    </row>
    <row r="1003" spans="1:21" x14ac:dyDescent="0.3">
      <c r="A1003" s="36">
        <f t="shared" ref="A1003:A1066" si="90">IF(E1003/4=INT(E1003/4),1,IF(E1003/2=INT(E1003/2),2,3))</f>
        <v>1</v>
      </c>
      <c r="B1003" s="36">
        <v>852</v>
      </c>
      <c r="C1003" s="36">
        <v>1</v>
      </c>
      <c r="D1003" s="36" t="s">
        <v>263</v>
      </c>
      <c r="E1003" s="36">
        <v>2004</v>
      </c>
      <c r="F1003" s="36">
        <v>2005</v>
      </c>
      <c r="G1003" s="76">
        <v>2000</v>
      </c>
      <c r="H1003" s="36">
        <v>10</v>
      </c>
      <c r="I1003" s="36">
        <v>1</v>
      </c>
      <c r="J1003" s="36">
        <v>1</v>
      </c>
      <c r="K1003" s="36">
        <v>10</v>
      </c>
      <c r="L1003" s="94">
        <v>254</v>
      </c>
      <c r="M1003" s="94">
        <v>222</v>
      </c>
      <c r="N1003" s="95">
        <f t="shared" ref="N1003:N1066" si="91">L1003/(L1003+M1003)</f>
        <v>0.53361344537815125</v>
      </c>
      <c r="O1003" s="36">
        <v>20050852</v>
      </c>
      <c r="P1003" s="63">
        <v>145.63999999999999</v>
      </c>
      <c r="Q1003" s="76">
        <f t="shared" ref="Q1003:Q1066" si="92">(L1003+M1003)/P1003</f>
        <v>3.2683328755836314</v>
      </c>
      <c r="R1003" s="76">
        <f t="shared" ref="R1003:R1066" si="93">IF(A1003=1,N1003,-1)</f>
        <v>0.53361344537815125</v>
      </c>
      <c r="S1003" s="95">
        <f t="shared" ref="S1003:S1066" si="94">IF(A1003=2,N1003,-1)</f>
        <v>-1</v>
      </c>
      <c r="T1003" s="95">
        <f t="shared" ref="T1003:T1066" si="95">IF(A1003=3,N1003,-1)</f>
        <v>-1</v>
      </c>
      <c r="U1003" s="95"/>
    </row>
    <row r="1004" spans="1:21" x14ac:dyDescent="0.3">
      <c r="A1004" s="36">
        <f t="shared" si="90"/>
        <v>1</v>
      </c>
      <c r="B1004" s="36">
        <v>861</v>
      </c>
      <c r="C1004" s="36">
        <v>1</v>
      </c>
      <c r="D1004" s="36" t="s">
        <v>637</v>
      </c>
      <c r="E1004" s="36">
        <v>2004</v>
      </c>
      <c r="F1004" s="36">
        <v>2006</v>
      </c>
      <c r="G1004" s="76">
        <v>895</v>
      </c>
      <c r="H1004" s="36">
        <v>6</v>
      </c>
      <c r="I1004" s="36">
        <v>0</v>
      </c>
      <c r="J1004" s="36">
        <v>0</v>
      </c>
      <c r="K1004" s="36">
        <v>9</v>
      </c>
      <c r="L1004" s="94">
        <v>8268</v>
      </c>
      <c r="M1004" s="94">
        <v>10511</v>
      </c>
      <c r="N1004" s="95">
        <f t="shared" si="91"/>
        <v>0.44027903509239041</v>
      </c>
      <c r="O1004" s="36">
        <v>20050861</v>
      </c>
      <c r="P1004" s="63">
        <v>4334.3100000000004</v>
      </c>
      <c r="Q1004" s="76">
        <f t="shared" si="92"/>
        <v>4.3326388744690618</v>
      </c>
      <c r="R1004" s="76">
        <f t="shared" si="93"/>
        <v>0.44027903509239041</v>
      </c>
      <c r="S1004" s="95">
        <f t="shared" si="94"/>
        <v>-1</v>
      </c>
      <c r="T1004" s="95">
        <f t="shared" si="95"/>
        <v>-1</v>
      </c>
      <c r="U1004" s="95"/>
    </row>
    <row r="1005" spans="1:21" x14ac:dyDescent="0.3">
      <c r="A1005" s="36">
        <f t="shared" si="90"/>
        <v>1</v>
      </c>
      <c r="B1005" s="36">
        <v>883</v>
      </c>
      <c r="C1005" s="36">
        <v>1</v>
      </c>
      <c r="D1005" s="36" t="s">
        <v>361</v>
      </c>
      <c r="E1005" s="36">
        <v>2004</v>
      </c>
      <c r="F1005" s="36">
        <v>2005</v>
      </c>
      <c r="G1005" s="76">
        <v>36</v>
      </c>
      <c r="H1005" s="36">
        <v>5</v>
      </c>
      <c r="I1005" s="36">
        <v>0</v>
      </c>
      <c r="J1005" s="36">
        <v>1</v>
      </c>
      <c r="K1005" s="36">
        <v>1</v>
      </c>
      <c r="L1005" s="94">
        <v>1724</v>
      </c>
      <c r="M1005" s="94">
        <v>3137</v>
      </c>
      <c r="N1005" s="95">
        <f t="shared" si="91"/>
        <v>0.35465953507508741</v>
      </c>
      <c r="O1005" s="36">
        <v>20050883</v>
      </c>
      <c r="P1005" s="63">
        <v>1792.51</v>
      </c>
      <c r="Q1005" s="76">
        <f t="shared" si="92"/>
        <v>2.7118398223719811</v>
      </c>
      <c r="R1005" s="76">
        <f t="shared" si="93"/>
        <v>0.35465953507508741</v>
      </c>
      <c r="S1005" s="95">
        <f t="shared" si="94"/>
        <v>-1</v>
      </c>
      <c r="T1005" s="95">
        <f t="shared" si="95"/>
        <v>-1</v>
      </c>
      <c r="U1005" s="95"/>
    </row>
    <row r="1006" spans="1:21" x14ac:dyDescent="0.3">
      <c r="A1006" s="36">
        <f t="shared" si="90"/>
        <v>1</v>
      </c>
      <c r="B1006" s="36">
        <v>883</v>
      </c>
      <c r="C1006" s="36">
        <v>1</v>
      </c>
      <c r="D1006" s="36" t="s">
        <v>361</v>
      </c>
      <c r="E1006" s="36">
        <v>2004</v>
      </c>
      <c r="F1006" s="36">
        <v>2005</v>
      </c>
      <c r="G1006" s="76">
        <v>54</v>
      </c>
      <c r="H1006" s="36">
        <v>5</v>
      </c>
      <c r="I1006" s="36">
        <v>0</v>
      </c>
      <c r="J1006" s="36">
        <v>1</v>
      </c>
      <c r="K1006" s="36">
        <v>1</v>
      </c>
      <c r="L1006" s="94">
        <v>2293</v>
      </c>
      <c r="M1006" s="94">
        <v>2590</v>
      </c>
      <c r="N1006" s="95">
        <f t="shared" si="91"/>
        <v>0.46958836780667623</v>
      </c>
      <c r="O1006" s="36">
        <v>20050883</v>
      </c>
      <c r="P1006" s="63">
        <v>1792.51</v>
      </c>
      <c r="Q1006" s="76">
        <f t="shared" si="92"/>
        <v>2.724113115129065</v>
      </c>
      <c r="R1006" s="76">
        <f t="shared" si="93"/>
        <v>0.46958836780667623</v>
      </c>
      <c r="S1006" s="95">
        <f t="shared" si="94"/>
        <v>-1</v>
      </c>
      <c r="T1006" s="95">
        <f t="shared" si="95"/>
        <v>-1</v>
      </c>
      <c r="U1006" s="95"/>
    </row>
    <row r="1007" spans="1:21" x14ac:dyDescent="0.3">
      <c r="A1007" s="36">
        <f t="shared" si="90"/>
        <v>1</v>
      </c>
      <c r="B1007" s="36">
        <v>883</v>
      </c>
      <c r="C1007" s="36">
        <v>1</v>
      </c>
      <c r="D1007" s="36" t="s">
        <v>361</v>
      </c>
      <c r="E1007" s="36">
        <v>2004</v>
      </c>
      <c r="F1007" s="36">
        <v>2005</v>
      </c>
      <c r="G1007" s="76">
        <v>109</v>
      </c>
      <c r="H1007" s="36">
        <v>5</v>
      </c>
      <c r="I1007" s="36">
        <v>0</v>
      </c>
      <c r="J1007" s="36">
        <v>1</v>
      </c>
      <c r="K1007" s="36">
        <v>2</v>
      </c>
      <c r="L1007" s="94">
        <v>2286</v>
      </c>
      <c r="M1007" s="94">
        <v>2683</v>
      </c>
      <c r="N1007" s="95">
        <f t="shared" si="91"/>
        <v>0.46005232441135036</v>
      </c>
      <c r="O1007" s="36">
        <v>20050883</v>
      </c>
      <c r="P1007" s="63">
        <v>1792.51</v>
      </c>
      <c r="Q1007" s="76">
        <f t="shared" si="92"/>
        <v>2.7720905322703917</v>
      </c>
      <c r="R1007" s="76">
        <f t="shared" si="93"/>
        <v>0.46005232441135036</v>
      </c>
      <c r="S1007" s="95">
        <f t="shared" si="94"/>
        <v>-1</v>
      </c>
      <c r="T1007" s="95">
        <f t="shared" si="95"/>
        <v>-1</v>
      </c>
      <c r="U1007" s="95"/>
    </row>
    <row r="1008" spans="1:21" x14ac:dyDescent="0.3">
      <c r="A1008" s="36">
        <f t="shared" si="90"/>
        <v>1</v>
      </c>
      <c r="B1008" s="36">
        <v>883</v>
      </c>
      <c r="C1008" s="36">
        <v>1</v>
      </c>
      <c r="D1008" s="36" t="s">
        <v>361</v>
      </c>
      <c r="E1008" s="36">
        <v>2004</v>
      </c>
      <c r="F1008" s="36">
        <v>2005</v>
      </c>
      <c r="G1008" s="76">
        <v>437</v>
      </c>
      <c r="H1008" s="36">
        <v>5</v>
      </c>
      <c r="I1008" s="36">
        <v>0</v>
      </c>
      <c r="J1008" s="36">
        <v>1</v>
      </c>
      <c r="K1008" s="36">
        <v>5</v>
      </c>
      <c r="L1008" s="94">
        <v>2426</v>
      </c>
      <c r="M1008" s="94">
        <v>2567</v>
      </c>
      <c r="N1008" s="95">
        <f t="shared" si="91"/>
        <v>0.48588023232525535</v>
      </c>
      <c r="O1008" s="36">
        <v>20050883</v>
      </c>
      <c r="P1008" s="63">
        <v>1792.51</v>
      </c>
      <c r="Q1008" s="76">
        <f t="shared" si="92"/>
        <v>2.7854795789144831</v>
      </c>
      <c r="R1008" s="76">
        <f t="shared" si="93"/>
        <v>0.48588023232525535</v>
      </c>
      <c r="S1008" s="95">
        <f t="shared" si="94"/>
        <v>-1</v>
      </c>
      <c r="T1008" s="95">
        <f t="shared" si="95"/>
        <v>-1</v>
      </c>
      <c r="U1008" s="95"/>
    </row>
    <row r="1009" spans="1:21" x14ac:dyDescent="0.3">
      <c r="A1009" s="36">
        <f t="shared" si="90"/>
        <v>1</v>
      </c>
      <c r="B1009" s="36">
        <v>885</v>
      </c>
      <c r="C1009" s="36">
        <v>1</v>
      </c>
      <c r="D1009" s="36" t="s">
        <v>362</v>
      </c>
      <c r="E1009" s="36">
        <v>2004</v>
      </c>
      <c r="F1009" s="36">
        <v>2005</v>
      </c>
      <c r="G1009" s="76">
        <v>500</v>
      </c>
      <c r="H1009" s="36">
        <v>10</v>
      </c>
      <c r="I1009" s="36">
        <v>1</v>
      </c>
      <c r="J1009" s="36">
        <v>1</v>
      </c>
      <c r="K1009" s="36">
        <v>6</v>
      </c>
      <c r="L1009" s="94">
        <v>5448</v>
      </c>
      <c r="M1009" s="94">
        <v>4634</v>
      </c>
      <c r="N1009" s="95">
        <f t="shared" si="91"/>
        <v>0.54036897440983933</v>
      </c>
      <c r="O1009" s="36">
        <v>20050885</v>
      </c>
      <c r="P1009" s="63">
        <v>3881.53</v>
      </c>
      <c r="Q1009" s="76">
        <f t="shared" si="92"/>
        <v>2.5974293641940163</v>
      </c>
      <c r="R1009" s="76">
        <f t="shared" si="93"/>
        <v>0.54036897440983933</v>
      </c>
      <c r="S1009" s="95">
        <f t="shared" si="94"/>
        <v>-1</v>
      </c>
      <c r="T1009" s="95">
        <f t="shared" si="95"/>
        <v>-1</v>
      </c>
      <c r="U1009" s="95"/>
    </row>
    <row r="1010" spans="1:21" x14ac:dyDescent="0.3">
      <c r="A1010" s="36">
        <f t="shared" si="90"/>
        <v>1</v>
      </c>
      <c r="B1010" s="36">
        <v>911</v>
      </c>
      <c r="C1010" s="36">
        <v>1</v>
      </c>
      <c r="D1010" s="36" t="s">
        <v>511</v>
      </c>
      <c r="E1010" s="36">
        <v>2004</v>
      </c>
      <c r="F1010" s="36">
        <v>2005</v>
      </c>
      <c r="G1010" s="76">
        <v>107.58</v>
      </c>
      <c r="H1010" s="36">
        <v>5</v>
      </c>
      <c r="I1010" s="36">
        <v>1</v>
      </c>
      <c r="J1010" s="36">
        <v>1</v>
      </c>
      <c r="K1010" s="36">
        <v>2</v>
      </c>
      <c r="L1010" s="94">
        <v>7360</v>
      </c>
      <c r="M1010" s="94">
        <v>6251</v>
      </c>
      <c r="N1010" s="95">
        <f t="shared" si="91"/>
        <v>0.54073910807435166</v>
      </c>
      <c r="O1010" s="36">
        <v>20050911</v>
      </c>
      <c r="P1010" s="63">
        <v>4833.0200000000004</v>
      </c>
      <c r="Q1010" s="76">
        <f t="shared" si="92"/>
        <v>2.8162515363064915</v>
      </c>
      <c r="R1010" s="76">
        <f t="shared" si="93"/>
        <v>0.54073910807435166</v>
      </c>
      <c r="S1010" s="95">
        <f t="shared" si="94"/>
        <v>-1</v>
      </c>
      <c r="T1010" s="95">
        <f t="shared" si="95"/>
        <v>-1</v>
      </c>
      <c r="U1010" s="95"/>
    </row>
    <row r="1011" spans="1:21" x14ac:dyDescent="0.3">
      <c r="A1011" s="36">
        <f t="shared" si="90"/>
        <v>1</v>
      </c>
      <c r="B1011" s="36">
        <v>2135</v>
      </c>
      <c r="C1011" s="36">
        <v>1</v>
      </c>
      <c r="D1011" s="36" t="s">
        <v>618</v>
      </c>
      <c r="E1011" s="36">
        <v>2004</v>
      </c>
      <c r="F1011" s="36">
        <v>2005</v>
      </c>
      <c r="G1011" s="76">
        <v>889.34</v>
      </c>
      <c r="H1011" s="36">
        <v>5</v>
      </c>
      <c r="I1011" s="36">
        <v>1</v>
      </c>
      <c r="J1011" s="36">
        <v>1</v>
      </c>
      <c r="K1011" s="36">
        <v>9</v>
      </c>
      <c r="L1011" s="94">
        <v>1945</v>
      </c>
      <c r="M1011" s="94">
        <v>1461</v>
      </c>
      <c r="N1011" s="95">
        <f t="shared" si="91"/>
        <v>0.57105108631826185</v>
      </c>
      <c r="O1011" s="36">
        <v>20052135</v>
      </c>
      <c r="P1011" s="63">
        <v>1125.17</v>
      </c>
      <c r="Q1011" s="76">
        <f t="shared" si="92"/>
        <v>3.0270981273940825</v>
      </c>
      <c r="R1011" s="76">
        <f t="shared" si="93"/>
        <v>0.57105108631826185</v>
      </c>
      <c r="S1011" s="95">
        <f t="shared" si="94"/>
        <v>-1</v>
      </c>
      <c r="T1011" s="95">
        <f t="shared" si="95"/>
        <v>-1</v>
      </c>
      <c r="U1011" s="95"/>
    </row>
    <row r="1012" spans="1:21" x14ac:dyDescent="0.3">
      <c r="A1012" s="36">
        <f t="shared" si="90"/>
        <v>1</v>
      </c>
      <c r="B1012" s="36">
        <v>2137</v>
      </c>
      <c r="C1012" s="36">
        <v>1</v>
      </c>
      <c r="D1012" s="36" t="s">
        <v>575</v>
      </c>
      <c r="E1012" s="36">
        <v>2004</v>
      </c>
      <c r="F1012" s="36">
        <v>2005</v>
      </c>
      <c r="G1012" s="76">
        <v>500</v>
      </c>
      <c r="H1012" s="36">
        <v>10</v>
      </c>
      <c r="I1012" s="36">
        <v>0</v>
      </c>
      <c r="J1012" s="36">
        <v>1</v>
      </c>
      <c r="K1012" s="36">
        <v>6</v>
      </c>
      <c r="L1012" s="94">
        <v>1273</v>
      </c>
      <c r="M1012" s="94">
        <v>1701</v>
      </c>
      <c r="N1012" s="95">
        <f t="shared" si="91"/>
        <v>0.42804303967720242</v>
      </c>
      <c r="O1012" s="36">
        <v>20052137</v>
      </c>
      <c r="P1012" s="63">
        <v>913.45</v>
      </c>
      <c r="Q1012" s="76">
        <f t="shared" si="92"/>
        <v>3.2557884941704525</v>
      </c>
      <c r="R1012" s="76">
        <f t="shared" si="93"/>
        <v>0.42804303967720242</v>
      </c>
      <c r="S1012" s="95">
        <f t="shared" si="94"/>
        <v>-1</v>
      </c>
      <c r="T1012" s="95">
        <f t="shared" si="95"/>
        <v>-1</v>
      </c>
      <c r="U1012" s="95"/>
    </row>
    <row r="1013" spans="1:21" x14ac:dyDescent="0.3">
      <c r="A1013" s="36">
        <f t="shared" si="90"/>
        <v>1</v>
      </c>
      <c r="B1013" s="36">
        <v>2149</v>
      </c>
      <c r="C1013" s="36">
        <v>1</v>
      </c>
      <c r="D1013" s="36" t="s">
        <v>440</v>
      </c>
      <c r="E1013" s="36">
        <v>2004</v>
      </c>
      <c r="F1013" s="36">
        <v>2005</v>
      </c>
      <c r="G1013" s="76">
        <v>1100.2</v>
      </c>
      <c r="H1013" s="36">
        <v>10</v>
      </c>
      <c r="I1013" s="36">
        <v>0</v>
      </c>
      <c r="J1013" s="36">
        <v>1</v>
      </c>
      <c r="K1013" s="36">
        <v>10</v>
      </c>
      <c r="L1013" s="94">
        <v>2598</v>
      </c>
      <c r="M1013" s="94">
        <v>2760</v>
      </c>
      <c r="N1013" s="95">
        <f t="shared" si="91"/>
        <v>0.48488241881298993</v>
      </c>
      <c r="O1013" s="36">
        <v>20052149</v>
      </c>
      <c r="P1013" s="63">
        <v>1444.77</v>
      </c>
      <c r="Q1013" s="76">
        <f t="shared" si="92"/>
        <v>3.7085487655474574</v>
      </c>
      <c r="R1013" s="76">
        <f t="shared" si="93"/>
        <v>0.48488241881298993</v>
      </c>
      <c r="S1013" s="95">
        <f t="shared" si="94"/>
        <v>-1</v>
      </c>
      <c r="T1013" s="95">
        <f t="shared" si="95"/>
        <v>-1</v>
      </c>
      <c r="U1013" s="95"/>
    </row>
    <row r="1014" spans="1:21" x14ac:dyDescent="0.3">
      <c r="A1014" s="36">
        <f t="shared" si="90"/>
        <v>1</v>
      </c>
      <c r="B1014" s="36">
        <v>2167</v>
      </c>
      <c r="C1014" s="36">
        <v>1</v>
      </c>
      <c r="D1014" s="36" t="s">
        <v>578</v>
      </c>
      <c r="E1014" s="36">
        <v>2004</v>
      </c>
      <c r="F1014" s="36">
        <v>2005</v>
      </c>
      <c r="G1014" s="76">
        <v>495</v>
      </c>
      <c r="H1014" s="36">
        <v>7</v>
      </c>
      <c r="I1014" s="36">
        <v>1</v>
      </c>
      <c r="J1014" s="36">
        <v>1</v>
      </c>
      <c r="K1014" s="36">
        <v>5</v>
      </c>
      <c r="L1014" s="94">
        <v>897</v>
      </c>
      <c r="M1014" s="94">
        <v>584</v>
      </c>
      <c r="N1014" s="95">
        <f t="shared" si="91"/>
        <v>0.60567184334908841</v>
      </c>
      <c r="O1014" s="36">
        <v>20052167</v>
      </c>
      <c r="P1014" s="63">
        <v>552.32000000000005</v>
      </c>
      <c r="Q1014" s="76">
        <f t="shared" si="92"/>
        <v>2.6814165701042869</v>
      </c>
      <c r="R1014" s="76">
        <f t="shared" si="93"/>
        <v>0.60567184334908841</v>
      </c>
      <c r="S1014" s="95">
        <f t="shared" si="94"/>
        <v>-1</v>
      </c>
      <c r="T1014" s="95">
        <f t="shared" si="95"/>
        <v>-1</v>
      </c>
      <c r="U1014" s="95"/>
    </row>
    <row r="1015" spans="1:21" x14ac:dyDescent="0.3">
      <c r="A1015" s="36">
        <f t="shared" si="90"/>
        <v>1</v>
      </c>
      <c r="B1015" s="36">
        <v>2171</v>
      </c>
      <c r="C1015" s="36">
        <v>1</v>
      </c>
      <c r="D1015" s="36" t="s">
        <v>638</v>
      </c>
      <c r="E1015" s="36">
        <v>2004</v>
      </c>
      <c r="F1015" s="36">
        <v>2006</v>
      </c>
      <c r="G1015" s="76">
        <v>2334.56</v>
      </c>
      <c r="H1015" s="36">
        <v>10</v>
      </c>
      <c r="I1015" s="36">
        <v>1</v>
      </c>
      <c r="J1015" s="36">
        <v>0</v>
      </c>
      <c r="K1015" s="36">
        <v>10</v>
      </c>
      <c r="L1015" s="94">
        <v>788</v>
      </c>
      <c r="M1015" s="94">
        <v>433</v>
      </c>
      <c r="N1015" s="95">
        <f t="shared" si="91"/>
        <v>0.64537264537264538</v>
      </c>
      <c r="O1015" s="36">
        <v>20052171</v>
      </c>
      <c r="P1015" s="63">
        <v>381.55</v>
      </c>
      <c r="Q1015" s="76">
        <f t="shared" si="92"/>
        <v>3.2001048355392476</v>
      </c>
      <c r="R1015" s="76">
        <f t="shared" si="93"/>
        <v>0.64537264537264538</v>
      </c>
      <c r="S1015" s="95">
        <f t="shared" si="94"/>
        <v>-1</v>
      </c>
      <c r="T1015" s="95">
        <f t="shared" si="95"/>
        <v>-1</v>
      </c>
      <c r="U1015" s="95"/>
    </row>
    <row r="1016" spans="1:21" x14ac:dyDescent="0.3">
      <c r="A1016" s="36">
        <f t="shared" si="90"/>
        <v>1</v>
      </c>
      <c r="B1016" s="36">
        <v>2176</v>
      </c>
      <c r="C1016" s="36">
        <v>1</v>
      </c>
      <c r="D1016" s="36" t="s">
        <v>630</v>
      </c>
      <c r="E1016" s="36">
        <v>2004</v>
      </c>
      <c r="F1016" s="36">
        <v>2005</v>
      </c>
      <c r="G1016" s="76">
        <v>1400</v>
      </c>
      <c r="H1016" s="36">
        <v>10</v>
      </c>
      <c r="I1016" s="36">
        <v>1</v>
      </c>
      <c r="J1016" s="36">
        <v>1</v>
      </c>
      <c r="K1016" s="36">
        <v>10</v>
      </c>
      <c r="L1016" s="94">
        <v>1148</v>
      </c>
      <c r="M1016" s="94">
        <v>1056</v>
      </c>
      <c r="N1016" s="95">
        <f t="shared" si="91"/>
        <v>0.52087114337568063</v>
      </c>
      <c r="O1016" s="36">
        <v>20052176</v>
      </c>
      <c r="P1016" s="63">
        <v>648.70000000000005</v>
      </c>
      <c r="Q1016" s="76">
        <f t="shared" si="92"/>
        <v>3.3975643594882068</v>
      </c>
      <c r="R1016" s="76">
        <f t="shared" si="93"/>
        <v>0.52087114337568063</v>
      </c>
      <c r="S1016" s="95">
        <f t="shared" si="94"/>
        <v>-1</v>
      </c>
      <c r="T1016" s="95">
        <f t="shared" si="95"/>
        <v>-1</v>
      </c>
      <c r="U1016" s="95"/>
    </row>
    <row r="1017" spans="1:21" x14ac:dyDescent="0.3">
      <c r="A1017" s="36">
        <f t="shared" si="90"/>
        <v>1</v>
      </c>
      <c r="B1017" s="36">
        <v>2184</v>
      </c>
      <c r="C1017" s="36">
        <v>1</v>
      </c>
      <c r="D1017" s="36" t="s">
        <v>582</v>
      </c>
      <c r="E1017" s="36">
        <v>2004</v>
      </c>
      <c r="F1017" s="36">
        <v>2005</v>
      </c>
      <c r="G1017" s="76">
        <v>455.35</v>
      </c>
      <c r="H1017" s="36">
        <v>10</v>
      </c>
      <c r="I1017" s="36">
        <v>0</v>
      </c>
      <c r="J1017" s="36">
        <v>1</v>
      </c>
      <c r="K1017" s="36">
        <v>5</v>
      </c>
      <c r="L1017" s="94">
        <v>1760</v>
      </c>
      <c r="M1017" s="94">
        <v>1876</v>
      </c>
      <c r="N1017" s="95">
        <f t="shared" si="91"/>
        <v>0.48404840484048406</v>
      </c>
      <c r="O1017" s="36">
        <v>20052184</v>
      </c>
      <c r="P1017" s="63">
        <v>1228.28</v>
      </c>
      <c r="Q1017" s="76">
        <f t="shared" si="92"/>
        <v>2.9602370794932753</v>
      </c>
      <c r="R1017" s="76">
        <f t="shared" si="93"/>
        <v>0.48404840484048406</v>
      </c>
      <c r="S1017" s="95">
        <f t="shared" si="94"/>
        <v>-1</v>
      </c>
      <c r="T1017" s="95">
        <f t="shared" si="95"/>
        <v>-1</v>
      </c>
      <c r="U1017" s="95"/>
    </row>
    <row r="1018" spans="1:21" x14ac:dyDescent="0.3">
      <c r="A1018" s="36">
        <f t="shared" si="90"/>
        <v>1</v>
      </c>
      <c r="B1018" s="36">
        <v>2311</v>
      </c>
      <c r="C1018" s="36">
        <v>1</v>
      </c>
      <c r="D1018" s="36" t="s">
        <v>631</v>
      </c>
      <c r="E1018" s="36">
        <v>2004</v>
      </c>
      <c r="F1018" s="36">
        <v>2005</v>
      </c>
      <c r="G1018" s="76">
        <v>200</v>
      </c>
      <c r="H1018" s="36">
        <v>10</v>
      </c>
      <c r="I1018" s="36">
        <v>0</v>
      </c>
      <c r="J1018" s="36">
        <v>1</v>
      </c>
      <c r="K1018" s="36">
        <v>3</v>
      </c>
      <c r="L1018" s="94">
        <v>641</v>
      </c>
      <c r="M1018" s="94">
        <v>857</v>
      </c>
      <c r="N1018" s="95">
        <f t="shared" si="91"/>
        <v>0.4279038718291055</v>
      </c>
      <c r="O1018" s="36">
        <v>20052311</v>
      </c>
      <c r="P1018" s="63">
        <v>419.18</v>
      </c>
      <c r="Q1018" s="76">
        <f t="shared" si="92"/>
        <v>3.5736437807147285</v>
      </c>
      <c r="R1018" s="76">
        <f t="shared" si="93"/>
        <v>0.4279038718291055</v>
      </c>
      <c r="S1018" s="95">
        <f t="shared" si="94"/>
        <v>-1</v>
      </c>
      <c r="T1018" s="95">
        <f t="shared" si="95"/>
        <v>-1</v>
      </c>
      <c r="U1018" s="95"/>
    </row>
    <row r="1019" spans="1:21" x14ac:dyDescent="0.3">
      <c r="A1019" s="36">
        <f t="shared" si="90"/>
        <v>1</v>
      </c>
      <c r="B1019" s="36">
        <v>2311</v>
      </c>
      <c r="C1019" s="36">
        <v>1</v>
      </c>
      <c r="D1019" s="36" t="s">
        <v>631</v>
      </c>
      <c r="E1019" s="36">
        <v>2004</v>
      </c>
      <c r="F1019" s="36">
        <v>2005</v>
      </c>
      <c r="G1019" s="76">
        <v>500</v>
      </c>
      <c r="H1019" s="36">
        <v>10</v>
      </c>
      <c r="I1019" s="36">
        <v>0</v>
      </c>
      <c r="J1019" s="36">
        <v>1</v>
      </c>
      <c r="K1019" s="36">
        <v>6</v>
      </c>
      <c r="L1019" s="94">
        <v>725</v>
      </c>
      <c r="M1019" s="94">
        <v>819</v>
      </c>
      <c r="N1019" s="95">
        <f t="shared" si="91"/>
        <v>0.46955958549222798</v>
      </c>
      <c r="O1019" s="36">
        <v>20052311</v>
      </c>
      <c r="P1019" s="63">
        <v>419.18</v>
      </c>
      <c r="Q1019" s="76">
        <f t="shared" si="92"/>
        <v>3.6833818407366765</v>
      </c>
      <c r="R1019" s="76">
        <f t="shared" si="93"/>
        <v>0.46955958549222798</v>
      </c>
      <c r="S1019" s="95">
        <f t="shared" si="94"/>
        <v>-1</v>
      </c>
      <c r="T1019" s="95">
        <f t="shared" si="95"/>
        <v>-1</v>
      </c>
      <c r="U1019" s="95"/>
    </row>
    <row r="1020" spans="1:21" x14ac:dyDescent="0.3">
      <c r="A1020" s="36">
        <f t="shared" si="90"/>
        <v>1</v>
      </c>
      <c r="B1020" s="36">
        <v>2527</v>
      </c>
      <c r="C1020" s="36">
        <v>1</v>
      </c>
      <c r="D1020" s="36" t="s">
        <v>632</v>
      </c>
      <c r="E1020" s="36">
        <v>2004</v>
      </c>
      <c r="F1020" s="36">
        <v>2005</v>
      </c>
      <c r="G1020" s="76">
        <v>900</v>
      </c>
      <c r="H1020" s="36">
        <v>10</v>
      </c>
      <c r="I1020" s="36">
        <v>0</v>
      </c>
      <c r="J1020" s="36">
        <v>1</v>
      </c>
      <c r="K1020" s="36">
        <v>10</v>
      </c>
      <c r="L1020" s="94">
        <v>401</v>
      </c>
      <c r="M1020" s="94">
        <v>448</v>
      </c>
      <c r="N1020" s="95">
        <f t="shared" si="91"/>
        <v>0.47232037691401652</v>
      </c>
      <c r="O1020" s="36">
        <v>20052527</v>
      </c>
      <c r="P1020" s="63">
        <v>271.54000000000002</v>
      </c>
      <c r="Q1020" s="76">
        <f t="shared" si="92"/>
        <v>3.1266111806731969</v>
      </c>
      <c r="R1020" s="76">
        <f t="shared" si="93"/>
        <v>0.47232037691401652</v>
      </c>
      <c r="S1020" s="95">
        <f t="shared" si="94"/>
        <v>-1</v>
      </c>
      <c r="T1020" s="95">
        <f t="shared" si="95"/>
        <v>-1</v>
      </c>
      <c r="U1020" s="95"/>
    </row>
    <row r="1021" spans="1:21" x14ac:dyDescent="0.3">
      <c r="A1021" s="36">
        <f t="shared" si="90"/>
        <v>1</v>
      </c>
      <c r="B1021" s="36">
        <v>2687</v>
      </c>
      <c r="C1021" s="36">
        <v>1</v>
      </c>
      <c r="D1021" s="36" t="s">
        <v>621</v>
      </c>
      <c r="E1021" s="36">
        <v>2004</v>
      </c>
      <c r="F1021" s="36">
        <v>2005</v>
      </c>
      <c r="G1021" s="76">
        <v>495</v>
      </c>
      <c r="H1021" s="36">
        <v>7</v>
      </c>
      <c r="I1021" s="36">
        <v>0</v>
      </c>
      <c r="J1021" s="36">
        <v>1</v>
      </c>
      <c r="K1021" s="36">
        <v>5</v>
      </c>
      <c r="L1021" s="94">
        <v>2097</v>
      </c>
      <c r="M1021" s="94">
        <v>2271</v>
      </c>
      <c r="N1021" s="95">
        <f t="shared" si="91"/>
        <v>0.4800824175824176</v>
      </c>
      <c r="O1021" s="36">
        <v>20052687</v>
      </c>
      <c r="P1021" s="63">
        <v>1250.71</v>
      </c>
      <c r="Q1021" s="76">
        <f t="shared" si="92"/>
        <v>3.4924163075373187</v>
      </c>
      <c r="R1021" s="76">
        <f t="shared" si="93"/>
        <v>0.4800824175824176</v>
      </c>
      <c r="S1021" s="95">
        <f t="shared" si="94"/>
        <v>-1</v>
      </c>
      <c r="T1021" s="95">
        <f t="shared" si="95"/>
        <v>-1</v>
      </c>
      <c r="U1021" s="95"/>
    </row>
    <row r="1022" spans="1:21" x14ac:dyDescent="0.3">
      <c r="A1022" s="36">
        <f t="shared" si="90"/>
        <v>1</v>
      </c>
      <c r="B1022" s="36">
        <v>2711</v>
      </c>
      <c r="C1022" s="36">
        <v>1</v>
      </c>
      <c r="D1022" s="36" t="s">
        <v>366</v>
      </c>
      <c r="E1022" s="36">
        <v>2004</v>
      </c>
      <c r="F1022" s="36">
        <v>2005</v>
      </c>
      <c r="G1022" s="76">
        <v>500</v>
      </c>
      <c r="H1022" s="36">
        <v>10</v>
      </c>
      <c r="I1022" s="36">
        <v>0</v>
      </c>
      <c r="J1022" s="36">
        <v>1</v>
      </c>
      <c r="K1022" s="36">
        <v>6</v>
      </c>
      <c r="L1022" s="94">
        <v>2042</v>
      </c>
      <c r="M1022" s="94">
        <v>2238</v>
      </c>
      <c r="N1022" s="95">
        <f t="shared" si="91"/>
        <v>0.47710280373831776</v>
      </c>
      <c r="O1022" s="36">
        <v>20052711</v>
      </c>
      <c r="P1022" s="63">
        <v>1008.43</v>
      </c>
      <c r="Q1022" s="76">
        <f t="shared" si="92"/>
        <v>4.2442212151562329</v>
      </c>
      <c r="R1022" s="76">
        <f t="shared" si="93"/>
        <v>0.47710280373831776</v>
      </c>
      <c r="S1022" s="95">
        <f t="shared" si="94"/>
        <v>-1</v>
      </c>
      <c r="T1022" s="95">
        <f t="shared" si="95"/>
        <v>-1</v>
      </c>
      <c r="U1022" s="95"/>
    </row>
    <row r="1023" spans="1:21" x14ac:dyDescent="0.3">
      <c r="A1023" s="36">
        <f t="shared" si="90"/>
        <v>1</v>
      </c>
      <c r="B1023" s="36">
        <v>2759</v>
      </c>
      <c r="C1023" s="36">
        <v>1</v>
      </c>
      <c r="D1023" s="36" t="s">
        <v>623</v>
      </c>
      <c r="E1023" s="36">
        <v>2004</v>
      </c>
      <c r="F1023" s="36">
        <v>2005</v>
      </c>
      <c r="G1023" s="76">
        <v>500</v>
      </c>
      <c r="H1023" s="36">
        <v>10</v>
      </c>
      <c r="I1023" s="36">
        <v>1</v>
      </c>
      <c r="J1023" s="36">
        <v>1</v>
      </c>
      <c r="K1023" s="36">
        <v>6</v>
      </c>
      <c r="L1023" s="94">
        <v>784</v>
      </c>
      <c r="M1023" s="94">
        <v>608</v>
      </c>
      <c r="N1023" s="95">
        <f t="shared" si="91"/>
        <v>0.56321839080459768</v>
      </c>
      <c r="O1023" s="36">
        <v>20052759</v>
      </c>
      <c r="P1023" s="63">
        <v>449.01</v>
      </c>
      <c r="Q1023" s="76">
        <f t="shared" si="92"/>
        <v>3.1001536714104363</v>
      </c>
      <c r="R1023" s="76">
        <f t="shared" si="93"/>
        <v>0.56321839080459768</v>
      </c>
      <c r="S1023" s="95">
        <f t="shared" si="94"/>
        <v>-1</v>
      </c>
      <c r="T1023" s="95">
        <f t="shared" si="95"/>
        <v>-1</v>
      </c>
      <c r="U1023" s="95"/>
    </row>
    <row r="1024" spans="1:21" x14ac:dyDescent="0.3">
      <c r="A1024" s="36">
        <f t="shared" si="90"/>
        <v>1</v>
      </c>
      <c r="B1024" s="36">
        <v>2835</v>
      </c>
      <c r="C1024" s="36">
        <v>1</v>
      </c>
      <c r="D1024" s="36" t="s">
        <v>146</v>
      </c>
      <c r="E1024" s="36">
        <v>2004</v>
      </c>
      <c r="F1024" s="36">
        <v>2005</v>
      </c>
      <c r="G1024" s="76">
        <v>190.61</v>
      </c>
      <c r="H1024" s="36">
        <v>8</v>
      </c>
      <c r="I1024" s="36">
        <v>0</v>
      </c>
      <c r="J1024" s="36">
        <v>1</v>
      </c>
      <c r="K1024" s="36">
        <v>2</v>
      </c>
      <c r="L1024" s="94">
        <v>1223</v>
      </c>
      <c r="M1024" s="94">
        <v>1578</v>
      </c>
      <c r="N1024" s="95">
        <f t="shared" si="91"/>
        <v>0.43662977508032846</v>
      </c>
      <c r="O1024" s="36">
        <v>20052835</v>
      </c>
      <c r="P1024" s="63">
        <v>729.38</v>
      </c>
      <c r="Q1024" s="76">
        <f t="shared" si="92"/>
        <v>3.8402478817625929</v>
      </c>
      <c r="R1024" s="76">
        <f t="shared" si="93"/>
        <v>0.43662977508032846</v>
      </c>
      <c r="S1024" s="95">
        <f t="shared" si="94"/>
        <v>-1</v>
      </c>
      <c r="T1024" s="95">
        <f t="shared" si="95"/>
        <v>-1</v>
      </c>
      <c r="U1024" s="95"/>
    </row>
    <row r="1025" spans="1:21" x14ac:dyDescent="0.3">
      <c r="A1025" s="36">
        <f t="shared" si="90"/>
        <v>1</v>
      </c>
      <c r="B1025" s="36">
        <v>2835</v>
      </c>
      <c r="C1025" s="36">
        <v>1</v>
      </c>
      <c r="D1025" s="36" t="s">
        <v>146</v>
      </c>
      <c r="E1025" s="36">
        <v>2004</v>
      </c>
      <c r="F1025" s="36">
        <v>2005</v>
      </c>
      <c r="G1025" s="76">
        <v>381</v>
      </c>
      <c r="H1025" s="36">
        <v>8</v>
      </c>
      <c r="I1025" s="36">
        <v>0</v>
      </c>
      <c r="J1025" s="36">
        <v>1</v>
      </c>
      <c r="K1025" s="36">
        <v>4</v>
      </c>
      <c r="L1025" s="94">
        <v>1392</v>
      </c>
      <c r="M1025" s="94">
        <v>1426</v>
      </c>
      <c r="N1025" s="95">
        <f t="shared" si="91"/>
        <v>0.49396735273243436</v>
      </c>
      <c r="O1025" s="36">
        <v>20052835</v>
      </c>
      <c r="P1025" s="63">
        <v>729.38</v>
      </c>
      <c r="Q1025" s="76">
        <f t="shared" si="92"/>
        <v>3.8635553483780747</v>
      </c>
      <c r="R1025" s="76">
        <f t="shared" si="93"/>
        <v>0.49396735273243436</v>
      </c>
      <c r="S1025" s="95">
        <f t="shared" si="94"/>
        <v>-1</v>
      </c>
      <c r="T1025" s="95">
        <f t="shared" si="95"/>
        <v>-1</v>
      </c>
      <c r="U1025" s="95"/>
    </row>
    <row r="1026" spans="1:21" x14ac:dyDescent="0.3">
      <c r="A1026" s="36">
        <f t="shared" si="90"/>
        <v>1</v>
      </c>
      <c r="B1026" s="36">
        <v>2860</v>
      </c>
      <c r="C1026" s="36">
        <v>1</v>
      </c>
      <c r="D1026" s="36" t="s">
        <v>633</v>
      </c>
      <c r="E1026" s="36">
        <v>2004</v>
      </c>
      <c r="F1026" s="36">
        <v>2005</v>
      </c>
      <c r="G1026" s="76">
        <v>650</v>
      </c>
      <c r="H1026" s="36">
        <v>5</v>
      </c>
      <c r="I1026" s="36">
        <v>1</v>
      </c>
      <c r="J1026" s="36">
        <v>1</v>
      </c>
      <c r="K1026" s="36">
        <v>7</v>
      </c>
      <c r="L1026" s="94">
        <v>2663</v>
      </c>
      <c r="M1026" s="94">
        <v>1986</v>
      </c>
      <c r="N1026" s="95">
        <f t="shared" si="91"/>
        <v>0.57281135728113575</v>
      </c>
      <c r="O1026" s="36">
        <v>20052860</v>
      </c>
      <c r="P1026" s="63">
        <v>1348.1</v>
      </c>
      <c r="Q1026" s="76">
        <f t="shared" si="92"/>
        <v>3.4485572286922337</v>
      </c>
      <c r="R1026" s="76">
        <f t="shared" si="93"/>
        <v>0.57281135728113575</v>
      </c>
      <c r="S1026" s="95">
        <f t="shared" si="94"/>
        <v>-1</v>
      </c>
      <c r="T1026" s="95">
        <f t="shared" si="95"/>
        <v>-1</v>
      </c>
      <c r="U1026" s="95"/>
    </row>
    <row r="1027" spans="1:21" x14ac:dyDescent="0.3">
      <c r="A1027" s="36">
        <f t="shared" si="90"/>
        <v>1</v>
      </c>
      <c r="B1027" s="36">
        <v>2889</v>
      </c>
      <c r="C1027" s="36">
        <v>1</v>
      </c>
      <c r="D1027" s="36" t="s">
        <v>624</v>
      </c>
      <c r="E1027" s="36">
        <v>2004</v>
      </c>
      <c r="F1027" s="36">
        <v>2005</v>
      </c>
      <c r="G1027" s="76">
        <v>500</v>
      </c>
      <c r="H1027" s="36">
        <v>6</v>
      </c>
      <c r="I1027" s="36">
        <v>1</v>
      </c>
      <c r="J1027" s="36">
        <v>1</v>
      </c>
      <c r="K1027" s="36">
        <v>6</v>
      </c>
      <c r="L1027" s="94">
        <v>1485</v>
      </c>
      <c r="M1027" s="94">
        <v>1187</v>
      </c>
      <c r="N1027" s="95">
        <f t="shared" si="91"/>
        <v>0.55576347305389218</v>
      </c>
      <c r="O1027" s="36">
        <v>20052889</v>
      </c>
      <c r="P1027" s="63">
        <v>731.61</v>
      </c>
      <c r="Q1027" s="76">
        <f t="shared" si="92"/>
        <v>3.65221907847077</v>
      </c>
      <c r="R1027" s="76">
        <f t="shared" si="93"/>
        <v>0.55576347305389218</v>
      </c>
      <c r="S1027" s="95">
        <f t="shared" si="94"/>
        <v>-1</v>
      </c>
      <c r="T1027" s="95">
        <f t="shared" si="95"/>
        <v>-1</v>
      </c>
      <c r="U1027" s="95"/>
    </row>
    <row r="1028" spans="1:21" x14ac:dyDescent="0.3">
      <c r="A1028" s="36">
        <f t="shared" si="90"/>
        <v>1</v>
      </c>
      <c r="B1028" s="36">
        <v>2897</v>
      </c>
      <c r="C1028" s="36">
        <v>1</v>
      </c>
      <c r="D1028" s="36" t="s">
        <v>634</v>
      </c>
      <c r="E1028" s="36">
        <v>2004</v>
      </c>
      <c r="F1028" s="36">
        <v>2005</v>
      </c>
      <c r="G1028" s="76">
        <v>500</v>
      </c>
      <c r="H1028" s="36">
        <v>10</v>
      </c>
      <c r="I1028" s="36">
        <v>0</v>
      </c>
      <c r="J1028" s="36">
        <v>1</v>
      </c>
      <c r="K1028" s="36">
        <v>6</v>
      </c>
      <c r="L1028" s="94">
        <v>1936</v>
      </c>
      <c r="M1028" s="94">
        <v>2135</v>
      </c>
      <c r="N1028" s="95">
        <f t="shared" si="91"/>
        <v>0.47555883075411448</v>
      </c>
      <c r="O1028" s="36">
        <v>20052897</v>
      </c>
      <c r="P1028" s="63">
        <v>1455.48</v>
      </c>
      <c r="Q1028" s="76">
        <f t="shared" si="92"/>
        <v>2.7970154175941957</v>
      </c>
      <c r="R1028" s="76">
        <f t="shared" si="93"/>
        <v>0.47555883075411448</v>
      </c>
      <c r="S1028" s="95">
        <f t="shared" si="94"/>
        <v>-1</v>
      </c>
      <c r="T1028" s="95">
        <f t="shared" si="95"/>
        <v>-1</v>
      </c>
      <c r="U1028" s="95"/>
    </row>
    <row r="1029" spans="1:21" x14ac:dyDescent="0.3">
      <c r="A1029" s="36">
        <f t="shared" si="90"/>
        <v>1</v>
      </c>
      <c r="B1029" s="36">
        <v>2898</v>
      </c>
      <c r="C1029" s="36">
        <v>1</v>
      </c>
      <c r="D1029" s="36" t="s">
        <v>639</v>
      </c>
      <c r="E1029" s="36">
        <v>2004</v>
      </c>
      <c r="F1029" s="36">
        <v>2006</v>
      </c>
      <c r="G1029" s="76">
        <v>500</v>
      </c>
      <c r="H1029" s="36">
        <v>10</v>
      </c>
      <c r="I1029" s="36">
        <v>1</v>
      </c>
      <c r="J1029" s="36">
        <v>0</v>
      </c>
      <c r="K1029" s="36">
        <v>6</v>
      </c>
      <c r="L1029" s="94">
        <v>785</v>
      </c>
      <c r="M1029" s="94">
        <v>627</v>
      </c>
      <c r="N1029" s="95">
        <f t="shared" si="91"/>
        <v>0.55594900849858353</v>
      </c>
      <c r="O1029" s="36">
        <v>20052898</v>
      </c>
      <c r="P1029" s="63">
        <v>558.75</v>
      </c>
      <c r="Q1029" s="76">
        <f t="shared" si="92"/>
        <v>2.5270693512304252</v>
      </c>
      <c r="R1029" s="76">
        <f t="shared" si="93"/>
        <v>0.55594900849858353</v>
      </c>
      <c r="S1029" s="95">
        <f t="shared" si="94"/>
        <v>-1</v>
      </c>
      <c r="T1029" s="95">
        <f t="shared" si="95"/>
        <v>-1</v>
      </c>
      <c r="U1029" s="95"/>
    </row>
    <row r="1030" spans="1:21" x14ac:dyDescent="0.3">
      <c r="A1030" s="36">
        <f t="shared" si="90"/>
        <v>3</v>
      </c>
      <c r="B1030" s="33">
        <v>12</v>
      </c>
      <c r="C1030" s="33">
        <v>1</v>
      </c>
      <c r="D1030" s="96" t="s">
        <v>485</v>
      </c>
      <c r="E1030" s="36">
        <v>2005</v>
      </c>
      <c r="F1030" s="33">
        <v>2006</v>
      </c>
      <c r="G1030" s="62">
        <v>650</v>
      </c>
      <c r="H1030" s="33">
        <v>5</v>
      </c>
      <c r="I1030" s="33">
        <v>1</v>
      </c>
      <c r="J1030" s="36">
        <v>1</v>
      </c>
      <c r="K1030" s="36">
        <v>7</v>
      </c>
      <c r="L1030" s="36">
        <v>4965</v>
      </c>
      <c r="M1030" s="36">
        <v>3664</v>
      </c>
      <c r="N1030" s="95">
        <f t="shared" si="91"/>
        <v>0.57538532854328428</v>
      </c>
      <c r="O1030" s="36">
        <v>20060012</v>
      </c>
      <c r="P1030" s="63">
        <v>6696.19</v>
      </c>
      <c r="Q1030" s="76">
        <f t="shared" si="92"/>
        <v>1.2886432433966182</v>
      </c>
      <c r="R1030" s="76">
        <f t="shared" si="93"/>
        <v>-1</v>
      </c>
      <c r="S1030" s="95">
        <f t="shared" si="94"/>
        <v>-1</v>
      </c>
      <c r="T1030" s="95">
        <f t="shared" si="95"/>
        <v>0.57538532854328428</v>
      </c>
      <c r="U1030" s="95"/>
    </row>
    <row r="1031" spans="1:21" x14ac:dyDescent="0.3">
      <c r="A1031" s="36">
        <f t="shared" si="90"/>
        <v>3</v>
      </c>
      <c r="B1031" s="36">
        <v>13</v>
      </c>
      <c r="C1031" s="36">
        <v>1</v>
      </c>
      <c r="D1031" s="36" t="s">
        <v>466</v>
      </c>
      <c r="E1031" s="36">
        <v>2005</v>
      </c>
      <c r="F1031" s="36">
        <v>2006</v>
      </c>
      <c r="G1031" s="76">
        <v>879</v>
      </c>
      <c r="H1031" s="36">
        <v>10</v>
      </c>
      <c r="I1031" s="33">
        <v>1</v>
      </c>
      <c r="J1031" s="36">
        <v>1</v>
      </c>
      <c r="K1031" s="36">
        <v>9</v>
      </c>
      <c r="L1031" s="36">
        <v>2485</v>
      </c>
      <c r="M1031" s="36">
        <v>1803</v>
      </c>
      <c r="N1031" s="95">
        <f t="shared" si="91"/>
        <v>0.57952425373134331</v>
      </c>
      <c r="O1031" s="36">
        <v>20060013</v>
      </c>
      <c r="P1031" s="63">
        <v>3249.82</v>
      </c>
      <c r="Q1031" s="76">
        <f t="shared" si="92"/>
        <v>1.3194576930414608</v>
      </c>
      <c r="R1031" s="76">
        <f t="shared" si="93"/>
        <v>-1</v>
      </c>
      <c r="S1031" s="95">
        <f t="shared" si="94"/>
        <v>-1</v>
      </c>
      <c r="T1031" s="95">
        <f t="shared" si="95"/>
        <v>0.57952425373134331</v>
      </c>
      <c r="U1031" s="95"/>
    </row>
    <row r="1032" spans="1:21" x14ac:dyDescent="0.3">
      <c r="A1032" s="36">
        <f t="shared" si="90"/>
        <v>3</v>
      </c>
      <c r="B1032" s="36">
        <v>14</v>
      </c>
      <c r="C1032" s="36">
        <v>1</v>
      </c>
      <c r="D1032" s="36" t="s">
        <v>264</v>
      </c>
      <c r="E1032" s="36">
        <v>2005</v>
      </c>
      <c r="F1032" s="36">
        <v>2006</v>
      </c>
      <c r="G1032" s="76">
        <v>150</v>
      </c>
      <c r="H1032" s="36">
        <v>10</v>
      </c>
      <c r="I1032" s="33">
        <v>1</v>
      </c>
      <c r="J1032" s="36">
        <v>1</v>
      </c>
      <c r="K1032" s="36">
        <v>2</v>
      </c>
      <c r="L1032" s="36">
        <v>1531</v>
      </c>
      <c r="M1032" s="36">
        <v>1405</v>
      </c>
      <c r="N1032" s="95">
        <f t="shared" si="91"/>
        <v>0.52145776566757496</v>
      </c>
      <c r="O1032" s="36">
        <v>20060014</v>
      </c>
      <c r="P1032" s="63">
        <v>2153.36</v>
      </c>
      <c r="Q1032" s="76">
        <f t="shared" si="92"/>
        <v>1.3634506074228183</v>
      </c>
      <c r="R1032" s="76">
        <f t="shared" si="93"/>
        <v>-1</v>
      </c>
      <c r="S1032" s="95">
        <f t="shared" si="94"/>
        <v>-1</v>
      </c>
      <c r="T1032" s="95">
        <f t="shared" si="95"/>
        <v>0.52145776566757496</v>
      </c>
      <c r="U1032" s="95"/>
    </row>
    <row r="1033" spans="1:21" x14ac:dyDescent="0.3">
      <c r="A1033" s="36">
        <f t="shared" si="90"/>
        <v>3</v>
      </c>
      <c r="B1033" s="36">
        <v>14</v>
      </c>
      <c r="C1033" s="36">
        <v>1</v>
      </c>
      <c r="D1033" s="36" t="s">
        <v>264</v>
      </c>
      <c r="E1033" s="36">
        <v>2005</v>
      </c>
      <c r="F1033" s="36">
        <v>2006</v>
      </c>
      <c r="G1033" s="76">
        <v>434.55</v>
      </c>
      <c r="H1033" s="36">
        <v>10</v>
      </c>
      <c r="I1033" s="33">
        <v>1</v>
      </c>
      <c r="J1033" s="36">
        <v>1</v>
      </c>
      <c r="K1033" s="36">
        <v>5</v>
      </c>
      <c r="L1033" s="36">
        <v>1768</v>
      </c>
      <c r="M1033" s="36">
        <v>1162</v>
      </c>
      <c r="N1033" s="95">
        <f t="shared" si="91"/>
        <v>0.60341296928327648</v>
      </c>
      <c r="O1033" s="36">
        <v>20060014</v>
      </c>
      <c r="P1033" s="63">
        <v>2153.36</v>
      </c>
      <c r="Q1033" s="76">
        <f t="shared" si="92"/>
        <v>1.360664264219638</v>
      </c>
      <c r="R1033" s="76">
        <f t="shared" si="93"/>
        <v>-1</v>
      </c>
      <c r="S1033" s="95">
        <f t="shared" si="94"/>
        <v>-1</v>
      </c>
      <c r="T1033" s="95">
        <f t="shared" si="95"/>
        <v>0.60341296928327648</v>
      </c>
      <c r="U1033" s="95"/>
    </row>
    <row r="1034" spans="1:21" x14ac:dyDescent="0.3">
      <c r="A1034" s="36">
        <f t="shared" si="90"/>
        <v>3</v>
      </c>
      <c r="B1034" s="36">
        <v>23</v>
      </c>
      <c r="C1034" s="36">
        <v>1</v>
      </c>
      <c r="D1034" s="36" t="s">
        <v>516</v>
      </c>
      <c r="E1034" s="36">
        <v>2005</v>
      </c>
      <c r="F1034" s="36">
        <v>2006</v>
      </c>
      <c r="G1034" s="76">
        <v>700</v>
      </c>
      <c r="H1034" s="36">
        <v>10</v>
      </c>
      <c r="I1034" s="33">
        <v>0</v>
      </c>
      <c r="J1034" s="36">
        <v>1</v>
      </c>
      <c r="K1034" s="36">
        <v>8</v>
      </c>
      <c r="L1034" s="36">
        <v>716</v>
      </c>
      <c r="M1034" s="36">
        <v>1018</v>
      </c>
      <c r="N1034" s="95">
        <f t="shared" si="91"/>
        <v>0.4129181084198385</v>
      </c>
      <c r="O1034" s="36">
        <v>20060023</v>
      </c>
      <c r="P1034" s="63">
        <v>1105.97</v>
      </c>
      <c r="Q1034" s="76">
        <f t="shared" si="92"/>
        <v>1.567854462598443</v>
      </c>
      <c r="R1034" s="76">
        <f t="shared" si="93"/>
        <v>-1</v>
      </c>
      <c r="S1034" s="95">
        <f t="shared" si="94"/>
        <v>-1</v>
      </c>
      <c r="T1034" s="95">
        <f t="shared" si="95"/>
        <v>0.4129181084198385</v>
      </c>
      <c r="U1034" s="95"/>
    </row>
    <row r="1035" spans="1:21" x14ac:dyDescent="0.3">
      <c r="A1035" s="36">
        <f t="shared" si="90"/>
        <v>3</v>
      </c>
      <c r="B1035" s="36">
        <v>36</v>
      </c>
      <c r="C1035" s="36">
        <v>1</v>
      </c>
      <c r="D1035" s="36" t="s">
        <v>640</v>
      </c>
      <c r="E1035" s="36">
        <v>2005</v>
      </c>
      <c r="F1035" s="36">
        <v>2006</v>
      </c>
      <c r="G1035" s="76">
        <v>50</v>
      </c>
      <c r="H1035" s="36">
        <v>4</v>
      </c>
      <c r="I1035" s="33">
        <v>1</v>
      </c>
      <c r="J1035" s="36">
        <v>1</v>
      </c>
      <c r="K1035" s="36">
        <v>1</v>
      </c>
      <c r="L1035" s="36">
        <v>101</v>
      </c>
      <c r="M1035" s="36">
        <v>72</v>
      </c>
      <c r="N1035" s="95">
        <f t="shared" si="91"/>
        <v>0.58381502890173409</v>
      </c>
      <c r="O1035" s="36">
        <v>20060036</v>
      </c>
      <c r="P1035" s="63">
        <v>193.73</v>
      </c>
      <c r="Q1035" s="76">
        <f t="shared" si="92"/>
        <v>0.89299540597739124</v>
      </c>
      <c r="R1035" s="76">
        <f t="shared" si="93"/>
        <v>-1</v>
      </c>
      <c r="S1035" s="95">
        <f t="shared" si="94"/>
        <v>-1</v>
      </c>
      <c r="T1035" s="95">
        <f t="shared" si="95"/>
        <v>0.58381502890173409</v>
      </c>
      <c r="U1035" s="95"/>
    </row>
    <row r="1036" spans="1:21" x14ac:dyDescent="0.3">
      <c r="A1036" s="36">
        <f t="shared" si="90"/>
        <v>3</v>
      </c>
      <c r="B1036" s="36">
        <v>38</v>
      </c>
      <c r="C1036" s="36">
        <v>1</v>
      </c>
      <c r="D1036" s="36" t="s">
        <v>641</v>
      </c>
      <c r="E1036" s="36">
        <v>2005</v>
      </c>
      <c r="F1036" s="36">
        <v>2006</v>
      </c>
      <c r="G1036" s="76">
        <v>447.1</v>
      </c>
      <c r="H1036" s="36">
        <v>10</v>
      </c>
      <c r="I1036" s="33">
        <v>1</v>
      </c>
      <c r="J1036" s="36">
        <v>1</v>
      </c>
      <c r="K1036" s="36">
        <v>5</v>
      </c>
      <c r="L1036" s="36">
        <v>77</v>
      </c>
      <c r="M1036" s="36">
        <v>10</v>
      </c>
      <c r="N1036" s="95">
        <f t="shared" si="91"/>
        <v>0.88505747126436785</v>
      </c>
      <c r="O1036" s="36">
        <v>20060038</v>
      </c>
      <c r="P1036" s="63">
        <v>1548.89</v>
      </c>
      <c r="Q1036" s="76">
        <f t="shared" si="92"/>
        <v>5.6169256693503089E-2</v>
      </c>
      <c r="R1036" s="76">
        <f t="shared" si="93"/>
        <v>-1</v>
      </c>
      <c r="S1036" s="95">
        <f t="shared" si="94"/>
        <v>-1</v>
      </c>
      <c r="T1036" s="95">
        <f t="shared" si="95"/>
        <v>0.88505747126436785</v>
      </c>
      <c r="U1036" s="95"/>
    </row>
    <row r="1037" spans="1:21" x14ac:dyDescent="0.3">
      <c r="A1037" s="36">
        <f t="shared" si="90"/>
        <v>3</v>
      </c>
      <c r="B1037" s="36">
        <v>51</v>
      </c>
      <c r="C1037" s="36">
        <v>1</v>
      </c>
      <c r="D1037" s="36" t="s">
        <v>409</v>
      </c>
      <c r="E1037" s="36">
        <v>2005</v>
      </c>
      <c r="F1037" s="36">
        <v>2006</v>
      </c>
      <c r="G1037" s="76">
        <v>235</v>
      </c>
      <c r="H1037" s="36">
        <v>7</v>
      </c>
      <c r="I1037" s="33">
        <v>1</v>
      </c>
      <c r="J1037" s="36">
        <v>1</v>
      </c>
      <c r="K1037" s="36">
        <v>3</v>
      </c>
      <c r="L1037" s="36">
        <v>1032</v>
      </c>
      <c r="M1037" s="36">
        <v>784</v>
      </c>
      <c r="N1037" s="95">
        <f t="shared" si="91"/>
        <v>0.56828193832599116</v>
      </c>
      <c r="O1037" s="36">
        <v>20060051</v>
      </c>
      <c r="P1037" s="63">
        <v>1618.91</v>
      </c>
      <c r="Q1037" s="76">
        <f t="shared" si="92"/>
        <v>1.1217424069281183</v>
      </c>
      <c r="R1037" s="76">
        <f t="shared" si="93"/>
        <v>-1</v>
      </c>
      <c r="S1037" s="95">
        <f t="shared" si="94"/>
        <v>-1</v>
      </c>
      <c r="T1037" s="95">
        <f t="shared" si="95"/>
        <v>0.56828193832599116</v>
      </c>
      <c r="U1037" s="95"/>
    </row>
    <row r="1038" spans="1:21" x14ac:dyDescent="0.3">
      <c r="A1038" s="36">
        <f t="shared" si="90"/>
        <v>3</v>
      </c>
      <c r="B1038" s="36">
        <v>51</v>
      </c>
      <c r="C1038" s="36">
        <v>1</v>
      </c>
      <c r="D1038" s="36" t="s">
        <v>409</v>
      </c>
      <c r="E1038" s="36">
        <v>2005</v>
      </c>
      <c r="F1038" s="36">
        <v>2006</v>
      </c>
      <c r="G1038" s="76">
        <v>450</v>
      </c>
      <c r="H1038" s="36">
        <v>7</v>
      </c>
      <c r="I1038" s="33">
        <v>0</v>
      </c>
      <c r="J1038" s="36">
        <v>1</v>
      </c>
      <c r="K1038" s="36">
        <v>5</v>
      </c>
      <c r="L1038" s="36">
        <v>895</v>
      </c>
      <c r="M1038" s="36">
        <v>897</v>
      </c>
      <c r="N1038" s="95">
        <f t="shared" si="91"/>
        <v>0.4994419642857143</v>
      </c>
      <c r="O1038" s="36">
        <v>20060051</v>
      </c>
      <c r="P1038" s="63">
        <v>1618.91</v>
      </c>
      <c r="Q1038" s="76">
        <f t="shared" si="92"/>
        <v>1.1069176174092443</v>
      </c>
      <c r="R1038" s="76">
        <f t="shared" si="93"/>
        <v>-1</v>
      </c>
      <c r="S1038" s="95">
        <f t="shared" si="94"/>
        <v>-1</v>
      </c>
      <c r="T1038" s="95">
        <f t="shared" si="95"/>
        <v>0.4994419642857143</v>
      </c>
      <c r="U1038" s="95"/>
    </row>
    <row r="1039" spans="1:21" x14ac:dyDescent="0.3">
      <c r="A1039" s="36">
        <f t="shared" si="90"/>
        <v>3</v>
      </c>
      <c r="B1039" s="36">
        <v>62</v>
      </c>
      <c r="C1039" s="36">
        <v>1</v>
      </c>
      <c r="D1039" s="36" t="s">
        <v>219</v>
      </c>
      <c r="E1039" s="36">
        <v>2005</v>
      </c>
      <c r="F1039" s="36">
        <v>2007</v>
      </c>
      <c r="G1039" s="76">
        <v>900</v>
      </c>
      <c r="H1039" s="36">
        <v>10</v>
      </c>
      <c r="I1039" s="33">
        <v>1</v>
      </c>
      <c r="J1039" s="36">
        <v>0</v>
      </c>
      <c r="K1039" s="36">
        <v>10</v>
      </c>
      <c r="L1039" s="36">
        <v>797</v>
      </c>
      <c r="M1039" s="36">
        <v>314</v>
      </c>
      <c r="N1039" s="95">
        <f t="shared" si="91"/>
        <v>0.71737173717371738</v>
      </c>
      <c r="O1039" s="36">
        <v>20060062</v>
      </c>
      <c r="P1039" s="63">
        <v>420.25</v>
      </c>
      <c r="Q1039" s="76">
        <f t="shared" si="92"/>
        <v>2.6436644854253419</v>
      </c>
      <c r="R1039" s="76">
        <f t="shared" si="93"/>
        <v>-1</v>
      </c>
      <c r="S1039" s="95">
        <f t="shared" si="94"/>
        <v>-1</v>
      </c>
      <c r="T1039" s="95">
        <f t="shared" si="95"/>
        <v>0.71737173717371738</v>
      </c>
      <c r="U1039" s="95"/>
    </row>
    <row r="1040" spans="1:21" x14ac:dyDescent="0.3">
      <c r="A1040" s="36">
        <f t="shared" si="90"/>
        <v>3</v>
      </c>
      <c r="B1040" s="36">
        <v>81</v>
      </c>
      <c r="C1040" s="36">
        <v>1</v>
      </c>
      <c r="D1040" s="36" t="s">
        <v>515</v>
      </c>
      <c r="E1040" s="36">
        <v>2005</v>
      </c>
      <c r="F1040" s="36">
        <v>2006</v>
      </c>
      <c r="G1040" s="76">
        <v>500</v>
      </c>
      <c r="H1040" s="36">
        <v>10</v>
      </c>
      <c r="I1040" s="33">
        <v>1</v>
      </c>
      <c r="J1040" s="36">
        <v>1</v>
      </c>
      <c r="K1040" s="36">
        <v>6</v>
      </c>
      <c r="L1040" s="36">
        <v>260</v>
      </c>
      <c r="M1040" s="36">
        <v>83</v>
      </c>
      <c r="N1040" s="95">
        <f t="shared" si="91"/>
        <v>0.75801749271137031</v>
      </c>
      <c r="O1040" s="36">
        <v>20060081</v>
      </c>
      <c r="P1040" s="63">
        <v>168.08</v>
      </c>
      <c r="Q1040" s="76">
        <f t="shared" si="92"/>
        <v>2.0406949071870537</v>
      </c>
      <c r="R1040" s="76">
        <f t="shared" si="93"/>
        <v>-1</v>
      </c>
      <c r="S1040" s="95">
        <f t="shared" si="94"/>
        <v>-1</v>
      </c>
      <c r="T1040" s="95">
        <f t="shared" si="95"/>
        <v>0.75801749271137031</v>
      </c>
      <c r="U1040" s="95"/>
    </row>
    <row r="1041" spans="1:21" x14ac:dyDescent="0.3">
      <c r="A1041" s="36">
        <f t="shared" si="90"/>
        <v>3</v>
      </c>
      <c r="B1041" s="36">
        <v>100</v>
      </c>
      <c r="C1041" s="36">
        <v>1</v>
      </c>
      <c r="D1041" s="36" t="s">
        <v>316</v>
      </c>
      <c r="E1041" s="36">
        <v>2005</v>
      </c>
      <c r="F1041" s="36">
        <v>2006</v>
      </c>
      <c r="G1041" s="76">
        <v>250</v>
      </c>
      <c r="H1041" s="36">
        <v>3</v>
      </c>
      <c r="I1041" s="33">
        <v>0</v>
      </c>
      <c r="J1041" s="36">
        <v>1</v>
      </c>
      <c r="K1041" s="36">
        <v>3</v>
      </c>
      <c r="L1041" s="36">
        <v>176</v>
      </c>
      <c r="M1041" s="36">
        <v>195</v>
      </c>
      <c r="N1041" s="95">
        <f t="shared" si="91"/>
        <v>0.47439353099730458</v>
      </c>
      <c r="O1041" s="36">
        <v>20060100</v>
      </c>
      <c r="P1041" s="63">
        <v>326.39</v>
      </c>
      <c r="Q1041" s="76">
        <f t="shared" si="92"/>
        <v>1.1366769815251694</v>
      </c>
      <c r="R1041" s="76">
        <f t="shared" si="93"/>
        <v>-1</v>
      </c>
      <c r="S1041" s="95">
        <f t="shared" si="94"/>
        <v>-1</v>
      </c>
      <c r="T1041" s="95">
        <f t="shared" si="95"/>
        <v>0.47439353099730458</v>
      </c>
      <c r="U1041" s="95"/>
    </row>
    <row r="1042" spans="1:21" x14ac:dyDescent="0.3">
      <c r="A1042" s="36">
        <f t="shared" si="90"/>
        <v>3</v>
      </c>
      <c r="B1042" s="36">
        <v>146</v>
      </c>
      <c r="C1042" s="36">
        <v>1</v>
      </c>
      <c r="D1042" s="36" t="s">
        <v>642</v>
      </c>
      <c r="E1042" s="36">
        <v>2005</v>
      </c>
      <c r="F1042" s="36">
        <v>2006</v>
      </c>
      <c r="G1042" s="76">
        <v>50</v>
      </c>
      <c r="H1042" s="36">
        <v>10</v>
      </c>
      <c r="I1042" s="33">
        <v>1</v>
      </c>
      <c r="J1042" s="36">
        <v>1</v>
      </c>
      <c r="K1042" s="36">
        <v>1</v>
      </c>
      <c r="L1042" s="36">
        <v>562</v>
      </c>
      <c r="M1042" s="36">
        <v>375</v>
      </c>
      <c r="N1042" s="95">
        <f t="shared" si="91"/>
        <v>0.59978655282817506</v>
      </c>
      <c r="O1042" s="36">
        <v>20060146</v>
      </c>
      <c r="P1042" s="63">
        <v>800.84</v>
      </c>
      <c r="Q1042" s="76">
        <f t="shared" si="92"/>
        <v>1.1700214774486788</v>
      </c>
      <c r="R1042" s="76">
        <f t="shared" si="93"/>
        <v>-1</v>
      </c>
      <c r="S1042" s="95">
        <f t="shared" si="94"/>
        <v>-1</v>
      </c>
      <c r="T1042" s="95">
        <f t="shared" si="95"/>
        <v>0.59978655282817506</v>
      </c>
      <c r="U1042" s="95"/>
    </row>
    <row r="1043" spans="1:21" x14ac:dyDescent="0.3">
      <c r="A1043" s="36">
        <f t="shared" si="90"/>
        <v>3</v>
      </c>
      <c r="B1043" s="36">
        <v>146</v>
      </c>
      <c r="C1043" s="36">
        <v>1</v>
      </c>
      <c r="D1043" s="36" t="s">
        <v>642</v>
      </c>
      <c r="E1043" s="36">
        <v>2005</v>
      </c>
      <c r="F1043" s="36">
        <v>2006</v>
      </c>
      <c r="G1043" s="76">
        <v>100</v>
      </c>
      <c r="H1043" s="36">
        <v>10</v>
      </c>
      <c r="I1043" s="33">
        <v>1</v>
      </c>
      <c r="J1043" s="36">
        <v>1</v>
      </c>
      <c r="K1043" s="36">
        <v>2</v>
      </c>
      <c r="L1043" s="36">
        <v>632</v>
      </c>
      <c r="M1043" s="36">
        <v>252</v>
      </c>
      <c r="N1043" s="95">
        <f t="shared" si="91"/>
        <v>0.71493212669683259</v>
      </c>
      <c r="O1043" s="36">
        <v>20060146</v>
      </c>
      <c r="P1043" s="63">
        <v>800.84</v>
      </c>
      <c r="Q1043" s="76">
        <f t="shared" si="92"/>
        <v>1.103840966984666</v>
      </c>
      <c r="R1043" s="76">
        <f t="shared" si="93"/>
        <v>-1</v>
      </c>
      <c r="S1043" s="95">
        <f t="shared" si="94"/>
        <v>-1</v>
      </c>
      <c r="T1043" s="95">
        <f t="shared" si="95"/>
        <v>0.71493212669683259</v>
      </c>
      <c r="U1043" s="95"/>
    </row>
    <row r="1044" spans="1:21" x14ac:dyDescent="0.3">
      <c r="A1044" s="36">
        <f t="shared" si="90"/>
        <v>3</v>
      </c>
      <c r="B1044" s="36">
        <v>146</v>
      </c>
      <c r="C1044" s="36">
        <v>1</v>
      </c>
      <c r="D1044" s="36" t="s">
        <v>642</v>
      </c>
      <c r="E1044" s="36">
        <v>2005</v>
      </c>
      <c r="F1044" s="36">
        <v>2006</v>
      </c>
      <c r="G1044" s="76">
        <v>800</v>
      </c>
      <c r="H1044" s="36">
        <v>10</v>
      </c>
      <c r="I1044" s="33">
        <v>1</v>
      </c>
      <c r="J1044" s="36">
        <v>1</v>
      </c>
      <c r="K1044" s="36">
        <v>9</v>
      </c>
      <c r="L1044" s="36">
        <v>757</v>
      </c>
      <c r="M1044" s="36">
        <v>329</v>
      </c>
      <c r="N1044" s="95">
        <f t="shared" si="91"/>
        <v>0.69705340699815843</v>
      </c>
      <c r="O1044" s="36">
        <v>20060146</v>
      </c>
      <c r="P1044" s="63">
        <v>800.84</v>
      </c>
      <c r="Q1044" s="76">
        <f t="shared" si="92"/>
        <v>1.3560761200739224</v>
      </c>
      <c r="R1044" s="76">
        <f t="shared" si="93"/>
        <v>-1</v>
      </c>
      <c r="S1044" s="95">
        <f t="shared" si="94"/>
        <v>-1</v>
      </c>
      <c r="T1044" s="95">
        <f t="shared" si="95"/>
        <v>0.69705340699815843</v>
      </c>
      <c r="U1044" s="95"/>
    </row>
    <row r="1045" spans="1:21" x14ac:dyDescent="0.3">
      <c r="A1045" s="36">
        <f t="shared" si="90"/>
        <v>3</v>
      </c>
      <c r="B1045" s="36">
        <v>195</v>
      </c>
      <c r="C1045" s="36">
        <v>1</v>
      </c>
      <c r="D1045" s="36" t="s">
        <v>269</v>
      </c>
      <c r="E1045" s="36">
        <v>2005</v>
      </c>
      <c r="F1045" s="36">
        <v>2006</v>
      </c>
      <c r="G1045" s="76">
        <v>580.44000000000005</v>
      </c>
      <c r="H1045" s="36">
        <v>10</v>
      </c>
      <c r="I1045" s="33">
        <v>1</v>
      </c>
      <c r="J1045" s="36">
        <v>1</v>
      </c>
      <c r="K1045" s="36">
        <v>6</v>
      </c>
      <c r="L1045" s="36">
        <v>232</v>
      </c>
      <c r="M1045" s="36">
        <v>152</v>
      </c>
      <c r="N1045" s="95">
        <f t="shared" si="91"/>
        <v>0.60416666666666663</v>
      </c>
      <c r="O1045" s="36">
        <v>20060195</v>
      </c>
      <c r="P1045" s="63">
        <v>402.45</v>
      </c>
      <c r="Q1045" s="76">
        <f t="shared" si="92"/>
        <v>0.95415579575102505</v>
      </c>
      <c r="R1045" s="76">
        <f t="shared" si="93"/>
        <v>-1</v>
      </c>
      <c r="S1045" s="95">
        <f t="shared" si="94"/>
        <v>-1</v>
      </c>
      <c r="T1045" s="95">
        <f t="shared" si="95"/>
        <v>0.60416666666666663</v>
      </c>
      <c r="U1045" s="95"/>
    </row>
    <row r="1046" spans="1:21" x14ac:dyDescent="0.3">
      <c r="A1046" s="36">
        <f t="shared" si="90"/>
        <v>3</v>
      </c>
      <c r="B1046" s="36">
        <v>196</v>
      </c>
      <c r="C1046" s="36">
        <v>1</v>
      </c>
      <c r="D1046" s="36" t="s">
        <v>245</v>
      </c>
      <c r="E1046" s="36">
        <v>2005</v>
      </c>
      <c r="F1046" s="36">
        <v>2006</v>
      </c>
      <c r="G1046" s="76">
        <v>105.82</v>
      </c>
      <c r="H1046" s="36">
        <v>10</v>
      </c>
      <c r="I1046" s="33">
        <v>1</v>
      </c>
      <c r="J1046" s="36">
        <v>1</v>
      </c>
      <c r="K1046" s="36">
        <v>2</v>
      </c>
      <c r="L1046" s="36">
        <v>11635</v>
      </c>
      <c r="M1046" s="36">
        <v>6472</v>
      </c>
      <c r="N1046" s="95">
        <f t="shared" si="91"/>
        <v>0.64256917214336995</v>
      </c>
      <c r="O1046" s="36">
        <v>20060196</v>
      </c>
      <c r="P1046" s="63">
        <v>28098.97</v>
      </c>
      <c r="Q1046" s="76">
        <f t="shared" si="92"/>
        <v>0.64440084458611824</v>
      </c>
      <c r="R1046" s="76">
        <f t="shared" si="93"/>
        <v>-1</v>
      </c>
      <c r="S1046" s="95">
        <f t="shared" si="94"/>
        <v>-1</v>
      </c>
      <c r="T1046" s="95">
        <f t="shared" si="95"/>
        <v>0.64256917214336995</v>
      </c>
      <c r="U1046" s="95"/>
    </row>
    <row r="1047" spans="1:21" x14ac:dyDescent="0.3">
      <c r="A1047" s="36">
        <f t="shared" si="90"/>
        <v>3</v>
      </c>
      <c r="B1047" s="36">
        <v>196</v>
      </c>
      <c r="C1047" s="36">
        <v>1</v>
      </c>
      <c r="D1047" s="36" t="s">
        <v>245</v>
      </c>
      <c r="E1047" s="36">
        <v>2005</v>
      </c>
      <c r="F1047" s="36">
        <v>2006</v>
      </c>
      <c r="G1047" s="76">
        <v>430</v>
      </c>
      <c r="H1047" s="36">
        <v>10</v>
      </c>
      <c r="I1047" s="33">
        <v>1</v>
      </c>
      <c r="J1047" s="36">
        <v>1</v>
      </c>
      <c r="K1047" s="36">
        <v>5</v>
      </c>
      <c r="L1047" s="36">
        <v>9695</v>
      </c>
      <c r="M1047" s="36">
        <v>8365</v>
      </c>
      <c r="N1047" s="95">
        <f t="shared" si="91"/>
        <v>0.53682170542635654</v>
      </c>
      <c r="O1047" s="36">
        <v>20060196</v>
      </c>
      <c r="P1047" s="63">
        <v>28098.97</v>
      </c>
      <c r="Q1047" s="76">
        <f t="shared" si="92"/>
        <v>0.64272818541035492</v>
      </c>
      <c r="R1047" s="76">
        <f t="shared" si="93"/>
        <v>-1</v>
      </c>
      <c r="S1047" s="95">
        <f t="shared" si="94"/>
        <v>-1</v>
      </c>
      <c r="T1047" s="95">
        <f t="shared" si="95"/>
        <v>0.53682170542635654</v>
      </c>
      <c r="U1047" s="95"/>
    </row>
    <row r="1048" spans="1:21" x14ac:dyDescent="0.3">
      <c r="A1048" s="36">
        <f t="shared" si="90"/>
        <v>3</v>
      </c>
      <c r="B1048" s="36">
        <v>196</v>
      </c>
      <c r="C1048" s="36">
        <v>1</v>
      </c>
      <c r="D1048" s="36" t="s">
        <v>245</v>
      </c>
      <c r="E1048" s="36">
        <v>2005</v>
      </c>
      <c r="F1048" s="36">
        <v>2007</v>
      </c>
      <c r="G1048" s="76">
        <v>506.57</v>
      </c>
      <c r="H1048" s="36">
        <v>10</v>
      </c>
      <c r="I1048" s="33">
        <v>1</v>
      </c>
      <c r="J1048" s="36">
        <v>0</v>
      </c>
      <c r="K1048" s="36">
        <v>6</v>
      </c>
      <c r="L1048" s="36">
        <v>10627</v>
      </c>
      <c r="M1048" s="36">
        <v>7438</v>
      </c>
      <c r="N1048" s="95">
        <f t="shared" si="91"/>
        <v>0.58826460005535564</v>
      </c>
      <c r="O1048" s="36">
        <v>20060196</v>
      </c>
      <c r="P1048" s="63">
        <v>28098.97</v>
      </c>
      <c r="Q1048" s="76">
        <f t="shared" si="92"/>
        <v>0.64290612787586165</v>
      </c>
      <c r="R1048" s="76">
        <f t="shared" si="93"/>
        <v>-1</v>
      </c>
      <c r="S1048" s="95">
        <f t="shared" si="94"/>
        <v>-1</v>
      </c>
      <c r="T1048" s="95">
        <f t="shared" si="95"/>
        <v>0.58826460005535564</v>
      </c>
      <c r="U1048" s="95"/>
    </row>
    <row r="1049" spans="1:21" x14ac:dyDescent="0.3">
      <c r="A1049" s="36">
        <f t="shared" si="90"/>
        <v>3</v>
      </c>
      <c r="B1049" s="36">
        <v>200</v>
      </c>
      <c r="C1049" s="36">
        <v>1</v>
      </c>
      <c r="D1049" s="36" t="s">
        <v>246</v>
      </c>
      <c r="E1049" s="36">
        <v>2005</v>
      </c>
      <c r="F1049" s="36">
        <v>2006</v>
      </c>
      <c r="G1049" s="76">
        <v>500</v>
      </c>
      <c r="H1049" s="36">
        <v>8</v>
      </c>
      <c r="I1049" s="33">
        <v>1</v>
      </c>
      <c r="J1049" s="36">
        <v>1</v>
      </c>
      <c r="K1049" s="36">
        <v>6</v>
      </c>
      <c r="L1049" s="36">
        <v>3849</v>
      </c>
      <c r="M1049" s="36">
        <v>3626</v>
      </c>
      <c r="N1049" s="95">
        <f t="shared" si="91"/>
        <v>0.51491638795986627</v>
      </c>
      <c r="O1049" s="36">
        <v>20060200</v>
      </c>
      <c r="P1049" s="63">
        <v>5197.71</v>
      </c>
      <c r="Q1049" s="76">
        <f t="shared" si="92"/>
        <v>1.438133331794194</v>
      </c>
      <c r="R1049" s="76">
        <f t="shared" si="93"/>
        <v>-1</v>
      </c>
      <c r="S1049" s="95">
        <f t="shared" si="94"/>
        <v>-1</v>
      </c>
      <c r="T1049" s="95">
        <f t="shared" si="95"/>
        <v>0.51491638795986627</v>
      </c>
      <c r="U1049" s="95"/>
    </row>
    <row r="1050" spans="1:21" x14ac:dyDescent="0.3">
      <c r="A1050" s="36">
        <f t="shared" si="90"/>
        <v>3</v>
      </c>
      <c r="B1050" s="36">
        <v>204</v>
      </c>
      <c r="C1050" s="36">
        <v>1</v>
      </c>
      <c r="D1050" s="36" t="s">
        <v>643</v>
      </c>
      <c r="E1050" s="36">
        <v>2005</v>
      </c>
      <c r="F1050" s="36">
        <v>2006</v>
      </c>
      <c r="G1050" s="76">
        <v>350</v>
      </c>
      <c r="H1050" s="36">
        <v>10</v>
      </c>
      <c r="I1050" s="33">
        <v>1</v>
      </c>
      <c r="J1050" s="36">
        <v>1</v>
      </c>
      <c r="K1050" s="36">
        <v>4</v>
      </c>
      <c r="L1050" s="36">
        <v>801</v>
      </c>
      <c r="M1050" s="36">
        <v>647</v>
      </c>
      <c r="N1050" s="95">
        <f t="shared" si="91"/>
        <v>0.55317679558011046</v>
      </c>
      <c r="O1050" s="36">
        <v>20060204</v>
      </c>
      <c r="P1050" s="63">
        <v>1958.81</v>
      </c>
      <c r="Q1050" s="76">
        <f t="shared" si="92"/>
        <v>0.73922432497281509</v>
      </c>
      <c r="R1050" s="76">
        <f t="shared" si="93"/>
        <v>-1</v>
      </c>
      <c r="S1050" s="95">
        <f t="shared" si="94"/>
        <v>-1</v>
      </c>
      <c r="T1050" s="95">
        <f t="shared" si="95"/>
        <v>0.55317679558011046</v>
      </c>
      <c r="U1050" s="95"/>
    </row>
    <row r="1051" spans="1:21" x14ac:dyDescent="0.3">
      <c r="A1051" s="36">
        <f t="shared" si="90"/>
        <v>3</v>
      </c>
      <c r="B1051" s="36">
        <v>208</v>
      </c>
      <c r="C1051" s="36">
        <v>1</v>
      </c>
      <c r="D1051" s="36" t="s">
        <v>543</v>
      </c>
      <c r="E1051" s="36">
        <v>2005</v>
      </c>
      <c r="F1051" s="36">
        <v>2006</v>
      </c>
      <c r="G1051" s="76">
        <v>1373.71</v>
      </c>
      <c r="H1051" s="36">
        <v>10</v>
      </c>
      <c r="I1051" s="33">
        <v>1</v>
      </c>
      <c r="J1051" s="36">
        <v>1</v>
      </c>
      <c r="K1051" s="36">
        <v>10</v>
      </c>
      <c r="L1051" s="36">
        <v>287</v>
      </c>
      <c r="M1051" s="36">
        <v>192</v>
      </c>
      <c r="N1051" s="95">
        <f t="shared" si="91"/>
        <v>0.59916492693110646</v>
      </c>
      <c r="O1051" s="36">
        <v>20060208</v>
      </c>
      <c r="P1051" s="63">
        <v>256.22000000000003</v>
      </c>
      <c r="Q1051" s="76">
        <f t="shared" si="92"/>
        <v>1.8694871594723284</v>
      </c>
      <c r="R1051" s="76">
        <f t="shared" si="93"/>
        <v>-1</v>
      </c>
      <c r="S1051" s="95">
        <f t="shared" si="94"/>
        <v>-1</v>
      </c>
      <c r="T1051" s="95">
        <f t="shared" si="95"/>
        <v>0.59916492693110646</v>
      </c>
      <c r="U1051" s="95"/>
    </row>
    <row r="1052" spans="1:21" x14ac:dyDescent="0.3">
      <c r="A1052" s="36">
        <f t="shared" si="90"/>
        <v>3</v>
      </c>
      <c r="B1052" s="36">
        <v>238</v>
      </c>
      <c r="C1052" s="36">
        <v>1</v>
      </c>
      <c r="D1052" s="36" t="s">
        <v>644</v>
      </c>
      <c r="E1052" s="36">
        <v>2005</v>
      </c>
      <c r="F1052" s="36">
        <v>2006</v>
      </c>
      <c r="G1052" s="76">
        <v>1207.96</v>
      </c>
      <c r="H1052" s="36">
        <v>6</v>
      </c>
      <c r="I1052" s="33">
        <v>1</v>
      </c>
      <c r="J1052" s="36">
        <v>1</v>
      </c>
      <c r="K1052" s="36">
        <v>10</v>
      </c>
      <c r="L1052" s="36">
        <v>479</v>
      </c>
      <c r="M1052" s="36">
        <v>229</v>
      </c>
      <c r="N1052" s="95">
        <f t="shared" si="91"/>
        <v>0.67655367231638419</v>
      </c>
      <c r="O1052" s="36">
        <v>20060238</v>
      </c>
      <c r="P1052" s="63">
        <v>338.06</v>
      </c>
      <c r="Q1052" s="76">
        <f t="shared" si="92"/>
        <v>2.0943027864876056</v>
      </c>
      <c r="R1052" s="76">
        <f t="shared" si="93"/>
        <v>-1</v>
      </c>
      <c r="S1052" s="95">
        <f t="shared" si="94"/>
        <v>-1</v>
      </c>
      <c r="T1052" s="95">
        <f t="shared" si="95"/>
        <v>0.67655367231638419</v>
      </c>
      <c r="U1052" s="95"/>
    </row>
    <row r="1053" spans="1:21" x14ac:dyDescent="0.3">
      <c r="A1053" s="36">
        <f t="shared" si="90"/>
        <v>3</v>
      </c>
      <c r="B1053" s="36">
        <v>270</v>
      </c>
      <c r="C1053" s="36">
        <v>1</v>
      </c>
      <c r="D1053" s="36" t="s">
        <v>419</v>
      </c>
      <c r="E1053" s="36">
        <v>2005</v>
      </c>
      <c r="F1053" s="36">
        <v>2006</v>
      </c>
      <c r="G1053" s="76">
        <v>1507.31</v>
      </c>
      <c r="H1053" s="36">
        <v>10</v>
      </c>
      <c r="I1053" s="33">
        <v>1</v>
      </c>
      <c r="J1053" s="36">
        <v>1</v>
      </c>
      <c r="K1053" s="36">
        <v>10</v>
      </c>
      <c r="L1053" s="36">
        <v>6711</v>
      </c>
      <c r="M1053" s="36">
        <v>3596</v>
      </c>
      <c r="N1053" s="95">
        <f t="shared" si="91"/>
        <v>0.65111089550790724</v>
      </c>
      <c r="O1053" s="36">
        <v>20060270</v>
      </c>
      <c r="P1053" s="63">
        <v>7749.85</v>
      </c>
      <c r="Q1053" s="76">
        <f t="shared" si="92"/>
        <v>1.3299612250559687</v>
      </c>
      <c r="R1053" s="76">
        <f t="shared" si="93"/>
        <v>-1</v>
      </c>
      <c r="S1053" s="95">
        <f t="shared" si="94"/>
        <v>-1</v>
      </c>
      <c r="T1053" s="95">
        <f t="shared" si="95"/>
        <v>0.65111089550790724</v>
      </c>
      <c r="U1053" s="95"/>
    </row>
    <row r="1054" spans="1:21" x14ac:dyDescent="0.3">
      <c r="A1054" s="36">
        <f t="shared" si="90"/>
        <v>3</v>
      </c>
      <c r="B1054" s="36">
        <v>278</v>
      </c>
      <c r="C1054" s="36">
        <v>1</v>
      </c>
      <c r="D1054" s="36" t="s">
        <v>517</v>
      </c>
      <c r="E1054" s="36">
        <v>2005</v>
      </c>
      <c r="F1054" s="36">
        <v>2006</v>
      </c>
      <c r="G1054" s="76">
        <v>520</v>
      </c>
      <c r="H1054" s="36">
        <v>10</v>
      </c>
      <c r="I1054" s="33">
        <v>0</v>
      </c>
      <c r="J1054" s="36">
        <v>1</v>
      </c>
      <c r="K1054" s="36">
        <v>6</v>
      </c>
      <c r="L1054" s="36">
        <v>1814</v>
      </c>
      <c r="M1054" s="36">
        <v>1917</v>
      </c>
      <c r="N1054" s="95">
        <f t="shared" si="91"/>
        <v>0.48619673009916914</v>
      </c>
      <c r="O1054" s="36">
        <v>20060278</v>
      </c>
      <c r="P1054" s="63">
        <v>2165.6999999999998</v>
      </c>
      <c r="Q1054" s="76">
        <f t="shared" si="92"/>
        <v>1.7227686198457774</v>
      </c>
      <c r="R1054" s="76">
        <f t="shared" si="93"/>
        <v>-1</v>
      </c>
      <c r="S1054" s="95">
        <f t="shared" si="94"/>
        <v>-1</v>
      </c>
      <c r="T1054" s="95">
        <f t="shared" si="95"/>
        <v>0.48619673009916914</v>
      </c>
      <c r="U1054" s="95"/>
    </row>
    <row r="1055" spans="1:21" x14ac:dyDescent="0.3">
      <c r="A1055" s="36">
        <f t="shared" si="90"/>
        <v>3</v>
      </c>
      <c r="B1055" s="36">
        <v>280</v>
      </c>
      <c r="C1055" s="36">
        <v>1</v>
      </c>
      <c r="D1055" s="36" t="s">
        <v>545</v>
      </c>
      <c r="E1055" s="36">
        <v>2005</v>
      </c>
      <c r="F1055" s="36">
        <v>2006</v>
      </c>
      <c r="G1055" s="76">
        <v>252</v>
      </c>
      <c r="H1055" s="36">
        <v>10</v>
      </c>
      <c r="I1055" s="33">
        <v>1</v>
      </c>
      <c r="J1055" s="36">
        <v>1</v>
      </c>
      <c r="K1055" s="36">
        <v>3</v>
      </c>
      <c r="L1055" s="36">
        <v>2892</v>
      </c>
      <c r="M1055" s="36">
        <v>1967</v>
      </c>
      <c r="N1055" s="95">
        <f t="shared" si="91"/>
        <v>0.59518419427865821</v>
      </c>
      <c r="O1055" s="36">
        <v>20060280</v>
      </c>
      <c r="P1055" s="63">
        <v>4342.6899999999996</v>
      </c>
      <c r="Q1055" s="76">
        <f t="shared" si="92"/>
        <v>1.1188917468205193</v>
      </c>
      <c r="R1055" s="76">
        <f t="shared" si="93"/>
        <v>-1</v>
      </c>
      <c r="S1055" s="95">
        <f t="shared" si="94"/>
        <v>-1</v>
      </c>
      <c r="T1055" s="95">
        <f t="shared" si="95"/>
        <v>0.59518419427865821</v>
      </c>
      <c r="U1055" s="95"/>
    </row>
    <row r="1056" spans="1:21" x14ac:dyDescent="0.3">
      <c r="A1056" s="36">
        <f t="shared" si="90"/>
        <v>3</v>
      </c>
      <c r="B1056" s="36">
        <v>280</v>
      </c>
      <c r="C1056" s="36">
        <v>1</v>
      </c>
      <c r="D1056" s="36" t="s">
        <v>545</v>
      </c>
      <c r="E1056" s="36">
        <v>2005</v>
      </c>
      <c r="F1056" s="36">
        <v>2006</v>
      </c>
      <c r="G1056" s="76">
        <v>546.38</v>
      </c>
      <c r="H1056" s="36">
        <v>10</v>
      </c>
      <c r="I1056" s="33">
        <v>1</v>
      </c>
      <c r="J1056" s="36">
        <v>1</v>
      </c>
      <c r="K1056" s="36">
        <v>6</v>
      </c>
      <c r="L1056" s="36">
        <v>3264</v>
      </c>
      <c r="M1056" s="36">
        <v>1599</v>
      </c>
      <c r="N1056" s="95">
        <f t="shared" si="91"/>
        <v>0.67119062307217769</v>
      </c>
      <c r="O1056" s="36">
        <v>20060280</v>
      </c>
      <c r="P1056" s="63">
        <v>4342.6899999999996</v>
      </c>
      <c r="Q1056" s="76">
        <f t="shared" si="92"/>
        <v>1.1198128349018697</v>
      </c>
      <c r="R1056" s="76">
        <f t="shared" si="93"/>
        <v>-1</v>
      </c>
      <c r="S1056" s="95">
        <f t="shared" si="94"/>
        <v>-1</v>
      </c>
      <c r="T1056" s="95">
        <f t="shared" si="95"/>
        <v>0.67119062307217769</v>
      </c>
      <c r="U1056" s="95"/>
    </row>
    <row r="1057" spans="1:21" x14ac:dyDescent="0.3">
      <c r="A1057" s="36">
        <f t="shared" si="90"/>
        <v>3</v>
      </c>
      <c r="B1057" s="36">
        <v>282</v>
      </c>
      <c r="C1057" s="36">
        <v>1</v>
      </c>
      <c r="D1057" s="36" t="s">
        <v>610</v>
      </c>
      <c r="E1057" s="36">
        <v>2005</v>
      </c>
      <c r="F1057" s="36">
        <v>2006</v>
      </c>
      <c r="G1057" s="76">
        <v>1985</v>
      </c>
      <c r="H1057" s="36">
        <v>10</v>
      </c>
      <c r="I1057" s="33">
        <v>1</v>
      </c>
      <c r="J1057" s="36">
        <v>1</v>
      </c>
      <c r="K1057" s="36">
        <v>10</v>
      </c>
      <c r="L1057" s="36">
        <v>1254</v>
      </c>
      <c r="M1057" s="36">
        <v>597</v>
      </c>
      <c r="N1057" s="95">
        <f t="shared" si="91"/>
        <v>0.67747163695299839</v>
      </c>
      <c r="O1057" s="36">
        <v>20060282</v>
      </c>
      <c r="P1057" s="63">
        <v>1011.33</v>
      </c>
      <c r="Q1057" s="76">
        <f t="shared" si="92"/>
        <v>1.830263118863279</v>
      </c>
      <c r="R1057" s="76">
        <f t="shared" si="93"/>
        <v>-1</v>
      </c>
      <c r="S1057" s="95">
        <f t="shared" si="94"/>
        <v>-1</v>
      </c>
      <c r="T1057" s="95">
        <f t="shared" si="95"/>
        <v>0.67747163695299839</v>
      </c>
      <c r="U1057" s="95"/>
    </row>
    <row r="1058" spans="1:21" x14ac:dyDescent="0.3">
      <c r="A1058" s="36">
        <f t="shared" si="90"/>
        <v>3</v>
      </c>
      <c r="B1058" s="36">
        <v>284</v>
      </c>
      <c r="C1058" s="36">
        <v>1</v>
      </c>
      <c r="D1058" s="36" t="s">
        <v>376</v>
      </c>
      <c r="E1058" s="36">
        <v>2005</v>
      </c>
      <c r="F1058" s="36">
        <v>2006</v>
      </c>
      <c r="G1058" s="76">
        <v>629</v>
      </c>
      <c r="H1058" s="36">
        <v>10</v>
      </c>
      <c r="I1058" s="33">
        <v>1</v>
      </c>
      <c r="J1058" s="36">
        <v>1</v>
      </c>
      <c r="K1058" s="36">
        <v>7</v>
      </c>
      <c r="L1058" s="36">
        <v>4172</v>
      </c>
      <c r="M1058" s="36">
        <v>3222</v>
      </c>
      <c r="N1058" s="95">
        <f t="shared" si="91"/>
        <v>0.56424127671084667</v>
      </c>
      <c r="O1058" s="36">
        <v>20060284</v>
      </c>
      <c r="P1058" s="63">
        <v>9300.61</v>
      </c>
      <c r="Q1058" s="76">
        <f t="shared" si="92"/>
        <v>0.79500161817343162</v>
      </c>
      <c r="R1058" s="76">
        <f t="shared" si="93"/>
        <v>-1</v>
      </c>
      <c r="S1058" s="95">
        <f t="shared" si="94"/>
        <v>-1</v>
      </c>
      <c r="T1058" s="95">
        <f t="shared" si="95"/>
        <v>0.56424127671084667</v>
      </c>
      <c r="U1058" s="95"/>
    </row>
    <row r="1059" spans="1:21" x14ac:dyDescent="0.3">
      <c r="A1059" s="36">
        <f t="shared" si="90"/>
        <v>3</v>
      </c>
      <c r="B1059" s="36">
        <v>286</v>
      </c>
      <c r="C1059" s="36">
        <v>1</v>
      </c>
      <c r="D1059" s="36" t="s">
        <v>422</v>
      </c>
      <c r="E1059" s="36">
        <v>2005</v>
      </c>
      <c r="F1059" s="36">
        <v>2006</v>
      </c>
      <c r="G1059" s="76">
        <v>595</v>
      </c>
      <c r="H1059" s="36">
        <v>10</v>
      </c>
      <c r="I1059" s="33">
        <v>0</v>
      </c>
      <c r="J1059" s="36">
        <v>1</v>
      </c>
      <c r="K1059" s="36">
        <v>6</v>
      </c>
      <c r="L1059" s="36">
        <v>730</v>
      </c>
      <c r="M1059" s="36">
        <v>753</v>
      </c>
      <c r="N1059" s="95">
        <f t="shared" si="91"/>
        <v>0.49224544841537426</v>
      </c>
      <c r="O1059" s="36">
        <v>20060286</v>
      </c>
      <c r="P1059" s="63">
        <v>1466.48</v>
      </c>
      <c r="Q1059" s="76">
        <f t="shared" si="92"/>
        <v>1.0112650700998309</v>
      </c>
      <c r="R1059" s="76">
        <f t="shared" si="93"/>
        <v>-1</v>
      </c>
      <c r="S1059" s="95">
        <f t="shared" si="94"/>
        <v>-1</v>
      </c>
      <c r="T1059" s="95">
        <f t="shared" si="95"/>
        <v>0.49224544841537426</v>
      </c>
      <c r="U1059" s="95"/>
    </row>
    <row r="1060" spans="1:21" x14ac:dyDescent="0.3">
      <c r="A1060" s="36">
        <f t="shared" si="90"/>
        <v>3</v>
      </c>
      <c r="B1060" s="36">
        <v>286</v>
      </c>
      <c r="C1060" s="36">
        <v>1</v>
      </c>
      <c r="D1060" s="36" t="s">
        <v>422</v>
      </c>
      <c r="E1060" s="36">
        <v>2005</v>
      </c>
      <c r="F1060" s="36">
        <v>2006</v>
      </c>
      <c r="G1060" s="76">
        <v>595</v>
      </c>
      <c r="H1060" s="36">
        <v>10</v>
      </c>
      <c r="I1060" s="33">
        <v>0</v>
      </c>
      <c r="J1060" s="36">
        <v>1</v>
      </c>
      <c r="K1060" s="36">
        <v>6</v>
      </c>
      <c r="L1060" s="36">
        <v>411</v>
      </c>
      <c r="M1060" s="36">
        <v>606</v>
      </c>
      <c r="N1060" s="95">
        <f t="shared" si="91"/>
        <v>0.40412979351032446</v>
      </c>
      <c r="O1060" s="36">
        <v>20060286</v>
      </c>
      <c r="P1060" s="63">
        <v>1466.48</v>
      </c>
      <c r="Q1060" s="76">
        <f t="shared" si="92"/>
        <v>0.6934973542087175</v>
      </c>
      <c r="R1060" s="76">
        <f t="shared" si="93"/>
        <v>-1</v>
      </c>
      <c r="S1060" s="95">
        <f t="shared" si="94"/>
        <v>-1</v>
      </c>
      <c r="T1060" s="95">
        <f t="shared" si="95"/>
        <v>0.40412979351032446</v>
      </c>
      <c r="U1060" s="95"/>
    </row>
    <row r="1061" spans="1:21" x14ac:dyDescent="0.3">
      <c r="A1061" s="36">
        <f t="shared" si="90"/>
        <v>3</v>
      </c>
      <c r="B1061" s="36">
        <v>297</v>
      </c>
      <c r="C1061" s="36">
        <v>1</v>
      </c>
      <c r="D1061" s="36" t="s">
        <v>275</v>
      </c>
      <c r="E1061" s="36">
        <v>2005</v>
      </c>
      <c r="F1061" s="36">
        <v>2006</v>
      </c>
      <c r="G1061" s="76">
        <v>1388</v>
      </c>
      <c r="H1061" s="36">
        <v>10</v>
      </c>
      <c r="I1061" s="33">
        <v>1</v>
      </c>
      <c r="J1061" s="36">
        <v>1</v>
      </c>
      <c r="K1061" s="36">
        <v>10</v>
      </c>
      <c r="L1061" s="36">
        <v>359</v>
      </c>
      <c r="M1061" s="36">
        <v>205</v>
      </c>
      <c r="N1061" s="95">
        <f t="shared" si="91"/>
        <v>0.63652482269503541</v>
      </c>
      <c r="O1061" s="36">
        <v>20060297</v>
      </c>
      <c r="P1061" s="63">
        <v>345.7</v>
      </c>
      <c r="Q1061" s="76">
        <f t="shared" si="92"/>
        <v>1.6314723748915245</v>
      </c>
      <c r="R1061" s="76">
        <f t="shared" si="93"/>
        <v>-1</v>
      </c>
      <c r="S1061" s="95">
        <f t="shared" si="94"/>
        <v>-1</v>
      </c>
      <c r="T1061" s="95">
        <f t="shared" si="95"/>
        <v>0.63652482269503541</v>
      </c>
      <c r="U1061" s="95"/>
    </row>
    <row r="1062" spans="1:21" x14ac:dyDescent="0.3">
      <c r="A1062" s="36">
        <f t="shared" si="90"/>
        <v>3</v>
      </c>
      <c r="B1062" s="36">
        <v>309</v>
      </c>
      <c r="C1062" s="36">
        <v>1</v>
      </c>
      <c r="D1062" s="36" t="s">
        <v>378</v>
      </c>
      <c r="E1062" s="36">
        <v>2005</v>
      </c>
      <c r="F1062" s="36">
        <v>2006</v>
      </c>
      <c r="G1062" s="76">
        <v>400</v>
      </c>
      <c r="H1062" s="36">
        <v>7</v>
      </c>
      <c r="I1062" s="33">
        <v>0</v>
      </c>
      <c r="J1062" s="36">
        <v>1</v>
      </c>
      <c r="K1062" s="36">
        <v>5</v>
      </c>
      <c r="L1062" s="36">
        <v>1673</v>
      </c>
      <c r="M1062" s="36">
        <v>2193</v>
      </c>
      <c r="N1062" s="95">
        <f t="shared" si="91"/>
        <v>0.43274702534919812</v>
      </c>
      <c r="O1062" s="36">
        <v>20060309</v>
      </c>
      <c r="P1062" s="63">
        <v>1735.39</v>
      </c>
      <c r="Q1062" s="76">
        <f t="shared" si="92"/>
        <v>2.2277413146324454</v>
      </c>
      <c r="R1062" s="76">
        <f t="shared" si="93"/>
        <v>-1</v>
      </c>
      <c r="S1062" s="95">
        <f t="shared" si="94"/>
        <v>-1</v>
      </c>
      <c r="T1062" s="95">
        <f t="shared" si="95"/>
        <v>0.43274702534919812</v>
      </c>
      <c r="U1062" s="95"/>
    </row>
    <row r="1063" spans="1:21" x14ac:dyDescent="0.3">
      <c r="A1063" s="36">
        <f t="shared" si="90"/>
        <v>3</v>
      </c>
      <c r="B1063" s="36">
        <v>323</v>
      </c>
      <c r="C1063" s="36">
        <v>1</v>
      </c>
      <c r="D1063" s="36" t="s">
        <v>550</v>
      </c>
      <c r="E1063" s="36">
        <v>2005</v>
      </c>
      <c r="F1063" s="36">
        <v>2006</v>
      </c>
      <c r="G1063" s="76">
        <v>1400</v>
      </c>
      <c r="H1063" s="36">
        <v>5</v>
      </c>
      <c r="I1063" s="33">
        <v>1</v>
      </c>
      <c r="J1063" s="36">
        <v>1</v>
      </c>
      <c r="K1063" s="36">
        <v>10</v>
      </c>
      <c r="L1063" s="36">
        <v>50</v>
      </c>
      <c r="M1063" s="36">
        <v>14</v>
      </c>
      <c r="N1063" s="95">
        <f t="shared" si="91"/>
        <v>0.78125</v>
      </c>
      <c r="O1063" s="36">
        <v>20060323</v>
      </c>
      <c r="P1063" s="63">
        <v>40</v>
      </c>
      <c r="Q1063" s="76">
        <f t="shared" si="92"/>
        <v>1.6</v>
      </c>
      <c r="R1063" s="76">
        <f t="shared" si="93"/>
        <v>-1</v>
      </c>
      <c r="S1063" s="95">
        <f t="shared" si="94"/>
        <v>-1</v>
      </c>
      <c r="T1063" s="95">
        <f t="shared" si="95"/>
        <v>0.78125</v>
      </c>
      <c r="U1063" s="95"/>
    </row>
    <row r="1064" spans="1:21" x14ac:dyDescent="0.3">
      <c r="A1064" s="36">
        <f t="shared" si="90"/>
        <v>3</v>
      </c>
      <c r="B1064" s="36">
        <v>391</v>
      </c>
      <c r="C1064" s="36">
        <v>1</v>
      </c>
      <c r="D1064" s="36" t="s">
        <v>933</v>
      </c>
      <c r="E1064" s="36">
        <v>2005</v>
      </c>
      <c r="F1064" s="36">
        <v>2006</v>
      </c>
      <c r="G1064" s="76">
        <v>350</v>
      </c>
      <c r="H1064" s="36">
        <v>10</v>
      </c>
      <c r="I1064" s="33">
        <v>1</v>
      </c>
      <c r="J1064" s="36">
        <v>1</v>
      </c>
      <c r="K1064" s="36">
        <v>4</v>
      </c>
      <c r="L1064" s="36">
        <v>367</v>
      </c>
      <c r="M1064" s="36">
        <v>190</v>
      </c>
      <c r="N1064" s="95">
        <f t="shared" si="91"/>
        <v>0.65888689407540391</v>
      </c>
      <c r="O1064" s="36">
        <v>20060391</v>
      </c>
      <c r="P1064" s="63">
        <v>392.1</v>
      </c>
      <c r="Q1064" s="76">
        <f t="shared" si="92"/>
        <v>1.4205559806171895</v>
      </c>
      <c r="R1064" s="76">
        <f t="shared" si="93"/>
        <v>-1</v>
      </c>
      <c r="S1064" s="95">
        <f t="shared" si="94"/>
        <v>-1</v>
      </c>
      <c r="T1064" s="95">
        <f t="shared" si="95"/>
        <v>0.65888689407540391</v>
      </c>
      <c r="U1064" s="95"/>
    </row>
    <row r="1065" spans="1:21" x14ac:dyDescent="0.3">
      <c r="A1065" s="36">
        <f t="shared" si="90"/>
        <v>3</v>
      </c>
      <c r="B1065" s="36">
        <v>392</v>
      </c>
      <c r="C1065" s="36">
        <v>1</v>
      </c>
      <c r="D1065" s="36" t="s">
        <v>518</v>
      </c>
      <c r="E1065" s="36">
        <v>2005</v>
      </c>
      <c r="F1065" s="36">
        <v>2006</v>
      </c>
      <c r="G1065" s="76">
        <v>350</v>
      </c>
      <c r="H1065" s="36">
        <v>10</v>
      </c>
      <c r="I1065" s="33">
        <v>1</v>
      </c>
      <c r="J1065" s="36">
        <v>1</v>
      </c>
      <c r="K1065" s="36">
        <v>4</v>
      </c>
      <c r="L1065" s="36">
        <v>358</v>
      </c>
      <c r="M1065" s="36">
        <v>332</v>
      </c>
      <c r="N1065" s="95">
        <f t="shared" si="91"/>
        <v>0.51884057971014497</v>
      </c>
      <c r="O1065" s="36">
        <v>20060392</v>
      </c>
      <c r="P1065" s="63">
        <v>685.65</v>
      </c>
      <c r="Q1065" s="76">
        <f t="shared" si="92"/>
        <v>1.0063443447823235</v>
      </c>
      <c r="R1065" s="76">
        <f t="shared" si="93"/>
        <v>-1</v>
      </c>
      <c r="S1065" s="95">
        <f t="shared" si="94"/>
        <v>-1</v>
      </c>
      <c r="T1065" s="95">
        <f t="shared" si="95"/>
        <v>0.51884057971014497</v>
      </c>
      <c r="U1065" s="95"/>
    </row>
    <row r="1066" spans="1:21" x14ac:dyDescent="0.3">
      <c r="A1066" s="36">
        <f t="shared" si="90"/>
        <v>3</v>
      </c>
      <c r="B1066" s="36">
        <v>409</v>
      </c>
      <c r="C1066" s="36">
        <v>1</v>
      </c>
      <c r="D1066" s="36" t="s">
        <v>492</v>
      </c>
      <c r="E1066" s="36">
        <v>2005</v>
      </c>
      <c r="F1066" s="36">
        <v>2006</v>
      </c>
      <c r="G1066" s="76">
        <v>708.12</v>
      </c>
      <c r="H1066" s="36">
        <v>10</v>
      </c>
      <c r="I1066" s="33">
        <v>1</v>
      </c>
      <c r="J1066" s="36">
        <v>1</v>
      </c>
      <c r="K1066" s="36">
        <v>8</v>
      </c>
      <c r="L1066" s="36">
        <v>426</v>
      </c>
      <c r="M1066" s="36">
        <v>125</v>
      </c>
      <c r="N1066" s="95">
        <f t="shared" si="91"/>
        <v>0.77313974591651546</v>
      </c>
      <c r="O1066" s="36">
        <v>20060409</v>
      </c>
      <c r="P1066" s="63">
        <v>318.68</v>
      </c>
      <c r="Q1066" s="76">
        <f t="shared" si="92"/>
        <v>1.7290071545123635</v>
      </c>
      <c r="R1066" s="76">
        <f t="shared" si="93"/>
        <v>-1</v>
      </c>
      <c r="S1066" s="95">
        <f t="shared" si="94"/>
        <v>-1</v>
      </c>
      <c r="T1066" s="95">
        <f t="shared" si="95"/>
        <v>0.77313974591651546</v>
      </c>
      <c r="U1066" s="95"/>
    </row>
    <row r="1067" spans="1:21" x14ac:dyDescent="0.3">
      <c r="A1067" s="36">
        <f t="shared" ref="A1067:A1130" si="96">IF(E1067/4=INT(E1067/4),1,IF(E1067/2=INT(E1067/2),2,3))</f>
        <v>3</v>
      </c>
      <c r="B1067" s="36">
        <v>415</v>
      </c>
      <c r="C1067" s="36">
        <v>1</v>
      </c>
      <c r="D1067" s="36" t="s">
        <v>326</v>
      </c>
      <c r="E1067" s="36">
        <v>2005</v>
      </c>
      <c r="F1067" s="36">
        <v>2006</v>
      </c>
      <c r="G1067" s="76">
        <v>1000</v>
      </c>
      <c r="H1067" s="36">
        <v>10</v>
      </c>
      <c r="I1067" s="33">
        <v>1</v>
      </c>
      <c r="J1067" s="36">
        <v>1</v>
      </c>
      <c r="K1067" s="36">
        <v>10</v>
      </c>
      <c r="L1067" s="36">
        <v>134</v>
      </c>
      <c r="M1067" s="36">
        <v>39</v>
      </c>
      <c r="N1067" s="95">
        <f t="shared" ref="N1067:N1130" si="97">L1067/(L1067+M1067)</f>
        <v>0.77456647398843925</v>
      </c>
      <c r="O1067" s="36">
        <v>20060415</v>
      </c>
      <c r="P1067" s="63">
        <v>154.30000000000001</v>
      </c>
      <c r="Q1067" s="76">
        <f t="shared" ref="Q1067:Q1130" si="98">(L1067+M1067)/P1067</f>
        <v>1.1211924821775761</v>
      </c>
      <c r="R1067" s="76">
        <f t="shared" ref="R1067:R1130" si="99">IF(A1067=1,N1067,-1)</f>
        <v>-1</v>
      </c>
      <c r="S1067" s="95">
        <f t="shared" ref="S1067:S1130" si="100">IF(A1067=2,N1067,-1)</f>
        <v>-1</v>
      </c>
      <c r="T1067" s="95">
        <f t="shared" ref="T1067:T1130" si="101">IF(A1067=3,N1067,-1)</f>
        <v>0.77456647398843925</v>
      </c>
      <c r="U1067" s="95"/>
    </row>
    <row r="1068" spans="1:21" x14ac:dyDescent="0.3">
      <c r="A1068" s="36">
        <f t="shared" si="96"/>
        <v>3</v>
      </c>
      <c r="B1068" s="36">
        <v>417</v>
      </c>
      <c r="C1068" s="36">
        <v>1</v>
      </c>
      <c r="D1068" s="36" t="s">
        <v>226</v>
      </c>
      <c r="E1068" s="36">
        <v>2005</v>
      </c>
      <c r="F1068" s="36">
        <v>2006</v>
      </c>
      <c r="G1068" s="76">
        <v>425</v>
      </c>
      <c r="H1068" s="36">
        <v>5</v>
      </c>
      <c r="I1068" s="33">
        <v>1</v>
      </c>
      <c r="J1068" s="36">
        <v>1</v>
      </c>
      <c r="K1068" s="36">
        <v>5</v>
      </c>
      <c r="L1068" s="36">
        <v>506</v>
      </c>
      <c r="M1068" s="36">
        <v>207</v>
      </c>
      <c r="N1068" s="95">
        <f t="shared" si="97"/>
        <v>0.70967741935483875</v>
      </c>
      <c r="O1068" s="36">
        <v>20060417</v>
      </c>
      <c r="P1068" s="63">
        <v>696.33</v>
      </c>
      <c r="Q1068" s="76">
        <f t="shared" si="98"/>
        <v>1.0239397986586818</v>
      </c>
      <c r="R1068" s="76">
        <f t="shared" si="99"/>
        <v>-1</v>
      </c>
      <c r="S1068" s="95">
        <f t="shared" si="100"/>
        <v>-1</v>
      </c>
      <c r="T1068" s="95">
        <f t="shared" si="101"/>
        <v>0.70967741935483875</v>
      </c>
      <c r="U1068" s="95"/>
    </row>
    <row r="1069" spans="1:21" x14ac:dyDescent="0.3">
      <c r="A1069" s="36">
        <f t="shared" si="96"/>
        <v>3</v>
      </c>
      <c r="B1069" s="36">
        <v>418</v>
      </c>
      <c r="C1069" s="36">
        <v>1</v>
      </c>
      <c r="D1069" s="36" t="s">
        <v>493</v>
      </c>
      <c r="E1069" s="36">
        <v>2005</v>
      </c>
      <c r="F1069" s="36">
        <v>2006</v>
      </c>
      <c r="G1069" s="76">
        <v>209.44</v>
      </c>
      <c r="H1069" s="36">
        <v>8</v>
      </c>
      <c r="I1069" s="33">
        <v>1</v>
      </c>
      <c r="J1069" s="36">
        <v>1</v>
      </c>
      <c r="K1069" s="36">
        <v>3</v>
      </c>
      <c r="L1069" s="36">
        <v>85</v>
      </c>
      <c r="M1069" s="36">
        <v>51</v>
      </c>
      <c r="N1069" s="95">
        <f t="shared" si="97"/>
        <v>0.625</v>
      </c>
      <c r="O1069" s="36">
        <v>20060418</v>
      </c>
      <c r="P1069" s="63">
        <v>152.72999999999999</v>
      </c>
      <c r="Q1069" s="76">
        <f t="shared" si="98"/>
        <v>0.8904602893995941</v>
      </c>
      <c r="R1069" s="76">
        <f t="shared" si="99"/>
        <v>-1</v>
      </c>
      <c r="S1069" s="95">
        <f t="shared" si="100"/>
        <v>-1</v>
      </c>
      <c r="T1069" s="95">
        <f t="shared" si="101"/>
        <v>0.625</v>
      </c>
      <c r="U1069" s="95"/>
    </row>
    <row r="1070" spans="1:21" x14ac:dyDescent="0.3">
      <c r="A1070" s="36">
        <f t="shared" si="96"/>
        <v>3</v>
      </c>
      <c r="B1070" s="36">
        <v>463</v>
      </c>
      <c r="C1070" s="36">
        <v>1</v>
      </c>
      <c r="D1070" s="36" t="s">
        <v>382</v>
      </c>
      <c r="E1070" s="36">
        <v>2005</v>
      </c>
      <c r="F1070" s="36">
        <v>2006</v>
      </c>
      <c r="G1070" s="76">
        <v>450</v>
      </c>
      <c r="H1070" s="36">
        <v>6</v>
      </c>
      <c r="I1070" s="33">
        <v>1</v>
      </c>
      <c r="J1070" s="36">
        <v>1</v>
      </c>
      <c r="K1070" s="36">
        <v>5</v>
      </c>
      <c r="L1070" s="36">
        <v>597</v>
      </c>
      <c r="M1070" s="36">
        <v>236</v>
      </c>
      <c r="N1070" s="95">
        <f t="shared" si="97"/>
        <v>0.71668667466986791</v>
      </c>
      <c r="O1070" s="36">
        <v>20060463</v>
      </c>
      <c r="P1070" s="63">
        <v>797.64</v>
      </c>
      <c r="Q1070" s="76">
        <f t="shared" si="98"/>
        <v>1.0443307757885762</v>
      </c>
      <c r="R1070" s="76">
        <f t="shared" si="99"/>
        <v>-1</v>
      </c>
      <c r="S1070" s="95">
        <f t="shared" si="100"/>
        <v>-1</v>
      </c>
      <c r="T1070" s="95">
        <f t="shared" si="101"/>
        <v>0.71668667466986791</v>
      </c>
      <c r="U1070" s="95"/>
    </row>
    <row r="1071" spans="1:21" x14ac:dyDescent="0.3">
      <c r="A1071" s="36">
        <f t="shared" si="96"/>
        <v>3</v>
      </c>
      <c r="B1071" s="36">
        <v>466</v>
      </c>
      <c r="C1071" s="36">
        <v>1</v>
      </c>
      <c r="D1071" s="36" t="s">
        <v>646</v>
      </c>
      <c r="E1071" s="36">
        <v>2005</v>
      </c>
      <c r="F1071" s="36">
        <v>2007</v>
      </c>
      <c r="G1071" s="76">
        <v>127.18</v>
      </c>
      <c r="H1071" s="36">
        <v>10</v>
      </c>
      <c r="I1071" s="33">
        <v>0</v>
      </c>
      <c r="J1071" s="36">
        <v>0</v>
      </c>
      <c r="K1071" s="36">
        <v>2</v>
      </c>
      <c r="L1071" s="36">
        <v>1326</v>
      </c>
      <c r="M1071" s="36">
        <v>1465</v>
      </c>
      <c r="N1071" s="95">
        <f t="shared" si="97"/>
        <v>0.47509853099247584</v>
      </c>
      <c r="O1071" s="36">
        <v>20060466</v>
      </c>
      <c r="P1071" s="63">
        <v>2105.23</v>
      </c>
      <c r="Q1071" s="76">
        <f t="shared" si="98"/>
        <v>1.3257458804976179</v>
      </c>
      <c r="R1071" s="76">
        <f t="shared" si="99"/>
        <v>-1</v>
      </c>
      <c r="S1071" s="95">
        <f t="shared" si="100"/>
        <v>-1</v>
      </c>
      <c r="T1071" s="95">
        <f t="shared" si="101"/>
        <v>0.47509853099247584</v>
      </c>
      <c r="U1071" s="95"/>
    </row>
    <row r="1072" spans="1:21" x14ac:dyDescent="0.3">
      <c r="A1072" s="36">
        <f t="shared" si="96"/>
        <v>3</v>
      </c>
      <c r="B1072" s="36">
        <v>466</v>
      </c>
      <c r="C1072" s="36">
        <v>1</v>
      </c>
      <c r="D1072" s="36" t="s">
        <v>646</v>
      </c>
      <c r="E1072" s="36">
        <v>2005</v>
      </c>
      <c r="F1072" s="36">
        <v>2006</v>
      </c>
      <c r="G1072" s="76">
        <v>357</v>
      </c>
      <c r="H1072" s="36">
        <v>10</v>
      </c>
      <c r="I1072" s="33">
        <v>0</v>
      </c>
      <c r="J1072" s="36">
        <v>1</v>
      </c>
      <c r="K1072" s="36">
        <v>4</v>
      </c>
      <c r="L1072" s="36">
        <v>866</v>
      </c>
      <c r="M1072" s="36">
        <v>1914</v>
      </c>
      <c r="N1072" s="95">
        <f t="shared" si="97"/>
        <v>0.31151079136690646</v>
      </c>
      <c r="O1072" s="36">
        <v>20060466</v>
      </c>
      <c r="P1072" s="63">
        <v>2105.23</v>
      </c>
      <c r="Q1072" s="76">
        <f t="shared" si="98"/>
        <v>1.3205207982025717</v>
      </c>
      <c r="R1072" s="76">
        <f t="shared" si="99"/>
        <v>-1</v>
      </c>
      <c r="S1072" s="95">
        <f t="shared" si="100"/>
        <v>-1</v>
      </c>
      <c r="T1072" s="95">
        <f t="shared" si="101"/>
        <v>0.31151079136690646</v>
      </c>
      <c r="U1072" s="95"/>
    </row>
    <row r="1073" spans="1:21" x14ac:dyDescent="0.3">
      <c r="A1073" s="36">
        <f t="shared" si="96"/>
        <v>3</v>
      </c>
      <c r="B1073" s="36">
        <v>477</v>
      </c>
      <c r="C1073" s="36">
        <v>1</v>
      </c>
      <c r="D1073" s="36" t="s">
        <v>424</v>
      </c>
      <c r="E1073" s="36">
        <v>2005</v>
      </c>
      <c r="F1073" s="36">
        <v>2006</v>
      </c>
      <c r="G1073" s="76">
        <v>325</v>
      </c>
      <c r="H1073" s="36">
        <v>6</v>
      </c>
      <c r="I1073" s="33">
        <v>1</v>
      </c>
      <c r="J1073" s="36">
        <v>1</v>
      </c>
      <c r="K1073" s="36">
        <v>4</v>
      </c>
      <c r="L1073" s="36">
        <v>2164</v>
      </c>
      <c r="M1073" s="36">
        <v>1718</v>
      </c>
      <c r="N1073" s="95">
        <f t="shared" si="97"/>
        <v>0.55744461617722818</v>
      </c>
      <c r="O1073" s="36">
        <v>20060477</v>
      </c>
      <c r="P1073" s="63">
        <v>3594.31</v>
      </c>
      <c r="Q1073" s="76">
        <f t="shared" si="98"/>
        <v>1.0800403971833259</v>
      </c>
      <c r="R1073" s="76">
        <f t="shared" si="99"/>
        <v>-1</v>
      </c>
      <c r="S1073" s="95">
        <f t="shared" si="100"/>
        <v>-1</v>
      </c>
      <c r="T1073" s="95">
        <f t="shared" si="101"/>
        <v>0.55744461617722818</v>
      </c>
      <c r="U1073" s="95"/>
    </row>
    <row r="1074" spans="1:21" x14ac:dyDescent="0.3">
      <c r="A1074" s="36">
        <f t="shared" si="96"/>
        <v>3</v>
      </c>
      <c r="B1074" s="36">
        <v>480</v>
      </c>
      <c r="C1074" s="36">
        <v>1</v>
      </c>
      <c r="D1074" s="36" t="s">
        <v>521</v>
      </c>
      <c r="E1074" s="36">
        <v>2005</v>
      </c>
      <c r="F1074" s="36">
        <v>2006</v>
      </c>
      <c r="G1074" s="76">
        <v>450</v>
      </c>
      <c r="H1074" s="36">
        <v>10</v>
      </c>
      <c r="I1074" s="33">
        <v>0</v>
      </c>
      <c r="J1074" s="36">
        <v>1</v>
      </c>
      <c r="K1074" s="36">
        <v>5</v>
      </c>
      <c r="L1074" s="36">
        <v>369</v>
      </c>
      <c r="M1074" s="36">
        <v>410</v>
      </c>
      <c r="N1074" s="95">
        <f t="shared" si="97"/>
        <v>0.47368421052631576</v>
      </c>
      <c r="O1074" s="36">
        <v>20060480</v>
      </c>
      <c r="P1074" s="63">
        <v>829.88</v>
      </c>
      <c r="Q1074" s="76">
        <f t="shared" si="98"/>
        <v>0.93868993107437215</v>
      </c>
      <c r="R1074" s="76">
        <f t="shared" si="99"/>
        <v>-1</v>
      </c>
      <c r="S1074" s="95">
        <f t="shared" si="100"/>
        <v>-1</v>
      </c>
      <c r="T1074" s="95">
        <f t="shared" si="101"/>
        <v>0.47368421052631576</v>
      </c>
      <c r="U1074" s="95"/>
    </row>
    <row r="1075" spans="1:21" x14ac:dyDescent="0.3">
      <c r="A1075" s="36">
        <f t="shared" si="96"/>
        <v>3</v>
      </c>
      <c r="B1075" s="36">
        <v>485</v>
      </c>
      <c r="C1075" s="36">
        <v>1</v>
      </c>
      <c r="D1075" s="36" t="s">
        <v>494</v>
      </c>
      <c r="E1075" s="36">
        <v>2005</v>
      </c>
      <c r="F1075" s="36">
        <v>2006</v>
      </c>
      <c r="G1075" s="76">
        <v>600</v>
      </c>
      <c r="H1075" s="36">
        <v>10</v>
      </c>
      <c r="I1075" s="33">
        <v>0</v>
      </c>
      <c r="J1075" s="36">
        <v>1</v>
      </c>
      <c r="K1075" s="36">
        <v>7</v>
      </c>
      <c r="L1075" s="36">
        <v>396</v>
      </c>
      <c r="M1075" s="36">
        <v>566</v>
      </c>
      <c r="N1075" s="95">
        <f t="shared" si="97"/>
        <v>0.41164241164241167</v>
      </c>
      <c r="O1075" s="36">
        <v>20060485</v>
      </c>
      <c r="P1075" s="63">
        <v>646.79999999999995</v>
      </c>
      <c r="Q1075" s="76">
        <f t="shared" si="98"/>
        <v>1.487322201607916</v>
      </c>
      <c r="R1075" s="76">
        <f t="shared" si="99"/>
        <v>-1</v>
      </c>
      <c r="S1075" s="95">
        <f t="shared" si="100"/>
        <v>-1</v>
      </c>
      <c r="T1075" s="95">
        <f t="shared" si="101"/>
        <v>0.41164241164241167</v>
      </c>
      <c r="U1075" s="95"/>
    </row>
    <row r="1076" spans="1:21" x14ac:dyDescent="0.3">
      <c r="A1076" s="36">
        <f t="shared" si="96"/>
        <v>3</v>
      </c>
      <c r="B1076" s="36">
        <v>487</v>
      </c>
      <c r="C1076" s="36">
        <v>1</v>
      </c>
      <c r="D1076" s="36" t="s">
        <v>289</v>
      </c>
      <c r="E1076" s="36">
        <v>2005</v>
      </c>
      <c r="F1076" s="36">
        <v>2006</v>
      </c>
      <c r="G1076" s="76">
        <v>600</v>
      </c>
      <c r="H1076" s="36">
        <v>10</v>
      </c>
      <c r="I1076" s="33">
        <v>0</v>
      </c>
      <c r="J1076" s="36">
        <v>1</v>
      </c>
      <c r="K1076" s="36">
        <v>7</v>
      </c>
      <c r="L1076" s="36">
        <v>259</v>
      </c>
      <c r="M1076" s="36">
        <v>268</v>
      </c>
      <c r="N1076" s="95">
        <f t="shared" si="97"/>
        <v>0.49146110056925996</v>
      </c>
      <c r="O1076" s="36">
        <v>20060487</v>
      </c>
      <c r="P1076" s="63">
        <v>387.52</v>
      </c>
      <c r="Q1076" s="76">
        <f t="shared" si="98"/>
        <v>1.3599298100743189</v>
      </c>
      <c r="R1076" s="76">
        <f t="shared" si="99"/>
        <v>-1</v>
      </c>
      <c r="S1076" s="95">
        <f t="shared" si="100"/>
        <v>-1</v>
      </c>
      <c r="T1076" s="95">
        <f t="shared" si="101"/>
        <v>0.49146110056925996</v>
      </c>
      <c r="U1076" s="95"/>
    </row>
    <row r="1077" spans="1:21" x14ac:dyDescent="0.3">
      <c r="A1077" s="36">
        <f t="shared" si="96"/>
        <v>3</v>
      </c>
      <c r="B1077" s="36">
        <v>508</v>
      </c>
      <c r="C1077" s="36">
        <v>1</v>
      </c>
      <c r="D1077" s="36" t="s">
        <v>474</v>
      </c>
      <c r="E1077" s="36">
        <v>2005</v>
      </c>
      <c r="F1077" s="36">
        <v>2006</v>
      </c>
      <c r="G1077" s="76">
        <v>315</v>
      </c>
      <c r="H1077" s="36">
        <v>10</v>
      </c>
      <c r="I1077" s="33">
        <v>1</v>
      </c>
      <c r="J1077" s="36">
        <v>1</v>
      </c>
      <c r="K1077" s="36">
        <v>4</v>
      </c>
      <c r="L1077" s="36">
        <v>1561</v>
      </c>
      <c r="M1077" s="36">
        <v>911</v>
      </c>
      <c r="N1077" s="95">
        <f t="shared" si="97"/>
        <v>0.63147249190938515</v>
      </c>
      <c r="O1077" s="36">
        <v>20060508</v>
      </c>
      <c r="P1077" s="63">
        <v>1881.58</v>
      </c>
      <c r="Q1077" s="76">
        <f t="shared" si="98"/>
        <v>1.3137894748030912</v>
      </c>
      <c r="R1077" s="76">
        <f t="shared" si="99"/>
        <v>-1</v>
      </c>
      <c r="S1077" s="95">
        <f t="shared" si="100"/>
        <v>-1</v>
      </c>
      <c r="T1077" s="95">
        <f t="shared" si="101"/>
        <v>0.63147249190938515</v>
      </c>
      <c r="U1077" s="95"/>
    </row>
    <row r="1078" spans="1:21" x14ac:dyDescent="0.3">
      <c r="A1078" s="36">
        <f t="shared" si="96"/>
        <v>3</v>
      </c>
      <c r="B1078" s="36">
        <v>513</v>
      </c>
      <c r="C1078" s="36">
        <v>1</v>
      </c>
      <c r="D1078" s="36" t="s">
        <v>561</v>
      </c>
      <c r="E1078" s="36">
        <v>2005</v>
      </c>
      <c r="F1078" s="36">
        <v>2006</v>
      </c>
      <c r="G1078" s="76">
        <v>1500</v>
      </c>
      <c r="H1078" s="36">
        <v>10</v>
      </c>
      <c r="I1078" s="33">
        <v>1</v>
      </c>
      <c r="J1078" s="36">
        <v>1</v>
      </c>
      <c r="K1078" s="36">
        <v>10</v>
      </c>
      <c r="L1078" s="36">
        <v>134</v>
      </c>
      <c r="M1078" s="36">
        <v>84</v>
      </c>
      <c r="N1078" s="95">
        <f t="shared" si="97"/>
        <v>0.61467889908256879</v>
      </c>
      <c r="O1078" s="36">
        <v>20060513</v>
      </c>
      <c r="P1078" s="63">
        <v>186.86</v>
      </c>
      <c r="Q1078" s="76">
        <f t="shared" si="98"/>
        <v>1.1666488279995717</v>
      </c>
      <c r="R1078" s="76">
        <f t="shared" si="99"/>
        <v>-1</v>
      </c>
      <c r="S1078" s="95">
        <f t="shared" si="100"/>
        <v>-1</v>
      </c>
      <c r="T1078" s="95">
        <f t="shared" si="101"/>
        <v>0.61467889908256879</v>
      </c>
      <c r="U1078" s="95"/>
    </row>
    <row r="1079" spans="1:21" x14ac:dyDescent="0.3">
      <c r="A1079" s="36">
        <f t="shared" si="96"/>
        <v>3</v>
      </c>
      <c r="B1079" s="36">
        <v>514</v>
      </c>
      <c r="C1079" s="36">
        <v>1</v>
      </c>
      <c r="D1079" s="36" t="s">
        <v>647</v>
      </c>
      <c r="E1079" s="36">
        <v>2005</v>
      </c>
      <c r="F1079" s="36">
        <v>2006</v>
      </c>
      <c r="G1079" s="76">
        <v>573.12</v>
      </c>
      <c r="H1079" s="36">
        <v>5</v>
      </c>
      <c r="I1079" s="33">
        <v>1</v>
      </c>
      <c r="J1079" s="36">
        <v>1</v>
      </c>
      <c r="K1079" s="36">
        <v>6</v>
      </c>
      <c r="L1079" s="36">
        <v>352</v>
      </c>
      <c r="M1079" s="36">
        <v>16</v>
      </c>
      <c r="N1079" s="95">
        <f t="shared" si="97"/>
        <v>0.95652173913043481</v>
      </c>
      <c r="O1079" s="36">
        <v>20060514</v>
      </c>
      <c r="P1079" s="63">
        <v>202.21</v>
      </c>
      <c r="Q1079" s="76">
        <f t="shared" si="98"/>
        <v>1.8198902131447505</v>
      </c>
      <c r="R1079" s="76">
        <f t="shared" si="99"/>
        <v>-1</v>
      </c>
      <c r="S1079" s="95">
        <f t="shared" si="100"/>
        <v>-1</v>
      </c>
      <c r="T1079" s="95">
        <f t="shared" si="101"/>
        <v>0.95652173913043481</v>
      </c>
      <c r="U1079" s="95"/>
    </row>
    <row r="1080" spans="1:21" x14ac:dyDescent="0.3">
      <c r="A1080" s="36">
        <f t="shared" si="96"/>
        <v>3</v>
      </c>
      <c r="B1080" s="36">
        <v>516</v>
      </c>
      <c r="C1080" s="36">
        <v>1</v>
      </c>
      <c r="D1080" s="36" t="s">
        <v>562</v>
      </c>
      <c r="E1080" s="36">
        <v>2005</v>
      </c>
      <c r="F1080" s="36">
        <v>2006</v>
      </c>
      <c r="G1080" s="76">
        <v>1500</v>
      </c>
      <c r="H1080" s="36">
        <v>10</v>
      </c>
      <c r="I1080" s="33">
        <v>1</v>
      </c>
      <c r="J1080" s="36">
        <v>1</v>
      </c>
      <c r="K1080" s="36">
        <v>10</v>
      </c>
      <c r="L1080" s="36">
        <v>123</v>
      </c>
      <c r="M1080" s="36">
        <v>66</v>
      </c>
      <c r="N1080" s="95">
        <f t="shared" si="97"/>
        <v>0.65079365079365081</v>
      </c>
      <c r="O1080" s="36">
        <v>20060516</v>
      </c>
      <c r="P1080" s="63">
        <v>112.36</v>
      </c>
      <c r="Q1080" s="76">
        <f t="shared" si="98"/>
        <v>1.6820932716269135</v>
      </c>
      <c r="R1080" s="76">
        <f t="shared" si="99"/>
        <v>-1</v>
      </c>
      <c r="S1080" s="95">
        <f t="shared" si="100"/>
        <v>-1</v>
      </c>
      <c r="T1080" s="95">
        <f t="shared" si="101"/>
        <v>0.65079365079365081</v>
      </c>
      <c r="U1080" s="95"/>
    </row>
    <row r="1081" spans="1:21" x14ac:dyDescent="0.3">
      <c r="A1081" s="36">
        <f t="shared" si="96"/>
        <v>3</v>
      </c>
      <c r="B1081" s="36">
        <v>518</v>
      </c>
      <c r="C1081" s="36">
        <v>1</v>
      </c>
      <c r="D1081" s="36" t="s">
        <v>257</v>
      </c>
      <c r="E1081" s="36">
        <v>2005</v>
      </c>
      <c r="F1081" s="36">
        <v>2006</v>
      </c>
      <c r="G1081" s="76">
        <v>900</v>
      </c>
      <c r="H1081" s="36">
        <v>5</v>
      </c>
      <c r="I1081" s="33">
        <v>0</v>
      </c>
      <c r="J1081" s="36">
        <v>1</v>
      </c>
      <c r="K1081" s="36">
        <v>10</v>
      </c>
      <c r="L1081" s="36">
        <v>1575</v>
      </c>
      <c r="M1081" s="36">
        <v>1921</v>
      </c>
      <c r="N1081" s="95">
        <f t="shared" si="97"/>
        <v>0.45051487414187641</v>
      </c>
      <c r="O1081" s="36">
        <v>20060518</v>
      </c>
      <c r="P1081" s="63">
        <v>2360.44</v>
      </c>
      <c r="Q1081" s="76">
        <f t="shared" si="98"/>
        <v>1.4810797986816018</v>
      </c>
      <c r="R1081" s="76">
        <f t="shared" si="99"/>
        <v>-1</v>
      </c>
      <c r="S1081" s="95">
        <f t="shared" si="100"/>
        <v>-1</v>
      </c>
      <c r="T1081" s="95">
        <f t="shared" si="101"/>
        <v>0.45051487414187641</v>
      </c>
      <c r="U1081" s="95"/>
    </row>
    <row r="1082" spans="1:21" x14ac:dyDescent="0.3">
      <c r="A1082" s="36">
        <f t="shared" si="96"/>
        <v>3</v>
      </c>
      <c r="B1082" s="36">
        <v>601</v>
      </c>
      <c r="C1082" s="36">
        <v>1</v>
      </c>
      <c r="D1082" s="36" t="s">
        <v>293</v>
      </c>
      <c r="E1082" s="36">
        <v>2005</v>
      </c>
      <c r="F1082" s="36">
        <v>2006</v>
      </c>
      <c r="G1082" s="76">
        <v>700</v>
      </c>
      <c r="H1082" s="36">
        <v>10</v>
      </c>
      <c r="I1082" s="33">
        <v>1</v>
      </c>
      <c r="J1082" s="36">
        <v>1</v>
      </c>
      <c r="K1082" s="36">
        <v>8</v>
      </c>
      <c r="L1082" s="36">
        <v>435</v>
      </c>
      <c r="M1082" s="36">
        <v>180</v>
      </c>
      <c r="N1082" s="95">
        <f t="shared" si="97"/>
        <v>0.70731707317073167</v>
      </c>
      <c r="O1082" s="36">
        <v>20060601</v>
      </c>
      <c r="P1082" s="63">
        <v>649.54999999999995</v>
      </c>
      <c r="Q1082" s="76">
        <f t="shared" si="98"/>
        <v>0.94680932953583252</v>
      </c>
      <c r="R1082" s="76">
        <f t="shared" si="99"/>
        <v>-1</v>
      </c>
      <c r="S1082" s="95">
        <f t="shared" si="100"/>
        <v>-1</v>
      </c>
      <c r="T1082" s="95">
        <f t="shared" si="101"/>
        <v>0.70731707317073167</v>
      </c>
      <c r="U1082" s="95"/>
    </row>
    <row r="1083" spans="1:21" x14ac:dyDescent="0.3">
      <c r="A1083" s="36">
        <f t="shared" si="96"/>
        <v>3</v>
      </c>
      <c r="B1083" s="36">
        <v>611</v>
      </c>
      <c r="C1083" s="36">
        <v>1</v>
      </c>
      <c r="D1083" s="36" t="s">
        <v>332</v>
      </c>
      <c r="E1083" s="36">
        <v>2005</v>
      </c>
      <c r="F1083" s="36">
        <v>2006</v>
      </c>
      <c r="G1083" s="76">
        <v>250</v>
      </c>
      <c r="H1083" s="36">
        <v>5</v>
      </c>
      <c r="I1083" s="33">
        <v>1</v>
      </c>
      <c r="J1083" s="36">
        <v>1</v>
      </c>
      <c r="K1083" s="36">
        <v>3</v>
      </c>
      <c r="L1083" s="36">
        <v>153</v>
      </c>
      <c r="M1083" s="36">
        <v>31</v>
      </c>
      <c r="N1083" s="95">
        <f t="shared" si="97"/>
        <v>0.83152173913043481</v>
      </c>
      <c r="O1083" s="36">
        <v>20060611</v>
      </c>
      <c r="P1083" s="63">
        <v>95.63</v>
      </c>
      <c r="Q1083" s="76">
        <f t="shared" si="98"/>
        <v>1.9240824009202133</v>
      </c>
      <c r="R1083" s="76">
        <f t="shared" si="99"/>
        <v>-1</v>
      </c>
      <c r="S1083" s="95">
        <f t="shared" si="100"/>
        <v>-1</v>
      </c>
      <c r="T1083" s="95">
        <f t="shared" si="101"/>
        <v>0.83152173913043481</v>
      </c>
      <c r="U1083" s="95"/>
    </row>
    <row r="1084" spans="1:21" x14ac:dyDescent="0.3">
      <c r="A1084" s="36">
        <f t="shared" si="96"/>
        <v>3</v>
      </c>
      <c r="B1084" s="36">
        <v>611</v>
      </c>
      <c r="C1084" s="36">
        <v>1</v>
      </c>
      <c r="D1084" s="36" t="s">
        <v>332</v>
      </c>
      <c r="E1084" s="36">
        <v>2005</v>
      </c>
      <c r="F1084" s="36">
        <v>2006</v>
      </c>
      <c r="G1084" s="76">
        <v>446.62</v>
      </c>
      <c r="H1084" s="36">
        <v>10</v>
      </c>
      <c r="I1084" s="33">
        <v>1</v>
      </c>
      <c r="J1084" s="36">
        <v>1</v>
      </c>
      <c r="K1084" s="36">
        <v>5</v>
      </c>
      <c r="L1084" s="36">
        <v>158</v>
      </c>
      <c r="M1084" s="36">
        <v>27</v>
      </c>
      <c r="N1084" s="95">
        <f t="shared" si="97"/>
        <v>0.8540540540540541</v>
      </c>
      <c r="O1084" s="36">
        <v>20060611</v>
      </c>
      <c r="P1084" s="63">
        <v>95.63</v>
      </c>
      <c r="Q1084" s="76">
        <f t="shared" si="98"/>
        <v>1.9345393704904319</v>
      </c>
      <c r="R1084" s="76">
        <f t="shared" si="99"/>
        <v>-1</v>
      </c>
      <c r="S1084" s="95">
        <f t="shared" si="100"/>
        <v>-1</v>
      </c>
      <c r="T1084" s="95">
        <f t="shared" si="101"/>
        <v>0.8540540540540541</v>
      </c>
      <c r="U1084" s="95"/>
    </row>
    <row r="1085" spans="1:21" x14ac:dyDescent="0.3">
      <c r="A1085" s="36">
        <f t="shared" si="96"/>
        <v>3</v>
      </c>
      <c r="B1085" s="36">
        <v>627</v>
      </c>
      <c r="C1085" s="36">
        <v>1</v>
      </c>
      <c r="D1085" s="36" t="s">
        <v>432</v>
      </c>
      <c r="E1085" s="36">
        <v>2005</v>
      </c>
      <c r="F1085" s="36">
        <v>2006</v>
      </c>
      <c r="G1085" s="76">
        <v>1000</v>
      </c>
      <c r="H1085" s="36">
        <v>10</v>
      </c>
      <c r="I1085" s="33">
        <v>1</v>
      </c>
      <c r="J1085" s="36">
        <v>1</v>
      </c>
      <c r="K1085" s="36">
        <v>10</v>
      </c>
      <c r="L1085" s="36">
        <v>239</v>
      </c>
      <c r="M1085" s="36">
        <v>74</v>
      </c>
      <c r="N1085" s="95">
        <f t="shared" si="97"/>
        <v>0.76357827476038342</v>
      </c>
      <c r="O1085" s="36">
        <v>20060627</v>
      </c>
      <c r="P1085" s="63">
        <v>188.38</v>
      </c>
      <c r="Q1085" s="76">
        <f t="shared" si="98"/>
        <v>1.6615351948189829</v>
      </c>
      <c r="R1085" s="76">
        <f t="shared" si="99"/>
        <v>-1</v>
      </c>
      <c r="S1085" s="95">
        <f t="shared" si="100"/>
        <v>-1</v>
      </c>
      <c r="T1085" s="95">
        <f t="shared" si="101"/>
        <v>0.76357827476038342</v>
      </c>
      <c r="U1085" s="95"/>
    </row>
    <row r="1086" spans="1:21" x14ac:dyDescent="0.3">
      <c r="A1086" s="36">
        <f t="shared" si="96"/>
        <v>3</v>
      </c>
      <c r="B1086" s="36">
        <v>628</v>
      </c>
      <c r="C1086" s="36">
        <v>1</v>
      </c>
      <c r="D1086" s="36" t="s">
        <v>333</v>
      </c>
      <c r="E1086" s="36">
        <v>2005</v>
      </c>
      <c r="F1086" s="36">
        <v>2006</v>
      </c>
      <c r="G1086" s="76">
        <v>1293.24</v>
      </c>
      <c r="H1086" s="36">
        <v>10</v>
      </c>
      <c r="I1086" s="33">
        <v>1</v>
      </c>
      <c r="J1086" s="36">
        <v>1</v>
      </c>
      <c r="K1086" s="36">
        <v>10</v>
      </c>
      <c r="L1086" s="36">
        <v>72</v>
      </c>
      <c r="M1086" s="36">
        <v>31</v>
      </c>
      <c r="N1086" s="95">
        <f t="shared" si="97"/>
        <v>0.69902912621359226</v>
      </c>
      <c r="O1086" s="36">
        <v>20060628</v>
      </c>
      <c r="P1086" s="63">
        <v>131.91</v>
      </c>
      <c r="Q1086" s="76">
        <f t="shared" si="98"/>
        <v>0.78083541808809043</v>
      </c>
      <c r="R1086" s="76">
        <f t="shared" si="99"/>
        <v>-1</v>
      </c>
      <c r="S1086" s="95">
        <f t="shared" si="100"/>
        <v>-1</v>
      </c>
      <c r="T1086" s="95">
        <f t="shared" si="101"/>
        <v>0.69902912621359226</v>
      </c>
      <c r="U1086" s="95"/>
    </row>
    <row r="1087" spans="1:21" x14ac:dyDescent="0.3">
      <c r="A1087" s="36">
        <f t="shared" si="96"/>
        <v>3</v>
      </c>
      <c r="B1087" s="36">
        <v>656</v>
      </c>
      <c r="C1087" s="36">
        <v>1</v>
      </c>
      <c r="D1087" s="36" t="s">
        <v>648</v>
      </c>
      <c r="E1087" s="36">
        <v>2005</v>
      </c>
      <c r="F1087" s="36">
        <v>2006</v>
      </c>
      <c r="G1087" s="76">
        <v>90</v>
      </c>
      <c r="H1087" s="36">
        <v>5</v>
      </c>
      <c r="I1087" s="33">
        <v>0</v>
      </c>
      <c r="J1087" s="36">
        <v>1</v>
      </c>
      <c r="K1087" s="36">
        <v>1</v>
      </c>
      <c r="L1087" s="36">
        <v>2402</v>
      </c>
      <c r="M1087" s="36">
        <v>2549</v>
      </c>
      <c r="N1087" s="95">
        <f t="shared" si="97"/>
        <v>0.48515451423954759</v>
      </c>
      <c r="O1087" s="36">
        <v>20060656</v>
      </c>
      <c r="P1087" s="63">
        <v>4359.41</v>
      </c>
      <c r="Q1087" s="76">
        <f t="shared" si="98"/>
        <v>1.1357041434506046</v>
      </c>
      <c r="R1087" s="76">
        <f t="shared" si="99"/>
        <v>-1</v>
      </c>
      <c r="S1087" s="95">
        <f t="shared" si="100"/>
        <v>-1</v>
      </c>
      <c r="T1087" s="95">
        <f t="shared" si="101"/>
        <v>0.48515451423954759</v>
      </c>
      <c r="U1087" s="95"/>
    </row>
    <row r="1088" spans="1:21" x14ac:dyDescent="0.3">
      <c r="A1088" s="36">
        <f t="shared" si="96"/>
        <v>3</v>
      </c>
      <c r="B1088" s="36">
        <v>656</v>
      </c>
      <c r="C1088" s="36">
        <v>1</v>
      </c>
      <c r="D1088" s="36" t="s">
        <v>648</v>
      </c>
      <c r="E1088" s="36">
        <v>2005</v>
      </c>
      <c r="F1088" s="36">
        <v>2006</v>
      </c>
      <c r="G1088" s="76">
        <v>385</v>
      </c>
      <c r="H1088" s="36">
        <v>5</v>
      </c>
      <c r="I1088" s="33">
        <v>1</v>
      </c>
      <c r="J1088" s="36">
        <v>1</v>
      </c>
      <c r="K1088" s="36">
        <v>4</v>
      </c>
      <c r="L1088" s="36">
        <v>2660</v>
      </c>
      <c r="M1088" s="36">
        <v>2321</v>
      </c>
      <c r="N1088" s="95">
        <f t="shared" si="97"/>
        <v>0.53402931138325638</v>
      </c>
      <c r="O1088" s="36">
        <v>20060656</v>
      </c>
      <c r="P1088" s="63">
        <v>4359.41</v>
      </c>
      <c r="Q1088" s="76">
        <f t="shared" si="98"/>
        <v>1.1425858086300669</v>
      </c>
      <c r="R1088" s="76">
        <f t="shared" si="99"/>
        <v>-1</v>
      </c>
      <c r="S1088" s="95">
        <f t="shared" si="100"/>
        <v>-1</v>
      </c>
      <c r="T1088" s="95">
        <f t="shared" si="101"/>
        <v>0.53402931138325638</v>
      </c>
      <c r="U1088" s="95"/>
    </row>
    <row r="1089" spans="1:21" x14ac:dyDescent="0.3">
      <c r="A1089" s="36">
        <f t="shared" si="96"/>
        <v>3</v>
      </c>
      <c r="B1089" s="36">
        <v>682</v>
      </c>
      <c r="C1089" s="36">
        <v>1</v>
      </c>
      <c r="D1089" s="36" t="s">
        <v>336</v>
      </c>
      <c r="E1089" s="36">
        <v>2005</v>
      </c>
      <c r="F1089" s="36">
        <v>2006</v>
      </c>
      <c r="G1089" s="76">
        <v>373.96</v>
      </c>
      <c r="H1089" s="36">
        <v>10</v>
      </c>
      <c r="I1089" s="33">
        <v>1</v>
      </c>
      <c r="J1089" s="36">
        <v>1</v>
      </c>
      <c r="K1089" s="36">
        <v>4</v>
      </c>
      <c r="L1089" s="36">
        <v>582</v>
      </c>
      <c r="M1089" s="36">
        <v>407</v>
      </c>
      <c r="N1089" s="95">
        <f t="shared" si="97"/>
        <v>0.5884732052578362</v>
      </c>
      <c r="O1089" s="36">
        <v>20060682</v>
      </c>
      <c r="P1089" s="63">
        <v>1371</v>
      </c>
      <c r="Q1089" s="76">
        <f t="shared" si="98"/>
        <v>0.72137126185266232</v>
      </c>
      <c r="R1089" s="76">
        <f t="shared" si="99"/>
        <v>-1</v>
      </c>
      <c r="S1089" s="95">
        <f t="shared" si="100"/>
        <v>-1</v>
      </c>
      <c r="T1089" s="95">
        <f t="shared" si="101"/>
        <v>0.5884732052578362</v>
      </c>
      <c r="U1089" s="95"/>
    </row>
    <row r="1090" spans="1:21" x14ac:dyDescent="0.3">
      <c r="A1090" s="36">
        <f t="shared" si="96"/>
        <v>3</v>
      </c>
      <c r="B1090" s="36">
        <v>690</v>
      </c>
      <c r="C1090" s="36">
        <v>1</v>
      </c>
      <c r="D1090" s="36" t="s">
        <v>337</v>
      </c>
      <c r="E1090" s="36">
        <v>2005</v>
      </c>
      <c r="F1090" s="36">
        <v>2006</v>
      </c>
      <c r="G1090" s="76">
        <v>473.26</v>
      </c>
      <c r="H1090" s="36">
        <v>10</v>
      </c>
      <c r="I1090" s="33">
        <v>1</v>
      </c>
      <c r="J1090" s="36">
        <v>1</v>
      </c>
      <c r="K1090" s="36">
        <v>5</v>
      </c>
      <c r="L1090" s="36">
        <v>549</v>
      </c>
      <c r="M1090" s="36">
        <v>423</v>
      </c>
      <c r="N1090" s="95">
        <f t="shared" si="97"/>
        <v>0.56481481481481477</v>
      </c>
      <c r="O1090" s="36">
        <v>20060690</v>
      </c>
      <c r="P1090" s="63">
        <v>1197.18</v>
      </c>
      <c r="Q1090" s="76">
        <f t="shared" si="98"/>
        <v>0.81190798376184026</v>
      </c>
      <c r="R1090" s="76">
        <f t="shared" si="99"/>
        <v>-1</v>
      </c>
      <c r="S1090" s="95">
        <f t="shared" si="100"/>
        <v>-1</v>
      </c>
      <c r="T1090" s="95">
        <f t="shared" si="101"/>
        <v>0.56481481481481477</v>
      </c>
      <c r="U1090" s="95"/>
    </row>
    <row r="1091" spans="1:21" x14ac:dyDescent="0.3">
      <c r="A1091" s="36">
        <f t="shared" si="96"/>
        <v>3</v>
      </c>
      <c r="B1091" s="36">
        <v>696</v>
      </c>
      <c r="C1091" s="36">
        <v>1</v>
      </c>
      <c r="D1091" s="36" t="s">
        <v>528</v>
      </c>
      <c r="E1091" s="36">
        <v>2005</v>
      </c>
      <c r="F1091" s="36">
        <v>2006</v>
      </c>
      <c r="G1091" s="76">
        <v>400</v>
      </c>
      <c r="H1091" s="36">
        <v>10</v>
      </c>
      <c r="I1091" s="33">
        <v>0</v>
      </c>
      <c r="J1091" s="36">
        <v>1</v>
      </c>
      <c r="K1091" s="36">
        <v>5</v>
      </c>
      <c r="L1091" s="36">
        <v>682</v>
      </c>
      <c r="M1091" s="36">
        <v>772</v>
      </c>
      <c r="N1091" s="95">
        <f t="shared" si="97"/>
        <v>0.469050894085282</v>
      </c>
      <c r="O1091" s="36">
        <v>20060696</v>
      </c>
      <c r="P1091" s="63">
        <v>579.4</v>
      </c>
      <c r="Q1091" s="76">
        <f t="shared" si="98"/>
        <v>2.5094925785295135</v>
      </c>
      <c r="R1091" s="76">
        <f t="shared" si="99"/>
        <v>-1</v>
      </c>
      <c r="S1091" s="95">
        <f t="shared" si="100"/>
        <v>-1</v>
      </c>
      <c r="T1091" s="95">
        <f t="shared" si="101"/>
        <v>0.469050894085282</v>
      </c>
      <c r="U1091" s="95"/>
    </row>
    <row r="1092" spans="1:21" x14ac:dyDescent="0.3">
      <c r="A1092" s="36">
        <f t="shared" si="96"/>
        <v>3</v>
      </c>
      <c r="B1092" s="36">
        <v>704</v>
      </c>
      <c r="C1092" s="36">
        <v>1</v>
      </c>
      <c r="D1092" s="36" t="s">
        <v>341</v>
      </c>
      <c r="E1092" s="36">
        <v>2005</v>
      </c>
      <c r="F1092" s="36">
        <v>2006</v>
      </c>
      <c r="G1092" s="76">
        <v>200</v>
      </c>
      <c r="H1092" s="36">
        <v>10</v>
      </c>
      <c r="I1092" s="33">
        <v>0</v>
      </c>
      <c r="J1092" s="36">
        <v>1</v>
      </c>
      <c r="K1092" s="36">
        <v>3</v>
      </c>
      <c r="L1092" s="36">
        <v>752</v>
      </c>
      <c r="M1092" s="36">
        <v>1143</v>
      </c>
      <c r="N1092" s="95">
        <f t="shared" si="97"/>
        <v>0.39683377308707124</v>
      </c>
      <c r="O1092" s="36">
        <v>20060704</v>
      </c>
      <c r="P1092" s="63">
        <v>1877.21</v>
      </c>
      <c r="Q1092" s="76">
        <f t="shared" si="98"/>
        <v>1.0094768299764012</v>
      </c>
      <c r="R1092" s="76">
        <f t="shared" si="99"/>
        <v>-1</v>
      </c>
      <c r="S1092" s="95">
        <f t="shared" si="100"/>
        <v>-1</v>
      </c>
      <c r="T1092" s="95">
        <f t="shared" si="101"/>
        <v>0.39683377308707124</v>
      </c>
      <c r="U1092" s="95"/>
    </row>
    <row r="1093" spans="1:21" x14ac:dyDescent="0.3">
      <c r="A1093" s="36">
        <f t="shared" si="96"/>
        <v>3</v>
      </c>
      <c r="B1093" s="36">
        <v>706</v>
      </c>
      <c r="C1093" s="36">
        <v>1</v>
      </c>
      <c r="D1093" s="36" t="s">
        <v>649</v>
      </c>
      <c r="E1093" s="36">
        <v>2005</v>
      </c>
      <c r="F1093" s="36">
        <v>2006</v>
      </c>
      <c r="G1093" s="76">
        <v>800</v>
      </c>
      <c r="H1093" s="36">
        <v>7</v>
      </c>
      <c r="I1093" s="33">
        <v>1</v>
      </c>
      <c r="J1093" s="36">
        <v>1</v>
      </c>
      <c r="K1093" s="36">
        <v>9</v>
      </c>
      <c r="L1093" s="36">
        <v>2393</v>
      </c>
      <c r="M1093" s="36">
        <v>1597</v>
      </c>
      <c r="N1093" s="95">
        <f t="shared" si="97"/>
        <v>0.59974937343358392</v>
      </c>
      <c r="O1093" s="36">
        <v>20060706</v>
      </c>
      <c r="P1093" s="63">
        <v>1399.45</v>
      </c>
      <c r="Q1093" s="76">
        <f t="shared" si="98"/>
        <v>2.8511200828897065</v>
      </c>
      <c r="R1093" s="76">
        <f t="shared" si="99"/>
        <v>-1</v>
      </c>
      <c r="S1093" s="95">
        <f t="shared" si="100"/>
        <v>-1</v>
      </c>
      <c r="T1093" s="95">
        <f t="shared" si="101"/>
        <v>0.59974937343358392</v>
      </c>
      <c r="U1093" s="95"/>
    </row>
    <row r="1094" spans="1:21" x14ac:dyDescent="0.3">
      <c r="A1094" s="36">
        <f t="shared" si="96"/>
        <v>3</v>
      </c>
      <c r="B1094" s="36">
        <v>717</v>
      </c>
      <c r="C1094" s="36">
        <v>1</v>
      </c>
      <c r="D1094" s="36" t="s">
        <v>345</v>
      </c>
      <c r="E1094" s="36">
        <v>2005</v>
      </c>
      <c r="F1094" s="36">
        <v>2006</v>
      </c>
      <c r="G1094" s="76">
        <v>350</v>
      </c>
      <c r="H1094" s="36">
        <v>5</v>
      </c>
      <c r="I1094" s="33">
        <v>0</v>
      </c>
      <c r="J1094" s="36">
        <v>1</v>
      </c>
      <c r="K1094" s="36">
        <v>4</v>
      </c>
      <c r="L1094" s="36">
        <v>372</v>
      </c>
      <c r="M1094" s="36">
        <v>583</v>
      </c>
      <c r="N1094" s="95">
        <f t="shared" si="97"/>
        <v>0.38952879581151834</v>
      </c>
      <c r="O1094" s="36">
        <v>20060717</v>
      </c>
      <c r="P1094" s="63">
        <v>1555.53</v>
      </c>
      <c r="Q1094" s="76">
        <f t="shared" si="98"/>
        <v>0.61393865756365995</v>
      </c>
      <c r="R1094" s="76">
        <f t="shared" si="99"/>
        <v>-1</v>
      </c>
      <c r="S1094" s="95">
        <f t="shared" si="100"/>
        <v>-1</v>
      </c>
      <c r="T1094" s="95">
        <f t="shared" si="101"/>
        <v>0.38952879581151834</v>
      </c>
      <c r="U1094" s="95"/>
    </row>
    <row r="1095" spans="1:21" x14ac:dyDescent="0.3">
      <c r="A1095" s="36">
        <f t="shared" si="96"/>
        <v>3</v>
      </c>
      <c r="B1095" s="36">
        <v>738</v>
      </c>
      <c r="C1095" s="36">
        <v>1</v>
      </c>
      <c r="D1095" s="36" t="s">
        <v>232</v>
      </c>
      <c r="E1095" s="36">
        <v>2005</v>
      </c>
      <c r="F1095" s="36">
        <v>2006</v>
      </c>
      <c r="G1095" s="76">
        <v>500</v>
      </c>
      <c r="H1095" s="36">
        <v>5</v>
      </c>
      <c r="I1095" s="33">
        <v>1</v>
      </c>
      <c r="J1095" s="36">
        <v>1</v>
      </c>
      <c r="K1095" s="36">
        <v>6</v>
      </c>
      <c r="L1095" s="36">
        <v>589</v>
      </c>
      <c r="M1095" s="36">
        <v>442</v>
      </c>
      <c r="N1095" s="95">
        <f t="shared" si="97"/>
        <v>0.57129000969932109</v>
      </c>
      <c r="O1095" s="36">
        <v>20060738</v>
      </c>
      <c r="P1095" s="63">
        <v>946.72</v>
      </c>
      <c r="Q1095" s="76">
        <f t="shared" si="98"/>
        <v>1.0890231536251478</v>
      </c>
      <c r="R1095" s="76">
        <f t="shared" si="99"/>
        <v>-1</v>
      </c>
      <c r="S1095" s="95">
        <f t="shared" si="100"/>
        <v>-1</v>
      </c>
      <c r="T1095" s="95">
        <f t="shared" si="101"/>
        <v>0.57129000969932109</v>
      </c>
      <c r="U1095" s="95"/>
    </row>
    <row r="1096" spans="1:21" x14ac:dyDescent="0.3">
      <c r="A1096" s="36">
        <f t="shared" si="96"/>
        <v>3</v>
      </c>
      <c r="B1096" s="36">
        <v>739</v>
      </c>
      <c r="C1096" s="36">
        <v>1</v>
      </c>
      <c r="D1096" s="36" t="s">
        <v>400</v>
      </c>
      <c r="E1096" s="36">
        <v>2005</v>
      </c>
      <c r="F1096" s="36">
        <v>2006</v>
      </c>
      <c r="G1096" s="76">
        <v>275</v>
      </c>
      <c r="H1096" s="36">
        <v>6</v>
      </c>
      <c r="I1096" s="33">
        <v>1</v>
      </c>
      <c r="J1096" s="36">
        <v>1</v>
      </c>
      <c r="K1096" s="36">
        <v>3</v>
      </c>
      <c r="L1096" s="36">
        <v>783</v>
      </c>
      <c r="M1096" s="36">
        <v>462</v>
      </c>
      <c r="N1096" s="95">
        <f t="shared" si="97"/>
        <v>0.62891566265060239</v>
      </c>
      <c r="O1096" s="36">
        <v>20060739</v>
      </c>
      <c r="P1096" s="63">
        <v>808.95</v>
      </c>
      <c r="Q1096" s="76">
        <f t="shared" si="98"/>
        <v>1.5390320786204339</v>
      </c>
      <c r="R1096" s="76">
        <f t="shared" si="99"/>
        <v>-1</v>
      </c>
      <c r="S1096" s="95">
        <f t="shared" si="100"/>
        <v>-1</v>
      </c>
      <c r="T1096" s="95">
        <f t="shared" si="101"/>
        <v>0.62891566265060239</v>
      </c>
      <c r="U1096" s="95"/>
    </row>
    <row r="1097" spans="1:21" x14ac:dyDescent="0.3">
      <c r="A1097" s="36">
        <f t="shared" si="96"/>
        <v>3</v>
      </c>
      <c r="B1097" s="36">
        <v>740</v>
      </c>
      <c r="C1097" s="36">
        <v>1</v>
      </c>
      <c r="D1097" s="36" t="s">
        <v>401</v>
      </c>
      <c r="E1097" s="36">
        <v>2005</v>
      </c>
      <c r="F1097" s="36">
        <v>2006</v>
      </c>
      <c r="G1097" s="76">
        <v>700</v>
      </c>
      <c r="H1097" s="36">
        <v>3</v>
      </c>
      <c r="I1097" s="33">
        <v>1</v>
      </c>
      <c r="J1097" s="36">
        <v>1</v>
      </c>
      <c r="K1097" s="36">
        <v>8</v>
      </c>
      <c r="L1097" s="36">
        <v>914</v>
      </c>
      <c r="M1097" s="36">
        <v>678</v>
      </c>
      <c r="N1097" s="95">
        <f t="shared" si="97"/>
        <v>0.57412060301507539</v>
      </c>
      <c r="O1097" s="36">
        <v>20060740</v>
      </c>
      <c r="P1097" s="63">
        <v>1433.22</v>
      </c>
      <c r="Q1097" s="76">
        <f t="shared" si="98"/>
        <v>1.1107855039700814</v>
      </c>
      <c r="R1097" s="76">
        <f t="shared" si="99"/>
        <v>-1</v>
      </c>
      <c r="S1097" s="95">
        <f t="shared" si="100"/>
        <v>-1</v>
      </c>
      <c r="T1097" s="95">
        <f t="shared" si="101"/>
        <v>0.57412060301507539</v>
      </c>
      <c r="U1097" s="95"/>
    </row>
    <row r="1098" spans="1:21" x14ac:dyDescent="0.3">
      <c r="A1098" s="36">
        <f t="shared" si="96"/>
        <v>3</v>
      </c>
      <c r="B1098" s="36">
        <v>750</v>
      </c>
      <c r="C1098" s="36">
        <v>1</v>
      </c>
      <c r="D1098" s="36" t="s">
        <v>629</v>
      </c>
      <c r="E1098" s="36">
        <v>2005</v>
      </c>
      <c r="F1098" s="36">
        <v>2006</v>
      </c>
      <c r="G1098" s="76">
        <v>105</v>
      </c>
      <c r="H1098" s="36">
        <v>5</v>
      </c>
      <c r="I1098" s="33">
        <v>0</v>
      </c>
      <c r="J1098" s="36">
        <v>1</v>
      </c>
      <c r="K1098" s="36">
        <v>2</v>
      </c>
      <c r="L1098" s="36">
        <v>1312</v>
      </c>
      <c r="M1098" s="36">
        <v>1731</v>
      </c>
      <c r="N1098" s="95">
        <f t="shared" si="97"/>
        <v>0.43115346697338153</v>
      </c>
      <c r="O1098" s="36">
        <v>20060750</v>
      </c>
      <c r="P1098" s="63">
        <v>2163.1999999999998</v>
      </c>
      <c r="Q1098" s="76">
        <f t="shared" si="98"/>
        <v>1.4067122781065089</v>
      </c>
      <c r="R1098" s="76">
        <f t="shared" si="99"/>
        <v>-1</v>
      </c>
      <c r="S1098" s="95">
        <f t="shared" si="100"/>
        <v>-1</v>
      </c>
      <c r="T1098" s="95">
        <f t="shared" si="101"/>
        <v>0.43115346697338153</v>
      </c>
      <c r="U1098" s="95"/>
    </row>
    <row r="1099" spans="1:21" x14ac:dyDescent="0.3">
      <c r="A1099" s="36">
        <f t="shared" si="96"/>
        <v>3</v>
      </c>
      <c r="B1099" s="36">
        <v>750</v>
      </c>
      <c r="C1099" s="36">
        <v>1</v>
      </c>
      <c r="D1099" s="36" t="s">
        <v>629</v>
      </c>
      <c r="E1099" s="36">
        <v>2005</v>
      </c>
      <c r="F1099" s="36">
        <v>2006</v>
      </c>
      <c r="G1099" s="76">
        <v>121.37</v>
      </c>
      <c r="H1099" s="36">
        <v>5</v>
      </c>
      <c r="I1099" s="33">
        <v>0</v>
      </c>
      <c r="J1099" s="36">
        <v>1</v>
      </c>
      <c r="K1099" s="36">
        <v>2</v>
      </c>
      <c r="L1099" s="36">
        <v>1315</v>
      </c>
      <c r="M1099" s="36">
        <v>1729</v>
      </c>
      <c r="N1099" s="95">
        <f t="shared" si="97"/>
        <v>0.43199737187910642</v>
      </c>
      <c r="O1099" s="36">
        <v>20060750</v>
      </c>
      <c r="P1099" s="63">
        <v>2163.1999999999998</v>
      </c>
      <c r="Q1099" s="76">
        <f t="shared" si="98"/>
        <v>1.4071745562130178</v>
      </c>
      <c r="R1099" s="76">
        <f t="shared" si="99"/>
        <v>-1</v>
      </c>
      <c r="S1099" s="95">
        <f t="shared" si="100"/>
        <v>-1</v>
      </c>
      <c r="T1099" s="95">
        <f t="shared" si="101"/>
        <v>0.43199737187910642</v>
      </c>
      <c r="U1099" s="95"/>
    </row>
    <row r="1100" spans="1:21" x14ac:dyDescent="0.3">
      <c r="A1100" s="36">
        <f t="shared" si="96"/>
        <v>3</v>
      </c>
      <c r="B1100" s="36">
        <v>750</v>
      </c>
      <c r="C1100" s="36">
        <v>1</v>
      </c>
      <c r="D1100" s="36" t="s">
        <v>629</v>
      </c>
      <c r="E1100" s="36">
        <v>2005</v>
      </c>
      <c r="F1100" s="36">
        <v>2006</v>
      </c>
      <c r="G1100" s="76">
        <v>145</v>
      </c>
      <c r="H1100" s="36">
        <v>5</v>
      </c>
      <c r="I1100" s="33">
        <v>0</v>
      </c>
      <c r="J1100" s="36">
        <v>1</v>
      </c>
      <c r="K1100" s="36">
        <v>2</v>
      </c>
      <c r="L1100" s="36">
        <v>1211</v>
      </c>
      <c r="M1100" s="36">
        <v>1764</v>
      </c>
      <c r="N1100" s="95">
        <f t="shared" si="97"/>
        <v>0.40705882352941175</v>
      </c>
      <c r="O1100" s="36">
        <v>20060750</v>
      </c>
      <c r="P1100" s="63">
        <v>2163.1999999999998</v>
      </c>
      <c r="Q1100" s="76">
        <f t="shared" si="98"/>
        <v>1.3752773668639053</v>
      </c>
      <c r="R1100" s="76">
        <f t="shared" si="99"/>
        <v>-1</v>
      </c>
      <c r="S1100" s="95">
        <f t="shared" si="100"/>
        <v>-1</v>
      </c>
      <c r="T1100" s="95">
        <f t="shared" si="101"/>
        <v>0.40705882352941175</v>
      </c>
      <c r="U1100" s="95"/>
    </row>
    <row r="1101" spans="1:21" x14ac:dyDescent="0.3">
      <c r="A1101" s="36">
        <f t="shared" si="96"/>
        <v>3</v>
      </c>
      <c r="B1101" s="36">
        <v>769</v>
      </c>
      <c r="C1101" s="36">
        <v>1</v>
      </c>
      <c r="D1101" s="36" t="s">
        <v>300</v>
      </c>
      <c r="E1101" s="36">
        <v>2005</v>
      </c>
      <c r="F1101" s="36">
        <v>2006</v>
      </c>
      <c r="G1101" s="76">
        <v>385</v>
      </c>
      <c r="H1101" s="36">
        <v>10</v>
      </c>
      <c r="I1101" s="33">
        <v>1</v>
      </c>
      <c r="J1101" s="36">
        <v>1</v>
      </c>
      <c r="K1101" s="36">
        <v>4</v>
      </c>
      <c r="L1101" s="36">
        <v>1294</v>
      </c>
      <c r="M1101" s="36">
        <v>936</v>
      </c>
      <c r="N1101" s="95">
        <f t="shared" si="97"/>
        <v>0.58026905829596409</v>
      </c>
      <c r="O1101" s="36">
        <v>20060769</v>
      </c>
      <c r="P1101" s="63">
        <v>830.04</v>
      </c>
      <c r="Q1101" s="76">
        <f t="shared" si="98"/>
        <v>2.6866175124090406</v>
      </c>
      <c r="R1101" s="76">
        <f t="shared" si="99"/>
        <v>-1</v>
      </c>
      <c r="S1101" s="95">
        <f t="shared" si="100"/>
        <v>-1</v>
      </c>
      <c r="T1101" s="95">
        <f t="shared" si="101"/>
        <v>0.58026905829596409</v>
      </c>
      <c r="U1101" s="95"/>
    </row>
    <row r="1102" spans="1:21" x14ac:dyDescent="0.3">
      <c r="A1102" s="36">
        <f t="shared" si="96"/>
        <v>3</v>
      </c>
      <c r="B1102" s="36">
        <v>786</v>
      </c>
      <c r="C1102" s="36">
        <v>1</v>
      </c>
      <c r="D1102" s="36" t="s">
        <v>650</v>
      </c>
      <c r="E1102" s="36">
        <v>2005</v>
      </c>
      <c r="F1102" s="36">
        <v>2006</v>
      </c>
      <c r="G1102" s="76">
        <v>500</v>
      </c>
      <c r="H1102" s="36">
        <v>10</v>
      </c>
      <c r="I1102" s="33">
        <v>0</v>
      </c>
      <c r="J1102" s="36">
        <v>1</v>
      </c>
      <c r="K1102" s="36">
        <v>6</v>
      </c>
      <c r="L1102" s="36">
        <v>278</v>
      </c>
      <c r="M1102" s="36">
        <v>333</v>
      </c>
      <c r="N1102" s="95">
        <f t="shared" si="97"/>
        <v>0.45499181669394434</v>
      </c>
      <c r="O1102" s="36">
        <v>20060786</v>
      </c>
      <c r="P1102" s="63">
        <v>408.73</v>
      </c>
      <c r="Q1102" s="76">
        <f t="shared" si="98"/>
        <v>1.4948743669415017</v>
      </c>
      <c r="R1102" s="76">
        <f t="shared" si="99"/>
        <v>-1</v>
      </c>
      <c r="S1102" s="95">
        <f t="shared" si="100"/>
        <v>-1</v>
      </c>
      <c r="T1102" s="95">
        <f t="shared" si="101"/>
        <v>0.45499181669394434</v>
      </c>
      <c r="U1102" s="95"/>
    </row>
    <row r="1103" spans="1:21" x14ac:dyDescent="0.3">
      <c r="A1103" s="36">
        <f t="shared" si="96"/>
        <v>3</v>
      </c>
      <c r="B1103" s="36">
        <v>811</v>
      </c>
      <c r="C1103" s="36">
        <v>1</v>
      </c>
      <c r="D1103" s="36" t="s">
        <v>569</v>
      </c>
      <c r="E1103" s="36">
        <v>2005</v>
      </c>
      <c r="F1103" s="36">
        <v>2006</v>
      </c>
      <c r="G1103" s="76">
        <v>989</v>
      </c>
      <c r="H1103" s="36">
        <v>10</v>
      </c>
      <c r="I1103" s="33">
        <v>1</v>
      </c>
      <c r="J1103" s="36">
        <v>1</v>
      </c>
      <c r="K1103" s="36">
        <v>10</v>
      </c>
      <c r="L1103" s="36">
        <v>1011</v>
      </c>
      <c r="M1103" s="36">
        <v>906</v>
      </c>
      <c r="N1103" s="95">
        <f t="shared" si="97"/>
        <v>0.52738654147104846</v>
      </c>
      <c r="O1103" s="36">
        <v>20060811</v>
      </c>
      <c r="P1103" s="63">
        <v>707.95</v>
      </c>
      <c r="Q1103" s="76">
        <f t="shared" si="98"/>
        <v>2.7078183487534431</v>
      </c>
      <c r="R1103" s="76">
        <f t="shared" si="99"/>
        <v>-1</v>
      </c>
      <c r="S1103" s="95">
        <f t="shared" si="100"/>
        <v>-1</v>
      </c>
      <c r="T1103" s="95">
        <f t="shared" si="101"/>
        <v>0.52738654147104846</v>
      </c>
      <c r="U1103" s="95"/>
    </row>
    <row r="1104" spans="1:21" x14ac:dyDescent="0.3">
      <c r="A1104" s="36">
        <f t="shared" si="96"/>
        <v>3</v>
      </c>
      <c r="B1104" s="36">
        <v>831</v>
      </c>
      <c r="C1104" s="36">
        <v>1</v>
      </c>
      <c r="D1104" s="36" t="s">
        <v>354</v>
      </c>
      <c r="E1104" s="36">
        <v>2005</v>
      </c>
      <c r="F1104" s="36">
        <v>2006</v>
      </c>
      <c r="G1104" s="76">
        <v>875</v>
      </c>
      <c r="H1104" s="36">
        <v>5</v>
      </c>
      <c r="I1104" s="33">
        <v>0</v>
      </c>
      <c r="J1104" s="36">
        <v>1</v>
      </c>
      <c r="K1104" s="36">
        <v>9</v>
      </c>
      <c r="L1104" s="36">
        <v>3576</v>
      </c>
      <c r="M1104" s="36">
        <v>5266</v>
      </c>
      <c r="N1104" s="95">
        <f t="shared" si="97"/>
        <v>0.4044333861117394</v>
      </c>
      <c r="O1104" s="36">
        <v>20060831</v>
      </c>
      <c r="P1104" s="63">
        <v>8030.97</v>
      </c>
      <c r="Q1104" s="76">
        <f t="shared" si="98"/>
        <v>1.1009878009754737</v>
      </c>
      <c r="R1104" s="76">
        <f t="shared" si="99"/>
        <v>-1</v>
      </c>
      <c r="S1104" s="95">
        <f t="shared" si="100"/>
        <v>-1</v>
      </c>
      <c r="T1104" s="95">
        <f t="shared" si="101"/>
        <v>0.4044333861117394</v>
      </c>
      <c r="U1104" s="95"/>
    </row>
    <row r="1105" spans="1:21" x14ac:dyDescent="0.3">
      <c r="A1105" s="36">
        <f t="shared" si="96"/>
        <v>3</v>
      </c>
      <c r="B1105" s="36">
        <v>836</v>
      </c>
      <c r="C1105" s="36">
        <v>1</v>
      </c>
      <c r="D1105" s="36" t="s">
        <v>307</v>
      </c>
      <c r="E1105" s="36">
        <v>2005</v>
      </c>
      <c r="F1105" s="36">
        <v>2006</v>
      </c>
      <c r="G1105" s="76">
        <v>1296.68</v>
      </c>
      <c r="H1105" s="36">
        <v>10</v>
      </c>
      <c r="I1105" s="33">
        <v>1</v>
      </c>
      <c r="J1105" s="36">
        <v>1</v>
      </c>
      <c r="K1105" s="36">
        <v>10</v>
      </c>
      <c r="L1105" s="36">
        <v>176</v>
      </c>
      <c r="M1105" s="36">
        <v>77</v>
      </c>
      <c r="N1105" s="95">
        <f t="shared" si="97"/>
        <v>0.69565217391304346</v>
      </c>
      <c r="O1105" s="36">
        <v>20060836</v>
      </c>
      <c r="P1105" s="63">
        <v>209.87</v>
      </c>
      <c r="Q1105" s="76">
        <f t="shared" si="98"/>
        <v>1.2055081717253537</v>
      </c>
      <c r="R1105" s="76">
        <f t="shared" si="99"/>
        <v>-1</v>
      </c>
      <c r="S1105" s="95">
        <f t="shared" si="100"/>
        <v>-1</v>
      </c>
      <c r="T1105" s="95">
        <f t="shared" si="101"/>
        <v>0.69565217391304346</v>
      </c>
      <c r="U1105" s="95"/>
    </row>
    <row r="1106" spans="1:21" x14ac:dyDescent="0.3">
      <c r="A1106" s="36">
        <f t="shared" si="96"/>
        <v>3</v>
      </c>
      <c r="B1106" s="36">
        <v>837</v>
      </c>
      <c r="C1106" s="36">
        <v>1</v>
      </c>
      <c r="D1106" s="36" t="s">
        <v>234</v>
      </c>
      <c r="E1106" s="36">
        <v>2005</v>
      </c>
      <c r="F1106" s="36">
        <v>2006</v>
      </c>
      <c r="G1106" s="76">
        <v>700</v>
      </c>
      <c r="H1106" s="36">
        <v>10</v>
      </c>
      <c r="I1106" s="33">
        <v>1</v>
      </c>
      <c r="J1106" s="36">
        <v>1</v>
      </c>
      <c r="K1106" s="36">
        <v>8</v>
      </c>
      <c r="L1106" s="36">
        <v>482</v>
      </c>
      <c r="M1106" s="36">
        <v>334</v>
      </c>
      <c r="N1106" s="95">
        <f t="shared" si="97"/>
        <v>0.59068627450980393</v>
      </c>
      <c r="O1106" s="36">
        <v>20060837</v>
      </c>
      <c r="P1106" s="63">
        <v>591.78</v>
      </c>
      <c r="Q1106" s="76">
        <f t="shared" si="98"/>
        <v>1.3788908040150056</v>
      </c>
      <c r="R1106" s="76">
        <f t="shared" si="99"/>
        <v>-1</v>
      </c>
      <c r="S1106" s="95">
        <f t="shared" si="100"/>
        <v>-1</v>
      </c>
      <c r="T1106" s="95">
        <f t="shared" si="101"/>
        <v>0.59068627450980393</v>
      </c>
      <c r="U1106" s="95"/>
    </row>
    <row r="1107" spans="1:21" x14ac:dyDescent="0.3">
      <c r="A1107" s="36">
        <f t="shared" si="96"/>
        <v>3</v>
      </c>
      <c r="B1107" s="36">
        <v>857</v>
      </c>
      <c r="C1107" s="36">
        <v>1</v>
      </c>
      <c r="D1107" s="36" t="s">
        <v>529</v>
      </c>
      <c r="E1107" s="36">
        <v>2005</v>
      </c>
      <c r="F1107" s="36">
        <v>2006</v>
      </c>
      <c r="G1107" s="76">
        <v>315</v>
      </c>
      <c r="H1107" s="36">
        <v>10</v>
      </c>
      <c r="I1107" s="33">
        <v>1</v>
      </c>
      <c r="J1107" s="36">
        <v>1</v>
      </c>
      <c r="K1107" s="36">
        <v>4</v>
      </c>
      <c r="L1107" s="36">
        <v>396</v>
      </c>
      <c r="M1107" s="36">
        <v>390</v>
      </c>
      <c r="N1107" s="95">
        <f t="shared" si="97"/>
        <v>0.50381679389312972</v>
      </c>
      <c r="O1107" s="36">
        <v>20060857</v>
      </c>
      <c r="P1107" s="63">
        <v>679.7</v>
      </c>
      <c r="Q1107" s="76">
        <f t="shared" si="98"/>
        <v>1.1563925261144621</v>
      </c>
      <c r="R1107" s="76">
        <f t="shared" si="99"/>
        <v>-1</v>
      </c>
      <c r="S1107" s="95">
        <f t="shared" si="100"/>
        <v>-1</v>
      </c>
      <c r="T1107" s="95">
        <f t="shared" si="101"/>
        <v>0.50381679389312972</v>
      </c>
      <c r="U1107" s="95"/>
    </row>
    <row r="1108" spans="1:21" x14ac:dyDescent="0.3">
      <c r="A1108" s="36">
        <f t="shared" si="96"/>
        <v>3</v>
      </c>
      <c r="B1108" s="36">
        <v>861</v>
      </c>
      <c r="C1108" s="36">
        <v>1</v>
      </c>
      <c r="D1108" s="36" t="s">
        <v>510</v>
      </c>
      <c r="E1108" s="36">
        <v>2005</v>
      </c>
      <c r="F1108" s="36">
        <v>2006</v>
      </c>
      <c r="G1108" s="76">
        <v>1550</v>
      </c>
      <c r="H1108" s="36">
        <v>6</v>
      </c>
      <c r="I1108" s="33">
        <v>1</v>
      </c>
      <c r="J1108" s="36">
        <v>1</v>
      </c>
      <c r="K1108" s="36">
        <v>10</v>
      </c>
      <c r="L1108" s="36">
        <v>6587</v>
      </c>
      <c r="M1108" s="36">
        <v>5756</v>
      </c>
      <c r="N1108" s="95">
        <f t="shared" si="97"/>
        <v>0.53366280482864781</v>
      </c>
      <c r="O1108" s="36">
        <v>20060861</v>
      </c>
      <c r="P1108" s="63">
        <v>4270.7299999999996</v>
      </c>
      <c r="Q1108" s="76">
        <f t="shared" si="98"/>
        <v>2.8901382199296144</v>
      </c>
      <c r="R1108" s="76">
        <f t="shared" si="99"/>
        <v>-1</v>
      </c>
      <c r="S1108" s="95">
        <f t="shared" si="100"/>
        <v>-1</v>
      </c>
      <c r="T1108" s="95">
        <f t="shared" si="101"/>
        <v>0.53366280482864781</v>
      </c>
      <c r="U1108" s="95"/>
    </row>
    <row r="1109" spans="1:21" x14ac:dyDescent="0.3">
      <c r="A1109" s="36">
        <f t="shared" si="96"/>
        <v>3</v>
      </c>
      <c r="B1109" s="36">
        <v>883</v>
      </c>
      <c r="C1109" s="36">
        <v>1</v>
      </c>
      <c r="D1109" s="36" t="s">
        <v>361</v>
      </c>
      <c r="E1109" s="36">
        <v>2005</v>
      </c>
      <c r="F1109" s="36">
        <v>2006</v>
      </c>
      <c r="G1109" s="76">
        <v>597</v>
      </c>
      <c r="H1109" s="36">
        <v>5</v>
      </c>
      <c r="I1109" s="33">
        <v>0</v>
      </c>
      <c r="J1109" s="36">
        <v>1</v>
      </c>
      <c r="K1109" s="36">
        <v>6</v>
      </c>
      <c r="L1109" s="36">
        <v>1428</v>
      </c>
      <c r="M1109" s="36">
        <v>1588</v>
      </c>
      <c r="N1109" s="95">
        <f t="shared" si="97"/>
        <v>0.47347480106100798</v>
      </c>
      <c r="O1109" s="36">
        <v>20060883</v>
      </c>
      <c r="P1109" s="63">
        <v>1721.27</v>
      </c>
      <c r="Q1109" s="76">
        <f t="shared" si="98"/>
        <v>1.7521946004984692</v>
      </c>
      <c r="R1109" s="76">
        <f t="shared" si="99"/>
        <v>-1</v>
      </c>
      <c r="S1109" s="95">
        <f t="shared" si="100"/>
        <v>-1</v>
      </c>
      <c r="T1109" s="95">
        <f t="shared" si="101"/>
        <v>0.47347480106100798</v>
      </c>
      <c r="U1109" s="95"/>
    </row>
    <row r="1110" spans="1:21" x14ac:dyDescent="0.3">
      <c r="A1110" s="36">
        <f t="shared" si="96"/>
        <v>3</v>
      </c>
      <c r="B1110" s="36">
        <v>914</v>
      </c>
      <c r="C1110" s="36">
        <v>1</v>
      </c>
      <c r="D1110" s="36" t="s">
        <v>651</v>
      </c>
      <c r="E1110" s="36">
        <v>2005</v>
      </c>
      <c r="F1110" s="36">
        <v>2006</v>
      </c>
      <c r="G1110" s="76">
        <v>1700</v>
      </c>
      <c r="H1110" s="36">
        <v>5</v>
      </c>
      <c r="I1110" s="33">
        <v>1</v>
      </c>
      <c r="J1110" s="36">
        <v>1</v>
      </c>
      <c r="K1110" s="36">
        <v>10</v>
      </c>
      <c r="L1110" s="36">
        <v>362</v>
      </c>
      <c r="M1110" s="36">
        <v>130</v>
      </c>
      <c r="N1110" s="95">
        <f t="shared" si="97"/>
        <v>0.73577235772357719</v>
      </c>
      <c r="O1110" s="36">
        <v>20060914</v>
      </c>
      <c r="P1110" s="63">
        <v>293.98</v>
      </c>
      <c r="Q1110" s="76">
        <f t="shared" si="98"/>
        <v>1.6735832369548949</v>
      </c>
      <c r="R1110" s="76">
        <f t="shared" si="99"/>
        <v>-1</v>
      </c>
      <c r="S1110" s="95">
        <f t="shared" si="100"/>
        <v>-1</v>
      </c>
      <c r="T1110" s="95">
        <f t="shared" si="101"/>
        <v>0.73577235772357719</v>
      </c>
      <c r="U1110" s="95"/>
    </row>
    <row r="1111" spans="1:21" x14ac:dyDescent="0.3">
      <c r="A1111" s="36">
        <f t="shared" si="96"/>
        <v>3</v>
      </c>
      <c r="B1111" s="36">
        <v>2071</v>
      </c>
      <c r="C1111" s="36">
        <v>1</v>
      </c>
      <c r="D1111" s="36" t="s">
        <v>682</v>
      </c>
      <c r="E1111" s="36">
        <v>2005</v>
      </c>
      <c r="F1111" s="36">
        <v>2006</v>
      </c>
      <c r="G1111" s="76">
        <v>319.49</v>
      </c>
      <c r="H1111" s="36">
        <v>10</v>
      </c>
      <c r="I1111" s="33">
        <v>1</v>
      </c>
      <c r="J1111" s="36">
        <v>1</v>
      </c>
      <c r="K1111" s="36">
        <v>4</v>
      </c>
      <c r="L1111" s="36">
        <v>855</v>
      </c>
      <c r="M1111" s="36">
        <v>620</v>
      </c>
      <c r="N1111" s="95">
        <f t="shared" si="97"/>
        <v>0.57966101694915251</v>
      </c>
      <c r="O1111" s="36">
        <v>20062071</v>
      </c>
      <c r="P1111" s="63">
        <v>977.6</v>
      </c>
      <c r="Q1111" s="76">
        <f t="shared" si="98"/>
        <v>1.5087970540098199</v>
      </c>
      <c r="R1111" s="76">
        <f t="shared" si="99"/>
        <v>-1</v>
      </c>
      <c r="S1111" s="95">
        <f t="shared" si="100"/>
        <v>-1</v>
      </c>
      <c r="T1111" s="95">
        <f t="shared" si="101"/>
        <v>0.57966101694915251</v>
      </c>
      <c r="U1111" s="95"/>
    </row>
    <row r="1112" spans="1:21" x14ac:dyDescent="0.3">
      <c r="A1112" s="36">
        <f t="shared" si="96"/>
        <v>3</v>
      </c>
      <c r="B1112" s="36">
        <v>2174</v>
      </c>
      <c r="C1112" s="36">
        <v>1</v>
      </c>
      <c r="D1112" s="36" t="s">
        <v>652</v>
      </c>
      <c r="E1112" s="36">
        <v>2005</v>
      </c>
      <c r="F1112" s="36">
        <v>2006</v>
      </c>
      <c r="G1112" s="76">
        <v>600</v>
      </c>
      <c r="H1112" s="36">
        <v>10</v>
      </c>
      <c r="I1112" s="33">
        <v>0</v>
      </c>
      <c r="J1112" s="36">
        <v>1</v>
      </c>
      <c r="K1112" s="36">
        <v>7</v>
      </c>
      <c r="L1112" s="36">
        <v>782</v>
      </c>
      <c r="M1112" s="36">
        <v>1116</v>
      </c>
      <c r="N1112" s="95">
        <f t="shared" si="97"/>
        <v>0.41201264488935724</v>
      </c>
      <c r="O1112" s="36">
        <v>20062174</v>
      </c>
      <c r="P1112" s="63">
        <v>1115.5</v>
      </c>
      <c r="Q1112" s="76">
        <f t="shared" si="98"/>
        <v>1.7014791573285521</v>
      </c>
      <c r="R1112" s="76">
        <f t="shared" si="99"/>
        <v>-1</v>
      </c>
      <c r="S1112" s="95">
        <f t="shared" si="100"/>
        <v>-1</v>
      </c>
      <c r="T1112" s="95">
        <f t="shared" si="101"/>
        <v>0.41201264488935724</v>
      </c>
      <c r="U1112" s="95"/>
    </row>
    <row r="1113" spans="1:21" x14ac:dyDescent="0.3">
      <c r="A1113" s="36">
        <f t="shared" si="96"/>
        <v>3</v>
      </c>
      <c r="B1113" s="36">
        <v>2180</v>
      </c>
      <c r="C1113" s="36">
        <v>1</v>
      </c>
      <c r="D1113" s="36" t="s">
        <v>3</v>
      </c>
      <c r="E1113" s="36">
        <v>2005</v>
      </c>
      <c r="F1113" s="36">
        <v>2006</v>
      </c>
      <c r="G1113" s="76">
        <v>270</v>
      </c>
      <c r="H1113" s="36">
        <v>10</v>
      </c>
      <c r="I1113" s="33">
        <v>1</v>
      </c>
      <c r="J1113" s="36">
        <v>1</v>
      </c>
      <c r="K1113" s="36">
        <v>3</v>
      </c>
      <c r="L1113" s="36">
        <v>589</v>
      </c>
      <c r="M1113" s="36">
        <v>58</v>
      </c>
      <c r="N1113" s="95">
        <f t="shared" si="97"/>
        <v>0.91035548686244205</v>
      </c>
      <c r="O1113" s="36">
        <v>20062180</v>
      </c>
      <c r="P1113" s="63">
        <v>776.21</v>
      </c>
      <c r="Q1113" s="76">
        <f t="shared" si="98"/>
        <v>0.83353731593254399</v>
      </c>
      <c r="R1113" s="76">
        <f t="shared" si="99"/>
        <v>-1</v>
      </c>
      <c r="S1113" s="95">
        <f t="shared" si="100"/>
        <v>-1</v>
      </c>
      <c r="T1113" s="95">
        <f t="shared" si="101"/>
        <v>0.91035548686244205</v>
      </c>
      <c r="U1113" s="95"/>
    </row>
    <row r="1114" spans="1:21" x14ac:dyDescent="0.3">
      <c r="A1114" s="36">
        <f t="shared" si="96"/>
        <v>3</v>
      </c>
      <c r="B1114" s="36">
        <v>2184</v>
      </c>
      <c r="C1114" s="36">
        <v>1</v>
      </c>
      <c r="D1114" s="36" t="s">
        <v>582</v>
      </c>
      <c r="E1114" s="36">
        <v>2005</v>
      </c>
      <c r="F1114" s="36">
        <v>2006</v>
      </c>
      <c r="G1114" s="76">
        <v>700</v>
      </c>
      <c r="H1114" s="36">
        <v>10</v>
      </c>
      <c r="I1114" s="33">
        <v>1</v>
      </c>
      <c r="J1114" s="36">
        <v>1</v>
      </c>
      <c r="K1114" s="36">
        <v>8</v>
      </c>
      <c r="L1114" s="36">
        <v>1194</v>
      </c>
      <c r="M1114" s="36">
        <v>850</v>
      </c>
      <c r="N1114" s="95">
        <f t="shared" si="97"/>
        <v>0.58414872798434447</v>
      </c>
      <c r="O1114" s="36">
        <v>20062184</v>
      </c>
      <c r="P1114" s="63">
        <v>1191.3599999999999</v>
      </c>
      <c r="Q1114" s="76">
        <f t="shared" si="98"/>
        <v>1.715686274509804</v>
      </c>
      <c r="R1114" s="76">
        <f t="shared" si="99"/>
        <v>-1</v>
      </c>
      <c r="S1114" s="95">
        <f t="shared" si="100"/>
        <v>-1</v>
      </c>
      <c r="T1114" s="95">
        <f t="shared" si="101"/>
        <v>0.58414872798434447</v>
      </c>
      <c r="U1114" s="95"/>
    </row>
    <row r="1115" spans="1:21" x14ac:dyDescent="0.3">
      <c r="A1115" s="36">
        <f t="shared" si="96"/>
        <v>3</v>
      </c>
      <c r="B1115" s="36">
        <v>2198</v>
      </c>
      <c r="C1115" s="36">
        <v>1</v>
      </c>
      <c r="D1115" s="36" t="s">
        <v>653</v>
      </c>
      <c r="E1115" s="36">
        <v>2005</v>
      </c>
      <c r="F1115" s="36">
        <v>2006</v>
      </c>
      <c r="G1115" s="76">
        <v>475</v>
      </c>
      <c r="H1115" s="36">
        <v>10</v>
      </c>
      <c r="I1115" s="33">
        <v>1</v>
      </c>
      <c r="J1115" s="36">
        <v>1</v>
      </c>
      <c r="K1115" s="36">
        <v>5</v>
      </c>
      <c r="L1115" s="36">
        <v>605</v>
      </c>
      <c r="M1115" s="36">
        <v>565</v>
      </c>
      <c r="N1115" s="95">
        <f t="shared" si="97"/>
        <v>0.51709401709401714</v>
      </c>
      <c r="O1115" s="36">
        <v>20062198</v>
      </c>
      <c r="P1115" s="63">
        <v>730.27</v>
      </c>
      <c r="Q1115" s="76">
        <f t="shared" si="98"/>
        <v>1.60214715105372</v>
      </c>
      <c r="R1115" s="76">
        <f t="shared" si="99"/>
        <v>-1</v>
      </c>
      <c r="S1115" s="95">
        <f t="shared" si="100"/>
        <v>-1</v>
      </c>
      <c r="T1115" s="95">
        <f t="shared" si="101"/>
        <v>0.51709401709401714</v>
      </c>
      <c r="U1115" s="95"/>
    </row>
    <row r="1116" spans="1:21" x14ac:dyDescent="0.3">
      <c r="A1116" s="36">
        <f t="shared" si="96"/>
        <v>3</v>
      </c>
      <c r="B1116" s="36">
        <v>2310</v>
      </c>
      <c r="C1116" s="36">
        <v>1</v>
      </c>
      <c r="D1116" s="36" t="s">
        <v>481</v>
      </c>
      <c r="E1116" s="36">
        <v>2005</v>
      </c>
      <c r="F1116" s="36">
        <v>2006</v>
      </c>
      <c r="G1116" s="76">
        <v>50</v>
      </c>
      <c r="H1116" s="36">
        <v>7</v>
      </c>
      <c r="I1116" s="33">
        <v>1</v>
      </c>
      <c r="J1116" s="36">
        <v>1</v>
      </c>
      <c r="K1116" s="36">
        <v>1</v>
      </c>
      <c r="L1116" s="36">
        <v>1111</v>
      </c>
      <c r="M1116" s="36">
        <v>547</v>
      </c>
      <c r="N1116" s="95">
        <f t="shared" si="97"/>
        <v>0.67008443908323279</v>
      </c>
      <c r="O1116" s="36">
        <v>20062310</v>
      </c>
      <c r="P1116" s="63">
        <v>1337.44</v>
      </c>
      <c r="Q1116" s="76">
        <f t="shared" si="98"/>
        <v>1.2396817801172388</v>
      </c>
      <c r="R1116" s="76">
        <f t="shared" si="99"/>
        <v>-1</v>
      </c>
      <c r="S1116" s="95">
        <f t="shared" si="100"/>
        <v>-1</v>
      </c>
      <c r="T1116" s="95">
        <f t="shared" si="101"/>
        <v>0.67008443908323279</v>
      </c>
      <c r="U1116" s="95"/>
    </row>
    <row r="1117" spans="1:21" x14ac:dyDescent="0.3">
      <c r="A1117" s="36">
        <f t="shared" si="96"/>
        <v>3</v>
      </c>
      <c r="B1117" s="36">
        <v>2310</v>
      </c>
      <c r="C1117" s="36">
        <v>1</v>
      </c>
      <c r="D1117" s="36" t="s">
        <v>481</v>
      </c>
      <c r="E1117" s="36">
        <v>2005</v>
      </c>
      <c r="F1117" s="36">
        <v>2006</v>
      </c>
      <c r="G1117" s="76">
        <v>550</v>
      </c>
      <c r="H1117" s="36">
        <v>7</v>
      </c>
      <c r="I1117" s="33">
        <v>1</v>
      </c>
      <c r="J1117" s="36">
        <v>1</v>
      </c>
      <c r="K1117" s="36">
        <v>6</v>
      </c>
      <c r="L1117" s="36">
        <v>1157</v>
      </c>
      <c r="M1117" s="36">
        <v>507</v>
      </c>
      <c r="N1117" s="95">
        <f t="shared" si="97"/>
        <v>0.6953125</v>
      </c>
      <c r="O1117" s="36">
        <v>20062310</v>
      </c>
      <c r="P1117" s="63">
        <v>1337.44</v>
      </c>
      <c r="Q1117" s="76">
        <f t="shared" si="98"/>
        <v>1.2441679626749611</v>
      </c>
      <c r="R1117" s="76">
        <f t="shared" si="99"/>
        <v>-1</v>
      </c>
      <c r="S1117" s="95">
        <f t="shared" si="100"/>
        <v>-1</v>
      </c>
      <c r="T1117" s="95">
        <f t="shared" si="101"/>
        <v>0.6953125</v>
      </c>
      <c r="U1117" s="95"/>
    </row>
    <row r="1118" spans="1:21" x14ac:dyDescent="0.3">
      <c r="A1118" s="36">
        <f t="shared" si="96"/>
        <v>3</v>
      </c>
      <c r="B1118" s="36">
        <v>2311</v>
      </c>
      <c r="C1118" s="36">
        <v>1</v>
      </c>
      <c r="D1118" s="36" t="s">
        <v>934</v>
      </c>
      <c r="E1118" s="36">
        <v>2005</v>
      </c>
      <c r="F1118" s="36">
        <v>2006</v>
      </c>
      <c r="G1118" s="76">
        <v>600</v>
      </c>
      <c r="H1118" s="36">
        <v>10</v>
      </c>
      <c r="I1118" s="33">
        <v>1</v>
      </c>
      <c r="J1118" s="36">
        <v>1</v>
      </c>
      <c r="K1118" s="36">
        <v>7</v>
      </c>
      <c r="L1118" s="36">
        <v>574</v>
      </c>
      <c r="M1118" s="36">
        <v>342</v>
      </c>
      <c r="N1118" s="95">
        <f t="shared" si="97"/>
        <v>0.6266375545851528</v>
      </c>
      <c r="O1118" s="36">
        <v>20062311</v>
      </c>
      <c r="P1118" s="63">
        <v>414.39</v>
      </c>
      <c r="Q1118" s="76">
        <f t="shared" si="98"/>
        <v>2.2104780520765464</v>
      </c>
      <c r="R1118" s="76">
        <f t="shared" si="99"/>
        <v>-1</v>
      </c>
      <c r="S1118" s="95">
        <f t="shared" si="100"/>
        <v>-1</v>
      </c>
      <c r="T1118" s="95">
        <f t="shared" si="101"/>
        <v>0.6266375545851528</v>
      </c>
      <c r="U1118" s="95"/>
    </row>
    <row r="1119" spans="1:21" x14ac:dyDescent="0.3">
      <c r="A1119" s="36">
        <f t="shared" si="96"/>
        <v>3</v>
      </c>
      <c r="B1119" s="36">
        <v>2342</v>
      </c>
      <c r="C1119" s="36">
        <v>1</v>
      </c>
      <c r="D1119" s="36" t="s">
        <v>443</v>
      </c>
      <c r="E1119" s="36">
        <v>2005</v>
      </c>
      <c r="F1119" s="36">
        <v>2006</v>
      </c>
      <c r="G1119" s="76">
        <v>950</v>
      </c>
      <c r="H1119" s="36">
        <v>5</v>
      </c>
      <c r="I1119" s="33">
        <v>0</v>
      </c>
      <c r="J1119" s="36">
        <v>1</v>
      </c>
      <c r="K1119" s="36">
        <v>10</v>
      </c>
      <c r="L1119" s="36">
        <v>671</v>
      </c>
      <c r="M1119" s="36">
        <v>688</v>
      </c>
      <c r="N1119" s="95">
        <f t="shared" si="97"/>
        <v>0.49374540103016923</v>
      </c>
      <c r="O1119" s="36">
        <v>20062342</v>
      </c>
      <c r="P1119" s="63">
        <v>790.59</v>
      </c>
      <c r="Q1119" s="76">
        <f t="shared" si="98"/>
        <v>1.718969377300497</v>
      </c>
      <c r="R1119" s="76">
        <f t="shared" si="99"/>
        <v>-1</v>
      </c>
      <c r="S1119" s="95">
        <f t="shared" si="100"/>
        <v>-1</v>
      </c>
      <c r="T1119" s="95">
        <f t="shared" si="101"/>
        <v>0.49374540103016923</v>
      </c>
      <c r="U1119" s="95"/>
    </row>
    <row r="1120" spans="1:21" x14ac:dyDescent="0.3">
      <c r="A1120" s="36">
        <f t="shared" si="96"/>
        <v>3</v>
      </c>
      <c r="B1120" s="36">
        <v>2396</v>
      </c>
      <c r="C1120" s="36">
        <v>1</v>
      </c>
      <c r="D1120" s="36" t="s">
        <v>8</v>
      </c>
      <c r="E1120" s="36">
        <v>2005</v>
      </c>
      <c r="F1120" s="36">
        <v>2006</v>
      </c>
      <c r="G1120" s="76">
        <v>450</v>
      </c>
      <c r="H1120" s="36">
        <v>7</v>
      </c>
      <c r="I1120" s="33">
        <v>0</v>
      </c>
      <c r="J1120" s="36">
        <v>1</v>
      </c>
      <c r="K1120" s="36">
        <v>5</v>
      </c>
      <c r="L1120" s="36">
        <v>802</v>
      </c>
      <c r="M1120" s="36">
        <v>1253</v>
      </c>
      <c r="N1120" s="95">
        <f t="shared" si="97"/>
        <v>0.39026763990267638</v>
      </c>
      <c r="O1120" s="36">
        <v>20062396</v>
      </c>
      <c r="P1120" s="63">
        <v>965.65</v>
      </c>
      <c r="Q1120" s="76">
        <f t="shared" si="98"/>
        <v>2.1281002433593952</v>
      </c>
      <c r="R1120" s="76">
        <f t="shared" si="99"/>
        <v>-1</v>
      </c>
      <c r="S1120" s="95">
        <f t="shared" si="100"/>
        <v>-1</v>
      </c>
      <c r="T1120" s="95">
        <f t="shared" si="101"/>
        <v>0.39026763990267638</v>
      </c>
      <c r="U1120" s="95"/>
    </row>
    <row r="1121" spans="1:21" x14ac:dyDescent="0.3">
      <c r="A1121" s="36">
        <f t="shared" si="96"/>
        <v>3</v>
      </c>
      <c r="B1121" s="36">
        <v>2448</v>
      </c>
      <c r="C1121" s="36">
        <v>1</v>
      </c>
      <c r="D1121" s="36" t="s">
        <v>654</v>
      </c>
      <c r="E1121" s="36">
        <v>2005</v>
      </c>
      <c r="F1121" s="36">
        <v>2006</v>
      </c>
      <c r="G1121" s="76">
        <v>700</v>
      </c>
      <c r="H1121" s="36">
        <v>10</v>
      </c>
      <c r="I1121" s="33">
        <v>1</v>
      </c>
      <c r="J1121" s="36">
        <v>1</v>
      </c>
      <c r="K1121" s="36">
        <v>8</v>
      </c>
      <c r="L1121" s="36">
        <v>719</v>
      </c>
      <c r="M1121" s="36">
        <v>432</v>
      </c>
      <c r="N1121" s="95">
        <f t="shared" si="97"/>
        <v>0.62467419635099908</v>
      </c>
      <c r="O1121" s="36">
        <v>20062448</v>
      </c>
      <c r="P1121" s="63">
        <v>791.46</v>
      </c>
      <c r="Q1121" s="76">
        <f t="shared" si="98"/>
        <v>1.4542743789957799</v>
      </c>
      <c r="R1121" s="76">
        <f t="shared" si="99"/>
        <v>-1</v>
      </c>
      <c r="S1121" s="95">
        <f t="shared" si="100"/>
        <v>-1</v>
      </c>
      <c r="T1121" s="95">
        <f t="shared" si="101"/>
        <v>0.62467419635099908</v>
      </c>
      <c r="U1121" s="95"/>
    </row>
    <row r="1122" spans="1:21" x14ac:dyDescent="0.3">
      <c r="A1122" s="36">
        <f t="shared" si="96"/>
        <v>3</v>
      </c>
      <c r="B1122" s="36">
        <v>2527</v>
      </c>
      <c r="C1122" s="36">
        <v>1</v>
      </c>
      <c r="D1122" s="36" t="s">
        <v>632</v>
      </c>
      <c r="E1122" s="36">
        <v>2005</v>
      </c>
      <c r="F1122" s="36">
        <v>2006</v>
      </c>
      <c r="G1122" s="76">
        <v>900</v>
      </c>
      <c r="H1122" s="36">
        <v>10</v>
      </c>
      <c r="I1122" s="33">
        <v>1</v>
      </c>
      <c r="J1122" s="36">
        <v>1</v>
      </c>
      <c r="K1122" s="36">
        <v>10</v>
      </c>
      <c r="L1122" s="36">
        <v>371</v>
      </c>
      <c r="M1122" s="36">
        <v>139</v>
      </c>
      <c r="N1122" s="95">
        <f t="shared" si="97"/>
        <v>0.72745098039215683</v>
      </c>
      <c r="O1122" s="36">
        <v>20062527</v>
      </c>
      <c r="P1122" s="63">
        <v>277.5</v>
      </c>
      <c r="Q1122" s="76">
        <f t="shared" si="98"/>
        <v>1.8378378378378379</v>
      </c>
      <c r="R1122" s="76">
        <f t="shared" si="99"/>
        <v>-1</v>
      </c>
      <c r="S1122" s="95">
        <f t="shared" si="100"/>
        <v>-1</v>
      </c>
      <c r="T1122" s="95">
        <f t="shared" si="101"/>
        <v>0.72745098039215683</v>
      </c>
      <c r="U1122" s="95"/>
    </row>
    <row r="1123" spans="1:21" x14ac:dyDescent="0.3">
      <c r="A1123" s="36">
        <f t="shared" si="96"/>
        <v>3</v>
      </c>
      <c r="B1123" s="36">
        <v>2580</v>
      </c>
      <c r="C1123" s="36">
        <v>1</v>
      </c>
      <c r="D1123" s="36" t="s">
        <v>513</v>
      </c>
      <c r="E1123" s="36">
        <v>2005</v>
      </c>
      <c r="F1123" s="36">
        <v>2006</v>
      </c>
      <c r="G1123" s="76">
        <v>34.590000000000003</v>
      </c>
      <c r="H1123" s="36">
        <v>6</v>
      </c>
      <c r="I1123" s="33">
        <v>1</v>
      </c>
      <c r="J1123" s="36">
        <v>1</v>
      </c>
      <c r="K1123" s="36">
        <v>1</v>
      </c>
      <c r="L1123" s="36">
        <v>432</v>
      </c>
      <c r="M1123" s="36">
        <v>263</v>
      </c>
      <c r="N1123" s="95">
        <f t="shared" si="97"/>
        <v>0.62158273381294959</v>
      </c>
      <c r="O1123" s="36">
        <v>20062580</v>
      </c>
      <c r="P1123" s="63">
        <v>887.29</v>
      </c>
      <c r="Q1123" s="76">
        <f t="shared" si="98"/>
        <v>0.78328393197263579</v>
      </c>
      <c r="R1123" s="76">
        <f t="shared" si="99"/>
        <v>-1</v>
      </c>
      <c r="S1123" s="95">
        <f t="shared" si="100"/>
        <v>-1</v>
      </c>
      <c r="T1123" s="95">
        <f t="shared" si="101"/>
        <v>0.62158273381294959</v>
      </c>
      <c r="U1123" s="95"/>
    </row>
    <row r="1124" spans="1:21" x14ac:dyDescent="0.3">
      <c r="A1124" s="36">
        <f t="shared" si="96"/>
        <v>3</v>
      </c>
      <c r="B1124" s="36">
        <v>2580</v>
      </c>
      <c r="C1124" s="36">
        <v>1</v>
      </c>
      <c r="D1124" s="36" t="s">
        <v>513</v>
      </c>
      <c r="E1124" s="36">
        <v>2005</v>
      </c>
      <c r="F1124" s="36">
        <v>2006</v>
      </c>
      <c r="G1124" s="76">
        <v>85.41</v>
      </c>
      <c r="H1124" s="36">
        <v>6</v>
      </c>
      <c r="I1124" s="33">
        <v>1</v>
      </c>
      <c r="J1124" s="36">
        <v>1</v>
      </c>
      <c r="K1124" s="36">
        <v>1</v>
      </c>
      <c r="L1124" s="36">
        <v>379</v>
      </c>
      <c r="M1124" s="36">
        <v>310</v>
      </c>
      <c r="N1124" s="95">
        <f t="shared" si="97"/>
        <v>0.5500725689404935</v>
      </c>
      <c r="O1124" s="36">
        <v>20062580</v>
      </c>
      <c r="P1124" s="63">
        <v>887.29</v>
      </c>
      <c r="Q1124" s="76">
        <f t="shared" si="98"/>
        <v>0.77652176853114541</v>
      </c>
      <c r="R1124" s="76">
        <f t="shared" si="99"/>
        <v>-1</v>
      </c>
      <c r="S1124" s="95">
        <f t="shared" si="100"/>
        <v>-1</v>
      </c>
      <c r="T1124" s="95">
        <f t="shared" si="101"/>
        <v>0.5500725689404935</v>
      </c>
      <c r="U1124" s="95"/>
    </row>
    <row r="1125" spans="1:21" x14ac:dyDescent="0.3">
      <c r="A1125" s="36">
        <f t="shared" si="96"/>
        <v>3</v>
      </c>
      <c r="B1125" s="36">
        <v>2609</v>
      </c>
      <c r="C1125" s="36">
        <v>1</v>
      </c>
      <c r="D1125" s="36" t="s">
        <v>483</v>
      </c>
      <c r="E1125" s="36">
        <v>2005</v>
      </c>
      <c r="F1125" s="36">
        <v>2006</v>
      </c>
      <c r="G1125" s="76">
        <v>800</v>
      </c>
      <c r="H1125" s="36">
        <v>10</v>
      </c>
      <c r="I1125" s="33">
        <v>0</v>
      </c>
      <c r="J1125" s="36">
        <v>1</v>
      </c>
      <c r="K1125" s="36">
        <v>9</v>
      </c>
      <c r="L1125" s="36">
        <v>406</v>
      </c>
      <c r="M1125" s="36">
        <v>461</v>
      </c>
      <c r="N1125" s="95">
        <f t="shared" si="97"/>
        <v>0.46828143021914648</v>
      </c>
      <c r="O1125" s="36">
        <v>20062609</v>
      </c>
      <c r="P1125" s="63">
        <v>562.83000000000004</v>
      </c>
      <c r="Q1125" s="76">
        <f t="shared" si="98"/>
        <v>1.5404296146260859</v>
      </c>
      <c r="R1125" s="76">
        <f t="shared" si="99"/>
        <v>-1</v>
      </c>
      <c r="S1125" s="95">
        <f t="shared" si="100"/>
        <v>-1</v>
      </c>
      <c r="T1125" s="95">
        <f t="shared" si="101"/>
        <v>0.46828143021914648</v>
      </c>
      <c r="U1125" s="95"/>
    </row>
    <row r="1126" spans="1:21" x14ac:dyDescent="0.3">
      <c r="A1126" s="36">
        <f t="shared" si="96"/>
        <v>3</v>
      </c>
      <c r="B1126" s="36">
        <v>2687</v>
      </c>
      <c r="C1126" s="36">
        <v>1</v>
      </c>
      <c r="D1126" s="36" t="s">
        <v>621</v>
      </c>
      <c r="E1126" s="36">
        <v>2005</v>
      </c>
      <c r="F1126" s="36">
        <v>2006</v>
      </c>
      <c r="G1126" s="76">
        <v>50</v>
      </c>
      <c r="H1126" s="36">
        <v>7</v>
      </c>
      <c r="I1126" s="33">
        <v>1</v>
      </c>
      <c r="J1126" s="36">
        <v>1</v>
      </c>
      <c r="K1126" s="36">
        <v>1</v>
      </c>
      <c r="L1126" s="36">
        <v>2086</v>
      </c>
      <c r="M1126" s="36">
        <v>1073</v>
      </c>
      <c r="N1126" s="95">
        <f t="shared" si="97"/>
        <v>0.66033554922443816</v>
      </c>
      <c r="O1126" s="36">
        <v>20062687</v>
      </c>
      <c r="P1126" s="63">
        <v>1275.6199999999999</v>
      </c>
      <c r="Q1126" s="76">
        <f t="shared" si="98"/>
        <v>2.476442827801383</v>
      </c>
      <c r="R1126" s="76">
        <f t="shared" si="99"/>
        <v>-1</v>
      </c>
      <c r="S1126" s="95">
        <f t="shared" si="100"/>
        <v>-1</v>
      </c>
      <c r="T1126" s="95">
        <f t="shared" si="101"/>
        <v>0.66033554922443816</v>
      </c>
      <c r="U1126" s="95"/>
    </row>
    <row r="1127" spans="1:21" x14ac:dyDescent="0.3">
      <c r="A1127" s="36">
        <f t="shared" si="96"/>
        <v>3</v>
      </c>
      <c r="B1127" s="36">
        <v>2687</v>
      </c>
      <c r="C1127" s="36">
        <v>1</v>
      </c>
      <c r="D1127" s="36" t="s">
        <v>621</v>
      </c>
      <c r="E1127" s="36">
        <v>2005</v>
      </c>
      <c r="F1127" s="36">
        <v>2006</v>
      </c>
      <c r="G1127" s="76">
        <v>500</v>
      </c>
      <c r="H1127" s="36">
        <v>5</v>
      </c>
      <c r="I1127" s="33">
        <v>1</v>
      </c>
      <c r="J1127" s="36">
        <v>1</v>
      </c>
      <c r="K1127" s="36">
        <v>6</v>
      </c>
      <c r="L1127" s="36">
        <v>2185</v>
      </c>
      <c r="M1127" s="36">
        <v>978</v>
      </c>
      <c r="N1127" s="95">
        <f t="shared" si="97"/>
        <v>0.69079987353778061</v>
      </c>
      <c r="O1127" s="36">
        <v>20062687</v>
      </c>
      <c r="P1127" s="63">
        <v>1275.6199999999999</v>
      </c>
      <c r="Q1127" s="76">
        <f t="shared" si="98"/>
        <v>2.4795785578777383</v>
      </c>
      <c r="R1127" s="76">
        <f t="shared" si="99"/>
        <v>-1</v>
      </c>
      <c r="S1127" s="95">
        <f t="shared" si="100"/>
        <v>-1</v>
      </c>
      <c r="T1127" s="95">
        <f t="shared" si="101"/>
        <v>0.69079987353778061</v>
      </c>
      <c r="U1127" s="95"/>
    </row>
    <row r="1128" spans="1:21" x14ac:dyDescent="0.3">
      <c r="A1128" s="36">
        <f t="shared" si="96"/>
        <v>3</v>
      </c>
      <c r="B1128" s="36">
        <v>2805</v>
      </c>
      <c r="C1128" s="36">
        <v>1</v>
      </c>
      <c r="D1128" s="36" t="s">
        <v>589</v>
      </c>
      <c r="E1128" s="36">
        <v>2005</v>
      </c>
      <c r="F1128" s="36">
        <v>2006</v>
      </c>
      <c r="G1128" s="76">
        <v>390.15</v>
      </c>
      <c r="H1128" s="36">
        <v>4</v>
      </c>
      <c r="I1128" s="33">
        <v>1</v>
      </c>
      <c r="J1128" s="36">
        <v>1</v>
      </c>
      <c r="K1128" s="36">
        <v>4</v>
      </c>
      <c r="L1128" s="36">
        <v>1214</v>
      </c>
      <c r="M1128" s="36">
        <v>617</v>
      </c>
      <c r="N1128" s="95">
        <f t="shared" si="97"/>
        <v>0.66302566903331517</v>
      </c>
      <c r="O1128" s="36">
        <v>20062805</v>
      </c>
      <c r="P1128" s="63">
        <v>1140.8800000000001</v>
      </c>
      <c r="Q1128" s="76">
        <f t="shared" si="98"/>
        <v>1.6049014795596379</v>
      </c>
      <c r="R1128" s="76">
        <f t="shared" si="99"/>
        <v>-1</v>
      </c>
      <c r="S1128" s="95">
        <f t="shared" si="100"/>
        <v>-1</v>
      </c>
      <c r="T1128" s="95">
        <f t="shared" si="101"/>
        <v>0.66302566903331517</v>
      </c>
      <c r="U1128" s="95"/>
    </row>
    <row r="1129" spans="1:21" x14ac:dyDescent="0.3">
      <c r="A1129" s="36">
        <f t="shared" si="96"/>
        <v>3</v>
      </c>
      <c r="B1129" s="36">
        <v>2835</v>
      </c>
      <c r="C1129" s="36">
        <v>1</v>
      </c>
      <c r="D1129" s="36" t="s">
        <v>146</v>
      </c>
      <c r="E1129" s="36">
        <v>2005</v>
      </c>
      <c r="F1129" s="36">
        <v>2006</v>
      </c>
      <c r="G1129" s="76">
        <v>190.61</v>
      </c>
      <c r="H1129" s="36">
        <v>8</v>
      </c>
      <c r="I1129" s="33">
        <v>1</v>
      </c>
      <c r="J1129" s="36">
        <v>1</v>
      </c>
      <c r="K1129" s="36">
        <v>2</v>
      </c>
      <c r="L1129" s="36">
        <v>1213</v>
      </c>
      <c r="M1129" s="36">
        <v>1030</v>
      </c>
      <c r="N1129" s="95">
        <f t="shared" si="97"/>
        <v>0.54079358002674993</v>
      </c>
      <c r="O1129" s="36">
        <v>20062835</v>
      </c>
      <c r="P1129" s="63">
        <v>724.97</v>
      </c>
      <c r="Q1129" s="76">
        <f t="shared" si="98"/>
        <v>3.0939211277708041</v>
      </c>
      <c r="R1129" s="76">
        <f t="shared" si="99"/>
        <v>-1</v>
      </c>
      <c r="S1129" s="95">
        <f t="shared" si="100"/>
        <v>-1</v>
      </c>
      <c r="T1129" s="95">
        <f t="shared" si="101"/>
        <v>0.54079358002674993</v>
      </c>
      <c r="U1129" s="95"/>
    </row>
    <row r="1130" spans="1:21" x14ac:dyDescent="0.3">
      <c r="A1130" s="36">
        <f t="shared" si="96"/>
        <v>3</v>
      </c>
      <c r="B1130" s="36">
        <v>2835</v>
      </c>
      <c r="C1130" s="36">
        <v>1</v>
      </c>
      <c r="D1130" s="36" t="s">
        <v>146</v>
      </c>
      <c r="E1130" s="36">
        <v>2005</v>
      </c>
      <c r="F1130" s="36">
        <v>2006</v>
      </c>
      <c r="G1130" s="76">
        <v>381</v>
      </c>
      <c r="H1130" s="36">
        <v>8</v>
      </c>
      <c r="I1130" s="33">
        <v>1</v>
      </c>
      <c r="J1130" s="36">
        <v>1</v>
      </c>
      <c r="K1130" s="36">
        <v>4</v>
      </c>
      <c r="L1130" s="36">
        <v>1342</v>
      </c>
      <c r="M1130" s="36">
        <v>906</v>
      </c>
      <c r="N1130" s="95">
        <f t="shared" si="97"/>
        <v>0.59697508896797158</v>
      </c>
      <c r="O1130" s="36">
        <v>20062835</v>
      </c>
      <c r="P1130" s="63">
        <v>724.97</v>
      </c>
      <c r="Q1130" s="76">
        <f t="shared" si="98"/>
        <v>3.1008179648813052</v>
      </c>
      <c r="R1130" s="76">
        <f t="shared" si="99"/>
        <v>-1</v>
      </c>
      <c r="S1130" s="95">
        <f t="shared" si="100"/>
        <v>-1</v>
      </c>
      <c r="T1130" s="95">
        <f t="shared" si="101"/>
        <v>0.59697508896797158</v>
      </c>
      <c r="U1130" s="95"/>
    </row>
    <row r="1131" spans="1:21" x14ac:dyDescent="0.3">
      <c r="A1131" s="36">
        <f t="shared" ref="A1131:A1194" si="102">IF(E1131/4=INT(E1131/4),1,IF(E1131/2=INT(E1131/2),2,3))</f>
        <v>3</v>
      </c>
      <c r="B1131" s="36">
        <v>2853</v>
      </c>
      <c r="C1131" s="36">
        <v>1</v>
      </c>
      <c r="D1131" s="36" t="s">
        <v>673</v>
      </c>
      <c r="E1131" s="36">
        <v>2005</v>
      </c>
      <c r="F1131" s="36">
        <v>2006</v>
      </c>
      <c r="G1131" s="76">
        <v>1100</v>
      </c>
      <c r="H1131" s="36">
        <v>5</v>
      </c>
      <c r="I1131" s="33">
        <v>1</v>
      </c>
      <c r="J1131" s="36">
        <v>1</v>
      </c>
      <c r="K1131" s="36">
        <v>10</v>
      </c>
      <c r="L1131" s="36">
        <v>631</v>
      </c>
      <c r="M1131" s="36">
        <v>500</v>
      </c>
      <c r="N1131" s="95">
        <f t="shared" ref="N1131:N1194" si="103">L1131/(L1131+M1131)</f>
        <v>0.55791335101679929</v>
      </c>
      <c r="O1131" s="36">
        <v>20062853</v>
      </c>
      <c r="P1131" s="63">
        <v>1114.8900000000001</v>
      </c>
      <c r="Q1131" s="76">
        <f t="shared" ref="Q1131:Q1194" si="104">(L1131+M1131)/P1131</f>
        <v>1.0144498560396091</v>
      </c>
      <c r="R1131" s="76">
        <f t="shared" ref="R1131:R1194" si="105">IF(A1131=1,N1131,-1)</f>
        <v>-1</v>
      </c>
      <c r="S1131" s="95">
        <f t="shared" ref="S1131:S1194" si="106">IF(A1131=2,N1131,-1)</f>
        <v>-1</v>
      </c>
      <c r="T1131" s="95">
        <f t="shared" ref="T1131:T1194" si="107">IF(A1131=3,N1131,-1)</f>
        <v>0.55791335101679929</v>
      </c>
      <c r="U1131" s="95"/>
    </row>
    <row r="1132" spans="1:21" x14ac:dyDescent="0.3">
      <c r="A1132" s="36">
        <f t="shared" si="102"/>
        <v>3</v>
      </c>
      <c r="B1132" s="36">
        <v>2854</v>
      </c>
      <c r="C1132" s="36">
        <v>1</v>
      </c>
      <c r="D1132" s="36" t="s">
        <v>590</v>
      </c>
      <c r="E1132" s="36">
        <v>2005</v>
      </c>
      <c r="F1132" s="36">
        <v>2006</v>
      </c>
      <c r="G1132" s="76">
        <v>400</v>
      </c>
      <c r="H1132" s="36">
        <v>10</v>
      </c>
      <c r="I1132" s="33">
        <v>1</v>
      </c>
      <c r="J1132" s="36">
        <v>1</v>
      </c>
      <c r="K1132" s="36">
        <v>5</v>
      </c>
      <c r="L1132" s="36">
        <v>621</v>
      </c>
      <c r="M1132" s="36">
        <v>102</v>
      </c>
      <c r="N1132" s="95">
        <f t="shared" si="103"/>
        <v>0.85892116182572609</v>
      </c>
      <c r="O1132" s="36">
        <v>20062854</v>
      </c>
      <c r="P1132" s="63">
        <v>509.67</v>
      </c>
      <c r="Q1132" s="76">
        <f t="shared" si="104"/>
        <v>1.4185649537936311</v>
      </c>
      <c r="R1132" s="76">
        <f t="shared" si="105"/>
        <v>-1</v>
      </c>
      <c r="S1132" s="95">
        <f t="shared" si="106"/>
        <v>-1</v>
      </c>
      <c r="T1132" s="95">
        <f t="shared" si="107"/>
        <v>0.85892116182572609</v>
      </c>
      <c r="U1132" s="95"/>
    </row>
    <row r="1133" spans="1:21" x14ac:dyDescent="0.3">
      <c r="A1133" s="36">
        <f t="shared" si="102"/>
        <v>3</v>
      </c>
      <c r="B1133" s="36">
        <v>2886</v>
      </c>
      <c r="C1133" s="36">
        <v>1</v>
      </c>
      <c r="D1133" s="36" t="s">
        <v>607</v>
      </c>
      <c r="E1133" s="36">
        <v>2005</v>
      </c>
      <c r="F1133" s="36">
        <v>2006</v>
      </c>
      <c r="G1133" s="76">
        <v>433.41</v>
      </c>
      <c r="H1133" s="36">
        <v>10</v>
      </c>
      <c r="I1133" s="33">
        <v>1</v>
      </c>
      <c r="J1133" s="36">
        <v>1</v>
      </c>
      <c r="K1133" s="36">
        <v>5</v>
      </c>
      <c r="L1133" s="36">
        <v>524</v>
      </c>
      <c r="M1133" s="36">
        <v>335</v>
      </c>
      <c r="N1133" s="95">
        <f t="shared" si="103"/>
        <v>0.61001164144353903</v>
      </c>
      <c r="O1133" s="36">
        <v>20062886</v>
      </c>
      <c r="P1133" s="63">
        <v>427.79</v>
      </c>
      <c r="Q1133" s="76">
        <f t="shared" si="104"/>
        <v>2.0079945767783256</v>
      </c>
      <c r="R1133" s="76">
        <f t="shared" si="105"/>
        <v>-1</v>
      </c>
      <c r="S1133" s="95">
        <f t="shared" si="106"/>
        <v>-1</v>
      </c>
      <c r="T1133" s="95">
        <f t="shared" si="107"/>
        <v>0.61001164144353903</v>
      </c>
      <c r="U1133" s="95"/>
    </row>
    <row r="1134" spans="1:21" x14ac:dyDescent="0.3">
      <c r="A1134" s="36">
        <f t="shared" si="102"/>
        <v>3</v>
      </c>
      <c r="B1134" s="36">
        <v>2888</v>
      </c>
      <c r="C1134" s="36">
        <v>1</v>
      </c>
      <c r="D1134" s="36" t="s">
        <v>593</v>
      </c>
      <c r="E1134" s="36">
        <v>2005</v>
      </c>
      <c r="F1134" s="36">
        <v>2006</v>
      </c>
      <c r="G1134" s="76">
        <v>975</v>
      </c>
      <c r="H1134" s="36">
        <v>10</v>
      </c>
      <c r="I1134" s="33">
        <v>0</v>
      </c>
      <c r="J1134" s="36">
        <v>1</v>
      </c>
      <c r="K1134" s="36">
        <v>10</v>
      </c>
      <c r="L1134" s="36">
        <v>502</v>
      </c>
      <c r="M1134" s="36">
        <v>523</v>
      </c>
      <c r="N1134" s="95">
        <f t="shared" si="103"/>
        <v>0.4897560975609756</v>
      </c>
      <c r="O1134" s="36">
        <v>20062888</v>
      </c>
      <c r="P1134" s="63">
        <v>481.84</v>
      </c>
      <c r="Q1134" s="76">
        <f t="shared" si="104"/>
        <v>2.127262161713432</v>
      </c>
      <c r="R1134" s="76">
        <f t="shared" si="105"/>
        <v>-1</v>
      </c>
      <c r="S1134" s="95">
        <f t="shared" si="106"/>
        <v>-1</v>
      </c>
      <c r="T1134" s="95">
        <f t="shared" si="107"/>
        <v>0.4897560975609756</v>
      </c>
      <c r="U1134" s="95"/>
    </row>
    <row r="1135" spans="1:21" x14ac:dyDescent="0.3">
      <c r="A1135" s="36">
        <f t="shared" si="102"/>
        <v>3</v>
      </c>
      <c r="B1135" s="36">
        <v>2897</v>
      </c>
      <c r="C1135" s="36">
        <v>1</v>
      </c>
      <c r="D1135" s="36" t="s">
        <v>935</v>
      </c>
      <c r="E1135" s="36">
        <v>2005</v>
      </c>
      <c r="F1135" s="36">
        <v>2006</v>
      </c>
      <c r="G1135" s="76">
        <v>500</v>
      </c>
      <c r="H1135" s="36">
        <v>6</v>
      </c>
      <c r="I1135" s="33">
        <v>1</v>
      </c>
      <c r="J1135" s="36">
        <v>1</v>
      </c>
      <c r="K1135" s="36">
        <v>6</v>
      </c>
      <c r="L1135" s="36">
        <v>1602</v>
      </c>
      <c r="M1135" s="36">
        <v>711</v>
      </c>
      <c r="N1135" s="95">
        <f t="shared" si="103"/>
        <v>0.69260700389105057</v>
      </c>
      <c r="O1135" s="36">
        <v>20062897</v>
      </c>
      <c r="P1135" s="63">
        <v>1417.44</v>
      </c>
      <c r="Q1135" s="76">
        <f t="shared" si="104"/>
        <v>1.631815103284795</v>
      </c>
      <c r="R1135" s="76">
        <f t="shared" si="105"/>
        <v>-1</v>
      </c>
      <c r="S1135" s="95">
        <f t="shared" si="106"/>
        <v>-1</v>
      </c>
      <c r="T1135" s="95">
        <f t="shared" si="107"/>
        <v>0.69260700389105057</v>
      </c>
      <c r="U1135" s="95"/>
    </row>
    <row r="1136" spans="1:21" x14ac:dyDescent="0.3">
      <c r="A1136" s="36">
        <f t="shared" si="102"/>
        <v>2</v>
      </c>
      <c r="B1136" s="36">
        <v>1</v>
      </c>
      <c r="C1136" s="36">
        <v>1</v>
      </c>
      <c r="D1136" s="36" t="s">
        <v>367</v>
      </c>
      <c r="E1136" s="36">
        <v>2006</v>
      </c>
      <c r="F1136" s="33">
        <v>2007</v>
      </c>
      <c r="G1136" s="76">
        <v>445</v>
      </c>
      <c r="H1136" s="33">
        <v>10</v>
      </c>
      <c r="I1136" s="36">
        <v>0</v>
      </c>
      <c r="J1136" s="36">
        <v>1</v>
      </c>
      <c r="K1136" s="36">
        <v>5</v>
      </c>
      <c r="L1136" s="63">
        <v>2461</v>
      </c>
      <c r="M1136" s="63">
        <v>2498</v>
      </c>
      <c r="N1136" s="95">
        <f t="shared" si="103"/>
        <v>0.49626940915507156</v>
      </c>
      <c r="O1136" s="36">
        <v>20070001</v>
      </c>
      <c r="P1136" s="63">
        <v>1275</v>
      </c>
      <c r="Q1136" s="76">
        <f t="shared" si="104"/>
        <v>3.8894117647058826</v>
      </c>
      <c r="R1136" s="76">
        <f t="shared" si="105"/>
        <v>-1</v>
      </c>
      <c r="S1136" s="95">
        <f t="shared" si="106"/>
        <v>0.49626940915507156</v>
      </c>
      <c r="T1136" s="95">
        <f t="shared" si="107"/>
        <v>-1</v>
      </c>
      <c r="U1136" s="95"/>
    </row>
    <row r="1137" spans="1:21" x14ac:dyDescent="0.3">
      <c r="A1137" s="36">
        <f t="shared" si="102"/>
        <v>2</v>
      </c>
      <c r="B1137" s="36">
        <v>23</v>
      </c>
      <c r="C1137" s="36">
        <v>1</v>
      </c>
      <c r="D1137" s="36" t="s">
        <v>516</v>
      </c>
      <c r="E1137" s="36">
        <v>2006</v>
      </c>
      <c r="F1137" s="33">
        <v>2007</v>
      </c>
      <c r="G1137" s="76">
        <v>125</v>
      </c>
      <c r="H1137" s="33">
        <v>5</v>
      </c>
      <c r="I1137" s="36">
        <v>0</v>
      </c>
      <c r="J1137" s="36">
        <v>1</v>
      </c>
      <c r="K1137" s="36">
        <v>2</v>
      </c>
      <c r="L1137" s="63">
        <v>1198</v>
      </c>
      <c r="M1137" s="63">
        <v>1636</v>
      </c>
      <c r="N1137" s="95">
        <f t="shared" si="103"/>
        <v>0.42272406492589981</v>
      </c>
      <c r="O1137" s="36">
        <v>20070023</v>
      </c>
      <c r="P1137" s="63">
        <v>1010</v>
      </c>
      <c r="Q1137" s="76">
        <f t="shared" si="104"/>
        <v>2.8059405940594058</v>
      </c>
      <c r="R1137" s="76">
        <f t="shared" si="105"/>
        <v>-1</v>
      </c>
      <c r="S1137" s="95">
        <f t="shared" si="106"/>
        <v>0.42272406492589981</v>
      </c>
      <c r="T1137" s="95">
        <f t="shared" si="107"/>
        <v>-1</v>
      </c>
      <c r="U1137" s="95"/>
    </row>
    <row r="1138" spans="1:21" x14ac:dyDescent="0.3">
      <c r="A1138" s="36">
        <f t="shared" si="102"/>
        <v>2</v>
      </c>
      <c r="B1138" s="36">
        <v>23</v>
      </c>
      <c r="C1138" s="36">
        <v>1</v>
      </c>
      <c r="D1138" s="36" t="s">
        <v>516</v>
      </c>
      <c r="E1138" s="36">
        <v>2006</v>
      </c>
      <c r="F1138" s="33">
        <v>2007</v>
      </c>
      <c r="G1138" s="76">
        <v>274</v>
      </c>
      <c r="H1138" s="33">
        <v>5</v>
      </c>
      <c r="I1138" s="36">
        <v>0</v>
      </c>
      <c r="J1138" s="36">
        <v>1</v>
      </c>
      <c r="K1138" s="36">
        <v>3</v>
      </c>
      <c r="L1138" s="63">
        <v>1362</v>
      </c>
      <c r="M1138" s="63">
        <v>1495</v>
      </c>
      <c r="N1138" s="95">
        <f t="shared" si="103"/>
        <v>0.47672383619180958</v>
      </c>
      <c r="O1138" s="36">
        <v>20070023</v>
      </c>
      <c r="P1138" s="63">
        <v>1010</v>
      </c>
      <c r="Q1138" s="76">
        <f t="shared" si="104"/>
        <v>2.8287128712871286</v>
      </c>
      <c r="R1138" s="76">
        <f t="shared" si="105"/>
        <v>-1</v>
      </c>
      <c r="S1138" s="95">
        <f t="shared" si="106"/>
        <v>0.47672383619180958</v>
      </c>
      <c r="T1138" s="95">
        <f t="shared" si="107"/>
        <v>-1</v>
      </c>
      <c r="U1138" s="95"/>
    </row>
    <row r="1139" spans="1:21" x14ac:dyDescent="0.3">
      <c r="A1139" s="36">
        <f t="shared" si="102"/>
        <v>2</v>
      </c>
      <c r="B1139" s="36">
        <v>32</v>
      </c>
      <c r="C1139" s="36">
        <v>1</v>
      </c>
      <c r="D1139" s="36" t="s">
        <v>537</v>
      </c>
      <c r="E1139" s="36">
        <v>2006</v>
      </c>
      <c r="F1139" s="33">
        <v>2007</v>
      </c>
      <c r="G1139" s="76">
        <v>350</v>
      </c>
      <c r="H1139" s="33">
        <v>10</v>
      </c>
      <c r="I1139" s="36">
        <v>0</v>
      </c>
      <c r="J1139" s="36">
        <v>1</v>
      </c>
      <c r="K1139" s="36">
        <v>4</v>
      </c>
      <c r="L1139" s="63">
        <v>447</v>
      </c>
      <c r="M1139" s="63">
        <v>725</v>
      </c>
      <c r="N1139" s="95">
        <f t="shared" si="103"/>
        <v>0.38139931740614336</v>
      </c>
      <c r="O1139" s="36">
        <v>20070032</v>
      </c>
      <c r="P1139" s="63">
        <v>644</v>
      </c>
      <c r="Q1139" s="76">
        <f t="shared" si="104"/>
        <v>1.8198757763975155</v>
      </c>
      <c r="R1139" s="76">
        <f t="shared" si="105"/>
        <v>-1</v>
      </c>
      <c r="S1139" s="95">
        <f t="shared" si="106"/>
        <v>0.38139931740614336</v>
      </c>
      <c r="T1139" s="95">
        <f t="shared" si="107"/>
        <v>-1</v>
      </c>
      <c r="U1139" s="95"/>
    </row>
    <row r="1140" spans="1:21" x14ac:dyDescent="0.3">
      <c r="A1140" s="36">
        <f t="shared" si="102"/>
        <v>2</v>
      </c>
      <c r="B1140" s="36">
        <v>88</v>
      </c>
      <c r="C1140" s="36">
        <v>1</v>
      </c>
      <c r="D1140" s="36" t="s">
        <v>238</v>
      </c>
      <c r="E1140" s="36">
        <v>2006</v>
      </c>
      <c r="F1140" s="33">
        <v>2007</v>
      </c>
      <c r="G1140" s="76">
        <v>400</v>
      </c>
      <c r="H1140" s="33">
        <v>10</v>
      </c>
      <c r="I1140" s="36">
        <v>0</v>
      </c>
      <c r="J1140" s="36">
        <v>1</v>
      </c>
      <c r="K1140" s="36">
        <v>5</v>
      </c>
      <c r="L1140" s="63">
        <v>3885</v>
      </c>
      <c r="M1140" s="63">
        <v>5041</v>
      </c>
      <c r="N1140" s="95">
        <f t="shared" si="103"/>
        <v>0.43524535066099035</v>
      </c>
      <c r="O1140" s="36">
        <v>20070088</v>
      </c>
      <c r="P1140" s="63">
        <v>2117</v>
      </c>
      <c r="Q1140" s="76">
        <f t="shared" si="104"/>
        <v>4.2163438828530939</v>
      </c>
      <c r="R1140" s="76">
        <f t="shared" si="105"/>
        <v>-1</v>
      </c>
      <c r="S1140" s="95">
        <f t="shared" si="106"/>
        <v>0.43524535066099035</v>
      </c>
      <c r="T1140" s="95">
        <f t="shared" si="107"/>
        <v>-1</v>
      </c>
      <c r="U1140" s="95"/>
    </row>
    <row r="1141" spans="1:21" x14ac:dyDescent="0.3">
      <c r="A1141" s="36">
        <f t="shared" si="102"/>
        <v>2</v>
      </c>
      <c r="B1141" s="36">
        <v>100</v>
      </c>
      <c r="C1141" s="36">
        <v>1</v>
      </c>
      <c r="D1141" s="36" t="s">
        <v>316</v>
      </c>
      <c r="E1141" s="36">
        <v>2006</v>
      </c>
      <c r="F1141" s="33">
        <v>2007</v>
      </c>
      <c r="G1141" s="76">
        <v>450</v>
      </c>
      <c r="H1141" s="33">
        <v>3</v>
      </c>
      <c r="I1141" s="36">
        <v>0</v>
      </c>
      <c r="J1141" s="36">
        <v>1</v>
      </c>
      <c r="K1141" s="36">
        <v>5</v>
      </c>
      <c r="L1141" s="63">
        <v>363</v>
      </c>
      <c r="M1141" s="63">
        <v>483</v>
      </c>
      <c r="N1141" s="95">
        <f t="shared" si="103"/>
        <v>0.42907801418439717</v>
      </c>
      <c r="O1141" s="36">
        <v>20070100</v>
      </c>
      <c r="P1141" s="63">
        <v>307</v>
      </c>
      <c r="Q1141" s="76">
        <f t="shared" si="104"/>
        <v>2.7557003257328989</v>
      </c>
      <c r="R1141" s="76">
        <f t="shared" si="105"/>
        <v>-1</v>
      </c>
      <c r="S1141" s="95">
        <f t="shared" si="106"/>
        <v>0.42907801418439717</v>
      </c>
      <c r="T1141" s="95">
        <f t="shared" si="107"/>
        <v>-1</v>
      </c>
      <c r="U1141" s="95"/>
    </row>
    <row r="1142" spans="1:21" x14ac:dyDescent="0.3">
      <c r="A1142" s="36">
        <f t="shared" si="102"/>
        <v>2</v>
      </c>
      <c r="B1142" s="36">
        <v>110</v>
      </c>
      <c r="C1142" s="36">
        <v>1</v>
      </c>
      <c r="D1142" s="36" t="s">
        <v>240</v>
      </c>
      <c r="E1142" s="36">
        <v>2006</v>
      </c>
      <c r="F1142" s="33">
        <v>2007</v>
      </c>
      <c r="G1142" s="76">
        <v>0</v>
      </c>
      <c r="H1142" s="33">
        <v>10</v>
      </c>
      <c r="I1142" s="36">
        <v>0</v>
      </c>
      <c r="J1142" s="36">
        <v>1</v>
      </c>
      <c r="K1142" s="36">
        <v>1</v>
      </c>
      <c r="L1142" s="63">
        <v>3224</v>
      </c>
      <c r="M1142" s="63">
        <v>3805</v>
      </c>
      <c r="N1142" s="95">
        <f t="shared" si="103"/>
        <v>0.45867121923459953</v>
      </c>
      <c r="O1142" s="36">
        <v>20070110</v>
      </c>
      <c r="P1142" s="63">
        <v>2760</v>
      </c>
      <c r="Q1142" s="76">
        <f t="shared" si="104"/>
        <v>2.5467391304347826</v>
      </c>
      <c r="R1142" s="76">
        <f t="shared" si="105"/>
        <v>-1</v>
      </c>
      <c r="S1142" s="95">
        <f t="shared" si="106"/>
        <v>0.45867121923459953</v>
      </c>
      <c r="T1142" s="95">
        <f t="shared" si="107"/>
        <v>-1</v>
      </c>
      <c r="U1142" s="95"/>
    </row>
    <row r="1143" spans="1:21" x14ac:dyDescent="0.3">
      <c r="A1143" s="36">
        <f t="shared" si="102"/>
        <v>2</v>
      </c>
      <c r="B1143" s="36">
        <v>112</v>
      </c>
      <c r="C1143" s="36">
        <v>1</v>
      </c>
      <c r="D1143" s="36" t="s">
        <v>412</v>
      </c>
      <c r="E1143" s="36">
        <v>2006</v>
      </c>
      <c r="F1143" s="33">
        <v>2007</v>
      </c>
      <c r="G1143" s="76">
        <v>285</v>
      </c>
      <c r="H1143" s="33">
        <v>10</v>
      </c>
      <c r="I1143" s="36">
        <v>1</v>
      </c>
      <c r="J1143" s="36">
        <v>1</v>
      </c>
      <c r="K1143" s="36">
        <v>3</v>
      </c>
      <c r="L1143" s="63">
        <v>9854</v>
      </c>
      <c r="M1143" s="63">
        <v>9484</v>
      </c>
      <c r="N1143" s="95">
        <f t="shared" si="103"/>
        <v>0.50956665632433551</v>
      </c>
      <c r="O1143" s="36">
        <v>20070112</v>
      </c>
      <c r="P1143" s="63">
        <v>9036</v>
      </c>
      <c r="Q1143" s="76">
        <f t="shared" si="104"/>
        <v>2.1401062416998671</v>
      </c>
      <c r="R1143" s="76">
        <f t="shared" si="105"/>
        <v>-1</v>
      </c>
      <c r="S1143" s="95">
        <f t="shared" si="106"/>
        <v>0.50956665632433551</v>
      </c>
      <c r="T1143" s="95">
        <f t="shared" si="107"/>
        <v>-1</v>
      </c>
      <c r="U1143" s="95"/>
    </row>
    <row r="1144" spans="1:21" x14ac:dyDescent="0.3">
      <c r="A1144" s="36">
        <f t="shared" si="102"/>
        <v>2</v>
      </c>
      <c r="B1144" s="36">
        <v>129</v>
      </c>
      <c r="C1144" s="36">
        <v>1</v>
      </c>
      <c r="D1144" s="36" t="s">
        <v>242</v>
      </c>
      <c r="E1144" s="36">
        <v>2006</v>
      </c>
      <c r="F1144" s="33">
        <v>2007</v>
      </c>
      <c r="G1144" s="76">
        <v>375</v>
      </c>
      <c r="H1144" s="33">
        <v>10</v>
      </c>
      <c r="I1144" s="36">
        <v>0</v>
      </c>
      <c r="J1144" s="36">
        <v>1</v>
      </c>
      <c r="K1144" s="36">
        <v>4</v>
      </c>
      <c r="L1144" s="63">
        <v>1456</v>
      </c>
      <c r="M1144" s="63">
        <v>1723</v>
      </c>
      <c r="N1144" s="95">
        <f t="shared" si="103"/>
        <v>0.45800566215791128</v>
      </c>
      <c r="O1144" s="36">
        <v>20070129</v>
      </c>
      <c r="P1144" s="63">
        <v>1373</v>
      </c>
      <c r="Q1144" s="76">
        <f t="shared" si="104"/>
        <v>2.3153678077203206</v>
      </c>
      <c r="R1144" s="76">
        <f t="shared" si="105"/>
        <v>-1</v>
      </c>
      <c r="S1144" s="95">
        <f t="shared" si="106"/>
        <v>0.45800566215791128</v>
      </c>
      <c r="T1144" s="95">
        <f t="shared" si="107"/>
        <v>-1</v>
      </c>
      <c r="U1144" s="95"/>
    </row>
    <row r="1145" spans="1:21" x14ac:dyDescent="0.3">
      <c r="A1145" s="36">
        <f t="shared" si="102"/>
        <v>2</v>
      </c>
      <c r="B1145" s="36">
        <v>173</v>
      </c>
      <c r="C1145" s="36">
        <v>1</v>
      </c>
      <c r="D1145" s="36" t="s">
        <v>370</v>
      </c>
      <c r="E1145" s="36">
        <v>2006</v>
      </c>
      <c r="F1145" s="33">
        <v>2007</v>
      </c>
      <c r="G1145" s="76">
        <v>583.26</v>
      </c>
      <c r="H1145" s="33">
        <v>10</v>
      </c>
      <c r="I1145" s="36">
        <v>0</v>
      </c>
      <c r="J1145" s="36">
        <v>1</v>
      </c>
      <c r="K1145" s="36">
        <v>6</v>
      </c>
      <c r="L1145" s="63">
        <v>505</v>
      </c>
      <c r="M1145" s="63">
        <v>725</v>
      </c>
      <c r="N1145" s="95">
        <f t="shared" si="103"/>
        <v>0.41056910569105692</v>
      </c>
      <c r="O1145" s="36">
        <v>20070173</v>
      </c>
      <c r="P1145" s="63">
        <v>467</v>
      </c>
      <c r="Q1145" s="76">
        <f t="shared" si="104"/>
        <v>2.633832976445396</v>
      </c>
      <c r="R1145" s="76">
        <f t="shared" si="105"/>
        <v>-1</v>
      </c>
      <c r="S1145" s="95">
        <f t="shared" si="106"/>
        <v>0.41056910569105692</v>
      </c>
      <c r="T1145" s="95">
        <f t="shared" si="107"/>
        <v>-1</v>
      </c>
      <c r="U1145" s="95"/>
    </row>
    <row r="1146" spans="1:21" x14ac:dyDescent="0.3">
      <c r="A1146" s="36">
        <f t="shared" si="102"/>
        <v>2</v>
      </c>
      <c r="B1146" s="36">
        <v>191</v>
      </c>
      <c r="C1146" s="36">
        <v>1</v>
      </c>
      <c r="D1146" s="36" t="s">
        <v>244</v>
      </c>
      <c r="E1146" s="36">
        <v>2006</v>
      </c>
      <c r="F1146" s="33">
        <v>2007</v>
      </c>
      <c r="G1146" s="76">
        <v>588.07000000000005</v>
      </c>
      <c r="H1146" s="33">
        <v>10</v>
      </c>
      <c r="I1146" s="36">
        <v>0</v>
      </c>
      <c r="J1146" s="36">
        <v>1</v>
      </c>
      <c r="K1146" s="36">
        <v>6</v>
      </c>
      <c r="L1146" s="63">
        <v>10992</v>
      </c>
      <c r="M1146" s="63">
        <v>13882</v>
      </c>
      <c r="N1146" s="95">
        <f t="shared" si="103"/>
        <v>0.44190721235024522</v>
      </c>
      <c r="O1146" s="36">
        <v>20070191</v>
      </c>
      <c r="P1146" s="63">
        <v>10575</v>
      </c>
      <c r="Q1146" s="76">
        <f t="shared" si="104"/>
        <v>2.3521513002364065</v>
      </c>
      <c r="R1146" s="76">
        <f t="shared" si="105"/>
        <v>-1</v>
      </c>
      <c r="S1146" s="95">
        <f t="shared" si="106"/>
        <v>0.44190721235024522</v>
      </c>
      <c r="T1146" s="95">
        <f t="shared" si="107"/>
        <v>-1</v>
      </c>
      <c r="U1146" s="95"/>
    </row>
    <row r="1147" spans="1:21" x14ac:dyDescent="0.3">
      <c r="A1147" s="36">
        <f t="shared" si="102"/>
        <v>2</v>
      </c>
      <c r="B1147" s="36">
        <v>194</v>
      </c>
      <c r="C1147" s="36">
        <v>1</v>
      </c>
      <c r="D1147" s="36" t="s">
        <v>319</v>
      </c>
      <c r="E1147" s="36">
        <v>2006</v>
      </c>
      <c r="F1147" s="33">
        <v>2007</v>
      </c>
      <c r="G1147" s="76">
        <v>0</v>
      </c>
      <c r="H1147" s="33">
        <v>10</v>
      </c>
      <c r="I1147" s="36">
        <v>0</v>
      </c>
      <c r="J1147" s="36">
        <v>1</v>
      </c>
      <c r="K1147" s="36">
        <v>1</v>
      </c>
      <c r="L1147" s="63">
        <v>9121</v>
      </c>
      <c r="M1147" s="63">
        <v>10894</v>
      </c>
      <c r="N1147" s="95">
        <f t="shared" si="103"/>
        <v>0.45570821883587309</v>
      </c>
      <c r="O1147" s="36">
        <v>20070194</v>
      </c>
      <c r="P1147" s="63">
        <v>10965</v>
      </c>
      <c r="Q1147" s="76">
        <f t="shared" si="104"/>
        <v>1.8253533971728226</v>
      </c>
      <c r="R1147" s="76">
        <f t="shared" si="105"/>
        <v>-1</v>
      </c>
      <c r="S1147" s="95">
        <f t="shared" si="106"/>
        <v>0.45570821883587309</v>
      </c>
      <c r="T1147" s="95">
        <f t="shared" si="107"/>
        <v>-1</v>
      </c>
      <c r="U1147" s="95"/>
    </row>
    <row r="1148" spans="1:21" x14ac:dyDescent="0.3">
      <c r="A1148" s="36">
        <f t="shared" si="102"/>
        <v>2</v>
      </c>
      <c r="B1148" s="36">
        <v>194</v>
      </c>
      <c r="C1148" s="36">
        <v>1</v>
      </c>
      <c r="D1148" s="36" t="s">
        <v>319</v>
      </c>
      <c r="E1148" s="36">
        <v>2006</v>
      </c>
      <c r="F1148" s="33">
        <v>2007</v>
      </c>
      <c r="G1148" s="76">
        <v>500</v>
      </c>
      <c r="H1148" s="33">
        <v>10</v>
      </c>
      <c r="I1148" s="36">
        <v>0</v>
      </c>
      <c r="J1148" s="36">
        <v>1</v>
      </c>
      <c r="K1148" s="36">
        <v>6</v>
      </c>
      <c r="L1148" s="63">
        <v>9275</v>
      </c>
      <c r="M1148" s="63">
        <v>10977</v>
      </c>
      <c r="N1148" s="95">
        <f t="shared" si="103"/>
        <v>0.45797945881888208</v>
      </c>
      <c r="O1148" s="36">
        <v>20070194</v>
      </c>
      <c r="P1148" s="63">
        <v>10965</v>
      </c>
      <c r="Q1148" s="76">
        <f t="shared" si="104"/>
        <v>1.8469676242590058</v>
      </c>
      <c r="R1148" s="76">
        <f t="shared" si="105"/>
        <v>-1</v>
      </c>
      <c r="S1148" s="95">
        <f t="shared" si="106"/>
        <v>0.45797945881888208</v>
      </c>
      <c r="T1148" s="95">
        <f t="shared" si="107"/>
        <v>-1</v>
      </c>
      <c r="U1148" s="95"/>
    </row>
    <row r="1149" spans="1:21" x14ac:dyDescent="0.3">
      <c r="A1149" s="36">
        <f t="shared" si="102"/>
        <v>2</v>
      </c>
      <c r="B1149" s="36">
        <v>197</v>
      </c>
      <c r="C1149" s="36">
        <v>1</v>
      </c>
      <c r="D1149" s="36" t="s">
        <v>415</v>
      </c>
      <c r="E1149" s="36">
        <v>2006</v>
      </c>
      <c r="F1149" s="33">
        <v>2007</v>
      </c>
      <c r="G1149" s="76">
        <v>495.41</v>
      </c>
      <c r="H1149" s="33">
        <v>10</v>
      </c>
      <c r="I1149" s="36">
        <v>0</v>
      </c>
      <c r="J1149" s="36">
        <v>1</v>
      </c>
      <c r="K1149" s="36">
        <v>5</v>
      </c>
      <c r="L1149" s="63">
        <v>7568</v>
      </c>
      <c r="M1149" s="63">
        <v>10447</v>
      </c>
      <c r="N1149" s="95">
        <f t="shared" si="103"/>
        <v>0.42009436580627257</v>
      </c>
      <c r="O1149" s="36">
        <v>20070197</v>
      </c>
      <c r="P1149" s="63">
        <v>4538</v>
      </c>
      <c r="Q1149" s="76">
        <f t="shared" si="104"/>
        <v>3.9698104892022918</v>
      </c>
      <c r="R1149" s="76">
        <f t="shared" si="105"/>
        <v>-1</v>
      </c>
      <c r="S1149" s="95">
        <f t="shared" si="106"/>
        <v>0.42009436580627257</v>
      </c>
      <c r="T1149" s="95">
        <f t="shared" si="107"/>
        <v>-1</v>
      </c>
      <c r="U1149" s="95"/>
    </row>
    <row r="1150" spans="1:21" x14ac:dyDescent="0.3">
      <c r="A1150" s="36">
        <f t="shared" si="102"/>
        <v>2</v>
      </c>
      <c r="B1150" s="36">
        <v>241</v>
      </c>
      <c r="C1150" s="36">
        <v>1</v>
      </c>
      <c r="D1150" s="36" t="s">
        <v>272</v>
      </c>
      <c r="E1150" s="36">
        <v>2006</v>
      </c>
      <c r="F1150" s="33">
        <v>2007</v>
      </c>
      <c r="G1150" s="76">
        <v>460</v>
      </c>
      <c r="H1150" s="33">
        <v>5</v>
      </c>
      <c r="I1150" s="36">
        <v>0</v>
      </c>
      <c r="J1150" s="36">
        <v>1</v>
      </c>
      <c r="K1150" s="36">
        <v>5</v>
      </c>
      <c r="L1150" s="63">
        <v>4568</v>
      </c>
      <c r="M1150" s="63">
        <v>6407</v>
      </c>
      <c r="N1150" s="95">
        <f t="shared" si="103"/>
        <v>0.41621867881548974</v>
      </c>
      <c r="O1150" s="36">
        <v>20070241</v>
      </c>
      <c r="P1150" s="63">
        <v>3578</v>
      </c>
      <c r="Q1150" s="76">
        <f t="shared" si="104"/>
        <v>3.067356064840693</v>
      </c>
      <c r="R1150" s="76">
        <f t="shared" si="105"/>
        <v>-1</v>
      </c>
      <c r="S1150" s="95">
        <f t="shared" si="106"/>
        <v>0.41621867881548974</v>
      </c>
      <c r="T1150" s="95">
        <f t="shared" si="107"/>
        <v>-1</v>
      </c>
      <c r="U1150" s="95"/>
    </row>
    <row r="1151" spans="1:21" x14ac:dyDescent="0.3">
      <c r="A1151" s="36">
        <f t="shared" si="102"/>
        <v>2</v>
      </c>
      <c r="B1151" s="36">
        <v>277</v>
      </c>
      <c r="C1151" s="36">
        <v>1</v>
      </c>
      <c r="D1151" s="36" t="s">
        <v>375</v>
      </c>
      <c r="E1151" s="36">
        <v>2006</v>
      </c>
      <c r="F1151" s="33">
        <v>2007</v>
      </c>
      <c r="G1151" s="76">
        <v>480</v>
      </c>
      <c r="H1151" s="33">
        <v>10</v>
      </c>
      <c r="I1151" s="36">
        <v>0</v>
      </c>
      <c r="J1151" s="36">
        <v>1</v>
      </c>
      <c r="K1151" s="36">
        <v>5</v>
      </c>
      <c r="L1151" s="63">
        <v>3393</v>
      </c>
      <c r="M1151" s="63">
        <v>5418</v>
      </c>
      <c r="N1151" s="95">
        <f t="shared" si="103"/>
        <v>0.38508682328907046</v>
      </c>
      <c r="O1151" s="36">
        <v>20070277</v>
      </c>
      <c r="P1151" s="63">
        <v>2497</v>
      </c>
      <c r="Q1151" s="76">
        <f t="shared" si="104"/>
        <v>3.5286343612334803</v>
      </c>
      <c r="R1151" s="76">
        <f t="shared" si="105"/>
        <v>-1</v>
      </c>
      <c r="S1151" s="95">
        <f t="shared" si="106"/>
        <v>0.38508682328907046</v>
      </c>
      <c r="T1151" s="95">
        <f t="shared" si="107"/>
        <v>-1</v>
      </c>
      <c r="U1151" s="95"/>
    </row>
    <row r="1152" spans="1:21" x14ac:dyDescent="0.3">
      <c r="A1152" s="36">
        <f t="shared" si="102"/>
        <v>2</v>
      </c>
      <c r="B1152" s="36">
        <v>278</v>
      </c>
      <c r="C1152" s="36">
        <v>1</v>
      </c>
      <c r="D1152" s="36" t="s">
        <v>517</v>
      </c>
      <c r="E1152" s="36">
        <v>2006</v>
      </c>
      <c r="F1152" s="33">
        <v>2007</v>
      </c>
      <c r="G1152" s="76">
        <v>550</v>
      </c>
      <c r="H1152" s="34">
        <v>10</v>
      </c>
      <c r="I1152" s="36">
        <v>1</v>
      </c>
      <c r="J1152" s="36">
        <v>1</v>
      </c>
      <c r="K1152" s="36">
        <v>6</v>
      </c>
      <c r="L1152" s="63">
        <v>3276</v>
      </c>
      <c r="M1152" s="63">
        <v>2941</v>
      </c>
      <c r="N1152" s="95">
        <f t="shared" si="103"/>
        <v>0.5269422551069648</v>
      </c>
      <c r="O1152" s="36">
        <v>20070278</v>
      </c>
      <c r="P1152" s="63">
        <v>2069</v>
      </c>
      <c r="Q1152" s="76">
        <f t="shared" si="104"/>
        <v>3.0048332527791204</v>
      </c>
      <c r="R1152" s="76">
        <f t="shared" si="105"/>
        <v>-1</v>
      </c>
      <c r="S1152" s="95">
        <f t="shared" si="106"/>
        <v>0.5269422551069648</v>
      </c>
      <c r="T1152" s="95">
        <f t="shared" si="107"/>
        <v>-1</v>
      </c>
      <c r="U1152" s="95"/>
    </row>
    <row r="1153" spans="1:21" x14ac:dyDescent="0.3">
      <c r="A1153" s="36">
        <f t="shared" si="102"/>
        <v>2</v>
      </c>
      <c r="B1153" s="36">
        <v>286</v>
      </c>
      <c r="C1153" s="36">
        <v>1</v>
      </c>
      <c r="D1153" s="36" t="s">
        <v>422</v>
      </c>
      <c r="E1153" s="36">
        <v>2006</v>
      </c>
      <c r="F1153" s="33">
        <v>2007</v>
      </c>
      <c r="G1153" s="76">
        <v>200</v>
      </c>
      <c r="H1153" s="33">
        <v>10</v>
      </c>
      <c r="I1153" s="36">
        <v>0</v>
      </c>
      <c r="J1153" s="36">
        <v>1</v>
      </c>
      <c r="K1153" s="36">
        <v>3</v>
      </c>
      <c r="L1153" s="63">
        <v>1028</v>
      </c>
      <c r="M1153" s="63">
        <v>1422</v>
      </c>
      <c r="N1153" s="95">
        <f t="shared" si="103"/>
        <v>0.41959183673469386</v>
      </c>
      <c r="O1153" s="36">
        <v>20070286</v>
      </c>
      <c r="P1153" s="63">
        <v>1299</v>
      </c>
      <c r="Q1153" s="76">
        <f t="shared" si="104"/>
        <v>1.8860662047729022</v>
      </c>
      <c r="R1153" s="76">
        <f t="shared" si="105"/>
        <v>-1</v>
      </c>
      <c r="S1153" s="95">
        <f t="shared" si="106"/>
        <v>0.41959183673469386</v>
      </c>
      <c r="T1153" s="95">
        <f t="shared" si="107"/>
        <v>-1</v>
      </c>
      <c r="U1153" s="95"/>
    </row>
    <row r="1154" spans="1:21" x14ac:dyDescent="0.3">
      <c r="A1154" s="36">
        <f t="shared" si="102"/>
        <v>2</v>
      </c>
      <c r="B1154" s="36">
        <v>286</v>
      </c>
      <c r="C1154" s="36">
        <v>1</v>
      </c>
      <c r="D1154" s="36" t="s">
        <v>422</v>
      </c>
      <c r="E1154" s="36">
        <v>2006</v>
      </c>
      <c r="F1154" s="33">
        <v>2007</v>
      </c>
      <c r="G1154" s="76">
        <v>315</v>
      </c>
      <c r="H1154" s="33">
        <v>10</v>
      </c>
      <c r="I1154" s="36">
        <v>0</v>
      </c>
      <c r="J1154" s="36">
        <v>1</v>
      </c>
      <c r="K1154" s="36">
        <v>4</v>
      </c>
      <c r="L1154" s="63">
        <v>1146</v>
      </c>
      <c r="M1154" s="63">
        <v>1333</v>
      </c>
      <c r="N1154" s="95">
        <f t="shared" si="103"/>
        <v>0.46228317870108915</v>
      </c>
      <c r="O1154" s="36">
        <v>20070286</v>
      </c>
      <c r="P1154" s="63">
        <v>1299</v>
      </c>
      <c r="Q1154" s="76">
        <f t="shared" si="104"/>
        <v>1.9083910700538875</v>
      </c>
      <c r="R1154" s="76">
        <f t="shared" si="105"/>
        <v>-1</v>
      </c>
      <c r="S1154" s="95">
        <f t="shared" si="106"/>
        <v>0.46228317870108915</v>
      </c>
      <c r="T1154" s="95">
        <f t="shared" si="107"/>
        <v>-1</v>
      </c>
      <c r="U1154" s="95"/>
    </row>
    <row r="1155" spans="1:21" x14ac:dyDescent="0.3">
      <c r="A1155" s="36">
        <f t="shared" si="102"/>
        <v>2</v>
      </c>
      <c r="B1155" s="36">
        <v>286</v>
      </c>
      <c r="C1155" s="36">
        <v>1</v>
      </c>
      <c r="D1155" s="36" t="s">
        <v>422</v>
      </c>
      <c r="E1155" s="36">
        <v>2006</v>
      </c>
      <c r="F1155" s="33">
        <v>2007</v>
      </c>
      <c r="G1155" s="76">
        <v>595</v>
      </c>
      <c r="H1155" s="33">
        <v>10</v>
      </c>
      <c r="I1155" s="36">
        <v>0</v>
      </c>
      <c r="J1155" s="36">
        <v>1</v>
      </c>
      <c r="K1155" s="36">
        <v>6</v>
      </c>
      <c r="L1155" s="63">
        <v>666</v>
      </c>
      <c r="M1155" s="63">
        <v>767</v>
      </c>
      <c r="N1155" s="95">
        <f t="shared" si="103"/>
        <v>0.46475924633635729</v>
      </c>
      <c r="O1155" s="36">
        <v>20070286</v>
      </c>
      <c r="P1155" s="63">
        <v>1299</v>
      </c>
      <c r="Q1155" s="76">
        <f t="shared" si="104"/>
        <v>1.1031562740569669</v>
      </c>
      <c r="R1155" s="76">
        <f t="shared" si="105"/>
        <v>-1</v>
      </c>
      <c r="S1155" s="95">
        <f t="shared" si="106"/>
        <v>0.46475924633635729</v>
      </c>
      <c r="T1155" s="95">
        <f t="shared" si="107"/>
        <v>-1</v>
      </c>
      <c r="U1155" s="95"/>
    </row>
    <row r="1156" spans="1:21" x14ac:dyDescent="0.3">
      <c r="A1156" s="36">
        <f t="shared" si="102"/>
        <v>2</v>
      </c>
      <c r="B1156" s="36">
        <v>294</v>
      </c>
      <c r="C1156" s="36">
        <v>1</v>
      </c>
      <c r="D1156" s="36" t="s">
        <v>251</v>
      </c>
      <c r="E1156" s="36">
        <v>2006</v>
      </c>
      <c r="F1156" s="33">
        <v>2008</v>
      </c>
      <c r="G1156" s="76">
        <v>1400</v>
      </c>
      <c r="H1156" s="33">
        <v>10</v>
      </c>
      <c r="I1156" s="36">
        <v>0</v>
      </c>
      <c r="J1156" s="36">
        <v>0</v>
      </c>
      <c r="K1156" s="36">
        <v>10</v>
      </c>
      <c r="L1156" s="63">
        <v>522</v>
      </c>
      <c r="M1156" s="63">
        <v>869</v>
      </c>
      <c r="N1156" s="95">
        <f t="shared" si="103"/>
        <v>0.37526959022286127</v>
      </c>
      <c r="O1156" s="36">
        <v>20070294</v>
      </c>
      <c r="P1156" s="63">
        <v>480</v>
      </c>
      <c r="Q1156" s="76">
        <f t="shared" si="104"/>
        <v>2.8979166666666667</v>
      </c>
      <c r="R1156" s="76">
        <f t="shared" si="105"/>
        <v>-1</v>
      </c>
      <c r="S1156" s="95">
        <f t="shared" si="106"/>
        <v>0.37526959022286127</v>
      </c>
      <c r="T1156" s="95">
        <f t="shared" si="107"/>
        <v>-1</v>
      </c>
      <c r="U1156" s="95"/>
    </row>
    <row r="1157" spans="1:21" x14ac:dyDescent="0.3">
      <c r="A1157" s="36">
        <f t="shared" si="102"/>
        <v>2</v>
      </c>
      <c r="B1157" s="36">
        <v>300</v>
      </c>
      <c r="C1157" s="36">
        <v>1</v>
      </c>
      <c r="D1157" s="36" t="s">
        <v>876</v>
      </c>
      <c r="E1157" s="36">
        <v>2006</v>
      </c>
      <c r="F1157" s="33">
        <v>2007</v>
      </c>
      <c r="G1157" s="76">
        <v>575</v>
      </c>
      <c r="H1157" s="33">
        <v>5</v>
      </c>
      <c r="I1157" s="36">
        <v>1</v>
      </c>
      <c r="J1157" s="36">
        <v>1</v>
      </c>
      <c r="K1157" s="36">
        <v>6</v>
      </c>
      <c r="L1157" s="63">
        <v>1931</v>
      </c>
      <c r="M1157" s="63">
        <v>1615</v>
      </c>
      <c r="N1157" s="95">
        <f t="shared" si="103"/>
        <v>0.54455724760293289</v>
      </c>
      <c r="O1157" s="36">
        <v>20070300</v>
      </c>
      <c r="P1157" s="63">
        <v>1364</v>
      </c>
      <c r="Q1157" s="76">
        <f t="shared" si="104"/>
        <v>2.5997067448680351</v>
      </c>
      <c r="R1157" s="76">
        <f t="shared" si="105"/>
        <v>-1</v>
      </c>
      <c r="S1157" s="95">
        <f t="shared" si="106"/>
        <v>0.54455724760293289</v>
      </c>
      <c r="T1157" s="95">
        <f t="shared" si="107"/>
        <v>-1</v>
      </c>
      <c r="U1157" s="95"/>
    </row>
    <row r="1158" spans="1:21" x14ac:dyDescent="0.3">
      <c r="A1158" s="36">
        <f t="shared" si="102"/>
        <v>2</v>
      </c>
      <c r="B1158" s="36">
        <v>309</v>
      </c>
      <c r="C1158" s="36">
        <v>1</v>
      </c>
      <c r="D1158" s="36" t="s">
        <v>378</v>
      </c>
      <c r="E1158" s="36">
        <v>2006</v>
      </c>
      <c r="F1158" s="33">
        <v>2007</v>
      </c>
      <c r="G1158" s="76">
        <v>600</v>
      </c>
      <c r="H1158" s="33">
        <v>5</v>
      </c>
      <c r="I1158" s="36">
        <v>1</v>
      </c>
      <c r="J1158" s="36">
        <v>1</v>
      </c>
      <c r="K1158" s="36">
        <v>7</v>
      </c>
      <c r="L1158" s="63">
        <v>3486</v>
      </c>
      <c r="M1158" s="63">
        <v>2807</v>
      </c>
      <c r="N1158" s="95">
        <f t="shared" si="103"/>
        <v>0.55394883203559508</v>
      </c>
      <c r="O1158" s="36">
        <v>20070309</v>
      </c>
      <c r="P1158" s="63">
        <v>1473</v>
      </c>
      <c r="Q1158" s="76">
        <f t="shared" si="104"/>
        <v>4.2722335369993214</v>
      </c>
      <c r="R1158" s="76">
        <f t="shared" si="105"/>
        <v>-1</v>
      </c>
      <c r="S1158" s="95">
        <f t="shared" si="106"/>
        <v>0.55394883203559508</v>
      </c>
      <c r="T1158" s="95">
        <f t="shared" si="107"/>
        <v>-1</v>
      </c>
      <c r="U1158" s="95"/>
    </row>
    <row r="1159" spans="1:21" x14ac:dyDescent="0.3">
      <c r="A1159" s="36">
        <f t="shared" si="102"/>
        <v>2</v>
      </c>
      <c r="B1159" s="36">
        <v>317</v>
      </c>
      <c r="C1159" s="36">
        <v>1</v>
      </c>
      <c r="D1159" s="36" t="s">
        <v>452</v>
      </c>
      <c r="E1159" s="36">
        <v>2006</v>
      </c>
      <c r="F1159" s="33">
        <v>2007</v>
      </c>
      <c r="G1159" s="76">
        <v>100</v>
      </c>
      <c r="H1159" s="33">
        <v>5</v>
      </c>
      <c r="I1159" s="36">
        <v>0</v>
      </c>
      <c r="J1159" s="36">
        <v>1</v>
      </c>
      <c r="K1159" s="36">
        <v>2</v>
      </c>
      <c r="L1159" s="63">
        <v>934</v>
      </c>
      <c r="M1159" s="63">
        <v>1310</v>
      </c>
      <c r="N1159" s="95">
        <f t="shared" si="103"/>
        <v>0.41622103386809267</v>
      </c>
      <c r="O1159" s="36">
        <v>20070317</v>
      </c>
      <c r="P1159" s="63">
        <v>996</v>
      </c>
      <c r="Q1159" s="76">
        <f t="shared" si="104"/>
        <v>2.2530120481927711</v>
      </c>
      <c r="R1159" s="76">
        <f t="shared" si="105"/>
        <v>-1</v>
      </c>
      <c r="S1159" s="95">
        <f t="shared" si="106"/>
        <v>0.41622103386809267</v>
      </c>
      <c r="T1159" s="95">
        <f t="shared" si="107"/>
        <v>-1</v>
      </c>
      <c r="U1159" s="95"/>
    </row>
    <row r="1160" spans="1:21" x14ac:dyDescent="0.3">
      <c r="A1160" s="36">
        <f t="shared" si="102"/>
        <v>2</v>
      </c>
      <c r="B1160" s="36">
        <v>317</v>
      </c>
      <c r="C1160" s="36">
        <v>1</v>
      </c>
      <c r="D1160" s="36" t="s">
        <v>452</v>
      </c>
      <c r="E1160" s="36">
        <v>2006</v>
      </c>
      <c r="F1160" s="33">
        <v>2007</v>
      </c>
      <c r="G1160" s="76">
        <v>600</v>
      </c>
      <c r="H1160" s="33">
        <v>5</v>
      </c>
      <c r="I1160" s="36">
        <v>0</v>
      </c>
      <c r="J1160" s="36">
        <v>1</v>
      </c>
      <c r="K1160" s="36">
        <v>7</v>
      </c>
      <c r="L1160" s="63">
        <v>990</v>
      </c>
      <c r="M1160" s="63">
        <v>1264</v>
      </c>
      <c r="N1160" s="95">
        <f t="shared" si="103"/>
        <v>0.43921916592724047</v>
      </c>
      <c r="O1160" s="36">
        <v>20070317</v>
      </c>
      <c r="P1160" s="63">
        <v>996</v>
      </c>
      <c r="Q1160" s="76">
        <f t="shared" si="104"/>
        <v>2.2630522088353415</v>
      </c>
      <c r="R1160" s="76">
        <f t="shared" si="105"/>
        <v>-1</v>
      </c>
      <c r="S1160" s="95">
        <f t="shared" si="106"/>
        <v>0.43921916592724047</v>
      </c>
      <c r="T1160" s="95">
        <f t="shared" si="107"/>
        <v>-1</v>
      </c>
      <c r="U1160" s="95"/>
    </row>
    <row r="1161" spans="1:21" x14ac:dyDescent="0.3">
      <c r="A1161" s="36">
        <f t="shared" si="102"/>
        <v>2</v>
      </c>
      <c r="B1161" s="36">
        <v>356</v>
      </c>
      <c r="C1161" s="36">
        <v>1</v>
      </c>
      <c r="D1161" s="36" t="s">
        <v>601</v>
      </c>
      <c r="E1161" s="36">
        <v>2006</v>
      </c>
      <c r="F1161" s="33">
        <v>2008</v>
      </c>
      <c r="G1161" s="76">
        <v>1009.08</v>
      </c>
      <c r="H1161" s="33">
        <v>10</v>
      </c>
      <c r="I1161" s="36">
        <v>1</v>
      </c>
      <c r="J1161" s="36">
        <v>0</v>
      </c>
      <c r="K1161" s="36">
        <v>10</v>
      </c>
      <c r="L1161" s="63">
        <v>267</v>
      </c>
      <c r="M1161" s="63">
        <v>120</v>
      </c>
      <c r="N1161" s="95">
        <f t="shared" si="103"/>
        <v>0.68992248062015504</v>
      </c>
      <c r="O1161" s="36">
        <v>20070356</v>
      </c>
      <c r="P1161" s="63">
        <v>135</v>
      </c>
      <c r="Q1161" s="76">
        <f t="shared" si="104"/>
        <v>2.8666666666666667</v>
      </c>
      <c r="R1161" s="76">
        <f t="shared" si="105"/>
        <v>-1</v>
      </c>
      <c r="S1161" s="95">
        <f t="shared" si="106"/>
        <v>0.68992248062015504</v>
      </c>
      <c r="T1161" s="95">
        <f t="shared" si="107"/>
        <v>-1</v>
      </c>
      <c r="U1161" s="95"/>
    </row>
    <row r="1162" spans="1:21" x14ac:dyDescent="0.3">
      <c r="A1162" s="36">
        <f t="shared" si="102"/>
        <v>2</v>
      </c>
      <c r="B1162" s="36">
        <v>381</v>
      </c>
      <c r="C1162" s="36">
        <v>1</v>
      </c>
      <c r="D1162" s="36" t="s">
        <v>324</v>
      </c>
      <c r="E1162" s="36">
        <v>2006</v>
      </c>
      <c r="F1162" s="33">
        <v>2007</v>
      </c>
      <c r="G1162" s="76">
        <v>950</v>
      </c>
      <c r="H1162" s="33">
        <v>10</v>
      </c>
      <c r="I1162" s="36">
        <v>0</v>
      </c>
      <c r="J1162" s="36">
        <v>1</v>
      </c>
      <c r="K1162" s="36">
        <v>10</v>
      </c>
      <c r="L1162" s="63">
        <v>2621</v>
      </c>
      <c r="M1162" s="63">
        <v>4583</v>
      </c>
      <c r="N1162" s="95">
        <f t="shared" si="103"/>
        <v>0.36382565241532483</v>
      </c>
      <c r="O1162" s="36">
        <v>20070381</v>
      </c>
      <c r="P1162" s="63">
        <v>1894</v>
      </c>
      <c r="Q1162" s="76">
        <f t="shared" si="104"/>
        <v>3.8035902851108765</v>
      </c>
      <c r="R1162" s="76">
        <f t="shared" si="105"/>
        <v>-1</v>
      </c>
      <c r="S1162" s="95">
        <f t="shared" si="106"/>
        <v>0.36382565241532483</v>
      </c>
      <c r="T1162" s="95">
        <f t="shared" si="107"/>
        <v>-1</v>
      </c>
      <c r="U1162" s="95"/>
    </row>
    <row r="1163" spans="1:21" x14ac:dyDescent="0.3">
      <c r="A1163" s="36">
        <f t="shared" si="102"/>
        <v>2</v>
      </c>
      <c r="B1163" s="36">
        <v>390</v>
      </c>
      <c r="C1163" s="36">
        <v>1</v>
      </c>
      <c r="D1163" s="36" t="s">
        <v>557</v>
      </c>
      <c r="E1163" s="36">
        <v>2006</v>
      </c>
      <c r="F1163" s="33">
        <v>2007</v>
      </c>
      <c r="G1163" s="76">
        <v>573.70000000000005</v>
      </c>
      <c r="H1163" s="33">
        <v>10</v>
      </c>
      <c r="I1163" s="36">
        <v>0</v>
      </c>
      <c r="J1163" s="36">
        <v>1</v>
      </c>
      <c r="K1163" s="36">
        <v>6</v>
      </c>
      <c r="L1163" s="63">
        <v>795</v>
      </c>
      <c r="M1163" s="63">
        <v>952</v>
      </c>
      <c r="N1163" s="95">
        <f t="shared" si="103"/>
        <v>0.45506582713222665</v>
      </c>
      <c r="O1163" s="36">
        <v>20070390</v>
      </c>
      <c r="P1163" s="63">
        <v>588</v>
      </c>
      <c r="Q1163" s="76">
        <f t="shared" si="104"/>
        <v>2.9710884353741496</v>
      </c>
      <c r="R1163" s="76">
        <f t="shared" si="105"/>
        <v>-1</v>
      </c>
      <c r="S1163" s="95">
        <f t="shared" si="106"/>
        <v>0.45506582713222665</v>
      </c>
      <c r="T1163" s="95">
        <f t="shared" si="107"/>
        <v>-1</v>
      </c>
      <c r="U1163" s="95"/>
    </row>
    <row r="1164" spans="1:21" x14ac:dyDescent="0.3">
      <c r="A1164" s="36">
        <f t="shared" si="102"/>
        <v>2</v>
      </c>
      <c r="B1164" s="36">
        <v>403</v>
      </c>
      <c r="C1164" s="36">
        <v>1</v>
      </c>
      <c r="D1164" s="36" t="s">
        <v>283</v>
      </c>
      <c r="E1164" s="36">
        <v>2006</v>
      </c>
      <c r="F1164" s="33">
        <v>2007</v>
      </c>
      <c r="G1164" s="76">
        <v>799.55</v>
      </c>
      <c r="H1164" s="33">
        <v>10</v>
      </c>
      <c r="I1164" s="36">
        <v>1</v>
      </c>
      <c r="J1164" s="36">
        <v>1</v>
      </c>
      <c r="K1164" s="36">
        <v>8</v>
      </c>
      <c r="L1164" s="63">
        <v>343</v>
      </c>
      <c r="M1164" s="63">
        <v>338</v>
      </c>
      <c r="N1164" s="95">
        <f t="shared" si="103"/>
        <v>0.50367107195301031</v>
      </c>
      <c r="O1164" s="36">
        <v>20070403</v>
      </c>
      <c r="P1164" s="63">
        <v>199</v>
      </c>
      <c r="Q1164" s="76">
        <f t="shared" si="104"/>
        <v>3.4221105527638191</v>
      </c>
      <c r="R1164" s="76">
        <f t="shared" si="105"/>
        <v>-1</v>
      </c>
      <c r="S1164" s="95">
        <f t="shared" si="106"/>
        <v>0.50367107195301031</v>
      </c>
      <c r="T1164" s="95">
        <f t="shared" si="107"/>
        <v>-1</v>
      </c>
      <c r="U1164" s="95"/>
    </row>
    <row r="1165" spans="1:21" x14ac:dyDescent="0.3">
      <c r="A1165" s="36">
        <f t="shared" si="102"/>
        <v>2</v>
      </c>
      <c r="B1165" s="36">
        <v>404</v>
      </c>
      <c r="C1165" s="36">
        <v>1</v>
      </c>
      <c r="D1165" s="36" t="s">
        <v>519</v>
      </c>
      <c r="E1165" s="36">
        <v>2006</v>
      </c>
      <c r="F1165" s="33">
        <v>2007</v>
      </c>
      <c r="G1165" s="76">
        <v>840.63</v>
      </c>
      <c r="H1165" s="33">
        <v>10</v>
      </c>
      <c r="I1165" s="36">
        <v>1</v>
      </c>
      <c r="J1165" s="36">
        <v>1</v>
      </c>
      <c r="K1165" s="36">
        <v>9</v>
      </c>
      <c r="L1165" s="63">
        <v>317</v>
      </c>
      <c r="M1165" s="63">
        <v>308</v>
      </c>
      <c r="N1165" s="95">
        <f t="shared" si="103"/>
        <v>0.50719999999999998</v>
      </c>
      <c r="O1165" s="36">
        <v>20070404</v>
      </c>
      <c r="P1165" s="63">
        <v>195</v>
      </c>
      <c r="Q1165" s="76">
        <f t="shared" si="104"/>
        <v>3.2051282051282053</v>
      </c>
      <c r="R1165" s="76">
        <f t="shared" si="105"/>
        <v>-1</v>
      </c>
      <c r="S1165" s="95">
        <f t="shared" si="106"/>
        <v>0.50719999999999998</v>
      </c>
      <c r="T1165" s="95">
        <f t="shared" si="107"/>
        <v>-1</v>
      </c>
      <c r="U1165" s="95"/>
    </row>
    <row r="1166" spans="1:21" x14ac:dyDescent="0.3">
      <c r="A1166" s="36">
        <f t="shared" si="102"/>
        <v>2</v>
      </c>
      <c r="B1166" s="36">
        <v>424</v>
      </c>
      <c r="C1166" s="36">
        <v>1</v>
      </c>
      <c r="D1166" s="36" t="s">
        <v>503</v>
      </c>
      <c r="E1166" s="36">
        <v>2006</v>
      </c>
      <c r="F1166" s="33">
        <v>2007</v>
      </c>
      <c r="G1166" s="76">
        <v>521</v>
      </c>
      <c r="H1166" s="33">
        <v>10</v>
      </c>
      <c r="I1166" s="36">
        <v>1</v>
      </c>
      <c r="J1166" s="36">
        <v>1</v>
      </c>
      <c r="K1166" s="36">
        <v>6</v>
      </c>
      <c r="L1166" s="63">
        <v>306</v>
      </c>
      <c r="M1166" s="63">
        <v>293</v>
      </c>
      <c r="N1166" s="95">
        <f t="shared" si="103"/>
        <v>0.51085141903171949</v>
      </c>
      <c r="O1166" s="36">
        <v>20070424</v>
      </c>
      <c r="P1166" s="63">
        <v>462</v>
      </c>
      <c r="Q1166" s="76">
        <f t="shared" si="104"/>
        <v>1.2965367965367964</v>
      </c>
      <c r="R1166" s="76">
        <f t="shared" si="105"/>
        <v>-1</v>
      </c>
      <c r="S1166" s="95">
        <f t="shared" si="106"/>
        <v>0.51085141903171949</v>
      </c>
      <c r="T1166" s="95">
        <f t="shared" si="107"/>
        <v>-1</v>
      </c>
      <c r="U1166" s="95"/>
    </row>
    <row r="1167" spans="1:21" x14ac:dyDescent="0.3">
      <c r="A1167" s="36">
        <f t="shared" si="102"/>
        <v>2</v>
      </c>
      <c r="B1167" s="36">
        <v>466</v>
      </c>
      <c r="C1167" s="36">
        <v>1</v>
      </c>
      <c r="D1167" s="36" t="s">
        <v>383</v>
      </c>
      <c r="E1167" s="36">
        <v>2006</v>
      </c>
      <c r="F1167" s="33">
        <v>2007</v>
      </c>
      <c r="G1167" s="76">
        <v>325</v>
      </c>
      <c r="H1167" s="33">
        <v>7</v>
      </c>
      <c r="I1167" s="36">
        <v>0</v>
      </c>
      <c r="J1167" s="36">
        <v>1</v>
      </c>
      <c r="K1167" s="36">
        <v>4</v>
      </c>
      <c r="L1167" s="63">
        <v>2217</v>
      </c>
      <c r="M1167" s="63">
        <v>2427</v>
      </c>
      <c r="N1167" s="95">
        <f t="shared" si="103"/>
        <v>0.47739018087855295</v>
      </c>
      <c r="O1167" s="36">
        <v>20070466</v>
      </c>
      <c r="P1167" s="63">
        <v>2000</v>
      </c>
      <c r="Q1167" s="76">
        <f t="shared" si="104"/>
        <v>2.3220000000000001</v>
      </c>
      <c r="R1167" s="76">
        <f t="shared" si="105"/>
        <v>-1</v>
      </c>
      <c r="S1167" s="95">
        <f t="shared" si="106"/>
        <v>0.47739018087855295</v>
      </c>
      <c r="T1167" s="95">
        <f t="shared" si="107"/>
        <v>-1</v>
      </c>
      <c r="U1167" s="95"/>
    </row>
    <row r="1168" spans="1:21" x14ac:dyDescent="0.3">
      <c r="A1168" s="36">
        <f t="shared" si="102"/>
        <v>2</v>
      </c>
      <c r="B1168" s="36">
        <v>480</v>
      </c>
      <c r="C1168" s="36">
        <v>1</v>
      </c>
      <c r="D1168" s="36" t="s">
        <v>521</v>
      </c>
      <c r="E1168" s="36">
        <v>2006</v>
      </c>
      <c r="F1168" s="33">
        <v>2007</v>
      </c>
      <c r="G1168" s="76">
        <v>550</v>
      </c>
      <c r="H1168" s="33">
        <v>10</v>
      </c>
      <c r="I1168" s="36">
        <v>0</v>
      </c>
      <c r="J1168" s="36">
        <v>1</v>
      </c>
      <c r="K1168" s="36">
        <v>6</v>
      </c>
      <c r="L1168" s="63">
        <v>982</v>
      </c>
      <c r="M1168" s="63">
        <v>1253</v>
      </c>
      <c r="N1168" s="95">
        <f t="shared" si="103"/>
        <v>0.43937360178970919</v>
      </c>
      <c r="O1168" s="36">
        <v>20070480</v>
      </c>
      <c r="P1168" s="63">
        <v>833</v>
      </c>
      <c r="Q1168" s="76">
        <f t="shared" si="104"/>
        <v>2.6830732292917165</v>
      </c>
      <c r="R1168" s="76">
        <f t="shared" si="105"/>
        <v>-1</v>
      </c>
      <c r="S1168" s="95">
        <f t="shared" si="106"/>
        <v>0.43937360178970919</v>
      </c>
      <c r="T1168" s="95">
        <f t="shared" si="107"/>
        <v>-1</v>
      </c>
      <c r="U1168" s="95"/>
    </row>
    <row r="1169" spans="1:21" x14ac:dyDescent="0.3">
      <c r="A1169" s="36">
        <f t="shared" si="102"/>
        <v>2</v>
      </c>
      <c r="B1169" s="36">
        <v>487</v>
      </c>
      <c r="C1169" s="36">
        <v>1</v>
      </c>
      <c r="D1169" s="36" t="s">
        <v>289</v>
      </c>
      <c r="E1169" s="36">
        <v>2006</v>
      </c>
      <c r="F1169" s="33">
        <v>2007</v>
      </c>
      <c r="G1169" s="76">
        <v>700</v>
      </c>
      <c r="H1169" s="33">
        <v>10</v>
      </c>
      <c r="I1169" s="36">
        <v>0</v>
      </c>
      <c r="J1169" s="36">
        <v>1</v>
      </c>
      <c r="K1169" s="36">
        <v>8</v>
      </c>
      <c r="L1169" s="63">
        <v>424</v>
      </c>
      <c r="M1169" s="63">
        <v>478</v>
      </c>
      <c r="N1169" s="95">
        <f t="shared" si="103"/>
        <v>0.47006651884700668</v>
      </c>
      <c r="O1169" s="36">
        <v>20070487</v>
      </c>
      <c r="P1169" s="63">
        <v>316</v>
      </c>
      <c r="Q1169" s="76">
        <f t="shared" si="104"/>
        <v>2.8544303797468356</v>
      </c>
      <c r="R1169" s="76">
        <f t="shared" si="105"/>
        <v>-1</v>
      </c>
      <c r="S1169" s="95">
        <f t="shared" si="106"/>
        <v>0.47006651884700668</v>
      </c>
      <c r="T1169" s="95">
        <f t="shared" si="107"/>
        <v>-1</v>
      </c>
      <c r="U1169" s="95"/>
    </row>
    <row r="1170" spans="1:21" x14ac:dyDescent="0.3">
      <c r="A1170" s="36">
        <f t="shared" si="102"/>
        <v>2</v>
      </c>
      <c r="B1170" s="36">
        <v>500</v>
      </c>
      <c r="C1170" s="36">
        <v>1</v>
      </c>
      <c r="D1170" s="36" t="s">
        <v>635</v>
      </c>
      <c r="E1170" s="36">
        <v>2006</v>
      </c>
      <c r="F1170" s="33">
        <v>2007</v>
      </c>
      <c r="G1170" s="76">
        <v>450</v>
      </c>
      <c r="H1170" s="33">
        <v>4</v>
      </c>
      <c r="I1170" s="36">
        <v>0</v>
      </c>
      <c r="J1170" s="36">
        <v>1</v>
      </c>
      <c r="K1170" s="36">
        <v>5</v>
      </c>
      <c r="L1170" s="63">
        <v>823</v>
      </c>
      <c r="M1170" s="63">
        <v>885</v>
      </c>
      <c r="N1170" s="95">
        <f t="shared" si="103"/>
        <v>0.48185011709601872</v>
      </c>
      <c r="O1170" s="36">
        <v>20070500</v>
      </c>
      <c r="P1170" s="63">
        <v>563</v>
      </c>
      <c r="Q1170" s="76">
        <f t="shared" si="104"/>
        <v>3.0337477797513324</v>
      </c>
      <c r="R1170" s="76">
        <f t="shared" si="105"/>
        <v>-1</v>
      </c>
      <c r="S1170" s="95">
        <f t="shared" si="106"/>
        <v>0.48185011709601872</v>
      </c>
      <c r="T1170" s="95">
        <f t="shared" si="107"/>
        <v>-1</v>
      </c>
      <c r="U1170" s="95"/>
    </row>
    <row r="1171" spans="1:21" x14ac:dyDescent="0.3">
      <c r="A1171" s="36">
        <f t="shared" si="102"/>
        <v>2</v>
      </c>
      <c r="B1171" s="36">
        <v>507</v>
      </c>
      <c r="C1171" s="36">
        <v>1</v>
      </c>
      <c r="D1171" s="36" t="s">
        <v>331</v>
      </c>
      <c r="E1171" s="36">
        <v>2006</v>
      </c>
      <c r="F1171" s="33">
        <v>2007</v>
      </c>
      <c r="G1171" s="76">
        <v>218.09</v>
      </c>
      <c r="H1171" s="33">
        <v>5</v>
      </c>
      <c r="I1171" s="36">
        <v>1</v>
      </c>
      <c r="J1171" s="36">
        <v>1</v>
      </c>
      <c r="K1171" s="36">
        <v>3</v>
      </c>
      <c r="L1171" s="63">
        <v>648</v>
      </c>
      <c r="M1171" s="63">
        <v>505</v>
      </c>
      <c r="N1171" s="95">
        <f t="shared" si="103"/>
        <v>0.56201214223764095</v>
      </c>
      <c r="O1171" s="36">
        <v>20070507</v>
      </c>
      <c r="P1171" s="63">
        <v>321</v>
      </c>
      <c r="Q1171" s="76">
        <f t="shared" si="104"/>
        <v>3.5919003115264796</v>
      </c>
      <c r="R1171" s="76">
        <f t="shared" si="105"/>
        <v>-1</v>
      </c>
      <c r="S1171" s="95">
        <f t="shared" si="106"/>
        <v>0.56201214223764095</v>
      </c>
      <c r="T1171" s="95">
        <f t="shared" si="107"/>
        <v>-1</v>
      </c>
      <c r="U1171" s="95"/>
    </row>
    <row r="1172" spans="1:21" x14ac:dyDescent="0.3">
      <c r="A1172" s="36">
        <f t="shared" si="102"/>
        <v>2</v>
      </c>
      <c r="B1172" s="36">
        <v>518</v>
      </c>
      <c r="C1172" s="36">
        <v>1</v>
      </c>
      <c r="D1172" s="36" t="s">
        <v>257</v>
      </c>
      <c r="E1172" s="36">
        <v>2006</v>
      </c>
      <c r="F1172" s="33">
        <v>2007</v>
      </c>
      <c r="G1172" s="76">
        <v>1000</v>
      </c>
      <c r="H1172" s="33">
        <v>8</v>
      </c>
      <c r="I1172" s="36">
        <v>1</v>
      </c>
      <c r="J1172" s="36">
        <v>1</v>
      </c>
      <c r="K1172" s="36">
        <v>10</v>
      </c>
      <c r="L1172" s="63">
        <v>2876</v>
      </c>
      <c r="M1172" s="63">
        <v>2356</v>
      </c>
      <c r="N1172" s="95">
        <f t="shared" si="103"/>
        <v>0.54969418960244654</v>
      </c>
      <c r="O1172" s="36">
        <v>20070518</v>
      </c>
      <c r="P1172" s="63">
        <v>2331</v>
      </c>
      <c r="Q1172" s="76">
        <f t="shared" si="104"/>
        <v>2.2445302445302446</v>
      </c>
      <c r="R1172" s="76">
        <f t="shared" si="105"/>
        <v>-1</v>
      </c>
      <c r="S1172" s="95">
        <f t="shared" si="106"/>
        <v>0.54969418960244654</v>
      </c>
      <c r="T1172" s="95">
        <f t="shared" si="107"/>
        <v>-1</v>
      </c>
      <c r="U1172" s="95"/>
    </row>
    <row r="1173" spans="1:21" x14ac:dyDescent="0.3">
      <c r="A1173" s="36">
        <f t="shared" si="102"/>
        <v>2</v>
      </c>
      <c r="B1173" s="36">
        <v>535</v>
      </c>
      <c r="C1173" s="36">
        <v>1</v>
      </c>
      <c r="D1173" s="36" t="s">
        <v>523</v>
      </c>
      <c r="E1173" s="36">
        <v>2006</v>
      </c>
      <c r="F1173" s="33">
        <v>2007</v>
      </c>
      <c r="G1173" s="76">
        <v>200</v>
      </c>
      <c r="H1173" s="33">
        <v>10</v>
      </c>
      <c r="I1173" s="36">
        <v>0</v>
      </c>
      <c r="J1173" s="36">
        <v>1</v>
      </c>
      <c r="K1173" s="36">
        <v>3</v>
      </c>
      <c r="L1173" s="63">
        <v>21005</v>
      </c>
      <c r="M1173" s="63">
        <v>22341</v>
      </c>
      <c r="N1173" s="95">
        <f t="shared" si="103"/>
        <v>0.48458912010335442</v>
      </c>
      <c r="O1173" s="36">
        <v>20070535</v>
      </c>
      <c r="P1173" s="63">
        <v>16801</v>
      </c>
      <c r="Q1173" s="76">
        <f t="shared" si="104"/>
        <v>2.5799654782453425</v>
      </c>
      <c r="R1173" s="76">
        <f t="shared" si="105"/>
        <v>-1</v>
      </c>
      <c r="S1173" s="95">
        <f t="shared" si="106"/>
        <v>0.48458912010335442</v>
      </c>
      <c r="T1173" s="95">
        <f t="shared" si="107"/>
        <v>-1</v>
      </c>
      <c r="U1173" s="95"/>
    </row>
    <row r="1174" spans="1:21" x14ac:dyDescent="0.3">
      <c r="A1174" s="36">
        <f t="shared" si="102"/>
        <v>2</v>
      </c>
      <c r="B1174" s="36">
        <v>535</v>
      </c>
      <c r="C1174" s="36">
        <v>1</v>
      </c>
      <c r="D1174" s="36" t="s">
        <v>523</v>
      </c>
      <c r="E1174" s="36">
        <v>2006</v>
      </c>
      <c r="F1174" s="33">
        <v>2008</v>
      </c>
      <c r="G1174" s="76">
        <v>440.84</v>
      </c>
      <c r="H1174" s="33">
        <v>9</v>
      </c>
      <c r="I1174" s="36">
        <v>1</v>
      </c>
      <c r="J1174" s="36">
        <v>0</v>
      </c>
      <c r="K1174" s="36">
        <v>5</v>
      </c>
      <c r="L1174" s="63">
        <v>26638</v>
      </c>
      <c r="M1174" s="63">
        <v>16870</v>
      </c>
      <c r="N1174" s="95">
        <f t="shared" si="103"/>
        <v>0.61225521743127698</v>
      </c>
      <c r="O1174" s="36">
        <v>20070535</v>
      </c>
      <c r="P1174" s="63">
        <v>16801</v>
      </c>
      <c r="Q1174" s="76">
        <f t="shared" si="104"/>
        <v>2.5896077614427711</v>
      </c>
      <c r="R1174" s="76">
        <f t="shared" si="105"/>
        <v>-1</v>
      </c>
      <c r="S1174" s="95">
        <f t="shared" si="106"/>
        <v>0.61225521743127698</v>
      </c>
      <c r="T1174" s="95">
        <f t="shared" si="107"/>
        <v>-1</v>
      </c>
      <c r="U1174" s="95"/>
    </row>
    <row r="1175" spans="1:21" x14ac:dyDescent="0.3">
      <c r="A1175" s="36">
        <f t="shared" si="102"/>
        <v>2</v>
      </c>
      <c r="B1175" s="36">
        <v>547</v>
      </c>
      <c r="C1175" s="36">
        <v>1</v>
      </c>
      <c r="D1175" s="36" t="s">
        <v>427</v>
      </c>
      <c r="E1175" s="36">
        <v>2006</v>
      </c>
      <c r="F1175" s="33">
        <v>2007</v>
      </c>
      <c r="G1175" s="76">
        <v>447.85</v>
      </c>
      <c r="H1175" s="33">
        <v>10</v>
      </c>
      <c r="I1175" s="36">
        <v>0</v>
      </c>
      <c r="J1175" s="36">
        <v>1</v>
      </c>
      <c r="K1175" s="36">
        <v>5</v>
      </c>
      <c r="L1175" s="63">
        <v>594</v>
      </c>
      <c r="M1175" s="63">
        <v>736</v>
      </c>
      <c r="N1175" s="95">
        <f t="shared" si="103"/>
        <v>0.44661654135338347</v>
      </c>
      <c r="O1175" s="36">
        <v>20070547</v>
      </c>
      <c r="P1175" s="63">
        <v>490</v>
      </c>
      <c r="Q1175" s="76">
        <f t="shared" si="104"/>
        <v>2.7142857142857144</v>
      </c>
      <c r="R1175" s="76">
        <f t="shared" si="105"/>
        <v>-1</v>
      </c>
      <c r="S1175" s="95">
        <f t="shared" si="106"/>
        <v>0.44661654135338347</v>
      </c>
      <c r="T1175" s="95">
        <f t="shared" si="107"/>
        <v>-1</v>
      </c>
      <c r="U1175" s="95"/>
    </row>
    <row r="1176" spans="1:21" x14ac:dyDescent="0.3">
      <c r="A1176" s="36">
        <f t="shared" si="102"/>
        <v>2</v>
      </c>
      <c r="B1176" s="36">
        <v>577</v>
      </c>
      <c r="C1176" s="36">
        <v>1</v>
      </c>
      <c r="D1176" s="36" t="s">
        <v>430</v>
      </c>
      <c r="E1176" s="36">
        <v>2006</v>
      </c>
      <c r="F1176" s="33">
        <v>2007</v>
      </c>
      <c r="G1176" s="76">
        <v>1133</v>
      </c>
      <c r="H1176" s="33">
        <v>10</v>
      </c>
      <c r="I1176" s="36">
        <v>0</v>
      </c>
      <c r="J1176" s="36">
        <v>1</v>
      </c>
      <c r="K1176" s="36">
        <v>10</v>
      </c>
      <c r="L1176" s="63">
        <v>440</v>
      </c>
      <c r="M1176" s="63">
        <v>674</v>
      </c>
      <c r="N1176" s="95">
        <f t="shared" si="103"/>
        <v>0.39497307001795334</v>
      </c>
      <c r="O1176" s="36">
        <v>20070577</v>
      </c>
      <c r="P1176" s="63">
        <v>410</v>
      </c>
      <c r="Q1176" s="76">
        <f t="shared" si="104"/>
        <v>2.7170731707317075</v>
      </c>
      <c r="R1176" s="76">
        <f t="shared" si="105"/>
        <v>-1</v>
      </c>
      <c r="S1176" s="95">
        <f t="shared" si="106"/>
        <v>0.39497307001795334</v>
      </c>
      <c r="T1176" s="95">
        <f t="shared" si="107"/>
        <v>-1</v>
      </c>
      <c r="U1176" s="95"/>
    </row>
    <row r="1177" spans="1:21" x14ac:dyDescent="0.3">
      <c r="A1177" s="36">
        <f t="shared" si="102"/>
        <v>2</v>
      </c>
      <c r="B1177" s="36">
        <v>595</v>
      </c>
      <c r="C1177" s="36">
        <v>1</v>
      </c>
      <c r="D1177" s="36" t="s">
        <v>391</v>
      </c>
      <c r="E1177" s="36">
        <v>2006</v>
      </c>
      <c r="F1177" s="33">
        <v>2007</v>
      </c>
      <c r="G1177" s="76">
        <v>573.83000000000004</v>
      </c>
      <c r="H1177" s="33">
        <v>10</v>
      </c>
      <c r="I1177" s="36">
        <v>0</v>
      </c>
      <c r="J1177" s="36">
        <v>1</v>
      </c>
      <c r="K1177" s="36">
        <v>6</v>
      </c>
      <c r="L1177" s="63">
        <v>1632</v>
      </c>
      <c r="M1177" s="63">
        <v>1653</v>
      </c>
      <c r="N1177" s="95">
        <f t="shared" si="103"/>
        <v>0.49680365296803652</v>
      </c>
      <c r="O1177" s="36">
        <v>20070595</v>
      </c>
      <c r="P1177" s="63">
        <v>1539</v>
      </c>
      <c r="Q1177" s="76">
        <f t="shared" si="104"/>
        <v>2.134502923976608</v>
      </c>
      <c r="R1177" s="76">
        <f t="shared" si="105"/>
        <v>-1</v>
      </c>
      <c r="S1177" s="95">
        <f t="shared" si="106"/>
        <v>0.49680365296803652</v>
      </c>
      <c r="T1177" s="95">
        <f t="shared" si="107"/>
        <v>-1</v>
      </c>
      <c r="U1177" s="95"/>
    </row>
    <row r="1178" spans="1:21" x14ac:dyDescent="0.3">
      <c r="A1178" s="36">
        <f t="shared" si="102"/>
        <v>2</v>
      </c>
      <c r="B1178" s="36">
        <v>621</v>
      </c>
      <c r="C1178" s="36">
        <v>1</v>
      </c>
      <c r="D1178" s="36" t="s">
        <v>566</v>
      </c>
      <c r="E1178" s="36">
        <v>2006</v>
      </c>
      <c r="F1178" s="33">
        <v>2007</v>
      </c>
      <c r="G1178" s="76">
        <v>668.61</v>
      </c>
      <c r="H1178" s="33">
        <v>8</v>
      </c>
      <c r="I1178" s="36">
        <v>1</v>
      </c>
      <c r="J1178" s="36">
        <v>1</v>
      </c>
      <c r="K1178" s="36">
        <v>7</v>
      </c>
      <c r="L1178" s="63">
        <v>17047</v>
      </c>
      <c r="M1178" s="63">
        <v>16994</v>
      </c>
      <c r="N1178" s="95">
        <f t="shared" si="103"/>
        <v>0.5007784730178314</v>
      </c>
      <c r="O1178" s="36">
        <v>20070621</v>
      </c>
      <c r="P1178" s="63">
        <v>10173</v>
      </c>
      <c r="Q1178" s="76">
        <f t="shared" si="104"/>
        <v>3.3462105573577117</v>
      </c>
      <c r="R1178" s="76">
        <f t="shared" si="105"/>
        <v>-1</v>
      </c>
      <c r="S1178" s="95">
        <f t="shared" si="106"/>
        <v>0.5007784730178314</v>
      </c>
      <c r="T1178" s="95">
        <f t="shared" si="107"/>
        <v>-1</v>
      </c>
      <c r="U1178" s="95"/>
    </row>
    <row r="1179" spans="1:21" x14ac:dyDescent="0.3">
      <c r="A1179" s="36">
        <f t="shared" si="102"/>
        <v>2</v>
      </c>
      <c r="B1179" s="36">
        <v>622</v>
      </c>
      <c r="C1179" s="36">
        <v>1</v>
      </c>
      <c r="D1179" s="36" t="s">
        <v>431</v>
      </c>
      <c r="E1179" s="36">
        <v>2006</v>
      </c>
      <c r="F1179" s="33">
        <v>2007</v>
      </c>
      <c r="G1179" s="76">
        <v>599.98</v>
      </c>
      <c r="H1179" s="33">
        <v>10</v>
      </c>
      <c r="I1179" s="36">
        <v>0</v>
      </c>
      <c r="J1179" s="36">
        <v>1</v>
      </c>
      <c r="K1179" s="36">
        <v>6</v>
      </c>
      <c r="L1179" s="63">
        <v>12343</v>
      </c>
      <c r="M1179" s="63">
        <v>18532</v>
      </c>
      <c r="N1179" s="95">
        <f t="shared" si="103"/>
        <v>0.39977327935222673</v>
      </c>
      <c r="O1179" s="36">
        <v>20070622</v>
      </c>
      <c r="P1179" s="63">
        <v>11320</v>
      </c>
      <c r="Q1179" s="76">
        <f t="shared" si="104"/>
        <v>2.7274734982332154</v>
      </c>
      <c r="R1179" s="76">
        <f t="shared" si="105"/>
        <v>-1</v>
      </c>
      <c r="S1179" s="95">
        <f t="shared" si="106"/>
        <v>0.39977327935222673</v>
      </c>
      <c r="T1179" s="95">
        <f t="shared" si="107"/>
        <v>-1</v>
      </c>
      <c r="U1179" s="95"/>
    </row>
    <row r="1180" spans="1:21" x14ac:dyDescent="0.3">
      <c r="A1180" s="36">
        <f t="shared" si="102"/>
        <v>2</v>
      </c>
      <c r="B1180" s="36">
        <v>623</v>
      </c>
      <c r="C1180" s="36">
        <v>1</v>
      </c>
      <c r="D1180" s="36" t="s">
        <v>603</v>
      </c>
      <c r="E1180" s="36">
        <v>2006</v>
      </c>
      <c r="F1180" s="33">
        <v>2007</v>
      </c>
      <c r="G1180" s="76">
        <v>386.27</v>
      </c>
      <c r="H1180" s="33">
        <v>7</v>
      </c>
      <c r="I1180" s="36">
        <v>1</v>
      </c>
      <c r="J1180" s="36">
        <v>1</v>
      </c>
      <c r="K1180" s="36">
        <v>4</v>
      </c>
      <c r="L1180" s="63">
        <v>5220</v>
      </c>
      <c r="M1180" s="63">
        <v>3497</v>
      </c>
      <c r="N1180" s="95">
        <f t="shared" si="103"/>
        <v>0.59882987266261334</v>
      </c>
      <c r="O1180" s="36">
        <v>20070623</v>
      </c>
      <c r="P1180" s="63">
        <v>5772</v>
      </c>
      <c r="Q1180" s="76">
        <f t="shared" si="104"/>
        <v>1.5102217602217602</v>
      </c>
      <c r="R1180" s="76">
        <f t="shared" si="105"/>
        <v>-1</v>
      </c>
      <c r="S1180" s="95">
        <f t="shared" si="106"/>
        <v>0.59882987266261334</v>
      </c>
      <c r="T1180" s="95">
        <f t="shared" si="107"/>
        <v>-1</v>
      </c>
      <c r="U1180" s="95"/>
    </row>
    <row r="1181" spans="1:21" x14ac:dyDescent="0.3">
      <c r="A1181" s="36">
        <f t="shared" si="102"/>
        <v>2</v>
      </c>
      <c r="B1181" s="36">
        <v>624</v>
      </c>
      <c r="C1181" s="36">
        <v>1</v>
      </c>
      <c r="D1181" s="36" t="s">
        <v>392</v>
      </c>
      <c r="E1181" s="36">
        <v>2006</v>
      </c>
      <c r="F1181" s="33">
        <v>2007</v>
      </c>
      <c r="G1181" s="76">
        <v>444.22</v>
      </c>
      <c r="H1181" s="33">
        <v>8</v>
      </c>
      <c r="I1181" s="36">
        <v>0</v>
      </c>
      <c r="J1181" s="36">
        <v>1</v>
      </c>
      <c r="K1181" s="36">
        <v>5</v>
      </c>
      <c r="L1181" s="63">
        <v>13182</v>
      </c>
      <c r="M1181" s="65">
        <v>13629</v>
      </c>
      <c r="N1181" s="95">
        <f t="shared" si="103"/>
        <v>0.49166386930737382</v>
      </c>
      <c r="O1181" s="36">
        <v>20070624</v>
      </c>
      <c r="P1181" s="63">
        <v>8699</v>
      </c>
      <c r="Q1181" s="76">
        <f t="shared" si="104"/>
        <v>3.082078399816071</v>
      </c>
      <c r="R1181" s="76">
        <f t="shared" si="105"/>
        <v>-1</v>
      </c>
      <c r="S1181" s="95">
        <f t="shared" si="106"/>
        <v>0.49166386930737382</v>
      </c>
      <c r="T1181" s="95">
        <f t="shared" si="107"/>
        <v>-1</v>
      </c>
      <c r="U1181" s="95"/>
    </row>
    <row r="1182" spans="1:21" x14ac:dyDescent="0.3">
      <c r="A1182" s="36">
        <f t="shared" si="102"/>
        <v>2</v>
      </c>
      <c r="B1182" s="36">
        <v>625</v>
      </c>
      <c r="C1182" s="36">
        <v>1</v>
      </c>
      <c r="D1182" s="36" t="s">
        <v>294</v>
      </c>
      <c r="E1182" s="36">
        <v>2006</v>
      </c>
      <c r="F1182" s="33">
        <v>2007</v>
      </c>
      <c r="G1182" s="76">
        <v>593</v>
      </c>
      <c r="H1182" s="33">
        <v>6</v>
      </c>
      <c r="I1182" s="36">
        <v>1</v>
      </c>
      <c r="J1182" s="36">
        <v>1</v>
      </c>
      <c r="K1182" s="36">
        <v>6</v>
      </c>
      <c r="L1182" s="63">
        <v>56753</v>
      </c>
      <c r="M1182" s="63">
        <v>34741</v>
      </c>
      <c r="N1182" s="95">
        <f t="shared" si="103"/>
        <v>0.62029204100815349</v>
      </c>
      <c r="O1182" s="36">
        <v>20070625</v>
      </c>
      <c r="P1182" s="63">
        <v>45259</v>
      </c>
      <c r="Q1182" s="76">
        <f t="shared" si="104"/>
        <v>2.0215647716476282</v>
      </c>
      <c r="R1182" s="76">
        <f t="shared" si="105"/>
        <v>-1</v>
      </c>
      <c r="S1182" s="95">
        <f t="shared" si="106"/>
        <v>0.62029204100815349</v>
      </c>
      <c r="T1182" s="95">
        <f t="shared" si="107"/>
        <v>-1</v>
      </c>
      <c r="U1182" s="95"/>
    </row>
    <row r="1183" spans="1:21" x14ac:dyDescent="0.3">
      <c r="A1183" s="36">
        <f t="shared" si="102"/>
        <v>2</v>
      </c>
      <c r="B1183" s="36">
        <v>640</v>
      </c>
      <c r="C1183" s="36">
        <v>1</v>
      </c>
      <c r="D1183" s="36" t="s">
        <v>614</v>
      </c>
      <c r="E1183" s="36">
        <v>2006</v>
      </c>
      <c r="F1183" s="33">
        <v>2007</v>
      </c>
      <c r="G1183" s="76">
        <v>600</v>
      </c>
      <c r="H1183" s="33">
        <v>10</v>
      </c>
      <c r="I1183" s="36">
        <v>0</v>
      </c>
      <c r="J1183" s="36">
        <v>1</v>
      </c>
      <c r="K1183" s="36">
        <v>7</v>
      </c>
      <c r="L1183" s="63">
        <v>528</v>
      </c>
      <c r="M1183" s="65">
        <v>545</v>
      </c>
      <c r="N1183" s="95">
        <f t="shared" si="103"/>
        <v>0.49207828518173347</v>
      </c>
      <c r="O1183" s="36">
        <v>20070640</v>
      </c>
      <c r="P1183" s="63">
        <v>395</v>
      </c>
      <c r="Q1183" s="76">
        <f t="shared" si="104"/>
        <v>2.7164556962025315</v>
      </c>
      <c r="R1183" s="76">
        <f t="shared" si="105"/>
        <v>-1</v>
      </c>
      <c r="S1183" s="95">
        <f t="shared" si="106"/>
        <v>0.49207828518173347</v>
      </c>
      <c r="T1183" s="95">
        <f t="shared" si="107"/>
        <v>-1</v>
      </c>
      <c r="U1183" s="95"/>
    </row>
    <row r="1184" spans="1:21" x14ac:dyDescent="0.3">
      <c r="A1184" s="36">
        <f t="shared" si="102"/>
        <v>2</v>
      </c>
      <c r="B1184" s="36">
        <v>659</v>
      </c>
      <c r="C1184" s="36">
        <v>1</v>
      </c>
      <c r="D1184" s="36" t="s">
        <v>334</v>
      </c>
      <c r="E1184" s="36">
        <v>2006</v>
      </c>
      <c r="F1184" s="33">
        <v>2007</v>
      </c>
      <c r="G1184" s="76">
        <v>495</v>
      </c>
      <c r="H1184" s="33">
        <v>7</v>
      </c>
      <c r="I1184" s="36">
        <v>1</v>
      </c>
      <c r="J1184" s="36">
        <v>1</v>
      </c>
      <c r="K1184" s="36">
        <v>5</v>
      </c>
      <c r="L1184" s="63">
        <v>6389</v>
      </c>
      <c r="M1184" s="65">
        <v>5132</v>
      </c>
      <c r="N1184" s="95">
        <f t="shared" si="103"/>
        <v>0.55455255620171862</v>
      </c>
      <c r="O1184" s="36">
        <v>20070659</v>
      </c>
      <c r="P1184" s="63">
        <v>3955</v>
      </c>
      <c r="Q1184" s="76">
        <f t="shared" si="104"/>
        <v>2.9130214917825539</v>
      </c>
      <c r="R1184" s="76">
        <f t="shared" si="105"/>
        <v>-1</v>
      </c>
      <c r="S1184" s="95">
        <f t="shared" si="106"/>
        <v>0.55455255620171862</v>
      </c>
      <c r="T1184" s="95">
        <f t="shared" si="107"/>
        <v>-1</v>
      </c>
      <c r="U1184" s="95"/>
    </row>
    <row r="1185" spans="1:21" x14ac:dyDescent="0.3">
      <c r="A1185" s="36">
        <f t="shared" si="102"/>
        <v>2</v>
      </c>
      <c r="B1185" s="36">
        <v>696</v>
      </c>
      <c r="C1185" s="36">
        <v>1</v>
      </c>
      <c r="D1185" s="36" t="s">
        <v>528</v>
      </c>
      <c r="E1185" s="36">
        <v>2006</v>
      </c>
      <c r="F1185" s="33">
        <v>2007</v>
      </c>
      <c r="G1185" s="76">
        <v>900</v>
      </c>
      <c r="H1185" s="33">
        <v>10</v>
      </c>
      <c r="I1185" s="36">
        <v>1</v>
      </c>
      <c r="J1185" s="36">
        <v>1</v>
      </c>
      <c r="K1185" s="36">
        <v>10</v>
      </c>
      <c r="L1185" s="63">
        <v>1417</v>
      </c>
      <c r="M1185" s="63">
        <v>1349</v>
      </c>
      <c r="N1185" s="95">
        <f t="shared" si="103"/>
        <v>0.512292118582791</v>
      </c>
      <c r="O1185" s="36">
        <v>20070696</v>
      </c>
      <c r="P1185" s="63">
        <v>547</v>
      </c>
      <c r="Q1185" s="76">
        <f t="shared" si="104"/>
        <v>5.0566727605118826</v>
      </c>
      <c r="R1185" s="76">
        <f t="shared" si="105"/>
        <v>-1</v>
      </c>
      <c r="S1185" s="95">
        <f t="shared" si="106"/>
        <v>0.512292118582791</v>
      </c>
      <c r="T1185" s="95">
        <f t="shared" si="107"/>
        <v>-1</v>
      </c>
      <c r="U1185" s="95"/>
    </row>
    <row r="1186" spans="1:21" x14ac:dyDescent="0.3">
      <c r="A1186" s="36">
        <f t="shared" si="102"/>
        <v>2</v>
      </c>
      <c r="B1186" s="36">
        <v>716</v>
      </c>
      <c r="C1186" s="36">
        <v>1</v>
      </c>
      <c r="D1186" s="36" t="s">
        <v>567</v>
      </c>
      <c r="E1186" s="36">
        <v>2006</v>
      </c>
      <c r="F1186" s="33">
        <v>2007</v>
      </c>
      <c r="G1186" s="76">
        <v>600</v>
      </c>
      <c r="H1186" s="33">
        <v>10</v>
      </c>
      <c r="I1186" s="36">
        <v>0</v>
      </c>
      <c r="J1186" s="36">
        <v>1</v>
      </c>
      <c r="K1186" s="36">
        <v>7</v>
      </c>
      <c r="L1186" s="63">
        <v>1195</v>
      </c>
      <c r="M1186" s="63">
        <v>2144</v>
      </c>
      <c r="N1186" s="95">
        <f t="shared" si="103"/>
        <v>0.35789158430667867</v>
      </c>
      <c r="O1186" s="36">
        <v>20070716</v>
      </c>
      <c r="P1186" s="63">
        <v>1587</v>
      </c>
      <c r="Q1186" s="76">
        <f t="shared" si="104"/>
        <v>2.103969754253308</v>
      </c>
      <c r="R1186" s="76">
        <f t="shared" si="105"/>
        <v>-1</v>
      </c>
      <c r="S1186" s="95">
        <f t="shared" si="106"/>
        <v>0.35789158430667867</v>
      </c>
      <c r="T1186" s="95">
        <f t="shared" si="107"/>
        <v>-1</v>
      </c>
      <c r="U1186" s="95"/>
    </row>
    <row r="1187" spans="1:21" x14ac:dyDescent="0.3">
      <c r="A1187" s="36">
        <f t="shared" si="102"/>
        <v>2</v>
      </c>
      <c r="B1187" s="36">
        <v>717</v>
      </c>
      <c r="C1187" s="36">
        <v>1</v>
      </c>
      <c r="D1187" s="36" t="s">
        <v>345</v>
      </c>
      <c r="E1187" s="36">
        <v>2006</v>
      </c>
      <c r="F1187" s="33">
        <v>2007</v>
      </c>
      <c r="G1187" s="76">
        <v>425</v>
      </c>
      <c r="H1187" s="33">
        <v>10</v>
      </c>
      <c r="I1187" s="36">
        <v>0</v>
      </c>
      <c r="J1187" s="36">
        <v>1</v>
      </c>
      <c r="K1187" s="36">
        <v>5</v>
      </c>
      <c r="L1187" s="63">
        <v>1306</v>
      </c>
      <c r="M1187" s="63">
        <v>1908</v>
      </c>
      <c r="N1187" s="95">
        <f t="shared" si="103"/>
        <v>0.40634723086496577</v>
      </c>
      <c r="O1187" s="36">
        <v>20070717</v>
      </c>
      <c r="P1187" s="63">
        <v>1672</v>
      </c>
      <c r="Q1187" s="76">
        <f t="shared" si="104"/>
        <v>1.9222488038277512</v>
      </c>
      <c r="R1187" s="76">
        <f t="shared" si="105"/>
        <v>-1</v>
      </c>
      <c r="S1187" s="95">
        <f t="shared" si="106"/>
        <v>0.40634723086496577</v>
      </c>
      <c r="T1187" s="95">
        <f t="shared" si="107"/>
        <v>-1</v>
      </c>
      <c r="U1187" s="95"/>
    </row>
    <row r="1188" spans="1:21" x14ac:dyDescent="0.3">
      <c r="A1188" s="36">
        <f t="shared" si="102"/>
        <v>2</v>
      </c>
      <c r="B1188" s="36">
        <v>728</v>
      </c>
      <c r="C1188" s="36">
        <v>1</v>
      </c>
      <c r="D1188" s="36" t="s">
        <v>346</v>
      </c>
      <c r="E1188" s="36">
        <v>2006</v>
      </c>
      <c r="F1188" s="33">
        <v>2007</v>
      </c>
      <c r="G1188" s="76">
        <v>206</v>
      </c>
      <c r="H1188" s="33">
        <v>10</v>
      </c>
      <c r="I1188" s="36">
        <v>0</v>
      </c>
      <c r="J1188" s="36">
        <v>1</v>
      </c>
      <c r="K1188" s="36">
        <v>3</v>
      </c>
      <c r="L1188" s="63">
        <v>8902</v>
      </c>
      <c r="M1188" s="63">
        <v>15770</v>
      </c>
      <c r="N1188" s="95">
        <f t="shared" si="103"/>
        <v>0.36081387808041504</v>
      </c>
      <c r="O1188" s="36">
        <v>20070728</v>
      </c>
      <c r="P1188" s="63">
        <v>11811</v>
      </c>
      <c r="Q1188" s="76">
        <f t="shared" si="104"/>
        <v>2.0889001778003555</v>
      </c>
      <c r="R1188" s="76">
        <f t="shared" si="105"/>
        <v>-1</v>
      </c>
      <c r="S1188" s="95">
        <f t="shared" si="106"/>
        <v>0.36081387808041504</v>
      </c>
      <c r="T1188" s="95">
        <f t="shared" si="107"/>
        <v>-1</v>
      </c>
      <c r="U1188" s="95"/>
    </row>
    <row r="1189" spans="1:21" x14ac:dyDescent="0.3">
      <c r="A1189" s="36">
        <f t="shared" si="102"/>
        <v>2</v>
      </c>
      <c r="B1189" s="36">
        <v>775</v>
      </c>
      <c r="C1189" s="36">
        <v>1</v>
      </c>
      <c r="D1189" s="36" t="s">
        <v>459</v>
      </c>
      <c r="E1189" s="36">
        <v>2006</v>
      </c>
      <c r="F1189" s="33">
        <v>2007</v>
      </c>
      <c r="G1189" s="76">
        <v>95.19</v>
      </c>
      <c r="H1189" s="33">
        <v>10</v>
      </c>
      <c r="I1189" s="36">
        <v>1</v>
      </c>
      <c r="J1189" s="36">
        <v>1</v>
      </c>
      <c r="K1189" s="36">
        <v>1</v>
      </c>
      <c r="L1189" s="63">
        <v>815</v>
      </c>
      <c r="M1189" s="63">
        <v>616</v>
      </c>
      <c r="N1189" s="95">
        <f t="shared" si="103"/>
        <v>0.5695317959468903</v>
      </c>
      <c r="O1189" s="36">
        <v>20070775</v>
      </c>
      <c r="P1189" s="63">
        <v>474</v>
      </c>
      <c r="Q1189" s="76">
        <f t="shared" si="104"/>
        <v>3.018987341772152</v>
      </c>
      <c r="R1189" s="76">
        <f t="shared" si="105"/>
        <v>-1</v>
      </c>
      <c r="S1189" s="95">
        <f t="shared" si="106"/>
        <v>0.5695317959468903</v>
      </c>
      <c r="T1189" s="95">
        <f t="shared" si="107"/>
        <v>-1</v>
      </c>
      <c r="U1189" s="95"/>
    </row>
    <row r="1190" spans="1:21" x14ac:dyDescent="0.3">
      <c r="A1190" s="36">
        <f t="shared" si="102"/>
        <v>2</v>
      </c>
      <c r="B1190" s="36">
        <v>777</v>
      </c>
      <c r="C1190" s="36">
        <v>1</v>
      </c>
      <c r="D1190" s="36" t="s">
        <v>301</v>
      </c>
      <c r="E1190" s="36">
        <v>2006</v>
      </c>
      <c r="F1190" s="33">
        <v>2007</v>
      </c>
      <c r="G1190" s="76">
        <v>515</v>
      </c>
      <c r="H1190" s="33">
        <v>5</v>
      </c>
      <c r="I1190" s="36">
        <v>1</v>
      </c>
      <c r="J1190" s="36">
        <v>1</v>
      </c>
      <c r="K1190" s="36">
        <v>6</v>
      </c>
      <c r="L1190" s="63">
        <v>1599</v>
      </c>
      <c r="M1190" s="63">
        <v>994</v>
      </c>
      <c r="N1190" s="95">
        <f t="shared" si="103"/>
        <v>0.61666023910528345</v>
      </c>
      <c r="O1190" s="36">
        <v>20070777</v>
      </c>
      <c r="P1190" s="63">
        <v>997</v>
      </c>
      <c r="Q1190" s="76">
        <f t="shared" si="104"/>
        <v>2.6008024072216651</v>
      </c>
      <c r="R1190" s="76">
        <f t="shared" si="105"/>
        <v>-1</v>
      </c>
      <c r="S1190" s="95">
        <f t="shared" si="106"/>
        <v>0.61666023910528345</v>
      </c>
      <c r="T1190" s="95">
        <f t="shared" si="107"/>
        <v>-1</v>
      </c>
      <c r="U1190" s="95"/>
    </row>
    <row r="1191" spans="1:21" x14ac:dyDescent="0.3">
      <c r="A1191" s="36">
        <f t="shared" si="102"/>
        <v>2</v>
      </c>
      <c r="B1191" s="36">
        <v>786</v>
      </c>
      <c r="C1191" s="36">
        <v>1</v>
      </c>
      <c r="D1191" s="36" t="s">
        <v>303</v>
      </c>
      <c r="E1191" s="36">
        <v>2006</v>
      </c>
      <c r="F1191" s="33">
        <v>2007</v>
      </c>
      <c r="G1191" s="76">
        <v>573.01</v>
      </c>
      <c r="H1191" s="33">
        <v>10</v>
      </c>
      <c r="I1191" s="36">
        <v>1</v>
      </c>
      <c r="J1191" s="36">
        <v>1</v>
      </c>
      <c r="K1191" s="36">
        <v>6</v>
      </c>
      <c r="L1191" s="63">
        <v>490</v>
      </c>
      <c r="M1191" s="65">
        <v>478</v>
      </c>
      <c r="N1191" s="95">
        <f t="shared" si="103"/>
        <v>0.50619834710743805</v>
      </c>
      <c r="O1191" s="36">
        <v>20070786</v>
      </c>
      <c r="P1191" s="63">
        <v>421</v>
      </c>
      <c r="Q1191" s="76">
        <f t="shared" si="104"/>
        <v>2.2992874109263659</v>
      </c>
      <c r="R1191" s="76">
        <f t="shared" si="105"/>
        <v>-1</v>
      </c>
      <c r="S1191" s="95">
        <f t="shared" si="106"/>
        <v>0.50619834710743805</v>
      </c>
      <c r="T1191" s="95">
        <f t="shared" si="107"/>
        <v>-1</v>
      </c>
      <c r="U1191" s="95"/>
    </row>
    <row r="1192" spans="1:21" x14ac:dyDescent="0.3">
      <c r="A1192" s="36">
        <f t="shared" si="102"/>
        <v>2</v>
      </c>
      <c r="B1192" s="36">
        <v>831</v>
      </c>
      <c r="C1192" s="36">
        <v>1</v>
      </c>
      <c r="D1192" s="36" t="s">
        <v>354</v>
      </c>
      <c r="E1192" s="36">
        <v>2006</v>
      </c>
      <c r="F1192" s="33">
        <v>2007</v>
      </c>
      <c r="G1192" s="76">
        <v>175</v>
      </c>
      <c r="H1192" s="33">
        <v>5</v>
      </c>
      <c r="I1192" s="36">
        <v>0</v>
      </c>
      <c r="J1192" s="36">
        <v>1</v>
      </c>
      <c r="K1192" s="36">
        <v>2</v>
      </c>
      <c r="L1192" s="63">
        <v>8798</v>
      </c>
      <c r="M1192" s="63">
        <v>11874</v>
      </c>
      <c r="N1192" s="95">
        <f t="shared" si="103"/>
        <v>0.42559984520123839</v>
      </c>
      <c r="O1192" s="36">
        <v>20070831</v>
      </c>
      <c r="P1192" s="63">
        <v>7835</v>
      </c>
      <c r="Q1192" s="76">
        <f t="shared" si="104"/>
        <v>2.6384173580089341</v>
      </c>
      <c r="R1192" s="76">
        <f t="shared" si="105"/>
        <v>-1</v>
      </c>
      <c r="S1192" s="95">
        <f t="shared" si="106"/>
        <v>0.42559984520123839</v>
      </c>
      <c r="T1192" s="95">
        <f t="shared" si="107"/>
        <v>-1</v>
      </c>
      <c r="U1192" s="95"/>
    </row>
    <row r="1193" spans="1:21" x14ac:dyDescent="0.3">
      <c r="A1193" s="36">
        <f t="shared" si="102"/>
        <v>2</v>
      </c>
      <c r="B1193" s="36">
        <v>831</v>
      </c>
      <c r="C1193" s="36">
        <v>1</v>
      </c>
      <c r="D1193" s="36" t="s">
        <v>354</v>
      </c>
      <c r="E1193" s="36">
        <v>2006</v>
      </c>
      <c r="F1193" s="33">
        <v>2007</v>
      </c>
      <c r="G1193" s="76">
        <v>725</v>
      </c>
      <c r="H1193" s="33">
        <v>5</v>
      </c>
      <c r="I1193" s="36">
        <v>1</v>
      </c>
      <c r="J1193" s="36">
        <v>1</v>
      </c>
      <c r="K1193" s="36">
        <v>8</v>
      </c>
      <c r="L1193" s="63">
        <v>11270</v>
      </c>
      <c r="M1193" s="63">
        <v>9558</v>
      </c>
      <c r="N1193" s="95">
        <f t="shared" si="103"/>
        <v>0.54109852122143265</v>
      </c>
      <c r="O1193" s="36">
        <v>20070831</v>
      </c>
      <c r="P1193" s="63">
        <v>7835</v>
      </c>
      <c r="Q1193" s="76">
        <f t="shared" si="104"/>
        <v>2.6583280153158904</v>
      </c>
      <c r="R1193" s="76">
        <f t="shared" si="105"/>
        <v>-1</v>
      </c>
      <c r="S1193" s="95">
        <f t="shared" si="106"/>
        <v>0.54109852122143265</v>
      </c>
      <c r="T1193" s="95">
        <f t="shared" si="107"/>
        <v>-1</v>
      </c>
      <c r="U1193" s="95"/>
    </row>
    <row r="1194" spans="1:21" x14ac:dyDescent="0.3">
      <c r="A1194" s="36">
        <f t="shared" si="102"/>
        <v>2</v>
      </c>
      <c r="B1194" s="36">
        <v>834</v>
      </c>
      <c r="C1194" s="36">
        <v>1</v>
      </c>
      <c r="D1194" s="36" t="s">
        <v>572</v>
      </c>
      <c r="E1194" s="36">
        <v>2006</v>
      </c>
      <c r="F1194" s="33">
        <v>2007</v>
      </c>
      <c r="G1194" s="76">
        <v>615.41</v>
      </c>
      <c r="H1194" s="33">
        <v>5</v>
      </c>
      <c r="I1194" s="36">
        <v>0</v>
      </c>
      <c r="J1194" s="36">
        <v>1</v>
      </c>
      <c r="K1194" s="36">
        <v>7</v>
      </c>
      <c r="L1194" s="63">
        <v>10705</v>
      </c>
      <c r="M1194" s="63">
        <v>16941</v>
      </c>
      <c r="N1194" s="95">
        <f t="shared" si="103"/>
        <v>0.38721695724517108</v>
      </c>
      <c r="O1194" s="36">
        <v>20070834</v>
      </c>
      <c r="P1194" s="63">
        <v>9188</v>
      </c>
      <c r="Q1194" s="76">
        <f t="shared" si="104"/>
        <v>3.0089246843709185</v>
      </c>
      <c r="R1194" s="76">
        <f t="shared" si="105"/>
        <v>-1</v>
      </c>
      <c r="S1194" s="95">
        <f t="shared" si="106"/>
        <v>0.38721695724517108</v>
      </c>
      <c r="T1194" s="95">
        <f t="shared" si="107"/>
        <v>-1</v>
      </c>
      <c r="U1194" s="95"/>
    </row>
    <row r="1195" spans="1:21" x14ac:dyDescent="0.3">
      <c r="A1195" s="36">
        <f t="shared" ref="A1195:A1258" si="108">IF(E1195/4=INT(E1195/4),1,IF(E1195/2=INT(E1195/2),2,3))</f>
        <v>2</v>
      </c>
      <c r="B1195" s="36">
        <v>846</v>
      </c>
      <c r="C1195" s="36">
        <v>1</v>
      </c>
      <c r="D1195" s="36" t="s">
        <v>657</v>
      </c>
      <c r="E1195" s="36">
        <v>2006</v>
      </c>
      <c r="F1195" s="33">
        <v>2007</v>
      </c>
      <c r="G1195" s="76">
        <v>525</v>
      </c>
      <c r="H1195" s="33">
        <v>5</v>
      </c>
      <c r="I1195" s="36">
        <v>0</v>
      </c>
      <c r="J1195" s="36">
        <v>1</v>
      </c>
      <c r="K1195" s="36">
        <v>6</v>
      </c>
      <c r="L1195" s="63">
        <v>869</v>
      </c>
      <c r="M1195" s="63">
        <v>1102</v>
      </c>
      <c r="N1195" s="95">
        <f t="shared" ref="N1195:N1258" si="109">L1195/(L1195+M1195)</f>
        <v>0.44089294774226279</v>
      </c>
      <c r="O1195" s="36">
        <v>20070846</v>
      </c>
      <c r="P1195" s="63">
        <v>886</v>
      </c>
      <c r="Q1195" s="76">
        <f t="shared" ref="Q1195:Q1258" si="110">(L1195+M1195)/P1195</f>
        <v>2.224604966139955</v>
      </c>
      <c r="R1195" s="76">
        <f t="shared" ref="R1195:R1258" si="111">IF(A1195=1,N1195,-1)</f>
        <v>-1</v>
      </c>
      <c r="S1195" s="95">
        <f t="shared" ref="S1195:S1258" si="112">IF(A1195=2,N1195,-1)</f>
        <v>0.44089294774226279</v>
      </c>
      <c r="T1195" s="95">
        <f t="shared" ref="T1195:T1258" si="113">IF(A1195=3,N1195,-1)</f>
        <v>-1</v>
      </c>
      <c r="U1195" s="95"/>
    </row>
    <row r="1196" spans="1:21" x14ac:dyDescent="0.3">
      <c r="A1196" s="36">
        <f t="shared" si="108"/>
        <v>2</v>
      </c>
      <c r="B1196" s="36">
        <v>850</v>
      </c>
      <c r="C1196" s="36">
        <v>1</v>
      </c>
      <c r="D1196" s="36" t="s">
        <v>437</v>
      </c>
      <c r="E1196" s="36">
        <v>2006</v>
      </c>
      <c r="F1196" s="33">
        <v>2007</v>
      </c>
      <c r="G1196" s="76">
        <v>609.88</v>
      </c>
      <c r="H1196" s="33">
        <v>10</v>
      </c>
      <c r="I1196" s="36">
        <v>1</v>
      </c>
      <c r="J1196" s="36">
        <v>1</v>
      </c>
      <c r="K1196" s="36">
        <v>7</v>
      </c>
      <c r="L1196" s="65">
        <v>288</v>
      </c>
      <c r="M1196" s="65">
        <v>197</v>
      </c>
      <c r="N1196" s="95">
        <f t="shared" si="109"/>
        <v>0.59381443298969072</v>
      </c>
      <c r="O1196" s="36">
        <v>20070850</v>
      </c>
      <c r="P1196" s="63">
        <v>174</v>
      </c>
      <c r="Q1196" s="76">
        <f t="shared" si="110"/>
        <v>2.7873563218390807</v>
      </c>
      <c r="R1196" s="76">
        <f t="shared" si="111"/>
        <v>-1</v>
      </c>
      <c r="S1196" s="95">
        <f t="shared" si="112"/>
        <v>0.59381443298969072</v>
      </c>
      <c r="T1196" s="95">
        <f t="shared" si="113"/>
        <v>-1</v>
      </c>
      <c r="U1196" s="95"/>
    </row>
    <row r="1197" spans="1:21" x14ac:dyDescent="0.3">
      <c r="A1197" s="36">
        <f t="shared" si="108"/>
        <v>2</v>
      </c>
      <c r="B1197" s="36">
        <v>876</v>
      </c>
      <c r="C1197" s="36">
        <v>1</v>
      </c>
      <c r="D1197" s="36" t="s">
        <v>356</v>
      </c>
      <c r="E1197" s="36">
        <v>2006</v>
      </c>
      <c r="F1197" s="33">
        <v>2007</v>
      </c>
      <c r="G1197" s="76">
        <v>192.31</v>
      </c>
      <c r="H1197" s="33">
        <v>7</v>
      </c>
      <c r="I1197" s="36">
        <v>1</v>
      </c>
      <c r="J1197" s="36">
        <v>1</v>
      </c>
      <c r="K1197" s="36">
        <v>2</v>
      </c>
      <c r="L1197" s="63">
        <v>2295</v>
      </c>
      <c r="M1197" s="63">
        <v>2146</v>
      </c>
      <c r="N1197" s="95">
        <f t="shared" si="109"/>
        <v>0.51677550101328529</v>
      </c>
      <c r="O1197" s="36">
        <v>20070876</v>
      </c>
      <c r="P1197" s="63">
        <v>1794</v>
      </c>
      <c r="Q1197" s="76">
        <f t="shared" si="110"/>
        <v>2.4754738015607582</v>
      </c>
      <c r="R1197" s="76">
        <f t="shared" si="111"/>
        <v>-1</v>
      </c>
      <c r="S1197" s="95">
        <f t="shared" si="112"/>
        <v>0.51677550101328529</v>
      </c>
      <c r="T1197" s="95">
        <f t="shared" si="113"/>
        <v>-1</v>
      </c>
      <c r="U1197" s="95"/>
    </row>
    <row r="1198" spans="1:21" x14ac:dyDescent="0.3">
      <c r="A1198" s="36">
        <f t="shared" si="108"/>
        <v>2</v>
      </c>
      <c r="B1198" s="36">
        <v>881</v>
      </c>
      <c r="C1198" s="36">
        <v>1</v>
      </c>
      <c r="D1198" s="36" t="s">
        <v>359</v>
      </c>
      <c r="E1198" s="36">
        <v>2006</v>
      </c>
      <c r="F1198" s="33">
        <v>2007</v>
      </c>
      <c r="G1198" s="76">
        <v>59</v>
      </c>
      <c r="H1198" s="33">
        <v>10</v>
      </c>
      <c r="I1198" s="36">
        <v>1</v>
      </c>
      <c r="J1198" s="36">
        <v>1</v>
      </c>
      <c r="K1198" s="36">
        <v>1</v>
      </c>
      <c r="L1198" s="63">
        <v>1164</v>
      </c>
      <c r="M1198" s="63">
        <v>918</v>
      </c>
      <c r="N1198" s="95">
        <f t="shared" si="109"/>
        <v>0.55907780979827093</v>
      </c>
      <c r="O1198" s="36">
        <v>20070881</v>
      </c>
      <c r="P1198" s="63">
        <v>854</v>
      </c>
      <c r="Q1198" s="76">
        <f t="shared" si="110"/>
        <v>2.4379391100702574</v>
      </c>
      <c r="R1198" s="76">
        <f t="shared" si="111"/>
        <v>-1</v>
      </c>
      <c r="S1198" s="95">
        <f t="shared" si="112"/>
        <v>0.55907780979827093</v>
      </c>
      <c r="T1198" s="95">
        <f t="shared" si="113"/>
        <v>-1</v>
      </c>
      <c r="U1198" s="95"/>
    </row>
    <row r="1199" spans="1:21" x14ac:dyDescent="0.3">
      <c r="A1199" s="36">
        <f t="shared" si="108"/>
        <v>2</v>
      </c>
      <c r="B1199" s="36">
        <v>882</v>
      </c>
      <c r="C1199" s="36">
        <v>1</v>
      </c>
      <c r="D1199" s="36" t="s">
        <v>360</v>
      </c>
      <c r="E1199" s="36">
        <v>2006</v>
      </c>
      <c r="F1199" s="33">
        <v>2007</v>
      </c>
      <c r="G1199" s="76">
        <v>194.94</v>
      </c>
      <c r="H1199" s="33">
        <v>10</v>
      </c>
      <c r="I1199" s="36">
        <v>0</v>
      </c>
      <c r="J1199" s="36">
        <v>1</v>
      </c>
      <c r="K1199" s="36">
        <v>2</v>
      </c>
      <c r="L1199" s="65">
        <v>2801</v>
      </c>
      <c r="M1199" s="63">
        <v>4683</v>
      </c>
      <c r="N1199" s="95">
        <f t="shared" si="109"/>
        <v>0.37426509887760556</v>
      </c>
      <c r="O1199" s="36">
        <v>20070882</v>
      </c>
      <c r="P1199" s="63">
        <v>3862</v>
      </c>
      <c r="Q1199" s="76">
        <f t="shared" si="110"/>
        <v>1.9378560331434489</v>
      </c>
      <c r="R1199" s="76">
        <f t="shared" si="111"/>
        <v>-1</v>
      </c>
      <c r="S1199" s="95">
        <f t="shared" si="112"/>
        <v>0.37426509887760556</v>
      </c>
      <c r="T1199" s="95">
        <f t="shared" si="113"/>
        <v>-1</v>
      </c>
      <c r="U1199" s="95"/>
    </row>
    <row r="1200" spans="1:21" x14ac:dyDescent="0.3">
      <c r="A1200" s="36">
        <f t="shared" si="108"/>
        <v>2</v>
      </c>
      <c r="B1200" s="36">
        <v>882</v>
      </c>
      <c r="C1200" s="36">
        <v>1</v>
      </c>
      <c r="D1200" s="36" t="s">
        <v>360</v>
      </c>
      <c r="E1200" s="36">
        <v>2006</v>
      </c>
      <c r="F1200" s="33">
        <v>2007</v>
      </c>
      <c r="G1200" s="76">
        <v>742</v>
      </c>
      <c r="H1200" s="33">
        <v>10</v>
      </c>
      <c r="I1200" s="36">
        <v>0</v>
      </c>
      <c r="J1200" s="36">
        <v>1</v>
      </c>
      <c r="K1200" s="36">
        <v>8</v>
      </c>
      <c r="L1200" s="65">
        <v>3044</v>
      </c>
      <c r="M1200" s="63">
        <v>4461</v>
      </c>
      <c r="N1200" s="95">
        <f t="shared" si="109"/>
        <v>0.4055962691538974</v>
      </c>
      <c r="O1200" s="36">
        <v>20070882</v>
      </c>
      <c r="P1200" s="63">
        <v>3862</v>
      </c>
      <c r="Q1200" s="76">
        <f t="shared" si="110"/>
        <v>1.9432936302433972</v>
      </c>
      <c r="R1200" s="76">
        <f t="shared" si="111"/>
        <v>-1</v>
      </c>
      <c r="S1200" s="95">
        <f t="shared" si="112"/>
        <v>0.4055962691538974</v>
      </c>
      <c r="T1200" s="95">
        <f t="shared" si="113"/>
        <v>-1</v>
      </c>
      <c r="U1200" s="95"/>
    </row>
    <row r="1201" spans="1:21" x14ac:dyDescent="0.3">
      <c r="A1201" s="36">
        <f t="shared" si="108"/>
        <v>2</v>
      </c>
      <c r="B1201" s="36">
        <v>2134</v>
      </c>
      <c r="C1201" s="36">
        <v>1</v>
      </c>
      <c r="D1201" s="36" t="s">
        <v>404</v>
      </c>
      <c r="E1201" s="36">
        <v>2006</v>
      </c>
      <c r="F1201" s="33">
        <v>2007</v>
      </c>
      <c r="G1201" s="76">
        <v>357.61</v>
      </c>
      <c r="H1201" s="33">
        <v>5</v>
      </c>
      <c r="I1201" s="36">
        <v>0</v>
      </c>
      <c r="J1201" s="36">
        <v>1</v>
      </c>
      <c r="K1201" s="36">
        <v>4</v>
      </c>
      <c r="L1201" s="63">
        <v>1390</v>
      </c>
      <c r="M1201" s="63">
        <v>1657</v>
      </c>
      <c r="N1201" s="95">
        <f t="shared" si="109"/>
        <v>0.45618641286511324</v>
      </c>
      <c r="O1201" s="36">
        <v>20072134</v>
      </c>
      <c r="P1201" s="63">
        <v>1006</v>
      </c>
      <c r="Q1201" s="76">
        <f t="shared" si="110"/>
        <v>3.0288270377733597</v>
      </c>
      <c r="R1201" s="76">
        <f t="shared" si="111"/>
        <v>-1</v>
      </c>
      <c r="S1201" s="95">
        <f t="shared" si="112"/>
        <v>0.45618641286511324</v>
      </c>
      <c r="T1201" s="95">
        <f t="shared" si="113"/>
        <v>-1</v>
      </c>
      <c r="U1201" s="95"/>
    </row>
    <row r="1202" spans="1:21" x14ac:dyDescent="0.3">
      <c r="A1202" s="36">
        <f t="shared" si="108"/>
        <v>2</v>
      </c>
      <c r="B1202" s="36">
        <v>2142</v>
      </c>
      <c r="C1202" s="36">
        <v>1</v>
      </c>
      <c r="D1202" s="36" t="s">
        <v>576</v>
      </c>
      <c r="E1202" s="36">
        <v>2006</v>
      </c>
      <c r="F1202" s="33">
        <v>2007</v>
      </c>
      <c r="G1202" s="76">
        <v>500</v>
      </c>
      <c r="H1202" s="33">
        <v>10</v>
      </c>
      <c r="I1202" s="36">
        <v>0</v>
      </c>
      <c r="J1202" s="36">
        <v>1</v>
      </c>
      <c r="K1202" s="36">
        <v>6</v>
      </c>
      <c r="L1202" s="63">
        <v>3851</v>
      </c>
      <c r="M1202" s="63">
        <v>4157</v>
      </c>
      <c r="N1202" s="95">
        <f t="shared" si="109"/>
        <v>0.48089410589410592</v>
      </c>
      <c r="O1202" s="36">
        <v>20072142</v>
      </c>
      <c r="P1202" s="63">
        <v>2491</v>
      </c>
      <c r="Q1202" s="76">
        <f t="shared" si="110"/>
        <v>3.2147731834604576</v>
      </c>
      <c r="R1202" s="76">
        <f t="shared" si="111"/>
        <v>-1</v>
      </c>
      <c r="S1202" s="95">
        <f t="shared" si="112"/>
        <v>0.48089410589410592</v>
      </c>
      <c r="T1202" s="95">
        <f t="shared" si="113"/>
        <v>-1</v>
      </c>
      <c r="U1202" s="95"/>
    </row>
    <row r="1203" spans="1:21" x14ac:dyDescent="0.3">
      <c r="A1203" s="36">
        <f t="shared" si="108"/>
        <v>2</v>
      </c>
      <c r="B1203" s="36">
        <v>2149</v>
      </c>
      <c r="C1203" s="36">
        <v>1</v>
      </c>
      <c r="D1203" s="36" t="s">
        <v>440</v>
      </c>
      <c r="E1203" s="36">
        <v>2006</v>
      </c>
      <c r="F1203" s="33">
        <v>2007</v>
      </c>
      <c r="G1203" s="76">
        <v>629</v>
      </c>
      <c r="H1203" s="33">
        <v>10</v>
      </c>
      <c r="I1203" s="36">
        <v>1</v>
      </c>
      <c r="J1203" s="36">
        <v>1</v>
      </c>
      <c r="K1203" s="36">
        <v>7</v>
      </c>
      <c r="L1203" s="63">
        <v>2593</v>
      </c>
      <c r="M1203" s="63">
        <v>2393</v>
      </c>
      <c r="N1203" s="95">
        <f t="shared" si="109"/>
        <v>0.52005615724027277</v>
      </c>
      <c r="O1203" s="36">
        <v>20072149</v>
      </c>
      <c r="P1203" s="63">
        <v>1352</v>
      </c>
      <c r="Q1203" s="76">
        <f t="shared" si="110"/>
        <v>3.6878698224852071</v>
      </c>
      <c r="R1203" s="76">
        <f t="shared" si="111"/>
        <v>-1</v>
      </c>
      <c r="S1203" s="95">
        <f t="shared" si="112"/>
        <v>0.52005615724027277</v>
      </c>
      <c r="T1203" s="95">
        <f t="shared" si="113"/>
        <v>-1</v>
      </c>
      <c r="U1203" s="95"/>
    </row>
    <row r="1204" spans="1:21" x14ac:dyDescent="0.3">
      <c r="A1204" s="36">
        <f t="shared" si="108"/>
        <v>2</v>
      </c>
      <c r="B1204" s="36">
        <v>2169</v>
      </c>
      <c r="C1204" s="36">
        <v>1</v>
      </c>
      <c r="D1204" s="36" t="s">
        <v>579</v>
      </c>
      <c r="E1204" s="36">
        <v>2006</v>
      </c>
      <c r="F1204" s="33">
        <v>2007</v>
      </c>
      <c r="G1204" s="76">
        <v>450</v>
      </c>
      <c r="H1204" s="33">
        <v>7</v>
      </c>
      <c r="I1204" s="36">
        <v>1</v>
      </c>
      <c r="J1204" s="36">
        <v>1</v>
      </c>
      <c r="K1204" s="36">
        <v>5</v>
      </c>
      <c r="L1204" s="63">
        <v>1281</v>
      </c>
      <c r="M1204" s="63">
        <v>994</v>
      </c>
      <c r="N1204" s="95">
        <f t="shared" si="109"/>
        <v>0.56307692307692303</v>
      </c>
      <c r="O1204" s="36">
        <v>20072169</v>
      </c>
      <c r="P1204" s="63">
        <v>761</v>
      </c>
      <c r="Q1204" s="76">
        <f t="shared" si="110"/>
        <v>2.9894875164257555</v>
      </c>
      <c r="R1204" s="76">
        <f t="shared" si="111"/>
        <v>-1</v>
      </c>
      <c r="S1204" s="95">
        <f t="shared" si="112"/>
        <v>0.56307692307692303</v>
      </c>
      <c r="T1204" s="95">
        <f t="shared" si="113"/>
        <v>-1</v>
      </c>
      <c r="U1204" s="95"/>
    </row>
    <row r="1205" spans="1:21" x14ac:dyDescent="0.3">
      <c r="A1205" s="36">
        <f t="shared" si="108"/>
        <v>2</v>
      </c>
      <c r="B1205" s="36">
        <v>2170</v>
      </c>
      <c r="C1205" s="36">
        <v>1</v>
      </c>
      <c r="D1205" s="36" t="s">
        <v>480</v>
      </c>
      <c r="E1205" s="36">
        <v>2006</v>
      </c>
      <c r="F1205" s="33">
        <v>2007</v>
      </c>
      <c r="G1205" s="76">
        <v>100</v>
      </c>
      <c r="H1205" s="33">
        <v>7</v>
      </c>
      <c r="I1205" s="36">
        <v>0</v>
      </c>
      <c r="J1205" s="36">
        <v>1</v>
      </c>
      <c r="K1205" s="36">
        <v>2</v>
      </c>
      <c r="L1205" s="63">
        <v>1898</v>
      </c>
      <c r="M1205" s="63">
        <v>2029</v>
      </c>
      <c r="N1205" s="95">
        <f t="shared" si="109"/>
        <v>0.48332060096765977</v>
      </c>
      <c r="O1205" s="36">
        <v>20072170</v>
      </c>
      <c r="P1205" s="63">
        <v>1649</v>
      </c>
      <c r="Q1205" s="76">
        <f t="shared" si="110"/>
        <v>2.3814432989690721</v>
      </c>
      <c r="R1205" s="76">
        <f t="shared" si="111"/>
        <v>-1</v>
      </c>
      <c r="S1205" s="95">
        <f t="shared" si="112"/>
        <v>0.48332060096765977</v>
      </c>
      <c r="T1205" s="95">
        <f t="shared" si="113"/>
        <v>-1</v>
      </c>
      <c r="U1205" s="95"/>
    </row>
    <row r="1206" spans="1:21" x14ac:dyDescent="0.3">
      <c r="A1206" s="36">
        <f t="shared" si="108"/>
        <v>2</v>
      </c>
      <c r="B1206" s="36">
        <v>2170</v>
      </c>
      <c r="C1206" s="36">
        <v>1</v>
      </c>
      <c r="D1206" s="36" t="s">
        <v>480</v>
      </c>
      <c r="E1206" s="36">
        <v>2006</v>
      </c>
      <c r="F1206" s="33">
        <v>2007</v>
      </c>
      <c r="G1206" s="76">
        <v>440</v>
      </c>
      <c r="H1206" s="33">
        <v>7</v>
      </c>
      <c r="I1206" s="36">
        <v>1</v>
      </c>
      <c r="J1206" s="36">
        <v>1</v>
      </c>
      <c r="K1206" s="36">
        <v>5</v>
      </c>
      <c r="L1206" s="63">
        <v>2048</v>
      </c>
      <c r="M1206" s="63">
        <v>1898</v>
      </c>
      <c r="N1206" s="95">
        <f t="shared" si="109"/>
        <v>0.51900658895083629</v>
      </c>
      <c r="O1206" s="36">
        <v>20072170</v>
      </c>
      <c r="P1206" s="63">
        <v>1649</v>
      </c>
      <c r="Q1206" s="76">
        <f t="shared" si="110"/>
        <v>2.3929654335961188</v>
      </c>
      <c r="R1206" s="76">
        <f t="shared" si="111"/>
        <v>-1</v>
      </c>
      <c r="S1206" s="95">
        <f t="shared" si="112"/>
        <v>0.51900658895083629</v>
      </c>
      <c r="T1206" s="95">
        <f t="shared" si="113"/>
        <v>-1</v>
      </c>
      <c r="U1206" s="95"/>
    </row>
    <row r="1207" spans="1:21" x14ac:dyDescent="0.3">
      <c r="A1207" s="36">
        <f t="shared" si="108"/>
        <v>2</v>
      </c>
      <c r="B1207" s="36">
        <v>2172</v>
      </c>
      <c r="C1207" s="36">
        <v>1</v>
      </c>
      <c r="D1207" s="36" t="s">
        <v>461</v>
      </c>
      <c r="E1207" s="36">
        <v>2006</v>
      </c>
      <c r="F1207" s="33">
        <v>2007</v>
      </c>
      <c r="G1207" s="76">
        <v>294.8</v>
      </c>
      <c r="H1207" s="33">
        <v>7</v>
      </c>
      <c r="I1207" s="36">
        <v>0</v>
      </c>
      <c r="J1207" s="36">
        <v>1</v>
      </c>
      <c r="K1207" s="36">
        <v>3</v>
      </c>
      <c r="L1207" s="63">
        <v>1183</v>
      </c>
      <c r="M1207" s="63">
        <v>1298</v>
      </c>
      <c r="N1207" s="95">
        <f t="shared" si="109"/>
        <v>0.47682386134623134</v>
      </c>
      <c r="O1207" s="36">
        <v>20072172</v>
      </c>
      <c r="P1207" s="63">
        <v>909</v>
      </c>
      <c r="Q1207" s="76">
        <f t="shared" si="110"/>
        <v>2.7293729372937294</v>
      </c>
      <c r="R1207" s="76">
        <f t="shared" si="111"/>
        <v>-1</v>
      </c>
      <c r="S1207" s="95">
        <f t="shared" si="112"/>
        <v>0.47682386134623134</v>
      </c>
      <c r="T1207" s="95">
        <f t="shared" si="113"/>
        <v>-1</v>
      </c>
      <c r="U1207" s="95"/>
    </row>
    <row r="1208" spans="1:21" x14ac:dyDescent="0.3">
      <c r="A1208" s="36">
        <f t="shared" si="108"/>
        <v>2</v>
      </c>
      <c r="B1208" s="36">
        <v>2190</v>
      </c>
      <c r="C1208" s="36">
        <v>1</v>
      </c>
      <c r="D1208" s="36" t="s">
        <v>442</v>
      </c>
      <c r="E1208" s="36">
        <v>2006</v>
      </c>
      <c r="F1208" s="33">
        <v>2007</v>
      </c>
      <c r="G1208" s="76">
        <v>581</v>
      </c>
      <c r="H1208" s="33">
        <v>10</v>
      </c>
      <c r="I1208" s="36">
        <v>1</v>
      </c>
      <c r="J1208" s="36">
        <v>1</v>
      </c>
      <c r="K1208" s="36">
        <v>6</v>
      </c>
      <c r="L1208" s="63">
        <v>1629</v>
      </c>
      <c r="M1208" s="63">
        <v>1610</v>
      </c>
      <c r="N1208" s="95">
        <f t="shared" si="109"/>
        <v>0.50293300401358443</v>
      </c>
      <c r="O1208" s="36">
        <v>20072190</v>
      </c>
      <c r="P1208" s="63">
        <v>1237</v>
      </c>
      <c r="Q1208" s="76">
        <f t="shared" si="110"/>
        <v>2.618431689571544</v>
      </c>
      <c r="R1208" s="76">
        <f t="shared" si="111"/>
        <v>-1</v>
      </c>
      <c r="S1208" s="95">
        <f t="shared" si="112"/>
        <v>0.50293300401358443</v>
      </c>
      <c r="T1208" s="95">
        <f t="shared" si="113"/>
        <v>-1</v>
      </c>
      <c r="U1208" s="95"/>
    </row>
    <row r="1209" spans="1:21" x14ac:dyDescent="0.3">
      <c r="A1209" s="36">
        <f t="shared" si="108"/>
        <v>2</v>
      </c>
      <c r="B1209" s="36">
        <v>2342</v>
      </c>
      <c r="C1209" s="36">
        <v>1</v>
      </c>
      <c r="D1209" s="36" t="s">
        <v>443</v>
      </c>
      <c r="E1209" s="36">
        <v>2006</v>
      </c>
      <c r="F1209" s="33">
        <v>2007</v>
      </c>
      <c r="G1209" s="76">
        <v>100</v>
      </c>
      <c r="H1209" s="33">
        <v>5</v>
      </c>
      <c r="I1209" s="36">
        <v>1</v>
      </c>
      <c r="J1209" s="36">
        <v>1</v>
      </c>
      <c r="K1209" s="36">
        <v>2</v>
      </c>
      <c r="L1209" s="63">
        <v>1220</v>
      </c>
      <c r="M1209" s="63">
        <v>990</v>
      </c>
      <c r="N1209" s="95">
        <f t="shared" si="109"/>
        <v>0.55203619909502266</v>
      </c>
      <c r="O1209" s="36">
        <v>20072342</v>
      </c>
      <c r="P1209" s="63">
        <v>810</v>
      </c>
      <c r="Q1209" s="76">
        <f t="shared" si="110"/>
        <v>2.7283950617283952</v>
      </c>
      <c r="R1209" s="76">
        <f t="shared" si="111"/>
        <v>-1</v>
      </c>
      <c r="S1209" s="95">
        <f t="shared" si="112"/>
        <v>0.55203619909502266</v>
      </c>
      <c r="T1209" s="95">
        <f t="shared" si="113"/>
        <v>-1</v>
      </c>
      <c r="U1209" s="95"/>
    </row>
    <row r="1210" spans="1:21" x14ac:dyDescent="0.3">
      <c r="A1210" s="36">
        <f t="shared" si="108"/>
        <v>2</v>
      </c>
      <c r="B1210" s="36">
        <v>2342</v>
      </c>
      <c r="C1210" s="36">
        <v>1</v>
      </c>
      <c r="D1210" s="36" t="s">
        <v>443</v>
      </c>
      <c r="E1210" s="36">
        <v>2006</v>
      </c>
      <c r="F1210" s="33">
        <v>2007</v>
      </c>
      <c r="G1210" s="76">
        <v>850</v>
      </c>
      <c r="H1210" s="33">
        <v>5</v>
      </c>
      <c r="I1210" s="36">
        <v>1</v>
      </c>
      <c r="J1210" s="36">
        <v>1</v>
      </c>
      <c r="K1210" s="36">
        <v>9</v>
      </c>
      <c r="L1210" s="63">
        <v>1349</v>
      </c>
      <c r="M1210" s="63">
        <v>863</v>
      </c>
      <c r="N1210" s="95">
        <f t="shared" si="109"/>
        <v>0.60985533453887886</v>
      </c>
      <c r="O1210" s="36">
        <v>20072342</v>
      </c>
      <c r="P1210" s="63">
        <v>810</v>
      </c>
      <c r="Q1210" s="76">
        <f t="shared" si="110"/>
        <v>2.7308641975308641</v>
      </c>
      <c r="R1210" s="76">
        <f t="shared" si="111"/>
        <v>-1</v>
      </c>
      <c r="S1210" s="95">
        <f t="shared" si="112"/>
        <v>0.60985533453887886</v>
      </c>
      <c r="T1210" s="95">
        <f t="shared" si="113"/>
        <v>-1</v>
      </c>
      <c r="U1210" s="95"/>
    </row>
    <row r="1211" spans="1:21" x14ac:dyDescent="0.3">
      <c r="A1211" s="36">
        <f t="shared" si="108"/>
        <v>2</v>
      </c>
      <c r="B1211" s="36">
        <v>2396</v>
      </c>
      <c r="C1211" s="36">
        <v>1</v>
      </c>
      <c r="D1211" s="36" t="s">
        <v>5</v>
      </c>
      <c r="E1211" s="36">
        <v>2006</v>
      </c>
      <c r="F1211" s="33">
        <v>2007</v>
      </c>
      <c r="G1211" s="76">
        <v>794</v>
      </c>
      <c r="H1211" s="33">
        <v>7</v>
      </c>
      <c r="I1211" s="36">
        <v>0</v>
      </c>
      <c r="J1211" s="36">
        <v>1</v>
      </c>
      <c r="K1211" s="36">
        <v>8</v>
      </c>
      <c r="L1211" s="63">
        <v>1362</v>
      </c>
      <c r="M1211" s="63">
        <v>1551</v>
      </c>
      <c r="N1211" s="95">
        <f t="shared" si="109"/>
        <v>0.46755921730175076</v>
      </c>
      <c r="O1211" s="36">
        <v>20072396</v>
      </c>
      <c r="P1211" s="63">
        <v>993</v>
      </c>
      <c r="Q1211" s="76">
        <f t="shared" si="110"/>
        <v>2.9335347432024168</v>
      </c>
      <c r="R1211" s="76">
        <f t="shared" si="111"/>
        <v>-1</v>
      </c>
      <c r="S1211" s="95">
        <f t="shared" si="112"/>
        <v>0.46755921730175076</v>
      </c>
      <c r="T1211" s="95">
        <f t="shared" si="113"/>
        <v>-1</v>
      </c>
      <c r="U1211" s="95"/>
    </row>
    <row r="1212" spans="1:21" x14ac:dyDescent="0.3">
      <c r="A1212" s="36">
        <f t="shared" si="108"/>
        <v>2</v>
      </c>
      <c r="B1212" s="36">
        <v>2534</v>
      </c>
      <c r="C1212" s="36">
        <v>1</v>
      </c>
      <c r="D1212" s="36" t="s">
        <v>658</v>
      </c>
      <c r="E1212" s="36">
        <v>2006</v>
      </c>
      <c r="F1212" s="33">
        <v>2007</v>
      </c>
      <c r="G1212" s="76">
        <v>700</v>
      </c>
      <c r="H1212" s="33">
        <v>5</v>
      </c>
      <c r="I1212" s="36">
        <v>1</v>
      </c>
      <c r="J1212" s="36">
        <v>1</v>
      </c>
      <c r="K1212" s="36">
        <v>8</v>
      </c>
      <c r="L1212" s="63">
        <v>1409</v>
      </c>
      <c r="M1212" s="63">
        <v>885</v>
      </c>
      <c r="N1212" s="95">
        <f t="shared" si="109"/>
        <v>0.61421098517872708</v>
      </c>
      <c r="O1212" s="36">
        <v>20072534</v>
      </c>
      <c r="P1212" s="63">
        <v>770</v>
      </c>
      <c r="Q1212" s="76">
        <f t="shared" si="110"/>
        <v>2.9792207792207792</v>
      </c>
      <c r="R1212" s="76">
        <f t="shared" si="111"/>
        <v>-1</v>
      </c>
      <c r="S1212" s="95">
        <f t="shared" si="112"/>
        <v>0.61421098517872708</v>
      </c>
      <c r="T1212" s="95">
        <f t="shared" si="113"/>
        <v>-1</v>
      </c>
      <c r="U1212" s="95"/>
    </row>
    <row r="1213" spans="1:21" x14ac:dyDescent="0.3">
      <c r="A1213" s="36">
        <f t="shared" si="108"/>
        <v>2</v>
      </c>
      <c r="B1213" s="36">
        <v>2536</v>
      </c>
      <c r="C1213" s="36">
        <v>1</v>
      </c>
      <c r="D1213" s="36" t="s">
        <v>407</v>
      </c>
      <c r="E1213" s="36">
        <v>2006</v>
      </c>
      <c r="F1213" s="33">
        <v>2007</v>
      </c>
      <c r="G1213" s="76">
        <v>675</v>
      </c>
      <c r="H1213" s="33">
        <v>10</v>
      </c>
      <c r="I1213" s="36">
        <v>0</v>
      </c>
      <c r="J1213" s="36">
        <v>1</v>
      </c>
      <c r="K1213" s="36">
        <v>7</v>
      </c>
      <c r="L1213" s="65">
        <v>406</v>
      </c>
      <c r="M1213" s="63">
        <v>500</v>
      </c>
      <c r="N1213" s="95">
        <f t="shared" si="109"/>
        <v>0.44812362030905079</v>
      </c>
      <c r="O1213" s="36">
        <v>20072536</v>
      </c>
      <c r="P1213" s="63">
        <v>281</v>
      </c>
      <c r="Q1213" s="76">
        <f t="shared" si="110"/>
        <v>3.2241992882562278</v>
      </c>
      <c r="R1213" s="76">
        <f t="shared" si="111"/>
        <v>-1</v>
      </c>
      <c r="S1213" s="95">
        <f t="shared" si="112"/>
        <v>0.44812362030905079</v>
      </c>
      <c r="T1213" s="95">
        <f t="shared" si="113"/>
        <v>-1</v>
      </c>
      <c r="U1213" s="95"/>
    </row>
    <row r="1214" spans="1:21" x14ac:dyDescent="0.3">
      <c r="A1214" s="36">
        <f t="shared" si="108"/>
        <v>2</v>
      </c>
      <c r="B1214" s="36">
        <v>2580</v>
      </c>
      <c r="C1214" s="36">
        <v>1</v>
      </c>
      <c r="D1214" s="36" t="s">
        <v>513</v>
      </c>
      <c r="E1214" s="36">
        <v>2006</v>
      </c>
      <c r="F1214" s="33">
        <v>2007</v>
      </c>
      <c r="G1214" s="76">
        <v>750</v>
      </c>
      <c r="H1214" s="33">
        <v>10</v>
      </c>
      <c r="I1214" s="36">
        <v>0</v>
      </c>
      <c r="J1214" s="36">
        <v>1</v>
      </c>
      <c r="K1214" s="36">
        <v>8</v>
      </c>
      <c r="L1214" s="63">
        <v>178</v>
      </c>
      <c r="M1214" s="63">
        <v>742</v>
      </c>
      <c r="N1214" s="95">
        <f t="shared" si="109"/>
        <v>0.19347826086956521</v>
      </c>
      <c r="O1214" s="36">
        <v>20072580</v>
      </c>
      <c r="P1214" s="63">
        <v>895</v>
      </c>
      <c r="Q1214" s="76">
        <f t="shared" si="110"/>
        <v>1.0279329608938548</v>
      </c>
      <c r="R1214" s="76">
        <f t="shared" si="111"/>
        <v>-1</v>
      </c>
      <c r="S1214" s="95">
        <f t="shared" si="112"/>
        <v>0.19347826086956521</v>
      </c>
      <c r="T1214" s="95">
        <f t="shared" si="113"/>
        <v>-1</v>
      </c>
      <c r="U1214" s="95"/>
    </row>
    <row r="1215" spans="1:21" x14ac:dyDescent="0.3">
      <c r="A1215" s="36">
        <f t="shared" si="108"/>
        <v>2</v>
      </c>
      <c r="B1215" s="36">
        <v>2609</v>
      </c>
      <c r="C1215" s="36">
        <v>1</v>
      </c>
      <c r="D1215" s="36" t="s">
        <v>483</v>
      </c>
      <c r="E1215" s="36">
        <v>2006</v>
      </c>
      <c r="F1215" s="33">
        <v>2007</v>
      </c>
      <c r="G1215" s="76">
        <v>800</v>
      </c>
      <c r="H1215" s="33">
        <v>10</v>
      </c>
      <c r="I1215" s="36">
        <v>1</v>
      </c>
      <c r="J1215" s="36">
        <v>1</v>
      </c>
      <c r="K1215" s="36">
        <v>9</v>
      </c>
      <c r="L1215" s="63">
        <v>875</v>
      </c>
      <c r="M1215" s="63">
        <v>678</v>
      </c>
      <c r="N1215" s="95">
        <f t="shared" si="109"/>
        <v>0.56342562781712813</v>
      </c>
      <c r="O1215" s="36">
        <v>20072609</v>
      </c>
      <c r="P1215" s="63">
        <v>508</v>
      </c>
      <c r="Q1215" s="76">
        <f t="shared" si="110"/>
        <v>3.0570866141732282</v>
      </c>
      <c r="R1215" s="76">
        <f t="shared" si="111"/>
        <v>-1</v>
      </c>
      <c r="S1215" s="95">
        <f t="shared" si="112"/>
        <v>0.56342562781712813</v>
      </c>
      <c r="T1215" s="95">
        <f t="shared" si="113"/>
        <v>-1</v>
      </c>
      <c r="U1215" s="95"/>
    </row>
    <row r="1216" spans="1:21" x14ac:dyDescent="0.3">
      <c r="A1216" s="36">
        <f t="shared" si="108"/>
        <v>2</v>
      </c>
      <c r="B1216" s="36">
        <v>2689</v>
      </c>
      <c r="C1216" s="36">
        <v>1</v>
      </c>
      <c r="D1216" s="36" t="s">
        <v>531</v>
      </c>
      <c r="E1216" s="36">
        <v>2006</v>
      </c>
      <c r="F1216" s="33">
        <v>2007</v>
      </c>
      <c r="G1216" s="76">
        <v>599.12</v>
      </c>
      <c r="H1216" s="33">
        <v>10</v>
      </c>
      <c r="I1216" s="36">
        <v>0</v>
      </c>
      <c r="J1216" s="36">
        <v>1</v>
      </c>
      <c r="K1216" s="36">
        <v>6</v>
      </c>
      <c r="L1216" s="65">
        <v>1334</v>
      </c>
      <c r="M1216" s="63">
        <v>1803</v>
      </c>
      <c r="N1216" s="95">
        <f t="shared" si="109"/>
        <v>0.42524705132292001</v>
      </c>
      <c r="O1216" s="36">
        <v>20072689</v>
      </c>
      <c r="P1216" s="63">
        <v>1347</v>
      </c>
      <c r="Q1216" s="76">
        <f t="shared" si="110"/>
        <v>2.3288789903489233</v>
      </c>
      <c r="R1216" s="76">
        <f t="shared" si="111"/>
        <v>-1</v>
      </c>
      <c r="S1216" s="95">
        <f t="shared" si="112"/>
        <v>0.42524705132292001</v>
      </c>
      <c r="T1216" s="95">
        <f t="shared" si="113"/>
        <v>-1</v>
      </c>
      <c r="U1216" s="95"/>
    </row>
    <row r="1217" spans="1:21" x14ac:dyDescent="0.3">
      <c r="A1217" s="36">
        <f t="shared" si="108"/>
        <v>2</v>
      </c>
      <c r="B1217" s="36">
        <v>2859</v>
      </c>
      <c r="C1217" s="36">
        <v>1</v>
      </c>
      <c r="D1217" s="36" t="s">
        <v>591</v>
      </c>
      <c r="E1217" s="36">
        <v>2006</v>
      </c>
      <c r="F1217" s="33">
        <v>2007</v>
      </c>
      <c r="G1217" s="76">
        <v>200</v>
      </c>
      <c r="H1217" s="33">
        <v>5</v>
      </c>
      <c r="I1217" s="36">
        <v>0</v>
      </c>
      <c r="J1217" s="36">
        <v>1</v>
      </c>
      <c r="K1217" s="36">
        <v>3</v>
      </c>
      <c r="L1217" s="63">
        <v>2090</v>
      </c>
      <c r="M1217" s="63">
        <v>2568</v>
      </c>
      <c r="N1217" s="95">
        <f t="shared" si="109"/>
        <v>0.44869042507513957</v>
      </c>
      <c r="O1217" s="36">
        <v>20072859</v>
      </c>
      <c r="P1217" s="63">
        <v>1712</v>
      </c>
      <c r="Q1217" s="76">
        <f t="shared" si="110"/>
        <v>2.7207943925233646</v>
      </c>
      <c r="R1217" s="76">
        <f t="shared" si="111"/>
        <v>-1</v>
      </c>
      <c r="S1217" s="95">
        <f t="shared" si="112"/>
        <v>0.44869042507513957</v>
      </c>
      <c r="T1217" s="95">
        <f t="shared" si="113"/>
        <v>-1</v>
      </c>
      <c r="U1217" s="95"/>
    </row>
    <row r="1218" spans="1:21" x14ac:dyDescent="0.3">
      <c r="A1218" s="36">
        <f t="shared" si="108"/>
        <v>2</v>
      </c>
      <c r="B1218" s="36">
        <v>2859</v>
      </c>
      <c r="C1218" s="36">
        <v>1</v>
      </c>
      <c r="D1218" s="36" t="s">
        <v>591</v>
      </c>
      <c r="E1218" s="36">
        <v>2006</v>
      </c>
      <c r="F1218" s="33">
        <v>2007</v>
      </c>
      <c r="G1218" s="76">
        <v>200</v>
      </c>
      <c r="H1218" s="33">
        <v>5</v>
      </c>
      <c r="I1218" s="36">
        <v>0</v>
      </c>
      <c r="J1218" s="36">
        <v>1</v>
      </c>
      <c r="K1218" s="36">
        <v>3</v>
      </c>
      <c r="L1218" s="63">
        <v>1152</v>
      </c>
      <c r="M1218" s="63">
        <v>1200</v>
      </c>
      <c r="N1218" s="95">
        <f t="shared" si="109"/>
        <v>0.48979591836734693</v>
      </c>
      <c r="O1218" s="36">
        <v>20072859</v>
      </c>
      <c r="P1218" s="63">
        <v>1712</v>
      </c>
      <c r="Q1218" s="76">
        <f t="shared" si="110"/>
        <v>1.3738317757009346</v>
      </c>
      <c r="R1218" s="76">
        <f t="shared" si="111"/>
        <v>-1</v>
      </c>
      <c r="S1218" s="95">
        <f t="shared" si="112"/>
        <v>0.48979591836734693</v>
      </c>
      <c r="T1218" s="95">
        <f t="shared" si="113"/>
        <v>-1</v>
      </c>
      <c r="U1218" s="95"/>
    </row>
    <row r="1219" spans="1:21" x14ac:dyDescent="0.3">
      <c r="A1219" s="36">
        <f t="shared" si="108"/>
        <v>2</v>
      </c>
      <c r="B1219" s="36">
        <v>2888</v>
      </c>
      <c r="C1219" s="36">
        <v>1</v>
      </c>
      <c r="D1219" s="36" t="s">
        <v>593</v>
      </c>
      <c r="E1219" s="36">
        <v>2006</v>
      </c>
      <c r="F1219" s="33">
        <v>2007</v>
      </c>
      <c r="G1219" s="76">
        <v>975</v>
      </c>
      <c r="H1219" s="33">
        <v>8</v>
      </c>
      <c r="I1219" s="36">
        <v>1</v>
      </c>
      <c r="J1219" s="36">
        <v>1</v>
      </c>
      <c r="K1219" s="36">
        <v>10</v>
      </c>
      <c r="L1219" s="63">
        <v>690</v>
      </c>
      <c r="M1219" s="63">
        <v>650</v>
      </c>
      <c r="N1219" s="95">
        <f t="shared" si="109"/>
        <v>0.5149253731343284</v>
      </c>
      <c r="O1219" s="36">
        <v>20072888</v>
      </c>
      <c r="P1219" s="63">
        <v>431</v>
      </c>
      <c r="Q1219" s="76">
        <f t="shared" si="110"/>
        <v>3.1090487238979119</v>
      </c>
      <c r="R1219" s="76">
        <f t="shared" si="111"/>
        <v>-1</v>
      </c>
      <c r="S1219" s="95">
        <f t="shared" si="112"/>
        <v>0.5149253731343284</v>
      </c>
      <c r="T1219" s="95">
        <f t="shared" si="113"/>
        <v>-1</v>
      </c>
      <c r="U1219" s="95"/>
    </row>
    <row r="1220" spans="1:21" x14ac:dyDescent="0.3">
      <c r="A1220" s="36">
        <f t="shared" si="108"/>
        <v>2</v>
      </c>
      <c r="B1220" s="36">
        <v>2890</v>
      </c>
      <c r="C1220" s="36">
        <v>1</v>
      </c>
      <c r="D1220" s="36" t="s">
        <v>533</v>
      </c>
      <c r="E1220" s="36">
        <v>2006</v>
      </c>
      <c r="F1220" s="33">
        <v>2007</v>
      </c>
      <c r="G1220" s="76">
        <v>400</v>
      </c>
      <c r="H1220" s="33">
        <v>10</v>
      </c>
      <c r="I1220" s="36">
        <v>1</v>
      </c>
      <c r="J1220" s="36">
        <v>1</v>
      </c>
      <c r="K1220" s="36">
        <v>5</v>
      </c>
      <c r="L1220" s="63">
        <v>1007</v>
      </c>
      <c r="M1220" s="63">
        <v>833</v>
      </c>
      <c r="N1220" s="95">
        <f t="shared" si="109"/>
        <v>0.54728260869565215</v>
      </c>
      <c r="O1220" s="36">
        <v>20072890</v>
      </c>
      <c r="P1220" s="63">
        <v>725</v>
      </c>
      <c r="Q1220" s="76">
        <f t="shared" si="110"/>
        <v>2.5379310344827588</v>
      </c>
      <c r="R1220" s="76">
        <f t="shared" si="111"/>
        <v>-1</v>
      </c>
      <c r="S1220" s="95">
        <f t="shared" si="112"/>
        <v>0.54728260869565215</v>
      </c>
      <c r="T1220" s="95">
        <f t="shared" si="113"/>
        <v>-1</v>
      </c>
      <c r="U1220" s="95"/>
    </row>
    <row r="1221" spans="1:21" x14ac:dyDescent="0.3">
      <c r="A1221" s="36">
        <f t="shared" si="108"/>
        <v>2</v>
      </c>
      <c r="B1221" s="36">
        <v>2895</v>
      </c>
      <c r="C1221" s="36">
        <v>1</v>
      </c>
      <c r="D1221" s="36" t="s">
        <v>594</v>
      </c>
      <c r="E1221" s="36">
        <v>2006</v>
      </c>
      <c r="F1221" s="33">
        <v>2007</v>
      </c>
      <c r="G1221" s="76">
        <v>749.77</v>
      </c>
      <c r="H1221" s="33">
        <v>10</v>
      </c>
      <c r="I1221" s="36">
        <v>0</v>
      </c>
      <c r="J1221" s="36">
        <v>1</v>
      </c>
      <c r="K1221" s="36">
        <v>8</v>
      </c>
      <c r="L1221" s="63">
        <v>1620</v>
      </c>
      <c r="M1221" s="63">
        <v>2067</v>
      </c>
      <c r="N1221" s="95">
        <f t="shared" si="109"/>
        <v>0.43938161106590723</v>
      </c>
      <c r="O1221" s="36">
        <v>20072895</v>
      </c>
      <c r="P1221" s="63">
        <v>1244</v>
      </c>
      <c r="Q1221" s="76">
        <f t="shared" si="110"/>
        <v>2.9638263665594855</v>
      </c>
      <c r="R1221" s="76">
        <f t="shared" si="111"/>
        <v>-1</v>
      </c>
      <c r="S1221" s="95">
        <f t="shared" si="112"/>
        <v>0.43938161106590723</v>
      </c>
      <c r="T1221" s="95">
        <f t="shared" si="113"/>
        <v>-1</v>
      </c>
      <c r="U1221" s="95"/>
    </row>
    <row r="1222" spans="1:21" x14ac:dyDescent="0.3">
      <c r="A1222" s="36">
        <f t="shared" si="108"/>
        <v>3</v>
      </c>
      <c r="B1222" s="36">
        <v>11</v>
      </c>
      <c r="C1222" s="36">
        <v>1</v>
      </c>
      <c r="D1222" s="96" t="s">
        <v>311</v>
      </c>
      <c r="E1222" s="33">
        <v>2007</v>
      </c>
      <c r="F1222" s="33">
        <v>2008</v>
      </c>
      <c r="G1222" s="33">
        <v>645.80999999999995</v>
      </c>
      <c r="H1222" s="33">
        <v>5</v>
      </c>
      <c r="I1222" s="36">
        <v>1</v>
      </c>
      <c r="J1222" s="36">
        <v>0</v>
      </c>
      <c r="K1222" s="33">
        <v>7</v>
      </c>
      <c r="L1222" s="63">
        <v>29772</v>
      </c>
      <c r="M1222" s="63">
        <v>18417</v>
      </c>
      <c r="N1222" s="95">
        <f t="shared" si="109"/>
        <v>0.61781734420718426</v>
      </c>
      <c r="O1222" s="36">
        <f t="shared" ref="O1222:O1253" si="114">20070000+B1222</f>
        <v>20070011</v>
      </c>
      <c r="P1222" s="63">
        <v>41677</v>
      </c>
      <c r="Q1222" s="76">
        <f t="shared" si="110"/>
        <v>1.1562492501859538</v>
      </c>
      <c r="R1222" s="76">
        <f t="shared" si="111"/>
        <v>-1</v>
      </c>
      <c r="S1222" s="95">
        <f t="shared" si="112"/>
        <v>-1</v>
      </c>
      <c r="T1222" s="95">
        <f t="shared" si="113"/>
        <v>0.61781734420718426</v>
      </c>
      <c r="U1222" s="95"/>
    </row>
    <row r="1223" spans="1:21" x14ac:dyDescent="0.3">
      <c r="A1223" s="36">
        <f t="shared" si="108"/>
        <v>3</v>
      </c>
      <c r="B1223" s="33">
        <v>11</v>
      </c>
      <c r="C1223" s="33">
        <v>1</v>
      </c>
      <c r="D1223" s="96" t="s">
        <v>311</v>
      </c>
      <c r="E1223" s="33">
        <v>2007</v>
      </c>
      <c r="F1223" s="33">
        <v>2008</v>
      </c>
      <c r="G1223" s="33">
        <v>338.3</v>
      </c>
      <c r="H1223" s="33">
        <v>5</v>
      </c>
      <c r="I1223" s="36">
        <v>1</v>
      </c>
      <c r="J1223" s="36">
        <v>0</v>
      </c>
      <c r="K1223" s="33">
        <v>4</v>
      </c>
      <c r="L1223" s="63">
        <v>27179</v>
      </c>
      <c r="M1223" s="63">
        <v>20987</v>
      </c>
      <c r="N1223" s="95">
        <f t="shared" si="109"/>
        <v>0.56427770626583063</v>
      </c>
      <c r="O1223" s="36">
        <f t="shared" si="114"/>
        <v>20070011</v>
      </c>
      <c r="P1223" s="63">
        <v>41677</v>
      </c>
      <c r="Q1223" s="76">
        <f t="shared" si="110"/>
        <v>1.1556973870480121</v>
      </c>
      <c r="R1223" s="76">
        <f t="shared" si="111"/>
        <v>-1</v>
      </c>
      <c r="S1223" s="95">
        <f t="shared" si="112"/>
        <v>-1</v>
      </c>
      <c r="T1223" s="95">
        <f t="shared" si="113"/>
        <v>0.56427770626583063</v>
      </c>
      <c r="U1223" s="95"/>
    </row>
    <row r="1224" spans="1:21" x14ac:dyDescent="0.3">
      <c r="A1224" s="36">
        <f t="shared" si="108"/>
        <v>3</v>
      </c>
      <c r="B1224" s="36">
        <v>11</v>
      </c>
      <c r="C1224" s="36">
        <v>1</v>
      </c>
      <c r="D1224" s="35" t="s">
        <v>311</v>
      </c>
      <c r="E1224" s="33">
        <v>2007</v>
      </c>
      <c r="F1224" s="36">
        <v>2008</v>
      </c>
      <c r="G1224" s="33">
        <v>128.86000000000001</v>
      </c>
      <c r="H1224" s="36">
        <v>5</v>
      </c>
      <c r="I1224" s="36">
        <v>0</v>
      </c>
      <c r="J1224" s="36">
        <v>0</v>
      </c>
      <c r="K1224" s="33">
        <v>2</v>
      </c>
      <c r="L1224" s="63">
        <v>23831</v>
      </c>
      <c r="M1224" s="63">
        <v>24193</v>
      </c>
      <c r="N1224" s="95">
        <f t="shared" si="109"/>
        <v>0.49623105114109611</v>
      </c>
      <c r="O1224" s="36">
        <f t="shared" si="114"/>
        <v>20070011</v>
      </c>
      <c r="P1224" s="63">
        <v>41677</v>
      </c>
      <c r="Q1224" s="76">
        <f t="shared" si="110"/>
        <v>1.1522902320224584</v>
      </c>
      <c r="R1224" s="76">
        <f t="shared" si="111"/>
        <v>-1</v>
      </c>
      <c r="S1224" s="95">
        <f t="shared" si="112"/>
        <v>-1</v>
      </c>
      <c r="T1224" s="95">
        <f t="shared" si="113"/>
        <v>0.49623105114109611</v>
      </c>
      <c r="U1224" s="95"/>
    </row>
    <row r="1225" spans="1:21" x14ac:dyDescent="0.3">
      <c r="A1225" s="36">
        <f t="shared" si="108"/>
        <v>3</v>
      </c>
      <c r="B1225" s="36">
        <v>15</v>
      </c>
      <c r="C1225" s="36">
        <v>1</v>
      </c>
      <c r="D1225" s="35" t="s">
        <v>265</v>
      </c>
      <c r="E1225" s="33">
        <v>2007</v>
      </c>
      <c r="F1225" s="36">
        <v>2009</v>
      </c>
      <c r="G1225" s="36">
        <v>451.25</v>
      </c>
      <c r="H1225" s="36">
        <v>7</v>
      </c>
      <c r="I1225" s="36">
        <v>0</v>
      </c>
      <c r="J1225" s="36">
        <v>1</v>
      </c>
      <c r="K1225" s="33">
        <v>5</v>
      </c>
      <c r="L1225" s="63">
        <v>2406</v>
      </c>
      <c r="M1225" s="63">
        <v>3410</v>
      </c>
      <c r="N1225" s="95">
        <f t="shared" si="109"/>
        <v>0.4136863823933975</v>
      </c>
      <c r="O1225" s="36">
        <f t="shared" si="114"/>
        <v>20070015</v>
      </c>
      <c r="P1225" s="63">
        <v>6138</v>
      </c>
      <c r="Q1225" s="76">
        <f t="shared" si="110"/>
        <v>0.94753991528185078</v>
      </c>
      <c r="R1225" s="76">
        <f t="shared" si="111"/>
        <v>-1</v>
      </c>
      <c r="S1225" s="95">
        <f t="shared" si="112"/>
        <v>-1</v>
      </c>
      <c r="T1225" s="95">
        <f t="shared" si="113"/>
        <v>0.4136863823933975</v>
      </c>
      <c r="U1225" s="95"/>
    </row>
    <row r="1226" spans="1:21" x14ac:dyDescent="0.3">
      <c r="A1226" s="36">
        <f t="shared" si="108"/>
        <v>3</v>
      </c>
      <c r="B1226" s="36">
        <v>15</v>
      </c>
      <c r="C1226" s="36">
        <v>1</v>
      </c>
      <c r="D1226" s="35" t="s">
        <v>265</v>
      </c>
      <c r="E1226" s="33">
        <v>2007</v>
      </c>
      <c r="F1226" s="36">
        <v>2009</v>
      </c>
      <c r="G1226" s="36">
        <v>109.5</v>
      </c>
      <c r="H1226" s="36">
        <v>7</v>
      </c>
      <c r="I1226" s="36">
        <v>0</v>
      </c>
      <c r="J1226" s="36">
        <v>1</v>
      </c>
      <c r="K1226" s="33">
        <v>2</v>
      </c>
      <c r="L1226" s="63">
        <v>2522</v>
      </c>
      <c r="M1226" s="63">
        <v>3283</v>
      </c>
      <c r="N1226" s="95">
        <f t="shared" si="109"/>
        <v>0.43445305770887166</v>
      </c>
      <c r="O1226" s="36">
        <f t="shared" si="114"/>
        <v>20070015</v>
      </c>
      <c r="P1226" s="63">
        <v>6138</v>
      </c>
      <c r="Q1226" s="76">
        <f t="shared" si="110"/>
        <v>0.94574780058651031</v>
      </c>
      <c r="R1226" s="76">
        <f t="shared" si="111"/>
        <v>-1</v>
      </c>
      <c r="S1226" s="95">
        <f t="shared" si="112"/>
        <v>-1</v>
      </c>
      <c r="T1226" s="95">
        <f t="shared" si="113"/>
        <v>0.43445305770887166</v>
      </c>
      <c r="U1226" s="95"/>
    </row>
    <row r="1227" spans="1:21" x14ac:dyDescent="0.3">
      <c r="A1227" s="36">
        <f t="shared" si="108"/>
        <v>3</v>
      </c>
      <c r="B1227" s="36">
        <v>15</v>
      </c>
      <c r="C1227" s="36">
        <v>1</v>
      </c>
      <c r="D1227" s="35" t="s">
        <v>265</v>
      </c>
      <c r="E1227" s="33">
        <v>2007</v>
      </c>
      <c r="F1227" s="36">
        <v>2009</v>
      </c>
      <c r="G1227" s="36">
        <v>24.25</v>
      </c>
      <c r="H1227" s="36">
        <v>7</v>
      </c>
      <c r="I1227" s="36">
        <v>0</v>
      </c>
      <c r="J1227" s="36">
        <v>1</v>
      </c>
      <c r="K1227" s="33">
        <v>1</v>
      </c>
      <c r="L1227" s="63">
        <v>2497</v>
      </c>
      <c r="M1227" s="63">
        <v>3298</v>
      </c>
      <c r="N1227" s="95">
        <f t="shared" si="109"/>
        <v>0.43088869715271788</v>
      </c>
      <c r="O1227" s="36">
        <f t="shared" si="114"/>
        <v>20070015</v>
      </c>
      <c r="P1227" s="63">
        <v>6138</v>
      </c>
      <c r="Q1227" s="76">
        <f t="shared" si="110"/>
        <v>0.944118605408928</v>
      </c>
      <c r="R1227" s="76">
        <f t="shared" si="111"/>
        <v>-1</v>
      </c>
      <c r="S1227" s="95">
        <f t="shared" si="112"/>
        <v>-1</v>
      </c>
      <c r="T1227" s="95">
        <f t="shared" si="113"/>
        <v>0.43088869715271788</v>
      </c>
      <c r="U1227" s="95"/>
    </row>
    <row r="1228" spans="1:21" x14ac:dyDescent="0.3">
      <c r="A1228" s="36">
        <f t="shared" si="108"/>
        <v>3</v>
      </c>
      <c r="B1228" s="36">
        <v>23</v>
      </c>
      <c r="C1228" s="36">
        <v>1</v>
      </c>
      <c r="D1228" s="35" t="s">
        <v>516</v>
      </c>
      <c r="E1228" s="33">
        <v>2007</v>
      </c>
      <c r="F1228" s="36">
        <v>2008</v>
      </c>
      <c r="G1228" s="36">
        <v>1000</v>
      </c>
      <c r="H1228" s="36">
        <v>5</v>
      </c>
      <c r="I1228" s="36">
        <v>1</v>
      </c>
      <c r="J1228" s="36">
        <v>0</v>
      </c>
      <c r="K1228" s="33">
        <v>10</v>
      </c>
      <c r="L1228" s="63">
        <v>1600</v>
      </c>
      <c r="M1228" s="63">
        <v>1006</v>
      </c>
      <c r="N1228" s="95">
        <f t="shared" si="109"/>
        <v>0.61396776669224862</v>
      </c>
      <c r="O1228" s="36">
        <f t="shared" si="114"/>
        <v>20070023</v>
      </c>
      <c r="P1228" s="63">
        <v>1010</v>
      </c>
      <c r="Q1228" s="76">
        <f t="shared" si="110"/>
        <v>2.5801980198019803</v>
      </c>
      <c r="R1228" s="76">
        <f t="shared" si="111"/>
        <v>-1</v>
      </c>
      <c r="S1228" s="95">
        <f t="shared" si="112"/>
        <v>-1</v>
      </c>
      <c r="T1228" s="95">
        <f t="shared" si="113"/>
        <v>0.61396776669224862</v>
      </c>
      <c r="U1228" s="95"/>
    </row>
    <row r="1229" spans="1:21" x14ac:dyDescent="0.3">
      <c r="A1229" s="36">
        <f t="shared" si="108"/>
        <v>3</v>
      </c>
      <c r="B1229" s="36">
        <v>31</v>
      </c>
      <c r="C1229" s="36">
        <v>1</v>
      </c>
      <c r="D1229" s="35" t="s">
        <v>468</v>
      </c>
      <c r="E1229" s="33">
        <v>2007</v>
      </c>
      <c r="F1229" s="36">
        <v>2009</v>
      </c>
      <c r="G1229" s="36">
        <v>501</v>
      </c>
      <c r="H1229" s="36">
        <v>6</v>
      </c>
      <c r="I1229" s="36">
        <v>0</v>
      </c>
      <c r="J1229" s="36">
        <v>1</v>
      </c>
      <c r="K1229" s="33">
        <v>6</v>
      </c>
      <c r="L1229" s="63">
        <v>2074</v>
      </c>
      <c r="M1229" s="63">
        <v>2410</v>
      </c>
      <c r="N1229" s="95">
        <f t="shared" si="109"/>
        <v>0.46253345227475468</v>
      </c>
      <c r="O1229" s="36">
        <f t="shared" si="114"/>
        <v>20070031</v>
      </c>
      <c r="P1229" s="63">
        <v>5124</v>
      </c>
      <c r="Q1229" s="76">
        <f t="shared" si="110"/>
        <v>0.87509758001561277</v>
      </c>
      <c r="R1229" s="76">
        <f t="shared" si="111"/>
        <v>-1</v>
      </c>
      <c r="S1229" s="95">
        <f t="shared" si="112"/>
        <v>-1</v>
      </c>
      <c r="T1229" s="95">
        <f t="shared" si="113"/>
        <v>0.46253345227475468</v>
      </c>
      <c r="U1229" s="95"/>
    </row>
    <row r="1230" spans="1:21" x14ac:dyDescent="0.3">
      <c r="A1230" s="36">
        <f t="shared" si="108"/>
        <v>3</v>
      </c>
      <c r="B1230" s="36">
        <v>31</v>
      </c>
      <c r="C1230" s="36">
        <v>1</v>
      </c>
      <c r="D1230" s="35" t="s">
        <v>468</v>
      </c>
      <c r="E1230" s="33">
        <v>2007</v>
      </c>
      <c r="F1230" s="36">
        <v>2009</v>
      </c>
      <c r="G1230" s="36">
        <v>199</v>
      </c>
      <c r="H1230" s="36">
        <v>6</v>
      </c>
      <c r="I1230" s="36">
        <v>0</v>
      </c>
      <c r="J1230" s="36">
        <v>1</v>
      </c>
      <c r="K1230" s="33">
        <v>2</v>
      </c>
      <c r="L1230" s="63">
        <v>1384</v>
      </c>
      <c r="M1230" s="63">
        <v>3079</v>
      </c>
      <c r="N1230" s="95">
        <f t="shared" si="109"/>
        <v>0.31010531032937488</v>
      </c>
      <c r="O1230" s="36">
        <f t="shared" si="114"/>
        <v>20070031</v>
      </c>
      <c r="P1230" s="63">
        <v>5124</v>
      </c>
      <c r="Q1230" s="76">
        <f t="shared" si="110"/>
        <v>0.87099921935987512</v>
      </c>
      <c r="R1230" s="76">
        <f t="shared" si="111"/>
        <v>-1</v>
      </c>
      <c r="S1230" s="95">
        <f t="shared" si="112"/>
        <v>-1</v>
      </c>
      <c r="T1230" s="95">
        <f t="shared" si="113"/>
        <v>0.31010531032937488</v>
      </c>
      <c r="U1230" s="95"/>
    </row>
    <row r="1231" spans="1:21" x14ac:dyDescent="0.3">
      <c r="A1231" s="36">
        <f t="shared" si="108"/>
        <v>3</v>
      </c>
      <c r="B1231" s="36">
        <v>47</v>
      </c>
      <c r="C1231" s="36">
        <v>1</v>
      </c>
      <c r="D1231" s="35" t="s">
        <v>236</v>
      </c>
      <c r="E1231" s="33">
        <v>2007</v>
      </c>
      <c r="F1231" s="36">
        <v>2008</v>
      </c>
      <c r="G1231" s="36">
        <v>700</v>
      </c>
      <c r="H1231" s="36">
        <v>10</v>
      </c>
      <c r="I1231" s="36">
        <v>0</v>
      </c>
      <c r="J1231" s="36">
        <v>0</v>
      </c>
      <c r="K1231" s="33">
        <v>8</v>
      </c>
      <c r="L1231" s="63">
        <v>2030</v>
      </c>
      <c r="M1231" s="63">
        <v>3145</v>
      </c>
      <c r="N1231" s="95">
        <f t="shared" si="109"/>
        <v>0.39227053140096618</v>
      </c>
      <c r="O1231" s="36">
        <f t="shared" si="114"/>
        <v>20070047</v>
      </c>
      <c r="P1231" s="63">
        <v>3492</v>
      </c>
      <c r="Q1231" s="76">
        <f t="shared" si="110"/>
        <v>1.481958762886598</v>
      </c>
      <c r="R1231" s="76">
        <f t="shared" si="111"/>
        <v>-1</v>
      </c>
      <c r="S1231" s="95">
        <f t="shared" si="112"/>
        <v>-1</v>
      </c>
      <c r="T1231" s="95">
        <f t="shared" si="113"/>
        <v>0.39227053140096618</v>
      </c>
      <c r="U1231" s="95"/>
    </row>
    <row r="1232" spans="1:21" x14ac:dyDescent="0.3">
      <c r="A1232" s="36">
        <f t="shared" si="108"/>
        <v>3</v>
      </c>
      <c r="B1232" s="36">
        <v>75</v>
      </c>
      <c r="C1232" s="36">
        <v>1</v>
      </c>
      <c r="D1232" s="35" t="s">
        <v>410</v>
      </c>
      <c r="E1232" s="33">
        <v>2007</v>
      </c>
      <c r="F1232" s="36">
        <v>2008</v>
      </c>
      <c r="G1232" s="36">
        <v>675</v>
      </c>
      <c r="H1232" s="36">
        <v>10</v>
      </c>
      <c r="I1232" s="36">
        <v>0</v>
      </c>
      <c r="J1232" s="36">
        <v>0</v>
      </c>
      <c r="K1232" s="33">
        <v>7</v>
      </c>
      <c r="L1232" s="63">
        <v>350</v>
      </c>
      <c r="M1232" s="63">
        <v>397</v>
      </c>
      <c r="N1232" s="95">
        <f t="shared" si="109"/>
        <v>0.46854082998661312</v>
      </c>
      <c r="O1232" s="36">
        <f t="shared" si="114"/>
        <v>20070075</v>
      </c>
      <c r="P1232" s="63">
        <v>440</v>
      </c>
      <c r="Q1232" s="76">
        <f t="shared" si="110"/>
        <v>1.6977272727272728</v>
      </c>
      <c r="R1232" s="76">
        <f t="shared" si="111"/>
        <v>-1</v>
      </c>
      <c r="S1232" s="95">
        <f t="shared" si="112"/>
        <v>-1</v>
      </c>
      <c r="T1232" s="95">
        <f t="shared" si="113"/>
        <v>0.46854082998661312</v>
      </c>
      <c r="U1232" s="95"/>
    </row>
    <row r="1233" spans="1:21" x14ac:dyDescent="0.3">
      <c r="A1233" s="36">
        <f t="shared" si="108"/>
        <v>3</v>
      </c>
      <c r="B1233" s="36">
        <v>77</v>
      </c>
      <c r="C1233" s="36">
        <v>1</v>
      </c>
      <c r="D1233" s="35" t="s">
        <v>266</v>
      </c>
      <c r="E1233" s="33">
        <v>2007</v>
      </c>
      <c r="F1233" s="36">
        <v>2008</v>
      </c>
      <c r="G1233" s="36">
        <v>195</v>
      </c>
      <c r="H1233" s="36">
        <v>10</v>
      </c>
      <c r="I1233" s="36">
        <v>1</v>
      </c>
      <c r="J1233" s="36">
        <v>0</v>
      </c>
      <c r="K1233" s="33">
        <v>2</v>
      </c>
      <c r="L1233" s="63">
        <v>3331</v>
      </c>
      <c r="M1233" s="63">
        <v>2352</v>
      </c>
      <c r="N1233" s="95">
        <f t="shared" si="109"/>
        <v>0.58613408411050505</v>
      </c>
      <c r="O1233" s="36">
        <f t="shared" si="114"/>
        <v>20070077</v>
      </c>
      <c r="P1233" s="63">
        <v>6893</v>
      </c>
      <c r="Q1233" s="76">
        <f t="shared" si="110"/>
        <v>0.82445959669229651</v>
      </c>
      <c r="R1233" s="76">
        <f t="shared" si="111"/>
        <v>-1</v>
      </c>
      <c r="S1233" s="95">
        <f t="shared" si="112"/>
        <v>-1</v>
      </c>
      <c r="T1233" s="95">
        <f t="shared" si="113"/>
        <v>0.58613408411050505</v>
      </c>
      <c r="U1233" s="95"/>
    </row>
    <row r="1234" spans="1:21" x14ac:dyDescent="0.3">
      <c r="A1234" s="36">
        <f t="shared" si="108"/>
        <v>3</v>
      </c>
      <c r="B1234" s="36">
        <v>81</v>
      </c>
      <c r="C1234" s="36">
        <v>1</v>
      </c>
      <c r="D1234" s="35" t="s">
        <v>515</v>
      </c>
      <c r="E1234" s="33">
        <v>2007</v>
      </c>
      <c r="F1234" s="36">
        <v>2008</v>
      </c>
      <c r="G1234" s="36">
        <v>344.71</v>
      </c>
      <c r="H1234" s="36">
        <v>10</v>
      </c>
      <c r="I1234" s="36">
        <v>1</v>
      </c>
      <c r="J1234" s="36">
        <v>0</v>
      </c>
      <c r="K1234" s="33">
        <v>4</v>
      </c>
      <c r="L1234" s="63">
        <v>258</v>
      </c>
      <c r="M1234" s="63">
        <v>63</v>
      </c>
      <c r="N1234" s="95">
        <f t="shared" si="109"/>
        <v>0.80373831775700932</v>
      </c>
      <c r="O1234" s="36">
        <f t="shared" si="114"/>
        <v>20070081</v>
      </c>
      <c r="P1234" s="63">
        <v>202</v>
      </c>
      <c r="Q1234" s="76">
        <f t="shared" si="110"/>
        <v>1.5891089108910892</v>
      </c>
      <c r="R1234" s="76">
        <f t="shared" si="111"/>
        <v>-1</v>
      </c>
      <c r="S1234" s="95">
        <f t="shared" si="112"/>
        <v>-1</v>
      </c>
      <c r="T1234" s="95">
        <f t="shared" si="113"/>
        <v>0.80373831775700932</v>
      </c>
      <c r="U1234" s="95"/>
    </row>
    <row r="1235" spans="1:21" x14ac:dyDescent="0.3">
      <c r="A1235" s="36">
        <f t="shared" si="108"/>
        <v>3</v>
      </c>
      <c r="B1235" s="36">
        <v>88</v>
      </c>
      <c r="C1235" s="36">
        <v>1</v>
      </c>
      <c r="D1235" s="35" t="s">
        <v>238</v>
      </c>
      <c r="E1235" s="33">
        <v>2007</v>
      </c>
      <c r="F1235" s="36">
        <v>2008</v>
      </c>
      <c r="G1235" s="36">
        <v>300</v>
      </c>
      <c r="H1235" s="36">
        <v>10</v>
      </c>
      <c r="I1235" s="36">
        <v>1</v>
      </c>
      <c r="J1235" s="36">
        <v>0</v>
      </c>
      <c r="K1235" s="33">
        <v>4</v>
      </c>
      <c r="L1235" s="63">
        <v>3058</v>
      </c>
      <c r="M1235" s="63">
        <v>2115</v>
      </c>
      <c r="N1235" s="95">
        <f t="shared" si="109"/>
        <v>0.59114633674850181</v>
      </c>
      <c r="O1235" s="36">
        <f t="shared" si="114"/>
        <v>20070088</v>
      </c>
      <c r="P1235" s="63">
        <v>2117</v>
      </c>
      <c r="Q1235" s="76">
        <f t="shared" si="110"/>
        <v>2.4435521965044873</v>
      </c>
      <c r="R1235" s="76">
        <f t="shared" si="111"/>
        <v>-1</v>
      </c>
      <c r="S1235" s="95">
        <f t="shared" si="112"/>
        <v>-1</v>
      </c>
      <c r="T1235" s="95">
        <f t="shared" si="113"/>
        <v>0.59114633674850181</v>
      </c>
      <c r="U1235" s="95"/>
    </row>
    <row r="1236" spans="1:21" x14ac:dyDescent="0.3">
      <c r="A1236" s="36">
        <f t="shared" si="108"/>
        <v>3</v>
      </c>
      <c r="B1236" s="36">
        <v>100</v>
      </c>
      <c r="C1236" s="36">
        <v>1</v>
      </c>
      <c r="D1236" s="35" t="s">
        <v>316</v>
      </c>
      <c r="E1236" s="33">
        <v>2007</v>
      </c>
      <c r="F1236" s="36">
        <v>2008</v>
      </c>
      <c r="G1236" s="36">
        <v>485</v>
      </c>
      <c r="H1236" s="36">
        <v>5</v>
      </c>
      <c r="I1236" s="36">
        <v>1</v>
      </c>
      <c r="J1236" s="36">
        <v>0</v>
      </c>
      <c r="K1236" s="33">
        <v>5</v>
      </c>
      <c r="L1236" s="63">
        <v>320</v>
      </c>
      <c r="M1236" s="63">
        <v>258</v>
      </c>
      <c r="N1236" s="95">
        <f t="shared" si="109"/>
        <v>0.55363321799307963</v>
      </c>
      <c r="O1236" s="36">
        <f t="shared" si="114"/>
        <v>20070100</v>
      </c>
      <c r="P1236" s="63">
        <v>307</v>
      </c>
      <c r="Q1236" s="76">
        <f t="shared" si="110"/>
        <v>1.8827361563517915</v>
      </c>
      <c r="R1236" s="76">
        <f t="shared" si="111"/>
        <v>-1</v>
      </c>
      <c r="S1236" s="95">
        <f t="shared" si="112"/>
        <v>-1</v>
      </c>
      <c r="T1236" s="95">
        <f t="shared" si="113"/>
        <v>0.55363321799307963</v>
      </c>
      <c r="U1236" s="95"/>
    </row>
    <row r="1237" spans="1:21" x14ac:dyDescent="0.3">
      <c r="A1237" s="36">
        <f t="shared" si="108"/>
        <v>3</v>
      </c>
      <c r="B1237" s="36">
        <v>100</v>
      </c>
      <c r="C1237" s="36">
        <v>1</v>
      </c>
      <c r="D1237" s="35" t="s">
        <v>316</v>
      </c>
      <c r="E1237" s="33">
        <v>2007</v>
      </c>
      <c r="F1237" s="36">
        <v>2008</v>
      </c>
      <c r="G1237" s="36">
        <v>144</v>
      </c>
      <c r="H1237" s="36">
        <v>5</v>
      </c>
      <c r="I1237" s="36">
        <v>1</v>
      </c>
      <c r="J1237" s="36">
        <v>0</v>
      </c>
      <c r="K1237" s="33">
        <v>2</v>
      </c>
      <c r="L1237" s="63">
        <v>306</v>
      </c>
      <c r="M1237" s="63">
        <v>270</v>
      </c>
      <c r="N1237" s="95">
        <f t="shared" si="109"/>
        <v>0.53125</v>
      </c>
      <c r="O1237" s="36">
        <f t="shared" si="114"/>
        <v>20070100</v>
      </c>
      <c r="P1237" s="63">
        <v>307</v>
      </c>
      <c r="Q1237" s="76">
        <f t="shared" si="110"/>
        <v>1.8762214983713354</v>
      </c>
      <c r="R1237" s="76">
        <f t="shared" si="111"/>
        <v>-1</v>
      </c>
      <c r="S1237" s="95">
        <f t="shared" si="112"/>
        <v>-1</v>
      </c>
      <c r="T1237" s="95">
        <f t="shared" si="113"/>
        <v>0.53125</v>
      </c>
      <c r="U1237" s="95"/>
    </row>
    <row r="1238" spans="1:21" x14ac:dyDescent="0.3">
      <c r="A1238" s="36">
        <f t="shared" si="108"/>
        <v>3</v>
      </c>
      <c r="B1238" s="36">
        <v>110</v>
      </c>
      <c r="C1238" s="36">
        <v>1</v>
      </c>
      <c r="D1238" s="35" t="s">
        <v>240</v>
      </c>
      <c r="E1238" s="33">
        <v>2007</v>
      </c>
      <c r="F1238" s="33">
        <v>2008</v>
      </c>
      <c r="G1238" s="33">
        <v>235</v>
      </c>
      <c r="H1238" s="33">
        <v>10</v>
      </c>
      <c r="I1238" s="36">
        <v>1</v>
      </c>
      <c r="J1238" s="36">
        <v>0</v>
      </c>
      <c r="K1238" s="33">
        <v>3</v>
      </c>
      <c r="L1238" s="63">
        <v>1923</v>
      </c>
      <c r="M1238" s="63">
        <v>1815</v>
      </c>
      <c r="N1238" s="95">
        <f t="shared" si="109"/>
        <v>0.514446227929374</v>
      </c>
      <c r="O1238" s="36">
        <f t="shared" si="114"/>
        <v>20070110</v>
      </c>
      <c r="P1238" s="63">
        <v>2760</v>
      </c>
      <c r="Q1238" s="76">
        <f t="shared" si="110"/>
        <v>1.3543478260869566</v>
      </c>
      <c r="R1238" s="76">
        <f t="shared" si="111"/>
        <v>-1</v>
      </c>
      <c r="S1238" s="95">
        <f t="shared" si="112"/>
        <v>-1</v>
      </c>
      <c r="T1238" s="95">
        <f t="shared" si="113"/>
        <v>0.514446227929374</v>
      </c>
      <c r="U1238" s="95"/>
    </row>
    <row r="1239" spans="1:21" x14ac:dyDescent="0.3">
      <c r="A1239" s="36">
        <f t="shared" si="108"/>
        <v>3</v>
      </c>
      <c r="B1239" s="36">
        <v>118</v>
      </c>
      <c r="C1239" s="36">
        <v>1</v>
      </c>
      <c r="D1239" s="35" t="s">
        <v>413</v>
      </c>
      <c r="E1239" s="33">
        <v>2007</v>
      </c>
      <c r="F1239" s="33">
        <v>2008</v>
      </c>
      <c r="G1239" s="33">
        <v>550</v>
      </c>
      <c r="H1239" s="33">
        <v>5</v>
      </c>
      <c r="I1239" s="36">
        <v>1</v>
      </c>
      <c r="J1239" s="36">
        <v>0</v>
      </c>
      <c r="K1239" s="33">
        <v>6</v>
      </c>
      <c r="L1239" s="63">
        <v>868</v>
      </c>
      <c r="M1239" s="63">
        <v>417</v>
      </c>
      <c r="N1239" s="95">
        <f t="shared" si="109"/>
        <v>0.67548638132295724</v>
      </c>
      <c r="O1239" s="36">
        <f t="shared" si="114"/>
        <v>20070118</v>
      </c>
      <c r="P1239" s="63">
        <v>548</v>
      </c>
      <c r="Q1239" s="76">
        <f t="shared" si="110"/>
        <v>2.3448905109489053</v>
      </c>
      <c r="R1239" s="76">
        <f t="shared" si="111"/>
        <v>-1</v>
      </c>
      <c r="S1239" s="95">
        <f t="shared" si="112"/>
        <v>-1</v>
      </c>
      <c r="T1239" s="95">
        <f t="shared" si="113"/>
        <v>0.67548638132295724</v>
      </c>
      <c r="U1239" s="95"/>
    </row>
    <row r="1240" spans="1:21" x14ac:dyDescent="0.3">
      <c r="A1240" s="36">
        <f t="shared" si="108"/>
        <v>3</v>
      </c>
      <c r="B1240" s="36">
        <v>173</v>
      </c>
      <c r="C1240" s="36">
        <v>1</v>
      </c>
      <c r="D1240" s="35" t="s">
        <v>370</v>
      </c>
      <c r="E1240" s="33">
        <v>2007</v>
      </c>
      <c r="F1240" s="33">
        <v>2008</v>
      </c>
      <c r="G1240" s="33">
        <v>859.26</v>
      </c>
      <c r="H1240" s="33">
        <v>10</v>
      </c>
      <c r="I1240" s="36">
        <v>1</v>
      </c>
      <c r="J1240" s="36">
        <v>0</v>
      </c>
      <c r="K1240" s="33">
        <v>9</v>
      </c>
      <c r="L1240" s="63">
        <v>603</v>
      </c>
      <c r="M1240" s="63">
        <v>233</v>
      </c>
      <c r="N1240" s="95">
        <f t="shared" si="109"/>
        <v>0.7212918660287081</v>
      </c>
      <c r="O1240" s="36">
        <f t="shared" si="114"/>
        <v>20070173</v>
      </c>
      <c r="P1240" s="63">
        <v>467</v>
      </c>
      <c r="Q1240" s="76">
        <f t="shared" si="110"/>
        <v>1.7901498929336188</v>
      </c>
      <c r="R1240" s="76">
        <f t="shared" si="111"/>
        <v>-1</v>
      </c>
      <c r="S1240" s="95">
        <f t="shared" si="112"/>
        <v>-1</v>
      </c>
      <c r="T1240" s="95">
        <f t="shared" si="113"/>
        <v>0.7212918660287081</v>
      </c>
      <c r="U1240" s="95"/>
    </row>
    <row r="1241" spans="1:21" x14ac:dyDescent="0.3">
      <c r="A1241" s="36">
        <f t="shared" si="108"/>
        <v>3</v>
      </c>
      <c r="B1241" s="36">
        <v>177</v>
      </c>
      <c r="C1241" s="36">
        <v>1</v>
      </c>
      <c r="D1241" s="35" t="s">
        <v>371</v>
      </c>
      <c r="E1241" s="33">
        <v>2007</v>
      </c>
      <c r="F1241" s="33">
        <v>2008</v>
      </c>
      <c r="G1241" s="33">
        <v>915.37</v>
      </c>
      <c r="H1241" s="33">
        <v>7</v>
      </c>
      <c r="I1241" s="36">
        <v>1</v>
      </c>
      <c r="J1241" s="36">
        <v>0</v>
      </c>
      <c r="K1241" s="33">
        <v>10</v>
      </c>
      <c r="L1241" s="63">
        <v>1146</v>
      </c>
      <c r="M1241" s="63">
        <v>979</v>
      </c>
      <c r="N1241" s="95">
        <f t="shared" si="109"/>
        <v>0.53929411764705881</v>
      </c>
      <c r="O1241" s="36">
        <f t="shared" si="114"/>
        <v>20070177</v>
      </c>
      <c r="P1241" s="63">
        <v>925</v>
      </c>
      <c r="Q1241" s="76">
        <f t="shared" si="110"/>
        <v>2.2972972972972974</v>
      </c>
      <c r="R1241" s="76">
        <f t="shared" si="111"/>
        <v>-1</v>
      </c>
      <c r="S1241" s="95">
        <f t="shared" si="112"/>
        <v>-1</v>
      </c>
      <c r="T1241" s="95">
        <f t="shared" si="113"/>
        <v>0.53929411764705881</v>
      </c>
      <c r="U1241" s="95"/>
    </row>
    <row r="1242" spans="1:21" x14ac:dyDescent="0.3">
      <c r="A1242" s="36">
        <f t="shared" si="108"/>
        <v>3</v>
      </c>
      <c r="B1242" s="36">
        <v>181</v>
      </c>
      <c r="C1242" s="36">
        <v>1</v>
      </c>
      <c r="D1242" s="35" t="s">
        <v>470</v>
      </c>
      <c r="E1242" s="33">
        <v>2007</v>
      </c>
      <c r="F1242" s="36">
        <v>2008</v>
      </c>
      <c r="G1242" s="36">
        <v>786.76</v>
      </c>
      <c r="H1242" s="36">
        <v>10</v>
      </c>
      <c r="I1242" s="36">
        <v>0</v>
      </c>
      <c r="J1242" s="36">
        <v>0</v>
      </c>
      <c r="K1242" s="33">
        <v>8</v>
      </c>
      <c r="L1242" s="63">
        <v>5427</v>
      </c>
      <c r="M1242" s="63">
        <v>8749</v>
      </c>
      <c r="N1242" s="95">
        <f t="shared" si="109"/>
        <v>0.38283013544018057</v>
      </c>
      <c r="O1242" s="36">
        <f t="shared" si="114"/>
        <v>20070181</v>
      </c>
      <c r="P1242" s="63">
        <v>6600</v>
      </c>
      <c r="Q1242" s="76">
        <f t="shared" si="110"/>
        <v>2.1478787878787879</v>
      </c>
      <c r="R1242" s="76">
        <f t="shared" si="111"/>
        <v>-1</v>
      </c>
      <c r="S1242" s="95">
        <f t="shared" si="112"/>
        <v>-1</v>
      </c>
      <c r="T1242" s="95">
        <f t="shared" si="113"/>
        <v>0.38283013544018057</v>
      </c>
      <c r="U1242" s="95"/>
    </row>
    <row r="1243" spans="1:21" x14ac:dyDescent="0.3">
      <c r="A1243" s="36">
        <f t="shared" si="108"/>
        <v>3</v>
      </c>
      <c r="B1243" s="36">
        <v>182</v>
      </c>
      <c r="C1243" s="36">
        <v>1</v>
      </c>
      <c r="D1243" s="35" t="s">
        <v>500</v>
      </c>
      <c r="E1243" s="33">
        <v>2007</v>
      </c>
      <c r="F1243" s="36">
        <v>2008</v>
      </c>
      <c r="G1243" s="36">
        <v>495</v>
      </c>
      <c r="H1243" s="36">
        <v>10</v>
      </c>
      <c r="I1243" s="36">
        <v>0</v>
      </c>
      <c r="J1243" s="36">
        <v>0</v>
      </c>
      <c r="K1243" s="33">
        <v>5</v>
      </c>
      <c r="L1243" s="63">
        <v>1757</v>
      </c>
      <c r="M1243" s="63">
        <v>2339</v>
      </c>
      <c r="N1243" s="95">
        <f t="shared" si="109"/>
        <v>0.428955078125</v>
      </c>
      <c r="O1243" s="36">
        <f t="shared" si="114"/>
        <v>20070182</v>
      </c>
      <c r="P1243" s="63">
        <v>1553</v>
      </c>
      <c r="Q1243" s="76">
        <f t="shared" si="110"/>
        <v>2.6374758531873792</v>
      </c>
      <c r="R1243" s="76">
        <f t="shared" si="111"/>
        <v>-1</v>
      </c>
      <c r="S1243" s="95">
        <f t="shared" si="112"/>
        <v>-1</v>
      </c>
      <c r="T1243" s="95">
        <f t="shared" si="113"/>
        <v>0.428955078125</v>
      </c>
      <c r="U1243" s="95"/>
    </row>
    <row r="1244" spans="1:21" x14ac:dyDescent="0.3">
      <c r="A1244" s="36">
        <f t="shared" si="108"/>
        <v>3</v>
      </c>
      <c r="B1244" s="36">
        <v>182</v>
      </c>
      <c r="C1244" s="36">
        <v>1</v>
      </c>
      <c r="D1244" s="35" t="s">
        <v>500</v>
      </c>
      <c r="E1244" s="33">
        <v>2007</v>
      </c>
      <c r="F1244" s="36">
        <v>2008</v>
      </c>
      <c r="G1244" s="36">
        <v>100</v>
      </c>
      <c r="H1244" s="36">
        <v>10</v>
      </c>
      <c r="I1244" s="36">
        <v>0</v>
      </c>
      <c r="J1244" s="36">
        <v>0</v>
      </c>
      <c r="K1244" s="33">
        <v>2</v>
      </c>
      <c r="L1244" s="63">
        <v>1602</v>
      </c>
      <c r="M1244" s="63">
        <v>2466</v>
      </c>
      <c r="N1244" s="95">
        <f t="shared" si="109"/>
        <v>0.39380530973451328</v>
      </c>
      <c r="O1244" s="36">
        <f t="shared" si="114"/>
        <v>20070182</v>
      </c>
      <c r="P1244" s="63">
        <v>1553</v>
      </c>
      <c r="Q1244" s="76">
        <f t="shared" si="110"/>
        <v>2.6194462330972312</v>
      </c>
      <c r="R1244" s="76">
        <f t="shared" si="111"/>
        <v>-1</v>
      </c>
      <c r="S1244" s="95">
        <f t="shared" si="112"/>
        <v>-1</v>
      </c>
      <c r="T1244" s="95">
        <f t="shared" si="113"/>
        <v>0.39380530973451328</v>
      </c>
      <c r="U1244" s="95"/>
    </row>
    <row r="1245" spans="1:21" x14ac:dyDescent="0.3">
      <c r="A1245" s="36">
        <f t="shared" si="108"/>
        <v>3</v>
      </c>
      <c r="B1245" s="36">
        <v>191</v>
      </c>
      <c r="C1245" s="36">
        <v>1</v>
      </c>
      <c r="D1245" s="35" t="s">
        <v>244</v>
      </c>
      <c r="E1245" s="33">
        <v>2007</v>
      </c>
      <c r="F1245" s="36">
        <v>2008</v>
      </c>
      <c r="G1245" s="36">
        <v>630.52</v>
      </c>
      <c r="H1245" s="36">
        <v>10</v>
      </c>
      <c r="I1245" s="36">
        <v>1</v>
      </c>
      <c r="J1245" s="36">
        <v>0</v>
      </c>
      <c r="K1245" s="33">
        <v>7</v>
      </c>
      <c r="L1245" s="63">
        <v>6183</v>
      </c>
      <c r="M1245" s="63">
        <v>5853</v>
      </c>
      <c r="N1245" s="95">
        <f t="shared" si="109"/>
        <v>0.51370887337986038</v>
      </c>
      <c r="O1245" s="36">
        <f t="shared" si="114"/>
        <v>20070191</v>
      </c>
      <c r="P1245" s="63">
        <v>10575</v>
      </c>
      <c r="Q1245" s="76">
        <f t="shared" si="110"/>
        <v>1.1381560283687944</v>
      </c>
      <c r="R1245" s="76">
        <f t="shared" si="111"/>
        <v>-1</v>
      </c>
      <c r="S1245" s="95">
        <f t="shared" si="112"/>
        <v>-1</v>
      </c>
      <c r="T1245" s="95">
        <f t="shared" si="113"/>
        <v>0.51370887337986038</v>
      </c>
      <c r="U1245" s="95"/>
    </row>
    <row r="1246" spans="1:21" x14ac:dyDescent="0.3">
      <c r="A1246" s="36">
        <f t="shared" si="108"/>
        <v>3</v>
      </c>
      <c r="B1246" s="36">
        <v>192</v>
      </c>
      <c r="C1246" s="36">
        <v>1</v>
      </c>
      <c r="D1246" s="35" t="s">
        <v>318</v>
      </c>
      <c r="E1246" s="33">
        <v>2007</v>
      </c>
      <c r="F1246" s="36">
        <v>2008</v>
      </c>
      <c r="G1246" s="36">
        <v>420.01</v>
      </c>
      <c r="H1246" s="36">
        <v>10</v>
      </c>
      <c r="I1246" s="36">
        <v>1</v>
      </c>
      <c r="J1246" s="36">
        <v>0</v>
      </c>
      <c r="K1246" s="33">
        <v>5</v>
      </c>
      <c r="L1246" s="63">
        <v>2803</v>
      </c>
      <c r="M1246" s="63">
        <v>2791</v>
      </c>
      <c r="N1246" s="95">
        <f t="shared" si="109"/>
        <v>0.50107257776188774</v>
      </c>
      <c r="O1246" s="36">
        <f t="shared" si="114"/>
        <v>20070192</v>
      </c>
      <c r="P1246" s="63">
        <v>6122</v>
      </c>
      <c r="Q1246" s="76">
        <f t="shared" si="110"/>
        <v>0.91375367526951978</v>
      </c>
      <c r="R1246" s="76">
        <f t="shared" si="111"/>
        <v>-1</v>
      </c>
      <c r="S1246" s="95">
        <f t="shared" si="112"/>
        <v>-1</v>
      </c>
      <c r="T1246" s="95">
        <f t="shared" si="113"/>
        <v>0.50107257776188774</v>
      </c>
      <c r="U1246" s="95"/>
    </row>
    <row r="1247" spans="1:21" x14ac:dyDescent="0.3">
      <c r="A1247" s="36">
        <f t="shared" si="108"/>
        <v>3</v>
      </c>
      <c r="B1247" s="36">
        <v>192</v>
      </c>
      <c r="C1247" s="36">
        <v>1</v>
      </c>
      <c r="D1247" s="35" t="s">
        <v>318</v>
      </c>
      <c r="E1247" s="33">
        <v>2007</v>
      </c>
      <c r="F1247" s="36">
        <v>2008</v>
      </c>
      <c r="G1247" s="36">
        <v>200</v>
      </c>
      <c r="H1247" s="36">
        <v>10</v>
      </c>
      <c r="I1247" s="36">
        <v>0</v>
      </c>
      <c r="J1247" s="36">
        <v>0</v>
      </c>
      <c r="K1247" s="33">
        <v>3</v>
      </c>
      <c r="L1247" s="63">
        <v>2225</v>
      </c>
      <c r="M1247" s="63">
        <v>3367</v>
      </c>
      <c r="N1247" s="95">
        <f t="shared" si="109"/>
        <v>0.3978898426323319</v>
      </c>
      <c r="O1247" s="36">
        <f t="shared" si="114"/>
        <v>20070192</v>
      </c>
      <c r="P1247" s="63">
        <v>6122</v>
      </c>
      <c r="Q1247" s="76">
        <f t="shared" si="110"/>
        <v>0.91342698464554062</v>
      </c>
      <c r="R1247" s="76">
        <f t="shared" si="111"/>
        <v>-1</v>
      </c>
      <c r="S1247" s="95">
        <f t="shared" si="112"/>
        <v>-1</v>
      </c>
      <c r="T1247" s="95">
        <f t="shared" si="113"/>
        <v>0.3978898426323319</v>
      </c>
      <c r="U1247" s="95"/>
    </row>
    <row r="1248" spans="1:21" x14ac:dyDescent="0.3">
      <c r="A1248" s="36">
        <f t="shared" si="108"/>
        <v>3</v>
      </c>
      <c r="B1248" s="36">
        <v>194</v>
      </c>
      <c r="C1248" s="36">
        <v>1</v>
      </c>
      <c r="D1248" s="35" t="s">
        <v>319</v>
      </c>
      <c r="E1248" s="33">
        <v>2007</v>
      </c>
      <c r="F1248" s="36">
        <v>2008</v>
      </c>
      <c r="G1248" s="36">
        <v>571</v>
      </c>
      <c r="H1248" s="36">
        <v>10</v>
      </c>
      <c r="I1248" s="36">
        <v>1</v>
      </c>
      <c r="J1248" s="36">
        <v>0</v>
      </c>
      <c r="K1248" s="33">
        <v>6</v>
      </c>
      <c r="L1248" s="63">
        <v>7544</v>
      </c>
      <c r="M1248" s="63">
        <v>5016</v>
      </c>
      <c r="N1248" s="95">
        <f t="shared" si="109"/>
        <v>0.60063694267515921</v>
      </c>
      <c r="O1248" s="36">
        <f t="shared" si="114"/>
        <v>20070194</v>
      </c>
      <c r="P1248" s="63">
        <v>10965</v>
      </c>
      <c r="Q1248" s="76">
        <f t="shared" si="110"/>
        <v>1.1454628362973096</v>
      </c>
      <c r="R1248" s="76">
        <f t="shared" si="111"/>
        <v>-1</v>
      </c>
      <c r="S1248" s="95">
        <f t="shared" si="112"/>
        <v>-1</v>
      </c>
      <c r="T1248" s="95">
        <f t="shared" si="113"/>
        <v>0.60063694267515921</v>
      </c>
      <c r="U1248" s="95"/>
    </row>
    <row r="1249" spans="1:21" x14ac:dyDescent="0.3">
      <c r="A1249" s="36">
        <f t="shared" si="108"/>
        <v>3</v>
      </c>
      <c r="B1249" s="36">
        <v>194</v>
      </c>
      <c r="C1249" s="36">
        <v>1</v>
      </c>
      <c r="D1249" s="35" t="s">
        <v>319</v>
      </c>
      <c r="E1249" s="33">
        <v>2007</v>
      </c>
      <c r="F1249" s="36">
        <v>2008</v>
      </c>
      <c r="G1249" s="36">
        <v>389</v>
      </c>
      <c r="H1249" s="36">
        <v>10</v>
      </c>
      <c r="I1249" s="36">
        <v>0</v>
      </c>
      <c r="J1249" s="36">
        <v>0</v>
      </c>
      <c r="K1249" s="33">
        <v>4</v>
      </c>
      <c r="L1249" s="63">
        <v>6271</v>
      </c>
      <c r="M1249" s="63">
        <v>6286</v>
      </c>
      <c r="N1249" s="95">
        <f t="shared" si="109"/>
        <v>0.49940272358047305</v>
      </c>
      <c r="O1249" s="36">
        <f t="shared" si="114"/>
        <v>20070194</v>
      </c>
      <c r="P1249" s="63">
        <v>10965</v>
      </c>
      <c r="Q1249" s="76">
        <f t="shared" si="110"/>
        <v>1.1451892384860922</v>
      </c>
      <c r="R1249" s="76">
        <f t="shared" si="111"/>
        <v>-1</v>
      </c>
      <c r="S1249" s="95">
        <f t="shared" si="112"/>
        <v>-1</v>
      </c>
      <c r="T1249" s="95">
        <f t="shared" si="113"/>
        <v>0.49940272358047305</v>
      </c>
      <c r="U1249" s="95"/>
    </row>
    <row r="1250" spans="1:21" x14ac:dyDescent="0.3">
      <c r="A1250" s="36">
        <f t="shared" si="108"/>
        <v>3</v>
      </c>
      <c r="B1250" s="36">
        <v>197</v>
      </c>
      <c r="C1250" s="36">
        <v>1</v>
      </c>
      <c r="D1250" s="35" t="s">
        <v>415</v>
      </c>
      <c r="E1250" s="33">
        <v>2007</v>
      </c>
      <c r="F1250" s="36">
        <v>2008</v>
      </c>
      <c r="G1250" s="36">
        <v>805.68</v>
      </c>
      <c r="H1250" s="36">
        <v>10</v>
      </c>
      <c r="I1250" s="36">
        <v>1</v>
      </c>
      <c r="J1250" s="36">
        <v>0</v>
      </c>
      <c r="K1250" s="33">
        <v>9</v>
      </c>
      <c r="L1250" s="63">
        <v>4702</v>
      </c>
      <c r="M1250" s="63">
        <v>4150</v>
      </c>
      <c r="N1250" s="95">
        <f t="shared" si="109"/>
        <v>0.53117939448712159</v>
      </c>
      <c r="O1250" s="36">
        <f t="shared" si="114"/>
        <v>20070197</v>
      </c>
      <c r="P1250" s="63">
        <v>4538</v>
      </c>
      <c r="Q1250" s="76">
        <f t="shared" si="110"/>
        <v>1.9506390480387836</v>
      </c>
      <c r="R1250" s="76">
        <f t="shared" si="111"/>
        <v>-1</v>
      </c>
      <c r="S1250" s="95">
        <f t="shared" si="112"/>
        <v>-1</v>
      </c>
      <c r="T1250" s="95">
        <f t="shared" si="113"/>
        <v>0.53117939448712159</v>
      </c>
      <c r="U1250" s="95"/>
    </row>
    <row r="1251" spans="1:21" x14ac:dyDescent="0.3">
      <c r="A1251" s="36">
        <f t="shared" si="108"/>
        <v>3</v>
      </c>
      <c r="B1251" s="36">
        <v>197</v>
      </c>
      <c r="C1251" s="36">
        <v>1</v>
      </c>
      <c r="D1251" s="35" t="s">
        <v>415</v>
      </c>
      <c r="E1251" s="33">
        <v>2007</v>
      </c>
      <c r="F1251" s="36">
        <v>2009</v>
      </c>
      <c r="G1251" s="36">
        <v>307.89</v>
      </c>
      <c r="H1251" s="36">
        <v>9</v>
      </c>
      <c r="I1251" s="36">
        <v>0</v>
      </c>
      <c r="J1251" s="36">
        <v>1</v>
      </c>
      <c r="K1251" s="33">
        <v>4</v>
      </c>
      <c r="L1251" s="63">
        <v>4092</v>
      </c>
      <c r="M1251" s="63">
        <v>4150</v>
      </c>
      <c r="N1251" s="95">
        <f t="shared" si="109"/>
        <v>0.49648143654452803</v>
      </c>
      <c r="O1251" s="36">
        <f t="shared" si="114"/>
        <v>20070197</v>
      </c>
      <c r="P1251" s="63">
        <v>4538</v>
      </c>
      <c r="Q1251" s="76">
        <f t="shared" si="110"/>
        <v>1.8162185985015424</v>
      </c>
      <c r="R1251" s="76">
        <f t="shared" si="111"/>
        <v>-1</v>
      </c>
      <c r="S1251" s="95">
        <f t="shared" si="112"/>
        <v>-1</v>
      </c>
      <c r="T1251" s="95">
        <f t="shared" si="113"/>
        <v>0.49648143654452803</v>
      </c>
      <c r="U1251" s="95"/>
    </row>
    <row r="1252" spans="1:21" x14ac:dyDescent="0.3">
      <c r="A1252" s="36">
        <f t="shared" si="108"/>
        <v>3</v>
      </c>
      <c r="B1252" s="36">
        <v>199</v>
      </c>
      <c r="C1252" s="36">
        <v>1</v>
      </c>
      <c r="D1252" s="35" t="s">
        <v>484</v>
      </c>
      <c r="E1252" s="33">
        <v>2007</v>
      </c>
      <c r="F1252" s="36">
        <v>2008</v>
      </c>
      <c r="G1252" s="36">
        <v>400</v>
      </c>
      <c r="H1252" s="36">
        <v>10</v>
      </c>
      <c r="I1252" s="36">
        <v>0</v>
      </c>
      <c r="J1252" s="36">
        <v>0</v>
      </c>
      <c r="K1252" s="33">
        <v>5</v>
      </c>
      <c r="L1252" s="63">
        <v>1408</v>
      </c>
      <c r="M1252" s="63">
        <v>2886</v>
      </c>
      <c r="N1252" s="95">
        <f t="shared" si="109"/>
        <v>0.327899394503959</v>
      </c>
      <c r="O1252" s="36">
        <f t="shared" si="114"/>
        <v>20070199</v>
      </c>
      <c r="P1252" s="63">
        <v>3875</v>
      </c>
      <c r="Q1252" s="76">
        <f t="shared" si="110"/>
        <v>1.1081290322580646</v>
      </c>
      <c r="R1252" s="76">
        <f t="shared" si="111"/>
        <v>-1</v>
      </c>
      <c r="S1252" s="95">
        <f t="shared" si="112"/>
        <v>-1</v>
      </c>
      <c r="T1252" s="95">
        <f t="shared" si="113"/>
        <v>0.327899394503959</v>
      </c>
      <c r="U1252" s="95"/>
    </row>
    <row r="1253" spans="1:21" x14ac:dyDescent="0.3">
      <c r="A1253" s="36">
        <f t="shared" si="108"/>
        <v>3</v>
      </c>
      <c r="B1253" s="36">
        <v>203</v>
      </c>
      <c r="C1253" s="36">
        <v>1</v>
      </c>
      <c r="D1253" s="35" t="s">
        <v>247</v>
      </c>
      <c r="E1253" s="33">
        <v>2007</v>
      </c>
      <c r="F1253" s="36">
        <v>2009</v>
      </c>
      <c r="G1253" s="36">
        <v>600</v>
      </c>
      <c r="H1253" s="36">
        <v>5</v>
      </c>
      <c r="I1253" s="36">
        <v>1</v>
      </c>
      <c r="J1253" s="36">
        <v>1</v>
      </c>
      <c r="K1253" s="33">
        <v>7</v>
      </c>
      <c r="L1253" s="63">
        <v>473</v>
      </c>
      <c r="M1253" s="63">
        <v>296</v>
      </c>
      <c r="N1253" s="95">
        <f t="shared" si="109"/>
        <v>0.61508452535760727</v>
      </c>
      <c r="O1253" s="36">
        <f t="shared" si="114"/>
        <v>20070203</v>
      </c>
      <c r="P1253" s="63">
        <v>915</v>
      </c>
      <c r="Q1253" s="76">
        <f t="shared" si="110"/>
        <v>0.84043715846994538</v>
      </c>
      <c r="R1253" s="76">
        <f t="shared" si="111"/>
        <v>-1</v>
      </c>
      <c r="S1253" s="95">
        <f t="shared" si="112"/>
        <v>-1</v>
      </c>
      <c r="T1253" s="95">
        <f t="shared" si="113"/>
        <v>0.61508452535760727</v>
      </c>
      <c r="U1253" s="95"/>
    </row>
    <row r="1254" spans="1:21" x14ac:dyDescent="0.3">
      <c r="A1254" s="36">
        <f t="shared" si="108"/>
        <v>3</v>
      </c>
      <c r="B1254" s="36">
        <v>241</v>
      </c>
      <c r="C1254" s="36">
        <v>1</v>
      </c>
      <c r="D1254" s="35" t="s">
        <v>272</v>
      </c>
      <c r="E1254" s="33">
        <v>2007</v>
      </c>
      <c r="F1254" s="36">
        <v>2008</v>
      </c>
      <c r="G1254" s="36">
        <v>869</v>
      </c>
      <c r="H1254" s="36">
        <v>7</v>
      </c>
      <c r="I1254" s="36">
        <v>1</v>
      </c>
      <c r="J1254" s="36">
        <v>0</v>
      </c>
      <c r="K1254" s="33">
        <v>9</v>
      </c>
      <c r="L1254" s="63">
        <v>5010</v>
      </c>
      <c r="M1254" s="63">
        <v>3492</v>
      </c>
      <c r="N1254" s="95">
        <f t="shared" si="109"/>
        <v>0.589273112208892</v>
      </c>
      <c r="O1254" s="36">
        <f t="shared" ref="O1254:O1285" si="115">20070000+B1254</f>
        <v>20070241</v>
      </c>
      <c r="P1254" s="63">
        <v>3578</v>
      </c>
      <c r="Q1254" s="76">
        <f t="shared" si="110"/>
        <v>2.3761878144214643</v>
      </c>
      <c r="R1254" s="76">
        <f t="shared" si="111"/>
        <v>-1</v>
      </c>
      <c r="S1254" s="95">
        <f t="shared" si="112"/>
        <v>-1</v>
      </c>
      <c r="T1254" s="95">
        <f t="shared" si="113"/>
        <v>0.589273112208892</v>
      </c>
      <c r="U1254" s="95"/>
    </row>
    <row r="1255" spans="1:21" x14ac:dyDescent="0.3">
      <c r="A1255" s="36">
        <f t="shared" si="108"/>
        <v>3</v>
      </c>
      <c r="B1255" s="36">
        <v>241</v>
      </c>
      <c r="C1255" s="36">
        <v>1</v>
      </c>
      <c r="D1255" s="35" t="s">
        <v>272</v>
      </c>
      <c r="E1255" s="33">
        <v>2007</v>
      </c>
      <c r="F1255" s="36">
        <v>2008</v>
      </c>
      <c r="G1255" s="36">
        <v>89</v>
      </c>
      <c r="H1255" s="36">
        <v>7</v>
      </c>
      <c r="I1255" s="36">
        <v>1</v>
      </c>
      <c r="J1255" s="36">
        <v>0</v>
      </c>
      <c r="K1255" s="33">
        <v>1</v>
      </c>
      <c r="L1255" s="63">
        <v>4670</v>
      </c>
      <c r="M1255" s="63">
        <v>3765</v>
      </c>
      <c r="N1255" s="95">
        <f t="shared" si="109"/>
        <v>0.55364552459988148</v>
      </c>
      <c r="O1255" s="36">
        <f t="shared" si="115"/>
        <v>20070241</v>
      </c>
      <c r="P1255" s="63">
        <v>3578</v>
      </c>
      <c r="Q1255" s="76">
        <f t="shared" si="110"/>
        <v>2.3574622694242593</v>
      </c>
      <c r="R1255" s="76">
        <f t="shared" si="111"/>
        <v>-1</v>
      </c>
      <c r="S1255" s="95">
        <f t="shared" si="112"/>
        <v>-1</v>
      </c>
      <c r="T1255" s="95">
        <f t="shared" si="113"/>
        <v>0.55364552459988148</v>
      </c>
      <c r="U1255" s="95"/>
    </row>
    <row r="1256" spans="1:21" x14ac:dyDescent="0.3">
      <c r="A1256" s="36">
        <f t="shared" si="108"/>
        <v>3</v>
      </c>
      <c r="B1256" s="36">
        <v>252</v>
      </c>
      <c r="C1256" s="36">
        <v>1</v>
      </c>
      <c r="D1256" s="35" t="s">
        <v>273</v>
      </c>
      <c r="E1256" s="33">
        <v>2007</v>
      </c>
      <c r="F1256" s="36">
        <v>2008</v>
      </c>
      <c r="G1256" s="36">
        <v>500</v>
      </c>
      <c r="H1256" s="36">
        <v>6</v>
      </c>
      <c r="I1256" s="36">
        <v>1</v>
      </c>
      <c r="J1256" s="36">
        <v>0</v>
      </c>
      <c r="K1256" s="33">
        <v>6</v>
      </c>
      <c r="L1256" s="63">
        <v>1695</v>
      </c>
      <c r="M1256" s="63">
        <v>580</v>
      </c>
      <c r="N1256" s="95">
        <f t="shared" si="109"/>
        <v>0.74505494505494507</v>
      </c>
      <c r="O1256" s="36">
        <f t="shared" si="115"/>
        <v>20070252</v>
      </c>
      <c r="P1256" s="63">
        <v>1329</v>
      </c>
      <c r="Q1256" s="76">
        <f t="shared" si="110"/>
        <v>1.7118133935289692</v>
      </c>
      <c r="R1256" s="76">
        <f t="shared" si="111"/>
        <v>-1</v>
      </c>
      <c r="S1256" s="95">
        <f t="shared" si="112"/>
        <v>-1</v>
      </c>
      <c r="T1256" s="95">
        <f t="shared" si="113"/>
        <v>0.74505494505494507</v>
      </c>
      <c r="U1256" s="95"/>
    </row>
    <row r="1257" spans="1:21" x14ac:dyDescent="0.3">
      <c r="A1257" s="36">
        <f t="shared" si="108"/>
        <v>3</v>
      </c>
      <c r="B1257" s="36">
        <v>271</v>
      </c>
      <c r="C1257" s="36">
        <v>1</v>
      </c>
      <c r="D1257" s="35" t="s">
        <v>420</v>
      </c>
      <c r="E1257" s="33">
        <v>2007</v>
      </c>
      <c r="F1257" s="36">
        <v>2009</v>
      </c>
      <c r="G1257" s="36">
        <v>511.71</v>
      </c>
      <c r="H1257" s="36">
        <v>10</v>
      </c>
      <c r="I1257" s="36">
        <v>1</v>
      </c>
      <c r="J1257" s="36">
        <v>1</v>
      </c>
      <c r="K1257" s="33">
        <v>6</v>
      </c>
      <c r="L1257" s="63">
        <v>8675</v>
      </c>
      <c r="M1257" s="63">
        <v>8402</v>
      </c>
      <c r="N1257" s="95">
        <f t="shared" si="109"/>
        <v>0.50799320723780528</v>
      </c>
      <c r="O1257" s="36">
        <f t="shared" si="115"/>
        <v>20070271</v>
      </c>
      <c r="P1257" s="63">
        <v>10455</v>
      </c>
      <c r="Q1257" s="76">
        <f t="shared" si="110"/>
        <v>1.6333811573409851</v>
      </c>
      <c r="R1257" s="76">
        <f t="shared" si="111"/>
        <v>-1</v>
      </c>
      <c r="S1257" s="95">
        <f t="shared" si="112"/>
        <v>-1</v>
      </c>
      <c r="T1257" s="95">
        <f t="shared" si="113"/>
        <v>0.50799320723780528</v>
      </c>
      <c r="U1257" s="95"/>
    </row>
    <row r="1258" spans="1:21" x14ac:dyDescent="0.3">
      <c r="A1258" s="36">
        <f t="shared" si="108"/>
        <v>3</v>
      </c>
      <c r="B1258" s="36">
        <v>273</v>
      </c>
      <c r="C1258" s="36">
        <v>1</v>
      </c>
      <c r="D1258" s="35" t="s">
        <v>321</v>
      </c>
      <c r="E1258" s="33">
        <v>2007</v>
      </c>
      <c r="F1258" s="36">
        <v>2008</v>
      </c>
      <c r="G1258" s="36">
        <v>1383.1</v>
      </c>
      <c r="H1258" s="36">
        <v>10</v>
      </c>
      <c r="I1258" s="36">
        <v>1</v>
      </c>
      <c r="J1258" s="36">
        <v>0</v>
      </c>
      <c r="K1258" s="33">
        <v>10</v>
      </c>
      <c r="L1258" s="63">
        <v>5707</v>
      </c>
      <c r="M1258" s="63">
        <v>2187</v>
      </c>
      <c r="N1258" s="95">
        <f t="shared" si="109"/>
        <v>0.7229541423866227</v>
      </c>
      <c r="O1258" s="36">
        <f t="shared" si="115"/>
        <v>20070273</v>
      </c>
      <c r="P1258" s="63">
        <v>6488</v>
      </c>
      <c r="Q1258" s="76">
        <f t="shared" si="110"/>
        <v>1.216707768187423</v>
      </c>
      <c r="R1258" s="76">
        <f t="shared" si="111"/>
        <v>-1</v>
      </c>
      <c r="S1258" s="95">
        <f t="shared" si="112"/>
        <v>-1</v>
      </c>
      <c r="T1258" s="95">
        <f t="shared" si="113"/>
        <v>0.7229541423866227</v>
      </c>
      <c r="U1258" s="95"/>
    </row>
    <row r="1259" spans="1:21" x14ac:dyDescent="0.3">
      <c r="A1259" s="36">
        <f t="shared" ref="A1259:A1322" si="116">IF(E1259/4=INT(E1259/4),1,IF(E1259/2=INT(E1259/2),2,3))</f>
        <v>3</v>
      </c>
      <c r="B1259" s="36">
        <v>276</v>
      </c>
      <c r="C1259" s="36">
        <v>1</v>
      </c>
      <c r="D1259" s="35" t="s">
        <v>544</v>
      </c>
      <c r="E1259" s="33">
        <v>2007</v>
      </c>
      <c r="F1259" s="36">
        <v>2008</v>
      </c>
      <c r="G1259" s="36">
        <v>436.29</v>
      </c>
      <c r="H1259" s="36">
        <v>10</v>
      </c>
      <c r="I1259" s="36">
        <v>1</v>
      </c>
      <c r="J1259" s="36">
        <v>0</v>
      </c>
      <c r="K1259" s="33">
        <v>5</v>
      </c>
      <c r="L1259" s="63">
        <v>5106</v>
      </c>
      <c r="M1259" s="63">
        <v>2773</v>
      </c>
      <c r="N1259" s="95">
        <f t="shared" ref="N1259:N1322" si="117">L1259/(L1259+M1259)</f>
        <v>0.64805178322122092</v>
      </c>
      <c r="O1259" s="36">
        <f t="shared" si="115"/>
        <v>20070276</v>
      </c>
      <c r="P1259" s="63">
        <v>7472</v>
      </c>
      <c r="Q1259" s="76">
        <f t="shared" ref="Q1259:Q1322" si="118">(L1259+M1259)/P1259</f>
        <v>1.0544700214132763</v>
      </c>
      <c r="R1259" s="76">
        <f t="shared" ref="R1259:R1322" si="119">IF(A1259=1,N1259,-1)</f>
        <v>-1</v>
      </c>
      <c r="S1259" s="95">
        <f t="shared" ref="S1259:S1322" si="120">IF(A1259=2,N1259,-1)</f>
        <v>-1</v>
      </c>
      <c r="T1259" s="95">
        <f t="shared" ref="T1259:T1322" si="121">IF(A1259=3,N1259,-1)</f>
        <v>0.64805178322122092</v>
      </c>
      <c r="U1259" s="95"/>
    </row>
    <row r="1260" spans="1:21" x14ac:dyDescent="0.3">
      <c r="A1260" s="36">
        <f t="shared" si="116"/>
        <v>3</v>
      </c>
      <c r="B1260" s="36">
        <v>277</v>
      </c>
      <c r="C1260" s="36">
        <v>1</v>
      </c>
      <c r="D1260" s="35" t="s">
        <v>375</v>
      </c>
      <c r="E1260" s="33">
        <v>2007</v>
      </c>
      <c r="F1260" s="36">
        <v>2008</v>
      </c>
      <c r="G1260" s="36">
        <v>334.46</v>
      </c>
      <c r="H1260" s="36">
        <v>10</v>
      </c>
      <c r="I1260" s="36">
        <v>1</v>
      </c>
      <c r="J1260" s="36">
        <v>0</v>
      </c>
      <c r="K1260" s="33">
        <v>4</v>
      </c>
      <c r="L1260" s="63">
        <v>2136</v>
      </c>
      <c r="M1260" s="63">
        <v>1981</v>
      </c>
      <c r="N1260" s="95">
        <f t="shared" si="117"/>
        <v>0.51882438668933695</v>
      </c>
      <c r="O1260" s="36">
        <f t="shared" si="115"/>
        <v>20070277</v>
      </c>
      <c r="P1260" s="63">
        <v>2497</v>
      </c>
      <c r="Q1260" s="76">
        <f t="shared" si="118"/>
        <v>1.6487785342410892</v>
      </c>
      <c r="R1260" s="76">
        <f t="shared" si="119"/>
        <v>-1</v>
      </c>
      <c r="S1260" s="95">
        <f t="shared" si="120"/>
        <v>-1</v>
      </c>
      <c r="T1260" s="95">
        <f t="shared" si="121"/>
        <v>0.51882438668933695</v>
      </c>
      <c r="U1260" s="95"/>
    </row>
    <row r="1261" spans="1:21" x14ac:dyDescent="0.3">
      <c r="A1261" s="36">
        <f t="shared" si="116"/>
        <v>3</v>
      </c>
      <c r="B1261" s="36">
        <v>279</v>
      </c>
      <c r="C1261" s="36">
        <v>1</v>
      </c>
      <c r="D1261" s="35" t="s">
        <v>421</v>
      </c>
      <c r="E1261" s="33">
        <v>2007</v>
      </c>
      <c r="F1261" s="36">
        <v>2008</v>
      </c>
      <c r="G1261" s="36">
        <v>585.74</v>
      </c>
      <c r="H1261" s="36">
        <v>10</v>
      </c>
      <c r="I1261" s="36">
        <v>1</v>
      </c>
      <c r="J1261" s="36">
        <v>0</v>
      </c>
      <c r="K1261" s="33">
        <v>6</v>
      </c>
      <c r="L1261" s="63">
        <v>10863</v>
      </c>
      <c r="M1261" s="63">
        <v>9262</v>
      </c>
      <c r="N1261" s="95">
        <f t="shared" si="117"/>
        <v>0.53977639751552797</v>
      </c>
      <c r="O1261" s="36">
        <f t="shared" si="115"/>
        <v>20070279</v>
      </c>
      <c r="P1261" s="63">
        <v>23039</v>
      </c>
      <c r="Q1261" s="76">
        <f t="shared" si="118"/>
        <v>0.87351881592082992</v>
      </c>
      <c r="R1261" s="76">
        <f t="shared" si="119"/>
        <v>-1</v>
      </c>
      <c r="S1261" s="95">
        <f t="shared" si="120"/>
        <v>-1</v>
      </c>
      <c r="T1261" s="95">
        <f t="shared" si="121"/>
        <v>0.53977639751552797</v>
      </c>
      <c r="U1261" s="95"/>
    </row>
    <row r="1262" spans="1:21" x14ac:dyDescent="0.3">
      <c r="A1262" s="36">
        <f t="shared" si="116"/>
        <v>3</v>
      </c>
      <c r="B1262" s="36">
        <v>279</v>
      </c>
      <c r="C1262" s="36">
        <v>1</v>
      </c>
      <c r="D1262" s="35" t="s">
        <v>421</v>
      </c>
      <c r="E1262" s="33">
        <v>2007</v>
      </c>
      <c r="F1262" s="36">
        <v>2008</v>
      </c>
      <c r="G1262" s="36">
        <v>321.89</v>
      </c>
      <c r="H1262" s="36">
        <v>10</v>
      </c>
      <c r="I1262" s="36">
        <v>0</v>
      </c>
      <c r="J1262" s="36">
        <v>0</v>
      </c>
      <c r="K1262" s="33">
        <v>4</v>
      </c>
      <c r="L1262" s="63">
        <v>9940</v>
      </c>
      <c r="M1262" s="63">
        <v>10173</v>
      </c>
      <c r="N1262" s="95">
        <f t="shared" si="117"/>
        <v>0.49420772634614429</v>
      </c>
      <c r="O1262" s="36">
        <f t="shared" si="115"/>
        <v>20070279</v>
      </c>
      <c r="P1262" s="63">
        <v>23039</v>
      </c>
      <c r="Q1262" s="76">
        <f t="shared" si="118"/>
        <v>0.87299795998090191</v>
      </c>
      <c r="R1262" s="76">
        <f t="shared" si="119"/>
        <v>-1</v>
      </c>
      <c r="S1262" s="95">
        <f t="shared" si="120"/>
        <v>-1</v>
      </c>
      <c r="T1262" s="95">
        <f t="shared" si="121"/>
        <v>0.49420772634614429</v>
      </c>
      <c r="U1262" s="95"/>
    </row>
    <row r="1263" spans="1:21" x14ac:dyDescent="0.3">
      <c r="A1263" s="36">
        <f t="shared" si="116"/>
        <v>3</v>
      </c>
      <c r="B1263" s="36">
        <v>281</v>
      </c>
      <c r="C1263" s="36">
        <v>1</v>
      </c>
      <c r="D1263" s="35" t="s">
        <v>546</v>
      </c>
      <c r="E1263" s="33">
        <v>2007</v>
      </c>
      <c r="F1263" s="36">
        <v>2008</v>
      </c>
      <c r="G1263" s="36">
        <v>624.58000000000004</v>
      </c>
      <c r="H1263" s="36">
        <v>10</v>
      </c>
      <c r="I1263" s="36">
        <v>0</v>
      </c>
      <c r="J1263" s="36">
        <v>0</v>
      </c>
      <c r="K1263" s="33">
        <v>7</v>
      </c>
      <c r="L1263" s="63">
        <v>9660</v>
      </c>
      <c r="M1263" s="63">
        <v>10733</v>
      </c>
      <c r="N1263" s="95">
        <f t="shared" si="117"/>
        <v>0.47369195312116902</v>
      </c>
      <c r="O1263" s="36">
        <f t="shared" si="115"/>
        <v>20070281</v>
      </c>
      <c r="P1263" s="63">
        <v>13103</v>
      </c>
      <c r="Q1263" s="76">
        <f t="shared" si="118"/>
        <v>1.5563611386705334</v>
      </c>
      <c r="R1263" s="76">
        <f t="shared" si="119"/>
        <v>-1</v>
      </c>
      <c r="S1263" s="95">
        <f t="shared" si="120"/>
        <v>-1</v>
      </c>
      <c r="T1263" s="95">
        <f t="shared" si="121"/>
        <v>0.47369195312116902</v>
      </c>
      <c r="U1263" s="95"/>
    </row>
    <row r="1264" spans="1:21" x14ac:dyDescent="0.3">
      <c r="A1264" s="36">
        <f t="shared" si="116"/>
        <v>3</v>
      </c>
      <c r="B1264" s="36">
        <v>286</v>
      </c>
      <c r="C1264" s="36">
        <v>1</v>
      </c>
      <c r="D1264" s="35" t="s">
        <v>422</v>
      </c>
      <c r="E1264" s="33">
        <v>2007</v>
      </c>
      <c r="F1264" s="36">
        <v>2008</v>
      </c>
      <c r="G1264" s="36">
        <v>300</v>
      </c>
      <c r="H1264" s="36">
        <v>10</v>
      </c>
      <c r="I1264" s="36">
        <v>0</v>
      </c>
      <c r="J1264" s="36">
        <v>0</v>
      </c>
      <c r="K1264" s="33">
        <v>4</v>
      </c>
      <c r="L1264" s="63">
        <v>495</v>
      </c>
      <c r="M1264" s="63">
        <v>689</v>
      </c>
      <c r="N1264" s="95">
        <f t="shared" si="117"/>
        <v>0.41807432432432434</v>
      </c>
      <c r="O1264" s="36">
        <f t="shared" si="115"/>
        <v>20070286</v>
      </c>
      <c r="P1264" s="63">
        <v>1299</v>
      </c>
      <c r="Q1264" s="76">
        <f t="shared" si="118"/>
        <v>0.91147036181678209</v>
      </c>
      <c r="R1264" s="76">
        <f t="shared" si="119"/>
        <v>-1</v>
      </c>
      <c r="S1264" s="95">
        <f t="shared" si="120"/>
        <v>-1</v>
      </c>
      <c r="T1264" s="95">
        <f t="shared" si="121"/>
        <v>0.41807432432432434</v>
      </c>
      <c r="U1264" s="95"/>
    </row>
    <row r="1265" spans="1:21" x14ac:dyDescent="0.3">
      <c r="A1265" s="36">
        <f t="shared" si="116"/>
        <v>3</v>
      </c>
      <c r="B1265" s="36">
        <v>294</v>
      </c>
      <c r="C1265" s="36">
        <v>1</v>
      </c>
      <c r="D1265" s="35" t="s">
        <v>251</v>
      </c>
      <c r="E1265" s="33">
        <v>2007</v>
      </c>
      <c r="F1265" s="36">
        <v>2008</v>
      </c>
      <c r="G1265" s="36">
        <v>1077</v>
      </c>
      <c r="H1265" s="36">
        <v>7</v>
      </c>
      <c r="I1265" s="36">
        <v>1</v>
      </c>
      <c r="J1265" s="36">
        <v>0</v>
      </c>
      <c r="K1265" s="33">
        <v>10</v>
      </c>
      <c r="L1265" s="63">
        <v>453</v>
      </c>
      <c r="M1265" s="63">
        <v>310</v>
      </c>
      <c r="N1265" s="95">
        <f t="shared" si="117"/>
        <v>0.59370904325032769</v>
      </c>
      <c r="O1265" s="36">
        <f t="shared" si="115"/>
        <v>20070294</v>
      </c>
      <c r="P1265" s="63">
        <v>480</v>
      </c>
      <c r="Q1265" s="76">
        <f t="shared" si="118"/>
        <v>1.5895833333333333</v>
      </c>
      <c r="R1265" s="76">
        <f t="shared" si="119"/>
        <v>-1</v>
      </c>
      <c r="S1265" s="95">
        <f t="shared" si="120"/>
        <v>-1</v>
      </c>
      <c r="T1265" s="95">
        <f t="shared" si="121"/>
        <v>0.59370904325032769</v>
      </c>
      <c r="U1265" s="95"/>
    </row>
    <row r="1266" spans="1:21" x14ac:dyDescent="0.3">
      <c r="A1266" s="36">
        <f t="shared" si="116"/>
        <v>3</v>
      </c>
      <c r="B1266" s="36">
        <v>299</v>
      </c>
      <c r="C1266" s="36">
        <v>1</v>
      </c>
      <c r="D1266" s="35" t="s">
        <v>377</v>
      </c>
      <c r="E1266" s="33">
        <v>2007</v>
      </c>
      <c r="F1266" s="36">
        <v>2008</v>
      </c>
      <c r="G1266" s="36">
        <v>725.96</v>
      </c>
      <c r="H1266" s="36">
        <v>5</v>
      </c>
      <c r="I1266" s="36">
        <v>1</v>
      </c>
      <c r="J1266" s="36">
        <v>0</v>
      </c>
      <c r="K1266" s="33">
        <v>8</v>
      </c>
      <c r="L1266" s="63">
        <v>531</v>
      </c>
      <c r="M1266" s="63">
        <v>356</v>
      </c>
      <c r="N1266" s="95">
        <f t="shared" si="117"/>
        <v>0.59864712514092444</v>
      </c>
      <c r="O1266" s="36">
        <f t="shared" si="115"/>
        <v>20070299</v>
      </c>
      <c r="P1266" s="63">
        <v>867</v>
      </c>
      <c r="Q1266" s="76">
        <f t="shared" si="118"/>
        <v>1.0230680507497116</v>
      </c>
      <c r="R1266" s="76">
        <f t="shared" si="119"/>
        <v>-1</v>
      </c>
      <c r="S1266" s="95">
        <f t="shared" si="120"/>
        <v>-1</v>
      </c>
      <c r="T1266" s="95">
        <f t="shared" si="121"/>
        <v>0.59864712514092444</v>
      </c>
      <c r="U1266" s="95"/>
    </row>
    <row r="1267" spans="1:21" x14ac:dyDescent="0.3">
      <c r="A1267" s="36">
        <f t="shared" si="116"/>
        <v>3</v>
      </c>
      <c r="B1267" s="36">
        <v>314</v>
      </c>
      <c r="C1267" s="36">
        <v>1</v>
      </c>
      <c r="D1267" s="35" t="s">
        <v>276</v>
      </c>
      <c r="E1267" s="33">
        <v>2007</v>
      </c>
      <c r="F1267" s="36">
        <v>2008</v>
      </c>
      <c r="G1267" s="36">
        <v>475</v>
      </c>
      <c r="H1267" s="36">
        <v>6</v>
      </c>
      <c r="I1267" s="36">
        <v>1</v>
      </c>
      <c r="J1267" s="36">
        <v>0</v>
      </c>
      <c r="K1267" s="33">
        <v>5</v>
      </c>
      <c r="L1267" s="63">
        <v>407</v>
      </c>
      <c r="M1267" s="63">
        <v>374</v>
      </c>
      <c r="N1267" s="95">
        <f t="shared" si="117"/>
        <v>0.52112676056338025</v>
      </c>
      <c r="O1267" s="36">
        <f t="shared" si="115"/>
        <v>20070314</v>
      </c>
      <c r="P1267" s="63">
        <v>920</v>
      </c>
      <c r="Q1267" s="76">
        <f t="shared" si="118"/>
        <v>0.84891304347826091</v>
      </c>
      <c r="R1267" s="76">
        <f t="shared" si="119"/>
        <v>-1</v>
      </c>
      <c r="S1267" s="95">
        <f t="shared" si="120"/>
        <v>-1</v>
      </c>
      <c r="T1267" s="95">
        <f t="shared" si="121"/>
        <v>0.52112676056338025</v>
      </c>
      <c r="U1267" s="95"/>
    </row>
    <row r="1268" spans="1:21" x14ac:dyDescent="0.3">
      <c r="A1268" s="36">
        <f t="shared" si="116"/>
        <v>3</v>
      </c>
      <c r="B1268" s="36">
        <v>318</v>
      </c>
      <c r="C1268" s="36">
        <v>1</v>
      </c>
      <c r="D1268" s="35" t="s">
        <v>660</v>
      </c>
      <c r="E1268" s="33">
        <v>2007</v>
      </c>
      <c r="F1268" s="36">
        <v>2008</v>
      </c>
      <c r="G1268" s="36">
        <v>295</v>
      </c>
      <c r="H1268" s="36">
        <v>10</v>
      </c>
      <c r="I1268" s="36">
        <v>0</v>
      </c>
      <c r="J1268" s="36">
        <v>0</v>
      </c>
      <c r="K1268" s="33">
        <v>3</v>
      </c>
      <c r="L1268" s="63">
        <v>2261</v>
      </c>
      <c r="M1268" s="63">
        <v>4012</v>
      </c>
      <c r="N1268" s="95">
        <f t="shared" si="117"/>
        <v>0.36043360433604338</v>
      </c>
      <c r="O1268" s="36">
        <f t="shared" si="115"/>
        <v>20070318</v>
      </c>
      <c r="P1268" s="63">
        <v>3704</v>
      </c>
      <c r="Q1268" s="76">
        <f t="shared" si="118"/>
        <v>1.6935745140388769</v>
      </c>
      <c r="R1268" s="76">
        <f t="shared" si="119"/>
        <v>-1</v>
      </c>
      <c r="S1268" s="95">
        <f t="shared" si="120"/>
        <v>-1</v>
      </c>
      <c r="T1268" s="95">
        <f t="shared" si="121"/>
        <v>0.36043360433604338</v>
      </c>
      <c r="U1268" s="95"/>
    </row>
    <row r="1269" spans="1:21" x14ac:dyDescent="0.3">
      <c r="A1269" s="36">
        <f t="shared" si="116"/>
        <v>3</v>
      </c>
      <c r="B1269" s="36">
        <v>381</v>
      </c>
      <c r="C1269" s="36">
        <v>1</v>
      </c>
      <c r="D1269" s="35" t="s">
        <v>324</v>
      </c>
      <c r="E1269" s="33">
        <v>2007</v>
      </c>
      <c r="F1269" s="36">
        <v>2008</v>
      </c>
      <c r="G1269" s="36">
        <v>600</v>
      </c>
      <c r="H1269" s="36">
        <v>8</v>
      </c>
      <c r="I1269" s="36">
        <v>0</v>
      </c>
      <c r="J1269" s="36">
        <v>0</v>
      </c>
      <c r="K1269" s="33">
        <v>7</v>
      </c>
      <c r="L1269" s="63">
        <v>1839</v>
      </c>
      <c r="M1269" s="63">
        <v>2914</v>
      </c>
      <c r="N1269" s="95">
        <f t="shared" si="117"/>
        <v>0.38691352829791709</v>
      </c>
      <c r="O1269" s="36">
        <f t="shared" si="115"/>
        <v>20070381</v>
      </c>
      <c r="P1269" s="63">
        <v>1894</v>
      </c>
      <c r="Q1269" s="76">
        <f t="shared" si="118"/>
        <v>2.5095036958817318</v>
      </c>
      <c r="R1269" s="76">
        <f t="shared" si="119"/>
        <v>-1</v>
      </c>
      <c r="S1269" s="95">
        <f t="shared" si="120"/>
        <v>-1</v>
      </c>
      <c r="T1269" s="95">
        <f t="shared" si="121"/>
        <v>0.38691352829791709</v>
      </c>
      <c r="U1269" s="95"/>
    </row>
    <row r="1270" spans="1:21" x14ac:dyDescent="0.3">
      <c r="A1270" s="36">
        <f t="shared" si="116"/>
        <v>3</v>
      </c>
      <c r="B1270" s="36">
        <v>390</v>
      </c>
      <c r="C1270" s="36">
        <v>1</v>
      </c>
      <c r="D1270" s="35" t="s">
        <v>557</v>
      </c>
      <c r="E1270" s="33">
        <v>2007</v>
      </c>
      <c r="F1270" s="36">
        <v>2008</v>
      </c>
      <c r="G1270" s="36">
        <v>573.70000000000005</v>
      </c>
      <c r="H1270" s="36">
        <v>10</v>
      </c>
      <c r="I1270" s="36">
        <v>1</v>
      </c>
      <c r="J1270" s="36">
        <v>0</v>
      </c>
      <c r="K1270" s="33">
        <v>6</v>
      </c>
      <c r="L1270" s="63">
        <v>810</v>
      </c>
      <c r="M1270" s="63">
        <v>475</v>
      </c>
      <c r="N1270" s="95">
        <f t="shared" si="117"/>
        <v>0.63035019455252916</v>
      </c>
      <c r="O1270" s="36">
        <f t="shared" si="115"/>
        <v>20070390</v>
      </c>
      <c r="P1270" s="63">
        <v>588</v>
      </c>
      <c r="Q1270" s="76">
        <f t="shared" si="118"/>
        <v>2.185374149659864</v>
      </c>
      <c r="R1270" s="76">
        <f t="shared" si="119"/>
        <v>-1</v>
      </c>
      <c r="S1270" s="95">
        <f t="shared" si="120"/>
        <v>-1</v>
      </c>
      <c r="T1270" s="95">
        <f t="shared" si="121"/>
        <v>0.63035019455252916</v>
      </c>
      <c r="U1270" s="95"/>
    </row>
    <row r="1271" spans="1:21" x14ac:dyDescent="0.3">
      <c r="A1271" s="36">
        <f t="shared" si="116"/>
        <v>3</v>
      </c>
      <c r="B1271" s="36">
        <v>394</v>
      </c>
      <c r="C1271" s="36">
        <v>1</v>
      </c>
      <c r="D1271" s="35" t="s">
        <v>661</v>
      </c>
      <c r="E1271" s="33">
        <v>2007</v>
      </c>
      <c r="F1271" s="36">
        <v>2008</v>
      </c>
      <c r="G1271" s="36">
        <v>450</v>
      </c>
      <c r="H1271" s="36">
        <v>8</v>
      </c>
      <c r="I1271" s="36">
        <v>0</v>
      </c>
      <c r="J1271" s="36">
        <v>0</v>
      </c>
      <c r="K1271" s="33">
        <v>5</v>
      </c>
      <c r="L1271" s="63">
        <v>833</v>
      </c>
      <c r="M1271" s="63">
        <v>1233</v>
      </c>
      <c r="N1271" s="95">
        <f t="shared" si="117"/>
        <v>0.40319457889641819</v>
      </c>
      <c r="O1271" s="36">
        <f t="shared" si="115"/>
        <v>20070394</v>
      </c>
      <c r="P1271" s="63">
        <v>1324</v>
      </c>
      <c r="Q1271" s="76">
        <f t="shared" si="118"/>
        <v>1.5604229607250755</v>
      </c>
      <c r="R1271" s="76">
        <f t="shared" si="119"/>
        <v>-1</v>
      </c>
      <c r="S1271" s="95">
        <f t="shared" si="120"/>
        <v>-1</v>
      </c>
      <c r="T1271" s="95">
        <f t="shared" si="121"/>
        <v>0.40319457889641819</v>
      </c>
      <c r="U1271" s="95"/>
    </row>
    <row r="1272" spans="1:21" x14ac:dyDescent="0.3">
      <c r="A1272" s="36">
        <f t="shared" si="116"/>
        <v>3</v>
      </c>
      <c r="B1272" s="36">
        <v>394</v>
      </c>
      <c r="C1272" s="36">
        <v>1</v>
      </c>
      <c r="D1272" s="35" t="s">
        <v>661</v>
      </c>
      <c r="E1272" s="33">
        <v>2007</v>
      </c>
      <c r="F1272" s="36">
        <v>2008</v>
      </c>
      <c r="G1272" s="36">
        <v>330</v>
      </c>
      <c r="H1272" s="36">
        <v>8</v>
      </c>
      <c r="I1272" s="36">
        <v>0</v>
      </c>
      <c r="J1272" s="36">
        <v>0</v>
      </c>
      <c r="K1272" s="33">
        <v>4</v>
      </c>
      <c r="L1272" s="63">
        <v>779</v>
      </c>
      <c r="M1272" s="63">
        <v>976</v>
      </c>
      <c r="N1272" s="95">
        <f t="shared" si="117"/>
        <v>0.44387464387464387</v>
      </c>
      <c r="O1272" s="36">
        <f t="shared" si="115"/>
        <v>20070394</v>
      </c>
      <c r="P1272" s="63">
        <v>1324</v>
      </c>
      <c r="Q1272" s="76">
        <f t="shared" si="118"/>
        <v>1.3255287009063443</v>
      </c>
      <c r="R1272" s="76">
        <f t="shared" si="119"/>
        <v>-1</v>
      </c>
      <c r="S1272" s="95">
        <f t="shared" si="120"/>
        <v>-1</v>
      </c>
      <c r="T1272" s="95">
        <f t="shared" si="121"/>
        <v>0.44387464387464387</v>
      </c>
      <c r="U1272" s="95"/>
    </row>
    <row r="1273" spans="1:21" x14ac:dyDescent="0.3">
      <c r="A1273" s="36">
        <f t="shared" si="116"/>
        <v>3</v>
      </c>
      <c r="B1273" s="36">
        <v>411</v>
      </c>
      <c r="C1273" s="36">
        <v>1</v>
      </c>
      <c r="D1273" s="35" t="s">
        <v>380</v>
      </c>
      <c r="E1273" s="33">
        <v>2007</v>
      </c>
      <c r="F1273" s="36">
        <v>2008</v>
      </c>
      <c r="G1273" s="36">
        <v>648.97</v>
      </c>
      <c r="H1273" s="36">
        <v>10</v>
      </c>
      <c r="I1273" s="36">
        <v>1</v>
      </c>
      <c r="J1273" s="36">
        <v>0</v>
      </c>
      <c r="K1273" s="33">
        <v>7</v>
      </c>
      <c r="L1273" s="63">
        <v>186</v>
      </c>
      <c r="M1273" s="63">
        <v>65</v>
      </c>
      <c r="N1273" s="95">
        <f t="shared" si="117"/>
        <v>0.74103585657370519</v>
      </c>
      <c r="O1273" s="36">
        <f t="shared" si="115"/>
        <v>20070411</v>
      </c>
      <c r="P1273" s="63">
        <v>190</v>
      </c>
      <c r="Q1273" s="76">
        <f t="shared" si="118"/>
        <v>1.3210526315789475</v>
      </c>
      <c r="R1273" s="76">
        <f t="shared" si="119"/>
        <v>-1</v>
      </c>
      <c r="S1273" s="95">
        <f t="shared" si="120"/>
        <v>-1</v>
      </c>
      <c r="T1273" s="95">
        <f t="shared" si="121"/>
        <v>0.74103585657370519</v>
      </c>
      <c r="U1273" s="95"/>
    </row>
    <row r="1274" spans="1:21" x14ac:dyDescent="0.3">
      <c r="A1274" s="36">
        <f t="shared" si="116"/>
        <v>3</v>
      </c>
      <c r="B1274" s="36">
        <v>411</v>
      </c>
      <c r="C1274" s="36">
        <v>1</v>
      </c>
      <c r="D1274" s="35" t="s">
        <v>380</v>
      </c>
      <c r="E1274" s="33">
        <v>2007</v>
      </c>
      <c r="F1274" s="36">
        <v>2008</v>
      </c>
      <c r="G1274" s="36">
        <v>276.2</v>
      </c>
      <c r="H1274" s="36">
        <v>10</v>
      </c>
      <c r="I1274" s="36">
        <v>1</v>
      </c>
      <c r="J1274" s="36">
        <v>0</v>
      </c>
      <c r="K1274" s="33">
        <v>3</v>
      </c>
      <c r="L1274" s="63">
        <v>172</v>
      </c>
      <c r="M1274" s="63">
        <v>77</v>
      </c>
      <c r="N1274" s="95">
        <f t="shared" si="117"/>
        <v>0.69076305220883538</v>
      </c>
      <c r="O1274" s="36">
        <f t="shared" si="115"/>
        <v>20070411</v>
      </c>
      <c r="P1274" s="63">
        <v>190</v>
      </c>
      <c r="Q1274" s="76">
        <f t="shared" si="118"/>
        <v>1.3105263157894738</v>
      </c>
      <c r="R1274" s="76">
        <f t="shared" si="119"/>
        <v>-1</v>
      </c>
      <c r="S1274" s="95">
        <f t="shared" si="120"/>
        <v>-1</v>
      </c>
      <c r="T1274" s="95">
        <f t="shared" si="121"/>
        <v>0.69076305220883538</v>
      </c>
      <c r="U1274" s="95"/>
    </row>
    <row r="1275" spans="1:21" x14ac:dyDescent="0.3">
      <c r="A1275" s="36">
        <f t="shared" si="116"/>
        <v>3</v>
      </c>
      <c r="B1275" s="36">
        <v>413</v>
      </c>
      <c r="C1275" s="36">
        <v>1</v>
      </c>
      <c r="D1275" s="35" t="s">
        <v>253</v>
      </c>
      <c r="E1275" s="33">
        <v>2007</v>
      </c>
      <c r="F1275" s="36">
        <v>2008</v>
      </c>
      <c r="G1275" s="36">
        <v>300</v>
      </c>
      <c r="H1275" s="36">
        <v>5</v>
      </c>
      <c r="I1275" s="36">
        <v>1</v>
      </c>
      <c r="J1275" s="36">
        <v>0</v>
      </c>
      <c r="K1275" s="33">
        <v>4</v>
      </c>
      <c r="L1275" s="63">
        <v>1947</v>
      </c>
      <c r="M1275" s="63">
        <v>1369</v>
      </c>
      <c r="N1275" s="95">
        <f t="shared" si="117"/>
        <v>0.5871531966224367</v>
      </c>
      <c r="O1275" s="36">
        <f t="shared" si="115"/>
        <v>20070413</v>
      </c>
      <c r="P1275" s="63">
        <v>2052</v>
      </c>
      <c r="Q1275" s="76">
        <f t="shared" si="118"/>
        <v>1.6159844054580896</v>
      </c>
      <c r="R1275" s="76">
        <f t="shared" si="119"/>
        <v>-1</v>
      </c>
      <c r="S1275" s="95">
        <f t="shared" si="120"/>
        <v>-1</v>
      </c>
      <c r="T1275" s="95">
        <f t="shared" si="121"/>
        <v>0.5871531966224367</v>
      </c>
      <c r="U1275" s="95"/>
    </row>
    <row r="1276" spans="1:21" x14ac:dyDescent="0.3">
      <c r="A1276" s="36">
        <f t="shared" si="116"/>
        <v>3</v>
      </c>
      <c r="B1276" s="36">
        <v>413</v>
      </c>
      <c r="C1276" s="36">
        <v>1</v>
      </c>
      <c r="D1276" s="35" t="s">
        <v>253</v>
      </c>
      <c r="E1276" s="33">
        <v>2007</v>
      </c>
      <c r="F1276" s="36">
        <v>2008</v>
      </c>
      <c r="G1276" s="36">
        <v>175</v>
      </c>
      <c r="H1276" s="36">
        <v>5</v>
      </c>
      <c r="I1276" s="36">
        <v>1</v>
      </c>
      <c r="J1276" s="36">
        <v>0</v>
      </c>
      <c r="K1276" s="33">
        <v>2</v>
      </c>
      <c r="L1276" s="63">
        <v>1706</v>
      </c>
      <c r="M1276" s="63">
        <v>1595</v>
      </c>
      <c r="N1276" s="95">
        <f t="shared" si="117"/>
        <v>0.51681308694335049</v>
      </c>
      <c r="O1276" s="36">
        <f t="shared" si="115"/>
        <v>20070413</v>
      </c>
      <c r="P1276" s="63">
        <v>2052</v>
      </c>
      <c r="Q1276" s="76">
        <f t="shared" si="118"/>
        <v>1.6086744639376218</v>
      </c>
      <c r="R1276" s="76">
        <f t="shared" si="119"/>
        <v>-1</v>
      </c>
      <c r="S1276" s="95">
        <f t="shared" si="120"/>
        <v>-1</v>
      </c>
      <c r="T1276" s="95">
        <f t="shared" si="121"/>
        <v>0.51681308694335049</v>
      </c>
      <c r="U1276" s="95"/>
    </row>
    <row r="1277" spans="1:21" x14ac:dyDescent="0.3">
      <c r="A1277" s="36">
        <f t="shared" si="116"/>
        <v>3</v>
      </c>
      <c r="B1277" s="36">
        <v>417</v>
      </c>
      <c r="C1277" s="36">
        <v>1</v>
      </c>
      <c r="D1277" s="35" t="s">
        <v>226</v>
      </c>
      <c r="E1277" s="33">
        <v>2007</v>
      </c>
      <c r="F1277" s="36">
        <v>2008</v>
      </c>
      <c r="G1277" s="36">
        <v>275</v>
      </c>
      <c r="H1277" s="36">
        <v>5</v>
      </c>
      <c r="I1277" s="36">
        <v>1</v>
      </c>
      <c r="J1277" s="36">
        <v>0</v>
      </c>
      <c r="K1277" s="33">
        <v>3</v>
      </c>
      <c r="L1277" s="63">
        <v>476</v>
      </c>
      <c r="M1277" s="63">
        <v>364</v>
      </c>
      <c r="N1277" s="95">
        <f t="shared" si="117"/>
        <v>0.56666666666666665</v>
      </c>
      <c r="O1277" s="36">
        <f t="shared" si="115"/>
        <v>20070417</v>
      </c>
      <c r="P1277" s="63">
        <v>661</v>
      </c>
      <c r="Q1277" s="76">
        <f t="shared" si="118"/>
        <v>1.2708018154311649</v>
      </c>
      <c r="R1277" s="76">
        <f t="shared" si="119"/>
        <v>-1</v>
      </c>
      <c r="S1277" s="95">
        <f t="shared" si="120"/>
        <v>-1</v>
      </c>
      <c r="T1277" s="95">
        <f t="shared" si="121"/>
        <v>0.56666666666666665</v>
      </c>
      <c r="U1277" s="95"/>
    </row>
    <row r="1278" spans="1:21" x14ac:dyDescent="0.3">
      <c r="A1278" s="36">
        <f t="shared" si="116"/>
        <v>3</v>
      </c>
      <c r="B1278" s="36">
        <v>458</v>
      </c>
      <c r="C1278" s="36">
        <v>1</v>
      </c>
      <c r="D1278" s="35" t="s">
        <v>520</v>
      </c>
      <c r="E1278" s="33">
        <v>2007</v>
      </c>
      <c r="F1278" s="36">
        <v>2008</v>
      </c>
      <c r="G1278" s="36">
        <v>702.34</v>
      </c>
      <c r="H1278" s="36">
        <v>10</v>
      </c>
      <c r="I1278" s="36">
        <v>1</v>
      </c>
      <c r="J1278" s="36">
        <v>0</v>
      </c>
      <c r="K1278" s="33">
        <v>8</v>
      </c>
      <c r="L1278" s="63">
        <v>445</v>
      </c>
      <c r="M1278" s="63">
        <v>141</v>
      </c>
      <c r="N1278" s="95">
        <f t="shared" si="117"/>
        <v>0.75938566552901021</v>
      </c>
      <c r="O1278" s="36">
        <f t="shared" si="115"/>
        <v>20070458</v>
      </c>
      <c r="P1278" s="63">
        <v>398</v>
      </c>
      <c r="Q1278" s="76">
        <f t="shared" si="118"/>
        <v>1.4723618090452262</v>
      </c>
      <c r="R1278" s="76">
        <f t="shared" si="119"/>
        <v>-1</v>
      </c>
      <c r="S1278" s="95">
        <f t="shared" si="120"/>
        <v>-1</v>
      </c>
      <c r="T1278" s="95">
        <f t="shared" si="121"/>
        <v>0.75938566552901021</v>
      </c>
      <c r="U1278" s="95"/>
    </row>
    <row r="1279" spans="1:21" x14ac:dyDescent="0.3">
      <c r="A1279" s="36">
        <f t="shared" si="116"/>
        <v>3</v>
      </c>
      <c r="B1279" s="36">
        <v>466</v>
      </c>
      <c r="C1279" s="36">
        <v>1</v>
      </c>
      <c r="D1279" s="35" t="s">
        <v>383</v>
      </c>
      <c r="E1279" s="33">
        <v>2007</v>
      </c>
      <c r="F1279" s="36">
        <v>2008</v>
      </c>
      <c r="G1279" s="36">
        <v>429.25</v>
      </c>
      <c r="H1279" s="36">
        <v>7</v>
      </c>
      <c r="I1279" s="36">
        <v>1</v>
      </c>
      <c r="J1279" s="36">
        <v>0</v>
      </c>
      <c r="K1279" s="33">
        <v>5</v>
      </c>
      <c r="L1279" s="63">
        <v>1894</v>
      </c>
      <c r="M1279" s="63">
        <v>1493</v>
      </c>
      <c r="N1279" s="95">
        <f t="shared" si="117"/>
        <v>0.55919692943607913</v>
      </c>
      <c r="O1279" s="36">
        <f t="shared" si="115"/>
        <v>20070466</v>
      </c>
      <c r="P1279" s="63">
        <v>2000</v>
      </c>
      <c r="Q1279" s="76">
        <f t="shared" si="118"/>
        <v>1.6935</v>
      </c>
      <c r="R1279" s="76">
        <f t="shared" si="119"/>
        <v>-1</v>
      </c>
      <c r="S1279" s="95">
        <f t="shared" si="120"/>
        <v>-1</v>
      </c>
      <c r="T1279" s="95">
        <f t="shared" si="121"/>
        <v>0.55919692943607913</v>
      </c>
      <c r="U1279" s="95"/>
    </row>
    <row r="1280" spans="1:21" x14ac:dyDescent="0.3">
      <c r="A1280" s="36">
        <f t="shared" si="116"/>
        <v>3</v>
      </c>
      <c r="B1280" s="36">
        <v>477</v>
      </c>
      <c r="C1280" s="36">
        <v>1</v>
      </c>
      <c r="D1280" s="35" t="s">
        <v>424</v>
      </c>
      <c r="E1280" s="33">
        <v>2007</v>
      </c>
      <c r="F1280" s="36">
        <v>2008</v>
      </c>
      <c r="G1280" s="36">
        <v>147</v>
      </c>
      <c r="H1280" s="36">
        <v>6</v>
      </c>
      <c r="I1280" s="36">
        <v>0</v>
      </c>
      <c r="J1280" s="36">
        <v>0</v>
      </c>
      <c r="K1280" s="33">
        <v>2</v>
      </c>
      <c r="L1280" s="63">
        <v>1576</v>
      </c>
      <c r="M1280" s="63">
        <v>2727</v>
      </c>
      <c r="N1280" s="95">
        <f t="shared" si="117"/>
        <v>0.36625610039507323</v>
      </c>
      <c r="O1280" s="36">
        <f t="shared" si="115"/>
        <v>20070477</v>
      </c>
      <c r="P1280" s="63">
        <v>3716</v>
      </c>
      <c r="Q1280" s="76">
        <f t="shared" si="118"/>
        <v>1.1579655543595264</v>
      </c>
      <c r="R1280" s="76">
        <f t="shared" si="119"/>
        <v>-1</v>
      </c>
      <c r="S1280" s="95">
        <f t="shared" si="120"/>
        <v>-1</v>
      </c>
      <c r="T1280" s="95">
        <f t="shared" si="121"/>
        <v>0.36625610039507323</v>
      </c>
      <c r="U1280" s="95"/>
    </row>
    <row r="1281" spans="1:21" x14ac:dyDescent="0.3">
      <c r="A1281" s="36">
        <f t="shared" si="116"/>
        <v>3</v>
      </c>
      <c r="B1281" s="36">
        <v>480</v>
      </c>
      <c r="C1281" s="36">
        <v>1</v>
      </c>
      <c r="D1281" s="35" t="s">
        <v>521</v>
      </c>
      <c r="E1281" s="33">
        <v>2007</v>
      </c>
      <c r="F1281" s="36">
        <v>2008</v>
      </c>
      <c r="G1281" s="36">
        <v>650</v>
      </c>
      <c r="H1281" s="36">
        <v>10</v>
      </c>
      <c r="I1281" s="36">
        <v>1</v>
      </c>
      <c r="J1281" s="36">
        <v>0</v>
      </c>
      <c r="K1281" s="33">
        <v>7</v>
      </c>
      <c r="L1281" s="63">
        <v>844</v>
      </c>
      <c r="M1281" s="63">
        <v>675</v>
      </c>
      <c r="N1281" s="95">
        <f t="shared" si="117"/>
        <v>0.55562870309414092</v>
      </c>
      <c r="O1281" s="36">
        <f t="shared" si="115"/>
        <v>20070480</v>
      </c>
      <c r="P1281" s="63">
        <v>833</v>
      </c>
      <c r="Q1281" s="76">
        <f t="shared" si="118"/>
        <v>1.8235294117647058</v>
      </c>
      <c r="R1281" s="76">
        <f t="shared" si="119"/>
        <v>-1</v>
      </c>
      <c r="S1281" s="95">
        <f t="shared" si="120"/>
        <v>-1</v>
      </c>
      <c r="T1281" s="95">
        <f t="shared" si="121"/>
        <v>0.55562870309414092</v>
      </c>
      <c r="U1281" s="95"/>
    </row>
    <row r="1282" spans="1:21" x14ac:dyDescent="0.3">
      <c r="A1282" s="36">
        <f t="shared" si="116"/>
        <v>3</v>
      </c>
      <c r="B1282" s="36">
        <v>484</v>
      </c>
      <c r="C1282" s="36">
        <v>1</v>
      </c>
      <c r="D1282" s="35" t="s">
        <v>425</v>
      </c>
      <c r="E1282" s="33">
        <v>2007</v>
      </c>
      <c r="F1282" s="36">
        <v>2008</v>
      </c>
      <c r="G1282" s="36">
        <v>200</v>
      </c>
      <c r="H1282" s="36">
        <v>7</v>
      </c>
      <c r="I1282" s="36">
        <v>1</v>
      </c>
      <c r="J1282" s="36">
        <v>0</v>
      </c>
      <c r="K1282" s="33">
        <v>3</v>
      </c>
      <c r="L1282" s="63">
        <v>521</v>
      </c>
      <c r="M1282" s="63">
        <v>140</v>
      </c>
      <c r="N1282" s="95">
        <f t="shared" si="117"/>
        <v>0.78819969742813922</v>
      </c>
      <c r="O1282" s="36">
        <f t="shared" si="115"/>
        <v>20070484</v>
      </c>
      <c r="P1282" s="63">
        <v>846</v>
      </c>
      <c r="Q1282" s="76">
        <f t="shared" si="118"/>
        <v>0.78132387706855788</v>
      </c>
      <c r="R1282" s="76">
        <f t="shared" si="119"/>
        <v>-1</v>
      </c>
      <c r="S1282" s="95">
        <f t="shared" si="120"/>
        <v>-1</v>
      </c>
      <c r="T1282" s="95">
        <f t="shared" si="121"/>
        <v>0.78819969742813922</v>
      </c>
      <c r="U1282" s="95"/>
    </row>
    <row r="1283" spans="1:21" x14ac:dyDescent="0.3">
      <c r="A1283" s="36">
        <f t="shared" si="116"/>
        <v>3</v>
      </c>
      <c r="B1283" s="36">
        <v>487</v>
      </c>
      <c r="C1283" s="36">
        <v>1</v>
      </c>
      <c r="D1283" s="35" t="s">
        <v>289</v>
      </c>
      <c r="E1283" s="33">
        <v>2007</v>
      </c>
      <c r="F1283" s="36">
        <v>2008</v>
      </c>
      <c r="G1283" s="36">
        <v>500</v>
      </c>
      <c r="H1283" s="36">
        <v>5</v>
      </c>
      <c r="I1283" s="36">
        <v>1</v>
      </c>
      <c r="J1283" s="36">
        <v>0</v>
      </c>
      <c r="K1283" s="33">
        <v>6</v>
      </c>
      <c r="L1283" s="63">
        <v>428</v>
      </c>
      <c r="M1283" s="63">
        <v>299</v>
      </c>
      <c r="N1283" s="95">
        <f t="shared" si="117"/>
        <v>0.58872077028885827</v>
      </c>
      <c r="O1283" s="36">
        <f t="shared" si="115"/>
        <v>20070487</v>
      </c>
      <c r="P1283" s="63">
        <v>316</v>
      </c>
      <c r="Q1283" s="76">
        <f t="shared" si="118"/>
        <v>2.3006329113924049</v>
      </c>
      <c r="R1283" s="76">
        <f t="shared" si="119"/>
        <v>-1</v>
      </c>
      <c r="S1283" s="95">
        <f t="shared" si="120"/>
        <v>-1</v>
      </c>
      <c r="T1283" s="95">
        <f t="shared" si="121"/>
        <v>0.58872077028885827</v>
      </c>
      <c r="U1283" s="95"/>
    </row>
    <row r="1284" spans="1:21" x14ac:dyDescent="0.3">
      <c r="A1284" s="36">
        <f t="shared" si="116"/>
        <v>3</v>
      </c>
      <c r="B1284" s="36">
        <v>495</v>
      </c>
      <c r="C1284" s="36">
        <v>1</v>
      </c>
      <c r="D1284" s="35" t="s">
        <v>522</v>
      </c>
      <c r="E1284" s="33">
        <v>2007</v>
      </c>
      <c r="F1284" s="36">
        <v>2008</v>
      </c>
      <c r="G1284" s="36">
        <v>586.99</v>
      </c>
      <c r="H1284" s="36">
        <v>10</v>
      </c>
      <c r="I1284" s="36">
        <v>0</v>
      </c>
      <c r="J1284" s="36">
        <v>0</v>
      </c>
      <c r="K1284" s="33">
        <v>6</v>
      </c>
      <c r="L1284" s="63">
        <v>281</v>
      </c>
      <c r="M1284" s="63">
        <v>391</v>
      </c>
      <c r="N1284" s="95">
        <f t="shared" si="117"/>
        <v>0.41815476190476192</v>
      </c>
      <c r="O1284" s="36">
        <f t="shared" si="115"/>
        <v>20070495</v>
      </c>
      <c r="P1284" s="63">
        <v>347</v>
      </c>
      <c r="Q1284" s="76">
        <f t="shared" si="118"/>
        <v>1.9365994236311239</v>
      </c>
      <c r="R1284" s="76">
        <f t="shared" si="119"/>
        <v>-1</v>
      </c>
      <c r="S1284" s="95">
        <f t="shared" si="120"/>
        <v>-1</v>
      </c>
      <c r="T1284" s="95">
        <f t="shared" si="121"/>
        <v>0.41815476190476192</v>
      </c>
      <c r="U1284" s="95"/>
    </row>
    <row r="1285" spans="1:21" x14ac:dyDescent="0.3">
      <c r="A1285" s="36">
        <f t="shared" si="116"/>
        <v>3</v>
      </c>
      <c r="B1285" s="36">
        <v>499</v>
      </c>
      <c r="C1285" s="36">
        <v>1</v>
      </c>
      <c r="D1285" s="35" t="s">
        <v>473</v>
      </c>
      <c r="E1285" s="33">
        <v>2007</v>
      </c>
      <c r="F1285" s="36">
        <v>2008</v>
      </c>
      <c r="G1285" s="36">
        <v>743.54</v>
      </c>
      <c r="H1285" s="36">
        <v>10</v>
      </c>
      <c r="I1285" s="36">
        <v>1</v>
      </c>
      <c r="J1285" s="36">
        <v>0</v>
      </c>
      <c r="K1285" s="33">
        <v>8</v>
      </c>
      <c r="L1285" s="63">
        <v>351</v>
      </c>
      <c r="M1285" s="63">
        <v>305</v>
      </c>
      <c r="N1285" s="95">
        <f t="shared" si="117"/>
        <v>0.53506097560975607</v>
      </c>
      <c r="O1285" s="36">
        <f t="shared" si="115"/>
        <v>20070499</v>
      </c>
      <c r="P1285" s="63">
        <v>322</v>
      </c>
      <c r="Q1285" s="76">
        <f t="shared" si="118"/>
        <v>2.0372670807453415</v>
      </c>
      <c r="R1285" s="76">
        <f t="shared" si="119"/>
        <v>-1</v>
      </c>
      <c r="S1285" s="95">
        <f t="shared" si="120"/>
        <v>-1</v>
      </c>
      <c r="T1285" s="95">
        <f t="shared" si="121"/>
        <v>0.53506097560975607</v>
      </c>
      <c r="U1285" s="95"/>
    </row>
    <row r="1286" spans="1:21" x14ac:dyDescent="0.3">
      <c r="A1286" s="36">
        <f t="shared" si="116"/>
        <v>3</v>
      </c>
      <c r="B1286" s="36">
        <v>500</v>
      </c>
      <c r="C1286" s="36">
        <v>1</v>
      </c>
      <c r="D1286" s="35" t="s">
        <v>635</v>
      </c>
      <c r="E1286" s="33">
        <v>2007</v>
      </c>
      <c r="F1286" s="36">
        <v>2008</v>
      </c>
      <c r="G1286" s="36">
        <v>593</v>
      </c>
      <c r="H1286" s="36">
        <v>10</v>
      </c>
      <c r="I1286" s="36">
        <v>1</v>
      </c>
      <c r="J1286" s="36">
        <v>0</v>
      </c>
      <c r="K1286" s="33">
        <v>6</v>
      </c>
      <c r="L1286" s="63">
        <v>703</v>
      </c>
      <c r="M1286" s="63">
        <v>466</v>
      </c>
      <c r="N1286" s="95">
        <f t="shared" si="117"/>
        <v>0.60136869118905045</v>
      </c>
      <c r="O1286" s="36">
        <f t="shared" ref="O1286:O1317" si="122">20070000+B1286</f>
        <v>20070500</v>
      </c>
      <c r="P1286" s="63">
        <v>563</v>
      </c>
      <c r="Q1286" s="76">
        <f t="shared" si="118"/>
        <v>2.0763765541740673</v>
      </c>
      <c r="R1286" s="76">
        <f t="shared" si="119"/>
        <v>-1</v>
      </c>
      <c r="S1286" s="95">
        <f t="shared" si="120"/>
        <v>-1</v>
      </c>
      <c r="T1286" s="95">
        <f t="shared" si="121"/>
        <v>0.60136869118905045</v>
      </c>
      <c r="U1286" s="95"/>
    </row>
    <row r="1287" spans="1:21" x14ac:dyDescent="0.3">
      <c r="A1287" s="36">
        <f t="shared" si="116"/>
        <v>3</v>
      </c>
      <c r="B1287" s="36">
        <v>547</v>
      </c>
      <c r="C1287" s="36">
        <v>1</v>
      </c>
      <c r="D1287" s="35" t="s">
        <v>427</v>
      </c>
      <c r="E1287" s="33">
        <v>2007</v>
      </c>
      <c r="F1287" s="36">
        <v>2008</v>
      </c>
      <c r="G1287" s="36">
        <v>447.85</v>
      </c>
      <c r="H1287" s="36">
        <v>10</v>
      </c>
      <c r="I1287" s="36">
        <v>0</v>
      </c>
      <c r="J1287" s="36">
        <v>0</v>
      </c>
      <c r="K1287" s="33">
        <v>5</v>
      </c>
      <c r="L1287" s="63">
        <v>392</v>
      </c>
      <c r="M1287" s="63">
        <v>461</v>
      </c>
      <c r="N1287" s="95">
        <f t="shared" si="117"/>
        <v>0.45955451348182885</v>
      </c>
      <c r="O1287" s="36">
        <f t="shared" si="122"/>
        <v>20070547</v>
      </c>
      <c r="P1287" s="63">
        <v>490</v>
      </c>
      <c r="Q1287" s="76">
        <f t="shared" si="118"/>
        <v>1.7408163265306122</v>
      </c>
      <c r="R1287" s="76">
        <f t="shared" si="119"/>
        <v>-1</v>
      </c>
      <c r="S1287" s="95">
        <f t="shared" si="120"/>
        <v>-1</v>
      </c>
      <c r="T1287" s="95">
        <f t="shared" si="121"/>
        <v>0.45955451348182885</v>
      </c>
      <c r="U1287" s="95"/>
    </row>
    <row r="1288" spans="1:21" x14ac:dyDescent="0.3">
      <c r="A1288" s="36">
        <f t="shared" si="116"/>
        <v>3</v>
      </c>
      <c r="B1288" s="36">
        <v>561</v>
      </c>
      <c r="C1288" s="36">
        <v>1</v>
      </c>
      <c r="D1288" s="35" t="s">
        <v>389</v>
      </c>
      <c r="E1288" s="33">
        <v>2007</v>
      </c>
      <c r="F1288" s="36">
        <v>2008</v>
      </c>
      <c r="G1288" s="36">
        <v>98.46</v>
      </c>
      <c r="H1288" s="36">
        <v>10</v>
      </c>
      <c r="I1288" s="36">
        <v>1</v>
      </c>
      <c r="J1288" s="36">
        <v>0</v>
      </c>
      <c r="K1288" s="33">
        <v>1</v>
      </c>
      <c r="L1288" s="63">
        <v>75</v>
      </c>
      <c r="M1288" s="63">
        <v>8</v>
      </c>
      <c r="N1288" s="95">
        <f t="shared" si="117"/>
        <v>0.90361445783132532</v>
      </c>
      <c r="O1288" s="36">
        <f t="shared" si="122"/>
        <v>20070561</v>
      </c>
      <c r="P1288" s="63">
        <v>130</v>
      </c>
      <c r="Q1288" s="76">
        <f t="shared" si="118"/>
        <v>0.63846153846153841</v>
      </c>
      <c r="R1288" s="76">
        <f t="shared" si="119"/>
        <v>-1</v>
      </c>
      <c r="S1288" s="95">
        <f t="shared" si="120"/>
        <v>-1</v>
      </c>
      <c r="T1288" s="95">
        <f t="shared" si="121"/>
        <v>0.90361445783132532</v>
      </c>
      <c r="U1288" s="95"/>
    </row>
    <row r="1289" spans="1:21" x14ac:dyDescent="0.3">
      <c r="A1289" s="36">
        <f t="shared" si="116"/>
        <v>3</v>
      </c>
      <c r="B1289" s="36">
        <v>595</v>
      </c>
      <c r="C1289" s="36">
        <v>1</v>
      </c>
      <c r="D1289" s="35" t="s">
        <v>391</v>
      </c>
      <c r="E1289" s="33">
        <v>2007</v>
      </c>
      <c r="F1289" s="36">
        <v>2008</v>
      </c>
      <c r="G1289" s="36">
        <v>400</v>
      </c>
      <c r="H1289" s="36">
        <v>5</v>
      </c>
      <c r="I1289" s="36">
        <v>1</v>
      </c>
      <c r="J1289" s="36">
        <v>0</v>
      </c>
      <c r="K1289" s="33">
        <v>5</v>
      </c>
      <c r="L1289" s="63">
        <v>1713</v>
      </c>
      <c r="M1289" s="63">
        <v>1026</v>
      </c>
      <c r="N1289" s="95">
        <f t="shared" si="117"/>
        <v>0.62541073384446877</v>
      </c>
      <c r="O1289" s="36">
        <f t="shared" si="122"/>
        <v>20070595</v>
      </c>
      <c r="P1289" s="63">
        <v>1539</v>
      </c>
      <c r="Q1289" s="76">
        <f t="shared" si="118"/>
        <v>1.7797270955165692</v>
      </c>
      <c r="R1289" s="76">
        <f t="shared" si="119"/>
        <v>-1</v>
      </c>
      <c r="S1289" s="95">
        <f t="shared" si="120"/>
        <v>-1</v>
      </c>
      <c r="T1289" s="95">
        <f t="shared" si="121"/>
        <v>0.62541073384446877</v>
      </c>
      <c r="U1289" s="95"/>
    </row>
    <row r="1290" spans="1:21" x14ac:dyDescent="0.3">
      <c r="A1290" s="36">
        <f t="shared" si="116"/>
        <v>3</v>
      </c>
      <c r="B1290" s="36">
        <v>595</v>
      </c>
      <c r="C1290" s="36">
        <v>1</v>
      </c>
      <c r="D1290" s="35" t="s">
        <v>391</v>
      </c>
      <c r="E1290" s="33">
        <v>2007</v>
      </c>
      <c r="F1290" s="36">
        <v>2008</v>
      </c>
      <c r="G1290" s="36">
        <v>100</v>
      </c>
      <c r="H1290" s="36">
        <v>5</v>
      </c>
      <c r="I1290" s="36">
        <v>1</v>
      </c>
      <c r="J1290" s="36">
        <v>0</v>
      </c>
      <c r="K1290" s="33">
        <v>2</v>
      </c>
      <c r="L1290" s="63">
        <v>1572</v>
      </c>
      <c r="M1290" s="63">
        <v>1131</v>
      </c>
      <c r="N1290" s="95">
        <f t="shared" si="117"/>
        <v>0.58157602663706998</v>
      </c>
      <c r="O1290" s="36">
        <f t="shared" si="122"/>
        <v>20070595</v>
      </c>
      <c r="P1290" s="63">
        <v>1539</v>
      </c>
      <c r="Q1290" s="76">
        <f t="shared" si="118"/>
        <v>1.7563352826510721</v>
      </c>
      <c r="R1290" s="76">
        <f t="shared" si="119"/>
        <v>-1</v>
      </c>
      <c r="S1290" s="95">
        <f t="shared" si="120"/>
        <v>-1</v>
      </c>
      <c r="T1290" s="95">
        <f t="shared" si="121"/>
        <v>0.58157602663706998</v>
      </c>
      <c r="U1290" s="95"/>
    </row>
    <row r="1291" spans="1:21" x14ac:dyDescent="0.3">
      <c r="A1291" s="36">
        <f t="shared" si="116"/>
        <v>3</v>
      </c>
      <c r="B1291" s="36">
        <v>624</v>
      </c>
      <c r="C1291" s="36">
        <v>1</v>
      </c>
      <c r="D1291" s="35" t="s">
        <v>392</v>
      </c>
      <c r="E1291" s="33">
        <v>2007</v>
      </c>
      <c r="F1291" s="36">
        <v>2008</v>
      </c>
      <c r="G1291" s="36">
        <v>1470.89</v>
      </c>
      <c r="H1291" s="36">
        <v>5</v>
      </c>
      <c r="I1291" s="36">
        <v>1</v>
      </c>
      <c r="J1291" s="36">
        <v>0</v>
      </c>
      <c r="K1291" s="33">
        <v>10</v>
      </c>
      <c r="L1291" s="63">
        <v>10057</v>
      </c>
      <c r="M1291" s="63">
        <v>5804</v>
      </c>
      <c r="N1291" s="95">
        <f t="shared" si="117"/>
        <v>0.63407099174074777</v>
      </c>
      <c r="O1291" s="36">
        <f t="shared" si="122"/>
        <v>20070624</v>
      </c>
      <c r="P1291" s="63">
        <v>8699</v>
      </c>
      <c r="Q1291" s="76">
        <f t="shared" si="118"/>
        <v>1.8233130244855731</v>
      </c>
      <c r="R1291" s="76">
        <f t="shared" si="119"/>
        <v>-1</v>
      </c>
      <c r="S1291" s="95">
        <f t="shared" si="120"/>
        <v>-1</v>
      </c>
      <c r="T1291" s="95">
        <f t="shared" si="121"/>
        <v>0.63407099174074777</v>
      </c>
      <c r="U1291" s="95"/>
    </row>
    <row r="1292" spans="1:21" x14ac:dyDescent="0.3">
      <c r="A1292" s="36">
        <f t="shared" si="116"/>
        <v>3</v>
      </c>
      <c r="B1292" s="36">
        <v>630</v>
      </c>
      <c r="C1292" s="36">
        <v>1</v>
      </c>
      <c r="D1292" s="35" t="s">
        <v>393</v>
      </c>
      <c r="E1292" s="33">
        <v>2007</v>
      </c>
      <c r="F1292" s="36">
        <v>2008</v>
      </c>
      <c r="G1292" s="36">
        <v>300</v>
      </c>
      <c r="H1292" s="36">
        <v>6</v>
      </c>
      <c r="I1292" s="36">
        <v>0</v>
      </c>
      <c r="J1292" s="36">
        <v>0</v>
      </c>
      <c r="K1292" s="33">
        <v>4</v>
      </c>
      <c r="L1292" s="63">
        <v>202</v>
      </c>
      <c r="M1292" s="63">
        <v>206</v>
      </c>
      <c r="N1292" s="95">
        <f t="shared" si="117"/>
        <v>0.49509803921568629</v>
      </c>
      <c r="O1292" s="36">
        <f t="shared" si="122"/>
        <v>20070630</v>
      </c>
      <c r="P1292" s="63">
        <v>392</v>
      </c>
      <c r="Q1292" s="76">
        <f t="shared" si="118"/>
        <v>1.0408163265306123</v>
      </c>
      <c r="R1292" s="76">
        <f t="shared" si="119"/>
        <v>-1</v>
      </c>
      <c r="S1292" s="95">
        <f t="shared" si="120"/>
        <v>-1</v>
      </c>
      <c r="T1292" s="95">
        <f t="shared" si="121"/>
        <v>0.49509803921568629</v>
      </c>
      <c r="U1292" s="95"/>
    </row>
    <row r="1293" spans="1:21" x14ac:dyDescent="0.3">
      <c r="A1293" s="36">
        <f t="shared" si="116"/>
        <v>3</v>
      </c>
      <c r="B1293" s="36">
        <v>635</v>
      </c>
      <c r="C1293" s="36">
        <v>1</v>
      </c>
      <c r="D1293" s="35" t="s">
        <v>295</v>
      </c>
      <c r="E1293" s="33">
        <v>2007</v>
      </c>
      <c r="F1293" s="36">
        <v>2008</v>
      </c>
      <c r="G1293" s="36">
        <v>1242</v>
      </c>
      <c r="H1293" s="36">
        <v>5</v>
      </c>
      <c r="I1293" s="36">
        <v>1</v>
      </c>
      <c r="J1293" s="36">
        <v>0</v>
      </c>
      <c r="K1293" s="33">
        <v>10</v>
      </c>
      <c r="L1293" s="63">
        <v>116</v>
      </c>
      <c r="M1293" s="63">
        <v>60</v>
      </c>
      <c r="N1293" s="95">
        <f t="shared" si="117"/>
        <v>0.65909090909090906</v>
      </c>
      <c r="O1293" s="36">
        <f t="shared" si="122"/>
        <v>20070635</v>
      </c>
      <c r="P1293" s="63">
        <v>125</v>
      </c>
      <c r="Q1293" s="76">
        <f t="shared" si="118"/>
        <v>1.4079999999999999</v>
      </c>
      <c r="R1293" s="76">
        <f t="shared" si="119"/>
        <v>-1</v>
      </c>
      <c r="S1293" s="95">
        <f t="shared" si="120"/>
        <v>-1</v>
      </c>
      <c r="T1293" s="95">
        <f t="shared" si="121"/>
        <v>0.65909090909090906</v>
      </c>
      <c r="U1293" s="95"/>
    </row>
    <row r="1294" spans="1:21" x14ac:dyDescent="0.3">
      <c r="A1294" s="36">
        <f t="shared" si="116"/>
        <v>3</v>
      </c>
      <c r="B1294" s="36">
        <v>640</v>
      </c>
      <c r="C1294" s="36">
        <v>1</v>
      </c>
      <c r="D1294" s="35" t="s">
        <v>614</v>
      </c>
      <c r="E1294" s="33">
        <v>2007</v>
      </c>
      <c r="F1294" s="36">
        <v>2008</v>
      </c>
      <c r="G1294" s="36">
        <v>500</v>
      </c>
      <c r="H1294" s="36">
        <v>10</v>
      </c>
      <c r="I1294" s="36">
        <v>1</v>
      </c>
      <c r="J1294" s="36">
        <v>0</v>
      </c>
      <c r="K1294" s="33">
        <v>6</v>
      </c>
      <c r="L1294" s="63">
        <v>479</v>
      </c>
      <c r="M1294" s="63">
        <v>261</v>
      </c>
      <c r="N1294" s="95">
        <f t="shared" si="117"/>
        <v>0.64729729729729735</v>
      </c>
      <c r="O1294" s="36">
        <f t="shared" si="122"/>
        <v>20070640</v>
      </c>
      <c r="P1294" s="63">
        <v>395</v>
      </c>
      <c r="Q1294" s="76">
        <f t="shared" si="118"/>
        <v>1.8734177215189873</v>
      </c>
      <c r="R1294" s="76">
        <f t="shared" si="119"/>
        <v>-1</v>
      </c>
      <c r="S1294" s="95">
        <f t="shared" si="120"/>
        <v>-1</v>
      </c>
      <c r="T1294" s="95">
        <f t="shared" si="121"/>
        <v>0.64729729729729735</v>
      </c>
      <c r="U1294" s="95"/>
    </row>
    <row r="1295" spans="1:21" x14ac:dyDescent="0.3">
      <c r="A1295" s="36">
        <f t="shared" si="116"/>
        <v>3</v>
      </c>
      <c r="B1295" s="36">
        <v>701</v>
      </c>
      <c r="C1295" s="36">
        <v>1</v>
      </c>
      <c r="D1295" s="35" t="s">
        <v>340</v>
      </c>
      <c r="E1295" s="33">
        <v>2007</v>
      </c>
      <c r="F1295" s="36">
        <v>2008</v>
      </c>
      <c r="G1295" s="36">
        <v>106.13</v>
      </c>
      <c r="H1295" s="36">
        <v>10</v>
      </c>
      <c r="I1295" s="36">
        <v>1</v>
      </c>
      <c r="J1295" s="36">
        <v>0</v>
      </c>
      <c r="K1295" s="33">
        <v>2</v>
      </c>
      <c r="L1295" s="63">
        <v>1544</v>
      </c>
      <c r="M1295" s="63">
        <v>890</v>
      </c>
      <c r="N1295" s="95">
        <f t="shared" si="117"/>
        <v>0.63434675431388665</v>
      </c>
      <c r="O1295" s="36">
        <f t="shared" si="122"/>
        <v>20070701</v>
      </c>
      <c r="P1295" s="63">
        <v>2380</v>
      </c>
      <c r="Q1295" s="76">
        <f t="shared" si="118"/>
        <v>1.022689075630252</v>
      </c>
      <c r="R1295" s="76">
        <f t="shared" si="119"/>
        <v>-1</v>
      </c>
      <c r="S1295" s="95">
        <f t="shared" si="120"/>
        <v>-1</v>
      </c>
      <c r="T1295" s="95">
        <f t="shared" si="121"/>
        <v>0.63434675431388665</v>
      </c>
      <c r="U1295" s="95"/>
    </row>
    <row r="1296" spans="1:21" x14ac:dyDescent="0.3">
      <c r="A1296" s="36">
        <f t="shared" si="116"/>
        <v>3</v>
      </c>
      <c r="B1296" s="36">
        <v>716</v>
      </c>
      <c r="C1296" s="36">
        <v>1</v>
      </c>
      <c r="D1296" s="35" t="s">
        <v>567</v>
      </c>
      <c r="E1296" s="33">
        <v>2007</v>
      </c>
      <c r="F1296" s="36">
        <v>2008</v>
      </c>
      <c r="G1296" s="36">
        <v>300</v>
      </c>
      <c r="H1296" s="36">
        <v>10</v>
      </c>
      <c r="I1296" s="36">
        <v>1</v>
      </c>
      <c r="J1296" s="36">
        <v>0</v>
      </c>
      <c r="K1296" s="33">
        <v>4</v>
      </c>
      <c r="L1296" s="63">
        <v>1165</v>
      </c>
      <c r="M1296" s="63">
        <v>1015</v>
      </c>
      <c r="N1296" s="95">
        <f t="shared" si="117"/>
        <v>0.5344036697247706</v>
      </c>
      <c r="O1296" s="36">
        <f t="shared" si="122"/>
        <v>20070716</v>
      </c>
      <c r="P1296" s="63">
        <v>1587</v>
      </c>
      <c r="Q1296" s="76">
        <f t="shared" si="118"/>
        <v>1.3736609955891619</v>
      </c>
      <c r="R1296" s="76">
        <f t="shared" si="119"/>
        <v>-1</v>
      </c>
      <c r="S1296" s="95">
        <f t="shared" si="120"/>
        <v>-1</v>
      </c>
      <c r="T1296" s="95">
        <f t="shared" si="121"/>
        <v>0.5344036697247706</v>
      </c>
      <c r="U1296" s="95"/>
    </row>
    <row r="1297" spans="1:21" x14ac:dyDescent="0.3">
      <c r="A1297" s="36">
        <f t="shared" si="116"/>
        <v>3</v>
      </c>
      <c r="B1297" s="36">
        <v>719</v>
      </c>
      <c r="C1297" s="36">
        <v>1</v>
      </c>
      <c r="D1297" s="35" t="s">
        <v>231</v>
      </c>
      <c r="E1297" s="33">
        <v>2007</v>
      </c>
      <c r="F1297" s="36">
        <v>2008</v>
      </c>
      <c r="G1297" s="36">
        <v>589.78</v>
      </c>
      <c r="H1297" s="36">
        <v>10</v>
      </c>
      <c r="I1297" s="36">
        <v>0</v>
      </c>
      <c r="J1297" s="36">
        <v>0</v>
      </c>
      <c r="K1297" s="33">
        <v>6</v>
      </c>
      <c r="L1297" s="63">
        <v>3609</v>
      </c>
      <c r="M1297" s="63">
        <v>5434</v>
      </c>
      <c r="N1297" s="95">
        <f t="shared" si="117"/>
        <v>0.39909322127612518</v>
      </c>
      <c r="O1297" s="36">
        <f t="shared" si="122"/>
        <v>20070719</v>
      </c>
      <c r="P1297" s="63">
        <v>6719</v>
      </c>
      <c r="Q1297" s="76">
        <f t="shared" si="118"/>
        <v>1.345884804286352</v>
      </c>
      <c r="R1297" s="76">
        <f t="shared" si="119"/>
        <v>-1</v>
      </c>
      <c r="S1297" s="95">
        <f t="shared" si="120"/>
        <v>-1</v>
      </c>
      <c r="T1297" s="95">
        <f t="shared" si="121"/>
        <v>0.39909322127612518</v>
      </c>
      <c r="U1297" s="95"/>
    </row>
    <row r="1298" spans="1:21" x14ac:dyDescent="0.3">
      <c r="A1298" s="36">
        <f t="shared" si="116"/>
        <v>3</v>
      </c>
      <c r="B1298" s="36">
        <v>721</v>
      </c>
      <c r="C1298" s="36">
        <v>1</v>
      </c>
      <c r="D1298" s="35" t="s">
        <v>433</v>
      </c>
      <c r="E1298" s="33">
        <v>2007</v>
      </c>
      <c r="F1298" s="36">
        <v>2008</v>
      </c>
      <c r="G1298" s="36">
        <v>757</v>
      </c>
      <c r="H1298" s="36">
        <v>5</v>
      </c>
      <c r="I1298" s="36">
        <v>1</v>
      </c>
      <c r="J1298" s="36">
        <v>0</v>
      </c>
      <c r="K1298" s="33">
        <v>8</v>
      </c>
      <c r="L1298" s="63">
        <v>2413</v>
      </c>
      <c r="M1298" s="63">
        <v>1942</v>
      </c>
      <c r="N1298" s="95">
        <f t="shared" si="117"/>
        <v>0.55407577497129734</v>
      </c>
      <c r="O1298" s="36">
        <f t="shared" si="122"/>
        <v>20070721</v>
      </c>
      <c r="P1298" s="63">
        <v>3355</v>
      </c>
      <c r="Q1298" s="76">
        <f t="shared" si="118"/>
        <v>1.2980625931445604</v>
      </c>
      <c r="R1298" s="76">
        <f t="shared" si="119"/>
        <v>-1</v>
      </c>
      <c r="S1298" s="95">
        <f t="shared" si="120"/>
        <v>-1</v>
      </c>
      <c r="T1298" s="95">
        <f t="shared" si="121"/>
        <v>0.55407577497129734</v>
      </c>
      <c r="U1298" s="95"/>
    </row>
    <row r="1299" spans="1:21" x14ac:dyDescent="0.3">
      <c r="A1299" s="36">
        <f t="shared" si="116"/>
        <v>3</v>
      </c>
      <c r="B1299" s="36">
        <v>727</v>
      </c>
      <c r="C1299" s="36">
        <v>1</v>
      </c>
      <c r="D1299" s="35" t="s">
        <v>260</v>
      </c>
      <c r="E1299" s="33">
        <v>2007</v>
      </c>
      <c r="F1299" s="36">
        <v>2008</v>
      </c>
      <c r="G1299" s="36">
        <v>318</v>
      </c>
      <c r="H1299" s="36">
        <v>10</v>
      </c>
      <c r="I1299" s="36">
        <v>0</v>
      </c>
      <c r="J1299" s="36">
        <v>0</v>
      </c>
      <c r="K1299" s="33">
        <v>4</v>
      </c>
      <c r="L1299" s="63">
        <v>1008</v>
      </c>
      <c r="M1299" s="63">
        <v>1490</v>
      </c>
      <c r="N1299" s="95">
        <f t="shared" si="117"/>
        <v>0.40352281825460368</v>
      </c>
      <c r="O1299" s="36">
        <f t="shared" si="122"/>
        <v>20070727</v>
      </c>
      <c r="P1299" s="63">
        <v>3741</v>
      </c>
      <c r="Q1299" s="76">
        <f t="shared" si="118"/>
        <v>0.66773589949211443</v>
      </c>
      <c r="R1299" s="76">
        <f t="shared" si="119"/>
        <v>-1</v>
      </c>
      <c r="S1299" s="95">
        <f t="shared" si="120"/>
        <v>-1</v>
      </c>
      <c r="T1299" s="95">
        <f t="shared" si="121"/>
        <v>0.40352281825460368</v>
      </c>
      <c r="U1299" s="95"/>
    </row>
    <row r="1300" spans="1:21" x14ac:dyDescent="0.3">
      <c r="A1300" s="36">
        <f t="shared" si="116"/>
        <v>3</v>
      </c>
      <c r="B1300" s="36">
        <v>727</v>
      </c>
      <c r="C1300" s="36">
        <v>1</v>
      </c>
      <c r="D1300" s="35" t="s">
        <v>260</v>
      </c>
      <c r="E1300" s="33">
        <v>2007</v>
      </c>
      <c r="F1300" s="36">
        <v>2008</v>
      </c>
      <c r="G1300" s="36">
        <v>138</v>
      </c>
      <c r="H1300" s="36">
        <v>10</v>
      </c>
      <c r="I1300" s="36">
        <v>0</v>
      </c>
      <c r="J1300" s="36">
        <v>0</v>
      </c>
      <c r="K1300" s="33">
        <v>2</v>
      </c>
      <c r="L1300" s="63">
        <v>878</v>
      </c>
      <c r="M1300" s="63">
        <v>1608</v>
      </c>
      <c r="N1300" s="95">
        <f t="shared" si="117"/>
        <v>0.35317779565567176</v>
      </c>
      <c r="O1300" s="36">
        <f t="shared" si="122"/>
        <v>20070727</v>
      </c>
      <c r="P1300" s="63">
        <v>3741</v>
      </c>
      <c r="Q1300" s="76">
        <f t="shared" si="118"/>
        <v>0.66452820101577115</v>
      </c>
      <c r="R1300" s="76">
        <f t="shared" si="119"/>
        <v>-1</v>
      </c>
      <c r="S1300" s="95">
        <f t="shared" si="120"/>
        <v>-1</v>
      </c>
      <c r="T1300" s="95">
        <f t="shared" si="121"/>
        <v>0.35317779565567176</v>
      </c>
      <c r="U1300" s="95"/>
    </row>
    <row r="1301" spans="1:21" x14ac:dyDescent="0.3">
      <c r="A1301" s="36">
        <f t="shared" si="116"/>
        <v>3</v>
      </c>
      <c r="B1301" s="36">
        <v>727</v>
      </c>
      <c r="C1301" s="36">
        <v>1</v>
      </c>
      <c r="D1301" s="35" t="s">
        <v>260</v>
      </c>
      <c r="E1301" s="33">
        <v>2007</v>
      </c>
      <c r="F1301" s="36">
        <v>2008</v>
      </c>
      <c r="G1301" s="36">
        <v>138</v>
      </c>
      <c r="H1301" s="36">
        <v>10</v>
      </c>
      <c r="I1301" s="36">
        <v>0</v>
      </c>
      <c r="J1301" s="36">
        <v>0</v>
      </c>
      <c r="K1301" s="33">
        <v>2</v>
      </c>
      <c r="L1301" s="63">
        <v>804</v>
      </c>
      <c r="M1301" s="63">
        <v>1673</v>
      </c>
      <c r="N1301" s="95">
        <f t="shared" si="117"/>
        <v>0.32458619297537344</v>
      </c>
      <c r="O1301" s="36">
        <f t="shared" si="122"/>
        <v>20070727</v>
      </c>
      <c r="P1301" s="63">
        <v>3741</v>
      </c>
      <c r="Q1301" s="76">
        <f t="shared" si="118"/>
        <v>0.66212242715851377</v>
      </c>
      <c r="R1301" s="76">
        <f t="shared" si="119"/>
        <v>-1</v>
      </c>
      <c r="S1301" s="95">
        <f t="shared" si="120"/>
        <v>-1</v>
      </c>
      <c r="T1301" s="95">
        <f t="shared" si="121"/>
        <v>0.32458619297537344</v>
      </c>
      <c r="U1301" s="95"/>
    </row>
    <row r="1302" spans="1:21" x14ac:dyDescent="0.3">
      <c r="A1302" s="36">
        <f t="shared" si="116"/>
        <v>3</v>
      </c>
      <c r="B1302" s="36">
        <v>728</v>
      </c>
      <c r="C1302" s="36">
        <v>1</v>
      </c>
      <c r="D1302" s="35" t="s">
        <v>346</v>
      </c>
      <c r="E1302" s="33">
        <v>2007</v>
      </c>
      <c r="F1302" s="36">
        <v>2008</v>
      </c>
      <c r="G1302" s="36">
        <v>350.19</v>
      </c>
      <c r="H1302" s="36">
        <v>10</v>
      </c>
      <c r="I1302" s="36">
        <v>0</v>
      </c>
      <c r="J1302" s="36">
        <v>0</v>
      </c>
      <c r="K1302" s="33">
        <v>4</v>
      </c>
      <c r="L1302" s="63">
        <v>4624</v>
      </c>
      <c r="M1302" s="63">
        <v>7915</v>
      </c>
      <c r="N1302" s="95">
        <f t="shared" si="117"/>
        <v>0.3687694393492304</v>
      </c>
      <c r="O1302" s="36">
        <f t="shared" si="122"/>
        <v>20070728</v>
      </c>
      <c r="P1302" s="63">
        <v>11811</v>
      </c>
      <c r="Q1302" s="76">
        <f t="shared" si="118"/>
        <v>1.0616374566082465</v>
      </c>
      <c r="R1302" s="76">
        <f t="shared" si="119"/>
        <v>-1</v>
      </c>
      <c r="S1302" s="95">
        <f t="shared" si="120"/>
        <v>-1</v>
      </c>
      <c r="T1302" s="95">
        <f t="shared" si="121"/>
        <v>0.3687694393492304</v>
      </c>
      <c r="U1302" s="95"/>
    </row>
    <row r="1303" spans="1:21" x14ac:dyDescent="0.3">
      <c r="A1303" s="36">
        <f t="shared" si="116"/>
        <v>3</v>
      </c>
      <c r="B1303" s="36">
        <v>738</v>
      </c>
      <c r="C1303" s="36">
        <v>1</v>
      </c>
      <c r="D1303" s="35" t="s">
        <v>232</v>
      </c>
      <c r="E1303" s="33">
        <v>2007</v>
      </c>
      <c r="F1303" s="36">
        <v>2008</v>
      </c>
      <c r="G1303" s="36">
        <v>200</v>
      </c>
      <c r="H1303" s="36">
        <v>3</v>
      </c>
      <c r="I1303" s="36">
        <v>0</v>
      </c>
      <c r="J1303" s="36">
        <v>0</v>
      </c>
      <c r="K1303" s="33">
        <v>3</v>
      </c>
      <c r="L1303" s="63">
        <v>434</v>
      </c>
      <c r="M1303" s="63">
        <v>543</v>
      </c>
      <c r="N1303" s="95">
        <f t="shared" si="117"/>
        <v>0.44421699078812693</v>
      </c>
      <c r="O1303" s="36">
        <f t="shared" si="122"/>
        <v>20070738</v>
      </c>
      <c r="P1303" s="63">
        <v>940</v>
      </c>
      <c r="Q1303" s="76">
        <f t="shared" si="118"/>
        <v>1.0393617021276595</v>
      </c>
      <c r="R1303" s="76">
        <f t="shared" si="119"/>
        <v>-1</v>
      </c>
      <c r="S1303" s="95">
        <f t="shared" si="120"/>
        <v>-1</v>
      </c>
      <c r="T1303" s="95">
        <f t="shared" si="121"/>
        <v>0.44421699078812693</v>
      </c>
      <c r="U1303" s="95"/>
    </row>
    <row r="1304" spans="1:21" x14ac:dyDescent="0.3">
      <c r="A1304" s="36">
        <f t="shared" si="116"/>
        <v>3</v>
      </c>
      <c r="B1304" s="36">
        <v>742</v>
      </c>
      <c r="C1304" s="36">
        <v>1</v>
      </c>
      <c r="D1304" s="35" t="s">
        <v>348</v>
      </c>
      <c r="E1304" s="33">
        <v>2007</v>
      </c>
      <c r="F1304" s="36">
        <v>2008</v>
      </c>
      <c r="G1304" s="36">
        <v>522.77</v>
      </c>
      <c r="H1304" s="36">
        <v>5</v>
      </c>
      <c r="I1304" s="36">
        <v>0</v>
      </c>
      <c r="J1304" s="36">
        <v>0</v>
      </c>
      <c r="K1304" s="33">
        <v>6</v>
      </c>
      <c r="L1304" s="63">
        <v>7172</v>
      </c>
      <c r="M1304" s="63">
        <v>7332</v>
      </c>
      <c r="N1304" s="95">
        <f t="shared" si="117"/>
        <v>0.49448428019856594</v>
      </c>
      <c r="O1304" s="36">
        <f t="shared" si="122"/>
        <v>20070742</v>
      </c>
      <c r="P1304" s="63">
        <v>9132</v>
      </c>
      <c r="Q1304" s="76">
        <f t="shared" si="118"/>
        <v>1.5882610600087603</v>
      </c>
      <c r="R1304" s="76">
        <f t="shared" si="119"/>
        <v>-1</v>
      </c>
      <c r="S1304" s="95">
        <f t="shared" si="120"/>
        <v>-1</v>
      </c>
      <c r="T1304" s="95">
        <f t="shared" si="121"/>
        <v>0.49448428019856594</v>
      </c>
      <c r="U1304" s="95"/>
    </row>
    <row r="1305" spans="1:21" x14ac:dyDescent="0.3">
      <c r="A1305" s="36">
        <f t="shared" si="116"/>
        <v>3</v>
      </c>
      <c r="B1305" s="36">
        <v>742</v>
      </c>
      <c r="C1305" s="36">
        <v>1</v>
      </c>
      <c r="D1305" s="35" t="s">
        <v>348</v>
      </c>
      <c r="E1305" s="33">
        <v>2007</v>
      </c>
      <c r="F1305" s="36">
        <v>2008</v>
      </c>
      <c r="G1305" s="36">
        <v>30</v>
      </c>
      <c r="H1305" s="36">
        <v>5</v>
      </c>
      <c r="I1305" s="36">
        <v>0</v>
      </c>
      <c r="J1305" s="36">
        <v>0</v>
      </c>
      <c r="K1305" s="33">
        <v>1</v>
      </c>
      <c r="L1305" s="63">
        <v>6764</v>
      </c>
      <c r="M1305" s="63">
        <v>7655</v>
      </c>
      <c r="N1305" s="95">
        <f t="shared" si="117"/>
        <v>0.46910326652333728</v>
      </c>
      <c r="O1305" s="36">
        <f t="shared" si="122"/>
        <v>20070742</v>
      </c>
      <c r="P1305" s="63">
        <v>9132</v>
      </c>
      <c r="Q1305" s="76">
        <f t="shared" si="118"/>
        <v>1.5789531318440648</v>
      </c>
      <c r="R1305" s="76">
        <f t="shared" si="119"/>
        <v>-1</v>
      </c>
      <c r="S1305" s="95">
        <f t="shared" si="120"/>
        <v>-1</v>
      </c>
      <c r="T1305" s="95">
        <f t="shared" si="121"/>
        <v>0.46910326652333728</v>
      </c>
      <c r="U1305" s="95"/>
    </row>
    <row r="1306" spans="1:21" x14ac:dyDescent="0.3">
      <c r="A1306" s="36">
        <f t="shared" si="116"/>
        <v>3</v>
      </c>
      <c r="B1306" s="36">
        <v>743</v>
      </c>
      <c r="C1306" s="36">
        <v>1</v>
      </c>
      <c r="D1306" s="35" t="s">
        <v>458</v>
      </c>
      <c r="E1306" s="33">
        <v>2007</v>
      </c>
      <c r="F1306" s="36">
        <v>2008</v>
      </c>
      <c r="G1306" s="36">
        <v>230</v>
      </c>
      <c r="H1306" s="36">
        <v>6</v>
      </c>
      <c r="I1306" s="36">
        <v>0</v>
      </c>
      <c r="J1306" s="36">
        <v>0</v>
      </c>
      <c r="K1306" s="33">
        <v>3</v>
      </c>
      <c r="L1306" s="63">
        <v>580</v>
      </c>
      <c r="M1306" s="63">
        <v>898</v>
      </c>
      <c r="N1306" s="95">
        <f t="shared" si="117"/>
        <v>0.39242219215155616</v>
      </c>
      <c r="O1306" s="36">
        <f t="shared" si="122"/>
        <v>20070743</v>
      </c>
      <c r="P1306" s="63">
        <v>1056</v>
      </c>
      <c r="Q1306" s="76">
        <f t="shared" si="118"/>
        <v>1.3996212121212122</v>
      </c>
      <c r="R1306" s="76">
        <f t="shared" si="119"/>
        <v>-1</v>
      </c>
      <c r="S1306" s="95">
        <f t="shared" si="120"/>
        <v>-1</v>
      </c>
      <c r="T1306" s="95">
        <f t="shared" si="121"/>
        <v>0.39242219215155616</v>
      </c>
      <c r="U1306" s="95"/>
    </row>
    <row r="1307" spans="1:21" x14ac:dyDescent="0.3">
      <c r="A1307" s="36">
        <f t="shared" si="116"/>
        <v>3</v>
      </c>
      <c r="B1307" s="36">
        <v>743</v>
      </c>
      <c r="C1307" s="36">
        <v>1</v>
      </c>
      <c r="D1307" s="35" t="s">
        <v>458</v>
      </c>
      <c r="E1307" s="33">
        <v>2007</v>
      </c>
      <c r="F1307" s="36">
        <v>2008</v>
      </c>
      <c r="G1307" s="36">
        <v>110</v>
      </c>
      <c r="H1307" s="36">
        <v>6</v>
      </c>
      <c r="I1307" s="36">
        <v>0</v>
      </c>
      <c r="J1307" s="36">
        <v>0</v>
      </c>
      <c r="K1307" s="33">
        <v>2</v>
      </c>
      <c r="L1307" s="63">
        <v>506</v>
      </c>
      <c r="M1307" s="63">
        <v>1055</v>
      </c>
      <c r="N1307" s="95">
        <f t="shared" si="117"/>
        <v>0.32415118513773222</v>
      </c>
      <c r="O1307" s="36">
        <f t="shared" si="122"/>
        <v>20070743</v>
      </c>
      <c r="P1307" s="63">
        <v>1056</v>
      </c>
      <c r="Q1307" s="76">
        <f t="shared" si="118"/>
        <v>1.478219696969697</v>
      </c>
      <c r="R1307" s="76">
        <f t="shared" si="119"/>
        <v>-1</v>
      </c>
      <c r="S1307" s="95">
        <f t="shared" si="120"/>
        <v>-1</v>
      </c>
      <c r="T1307" s="95">
        <f t="shared" si="121"/>
        <v>0.32415118513773222</v>
      </c>
      <c r="U1307" s="95"/>
    </row>
    <row r="1308" spans="1:21" x14ac:dyDescent="0.3">
      <c r="A1308" s="36">
        <f t="shared" si="116"/>
        <v>3</v>
      </c>
      <c r="B1308" s="36">
        <v>745</v>
      </c>
      <c r="C1308" s="36">
        <v>1</v>
      </c>
      <c r="D1308" s="35" t="s">
        <v>476</v>
      </c>
      <c r="E1308" s="33">
        <v>2007</v>
      </c>
      <c r="F1308" s="36">
        <v>2008</v>
      </c>
      <c r="G1308" s="36">
        <v>295</v>
      </c>
      <c r="H1308" s="36">
        <v>10</v>
      </c>
      <c r="I1308" s="36">
        <v>0</v>
      </c>
      <c r="J1308" s="36">
        <v>0</v>
      </c>
      <c r="K1308" s="33">
        <v>3</v>
      </c>
      <c r="L1308" s="63">
        <v>1154</v>
      </c>
      <c r="M1308" s="63">
        <v>1245</v>
      </c>
      <c r="N1308" s="95">
        <f t="shared" si="117"/>
        <v>0.48103376406836179</v>
      </c>
      <c r="O1308" s="36">
        <f t="shared" si="122"/>
        <v>20070745</v>
      </c>
      <c r="P1308" s="63">
        <v>1588</v>
      </c>
      <c r="Q1308" s="76">
        <f t="shared" si="118"/>
        <v>1.5107052896725441</v>
      </c>
      <c r="R1308" s="76">
        <f t="shared" si="119"/>
        <v>-1</v>
      </c>
      <c r="S1308" s="95">
        <f t="shared" si="120"/>
        <v>-1</v>
      </c>
      <c r="T1308" s="95">
        <f t="shared" si="121"/>
        <v>0.48103376406836179</v>
      </c>
      <c r="U1308" s="95"/>
    </row>
    <row r="1309" spans="1:21" x14ac:dyDescent="0.3">
      <c r="A1309" s="36">
        <f t="shared" si="116"/>
        <v>3</v>
      </c>
      <c r="B1309" s="36">
        <v>750</v>
      </c>
      <c r="C1309" s="36">
        <v>1</v>
      </c>
      <c r="D1309" s="35" t="s">
        <v>349</v>
      </c>
      <c r="E1309" s="33">
        <v>2007</v>
      </c>
      <c r="F1309" s="36">
        <v>2008</v>
      </c>
      <c r="G1309" s="36">
        <v>344</v>
      </c>
      <c r="H1309" s="36">
        <v>6</v>
      </c>
      <c r="I1309" s="36">
        <v>1</v>
      </c>
      <c r="J1309" s="36">
        <v>0</v>
      </c>
      <c r="K1309" s="33">
        <v>4</v>
      </c>
      <c r="L1309" s="63">
        <v>2369</v>
      </c>
      <c r="M1309" s="63">
        <v>1503</v>
      </c>
      <c r="N1309" s="95">
        <f t="shared" si="117"/>
        <v>0.61182851239669422</v>
      </c>
      <c r="O1309" s="36">
        <f t="shared" si="122"/>
        <v>20070750</v>
      </c>
      <c r="P1309" s="63">
        <v>2104</v>
      </c>
      <c r="Q1309" s="76">
        <f t="shared" si="118"/>
        <v>1.8403041825095057</v>
      </c>
      <c r="R1309" s="76">
        <f t="shared" si="119"/>
        <v>-1</v>
      </c>
      <c r="S1309" s="95">
        <f t="shared" si="120"/>
        <v>-1</v>
      </c>
      <c r="T1309" s="95">
        <f t="shared" si="121"/>
        <v>0.61182851239669422</v>
      </c>
      <c r="U1309" s="95"/>
    </row>
    <row r="1310" spans="1:21" x14ac:dyDescent="0.3">
      <c r="A1310" s="36">
        <f t="shared" si="116"/>
        <v>3</v>
      </c>
      <c r="B1310" s="36">
        <v>756</v>
      </c>
      <c r="C1310" s="36">
        <v>1</v>
      </c>
      <c r="D1310" s="35" t="s">
        <v>477</v>
      </c>
      <c r="E1310" s="33">
        <v>2007</v>
      </c>
      <c r="F1310" s="36">
        <v>2008</v>
      </c>
      <c r="G1310" s="36">
        <v>349.55</v>
      </c>
      <c r="H1310" s="36">
        <v>10</v>
      </c>
      <c r="I1310" s="36">
        <v>0</v>
      </c>
      <c r="J1310" s="36">
        <v>0</v>
      </c>
      <c r="K1310" s="33">
        <v>4</v>
      </c>
      <c r="L1310" s="63">
        <v>417</v>
      </c>
      <c r="M1310" s="63">
        <v>529</v>
      </c>
      <c r="N1310" s="95">
        <f t="shared" si="117"/>
        <v>0.44080338266384778</v>
      </c>
      <c r="O1310" s="36">
        <f t="shared" si="122"/>
        <v>20070756</v>
      </c>
      <c r="P1310" s="63">
        <v>740</v>
      </c>
      <c r="Q1310" s="76">
        <f t="shared" si="118"/>
        <v>1.2783783783783784</v>
      </c>
      <c r="R1310" s="76">
        <f t="shared" si="119"/>
        <v>-1</v>
      </c>
      <c r="S1310" s="95">
        <f t="shared" si="120"/>
        <v>-1</v>
      </c>
      <c r="T1310" s="95">
        <f t="shared" si="121"/>
        <v>0.44080338266384778</v>
      </c>
      <c r="U1310" s="95"/>
    </row>
    <row r="1311" spans="1:21" x14ac:dyDescent="0.3">
      <c r="A1311" s="36">
        <f t="shared" si="116"/>
        <v>3</v>
      </c>
      <c r="B1311" s="36">
        <v>761</v>
      </c>
      <c r="C1311" s="36">
        <v>1</v>
      </c>
      <c r="D1311" s="35" t="s">
        <v>299</v>
      </c>
      <c r="E1311" s="33">
        <v>2007</v>
      </c>
      <c r="F1311" s="36">
        <v>2008</v>
      </c>
      <c r="G1311" s="36">
        <v>102.33</v>
      </c>
      <c r="H1311" s="36">
        <v>6</v>
      </c>
      <c r="I1311" s="36">
        <v>0</v>
      </c>
      <c r="J1311" s="36">
        <v>0</v>
      </c>
      <c r="K1311" s="33">
        <v>2</v>
      </c>
      <c r="L1311" s="63">
        <v>2652</v>
      </c>
      <c r="M1311" s="63">
        <v>3065</v>
      </c>
      <c r="N1311" s="95">
        <f t="shared" si="117"/>
        <v>0.46387965716284763</v>
      </c>
      <c r="O1311" s="36">
        <f t="shared" si="122"/>
        <v>20070761</v>
      </c>
      <c r="P1311" s="63">
        <v>5057</v>
      </c>
      <c r="Q1311" s="76">
        <f t="shared" si="118"/>
        <v>1.1305121613604905</v>
      </c>
      <c r="R1311" s="76">
        <f t="shared" si="119"/>
        <v>-1</v>
      </c>
      <c r="S1311" s="95">
        <f t="shared" si="120"/>
        <v>-1</v>
      </c>
      <c r="T1311" s="95">
        <f t="shared" si="121"/>
        <v>0.46387965716284763</v>
      </c>
      <c r="U1311" s="95"/>
    </row>
    <row r="1312" spans="1:21" x14ac:dyDescent="0.3">
      <c r="A1312" s="36">
        <f t="shared" si="116"/>
        <v>3</v>
      </c>
      <c r="B1312" s="36">
        <v>761</v>
      </c>
      <c r="C1312" s="36">
        <v>1</v>
      </c>
      <c r="D1312" s="35" t="s">
        <v>299</v>
      </c>
      <c r="E1312" s="33">
        <v>2007</v>
      </c>
      <c r="F1312" s="36">
        <v>2008</v>
      </c>
      <c r="G1312" s="36">
        <v>119.39</v>
      </c>
      <c r="H1312" s="36">
        <v>6</v>
      </c>
      <c r="I1312" s="36">
        <v>0</v>
      </c>
      <c r="J1312" s="36">
        <v>0</v>
      </c>
      <c r="K1312" s="33">
        <v>2</v>
      </c>
      <c r="L1312" s="63">
        <v>2180</v>
      </c>
      <c r="M1312" s="63">
        <v>3547</v>
      </c>
      <c r="N1312" s="95">
        <f t="shared" si="117"/>
        <v>0.38065304697049068</v>
      </c>
      <c r="O1312" s="36">
        <f t="shared" si="122"/>
        <v>20070761</v>
      </c>
      <c r="P1312" s="63">
        <v>5057</v>
      </c>
      <c r="Q1312" s="76">
        <f t="shared" si="118"/>
        <v>1.1324896183508009</v>
      </c>
      <c r="R1312" s="76">
        <f t="shared" si="119"/>
        <v>-1</v>
      </c>
      <c r="S1312" s="95">
        <f t="shared" si="120"/>
        <v>-1</v>
      </c>
      <c r="T1312" s="95">
        <f t="shared" si="121"/>
        <v>0.38065304697049068</v>
      </c>
      <c r="U1312" s="95"/>
    </row>
    <row r="1313" spans="1:21" x14ac:dyDescent="0.3">
      <c r="A1313" s="36">
        <f t="shared" si="116"/>
        <v>3</v>
      </c>
      <c r="B1313" s="36">
        <v>761</v>
      </c>
      <c r="C1313" s="36">
        <v>1</v>
      </c>
      <c r="D1313" s="35" t="s">
        <v>299</v>
      </c>
      <c r="E1313" s="33">
        <v>2007</v>
      </c>
      <c r="F1313" s="36">
        <v>2008</v>
      </c>
      <c r="G1313" s="36">
        <v>42.64</v>
      </c>
      <c r="H1313" s="36">
        <v>6</v>
      </c>
      <c r="I1313" s="36">
        <v>0</v>
      </c>
      <c r="J1313" s="36">
        <v>0</v>
      </c>
      <c r="K1313" s="33">
        <v>1</v>
      </c>
      <c r="L1313" s="63">
        <v>2235</v>
      </c>
      <c r="M1313" s="63">
        <v>3491</v>
      </c>
      <c r="N1313" s="95">
        <f t="shared" si="117"/>
        <v>0.39032483409011526</v>
      </c>
      <c r="O1313" s="36">
        <f t="shared" si="122"/>
        <v>20070761</v>
      </c>
      <c r="P1313" s="63">
        <v>5057</v>
      </c>
      <c r="Q1313" s="76">
        <f t="shared" si="118"/>
        <v>1.1322918726517699</v>
      </c>
      <c r="R1313" s="76">
        <f t="shared" si="119"/>
        <v>-1</v>
      </c>
      <c r="S1313" s="95">
        <f t="shared" si="120"/>
        <v>-1</v>
      </c>
      <c r="T1313" s="95">
        <f t="shared" si="121"/>
        <v>0.39032483409011526</v>
      </c>
      <c r="U1313" s="95"/>
    </row>
    <row r="1314" spans="1:21" x14ac:dyDescent="0.3">
      <c r="A1314" s="36">
        <f t="shared" si="116"/>
        <v>3</v>
      </c>
      <c r="B1314" s="36">
        <v>768</v>
      </c>
      <c r="C1314" s="36">
        <v>1</v>
      </c>
      <c r="D1314" s="35" t="s">
        <v>604</v>
      </c>
      <c r="E1314" s="33">
        <v>2007</v>
      </c>
      <c r="F1314" s="36">
        <v>2008</v>
      </c>
      <c r="G1314" s="36">
        <v>350</v>
      </c>
      <c r="H1314" s="36">
        <v>10</v>
      </c>
      <c r="I1314" s="36">
        <v>1</v>
      </c>
      <c r="J1314" s="36">
        <v>0</v>
      </c>
      <c r="K1314" s="33">
        <v>4</v>
      </c>
      <c r="L1314" s="63">
        <v>130</v>
      </c>
      <c r="M1314" s="63">
        <v>44</v>
      </c>
      <c r="N1314" s="95">
        <f t="shared" si="117"/>
        <v>0.74712643678160917</v>
      </c>
      <c r="O1314" s="36">
        <f t="shared" si="122"/>
        <v>20070768</v>
      </c>
      <c r="P1314" s="63">
        <v>226</v>
      </c>
      <c r="Q1314" s="76">
        <f t="shared" si="118"/>
        <v>0.76991150442477874</v>
      </c>
      <c r="R1314" s="76">
        <f t="shared" si="119"/>
        <v>-1</v>
      </c>
      <c r="S1314" s="95">
        <f t="shared" si="120"/>
        <v>-1</v>
      </c>
      <c r="T1314" s="95">
        <f t="shared" si="121"/>
        <v>0.74712643678160917</v>
      </c>
      <c r="U1314" s="95"/>
    </row>
    <row r="1315" spans="1:21" x14ac:dyDescent="0.3">
      <c r="A1315" s="36">
        <f t="shared" si="116"/>
        <v>3</v>
      </c>
      <c r="B1315" s="36">
        <v>771</v>
      </c>
      <c r="C1315" s="36">
        <v>1</v>
      </c>
      <c r="D1315" s="35" t="s">
        <v>478</v>
      </c>
      <c r="E1315" s="33">
        <v>2007</v>
      </c>
      <c r="F1315" s="36">
        <v>2008</v>
      </c>
      <c r="G1315" s="36">
        <v>750</v>
      </c>
      <c r="H1315" s="36">
        <v>10</v>
      </c>
      <c r="I1315" s="36">
        <v>1</v>
      </c>
      <c r="J1315" s="36">
        <v>0</v>
      </c>
      <c r="K1315" s="33">
        <v>8</v>
      </c>
      <c r="L1315" s="63">
        <v>289</v>
      </c>
      <c r="M1315" s="63">
        <v>76</v>
      </c>
      <c r="N1315" s="95">
        <f t="shared" si="117"/>
        <v>0.79178082191780819</v>
      </c>
      <c r="O1315" s="36">
        <f t="shared" si="122"/>
        <v>20070771</v>
      </c>
      <c r="P1315" s="63">
        <v>218</v>
      </c>
      <c r="Q1315" s="76">
        <f t="shared" si="118"/>
        <v>1.6743119266055047</v>
      </c>
      <c r="R1315" s="76">
        <f t="shared" si="119"/>
        <v>-1</v>
      </c>
      <c r="S1315" s="95">
        <f t="shared" si="120"/>
        <v>-1</v>
      </c>
      <c r="T1315" s="95">
        <f t="shared" si="121"/>
        <v>0.79178082191780819</v>
      </c>
      <c r="U1315" s="95"/>
    </row>
    <row r="1316" spans="1:21" x14ac:dyDescent="0.3">
      <c r="A1316" s="36">
        <f t="shared" si="116"/>
        <v>3</v>
      </c>
      <c r="B1316" s="36">
        <v>813</v>
      </c>
      <c r="C1316" s="36">
        <v>1</v>
      </c>
      <c r="D1316" s="35" t="s">
        <v>352</v>
      </c>
      <c r="E1316" s="33">
        <v>2007</v>
      </c>
      <c r="F1316" s="36">
        <v>2008</v>
      </c>
      <c r="G1316" s="36">
        <v>600</v>
      </c>
      <c r="H1316" s="36">
        <v>8</v>
      </c>
      <c r="I1316" s="36">
        <v>1</v>
      </c>
      <c r="J1316" s="36">
        <v>0</v>
      </c>
      <c r="K1316" s="33">
        <v>7</v>
      </c>
      <c r="L1316" s="63">
        <v>1578</v>
      </c>
      <c r="M1316" s="63">
        <v>884</v>
      </c>
      <c r="N1316" s="95">
        <f t="shared" si="117"/>
        <v>0.6409423233143785</v>
      </c>
      <c r="O1316" s="36">
        <f t="shared" si="122"/>
        <v>20070813</v>
      </c>
      <c r="P1316" s="63">
        <v>1329</v>
      </c>
      <c r="Q1316" s="76">
        <f t="shared" si="118"/>
        <v>1.8525206922498119</v>
      </c>
      <c r="R1316" s="76">
        <f t="shared" si="119"/>
        <v>-1</v>
      </c>
      <c r="S1316" s="95">
        <f t="shared" si="120"/>
        <v>-1</v>
      </c>
      <c r="T1316" s="95">
        <f t="shared" si="121"/>
        <v>0.6409423233143785</v>
      </c>
      <c r="U1316" s="95"/>
    </row>
    <row r="1317" spans="1:21" x14ac:dyDescent="0.3">
      <c r="A1317" s="36">
        <f t="shared" si="116"/>
        <v>3</v>
      </c>
      <c r="B1317" s="36">
        <v>813</v>
      </c>
      <c r="C1317" s="36">
        <v>1</v>
      </c>
      <c r="D1317" s="35" t="s">
        <v>352</v>
      </c>
      <c r="E1317" s="33">
        <v>2007</v>
      </c>
      <c r="F1317" s="36">
        <v>2008</v>
      </c>
      <c r="G1317" s="36">
        <v>200</v>
      </c>
      <c r="H1317" s="36">
        <v>8</v>
      </c>
      <c r="I1317" s="36">
        <v>1</v>
      </c>
      <c r="J1317" s="36">
        <v>0</v>
      </c>
      <c r="K1317" s="33">
        <v>3</v>
      </c>
      <c r="L1317" s="63">
        <v>1280</v>
      </c>
      <c r="M1317" s="63">
        <v>1133</v>
      </c>
      <c r="N1317" s="95">
        <f t="shared" si="117"/>
        <v>0.53046000828843765</v>
      </c>
      <c r="O1317" s="36">
        <f t="shared" si="122"/>
        <v>20070813</v>
      </c>
      <c r="P1317" s="63">
        <v>1329</v>
      </c>
      <c r="Q1317" s="76">
        <f t="shared" si="118"/>
        <v>1.8156508653122649</v>
      </c>
      <c r="R1317" s="76">
        <f t="shared" si="119"/>
        <v>-1</v>
      </c>
      <c r="S1317" s="95">
        <f t="shared" si="120"/>
        <v>-1</v>
      </c>
      <c r="T1317" s="95">
        <f t="shared" si="121"/>
        <v>0.53046000828843765</v>
      </c>
      <c r="U1317" s="95"/>
    </row>
    <row r="1318" spans="1:21" x14ac:dyDescent="0.3">
      <c r="A1318" s="36">
        <f t="shared" si="116"/>
        <v>3</v>
      </c>
      <c r="B1318" s="36">
        <v>833</v>
      </c>
      <c r="C1318" s="36">
        <v>1</v>
      </c>
      <c r="D1318" s="35" t="s">
        <v>355</v>
      </c>
      <c r="E1318" s="33">
        <v>2007</v>
      </c>
      <c r="F1318" s="36">
        <v>2008</v>
      </c>
      <c r="G1318" s="36">
        <v>327.87</v>
      </c>
      <c r="H1318" s="36">
        <v>10</v>
      </c>
      <c r="I1318" s="36">
        <v>1</v>
      </c>
      <c r="J1318" s="36">
        <v>0</v>
      </c>
      <c r="K1318" s="33">
        <v>4</v>
      </c>
      <c r="L1318" s="63">
        <v>5255</v>
      </c>
      <c r="M1318" s="63">
        <v>4424</v>
      </c>
      <c r="N1318" s="95">
        <f t="shared" si="117"/>
        <v>0.54292798842855672</v>
      </c>
      <c r="O1318" s="36">
        <f t="shared" ref="O1318:O1351" si="123">20070000+B1318</f>
        <v>20070833</v>
      </c>
      <c r="P1318" s="63">
        <v>17299</v>
      </c>
      <c r="Q1318" s="76">
        <f t="shared" si="118"/>
        <v>0.55951211052662009</v>
      </c>
      <c r="R1318" s="76">
        <f t="shared" si="119"/>
        <v>-1</v>
      </c>
      <c r="S1318" s="95">
        <f t="shared" si="120"/>
        <v>-1</v>
      </c>
      <c r="T1318" s="95">
        <f t="shared" si="121"/>
        <v>0.54292798842855672</v>
      </c>
      <c r="U1318" s="95"/>
    </row>
    <row r="1319" spans="1:21" x14ac:dyDescent="0.3">
      <c r="A1319" s="36">
        <f t="shared" si="116"/>
        <v>3</v>
      </c>
      <c r="B1319" s="36">
        <v>834</v>
      </c>
      <c r="C1319" s="36">
        <v>1</v>
      </c>
      <c r="D1319" s="35" t="s">
        <v>572</v>
      </c>
      <c r="E1319" s="33">
        <v>2007</v>
      </c>
      <c r="F1319" s="36">
        <v>2008</v>
      </c>
      <c r="G1319" s="36">
        <v>927</v>
      </c>
      <c r="H1319" s="36">
        <v>6</v>
      </c>
      <c r="I1319" s="36">
        <v>1</v>
      </c>
      <c r="J1319" s="36">
        <v>0</v>
      </c>
      <c r="K1319" s="33">
        <v>10</v>
      </c>
      <c r="L1319" s="63">
        <v>8704</v>
      </c>
      <c r="M1319" s="63">
        <v>7653</v>
      </c>
      <c r="N1319" s="95">
        <f t="shared" si="117"/>
        <v>0.53212691813902302</v>
      </c>
      <c r="O1319" s="36">
        <f t="shared" si="123"/>
        <v>20070834</v>
      </c>
      <c r="P1319" s="63">
        <v>9188</v>
      </c>
      <c r="Q1319" s="76">
        <f t="shared" si="118"/>
        <v>1.7802568567696997</v>
      </c>
      <c r="R1319" s="76">
        <f t="shared" si="119"/>
        <v>-1</v>
      </c>
      <c r="S1319" s="95">
        <f t="shared" si="120"/>
        <v>-1</v>
      </c>
      <c r="T1319" s="95">
        <f t="shared" si="121"/>
        <v>0.53212691813902302</v>
      </c>
      <c r="U1319" s="95"/>
    </row>
    <row r="1320" spans="1:21" x14ac:dyDescent="0.3">
      <c r="A1320" s="36">
        <f t="shared" si="116"/>
        <v>3</v>
      </c>
      <c r="B1320" s="36">
        <v>834</v>
      </c>
      <c r="C1320" s="36">
        <v>1</v>
      </c>
      <c r="D1320" s="35" t="s">
        <v>572</v>
      </c>
      <c r="E1320" s="33">
        <v>2007</v>
      </c>
      <c r="F1320" s="36">
        <v>2008</v>
      </c>
      <c r="G1320" s="36">
        <v>290</v>
      </c>
      <c r="H1320" s="36">
        <v>6</v>
      </c>
      <c r="I1320" s="36">
        <v>0</v>
      </c>
      <c r="J1320" s="36">
        <v>0</v>
      </c>
      <c r="K1320" s="33">
        <v>3</v>
      </c>
      <c r="L1320" s="63">
        <v>7246</v>
      </c>
      <c r="M1320" s="63">
        <v>9037</v>
      </c>
      <c r="N1320" s="95">
        <f t="shared" si="117"/>
        <v>0.44500399189338574</v>
      </c>
      <c r="O1320" s="36">
        <f t="shared" si="123"/>
        <v>20070834</v>
      </c>
      <c r="P1320" s="63">
        <v>9188</v>
      </c>
      <c r="Q1320" s="76">
        <f t="shared" si="118"/>
        <v>1.7722028733130171</v>
      </c>
      <c r="R1320" s="76">
        <f t="shared" si="119"/>
        <v>-1</v>
      </c>
      <c r="S1320" s="95">
        <f t="shared" si="120"/>
        <v>-1</v>
      </c>
      <c r="T1320" s="95">
        <f t="shared" si="121"/>
        <v>0.44500399189338574</v>
      </c>
      <c r="U1320" s="95"/>
    </row>
    <row r="1321" spans="1:21" x14ac:dyDescent="0.3">
      <c r="A1321" s="36">
        <f t="shared" si="116"/>
        <v>3</v>
      </c>
      <c r="B1321" s="36">
        <v>834</v>
      </c>
      <c r="C1321" s="36">
        <v>1</v>
      </c>
      <c r="D1321" s="35" t="s">
        <v>572</v>
      </c>
      <c r="E1321" s="33">
        <v>2007</v>
      </c>
      <c r="F1321" s="36">
        <v>2008</v>
      </c>
      <c r="G1321" s="36">
        <v>94</v>
      </c>
      <c r="H1321" s="36">
        <v>6</v>
      </c>
      <c r="I1321" s="36">
        <v>0</v>
      </c>
      <c r="J1321" s="36">
        <v>0</v>
      </c>
      <c r="K1321" s="33">
        <v>1</v>
      </c>
      <c r="L1321" s="63">
        <v>6834</v>
      </c>
      <c r="M1321" s="63">
        <v>9416</v>
      </c>
      <c r="N1321" s="95">
        <f t="shared" si="117"/>
        <v>0.42055384615384617</v>
      </c>
      <c r="O1321" s="36">
        <f t="shared" si="123"/>
        <v>20070834</v>
      </c>
      <c r="P1321" s="63">
        <v>9188</v>
      </c>
      <c r="Q1321" s="76">
        <f t="shared" si="118"/>
        <v>1.7686112320417937</v>
      </c>
      <c r="R1321" s="76">
        <f t="shared" si="119"/>
        <v>-1</v>
      </c>
      <c r="S1321" s="95">
        <f t="shared" si="120"/>
        <v>-1</v>
      </c>
      <c r="T1321" s="95">
        <f t="shared" si="121"/>
        <v>0.42055384615384617</v>
      </c>
      <c r="U1321" s="95"/>
    </row>
    <row r="1322" spans="1:21" x14ac:dyDescent="0.3">
      <c r="A1322" s="36">
        <f t="shared" si="116"/>
        <v>3</v>
      </c>
      <c r="B1322" s="36">
        <v>846</v>
      </c>
      <c r="C1322" s="36">
        <v>1</v>
      </c>
      <c r="D1322" s="35" t="s">
        <v>657</v>
      </c>
      <c r="E1322" s="33">
        <v>2007</v>
      </c>
      <c r="F1322" s="36">
        <v>2008</v>
      </c>
      <c r="G1322" s="36">
        <v>700</v>
      </c>
      <c r="H1322" s="36">
        <v>7</v>
      </c>
      <c r="I1322" s="36">
        <v>1</v>
      </c>
      <c r="J1322" s="36">
        <v>0</v>
      </c>
      <c r="K1322" s="33">
        <v>8</v>
      </c>
      <c r="L1322" s="63">
        <v>1458</v>
      </c>
      <c r="M1322" s="63">
        <v>330</v>
      </c>
      <c r="N1322" s="95">
        <f t="shared" si="117"/>
        <v>0.81543624161073824</v>
      </c>
      <c r="O1322" s="36">
        <f t="shared" si="123"/>
        <v>20070846</v>
      </c>
      <c r="P1322" s="63">
        <v>886</v>
      </c>
      <c r="Q1322" s="76">
        <f t="shared" si="118"/>
        <v>2.0180586907449212</v>
      </c>
      <c r="R1322" s="76">
        <f t="shared" si="119"/>
        <v>-1</v>
      </c>
      <c r="S1322" s="95">
        <f t="shared" si="120"/>
        <v>-1</v>
      </c>
      <c r="T1322" s="95">
        <f t="shared" si="121"/>
        <v>0.81543624161073824</v>
      </c>
      <c r="U1322" s="95"/>
    </row>
    <row r="1323" spans="1:21" x14ac:dyDescent="0.3">
      <c r="A1323" s="36">
        <f t="shared" ref="A1323:A1386" si="124">IF(E1323/4=INT(E1323/4),1,IF(E1323/2=INT(E1323/2),2,3))</f>
        <v>3</v>
      </c>
      <c r="B1323" s="36">
        <v>877</v>
      </c>
      <c r="C1323" s="36">
        <v>1</v>
      </c>
      <c r="D1323" s="35" t="s">
        <v>261</v>
      </c>
      <c r="E1323" s="33">
        <v>2007</v>
      </c>
      <c r="F1323" s="36">
        <v>2008</v>
      </c>
      <c r="G1323" s="36">
        <v>495</v>
      </c>
      <c r="H1323" s="36">
        <v>10</v>
      </c>
      <c r="I1323" s="36">
        <v>0</v>
      </c>
      <c r="J1323" s="36">
        <v>0</v>
      </c>
      <c r="K1323" s="33">
        <v>5</v>
      </c>
      <c r="L1323" s="63">
        <v>2892</v>
      </c>
      <c r="M1323" s="63">
        <v>3031</v>
      </c>
      <c r="N1323" s="95">
        <f t="shared" ref="N1323:N1352" si="125">L1323/(L1323+M1323)</f>
        <v>0.48826608137768024</v>
      </c>
      <c r="O1323" s="36">
        <f t="shared" si="123"/>
        <v>20070877</v>
      </c>
      <c r="P1323" s="63">
        <v>5700</v>
      </c>
      <c r="Q1323" s="76">
        <f t="shared" ref="Q1323:Q1352" si="126">(L1323+M1323)/P1323</f>
        <v>1.0391228070175438</v>
      </c>
      <c r="R1323" s="76">
        <f t="shared" ref="R1323:R1352" si="127">IF(A1323=1,N1323,-1)</f>
        <v>-1</v>
      </c>
      <c r="S1323" s="95">
        <f t="shared" ref="S1323:S1352" si="128">IF(A1323=2,N1323,-1)</f>
        <v>-1</v>
      </c>
      <c r="T1323" s="95">
        <f t="shared" ref="T1323:T1352" si="129">IF(A1323=3,N1323,-1)</f>
        <v>0.48826608137768024</v>
      </c>
      <c r="U1323" s="95"/>
    </row>
    <row r="1324" spans="1:21" x14ac:dyDescent="0.3">
      <c r="A1324" s="36">
        <f t="shared" si="124"/>
        <v>3</v>
      </c>
      <c r="B1324" s="36">
        <v>877</v>
      </c>
      <c r="C1324" s="36">
        <v>1</v>
      </c>
      <c r="D1324" s="35" t="s">
        <v>261</v>
      </c>
      <c r="E1324" s="33">
        <v>2007</v>
      </c>
      <c r="F1324" s="36">
        <v>2008</v>
      </c>
      <c r="G1324" s="36">
        <v>100</v>
      </c>
      <c r="H1324" s="36">
        <v>10</v>
      </c>
      <c r="I1324" s="36">
        <v>0</v>
      </c>
      <c r="J1324" s="36">
        <v>0</v>
      </c>
      <c r="K1324" s="33">
        <v>2</v>
      </c>
      <c r="L1324" s="63">
        <v>2545</v>
      </c>
      <c r="M1324" s="63">
        <v>3344</v>
      </c>
      <c r="N1324" s="95">
        <f t="shared" si="125"/>
        <v>0.43216165732722023</v>
      </c>
      <c r="O1324" s="36">
        <f t="shared" si="123"/>
        <v>20070877</v>
      </c>
      <c r="P1324" s="63">
        <v>5700</v>
      </c>
      <c r="Q1324" s="76">
        <f t="shared" si="126"/>
        <v>1.0331578947368421</v>
      </c>
      <c r="R1324" s="76">
        <f t="shared" si="127"/>
        <v>-1</v>
      </c>
      <c r="S1324" s="95">
        <f t="shared" si="128"/>
        <v>-1</v>
      </c>
      <c r="T1324" s="95">
        <f t="shared" si="129"/>
        <v>0.43216165732722023</v>
      </c>
      <c r="U1324" s="95"/>
    </row>
    <row r="1325" spans="1:21" x14ac:dyDescent="0.3">
      <c r="A1325" s="36">
        <f t="shared" si="124"/>
        <v>3</v>
      </c>
      <c r="B1325" s="36">
        <v>877</v>
      </c>
      <c r="C1325" s="36">
        <v>1</v>
      </c>
      <c r="D1325" s="35" t="s">
        <v>261</v>
      </c>
      <c r="E1325" s="33">
        <v>2007</v>
      </c>
      <c r="F1325" s="36">
        <v>2008</v>
      </c>
      <c r="G1325" s="36">
        <v>90</v>
      </c>
      <c r="H1325" s="36">
        <v>10</v>
      </c>
      <c r="I1325" s="36">
        <v>0</v>
      </c>
      <c r="J1325" s="36">
        <v>0</v>
      </c>
      <c r="K1325" s="33">
        <v>1</v>
      </c>
      <c r="L1325" s="63">
        <v>2459</v>
      </c>
      <c r="M1325" s="63">
        <v>3431</v>
      </c>
      <c r="N1325" s="95">
        <f t="shared" si="125"/>
        <v>0.41748726655348045</v>
      </c>
      <c r="O1325" s="36">
        <f t="shared" si="123"/>
        <v>20070877</v>
      </c>
      <c r="P1325" s="63">
        <v>5700</v>
      </c>
      <c r="Q1325" s="76">
        <f t="shared" si="126"/>
        <v>1.0333333333333334</v>
      </c>
      <c r="R1325" s="76">
        <f t="shared" si="127"/>
        <v>-1</v>
      </c>
      <c r="S1325" s="95">
        <f t="shared" si="128"/>
        <v>-1</v>
      </c>
      <c r="T1325" s="95">
        <f t="shared" si="129"/>
        <v>0.41748726655348045</v>
      </c>
      <c r="U1325" s="95"/>
    </row>
    <row r="1326" spans="1:21" x14ac:dyDescent="0.3">
      <c r="A1326" s="36">
        <f t="shared" si="124"/>
        <v>3</v>
      </c>
      <c r="B1326" s="36">
        <v>879</v>
      </c>
      <c r="C1326" s="36">
        <v>1</v>
      </c>
      <c r="D1326" s="35" t="s">
        <v>357</v>
      </c>
      <c r="E1326" s="33">
        <v>2007</v>
      </c>
      <c r="F1326" s="36">
        <v>2008</v>
      </c>
      <c r="G1326" s="36">
        <v>285</v>
      </c>
      <c r="H1326" s="36">
        <v>10</v>
      </c>
      <c r="I1326" s="36">
        <v>1</v>
      </c>
      <c r="J1326" s="36">
        <v>0</v>
      </c>
      <c r="K1326" s="33">
        <v>3</v>
      </c>
      <c r="L1326" s="63">
        <v>1343</v>
      </c>
      <c r="M1326" s="63">
        <v>1339</v>
      </c>
      <c r="N1326" s="95">
        <f t="shared" si="125"/>
        <v>0.5007457121551081</v>
      </c>
      <c r="O1326" s="36">
        <f t="shared" si="123"/>
        <v>20070879</v>
      </c>
      <c r="P1326" s="63">
        <v>2067</v>
      </c>
      <c r="Q1326" s="76">
        <f t="shared" si="126"/>
        <v>1.2975326560232221</v>
      </c>
      <c r="R1326" s="76">
        <f t="shared" si="127"/>
        <v>-1</v>
      </c>
      <c r="S1326" s="95">
        <f t="shared" si="128"/>
        <v>-1</v>
      </c>
      <c r="T1326" s="95">
        <f t="shared" si="129"/>
        <v>0.5007457121551081</v>
      </c>
      <c r="U1326" s="95"/>
    </row>
    <row r="1327" spans="1:21" x14ac:dyDescent="0.3">
      <c r="A1327" s="36">
        <f t="shared" si="124"/>
        <v>3</v>
      </c>
      <c r="B1327" s="36">
        <v>882</v>
      </c>
      <c r="C1327" s="36">
        <v>1</v>
      </c>
      <c r="D1327" s="35" t="s">
        <v>360</v>
      </c>
      <c r="E1327" s="33">
        <v>2007</v>
      </c>
      <c r="F1327" s="36">
        <v>2008</v>
      </c>
      <c r="G1327" s="36">
        <v>611.57000000000005</v>
      </c>
      <c r="H1327" s="36">
        <v>10</v>
      </c>
      <c r="I1327" s="36">
        <v>1</v>
      </c>
      <c r="J1327" s="36">
        <v>0</v>
      </c>
      <c r="K1327" s="33">
        <v>7</v>
      </c>
      <c r="L1327" s="63">
        <v>2381</v>
      </c>
      <c r="M1327" s="63">
        <v>1847</v>
      </c>
      <c r="N1327" s="95">
        <f t="shared" si="125"/>
        <v>0.56315042573320717</v>
      </c>
      <c r="O1327" s="36">
        <f t="shared" si="123"/>
        <v>20070882</v>
      </c>
      <c r="P1327" s="63">
        <v>3862</v>
      </c>
      <c r="Q1327" s="76">
        <f t="shared" si="126"/>
        <v>1.0947695494562404</v>
      </c>
      <c r="R1327" s="76">
        <f t="shared" si="127"/>
        <v>-1</v>
      </c>
      <c r="S1327" s="95">
        <f t="shared" si="128"/>
        <v>-1</v>
      </c>
      <c r="T1327" s="95">
        <f t="shared" si="129"/>
        <v>0.56315042573320717</v>
      </c>
      <c r="U1327" s="95"/>
    </row>
    <row r="1328" spans="1:21" x14ac:dyDescent="0.3">
      <c r="A1328" s="36">
        <f t="shared" si="124"/>
        <v>3</v>
      </c>
      <c r="B1328" s="36">
        <v>891</v>
      </c>
      <c r="C1328" s="36">
        <v>1</v>
      </c>
      <c r="D1328" s="35" t="s">
        <v>363</v>
      </c>
      <c r="E1328" s="33">
        <v>2007</v>
      </c>
      <c r="F1328" s="36">
        <v>2008</v>
      </c>
      <c r="G1328" s="36">
        <v>200</v>
      </c>
      <c r="H1328" s="36">
        <v>10</v>
      </c>
      <c r="I1328" s="36">
        <v>1</v>
      </c>
      <c r="J1328" s="36">
        <v>0</v>
      </c>
      <c r="K1328" s="33">
        <v>3</v>
      </c>
      <c r="L1328" s="63">
        <v>362</v>
      </c>
      <c r="M1328" s="63">
        <v>205</v>
      </c>
      <c r="N1328" s="95">
        <f t="shared" si="125"/>
        <v>0.63844797178130508</v>
      </c>
      <c r="O1328" s="36">
        <f t="shared" si="123"/>
        <v>20070891</v>
      </c>
      <c r="P1328" s="63">
        <v>573</v>
      </c>
      <c r="Q1328" s="76">
        <f t="shared" si="126"/>
        <v>0.98952879581151831</v>
      </c>
      <c r="R1328" s="76">
        <f t="shared" si="127"/>
        <v>-1</v>
      </c>
      <c r="S1328" s="95">
        <f t="shared" si="128"/>
        <v>-1</v>
      </c>
      <c r="T1328" s="95">
        <f t="shared" si="129"/>
        <v>0.63844797178130508</v>
      </c>
      <c r="U1328" s="95"/>
    </row>
    <row r="1329" spans="1:21" x14ac:dyDescent="0.3">
      <c r="A1329" s="36">
        <f t="shared" si="124"/>
        <v>3</v>
      </c>
      <c r="B1329" s="36">
        <v>912</v>
      </c>
      <c r="C1329" s="36">
        <v>1</v>
      </c>
      <c r="D1329" s="35" t="s">
        <v>403</v>
      </c>
      <c r="E1329" s="33">
        <v>2007</v>
      </c>
      <c r="F1329" s="36">
        <v>2008</v>
      </c>
      <c r="G1329" s="36">
        <v>500</v>
      </c>
      <c r="H1329" s="36">
        <v>10</v>
      </c>
      <c r="I1329" s="36">
        <v>0</v>
      </c>
      <c r="J1329" s="36">
        <v>0</v>
      </c>
      <c r="K1329" s="33">
        <v>6</v>
      </c>
      <c r="L1329" s="63">
        <v>1000</v>
      </c>
      <c r="M1329" s="63">
        <v>1404</v>
      </c>
      <c r="N1329" s="95">
        <f t="shared" si="125"/>
        <v>0.41597337770382697</v>
      </c>
      <c r="O1329" s="36">
        <f t="shared" si="123"/>
        <v>20070912</v>
      </c>
      <c r="P1329" s="63">
        <v>1984</v>
      </c>
      <c r="Q1329" s="76">
        <f t="shared" si="126"/>
        <v>1.2116935483870968</v>
      </c>
      <c r="R1329" s="76">
        <f t="shared" si="127"/>
        <v>-1</v>
      </c>
      <c r="S1329" s="95">
        <f t="shared" si="128"/>
        <v>-1</v>
      </c>
      <c r="T1329" s="95">
        <f t="shared" si="129"/>
        <v>0.41597337770382697</v>
      </c>
      <c r="U1329" s="95"/>
    </row>
    <row r="1330" spans="1:21" x14ac:dyDescent="0.3">
      <c r="A1330" s="36">
        <f t="shared" si="124"/>
        <v>3</v>
      </c>
      <c r="B1330" s="36">
        <v>2125</v>
      </c>
      <c r="C1330" s="36">
        <v>1</v>
      </c>
      <c r="D1330" s="35" t="s">
        <v>364</v>
      </c>
      <c r="E1330" s="33">
        <v>2007</v>
      </c>
      <c r="F1330" s="36">
        <v>2008</v>
      </c>
      <c r="G1330" s="36">
        <v>350</v>
      </c>
      <c r="H1330" s="36">
        <v>10</v>
      </c>
      <c r="I1330" s="36">
        <v>1</v>
      </c>
      <c r="J1330" s="36">
        <v>0</v>
      </c>
      <c r="K1330" s="33">
        <v>4</v>
      </c>
      <c r="L1330" s="63">
        <v>409</v>
      </c>
      <c r="M1330" s="63">
        <v>398</v>
      </c>
      <c r="N1330" s="95">
        <f t="shared" si="125"/>
        <v>0.50681536555142503</v>
      </c>
      <c r="O1330" s="36">
        <f t="shared" si="123"/>
        <v>20072125</v>
      </c>
      <c r="P1330" s="63">
        <v>1196</v>
      </c>
      <c r="Q1330" s="76">
        <f t="shared" si="126"/>
        <v>0.67474916387959871</v>
      </c>
      <c r="R1330" s="76">
        <f t="shared" si="127"/>
        <v>-1</v>
      </c>
      <c r="S1330" s="95">
        <f t="shared" si="128"/>
        <v>-1</v>
      </c>
      <c r="T1330" s="95">
        <f t="shared" si="129"/>
        <v>0.50681536555142503</v>
      </c>
      <c r="U1330" s="95"/>
    </row>
    <row r="1331" spans="1:21" x14ac:dyDescent="0.3">
      <c r="A1331" s="36">
        <f t="shared" si="124"/>
        <v>3</v>
      </c>
      <c r="B1331" s="36">
        <v>2134</v>
      </c>
      <c r="C1331" s="36">
        <v>1</v>
      </c>
      <c r="D1331" s="35" t="s">
        <v>404</v>
      </c>
      <c r="E1331" s="33">
        <v>2007</v>
      </c>
      <c r="F1331" s="36">
        <v>2008</v>
      </c>
      <c r="G1331" s="36">
        <v>357.61</v>
      </c>
      <c r="H1331" s="36">
        <v>5</v>
      </c>
      <c r="I1331" s="36">
        <v>1</v>
      </c>
      <c r="J1331" s="36">
        <v>0</v>
      </c>
      <c r="K1331" s="33">
        <v>4</v>
      </c>
      <c r="L1331" s="63">
        <v>1339</v>
      </c>
      <c r="M1331" s="63">
        <v>718</v>
      </c>
      <c r="N1331" s="95">
        <f t="shared" si="125"/>
        <v>0.65094798249878461</v>
      </c>
      <c r="O1331" s="36">
        <f t="shared" si="123"/>
        <v>20072134</v>
      </c>
      <c r="P1331" s="63">
        <v>1006</v>
      </c>
      <c r="Q1331" s="76">
        <f t="shared" si="126"/>
        <v>2.0447316103379722</v>
      </c>
      <c r="R1331" s="76">
        <f t="shared" si="127"/>
        <v>-1</v>
      </c>
      <c r="S1331" s="95">
        <f t="shared" si="128"/>
        <v>-1</v>
      </c>
      <c r="T1331" s="95">
        <f t="shared" si="129"/>
        <v>0.65094798249878461</v>
      </c>
      <c r="U1331" s="95"/>
    </row>
    <row r="1332" spans="1:21" x14ac:dyDescent="0.3">
      <c r="A1332" s="36">
        <f t="shared" si="124"/>
        <v>3</v>
      </c>
      <c r="B1332" s="36">
        <v>2142</v>
      </c>
      <c r="C1332" s="36">
        <v>1</v>
      </c>
      <c r="D1332" s="35" t="s">
        <v>576</v>
      </c>
      <c r="E1332" s="33">
        <v>2007</v>
      </c>
      <c r="F1332" s="36">
        <v>2008</v>
      </c>
      <c r="G1332" s="36">
        <v>500</v>
      </c>
      <c r="H1332" s="36">
        <v>10</v>
      </c>
      <c r="I1332" s="36">
        <v>0</v>
      </c>
      <c r="J1332" s="36">
        <v>0</v>
      </c>
      <c r="K1332" s="33">
        <v>6</v>
      </c>
      <c r="L1332" s="63">
        <v>1565</v>
      </c>
      <c r="M1332" s="63">
        <v>1967</v>
      </c>
      <c r="N1332" s="95">
        <f t="shared" si="125"/>
        <v>0.44309173272933183</v>
      </c>
      <c r="O1332" s="36">
        <f t="shared" si="123"/>
        <v>20072142</v>
      </c>
      <c r="P1332" s="63">
        <v>2491</v>
      </c>
      <c r="Q1332" s="76">
        <f t="shared" si="126"/>
        <v>1.4179044560417502</v>
      </c>
      <c r="R1332" s="76">
        <f t="shared" si="127"/>
        <v>-1</v>
      </c>
      <c r="S1332" s="95">
        <f t="shared" si="128"/>
        <v>-1</v>
      </c>
      <c r="T1332" s="95">
        <f t="shared" si="129"/>
        <v>0.44309173272933183</v>
      </c>
      <c r="U1332" s="95"/>
    </row>
    <row r="1333" spans="1:21" x14ac:dyDescent="0.3">
      <c r="A1333" s="36">
        <f t="shared" si="124"/>
        <v>3</v>
      </c>
      <c r="B1333" s="36">
        <v>2155</v>
      </c>
      <c r="C1333" s="36">
        <v>1</v>
      </c>
      <c r="D1333" s="35" t="s">
        <v>405</v>
      </c>
      <c r="E1333" s="33">
        <v>2007</v>
      </c>
      <c r="F1333" s="36">
        <v>2008</v>
      </c>
      <c r="G1333" s="36">
        <v>598.83000000000004</v>
      </c>
      <c r="H1333" s="36">
        <v>10</v>
      </c>
      <c r="I1333" s="36">
        <v>0</v>
      </c>
      <c r="J1333" s="36">
        <v>0</v>
      </c>
      <c r="K1333" s="33">
        <v>6</v>
      </c>
      <c r="L1333" s="63">
        <v>671</v>
      </c>
      <c r="M1333" s="63">
        <v>1277</v>
      </c>
      <c r="N1333" s="95">
        <f t="shared" si="125"/>
        <v>0.34445585215605751</v>
      </c>
      <c r="O1333" s="36">
        <f t="shared" si="123"/>
        <v>20072155</v>
      </c>
      <c r="P1333" s="63">
        <v>1146</v>
      </c>
      <c r="Q1333" s="76">
        <f t="shared" si="126"/>
        <v>1.699825479930192</v>
      </c>
      <c r="R1333" s="76">
        <f t="shared" si="127"/>
        <v>-1</v>
      </c>
      <c r="S1333" s="95">
        <f t="shared" si="128"/>
        <v>-1</v>
      </c>
      <c r="T1333" s="95">
        <f t="shared" si="129"/>
        <v>0.34445585215605751</v>
      </c>
      <c r="U1333" s="95"/>
    </row>
    <row r="1334" spans="1:21" x14ac:dyDescent="0.3">
      <c r="A1334" s="36">
        <f t="shared" si="124"/>
        <v>3</v>
      </c>
      <c r="B1334" s="36">
        <v>2164</v>
      </c>
      <c r="C1334" s="36">
        <v>1</v>
      </c>
      <c r="D1334" s="35" t="s">
        <v>479</v>
      </c>
      <c r="E1334" s="33">
        <v>2007</v>
      </c>
      <c r="F1334" s="36">
        <v>2008</v>
      </c>
      <c r="G1334" s="36">
        <v>500</v>
      </c>
      <c r="H1334" s="36">
        <v>6</v>
      </c>
      <c r="I1334" s="36">
        <v>1</v>
      </c>
      <c r="J1334" s="36">
        <v>0</v>
      </c>
      <c r="K1334" s="33">
        <v>6</v>
      </c>
      <c r="L1334" s="63">
        <v>735</v>
      </c>
      <c r="M1334" s="63">
        <v>655</v>
      </c>
      <c r="N1334" s="95">
        <f t="shared" si="125"/>
        <v>0.52877697841726623</v>
      </c>
      <c r="O1334" s="36">
        <f t="shared" si="123"/>
        <v>20072164</v>
      </c>
      <c r="P1334" s="63">
        <v>1068</v>
      </c>
      <c r="Q1334" s="76">
        <f t="shared" si="126"/>
        <v>1.3014981273408239</v>
      </c>
      <c r="R1334" s="76">
        <f t="shared" si="127"/>
        <v>-1</v>
      </c>
      <c r="S1334" s="95">
        <f t="shared" si="128"/>
        <v>-1</v>
      </c>
      <c r="T1334" s="95">
        <f t="shared" si="129"/>
        <v>0.52877697841726623</v>
      </c>
      <c r="U1334" s="95"/>
    </row>
    <row r="1335" spans="1:21" x14ac:dyDescent="0.3">
      <c r="A1335" s="36">
        <f t="shared" si="124"/>
        <v>3</v>
      </c>
      <c r="B1335" s="36">
        <v>2165</v>
      </c>
      <c r="C1335" s="36">
        <v>1</v>
      </c>
      <c r="D1335" s="35" t="s">
        <v>406</v>
      </c>
      <c r="E1335" s="33">
        <v>2007</v>
      </c>
      <c r="F1335" s="36">
        <v>2009</v>
      </c>
      <c r="G1335" s="36">
        <v>300</v>
      </c>
      <c r="H1335" s="36">
        <v>7</v>
      </c>
      <c r="I1335" s="36">
        <v>1</v>
      </c>
      <c r="J1335" s="36">
        <v>1</v>
      </c>
      <c r="K1335" s="33">
        <v>4</v>
      </c>
      <c r="L1335" s="63">
        <v>365</v>
      </c>
      <c r="M1335" s="63">
        <v>314</v>
      </c>
      <c r="N1335" s="95">
        <f t="shared" si="125"/>
        <v>0.53755522827687774</v>
      </c>
      <c r="O1335" s="36">
        <f t="shared" si="123"/>
        <v>20072165</v>
      </c>
      <c r="P1335" s="63">
        <v>1054</v>
      </c>
      <c r="Q1335" s="76">
        <f t="shared" si="126"/>
        <v>0.64421252371916504</v>
      </c>
      <c r="R1335" s="76">
        <f t="shared" si="127"/>
        <v>-1</v>
      </c>
      <c r="S1335" s="95">
        <f t="shared" si="128"/>
        <v>-1</v>
      </c>
      <c r="T1335" s="95">
        <f t="shared" si="129"/>
        <v>0.53755522827687774</v>
      </c>
      <c r="U1335" s="95"/>
    </row>
    <row r="1336" spans="1:21" x14ac:dyDescent="0.3">
      <c r="A1336" s="36">
        <f t="shared" si="124"/>
        <v>3</v>
      </c>
      <c r="B1336" s="36">
        <v>2172</v>
      </c>
      <c r="C1336" s="36">
        <v>1</v>
      </c>
      <c r="D1336" s="35" t="s">
        <v>461</v>
      </c>
      <c r="E1336" s="33">
        <v>2007</v>
      </c>
      <c r="F1336" s="36">
        <v>2008</v>
      </c>
      <c r="G1336" s="36">
        <v>294.8</v>
      </c>
      <c r="H1336" s="36">
        <v>6</v>
      </c>
      <c r="I1336" s="36">
        <v>1</v>
      </c>
      <c r="J1336" s="36">
        <v>0</v>
      </c>
      <c r="K1336" s="33">
        <v>3</v>
      </c>
      <c r="L1336" s="63">
        <v>660</v>
      </c>
      <c r="M1336" s="63">
        <v>522</v>
      </c>
      <c r="N1336" s="95">
        <f t="shared" si="125"/>
        <v>0.55837563451776651</v>
      </c>
      <c r="O1336" s="36">
        <f t="shared" si="123"/>
        <v>20072172</v>
      </c>
      <c r="P1336" s="63">
        <v>909</v>
      </c>
      <c r="Q1336" s="76">
        <f t="shared" si="126"/>
        <v>1.3003300330033003</v>
      </c>
      <c r="R1336" s="76">
        <f t="shared" si="127"/>
        <v>-1</v>
      </c>
      <c r="S1336" s="95">
        <f t="shared" si="128"/>
        <v>-1</v>
      </c>
      <c r="T1336" s="95">
        <f t="shared" si="129"/>
        <v>0.55837563451776651</v>
      </c>
      <c r="U1336" s="95"/>
    </row>
    <row r="1337" spans="1:21" x14ac:dyDescent="0.3">
      <c r="A1337" s="36">
        <f t="shared" si="124"/>
        <v>3</v>
      </c>
      <c r="B1337" s="36">
        <v>2180</v>
      </c>
      <c r="C1337" s="36">
        <v>1</v>
      </c>
      <c r="D1337" s="35" t="s">
        <v>662</v>
      </c>
      <c r="E1337" s="33">
        <v>2007</v>
      </c>
      <c r="F1337" s="36">
        <v>2008</v>
      </c>
      <c r="G1337" s="36">
        <v>225</v>
      </c>
      <c r="H1337" s="36">
        <v>10</v>
      </c>
      <c r="I1337" s="36">
        <v>1</v>
      </c>
      <c r="J1337" s="36">
        <v>0</v>
      </c>
      <c r="K1337" s="33">
        <v>3</v>
      </c>
      <c r="L1337" s="63">
        <v>643</v>
      </c>
      <c r="M1337" s="63">
        <v>202</v>
      </c>
      <c r="N1337" s="95">
        <f t="shared" si="125"/>
        <v>0.76094674556213016</v>
      </c>
      <c r="O1337" s="36">
        <f t="shared" si="123"/>
        <v>20072180</v>
      </c>
      <c r="P1337" s="63">
        <v>828</v>
      </c>
      <c r="Q1337" s="76">
        <f t="shared" si="126"/>
        <v>1.0205314009661837</v>
      </c>
      <c r="R1337" s="76">
        <f t="shared" si="127"/>
        <v>-1</v>
      </c>
      <c r="S1337" s="95">
        <f t="shared" si="128"/>
        <v>-1</v>
      </c>
      <c r="T1337" s="95">
        <f t="shared" si="129"/>
        <v>0.76094674556213016</v>
      </c>
      <c r="U1337" s="95"/>
    </row>
    <row r="1338" spans="1:21" x14ac:dyDescent="0.3">
      <c r="A1338" s="36">
        <f t="shared" si="124"/>
        <v>3</v>
      </c>
      <c r="B1338" s="36">
        <v>2180</v>
      </c>
      <c r="C1338" s="36">
        <v>1</v>
      </c>
      <c r="D1338" s="35" t="s">
        <v>662</v>
      </c>
      <c r="E1338" s="33">
        <v>2007</v>
      </c>
      <c r="F1338" s="36">
        <v>2008</v>
      </c>
      <c r="G1338" s="36">
        <v>65</v>
      </c>
      <c r="H1338" s="36">
        <v>4</v>
      </c>
      <c r="I1338" s="36">
        <v>1</v>
      </c>
      <c r="J1338" s="36">
        <v>0</v>
      </c>
      <c r="K1338" s="33">
        <v>1</v>
      </c>
      <c r="L1338" s="63">
        <v>638</v>
      </c>
      <c r="M1338" s="63">
        <v>201</v>
      </c>
      <c r="N1338" s="95">
        <f t="shared" si="125"/>
        <v>0.76042908224076278</v>
      </c>
      <c r="O1338" s="36">
        <f t="shared" si="123"/>
        <v>20072180</v>
      </c>
      <c r="P1338" s="63">
        <v>828</v>
      </c>
      <c r="Q1338" s="76">
        <f t="shared" si="126"/>
        <v>1.0132850241545894</v>
      </c>
      <c r="R1338" s="76">
        <f t="shared" si="127"/>
        <v>-1</v>
      </c>
      <c r="S1338" s="95">
        <f t="shared" si="128"/>
        <v>-1</v>
      </c>
      <c r="T1338" s="95">
        <f t="shared" si="129"/>
        <v>0.76042908224076278</v>
      </c>
      <c r="U1338" s="95"/>
    </row>
    <row r="1339" spans="1:21" x14ac:dyDescent="0.3">
      <c r="A1339" s="36">
        <f t="shared" si="124"/>
        <v>3</v>
      </c>
      <c r="B1339" s="36">
        <v>2215</v>
      </c>
      <c r="C1339" s="36">
        <v>1</v>
      </c>
      <c r="D1339" s="35" t="s">
        <v>583</v>
      </c>
      <c r="E1339" s="33">
        <v>2007</v>
      </c>
      <c r="F1339" s="36">
        <v>2008</v>
      </c>
      <c r="G1339" s="36">
        <v>1006.83</v>
      </c>
      <c r="H1339" s="36">
        <v>10</v>
      </c>
      <c r="I1339" s="36">
        <v>1</v>
      </c>
      <c r="J1339" s="36">
        <v>0</v>
      </c>
      <c r="K1339" s="33">
        <v>10</v>
      </c>
      <c r="L1339" s="63">
        <v>670</v>
      </c>
      <c r="M1339" s="63">
        <v>202</v>
      </c>
      <c r="N1339" s="95">
        <f t="shared" si="125"/>
        <v>0.76834862385321101</v>
      </c>
      <c r="O1339" s="36">
        <f t="shared" si="123"/>
        <v>20072215</v>
      </c>
      <c r="P1339" s="63">
        <v>434</v>
      </c>
      <c r="Q1339" s="76">
        <f t="shared" si="126"/>
        <v>2.0092165898617513</v>
      </c>
      <c r="R1339" s="76">
        <f t="shared" si="127"/>
        <v>-1</v>
      </c>
      <c r="S1339" s="95">
        <f t="shared" si="128"/>
        <v>-1</v>
      </c>
      <c r="T1339" s="95">
        <f t="shared" si="129"/>
        <v>0.76834862385321101</v>
      </c>
      <c r="U1339" s="95"/>
    </row>
    <row r="1340" spans="1:21" x14ac:dyDescent="0.3">
      <c r="A1340" s="36">
        <f t="shared" si="124"/>
        <v>3</v>
      </c>
      <c r="B1340" s="36">
        <v>2396</v>
      </c>
      <c r="C1340" s="36">
        <v>1</v>
      </c>
      <c r="D1340" s="35" t="s">
        <v>5</v>
      </c>
      <c r="E1340" s="33">
        <v>2007</v>
      </c>
      <c r="F1340" s="36">
        <v>2008</v>
      </c>
      <c r="G1340" s="36">
        <v>790</v>
      </c>
      <c r="H1340" s="36">
        <v>7</v>
      </c>
      <c r="I1340" s="36">
        <v>0</v>
      </c>
      <c r="J1340" s="36">
        <v>0</v>
      </c>
      <c r="K1340" s="33">
        <v>8</v>
      </c>
      <c r="L1340" s="63">
        <v>943</v>
      </c>
      <c r="M1340" s="63">
        <v>1053</v>
      </c>
      <c r="N1340" s="95">
        <f t="shared" si="125"/>
        <v>0.47244488977955912</v>
      </c>
      <c r="O1340" s="36">
        <f t="shared" si="123"/>
        <v>20072396</v>
      </c>
      <c r="P1340" s="63">
        <v>993</v>
      </c>
      <c r="Q1340" s="76">
        <f t="shared" si="126"/>
        <v>2.0100704934541791</v>
      </c>
      <c r="R1340" s="76">
        <f t="shared" si="127"/>
        <v>-1</v>
      </c>
      <c r="S1340" s="95">
        <f t="shared" si="128"/>
        <v>-1</v>
      </c>
      <c r="T1340" s="95">
        <f t="shared" si="129"/>
        <v>0.47244488977955912</v>
      </c>
      <c r="U1340" s="95"/>
    </row>
    <row r="1341" spans="1:21" x14ac:dyDescent="0.3">
      <c r="A1341" s="36">
        <f t="shared" si="124"/>
        <v>3</v>
      </c>
      <c r="B1341" s="36">
        <v>2396</v>
      </c>
      <c r="C1341" s="36">
        <v>1</v>
      </c>
      <c r="D1341" s="35" t="s">
        <v>5</v>
      </c>
      <c r="E1341" s="33">
        <v>2007</v>
      </c>
      <c r="F1341" s="36">
        <v>2008</v>
      </c>
      <c r="G1341" s="36">
        <v>425</v>
      </c>
      <c r="H1341" s="36">
        <v>7</v>
      </c>
      <c r="I1341" s="36">
        <v>0</v>
      </c>
      <c r="J1341" s="36">
        <v>0</v>
      </c>
      <c r="K1341" s="33">
        <v>5</v>
      </c>
      <c r="L1341" s="63">
        <v>1036</v>
      </c>
      <c r="M1341" s="63">
        <v>1059</v>
      </c>
      <c r="N1341" s="95">
        <f t="shared" si="125"/>
        <v>0.49451073985680188</v>
      </c>
      <c r="O1341" s="36">
        <f t="shared" si="123"/>
        <v>20072396</v>
      </c>
      <c r="P1341" s="63">
        <v>993</v>
      </c>
      <c r="Q1341" s="76">
        <f t="shared" si="126"/>
        <v>2.1097683786505539</v>
      </c>
      <c r="R1341" s="76">
        <f t="shared" si="127"/>
        <v>-1</v>
      </c>
      <c r="S1341" s="95">
        <f t="shared" si="128"/>
        <v>-1</v>
      </c>
      <c r="T1341" s="95">
        <f t="shared" si="129"/>
        <v>0.49451073985680188</v>
      </c>
      <c r="U1341" s="95"/>
    </row>
    <row r="1342" spans="1:21" x14ac:dyDescent="0.3">
      <c r="A1342" s="36">
        <f t="shared" si="124"/>
        <v>3</v>
      </c>
      <c r="B1342" s="36">
        <v>2536</v>
      </c>
      <c r="C1342" s="36">
        <v>1</v>
      </c>
      <c r="D1342" s="35" t="s">
        <v>407</v>
      </c>
      <c r="E1342" s="33">
        <v>2007</v>
      </c>
      <c r="F1342" s="36">
        <v>2008</v>
      </c>
      <c r="G1342" s="36">
        <v>900</v>
      </c>
      <c r="H1342" s="36">
        <v>10</v>
      </c>
      <c r="I1342" s="36">
        <v>1</v>
      </c>
      <c r="J1342" s="36">
        <v>0</v>
      </c>
      <c r="K1342" s="33">
        <v>10</v>
      </c>
      <c r="L1342" s="63">
        <v>371</v>
      </c>
      <c r="M1342" s="63">
        <v>229</v>
      </c>
      <c r="N1342" s="95">
        <f t="shared" si="125"/>
        <v>0.61833333333333329</v>
      </c>
      <c r="O1342" s="36">
        <f t="shared" si="123"/>
        <v>20072536</v>
      </c>
      <c r="P1342" s="63">
        <v>281</v>
      </c>
      <c r="Q1342" s="76">
        <f t="shared" si="126"/>
        <v>2.1352313167259784</v>
      </c>
      <c r="R1342" s="76">
        <f t="shared" si="127"/>
        <v>-1</v>
      </c>
      <c r="S1342" s="95">
        <f t="shared" si="128"/>
        <v>-1</v>
      </c>
      <c r="T1342" s="95">
        <f t="shared" si="129"/>
        <v>0.61833333333333329</v>
      </c>
      <c r="U1342" s="95"/>
    </row>
    <row r="1343" spans="1:21" x14ac:dyDescent="0.3">
      <c r="A1343" s="36">
        <f t="shared" si="124"/>
        <v>3</v>
      </c>
      <c r="B1343" s="36">
        <v>2687</v>
      </c>
      <c r="C1343" s="36">
        <v>1</v>
      </c>
      <c r="D1343" s="35" t="s">
        <v>621</v>
      </c>
      <c r="E1343" s="33">
        <v>2007</v>
      </c>
      <c r="F1343" s="36">
        <v>2008</v>
      </c>
      <c r="G1343" s="36">
        <v>130</v>
      </c>
      <c r="H1343" s="36">
        <v>10</v>
      </c>
      <c r="I1343" s="36">
        <v>0</v>
      </c>
      <c r="J1343" s="36">
        <v>0</v>
      </c>
      <c r="K1343" s="33">
        <v>2</v>
      </c>
      <c r="L1343" s="63">
        <v>839</v>
      </c>
      <c r="M1343" s="63">
        <v>918</v>
      </c>
      <c r="N1343" s="95">
        <f t="shared" si="125"/>
        <v>0.47751849743881614</v>
      </c>
      <c r="O1343" s="36">
        <f t="shared" si="123"/>
        <v>20072687</v>
      </c>
      <c r="P1343" s="63">
        <v>1374</v>
      </c>
      <c r="Q1343" s="76">
        <f t="shared" si="126"/>
        <v>1.2787481804949055</v>
      </c>
      <c r="R1343" s="76">
        <f t="shared" si="127"/>
        <v>-1</v>
      </c>
      <c r="S1343" s="95">
        <f t="shared" si="128"/>
        <v>-1</v>
      </c>
      <c r="T1343" s="95">
        <f t="shared" si="129"/>
        <v>0.47751849743881614</v>
      </c>
      <c r="U1343" s="95"/>
    </row>
    <row r="1344" spans="1:21" x14ac:dyDescent="0.3">
      <c r="A1344" s="36">
        <f t="shared" si="124"/>
        <v>3</v>
      </c>
      <c r="B1344" s="36">
        <v>2687</v>
      </c>
      <c r="C1344" s="36">
        <v>1</v>
      </c>
      <c r="D1344" s="35" t="s">
        <v>621</v>
      </c>
      <c r="E1344" s="33">
        <v>2007</v>
      </c>
      <c r="F1344" s="36">
        <v>2008</v>
      </c>
      <c r="G1344" s="36">
        <v>64</v>
      </c>
      <c r="H1344" s="36">
        <v>10</v>
      </c>
      <c r="I1344" s="36">
        <v>0</v>
      </c>
      <c r="J1344" s="36">
        <v>0</v>
      </c>
      <c r="K1344" s="33">
        <v>1</v>
      </c>
      <c r="L1344" s="63">
        <v>779</v>
      </c>
      <c r="M1344" s="63">
        <v>976</v>
      </c>
      <c r="N1344" s="95">
        <f t="shared" si="125"/>
        <v>0.44387464387464387</v>
      </c>
      <c r="O1344" s="36">
        <f t="shared" si="123"/>
        <v>20072687</v>
      </c>
      <c r="P1344" s="63">
        <v>1374</v>
      </c>
      <c r="Q1344" s="76">
        <f t="shared" si="126"/>
        <v>1.277292576419214</v>
      </c>
      <c r="R1344" s="76">
        <f t="shared" si="127"/>
        <v>-1</v>
      </c>
      <c r="S1344" s="95">
        <f t="shared" si="128"/>
        <v>-1</v>
      </c>
      <c r="T1344" s="95">
        <f t="shared" si="129"/>
        <v>0.44387464387464387</v>
      </c>
      <c r="U1344" s="95"/>
    </row>
    <row r="1345" spans="1:21" x14ac:dyDescent="0.3">
      <c r="A1345" s="36">
        <f t="shared" si="124"/>
        <v>3</v>
      </c>
      <c r="B1345" s="36">
        <v>2689</v>
      </c>
      <c r="C1345" s="36">
        <v>1</v>
      </c>
      <c r="D1345" s="35" t="s">
        <v>531</v>
      </c>
      <c r="E1345" s="33">
        <v>2007</v>
      </c>
      <c r="F1345" s="36">
        <v>2008</v>
      </c>
      <c r="G1345" s="36">
        <v>494.12</v>
      </c>
      <c r="H1345" s="36">
        <v>10</v>
      </c>
      <c r="I1345" s="36">
        <v>1</v>
      </c>
      <c r="J1345" s="36">
        <v>0</v>
      </c>
      <c r="K1345" s="33">
        <v>5</v>
      </c>
      <c r="L1345" s="63">
        <v>1758</v>
      </c>
      <c r="M1345" s="63">
        <v>664</v>
      </c>
      <c r="N1345" s="95">
        <f t="shared" si="125"/>
        <v>0.72584640792733279</v>
      </c>
      <c r="O1345" s="36">
        <f t="shared" si="123"/>
        <v>20072689</v>
      </c>
      <c r="P1345" s="63">
        <v>1347</v>
      </c>
      <c r="Q1345" s="76">
        <f t="shared" si="126"/>
        <v>1.7980697847067557</v>
      </c>
      <c r="R1345" s="76">
        <f t="shared" si="127"/>
        <v>-1</v>
      </c>
      <c r="S1345" s="95">
        <f t="shared" si="128"/>
        <v>-1</v>
      </c>
      <c r="T1345" s="95">
        <f t="shared" si="129"/>
        <v>0.72584640792733279</v>
      </c>
      <c r="U1345" s="95"/>
    </row>
    <row r="1346" spans="1:21" x14ac:dyDescent="0.3">
      <c r="A1346" s="36">
        <f t="shared" si="124"/>
        <v>3</v>
      </c>
      <c r="B1346" s="36">
        <v>2689</v>
      </c>
      <c r="C1346" s="36">
        <v>1</v>
      </c>
      <c r="D1346" s="35" t="s">
        <v>531</v>
      </c>
      <c r="E1346" s="33">
        <v>2007</v>
      </c>
      <c r="F1346" s="36">
        <v>2008</v>
      </c>
      <c r="G1346" s="36">
        <v>175</v>
      </c>
      <c r="H1346" s="36">
        <v>10</v>
      </c>
      <c r="I1346" s="36">
        <v>1</v>
      </c>
      <c r="J1346" s="36">
        <v>0</v>
      </c>
      <c r="K1346" s="33">
        <v>2</v>
      </c>
      <c r="L1346" s="63">
        <v>1596</v>
      </c>
      <c r="M1346" s="63">
        <v>809</v>
      </c>
      <c r="N1346" s="95">
        <f t="shared" si="125"/>
        <v>0.66361746361746365</v>
      </c>
      <c r="O1346" s="36">
        <f t="shared" si="123"/>
        <v>20072689</v>
      </c>
      <c r="P1346" s="63">
        <v>1347</v>
      </c>
      <c r="Q1346" s="76">
        <f t="shared" si="126"/>
        <v>1.7854491462509281</v>
      </c>
      <c r="R1346" s="76">
        <f t="shared" si="127"/>
        <v>-1</v>
      </c>
      <c r="S1346" s="95">
        <f t="shared" si="128"/>
        <v>-1</v>
      </c>
      <c r="T1346" s="95">
        <f t="shared" si="129"/>
        <v>0.66361746361746365</v>
      </c>
      <c r="U1346" s="95"/>
    </row>
    <row r="1347" spans="1:21" x14ac:dyDescent="0.3">
      <c r="A1347" s="36">
        <f t="shared" si="124"/>
        <v>3</v>
      </c>
      <c r="B1347" s="36">
        <v>2753</v>
      </c>
      <c r="C1347" s="36">
        <v>1</v>
      </c>
      <c r="D1347" s="35" t="s">
        <v>465</v>
      </c>
      <c r="E1347" s="33">
        <v>2007</v>
      </c>
      <c r="F1347" s="36">
        <v>2008</v>
      </c>
      <c r="G1347" s="36">
        <v>295</v>
      </c>
      <c r="H1347" s="36">
        <v>5</v>
      </c>
      <c r="I1347" s="36">
        <v>1</v>
      </c>
      <c r="J1347" s="36">
        <v>0</v>
      </c>
      <c r="K1347" s="33">
        <v>3</v>
      </c>
      <c r="L1347" s="63">
        <v>613</v>
      </c>
      <c r="M1347" s="63">
        <v>354</v>
      </c>
      <c r="N1347" s="95">
        <f t="shared" si="125"/>
        <v>0.63391933815925539</v>
      </c>
      <c r="O1347" s="36">
        <f t="shared" si="123"/>
        <v>20072753</v>
      </c>
      <c r="P1347" s="63">
        <v>1229</v>
      </c>
      <c r="Q1347" s="76">
        <f t="shared" si="126"/>
        <v>0.78681855166802284</v>
      </c>
      <c r="R1347" s="76">
        <f t="shared" si="127"/>
        <v>-1</v>
      </c>
      <c r="S1347" s="95">
        <f t="shared" si="128"/>
        <v>-1</v>
      </c>
      <c r="T1347" s="95">
        <f t="shared" si="129"/>
        <v>0.63391933815925539</v>
      </c>
      <c r="U1347" s="95"/>
    </row>
    <row r="1348" spans="1:21" x14ac:dyDescent="0.3">
      <c r="A1348" s="36">
        <f t="shared" si="124"/>
        <v>3</v>
      </c>
      <c r="B1348" s="36">
        <v>2754</v>
      </c>
      <c r="C1348" s="36">
        <v>1</v>
      </c>
      <c r="D1348" s="35" t="s">
        <v>588</v>
      </c>
      <c r="E1348" s="33">
        <v>2007</v>
      </c>
      <c r="F1348" s="36">
        <v>2008</v>
      </c>
      <c r="G1348" s="36">
        <v>409.95</v>
      </c>
      <c r="H1348" s="36">
        <v>10</v>
      </c>
      <c r="I1348" s="36">
        <v>1</v>
      </c>
      <c r="J1348" s="36">
        <v>0</v>
      </c>
      <c r="K1348" s="33">
        <v>5</v>
      </c>
      <c r="L1348" s="63">
        <v>383</v>
      </c>
      <c r="M1348" s="63">
        <v>66</v>
      </c>
      <c r="N1348" s="95">
        <f t="shared" si="125"/>
        <v>0.85300668151447656</v>
      </c>
      <c r="O1348" s="36">
        <f t="shared" si="123"/>
        <v>20072754</v>
      </c>
      <c r="P1348" s="63">
        <v>422</v>
      </c>
      <c r="Q1348" s="76">
        <f t="shared" si="126"/>
        <v>1.0639810426540284</v>
      </c>
      <c r="R1348" s="76">
        <f t="shared" si="127"/>
        <v>-1</v>
      </c>
      <c r="S1348" s="95">
        <f t="shared" si="128"/>
        <v>-1</v>
      </c>
      <c r="T1348" s="95">
        <f t="shared" si="129"/>
        <v>0.85300668151447656</v>
      </c>
      <c r="U1348" s="95"/>
    </row>
    <row r="1349" spans="1:21" x14ac:dyDescent="0.3">
      <c r="A1349" s="36">
        <f t="shared" si="124"/>
        <v>3</v>
      </c>
      <c r="B1349" s="36">
        <v>2859</v>
      </c>
      <c r="C1349" s="36">
        <v>1</v>
      </c>
      <c r="D1349" s="35" t="s">
        <v>591</v>
      </c>
      <c r="E1349" s="33">
        <v>2007</v>
      </c>
      <c r="F1349" s="36">
        <v>2008</v>
      </c>
      <c r="G1349" s="36">
        <v>680.05</v>
      </c>
      <c r="H1349" s="36">
        <v>5</v>
      </c>
      <c r="I1349" s="36">
        <v>1</v>
      </c>
      <c r="J1349" s="36">
        <v>0</v>
      </c>
      <c r="K1349" s="33">
        <v>7</v>
      </c>
      <c r="L1349" s="63">
        <v>2380</v>
      </c>
      <c r="M1349" s="63">
        <v>1003</v>
      </c>
      <c r="N1349" s="95">
        <f t="shared" si="125"/>
        <v>0.70351758793969854</v>
      </c>
      <c r="O1349" s="36">
        <f t="shared" si="123"/>
        <v>20072859</v>
      </c>
      <c r="P1349" s="63">
        <v>1712</v>
      </c>
      <c r="Q1349" s="76">
        <f t="shared" si="126"/>
        <v>1.9760514018691588</v>
      </c>
      <c r="R1349" s="76">
        <f t="shared" si="127"/>
        <v>-1</v>
      </c>
      <c r="S1349" s="95">
        <f t="shared" si="128"/>
        <v>-1</v>
      </c>
      <c r="T1349" s="95">
        <f t="shared" si="129"/>
        <v>0.70351758793969854</v>
      </c>
      <c r="U1349" s="95"/>
    </row>
    <row r="1350" spans="1:21" x14ac:dyDescent="0.3">
      <c r="A1350" s="36">
        <f t="shared" si="124"/>
        <v>3</v>
      </c>
      <c r="B1350" s="36">
        <v>2887</v>
      </c>
      <c r="C1350" s="36">
        <v>1</v>
      </c>
      <c r="D1350" s="35" t="s">
        <v>592</v>
      </c>
      <c r="E1350" s="33">
        <v>2007</v>
      </c>
      <c r="F1350" s="36">
        <v>2008</v>
      </c>
      <c r="G1350" s="36">
        <v>772.91</v>
      </c>
      <c r="H1350" s="36">
        <v>10</v>
      </c>
      <c r="I1350" s="36">
        <v>0</v>
      </c>
      <c r="J1350" s="36">
        <v>0</v>
      </c>
      <c r="K1350" s="33">
        <v>8</v>
      </c>
      <c r="L1350" s="63">
        <v>450</v>
      </c>
      <c r="M1350" s="63">
        <v>705</v>
      </c>
      <c r="N1350" s="95">
        <f t="shared" si="125"/>
        <v>0.38961038961038963</v>
      </c>
      <c r="O1350" s="36">
        <f t="shared" si="123"/>
        <v>20072887</v>
      </c>
      <c r="P1350" s="63">
        <v>484</v>
      </c>
      <c r="Q1350" s="76">
        <f t="shared" si="126"/>
        <v>2.3863636363636362</v>
      </c>
      <c r="R1350" s="76">
        <f t="shared" si="127"/>
        <v>-1</v>
      </c>
      <c r="S1350" s="95">
        <f t="shared" si="128"/>
        <v>-1</v>
      </c>
      <c r="T1350" s="95">
        <f t="shared" si="129"/>
        <v>0.38961038961038963</v>
      </c>
      <c r="U1350" s="95"/>
    </row>
    <row r="1351" spans="1:21" x14ac:dyDescent="0.3">
      <c r="A1351" s="36">
        <f t="shared" si="124"/>
        <v>3</v>
      </c>
      <c r="B1351" s="36">
        <v>2895</v>
      </c>
      <c r="C1351" s="36">
        <v>1</v>
      </c>
      <c r="D1351" s="35" t="s">
        <v>594</v>
      </c>
      <c r="E1351" s="33">
        <v>2007</v>
      </c>
      <c r="F1351" s="36">
        <v>2008</v>
      </c>
      <c r="G1351" s="36">
        <v>949.77</v>
      </c>
      <c r="H1351" s="36">
        <v>10</v>
      </c>
      <c r="I1351" s="36">
        <v>1</v>
      </c>
      <c r="J1351" s="36">
        <v>0</v>
      </c>
      <c r="K1351" s="33">
        <v>10</v>
      </c>
      <c r="L1351" s="63">
        <v>1890</v>
      </c>
      <c r="M1351" s="63">
        <v>1091</v>
      </c>
      <c r="N1351" s="95">
        <f t="shared" si="125"/>
        <v>0.63401543106340152</v>
      </c>
      <c r="O1351" s="36">
        <f t="shared" si="123"/>
        <v>20072895</v>
      </c>
      <c r="P1351" s="63">
        <v>1244</v>
      </c>
      <c r="Q1351" s="76">
        <f t="shared" si="126"/>
        <v>2.3963022508038585</v>
      </c>
      <c r="R1351" s="76">
        <f t="shared" si="127"/>
        <v>-1</v>
      </c>
      <c r="S1351" s="95">
        <f t="shared" si="128"/>
        <v>-1</v>
      </c>
      <c r="T1351" s="95">
        <f t="shared" si="129"/>
        <v>0.63401543106340152</v>
      </c>
      <c r="U1351" s="95"/>
    </row>
    <row r="1352" spans="1:21" x14ac:dyDescent="0.3">
      <c r="A1352" s="36">
        <f t="shared" si="124"/>
        <v>1</v>
      </c>
      <c r="B1352" s="36">
        <v>1.2</v>
      </c>
      <c r="C1352" s="36">
        <v>1</v>
      </c>
      <c r="D1352" s="36" t="s">
        <v>446</v>
      </c>
      <c r="E1352" s="36">
        <v>2008</v>
      </c>
      <c r="F1352" s="36">
        <v>2009</v>
      </c>
      <c r="G1352" s="63">
        <v>585.22</v>
      </c>
      <c r="H1352" s="36">
        <v>8</v>
      </c>
      <c r="I1352" s="36">
        <v>1</v>
      </c>
      <c r="J1352" s="36">
        <v>0</v>
      </c>
      <c r="K1352" s="36">
        <v>6</v>
      </c>
      <c r="L1352" s="63">
        <v>131390</v>
      </c>
      <c r="M1352" s="63">
        <v>53939</v>
      </c>
      <c r="N1352" s="95">
        <f t="shared" si="125"/>
        <v>0.70895542521677668</v>
      </c>
      <c r="O1352" s="36">
        <f>20080000+B1352</f>
        <v>20080001.199999999</v>
      </c>
      <c r="P1352" s="63">
        <v>33068</v>
      </c>
      <c r="Q1352" s="76">
        <f t="shared" si="126"/>
        <v>5.6044816741260437</v>
      </c>
      <c r="R1352" s="76">
        <f t="shared" si="127"/>
        <v>0.70895542521677668</v>
      </c>
      <c r="S1352" s="95">
        <f t="shared" si="128"/>
        <v>-1</v>
      </c>
      <c r="T1352" s="95">
        <f t="shared" si="129"/>
        <v>-1</v>
      </c>
    </row>
    <row r="1353" spans="1:21" x14ac:dyDescent="0.3">
      <c r="A1353" s="36">
        <f t="shared" si="124"/>
        <v>1</v>
      </c>
      <c r="B1353" s="36">
        <v>15</v>
      </c>
      <c r="C1353" s="36">
        <v>1</v>
      </c>
      <c r="D1353" s="36" t="s">
        <v>265</v>
      </c>
      <c r="E1353" s="36">
        <v>2008</v>
      </c>
      <c r="F1353" s="36">
        <v>2009</v>
      </c>
      <c r="G1353" s="63">
        <v>671.65</v>
      </c>
      <c r="H1353" s="36">
        <v>7</v>
      </c>
      <c r="I1353" s="36">
        <v>0</v>
      </c>
      <c r="J1353" s="36">
        <v>0</v>
      </c>
      <c r="K1353" s="36">
        <v>7</v>
      </c>
      <c r="L1353" s="63">
        <v>7373</v>
      </c>
      <c r="M1353" s="63">
        <v>9027</v>
      </c>
      <c r="N1353" s="95">
        <f t="shared" ref="N1353:N1416" si="130">L1353/(L1353+M1353)</f>
        <v>0.44957317073170733</v>
      </c>
      <c r="O1353" s="36">
        <f t="shared" ref="O1353:O1416" si="131">20080000+B1353</f>
        <v>20080015</v>
      </c>
      <c r="P1353" s="63">
        <v>5396</v>
      </c>
      <c r="Q1353" s="76">
        <f t="shared" ref="Q1353:Q1416" si="132">(L1353+M1353)/P1353</f>
        <v>3.0392883617494442</v>
      </c>
      <c r="R1353" s="76">
        <f t="shared" ref="R1353:R1416" si="133">IF(A1353=1,N1353,-1)</f>
        <v>0.44957317073170733</v>
      </c>
      <c r="S1353" s="95">
        <f t="shared" ref="S1353:S1416" si="134">IF(A1353=2,N1353,-1)</f>
        <v>-1</v>
      </c>
      <c r="T1353" s="95">
        <f t="shared" ref="T1353:T1416" si="135">IF(A1353=3,N1353,-1)</f>
        <v>-1</v>
      </c>
    </row>
    <row r="1354" spans="1:21" x14ac:dyDescent="0.3">
      <c r="A1354" s="36">
        <f t="shared" si="124"/>
        <v>1</v>
      </c>
      <c r="B1354" s="36">
        <v>31</v>
      </c>
      <c r="C1354" s="36">
        <v>1</v>
      </c>
      <c r="D1354" s="36" t="s">
        <v>468</v>
      </c>
      <c r="E1354" s="36">
        <v>2008</v>
      </c>
      <c r="F1354" s="36">
        <v>2009</v>
      </c>
      <c r="G1354" s="63">
        <v>501</v>
      </c>
      <c r="H1354" s="36">
        <v>5</v>
      </c>
      <c r="I1354" s="36">
        <v>1</v>
      </c>
      <c r="J1354" s="36">
        <v>0</v>
      </c>
      <c r="K1354" s="36">
        <v>6</v>
      </c>
      <c r="L1354" s="63">
        <v>12821</v>
      </c>
      <c r="M1354" s="63">
        <v>5111</v>
      </c>
      <c r="N1354" s="95">
        <f t="shared" si="130"/>
        <v>0.7149788088333705</v>
      </c>
      <c r="O1354" s="36">
        <f t="shared" si="131"/>
        <v>20080031</v>
      </c>
      <c r="P1354" s="63">
        <v>4672</v>
      </c>
      <c r="Q1354" s="76">
        <f t="shared" si="132"/>
        <v>3.8381849315068495</v>
      </c>
      <c r="R1354" s="76">
        <f t="shared" si="133"/>
        <v>0.7149788088333705</v>
      </c>
      <c r="S1354" s="95">
        <f t="shared" si="134"/>
        <v>-1</v>
      </c>
      <c r="T1354" s="95">
        <f t="shared" si="135"/>
        <v>-1</v>
      </c>
    </row>
    <row r="1355" spans="1:21" x14ac:dyDescent="0.3">
      <c r="A1355" s="36">
        <f t="shared" si="124"/>
        <v>1</v>
      </c>
      <c r="B1355" s="36">
        <v>75</v>
      </c>
      <c r="C1355" s="36">
        <v>1</v>
      </c>
      <c r="D1355" s="36" t="s">
        <v>410</v>
      </c>
      <c r="E1355" s="36">
        <v>2008</v>
      </c>
      <c r="F1355" s="36">
        <v>2009</v>
      </c>
      <c r="G1355" s="63">
        <v>550</v>
      </c>
      <c r="H1355" s="36">
        <v>5</v>
      </c>
      <c r="I1355" s="36">
        <v>1</v>
      </c>
      <c r="J1355" s="36">
        <v>0</v>
      </c>
      <c r="K1355" s="36">
        <v>6</v>
      </c>
      <c r="L1355" s="63">
        <v>806</v>
      </c>
      <c r="M1355" s="63">
        <v>716</v>
      </c>
      <c r="N1355" s="95">
        <f t="shared" si="130"/>
        <v>0.52956636005256241</v>
      </c>
      <c r="O1355" s="36">
        <f t="shared" si="131"/>
        <v>20080075</v>
      </c>
      <c r="P1355" s="63">
        <v>596</v>
      </c>
      <c r="Q1355" s="76">
        <f t="shared" si="132"/>
        <v>2.5536912751677852</v>
      </c>
      <c r="R1355" s="76">
        <f t="shared" si="133"/>
        <v>0.52956636005256241</v>
      </c>
      <c r="S1355" s="95">
        <f t="shared" si="134"/>
        <v>-1</v>
      </c>
      <c r="T1355" s="95">
        <f t="shared" si="135"/>
        <v>-1</v>
      </c>
    </row>
    <row r="1356" spans="1:21" x14ac:dyDescent="0.3">
      <c r="A1356" s="36">
        <f t="shared" si="124"/>
        <v>1</v>
      </c>
      <c r="B1356" s="36">
        <v>108</v>
      </c>
      <c r="C1356" s="36">
        <v>1</v>
      </c>
      <c r="D1356" s="36" t="s">
        <v>597</v>
      </c>
      <c r="E1356" s="36">
        <v>2008</v>
      </c>
      <c r="F1356" s="36">
        <v>2009</v>
      </c>
      <c r="G1356" s="63">
        <v>500</v>
      </c>
      <c r="H1356" s="36">
        <v>5</v>
      </c>
      <c r="I1356" s="36">
        <v>1</v>
      </c>
      <c r="J1356" s="36">
        <v>0</v>
      </c>
      <c r="K1356" s="36">
        <v>6</v>
      </c>
      <c r="L1356" s="63">
        <v>2266</v>
      </c>
      <c r="M1356" s="63">
        <v>1879</v>
      </c>
      <c r="N1356" s="95">
        <f t="shared" si="130"/>
        <v>0.5466827503015681</v>
      </c>
      <c r="O1356" s="36">
        <f t="shared" si="131"/>
        <v>20080108</v>
      </c>
      <c r="P1356" s="63">
        <v>1077</v>
      </c>
      <c r="Q1356" s="76">
        <f t="shared" si="132"/>
        <v>3.8486536675951717</v>
      </c>
      <c r="R1356" s="76">
        <f t="shared" si="133"/>
        <v>0.5466827503015681</v>
      </c>
      <c r="S1356" s="95">
        <f t="shared" si="134"/>
        <v>-1</v>
      </c>
      <c r="T1356" s="95">
        <f t="shared" si="135"/>
        <v>-1</v>
      </c>
    </row>
    <row r="1357" spans="1:21" x14ac:dyDescent="0.3">
      <c r="A1357" s="36">
        <f t="shared" si="124"/>
        <v>1</v>
      </c>
      <c r="B1357" s="36">
        <v>113</v>
      </c>
      <c r="C1357" s="36">
        <v>1</v>
      </c>
      <c r="D1357" s="36" t="s">
        <v>665</v>
      </c>
      <c r="E1357" s="36">
        <v>2008</v>
      </c>
      <c r="F1357" s="36">
        <v>2009</v>
      </c>
      <c r="G1357" s="63">
        <v>550</v>
      </c>
      <c r="H1357" s="36">
        <v>8</v>
      </c>
      <c r="I1357" s="36">
        <v>0</v>
      </c>
      <c r="J1357" s="36">
        <v>0</v>
      </c>
      <c r="K1357" s="36">
        <v>6</v>
      </c>
      <c r="L1357" s="63">
        <v>1302</v>
      </c>
      <c r="M1357" s="63">
        <v>1462</v>
      </c>
      <c r="N1357" s="95">
        <f t="shared" si="130"/>
        <v>0.47105643994211288</v>
      </c>
      <c r="O1357" s="36">
        <f t="shared" si="131"/>
        <v>20080113</v>
      </c>
      <c r="P1357" s="63">
        <v>805</v>
      </c>
      <c r="Q1357" s="76">
        <f t="shared" si="132"/>
        <v>3.4335403726708074</v>
      </c>
      <c r="R1357" s="76">
        <f t="shared" si="133"/>
        <v>0.47105643994211288</v>
      </c>
      <c r="S1357" s="95">
        <f t="shared" si="134"/>
        <v>-1</v>
      </c>
      <c r="T1357" s="95">
        <f t="shared" si="135"/>
        <v>-1</v>
      </c>
    </row>
    <row r="1358" spans="1:21" x14ac:dyDescent="0.3">
      <c r="A1358" s="36">
        <f t="shared" si="124"/>
        <v>1</v>
      </c>
      <c r="B1358" s="36">
        <v>182</v>
      </c>
      <c r="C1358" s="36">
        <v>1</v>
      </c>
      <c r="D1358" s="36" t="s">
        <v>500</v>
      </c>
      <c r="E1358" s="36">
        <v>2008</v>
      </c>
      <c r="F1358" s="36">
        <v>2009</v>
      </c>
      <c r="G1358" s="63">
        <v>595</v>
      </c>
      <c r="H1358" s="36">
        <v>10</v>
      </c>
      <c r="I1358" s="36">
        <v>0</v>
      </c>
      <c r="J1358" s="36">
        <v>0</v>
      </c>
      <c r="K1358" s="36">
        <v>6</v>
      </c>
      <c r="L1358" s="63">
        <v>2459</v>
      </c>
      <c r="M1358" s="63">
        <v>3596</v>
      </c>
      <c r="N1358" s="95">
        <f t="shared" si="130"/>
        <v>0.40611065235342692</v>
      </c>
      <c r="O1358" s="36">
        <f t="shared" si="131"/>
        <v>20080182</v>
      </c>
      <c r="P1358" s="63">
        <v>1189</v>
      </c>
      <c r="Q1358" s="76">
        <f t="shared" si="132"/>
        <v>5.092514718250631</v>
      </c>
      <c r="R1358" s="76">
        <f t="shared" si="133"/>
        <v>0.40611065235342692</v>
      </c>
      <c r="S1358" s="95">
        <f t="shared" si="134"/>
        <v>-1</v>
      </c>
      <c r="T1358" s="95">
        <f t="shared" si="135"/>
        <v>-1</v>
      </c>
    </row>
    <row r="1359" spans="1:21" x14ac:dyDescent="0.3">
      <c r="A1359" s="36">
        <f t="shared" si="124"/>
        <v>1</v>
      </c>
      <c r="B1359" s="36">
        <v>182</v>
      </c>
      <c r="C1359" s="36">
        <v>1</v>
      </c>
      <c r="D1359" s="36" t="s">
        <v>500</v>
      </c>
      <c r="E1359" s="36">
        <v>2008</v>
      </c>
      <c r="F1359" s="36">
        <v>2009</v>
      </c>
      <c r="G1359" s="63">
        <v>100</v>
      </c>
      <c r="H1359" s="36">
        <v>10</v>
      </c>
      <c r="I1359" s="36">
        <v>0</v>
      </c>
      <c r="J1359" s="36">
        <v>0</v>
      </c>
      <c r="K1359" s="36">
        <v>2</v>
      </c>
      <c r="L1359" s="63">
        <v>2271</v>
      </c>
      <c r="M1359" s="63">
        <v>3748</v>
      </c>
      <c r="N1359" s="95">
        <f t="shared" si="130"/>
        <v>0.37730520019936864</v>
      </c>
      <c r="O1359" s="36">
        <f t="shared" si="131"/>
        <v>20080182</v>
      </c>
      <c r="P1359" s="63">
        <v>1189</v>
      </c>
      <c r="Q1359" s="76">
        <f t="shared" si="132"/>
        <v>5.0622371740958787</v>
      </c>
      <c r="R1359" s="76">
        <f t="shared" si="133"/>
        <v>0.37730520019936864</v>
      </c>
      <c r="S1359" s="95">
        <f t="shared" si="134"/>
        <v>-1</v>
      </c>
      <c r="T1359" s="95">
        <f t="shared" si="135"/>
        <v>-1</v>
      </c>
    </row>
    <row r="1360" spans="1:21" x14ac:dyDescent="0.3">
      <c r="A1360" s="36">
        <f t="shared" si="124"/>
        <v>1</v>
      </c>
      <c r="B1360" s="36">
        <v>199</v>
      </c>
      <c r="C1360" s="36">
        <v>1</v>
      </c>
      <c r="D1360" s="36" t="s">
        <v>320</v>
      </c>
      <c r="E1360" s="36">
        <v>2008</v>
      </c>
      <c r="F1360" s="36">
        <v>2009</v>
      </c>
      <c r="G1360" s="63">
        <v>363.89</v>
      </c>
      <c r="H1360" s="36">
        <v>10</v>
      </c>
      <c r="I1360" s="36">
        <v>1</v>
      </c>
      <c r="J1360" s="36">
        <v>0</v>
      </c>
      <c r="K1360" s="36">
        <v>4</v>
      </c>
      <c r="L1360" s="63">
        <v>9067</v>
      </c>
      <c r="M1360" s="63">
        <v>5866</v>
      </c>
      <c r="N1360" s="95">
        <f t="shared" si="130"/>
        <v>0.60717873166811764</v>
      </c>
      <c r="O1360" s="36">
        <f t="shared" si="131"/>
        <v>20080199</v>
      </c>
      <c r="P1360" s="63">
        <v>3731</v>
      </c>
      <c r="Q1360" s="76">
        <f t="shared" si="132"/>
        <v>4.0024122219244171</v>
      </c>
      <c r="R1360" s="76">
        <f t="shared" si="133"/>
        <v>0.60717873166811764</v>
      </c>
      <c r="S1360" s="95">
        <f t="shared" si="134"/>
        <v>-1</v>
      </c>
      <c r="T1360" s="95">
        <f t="shared" si="135"/>
        <v>-1</v>
      </c>
    </row>
    <row r="1361" spans="1:20" x14ac:dyDescent="0.3">
      <c r="A1361" s="36">
        <f t="shared" si="124"/>
        <v>1</v>
      </c>
      <c r="B1361" s="36">
        <v>256</v>
      </c>
      <c r="C1361" s="36">
        <v>1</v>
      </c>
      <c r="D1361" s="36" t="s">
        <v>490</v>
      </c>
      <c r="E1361" s="36">
        <v>2008</v>
      </c>
      <c r="F1361" s="36">
        <v>2009</v>
      </c>
      <c r="G1361" s="63">
        <v>936.41</v>
      </c>
      <c r="H1361" s="36">
        <v>5</v>
      </c>
      <c r="I1361" s="36">
        <v>1</v>
      </c>
      <c r="J1361" s="36">
        <v>0</v>
      </c>
      <c r="K1361" s="36">
        <v>10</v>
      </c>
      <c r="L1361" s="63">
        <v>3440</v>
      </c>
      <c r="M1361" s="63">
        <v>2024</v>
      </c>
      <c r="N1361" s="95">
        <f t="shared" si="130"/>
        <v>0.62957540263543188</v>
      </c>
      <c r="O1361" s="36">
        <f t="shared" si="131"/>
        <v>20080256</v>
      </c>
      <c r="P1361" s="63">
        <v>2831</v>
      </c>
      <c r="Q1361" s="76">
        <f t="shared" si="132"/>
        <v>1.9300600494524902</v>
      </c>
      <c r="R1361" s="76">
        <f t="shared" si="133"/>
        <v>0.62957540263543188</v>
      </c>
      <c r="S1361" s="95">
        <f t="shared" si="134"/>
        <v>-1</v>
      </c>
      <c r="T1361" s="95">
        <f t="shared" si="135"/>
        <v>-1</v>
      </c>
    </row>
    <row r="1362" spans="1:20" x14ac:dyDescent="0.3">
      <c r="A1362" s="36">
        <f t="shared" si="124"/>
        <v>1</v>
      </c>
      <c r="B1362" s="36">
        <v>256</v>
      </c>
      <c r="C1362" s="36">
        <v>1</v>
      </c>
      <c r="D1362" s="36" t="s">
        <v>490</v>
      </c>
      <c r="E1362" s="36">
        <v>2008</v>
      </c>
      <c r="F1362" s="36">
        <v>2009</v>
      </c>
      <c r="G1362" s="63">
        <v>175</v>
      </c>
      <c r="H1362" s="36">
        <v>5</v>
      </c>
      <c r="I1362" s="36">
        <v>1</v>
      </c>
      <c r="J1362" s="36">
        <v>0</v>
      </c>
      <c r="K1362" s="36">
        <v>2</v>
      </c>
      <c r="L1362" s="63">
        <v>3036</v>
      </c>
      <c r="M1362" s="63">
        <v>2410</v>
      </c>
      <c r="N1362" s="95">
        <f t="shared" si="130"/>
        <v>0.55747337495409477</v>
      </c>
      <c r="O1362" s="36">
        <f t="shared" si="131"/>
        <v>20080256</v>
      </c>
      <c r="P1362" s="63">
        <v>2831</v>
      </c>
      <c r="Q1362" s="76">
        <f t="shared" si="132"/>
        <v>1.9237018721299894</v>
      </c>
      <c r="R1362" s="76">
        <f t="shared" si="133"/>
        <v>0.55747337495409477</v>
      </c>
      <c r="S1362" s="95">
        <f t="shared" si="134"/>
        <v>-1</v>
      </c>
      <c r="T1362" s="95">
        <f t="shared" si="135"/>
        <v>-1</v>
      </c>
    </row>
    <row r="1363" spans="1:20" x14ac:dyDescent="0.3">
      <c r="A1363" s="36">
        <f t="shared" si="124"/>
        <v>1</v>
      </c>
      <c r="B1363" s="36">
        <v>264</v>
      </c>
      <c r="C1363" s="36">
        <v>1</v>
      </c>
      <c r="D1363" s="36" t="s">
        <v>274</v>
      </c>
      <c r="E1363" s="36">
        <v>2008</v>
      </c>
      <c r="F1363" s="36">
        <v>2010</v>
      </c>
      <c r="G1363" s="63">
        <v>927.24</v>
      </c>
      <c r="H1363" s="36">
        <v>10</v>
      </c>
      <c r="I1363" s="36">
        <v>1</v>
      </c>
      <c r="J1363" s="36">
        <v>1</v>
      </c>
      <c r="K1363" s="36">
        <v>10</v>
      </c>
      <c r="L1363" s="63">
        <v>389</v>
      </c>
      <c r="M1363" s="63">
        <v>188</v>
      </c>
      <c r="N1363" s="95">
        <f t="shared" si="130"/>
        <v>0.67417677642980933</v>
      </c>
      <c r="O1363" s="36">
        <f t="shared" si="131"/>
        <v>20080264</v>
      </c>
      <c r="P1363" s="63">
        <v>114</v>
      </c>
      <c r="Q1363" s="76">
        <f t="shared" si="132"/>
        <v>5.0614035087719298</v>
      </c>
      <c r="R1363" s="76">
        <f t="shared" si="133"/>
        <v>0.67417677642980933</v>
      </c>
      <c r="S1363" s="95">
        <f t="shared" si="134"/>
        <v>-1</v>
      </c>
      <c r="T1363" s="95">
        <f t="shared" si="135"/>
        <v>-1</v>
      </c>
    </row>
    <row r="1364" spans="1:20" x14ac:dyDescent="0.3">
      <c r="A1364" s="36">
        <f t="shared" si="124"/>
        <v>1</v>
      </c>
      <c r="B1364" s="36">
        <v>279</v>
      </c>
      <c r="C1364" s="36">
        <v>1</v>
      </c>
      <c r="D1364" s="36" t="s">
        <v>421</v>
      </c>
      <c r="E1364" s="36">
        <v>2008</v>
      </c>
      <c r="F1364" s="36">
        <v>2009</v>
      </c>
      <c r="G1364" s="63">
        <v>336.31</v>
      </c>
      <c r="H1364" s="36">
        <v>10</v>
      </c>
      <c r="I1364" s="36">
        <v>0</v>
      </c>
      <c r="J1364" s="36">
        <v>0</v>
      </c>
      <c r="K1364" s="36">
        <v>4</v>
      </c>
      <c r="L1364" s="63">
        <v>32058</v>
      </c>
      <c r="M1364" s="63">
        <v>34978</v>
      </c>
      <c r="N1364" s="95">
        <f t="shared" si="130"/>
        <v>0.4782206575571335</v>
      </c>
      <c r="O1364" s="36">
        <f t="shared" si="131"/>
        <v>20080279</v>
      </c>
      <c r="P1364" s="63">
        <v>21391</v>
      </c>
      <c r="Q1364" s="76">
        <f t="shared" si="132"/>
        <v>3.1338413351409473</v>
      </c>
      <c r="R1364" s="76">
        <f t="shared" si="133"/>
        <v>0.4782206575571335</v>
      </c>
      <c r="S1364" s="95">
        <f t="shared" si="134"/>
        <v>-1</v>
      </c>
      <c r="T1364" s="95">
        <f t="shared" si="135"/>
        <v>-1</v>
      </c>
    </row>
    <row r="1365" spans="1:20" x14ac:dyDescent="0.3">
      <c r="A1365" s="36">
        <f t="shared" si="124"/>
        <v>1</v>
      </c>
      <c r="B1365" s="36">
        <v>281</v>
      </c>
      <c r="C1365" s="36">
        <v>1</v>
      </c>
      <c r="D1365" s="36" t="s">
        <v>546</v>
      </c>
      <c r="E1365" s="36">
        <v>2008</v>
      </c>
      <c r="F1365" s="36">
        <v>2009</v>
      </c>
      <c r="G1365" s="63">
        <v>512.1</v>
      </c>
      <c r="H1365" s="36">
        <v>7</v>
      </c>
      <c r="I1365" s="36">
        <v>1</v>
      </c>
      <c r="J1365" s="36">
        <v>0</v>
      </c>
      <c r="K1365" s="36">
        <v>6</v>
      </c>
      <c r="L1365" s="63">
        <v>30083</v>
      </c>
      <c r="M1365" s="63">
        <v>24490</v>
      </c>
      <c r="N1365" s="95">
        <f t="shared" si="130"/>
        <v>0.55124328880581974</v>
      </c>
      <c r="O1365" s="36">
        <f t="shared" si="131"/>
        <v>20080281</v>
      </c>
      <c r="P1365" s="63">
        <v>12734</v>
      </c>
      <c r="Q1365" s="76">
        <f t="shared" si="132"/>
        <v>4.2856133186744145</v>
      </c>
      <c r="R1365" s="76">
        <f t="shared" si="133"/>
        <v>0.55124328880581974</v>
      </c>
      <c r="S1365" s="95">
        <f t="shared" si="134"/>
        <v>-1</v>
      </c>
      <c r="T1365" s="95">
        <f t="shared" si="135"/>
        <v>-1</v>
      </c>
    </row>
    <row r="1366" spans="1:20" x14ac:dyDescent="0.3">
      <c r="A1366" s="36">
        <f t="shared" si="124"/>
        <v>1</v>
      </c>
      <c r="B1366" s="36">
        <v>281</v>
      </c>
      <c r="C1366" s="36">
        <v>1</v>
      </c>
      <c r="D1366" s="36" t="s">
        <v>546</v>
      </c>
      <c r="E1366" s="36">
        <v>2008</v>
      </c>
      <c r="F1366" s="36">
        <v>2009</v>
      </c>
      <c r="G1366" s="63">
        <v>119.46</v>
      </c>
      <c r="H1366" s="36">
        <v>7</v>
      </c>
      <c r="I1366" s="36">
        <v>1</v>
      </c>
      <c r="J1366" s="36">
        <v>0</v>
      </c>
      <c r="K1366" s="36">
        <v>2</v>
      </c>
      <c r="L1366" s="63">
        <v>28552</v>
      </c>
      <c r="M1366" s="63">
        <v>25913</v>
      </c>
      <c r="N1366" s="95">
        <f t="shared" si="130"/>
        <v>0.52422656752042596</v>
      </c>
      <c r="O1366" s="36">
        <f t="shared" si="131"/>
        <v>20080281</v>
      </c>
      <c r="P1366" s="63">
        <v>12734</v>
      </c>
      <c r="Q1366" s="76">
        <f t="shared" si="132"/>
        <v>4.2771320873252705</v>
      </c>
      <c r="R1366" s="76">
        <f t="shared" si="133"/>
        <v>0.52422656752042596</v>
      </c>
      <c r="S1366" s="95">
        <f t="shared" si="134"/>
        <v>-1</v>
      </c>
      <c r="T1366" s="95">
        <f t="shared" si="135"/>
        <v>-1</v>
      </c>
    </row>
    <row r="1367" spans="1:20" x14ac:dyDescent="0.3">
      <c r="A1367" s="36">
        <f t="shared" si="124"/>
        <v>1</v>
      </c>
      <c r="B1367" s="36">
        <v>283</v>
      </c>
      <c r="C1367" s="36">
        <v>1</v>
      </c>
      <c r="D1367" s="36" t="s">
        <v>547</v>
      </c>
      <c r="E1367" s="36">
        <v>2008</v>
      </c>
      <c r="F1367" s="36">
        <v>2009</v>
      </c>
      <c r="G1367" s="63">
        <v>309.22000000000003</v>
      </c>
      <c r="H1367" s="36">
        <v>10</v>
      </c>
      <c r="I1367" s="36">
        <v>1</v>
      </c>
      <c r="J1367" s="36">
        <v>0</v>
      </c>
      <c r="K1367" s="36">
        <v>4</v>
      </c>
      <c r="L1367" s="63">
        <v>15872</v>
      </c>
      <c r="M1367" s="63">
        <v>9532</v>
      </c>
      <c r="N1367" s="95">
        <f t="shared" si="130"/>
        <v>0.62478349866162808</v>
      </c>
      <c r="O1367" s="36">
        <f t="shared" si="131"/>
        <v>20080283</v>
      </c>
      <c r="P1367" s="63">
        <v>4283</v>
      </c>
      <c r="Q1367" s="76">
        <f t="shared" si="132"/>
        <v>5.9313565257996732</v>
      </c>
      <c r="R1367" s="76">
        <f t="shared" si="133"/>
        <v>0.62478349866162808</v>
      </c>
      <c r="S1367" s="95">
        <f t="shared" si="134"/>
        <v>-1</v>
      </c>
      <c r="T1367" s="95">
        <f t="shared" si="135"/>
        <v>-1</v>
      </c>
    </row>
    <row r="1368" spans="1:20" x14ac:dyDescent="0.3">
      <c r="A1368" s="36">
        <f t="shared" si="124"/>
        <v>1</v>
      </c>
      <c r="B1368" s="36">
        <v>286</v>
      </c>
      <c r="C1368" s="36">
        <v>1</v>
      </c>
      <c r="D1368" s="36" t="s">
        <v>422</v>
      </c>
      <c r="E1368" s="36">
        <v>2008</v>
      </c>
      <c r="F1368" s="36">
        <v>2009</v>
      </c>
      <c r="G1368" s="63">
        <v>200</v>
      </c>
      <c r="H1368" s="36">
        <v>10</v>
      </c>
      <c r="I1368" s="36">
        <v>0</v>
      </c>
      <c r="J1368" s="36">
        <v>0</v>
      </c>
      <c r="K1368" s="36">
        <v>3</v>
      </c>
      <c r="L1368" s="63">
        <v>504</v>
      </c>
      <c r="M1368" s="63">
        <v>684</v>
      </c>
      <c r="N1368" s="95">
        <f t="shared" si="130"/>
        <v>0.42424242424242425</v>
      </c>
      <c r="O1368" s="36">
        <f t="shared" si="131"/>
        <v>20080286</v>
      </c>
      <c r="P1368" s="63">
        <v>1946</v>
      </c>
      <c r="Q1368" s="76">
        <f t="shared" si="132"/>
        <v>0.61048304213771842</v>
      </c>
      <c r="R1368" s="76">
        <f t="shared" si="133"/>
        <v>0.42424242424242425</v>
      </c>
      <c r="S1368" s="95">
        <f t="shared" si="134"/>
        <v>-1</v>
      </c>
      <c r="T1368" s="95">
        <f t="shared" si="135"/>
        <v>-1</v>
      </c>
    </row>
    <row r="1369" spans="1:20" x14ac:dyDescent="0.3">
      <c r="A1369" s="36">
        <f t="shared" si="124"/>
        <v>1</v>
      </c>
      <c r="B1369" s="36">
        <v>316</v>
      </c>
      <c r="C1369" s="36">
        <v>1</v>
      </c>
      <c r="D1369" s="36" t="s">
        <v>471</v>
      </c>
      <c r="E1369" s="36">
        <v>2008</v>
      </c>
      <c r="F1369" s="36">
        <v>2009</v>
      </c>
      <c r="G1369" s="63">
        <v>154.97999999999999</v>
      </c>
      <c r="H1369" s="36">
        <v>5</v>
      </c>
      <c r="I1369" s="36">
        <v>0</v>
      </c>
      <c r="J1369" s="36">
        <v>0</v>
      </c>
      <c r="K1369" s="36">
        <v>2</v>
      </c>
      <c r="L1369" s="63">
        <v>898</v>
      </c>
      <c r="M1369" s="63">
        <v>1170</v>
      </c>
      <c r="N1369" s="95">
        <f t="shared" si="130"/>
        <v>0.43423597678916825</v>
      </c>
      <c r="O1369" s="36">
        <f t="shared" si="131"/>
        <v>20080316</v>
      </c>
      <c r="P1369" s="63">
        <v>1121</v>
      </c>
      <c r="Q1369" s="76">
        <f t="shared" si="132"/>
        <v>1.8447814451382694</v>
      </c>
      <c r="R1369" s="76">
        <f t="shared" si="133"/>
        <v>0.43423597678916825</v>
      </c>
      <c r="S1369" s="95">
        <f t="shared" si="134"/>
        <v>-1</v>
      </c>
      <c r="T1369" s="95">
        <f t="shared" si="135"/>
        <v>-1</v>
      </c>
    </row>
    <row r="1370" spans="1:20" x14ac:dyDescent="0.3">
      <c r="A1370" s="36">
        <f t="shared" si="124"/>
        <v>1</v>
      </c>
      <c r="B1370" s="36">
        <v>319</v>
      </c>
      <c r="C1370" s="36">
        <v>1</v>
      </c>
      <c r="D1370" s="36" t="s">
        <v>491</v>
      </c>
      <c r="E1370" s="36">
        <v>2008</v>
      </c>
      <c r="F1370" s="36">
        <v>2009</v>
      </c>
      <c r="G1370" s="63">
        <v>900</v>
      </c>
      <c r="H1370" s="36">
        <v>10</v>
      </c>
      <c r="I1370" s="36">
        <v>0</v>
      </c>
      <c r="J1370" s="36">
        <v>0</v>
      </c>
      <c r="K1370" s="36">
        <v>10</v>
      </c>
      <c r="L1370" s="63">
        <v>884</v>
      </c>
      <c r="M1370" s="63">
        <v>1350</v>
      </c>
      <c r="N1370" s="95">
        <f t="shared" si="130"/>
        <v>0.39570277529095793</v>
      </c>
      <c r="O1370" s="36">
        <f t="shared" si="131"/>
        <v>20080319</v>
      </c>
      <c r="P1370" s="63">
        <v>567</v>
      </c>
      <c r="Q1370" s="76">
        <f t="shared" si="132"/>
        <v>3.9400352733686068</v>
      </c>
      <c r="R1370" s="76">
        <f t="shared" si="133"/>
        <v>0.39570277529095793</v>
      </c>
      <c r="S1370" s="95">
        <f t="shared" si="134"/>
        <v>-1</v>
      </c>
      <c r="T1370" s="95">
        <f t="shared" si="135"/>
        <v>-1</v>
      </c>
    </row>
    <row r="1371" spans="1:20" x14ac:dyDescent="0.3">
      <c r="A1371" s="36">
        <f t="shared" si="124"/>
        <v>1</v>
      </c>
      <c r="B1371" s="36">
        <v>333</v>
      </c>
      <c r="C1371" s="36">
        <v>1</v>
      </c>
      <c r="D1371" s="36" t="s">
        <v>278</v>
      </c>
      <c r="E1371" s="36">
        <v>2008</v>
      </c>
      <c r="F1371" s="36">
        <v>2009</v>
      </c>
      <c r="G1371" s="63">
        <v>1195</v>
      </c>
      <c r="H1371" s="36">
        <v>5</v>
      </c>
      <c r="I1371" s="36">
        <v>0</v>
      </c>
      <c r="J1371" s="36">
        <v>0</v>
      </c>
      <c r="K1371" s="36">
        <v>10</v>
      </c>
      <c r="L1371" s="63">
        <v>800</v>
      </c>
      <c r="M1371" s="63">
        <v>1050</v>
      </c>
      <c r="N1371" s="95">
        <f t="shared" si="130"/>
        <v>0.43243243243243246</v>
      </c>
      <c r="O1371" s="36">
        <f t="shared" si="131"/>
        <v>20080333</v>
      </c>
      <c r="P1371" s="63">
        <v>583</v>
      </c>
      <c r="Q1371" s="76">
        <f t="shared" si="132"/>
        <v>3.1732418524871355</v>
      </c>
      <c r="R1371" s="76">
        <f t="shared" si="133"/>
        <v>0.43243243243243246</v>
      </c>
      <c r="S1371" s="95">
        <f t="shared" si="134"/>
        <v>-1</v>
      </c>
      <c r="T1371" s="95">
        <f t="shared" si="135"/>
        <v>-1</v>
      </c>
    </row>
    <row r="1372" spans="1:20" x14ac:dyDescent="0.3">
      <c r="A1372" s="36">
        <f t="shared" si="124"/>
        <v>1</v>
      </c>
      <c r="B1372" s="36">
        <v>345</v>
      </c>
      <c r="C1372" s="36">
        <v>1</v>
      </c>
      <c r="D1372" s="36" t="s">
        <v>423</v>
      </c>
      <c r="E1372" s="36">
        <v>2008</v>
      </c>
      <c r="F1372" s="36">
        <v>2010</v>
      </c>
      <c r="G1372" s="63">
        <v>597</v>
      </c>
      <c r="H1372" s="36">
        <v>7</v>
      </c>
      <c r="I1372" s="36">
        <v>1</v>
      </c>
      <c r="J1372" s="36">
        <v>1</v>
      </c>
      <c r="K1372" s="36">
        <v>6</v>
      </c>
      <c r="L1372" s="63">
        <v>3262</v>
      </c>
      <c r="M1372" s="63">
        <v>2130</v>
      </c>
      <c r="N1372" s="95">
        <f t="shared" si="130"/>
        <v>0.60497032640949555</v>
      </c>
      <c r="O1372" s="36">
        <f t="shared" si="131"/>
        <v>20080345</v>
      </c>
      <c r="P1372" s="63">
        <v>1474</v>
      </c>
      <c r="Q1372" s="76">
        <f t="shared" si="132"/>
        <v>3.6580732700135683</v>
      </c>
      <c r="R1372" s="76">
        <f t="shared" si="133"/>
        <v>0.60497032640949555</v>
      </c>
      <c r="S1372" s="95">
        <f t="shared" si="134"/>
        <v>-1</v>
      </c>
      <c r="T1372" s="95">
        <f t="shared" si="135"/>
        <v>-1</v>
      </c>
    </row>
    <row r="1373" spans="1:20" x14ac:dyDescent="0.3">
      <c r="A1373" s="36">
        <f t="shared" si="124"/>
        <v>1</v>
      </c>
      <c r="B1373" s="36">
        <v>347</v>
      </c>
      <c r="C1373" s="36">
        <v>1</v>
      </c>
      <c r="D1373" s="36" t="s">
        <v>379</v>
      </c>
      <c r="E1373" s="36">
        <v>2008</v>
      </c>
      <c r="F1373" s="36">
        <v>2009</v>
      </c>
      <c r="G1373" s="63">
        <v>374.36</v>
      </c>
      <c r="H1373" s="36">
        <v>10</v>
      </c>
      <c r="I1373" s="36">
        <v>0</v>
      </c>
      <c r="J1373" s="36">
        <v>0</v>
      </c>
      <c r="K1373" s="36">
        <v>4</v>
      </c>
      <c r="L1373" s="63">
        <v>5620</v>
      </c>
      <c r="M1373" s="63">
        <v>6036</v>
      </c>
      <c r="N1373" s="95">
        <f t="shared" si="130"/>
        <v>0.4821551132463967</v>
      </c>
      <c r="O1373" s="36">
        <f t="shared" si="131"/>
        <v>20080347</v>
      </c>
      <c r="P1373" s="63">
        <v>4042</v>
      </c>
      <c r="Q1373" s="76">
        <f t="shared" si="132"/>
        <v>2.8837209302325579</v>
      </c>
      <c r="R1373" s="76">
        <f t="shared" si="133"/>
        <v>0.4821551132463967</v>
      </c>
      <c r="S1373" s="95">
        <f t="shared" si="134"/>
        <v>-1</v>
      </c>
      <c r="T1373" s="95">
        <f t="shared" si="135"/>
        <v>-1</v>
      </c>
    </row>
    <row r="1374" spans="1:20" x14ac:dyDescent="0.3">
      <c r="A1374" s="36">
        <f t="shared" si="124"/>
        <v>1</v>
      </c>
      <c r="B1374" s="36">
        <v>347</v>
      </c>
      <c r="C1374" s="36">
        <v>1</v>
      </c>
      <c r="D1374" s="36" t="s">
        <v>379</v>
      </c>
      <c r="E1374" s="36">
        <v>2008</v>
      </c>
      <c r="F1374" s="36">
        <v>2009</v>
      </c>
      <c r="G1374" s="63">
        <v>201.51</v>
      </c>
      <c r="H1374" s="36">
        <v>10</v>
      </c>
      <c r="I1374" s="36">
        <v>1</v>
      </c>
      <c r="J1374" s="36">
        <v>0</v>
      </c>
      <c r="K1374" s="36">
        <v>3</v>
      </c>
      <c r="L1374" s="63">
        <v>6696</v>
      </c>
      <c r="M1374" s="63">
        <v>5068</v>
      </c>
      <c r="N1374" s="95">
        <f t="shared" si="130"/>
        <v>0.56919415164909892</v>
      </c>
      <c r="O1374" s="36">
        <f t="shared" si="131"/>
        <v>20080347</v>
      </c>
      <c r="P1374" s="63">
        <v>4042</v>
      </c>
      <c r="Q1374" s="76">
        <f t="shared" si="132"/>
        <v>2.9104403760514597</v>
      </c>
      <c r="R1374" s="76">
        <f t="shared" si="133"/>
        <v>0.56919415164909892</v>
      </c>
      <c r="S1374" s="95">
        <f t="shared" si="134"/>
        <v>-1</v>
      </c>
      <c r="T1374" s="95">
        <f t="shared" si="135"/>
        <v>-1</v>
      </c>
    </row>
    <row r="1375" spans="1:20" x14ac:dyDescent="0.3">
      <c r="A1375" s="36">
        <f t="shared" si="124"/>
        <v>1</v>
      </c>
      <c r="B1375" s="36">
        <v>394</v>
      </c>
      <c r="C1375" s="36">
        <v>1</v>
      </c>
      <c r="D1375" s="36" t="s">
        <v>661</v>
      </c>
      <c r="E1375" s="36">
        <v>2008</v>
      </c>
      <c r="F1375" s="36">
        <v>2009</v>
      </c>
      <c r="G1375" s="63">
        <v>313.13</v>
      </c>
      <c r="H1375" s="36">
        <v>5</v>
      </c>
      <c r="I1375" s="36">
        <v>1</v>
      </c>
      <c r="J1375" s="36">
        <v>0</v>
      </c>
      <c r="K1375" s="36">
        <v>4</v>
      </c>
      <c r="L1375" s="63">
        <v>2609</v>
      </c>
      <c r="M1375" s="63">
        <v>1772</v>
      </c>
      <c r="N1375" s="95">
        <f t="shared" si="130"/>
        <v>0.59552613558548273</v>
      </c>
      <c r="O1375" s="36">
        <f t="shared" si="131"/>
        <v>20080394</v>
      </c>
      <c r="P1375" s="63">
        <v>1165</v>
      </c>
      <c r="Q1375" s="76">
        <f t="shared" si="132"/>
        <v>3.7605150214592276</v>
      </c>
      <c r="R1375" s="76">
        <f t="shared" si="133"/>
        <v>0.59552613558548273</v>
      </c>
      <c r="S1375" s="95">
        <f t="shared" si="134"/>
        <v>-1</v>
      </c>
      <c r="T1375" s="95">
        <f t="shared" si="135"/>
        <v>-1</v>
      </c>
    </row>
    <row r="1376" spans="1:20" x14ac:dyDescent="0.3">
      <c r="A1376" s="36">
        <f t="shared" si="124"/>
        <v>1</v>
      </c>
      <c r="B1376" s="36">
        <v>394</v>
      </c>
      <c r="C1376" s="36">
        <v>1</v>
      </c>
      <c r="D1376" s="36" t="s">
        <v>661</v>
      </c>
      <c r="E1376" s="36">
        <v>2008</v>
      </c>
      <c r="F1376" s="36">
        <v>2009</v>
      </c>
      <c r="G1376" s="63">
        <v>70.97</v>
      </c>
      <c r="H1376" s="36">
        <v>5</v>
      </c>
      <c r="I1376" s="36">
        <v>1</v>
      </c>
      <c r="J1376" s="36">
        <v>0</v>
      </c>
      <c r="K1376" s="36">
        <v>1</v>
      </c>
      <c r="L1376" s="63">
        <v>2343</v>
      </c>
      <c r="M1376" s="63">
        <v>2008</v>
      </c>
      <c r="N1376" s="95">
        <f t="shared" si="130"/>
        <v>0.5384968972649965</v>
      </c>
      <c r="O1376" s="36">
        <f t="shared" si="131"/>
        <v>20080394</v>
      </c>
      <c r="P1376" s="63">
        <v>1165</v>
      </c>
      <c r="Q1376" s="76">
        <f t="shared" si="132"/>
        <v>3.7347639484978541</v>
      </c>
      <c r="R1376" s="76">
        <f t="shared" si="133"/>
        <v>0.5384968972649965</v>
      </c>
      <c r="S1376" s="95">
        <f t="shared" si="134"/>
        <v>-1</v>
      </c>
      <c r="T1376" s="95">
        <f t="shared" si="135"/>
        <v>-1</v>
      </c>
    </row>
    <row r="1377" spans="1:20" x14ac:dyDescent="0.3">
      <c r="A1377" s="36">
        <f t="shared" si="124"/>
        <v>1</v>
      </c>
      <c r="B1377" s="36">
        <v>402</v>
      </c>
      <c r="C1377" s="36">
        <v>1</v>
      </c>
      <c r="D1377" s="36" t="s">
        <v>282</v>
      </c>
      <c r="E1377" s="36">
        <v>2008</v>
      </c>
      <c r="F1377" s="36">
        <v>2009</v>
      </c>
      <c r="G1377" s="63">
        <v>643</v>
      </c>
      <c r="H1377" s="36">
        <v>10</v>
      </c>
      <c r="I1377" s="36">
        <v>0</v>
      </c>
      <c r="J1377" s="36">
        <v>0</v>
      </c>
      <c r="K1377" s="36">
        <v>7</v>
      </c>
      <c r="L1377" s="63">
        <v>143</v>
      </c>
      <c r="M1377" s="63">
        <v>201</v>
      </c>
      <c r="N1377" s="95">
        <f t="shared" si="130"/>
        <v>0.41569767441860467</v>
      </c>
      <c r="O1377" s="36">
        <f t="shared" si="131"/>
        <v>20080402</v>
      </c>
      <c r="P1377" s="63">
        <v>149</v>
      </c>
      <c r="Q1377" s="76">
        <f t="shared" si="132"/>
        <v>2.3087248322147653</v>
      </c>
      <c r="R1377" s="76">
        <f t="shared" si="133"/>
        <v>0.41569767441860467</v>
      </c>
      <c r="S1377" s="95">
        <f t="shared" si="134"/>
        <v>-1</v>
      </c>
      <c r="T1377" s="95">
        <f t="shared" si="135"/>
        <v>-1</v>
      </c>
    </row>
    <row r="1378" spans="1:20" x14ac:dyDescent="0.3">
      <c r="A1378" s="36">
        <f t="shared" si="124"/>
        <v>1</v>
      </c>
      <c r="B1378" s="36">
        <v>415</v>
      </c>
      <c r="C1378" s="36">
        <v>1</v>
      </c>
      <c r="D1378" s="36" t="s">
        <v>326</v>
      </c>
      <c r="E1378" s="36">
        <v>2008</v>
      </c>
      <c r="F1378" s="36">
        <v>2009</v>
      </c>
      <c r="G1378" s="63">
        <v>615</v>
      </c>
      <c r="H1378" s="36">
        <v>10</v>
      </c>
      <c r="I1378" s="36">
        <v>1</v>
      </c>
      <c r="J1378" s="36">
        <v>0</v>
      </c>
      <c r="K1378" s="36">
        <v>7</v>
      </c>
      <c r="L1378" s="63">
        <v>308</v>
      </c>
      <c r="M1378" s="63">
        <v>214</v>
      </c>
      <c r="N1378" s="95">
        <f t="shared" si="130"/>
        <v>0.59003831417624519</v>
      </c>
      <c r="O1378" s="36">
        <f t="shared" si="131"/>
        <v>20080415</v>
      </c>
      <c r="P1378" s="63">
        <v>167</v>
      </c>
      <c r="Q1378" s="76">
        <f t="shared" si="132"/>
        <v>3.125748502994012</v>
      </c>
      <c r="R1378" s="76">
        <f t="shared" si="133"/>
        <v>0.59003831417624519</v>
      </c>
      <c r="S1378" s="95">
        <f t="shared" si="134"/>
        <v>-1</v>
      </c>
      <c r="T1378" s="95">
        <f t="shared" si="135"/>
        <v>-1</v>
      </c>
    </row>
    <row r="1379" spans="1:20" x14ac:dyDescent="0.3">
      <c r="A1379" s="36">
        <f t="shared" si="124"/>
        <v>1</v>
      </c>
      <c r="B1379" s="36">
        <v>465</v>
      </c>
      <c r="C1379" s="36">
        <v>1</v>
      </c>
      <c r="D1379" s="36" t="s">
        <v>455</v>
      </c>
      <c r="E1379" s="36">
        <v>2008</v>
      </c>
      <c r="F1379" s="36">
        <v>2009</v>
      </c>
      <c r="G1379" s="63">
        <v>298.49</v>
      </c>
      <c r="H1379" s="36">
        <v>10</v>
      </c>
      <c r="I1379" s="36">
        <v>0</v>
      </c>
      <c r="J1379" s="36">
        <v>0</v>
      </c>
      <c r="K1379" s="36">
        <v>3</v>
      </c>
      <c r="L1379" s="63">
        <v>2679</v>
      </c>
      <c r="M1379" s="63">
        <v>3389</v>
      </c>
      <c r="N1379" s="95">
        <f t="shared" si="130"/>
        <v>0.44149637442320372</v>
      </c>
      <c r="O1379" s="36">
        <f t="shared" si="131"/>
        <v>20080465</v>
      </c>
      <c r="P1379" s="63">
        <v>1800</v>
      </c>
      <c r="Q1379" s="76">
        <f t="shared" si="132"/>
        <v>3.3711111111111109</v>
      </c>
      <c r="R1379" s="76">
        <f t="shared" si="133"/>
        <v>0.44149637442320372</v>
      </c>
      <c r="S1379" s="95">
        <f t="shared" si="134"/>
        <v>-1</v>
      </c>
      <c r="T1379" s="95">
        <f t="shared" si="135"/>
        <v>-1</v>
      </c>
    </row>
    <row r="1380" spans="1:20" x14ac:dyDescent="0.3">
      <c r="A1380" s="36">
        <f t="shared" si="124"/>
        <v>1</v>
      </c>
      <c r="B1380" s="36">
        <v>495</v>
      </c>
      <c r="C1380" s="36">
        <v>1</v>
      </c>
      <c r="D1380" s="36" t="s">
        <v>522</v>
      </c>
      <c r="E1380" s="36">
        <v>2008</v>
      </c>
      <c r="F1380" s="36">
        <v>2009</v>
      </c>
      <c r="G1380" s="63">
        <v>346.99</v>
      </c>
      <c r="H1380" s="36">
        <v>10</v>
      </c>
      <c r="I1380" s="36">
        <v>1</v>
      </c>
      <c r="J1380" s="36">
        <v>0</v>
      </c>
      <c r="K1380" s="36">
        <v>4</v>
      </c>
      <c r="L1380" s="63">
        <v>405</v>
      </c>
      <c r="M1380" s="63">
        <v>339</v>
      </c>
      <c r="N1380" s="95">
        <f t="shared" si="130"/>
        <v>0.54435483870967738</v>
      </c>
      <c r="O1380" s="36">
        <f t="shared" si="131"/>
        <v>20080495</v>
      </c>
      <c r="P1380" s="63">
        <v>372</v>
      </c>
      <c r="Q1380" s="76">
        <f t="shared" si="132"/>
        <v>2</v>
      </c>
      <c r="R1380" s="76">
        <f t="shared" si="133"/>
        <v>0.54435483870967738</v>
      </c>
      <c r="S1380" s="95">
        <f t="shared" si="134"/>
        <v>-1</v>
      </c>
      <c r="T1380" s="95">
        <f t="shared" si="135"/>
        <v>-1</v>
      </c>
    </row>
    <row r="1381" spans="1:20" x14ac:dyDescent="0.3">
      <c r="A1381" s="36">
        <f t="shared" si="124"/>
        <v>1</v>
      </c>
      <c r="B1381" s="36">
        <v>495</v>
      </c>
      <c r="C1381" s="36">
        <v>1</v>
      </c>
      <c r="D1381" s="36" t="s">
        <v>522</v>
      </c>
      <c r="E1381" s="36">
        <v>2008</v>
      </c>
      <c r="F1381" s="36">
        <v>2009</v>
      </c>
      <c r="G1381" s="63">
        <v>240</v>
      </c>
      <c r="H1381" s="36">
        <v>10</v>
      </c>
      <c r="I1381" s="36">
        <v>0</v>
      </c>
      <c r="J1381" s="36">
        <v>0</v>
      </c>
      <c r="K1381" s="36">
        <v>3</v>
      </c>
      <c r="L1381" s="63">
        <v>337</v>
      </c>
      <c r="M1381" s="63">
        <v>408</v>
      </c>
      <c r="N1381" s="95">
        <f t="shared" si="130"/>
        <v>0.45234899328859063</v>
      </c>
      <c r="O1381" s="36">
        <f t="shared" si="131"/>
        <v>20080495</v>
      </c>
      <c r="P1381" s="63">
        <v>372</v>
      </c>
      <c r="Q1381" s="76">
        <f t="shared" si="132"/>
        <v>2.002688172043011</v>
      </c>
      <c r="R1381" s="76">
        <f t="shared" si="133"/>
        <v>0.45234899328859063</v>
      </c>
      <c r="S1381" s="95">
        <f t="shared" si="134"/>
        <v>-1</v>
      </c>
      <c r="T1381" s="95">
        <f t="shared" si="135"/>
        <v>-1</v>
      </c>
    </row>
    <row r="1382" spans="1:20" x14ac:dyDescent="0.3">
      <c r="A1382" s="36">
        <f t="shared" si="124"/>
        <v>1</v>
      </c>
      <c r="B1382" s="36">
        <v>514</v>
      </c>
      <c r="C1382" s="36">
        <v>1</v>
      </c>
      <c r="D1382" s="36" t="s">
        <v>426</v>
      </c>
      <c r="E1382" s="36">
        <v>2008</v>
      </c>
      <c r="F1382" s="36">
        <v>2009</v>
      </c>
      <c r="G1382" s="63">
        <v>409</v>
      </c>
      <c r="H1382" s="36">
        <v>10</v>
      </c>
      <c r="I1382" s="36">
        <v>1</v>
      </c>
      <c r="J1382" s="36">
        <v>0</v>
      </c>
      <c r="K1382" s="36">
        <v>5</v>
      </c>
      <c r="L1382" s="63">
        <v>328</v>
      </c>
      <c r="M1382" s="63">
        <v>143</v>
      </c>
      <c r="N1382" s="95">
        <f t="shared" si="130"/>
        <v>0.69639065817409762</v>
      </c>
      <c r="O1382" s="36">
        <f t="shared" si="131"/>
        <v>20080514</v>
      </c>
      <c r="P1382" s="63">
        <v>166</v>
      </c>
      <c r="Q1382" s="76">
        <f t="shared" si="132"/>
        <v>2.8373493975903616</v>
      </c>
      <c r="R1382" s="76">
        <f t="shared" si="133"/>
        <v>0.69639065817409762</v>
      </c>
      <c r="S1382" s="95">
        <f t="shared" si="134"/>
        <v>-1</v>
      </c>
      <c r="T1382" s="95">
        <f t="shared" si="135"/>
        <v>-1</v>
      </c>
    </row>
    <row r="1383" spans="1:20" x14ac:dyDescent="0.3">
      <c r="A1383" s="36">
        <f t="shared" si="124"/>
        <v>1</v>
      </c>
      <c r="B1383" s="36">
        <v>547</v>
      </c>
      <c r="C1383" s="36">
        <v>1</v>
      </c>
      <c r="D1383" s="36" t="s">
        <v>427</v>
      </c>
      <c r="E1383" s="36">
        <v>2008</v>
      </c>
      <c r="F1383" s="36">
        <v>2009</v>
      </c>
      <c r="G1383" s="63">
        <v>797.85</v>
      </c>
      <c r="H1383" s="36">
        <v>10</v>
      </c>
      <c r="I1383" s="36">
        <v>1</v>
      </c>
      <c r="J1383" s="36">
        <v>0</v>
      </c>
      <c r="K1383" s="36">
        <v>8</v>
      </c>
      <c r="L1383" s="63">
        <v>948</v>
      </c>
      <c r="M1383" s="63">
        <v>799</v>
      </c>
      <c r="N1383" s="95">
        <f t="shared" si="130"/>
        <v>0.54264453348597597</v>
      </c>
      <c r="O1383" s="36">
        <f t="shared" si="131"/>
        <v>20080547</v>
      </c>
      <c r="P1383" s="63">
        <v>524</v>
      </c>
      <c r="Q1383" s="76">
        <f t="shared" si="132"/>
        <v>3.3339694656488548</v>
      </c>
      <c r="R1383" s="76">
        <f t="shared" si="133"/>
        <v>0.54264453348597597</v>
      </c>
      <c r="S1383" s="95">
        <f t="shared" si="134"/>
        <v>-1</v>
      </c>
      <c r="T1383" s="95">
        <f t="shared" si="135"/>
        <v>-1</v>
      </c>
    </row>
    <row r="1384" spans="1:20" x14ac:dyDescent="0.3">
      <c r="A1384" s="36">
        <f t="shared" si="124"/>
        <v>1</v>
      </c>
      <c r="B1384" s="36">
        <v>548</v>
      </c>
      <c r="C1384" s="36">
        <v>1</v>
      </c>
      <c r="D1384" s="36" t="s">
        <v>666</v>
      </c>
      <c r="E1384" s="36">
        <v>2008</v>
      </c>
      <c r="F1384" s="36">
        <v>2009</v>
      </c>
      <c r="G1384" s="63">
        <v>1100</v>
      </c>
      <c r="H1384" s="36">
        <v>10</v>
      </c>
      <c r="I1384" s="36">
        <v>0</v>
      </c>
      <c r="J1384" s="36">
        <v>0</v>
      </c>
      <c r="K1384" s="36">
        <v>10</v>
      </c>
      <c r="L1384" s="63">
        <v>1932</v>
      </c>
      <c r="M1384" s="63">
        <v>2076</v>
      </c>
      <c r="N1384" s="95">
        <f t="shared" si="130"/>
        <v>0.4820359281437126</v>
      </c>
      <c r="O1384" s="36">
        <f t="shared" si="131"/>
        <v>20080548</v>
      </c>
      <c r="P1384" s="63">
        <v>931</v>
      </c>
      <c r="Q1384" s="76">
        <f t="shared" si="132"/>
        <v>4.3050483351235229</v>
      </c>
      <c r="R1384" s="76">
        <f t="shared" si="133"/>
        <v>0.4820359281437126</v>
      </c>
      <c r="S1384" s="95">
        <f t="shared" si="134"/>
        <v>-1</v>
      </c>
      <c r="T1384" s="95">
        <f t="shared" si="135"/>
        <v>-1</v>
      </c>
    </row>
    <row r="1385" spans="1:20" x14ac:dyDescent="0.3">
      <c r="A1385" s="36">
        <f t="shared" si="124"/>
        <v>1</v>
      </c>
      <c r="B1385" s="36">
        <v>549</v>
      </c>
      <c r="C1385" s="36">
        <v>1</v>
      </c>
      <c r="D1385" s="36" t="s">
        <v>524</v>
      </c>
      <c r="E1385" s="36">
        <v>2008</v>
      </c>
      <c r="F1385" s="36">
        <v>2009</v>
      </c>
      <c r="G1385" s="63">
        <v>668.7</v>
      </c>
      <c r="H1385" s="36">
        <v>10</v>
      </c>
      <c r="I1385" s="36">
        <v>0</v>
      </c>
      <c r="J1385" s="36">
        <v>0</v>
      </c>
      <c r="K1385" s="36">
        <v>7</v>
      </c>
      <c r="L1385" s="63">
        <v>1911</v>
      </c>
      <c r="M1385" s="63">
        <v>4054</v>
      </c>
      <c r="N1385" s="95">
        <f t="shared" si="130"/>
        <v>0.32036881810561607</v>
      </c>
      <c r="O1385" s="36">
        <f t="shared" si="131"/>
        <v>20080549</v>
      </c>
      <c r="P1385" s="63">
        <v>1405</v>
      </c>
      <c r="Q1385" s="76">
        <f t="shared" si="132"/>
        <v>4.2455516014234878</v>
      </c>
      <c r="R1385" s="76">
        <f t="shared" si="133"/>
        <v>0.32036881810561607</v>
      </c>
      <c r="S1385" s="95">
        <f t="shared" si="134"/>
        <v>-1</v>
      </c>
      <c r="T1385" s="95">
        <f t="shared" si="135"/>
        <v>-1</v>
      </c>
    </row>
    <row r="1386" spans="1:20" x14ac:dyDescent="0.3">
      <c r="A1386" s="36">
        <f t="shared" si="124"/>
        <v>1</v>
      </c>
      <c r="B1386" s="36">
        <v>581</v>
      </c>
      <c r="C1386" s="36">
        <v>1</v>
      </c>
      <c r="D1386" s="36" t="s">
        <v>525</v>
      </c>
      <c r="E1386" s="36">
        <v>2008</v>
      </c>
      <c r="F1386" s="36">
        <v>2009</v>
      </c>
      <c r="G1386" s="63">
        <v>386.46</v>
      </c>
      <c r="H1386" s="36">
        <v>10</v>
      </c>
      <c r="I1386" s="36">
        <v>0</v>
      </c>
      <c r="J1386" s="36">
        <v>0</v>
      </c>
      <c r="K1386" s="36">
        <v>4</v>
      </c>
      <c r="L1386" s="63">
        <v>592</v>
      </c>
      <c r="M1386" s="63">
        <v>770</v>
      </c>
      <c r="N1386" s="95">
        <f t="shared" si="130"/>
        <v>0.43465491923641703</v>
      </c>
      <c r="O1386" s="36">
        <f t="shared" si="131"/>
        <v>20080581</v>
      </c>
      <c r="P1386" s="63">
        <v>312</v>
      </c>
      <c r="Q1386" s="76">
        <f t="shared" si="132"/>
        <v>4.365384615384615</v>
      </c>
      <c r="R1386" s="76">
        <f t="shared" si="133"/>
        <v>0.43465491923641703</v>
      </c>
      <c r="S1386" s="95">
        <f t="shared" si="134"/>
        <v>-1</v>
      </c>
      <c r="T1386" s="95">
        <f t="shared" si="135"/>
        <v>-1</v>
      </c>
    </row>
    <row r="1387" spans="1:20" x14ac:dyDescent="0.3">
      <c r="A1387" s="36">
        <f t="shared" ref="A1387:A1450" si="136">IF(E1387/4=INT(E1387/4),1,IF(E1387/2=INT(E1387/2),2,3))</f>
        <v>1</v>
      </c>
      <c r="B1387" s="36">
        <v>581</v>
      </c>
      <c r="C1387" s="36">
        <v>1</v>
      </c>
      <c r="D1387" s="36" t="s">
        <v>525</v>
      </c>
      <c r="E1387" s="36">
        <v>2008</v>
      </c>
      <c r="F1387" s="36">
        <v>2009</v>
      </c>
      <c r="G1387" s="63">
        <v>200</v>
      </c>
      <c r="H1387" s="36">
        <v>10</v>
      </c>
      <c r="I1387" s="36">
        <v>0</v>
      </c>
      <c r="J1387" s="36">
        <v>0</v>
      </c>
      <c r="K1387" s="36">
        <v>3</v>
      </c>
      <c r="L1387" s="63">
        <v>470</v>
      </c>
      <c r="M1387" s="63">
        <v>890</v>
      </c>
      <c r="N1387" s="95">
        <f t="shared" si="130"/>
        <v>0.34558823529411764</v>
      </c>
      <c r="O1387" s="36">
        <f t="shared" si="131"/>
        <v>20080581</v>
      </c>
      <c r="P1387" s="63">
        <v>312</v>
      </c>
      <c r="Q1387" s="76">
        <f t="shared" si="132"/>
        <v>4.3589743589743586</v>
      </c>
      <c r="R1387" s="76">
        <f t="shared" si="133"/>
        <v>0.34558823529411764</v>
      </c>
      <c r="S1387" s="95">
        <f t="shared" si="134"/>
        <v>-1</v>
      </c>
      <c r="T1387" s="95">
        <f t="shared" si="135"/>
        <v>-1</v>
      </c>
    </row>
    <row r="1388" spans="1:20" x14ac:dyDescent="0.3">
      <c r="A1388" s="36">
        <f t="shared" si="136"/>
        <v>1</v>
      </c>
      <c r="B1388" s="36">
        <v>630</v>
      </c>
      <c r="C1388" s="36">
        <v>1</v>
      </c>
      <c r="D1388" s="36" t="s">
        <v>393</v>
      </c>
      <c r="E1388" s="36">
        <v>2008</v>
      </c>
      <c r="F1388" s="36">
        <v>2009</v>
      </c>
      <c r="G1388" s="63">
        <v>1600</v>
      </c>
      <c r="H1388" s="36">
        <v>5</v>
      </c>
      <c r="I1388" s="36">
        <v>1</v>
      </c>
      <c r="J1388" s="36">
        <v>0</v>
      </c>
      <c r="K1388" s="36">
        <v>10</v>
      </c>
      <c r="L1388" s="63">
        <v>813</v>
      </c>
      <c r="M1388" s="63">
        <v>466</v>
      </c>
      <c r="N1388" s="95">
        <f t="shared" si="130"/>
        <v>0.63565285379202507</v>
      </c>
      <c r="O1388" s="36">
        <f t="shared" si="131"/>
        <v>20080630</v>
      </c>
      <c r="P1388" s="63">
        <v>389</v>
      </c>
      <c r="Q1388" s="76">
        <f t="shared" si="132"/>
        <v>3.2879177377892033</v>
      </c>
      <c r="R1388" s="76">
        <f t="shared" si="133"/>
        <v>0.63565285379202507</v>
      </c>
      <c r="S1388" s="95">
        <f t="shared" si="134"/>
        <v>-1</v>
      </c>
      <c r="T1388" s="95">
        <f t="shared" si="135"/>
        <v>-1</v>
      </c>
    </row>
    <row r="1389" spans="1:20" x14ac:dyDescent="0.3">
      <c r="A1389" s="36">
        <f t="shared" si="136"/>
        <v>1</v>
      </c>
      <c r="B1389" s="36">
        <v>704</v>
      </c>
      <c r="C1389" s="36">
        <v>1</v>
      </c>
      <c r="D1389" s="36" t="s">
        <v>341</v>
      </c>
      <c r="E1389" s="36">
        <v>2008</v>
      </c>
      <c r="F1389" s="36">
        <v>2009</v>
      </c>
      <c r="G1389" s="63">
        <v>400</v>
      </c>
      <c r="H1389" s="36">
        <v>10</v>
      </c>
      <c r="I1389" s="36">
        <v>0</v>
      </c>
      <c r="J1389" s="36">
        <v>0</v>
      </c>
      <c r="K1389" s="36">
        <v>5</v>
      </c>
      <c r="L1389" s="63">
        <v>3024</v>
      </c>
      <c r="M1389" s="63">
        <v>4220</v>
      </c>
      <c r="N1389" s="95">
        <f t="shared" si="130"/>
        <v>0.41744892324682498</v>
      </c>
      <c r="O1389" s="36">
        <f t="shared" si="131"/>
        <v>20080704</v>
      </c>
      <c r="P1389" s="63">
        <v>1720</v>
      </c>
      <c r="Q1389" s="76">
        <f t="shared" si="132"/>
        <v>4.2116279069767444</v>
      </c>
      <c r="R1389" s="76">
        <f t="shared" si="133"/>
        <v>0.41744892324682498</v>
      </c>
      <c r="S1389" s="95">
        <f t="shared" si="134"/>
        <v>-1</v>
      </c>
      <c r="T1389" s="95">
        <f t="shared" si="135"/>
        <v>-1</v>
      </c>
    </row>
    <row r="1390" spans="1:20" x14ac:dyDescent="0.3">
      <c r="A1390" s="36">
        <f t="shared" si="136"/>
        <v>1</v>
      </c>
      <c r="B1390" s="36">
        <v>709</v>
      </c>
      <c r="C1390" s="36">
        <v>1</v>
      </c>
      <c r="D1390" s="36" t="s">
        <v>344</v>
      </c>
      <c r="E1390" s="36">
        <v>2008</v>
      </c>
      <c r="F1390" s="36">
        <v>2009</v>
      </c>
      <c r="G1390" s="63">
        <v>500</v>
      </c>
      <c r="H1390" s="36">
        <v>5</v>
      </c>
      <c r="I1390" s="36">
        <v>0</v>
      </c>
      <c r="J1390" s="36">
        <v>0</v>
      </c>
      <c r="K1390" s="36">
        <v>6</v>
      </c>
      <c r="L1390" s="63">
        <v>15875</v>
      </c>
      <c r="M1390" s="63">
        <v>35430</v>
      </c>
      <c r="N1390" s="95">
        <f t="shared" si="130"/>
        <v>0.30942403274534647</v>
      </c>
      <c r="O1390" s="36">
        <f t="shared" si="131"/>
        <v>20080709</v>
      </c>
      <c r="P1390" s="63">
        <v>9258</v>
      </c>
      <c r="Q1390" s="76">
        <f t="shared" si="132"/>
        <v>5.5416936703391659</v>
      </c>
      <c r="R1390" s="76">
        <f t="shared" si="133"/>
        <v>0.30942403274534647</v>
      </c>
      <c r="S1390" s="95">
        <f t="shared" si="134"/>
        <v>-1</v>
      </c>
      <c r="T1390" s="95">
        <f t="shared" si="135"/>
        <v>-1</v>
      </c>
    </row>
    <row r="1391" spans="1:20" x14ac:dyDescent="0.3">
      <c r="A1391" s="36">
        <f t="shared" si="136"/>
        <v>1</v>
      </c>
      <c r="B1391" s="36">
        <v>709</v>
      </c>
      <c r="C1391" s="36">
        <v>1</v>
      </c>
      <c r="D1391" s="36" t="s">
        <v>344</v>
      </c>
      <c r="E1391" s="36">
        <v>2008</v>
      </c>
      <c r="F1391" s="36">
        <v>2009</v>
      </c>
      <c r="G1391" s="63">
        <v>365.6</v>
      </c>
      <c r="H1391" s="36">
        <v>5</v>
      </c>
      <c r="I1391" s="36">
        <v>1</v>
      </c>
      <c r="J1391" s="36">
        <v>0</v>
      </c>
      <c r="K1391" s="36">
        <v>4</v>
      </c>
      <c r="L1391" s="63">
        <v>35196</v>
      </c>
      <c r="M1391" s="63">
        <v>17326</v>
      </c>
      <c r="N1391" s="95">
        <f t="shared" si="130"/>
        <v>0.67011918814972771</v>
      </c>
      <c r="O1391" s="36">
        <f t="shared" si="131"/>
        <v>20080709</v>
      </c>
      <c r="P1391" s="63">
        <v>9258</v>
      </c>
      <c r="Q1391" s="76">
        <f t="shared" si="132"/>
        <v>5.6731475480665372</v>
      </c>
      <c r="R1391" s="76">
        <f t="shared" si="133"/>
        <v>0.67011918814972771</v>
      </c>
      <c r="S1391" s="95">
        <f t="shared" si="134"/>
        <v>-1</v>
      </c>
      <c r="T1391" s="95">
        <f t="shared" si="135"/>
        <v>-1</v>
      </c>
    </row>
    <row r="1392" spans="1:20" x14ac:dyDescent="0.3">
      <c r="A1392" s="36">
        <f t="shared" si="136"/>
        <v>1</v>
      </c>
      <c r="B1392" s="36">
        <v>709</v>
      </c>
      <c r="C1392" s="36">
        <v>1</v>
      </c>
      <c r="D1392" s="36" t="s">
        <v>344</v>
      </c>
      <c r="E1392" s="36">
        <v>2008</v>
      </c>
      <c r="F1392" s="36">
        <v>2009</v>
      </c>
      <c r="G1392" s="63">
        <v>334.4</v>
      </c>
      <c r="H1392" s="36">
        <v>5</v>
      </c>
      <c r="I1392" s="36">
        <v>0</v>
      </c>
      <c r="J1392" s="36">
        <v>0</v>
      </c>
      <c r="K1392" s="36">
        <v>4</v>
      </c>
      <c r="L1392" s="63">
        <v>23760</v>
      </c>
      <c r="M1392" s="63">
        <v>28363</v>
      </c>
      <c r="N1392" s="95">
        <f t="shared" si="130"/>
        <v>0.45584482857855457</v>
      </c>
      <c r="O1392" s="36">
        <f t="shared" si="131"/>
        <v>20080709</v>
      </c>
      <c r="P1392" s="63">
        <v>9258</v>
      </c>
      <c r="Q1392" s="76">
        <f t="shared" si="132"/>
        <v>5.630049686757399</v>
      </c>
      <c r="R1392" s="76">
        <f t="shared" si="133"/>
        <v>0.45584482857855457</v>
      </c>
      <c r="S1392" s="95">
        <f t="shared" si="134"/>
        <v>-1</v>
      </c>
      <c r="T1392" s="95">
        <f t="shared" si="135"/>
        <v>-1</v>
      </c>
    </row>
    <row r="1393" spans="1:20" x14ac:dyDescent="0.3">
      <c r="A1393" s="36">
        <f t="shared" si="136"/>
        <v>1</v>
      </c>
      <c r="B1393" s="36">
        <v>717</v>
      </c>
      <c r="C1393" s="36">
        <v>1</v>
      </c>
      <c r="D1393" s="36" t="s">
        <v>345</v>
      </c>
      <c r="E1393" s="36">
        <v>2008</v>
      </c>
      <c r="F1393" s="36">
        <v>2009</v>
      </c>
      <c r="G1393" s="63">
        <v>425</v>
      </c>
      <c r="H1393" s="36">
        <v>10</v>
      </c>
      <c r="I1393" s="36">
        <v>0</v>
      </c>
      <c r="J1393" s="36">
        <v>0</v>
      </c>
      <c r="K1393" s="36">
        <v>5</v>
      </c>
      <c r="L1393" s="63">
        <v>1791</v>
      </c>
      <c r="M1393" s="63">
        <v>2687</v>
      </c>
      <c r="N1393" s="95">
        <f t="shared" si="130"/>
        <v>0.39995533720410897</v>
      </c>
      <c r="O1393" s="36">
        <f t="shared" si="131"/>
        <v>20080717</v>
      </c>
      <c r="P1393" s="63">
        <v>1662</v>
      </c>
      <c r="Q1393" s="76">
        <f t="shared" si="132"/>
        <v>2.694344163658243</v>
      </c>
      <c r="R1393" s="76">
        <f t="shared" si="133"/>
        <v>0.39995533720410897</v>
      </c>
      <c r="S1393" s="95">
        <f t="shared" si="134"/>
        <v>-1</v>
      </c>
      <c r="T1393" s="95">
        <f t="shared" si="135"/>
        <v>-1</v>
      </c>
    </row>
    <row r="1394" spans="1:20" x14ac:dyDescent="0.3">
      <c r="A1394" s="36">
        <f t="shared" si="136"/>
        <v>1</v>
      </c>
      <c r="B1394" s="36">
        <v>719</v>
      </c>
      <c r="C1394" s="36">
        <v>1</v>
      </c>
      <c r="D1394" s="36" t="s">
        <v>231</v>
      </c>
      <c r="E1394" s="36">
        <v>2008</v>
      </c>
      <c r="F1394" s="36">
        <v>2009</v>
      </c>
      <c r="G1394" s="63">
        <v>1051.22</v>
      </c>
      <c r="H1394" s="36">
        <v>10</v>
      </c>
      <c r="I1394" s="36">
        <v>1</v>
      </c>
      <c r="J1394" s="36">
        <v>0</v>
      </c>
      <c r="K1394" s="36">
        <v>10</v>
      </c>
      <c r="L1394" s="63">
        <v>11551</v>
      </c>
      <c r="M1394" s="63">
        <v>9396</v>
      </c>
      <c r="N1394" s="95">
        <f t="shared" si="130"/>
        <v>0.55143934692318708</v>
      </c>
      <c r="O1394" s="36">
        <f t="shared" si="131"/>
        <v>20080719</v>
      </c>
      <c r="P1394" s="63">
        <v>7080</v>
      </c>
      <c r="Q1394" s="76">
        <f t="shared" si="132"/>
        <v>2.9586158192090397</v>
      </c>
      <c r="R1394" s="76">
        <f t="shared" si="133"/>
        <v>0.55143934692318708</v>
      </c>
      <c r="S1394" s="95">
        <f t="shared" si="134"/>
        <v>-1</v>
      </c>
      <c r="T1394" s="95">
        <f t="shared" si="135"/>
        <v>-1</v>
      </c>
    </row>
    <row r="1395" spans="1:20" x14ac:dyDescent="0.3">
      <c r="A1395" s="36">
        <f t="shared" si="136"/>
        <v>1</v>
      </c>
      <c r="B1395" s="36">
        <v>719</v>
      </c>
      <c r="C1395" s="36">
        <v>1</v>
      </c>
      <c r="D1395" s="36" t="s">
        <v>231</v>
      </c>
      <c r="E1395" s="36">
        <v>2008</v>
      </c>
      <c r="F1395" s="36">
        <v>2009</v>
      </c>
      <c r="G1395" s="63">
        <v>90</v>
      </c>
      <c r="H1395" s="36">
        <v>10</v>
      </c>
      <c r="I1395" s="36">
        <v>0</v>
      </c>
      <c r="J1395" s="36">
        <v>0</v>
      </c>
      <c r="K1395" s="36">
        <v>1</v>
      </c>
      <c r="L1395" s="63">
        <v>9926</v>
      </c>
      <c r="M1395" s="63">
        <v>10372</v>
      </c>
      <c r="N1395" s="95">
        <f t="shared" si="130"/>
        <v>0.48901369593063354</v>
      </c>
      <c r="O1395" s="36">
        <f t="shared" si="131"/>
        <v>20080719</v>
      </c>
      <c r="P1395" s="63">
        <v>7080</v>
      </c>
      <c r="Q1395" s="76">
        <f t="shared" si="132"/>
        <v>2.8669491525423729</v>
      </c>
      <c r="R1395" s="76">
        <f t="shared" si="133"/>
        <v>0.48901369593063354</v>
      </c>
      <c r="S1395" s="95">
        <f t="shared" si="134"/>
        <v>-1</v>
      </c>
      <c r="T1395" s="95">
        <f t="shared" si="135"/>
        <v>-1</v>
      </c>
    </row>
    <row r="1396" spans="1:20" x14ac:dyDescent="0.3">
      <c r="A1396" s="36">
        <f t="shared" si="136"/>
        <v>1</v>
      </c>
      <c r="B1396" s="36">
        <v>728</v>
      </c>
      <c r="C1396" s="36">
        <v>1</v>
      </c>
      <c r="D1396" s="36" t="s">
        <v>346</v>
      </c>
      <c r="E1396" s="36">
        <v>2008</v>
      </c>
      <c r="F1396" s="36">
        <v>2009</v>
      </c>
      <c r="G1396" s="63">
        <v>115.9</v>
      </c>
      <c r="H1396" s="36">
        <v>10</v>
      </c>
      <c r="I1396" s="36">
        <v>1</v>
      </c>
      <c r="J1396" s="36">
        <v>0</v>
      </c>
      <c r="K1396" s="36">
        <v>2</v>
      </c>
      <c r="L1396" s="63">
        <v>18049</v>
      </c>
      <c r="M1396" s="63">
        <v>14795</v>
      </c>
      <c r="N1396" s="95">
        <f t="shared" si="130"/>
        <v>0.54953720618682256</v>
      </c>
      <c r="O1396" s="36">
        <f t="shared" si="131"/>
        <v>20080728</v>
      </c>
      <c r="P1396" s="63">
        <v>12548</v>
      </c>
      <c r="Q1396" s="76">
        <f t="shared" si="132"/>
        <v>2.6174689193496969</v>
      </c>
      <c r="R1396" s="76">
        <f t="shared" si="133"/>
        <v>0.54953720618682256</v>
      </c>
      <c r="S1396" s="95">
        <f t="shared" si="134"/>
        <v>-1</v>
      </c>
      <c r="T1396" s="95">
        <f t="shared" si="135"/>
        <v>-1</v>
      </c>
    </row>
    <row r="1397" spans="1:20" x14ac:dyDescent="0.3">
      <c r="A1397" s="36">
        <f t="shared" si="136"/>
        <v>1</v>
      </c>
      <c r="B1397" s="36">
        <v>740</v>
      </c>
      <c r="C1397" s="36">
        <v>1</v>
      </c>
      <c r="D1397" s="36" t="s">
        <v>401</v>
      </c>
      <c r="E1397" s="36">
        <v>2008</v>
      </c>
      <c r="F1397" s="36">
        <v>2009</v>
      </c>
      <c r="G1397" s="63">
        <v>700</v>
      </c>
      <c r="H1397" s="36">
        <v>3</v>
      </c>
      <c r="I1397" s="36">
        <v>1</v>
      </c>
      <c r="J1397" s="36">
        <v>0</v>
      </c>
      <c r="K1397" s="36">
        <v>8</v>
      </c>
      <c r="L1397" s="63">
        <v>2364</v>
      </c>
      <c r="M1397" s="63">
        <v>1466</v>
      </c>
      <c r="N1397" s="95">
        <f t="shared" si="130"/>
        <v>0.61723237597911229</v>
      </c>
      <c r="O1397" s="36">
        <f t="shared" si="131"/>
        <v>20080740</v>
      </c>
      <c r="P1397" s="63">
        <v>1367</v>
      </c>
      <c r="Q1397" s="76">
        <f t="shared" si="132"/>
        <v>2.8017556693489394</v>
      </c>
      <c r="R1397" s="76">
        <f t="shared" si="133"/>
        <v>0.61723237597911229</v>
      </c>
      <c r="S1397" s="95">
        <f t="shared" si="134"/>
        <v>-1</v>
      </c>
      <c r="T1397" s="95">
        <f t="shared" si="135"/>
        <v>-1</v>
      </c>
    </row>
    <row r="1398" spans="1:20" x14ac:dyDescent="0.3">
      <c r="A1398" s="36">
        <f t="shared" si="136"/>
        <v>1</v>
      </c>
      <c r="B1398" s="36">
        <v>740</v>
      </c>
      <c r="C1398" s="36">
        <v>1</v>
      </c>
      <c r="D1398" s="36" t="s">
        <v>401</v>
      </c>
      <c r="E1398" s="36">
        <v>2008</v>
      </c>
      <c r="F1398" s="36">
        <v>2009</v>
      </c>
      <c r="G1398" s="63">
        <v>200</v>
      </c>
      <c r="H1398" s="36">
        <v>3</v>
      </c>
      <c r="I1398" s="36">
        <v>0</v>
      </c>
      <c r="J1398" s="36">
        <v>0</v>
      </c>
      <c r="K1398" s="36">
        <v>3</v>
      </c>
      <c r="L1398" s="63">
        <v>1683</v>
      </c>
      <c r="M1398" s="63">
        <v>2109</v>
      </c>
      <c r="N1398" s="95">
        <f t="shared" si="130"/>
        <v>0.44382911392405061</v>
      </c>
      <c r="O1398" s="36">
        <f t="shared" si="131"/>
        <v>20080740</v>
      </c>
      <c r="P1398" s="63">
        <v>1367</v>
      </c>
      <c r="Q1398" s="76">
        <f t="shared" si="132"/>
        <v>2.7739575713240674</v>
      </c>
      <c r="R1398" s="76">
        <f t="shared" si="133"/>
        <v>0.44382911392405061</v>
      </c>
      <c r="S1398" s="95">
        <f t="shared" si="134"/>
        <v>-1</v>
      </c>
      <c r="T1398" s="95">
        <f t="shared" si="135"/>
        <v>-1</v>
      </c>
    </row>
    <row r="1399" spans="1:20" x14ac:dyDescent="0.3">
      <c r="A1399" s="36">
        <f t="shared" si="136"/>
        <v>1</v>
      </c>
      <c r="B1399" s="36">
        <v>742</v>
      </c>
      <c r="C1399" s="36">
        <v>1</v>
      </c>
      <c r="D1399" s="36" t="s">
        <v>348</v>
      </c>
      <c r="E1399" s="36">
        <v>2008</v>
      </c>
      <c r="F1399" s="36">
        <v>2009</v>
      </c>
      <c r="G1399" s="63">
        <v>555</v>
      </c>
      <c r="H1399" s="36">
        <v>6</v>
      </c>
      <c r="I1399" s="36">
        <v>1</v>
      </c>
      <c r="J1399" s="36">
        <v>0</v>
      </c>
      <c r="K1399" s="36">
        <v>6</v>
      </c>
      <c r="L1399" s="63">
        <v>24295</v>
      </c>
      <c r="M1399" s="63">
        <v>22176</v>
      </c>
      <c r="N1399" s="95">
        <f t="shared" si="130"/>
        <v>0.52279916507068924</v>
      </c>
      <c r="O1399" s="36">
        <f t="shared" si="131"/>
        <v>20080742</v>
      </c>
      <c r="P1399" s="63">
        <v>9100</v>
      </c>
      <c r="Q1399" s="76">
        <f t="shared" si="132"/>
        <v>5.106703296703297</v>
      </c>
      <c r="R1399" s="76">
        <f t="shared" si="133"/>
        <v>0.52279916507068924</v>
      </c>
      <c r="S1399" s="95">
        <f t="shared" si="134"/>
        <v>-1</v>
      </c>
      <c r="T1399" s="95">
        <f t="shared" si="135"/>
        <v>-1</v>
      </c>
    </row>
    <row r="1400" spans="1:20" x14ac:dyDescent="0.3">
      <c r="A1400" s="36">
        <f t="shared" si="136"/>
        <v>1</v>
      </c>
      <c r="B1400" s="36">
        <v>742</v>
      </c>
      <c r="C1400" s="36">
        <v>1</v>
      </c>
      <c r="D1400" s="36" t="s">
        <v>348</v>
      </c>
      <c r="E1400" s="36">
        <v>2008</v>
      </c>
      <c r="F1400" s="36">
        <v>2009</v>
      </c>
      <c r="G1400" s="63">
        <v>255</v>
      </c>
      <c r="H1400" s="36">
        <v>6</v>
      </c>
      <c r="I1400" s="36">
        <v>0</v>
      </c>
      <c r="J1400" s="36">
        <v>0</v>
      </c>
      <c r="K1400" s="36">
        <v>3</v>
      </c>
      <c r="L1400" s="63">
        <v>19937</v>
      </c>
      <c r="M1400" s="63">
        <v>25661</v>
      </c>
      <c r="N1400" s="95">
        <f t="shared" si="130"/>
        <v>0.43723408921443924</v>
      </c>
      <c r="O1400" s="36">
        <f t="shared" si="131"/>
        <v>20080742</v>
      </c>
      <c r="P1400" s="63">
        <v>9100</v>
      </c>
      <c r="Q1400" s="76">
        <f t="shared" si="132"/>
        <v>5.0107692307692311</v>
      </c>
      <c r="R1400" s="76">
        <f t="shared" si="133"/>
        <v>0.43723408921443924</v>
      </c>
      <c r="S1400" s="95">
        <f t="shared" si="134"/>
        <v>-1</v>
      </c>
      <c r="T1400" s="95">
        <f t="shared" si="135"/>
        <v>-1</v>
      </c>
    </row>
    <row r="1401" spans="1:20" x14ac:dyDescent="0.3">
      <c r="A1401" s="36">
        <f t="shared" si="136"/>
        <v>1</v>
      </c>
      <c r="B1401" s="36">
        <v>742</v>
      </c>
      <c r="C1401" s="36">
        <v>1</v>
      </c>
      <c r="D1401" s="36" t="s">
        <v>348</v>
      </c>
      <c r="E1401" s="36">
        <v>2008</v>
      </c>
      <c r="F1401" s="36">
        <v>2009</v>
      </c>
      <c r="G1401" s="63">
        <v>160</v>
      </c>
      <c r="H1401" s="36">
        <v>6</v>
      </c>
      <c r="I1401" s="36">
        <v>0</v>
      </c>
      <c r="J1401" s="36">
        <v>0</v>
      </c>
      <c r="K1401" s="36">
        <v>2</v>
      </c>
      <c r="L1401" s="63">
        <v>21852</v>
      </c>
      <c r="M1401" s="63">
        <v>24022</v>
      </c>
      <c r="N1401" s="95">
        <f t="shared" si="130"/>
        <v>0.47634825827265992</v>
      </c>
      <c r="O1401" s="36">
        <f t="shared" si="131"/>
        <v>20080742</v>
      </c>
      <c r="P1401" s="63">
        <v>9100</v>
      </c>
      <c r="Q1401" s="76">
        <f t="shared" si="132"/>
        <v>5.0410989010989011</v>
      </c>
      <c r="R1401" s="76">
        <f t="shared" si="133"/>
        <v>0.47634825827265992</v>
      </c>
      <c r="S1401" s="95">
        <f t="shared" si="134"/>
        <v>-1</v>
      </c>
      <c r="T1401" s="95">
        <f t="shared" si="135"/>
        <v>-1</v>
      </c>
    </row>
    <row r="1402" spans="1:20" x14ac:dyDescent="0.3">
      <c r="A1402" s="36">
        <f t="shared" si="136"/>
        <v>1</v>
      </c>
      <c r="B1402" s="36">
        <v>743</v>
      </c>
      <c r="C1402" s="36">
        <v>1</v>
      </c>
      <c r="D1402" s="36" t="s">
        <v>458</v>
      </c>
      <c r="E1402" s="36">
        <v>2008</v>
      </c>
      <c r="F1402" s="36">
        <v>2009</v>
      </c>
      <c r="G1402" s="63">
        <v>350</v>
      </c>
      <c r="H1402" s="36">
        <v>6</v>
      </c>
      <c r="I1402" s="36">
        <v>1</v>
      </c>
      <c r="J1402" s="36">
        <v>0</v>
      </c>
      <c r="K1402" s="36">
        <v>4</v>
      </c>
      <c r="L1402" s="63">
        <v>1362</v>
      </c>
      <c r="M1402" s="63">
        <v>905</v>
      </c>
      <c r="N1402" s="95">
        <f t="shared" si="130"/>
        <v>0.60079400088222323</v>
      </c>
      <c r="O1402" s="36">
        <f t="shared" si="131"/>
        <v>20080743</v>
      </c>
      <c r="P1402" s="63">
        <v>1038</v>
      </c>
      <c r="Q1402" s="76">
        <f t="shared" si="132"/>
        <v>2.1840077071290942</v>
      </c>
      <c r="R1402" s="76">
        <f t="shared" si="133"/>
        <v>0.60079400088222323</v>
      </c>
      <c r="S1402" s="95">
        <f t="shared" si="134"/>
        <v>-1</v>
      </c>
      <c r="T1402" s="95">
        <f t="shared" si="135"/>
        <v>-1</v>
      </c>
    </row>
    <row r="1403" spans="1:20" x14ac:dyDescent="0.3">
      <c r="A1403" s="36">
        <f t="shared" si="136"/>
        <v>1</v>
      </c>
      <c r="B1403" s="36">
        <v>756</v>
      </c>
      <c r="C1403" s="36">
        <v>1</v>
      </c>
      <c r="D1403" s="36" t="s">
        <v>477</v>
      </c>
      <c r="E1403" s="36">
        <v>2008</v>
      </c>
      <c r="F1403" s="36">
        <v>2009</v>
      </c>
      <c r="G1403" s="63">
        <v>349.55</v>
      </c>
      <c r="H1403" s="36">
        <v>7</v>
      </c>
      <c r="I1403" s="36">
        <v>0</v>
      </c>
      <c r="J1403" s="36">
        <v>0</v>
      </c>
      <c r="K1403" s="36">
        <v>4</v>
      </c>
      <c r="L1403" s="63">
        <v>806</v>
      </c>
      <c r="M1403" s="63">
        <v>1491</v>
      </c>
      <c r="N1403" s="95">
        <f t="shared" si="130"/>
        <v>0.35089246843709188</v>
      </c>
      <c r="O1403" s="36">
        <f t="shared" si="131"/>
        <v>20080756</v>
      </c>
      <c r="P1403" s="63">
        <v>704</v>
      </c>
      <c r="Q1403" s="76">
        <f t="shared" si="132"/>
        <v>3.2627840909090908</v>
      </c>
      <c r="R1403" s="76">
        <f t="shared" si="133"/>
        <v>0.35089246843709188</v>
      </c>
      <c r="S1403" s="95">
        <f t="shared" si="134"/>
        <v>-1</v>
      </c>
      <c r="T1403" s="95">
        <f t="shared" si="135"/>
        <v>-1</v>
      </c>
    </row>
    <row r="1404" spans="1:20" x14ac:dyDescent="0.3">
      <c r="A1404" s="36">
        <f t="shared" si="136"/>
        <v>1</v>
      </c>
      <c r="B1404" s="36">
        <v>756</v>
      </c>
      <c r="C1404" s="36">
        <v>1</v>
      </c>
      <c r="D1404" s="36" t="s">
        <v>477</v>
      </c>
      <c r="E1404" s="36">
        <v>2008</v>
      </c>
      <c r="F1404" s="36">
        <v>2009</v>
      </c>
      <c r="G1404" s="63">
        <v>200</v>
      </c>
      <c r="H1404" s="36">
        <v>3</v>
      </c>
      <c r="I1404" s="36">
        <v>0</v>
      </c>
      <c r="J1404" s="36">
        <v>0</v>
      </c>
      <c r="K1404" s="36">
        <v>3</v>
      </c>
      <c r="L1404" s="63">
        <v>658</v>
      </c>
      <c r="M1404" s="63">
        <v>1625</v>
      </c>
      <c r="N1404" s="95">
        <f t="shared" si="130"/>
        <v>0.28821725799386771</v>
      </c>
      <c r="O1404" s="36">
        <f t="shared" si="131"/>
        <v>20080756</v>
      </c>
      <c r="P1404" s="63">
        <v>704</v>
      </c>
      <c r="Q1404" s="76">
        <f t="shared" si="132"/>
        <v>3.2428977272727271</v>
      </c>
      <c r="R1404" s="76">
        <f t="shared" si="133"/>
        <v>0.28821725799386771</v>
      </c>
      <c r="S1404" s="95">
        <f t="shared" si="134"/>
        <v>-1</v>
      </c>
      <c r="T1404" s="95">
        <f t="shared" si="135"/>
        <v>-1</v>
      </c>
    </row>
    <row r="1405" spans="1:20" x14ac:dyDescent="0.3">
      <c r="A1405" s="36">
        <f t="shared" si="136"/>
        <v>1</v>
      </c>
      <c r="B1405" s="36">
        <v>801</v>
      </c>
      <c r="C1405" s="36">
        <v>1</v>
      </c>
      <c r="D1405" s="36" t="s">
        <v>460</v>
      </c>
      <c r="E1405" s="36">
        <v>2008</v>
      </c>
      <c r="F1405" s="36">
        <v>2009</v>
      </c>
      <c r="G1405" s="63">
        <v>1318.53</v>
      </c>
      <c r="H1405" s="36">
        <v>10</v>
      </c>
      <c r="I1405" s="36">
        <v>1</v>
      </c>
      <c r="J1405" s="36">
        <v>0</v>
      </c>
      <c r="K1405" s="36">
        <v>10</v>
      </c>
      <c r="L1405" s="63">
        <v>270</v>
      </c>
      <c r="M1405" s="63">
        <v>94</v>
      </c>
      <c r="N1405" s="95">
        <f t="shared" si="130"/>
        <v>0.74175824175824179</v>
      </c>
      <c r="O1405" s="36">
        <f t="shared" si="131"/>
        <v>20080801</v>
      </c>
      <c r="P1405" s="63">
        <v>103</v>
      </c>
      <c r="Q1405" s="76">
        <f t="shared" si="132"/>
        <v>3.5339805825242721</v>
      </c>
      <c r="R1405" s="76">
        <f t="shared" si="133"/>
        <v>0.74175824175824179</v>
      </c>
      <c r="S1405" s="95">
        <f t="shared" si="134"/>
        <v>-1</v>
      </c>
      <c r="T1405" s="95">
        <f t="shared" si="135"/>
        <v>-1</v>
      </c>
    </row>
    <row r="1406" spans="1:20" x14ac:dyDescent="0.3">
      <c r="A1406" s="36">
        <f t="shared" si="136"/>
        <v>1</v>
      </c>
      <c r="B1406" s="36">
        <v>829</v>
      </c>
      <c r="C1406" s="36">
        <v>1</v>
      </c>
      <c r="D1406" s="36" t="s">
        <v>436</v>
      </c>
      <c r="E1406" s="36">
        <v>2008</v>
      </c>
      <c r="F1406" s="36">
        <v>2009</v>
      </c>
      <c r="G1406" s="63">
        <v>540</v>
      </c>
      <c r="H1406" s="36">
        <v>5</v>
      </c>
      <c r="I1406" s="36">
        <v>0</v>
      </c>
      <c r="J1406" s="36">
        <v>0</v>
      </c>
      <c r="K1406" s="36">
        <v>6</v>
      </c>
      <c r="L1406" s="63">
        <v>2492</v>
      </c>
      <c r="M1406" s="63">
        <v>3605</v>
      </c>
      <c r="N1406" s="95">
        <f t="shared" si="130"/>
        <v>0.4087256027554535</v>
      </c>
      <c r="O1406" s="36">
        <f t="shared" si="131"/>
        <v>20080829</v>
      </c>
      <c r="P1406" s="63">
        <v>1808</v>
      </c>
      <c r="Q1406" s="76">
        <f t="shared" si="132"/>
        <v>3.3722345132743361</v>
      </c>
      <c r="R1406" s="76">
        <f t="shared" si="133"/>
        <v>0.4087256027554535</v>
      </c>
      <c r="S1406" s="95">
        <f t="shared" si="134"/>
        <v>-1</v>
      </c>
      <c r="T1406" s="95">
        <f t="shared" si="135"/>
        <v>-1</v>
      </c>
    </row>
    <row r="1407" spans="1:20" x14ac:dyDescent="0.3">
      <c r="A1407" s="36">
        <f t="shared" si="136"/>
        <v>1</v>
      </c>
      <c r="B1407" s="36">
        <v>829</v>
      </c>
      <c r="C1407" s="36">
        <v>1</v>
      </c>
      <c r="D1407" s="36" t="s">
        <v>436</v>
      </c>
      <c r="E1407" s="36">
        <v>2008</v>
      </c>
      <c r="F1407" s="36">
        <v>2009</v>
      </c>
      <c r="G1407" s="63">
        <v>150</v>
      </c>
      <c r="H1407" s="36">
        <v>5</v>
      </c>
      <c r="I1407" s="36">
        <v>0</v>
      </c>
      <c r="J1407" s="36">
        <v>0</v>
      </c>
      <c r="K1407" s="36">
        <v>2</v>
      </c>
      <c r="L1407" s="63">
        <v>2177</v>
      </c>
      <c r="M1407" s="63">
        <v>3865</v>
      </c>
      <c r="N1407" s="95">
        <f t="shared" si="130"/>
        <v>0.36031115524660706</v>
      </c>
      <c r="O1407" s="36">
        <f t="shared" si="131"/>
        <v>20080829</v>
      </c>
      <c r="P1407" s="63">
        <v>1808</v>
      </c>
      <c r="Q1407" s="76">
        <f t="shared" si="132"/>
        <v>3.3418141592920354</v>
      </c>
      <c r="R1407" s="76">
        <f t="shared" si="133"/>
        <v>0.36031115524660706</v>
      </c>
      <c r="S1407" s="95">
        <f t="shared" si="134"/>
        <v>-1</v>
      </c>
      <c r="T1407" s="95">
        <f t="shared" si="135"/>
        <v>-1</v>
      </c>
    </row>
    <row r="1408" spans="1:20" x14ac:dyDescent="0.3">
      <c r="A1408" s="36">
        <f t="shared" si="136"/>
        <v>1</v>
      </c>
      <c r="B1408" s="36">
        <v>852</v>
      </c>
      <c r="C1408" s="36">
        <v>1</v>
      </c>
      <c r="D1408" s="36" t="s">
        <v>263</v>
      </c>
      <c r="E1408" s="36">
        <v>2008</v>
      </c>
      <c r="F1408" s="36">
        <v>2009</v>
      </c>
      <c r="G1408" s="63">
        <v>1450</v>
      </c>
      <c r="H1408" s="36">
        <v>10</v>
      </c>
      <c r="I1408" s="36">
        <v>1</v>
      </c>
      <c r="J1408" s="36">
        <v>0</v>
      </c>
      <c r="K1408" s="36">
        <v>10</v>
      </c>
      <c r="L1408" s="63">
        <v>237</v>
      </c>
      <c r="M1408" s="63">
        <v>204</v>
      </c>
      <c r="N1408" s="95">
        <f t="shared" si="130"/>
        <v>0.5374149659863946</v>
      </c>
      <c r="O1408" s="36">
        <f t="shared" si="131"/>
        <v>20080852</v>
      </c>
      <c r="P1408" s="63">
        <v>108</v>
      </c>
      <c r="Q1408" s="76">
        <f t="shared" si="132"/>
        <v>4.083333333333333</v>
      </c>
      <c r="R1408" s="76">
        <f t="shared" si="133"/>
        <v>0.5374149659863946</v>
      </c>
      <c r="S1408" s="95">
        <f t="shared" si="134"/>
        <v>-1</v>
      </c>
      <c r="T1408" s="95">
        <f t="shared" si="135"/>
        <v>-1</v>
      </c>
    </row>
    <row r="1409" spans="1:20" x14ac:dyDescent="0.3">
      <c r="A1409" s="36">
        <f t="shared" si="136"/>
        <v>1</v>
      </c>
      <c r="B1409" s="36">
        <v>877</v>
      </c>
      <c r="C1409" s="36">
        <v>1</v>
      </c>
      <c r="D1409" s="36" t="s">
        <v>261</v>
      </c>
      <c r="E1409" s="36">
        <v>2008</v>
      </c>
      <c r="F1409" s="36">
        <v>2009</v>
      </c>
      <c r="G1409" s="63">
        <v>339</v>
      </c>
      <c r="H1409" s="36">
        <v>10</v>
      </c>
      <c r="I1409" s="36">
        <v>0</v>
      </c>
      <c r="J1409" s="36">
        <v>0</v>
      </c>
      <c r="K1409" s="36">
        <v>4</v>
      </c>
      <c r="L1409" s="63">
        <v>8042</v>
      </c>
      <c r="M1409" s="63">
        <v>8754</v>
      </c>
      <c r="N1409" s="95">
        <f t="shared" si="130"/>
        <v>0.47880447725648961</v>
      </c>
      <c r="O1409" s="36">
        <f t="shared" si="131"/>
        <v>20080877</v>
      </c>
      <c r="P1409" s="63">
        <v>5937</v>
      </c>
      <c r="Q1409" s="76">
        <f t="shared" si="132"/>
        <v>2.8290382347987197</v>
      </c>
      <c r="R1409" s="76">
        <f t="shared" si="133"/>
        <v>0.47880447725648961</v>
      </c>
      <c r="S1409" s="95">
        <f t="shared" si="134"/>
        <v>-1</v>
      </c>
      <c r="T1409" s="95">
        <f t="shared" si="135"/>
        <v>-1</v>
      </c>
    </row>
    <row r="1410" spans="1:20" x14ac:dyDescent="0.3">
      <c r="A1410" s="36">
        <f t="shared" si="136"/>
        <v>1</v>
      </c>
      <c r="B1410" s="36">
        <v>883</v>
      </c>
      <c r="C1410" s="36">
        <v>1</v>
      </c>
      <c r="D1410" s="36" t="s">
        <v>361</v>
      </c>
      <c r="E1410" s="36">
        <v>2008</v>
      </c>
      <c r="F1410" s="36">
        <v>2009</v>
      </c>
      <c r="G1410" s="63">
        <v>912</v>
      </c>
      <c r="H1410" s="36">
        <v>10</v>
      </c>
      <c r="I1410" s="36">
        <v>0</v>
      </c>
      <c r="J1410" s="36">
        <v>0</v>
      </c>
      <c r="K1410" s="36">
        <v>10</v>
      </c>
      <c r="L1410" s="63">
        <v>2114</v>
      </c>
      <c r="M1410" s="63">
        <v>3123</v>
      </c>
      <c r="N1410" s="95">
        <f t="shared" si="130"/>
        <v>0.40366622111896122</v>
      </c>
      <c r="O1410" s="36">
        <f t="shared" si="131"/>
        <v>20080883</v>
      </c>
      <c r="P1410" s="63">
        <v>1527</v>
      </c>
      <c r="Q1410" s="76">
        <f t="shared" si="132"/>
        <v>3.429600523903078</v>
      </c>
      <c r="R1410" s="76">
        <f t="shared" si="133"/>
        <v>0.40366622111896122</v>
      </c>
      <c r="S1410" s="95">
        <f t="shared" si="134"/>
        <v>-1</v>
      </c>
      <c r="T1410" s="95">
        <f t="shared" si="135"/>
        <v>-1</v>
      </c>
    </row>
    <row r="1411" spans="1:20" x14ac:dyDescent="0.3">
      <c r="A1411" s="36">
        <f t="shared" si="136"/>
        <v>1</v>
      </c>
      <c r="B1411" s="36">
        <v>912</v>
      </c>
      <c r="C1411" s="36">
        <v>1</v>
      </c>
      <c r="D1411" s="36" t="s">
        <v>403</v>
      </c>
      <c r="E1411" s="36">
        <v>2008</v>
      </c>
      <c r="F1411" s="36">
        <v>2009</v>
      </c>
      <c r="G1411" s="63">
        <v>350</v>
      </c>
      <c r="H1411" s="36">
        <v>10</v>
      </c>
      <c r="I1411" s="36">
        <v>0</v>
      </c>
      <c r="J1411" s="36">
        <v>0</v>
      </c>
      <c r="K1411" s="36">
        <v>4</v>
      </c>
      <c r="L1411" s="63">
        <v>2156</v>
      </c>
      <c r="M1411" s="63">
        <v>3668</v>
      </c>
      <c r="N1411" s="95">
        <f t="shared" si="130"/>
        <v>0.37019230769230771</v>
      </c>
      <c r="O1411" s="36">
        <f t="shared" si="131"/>
        <v>20080912</v>
      </c>
      <c r="P1411" s="63">
        <v>1863</v>
      </c>
      <c r="Q1411" s="76">
        <f t="shared" si="132"/>
        <v>3.1261406333870103</v>
      </c>
      <c r="R1411" s="76">
        <f t="shared" si="133"/>
        <v>0.37019230769230771</v>
      </c>
      <c r="S1411" s="95">
        <f t="shared" si="134"/>
        <v>-1</v>
      </c>
      <c r="T1411" s="95">
        <f t="shared" si="135"/>
        <v>-1</v>
      </c>
    </row>
    <row r="1412" spans="1:20" x14ac:dyDescent="0.3">
      <c r="A1412" s="36">
        <f t="shared" si="136"/>
        <v>1</v>
      </c>
      <c r="B1412" s="36">
        <v>2142</v>
      </c>
      <c r="C1412" s="36">
        <v>1</v>
      </c>
      <c r="D1412" s="36" t="s">
        <v>576</v>
      </c>
      <c r="E1412" s="36">
        <v>2008</v>
      </c>
      <c r="F1412" s="36">
        <v>2009</v>
      </c>
      <c r="G1412" s="63">
        <v>300</v>
      </c>
      <c r="H1412" s="36">
        <v>5</v>
      </c>
      <c r="I1412" s="36">
        <v>0</v>
      </c>
      <c r="J1412" s="36">
        <v>0</v>
      </c>
      <c r="K1412" s="36">
        <v>4</v>
      </c>
      <c r="L1412" s="63">
        <v>4882</v>
      </c>
      <c r="M1412" s="63">
        <v>5856</v>
      </c>
      <c r="N1412" s="95">
        <f t="shared" si="130"/>
        <v>0.45464704786738686</v>
      </c>
      <c r="O1412" s="36">
        <f t="shared" si="131"/>
        <v>20082142</v>
      </c>
      <c r="P1412" s="63">
        <v>1943</v>
      </c>
      <c r="Q1412" s="76">
        <f t="shared" si="132"/>
        <v>5.5265054040144106</v>
      </c>
      <c r="R1412" s="76">
        <f t="shared" si="133"/>
        <v>0.45464704786738686</v>
      </c>
      <c r="S1412" s="95">
        <f t="shared" si="134"/>
        <v>-1</v>
      </c>
      <c r="T1412" s="95">
        <f t="shared" si="135"/>
        <v>-1</v>
      </c>
    </row>
    <row r="1413" spans="1:20" x14ac:dyDescent="0.3">
      <c r="A1413" s="36">
        <f t="shared" si="136"/>
        <v>1</v>
      </c>
      <c r="B1413" s="36">
        <v>2168</v>
      </c>
      <c r="C1413" s="36">
        <v>1</v>
      </c>
      <c r="D1413" s="36" t="s">
        <v>667</v>
      </c>
      <c r="E1413" s="36">
        <v>2008</v>
      </c>
      <c r="F1413" s="36">
        <v>2009</v>
      </c>
      <c r="G1413" s="63">
        <v>450</v>
      </c>
      <c r="H1413" s="36">
        <v>10</v>
      </c>
      <c r="I1413" s="36">
        <v>0</v>
      </c>
      <c r="J1413" s="36">
        <v>0</v>
      </c>
      <c r="K1413" s="36">
        <v>5</v>
      </c>
      <c r="L1413" s="63">
        <v>1174</v>
      </c>
      <c r="M1413" s="63">
        <v>1600</v>
      </c>
      <c r="N1413" s="95">
        <f t="shared" si="130"/>
        <v>0.42321557317952413</v>
      </c>
      <c r="O1413" s="36">
        <f t="shared" si="131"/>
        <v>20082168</v>
      </c>
      <c r="P1413" s="63">
        <v>962</v>
      </c>
      <c r="Q1413" s="76">
        <f t="shared" si="132"/>
        <v>2.8835758835758836</v>
      </c>
      <c r="R1413" s="76">
        <f t="shared" si="133"/>
        <v>0.42321557317952413</v>
      </c>
      <c r="S1413" s="95">
        <f t="shared" si="134"/>
        <v>-1</v>
      </c>
      <c r="T1413" s="95">
        <f t="shared" si="135"/>
        <v>-1</v>
      </c>
    </row>
    <row r="1414" spans="1:20" x14ac:dyDescent="0.3">
      <c r="A1414" s="36">
        <f t="shared" si="136"/>
        <v>1</v>
      </c>
      <c r="B1414" s="36">
        <v>2180</v>
      </c>
      <c r="C1414" s="36">
        <v>1</v>
      </c>
      <c r="D1414" s="36" t="s">
        <v>662</v>
      </c>
      <c r="E1414" s="36">
        <v>2008</v>
      </c>
      <c r="F1414" s="36">
        <v>2009</v>
      </c>
      <c r="G1414" s="63">
        <v>500</v>
      </c>
      <c r="H1414" s="36">
        <v>10</v>
      </c>
      <c r="I1414" s="36">
        <v>0</v>
      </c>
      <c r="J1414" s="36">
        <v>0</v>
      </c>
      <c r="K1414" s="36">
        <v>6</v>
      </c>
      <c r="L1414" s="63">
        <v>1101</v>
      </c>
      <c r="M1414" s="63">
        <v>1234</v>
      </c>
      <c r="N1414" s="95">
        <f t="shared" si="130"/>
        <v>0.47152034261241971</v>
      </c>
      <c r="O1414" s="36">
        <f t="shared" si="131"/>
        <v>20082180</v>
      </c>
      <c r="P1414" s="63">
        <v>703</v>
      </c>
      <c r="Q1414" s="76">
        <f t="shared" si="132"/>
        <v>3.321479374110953</v>
      </c>
      <c r="R1414" s="76">
        <f t="shared" si="133"/>
        <v>0.47152034261241971</v>
      </c>
      <c r="S1414" s="95">
        <f t="shared" si="134"/>
        <v>-1</v>
      </c>
      <c r="T1414" s="95">
        <f t="shared" si="135"/>
        <v>-1</v>
      </c>
    </row>
    <row r="1415" spans="1:20" x14ac:dyDescent="0.3">
      <c r="A1415" s="36">
        <f t="shared" si="136"/>
        <v>1</v>
      </c>
      <c r="B1415" s="36">
        <v>2364</v>
      </c>
      <c r="C1415" s="36">
        <v>1</v>
      </c>
      <c r="D1415" s="36" t="s">
        <v>482</v>
      </c>
      <c r="E1415" s="36">
        <v>2008</v>
      </c>
      <c r="F1415" s="36">
        <v>2009</v>
      </c>
      <c r="G1415" s="63">
        <v>132</v>
      </c>
      <c r="H1415" s="36">
        <v>10</v>
      </c>
      <c r="I1415" s="36">
        <v>0</v>
      </c>
      <c r="J1415" s="36">
        <v>0</v>
      </c>
      <c r="K1415" s="36">
        <v>2</v>
      </c>
      <c r="L1415" s="63">
        <v>395</v>
      </c>
      <c r="M1415" s="63">
        <v>576</v>
      </c>
      <c r="N1415" s="95">
        <f t="shared" si="130"/>
        <v>0.40679711637487126</v>
      </c>
      <c r="O1415" s="36">
        <f t="shared" si="131"/>
        <v>20082364</v>
      </c>
      <c r="P1415" s="63">
        <v>676</v>
      </c>
      <c r="Q1415" s="76">
        <f t="shared" si="132"/>
        <v>1.4363905325443787</v>
      </c>
      <c r="R1415" s="76">
        <f t="shared" si="133"/>
        <v>0.40679711637487126</v>
      </c>
      <c r="S1415" s="95">
        <f t="shared" si="134"/>
        <v>-1</v>
      </c>
      <c r="T1415" s="95">
        <f t="shared" si="135"/>
        <v>-1</v>
      </c>
    </row>
    <row r="1416" spans="1:20" x14ac:dyDescent="0.3">
      <c r="A1416" s="36">
        <f t="shared" si="136"/>
        <v>1</v>
      </c>
      <c r="B1416" s="36">
        <v>2396</v>
      </c>
      <c r="C1416" s="36">
        <v>1</v>
      </c>
      <c r="D1416" s="36" t="s">
        <v>5</v>
      </c>
      <c r="E1416" s="36">
        <v>2008</v>
      </c>
      <c r="F1416" s="36">
        <v>2009</v>
      </c>
      <c r="G1416" s="63">
        <v>425</v>
      </c>
      <c r="H1416" s="36">
        <v>7</v>
      </c>
      <c r="I1416" s="36">
        <v>1</v>
      </c>
      <c r="J1416" s="36">
        <v>0</v>
      </c>
      <c r="K1416" s="36">
        <v>5</v>
      </c>
      <c r="L1416" s="63">
        <v>1136</v>
      </c>
      <c r="M1416" s="63">
        <v>1033</v>
      </c>
      <c r="N1416" s="95">
        <f t="shared" si="130"/>
        <v>0.52374366067312128</v>
      </c>
      <c r="O1416" s="36">
        <f t="shared" si="131"/>
        <v>20082396</v>
      </c>
      <c r="P1416" s="63">
        <v>795</v>
      </c>
      <c r="Q1416" s="76">
        <f t="shared" si="132"/>
        <v>2.7283018867924529</v>
      </c>
      <c r="R1416" s="76">
        <f t="shared" si="133"/>
        <v>0.52374366067312128</v>
      </c>
      <c r="S1416" s="95">
        <f t="shared" si="134"/>
        <v>-1</v>
      </c>
      <c r="T1416" s="95">
        <f t="shared" si="135"/>
        <v>-1</v>
      </c>
    </row>
    <row r="1417" spans="1:20" x14ac:dyDescent="0.3">
      <c r="A1417" s="36">
        <f t="shared" si="136"/>
        <v>1</v>
      </c>
      <c r="B1417" s="36">
        <v>2397</v>
      </c>
      <c r="C1417" s="36">
        <v>1</v>
      </c>
      <c r="D1417" s="36" t="s">
        <v>497</v>
      </c>
      <c r="E1417" s="36">
        <v>2008</v>
      </c>
      <c r="F1417" s="36">
        <v>2009</v>
      </c>
      <c r="G1417" s="63">
        <v>300</v>
      </c>
      <c r="H1417" s="36">
        <v>5</v>
      </c>
      <c r="I1417" s="36">
        <v>1</v>
      </c>
      <c r="J1417" s="36">
        <v>0</v>
      </c>
      <c r="K1417" s="36">
        <v>4</v>
      </c>
      <c r="L1417" s="63">
        <v>2130</v>
      </c>
      <c r="M1417" s="63">
        <v>1607</v>
      </c>
      <c r="N1417" s="95">
        <f>L1417/(L1417+M1417)</f>
        <v>0.56997591651057</v>
      </c>
      <c r="O1417" s="36">
        <f>20080000+B1417</f>
        <v>20082397</v>
      </c>
      <c r="P1417" s="63">
        <v>1191</v>
      </c>
      <c r="Q1417" s="76">
        <f>(L1417+M1417)/P1417</f>
        <v>3.1376994122586064</v>
      </c>
      <c r="R1417" s="76">
        <f>IF(A1417=1,N1417,-1)</f>
        <v>0.56997591651057</v>
      </c>
      <c r="S1417" s="95">
        <f>IF(A1417=2,N1417,-1)</f>
        <v>-1</v>
      </c>
      <c r="T1417" s="95">
        <f>IF(A1417=3,N1417,-1)</f>
        <v>-1</v>
      </c>
    </row>
    <row r="1418" spans="1:20" x14ac:dyDescent="0.3">
      <c r="A1418" s="36">
        <f t="shared" si="136"/>
        <v>1</v>
      </c>
      <c r="B1418" s="36">
        <v>2687</v>
      </c>
      <c r="C1418" s="36">
        <v>1</v>
      </c>
      <c r="D1418" s="36" t="s">
        <v>621</v>
      </c>
      <c r="E1418" s="36">
        <v>2008</v>
      </c>
      <c r="F1418" s="36">
        <v>2009</v>
      </c>
      <c r="G1418" s="63">
        <v>330</v>
      </c>
      <c r="H1418" s="36">
        <v>10</v>
      </c>
      <c r="I1418" s="36">
        <v>0</v>
      </c>
      <c r="J1418" s="36">
        <v>0</v>
      </c>
      <c r="K1418" s="36">
        <v>4</v>
      </c>
      <c r="L1418" s="63">
        <v>1068</v>
      </c>
      <c r="M1418" s="63">
        <v>1755</v>
      </c>
      <c r="N1418" s="95">
        <f>L1418/(L1418+M1418)</f>
        <v>0.37832093517534537</v>
      </c>
      <c r="O1418" s="36">
        <f>20080000+B1418</f>
        <v>20082687</v>
      </c>
      <c r="P1418" s="63">
        <v>1017</v>
      </c>
      <c r="Q1418" s="76">
        <f>(L1418+M1418)/P1418</f>
        <v>2.775811209439528</v>
      </c>
      <c r="R1418" s="76">
        <f>IF(A1418=1,N1418,-1)</f>
        <v>0.37832093517534537</v>
      </c>
      <c r="S1418" s="95">
        <f>IF(A1418=2,N1418,-1)</f>
        <v>-1</v>
      </c>
      <c r="T1418" s="95">
        <f>IF(A1418=3,N1418,-1)</f>
        <v>-1</v>
      </c>
    </row>
    <row r="1419" spans="1:20" x14ac:dyDescent="0.3">
      <c r="A1419" s="36">
        <f t="shared" si="136"/>
        <v>1</v>
      </c>
      <c r="B1419" s="36">
        <v>2887</v>
      </c>
      <c r="C1419" s="36">
        <v>1</v>
      </c>
      <c r="D1419" s="36" t="s">
        <v>592</v>
      </c>
      <c r="E1419" s="36">
        <v>2008</v>
      </c>
      <c r="F1419" s="36">
        <v>2009</v>
      </c>
      <c r="G1419" s="63">
        <v>808.23</v>
      </c>
      <c r="H1419" s="36">
        <v>5</v>
      </c>
      <c r="I1419" s="36">
        <v>0</v>
      </c>
      <c r="J1419" s="36">
        <v>0</v>
      </c>
      <c r="K1419" s="36">
        <v>9</v>
      </c>
      <c r="L1419" s="63">
        <v>772</v>
      </c>
      <c r="M1419" s="63">
        <v>947</v>
      </c>
      <c r="N1419" s="95">
        <f>L1419/(L1419+M1419)</f>
        <v>0.44909831297265851</v>
      </c>
      <c r="O1419" s="36">
        <f>20080000+B1419</f>
        <v>20082887</v>
      </c>
      <c r="P1419" s="63">
        <v>277</v>
      </c>
      <c r="Q1419" s="76">
        <f>(L1419+M1419)/P1419</f>
        <v>6.2057761732851988</v>
      </c>
      <c r="R1419" s="76">
        <f>IF(A1419=1,N1419,-1)</f>
        <v>0.44909831297265851</v>
      </c>
      <c r="S1419" s="95">
        <f>IF(A1419=2,N1419,-1)</f>
        <v>-1</v>
      </c>
      <c r="T1419" s="95">
        <f>IF(A1419=3,N1419,-1)</f>
        <v>-1</v>
      </c>
    </row>
    <row r="1420" spans="1:20" x14ac:dyDescent="0.3">
      <c r="A1420" s="36">
        <f t="shared" si="136"/>
        <v>3</v>
      </c>
      <c r="B1420" s="36">
        <v>1</v>
      </c>
      <c r="C1420" s="36">
        <v>1</v>
      </c>
      <c r="D1420" s="36" t="s">
        <v>367</v>
      </c>
      <c r="E1420" s="40">
        <v>2009</v>
      </c>
      <c r="F1420" s="40">
        <v>2010</v>
      </c>
      <c r="G1420" s="62">
        <v>0.06</v>
      </c>
      <c r="H1420" s="40">
        <v>10</v>
      </c>
      <c r="I1420" s="63">
        <v>1</v>
      </c>
      <c r="J1420" s="48">
        <f t="shared" ref="J1420:J1483" si="137">MAX(0,MIN(1,F1420-E1420-1))</f>
        <v>0</v>
      </c>
      <c r="K1420" s="50">
        <f t="shared" ref="K1420:K1483" si="138">MAX(1,MIN(10,INT(G1420/100)+1))</f>
        <v>1</v>
      </c>
      <c r="L1420" s="63">
        <v>860</v>
      </c>
      <c r="M1420" s="63">
        <v>163</v>
      </c>
      <c r="N1420" s="95">
        <f t="shared" ref="N1420:N1483" si="139">L1420/(L1420+M1420)</f>
        <v>0.8406647116324536</v>
      </c>
      <c r="O1420" s="36">
        <f t="shared" ref="O1420" si="140">20080000+B1420</f>
        <v>20080001</v>
      </c>
      <c r="P1420" s="63">
        <v>1261.54</v>
      </c>
      <c r="Q1420" s="76">
        <v>0.81091364522726195</v>
      </c>
      <c r="R1420" s="76">
        <f t="shared" ref="R1420:R1483" si="141">IF(A1420=1,N1420,-1)</f>
        <v>-1</v>
      </c>
      <c r="S1420" s="95">
        <f t="shared" ref="S1420:S1483" si="142">IF(A1420=2,N1420,-1)</f>
        <v>-1</v>
      </c>
      <c r="T1420" s="95">
        <f t="shared" ref="T1420:T1483" si="143">IF(A1420=3,N1420,-1)</f>
        <v>0.8406647116324536</v>
      </c>
    </row>
    <row r="1421" spans="1:20" x14ac:dyDescent="0.3">
      <c r="A1421" s="36">
        <f t="shared" si="136"/>
        <v>3</v>
      </c>
      <c r="B1421" s="36">
        <v>6</v>
      </c>
      <c r="C1421" s="36">
        <v>3</v>
      </c>
      <c r="D1421" s="36" t="s">
        <v>596</v>
      </c>
      <c r="E1421" s="40">
        <v>2009</v>
      </c>
      <c r="F1421" s="40">
        <v>2010</v>
      </c>
      <c r="G1421" s="62">
        <v>140</v>
      </c>
      <c r="H1421" s="40">
        <v>10</v>
      </c>
      <c r="I1421" s="63">
        <v>1</v>
      </c>
      <c r="J1421" s="48">
        <f t="shared" si="137"/>
        <v>0</v>
      </c>
      <c r="K1421" s="50">
        <f t="shared" si="138"/>
        <v>2</v>
      </c>
      <c r="L1421" s="63">
        <v>1627</v>
      </c>
      <c r="M1421" s="63">
        <v>1337</v>
      </c>
      <c r="N1421" s="95">
        <f t="shared" si="139"/>
        <v>0.54892037786774628</v>
      </c>
      <c r="O1421" s="36">
        <f>10000*E1421+B1421</f>
        <v>20090006</v>
      </c>
      <c r="P1421" s="63">
        <v>3334.93</v>
      </c>
      <c r="Q1421" s="76">
        <v>0.888774277121259</v>
      </c>
      <c r="R1421" s="76">
        <f t="shared" si="141"/>
        <v>-1</v>
      </c>
      <c r="S1421" s="95">
        <f t="shared" si="142"/>
        <v>-1</v>
      </c>
      <c r="T1421" s="95">
        <f t="shared" si="143"/>
        <v>0.54892037786774628</v>
      </c>
    </row>
    <row r="1422" spans="1:20" x14ac:dyDescent="0.3">
      <c r="A1422" s="36">
        <f t="shared" si="136"/>
        <v>3</v>
      </c>
      <c r="B1422" s="36">
        <v>11</v>
      </c>
      <c r="C1422" s="36">
        <v>1</v>
      </c>
      <c r="D1422" s="36" t="s">
        <v>668</v>
      </c>
      <c r="E1422" s="40">
        <v>2009</v>
      </c>
      <c r="F1422" s="40">
        <v>2010</v>
      </c>
      <c r="G1422" s="62">
        <v>165.62</v>
      </c>
      <c r="H1422" s="40">
        <v>8</v>
      </c>
      <c r="I1422" s="63">
        <v>1</v>
      </c>
      <c r="J1422" s="48">
        <f t="shared" si="137"/>
        <v>0</v>
      </c>
      <c r="K1422" s="50">
        <f t="shared" si="138"/>
        <v>2</v>
      </c>
      <c r="L1422" s="63">
        <v>17590</v>
      </c>
      <c r="M1422" s="63">
        <v>12389</v>
      </c>
      <c r="N1422" s="95">
        <f t="shared" si="139"/>
        <v>0.58674405417125319</v>
      </c>
      <c r="O1422" s="36">
        <f t="shared" ref="O1422:O1485" si="144">10000*E1422+B1422</f>
        <v>20090011</v>
      </c>
      <c r="P1422" s="63">
        <v>39229.040000000001</v>
      </c>
      <c r="Q1422" s="76">
        <v>0.76420427316090322</v>
      </c>
      <c r="R1422" s="76">
        <f t="shared" si="141"/>
        <v>-1</v>
      </c>
      <c r="S1422" s="95">
        <f t="shared" si="142"/>
        <v>-1</v>
      </c>
      <c r="T1422" s="95">
        <f t="shared" si="143"/>
        <v>0.58674405417125319</v>
      </c>
    </row>
    <row r="1423" spans="1:20" x14ac:dyDescent="0.3">
      <c r="A1423" s="36">
        <f t="shared" si="136"/>
        <v>3</v>
      </c>
      <c r="B1423" s="36">
        <v>12</v>
      </c>
      <c r="C1423" s="36">
        <v>1</v>
      </c>
      <c r="D1423" s="36" t="s">
        <v>485</v>
      </c>
      <c r="E1423" s="40">
        <v>2009</v>
      </c>
      <c r="F1423" s="40">
        <v>2010</v>
      </c>
      <c r="G1423" s="62">
        <v>295</v>
      </c>
      <c r="H1423" s="40">
        <v>6</v>
      </c>
      <c r="I1423" s="63">
        <v>0</v>
      </c>
      <c r="J1423" s="48">
        <f t="shared" si="137"/>
        <v>0</v>
      </c>
      <c r="K1423" s="50">
        <f t="shared" si="138"/>
        <v>3</v>
      </c>
      <c r="L1423" s="63">
        <v>2906</v>
      </c>
      <c r="M1423" s="63">
        <v>4045</v>
      </c>
      <c r="N1423" s="95">
        <f t="shared" si="139"/>
        <v>0.41806934254064165</v>
      </c>
      <c r="O1423" s="36">
        <f t="shared" si="144"/>
        <v>20090012</v>
      </c>
      <c r="P1423" s="63">
        <v>6758.58</v>
      </c>
      <c r="Q1423" s="76">
        <v>1.0284704775263442</v>
      </c>
      <c r="R1423" s="76">
        <f t="shared" si="141"/>
        <v>-1</v>
      </c>
      <c r="S1423" s="95">
        <f t="shared" si="142"/>
        <v>-1</v>
      </c>
      <c r="T1423" s="95">
        <f t="shared" si="143"/>
        <v>0.41806934254064165</v>
      </c>
    </row>
    <row r="1424" spans="1:20" x14ac:dyDescent="0.3">
      <c r="A1424" s="36">
        <f t="shared" si="136"/>
        <v>3</v>
      </c>
      <c r="B1424" s="36">
        <v>15</v>
      </c>
      <c r="C1424" s="36">
        <v>1</v>
      </c>
      <c r="D1424" s="36" t="s">
        <v>265</v>
      </c>
      <c r="E1424" s="40">
        <v>2009</v>
      </c>
      <c r="F1424" s="40">
        <v>2010</v>
      </c>
      <c r="G1424" s="62">
        <v>290</v>
      </c>
      <c r="H1424" s="40">
        <v>5</v>
      </c>
      <c r="I1424" s="63">
        <v>1</v>
      </c>
      <c r="J1424" s="48">
        <f t="shared" si="137"/>
        <v>0</v>
      </c>
      <c r="K1424" s="50">
        <f t="shared" si="138"/>
        <v>3</v>
      </c>
      <c r="L1424" s="63">
        <v>3561</v>
      </c>
      <c r="M1424" s="63">
        <v>3121</v>
      </c>
      <c r="N1424" s="95">
        <f t="shared" si="139"/>
        <v>0.53292427416941035</v>
      </c>
      <c r="O1424" s="36">
        <f t="shared" si="144"/>
        <v>20090015</v>
      </c>
      <c r="P1424" s="63">
        <v>5479.95</v>
      </c>
      <c r="Q1424" s="76">
        <v>1.2193541911878758</v>
      </c>
      <c r="R1424" s="76">
        <f t="shared" si="141"/>
        <v>-1</v>
      </c>
      <c r="S1424" s="95">
        <f t="shared" si="142"/>
        <v>-1</v>
      </c>
      <c r="T1424" s="95">
        <f t="shared" si="143"/>
        <v>0.53292427416941035</v>
      </c>
    </row>
    <row r="1425" spans="1:20" x14ac:dyDescent="0.3">
      <c r="A1425" s="36">
        <f t="shared" si="136"/>
        <v>3</v>
      </c>
      <c r="B1425" s="36">
        <v>15</v>
      </c>
      <c r="C1425" s="36">
        <v>1</v>
      </c>
      <c r="D1425" s="36" t="s">
        <v>265</v>
      </c>
      <c r="E1425" s="40">
        <v>2009</v>
      </c>
      <c r="F1425" s="40">
        <v>2010</v>
      </c>
      <c r="G1425" s="62">
        <v>75</v>
      </c>
      <c r="H1425" s="40">
        <v>5</v>
      </c>
      <c r="I1425" s="63">
        <v>1</v>
      </c>
      <c r="J1425" s="48">
        <f t="shared" si="137"/>
        <v>0</v>
      </c>
      <c r="K1425" s="50">
        <f t="shared" si="138"/>
        <v>1</v>
      </c>
      <c r="L1425" s="63">
        <v>3378</v>
      </c>
      <c r="M1425" s="63">
        <v>3279</v>
      </c>
      <c r="N1425" s="95">
        <f t="shared" si="139"/>
        <v>0.5074357818837314</v>
      </c>
      <c r="O1425" s="36">
        <f t="shared" si="144"/>
        <v>20090015</v>
      </c>
      <c r="P1425" s="63">
        <v>5479.95</v>
      </c>
      <c r="Q1425" s="76">
        <v>1.2147921057673885</v>
      </c>
      <c r="R1425" s="76">
        <f t="shared" si="141"/>
        <v>-1</v>
      </c>
      <c r="S1425" s="95">
        <f t="shared" si="142"/>
        <v>-1</v>
      </c>
      <c r="T1425" s="95">
        <f t="shared" si="143"/>
        <v>0.5074357818837314</v>
      </c>
    </row>
    <row r="1426" spans="1:20" x14ac:dyDescent="0.3">
      <c r="A1426" s="36">
        <f t="shared" si="136"/>
        <v>3</v>
      </c>
      <c r="B1426" s="36">
        <v>16</v>
      </c>
      <c r="C1426" s="36">
        <v>1</v>
      </c>
      <c r="D1426" s="36" t="s">
        <v>235</v>
      </c>
      <c r="E1426" s="40">
        <v>2009</v>
      </c>
      <c r="F1426" s="40">
        <v>2010</v>
      </c>
      <c r="G1426" s="62">
        <v>330.67</v>
      </c>
      <c r="H1426" s="40">
        <v>10</v>
      </c>
      <c r="I1426" s="63">
        <v>1</v>
      </c>
      <c r="J1426" s="48">
        <f t="shared" si="137"/>
        <v>0</v>
      </c>
      <c r="K1426" s="50">
        <f t="shared" si="138"/>
        <v>4</v>
      </c>
      <c r="L1426" s="63">
        <v>2004</v>
      </c>
      <c r="M1426" s="63">
        <v>1410</v>
      </c>
      <c r="N1426" s="95">
        <f t="shared" si="139"/>
        <v>0.58699472759226712</v>
      </c>
      <c r="O1426" s="36">
        <f t="shared" si="144"/>
        <v>20090016</v>
      </c>
      <c r="P1426" s="63">
        <v>4570.1099999999997</v>
      </c>
      <c r="Q1426" s="76">
        <v>0.74702797088035089</v>
      </c>
      <c r="R1426" s="76">
        <f t="shared" si="141"/>
        <v>-1</v>
      </c>
      <c r="S1426" s="95">
        <f t="shared" si="142"/>
        <v>-1</v>
      </c>
      <c r="T1426" s="95">
        <f t="shared" si="143"/>
        <v>0.58699472759226712</v>
      </c>
    </row>
    <row r="1427" spans="1:20" x14ac:dyDescent="0.3">
      <c r="A1427" s="36">
        <f t="shared" si="136"/>
        <v>3</v>
      </c>
      <c r="B1427" s="36">
        <v>16</v>
      </c>
      <c r="C1427" s="36">
        <v>1</v>
      </c>
      <c r="D1427" s="36" t="s">
        <v>235</v>
      </c>
      <c r="E1427" s="40">
        <v>2009</v>
      </c>
      <c r="F1427" s="40">
        <v>2010</v>
      </c>
      <c r="G1427" s="62">
        <v>325</v>
      </c>
      <c r="H1427" s="40">
        <v>10</v>
      </c>
      <c r="I1427" s="63">
        <v>0</v>
      </c>
      <c r="J1427" s="48">
        <f t="shared" si="137"/>
        <v>0</v>
      </c>
      <c r="K1427" s="50">
        <f t="shared" si="138"/>
        <v>4</v>
      </c>
      <c r="L1427" s="63">
        <v>1434</v>
      </c>
      <c r="M1427" s="63">
        <v>1962</v>
      </c>
      <c r="N1427" s="95">
        <f t="shared" si="139"/>
        <v>0.42226148409893993</v>
      </c>
      <c r="O1427" s="36">
        <f t="shared" si="144"/>
        <v>20090016</v>
      </c>
      <c r="P1427" s="63">
        <v>4570.1099999999997</v>
      </c>
      <c r="Q1427" s="76">
        <v>0.74308933483001505</v>
      </c>
      <c r="R1427" s="76">
        <f t="shared" si="141"/>
        <v>-1</v>
      </c>
      <c r="S1427" s="95">
        <f t="shared" si="142"/>
        <v>-1</v>
      </c>
      <c r="T1427" s="95">
        <f t="shared" si="143"/>
        <v>0.42226148409893993</v>
      </c>
    </row>
    <row r="1428" spans="1:20" x14ac:dyDescent="0.3">
      <c r="A1428" s="36">
        <f t="shared" si="136"/>
        <v>3</v>
      </c>
      <c r="B1428" s="36">
        <v>22</v>
      </c>
      <c r="C1428" s="36">
        <v>1</v>
      </c>
      <c r="D1428" s="36" t="s">
        <v>312</v>
      </c>
      <c r="E1428" s="40">
        <v>2009</v>
      </c>
      <c r="F1428" s="40">
        <v>2010</v>
      </c>
      <c r="G1428" s="62">
        <v>138</v>
      </c>
      <c r="H1428" s="40">
        <v>10</v>
      </c>
      <c r="I1428" s="63">
        <v>1</v>
      </c>
      <c r="J1428" s="48">
        <f t="shared" si="137"/>
        <v>0</v>
      </c>
      <c r="K1428" s="50">
        <f t="shared" si="138"/>
        <v>2</v>
      </c>
      <c r="L1428" s="63">
        <v>1613</v>
      </c>
      <c r="M1428" s="63">
        <v>649</v>
      </c>
      <c r="N1428" s="95">
        <f t="shared" si="139"/>
        <v>0.71308576480990271</v>
      </c>
      <c r="O1428" s="36">
        <f t="shared" si="144"/>
        <v>20090022</v>
      </c>
      <c r="P1428" s="63">
        <v>2720.13</v>
      </c>
      <c r="Q1428" s="76">
        <v>0.83157790252671748</v>
      </c>
      <c r="R1428" s="76">
        <f t="shared" si="141"/>
        <v>-1</v>
      </c>
      <c r="S1428" s="95">
        <f t="shared" si="142"/>
        <v>-1</v>
      </c>
      <c r="T1428" s="95">
        <f t="shared" si="143"/>
        <v>0.71308576480990271</v>
      </c>
    </row>
    <row r="1429" spans="1:20" x14ac:dyDescent="0.3">
      <c r="A1429" s="36">
        <f t="shared" si="136"/>
        <v>3</v>
      </c>
      <c r="B1429" s="36">
        <v>129</v>
      </c>
      <c r="C1429" s="36">
        <v>1</v>
      </c>
      <c r="D1429" s="36" t="s">
        <v>242</v>
      </c>
      <c r="E1429" s="40">
        <v>2009</v>
      </c>
      <c r="F1429" s="40">
        <v>2010</v>
      </c>
      <c r="G1429" s="62">
        <v>469.65</v>
      </c>
      <c r="H1429" s="40">
        <v>10</v>
      </c>
      <c r="I1429" s="63">
        <v>0</v>
      </c>
      <c r="J1429" s="48">
        <f t="shared" si="137"/>
        <v>0</v>
      </c>
      <c r="K1429" s="50">
        <f t="shared" si="138"/>
        <v>5</v>
      </c>
      <c r="L1429" s="63">
        <v>807</v>
      </c>
      <c r="M1429" s="63">
        <v>913</v>
      </c>
      <c r="N1429" s="95">
        <f t="shared" si="139"/>
        <v>0.46918604651162793</v>
      </c>
      <c r="O1429" s="36">
        <f t="shared" si="144"/>
        <v>20090129</v>
      </c>
      <c r="P1429" s="63">
        <v>1466.48</v>
      </c>
      <c r="Q1429" s="76">
        <v>1.1728765479242813</v>
      </c>
      <c r="R1429" s="76">
        <f t="shared" si="141"/>
        <v>-1</v>
      </c>
      <c r="S1429" s="95">
        <f t="shared" si="142"/>
        <v>-1</v>
      </c>
      <c r="T1429" s="95">
        <f t="shared" si="143"/>
        <v>0.46918604651162793</v>
      </c>
    </row>
    <row r="1430" spans="1:20" x14ac:dyDescent="0.3">
      <c r="A1430" s="36">
        <f t="shared" si="136"/>
        <v>3</v>
      </c>
      <c r="B1430" s="36">
        <v>138</v>
      </c>
      <c r="C1430" s="36">
        <v>1</v>
      </c>
      <c r="D1430" s="36" t="s">
        <v>243</v>
      </c>
      <c r="E1430" s="40">
        <v>2009</v>
      </c>
      <c r="F1430" s="40">
        <v>2010</v>
      </c>
      <c r="G1430" s="62">
        <v>335</v>
      </c>
      <c r="H1430" s="40">
        <v>5</v>
      </c>
      <c r="I1430" s="63">
        <v>0</v>
      </c>
      <c r="J1430" s="48">
        <f t="shared" si="137"/>
        <v>0</v>
      </c>
      <c r="K1430" s="50">
        <f t="shared" si="138"/>
        <v>4</v>
      </c>
      <c r="L1430" s="63">
        <v>1582</v>
      </c>
      <c r="M1430" s="63">
        <v>3201</v>
      </c>
      <c r="N1430" s="95">
        <f t="shared" si="139"/>
        <v>0.33075475642901947</v>
      </c>
      <c r="O1430" s="36">
        <f t="shared" si="144"/>
        <v>20090138</v>
      </c>
      <c r="P1430" s="63">
        <v>3682.05</v>
      </c>
      <c r="Q1430" s="76">
        <v>1.2990046305726428</v>
      </c>
      <c r="R1430" s="76">
        <f t="shared" si="141"/>
        <v>-1</v>
      </c>
      <c r="S1430" s="95">
        <f t="shared" si="142"/>
        <v>-1</v>
      </c>
      <c r="T1430" s="95">
        <f t="shared" si="143"/>
        <v>0.33075475642901947</v>
      </c>
    </row>
    <row r="1431" spans="1:20" x14ac:dyDescent="0.3">
      <c r="A1431" s="36">
        <f t="shared" si="136"/>
        <v>3</v>
      </c>
      <c r="B1431" s="36">
        <v>138</v>
      </c>
      <c r="C1431" s="36">
        <v>1</v>
      </c>
      <c r="D1431" s="36" t="s">
        <v>243</v>
      </c>
      <c r="E1431" s="40">
        <v>2009</v>
      </c>
      <c r="F1431" s="40">
        <v>2010</v>
      </c>
      <c r="G1431" s="62">
        <v>140</v>
      </c>
      <c r="H1431" s="40">
        <v>5</v>
      </c>
      <c r="I1431" s="63">
        <v>0</v>
      </c>
      <c r="J1431" s="48">
        <f t="shared" si="137"/>
        <v>0</v>
      </c>
      <c r="K1431" s="50">
        <f t="shared" si="138"/>
        <v>2</v>
      </c>
      <c r="L1431" s="63">
        <v>1467</v>
      </c>
      <c r="M1431" s="63">
        <v>3318</v>
      </c>
      <c r="N1431" s="95">
        <f t="shared" si="139"/>
        <v>0.30658307210031349</v>
      </c>
      <c r="O1431" s="36">
        <f t="shared" si="144"/>
        <v>20090138</v>
      </c>
      <c r="P1431" s="63">
        <v>3682.05</v>
      </c>
      <c r="Q1431" s="76">
        <v>1.299547806249236</v>
      </c>
      <c r="R1431" s="76">
        <f t="shared" si="141"/>
        <v>-1</v>
      </c>
      <c r="S1431" s="95">
        <f t="shared" si="142"/>
        <v>-1</v>
      </c>
      <c r="T1431" s="95">
        <f t="shared" si="143"/>
        <v>0.30658307210031349</v>
      </c>
    </row>
    <row r="1432" spans="1:20" x14ac:dyDescent="0.3">
      <c r="A1432" s="36">
        <f t="shared" si="136"/>
        <v>3</v>
      </c>
      <c r="B1432" s="36">
        <v>152</v>
      </c>
      <c r="C1432" s="36">
        <v>1</v>
      </c>
      <c r="D1432" s="36" t="s">
        <v>486</v>
      </c>
      <c r="E1432" s="40">
        <v>2009</v>
      </c>
      <c r="F1432" s="40">
        <v>2010</v>
      </c>
      <c r="G1432" s="62">
        <v>850</v>
      </c>
      <c r="H1432" s="40">
        <v>7</v>
      </c>
      <c r="I1432" s="63">
        <v>0</v>
      </c>
      <c r="J1432" s="48">
        <f t="shared" si="137"/>
        <v>0</v>
      </c>
      <c r="K1432" s="50">
        <f t="shared" si="138"/>
        <v>9</v>
      </c>
      <c r="L1432" s="63">
        <v>4078</v>
      </c>
      <c r="M1432" s="63">
        <v>4195</v>
      </c>
      <c r="N1432" s="95">
        <f t="shared" si="139"/>
        <v>0.49292880454490512</v>
      </c>
      <c r="O1432" s="36">
        <f t="shared" si="144"/>
        <v>20090152</v>
      </c>
      <c r="P1432" s="63">
        <v>5266.66</v>
      </c>
      <c r="Q1432" s="76">
        <v>1.5708247731959155</v>
      </c>
      <c r="R1432" s="76">
        <f t="shared" si="141"/>
        <v>-1</v>
      </c>
      <c r="S1432" s="95">
        <f t="shared" si="142"/>
        <v>-1</v>
      </c>
      <c r="T1432" s="95">
        <f t="shared" si="143"/>
        <v>0.49292880454490512</v>
      </c>
    </row>
    <row r="1433" spans="1:20" x14ac:dyDescent="0.3">
      <c r="A1433" s="36">
        <f t="shared" si="136"/>
        <v>3</v>
      </c>
      <c r="B1433" s="36">
        <v>207</v>
      </c>
      <c r="C1433" s="36">
        <v>1</v>
      </c>
      <c r="D1433" s="36" t="s">
        <v>542</v>
      </c>
      <c r="E1433" s="40">
        <v>2009</v>
      </c>
      <c r="F1433" s="40">
        <v>2010</v>
      </c>
      <c r="G1433" s="62">
        <v>500</v>
      </c>
      <c r="H1433" s="40">
        <v>6</v>
      </c>
      <c r="I1433" s="63">
        <v>1</v>
      </c>
      <c r="J1433" s="48">
        <f t="shared" si="137"/>
        <v>0</v>
      </c>
      <c r="K1433" s="50">
        <f t="shared" si="138"/>
        <v>6</v>
      </c>
      <c r="L1433" s="63">
        <v>238</v>
      </c>
      <c r="M1433" s="63">
        <v>95</v>
      </c>
      <c r="N1433" s="95">
        <f t="shared" si="139"/>
        <v>0.71471471471471471</v>
      </c>
      <c r="O1433" s="36">
        <f t="shared" si="144"/>
        <v>20090207</v>
      </c>
      <c r="P1433" s="63">
        <v>286</v>
      </c>
      <c r="Q1433" s="76">
        <v>1.1643356643356644</v>
      </c>
      <c r="R1433" s="76">
        <f t="shared" si="141"/>
        <v>-1</v>
      </c>
      <c r="S1433" s="95">
        <f t="shared" si="142"/>
        <v>-1</v>
      </c>
      <c r="T1433" s="95">
        <f t="shared" si="143"/>
        <v>0.71471471471471471</v>
      </c>
    </row>
    <row r="1434" spans="1:20" x14ac:dyDescent="0.3">
      <c r="A1434" s="36">
        <f t="shared" si="136"/>
        <v>3</v>
      </c>
      <c r="B1434" s="36">
        <v>207</v>
      </c>
      <c r="C1434" s="36">
        <v>1</v>
      </c>
      <c r="D1434" s="36" t="s">
        <v>542</v>
      </c>
      <c r="E1434" s="40">
        <v>2009</v>
      </c>
      <c r="F1434" s="40">
        <v>2010</v>
      </c>
      <c r="G1434" s="62">
        <v>200</v>
      </c>
      <c r="H1434" s="40">
        <v>6</v>
      </c>
      <c r="I1434" s="63">
        <v>1</v>
      </c>
      <c r="J1434" s="48">
        <f t="shared" si="137"/>
        <v>0</v>
      </c>
      <c r="K1434" s="50">
        <f t="shared" si="138"/>
        <v>3</v>
      </c>
      <c r="L1434" s="63">
        <v>174</v>
      </c>
      <c r="M1434" s="63">
        <v>157</v>
      </c>
      <c r="N1434" s="95">
        <f t="shared" si="139"/>
        <v>0.52567975830815705</v>
      </c>
      <c r="O1434" s="36">
        <f t="shared" si="144"/>
        <v>20090207</v>
      </c>
      <c r="P1434" s="63">
        <v>286</v>
      </c>
      <c r="Q1434" s="76">
        <v>1.1573426573426573</v>
      </c>
      <c r="R1434" s="76">
        <f t="shared" si="141"/>
        <v>-1</v>
      </c>
      <c r="S1434" s="95">
        <f t="shared" si="142"/>
        <v>-1</v>
      </c>
      <c r="T1434" s="95">
        <f t="shared" si="143"/>
        <v>0.52567975830815705</v>
      </c>
    </row>
    <row r="1435" spans="1:20" x14ac:dyDescent="0.3">
      <c r="A1435" s="36">
        <f t="shared" si="136"/>
        <v>3</v>
      </c>
      <c r="B1435" s="36">
        <v>239</v>
      </c>
      <c r="C1435" s="36">
        <v>1</v>
      </c>
      <c r="D1435" s="36" t="s">
        <v>936</v>
      </c>
      <c r="E1435" s="40">
        <v>2009</v>
      </c>
      <c r="F1435" s="40">
        <v>2010</v>
      </c>
      <c r="G1435" s="62">
        <v>100</v>
      </c>
      <c r="H1435" s="40">
        <v>10</v>
      </c>
      <c r="I1435" s="63">
        <v>1</v>
      </c>
      <c r="J1435" s="48">
        <f t="shared" si="137"/>
        <v>0</v>
      </c>
      <c r="K1435" s="50">
        <f t="shared" si="138"/>
        <v>2</v>
      </c>
      <c r="L1435" s="63">
        <v>623</v>
      </c>
      <c r="M1435" s="63">
        <v>102</v>
      </c>
      <c r="N1435" s="95">
        <f t="shared" si="139"/>
        <v>0.85931034482758617</v>
      </c>
      <c r="O1435" s="36">
        <f t="shared" si="144"/>
        <v>20090239</v>
      </c>
      <c r="P1435" s="63">
        <v>632.5</v>
      </c>
      <c r="Q1435" s="76">
        <v>1.1462450592885376</v>
      </c>
      <c r="R1435" s="76">
        <f t="shared" si="141"/>
        <v>-1</v>
      </c>
      <c r="S1435" s="95">
        <f t="shared" si="142"/>
        <v>-1</v>
      </c>
      <c r="T1435" s="95">
        <f t="shared" si="143"/>
        <v>0.85931034482758617</v>
      </c>
    </row>
    <row r="1436" spans="1:20" x14ac:dyDescent="0.3">
      <c r="A1436" s="36">
        <f t="shared" si="136"/>
        <v>3</v>
      </c>
      <c r="B1436" s="36">
        <v>261</v>
      </c>
      <c r="C1436" s="36">
        <v>1</v>
      </c>
      <c r="D1436" s="36" t="s">
        <v>669</v>
      </c>
      <c r="E1436" s="40">
        <v>2009</v>
      </c>
      <c r="F1436" s="40">
        <v>2010</v>
      </c>
      <c r="G1436" s="62">
        <v>1400</v>
      </c>
      <c r="H1436" s="40">
        <v>5</v>
      </c>
      <c r="I1436" s="63">
        <v>1</v>
      </c>
      <c r="J1436" s="48">
        <f t="shared" si="137"/>
        <v>0</v>
      </c>
      <c r="K1436" s="50">
        <f t="shared" si="138"/>
        <v>10</v>
      </c>
      <c r="L1436" s="63">
        <v>309</v>
      </c>
      <c r="M1436" s="63">
        <v>307</v>
      </c>
      <c r="N1436" s="95">
        <f t="shared" si="139"/>
        <v>0.50162337662337664</v>
      </c>
      <c r="O1436" s="36">
        <f t="shared" si="144"/>
        <v>20090261</v>
      </c>
      <c r="P1436" s="63">
        <v>260.88</v>
      </c>
      <c r="Q1436" s="76">
        <v>2.3612388837779821</v>
      </c>
      <c r="R1436" s="76">
        <f t="shared" si="141"/>
        <v>-1</v>
      </c>
      <c r="S1436" s="95">
        <f t="shared" si="142"/>
        <v>-1</v>
      </c>
      <c r="T1436" s="95">
        <f t="shared" si="143"/>
        <v>0.50162337662337664</v>
      </c>
    </row>
    <row r="1437" spans="1:20" x14ac:dyDescent="0.3">
      <c r="A1437" s="36">
        <f t="shared" si="136"/>
        <v>3</v>
      </c>
      <c r="B1437" s="36">
        <v>284</v>
      </c>
      <c r="C1437" s="36">
        <v>1</v>
      </c>
      <c r="D1437" s="36" t="s">
        <v>376</v>
      </c>
      <c r="E1437" s="40">
        <v>2009</v>
      </c>
      <c r="F1437" s="40">
        <v>2010</v>
      </c>
      <c r="G1437" s="62">
        <v>0</v>
      </c>
      <c r="H1437" s="40">
        <v>10</v>
      </c>
      <c r="I1437" s="63">
        <v>1</v>
      </c>
      <c r="J1437" s="48">
        <f t="shared" si="137"/>
        <v>0</v>
      </c>
      <c r="K1437" s="50">
        <f t="shared" si="138"/>
        <v>1</v>
      </c>
      <c r="L1437" s="63">
        <v>3200</v>
      </c>
      <c r="M1437" s="63">
        <v>2233</v>
      </c>
      <c r="N1437" s="95">
        <f t="shared" si="139"/>
        <v>0.58899318976624337</v>
      </c>
      <c r="O1437" s="36">
        <f t="shared" si="144"/>
        <v>20090284</v>
      </c>
      <c r="P1437" s="63">
        <v>10197.41</v>
      </c>
      <c r="Q1437" s="76">
        <v>0.53278234375199196</v>
      </c>
      <c r="R1437" s="76">
        <f t="shared" si="141"/>
        <v>-1</v>
      </c>
      <c r="S1437" s="95">
        <f t="shared" si="142"/>
        <v>-1</v>
      </c>
      <c r="T1437" s="95">
        <f t="shared" si="143"/>
        <v>0.58899318976624337</v>
      </c>
    </row>
    <row r="1438" spans="1:20" x14ac:dyDescent="0.3">
      <c r="A1438" s="36">
        <f t="shared" si="136"/>
        <v>3</v>
      </c>
      <c r="B1438" s="36">
        <v>319</v>
      </c>
      <c r="C1438" s="36">
        <v>1</v>
      </c>
      <c r="D1438" s="36" t="s">
        <v>491</v>
      </c>
      <c r="E1438" s="40">
        <v>2009</v>
      </c>
      <c r="F1438" s="40">
        <v>2010</v>
      </c>
      <c r="G1438" s="62">
        <v>700</v>
      </c>
      <c r="H1438" s="33">
        <v>5</v>
      </c>
      <c r="I1438" s="63">
        <v>1</v>
      </c>
      <c r="J1438" s="48">
        <f t="shared" si="137"/>
        <v>0</v>
      </c>
      <c r="K1438" s="50">
        <f t="shared" si="138"/>
        <v>8</v>
      </c>
      <c r="L1438" s="63">
        <v>881</v>
      </c>
      <c r="M1438" s="63">
        <v>616</v>
      </c>
      <c r="N1438" s="95">
        <f t="shared" si="139"/>
        <v>0.58851035404141616</v>
      </c>
      <c r="O1438" s="36">
        <f t="shared" si="144"/>
        <v>20090319</v>
      </c>
      <c r="P1438" s="63">
        <v>627.58000000000004</v>
      </c>
      <c r="Q1438" s="76">
        <v>2.3853532617355553</v>
      </c>
      <c r="R1438" s="76">
        <f t="shared" si="141"/>
        <v>-1</v>
      </c>
      <c r="S1438" s="95">
        <f t="shared" si="142"/>
        <v>-1</v>
      </c>
      <c r="T1438" s="95">
        <f t="shared" si="143"/>
        <v>0.58851035404141616</v>
      </c>
    </row>
    <row r="1439" spans="1:20" x14ac:dyDescent="0.3">
      <c r="A1439" s="36">
        <f t="shared" si="136"/>
        <v>3</v>
      </c>
      <c r="B1439" s="36">
        <v>319</v>
      </c>
      <c r="C1439" s="36">
        <v>1</v>
      </c>
      <c r="D1439" s="36" t="s">
        <v>491</v>
      </c>
      <c r="E1439" s="40">
        <v>2009</v>
      </c>
      <c r="F1439" s="40">
        <v>2010</v>
      </c>
      <c r="G1439" s="62">
        <v>400</v>
      </c>
      <c r="H1439" s="40">
        <v>5</v>
      </c>
      <c r="I1439" s="63">
        <v>0</v>
      </c>
      <c r="J1439" s="48">
        <f t="shared" si="137"/>
        <v>0</v>
      </c>
      <c r="K1439" s="50">
        <f t="shared" si="138"/>
        <v>5</v>
      </c>
      <c r="L1439" s="63">
        <v>668</v>
      </c>
      <c r="M1439" s="63">
        <v>748</v>
      </c>
      <c r="N1439" s="95">
        <f t="shared" si="139"/>
        <v>0.47175141242937851</v>
      </c>
      <c r="O1439" s="36">
        <f t="shared" si="144"/>
        <v>20090319</v>
      </c>
      <c r="P1439" s="63">
        <v>627.58000000000004</v>
      </c>
      <c r="Q1439" s="76">
        <v>2.2562860511807257</v>
      </c>
      <c r="R1439" s="76">
        <f t="shared" si="141"/>
        <v>-1</v>
      </c>
      <c r="S1439" s="95">
        <f t="shared" si="142"/>
        <v>-1</v>
      </c>
      <c r="T1439" s="95">
        <f t="shared" si="143"/>
        <v>0.47175141242937851</v>
      </c>
    </row>
    <row r="1440" spans="1:20" x14ac:dyDescent="0.3">
      <c r="A1440" s="36">
        <f t="shared" si="136"/>
        <v>3</v>
      </c>
      <c r="B1440" s="36">
        <v>319</v>
      </c>
      <c r="C1440" s="36">
        <v>1</v>
      </c>
      <c r="D1440" s="36" t="s">
        <v>491</v>
      </c>
      <c r="E1440" s="40">
        <v>2009</v>
      </c>
      <c r="F1440" s="40">
        <v>2010</v>
      </c>
      <c r="G1440" s="62">
        <v>200</v>
      </c>
      <c r="H1440" s="40">
        <v>5</v>
      </c>
      <c r="I1440" s="63">
        <v>0</v>
      </c>
      <c r="J1440" s="48">
        <f t="shared" si="137"/>
        <v>0</v>
      </c>
      <c r="K1440" s="50">
        <f t="shared" si="138"/>
        <v>3</v>
      </c>
      <c r="L1440" s="63">
        <v>674</v>
      </c>
      <c r="M1440" s="63">
        <v>758</v>
      </c>
      <c r="N1440" s="95">
        <f t="shared" si="139"/>
        <v>0.47067039106145253</v>
      </c>
      <c r="O1440" s="36">
        <f t="shared" si="144"/>
        <v>20090319</v>
      </c>
      <c r="P1440" s="63">
        <v>627.58000000000004</v>
      </c>
      <c r="Q1440" s="76">
        <v>2.2817808088211859</v>
      </c>
      <c r="R1440" s="76">
        <f t="shared" si="141"/>
        <v>-1</v>
      </c>
      <c r="S1440" s="95">
        <f t="shared" si="142"/>
        <v>-1</v>
      </c>
      <c r="T1440" s="95">
        <f t="shared" si="143"/>
        <v>0.47067039106145253</v>
      </c>
    </row>
    <row r="1441" spans="1:20" x14ac:dyDescent="0.3">
      <c r="A1441" s="36">
        <f t="shared" si="136"/>
        <v>3</v>
      </c>
      <c r="B1441" s="36">
        <v>330</v>
      </c>
      <c r="C1441" s="36">
        <v>1</v>
      </c>
      <c r="D1441" s="36" t="s">
        <v>551</v>
      </c>
      <c r="E1441" s="40">
        <v>2009</v>
      </c>
      <c r="F1441" s="40">
        <v>2010</v>
      </c>
      <c r="G1441" s="62">
        <v>1000</v>
      </c>
      <c r="H1441" s="40">
        <v>10</v>
      </c>
      <c r="I1441" s="63">
        <v>1</v>
      </c>
      <c r="J1441" s="48">
        <f t="shared" si="137"/>
        <v>0</v>
      </c>
      <c r="K1441" s="50">
        <f t="shared" si="138"/>
        <v>10</v>
      </c>
      <c r="L1441" s="63">
        <v>226</v>
      </c>
      <c r="M1441" s="63">
        <v>220</v>
      </c>
      <c r="N1441" s="95">
        <f t="shared" si="139"/>
        <v>0.50672645739910316</v>
      </c>
      <c r="O1441" s="36">
        <f t="shared" si="144"/>
        <v>20090330</v>
      </c>
      <c r="P1441" s="63">
        <v>327.86</v>
      </c>
      <c r="Q1441" s="76">
        <v>1.3603367290916855</v>
      </c>
      <c r="R1441" s="76">
        <f t="shared" si="141"/>
        <v>-1</v>
      </c>
      <c r="S1441" s="95">
        <f t="shared" si="142"/>
        <v>-1</v>
      </c>
      <c r="T1441" s="95">
        <f t="shared" si="143"/>
        <v>0.50672645739910316</v>
      </c>
    </row>
    <row r="1442" spans="1:20" x14ac:dyDescent="0.3">
      <c r="A1442" s="36">
        <f t="shared" si="136"/>
        <v>3</v>
      </c>
      <c r="B1442" s="36">
        <v>332</v>
      </c>
      <c r="C1442" s="36">
        <v>1</v>
      </c>
      <c r="D1442" s="36" t="s">
        <v>502</v>
      </c>
      <c r="E1442" s="40">
        <v>2009</v>
      </c>
      <c r="F1442" s="40">
        <v>2010</v>
      </c>
      <c r="G1442" s="62">
        <v>126.21</v>
      </c>
      <c r="H1442" s="33">
        <v>8</v>
      </c>
      <c r="I1442" s="63">
        <v>1</v>
      </c>
      <c r="J1442" s="48">
        <f t="shared" si="137"/>
        <v>0</v>
      </c>
      <c r="K1442" s="50">
        <f t="shared" si="138"/>
        <v>2</v>
      </c>
      <c r="L1442" s="63">
        <v>663</v>
      </c>
      <c r="M1442" s="63">
        <v>174</v>
      </c>
      <c r="N1442" s="95">
        <f t="shared" si="139"/>
        <v>0.79211469534050183</v>
      </c>
      <c r="O1442" s="36">
        <f t="shared" si="144"/>
        <v>20090332</v>
      </c>
      <c r="P1442" s="63">
        <v>1814.98</v>
      </c>
      <c r="Q1442" s="76">
        <v>0.46116210646949279</v>
      </c>
      <c r="R1442" s="76">
        <f t="shared" si="141"/>
        <v>-1</v>
      </c>
      <c r="S1442" s="95">
        <f t="shared" si="142"/>
        <v>-1</v>
      </c>
      <c r="T1442" s="95">
        <f t="shared" si="143"/>
        <v>0.79211469534050183</v>
      </c>
    </row>
    <row r="1443" spans="1:20" x14ac:dyDescent="0.3">
      <c r="A1443" s="36">
        <f t="shared" si="136"/>
        <v>3</v>
      </c>
      <c r="B1443" s="36">
        <v>333</v>
      </c>
      <c r="C1443" s="36">
        <v>1</v>
      </c>
      <c r="D1443" s="36" t="s">
        <v>278</v>
      </c>
      <c r="E1443" s="40">
        <v>2009</v>
      </c>
      <c r="F1443" s="40">
        <v>2010</v>
      </c>
      <c r="G1443" s="62">
        <v>900</v>
      </c>
      <c r="H1443" s="40">
        <v>5</v>
      </c>
      <c r="I1443" s="63">
        <v>0</v>
      </c>
      <c r="J1443" s="48">
        <f t="shared" si="137"/>
        <v>0</v>
      </c>
      <c r="K1443" s="50">
        <f t="shared" si="138"/>
        <v>10</v>
      </c>
      <c r="L1443" s="63">
        <v>348</v>
      </c>
      <c r="M1443" s="63">
        <v>468</v>
      </c>
      <c r="N1443" s="95">
        <f t="shared" si="139"/>
        <v>0.4264705882352941</v>
      </c>
      <c r="O1443" s="36">
        <f t="shared" si="144"/>
        <v>20090333</v>
      </c>
      <c r="P1443" s="63">
        <v>609.66</v>
      </c>
      <c r="Q1443" s="76">
        <v>1.3384509398681232</v>
      </c>
      <c r="R1443" s="76">
        <f t="shared" si="141"/>
        <v>-1</v>
      </c>
      <c r="S1443" s="95">
        <f t="shared" si="142"/>
        <v>-1</v>
      </c>
      <c r="T1443" s="95">
        <f t="shared" si="143"/>
        <v>0.4264705882352941</v>
      </c>
    </row>
    <row r="1444" spans="1:20" x14ac:dyDescent="0.3">
      <c r="A1444" s="36">
        <f t="shared" si="136"/>
        <v>3</v>
      </c>
      <c r="B1444" s="36">
        <v>361</v>
      </c>
      <c r="C1444" s="36">
        <v>1</v>
      </c>
      <c r="D1444" s="36" t="s">
        <v>612</v>
      </c>
      <c r="E1444" s="40">
        <v>2009</v>
      </c>
      <c r="F1444" s="40">
        <v>2010</v>
      </c>
      <c r="G1444" s="62">
        <v>0</v>
      </c>
      <c r="H1444" s="40">
        <v>10</v>
      </c>
      <c r="I1444" s="63">
        <v>1</v>
      </c>
      <c r="J1444" s="48">
        <f t="shared" si="137"/>
        <v>0</v>
      </c>
      <c r="K1444" s="50">
        <f t="shared" si="138"/>
        <v>1</v>
      </c>
      <c r="L1444" s="63">
        <v>1096</v>
      </c>
      <c r="M1444" s="63">
        <v>410</v>
      </c>
      <c r="N1444" s="95">
        <f t="shared" si="139"/>
        <v>0.72775564409030546</v>
      </c>
      <c r="O1444" s="36">
        <f t="shared" si="144"/>
        <v>20090361</v>
      </c>
      <c r="P1444" s="63">
        <v>1225.4100000000001</v>
      </c>
      <c r="Q1444" s="76">
        <v>1.2289764242172008</v>
      </c>
      <c r="R1444" s="76">
        <f t="shared" si="141"/>
        <v>-1</v>
      </c>
      <c r="S1444" s="95">
        <f t="shared" si="142"/>
        <v>-1</v>
      </c>
      <c r="T1444" s="95">
        <f t="shared" si="143"/>
        <v>0.72775564409030546</v>
      </c>
    </row>
    <row r="1445" spans="1:20" x14ac:dyDescent="0.3">
      <c r="A1445" s="36">
        <f t="shared" si="136"/>
        <v>3</v>
      </c>
      <c r="B1445" s="36">
        <v>361</v>
      </c>
      <c r="C1445" s="36">
        <v>1</v>
      </c>
      <c r="D1445" s="36" t="s">
        <v>612</v>
      </c>
      <c r="E1445" s="40">
        <v>2009</v>
      </c>
      <c r="F1445" s="40">
        <v>2010</v>
      </c>
      <c r="G1445" s="62">
        <v>70</v>
      </c>
      <c r="H1445" s="40">
        <v>10</v>
      </c>
      <c r="I1445" s="63">
        <v>1</v>
      </c>
      <c r="J1445" s="48">
        <f t="shared" si="137"/>
        <v>0</v>
      </c>
      <c r="K1445" s="50">
        <f t="shared" si="138"/>
        <v>1</v>
      </c>
      <c r="L1445" s="63">
        <v>1002</v>
      </c>
      <c r="M1445" s="63">
        <v>510</v>
      </c>
      <c r="N1445" s="95">
        <f t="shared" si="139"/>
        <v>0.66269841269841268</v>
      </c>
      <c r="O1445" s="36">
        <f t="shared" si="144"/>
        <v>20090361</v>
      </c>
      <c r="P1445" s="63">
        <v>1225.4100000000001</v>
      </c>
      <c r="Q1445" s="76">
        <v>1.2338727446324087</v>
      </c>
      <c r="R1445" s="76">
        <f t="shared" si="141"/>
        <v>-1</v>
      </c>
      <c r="S1445" s="95">
        <f t="shared" si="142"/>
        <v>-1</v>
      </c>
      <c r="T1445" s="95">
        <f t="shared" si="143"/>
        <v>0.66269841269841268</v>
      </c>
    </row>
    <row r="1446" spans="1:20" x14ac:dyDescent="0.3">
      <c r="A1446" s="36">
        <f t="shared" si="136"/>
        <v>3</v>
      </c>
      <c r="B1446" s="36">
        <v>392</v>
      </c>
      <c r="C1446" s="36">
        <v>1</v>
      </c>
      <c r="D1446" s="36" t="s">
        <v>925</v>
      </c>
      <c r="E1446" s="40">
        <v>2009</v>
      </c>
      <c r="F1446" s="40">
        <v>2010</v>
      </c>
      <c r="G1446" s="62">
        <v>398.97</v>
      </c>
      <c r="H1446" s="40">
        <v>10</v>
      </c>
      <c r="I1446" s="63">
        <v>0</v>
      </c>
      <c r="J1446" s="48">
        <f t="shared" si="137"/>
        <v>0</v>
      </c>
      <c r="K1446" s="50">
        <f t="shared" si="138"/>
        <v>4</v>
      </c>
      <c r="L1446" s="63">
        <v>360</v>
      </c>
      <c r="M1446" s="63">
        <v>448</v>
      </c>
      <c r="N1446" s="95">
        <f t="shared" si="139"/>
        <v>0.44554455445544555</v>
      </c>
      <c r="O1446" s="36">
        <f t="shared" si="144"/>
        <v>20090392</v>
      </c>
      <c r="P1446" s="63">
        <v>656.3</v>
      </c>
      <c r="Q1446" s="76">
        <v>1.2311442937680939</v>
      </c>
      <c r="R1446" s="76">
        <f t="shared" si="141"/>
        <v>-1</v>
      </c>
      <c r="S1446" s="95">
        <f t="shared" si="142"/>
        <v>-1</v>
      </c>
      <c r="T1446" s="95">
        <f t="shared" si="143"/>
        <v>0.44554455445544555</v>
      </c>
    </row>
    <row r="1447" spans="1:20" x14ac:dyDescent="0.3">
      <c r="A1447" s="36">
        <f t="shared" si="136"/>
        <v>3</v>
      </c>
      <c r="B1447" s="36">
        <v>402</v>
      </c>
      <c r="C1447" s="36">
        <v>1</v>
      </c>
      <c r="D1447" s="36" t="s">
        <v>282</v>
      </c>
      <c r="E1447" s="40">
        <v>2009</v>
      </c>
      <c r="F1447" s="40">
        <v>2010</v>
      </c>
      <c r="G1447" s="62">
        <v>549.94000000000005</v>
      </c>
      <c r="H1447" s="40">
        <v>7</v>
      </c>
      <c r="I1447" s="63">
        <v>1</v>
      </c>
      <c r="J1447" s="48">
        <f t="shared" si="137"/>
        <v>0</v>
      </c>
      <c r="K1447" s="50">
        <f t="shared" si="138"/>
        <v>6</v>
      </c>
      <c r="L1447" s="63">
        <v>276</v>
      </c>
      <c r="M1447" s="63">
        <v>113</v>
      </c>
      <c r="N1447" s="95">
        <f t="shared" si="139"/>
        <v>0.70951156812339333</v>
      </c>
      <c r="O1447" s="36">
        <f t="shared" si="144"/>
        <v>20090402</v>
      </c>
      <c r="P1447" s="63">
        <v>157.75</v>
      </c>
      <c r="Q1447" s="76">
        <v>2.4659270998415215</v>
      </c>
      <c r="R1447" s="76">
        <f t="shared" si="141"/>
        <v>-1</v>
      </c>
      <c r="S1447" s="95">
        <f t="shared" si="142"/>
        <v>-1</v>
      </c>
      <c r="T1447" s="95">
        <f t="shared" si="143"/>
        <v>0.70951156812339333</v>
      </c>
    </row>
    <row r="1448" spans="1:20" x14ac:dyDescent="0.3">
      <c r="A1448" s="36">
        <f t="shared" si="136"/>
        <v>3</v>
      </c>
      <c r="B1448" s="36">
        <v>463</v>
      </c>
      <c r="C1448" s="36">
        <v>1</v>
      </c>
      <c r="D1448" s="36" t="s">
        <v>382</v>
      </c>
      <c r="E1448" s="40">
        <v>2009</v>
      </c>
      <c r="F1448" s="33">
        <v>2010</v>
      </c>
      <c r="G1448" s="62">
        <v>250</v>
      </c>
      <c r="H1448" s="33">
        <v>7</v>
      </c>
      <c r="I1448" s="63">
        <v>1</v>
      </c>
      <c r="J1448" s="48">
        <f t="shared" si="137"/>
        <v>0</v>
      </c>
      <c r="K1448" s="50">
        <f t="shared" si="138"/>
        <v>3</v>
      </c>
      <c r="L1448" s="63">
        <v>528</v>
      </c>
      <c r="M1448" s="63">
        <v>252</v>
      </c>
      <c r="N1448" s="95">
        <f t="shared" si="139"/>
        <v>0.67692307692307696</v>
      </c>
      <c r="O1448" s="36">
        <f t="shared" si="144"/>
        <v>20090463</v>
      </c>
      <c r="P1448" s="63">
        <v>855.88</v>
      </c>
      <c r="Q1448" s="76">
        <v>0.9113427115950834</v>
      </c>
      <c r="R1448" s="76">
        <f t="shared" si="141"/>
        <v>-1</v>
      </c>
      <c r="S1448" s="95">
        <f t="shared" si="142"/>
        <v>-1</v>
      </c>
      <c r="T1448" s="95">
        <f t="shared" si="143"/>
        <v>0.67692307692307696</v>
      </c>
    </row>
    <row r="1449" spans="1:20" x14ac:dyDescent="0.3">
      <c r="A1449" s="36">
        <f t="shared" si="136"/>
        <v>3</v>
      </c>
      <c r="B1449" s="36">
        <v>465</v>
      </c>
      <c r="C1449" s="36">
        <v>1</v>
      </c>
      <c r="D1449" s="36" t="s">
        <v>455</v>
      </c>
      <c r="E1449" s="40">
        <v>2009</v>
      </c>
      <c r="F1449" s="40">
        <v>2010</v>
      </c>
      <c r="G1449" s="62">
        <v>298.49</v>
      </c>
      <c r="H1449" s="40">
        <v>7</v>
      </c>
      <c r="I1449" s="63">
        <v>1</v>
      </c>
      <c r="J1449" s="48">
        <f t="shared" si="137"/>
        <v>0</v>
      </c>
      <c r="K1449" s="50">
        <f t="shared" si="138"/>
        <v>3</v>
      </c>
      <c r="L1449" s="63">
        <v>2028</v>
      </c>
      <c r="M1449" s="63">
        <v>1174</v>
      </c>
      <c r="N1449" s="95">
        <f t="shared" si="139"/>
        <v>0.6333541536539663</v>
      </c>
      <c r="O1449" s="36">
        <f t="shared" si="144"/>
        <v>20090465</v>
      </c>
      <c r="P1449" s="63">
        <v>1771.03</v>
      </c>
      <c r="Q1449" s="76">
        <v>1.807987442335816</v>
      </c>
      <c r="R1449" s="76">
        <f t="shared" si="141"/>
        <v>-1</v>
      </c>
      <c r="S1449" s="95">
        <f t="shared" si="142"/>
        <v>-1</v>
      </c>
      <c r="T1449" s="95">
        <f t="shared" si="143"/>
        <v>0.6333541536539663</v>
      </c>
    </row>
    <row r="1450" spans="1:20" x14ac:dyDescent="0.3">
      <c r="A1450" s="36">
        <f t="shared" si="136"/>
        <v>3</v>
      </c>
      <c r="B1450" s="36">
        <v>492</v>
      </c>
      <c r="C1450" s="36">
        <v>1</v>
      </c>
      <c r="D1450" s="36" t="s">
        <v>385</v>
      </c>
      <c r="E1450" s="40">
        <v>2009</v>
      </c>
      <c r="F1450" s="33">
        <v>2010</v>
      </c>
      <c r="G1450" s="62">
        <v>226.79</v>
      </c>
      <c r="H1450" s="33">
        <v>10</v>
      </c>
      <c r="I1450" s="63">
        <v>0</v>
      </c>
      <c r="J1450" s="48">
        <f t="shared" si="137"/>
        <v>0</v>
      </c>
      <c r="K1450" s="50">
        <f t="shared" si="138"/>
        <v>3</v>
      </c>
      <c r="L1450" s="63">
        <v>2077</v>
      </c>
      <c r="M1450" s="63">
        <v>2193</v>
      </c>
      <c r="N1450" s="95">
        <f t="shared" si="139"/>
        <v>0.48641686182669791</v>
      </c>
      <c r="O1450" s="36">
        <f t="shared" si="144"/>
        <v>20090492</v>
      </c>
      <c r="P1450" s="63">
        <v>4316.97</v>
      </c>
      <c r="Q1450" s="76">
        <v>0.98911968348170121</v>
      </c>
      <c r="R1450" s="76">
        <f t="shared" si="141"/>
        <v>-1</v>
      </c>
      <c r="S1450" s="95">
        <f t="shared" si="142"/>
        <v>-1</v>
      </c>
      <c r="T1450" s="95">
        <f t="shared" si="143"/>
        <v>0.48641686182669791</v>
      </c>
    </row>
    <row r="1451" spans="1:20" x14ac:dyDescent="0.3">
      <c r="A1451" s="36">
        <f t="shared" ref="A1451:A1514" si="145">IF(E1451/4=INT(E1451/4),1,IF(E1451/2=INT(E1451/2),2,3))</f>
        <v>3</v>
      </c>
      <c r="B1451" s="36">
        <v>511</v>
      </c>
      <c r="C1451" s="36">
        <v>1</v>
      </c>
      <c r="D1451" s="36" t="s">
        <v>560</v>
      </c>
      <c r="E1451" s="40">
        <v>2009</v>
      </c>
      <c r="F1451" s="40">
        <v>2010</v>
      </c>
      <c r="G1451" s="62">
        <v>799.08</v>
      </c>
      <c r="H1451" s="40">
        <v>10</v>
      </c>
      <c r="I1451" s="63">
        <v>1</v>
      </c>
      <c r="J1451" s="48">
        <f t="shared" si="137"/>
        <v>0</v>
      </c>
      <c r="K1451" s="50">
        <f t="shared" si="138"/>
        <v>8</v>
      </c>
      <c r="L1451" s="63">
        <v>308</v>
      </c>
      <c r="M1451" s="63">
        <v>249</v>
      </c>
      <c r="N1451" s="95">
        <f t="shared" si="139"/>
        <v>0.55296229802513464</v>
      </c>
      <c r="O1451" s="36">
        <f t="shared" si="144"/>
        <v>20090511</v>
      </c>
      <c r="P1451" s="63">
        <v>612.61</v>
      </c>
      <c r="Q1451" s="76">
        <v>0.90922446581022187</v>
      </c>
      <c r="R1451" s="76">
        <f t="shared" si="141"/>
        <v>-1</v>
      </c>
      <c r="S1451" s="95">
        <f t="shared" si="142"/>
        <v>-1</v>
      </c>
      <c r="T1451" s="95">
        <f t="shared" si="143"/>
        <v>0.55296229802513464</v>
      </c>
    </row>
    <row r="1452" spans="1:20" x14ac:dyDescent="0.3">
      <c r="A1452" s="36">
        <f t="shared" si="145"/>
        <v>3</v>
      </c>
      <c r="B1452" s="36">
        <v>531</v>
      </c>
      <c r="C1452" s="36">
        <v>1</v>
      </c>
      <c r="D1452" s="36" t="s">
        <v>387</v>
      </c>
      <c r="E1452" s="40">
        <v>2009</v>
      </c>
      <c r="F1452" s="40">
        <v>2010</v>
      </c>
      <c r="G1452" s="62">
        <v>378.3</v>
      </c>
      <c r="H1452" s="40">
        <v>5</v>
      </c>
      <c r="I1452" s="63">
        <v>0</v>
      </c>
      <c r="J1452" s="48">
        <f t="shared" si="137"/>
        <v>0</v>
      </c>
      <c r="K1452" s="50">
        <f t="shared" si="138"/>
        <v>4</v>
      </c>
      <c r="L1452" s="63">
        <v>837</v>
      </c>
      <c r="M1452" s="63">
        <v>1200</v>
      </c>
      <c r="N1452" s="95">
        <f t="shared" si="139"/>
        <v>0.4108983799705449</v>
      </c>
      <c r="O1452" s="36">
        <f t="shared" si="144"/>
        <v>20090531</v>
      </c>
      <c r="P1452" s="63">
        <v>1689.07</v>
      </c>
      <c r="Q1452" s="76">
        <v>1.2059890945905143</v>
      </c>
      <c r="R1452" s="76">
        <f t="shared" si="141"/>
        <v>-1</v>
      </c>
      <c r="S1452" s="95">
        <f t="shared" si="142"/>
        <v>-1</v>
      </c>
      <c r="T1452" s="95">
        <f t="shared" si="143"/>
        <v>0.4108983799705449</v>
      </c>
    </row>
    <row r="1453" spans="1:20" x14ac:dyDescent="0.3">
      <c r="A1453" s="36">
        <f t="shared" si="145"/>
        <v>3</v>
      </c>
      <c r="B1453" s="36">
        <v>548</v>
      </c>
      <c r="C1453" s="36">
        <v>1</v>
      </c>
      <c r="D1453" s="36" t="s">
        <v>666</v>
      </c>
      <c r="E1453" s="40">
        <v>2009</v>
      </c>
      <c r="F1453" s="40">
        <v>2010</v>
      </c>
      <c r="G1453" s="62">
        <v>900</v>
      </c>
      <c r="H1453" s="40">
        <v>5</v>
      </c>
      <c r="I1453" s="63">
        <v>0</v>
      </c>
      <c r="J1453" s="48">
        <f t="shared" si="137"/>
        <v>0</v>
      </c>
      <c r="K1453" s="50">
        <f t="shared" si="138"/>
        <v>10</v>
      </c>
      <c r="L1453" s="63">
        <v>1111</v>
      </c>
      <c r="M1453" s="63">
        <v>1435</v>
      </c>
      <c r="N1453" s="95">
        <f t="shared" si="139"/>
        <v>0.43637077769049487</v>
      </c>
      <c r="O1453" s="36">
        <f t="shared" si="144"/>
        <v>20090548</v>
      </c>
      <c r="P1453" s="63">
        <v>960.41</v>
      </c>
      <c r="Q1453" s="76">
        <v>2.6509511562770069</v>
      </c>
      <c r="R1453" s="76">
        <f t="shared" si="141"/>
        <v>-1</v>
      </c>
      <c r="S1453" s="95">
        <f t="shared" si="142"/>
        <v>-1</v>
      </c>
      <c r="T1453" s="95">
        <f t="shared" si="143"/>
        <v>0.43637077769049487</v>
      </c>
    </row>
    <row r="1454" spans="1:20" x14ac:dyDescent="0.3">
      <c r="A1454" s="36">
        <f t="shared" si="145"/>
        <v>3</v>
      </c>
      <c r="B1454" s="36">
        <v>548</v>
      </c>
      <c r="C1454" s="36">
        <v>1</v>
      </c>
      <c r="D1454" s="36" t="s">
        <v>666</v>
      </c>
      <c r="E1454" s="40">
        <v>2009</v>
      </c>
      <c r="F1454" s="40">
        <v>2010</v>
      </c>
      <c r="G1454" s="62">
        <v>200</v>
      </c>
      <c r="H1454" s="40">
        <v>5</v>
      </c>
      <c r="I1454" s="63">
        <v>0</v>
      </c>
      <c r="J1454" s="48">
        <f t="shared" si="137"/>
        <v>0</v>
      </c>
      <c r="K1454" s="50">
        <f t="shared" si="138"/>
        <v>3</v>
      </c>
      <c r="L1454" s="63">
        <v>1004</v>
      </c>
      <c r="M1454" s="63">
        <v>1515</v>
      </c>
      <c r="N1454" s="95">
        <f t="shared" si="139"/>
        <v>0.3985708614529575</v>
      </c>
      <c r="O1454" s="36">
        <f t="shared" si="144"/>
        <v>20090548</v>
      </c>
      <c r="P1454" s="63">
        <v>960.41</v>
      </c>
      <c r="Q1454" s="76">
        <v>2.622838162867942</v>
      </c>
      <c r="R1454" s="76">
        <f t="shared" si="141"/>
        <v>-1</v>
      </c>
      <c r="S1454" s="95">
        <f t="shared" si="142"/>
        <v>-1</v>
      </c>
      <c r="T1454" s="95">
        <f t="shared" si="143"/>
        <v>0.3985708614529575</v>
      </c>
    </row>
    <row r="1455" spans="1:20" x14ac:dyDescent="0.3">
      <c r="A1455" s="36">
        <f t="shared" si="145"/>
        <v>3</v>
      </c>
      <c r="B1455" s="36">
        <v>549</v>
      </c>
      <c r="C1455" s="36">
        <v>1</v>
      </c>
      <c r="D1455" s="36" t="s">
        <v>524</v>
      </c>
      <c r="E1455" s="40">
        <v>2009</v>
      </c>
      <c r="F1455" s="40">
        <v>2010</v>
      </c>
      <c r="G1455" s="62">
        <v>395</v>
      </c>
      <c r="H1455" s="40">
        <v>3</v>
      </c>
      <c r="I1455" s="63">
        <v>0</v>
      </c>
      <c r="J1455" s="48">
        <f t="shared" si="137"/>
        <v>0</v>
      </c>
      <c r="K1455" s="50">
        <f t="shared" si="138"/>
        <v>4</v>
      </c>
      <c r="L1455" s="63">
        <v>1622</v>
      </c>
      <c r="M1455" s="63">
        <v>1746</v>
      </c>
      <c r="N1455" s="95">
        <f t="shared" si="139"/>
        <v>0.48159144893111638</v>
      </c>
      <c r="O1455" s="36">
        <f t="shared" si="144"/>
        <v>20090549</v>
      </c>
      <c r="P1455" s="63">
        <v>1451.42</v>
      </c>
      <c r="Q1455" s="76">
        <v>2.3204861446032159</v>
      </c>
      <c r="R1455" s="76">
        <f t="shared" si="141"/>
        <v>-1</v>
      </c>
      <c r="S1455" s="95">
        <f t="shared" si="142"/>
        <v>-1</v>
      </c>
      <c r="T1455" s="95">
        <f t="shared" si="143"/>
        <v>0.48159144893111638</v>
      </c>
    </row>
    <row r="1456" spans="1:20" x14ac:dyDescent="0.3">
      <c r="A1456" s="36">
        <f t="shared" si="145"/>
        <v>3</v>
      </c>
      <c r="B1456" s="36">
        <v>581</v>
      </c>
      <c r="C1456" s="36">
        <v>1</v>
      </c>
      <c r="D1456" s="36" t="s">
        <v>525</v>
      </c>
      <c r="E1456" s="40">
        <v>2009</v>
      </c>
      <c r="F1456" s="40">
        <v>2010</v>
      </c>
      <c r="G1456" s="62">
        <v>586.46</v>
      </c>
      <c r="H1456" s="40">
        <v>10</v>
      </c>
      <c r="I1456" s="63">
        <v>1</v>
      </c>
      <c r="J1456" s="48">
        <f t="shared" si="137"/>
        <v>0</v>
      </c>
      <c r="K1456" s="50">
        <f t="shared" si="138"/>
        <v>6</v>
      </c>
      <c r="L1456" s="63">
        <v>613</v>
      </c>
      <c r="M1456" s="63">
        <v>147</v>
      </c>
      <c r="N1456" s="95">
        <f t="shared" si="139"/>
        <v>0.80657894736842106</v>
      </c>
      <c r="O1456" s="36">
        <f t="shared" si="144"/>
        <v>20090581</v>
      </c>
      <c r="P1456" s="63">
        <v>313.81</v>
      </c>
      <c r="Q1456" s="76">
        <v>2.4218476147987635</v>
      </c>
      <c r="R1456" s="76">
        <f t="shared" si="141"/>
        <v>-1</v>
      </c>
      <c r="S1456" s="95">
        <f t="shared" si="142"/>
        <v>-1</v>
      </c>
      <c r="T1456" s="95">
        <f t="shared" si="143"/>
        <v>0.80657894736842106</v>
      </c>
    </row>
    <row r="1457" spans="1:20" x14ac:dyDescent="0.3">
      <c r="A1457" s="36">
        <f t="shared" si="145"/>
        <v>3</v>
      </c>
      <c r="B1457" s="36">
        <v>611</v>
      </c>
      <c r="C1457" s="36">
        <v>1</v>
      </c>
      <c r="D1457" s="36" t="s">
        <v>332</v>
      </c>
      <c r="E1457" s="40">
        <v>2009</v>
      </c>
      <c r="F1457" s="40">
        <v>2010</v>
      </c>
      <c r="G1457" s="62">
        <v>415.46</v>
      </c>
      <c r="H1457" s="40">
        <v>10</v>
      </c>
      <c r="I1457" s="63">
        <v>1</v>
      </c>
      <c r="J1457" s="48">
        <f t="shared" si="137"/>
        <v>0</v>
      </c>
      <c r="K1457" s="50">
        <f t="shared" si="138"/>
        <v>5</v>
      </c>
      <c r="L1457" s="63">
        <v>70</v>
      </c>
      <c r="M1457" s="63">
        <v>7</v>
      </c>
      <c r="N1457" s="95">
        <f t="shared" si="139"/>
        <v>0.90909090909090906</v>
      </c>
      <c r="O1457" s="36">
        <f t="shared" si="144"/>
        <v>20090611</v>
      </c>
      <c r="P1457" s="63">
        <v>91.94</v>
      </c>
      <c r="Q1457" s="76">
        <v>0.83750271916467267</v>
      </c>
      <c r="R1457" s="76">
        <f t="shared" si="141"/>
        <v>-1</v>
      </c>
      <c r="S1457" s="95">
        <f t="shared" si="142"/>
        <v>-1</v>
      </c>
      <c r="T1457" s="95">
        <f t="shared" si="143"/>
        <v>0.90909090909090906</v>
      </c>
    </row>
    <row r="1458" spans="1:20" x14ac:dyDescent="0.3">
      <c r="A1458" s="36">
        <f t="shared" si="145"/>
        <v>3</v>
      </c>
      <c r="B1458" s="36">
        <v>682</v>
      </c>
      <c r="C1458" s="36">
        <v>1</v>
      </c>
      <c r="D1458" s="36" t="s">
        <v>336</v>
      </c>
      <c r="E1458" s="40">
        <v>2009</v>
      </c>
      <c r="F1458" s="40">
        <v>2010</v>
      </c>
      <c r="G1458" s="62">
        <v>200</v>
      </c>
      <c r="H1458" s="40">
        <v>10</v>
      </c>
      <c r="I1458" s="63">
        <v>0</v>
      </c>
      <c r="J1458" s="48">
        <f t="shared" si="137"/>
        <v>0</v>
      </c>
      <c r="K1458" s="50">
        <f t="shared" si="138"/>
        <v>3</v>
      </c>
      <c r="L1458" s="63">
        <v>351</v>
      </c>
      <c r="M1458" s="63">
        <v>456</v>
      </c>
      <c r="N1458" s="95">
        <f t="shared" si="139"/>
        <v>0.43494423791821563</v>
      </c>
      <c r="O1458" s="36">
        <f t="shared" si="144"/>
        <v>20090682</v>
      </c>
      <c r="P1458" s="63">
        <v>1270.49</v>
      </c>
      <c r="Q1458" s="76">
        <v>0.63518799833135242</v>
      </c>
      <c r="R1458" s="76">
        <f t="shared" si="141"/>
        <v>-1</v>
      </c>
      <c r="S1458" s="95">
        <f t="shared" si="142"/>
        <v>-1</v>
      </c>
      <c r="T1458" s="95">
        <f t="shared" si="143"/>
        <v>0.43494423791821563</v>
      </c>
    </row>
    <row r="1459" spans="1:20" x14ac:dyDescent="0.3">
      <c r="A1459" s="36">
        <f t="shared" si="145"/>
        <v>3</v>
      </c>
      <c r="B1459" s="36">
        <v>717</v>
      </c>
      <c r="C1459" s="36">
        <v>1</v>
      </c>
      <c r="D1459" s="36" t="s">
        <v>345</v>
      </c>
      <c r="E1459" s="40">
        <v>2009</v>
      </c>
      <c r="F1459" s="40">
        <v>2010</v>
      </c>
      <c r="G1459" s="62">
        <v>375</v>
      </c>
      <c r="H1459" s="40">
        <v>10</v>
      </c>
      <c r="I1459" s="63">
        <v>1</v>
      </c>
      <c r="J1459" s="48">
        <f t="shared" si="137"/>
        <v>0</v>
      </c>
      <c r="K1459" s="50">
        <f t="shared" si="138"/>
        <v>4</v>
      </c>
      <c r="L1459" s="63">
        <v>1104</v>
      </c>
      <c r="M1459" s="63">
        <v>829</v>
      </c>
      <c r="N1459" s="95">
        <f t="shared" si="139"/>
        <v>0.5711329539575789</v>
      </c>
      <c r="O1459" s="36">
        <f t="shared" si="144"/>
        <v>20090717</v>
      </c>
      <c r="P1459" s="63">
        <v>1658.63</v>
      </c>
      <c r="Q1459" s="76">
        <v>1.165419653569512</v>
      </c>
      <c r="R1459" s="76">
        <f t="shared" si="141"/>
        <v>-1</v>
      </c>
      <c r="S1459" s="95">
        <f t="shared" si="142"/>
        <v>-1</v>
      </c>
      <c r="T1459" s="95">
        <f t="shared" si="143"/>
        <v>0.5711329539575789</v>
      </c>
    </row>
    <row r="1460" spans="1:20" x14ac:dyDescent="0.3">
      <c r="A1460" s="36">
        <f t="shared" si="145"/>
        <v>3</v>
      </c>
      <c r="B1460" s="36">
        <v>717</v>
      </c>
      <c r="C1460" s="36">
        <v>1</v>
      </c>
      <c r="D1460" s="36" t="s">
        <v>345</v>
      </c>
      <c r="E1460" s="40">
        <v>2009</v>
      </c>
      <c r="F1460" s="40">
        <v>2010</v>
      </c>
      <c r="G1460" s="62">
        <v>175</v>
      </c>
      <c r="H1460" s="40">
        <v>10</v>
      </c>
      <c r="I1460" s="63">
        <v>1</v>
      </c>
      <c r="J1460" s="48">
        <f t="shared" si="137"/>
        <v>0</v>
      </c>
      <c r="K1460" s="50">
        <f t="shared" si="138"/>
        <v>2</v>
      </c>
      <c r="L1460" s="63">
        <v>996</v>
      </c>
      <c r="M1460" s="63">
        <v>935</v>
      </c>
      <c r="N1460" s="95">
        <f t="shared" si="139"/>
        <v>0.5157949249093734</v>
      </c>
      <c r="O1460" s="36">
        <f t="shared" si="144"/>
        <v>20090717</v>
      </c>
      <c r="P1460" s="63">
        <v>1658.63</v>
      </c>
      <c r="Q1460" s="76">
        <v>1.1642138391322958</v>
      </c>
      <c r="R1460" s="76">
        <f t="shared" si="141"/>
        <v>-1</v>
      </c>
      <c r="S1460" s="95">
        <f t="shared" si="142"/>
        <v>-1</v>
      </c>
      <c r="T1460" s="95">
        <f t="shared" si="143"/>
        <v>0.5157949249093734</v>
      </c>
    </row>
    <row r="1461" spans="1:20" x14ac:dyDescent="0.3">
      <c r="A1461" s="36">
        <f t="shared" si="145"/>
        <v>3</v>
      </c>
      <c r="B1461" s="36">
        <v>720</v>
      </c>
      <c r="C1461" s="36">
        <v>1</v>
      </c>
      <c r="D1461" s="36" t="s">
        <v>475</v>
      </c>
      <c r="E1461" s="40">
        <v>2009</v>
      </c>
      <c r="F1461" s="40">
        <v>2010</v>
      </c>
      <c r="G1461" s="62">
        <v>529.75</v>
      </c>
      <c r="H1461" s="33">
        <v>8</v>
      </c>
      <c r="I1461" s="63">
        <v>1</v>
      </c>
      <c r="J1461" s="48">
        <f t="shared" si="137"/>
        <v>0</v>
      </c>
      <c r="K1461" s="50">
        <f t="shared" si="138"/>
        <v>6</v>
      </c>
      <c r="L1461" s="63">
        <v>3527</v>
      </c>
      <c r="M1461" s="63">
        <v>1352</v>
      </c>
      <c r="N1461" s="95">
        <f t="shared" si="139"/>
        <v>0.72289403566304566</v>
      </c>
      <c r="O1461" s="36">
        <f t="shared" si="144"/>
        <v>20090720</v>
      </c>
      <c r="P1461" s="63">
        <v>6511.71</v>
      </c>
      <c r="Q1461" s="76">
        <v>0.74926555390212402</v>
      </c>
      <c r="R1461" s="76">
        <f t="shared" si="141"/>
        <v>-1</v>
      </c>
      <c r="S1461" s="95">
        <f t="shared" si="142"/>
        <v>-1</v>
      </c>
      <c r="T1461" s="95">
        <f t="shared" si="143"/>
        <v>0.72289403566304566</v>
      </c>
    </row>
    <row r="1462" spans="1:20" x14ac:dyDescent="0.3">
      <c r="A1462" s="36">
        <f t="shared" si="145"/>
        <v>3</v>
      </c>
      <c r="B1462" s="36">
        <v>726</v>
      </c>
      <c r="C1462" s="36">
        <v>1</v>
      </c>
      <c r="D1462" s="36" t="s">
        <v>506</v>
      </c>
      <c r="E1462" s="40">
        <v>2009</v>
      </c>
      <c r="F1462" s="40">
        <v>2010</v>
      </c>
      <c r="G1462" s="62">
        <v>731.28</v>
      </c>
      <c r="H1462" s="33">
        <v>10</v>
      </c>
      <c r="I1462" s="63">
        <v>1</v>
      </c>
      <c r="J1462" s="48">
        <f t="shared" si="137"/>
        <v>0</v>
      </c>
      <c r="K1462" s="50">
        <f t="shared" si="138"/>
        <v>8</v>
      </c>
      <c r="L1462" s="63">
        <v>987</v>
      </c>
      <c r="M1462" s="63">
        <v>641</v>
      </c>
      <c r="N1462" s="95">
        <f t="shared" si="139"/>
        <v>0.60626535626535627</v>
      </c>
      <c r="O1462" s="36">
        <f t="shared" si="144"/>
        <v>20090726</v>
      </c>
      <c r="P1462" s="63">
        <v>2750.95</v>
      </c>
      <c r="Q1462" s="76">
        <v>0.59179556153328849</v>
      </c>
      <c r="R1462" s="76">
        <f t="shared" si="141"/>
        <v>-1</v>
      </c>
      <c r="S1462" s="95">
        <f t="shared" si="142"/>
        <v>-1</v>
      </c>
      <c r="T1462" s="95">
        <f t="shared" si="143"/>
        <v>0.60626535626535627</v>
      </c>
    </row>
    <row r="1463" spans="1:20" x14ac:dyDescent="0.3">
      <c r="A1463" s="36">
        <f t="shared" si="145"/>
        <v>3</v>
      </c>
      <c r="B1463" s="36">
        <v>726</v>
      </c>
      <c r="C1463" s="36">
        <v>1</v>
      </c>
      <c r="D1463" s="36" t="s">
        <v>506</v>
      </c>
      <c r="E1463" s="40">
        <v>2009</v>
      </c>
      <c r="F1463" s="40">
        <v>2010</v>
      </c>
      <c r="G1463" s="62">
        <v>200</v>
      </c>
      <c r="H1463" s="33">
        <v>10</v>
      </c>
      <c r="I1463" s="63">
        <v>0</v>
      </c>
      <c r="J1463" s="48">
        <f t="shared" si="137"/>
        <v>0</v>
      </c>
      <c r="K1463" s="50">
        <f t="shared" si="138"/>
        <v>3</v>
      </c>
      <c r="L1463" s="63">
        <v>724</v>
      </c>
      <c r="M1463" s="63">
        <v>896</v>
      </c>
      <c r="N1463" s="95">
        <f t="shared" si="139"/>
        <v>0.44691358024691358</v>
      </c>
      <c r="O1463" s="36">
        <f t="shared" si="144"/>
        <v>20090726</v>
      </c>
      <c r="P1463" s="63">
        <v>2750.95</v>
      </c>
      <c r="Q1463" s="76">
        <v>0.58888747523582763</v>
      </c>
      <c r="R1463" s="76">
        <f t="shared" si="141"/>
        <v>-1</v>
      </c>
      <c r="S1463" s="95">
        <f t="shared" si="142"/>
        <v>-1</v>
      </c>
      <c r="T1463" s="95">
        <f t="shared" si="143"/>
        <v>0.44691358024691358</v>
      </c>
    </row>
    <row r="1464" spans="1:20" x14ac:dyDescent="0.3">
      <c r="A1464" s="36">
        <f t="shared" si="145"/>
        <v>3</v>
      </c>
      <c r="B1464" s="36">
        <v>727</v>
      </c>
      <c r="C1464" s="36">
        <v>1</v>
      </c>
      <c r="D1464" s="36" t="s">
        <v>260</v>
      </c>
      <c r="E1464" s="40">
        <v>2009</v>
      </c>
      <c r="F1464" s="40">
        <v>2010</v>
      </c>
      <c r="G1464" s="62">
        <v>475</v>
      </c>
      <c r="H1464" s="40">
        <v>10</v>
      </c>
      <c r="I1464" s="63">
        <v>1</v>
      </c>
      <c r="J1464" s="48">
        <f t="shared" si="137"/>
        <v>0</v>
      </c>
      <c r="K1464" s="50">
        <f t="shared" si="138"/>
        <v>5</v>
      </c>
      <c r="L1464" s="63">
        <v>1613</v>
      </c>
      <c r="M1464" s="63">
        <v>1343</v>
      </c>
      <c r="N1464" s="95">
        <f t="shared" si="139"/>
        <v>0.54566982408660347</v>
      </c>
      <c r="O1464" s="36">
        <f t="shared" si="144"/>
        <v>20090727</v>
      </c>
      <c r="P1464" s="63">
        <v>3560.54</v>
      </c>
      <c r="Q1464" s="76">
        <v>0.8302111477472518</v>
      </c>
      <c r="R1464" s="76">
        <f t="shared" si="141"/>
        <v>-1</v>
      </c>
      <c r="S1464" s="95">
        <f t="shared" si="142"/>
        <v>-1</v>
      </c>
      <c r="T1464" s="95">
        <f t="shared" si="143"/>
        <v>0.54566982408660347</v>
      </c>
    </row>
    <row r="1465" spans="1:20" x14ac:dyDescent="0.3">
      <c r="A1465" s="36">
        <f t="shared" si="145"/>
        <v>3</v>
      </c>
      <c r="B1465" s="36">
        <v>727</v>
      </c>
      <c r="C1465" s="36">
        <v>1</v>
      </c>
      <c r="D1465" s="36" t="s">
        <v>260</v>
      </c>
      <c r="E1465" s="40">
        <v>2009</v>
      </c>
      <c r="F1465" s="40">
        <v>2010</v>
      </c>
      <c r="G1465" s="62">
        <v>145</v>
      </c>
      <c r="H1465" s="40">
        <v>10</v>
      </c>
      <c r="I1465" s="63">
        <v>0</v>
      </c>
      <c r="J1465" s="48">
        <f t="shared" si="137"/>
        <v>0</v>
      </c>
      <c r="K1465" s="50">
        <f t="shared" si="138"/>
        <v>2</v>
      </c>
      <c r="L1465" s="63">
        <v>1469</v>
      </c>
      <c r="M1465" s="63">
        <v>1486</v>
      </c>
      <c r="N1465" s="95">
        <f t="shared" si="139"/>
        <v>0.49712351945854483</v>
      </c>
      <c r="O1465" s="36">
        <f t="shared" si="144"/>
        <v>20090727</v>
      </c>
      <c r="P1465" s="63">
        <v>3560.54</v>
      </c>
      <c r="Q1465" s="76">
        <v>0.82993029147264175</v>
      </c>
      <c r="R1465" s="76">
        <f t="shared" si="141"/>
        <v>-1</v>
      </c>
      <c r="S1465" s="95">
        <f t="shared" si="142"/>
        <v>-1</v>
      </c>
      <c r="T1465" s="95">
        <f t="shared" si="143"/>
        <v>0.49712351945854483</v>
      </c>
    </row>
    <row r="1466" spans="1:20" x14ac:dyDescent="0.3">
      <c r="A1466" s="36">
        <f t="shared" si="145"/>
        <v>3</v>
      </c>
      <c r="B1466" s="36">
        <v>739</v>
      </c>
      <c r="C1466" s="36">
        <v>1</v>
      </c>
      <c r="D1466" s="36" t="s">
        <v>400</v>
      </c>
      <c r="E1466" s="40">
        <v>2009</v>
      </c>
      <c r="F1466" s="40">
        <v>2010</v>
      </c>
      <c r="G1466" s="62">
        <v>275</v>
      </c>
      <c r="H1466" s="40">
        <v>6</v>
      </c>
      <c r="I1466" s="63">
        <v>0</v>
      </c>
      <c r="J1466" s="48">
        <f t="shared" si="137"/>
        <v>0</v>
      </c>
      <c r="K1466" s="50">
        <f t="shared" si="138"/>
        <v>3</v>
      </c>
      <c r="L1466" s="63">
        <v>492</v>
      </c>
      <c r="M1466" s="63">
        <v>519</v>
      </c>
      <c r="N1466" s="95">
        <f t="shared" si="139"/>
        <v>0.48664688427299702</v>
      </c>
      <c r="O1466" s="36">
        <f t="shared" si="144"/>
        <v>20090739</v>
      </c>
      <c r="P1466" s="63">
        <v>739.27</v>
      </c>
      <c r="Q1466" s="76">
        <v>1.3675653009049469</v>
      </c>
      <c r="R1466" s="76">
        <f t="shared" si="141"/>
        <v>-1</v>
      </c>
      <c r="S1466" s="95">
        <f t="shared" si="142"/>
        <v>-1</v>
      </c>
      <c r="T1466" s="95">
        <f t="shared" si="143"/>
        <v>0.48664688427299702</v>
      </c>
    </row>
    <row r="1467" spans="1:20" x14ac:dyDescent="0.3">
      <c r="A1467" s="36">
        <f t="shared" si="145"/>
        <v>3</v>
      </c>
      <c r="B1467" s="36">
        <v>741</v>
      </c>
      <c r="C1467" s="36">
        <v>1</v>
      </c>
      <c r="D1467" s="36" t="s">
        <v>347</v>
      </c>
      <c r="E1467" s="40">
        <v>2009</v>
      </c>
      <c r="F1467" s="40">
        <v>2010</v>
      </c>
      <c r="G1467" s="62">
        <v>200</v>
      </c>
      <c r="H1467" s="40">
        <v>10</v>
      </c>
      <c r="I1467" s="63">
        <v>0</v>
      </c>
      <c r="J1467" s="48">
        <f t="shared" si="137"/>
        <v>0</v>
      </c>
      <c r="K1467" s="50">
        <f t="shared" si="138"/>
        <v>3</v>
      </c>
      <c r="L1467" s="63">
        <v>558</v>
      </c>
      <c r="M1467" s="63">
        <v>719</v>
      </c>
      <c r="N1467" s="95">
        <f t="shared" si="139"/>
        <v>0.43696162881754114</v>
      </c>
      <c r="O1467" s="36">
        <f t="shared" si="144"/>
        <v>20090741</v>
      </c>
      <c r="P1467" s="63">
        <v>1043.5999999999999</v>
      </c>
      <c r="Q1467" s="76">
        <v>1.2236489076274435</v>
      </c>
      <c r="R1467" s="76">
        <f t="shared" si="141"/>
        <v>-1</v>
      </c>
      <c r="S1467" s="95">
        <f t="shared" si="142"/>
        <v>-1</v>
      </c>
      <c r="T1467" s="95">
        <f t="shared" si="143"/>
        <v>0.43696162881754114</v>
      </c>
    </row>
    <row r="1468" spans="1:20" x14ac:dyDescent="0.3">
      <c r="A1468" s="36">
        <f t="shared" si="145"/>
        <v>3</v>
      </c>
      <c r="B1468" s="36">
        <v>756</v>
      </c>
      <c r="C1468" s="36">
        <v>1</v>
      </c>
      <c r="D1468" s="36" t="s">
        <v>477</v>
      </c>
      <c r="E1468" s="40">
        <v>2009</v>
      </c>
      <c r="F1468" s="40">
        <v>2010</v>
      </c>
      <c r="G1468" s="62">
        <v>349.55</v>
      </c>
      <c r="H1468" s="40">
        <v>10</v>
      </c>
      <c r="I1468" s="63">
        <v>1</v>
      </c>
      <c r="J1468" s="48">
        <f t="shared" si="137"/>
        <v>0</v>
      </c>
      <c r="K1468" s="50">
        <f t="shared" si="138"/>
        <v>4</v>
      </c>
      <c r="L1468" s="63">
        <v>655</v>
      </c>
      <c r="M1468" s="63">
        <v>647</v>
      </c>
      <c r="N1468" s="95">
        <f t="shared" si="139"/>
        <v>0.50307219662058367</v>
      </c>
      <c r="O1468" s="36">
        <f t="shared" si="144"/>
        <v>20090756</v>
      </c>
      <c r="P1468" s="63">
        <v>708.56</v>
      </c>
      <c r="Q1468" s="76">
        <v>1.8375296375747998</v>
      </c>
      <c r="R1468" s="76">
        <f t="shared" si="141"/>
        <v>-1</v>
      </c>
      <c r="S1468" s="95">
        <f t="shared" si="142"/>
        <v>-1</v>
      </c>
      <c r="T1468" s="95">
        <f t="shared" si="143"/>
        <v>0.50307219662058367</v>
      </c>
    </row>
    <row r="1469" spans="1:20" x14ac:dyDescent="0.3">
      <c r="A1469" s="36">
        <f t="shared" si="145"/>
        <v>3</v>
      </c>
      <c r="B1469" s="36">
        <v>756</v>
      </c>
      <c r="C1469" s="36">
        <v>1</v>
      </c>
      <c r="D1469" s="36" t="s">
        <v>477</v>
      </c>
      <c r="E1469" s="40">
        <v>2009</v>
      </c>
      <c r="F1469" s="33">
        <v>2010</v>
      </c>
      <c r="G1469" s="62">
        <v>200</v>
      </c>
      <c r="H1469" s="33">
        <v>3</v>
      </c>
      <c r="I1469" s="63">
        <v>0</v>
      </c>
      <c r="J1469" s="48">
        <f t="shared" si="137"/>
        <v>0</v>
      </c>
      <c r="K1469" s="50">
        <f t="shared" si="138"/>
        <v>3</v>
      </c>
      <c r="L1469" s="63">
        <v>499</v>
      </c>
      <c r="M1469" s="63">
        <v>789</v>
      </c>
      <c r="N1469" s="95">
        <f t="shared" si="139"/>
        <v>0.38742236024844723</v>
      </c>
      <c r="O1469" s="36">
        <f t="shared" si="144"/>
        <v>20090756</v>
      </c>
      <c r="P1469" s="63">
        <v>708.56</v>
      </c>
      <c r="Q1469" s="76">
        <v>1.8177712543750708</v>
      </c>
      <c r="R1469" s="76">
        <f t="shared" si="141"/>
        <v>-1</v>
      </c>
      <c r="S1469" s="95">
        <f t="shared" si="142"/>
        <v>-1</v>
      </c>
      <c r="T1469" s="95">
        <f t="shared" si="143"/>
        <v>0.38742236024844723</v>
      </c>
    </row>
    <row r="1470" spans="1:20" x14ac:dyDescent="0.3">
      <c r="A1470" s="36">
        <f t="shared" si="145"/>
        <v>3</v>
      </c>
      <c r="B1470" s="36">
        <v>829</v>
      </c>
      <c r="C1470" s="36">
        <v>1</v>
      </c>
      <c r="D1470" s="36" t="s">
        <v>436</v>
      </c>
      <c r="E1470" s="40">
        <v>2009</v>
      </c>
      <c r="F1470" s="40">
        <v>2010</v>
      </c>
      <c r="G1470" s="62">
        <v>1300</v>
      </c>
      <c r="H1470" s="40">
        <v>6</v>
      </c>
      <c r="I1470" s="63">
        <v>0</v>
      </c>
      <c r="J1470" s="48">
        <f t="shared" si="137"/>
        <v>0</v>
      </c>
      <c r="K1470" s="50">
        <f t="shared" si="138"/>
        <v>10</v>
      </c>
      <c r="L1470" s="63">
        <v>1923</v>
      </c>
      <c r="M1470" s="63">
        <v>2273</v>
      </c>
      <c r="N1470" s="95">
        <f t="shared" si="139"/>
        <v>0.45829361296472831</v>
      </c>
      <c r="O1470" s="36">
        <f t="shared" si="144"/>
        <v>20090829</v>
      </c>
      <c r="P1470" s="63">
        <v>1837.32</v>
      </c>
      <c r="Q1470" s="76">
        <v>2.28376113034202</v>
      </c>
      <c r="R1470" s="76">
        <f t="shared" si="141"/>
        <v>-1</v>
      </c>
      <c r="S1470" s="95">
        <f t="shared" si="142"/>
        <v>-1</v>
      </c>
      <c r="T1470" s="95">
        <f t="shared" si="143"/>
        <v>0.45829361296472831</v>
      </c>
    </row>
    <row r="1471" spans="1:20" x14ac:dyDescent="0.3">
      <c r="A1471" s="36">
        <f t="shared" si="145"/>
        <v>3</v>
      </c>
      <c r="B1471" s="36">
        <v>883</v>
      </c>
      <c r="C1471" s="36">
        <v>1</v>
      </c>
      <c r="D1471" s="36" t="s">
        <v>361</v>
      </c>
      <c r="E1471" s="40">
        <v>2009</v>
      </c>
      <c r="F1471" s="40">
        <v>2010</v>
      </c>
      <c r="G1471" s="62">
        <v>395</v>
      </c>
      <c r="H1471" s="40">
        <v>5</v>
      </c>
      <c r="I1471" s="63">
        <v>1</v>
      </c>
      <c r="J1471" s="48">
        <f t="shared" si="137"/>
        <v>0</v>
      </c>
      <c r="K1471" s="50">
        <f t="shared" si="138"/>
        <v>4</v>
      </c>
      <c r="L1471" s="63">
        <v>1070</v>
      </c>
      <c r="M1471" s="63">
        <v>680</v>
      </c>
      <c r="N1471" s="95">
        <f t="shared" si="139"/>
        <v>0.61142857142857143</v>
      </c>
      <c r="O1471" s="36">
        <f t="shared" si="144"/>
        <v>20090883</v>
      </c>
      <c r="P1471" s="63">
        <v>1529.46</v>
      </c>
      <c r="Q1471" s="76">
        <v>1.1441946830907641</v>
      </c>
      <c r="R1471" s="76">
        <f t="shared" si="141"/>
        <v>-1</v>
      </c>
      <c r="S1471" s="95">
        <f t="shared" si="142"/>
        <v>-1</v>
      </c>
      <c r="T1471" s="95">
        <f t="shared" si="143"/>
        <v>0.61142857142857143</v>
      </c>
    </row>
    <row r="1472" spans="1:20" x14ac:dyDescent="0.3">
      <c r="A1472" s="36">
        <f t="shared" si="145"/>
        <v>3</v>
      </c>
      <c r="B1472" s="36">
        <v>911</v>
      </c>
      <c r="C1472" s="36">
        <v>1</v>
      </c>
      <c r="D1472" s="36" t="s">
        <v>511</v>
      </c>
      <c r="E1472" s="40">
        <v>2009</v>
      </c>
      <c r="F1472" s="40">
        <v>2010</v>
      </c>
      <c r="G1472" s="62">
        <v>288.73</v>
      </c>
      <c r="H1472" s="40">
        <v>10</v>
      </c>
      <c r="I1472" s="63">
        <v>0</v>
      </c>
      <c r="J1472" s="48">
        <f t="shared" si="137"/>
        <v>0</v>
      </c>
      <c r="K1472" s="50">
        <f t="shared" si="138"/>
        <v>3</v>
      </c>
      <c r="L1472" s="63">
        <v>1811</v>
      </c>
      <c r="M1472" s="63">
        <v>2967</v>
      </c>
      <c r="N1472" s="95">
        <f t="shared" si="139"/>
        <v>0.37902888237756382</v>
      </c>
      <c r="O1472" s="36">
        <f t="shared" si="144"/>
        <v>20090911</v>
      </c>
      <c r="P1472" s="63">
        <v>5124.1000000000004</v>
      </c>
      <c r="Q1472" s="76">
        <v>0.93245643137331424</v>
      </c>
      <c r="R1472" s="76">
        <f t="shared" si="141"/>
        <v>-1</v>
      </c>
      <c r="S1472" s="95">
        <f t="shared" si="142"/>
        <v>-1</v>
      </c>
      <c r="T1472" s="95">
        <f t="shared" si="143"/>
        <v>0.37902888237756382</v>
      </c>
    </row>
    <row r="1473" spans="1:20" x14ac:dyDescent="0.3">
      <c r="A1473" s="36">
        <f t="shared" si="145"/>
        <v>3</v>
      </c>
      <c r="B1473" s="36">
        <v>911</v>
      </c>
      <c r="C1473" s="36">
        <v>1</v>
      </c>
      <c r="D1473" s="36" t="s">
        <v>511</v>
      </c>
      <c r="E1473" s="40">
        <v>2009</v>
      </c>
      <c r="F1473" s="40">
        <v>2010</v>
      </c>
      <c r="G1473" s="62">
        <v>319.88</v>
      </c>
      <c r="H1473" s="40">
        <v>10</v>
      </c>
      <c r="I1473" s="63">
        <v>0</v>
      </c>
      <c r="J1473" s="48">
        <f t="shared" si="137"/>
        <v>0</v>
      </c>
      <c r="K1473" s="50">
        <f t="shared" si="138"/>
        <v>4</v>
      </c>
      <c r="L1473" s="63">
        <v>1534</v>
      </c>
      <c r="M1473" s="63">
        <v>3239</v>
      </c>
      <c r="N1473" s="95">
        <f t="shared" si="139"/>
        <v>0.32139115860046091</v>
      </c>
      <c r="O1473" s="36">
        <f t="shared" si="144"/>
        <v>20090911</v>
      </c>
      <c r="P1473" s="63">
        <v>5124.1000000000004</v>
      </c>
      <c r="Q1473" s="76">
        <v>0.9314806502605335</v>
      </c>
      <c r="R1473" s="76">
        <f t="shared" si="141"/>
        <v>-1</v>
      </c>
      <c r="S1473" s="95">
        <f t="shared" si="142"/>
        <v>-1</v>
      </c>
      <c r="T1473" s="95">
        <f t="shared" si="143"/>
        <v>0.32139115860046091</v>
      </c>
    </row>
    <row r="1474" spans="1:20" x14ac:dyDescent="0.3">
      <c r="A1474" s="36">
        <f t="shared" si="145"/>
        <v>3</v>
      </c>
      <c r="B1474" s="36">
        <v>912</v>
      </c>
      <c r="C1474" s="36">
        <v>1</v>
      </c>
      <c r="D1474" s="36" t="s">
        <v>403</v>
      </c>
      <c r="E1474" s="40">
        <v>2009</v>
      </c>
      <c r="F1474" s="40">
        <v>2010</v>
      </c>
      <c r="G1474" s="62">
        <v>500</v>
      </c>
      <c r="H1474" s="40">
        <v>10</v>
      </c>
      <c r="I1474" s="63">
        <v>0</v>
      </c>
      <c r="J1474" s="48">
        <f t="shared" si="137"/>
        <v>0</v>
      </c>
      <c r="K1474" s="50">
        <f t="shared" si="138"/>
        <v>6</v>
      </c>
      <c r="L1474" s="63">
        <v>1161</v>
      </c>
      <c r="M1474" s="63">
        <v>1243</v>
      </c>
      <c r="N1474" s="95">
        <f t="shared" si="139"/>
        <v>0.48294509151414311</v>
      </c>
      <c r="O1474" s="36">
        <f t="shared" si="144"/>
        <v>20090912</v>
      </c>
      <c r="P1474" s="63">
        <v>1827.65</v>
      </c>
      <c r="Q1474" s="76">
        <v>1.3153503132437829</v>
      </c>
      <c r="R1474" s="76">
        <f t="shared" si="141"/>
        <v>-1</v>
      </c>
      <c r="S1474" s="95">
        <f t="shared" si="142"/>
        <v>-1</v>
      </c>
      <c r="T1474" s="95">
        <f t="shared" si="143"/>
        <v>0.48294509151414311</v>
      </c>
    </row>
    <row r="1475" spans="1:20" x14ac:dyDescent="0.3">
      <c r="A1475" s="36">
        <f t="shared" si="145"/>
        <v>3</v>
      </c>
      <c r="B1475" s="36">
        <v>912</v>
      </c>
      <c r="C1475" s="36">
        <v>1</v>
      </c>
      <c r="D1475" s="36" t="s">
        <v>403</v>
      </c>
      <c r="E1475" s="40">
        <v>2009</v>
      </c>
      <c r="F1475" s="40">
        <v>2010</v>
      </c>
      <c r="G1475" s="62">
        <v>200</v>
      </c>
      <c r="H1475" s="40">
        <v>10</v>
      </c>
      <c r="I1475" s="63">
        <v>0</v>
      </c>
      <c r="J1475" s="48">
        <f t="shared" si="137"/>
        <v>0</v>
      </c>
      <c r="K1475" s="50">
        <f t="shared" si="138"/>
        <v>3</v>
      </c>
      <c r="L1475" s="63">
        <v>1059</v>
      </c>
      <c r="M1475" s="63">
        <v>1332</v>
      </c>
      <c r="N1475" s="95">
        <f t="shared" si="139"/>
        <v>0.44291091593475534</v>
      </c>
      <c r="O1475" s="36">
        <f t="shared" si="144"/>
        <v>20090912</v>
      </c>
      <c r="P1475" s="63">
        <v>1827.65</v>
      </c>
      <c r="Q1475" s="76">
        <v>1.3082373539791534</v>
      </c>
      <c r="R1475" s="76">
        <f t="shared" si="141"/>
        <v>-1</v>
      </c>
      <c r="S1475" s="95">
        <f t="shared" si="142"/>
        <v>-1</v>
      </c>
      <c r="T1475" s="95">
        <f t="shared" si="143"/>
        <v>0.44291091593475534</v>
      </c>
    </row>
    <row r="1476" spans="1:20" x14ac:dyDescent="0.3">
      <c r="A1476" s="36">
        <f t="shared" si="145"/>
        <v>3</v>
      </c>
      <c r="B1476" s="36">
        <v>2135</v>
      </c>
      <c r="C1476" s="36">
        <v>1</v>
      </c>
      <c r="D1476" s="36" t="s">
        <v>618</v>
      </c>
      <c r="E1476" s="40">
        <v>2009</v>
      </c>
      <c r="F1476" s="40">
        <v>2010</v>
      </c>
      <c r="G1476" s="62">
        <v>889.34</v>
      </c>
      <c r="H1476" s="40">
        <v>5</v>
      </c>
      <c r="I1476" s="63">
        <v>1</v>
      </c>
      <c r="J1476" s="48">
        <f t="shared" si="137"/>
        <v>0</v>
      </c>
      <c r="K1476" s="50">
        <f t="shared" si="138"/>
        <v>9</v>
      </c>
      <c r="L1476" s="63">
        <v>946</v>
      </c>
      <c r="M1476" s="63">
        <v>213</v>
      </c>
      <c r="N1476" s="95">
        <f t="shared" si="139"/>
        <v>0.81622088006902505</v>
      </c>
      <c r="O1476" s="36">
        <f t="shared" si="144"/>
        <v>20092135</v>
      </c>
      <c r="P1476" s="63">
        <v>1137.56</v>
      </c>
      <c r="Q1476" s="76">
        <v>1.0188473575020218</v>
      </c>
      <c r="R1476" s="76">
        <f t="shared" si="141"/>
        <v>-1</v>
      </c>
      <c r="S1476" s="95">
        <f t="shared" si="142"/>
        <v>-1</v>
      </c>
      <c r="T1476" s="95">
        <f t="shared" si="143"/>
        <v>0.81622088006902505</v>
      </c>
    </row>
    <row r="1477" spans="1:20" x14ac:dyDescent="0.3">
      <c r="A1477" s="36">
        <f t="shared" si="145"/>
        <v>3</v>
      </c>
      <c r="B1477" s="36">
        <v>2143</v>
      </c>
      <c r="C1477" s="36">
        <v>1</v>
      </c>
      <c r="D1477" s="36" t="s">
        <v>439</v>
      </c>
      <c r="E1477" s="40">
        <v>2009</v>
      </c>
      <c r="F1477" s="40">
        <v>2010</v>
      </c>
      <c r="G1477" s="62">
        <v>1200</v>
      </c>
      <c r="H1477" s="40">
        <v>6</v>
      </c>
      <c r="I1477" s="63">
        <v>1</v>
      </c>
      <c r="J1477" s="48">
        <f t="shared" si="137"/>
        <v>0</v>
      </c>
      <c r="K1477" s="50">
        <f t="shared" si="138"/>
        <v>10</v>
      </c>
      <c r="L1477" s="65">
        <v>988</v>
      </c>
      <c r="M1477" s="65">
        <v>814</v>
      </c>
      <c r="N1477" s="95">
        <f t="shared" si="139"/>
        <v>0.54827968923418424</v>
      </c>
      <c r="O1477" s="36">
        <f t="shared" si="144"/>
        <v>20092143</v>
      </c>
      <c r="P1477" s="63">
        <v>906.27</v>
      </c>
      <c r="Q1477" s="76">
        <v>1.9883699118364284</v>
      </c>
      <c r="R1477" s="76">
        <f t="shared" si="141"/>
        <v>-1</v>
      </c>
      <c r="S1477" s="95">
        <f t="shared" si="142"/>
        <v>-1</v>
      </c>
      <c r="T1477" s="95">
        <f t="shared" si="143"/>
        <v>0.54827968923418424</v>
      </c>
    </row>
    <row r="1478" spans="1:20" x14ac:dyDescent="0.3">
      <c r="A1478" s="36">
        <f t="shared" si="145"/>
        <v>3</v>
      </c>
      <c r="B1478" s="36">
        <v>2155</v>
      </c>
      <c r="C1478" s="36">
        <v>1</v>
      </c>
      <c r="D1478" s="36" t="s">
        <v>405</v>
      </c>
      <c r="E1478" s="40">
        <v>2009</v>
      </c>
      <c r="F1478" s="40">
        <v>2010</v>
      </c>
      <c r="G1478" s="62">
        <v>548.83000000000004</v>
      </c>
      <c r="H1478" s="40">
        <v>10</v>
      </c>
      <c r="I1478" s="63">
        <v>1</v>
      </c>
      <c r="J1478" s="48">
        <f t="shared" si="137"/>
        <v>0</v>
      </c>
      <c r="K1478" s="50">
        <f t="shared" si="138"/>
        <v>6</v>
      </c>
      <c r="L1478" s="63">
        <v>1058</v>
      </c>
      <c r="M1478" s="63">
        <v>787</v>
      </c>
      <c r="N1478" s="95">
        <f t="shared" si="139"/>
        <v>0.57344173441734414</v>
      </c>
      <c r="O1478" s="36">
        <f t="shared" si="144"/>
        <v>20092155</v>
      </c>
      <c r="P1478" s="63">
        <v>1067.6500000000001</v>
      </c>
      <c r="Q1478" s="76">
        <v>1.7280944129630496</v>
      </c>
      <c r="R1478" s="76">
        <f t="shared" si="141"/>
        <v>-1</v>
      </c>
      <c r="S1478" s="95">
        <f t="shared" si="142"/>
        <v>-1</v>
      </c>
      <c r="T1478" s="95">
        <f t="shared" si="143"/>
        <v>0.57344173441734414</v>
      </c>
    </row>
    <row r="1479" spans="1:20" x14ac:dyDescent="0.3">
      <c r="A1479" s="36">
        <f t="shared" si="145"/>
        <v>3</v>
      </c>
      <c r="B1479" s="36">
        <v>2155</v>
      </c>
      <c r="C1479" s="36">
        <v>1</v>
      </c>
      <c r="D1479" s="36" t="s">
        <v>405</v>
      </c>
      <c r="E1479" s="40">
        <v>2009</v>
      </c>
      <c r="F1479" s="40">
        <v>2010</v>
      </c>
      <c r="G1479" s="62">
        <v>150</v>
      </c>
      <c r="H1479" s="40">
        <v>10</v>
      </c>
      <c r="I1479" s="63">
        <v>1</v>
      </c>
      <c r="J1479" s="48">
        <f t="shared" si="137"/>
        <v>0</v>
      </c>
      <c r="K1479" s="50">
        <f t="shared" si="138"/>
        <v>2</v>
      </c>
      <c r="L1479" s="63">
        <v>947</v>
      </c>
      <c r="M1479" s="63">
        <v>876</v>
      </c>
      <c r="N1479" s="95">
        <f t="shared" si="139"/>
        <v>0.51947339550191995</v>
      </c>
      <c r="O1479" s="36">
        <f t="shared" si="144"/>
        <v>20092155</v>
      </c>
      <c r="P1479" s="63">
        <v>1067.6500000000001</v>
      </c>
      <c r="Q1479" s="76">
        <v>1.7074884091228397</v>
      </c>
      <c r="R1479" s="76">
        <f t="shared" si="141"/>
        <v>-1</v>
      </c>
      <c r="S1479" s="95">
        <f t="shared" si="142"/>
        <v>-1</v>
      </c>
      <c r="T1479" s="95">
        <f t="shared" si="143"/>
        <v>0.51947339550191995</v>
      </c>
    </row>
    <row r="1480" spans="1:20" x14ac:dyDescent="0.3">
      <c r="A1480" s="36">
        <f t="shared" si="145"/>
        <v>3</v>
      </c>
      <c r="B1480" s="36">
        <v>2168</v>
      </c>
      <c r="C1480" s="36">
        <v>1</v>
      </c>
      <c r="D1480" s="36" t="s">
        <v>667</v>
      </c>
      <c r="E1480" s="40">
        <v>2009</v>
      </c>
      <c r="F1480" s="40">
        <v>2010</v>
      </c>
      <c r="G1480" s="62">
        <v>450</v>
      </c>
      <c r="H1480" s="40">
        <v>10</v>
      </c>
      <c r="I1480" s="63">
        <v>1</v>
      </c>
      <c r="J1480" s="48">
        <f t="shared" si="137"/>
        <v>0</v>
      </c>
      <c r="K1480" s="50">
        <f t="shared" si="138"/>
        <v>5</v>
      </c>
      <c r="L1480" s="63">
        <v>664</v>
      </c>
      <c r="M1480" s="63">
        <v>533</v>
      </c>
      <c r="N1480" s="95">
        <f t="shared" si="139"/>
        <v>0.55472013366750206</v>
      </c>
      <c r="O1480" s="36">
        <f t="shared" si="144"/>
        <v>20092168</v>
      </c>
      <c r="P1480" s="63">
        <v>967.08</v>
      </c>
      <c r="Q1480" s="76">
        <v>1.2377466186871819</v>
      </c>
      <c r="R1480" s="76">
        <f t="shared" si="141"/>
        <v>-1</v>
      </c>
      <c r="S1480" s="95">
        <f t="shared" si="142"/>
        <v>-1</v>
      </c>
      <c r="T1480" s="95">
        <f t="shared" si="143"/>
        <v>0.55472013366750206</v>
      </c>
    </row>
    <row r="1481" spans="1:20" x14ac:dyDescent="0.3">
      <c r="A1481" s="36">
        <f t="shared" si="145"/>
        <v>3</v>
      </c>
      <c r="B1481" s="36">
        <v>2180</v>
      </c>
      <c r="C1481" s="36">
        <v>1</v>
      </c>
      <c r="D1481" s="36" t="s">
        <v>662</v>
      </c>
      <c r="E1481" s="40">
        <v>2009</v>
      </c>
      <c r="F1481" s="40">
        <v>2010</v>
      </c>
      <c r="G1481" s="62">
        <v>600</v>
      </c>
      <c r="H1481" s="40">
        <v>10</v>
      </c>
      <c r="I1481" s="63">
        <v>1</v>
      </c>
      <c r="J1481" s="48">
        <f t="shared" si="137"/>
        <v>0</v>
      </c>
      <c r="K1481" s="50">
        <f t="shared" si="138"/>
        <v>7</v>
      </c>
      <c r="L1481" s="63">
        <v>701</v>
      </c>
      <c r="M1481" s="63">
        <v>325</v>
      </c>
      <c r="N1481" s="95">
        <f t="shared" si="139"/>
        <v>0.68323586744639375</v>
      </c>
      <c r="O1481" s="36">
        <f t="shared" si="144"/>
        <v>20092180</v>
      </c>
      <c r="P1481" s="63">
        <v>711.26</v>
      </c>
      <c r="Q1481" s="76">
        <v>1.442510474369429</v>
      </c>
      <c r="R1481" s="76">
        <f t="shared" si="141"/>
        <v>-1</v>
      </c>
      <c r="S1481" s="95">
        <f t="shared" si="142"/>
        <v>-1</v>
      </c>
      <c r="T1481" s="95">
        <f t="shared" si="143"/>
        <v>0.68323586744639375</v>
      </c>
    </row>
    <row r="1482" spans="1:20" x14ac:dyDescent="0.3">
      <c r="A1482" s="36">
        <f t="shared" si="145"/>
        <v>3</v>
      </c>
      <c r="B1482" s="36">
        <v>2342</v>
      </c>
      <c r="C1482" s="36">
        <v>1</v>
      </c>
      <c r="D1482" s="36" t="s">
        <v>443</v>
      </c>
      <c r="E1482" s="40">
        <v>2009</v>
      </c>
      <c r="F1482" s="40">
        <v>2010</v>
      </c>
      <c r="G1482" s="62">
        <v>300</v>
      </c>
      <c r="H1482" s="40">
        <v>10</v>
      </c>
      <c r="I1482" s="63">
        <v>0</v>
      </c>
      <c r="J1482" s="48">
        <f t="shared" si="137"/>
        <v>0</v>
      </c>
      <c r="K1482" s="50">
        <f t="shared" si="138"/>
        <v>4</v>
      </c>
      <c r="L1482" s="63">
        <v>497</v>
      </c>
      <c r="M1482" s="63">
        <v>571</v>
      </c>
      <c r="N1482" s="95">
        <f t="shared" si="139"/>
        <v>0.46535580524344572</v>
      </c>
      <c r="O1482" s="36">
        <f t="shared" si="144"/>
        <v>20092342</v>
      </c>
      <c r="P1482" s="63">
        <v>765.01</v>
      </c>
      <c r="Q1482" s="76">
        <v>1.3960601822198402</v>
      </c>
      <c r="R1482" s="76">
        <f t="shared" si="141"/>
        <v>-1</v>
      </c>
      <c r="S1482" s="95">
        <f t="shared" si="142"/>
        <v>-1</v>
      </c>
      <c r="T1482" s="95">
        <f t="shared" si="143"/>
        <v>0.46535580524344572</v>
      </c>
    </row>
    <row r="1483" spans="1:20" x14ac:dyDescent="0.3">
      <c r="A1483" s="36">
        <f t="shared" si="145"/>
        <v>3</v>
      </c>
      <c r="B1483" s="36">
        <v>2687</v>
      </c>
      <c r="C1483" s="36">
        <v>1</v>
      </c>
      <c r="D1483" s="36" t="s">
        <v>621</v>
      </c>
      <c r="E1483" s="40">
        <v>2009</v>
      </c>
      <c r="F1483" s="40">
        <v>2010</v>
      </c>
      <c r="G1483" s="62">
        <v>100</v>
      </c>
      <c r="H1483" s="40">
        <v>5</v>
      </c>
      <c r="I1483" s="63">
        <v>0</v>
      </c>
      <c r="J1483" s="48">
        <f t="shared" si="137"/>
        <v>0</v>
      </c>
      <c r="K1483" s="50">
        <f t="shared" si="138"/>
        <v>2</v>
      </c>
      <c r="L1483" s="63">
        <v>1048</v>
      </c>
      <c r="M1483" s="63">
        <v>1132</v>
      </c>
      <c r="N1483" s="95">
        <f t="shared" si="139"/>
        <v>0.48073394495412847</v>
      </c>
      <c r="O1483" s="36">
        <f t="shared" si="144"/>
        <v>20092687</v>
      </c>
      <c r="P1483" s="63">
        <v>1009.59</v>
      </c>
      <c r="Q1483" s="76">
        <v>2.1592923860180866</v>
      </c>
      <c r="R1483" s="76">
        <f t="shared" si="141"/>
        <v>-1</v>
      </c>
      <c r="S1483" s="95">
        <f t="shared" si="142"/>
        <v>-1</v>
      </c>
      <c r="T1483" s="95">
        <f t="shared" si="143"/>
        <v>0.48073394495412847</v>
      </c>
    </row>
    <row r="1484" spans="1:20" x14ac:dyDescent="0.3">
      <c r="A1484" s="36">
        <f t="shared" si="145"/>
        <v>3</v>
      </c>
      <c r="B1484" s="36">
        <v>2759</v>
      </c>
      <c r="C1484" s="36">
        <v>1</v>
      </c>
      <c r="D1484" s="36" t="s">
        <v>498</v>
      </c>
      <c r="E1484" s="40">
        <v>2009</v>
      </c>
      <c r="F1484" s="33">
        <v>2010</v>
      </c>
      <c r="G1484" s="62">
        <v>300</v>
      </c>
      <c r="H1484" s="33">
        <v>2</v>
      </c>
      <c r="I1484" s="63">
        <v>0</v>
      </c>
      <c r="J1484" s="48">
        <f t="shared" ref="J1484:J1496" si="146">MAX(0,MIN(1,F1484-E1484-1))</f>
        <v>0</v>
      </c>
      <c r="K1484" s="50">
        <f t="shared" ref="K1484:K1496" si="147">MAX(1,MIN(10,INT(G1484/100)+1))</f>
        <v>4</v>
      </c>
      <c r="L1484" s="63">
        <v>239</v>
      </c>
      <c r="M1484" s="63">
        <v>439</v>
      </c>
      <c r="N1484" s="95">
        <f t="shared" ref="N1484:N1496" si="148">L1484/(L1484+M1484)</f>
        <v>0.35250737463126841</v>
      </c>
      <c r="O1484" s="36">
        <f t="shared" si="144"/>
        <v>20092759</v>
      </c>
      <c r="P1484" s="63">
        <v>332.24</v>
      </c>
      <c r="Q1484" s="76">
        <v>2.0406934745966772</v>
      </c>
      <c r="R1484" s="76">
        <f t="shared" ref="R1484:R1496" si="149">IF(A1484=1,N1484,-1)</f>
        <v>-1</v>
      </c>
      <c r="S1484" s="95">
        <f t="shared" ref="S1484:S1496" si="150">IF(A1484=2,N1484,-1)</f>
        <v>-1</v>
      </c>
      <c r="T1484" s="95">
        <f t="shared" ref="T1484:T1496" si="151">IF(A1484=3,N1484,-1)</f>
        <v>0.35250737463126841</v>
      </c>
    </row>
    <row r="1485" spans="1:20" x14ac:dyDescent="0.3">
      <c r="A1485" s="36">
        <f t="shared" si="145"/>
        <v>3</v>
      </c>
      <c r="B1485" s="36">
        <v>2805</v>
      </c>
      <c r="C1485" s="36">
        <v>1</v>
      </c>
      <c r="D1485" s="36" t="s">
        <v>589</v>
      </c>
      <c r="E1485" s="40">
        <v>2009</v>
      </c>
      <c r="F1485" s="40">
        <v>2010</v>
      </c>
      <c r="G1485" s="62">
        <v>950</v>
      </c>
      <c r="H1485" s="40">
        <v>8</v>
      </c>
      <c r="I1485" s="63">
        <v>1</v>
      </c>
      <c r="J1485" s="48">
        <f t="shared" si="146"/>
        <v>0</v>
      </c>
      <c r="K1485" s="50">
        <f t="shared" si="147"/>
        <v>10</v>
      </c>
      <c r="L1485" s="63">
        <v>1100</v>
      </c>
      <c r="M1485" s="63">
        <v>567</v>
      </c>
      <c r="N1485" s="95">
        <f t="shared" si="148"/>
        <v>0.65986802639472109</v>
      </c>
      <c r="O1485" s="36">
        <f t="shared" si="144"/>
        <v>20092805</v>
      </c>
      <c r="P1485" s="63">
        <v>1076.3399999999999</v>
      </c>
      <c r="Q1485" s="76">
        <v>1.5487671181968523</v>
      </c>
      <c r="R1485" s="76">
        <f t="shared" si="149"/>
        <v>-1</v>
      </c>
      <c r="S1485" s="95">
        <f t="shared" si="150"/>
        <v>-1</v>
      </c>
      <c r="T1485" s="95">
        <f t="shared" si="151"/>
        <v>0.65986802639472109</v>
      </c>
    </row>
    <row r="1486" spans="1:20" x14ac:dyDescent="0.3">
      <c r="A1486" s="36">
        <f t="shared" si="145"/>
        <v>3</v>
      </c>
      <c r="B1486" s="36">
        <v>2860</v>
      </c>
      <c r="C1486" s="36">
        <v>1</v>
      </c>
      <c r="D1486" s="36" t="s">
        <v>499</v>
      </c>
      <c r="E1486" s="40">
        <v>2009</v>
      </c>
      <c r="F1486" s="33">
        <v>2010</v>
      </c>
      <c r="G1486" s="62">
        <v>650</v>
      </c>
      <c r="H1486" s="33">
        <v>5</v>
      </c>
      <c r="I1486" s="63">
        <v>1</v>
      </c>
      <c r="J1486" s="48">
        <f t="shared" si="146"/>
        <v>0</v>
      </c>
      <c r="K1486" s="50">
        <f t="shared" si="147"/>
        <v>7</v>
      </c>
      <c r="L1486" s="63">
        <v>1199</v>
      </c>
      <c r="M1486" s="63">
        <v>270</v>
      </c>
      <c r="N1486" s="95">
        <f t="shared" si="148"/>
        <v>0.81620149761742677</v>
      </c>
      <c r="O1486" s="36">
        <f t="shared" ref="O1486:O1549" si="152">10000*E1486+B1486</f>
        <v>20092860</v>
      </c>
      <c r="P1486" s="63">
        <v>1217.1300000000001</v>
      </c>
      <c r="Q1486" s="76">
        <v>1.2069376319702907</v>
      </c>
      <c r="R1486" s="76">
        <f t="shared" si="149"/>
        <v>-1</v>
      </c>
      <c r="S1486" s="95">
        <f t="shared" si="150"/>
        <v>-1</v>
      </c>
      <c r="T1486" s="95">
        <f t="shared" si="151"/>
        <v>0.81620149761742677</v>
      </c>
    </row>
    <row r="1487" spans="1:20" x14ac:dyDescent="0.3">
      <c r="A1487" s="36">
        <f t="shared" si="145"/>
        <v>3</v>
      </c>
      <c r="B1487" s="36">
        <v>2889</v>
      </c>
      <c r="C1487" s="36">
        <v>1</v>
      </c>
      <c r="D1487" s="36" t="s">
        <v>532</v>
      </c>
      <c r="E1487" s="40">
        <v>2009</v>
      </c>
      <c r="F1487" s="40">
        <v>2010</v>
      </c>
      <c r="G1487" s="62">
        <v>250</v>
      </c>
      <c r="H1487" s="40">
        <v>7</v>
      </c>
      <c r="I1487" s="63">
        <v>1</v>
      </c>
      <c r="J1487" s="48">
        <f t="shared" si="146"/>
        <v>0</v>
      </c>
      <c r="K1487" s="50">
        <f t="shared" si="147"/>
        <v>3</v>
      </c>
      <c r="L1487" s="63">
        <v>778</v>
      </c>
      <c r="M1487" s="63">
        <v>663</v>
      </c>
      <c r="N1487" s="95">
        <f t="shared" si="148"/>
        <v>0.53990284524635668</v>
      </c>
      <c r="O1487" s="36">
        <f t="shared" si="152"/>
        <v>20092889</v>
      </c>
      <c r="P1487" s="63">
        <v>612.58000000000004</v>
      </c>
      <c r="Q1487" s="76">
        <v>2.3523458160566784</v>
      </c>
      <c r="R1487" s="76">
        <f t="shared" si="149"/>
        <v>-1</v>
      </c>
      <c r="S1487" s="95">
        <f t="shared" si="150"/>
        <v>-1</v>
      </c>
      <c r="T1487" s="95">
        <f t="shared" si="151"/>
        <v>0.53990284524635668</v>
      </c>
    </row>
    <row r="1488" spans="1:20" x14ac:dyDescent="0.3">
      <c r="A1488" s="36">
        <f t="shared" si="145"/>
        <v>3</v>
      </c>
      <c r="B1488" s="36">
        <v>2890</v>
      </c>
      <c r="C1488" s="36">
        <v>1</v>
      </c>
      <c r="D1488" s="36" t="s">
        <v>671</v>
      </c>
      <c r="E1488" s="40">
        <v>2009</v>
      </c>
      <c r="F1488" s="33">
        <v>2010</v>
      </c>
      <c r="G1488" s="62">
        <v>296.02999999999997</v>
      </c>
      <c r="H1488" s="33">
        <v>7</v>
      </c>
      <c r="I1488" s="63">
        <v>1</v>
      </c>
      <c r="J1488" s="48">
        <f t="shared" si="146"/>
        <v>0</v>
      </c>
      <c r="K1488" s="50">
        <f t="shared" si="147"/>
        <v>3</v>
      </c>
      <c r="L1488" s="63">
        <v>645</v>
      </c>
      <c r="M1488" s="63">
        <v>477</v>
      </c>
      <c r="N1488" s="95">
        <f t="shared" si="148"/>
        <v>0.57486631016042777</v>
      </c>
      <c r="O1488" s="36">
        <f t="shared" si="152"/>
        <v>20092890</v>
      </c>
      <c r="P1488" s="63">
        <v>549.32000000000005</v>
      </c>
      <c r="Q1488" s="76">
        <v>2.0425253040122331</v>
      </c>
      <c r="R1488" s="76">
        <f t="shared" si="149"/>
        <v>-1</v>
      </c>
      <c r="S1488" s="95">
        <f t="shared" si="150"/>
        <v>-1</v>
      </c>
      <c r="T1488" s="95">
        <f t="shared" si="151"/>
        <v>0.57486631016042777</v>
      </c>
    </row>
    <row r="1489" spans="1:20" x14ac:dyDescent="0.3">
      <c r="A1489" s="36">
        <f t="shared" si="145"/>
        <v>3</v>
      </c>
      <c r="B1489" s="36">
        <v>2890</v>
      </c>
      <c r="C1489" s="36">
        <v>1</v>
      </c>
      <c r="D1489" s="36" t="s">
        <v>671</v>
      </c>
      <c r="E1489" s="40">
        <v>2009</v>
      </c>
      <c r="F1489" s="33">
        <v>2010</v>
      </c>
      <c r="G1489" s="62">
        <v>300</v>
      </c>
      <c r="H1489" s="33">
        <v>3</v>
      </c>
      <c r="I1489" s="63">
        <v>1</v>
      </c>
      <c r="J1489" s="48">
        <f t="shared" si="146"/>
        <v>0</v>
      </c>
      <c r="K1489" s="50">
        <f t="shared" si="147"/>
        <v>4</v>
      </c>
      <c r="L1489" s="63">
        <v>611</v>
      </c>
      <c r="M1489" s="63">
        <v>508</v>
      </c>
      <c r="N1489" s="95">
        <f t="shared" si="148"/>
        <v>0.54602323503127792</v>
      </c>
      <c r="O1489" s="36">
        <f t="shared" si="152"/>
        <v>20092890</v>
      </c>
      <c r="P1489" s="63">
        <v>549.32000000000005</v>
      </c>
      <c r="Q1489" s="76">
        <v>2.0370640064079222</v>
      </c>
      <c r="R1489" s="76">
        <f t="shared" si="149"/>
        <v>-1</v>
      </c>
      <c r="S1489" s="95">
        <f t="shared" si="150"/>
        <v>-1</v>
      </c>
      <c r="T1489" s="95">
        <f t="shared" si="151"/>
        <v>0.54602323503127792</v>
      </c>
    </row>
    <row r="1490" spans="1:20" x14ac:dyDescent="0.3">
      <c r="A1490" s="36">
        <f t="shared" si="145"/>
        <v>3</v>
      </c>
      <c r="B1490" s="36">
        <v>2898</v>
      </c>
      <c r="C1490" s="36">
        <v>1</v>
      </c>
      <c r="D1490" s="36" t="s">
        <v>672</v>
      </c>
      <c r="E1490" s="40">
        <v>2009</v>
      </c>
      <c r="F1490" s="33">
        <v>2010</v>
      </c>
      <c r="G1490" s="62">
        <v>200</v>
      </c>
      <c r="H1490" s="33">
        <v>10</v>
      </c>
      <c r="I1490" s="63">
        <v>1</v>
      </c>
      <c r="J1490" s="48">
        <f t="shared" si="146"/>
        <v>0</v>
      </c>
      <c r="K1490" s="50">
        <f t="shared" si="147"/>
        <v>3</v>
      </c>
      <c r="L1490" s="63">
        <v>369</v>
      </c>
      <c r="M1490" s="63">
        <v>87</v>
      </c>
      <c r="N1490" s="95">
        <f t="shared" si="148"/>
        <v>0.80921052631578949</v>
      </c>
      <c r="O1490" s="36">
        <f t="shared" si="152"/>
        <v>20092898</v>
      </c>
      <c r="P1490" s="63">
        <v>539.33000000000004</v>
      </c>
      <c r="Q1490" s="76">
        <v>0.84549348265440449</v>
      </c>
      <c r="R1490" s="76">
        <f t="shared" si="149"/>
        <v>-1</v>
      </c>
      <c r="S1490" s="95">
        <f t="shared" si="150"/>
        <v>-1</v>
      </c>
      <c r="T1490" s="95">
        <f t="shared" si="151"/>
        <v>0.80921052631578949</v>
      </c>
    </row>
    <row r="1491" spans="1:20" x14ac:dyDescent="0.3">
      <c r="A1491" s="36">
        <f t="shared" si="145"/>
        <v>3</v>
      </c>
      <c r="B1491" s="36">
        <v>12</v>
      </c>
      <c r="C1491" s="36">
        <v>1</v>
      </c>
      <c r="D1491" s="36" t="s">
        <v>485</v>
      </c>
      <c r="E1491" s="40">
        <v>2009</v>
      </c>
      <c r="F1491" s="40">
        <v>2011</v>
      </c>
      <c r="G1491" s="62">
        <v>689.17</v>
      </c>
      <c r="H1491" s="40">
        <v>5</v>
      </c>
      <c r="I1491" s="63">
        <v>1</v>
      </c>
      <c r="J1491" s="48">
        <f t="shared" si="146"/>
        <v>1</v>
      </c>
      <c r="K1491" s="50">
        <f t="shared" si="147"/>
        <v>7</v>
      </c>
      <c r="L1491" s="63">
        <v>3767</v>
      </c>
      <c r="M1491" s="63">
        <v>3193</v>
      </c>
      <c r="N1491" s="95">
        <f t="shared" si="148"/>
        <v>0.54123563218390802</v>
      </c>
      <c r="O1491" s="36">
        <f t="shared" si="152"/>
        <v>20090012</v>
      </c>
      <c r="P1491" s="63">
        <v>6758.58</v>
      </c>
      <c r="Q1491" s="76">
        <v>1.0298021181964259</v>
      </c>
      <c r="R1491" s="76">
        <f t="shared" si="149"/>
        <v>-1</v>
      </c>
      <c r="S1491" s="95">
        <f t="shared" si="150"/>
        <v>-1</v>
      </c>
      <c r="T1491" s="95">
        <f t="shared" si="151"/>
        <v>0.54123563218390802</v>
      </c>
    </row>
    <row r="1492" spans="1:20" x14ac:dyDescent="0.3">
      <c r="A1492" s="36">
        <f t="shared" si="145"/>
        <v>3</v>
      </c>
      <c r="B1492" s="36">
        <v>611</v>
      </c>
      <c r="C1492" s="36">
        <v>1</v>
      </c>
      <c r="D1492" s="36" t="s">
        <v>332</v>
      </c>
      <c r="E1492" s="40">
        <v>2009</v>
      </c>
      <c r="F1492" s="40">
        <v>2011</v>
      </c>
      <c r="G1492" s="62">
        <v>250</v>
      </c>
      <c r="H1492" s="33">
        <v>9</v>
      </c>
      <c r="I1492" s="63">
        <v>1</v>
      </c>
      <c r="J1492" s="48">
        <f t="shared" si="146"/>
        <v>1</v>
      </c>
      <c r="K1492" s="50">
        <f t="shared" si="147"/>
        <v>3</v>
      </c>
      <c r="L1492" s="63">
        <v>73</v>
      </c>
      <c r="M1492" s="63">
        <v>8</v>
      </c>
      <c r="N1492" s="95">
        <f t="shared" si="148"/>
        <v>0.90123456790123457</v>
      </c>
      <c r="O1492" s="36">
        <f t="shared" si="152"/>
        <v>20090611</v>
      </c>
      <c r="P1492" s="63">
        <v>91.94</v>
      </c>
      <c r="Q1492" s="76">
        <v>0.88100935392647384</v>
      </c>
      <c r="R1492" s="76">
        <f t="shared" si="149"/>
        <v>-1</v>
      </c>
      <c r="S1492" s="95">
        <f t="shared" si="150"/>
        <v>-1</v>
      </c>
      <c r="T1492" s="95">
        <f t="shared" si="151"/>
        <v>0.90123456790123457</v>
      </c>
    </row>
    <row r="1493" spans="1:20" x14ac:dyDescent="0.3">
      <c r="A1493" s="36">
        <f t="shared" si="145"/>
        <v>3</v>
      </c>
      <c r="B1493" s="36">
        <v>738</v>
      </c>
      <c r="C1493" s="36">
        <v>1</v>
      </c>
      <c r="D1493" s="36" t="s">
        <v>232</v>
      </c>
      <c r="E1493" s="40">
        <v>2009</v>
      </c>
      <c r="F1493" s="40">
        <v>2011</v>
      </c>
      <c r="G1493" s="62">
        <v>500</v>
      </c>
      <c r="H1493" s="40">
        <v>5</v>
      </c>
      <c r="I1493" s="63">
        <v>1</v>
      </c>
      <c r="J1493" s="48">
        <f t="shared" si="146"/>
        <v>1</v>
      </c>
      <c r="K1493" s="50">
        <f t="shared" si="147"/>
        <v>6</v>
      </c>
      <c r="L1493" s="63">
        <v>399</v>
      </c>
      <c r="M1493" s="63">
        <v>287</v>
      </c>
      <c r="N1493" s="95">
        <f t="shared" si="148"/>
        <v>0.58163265306122447</v>
      </c>
      <c r="O1493" s="36">
        <f t="shared" si="152"/>
        <v>20090738</v>
      </c>
      <c r="P1493" s="63">
        <v>1020.73</v>
      </c>
      <c r="Q1493" s="76">
        <v>0.67206802974341895</v>
      </c>
      <c r="R1493" s="76">
        <f t="shared" si="149"/>
        <v>-1</v>
      </c>
      <c r="S1493" s="95">
        <f t="shared" si="150"/>
        <v>-1</v>
      </c>
      <c r="T1493" s="95">
        <f t="shared" si="151"/>
        <v>0.58163265306122447</v>
      </c>
    </row>
    <row r="1494" spans="1:20" x14ac:dyDescent="0.3">
      <c r="A1494" s="36">
        <f t="shared" si="145"/>
        <v>3</v>
      </c>
      <c r="B1494" s="36">
        <v>877</v>
      </c>
      <c r="C1494" s="36">
        <v>1</v>
      </c>
      <c r="D1494" s="36" t="s">
        <v>261</v>
      </c>
      <c r="E1494" s="40">
        <v>2009</v>
      </c>
      <c r="F1494" s="40">
        <v>2011</v>
      </c>
      <c r="G1494" s="62">
        <v>110.55</v>
      </c>
      <c r="H1494" s="40">
        <v>10</v>
      </c>
      <c r="I1494" s="63">
        <v>1</v>
      </c>
      <c r="J1494" s="48">
        <f t="shared" si="146"/>
        <v>1</v>
      </c>
      <c r="K1494" s="50">
        <f t="shared" si="147"/>
        <v>2</v>
      </c>
      <c r="L1494" s="63">
        <v>2207</v>
      </c>
      <c r="M1494" s="63">
        <v>1080</v>
      </c>
      <c r="N1494" s="95">
        <f t="shared" si="148"/>
        <v>0.67143291755400059</v>
      </c>
      <c r="O1494" s="36">
        <f t="shared" si="152"/>
        <v>20090877</v>
      </c>
      <c r="P1494" s="63">
        <v>5798.22</v>
      </c>
      <c r="Q1494" s="76">
        <v>0.56689811700832327</v>
      </c>
      <c r="R1494" s="76">
        <f t="shared" si="149"/>
        <v>-1</v>
      </c>
      <c r="S1494" s="95">
        <f t="shared" si="150"/>
        <v>-1</v>
      </c>
      <c r="T1494" s="95">
        <f t="shared" si="151"/>
        <v>0.67143291755400059</v>
      </c>
    </row>
    <row r="1495" spans="1:20" x14ac:dyDescent="0.3">
      <c r="A1495" s="36">
        <f t="shared" si="145"/>
        <v>3</v>
      </c>
      <c r="B1495" s="36">
        <v>914</v>
      </c>
      <c r="C1495" s="36">
        <v>1</v>
      </c>
      <c r="D1495" s="36" t="s">
        <v>438</v>
      </c>
      <c r="E1495" s="40">
        <v>2009</v>
      </c>
      <c r="F1495" s="40">
        <v>2011</v>
      </c>
      <c r="G1495" s="62">
        <v>1990</v>
      </c>
      <c r="H1495" s="40">
        <v>5</v>
      </c>
      <c r="I1495" s="63">
        <v>1</v>
      </c>
      <c r="J1495" s="48">
        <f t="shared" si="146"/>
        <v>1</v>
      </c>
      <c r="K1495" s="50">
        <f t="shared" si="147"/>
        <v>10</v>
      </c>
      <c r="L1495" s="63">
        <v>224</v>
      </c>
      <c r="M1495" s="63">
        <v>188</v>
      </c>
      <c r="N1495" s="95">
        <f t="shared" si="148"/>
        <v>0.5436893203883495</v>
      </c>
      <c r="O1495" s="36">
        <f t="shared" si="152"/>
        <v>20090914</v>
      </c>
      <c r="P1495" s="63">
        <v>275.64999999999998</v>
      </c>
      <c r="Q1495" s="76">
        <v>1.494649011427535</v>
      </c>
      <c r="R1495" s="76">
        <f t="shared" si="149"/>
        <v>-1</v>
      </c>
      <c r="S1495" s="95">
        <f t="shared" si="150"/>
        <v>-1</v>
      </c>
      <c r="T1495" s="95">
        <f t="shared" si="151"/>
        <v>0.5436893203883495</v>
      </c>
    </row>
    <row r="1496" spans="1:20" x14ac:dyDescent="0.3">
      <c r="A1496" s="36">
        <f t="shared" si="145"/>
        <v>3</v>
      </c>
      <c r="B1496" s="36">
        <v>2687</v>
      </c>
      <c r="C1496" s="36">
        <v>1</v>
      </c>
      <c r="D1496" s="36" t="s">
        <v>621</v>
      </c>
      <c r="E1496" s="40">
        <v>2009</v>
      </c>
      <c r="F1496" s="33">
        <v>2011</v>
      </c>
      <c r="G1496" s="62">
        <v>500</v>
      </c>
      <c r="H1496" s="33">
        <v>10</v>
      </c>
      <c r="I1496" s="63">
        <v>1</v>
      </c>
      <c r="J1496" s="48">
        <f t="shared" si="146"/>
        <v>1</v>
      </c>
      <c r="K1496" s="50">
        <f t="shared" si="147"/>
        <v>6</v>
      </c>
      <c r="L1496" s="63">
        <v>1399</v>
      </c>
      <c r="M1496" s="63">
        <v>801</v>
      </c>
      <c r="N1496" s="95">
        <f t="shared" si="148"/>
        <v>0.63590909090909087</v>
      </c>
      <c r="O1496" s="36">
        <f t="shared" si="152"/>
        <v>20092687</v>
      </c>
      <c r="P1496" s="63">
        <v>1009.59</v>
      </c>
      <c r="Q1496" s="76">
        <v>2.1791024079081605</v>
      </c>
      <c r="R1496" s="76">
        <f t="shared" si="149"/>
        <v>-1</v>
      </c>
      <c r="S1496" s="95">
        <f t="shared" si="150"/>
        <v>-1</v>
      </c>
      <c r="T1496" s="95">
        <f t="shared" si="151"/>
        <v>0.63590909090909087</v>
      </c>
    </row>
    <row r="1497" spans="1:20" x14ac:dyDescent="0.3">
      <c r="A1497" s="36">
        <f t="shared" si="145"/>
        <v>3</v>
      </c>
      <c r="B1497" s="36">
        <v>2853</v>
      </c>
      <c r="C1497" s="36">
        <v>1</v>
      </c>
      <c r="D1497" s="36" t="s">
        <v>655</v>
      </c>
      <c r="E1497" s="40">
        <v>2009</v>
      </c>
      <c r="F1497" s="33">
        <v>2011</v>
      </c>
      <c r="G1497" s="62">
        <v>1100</v>
      </c>
      <c r="H1497" s="33">
        <v>5</v>
      </c>
      <c r="I1497" s="63">
        <v>1</v>
      </c>
      <c r="J1497" s="48">
        <f>MAX(0,MIN(1,F1497-E1497-1))</f>
        <v>1</v>
      </c>
      <c r="K1497" s="50">
        <f>MAX(1,MIN(10,INT(G1497/100)+1))</f>
        <v>10</v>
      </c>
      <c r="L1497" s="63">
        <v>484</v>
      </c>
      <c r="M1497" s="63">
        <v>118</v>
      </c>
      <c r="N1497" s="95">
        <f>L1497/(L1497+M1497)</f>
        <v>0.8039867109634552</v>
      </c>
      <c r="O1497" s="36">
        <f t="shared" si="152"/>
        <v>20092853</v>
      </c>
      <c r="P1497" s="63">
        <v>870.99</v>
      </c>
      <c r="Q1497" s="76">
        <v>0.69116752201517817</v>
      </c>
      <c r="R1497" s="76">
        <f>IF(A1497=1,N1497,-1)</f>
        <v>-1</v>
      </c>
      <c r="S1497" s="95">
        <f>IF(A1497=2,N1497,-1)</f>
        <v>-1</v>
      </c>
      <c r="T1497" s="95">
        <f>IF(A1497=3,N1497,-1)</f>
        <v>0.8039867109634552</v>
      </c>
    </row>
    <row r="1498" spans="1:20" x14ac:dyDescent="0.3">
      <c r="A1498" s="36">
        <f t="shared" si="145"/>
        <v>2</v>
      </c>
      <c r="B1498" s="7">
        <v>84</v>
      </c>
      <c r="C1498" s="7">
        <v>1</v>
      </c>
      <c r="D1498" s="7" t="s">
        <v>267</v>
      </c>
      <c r="E1498" s="7">
        <v>2010</v>
      </c>
      <c r="F1498" s="10">
        <v>2011</v>
      </c>
      <c r="G1498" s="66">
        <v>1567.16</v>
      </c>
      <c r="H1498" s="10">
        <v>10</v>
      </c>
      <c r="I1498" s="67">
        <v>0</v>
      </c>
      <c r="J1498" s="10">
        <v>0</v>
      </c>
      <c r="K1498" s="50">
        <f t="shared" ref="K1498:K1561" si="153">MAX(1,MIN(10,INT(G1498/100)+1))</f>
        <v>10</v>
      </c>
      <c r="L1498" s="67">
        <v>642</v>
      </c>
      <c r="M1498" s="67">
        <v>1526</v>
      </c>
      <c r="N1498" s="95">
        <f t="shared" ref="N1498:N1561" si="154">L1498/(L1498+M1498)</f>
        <v>0.29612546125461253</v>
      </c>
      <c r="O1498" s="36">
        <f t="shared" si="152"/>
        <v>20100084</v>
      </c>
      <c r="P1498" s="63">
        <v>587.42999999999995</v>
      </c>
      <c r="Q1498" s="76">
        <v>3.6906525032769864</v>
      </c>
      <c r="R1498" s="76">
        <f t="shared" ref="R1498:R1561" si="155">IF(A1498=1,N1498,-1)</f>
        <v>-1</v>
      </c>
      <c r="S1498" s="95">
        <f t="shared" ref="S1498:S1561" si="156">IF(A1498=2,N1498,-1)</f>
        <v>0.29612546125461253</v>
      </c>
      <c r="T1498" s="95">
        <f t="shared" ref="T1498:T1561" si="157">IF(A1498=3,N1498,-1)</f>
        <v>-1</v>
      </c>
    </row>
    <row r="1499" spans="1:20" x14ac:dyDescent="0.3">
      <c r="A1499" s="36">
        <f t="shared" si="145"/>
        <v>2</v>
      </c>
      <c r="B1499" s="7">
        <v>88</v>
      </c>
      <c r="C1499" s="7">
        <v>1</v>
      </c>
      <c r="D1499" s="7" t="s">
        <v>238</v>
      </c>
      <c r="E1499" s="7">
        <v>2010</v>
      </c>
      <c r="F1499" s="68">
        <v>2012</v>
      </c>
      <c r="G1499" s="66">
        <v>453.83</v>
      </c>
      <c r="H1499" s="68">
        <v>10</v>
      </c>
      <c r="I1499" s="67">
        <v>1</v>
      </c>
      <c r="J1499" s="10">
        <v>1</v>
      </c>
      <c r="K1499" s="50">
        <f t="shared" si="153"/>
        <v>5</v>
      </c>
      <c r="L1499" s="67">
        <v>4406</v>
      </c>
      <c r="M1499" s="67">
        <v>3530</v>
      </c>
      <c r="N1499" s="95">
        <f t="shared" si="154"/>
        <v>0.5551915322580645</v>
      </c>
      <c r="O1499" s="36">
        <f t="shared" si="152"/>
        <v>20100088</v>
      </c>
      <c r="P1499" s="63">
        <v>2077.7800000000002</v>
      </c>
      <c r="Q1499" s="76">
        <v>3.8194611556565174</v>
      </c>
      <c r="R1499" s="76">
        <f t="shared" si="155"/>
        <v>-1</v>
      </c>
      <c r="S1499" s="95">
        <f t="shared" si="156"/>
        <v>0.5551915322580645</v>
      </c>
      <c r="T1499" s="95">
        <f t="shared" si="157"/>
        <v>-1</v>
      </c>
    </row>
    <row r="1500" spans="1:20" x14ac:dyDescent="0.3">
      <c r="A1500" s="36">
        <f t="shared" si="145"/>
        <v>2</v>
      </c>
      <c r="B1500" s="7">
        <v>88</v>
      </c>
      <c r="C1500" s="7">
        <v>1</v>
      </c>
      <c r="D1500" s="7" t="s">
        <v>238</v>
      </c>
      <c r="E1500" s="7">
        <v>2010</v>
      </c>
      <c r="F1500" s="68">
        <v>2011</v>
      </c>
      <c r="G1500" s="66">
        <v>595</v>
      </c>
      <c r="H1500" s="68">
        <v>10</v>
      </c>
      <c r="I1500" s="67">
        <v>0</v>
      </c>
      <c r="J1500" s="10">
        <v>0</v>
      </c>
      <c r="K1500" s="50">
        <f t="shared" si="153"/>
        <v>6</v>
      </c>
      <c r="L1500" s="67">
        <v>2762</v>
      </c>
      <c r="M1500" s="67">
        <v>5014</v>
      </c>
      <c r="N1500" s="95">
        <f t="shared" si="154"/>
        <v>0.35519547325102879</v>
      </c>
      <c r="O1500" s="36">
        <f t="shared" si="152"/>
        <v>20100088</v>
      </c>
      <c r="P1500" s="63">
        <v>2077.7800000000002</v>
      </c>
      <c r="Q1500" s="76">
        <v>3.7424558904215073</v>
      </c>
      <c r="R1500" s="76">
        <f t="shared" si="155"/>
        <v>-1</v>
      </c>
      <c r="S1500" s="95">
        <f t="shared" si="156"/>
        <v>0.35519547325102879</v>
      </c>
      <c r="T1500" s="95">
        <f t="shared" si="157"/>
        <v>-1</v>
      </c>
    </row>
    <row r="1501" spans="1:20" x14ac:dyDescent="0.3">
      <c r="A1501" s="36">
        <f t="shared" si="145"/>
        <v>2</v>
      </c>
      <c r="B1501" s="7">
        <v>88</v>
      </c>
      <c r="C1501" s="7">
        <v>1</v>
      </c>
      <c r="D1501" s="7" t="s">
        <v>238</v>
      </c>
      <c r="E1501" s="7">
        <v>2010</v>
      </c>
      <c r="F1501" s="10">
        <v>2011</v>
      </c>
      <c r="G1501" s="66">
        <v>150</v>
      </c>
      <c r="H1501" s="10">
        <v>10</v>
      </c>
      <c r="I1501" s="67">
        <v>0</v>
      </c>
      <c r="J1501" s="10">
        <v>0</v>
      </c>
      <c r="K1501" s="50">
        <f t="shared" si="153"/>
        <v>2</v>
      </c>
      <c r="L1501" s="67">
        <v>3016</v>
      </c>
      <c r="M1501" s="67">
        <v>4735</v>
      </c>
      <c r="N1501" s="95">
        <f t="shared" si="154"/>
        <v>0.38911108244097536</v>
      </c>
      <c r="O1501" s="36">
        <f t="shared" si="152"/>
        <v>20100088</v>
      </c>
      <c r="P1501" s="63">
        <v>2077.7800000000002</v>
      </c>
      <c r="Q1501" s="76">
        <v>3.7304238177285369</v>
      </c>
      <c r="R1501" s="76">
        <f t="shared" si="155"/>
        <v>-1</v>
      </c>
      <c r="S1501" s="95">
        <f t="shared" si="156"/>
        <v>0.38911108244097536</v>
      </c>
      <c r="T1501" s="95">
        <f t="shared" si="157"/>
        <v>-1</v>
      </c>
    </row>
    <row r="1502" spans="1:20" x14ac:dyDescent="0.3">
      <c r="A1502" s="36">
        <f t="shared" si="145"/>
        <v>2</v>
      </c>
      <c r="B1502" s="7">
        <v>93</v>
      </c>
      <c r="C1502" s="7">
        <v>1</v>
      </c>
      <c r="D1502" s="7" t="s">
        <v>268</v>
      </c>
      <c r="E1502" s="7">
        <v>2010</v>
      </c>
      <c r="F1502" s="10">
        <v>2011</v>
      </c>
      <c r="G1502" s="66">
        <v>1100</v>
      </c>
      <c r="H1502" s="10">
        <v>10</v>
      </c>
      <c r="I1502" s="67">
        <v>1</v>
      </c>
      <c r="J1502" s="10">
        <v>0</v>
      </c>
      <c r="K1502" s="50">
        <f t="shared" si="153"/>
        <v>10</v>
      </c>
      <c r="L1502" s="67">
        <v>1240</v>
      </c>
      <c r="M1502" s="67">
        <v>850</v>
      </c>
      <c r="N1502" s="95">
        <f t="shared" si="154"/>
        <v>0.59330143540669855</v>
      </c>
      <c r="O1502" s="36">
        <f t="shared" si="152"/>
        <v>20100093</v>
      </c>
      <c r="P1502" s="63">
        <v>577.63</v>
      </c>
      <c r="Q1502" s="76">
        <v>3.61823312501082</v>
      </c>
      <c r="R1502" s="76">
        <f t="shared" si="155"/>
        <v>-1</v>
      </c>
      <c r="S1502" s="95">
        <f t="shared" si="156"/>
        <v>0.59330143540669855</v>
      </c>
      <c r="T1502" s="95">
        <f t="shared" si="157"/>
        <v>-1</v>
      </c>
    </row>
    <row r="1503" spans="1:20" x14ac:dyDescent="0.3">
      <c r="A1503" s="36">
        <f t="shared" si="145"/>
        <v>2</v>
      </c>
      <c r="B1503" s="7">
        <v>93</v>
      </c>
      <c r="C1503" s="7">
        <v>1</v>
      </c>
      <c r="D1503" s="7" t="s">
        <v>268</v>
      </c>
      <c r="E1503" s="7">
        <v>2010</v>
      </c>
      <c r="F1503" s="68">
        <v>2011</v>
      </c>
      <c r="G1503" s="66">
        <v>500</v>
      </c>
      <c r="H1503" s="68">
        <v>7</v>
      </c>
      <c r="I1503" s="67">
        <v>0</v>
      </c>
      <c r="J1503" s="10">
        <v>0</v>
      </c>
      <c r="K1503" s="50">
        <f t="shared" si="153"/>
        <v>6</v>
      </c>
      <c r="L1503" s="67">
        <v>418</v>
      </c>
      <c r="M1503" s="67">
        <v>433</v>
      </c>
      <c r="N1503" s="95">
        <f t="shared" si="154"/>
        <v>0.49118683901292598</v>
      </c>
      <c r="O1503" s="36">
        <f t="shared" si="152"/>
        <v>20100093</v>
      </c>
      <c r="P1503" s="63">
        <v>577.63</v>
      </c>
      <c r="Q1503" s="76">
        <v>1.4732614303273721</v>
      </c>
      <c r="R1503" s="76">
        <f t="shared" si="155"/>
        <v>-1</v>
      </c>
      <c r="S1503" s="95">
        <f t="shared" si="156"/>
        <v>0.49118683901292598</v>
      </c>
      <c r="T1503" s="95">
        <f t="shared" si="157"/>
        <v>-1</v>
      </c>
    </row>
    <row r="1504" spans="1:20" x14ac:dyDescent="0.3">
      <c r="A1504" s="36">
        <f t="shared" si="145"/>
        <v>2</v>
      </c>
      <c r="B1504" s="7">
        <v>93</v>
      </c>
      <c r="C1504" s="7">
        <v>1</v>
      </c>
      <c r="D1504" s="7" t="s">
        <v>268</v>
      </c>
      <c r="E1504" s="7">
        <v>2010</v>
      </c>
      <c r="F1504" s="68">
        <v>2011</v>
      </c>
      <c r="G1504" s="66">
        <v>350</v>
      </c>
      <c r="H1504" s="68">
        <v>7</v>
      </c>
      <c r="I1504" s="67">
        <v>0</v>
      </c>
      <c r="J1504" s="10">
        <v>0</v>
      </c>
      <c r="K1504" s="50">
        <f t="shared" si="153"/>
        <v>4</v>
      </c>
      <c r="L1504" s="67">
        <v>0</v>
      </c>
      <c r="M1504" s="67">
        <v>1</v>
      </c>
      <c r="N1504" s="95">
        <f t="shared" si="154"/>
        <v>0</v>
      </c>
      <c r="O1504" s="36">
        <f t="shared" si="152"/>
        <v>20100093</v>
      </c>
      <c r="P1504" s="63">
        <v>577.63</v>
      </c>
      <c r="Q1504" s="76">
        <v>1.7312120215362775E-3</v>
      </c>
      <c r="R1504" s="76">
        <f t="shared" si="155"/>
        <v>-1</v>
      </c>
      <c r="S1504" s="95">
        <f t="shared" si="156"/>
        <v>0</v>
      </c>
      <c r="T1504" s="95">
        <f t="shared" si="157"/>
        <v>-1</v>
      </c>
    </row>
    <row r="1505" spans="1:20" x14ac:dyDescent="0.3">
      <c r="A1505" s="36">
        <f t="shared" si="145"/>
        <v>2</v>
      </c>
      <c r="B1505" s="7">
        <v>97</v>
      </c>
      <c r="C1505" s="7">
        <v>1</v>
      </c>
      <c r="D1505" s="7" t="s">
        <v>411</v>
      </c>
      <c r="E1505" s="7">
        <v>2010</v>
      </c>
      <c r="F1505" s="68">
        <v>2011</v>
      </c>
      <c r="G1505" s="66">
        <v>149.79</v>
      </c>
      <c r="H1505" s="68">
        <v>10</v>
      </c>
      <c r="I1505" s="67">
        <v>0</v>
      </c>
      <c r="J1505" s="10">
        <v>0</v>
      </c>
      <c r="K1505" s="50">
        <f t="shared" si="153"/>
        <v>2</v>
      </c>
      <c r="L1505" s="67">
        <v>880</v>
      </c>
      <c r="M1505" s="67">
        <v>959</v>
      </c>
      <c r="N1505" s="95">
        <f t="shared" si="154"/>
        <v>0.47852093529091899</v>
      </c>
      <c r="O1505" s="36">
        <f t="shared" si="152"/>
        <v>20100097</v>
      </c>
      <c r="P1505" s="63">
        <v>731.37</v>
      </c>
      <c r="Q1505" s="76">
        <v>2.5144591656753765</v>
      </c>
      <c r="R1505" s="76">
        <f t="shared" si="155"/>
        <v>-1</v>
      </c>
      <c r="S1505" s="95">
        <f t="shared" si="156"/>
        <v>0.47852093529091899</v>
      </c>
      <c r="T1505" s="95">
        <f t="shared" si="157"/>
        <v>-1</v>
      </c>
    </row>
    <row r="1506" spans="1:20" x14ac:dyDescent="0.3">
      <c r="A1506" s="36">
        <f t="shared" si="145"/>
        <v>2</v>
      </c>
      <c r="B1506" s="7">
        <v>111</v>
      </c>
      <c r="C1506" s="7">
        <v>1</v>
      </c>
      <c r="D1506" s="7" t="s">
        <v>469</v>
      </c>
      <c r="E1506" s="7">
        <v>2010</v>
      </c>
      <c r="F1506" s="68">
        <v>2011</v>
      </c>
      <c r="G1506" s="66">
        <v>337.81</v>
      </c>
      <c r="H1506" s="68">
        <v>10</v>
      </c>
      <c r="I1506" s="67">
        <v>0</v>
      </c>
      <c r="J1506" s="10">
        <v>0</v>
      </c>
      <c r="K1506" s="50">
        <f t="shared" si="153"/>
        <v>4</v>
      </c>
      <c r="L1506" s="67">
        <v>1079</v>
      </c>
      <c r="M1506" s="67">
        <v>3058</v>
      </c>
      <c r="N1506" s="95">
        <f t="shared" si="154"/>
        <v>0.26081701716219485</v>
      </c>
      <c r="O1506" s="36">
        <f t="shared" si="152"/>
        <v>20100111</v>
      </c>
      <c r="P1506" s="63">
        <v>1641.32</v>
      </c>
      <c r="Q1506" s="76">
        <v>2.5205322545268443</v>
      </c>
      <c r="R1506" s="76">
        <f t="shared" si="155"/>
        <v>-1</v>
      </c>
      <c r="S1506" s="95">
        <f t="shared" si="156"/>
        <v>0.26081701716219485</v>
      </c>
      <c r="T1506" s="95">
        <f t="shared" si="157"/>
        <v>-1</v>
      </c>
    </row>
    <row r="1507" spans="1:20" x14ac:dyDescent="0.3">
      <c r="A1507" s="36">
        <f t="shared" si="145"/>
        <v>2</v>
      </c>
      <c r="B1507" s="7">
        <v>113</v>
      </c>
      <c r="C1507" s="7">
        <v>1</v>
      </c>
      <c r="D1507" s="7" t="s">
        <v>665</v>
      </c>
      <c r="E1507" s="7">
        <v>2010</v>
      </c>
      <c r="F1507" s="10">
        <v>2011</v>
      </c>
      <c r="G1507" s="66">
        <v>500</v>
      </c>
      <c r="H1507" s="10">
        <v>10</v>
      </c>
      <c r="I1507" s="67">
        <v>0</v>
      </c>
      <c r="J1507" s="10">
        <v>0</v>
      </c>
      <c r="K1507" s="50">
        <f t="shared" si="153"/>
        <v>6</v>
      </c>
      <c r="L1507" s="67">
        <v>1615</v>
      </c>
      <c r="M1507" s="67">
        <v>2063</v>
      </c>
      <c r="N1507" s="95">
        <f t="shared" si="154"/>
        <v>0.4390973355084285</v>
      </c>
      <c r="O1507" s="36">
        <f t="shared" si="152"/>
        <v>20100113</v>
      </c>
      <c r="P1507" s="63">
        <v>822.17</v>
      </c>
      <c r="Q1507" s="76">
        <v>4.4735273726844813</v>
      </c>
      <c r="R1507" s="76">
        <f t="shared" si="155"/>
        <v>-1</v>
      </c>
      <c r="S1507" s="95">
        <f t="shared" si="156"/>
        <v>0.4390973355084285</v>
      </c>
      <c r="T1507" s="95">
        <f t="shared" si="157"/>
        <v>-1</v>
      </c>
    </row>
    <row r="1508" spans="1:20" x14ac:dyDescent="0.3">
      <c r="A1508" s="36">
        <f t="shared" si="145"/>
        <v>2</v>
      </c>
      <c r="B1508" s="7">
        <v>138</v>
      </c>
      <c r="C1508" s="7">
        <v>1</v>
      </c>
      <c r="D1508" s="7" t="s">
        <v>243</v>
      </c>
      <c r="E1508" s="7">
        <v>2010</v>
      </c>
      <c r="F1508" s="68">
        <v>2011</v>
      </c>
      <c r="G1508" s="66">
        <v>350</v>
      </c>
      <c r="H1508" s="68">
        <v>10</v>
      </c>
      <c r="I1508" s="67">
        <v>0</v>
      </c>
      <c r="J1508" s="10">
        <v>0</v>
      </c>
      <c r="K1508" s="50">
        <f t="shared" si="153"/>
        <v>4</v>
      </c>
      <c r="L1508" s="67">
        <v>3073</v>
      </c>
      <c r="M1508" s="67">
        <v>5215</v>
      </c>
      <c r="N1508" s="95">
        <f t="shared" si="154"/>
        <v>0.37077702702702703</v>
      </c>
      <c r="O1508" s="36">
        <f t="shared" si="152"/>
        <v>20100138</v>
      </c>
      <c r="P1508" s="63">
        <v>3682.05</v>
      </c>
      <c r="Q1508" s="76">
        <v>2.2509200038022295</v>
      </c>
      <c r="R1508" s="76">
        <f t="shared" si="155"/>
        <v>-1</v>
      </c>
      <c r="S1508" s="95">
        <f t="shared" si="156"/>
        <v>0.37077702702702703</v>
      </c>
      <c r="T1508" s="95">
        <f t="shared" si="157"/>
        <v>-1</v>
      </c>
    </row>
    <row r="1509" spans="1:20" x14ac:dyDescent="0.3">
      <c r="A1509" s="36">
        <f t="shared" si="145"/>
        <v>2</v>
      </c>
      <c r="B1509" s="7">
        <v>138</v>
      </c>
      <c r="C1509" s="7">
        <v>1</v>
      </c>
      <c r="D1509" s="7" t="s">
        <v>243</v>
      </c>
      <c r="E1509" s="7">
        <v>2010</v>
      </c>
      <c r="F1509" s="68">
        <v>2011</v>
      </c>
      <c r="G1509" s="66">
        <v>175</v>
      </c>
      <c r="H1509" s="68">
        <v>10</v>
      </c>
      <c r="I1509" s="67">
        <v>0</v>
      </c>
      <c r="J1509" s="10">
        <v>0</v>
      </c>
      <c r="K1509" s="50">
        <f t="shared" si="153"/>
        <v>2</v>
      </c>
      <c r="L1509" s="67">
        <v>2811</v>
      </c>
      <c r="M1509" s="67">
        <v>5427</v>
      </c>
      <c r="N1509" s="95">
        <f t="shared" si="154"/>
        <v>0.34122359796067009</v>
      </c>
      <c r="O1509" s="36">
        <f t="shared" si="152"/>
        <v>20100138</v>
      </c>
      <c r="P1509" s="63">
        <v>3682.05</v>
      </c>
      <c r="Q1509" s="76">
        <v>2.2373406118873995</v>
      </c>
      <c r="R1509" s="76">
        <f t="shared" si="155"/>
        <v>-1</v>
      </c>
      <c r="S1509" s="95">
        <f t="shared" si="156"/>
        <v>0.34122359796067009</v>
      </c>
      <c r="T1509" s="95">
        <f t="shared" si="157"/>
        <v>-1</v>
      </c>
    </row>
    <row r="1510" spans="1:20" x14ac:dyDescent="0.3">
      <c r="A1510" s="36">
        <f t="shared" si="145"/>
        <v>2</v>
      </c>
      <c r="B1510" s="7">
        <v>138</v>
      </c>
      <c r="C1510" s="7">
        <v>1</v>
      </c>
      <c r="D1510" s="7" t="s">
        <v>243</v>
      </c>
      <c r="E1510" s="7">
        <v>2010</v>
      </c>
      <c r="F1510" s="68">
        <v>2011</v>
      </c>
      <c r="G1510" s="66">
        <v>175</v>
      </c>
      <c r="H1510" s="68">
        <v>10</v>
      </c>
      <c r="I1510" s="67">
        <v>0</v>
      </c>
      <c r="J1510" s="10">
        <v>0</v>
      </c>
      <c r="K1510" s="50">
        <f t="shared" si="153"/>
        <v>2</v>
      </c>
      <c r="L1510" s="67">
        <v>2522</v>
      </c>
      <c r="M1510" s="67">
        <v>5425</v>
      </c>
      <c r="N1510" s="95">
        <f t="shared" si="154"/>
        <v>0.31735246004781681</v>
      </c>
      <c r="O1510" s="36">
        <f t="shared" si="152"/>
        <v>20100138</v>
      </c>
      <c r="P1510" s="63">
        <v>3682.05</v>
      </c>
      <c r="Q1510" s="76">
        <v>2.1583085509430888</v>
      </c>
      <c r="R1510" s="76">
        <f t="shared" si="155"/>
        <v>-1</v>
      </c>
      <c r="S1510" s="95">
        <f t="shared" si="156"/>
        <v>0.31735246004781681</v>
      </c>
      <c r="T1510" s="95">
        <f t="shared" si="157"/>
        <v>-1</v>
      </c>
    </row>
    <row r="1511" spans="1:20" x14ac:dyDescent="0.3">
      <c r="A1511" s="36">
        <f t="shared" si="145"/>
        <v>2</v>
      </c>
      <c r="B1511" s="7">
        <v>139</v>
      </c>
      <c r="C1511" s="7">
        <v>1</v>
      </c>
      <c r="D1511" s="7" t="s">
        <v>674</v>
      </c>
      <c r="E1511" s="7">
        <v>2010</v>
      </c>
      <c r="F1511" s="68">
        <v>2011</v>
      </c>
      <c r="G1511" s="66">
        <v>500</v>
      </c>
      <c r="H1511" s="68">
        <v>5</v>
      </c>
      <c r="I1511" s="67">
        <v>0</v>
      </c>
      <c r="J1511" s="10">
        <v>0</v>
      </c>
      <c r="K1511" s="50">
        <f t="shared" si="153"/>
        <v>6</v>
      </c>
      <c r="L1511" s="67">
        <v>738</v>
      </c>
      <c r="M1511" s="67">
        <v>1513</v>
      </c>
      <c r="N1511" s="95">
        <f t="shared" si="154"/>
        <v>0.32785428698356284</v>
      </c>
      <c r="O1511" s="36">
        <f t="shared" si="152"/>
        <v>20100139</v>
      </c>
      <c r="P1511" s="63">
        <v>889.34</v>
      </c>
      <c r="Q1511" s="76">
        <v>2.5310904715856704</v>
      </c>
      <c r="R1511" s="76">
        <f t="shared" si="155"/>
        <v>-1</v>
      </c>
      <c r="S1511" s="95">
        <f t="shared" si="156"/>
        <v>0.32785428698356284</v>
      </c>
      <c r="T1511" s="95">
        <f t="shared" si="157"/>
        <v>-1</v>
      </c>
    </row>
    <row r="1512" spans="1:20" x14ac:dyDescent="0.3">
      <c r="A1512" s="36">
        <f t="shared" si="145"/>
        <v>2</v>
      </c>
      <c r="B1512" s="7">
        <v>152</v>
      </c>
      <c r="C1512" s="7">
        <v>1</v>
      </c>
      <c r="D1512" s="7" t="s">
        <v>486</v>
      </c>
      <c r="E1512" s="7">
        <v>2010</v>
      </c>
      <c r="F1512" s="68">
        <v>2011</v>
      </c>
      <c r="G1512" s="66">
        <v>850</v>
      </c>
      <c r="H1512" s="68">
        <v>7</v>
      </c>
      <c r="I1512" s="67">
        <v>1</v>
      </c>
      <c r="J1512" s="10">
        <v>0</v>
      </c>
      <c r="K1512" s="50">
        <f t="shared" si="153"/>
        <v>9</v>
      </c>
      <c r="L1512" s="67">
        <v>6950</v>
      </c>
      <c r="M1512" s="67">
        <v>6045</v>
      </c>
      <c r="N1512" s="95">
        <f t="shared" si="154"/>
        <v>0.53482108503270487</v>
      </c>
      <c r="O1512" s="36">
        <f t="shared" si="152"/>
        <v>20100152</v>
      </c>
      <c r="P1512" s="63">
        <v>5266.66</v>
      </c>
      <c r="Q1512" s="76">
        <v>2.4674081865926412</v>
      </c>
      <c r="R1512" s="76">
        <f t="shared" si="155"/>
        <v>-1</v>
      </c>
      <c r="S1512" s="95">
        <f t="shared" si="156"/>
        <v>0.53482108503270487</v>
      </c>
      <c r="T1512" s="95">
        <f t="shared" si="157"/>
        <v>-1</v>
      </c>
    </row>
    <row r="1513" spans="1:20" x14ac:dyDescent="0.3">
      <c r="A1513" s="36">
        <f t="shared" si="145"/>
        <v>2</v>
      </c>
      <c r="B1513" s="7">
        <v>166</v>
      </c>
      <c r="C1513" s="7">
        <v>1</v>
      </c>
      <c r="D1513" s="7" t="s">
        <v>541</v>
      </c>
      <c r="E1513" s="7">
        <v>2010</v>
      </c>
      <c r="F1513" s="68">
        <v>2011</v>
      </c>
      <c r="G1513" s="66">
        <v>650</v>
      </c>
      <c r="H1513" s="68">
        <v>5</v>
      </c>
      <c r="I1513" s="67">
        <v>1</v>
      </c>
      <c r="J1513" s="10">
        <v>0</v>
      </c>
      <c r="K1513" s="50">
        <f t="shared" si="153"/>
        <v>7</v>
      </c>
      <c r="L1513" s="67">
        <v>1446</v>
      </c>
      <c r="M1513" s="67">
        <v>1301</v>
      </c>
      <c r="N1513" s="95">
        <f t="shared" si="154"/>
        <v>0.52639242810338549</v>
      </c>
      <c r="O1513" s="36">
        <f t="shared" si="152"/>
        <v>20100166</v>
      </c>
      <c r="P1513" s="63">
        <v>527.59</v>
      </c>
      <c r="Q1513" s="76">
        <v>5.2066945923918189</v>
      </c>
      <c r="R1513" s="76">
        <f t="shared" si="155"/>
        <v>-1</v>
      </c>
      <c r="S1513" s="95">
        <f t="shared" si="156"/>
        <v>0.52639242810338549</v>
      </c>
      <c r="T1513" s="95">
        <f t="shared" si="157"/>
        <v>-1</v>
      </c>
    </row>
    <row r="1514" spans="1:20" x14ac:dyDescent="0.3">
      <c r="A1514" s="36">
        <f t="shared" si="145"/>
        <v>2</v>
      </c>
      <c r="B1514" s="7">
        <v>194</v>
      </c>
      <c r="C1514" s="7">
        <v>1</v>
      </c>
      <c r="D1514" s="7" t="s">
        <v>319</v>
      </c>
      <c r="E1514" s="7">
        <v>2010</v>
      </c>
      <c r="F1514" s="68">
        <v>2011</v>
      </c>
      <c r="G1514" s="66">
        <v>524</v>
      </c>
      <c r="H1514" s="68">
        <v>10</v>
      </c>
      <c r="I1514" s="67">
        <v>1</v>
      </c>
      <c r="J1514" s="10">
        <v>0</v>
      </c>
      <c r="K1514" s="50">
        <f t="shared" si="153"/>
        <v>6</v>
      </c>
      <c r="L1514" s="67">
        <v>12890</v>
      </c>
      <c r="M1514" s="67">
        <v>8819</v>
      </c>
      <c r="N1514" s="95">
        <f t="shared" si="154"/>
        <v>0.59376295545626234</v>
      </c>
      <c r="O1514" s="36">
        <f t="shared" si="152"/>
        <v>20100194</v>
      </c>
      <c r="P1514" s="63">
        <v>11213.02</v>
      </c>
      <c r="Q1514" s="76">
        <v>1.9360529099207884</v>
      </c>
      <c r="R1514" s="76">
        <f t="shared" si="155"/>
        <v>-1</v>
      </c>
      <c r="S1514" s="95">
        <f t="shared" si="156"/>
        <v>0.59376295545626234</v>
      </c>
      <c r="T1514" s="95">
        <f t="shared" si="157"/>
        <v>-1</v>
      </c>
    </row>
    <row r="1515" spans="1:20" x14ac:dyDescent="0.3">
      <c r="A1515" s="36">
        <f t="shared" ref="A1515:A1578" si="158">IF(E1515/4=INT(E1515/4),1,IF(E1515/2=INT(E1515/2),2,3))</f>
        <v>2</v>
      </c>
      <c r="B1515" s="7">
        <v>194</v>
      </c>
      <c r="C1515" s="7">
        <v>1</v>
      </c>
      <c r="D1515" s="7" t="s">
        <v>319</v>
      </c>
      <c r="E1515" s="7">
        <v>2010</v>
      </c>
      <c r="F1515" s="68">
        <v>2011</v>
      </c>
      <c r="G1515" s="66">
        <v>236</v>
      </c>
      <c r="H1515" s="68">
        <v>10</v>
      </c>
      <c r="I1515" s="67">
        <v>0</v>
      </c>
      <c r="J1515" s="10">
        <v>0</v>
      </c>
      <c r="K1515" s="50">
        <f t="shared" si="153"/>
        <v>3</v>
      </c>
      <c r="L1515" s="67">
        <v>9380</v>
      </c>
      <c r="M1515" s="67">
        <v>12203</v>
      </c>
      <c r="N1515" s="95">
        <f t="shared" si="154"/>
        <v>0.43460130658388546</v>
      </c>
      <c r="O1515" s="36">
        <f t="shared" si="152"/>
        <v>20100194</v>
      </c>
      <c r="P1515" s="63">
        <v>11213.02</v>
      </c>
      <c r="Q1515" s="76">
        <v>1.9248159728601215</v>
      </c>
      <c r="R1515" s="76">
        <f t="shared" si="155"/>
        <v>-1</v>
      </c>
      <c r="S1515" s="95">
        <f t="shared" si="156"/>
        <v>0.43460130658388546</v>
      </c>
      <c r="T1515" s="95">
        <f t="shared" si="157"/>
        <v>-1</v>
      </c>
    </row>
    <row r="1516" spans="1:20" x14ac:dyDescent="0.3">
      <c r="A1516" s="36">
        <f t="shared" si="158"/>
        <v>2</v>
      </c>
      <c r="B1516" s="7">
        <v>196</v>
      </c>
      <c r="C1516" s="7">
        <v>1</v>
      </c>
      <c r="D1516" s="7" t="s">
        <v>414</v>
      </c>
      <c r="E1516" s="7">
        <v>2010</v>
      </c>
      <c r="F1516" s="68">
        <v>2011</v>
      </c>
      <c r="G1516" s="66">
        <v>511.83</v>
      </c>
      <c r="H1516" s="68">
        <v>10</v>
      </c>
      <c r="I1516" s="67">
        <v>0</v>
      </c>
      <c r="J1516" s="10">
        <v>0</v>
      </c>
      <c r="K1516" s="50">
        <f t="shared" si="153"/>
        <v>6</v>
      </c>
      <c r="L1516" s="67">
        <v>27338</v>
      </c>
      <c r="M1516" s="67">
        <v>32026</v>
      </c>
      <c r="N1516" s="95">
        <f t="shared" si="154"/>
        <v>0.46051479010848323</v>
      </c>
      <c r="O1516" s="36">
        <f t="shared" si="152"/>
        <v>20100196</v>
      </c>
      <c r="P1516" s="63">
        <v>27333.4</v>
      </c>
      <c r="Q1516" s="76">
        <v>2.17184836134546</v>
      </c>
      <c r="R1516" s="76">
        <f t="shared" si="155"/>
        <v>-1</v>
      </c>
      <c r="S1516" s="95">
        <f t="shared" si="156"/>
        <v>0.46051479010848323</v>
      </c>
      <c r="T1516" s="95">
        <f t="shared" si="157"/>
        <v>-1</v>
      </c>
    </row>
    <row r="1517" spans="1:20" x14ac:dyDescent="0.3">
      <c r="A1517" s="36">
        <f t="shared" si="158"/>
        <v>2</v>
      </c>
      <c r="B1517" s="7">
        <v>197</v>
      </c>
      <c r="C1517" s="7">
        <v>1</v>
      </c>
      <c r="D1517" s="7" t="s">
        <v>415</v>
      </c>
      <c r="E1517" s="7">
        <v>2010</v>
      </c>
      <c r="F1517" s="68">
        <v>2011</v>
      </c>
      <c r="G1517" s="66">
        <v>347.29999999999995</v>
      </c>
      <c r="H1517" s="68">
        <v>10</v>
      </c>
      <c r="I1517" s="67">
        <v>0</v>
      </c>
      <c r="J1517" s="10">
        <v>0</v>
      </c>
      <c r="K1517" s="50">
        <f t="shared" si="153"/>
        <v>4</v>
      </c>
      <c r="L1517" s="67">
        <v>8332</v>
      </c>
      <c r="M1517" s="67">
        <v>9535</v>
      </c>
      <c r="N1517" s="95">
        <f t="shared" si="154"/>
        <v>0.46633458331001287</v>
      </c>
      <c r="O1517" s="36">
        <f t="shared" si="152"/>
        <v>20100197</v>
      </c>
      <c r="P1517" s="63">
        <v>4426.6000000000004</v>
      </c>
      <c r="Q1517" s="76">
        <v>4.0362806668775129</v>
      </c>
      <c r="R1517" s="76">
        <f t="shared" si="155"/>
        <v>-1</v>
      </c>
      <c r="S1517" s="95">
        <f t="shared" si="156"/>
        <v>0.46633458331001287</v>
      </c>
      <c r="T1517" s="95">
        <f t="shared" si="157"/>
        <v>-1</v>
      </c>
    </row>
    <row r="1518" spans="1:20" x14ac:dyDescent="0.3">
      <c r="A1518" s="36">
        <f t="shared" si="158"/>
        <v>2</v>
      </c>
      <c r="B1518" s="7">
        <v>227</v>
      </c>
      <c r="C1518" s="7">
        <v>1</v>
      </c>
      <c r="D1518" s="7" t="s">
        <v>416</v>
      </c>
      <c r="E1518" s="7">
        <v>2010</v>
      </c>
      <c r="F1518" s="68">
        <v>2011</v>
      </c>
      <c r="G1518" s="66">
        <v>170</v>
      </c>
      <c r="H1518" s="68">
        <v>5</v>
      </c>
      <c r="I1518" s="67">
        <v>0</v>
      </c>
      <c r="J1518" s="10">
        <v>0</v>
      </c>
      <c r="K1518" s="50">
        <f t="shared" si="153"/>
        <v>2</v>
      </c>
      <c r="L1518" s="67">
        <v>849</v>
      </c>
      <c r="M1518" s="67">
        <v>1102</v>
      </c>
      <c r="N1518" s="95">
        <f t="shared" si="154"/>
        <v>0.43516145566376219</v>
      </c>
      <c r="O1518" s="36">
        <f t="shared" si="152"/>
        <v>20100227</v>
      </c>
      <c r="P1518" s="63">
        <v>883.05</v>
      </c>
      <c r="Q1518" s="76">
        <v>2.2093879168789989</v>
      </c>
      <c r="R1518" s="76">
        <f t="shared" si="155"/>
        <v>-1</v>
      </c>
      <c r="S1518" s="95">
        <f t="shared" si="156"/>
        <v>0.43516145566376219</v>
      </c>
      <c r="T1518" s="95">
        <f t="shared" si="157"/>
        <v>-1</v>
      </c>
    </row>
    <row r="1519" spans="1:20" x14ac:dyDescent="0.3">
      <c r="A1519" s="36">
        <f t="shared" si="158"/>
        <v>2</v>
      </c>
      <c r="B1519" s="7">
        <v>252</v>
      </c>
      <c r="C1519" s="7">
        <v>1</v>
      </c>
      <c r="D1519" s="7" t="s">
        <v>273</v>
      </c>
      <c r="E1519" s="7">
        <v>2010</v>
      </c>
      <c r="F1519" s="68">
        <v>2011</v>
      </c>
      <c r="G1519" s="66">
        <v>350</v>
      </c>
      <c r="H1519" s="68">
        <v>5</v>
      </c>
      <c r="I1519" s="67">
        <v>0</v>
      </c>
      <c r="J1519" s="10">
        <v>0</v>
      </c>
      <c r="K1519" s="50">
        <f t="shared" si="153"/>
        <v>4</v>
      </c>
      <c r="L1519" s="67">
        <v>1467</v>
      </c>
      <c r="M1519" s="67">
        <v>2020</v>
      </c>
      <c r="N1519" s="95">
        <f t="shared" si="154"/>
        <v>0.4207054774878119</v>
      </c>
      <c r="O1519" s="36">
        <f t="shared" si="152"/>
        <v>20100252</v>
      </c>
      <c r="P1519" s="63">
        <v>1275.82</v>
      </c>
      <c r="Q1519" s="76">
        <v>2.7331441739430327</v>
      </c>
      <c r="R1519" s="76">
        <f t="shared" si="155"/>
        <v>-1</v>
      </c>
      <c r="S1519" s="95">
        <f t="shared" si="156"/>
        <v>0.4207054774878119</v>
      </c>
      <c r="T1519" s="95">
        <f t="shared" si="157"/>
        <v>-1</v>
      </c>
    </row>
    <row r="1520" spans="1:20" x14ac:dyDescent="0.3">
      <c r="A1520" s="36">
        <f t="shared" si="158"/>
        <v>2</v>
      </c>
      <c r="B1520" s="7">
        <v>286</v>
      </c>
      <c r="C1520" s="7">
        <v>1</v>
      </c>
      <c r="D1520" s="7" t="s">
        <v>422</v>
      </c>
      <c r="E1520" s="7">
        <v>2010</v>
      </c>
      <c r="F1520" s="68">
        <v>2011</v>
      </c>
      <c r="G1520" s="66">
        <v>252.86</v>
      </c>
      <c r="H1520" s="68">
        <v>10</v>
      </c>
      <c r="I1520" s="67">
        <v>0</v>
      </c>
      <c r="J1520" s="10">
        <v>0</v>
      </c>
      <c r="K1520" s="50">
        <f t="shared" si="153"/>
        <v>3</v>
      </c>
      <c r="L1520" s="67">
        <v>1039</v>
      </c>
      <c r="M1520" s="67">
        <v>1228</v>
      </c>
      <c r="N1520" s="95">
        <f t="shared" si="154"/>
        <v>0.45831495368328184</v>
      </c>
      <c r="O1520" s="36">
        <f t="shared" si="152"/>
        <v>20100286</v>
      </c>
      <c r="P1520" s="63">
        <v>2047.56</v>
      </c>
      <c r="Q1520" s="76">
        <v>1.107171462618922</v>
      </c>
      <c r="R1520" s="76">
        <f t="shared" si="155"/>
        <v>-1</v>
      </c>
      <c r="S1520" s="95">
        <f t="shared" si="156"/>
        <v>0.45831495368328184</v>
      </c>
      <c r="T1520" s="95">
        <f t="shared" si="157"/>
        <v>-1</v>
      </c>
    </row>
    <row r="1521" spans="1:20" x14ac:dyDescent="0.3">
      <c r="A1521" s="36">
        <f t="shared" si="158"/>
        <v>2</v>
      </c>
      <c r="B1521" s="7">
        <v>286</v>
      </c>
      <c r="C1521" s="7">
        <v>1</v>
      </c>
      <c r="D1521" s="7" t="s">
        <v>422</v>
      </c>
      <c r="E1521" s="7">
        <v>2010</v>
      </c>
      <c r="F1521" s="68">
        <v>2011</v>
      </c>
      <c r="G1521" s="66">
        <v>100</v>
      </c>
      <c r="H1521" s="68">
        <v>10</v>
      </c>
      <c r="I1521" s="67">
        <v>0</v>
      </c>
      <c r="J1521" s="10">
        <v>0</v>
      </c>
      <c r="K1521" s="50">
        <f t="shared" si="153"/>
        <v>2</v>
      </c>
      <c r="L1521" s="67">
        <v>933</v>
      </c>
      <c r="M1521" s="67">
        <v>1316</v>
      </c>
      <c r="N1521" s="95">
        <f t="shared" si="154"/>
        <v>0.41485104490884839</v>
      </c>
      <c r="O1521" s="36">
        <f t="shared" si="152"/>
        <v>20100286</v>
      </c>
      <c r="P1521" s="63">
        <v>2047.56</v>
      </c>
      <c r="Q1521" s="76">
        <v>1.0983805114380043</v>
      </c>
      <c r="R1521" s="76">
        <f t="shared" si="155"/>
        <v>-1</v>
      </c>
      <c r="S1521" s="95">
        <f t="shared" si="156"/>
        <v>0.41485104490884839</v>
      </c>
      <c r="T1521" s="95">
        <f t="shared" si="157"/>
        <v>-1</v>
      </c>
    </row>
    <row r="1522" spans="1:20" x14ac:dyDescent="0.3">
      <c r="A1522" s="36">
        <f t="shared" si="158"/>
        <v>2</v>
      </c>
      <c r="B1522" s="7">
        <v>300</v>
      </c>
      <c r="C1522" s="7">
        <v>1</v>
      </c>
      <c r="D1522" s="7" t="s">
        <v>252</v>
      </c>
      <c r="E1522" s="7">
        <v>2010</v>
      </c>
      <c r="F1522" s="68">
        <v>2012</v>
      </c>
      <c r="G1522" s="66">
        <v>608.34</v>
      </c>
      <c r="H1522" s="68">
        <v>6</v>
      </c>
      <c r="I1522" s="67">
        <v>1</v>
      </c>
      <c r="J1522" s="10">
        <v>1</v>
      </c>
      <c r="K1522" s="50">
        <f t="shared" si="153"/>
        <v>7</v>
      </c>
      <c r="L1522" s="67">
        <v>2153</v>
      </c>
      <c r="M1522" s="67">
        <v>1421</v>
      </c>
      <c r="N1522" s="95">
        <f t="shared" si="154"/>
        <v>0.60240626748740911</v>
      </c>
      <c r="O1522" s="36">
        <f t="shared" si="152"/>
        <v>20100300</v>
      </c>
      <c r="P1522" s="63">
        <v>1334.24</v>
      </c>
      <c r="Q1522" s="76">
        <v>2.6786784986209375</v>
      </c>
      <c r="R1522" s="76">
        <f t="shared" si="155"/>
        <v>-1</v>
      </c>
      <c r="S1522" s="95">
        <f t="shared" si="156"/>
        <v>0.60240626748740911</v>
      </c>
      <c r="T1522" s="95">
        <f t="shared" si="157"/>
        <v>-1</v>
      </c>
    </row>
    <row r="1523" spans="1:20" x14ac:dyDescent="0.3">
      <c r="A1523" s="36">
        <f t="shared" si="158"/>
        <v>2</v>
      </c>
      <c r="B1523" s="7">
        <v>300</v>
      </c>
      <c r="C1523" s="7">
        <v>1</v>
      </c>
      <c r="D1523" s="7" t="s">
        <v>252</v>
      </c>
      <c r="E1523" s="7">
        <v>2010</v>
      </c>
      <c r="F1523" s="10">
        <v>2011</v>
      </c>
      <c r="G1523" s="66">
        <v>375</v>
      </c>
      <c r="H1523" s="10">
        <v>7</v>
      </c>
      <c r="I1523" s="67">
        <v>0</v>
      </c>
      <c r="J1523" s="10">
        <v>0</v>
      </c>
      <c r="K1523" s="50">
        <f t="shared" si="153"/>
        <v>4</v>
      </c>
      <c r="L1523" s="67">
        <v>1476</v>
      </c>
      <c r="M1523" s="67">
        <v>2047</v>
      </c>
      <c r="N1523" s="95">
        <f t="shared" si="154"/>
        <v>0.41896111268804997</v>
      </c>
      <c r="O1523" s="36">
        <f t="shared" si="152"/>
        <v>20100300</v>
      </c>
      <c r="P1523" s="63">
        <v>1334.24</v>
      </c>
      <c r="Q1523" s="76">
        <v>2.6404544909461567</v>
      </c>
      <c r="R1523" s="76">
        <f t="shared" si="155"/>
        <v>-1</v>
      </c>
      <c r="S1523" s="95">
        <f t="shared" si="156"/>
        <v>0.41896111268804997</v>
      </c>
      <c r="T1523" s="95">
        <f t="shared" si="157"/>
        <v>-1</v>
      </c>
    </row>
    <row r="1524" spans="1:20" x14ac:dyDescent="0.3">
      <c r="A1524" s="36">
        <f t="shared" si="158"/>
        <v>2</v>
      </c>
      <c r="B1524" s="7">
        <v>308</v>
      </c>
      <c r="C1524" s="7">
        <v>1</v>
      </c>
      <c r="D1524" s="7" t="s">
        <v>549</v>
      </c>
      <c r="E1524" s="7">
        <v>2010</v>
      </c>
      <c r="F1524" s="10">
        <v>2011</v>
      </c>
      <c r="G1524" s="66">
        <v>348.53</v>
      </c>
      <c r="H1524" s="10">
        <v>10</v>
      </c>
      <c r="I1524" s="67">
        <v>0</v>
      </c>
      <c r="J1524" s="10">
        <v>0</v>
      </c>
      <c r="K1524" s="50">
        <f t="shared" si="153"/>
        <v>4</v>
      </c>
      <c r="L1524" s="67">
        <v>455</v>
      </c>
      <c r="M1524" s="67">
        <v>790</v>
      </c>
      <c r="N1524" s="95">
        <f t="shared" si="154"/>
        <v>0.36546184738955823</v>
      </c>
      <c r="O1524" s="36">
        <f t="shared" si="152"/>
        <v>20100308</v>
      </c>
      <c r="P1524" s="63">
        <v>555.30999999999995</v>
      </c>
      <c r="Q1524" s="76">
        <v>2.2419909600043222</v>
      </c>
      <c r="R1524" s="76">
        <f t="shared" si="155"/>
        <v>-1</v>
      </c>
      <c r="S1524" s="95">
        <f t="shared" si="156"/>
        <v>0.36546184738955823</v>
      </c>
      <c r="T1524" s="95">
        <f t="shared" si="157"/>
        <v>-1</v>
      </c>
    </row>
    <row r="1525" spans="1:20" x14ac:dyDescent="0.3">
      <c r="A1525" s="36">
        <f t="shared" si="158"/>
        <v>2</v>
      </c>
      <c r="B1525" s="7">
        <v>309</v>
      </c>
      <c r="C1525" s="7">
        <v>1</v>
      </c>
      <c r="D1525" s="7" t="s">
        <v>378</v>
      </c>
      <c r="E1525" s="7">
        <v>2010</v>
      </c>
      <c r="F1525" s="68">
        <v>2012</v>
      </c>
      <c r="G1525" s="66">
        <v>600</v>
      </c>
      <c r="H1525" s="68">
        <v>5</v>
      </c>
      <c r="I1525" s="67">
        <v>1</v>
      </c>
      <c r="J1525" s="10">
        <v>1</v>
      </c>
      <c r="K1525" s="50">
        <f t="shared" si="153"/>
        <v>7</v>
      </c>
      <c r="L1525" s="67">
        <v>2937</v>
      </c>
      <c r="M1525" s="67">
        <v>2464</v>
      </c>
      <c r="N1525" s="95">
        <f t="shared" si="154"/>
        <v>0.54378818737270873</v>
      </c>
      <c r="O1525" s="36">
        <f t="shared" si="152"/>
        <v>20100309</v>
      </c>
      <c r="P1525" s="63">
        <v>1512.98</v>
      </c>
      <c r="Q1525" s="76">
        <v>3.5697762032545044</v>
      </c>
      <c r="R1525" s="76">
        <f t="shared" si="155"/>
        <v>-1</v>
      </c>
      <c r="S1525" s="95">
        <f t="shared" si="156"/>
        <v>0.54378818737270873</v>
      </c>
      <c r="T1525" s="95">
        <f t="shared" si="157"/>
        <v>-1</v>
      </c>
    </row>
    <row r="1526" spans="1:20" x14ac:dyDescent="0.3">
      <c r="A1526" s="36">
        <f t="shared" si="158"/>
        <v>2</v>
      </c>
      <c r="B1526" s="7">
        <v>323</v>
      </c>
      <c r="C1526" s="7">
        <v>2</v>
      </c>
      <c r="D1526" s="7" t="s">
        <v>550</v>
      </c>
      <c r="E1526" s="7">
        <v>2010</v>
      </c>
      <c r="F1526" s="68">
        <v>2011</v>
      </c>
      <c r="G1526" s="66">
        <v>1700</v>
      </c>
      <c r="H1526" s="68">
        <v>5</v>
      </c>
      <c r="I1526" s="67">
        <v>1</v>
      </c>
      <c r="J1526" s="10">
        <v>0</v>
      </c>
      <c r="K1526" s="50">
        <f t="shared" si="153"/>
        <v>10</v>
      </c>
      <c r="L1526" s="67">
        <v>88</v>
      </c>
      <c r="M1526" s="67">
        <v>56</v>
      </c>
      <c r="N1526" s="95">
        <f t="shared" si="154"/>
        <v>0.61111111111111116</v>
      </c>
      <c r="O1526" s="36">
        <f t="shared" si="152"/>
        <v>20100323</v>
      </c>
      <c r="P1526" s="63">
        <v>30.73</v>
      </c>
      <c r="Q1526" s="76">
        <v>4.6859746176374877</v>
      </c>
      <c r="R1526" s="76">
        <f t="shared" si="155"/>
        <v>-1</v>
      </c>
      <c r="S1526" s="95">
        <f t="shared" si="156"/>
        <v>0.61111111111111116</v>
      </c>
      <c r="T1526" s="95">
        <f t="shared" si="157"/>
        <v>-1</v>
      </c>
    </row>
    <row r="1527" spans="1:20" x14ac:dyDescent="0.3">
      <c r="A1527" s="36">
        <f t="shared" si="158"/>
        <v>2</v>
      </c>
      <c r="B1527" s="7">
        <v>333</v>
      </c>
      <c r="C1527" s="7">
        <v>1</v>
      </c>
      <c r="D1527" s="7" t="s">
        <v>278</v>
      </c>
      <c r="E1527" s="7">
        <v>2010</v>
      </c>
      <c r="F1527" s="10">
        <v>2011</v>
      </c>
      <c r="G1527" s="66">
        <v>600</v>
      </c>
      <c r="H1527" s="10">
        <v>5</v>
      </c>
      <c r="I1527" s="67">
        <v>0</v>
      </c>
      <c r="J1527" s="10">
        <v>0</v>
      </c>
      <c r="K1527" s="50">
        <f t="shared" si="153"/>
        <v>7</v>
      </c>
      <c r="L1527" s="67">
        <v>582</v>
      </c>
      <c r="M1527" s="67">
        <v>884</v>
      </c>
      <c r="N1527" s="95">
        <f t="shared" si="154"/>
        <v>0.39699863574351979</v>
      </c>
      <c r="O1527" s="36">
        <f t="shared" si="152"/>
        <v>20100333</v>
      </c>
      <c r="P1527" s="63">
        <v>609.66</v>
      </c>
      <c r="Q1527" s="76">
        <v>2.4046189679493488</v>
      </c>
      <c r="R1527" s="76">
        <f t="shared" si="155"/>
        <v>-1</v>
      </c>
      <c r="S1527" s="95">
        <f t="shared" si="156"/>
        <v>0.39699863574351979</v>
      </c>
      <c r="T1527" s="95">
        <f t="shared" si="157"/>
        <v>-1</v>
      </c>
    </row>
    <row r="1528" spans="1:20" x14ac:dyDescent="0.3">
      <c r="A1528" s="36">
        <f t="shared" si="158"/>
        <v>2</v>
      </c>
      <c r="B1528" s="7">
        <v>347</v>
      </c>
      <c r="C1528" s="7">
        <v>1</v>
      </c>
      <c r="D1528" s="7" t="s">
        <v>379</v>
      </c>
      <c r="E1528" s="7">
        <v>2010</v>
      </c>
      <c r="F1528" s="68">
        <v>2011</v>
      </c>
      <c r="G1528" s="66">
        <v>400</v>
      </c>
      <c r="H1528" s="68">
        <v>10</v>
      </c>
      <c r="I1528" s="67">
        <v>0</v>
      </c>
      <c r="J1528" s="10">
        <v>0</v>
      </c>
      <c r="K1528" s="50">
        <f t="shared" si="153"/>
        <v>5</v>
      </c>
      <c r="L1528" s="67">
        <v>4427</v>
      </c>
      <c r="M1528" s="67">
        <v>4669</v>
      </c>
      <c r="N1528" s="95">
        <f t="shared" si="154"/>
        <v>0.48669744942832016</v>
      </c>
      <c r="O1528" s="36">
        <f t="shared" si="152"/>
        <v>20100347</v>
      </c>
      <c r="P1528" s="63">
        <v>4076.23</v>
      </c>
      <c r="Q1528" s="76">
        <v>2.2314736901499672</v>
      </c>
      <c r="R1528" s="76">
        <f t="shared" si="155"/>
        <v>-1</v>
      </c>
      <c r="S1528" s="95">
        <f t="shared" si="156"/>
        <v>0.48669744942832016</v>
      </c>
      <c r="T1528" s="95">
        <f t="shared" si="157"/>
        <v>-1</v>
      </c>
    </row>
    <row r="1529" spans="1:20" x14ac:dyDescent="0.3">
      <c r="A1529" s="36">
        <f t="shared" si="158"/>
        <v>2</v>
      </c>
      <c r="B1529" s="7">
        <v>356</v>
      </c>
      <c r="C1529" s="7">
        <v>1</v>
      </c>
      <c r="D1529" s="7" t="s">
        <v>601</v>
      </c>
      <c r="E1529" s="7">
        <v>2010</v>
      </c>
      <c r="F1529" s="10">
        <v>2011</v>
      </c>
      <c r="G1529" s="66">
        <v>997.49</v>
      </c>
      <c r="H1529" s="10">
        <v>10</v>
      </c>
      <c r="I1529" s="67">
        <v>1</v>
      </c>
      <c r="J1529" s="10">
        <v>0</v>
      </c>
      <c r="K1529" s="50">
        <f t="shared" si="153"/>
        <v>10</v>
      </c>
      <c r="L1529" s="67">
        <v>257</v>
      </c>
      <c r="M1529" s="67">
        <v>145</v>
      </c>
      <c r="N1529" s="95">
        <f t="shared" si="154"/>
        <v>0.63930348258706471</v>
      </c>
      <c r="O1529" s="36">
        <f t="shared" si="152"/>
        <v>20100356</v>
      </c>
      <c r="P1529" s="63">
        <v>195.58</v>
      </c>
      <c r="Q1529" s="76">
        <v>2.0554248900705594</v>
      </c>
      <c r="R1529" s="76">
        <f t="shared" si="155"/>
        <v>-1</v>
      </c>
      <c r="S1529" s="95">
        <f t="shared" si="156"/>
        <v>0.63930348258706471</v>
      </c>
      <c r="T1529" s="95">
        <f t="shared" si="157"/>
        <v>-1</v>
      </c>
    </row>
    <row r="1530" spans="1:20" x14ac:dyDescent="0.3">
      <c r="A1530" s="36">
        <f t="shared" si="158"/>
        <v>2</v>
      </c>
      <c r="B1530" s="7">
        <v>381</v>
      </c>
      <c r="C1530" s="7">
        <v>1</v>
      </c>
      <c r="D1530" s="7" t="s">
        <v>324</v>
      </c>
      <c r="E1530" s="7">
        <v>2010</v>
      </c>
      <c r="F1530" s="68">
        <v>2011</v>
      </c>
      <c r="G1530" s="66">
        <v>550</v>
      </c>
      <c r="H1530" s="68">
        <v>10</v>
      </c>
      <c r="I1530" s="67">
        <v>0</v>
      </c>
      <c r="J1530" s="10">
        <v>0</v>
      </c>
      <c r="K1530" s="50">
        <f t="shared" si="153"/>
        <v>6</v>
      </c>
      <c r="L1530" s="67">
        <v>1420</v>
      </c>
      <c r="M1530" s="67">
        <v>3551</v>
      </c>
      <c r="N1530" s="95">
        <f t="shared" si="154"/>
        <v>0.28565680949507144</v>
      </c>
      <c r="O1530" s="36">
        <f t="shared" si="152"/>
        <v>20100381</v>
      </c>
      <c r="P1530" s="63">
        <v>1414.61</v>
      </c>
      <c r="Q1530" s="76">
        <v>3.5140427396950398</v>
      </c>
      <c r="R1530" s="76">
        <f t="shared" si="155"/>
        <v>-1</v>
      </c>
      <c r="S1530" s="95">
        <f t="shared" si="156"/>
        <v>0.28565680949507144</v>
      </c>
      <c r="T1530" s="95">
        <f t="shared" si="157"/>
        <v>-1</v>
      </c>
    </row>
    <row r="1531" spans="1:20" x14ac:dyDescent="0.3">
      <c r="A1531" s="36">
        <f t="shared" si="158"/>
        <v>2</v>
      </c>
      <c r="B1531" s="7">
        <v>381</v>
      </c>
      <c r="C1531" s="7">
        <v>1</v>
      </c>
      <c r="D1531" s="7" t="s">
        <v>324</v>
      </c>
      <c r="E1531" s="7">
        <v>2010</v>
      </c>
      <c r="F1531" s="68">
        <v>2011</v>
      </c>
      <c r="G1531" s="66">
        <v>425</v>
      </c>
      <c r="H1531" s="68">
        <v>10</v>
      </c>
      <c r="I1531" s="67">
        <v>0</v>
      </c>
      <c r="J1531" s="10">
        <v>0</v>
      </c>
      <c r="K1531" s="50">
        <f t="shared" si="153"/>
        <v>5</v>
      </c>
      <c r="L1531" s="67">
        <v>1676</v>
      </c>
      <c r="M1531" s="67">
        <v>3264</v>
      </c>
      <c r="N1531" s="95">
        <f t="shared" si="154"/>
        <v>0.33927125506072875</v>
      </c>
      <c r="O1531" s="36">
        <f t="shared" si="152"/>
        <v>20100381</v>
      </c>
      <c r="P1531" s="63">
        <v>1414.61</v>
      </c>
      <c r="Q1531" s="76">
        <v>3.492128572539428</v>
      </c>
      <c r="R1531" s="76">
        <f t="shared" si="155"/>
        <v>-1</v>
      </c>
      <c r="S1531" s="95">
        <f t="shared" si="156"/>
        <v>0.33927125506072875</v>
      </c>
      <c r="T1531" s="95">
        <f t="shared" si="157"/>
        <v>-1</v>
      </c>
    </row>
    <row r="1532" spans="1:20" x14ac:dyDescent="0.3">
      <c r="A1532" s="36">
        <f t="shared" si="158"/>
        <v>2</v>
      </c>
      <c r="B1532" s="7">
        <v>381</v>
      </c>
      <c r="C1532" s="7">
        <v>1</v>
      </c>
      <c r="D1532" s="7" t="s">
        <v>324</v>
      </c>
      <c r="E1532" s="7">
        <v>2010</v>
      </c>
      <c r="F1532" s="68">
        <v>2011</v>
      </c>
      <c r="G1532" s="66">
        <v>300</v>
      </c>
      <c r="H1532" s="68">
        <v>10</v>
      </c>
      <c r="I1532" s="67">
        <v>0</v>
      </c>
      <c r="J1532" s="10">
        <v>0</v>
      </c>
      <c r="K1532" s="50">
        <f t="shared" si="153"/>
        <v>4</v>
      </c>
      <c r="L1532" s="67">
        <v>1773</v>
      </c>
      <c r="M1532" s="67">
        <v>3164</v>
      </c>
      <c r="N1532" s="95">
        <f t="shared" si="154"/>
        <v>0.35912497468098037</v>
      </c>
      <c r="O1532" s="36">
        <f t="shared" si="152"/>
        <v>20100381</v>
      </c>
      <c r="P1532" s="63">
        <v>1414.61</v>
      </c>
      <c r="Q1532" s="76">
        <v>3.4900078466856592</v>
      </c>
      <c r="R1532" s="76">
        <f t="shared" si="155"/>
        <v>-1</v>
      </c>
      <c r="S1532" s="95">
        <f t="shared" si="156"/>
        <v>0.35912497468098037</v>
      </c>
      <c r="T1532" s="95">
        <f t="shared" si="157"/>
        <v>-1</v>
      </c>
    </row>
    <row r="1533" spans="1:20" x14ac:dyDescent="0.3">
      <c r="A1533" s="36">
        <f t="shared" si="158"/>
        <v>2</v>
      </c>
      <c r="B1533" s="7">
        <v>392</v>
      </c>
      <c r="C1533" s="7">
        <v>1</v>
      </c>
      <c r="D1533" s="7" t="s">
        <v>925</v>
      </c>
      <c r="E1533" s="7">
        <v>2010</v>
      </c>
      <c r="F1533" s="10">
        <v>2012</v>
      </c>
      <c r="G1533" s="66">
        <v>251.03</v>
      </c>
      <c r="H1533" s="10">
        <v>10</v>
      </c>
      <c r="I1533" s="67">
        <v>1</v>
      </c>
      <c r="J1533" s="10">
        <v>1</v>
      </c>
      <c r="K1533" s="50">
        <f t="shared" si="153"/>
        <v>3</v>
      </c>
      <c r="L1533" s="67">
        <v>837</v>
      </c>
      <c r="M1533" s="67">
        <v>713</v>
      </c>
      <c r="N1533" s="95">
        <f t="shared" si="154"/>
        <v>0.54</v>
      </c>
      <c r="O1533" s="36">
        <f t="shared" si="152"/>
        <v>20100392</v>
      </c>
      <c r="P1533" s="63">
        <v>656.3</v>
      </c>
      <c r="Q1533" s="76">
        <v>2.361724820966022</v>
      </c>
      <c r="R1533" s="76">
        <f t="shared" si="155"/>
        <v>-1</v>
      </c>
      <c r="S1533" s="95">
        <f t="shared" si="156"/>
        <v>0.54</v>
      </c>
      <c r="T1533" s="95">
        <f t="shared" si="157"/>
        <v>-1</v>
      </c>
    </row>
    <row r="1534" spans="1:20" x14ac:dyDescent="0.3">
      <c r="A1534" s="36">
        <f t="shared" si="158"/>
        <v>2</v>
      </c>
      <c r="B1534" s="7">
        <v>392</v>
      </c>
      <c r="C1534" s="7">
        <v>1</v>
      </c>
      <c r="D1534" s="7" t="s">
        <v>925</v>
      </c>
      <c r="E1534" s="7">
        <v>2010</v>
      </c>
      <c r="F1534" s="10">
        <v>2011</v>
      </c>
      <c r="G1534" s="66">
        <v>500</v>
      </c>
      <c r="H1534" s="10">
        <v>10</v>
      </c>
      <c r="I1534" s="67">
        <v>0</v>
      </c>
      <c r="J1534" s="10">
        <v>0</v>
      </c>
      <c r="K1534" s="50">
        <f t="shared" si="153"/>
        <v>6</v>
      </c>
      <c r="L1534" s="67">
        <v>674</v>
      </c>
      <c r="M1534" s="67">
        <v>855</v>
      </c>
      <c r="N1534" s="95">
        <f t="shared" si="154"/>
        <v>0.44081098757357751</v>
      </c>
      <c r="O1534" s="36">
        <f t="shared" si="152"/>
        <v>20100392</v>
      </c>
      <c r="P1534" s="63">
        <v>656.3</v>
      </c>
      <c r="Q1534" s="76">
        <v>2.3297272588755145</v>
      </c>
      <c r="R1534" s="76">
        <f t="shared" si="155"/>
        <v>-1</v>
      </c>
      <c r="S1534" s="95">
        <f t="shared" si="156"/>
        <v>0.44081098757357751</v>
      </c>
      <c r="T1534" s="95">
        <f t="shared" si="157"/>
        <v>-1</v>
      </c>
    </row>
    <row r="1535" spans="1:20" x14ac:dyDescent="0.3">
      <c r="A1535" s="36">
        <f t="shared" si="158"/>
        <v>2</v>
      </c>
      <c r="B1535" s="7">
        <v>414</v>
      </c>
      <c r="C1535" s="7">
        <v>1</v>
      </c>
      <c r="D1535" s="7" t="s">
        <v>453</v>
      </c>
      <c r="E1535" s="7">
        <v>2010</v>
      </c>
      <c r="F1535" s="68">
        <v>2011</v>
      </c>
      <c r="G1535" s="66">
        <v>573.70000000000005</v>
      </c>
      <c r="H1535" s="68">
        <v>10</v>
      </c>
      <c r="I1535" s="67">
        <v>1</v>
      </c>
      <c r="J1535" s="10">
        <v>0</v>
      </c>
      <c r="K1535" s="50">
        <f t="shared" si="153"/>
        <v>6</v>
      </c>
      <c r="L1535" s="67">
        <v>623</v>
      </c>
      <c r="M1535" s="67">
        <v>564</v>
      </c>
      <c r="N1535" s="95">
        <f t="shared" si="154"/>
        <v>0.52485256950294856</v>
      </c>
      <c r="O1535" s="36">
        <f t="shared" si="152"/>
        <v>20100414</v>
      </c>
      <c r="P1535" s="63">
        <v>447.48</v>
      </c>
      <c r="Q1535" s="76">
        <v>2.6526325198891572</v>
      </c>
      <c r="R1535" s="76">
        <f t="shared" si="155"/>
        <v>-1</v>
      </c>
      <c r="S1535" s="95">
        <f t="shared" si="156"/>
        <v>0.52485256950294856</v>
      </c>
      <c r="T1535" s="95">
        <f t="shared" si="157"/>
        <v>-1</v>
      </c>
    </row>
    <row r="1536" spans="1:20" x14ac:dyDescent="0.3">
      <c r="A1536" s="36">
        <f t="shared" si="158"/>
        <v>2</v>
      </c>
      <c r="B1536" s="7">
        <v>458</v>
      </c>
      <c r="C1536" s="7">
        <v>1</v>
      </c>
      <c r="D1536" s="7" t="s">
        <v>520</v>
      </c>
      <c r="E1536" s="7">
        <v>2010</v>
      </c>
      <c r="F1536" s="68">
        <v>2011</v>
      </c>
      <c r="G1536" s="66">
        <v>517.04999999999995</v>
      </c>
      <c r="H1536" s="68">
        <v>10</v>
      </c>
      <c r="I1536" s="67">
        <v>1</v>
      </c>
      <c r="J1536" s="10">
        <v>0</v>
      </c>
      <c r="K1536" s="50">
        <f t="shared" si="153"/>
        <v>6</v>
      </c>
      <c r="L1536" s="67">
        <v>660</v>
      </c>
      <c r="M1536" s="67">
        <v>369</v>
      </c>
      <c r="N1536" s="95">
        <f t="shared" si="154"/>
        <v>0.64139941690962099</v>
      </c>
      <c r="O1536" s="36">
        <f t="shared" si="152"/>
        <v>20100458</v>
      </c>
      <c r="P1536" s="63">
        <v>321.52</v>
      </c>
      <c r="Q1536" s="76">
        <v>3.2004229907937298</v>
      </c>
      <c r="R1536" s="76">
        <f t="shared" si="155"/>
        <v>-1</v>
      </c>
      <c r="S1536" s="95">
        <f t="shared" si="156"/>
        <v>0.64139941690962099</v>
      </c>
      <c r="T1536" s="95">
        <f t="shared" si="157"/>
        <v>-1</v>
      </c>
    </row>
    <row r="1537" spans="1:20" x14ac:dyDescent="0.3">
      <c r="A1537" s="36">
        <f t="shared" si="158"/>
        <v>2</v>
      </c>
      <c r="B1537" s="7">
        <v>486</v>
      </c>
      <c r="C1537" s="7">
        <v>1</v>
      </c>
      <c r="D1537" s="7" t="s">
        <v>288</v>
      </c>
      <c r="E1537" s="7">
        <v>2010</v>
      </c>
      <c r="F1537" s="10">
        <v>2012</v>
      </c>
      <c r="G1537" s="66">
        <v>804.42</v>
      </c>
      <c r="H1537" s="10">
        <v>9</v>
      </c>
      <c r="I1537" s="67">
        <v>1</v>
      </c>
      <c r="J1537" s="10">
        <v>1</v>
      </c>
      <c r="K1537" s="50">
        <f t="shared" si="153"/>
        <v>9</v>
      </c>
      <c r="L1537" s="67">
        <v>415</v>
      </c>
      <c r="M1537" s="67">
        <v>346</v>
      </c>
      <c r="N1537" s="95">
        <f t="shared" si="154"/>
        <v>0.54533508541392905</v>
      </c>
      <c r="O1537" s="36">
        <f t="shared" si="152"/>
        <v>20100486</v>
      </c>
      <c r="P1537" s="63">
        <v>346.96</v>
      </c>
      <c r="Q1537" s="76">
        <v>2.1933364076550612</v>
      </c>
      <c r="R1537" s="76">
        <f t="shared" si="155"/>
        <v>-1</v>
      </c>
      <c r="S1537" s="95">
        <f t="shared" si="156"/>
        <v>0.54533508541392905</v>
      </c>
      <c r="T1537" s="95">
        <f t="shared" si="157"/>
        <v>-1</v>
      </c>
    </row>
    <row r="1538" spans="1:20" x14ac:dyDescent="0.3">
      <c r="A1538" s="36">
        <f t="shared" si="158"/>
        <v>2</v>
      </c>
      <c r="B1538" s="7">
        <v>486</v>
      </c>
      <c r="C1538" s="7">
        <v>1</v>
      </c>
      <c r="D1538" s="7" t="s">
        <v>288</v>
      </c>
      <c r="E1538" s="7">
        <v>2010</v>
      </c>
      <c r="F1538" s="10">
        <v>2011</v>
      </c>
      <c r="G1538" s="66">
        <v>300</v>
      </c>
      <c r="H1538" s="10">
        <v>10</v>
      </c>
      <c r="I1538" s="67">
        <v>0</v>
      </c>
      <c r="J1538" s="10">
        <v>0</v>
      </c>
      <c r="K1538" s="50">
        <f t="shared" si="153"/>
        <v>4</v>
      </c>
      <c r="L1538" s="67">
        <v>277</v>
      </c>
      <c r="M1538" s="67">
        <v>484</v>
      </c>
      <c r="N1538" s="95">
        <f t="shared" si="154"/>
        <v>0.36399474375821289</v>
      </c>
      <c r="O1538" s="36">
        <f t="shared" si="152"/>
        <v>20100486</v>
      </c>
      <c r="P1538" s="63">
        <v>346.96</v>
      </c>
      <c r="Q1538" s="76">
        <v>2.1933364076550612</v>
      </c>
      <c r="R1538" s="76">
        <f t="shared" si="155"/>
        <v>-1</v>
      </c>
      <c r="S1538" s="95">
        <f t="shared" si="156"/>
        <v>0.36399474375821289</v>
      </c>
      <c r="T1538" s="95">
        <f t="shared" si="157"/>
        <v>-1</v>
      </c>
    </row>
    <row r="1539" spans="1:20" x14ac:dyDescent="0.3">
      <c r="A1539" s="36">
        <f t="shared" si="158"/>
        <v>2</v>
      </c>
      <c r="B1539" s="7">
        <v>487</v>
      </c>
      <c r="C1539" s="7">
        <v>1</v>
      </c>
      <c r="D1539" s="7" t="s">
        <v>289</v>
      </c>
      <c r="E1539" s="7">
        <v>2010</v>
      </c>
      <c r="F1539" s="68">
        <v>2011</v>
      </c>
      <c r="G1539" s="66">
        <v>295</v>
      </c>
      <c r="H1539" s="68">
        <v>5</v>
      </c>
      <c r="I1539" s="67">
        <v>0</v>
      </c>
      <c r="J1539" s="10">
        <v>0</v>
      </c>
      <c r="K1539" s="50">
        <f t="shared" si="153"/>
        <v>3</v>
      </c>
      <c r="L1539" s="67">
        <v>346</v>
      </c>
      <c r="M1539" s="67">
        <v>436</v>
      </c>
      <c r="N1539" s="95">
        <f t="shared" si="154"/>
        <v>0.44245524296675193</v>
      </c>
      <c r="O1539" s="36">
        <f t="shared" si="152"/>
        <v>20100487</v>
      </c>
      <c r="P1539" s="63">
        <v>403.62</v>
      </c>
      <c r="Q1539" s="76">
        <v>1.9374659333036024</v>
      </c>
      <c r="R1539" s="76">
        <f t="shared" si="155"/>
        <v>-1</v>
      </c>
      <c r="S1539" s="95">
        <f t="shared" si="156"/>
        <v>0.44245524296675193</v>
      </c>
      <c r="T1539" s="95">
        <f t="shared" si="157"/>
        <v>-1</v>
      </c>
    </row>
    <row r="1540" spans="1:20" x14ac:dyDescent="0.3">
      <c r="A1540" s="36">
        <f t="shared" si="158"/>
        <v>2</v>
      </c>
      <c r="B1540" s="7">
        <v>492</v>
      </c>
      <c r="C1540" s="7">
        <v>1</v>
      </c>
      <c r="D1540" s="7" t="s">
        <v>385</v>
      </c>
      <c r="E1540" s="7">
        <v>2010</v>
      </c>
      <c r="F1540" s="68">
        <v>2012</v>
      </c>
      <c r="G1540" s="66">
        <v>251.18</v>
      </c>
      <c r="H1540" s="68">
        <v>9</v>
      </c>
      <c r="I1540" s="67">
        <v>1</v>
      </c>
      <c r="J1540" s="10">
        <v>1</v>
      </c>
      <c r="K1540" s="50">
        <f t="shared" si="153"/>
        <v>3</v>
      </c>
      <c r="L1540" s="67">
        <v>5736</v>
      </c>
      <c r="M1540" s="67">
        <v>2752</v>
      </c>
      <c r="N1540" s="95">
        <f t="shared" si="154"/>
        <v>0.6757775683317625</v>
      </c>
      <c r="O1540" s="36">
        <f t="shared" si="152"/>
        <v>20100492</v>
      </c>
      <c r="P1540" s="63">
        <v>4316.97</v>
      </c>
      <c r="Q1540" s="76">
        <v>1.9661938813565996</v>
      </c>
      <c r="R1540" s="76">
        <f t="shared" si="155"/>
        <v>-1</v>
      </c>
      <c r="S1540" s="95">
        <f t="shared" si="156"/>
        <v>0.6757775683317625</v>
      </c>
      <c r="T1540" s="95">
        <f t="shared" si="157"/>
        <v>-1</v>
      </c>
    </row>
    <row r="1541" spans="1:20" x14ac:dyDescent="0.3">
      <c r="A1541" s="36">
        <f t="shared" si="158"/>
        <v>2</v>
      </c>
      <c r="B1541" s="7">
        <v>492</v>
      </c>
      <c r="C1541" s="7">
        <v>1</v>
      </c>
      <c r="D1541" s="7" t="s">
        <v>385</v>
      </c>
      <c r="E1541" s="7">
        <v>2010</v>
      </c>
      <c r="F1541" s="68">
        <v>2011</v>
      </c>
      <c r="G1541" s="66">
        <v>53.35</v>
      </c>
      <c r="H1541" s="68">
        <v>10</v>
      </c>
      <c r="I1541" s="67">
        <v>1</v>
      </c>
      <c r="J1541" s="10">
        <v>0</v>
      </c>
      <c r="K1541" s="50">
        <f t="shared" si="153"/>
        <v>1</v>
      </c>
      <c r="L1541" s="67">
        <v>5736</v>
      </c>
      <c r="M1541" s="67">
        <v>2752</v>
      </c>
      <c r="N1541" s="95">
        <f t="shared" si="154"/>
        <v>0.6757775683317625</v>
      </c>
      <c r="O1541" s="36">
        <f t="shared" si="152"/>
        <v>20100492</v>
      </c>
      <c r="P1541" s="63">
        <v>4316.97</v>
      </c>
      <c r="Q1541" s="76">
        <v>1.9661938813565996</v>
      </c>
      <c r="R1541" s="76">
        <f t="shared" si="155"/>
        <v>-1</v>
      </c>
      <c r="S1541" s="95">
        <f t="shared" si="156"/>
        <v>0.6757775683317625</v>
      </c>
      <c r="T1541" s="95">
        <f t="shared" si="157"/>
        <v>-1</v>
      </c>
    </row>
    <row r="1542" spans="1:20" x14ac:dyDescent="0.3">
      <c r="A1542" s="36">
        <f t="shared" si="158"/>
        <v>2</v>
      </c>
      <c r="B1542" s="7">
        <v>507</v>
      </c>
      <c r="C1542" s="7">
        <v>1</v>
      </c>
      <c r="D1542" s="7" t="s">
        <v>331</v>
      </c>
      <c r="E1542" s="7">
        <v>2010</v>
      </c>
      <c r="F1542" s="68">
        <v>2011</v>
      </c>
      <c r="G1542" s="66">
        <v>600</v>
      </c>
      <c r="H1542" s="68">
        <v>5</v>
      </c>
      <c r="I1542" s="67">
        <v>0</v>
      </c>
      <c r="J1542" s="10">
        <v>0</v>
      </c>
      <c r="K1542" s="50">
        <f t="shared" si="153"/>
        <v>7</v>
      </c>
      <c r="L1542" s="67">
        <v>490</v>
      </c>
      <c r="M1542" s="67">
        <v>620</v>
      </c>
      <c r="N1542" s="95">
        <f t="shared" si="154"/>
        <v>0.44144144144144143</v>
      </c>
      <c r="O1542" s="36">
        <f t="shared" si="152"/>
        <v>20100507</v>
      </c>
      <c r="P1542" s="63">
        <v>320.55</v>
      </c>
      <c r="Q1542" s="76">
        <v>3.4627983153954141</v>
      </c>
      <c r="R1542" s="76">
        <f t="shared" si="155"/>
        <v>-1</v>
      </c>
      <c r="S1542" s="95">
        <f t="shared" si="156"/>
        <v>0.44144144144144143</v>
      </c>
      <c r="T1542" s="95">
        <f t="shared" si="157"/>
        <v>-1</v>
      </c>
    </row>
    <row r="1543" spans="1:20" x14ac:dyDescent="0.3">
      <c r="A1543" s="36">
        <f t="shared" si="158"/>
        <v>2</v>
      </c>
      <c r="B1543" s="7">
        <v>514</v>
      </c>
      <c r="C1543" s="7">
        <v>1</v>
      </c>
      <c r="D1543" s="7" t="s">
        <v>426</v>
      </c>
      <c r="E1543" s="7">
        <v>2010</v>
      </c>
      <c r="F1543" s="68">
        <v>2011</v>
      </c>
      <c r="G1543" s="66">
        <v>349.99999999999989</v>
      </c>
      <c r="H1543" s="68">
        <v>10</v>
      </c>
      <c r="I1543" s="67">
        <v>1</v>
      </c>
      <c r="J1543" s="10">
        <v>0</v>
      </c>
      <c r="K1543" s="50">
        <f t="shared" si="153"/>
        <v>4</v>
      </c>
      <c r="L1543" s="71">
        <v>253</v>
      </c>
      <c r="M1543" s="71">
        <v>132</v>
      </c>
      <c r="N1543" s="95">
        <f t="shared" si="154"/>
        <v>0.65714285714285714</v>
      </c>
      <c r="O1543" s="36">
        <f t="shared" si="152"/>
        <v>20100514</v>
      </c>
      <c r="P1543" s="63">
        <v>179.99</v>
      </c>
      <c r="Q1543" s="76">
        <v>2.1390077226512583</v>
      </c>
      <c r="R1543" s="76">
        <f t="shared" si="155"/>
        <v>-1</v>
      </c>
      <c r="S1543" s="95">
        <f t="shared" si="156"/>
        <v>0.65714285714285714</v>
      </c>
      <c r="T1543" s="95">
        <f t="shared" si="157"/>
        <v>-1</v>
      </c>
    </row>
    <row r="1544" spans="1:20" x14ac:dyDescent="0.3">
      <c r="A1544" s="36">
        <f t="shared" si="158"/>
        <v>2</v>
      </c>
      <c r="B1544" s="7">
        <v>531</v>
      </c>
      <c r="C1544" s="7">
        <v>1</v>
      </c>
      <c r="D1544" s="7" t="s">
        <v>387</v>
      </c>
      <c r="E1544" s="7">
        <v>2010</v>
      </c>
      <c r="F1544" s="68">
        <v>2011</v>
      </c>
      <c r="G1544" s="66">
        <v>323.89999999999998</v>
      </c>
      <c r="H1544" s="68">
        <v>6</v>
      </c>
      <c r="I1544" s="67">
        <v>0</v>
      </c>
      <c r="J1544" s="10">
        <v>0</v>
      </c>
      <c r="K1544" s="50">
        <f t="shared" si="153"/>
        <v>4</v>
      </c>
      <c r="L1544" s="67">
        <v>1516</v>
      </c>
      <c r="M1544" s="67">
        <v>1578</v>
      </c>
      <c r="N1544" s="95">
        <f t="shared" si="154"/>
        <v>0.48998060762766643</v>
      </c>
      <c r="O1544" s="36">
        <f t="shared" si="152"/>
        <v>20100531</v>
      </c>
      <c r="P1544" s="63">
        <v>1689.07</v>
      </c>
      <c r="Q1544" s="76">
        <v>1.8317772502027745</v>
      </c>
      <c r="R1544" s="76">
        <f t="shared" si="155"/>
        <v>-1</v>
      </c>
      <c r="S1544" s="95">
        <f t="shared" si="156"/>
        <v>0.48998060762766643</v>
      </c>
      <c r="T1544" s="95">
        <f t="shared" si="157"/>
        <v>-1</v>
      </c>
    </row>
    <row r="1545" spans="1:20" x14ac:dyDescent="0.3">
      <c r="A1545" s="36">
        <f t="shared" si="158"/>
        <v>2</v>
      </c>
      <c r="B1545" s="7">
        <v>534</v>
      </c>
      <c r="C1545" s="7">
        <v>1</v>
      </c>
      <c r="D1545" s="7" t="s">
        <v>290</v>
      </c>
      <c r="E1545" s="7">
        <v>2010</v>
      </c>
      <c r="F1545" s="68">
        <v>2012</v>
      </c>
      <c r="G1545" s="66">
        <v>200.35</v>
      </c>
      <c r="H1545" s="10">
        <v>9</v>
      </c>
      <c r="I1545" s="67">
        <v>1</v>
      </c>
      <c r="J1545" s="10">
        <v>1</v>
      </c>
      <c r="K1545" s="50">
        <f t="shared" si="153"/>
        <v>3</v>
      </c>
      <c r="L1545" s="67">
        <v>2201</v>
      </c>
      <c r="M1545" s="67">
        <v>1243</v>
      </c>
      <c r="N1545" s="95">
        <f t="shared" si="154"/>
        <v>0.63908246225319398</v>
      </c>
      <c r="O1545" s="36">
        <f t="shared" si="152"/>
        <v>20100534</v>
      </c>
      <c r="P1545" s="63">
        <v>1755.69</v>
      </c>
      <c r="Q1545" s="76">
        <v>1.9616219264220904</v>
      </c>
      <c r="R1545" s="76">
        <f t="shared" si="155"/>
        <v>-1</v>
      </c>
      <c r="S1545" s="95">
        <f t="shared" si="156"/>
        <v>0.63908246225319398</v>
      </c>
      <c r="T1545" s="95">
        <f t="shared" si="157"/>
        <v>-1</v>
      </c>
    </row>
    <row r="1546" spans="1:20" x14ac:dyDescent="0.3">
      <c r="A1546" s="36">
        <f t="shared" si="158"/>
        <v>2</v>
      </c>
      <c r="B1546" s="7">
        <v>534</v>
      </c>
      <c r="C1546" s="7">
        <v>1</v>
      </c>
      <c r="D1546" s="7" t="s">
        <v>290</v>
      </c>
      <c r="E1546" s="7">
        <v>2010</v>
      </c>
      <c r="F1546" s="68">
        <v>2011</v>
      </c>
      <c r="G1546" s="66">
        <v>80</v>
      </c>
      <c r="H1546" s="68">
        <v>10</v>
      </c>
      <c r="I1546" s="67">
        <v>0</v>
      </c>
      <c r="J1546" s="10">
        <v>0</v>
      </c>
      <c r="K1546" s="50">
        <f t="shared" si="153"/>
        <v>1</v>
      </c>
      <c r="L1546" s="67">
        <v>1602</v>
      </c>
      <c r="M1546" s="67">
        <v>1824</v>
      </c>
      <c r="N1546" s="95">
        <f t="shared" si="154"/>
        <v>0.46760070052539404</v>
      </c>
      <c r="O1546" s="36">
        <f t="shared" si="152"/>
        <v>20100534</v>
      </c>
      <c r="P1546" s="63">
        <v>1755.69</v>
      </c>
      <c r="Q1546" s="76">
        <v>1.9513695470157031</v>
      </c>
      <c r="R1546" s="76">
        <f t="shared" si="155"/>
        <v>-1</v>
      </c>
      <c r="S1546" s="95">
        <f t="shared" si="156"/>
        <v>0.46760070052539404</v>
      </c>
      <c r="T1546" s="95">
        <f t="shared" si="157"/>
        <v>-1</v>
      </c>
    </row>
    <row r="1547" spans="1:20" x14ac:dyDescent="0.3">
      <c r="A1547" s="36">
        <f t="shared" si="158"/>
        <v>2</v>
      </c>
      <c r="B1547" s="7">
        <v>535</v>
      </c>
      <c r="C1547" s="7">
        <v>1</v>
      </c>
      <c r="D1547" s="7" t="s">
        <v>523</v>
      </c>
      <c r="E1547" s="7">
        <v>2010</v>
      </c>
      <c r="F1547" s="10">
        <v>2011</v>
      </c>
      <c r="G1547" s="66">
        <v>343</v>
      </c>
      <c r="H1547" s="10">
        <v>10</v>
      </c>
      <c r="I1547" s="67">
        <v>0</v>
      </c>
      <c r="J1547" s="10">
        <v>0</v>
      </c>
      <c r="K1547" s="50">
        <f t="shared" si="153"/>
        <v>4</v>
      </c>
      <c r="L1547" s="67">
        <v>16650</v>
      </c>
      <c r="M1547" s="67">
        <v>26375</v>
      </c>
      <c r="N1547" s="95">
        <f t="shared" si="154"/>
        <v>0.38698431144683326</v>
      </c>
      <c r="O1547" s="36">
        <f t="shared" si="152"/>
        <v>20100535</v>
      </c>
      <c r="P1547" s="63">
        <v>15856.85</v>
      </c>
      <c r="Q1547" s="76">
        <v>2.7133383994929634</v>
      </c>
      <c r="R1547" s="76">
        <f t="shared" si="155"/>
        <v>-1</v>
      </c>
      <c r="S1547" s="95">
        <f t="shared" si="156"/>
        <v>0.38698431144683326</v>
      </c>
      <c r="T1547" s="95">
        <f t="shared" si="157"/>
        <v>-1</v>
      </c>
    </row>
    <row r="1548" spans="1:20" x14ac:dyDescent="0.3">
      <c r="A1548" s="36">
        <f t="shared" si="158"/>
        <v>2</v>
      </c>
      <c r="B1548" s="7">
        <v>535</v>
      </c>
      <c r="C1548" s="7">
        <v>1</v>
      </c>
      <c r="D1548" s="7" t="s">
        <v>523</v>
      </c>
      <c r="E1548" s="7">
        <v>2010</v>
      </c>
      <c r="F1548" s="10">
        <v>2012</v>
      </c>
      <c r="G1548" s="66">
        <v>343</v>
      </c>
      <c r="H1548" s="10">
        <v>9</v>
      </c>
      <c r="I1548" s="67">
        <v>0</v>
      </c>
      <c r="J1548" s="10">
        <v>1</v>
      </c>
      <c r="K1548" s="50">
        <f t="shared" si="153"/>
        <v>4</v>
      </c>
      <c r="L1548" s="67">
        <v>14412</v>
      </c>
      <c r="M1548" s="67">
        <v>28338</v>
      </c>
      <c r="N1548" s="95">
        <f t="shared" si="154"/>
        <v>0.33712280701754388</v>
      </c>
      <c r="O1548" s="36">
        <f t="shared" si="152"/>
        <v>20100535</v>
      </c>
      <c r="P1548" s="63">
        <v>15856.85</v>
      </c>
      <c r="Q1548" s="76">
        <v>2.6959957368582033</v>
      </c>
      <c r="R1548" s="76">
        <f t="shared" si="155"/>
        <v>-1</v>
      </c>
      <c r="S1548" s="95">
        <f t="shared" si="156"/>
        <v>0.33712280701754388</v>
      </c>
      <c r="T1548" s="95">
        <f t="shared" si="157"/>
        <v>-1</v>
      </c>
    </row>
    <row r="1549" spans="1:20" x14ac:dyDescent="0.3">
      <c r="A1549" s="36">
        <f t="shared" si="158"/>
        <v>2</v>
      </c>
      <c r="B1549" s="7">
        <v>544</v>
      </c>
      <c r="C1549" s="7">
        <v>1</v>
      </c>
      <c r="D1549" s="7" t="s">
        <v>456</v>
      </c>
      <c r="E1549" s="7">
        <v>2010</v>
      </c>
      <c r="F1549" s="68">
        <v>2012</v>
      </c>
      <c r="G1549" s="66">
        <v>416.05</v>
      </c>
      <c r="H1549" s="68">
        <v>10</v>
      </c>
      <c r="I1549" s="67">
        <v>1</v>
      </c>
      <c r="J1549" s="10">
        <v>1</v>
      </c>
      <c r="K1549" s="50">
        <f t="shared" si="153"/>
        <v>5</v>
      </c>
      <c r="L1549" s="67">
        <v>4988</v>
      </c>
      <c r="M1549" s="67">
        <v>2638</v>
      </c>
      <c r="N1549" s="95">
        <f t="shared" si="154"/>
        <v>0.65407815368476263</v>
      </c>
      <c r="O1549" s="36">
        <f t="shared" si="152"/>
        <v>20100544</v>
      </c>
      <c r="P1549" s="63">
        <v>2520.91</v>
      </c>
      <c r="Q1549" s="76">
        <v>3.0250980796617095</v>
      </c>
      <c r="R1549" s="76">
        <f t="shared" si="155"/>
        <v>-1</v>
      </c>
      <c r="S1549" s="95">
        <f t="shared" si="156"/>
        <v>0.65407815368476263</v>
      </c>
      <c r="T1549" s="95">
        <f t="shared" si="157"/>
        <v>-1</v>
      </c>
    </row>
    <row r="1550" spans="1:20" x14ac:dyDescent="0.3">
      <c r="A1550" s="36">
        <f t="shared" si="158"/>
        <v>2</v>
      </c>
      <c r="B1550" s="7">
        <v>548</v>
      </c>
      <c r="C1550" s="7">
        <v>1</v>
      </c>
      <c r="D1550" s="7" t="s">
        <v>666</v>
      </c>
      <c r="E1550" s="7">
        <v>2010</v>
      </c>
      <c r="F1550" s="68">
        <v>2011</v>
      </c>
      <c r="G1550" s="66">
        <v>700</v>
      </c>
      <c r="H1550" s="68">
        <v>8</v>
      </c>
      <c r="I1550" s="67">
        <v>0</v>
      </c>
      <c r="J1550" s="10">
        <v>0</v>
      </c>
      <c r="K1550" s="50">
        <f t="shared" si="153"/>
        <v>8</v>
      </c>
      <c r="L1550" s="67">
        <v>1449</v>
      </c>
      <c r="M1550" s="67">
        <v>1619</v>
      </c>
      <c r="N1550" s="95">
        <f t="shared" si="154"/>
        <v>0.47229465449804431</v>
      </c>
      <c r="O1550" s="36">
        <f t="shared" ref="O1550:O1605" si="159">10000*E1550+B1550</f>
        <v>20100548</v>
      </c>
      <c r="P1550" s="63">
        <v>960.41</v>
      </c>
      <c r="Q1550" s="76">
        <v>3.1944690288522612</v>
      </c>
      <c r="R1550" s="76">
        <f t="shared" si="155"/>
        <v>-1</v>
      </c>
      <c r="S1550" s="95">
        <f t="shared" si="156"/>
        <v>0.47229465449804431</v>
      </c>
      <c r="T1550" s="95">
        <f t="shared" si="157"/>
        <v>-1</v>
      </c>
    </row>
    <row r="1551" spans="1:20" x14ac:dyDescent="0.3">
      <c r="A1551" s="36">
        <f t="shared" si="158"/>
        <v>2</v>
      </c>
      <c r="B1551" s="7">
        <v>549</v>
      </c>
      <c r="C1551" s="7">
        <v>1</v>
      </c>
      <c r="D1551" s="7" t="s">
        <v>524</v>
      </c>
      <c r="E1551" s="7">
        <v>2010</v>
      </c>
      <c r="F1551" s="10">
        <v>2011</v>
      </c>
      <c r="G1551" s="66">
        <v>595</v>
      </c>
      <c r="H1551" s="10">
        <v>5</v>
      </c>
      <c r="I1551" s="67">
        <v>0</v>
      </c>
      <c r="J1551" s="10">
        <v>0</v>
      </c>
      <c r="K1551" s="50">
        <f t="shared" si="153"/>
        <v>6</v>
      </c>
      <c r="L1551" s="67">
        <v>2300</v>
      </c>
      <c r="M1551" s="67">
        <v>2825</v>
      </c>
      <c r="N1551" s="95">
        <f t="shared" si="154"/>
        <v>0.44878048780487806</v>
      </c>
      <c r="O1551" s="36">
        <f t="shared" si="159"/>
        <v>20100549</v>
      </c>
      <c r="P1551" s="63">
        <v>1451.42</v>
      </c>
      <c r="Q1551" s="76">
        <v>3.5310247895164735</v>
      </c>
      <c r="R1551" s="76">
        <f t="shared" si="155"/>
        <v>-1</v>
      </c>
      <c r="S1551" s="95">
        <f t="shared" si="156"/>
        <v>0.44878048780487806</v>
      </c>
      <c r="T1551" s="95">
        <f t="shared" si="157"/>
        <v>-1</v>
      </c>
    </row>
    <row r="1552" spans="1:20" x14ac:dyDescent="0.3">
      <c r="A1552" s="36">
        <f t="shared" si="158"/>
        <v>2</v>
      </c>
      <c r="B1552" s="7">
        <v>549</v>
      </c>
      <c r="C1552" s="7">
        <v>1</v>
      </c>
      <c r="D1552" s="7" t="s">
        <v>524</v>
      </c>
      <c r="E1552" s="7">
        <v>2010</v>
      </c>
      <c r="F1552" s="10">
        <v>2011</v>
      </c>
      <c r="G1552" s="66">
        <v>195</v>
      </c>
      <c r="H1552" s="10">
        <v>5</v>
      </c>
      <c r="I1552" s="67">
        <v>0</v>
      </c>
      <c r="J1552" s="10">
        <v>0</v>
      </c>
      <c r="K1552" s="50">
        <f t="shared" si="153"/>
        <v>2</v>
      </c>
      <c r="L1552" s="67">
        <v>2039</v>
      </c>
      <c r="M1552" s="67">
        <v>3012</v>
      </c>
      <c r="N1552" s="95">
        <f t="shared" si="154"/>
        <v>0.40368243912096613</v>
      </c>
      <c r="O1552" s="36">
        <f t="shared" si="159"/>
        <v>20100549</v>
      </c>
      <c r="P1552" s="63">
        <v>1451.42</v>
      </c>
      <c r="Q1552" s="76">
        <v>3.4800402364580894</v>
      </c>
      <c r="R1552" s="76">
        <f t="shared" si="155"/>
        <v>-1</v>
      </c>
      <c r="S1552" s="95">
        <f t="shared" si="156"/>
        <v>0.40368243912096613</v>
      </c>
      <c r="T1552" s="95">
        <f t="shared" si="157"/>
        <v>-1</v>
      </c>
    </row>
    <row r="1553" spans="1:20" x14ac:dyDescent="0.3">
      <c r="A1553" s="36">
        <f t="shared" si="158"/>
        <v>2</v>
      </c>
      <c r="B1553" s="7">
        <v>549</v>
      </c>
      <c r="C1553" s="7">
        <v>1</v>
      </c>
      <c r="D1553" s="7" t="s">
        <v>524</v>
      </c>
      <c r="E1553" s="7">
        <v>2010</v>
      </c>
      <c r="F1553" s="10">
        <v>2011</v>
      </c>
      <c r="G1553" s="66">
        <v>195</v>
      </c>
      <c r="H1553" s="10">
        <v>5</v>
      </c>
      <c r="I1553" s="67">
        <v>0</v>
      </c>
      <c r="J1553" s="10">
        <v>0</v>
      </c>
      <c r="K1553" s="50">
        <f t="shared" si="153"/>
        <v>2</v>
      </c>
      <c r="L1553" s="67">
        <v>1932</v>
      </c>
      <c r="M1553" s="67">
        <v>3116</v>
      </c>
      <c r="N1553" s="95">
        <f t="shared" si="154"/>
        <v>0.38272583201267829</v>
      </c>
      <c r="O1553" s="36">
        <f t="shared" si="159"/>
        <v>20100549</v>
      </c>
      <c r="P1553" s="63">
        <v>1451.42</v>
      </c>
      <c r="Q1553" s="76">
        <v>3.4779732951178843</v>
      </c>
      <c r="R1553" s="76">
        <f t="shared" si="155"/>
        <v>-1</v>
      </c>
      <c r="S1553" s="95">
        <f t="shared" si="156"/>
        <v>0.38272583201267829</v>
      </c>
      <c r="T1553" s="95">
        <f t="shared" si="157"/>
        <v>-1</v>
      </c>
    </row>
    <row r="1554" spans="1:20" x14ac:dyDescent="0.3">
      <c r="A1554" s="36">
        <f t="shared" si="158"/>
        <v>2</v>
      </c>
      <c r="B1554" s="7">
        <v>553</v>
      </c>
      <c r="C1554" s="7">
        <v>1</v>
      </c>
      <c r="D1554" s="7" t="s">
        <v>428</v>
      </c>
      <c r="E1554" s="7">
        <v>2010</v>
      </c>
      <c r="F1554" s="68">
        <v>2011</v>
      </c>
      <c r="G1554" s="66">
        <v>249.71</v>
      </c>
      <c r="H1554" s="68">
        <v>5</v>
      </c>
      <c r="I1554" s="67">
        <v>1</v>
      </c>
      <c r="J1554" s="10">
        <v>0</v>
      </c>
      <c r="K1554" s="50">
        <f t="shared" si="153"/>
        <v>3</v>
      </c>
      <c r="L1554" s="67">
        <v>725</v>
      </c>
      <c r="M1554" s="67">
        <v>663</v>
      </c>
      <c r="N1554" s="95">
        <f t="shared" si="154"/>
        <v>0.5223342939481268</v>
      </c>
      <c r="O1554" s="36">
        <f t="shared" si="159"/>
        <v>20100553</v>
      </c>
      <c r="P1554" s="63">
        <v>711.38</v>
      </c>
      <c r="Q1554" s="76">
        <v>1.9511372262363293</v>
      </c>
      <c r="R1554" s="76">
        <f t="shared" si="155"/>
        <v>-1</v>
      </c>
      <c r="S1554" s="95">
        <f t="shared" si="156"/>
        <v>0.5223342939481268</v>
      </c>
      <c r="T1554" s="95">
        <f t="shared" si="157"/>
        <v>-1</v>
      </c>
    </row>
    <row r="1555" spans="1:20" x14ac:dyDescent="0.3">
      <c r="A1555" s="36">
        <f t="shared" si="158"/>
        <v>2</v>
      </c>
      <c r="B1555" s="7">
        <v>553</v>
      </c>
      <c r="C1555" s="7">
        <v>1</v>
      </c>
      <c r="D1555" s="7" t="s">
        <v>428</v>
      </c>
      <c r="E1555" s="7">
        <v>2010</v>
      </c>
      <c r="F1555" s="68">
        <v>2011</v>
      </c>
      <c r="G1555" s="66">
        <v>75</v>
      </c>
      <c r="H1555" s="68">
        <v>5</v>
      </c>
      <c r="I1555" s="67">
        <v>0</v>
      </c>
      <c r="J1555" s="10">
        <v>0</v>
      </c>
      <c r="K1555" s="50">
        <f t="shared" si="153"/>
        <v>1</v>
      </c>
      <c r="L1555" s="67">
        <v>640</v>
      </c>
      <c r="M1555" s="67">
        <v>732</v>
      </c>
      <c r="N1555" s="95">
        <f t="shared" si="154"/>
        <v>0.46647230320699706</v>
      </c>
      <c r="O1555" s="36">
        <f t="shared" si="159"/>
        <v>20100553</v>
      </c>
      <c r="P1555" s="63">
        <v>711.38</v>
      </c>
      <c r="Q1555" s="76">
        <v>1.9286457308330287</v>
      </c>
      <c r="R1555" s="76">
        <f t="shared" si="155"/>
        <v>-1</v>
      </c>
      <c r="S1555" s="95">
        <f t="shared" si="156"/>
        <v>0.46647230320699706</v>
      </c>
      <c r="T1555" s="95">
        <f t="shared" si="157"/>
        <v>-1</v>
      </c>
    </row>
    <row r="1556" spans="1:20" x14ac:dyDescent="0.3">
      <c r="A1556" s="36">
        <f t="shared" si="158"/>
        <v>2</v>
      </c>
      <c r="B1556" s="7">
        <v>561</v>
      </c>
      <c r="C1556" s="7">
        <v>1</v>
      </c>
      <c r="D1556" s="7" t="s">
        <v>389</v>
      </c>
      <c r="E1556" s="7">
        <v>2010</v>
      </c>
      <c r="F1556" s="10">
        <v>2011</v>
      </c>
      <c r="G1556" s="66">
        <v>1750</v>
      </c>
      <c r="H1556" s="10">
        <v>7</v>
      </c>
      <c r="I1556" s="67">
        <v>1</v>
      </c>
      <c r="J1556" s="10">
        <v>0</v>
      </c>
      <c r="K1556" s="50">
        <f t="shared" si="153"/>
        <v>10</v>
      </c>
      <c r="L1556" s="67">
        <v>235</v>
      </c>
      <c r="M1556" s="67">
        <v>82</v>
      </c>
      <c r="N1556" s="95">
        <f t="shared" si="154"/>
        <v>0.74132492113564674</v>
      </c>
      <c r="O1556" s="36">
        <f t="shared" si="159"/>
        <v>20100561</v>
      </c>
      <c r="P1556" s="63">
        <v>189.48</v>
      </c>
      <c r="Q1556" s="76">
        <v>1.6729997888959258</v>
      </c>
      <c r="R1556" s="76">
        <f t="shared" si="155"/>
        <v>-1</v>
      </c>
      <c r="S1556" s="95">
        <f t="shared" si="156"/>
        <v>0.74132492113564674</v>
      </c>
      <c r="T1556" s="95">
        <f t="shared" si="157"/>
        <v>-1</v>
      </c>
    </row>
    <row r="1557" spans="1:20" x14ac:dyDescent="0.3">
      <c r="A1557" s="36">
        <f t="shared" si="158"/>
        <v>2</v>
      </c>
      <c r="B1557" s="7">
        <v>578</v>
      </c>
      <c r="C1557" s="7">
        <v>1</v>
      </c>
      <c r="D1557" s="7" t="s">
        <v>504</v>
      </c>
      <c r="E1557" s="7">
        <v>2010</v>
      </c>
      <c r="F1557" s="68">
        <v>2012</v>
      </c>
      <c r="G1557" s="66">
        <v>838.64</v>
      </c>
      <c r="H1557" s="68">
        <v>10</v>
      </c>
      <c r="I1557" s="67">
        <v>1</v>
      </c>
      <c r="J1557" s="10">
        <v>1</v>
      </c>
      <c r="K1557" s="50">
        <f t="shared" si="153"/>
        <v>9</v>
      </c>
      <c r="L1557" s="67">
        <v>2651</v>
      </c>
      <c r="M1557" s="67">
        <v>1619</v>
      </c>
      <c r="N1557" s="95">
        <f t="shared" si="154"/>
        <v>0.62084309133489457</v>
      </c>
      <c r="O1557" s="36">
        <f t="shared" si="159"/>
        <v>20100578</v>
      </c>
      <c r="P1557" s="63">
        <v>1605.14</v>
      </c>
      <c r="Q1557" s="76">
        <v>2.6602040943469105</v>
      </c>
      <c r="R1557" s="76">
        <f t="shared" si="155"/>
        <v>-1</v>
      </c>
      <c r="S1557" s="95">
        <f t="shared" si="156"/>
        <v>0.62084309133489457</v>
      </c>
      <c r="T1557" s="95">
        <f t="shared" si="157"/>
        <v>-1</v>
      </c>
    </row>
    <row r="1558" spans="1:20" x14ac:dyDescent="0.3">
      <c r="A1558" s="36">
        <f t="shared" si="158"/>
        <v>2</v>
      </c>
      <c r="B1558" s="7">
        <v>593</v>
      </c>
      <c r="C1558" s="7">
        <v>1</v>
      </c>
      <c r="D1558" s="7" t="s">
        <v>526</v>
      </c>
      <c r="E1558" s="7">
        <v>2010</v>
      </c>
      <c r="F1558" s="68">
        <v>2011</v>
      </c>
      <c r="G1558" s="66">
        <v>730.8</v>
      </c>
      <c r="H1558" s="68">
        <v>10</v>
      </c>
      <c r="I1558" s="67">
        <v>0</v>
      </c>
      <c r="J1558" s="10">
        <v>0</v>
      </c>
      <c r="K1558" s="50">
        <f t="shared" si="153"/>
        <v>8</v>
      </c>
      <c r="L1558" s="67">
        <v>1480</v>
      </c>
      <c r="M1558" s="67">
        <v>1580</v>
      </c>
      <c r="N1558" s="95">
        <f t="shared" si="154"/>
        <v>0.48366013071895425</v>
      </c>
      <c r="O1558" s="36">
        <f t="shared" si="159"/>
        <v>20100593</v>
      </c>
      <c r="P1558" s="63">
        <v>1286.55</v>
      </c>
      <c r="Q1558" s="76">
        <v>2.3784540048968172</v>
      </c>
      <c r="R1558" s="76">
        <f t="shared" si="155"/>
        <v>-1</v>
      </c>
      <c r="S1558" s="95">
        <f t="shared" si="156"/>
        <v>0.48366013071895425</v>
      </c>
      <c r="T1558" s="95">
        <f t="shared" si="157"/>
        <v>-1</v>
      </c>
    </row>
    <row r="1559" spans="1:20" x14ac:dyDescent="0.3">
      <c r="A1559" s="36">
        <f t="shared" si="158"/>
        <v>2</v>
      </c>
      <c r="B1559" s="7">
        <v>621</v>
      </c>
      <c r="C1559" s="7">
        <v>1</v>
      </c>
      <c r="D1559" s="7" t="s">
        <v>566</v>
      </c>
      <c r="E1559" s="7">
        <v>2010</v>
      </c>
      <c r="F1559" s="68">
        <v>2012</v>
      </c>
      <c r="G1559" s="66">
        <v>532.54</v>
      </c>
      <c r="H1559" s="68">
        <v>8</v>
      </c>
      <c r="I1559" s="67">
        <v>1</v>
      </c>
      <c r="J1559" s="10">
        <v>1</v>
      </c>
      <c r="K1559" s="50">
        <f t="shared" si="153"/>
        <v>6</v>
      </c>
      <c r="L1559" s="67">
        <v>20686</v>
      </c>
      <c r="M1559" s="67">
        <v>11820</v>
      </c>
      <c r="N1559" s="95">
        <f t="shared" si="154"/>
        <v>0.63637482310957982</v>
      </c>
      <c r="O1559" s="36">
        <f t="shared" si="159"/>
        <v>20100621</v>
      </c>
      <c r="P1559" s="63">
        <v>9893.36</v>
      </c>
      <c r="Q1559" s="76">
        <v>3.2856380441023068</v>
      </c>
      <c r="R1559" s="76">
        <f t="shared" si="155"/>
        <v>-1</v>
      </c>
      <c r="S1559" s="95">
        <f t="shared" si="156"/>
        <v>0.63637482310957982</v>
      </c>
      <c r="T1559" s="95">
        <f t="shared" si="157"/>
        <v>-1</v>
      </c>
    </row>
    <row r="1560" spans="1:20" x14ac:dyDescent="0.3">
      <c r="A1560" s="36">
        <f t="shared" si="158"/>
        <v>2</v>
      </c>
      <c r="B1560" s="7">
        <v>656</v>
      </c>
      <c r="C1560" s="7">
        <v>1</v>
      </c>
      <c r="D1560" s="7" t="s">
        <v>229</v>
      </c>
      <c r="E1560" s="7">
        <v>2010</v>
      </c>
      <c r="F1560" s="68">
        <v>2011</v>
      </c>
      <c r="G1560" s="66">
        <v>385</v>
      </c>
      <c r="H1560" s="68">
        <v>5</v>
      </c>
      <c r="I1560" s="67">
        <v>1</v>
      </c>
      <c r="J1560" s="10">
        <v>0</v>
      </c>
      <c r="K1560" s="50">
        <f t="shared" si="153"/>
        <v>4</v>
      </c>
      <c r="L1560" s="67">
        <v>5226</v>
      </c>
      <c r="M1560" s="67">
        <v>3424</v>
      </c>
      <c r="N1560" s="95">
        <f t="shared" si="154"/>
        <v>0.60416184971098263</v>
      </c>
      <c r="O1560" s="36">
        <f t="shared" si="159"/>
        <v>20100656</v>
      </c>
      <c r="P1560" s="63">
        <v>4041.35</v>
      </c>
      <c r="Q1560" s="76">
        <v>2.1403738849641827</v>
      </c>
      <c r="R1560" s="76">
        <f t="shared" si="155"/>
        <v>-1</v>
      </c>
      <c r="S1560" s="95">
        <f t="shared" si="156"/>
        <v>0.60416184971098263</v>
      </c>
      <c r="T1560" s="95">
        <f t="shared" si="157"/>
        <v>-1</v>
      </c>
    </row>
    <row r="1561" spans="1:20" x14ac:dyDescent="0.3">
      <c r="A1561" s="36">
        <f t="shared" si="158"/>
        <v>2</v>
      </c>
      <c r="B1561" s="7">
        <v>682</v>
      </c>
      <c r="C1561" s="7">
        <v>1</v>
      </c>
      <c r="D1561" s="7" t="s">
        <v>336</v>
      </c>
      <c r="E1561" s="7">
        <v>2010</v>
      </c>
      <c r="F1561" s="10">
        <v>2011</v>
      </c>
      <c r="G1561" s="66">
        <v>200</v>
      </c>
      <c r="H1561" s="10">
        <v>10</v>
      </c>
      <c r="I1561" s="67">
        <v>0</v>
      </c>
      <c r="J1561" s="10">
        <v>0</v>
      </c>
      <c r="K1561" s="50">
        <f t="shared" si="153"/>
        <v>3</v>
      </c>
      <c r="L1561" s="67">
        <v>1156</v>
      </c>
      <c r="M1561" s="67">
        <v>1757</v>
      </c>
      <c r="N1561" s="95">
        <f t="shared" si="154"/>
        <v>0.39684174390662547</v>
      </c>
      <c r="O1561" s="36">
        <f t="shared" si="159"/>
        <v>20100682</v>
      </c>
      <c r="P1561" s="63">
        <v>1270.49</v>
      </c>
      <c r="Q1561" s="76">
        <v>2.2928161575455137</v>
      </c>
      <c r="R1561" s="76">
        <f t="shared" si="155"/>
        <v>-1</v>
      </c>
      <c r="S1561" s="95">
        <f t="shared" si="156"/>
        <v>0.39684174390662547</v>
      </c>
      <c r="T1561" s="95">
        <f t="shared" si="157"/>
        <v>-1</v>
      </c>
    </row>
    <row r="1562" spans="1:20" x14ac:dyDescent="0.3">
      <c r="A1562" s="36">
        <f t="shared" si="158"/>
        <v>2</v>
      </c>
      <c r="B1562" s="7">
        <v>690</v>
      </c>
      <c r="C1562" s="7">
        <v>1</v>
      </c>
      <c r="D1562" s="7" t="s">
        <v>337</v>
      </c>
      <c r="E1562" s="7">
        <v>2010</v>
      </c>
      <c r="F1562" s="68">
        <v>2011</v>
      </c>
      <c r="G1562" s="66">
        <v>199.99</v>
      </c>
      <c r="H1562" s="68">
        <v>10</v>
      </c>
      <c r="I1562" s="67">
        <v>0</v>
      </c>
      <c r="J1562" s="10">
        <v>0</v>
      </c>
      <c r="K1562" s="50">
        <f t="shared" ref="K1562:K1604" si="160">MAX(1,MIN(10,INT(G1562/100)+1))</f>
        <v>2</v>
      </c>
      <c r="L1562" s="67">
        <v>700</v>
      </c>
      <c r="M1562" s="67">
        <v>1371</v>
      </c>
      <c r="N1562" s="95">
        <f t="shared" ref="N1562:N1604" si="161">L1562/(L1562+M1562)</f>
        <v>0.33800096571704491</v>
      </c>
      <c r="O1562" s="36">
        <f t="shared" si="159"/>
        <v>20100690</v>
      </c>
      <c r="P1562" s="63">
        <v>1115.82</v>
      </c>
      <c r="Q1562" s="76">
        <v>1.8560341273682137</v>
      </c>
      <c r="R1562" s="76">
        <f t="shared" ref="R1562:R1604" si="162">IF(A1562=1,N1562,-1)</f>
        <v>-1</v>
      </c>
      <c r="S1562" s="95">
        <f t="shared" ref="S1562:S1604" si="163">IF(A1562=2,N1562,-1)</f>
        <v>0.33800096571704491</v>
      </c>
      <c r="T1562" s="95">
        <f t="shared" ref="T1562:T1604" si="164">IF(A1562=3,N1562,-1)</f>
        <v>-1</v>
      </c>
    </row>
    <row r="1563" spans="1:20" x14ac:dyDescent="0.3">
      <c r="A1563" s="36">
        <f t="shared" si="158"/>
        <v>2</v>
      </c>
      <c r="B1563" s="7">
        <v>712</v>
      </c>
      <c r="C1563" s="7">
        <v>1</v>
      </c>
      <c r="D1563" s="7" t="s">
        <v>258</v>
      </c>
      <c r="E1563" s="7">
        <v>2010</v>
      </c>
      <c r="F1563" s="68">
        <v>2011</v>
      </c>
      <c r="G1563" s="66">
        <v>562.95000000000005</v>
      </c>
      <c r="H1563" s="68">
        <v>10</v>
      </c>
      <c r="I1563" s="67">
        <v>1</v>
      </c>
      <c r="J1563" s="10">
        <v>0</v>
      </c>
      <c r="K1563" s="50">
        <f t="shared" si="160"/>
        <v>6</v>
      </c>
      <c r="L1563" s="67">
        <v>1229</v>
      </c>
      <c r="M1563" s="67">
        <v>912</v>
      </c>
      <c r="N1563" s="95">
        <f t="shared" si="161"/>
        <v>0.57403082671648764</v>
      </c>
      <c r="O1563" s="36">
        <f t="shared" si="159"/>
        <v>20100712</v>
      </c>
      <c r="P1563" s="63">
        <v>538.79999999999995</v>
      </c>
      <c r="Q1563" s="76">
        <v>3.9736451373422423</v>
      </c>
      <c r="R1563" s="76">
        <f t="shared" si="162"/>
        <v>-1</v>
      </c>
      <c r="S1563" s="95">
        <f t="shared" si="163"/>
        <v>0.57403082671648764</v>
      </c>
      <c r="T1563" s="95">
        <f t="shared" si="164"/>
        <v>-1</v>
      </c>
    </row>
    <row r="1564" spans="1:20" x14ac:dyDescent="0.3">
      <c r="A1564" s="36">
        <f t="shared" si="158"/>
        <v>2</v>
      </c>
      <c r="B1564" s="7">
        <v>728</v>
      </c>
      <c r="C1564" s="7">
        <v>1</v>
      </c>
      <c r="D1564" s="7" t="s">
        <v>346</v>
      </c>
      <c r="E1564" s="7">
        <v>2010</v>
      </c>
      <c r="F1564" s="68">
        <v>2011</v>
      </c>
      <c r="G1564" s="66">
        <v>195.91</v>
      </c>
      <c r="H1564" s="68">
        <v>10</v>
      </c>
      <c r="I1564" s="67">
        <v>1</v>
      </c>
      <c r="J1564" s="10">
        <v>0</v>
      </c>
      <c r="K1564" s="50">
        <f t="shared" si="160"/>
        <v>2</v>
      </c>
      <c r="L1564" s="67">
        <v>12315</v>
      </c>
      <c r="M1564" s="67">
        <v>12256</v>
      </c>
      <c r="N1564" s="95">
        <f t="shared" si="161"/>
        <v>0.50120060233608721</v>
      </c>
      <c r="O1564" s="36">
        <f t="shared" si="159"/>
        <v>20100728</v>
      </c>
      <c r="P1564" s="63">
        <v>12253.01</v>
      </c>
      <c r="Q1564" s="76">
        <v>2.0053031867271796</v>
      </c>
      <c r="R1564" s="76">
        <f t="shared" si="162"/>
        <v>-1</v>
      </c>
      <c r="S1564" s="95">
        <f t="shared" si="163"/>
        <v>0.50120060233608721</v>
      </c>
      <c r="T1564" s="95">
        <f t="shared" si="164"/>
        <v>-1</v>
      </c>
    </row>
    <row r="1565" spans="1:20" x14ac:dyDescent="0.3">
      <c r="A1565" s="36">
        <f t="shared" si="158"/>
        <v>2</v>
      </c>
      <c r="B1565" s="7">
        <v>728</v>
      </c>
      <c r="C1565" s="7">
        <v>1</v>
      </c>
      <c r="D1565" s="7" t="s">
        <v>346</v>
      </c>
      <c r="E1565" s="7">
        <v>2010</v>
      </c>
      <c r="F1565" s="68">
        <v>2011</v>
      </c>
      <c r="G1565" s="66">
        <v>200</v>
      </c>
      <c r="H1565" s="68">
        <v>10</v>
      </c>
      <c r="I1565" s="67">
        <v>0</v>
      </c>
      <c r="J1565" s="10">
        <v>0</v>
      </c>
      <c r="K1565" s="50">
        <f t="shared" si="160"/>
        <v>3</v>
      </c>
      <c r="L1565" s="67">
        <v>8197</v>
      </c>
      <c r="M1565" s="67">
        <v>16279</v>
      </c>
      <c r="N1565" s="95">
        <f t="shared" si="161"/>
        <v>0.33489949338127145</v>
      </c>
      <c r="O1565" s="36">
        <f t="shared" si="159"/>
        <v>20100728</v>
      </c>
      <c r="P1565" s="63">
        <v>12253.01</v>
      </c>
      <c r="Q1565" s="76">
        <v>1.9975499897576188</v>
      </c>
      <c r="R1565" s="76">
        <f t="shared" si="162"/>
        <v>-1</v>
      </c>
      <c r="S1565" s="95">
        <f t="shared" si="163"/>
        <v>0.33489949338127145</v>
      </c>
      <c r="T1565" s="95">
        <f t="shared" si="164"/>
        <v>-1</v>
      </c>
    </row>
    <row r="1566" spans="1:20" x14ac:dyDescent="0.3">
      <c r="A1566" s="36">
        <f t="shared" si="158"/>
        <v>2</v>
      </c>
      <c r="B1566" s="7">
        <v>739</v>
      </c>
      <c r="C1566" s="7">
        <v>1</v>
      </c>
      <c r="D1566" s="7" t="s">
        <v>400</v>
      </c>
      <c r="E1566" s="7">
        <v>2010</v>
      </c>
      <c r="F1566" s="10">
        <v>2011</v>
      </c>
      <c r="G1566" s="66">
        <v>425</v>
      </c>
      <c r="H1566" s="10">
        <v>6</v>
      </c>
      <c r="I1566" s="67">
        <v>1</v>
      </c>
      <c r="J1566" s="10">
        <v>0</v>
      </c>
      <c r="K1566" s="50">
        <f t="shared" si="160"/>
        <v>5</v>
      </c>
      <c r="L1566" s="67">
        <v>1224</v>
      </c>
      <c r="M1566" s="67">
        <v>897</v>
      </c>
      <c r="N1566" s="95">
        <f t="shared" si="161"/>
        <v>0.57708628005657714</v>
      </c>
      <c r="O1566" s="36">
        <f t="shared" si="159"/>
        <v>20100739</v>
      </c>
      <c r="P1566" s="63">
        <v>739.27</v>
      </c>
      <c r="Q1566" s="76">
        <v>2.8690464918094878</v>
      </c>
      <c r="R1566" s="76">
        <f t="shared" si="162"/>
        <v>-1</v>
      </c>
      <c r="S1566" s="95">
        <f t="shared" si="163"/>
        <v>0.57708628005657714</v>
      </c>
      <c r="T1566" s="95">
        <f t="shared" si="164"/>
        <v>-1</v>
      </c>
    </row>
    <row r="1567" spans="1:20" x14ac:dyDescent="0.3">
      <c r="A1567" s="36">
        <f t="shared" si="158"/>
        <v>2</v>
      </c>
      <c r="B1567" s="7">
        <v>739</v>
      </c>
      <c r="C1567" s="7">
        <v>1</v>
      </c>
      <c r="D1567" s="7" t="s">
        <v>400</v>
      </c>
      <c r="E1567" s="7">
        <v>2010</v>
      </c>
      <c r="F1567" s="10">
        <v>2011</v>
      </c>
      <c r="G1567" s="66">
        <v>175</v>
      </c>
      <c r="H1567" s="10">
        <v>6</v>
      </c>
      <c r="I1567" s="67">
        <v>1</v>
      </c>
      <c r="J1567" s="10">
        <v>0</v>
      </c>
      <c r="K1567" s="50">
        <f t="shared" si="160"/>
        <v>2</v>
      </c>
      <c r="L1567" s="67">
        <v>1115</v>
      </c>
      <c r="M1567" s="67">
        <v>998</v>
      </c>
      <c r="N1567" s="95">
        <f t="shared" si="161"/>
        <v>0.52768575485092284</v>
      </c>
      <c r="O1567" s="36">
        <f t="shared" si="159"/>
        <v>20100739</v>
      </c>
      <c r="P1567" s="63">
        <v>739.27</v>
      </c>
      <c r="Q1567" s="76">
        <v>2.8582250057489147</v>
      </c>
      <c r="R1567" s="76">
        <f t="shared" si="162"/>
        <v>-1</v>
      </c>
      <c r="S1567" s="95">
        <f t="shared" si="163"/>
        <v>0.52768575485092284</v>
      </c>
      <c r="T1567" s="95">
        <f t="shared" si="164"/>
        <v>-1</v>
      </c>
    </row>
    <row r="1568" spans="1:20" x14ac:dyDescent="0.3">
      <c r="A1568" s="36">
        <f t="shared" si="158"/>
        <v>2</v>
      </c>
      <c r="B1568" s="7">
        <v>761</v>
      </c>
      <c r="C1568" s="7">
        <v>1</v>
      </c>
      <c r="D1568" s="7" t="s">
        <v>299</v>
      </c>
      <c r="E1568" s="7">
        <v>2010</v>
      </c>
      <c r="F1568" s="10">
        <v>2011</v>
      </c>
      <c r="G1568" s="66">
        <v>0</v>
      </c>
      <c r="H1568" s="10">
        <v>5</v>
      </c>
      <c r="I1568" s="67">
        <v>1</v>
      </c>
      <c r="J1568" s="10">
        <v>0</v>
      </c>
      <c r="K1568" s="50">
        <f t="shared" si="160"/>
        <v>1</v>
      </c>
      <c r="L1568" s="67">
        <v>6060</v>
      </c>
      <c r="M1568" s="67">
        <v>5578</v>
      </c>
      <c r="N1568" s="95">
        <f t="shared" si="161"/>
        <v>0.52070802543392336</v>
      </c>
      <c r="O1568" s="36">
        <f t="shared" si="159"/>
        <v>20100761</v>
      </c>
      <c r="P1568" s="63">
        <v>4888.43</v>
      </c>
      <c r="Q1568" s="76">
        <v>2.3807234633614471</v>
      </c>
      <c r="R1568" s="76">
        <f t="shared" si="162"/>
        <v>-1</v>
      </c>
      <c r="S1568" s="95">
        <f t="shared" si="163"/>
        <v>0.52070802543392336</v>
      </c>
      <c r="T1568" s="95">
        <f t="shared" si="164"/>
        <v>-1</v>
      </c>
    </row>
    <row r="1569" spans="1:20" x14ac:dyDescent="0.3">
      <c r="A1569" s="36">
        <f t="shared" si="158"/>
        <v>2</v>
      </c>
      <c r="B1569" s="7">
        <v>761</v>
      </c>
      <c r="C1569" s="7">
        <v>1</v>
      </c>
      <c r="D1569" s="7" t="s">
        <v>299</v>
      </c>
      <c r="E1569" s="7">
        <v>2010</v>
      </c>
      <c r="F1569" s="68">
        <v>2011</v>
      </c>
      <c r="G1569" s="66">
        <v>175</v>
      </c>
      <c r="H1569" s="68">
        <v>5</v>
      </c>
      <c r="I1569" s="67">
        <v>0</v>
      </c>
      <c r="J1569" s="10">
        <v>0</v>
      </c>
      <c r="K1569" s="50">
        <f t="shared" si="160"/>
        <v>2</v>
      </c>
      <c r="L1569" s="67">
        <v>5641</v>
      </c>
      <c r="M1569" s="67">
        <v>6042</v>
      </c>
      <c r="N1569" s="95">
        <f t="shared" si="161"/>
        <v>0.48283831207737737</v>
      </c>
      <c r="O1569" s="36">
        <f t="shared" si="159"/>
        <v>20100761</v>
      </c>
      <c r="P1569" s="63">
        <v>4888.43</v>
      </c>
      <c r="Q1569" s="76">
        <v>2.3899288728692034</v>
      </c>
      <c r="R1569" s="76">
        <f t="shared" si="162"/>
        <v>-1</v>
      </c>
      <c r="S1569" s="95">
        <f t="shared" si="163"/>
        <v>0.48283831207737737</v>
      </c>
      <c r="T1569" s="95">
        <f t="shared" si="164"/>
        <v>-1</v>
      </c>
    </row>
    <row r="1570" spans="1:20" x14ac:dyDescent="0.3">
      <c r="A1570" s="36">
        <f t="shared" si="158"/>
        <v>2</v>
      </c>
      <c r="B1570" s="7">
        <v>769</v>
      </c>
      <c r="C1570" s="7">
        <v>1</v>
      </c>
      <c r="D1570" s="7" t="s">
        <v>300</v>
      </c>
      <c r="E1570" s="7">
        <v>2010</v>
      </c>
      <c r="F1570" s="68">
        <v>2011</v>
      </c>
      <c r="G1570" s="66">
        <v>500</v>
      </c>
      <c r="H1570" s="68">
        <v>10</v>
      </c>
      <c r="I1570" s="67">
        <v>1</v>
      </c>
      <c r="J1570" s="10">
        <v>0</v>
      </c>
      <c r="K1570" s="50">
        <f t="shared" si="160"/>
        <v>6</v>
      </c>
      <c r="L1570" s="67">
        <v>1749</v>
      </c>
      <c r="M1570" s="67">
        <v>1193</v>
      </c>
      <c r="N1570" s="95">
        <f t="shared" si="161"/>
        <v>0.59449354180829372</v>
      </c>
      <c r="O1570" s="36">
        <f t="shared" si="159"/>
        <v>20100769</v>
      </c>
      <c r="P1570" s="63">
        <v>911.45</v>
      </c>
      <c r="Q1570" s="76">
        <v>3.2278237972461459</v>
      </c>
      <c r="R1570" s="76">
        <f t="shared" si="162"/>
        <v>-1</v>
      </c>
      <c r="S1570" s="95">
        <f t="shared" si="163"/>
        <v>0.59449354180829372</v>
      </c>
      <c r="T1570" s="95">
        <f t="shared" si="164"/>
        <v>-1</v>
      </c>
    </row>
    <row r="1571" spans="1:20" x14ac:dyDescent="0.3">
      <c r="A1571" s="36">
        <f t="shared" si="158"/>
        <v>2</v>
      </c>
      <c r="B1571" s="7">
        <v>775</v>
      </c>
      <c r="C1571" s="7">
        <v>1</v>
      </c>
      <c r="D1571" s="7" t="s">
        <v>459</v>
      </c>
      <c r="E1571" s="7">
        <v>2010</v>
      </c>
      <c r="F1571" s="68">
        <v>2011</v>
      </c>
      <c r="G1571" s="66">
        <v>200</v>
      </c>
      <c r="H1571" s="68">
        <v>10</v>
      </c>
      <c r="I1571" s="67">
        <v>1</v>
      </c>
      <c r="J1571" s="10">
        <v>0</v>
      </c>
      <c r="K1571" s="50">
        <f t="shared" si="160"/>
        <v>3</v>
      </c>
      <c r="L1571" s="67">
        <v>606</v>
      </c>
      <c r="M1571" s="67">
        <v>503</v>
      </c>
      <c r="N1571" s="95">
        <f t="shared" si="161"/>
        <v>0.54643823264201985</v>
      </c>
      <c r="O1571" s="36">
        <f t="shared" si="159"/>
        <v>20100775</v>
      </c>
      <c r="P1571" s="63">
        <v>531.07000000000005</v>
      </c>
      <c r="Q1571" s="76">
        <v>2.0882369555802436</v>
      </c>
      <c r="R1571" s="76">
        <f t="shared" si="162"/>
        <v>-1</v>
      </c>
      <c r="S1571" s="95">
        <f t="shared" si="163"/>
        <v>0.54643823264201985</v>
      </c>
      <c r="T1571" s="95">
        <f t="shared" si="164"/>
        <v>-1</v>
      </c>
    </row>
    <row r="1572" spans="1:20" x14ac:dyDescent="0.3">
      <c r="A1572" s="36">
        <f t="shared" si="158"/>
        <v>2</v>
      </c>
      <c r="B1572" s="7">
        <v>803</v>
      </c>
      <c r="C1572" s="7">
        <v>1</v>
      </c>
      <c r="D1572" s="7" t="s">
        <v>675</v>
      </c>
      <c r="E1572" s="7">
        <v>2010</v>
      </c>
      <c r="F1572" s="10">
        <v>2011</v>
      </c>
      <c r="G1572" s="66">
        <v>730.66</v>
      </c>
      <c r="H1572" s="10">
        <v>10</v>
      </c>
      <c r="I1572" s="67">
        <v>0</v>
      </c>
      <c r="J1572" s="10">
        <v>0</v>
      </c>
      <c r="K1572" s="50">
        <f t="shared" si="160"/>
        <v>8</v>
      </c>
      <c r="L1572" s="67">
        <v>561</v>
      </c>
      <c r="M1572" s="67">
        <v>564</v>
      </c>
      <c r="N1572" s="95">
        <f t="shared" si="161"/>
        <v>0.49866666666666665</v>
      </c>
      <c r="O1572" s="36">
        <f t="shared" si="159"/>
        <v>20100803</v>
      </c>
      <c r="P1572" s="63">
        <v>402.24</v>
      </c>
      <c r="Q1572" s="76">
        <v>2.7968377088305489</v>
      </c>
      <c r="R1572" s="76">
        <f t="shared" si="162"/>
        <v>-1</v>
      </c>
      <c r="S1572" s="95">
        <f t="shared" si="163"/>
        <v>0.49866666666666665</v>
      </c>
      <c r="T1572" s="95">
        <f t="shared" si="164"/>
        <v>-1</v>
      </c>
    </row>
    <row r="1573" spans="1:20" x14ac:dyDescent="0.3">
      <c r="A1573" s="36">
        <f t="shared" si="158"/>
        <v>2</v>
      </c>
      <c r="B1573" s="7">
        <v>829</v>
      </c>
      <c r="C1573" s="7">
        <v>1</v>
      </c>
      <c r="D1573" s="7" t="s">
        <v>436</v>
      </c>
      <c r="E1573" s="7">
        <v>2010</v>
      </c>
      <c r="F1573" s="68">
        <v>2011</v>
      </c>
      <c r="G1573" s="66">
        <v>847</v>
      </c>
      <c r="H1573" s="68">
        <v>6</v>
      </c>
      <c r="I1573" s="67">
        <v>0</v>
      </c>
      <c r="J1573" s="10">
        <v>0</v>
      </c>
      <c r="K1573" s="50">
        <f t="shared" si="160"/>
        <v>9</v>
      </c>
      <c r="L1573" s="67">
        <v>2359</v>
      </c>
      <c r="M1573" s="67">
        <v>2579</v>
      </c>
      <c r="N1573" s="95">
        <f t="shared" si="161"/>
        <v>0.47772377480761441</v>
      </c>
      <c r="O1573" s="36">
        <f t="shared" si="159"/>
        <v>20100829</v>
      </c>
      <c r="P1573" s="63">
        <v>1837.32</v>
      </c>
      <c r="Q1573" s="76">
        <v>2.6876102148781924</v>
      </c>
      <c r="R1573" s="76">
        <f t="shared" si="162"/>
        <v>-1</v>
      </c>
      <c r="S1573" s="95">
        <f t="shared" si="163"/>
        <v>0.47772377480761441</v>
      </c>
      <c r="T1573" s="95">
        <f t="shared" si="164"/>
        <v>-1</v>
      </c>
    </row>
    <row r="1574" spans="1:20" x14ac:dyDescent="0.3">
      <c r="A1574" s="36">
        <f t="shared" si="158"/>
        <v>2</v>
      </c>
      <c r="B1574" s="7">
        <v>829</v>
      </c>
      <c r="C1574" s="7">
        <v>1</v>
      </c>
      <c r="D1574" s="7" t="s">
        <v>436</v>
      </c>
      <c r="E1574" s="7">
        <v>2010</v>
      </c>
      <c r="F1574" s="68">
        <v>2011</v>
      </c>
      <c r="G1574" s="66">
        <v>150</v>
      </c>
      <c r="H1574" s="68">
        <v>6</v>
      </c>
      <c r="I1574" s="67">
        <v>0</v>
      </c>
      <c r="J1574" s="10">
        <v>0</v>
      </c>
      <c r="K1574" s="50">
        <f t="shared" si="160"/>
        <v>2</v>
      </c>
      <c r="L1574" s="67">
        <v>1958</v>
      </c>
      <c r="M1574" s="67">
        <v>2855</v>
      </c>
      <c r="N1574" s="95">
        <f t="shared" si="161"/>
        <v>0.40681487637648034</v>
      </c>
      <c r="O1574" s="36">
        <f t="shared" si="159"/>
        <v>20100829</v>
      </c>
      <c r="P1574" s="63">
        <v>1837.32</v>
      </c>
      <c r="Q1574" s="76">
        <v>2.6195763394509397</v>
      </c>
      <c r="R1574" s="76">
        <f t="shared" si="162"/>
        <v>-1</v>
      </c>
      <c r="S1574" s="95">
        <f t="shared" si="163"/>
        <v>0.40681487637648034</v>
      </c>
      <c r="T1574" s="95">
        <f t="shared" si="164"/>
        <v>-1</v>
      </c>
    </row>
    <row r="1575" spans="1:20" x14ac:dyDescent="0.3">
      <c r="A1575" s="36">
        <f t="shared" si="158"/>
        <v>2</v>
      </c>
      <c r="B1575" s="7">
        <v>831</v>
      </c>
      <c r="C1575" s="7">
        <v>1</v>
      </c>
      <c r="D1575" s="7" t="s">
        <v>354</v>
      </c>
      <c r="E1575" s="7">
        <v>2010</v>
      </c>
      <c r="F1575" s="68">
        <v>2011</v>
      </c>
      <c r="G1575" s="66">
        <v>470</v>
      </c>
      <c r="H1575" s="68">
        <v>10</v>
      </c>
      <c r="I1575" s="67">
        <v>0</v>
      </c>
      <c r="J1575" s="10">
        <v>0</v>
      </c>
      <c r="K1575" s="50">
        <f t="shared" si="160"/>
        <v>5</v>
      </c>
      <c r="L1575" s="67">
        <v>7531</v>
      </c>
      <c r="M1575" s="67">
        <v>12560</v>
      </c>
      <c r="N1575" s="95">
        <f t="shared" si="161"/>
        <v>0.37484445771738589</v>
      </c>
      <c r="O1575" s="36">
        <f t="shared" si="159"/>
        <v>20100831</v>
      </c>
      <c r="P1575" s="63">
        <v>6993.86</v>
      </c>
      <c r="Q1575" s="76">
        <v>2.8726625926169529</v>
      </c>
      <c r="R1575" s="76">
        <f t="shared" si="162"/>
        <v>-1</v>
      </c>
      <c r="S1575" s="95">
        <f t="shared" si="163"/>
        <v>0.37484445771738589</v>
      </c>
      <c r="T1575" s="95">
        <f t="shared" si="164"/>
        <v>-1</v>
      </c>
    </row>
    <row r="1576" spans="1:20" x14ac:dyDescent="0.3">
      <c r="A1576" s="36">
        <f t="shared" si="158"/>
        <v>2</v>
      </c>
      <c r="B1576" s="7">
        <v>840</v>
      </c>
      <c r="C1576" s="7">
        <v>1</v>
      </c>
      <c r="D1576" s="7" t="s">
        <v>402</v>
      </c>
      <c r="E1576" s="7">
        <v>2010</v>
      </c>
      <c r="F1576" s="10">
        <v>2012</v>
      </c>
      <c r="G1576" s="66">
        <v>569.20000000000005</v>
      </c>
      <c r="H1576" s="10">
        <v>10</v>
      </c>
      <c r="I1576" s="67">
        <v>1</v>
      </c>
      <c r="J1576" s="10">
        <v>1</v>
      </c>
      <c r="K1576" s="50">
        <f t="shared" si="160"/>
        <v>6</v>
      </c>
      <c r="L1576" s="67">
        <v>1615</v>
      </c>
      <c r="M1576" s="67">
        <v>732</v>
      </c>
      <c r="N1576" s="95">
        <f t="shared" si="161"/>
        <v>0.68811248402215597</v>
      </c>
      <c r="O1576" s="36">
        <f t="shared" si="159"/>
        <v>20100840</v>
      </c>
      <c r="P1576" s="63">
        <v>1148.1199999999999</v>
      </c>
      <c r="Q1576" s="76">
        <v>2.0442114064731913</v>
      </c>
      <c r="R1576" s="76">
        <f t="shared" si="162"/>
        <v>-1</v>
      </c>
      <c r="S1576" s="95">
        <f t="shared" si="163"/>
        <v>0.68811248402215597</v>
      </c>
      <c r="T1576" s="95">
        <f t="shared" si="164"/>
        <v>-1</v>
      </c>
    </row>
    <row r="1577" spans="1:20" x14ac:dyDescent="0.3">
      <c r="A1577" s="36">
        <f t="shared" si="158"/>
        <v>2</v>
      </c>
      <c r="B1577" s="7">
        <v>840</v>
      </c>
      <c r="C1577" s="7">
        <v>1</v>
      </c>
      <c r="D1577" s="7" t="s">
        <v>402</v>
      </c>
      <c r="E1577" s="7">
        <v>2010</v>
      </c>
      <c r="F1577" s="10">
        <v>2011</v>
      </c>
      <c r="G1577" s="66">
        <v>300</v>
      </c>
      <c r="H1577" s="10">
        <v>10</v>
      </c>
      <c r="I1577" s="67">
        <v>1</v>
      </c>
      <c r="J1577" s="10">
        <v>0</v>
      </c>
      <c r="K1577" s="50">
        <f t="shared" si="160"/>
        <v>4</v>
      </c>
      <c r="L1577" s="67">
        <v>1228</v>
      </c>
      <c r="M1577" s="67">
        <v>1094</v>
      </c>
      <c r="N1577" s="95">
        <f t="shared" si="161"/>
        <v>0.52885443583117997</v>
      </c>
      <c r="O1577" s="36">
        <f t="shared" si="159"/>
        <v>20100840</v>
      </c>
      <c r="P1577" s="63">
        <v>1148.1199999999999</v>
      </c>
      <c r="Q1577" s="76">
        <v>2.0224366790927779</v>
      </c>
      <c r="R1577" s="76">
        <f t="shared" si="162"/>
        <v>-1</v>
      </c>
      <c r="S1577" s="95">
        <f t="shared" si="163"/>
        <v>0.52885443583117997</v>
      </c>
      <c r="T1577" s="95">
        <f t="shared" si="164"/>
        <v>-1</v>
      </c>
    </row>
    <row r="1578" spans="1:20" x14ac:dyDescent="0.3">
      <c r="A1578" s="36">
        <f t="shared" si="158"/>
        <v>2</v>
      </c>
      <c r="B1578" s="7">
        <v>861</v>
      </c>
      <c r="C1578" s="7">
        <v>1</v>
      </c>
      <c r="D1578" s="7" t="s">
        <v>510</v>
      </c>
      <c r="E1578" s="7">
        <v>2010</v>
      </c>
      <c r="F1578" s="68">
        <v>2012</v>
      </c>
      <c r="G1578" s="66">
        <v>1550</v>
      </c>
      <c r="H1578" s="68">
        <v>6</v>
      </c>
      <c r="I1578" s="67">
        <v>1</v>
      </c>
      <c r="J1578" s="10">
        <v>1</v>
      </c>
      <c r="K1578" s="50">
        <f t="shared" si="160"/>
        <v>10</v>
      </c>
      <c r="L1578" s="67">
        <v>7485</v>
      </c>
      <c r="M1578" s="67">
        <v>5115</v>
      </c>
      <c r="N1578" s="95">
        <f t="shared" si="161"/>
        <v>0.59404761904761905</v>
      </c>
      <c r="O1578" s="36">
        <f t="shared" si="159"/>
        <v>20100861</v>
      </c>
      <c r="P1578" s="63">
        <v>3434.14</v>
      </c>
      <c r="Q1578" s="76">
        <v>3.6690408661265996</v>
      </c>
      <c r="R1578" s="76">
        <f t="shared" si="162"/>
        <v>-1</v>
      </c>
      <c r="S1578" s="95">
        <f t="shared" si="163"/>
        <v>0.59404761904761905</v>
      </c>
      <c r="T1578" s="95">
        <f t="shared" si="164"/>
        <v>-1</v>
      </c>
    </row>
    <row r="1579" spans="1:20" x14ac:dyDescent="0.3">
      <c r="A1579" s="36">
        <f t="shared" ref="A1579:A1642" si="165">IF(E1579/4=INT(E1579/4),1,IF(E1579/2=INT(E1579/2),2,3))</f>
        <v>2</v>
      </c>
      <c r="B1579" s="7">
        <v>912</v>
      </c>
      <c r="C1579" s="7">
        <v>1</v>
      </c>
      <c r="D1579" s="7" t="s">
        <v>403</v>
      </c>
      <c r="E1579" s="7">
        <v>2010</v>
      </c>
      <c r="F1579" s="10">
        <v>2011</v>
      </c>
      <c r="G1579" s="66">
        <v>500</v>
      </c>
      <c r="H1579" s="10">
        <v>10</v>
      </c>
      <c r="I1579" s="67">
        <v>0</v>
      </c>
      <c r="J1579" s="10">
        <v>0</v>
      </c>
      <c r="K1579" s="50">
        <f t="shared" si="160"/>
        <v>6</v>
      </c>
      <c r="L1579" s="67">
        <v>1472</v>
      </c>
      <c r="M1579" s="67">
        <v>2933</v>
      </c>
      <c r="N1579" s="95">
        <f t="shared" si="161"/>
        <v>0.33416572077185019</v>
      </c>
      <c r="O1579" s="36">
        <f t="shared" si="159"/>
        <v>20100912</v>
      </c>
      <c r="P1579" s="63">
        <v>1827.65</v>
      </c>
      <c r="Q1579" s="76">
        <v>2.4101988892840533</v>
      </c>
      <c r="R1579" s="76">
        <f t="shared" si="162"/>
        <v>-1</v>
      </c>
      <c r="S1579" s="95">
        <f t="shared" si="163"/>
        <v>0.33416572077185019</v>
      </c>
      <c r="T1579" s="95">
        <f t="shared" si="164"/>
        <v>-1</v>
      </c>
    </row>
    <row r="1580" spans="1:20" x14ac:dyDescent="0.3">
      <c r="A1580" s="36">
        <f t="shared" si="165"/>
        <v>2</v>
      </c>
      <c r="B1580" s="7">
        <v>912</v>
      </c>
      <c r="C1580" s="7">
        <v>1</v>
      </c>
      <c r="D1580" s="7" t="s">
        <v>403</v>
      </c>
      <c r="E1580" s="7">
        <v>2010</v>
      </c>
      <c r="F1580" s="68">
        <v>2011</v>
      </c>
      <c r="G1580" s="66">
        <v>200</v>
      </c>
      <c r="H1580" s="68">
        <v>10</v>
      </c>
      <c r="I1580" s="67">
        <v>0</v>
      </c>
      <c r="J1580" s="10">
        <v>0</v>
      </c>
      <c r="K1580" s="50">
        <f t="shared" si="160"/>
        <v>3</v>
      </c>
      <c r="L1580" s="67">
        <v>1397</v>
      </c>
      <c r="M1580" s="67">
        <v>2997</v>
      </c>
      <c r="N1580" s="95">
        <f t="shared" si="161"/>
        <v>0.31793354574419663</v>
      </c>
      <c r="O1580" s="36">
        <f t="shared" si="159"/>
        <v>20100912</v>
      </c>
      <c r="P1580" s="63">
        <v>1827.65</v>
      </c>
      <c r="Q1580" s="76">
        <v>2.4041802314447511</v>
      </c>
      <c r="R1580" s="76">
        <f t="shared" si="162"/>
        <v>-1</v>
      </c>
      <c r="S1580" s="95">
        <f t="shared" si="163"/>
        <v>0.31793354574419663</v>
      </c>
      <c r="T1580" s="95">
        <f t="shared" si="164"/>
        <v>-1</v>
      </c>
    </row>
    <row r="1581" spans="1:20" x14ac:dyDescent="0.3">
      <c r="A1581" s="36">
        <f t="shared" si="165"/>
        <v>2</v>
      </c>
      <c r="B1581" s="7">
        <v>2134</v>
      </c>
      <c r="C1581" s="7">
        <v>1</v>
      </c>
      <c r="D1581" s="7" t="s">
        <v>404</v>
      </c>
      <c r="E1581" s="7">
        <v>2010</v>
      </c>
      <c r="F1581" s="68">
        <v>2011</v>
      </c>
      <c r="G1581" s="66">
        <v>200</v>
      </c>
      <c r="H1581" s="68">
        <v>10</v>
      </c>
      <c r="I1581" s="67">
        <v>1</v>
      </c>
      <c r="J1581" s="10">
        <v>0</v>
      </c>
      <c r="K1581" s="50">
        <f t="shared" si="160"/>
        <v>3</v>
      </c>
      <c r="L1581" s="67">
        <v>1469</v>
      </c>
      <c r="M1581" s="67">
        <v>1201</v>
      </c>
      <c r="N1581" s="95">
        <f t="shared" si="161"/>
        <v>0.55018726591760303</v>
      </c>
      <c r="O1581" s="36">
        <f t="shared" si="159"/>
        <v>20102134</v>
      </c>
      <c r="P1581" s="63">
        <v>740.55</v>
      </c>
      <c r="Q1581" s="76">
        <v>3.6054283978124371</v>
      </c>
      <c r="R1581" s="76">
        <f t="shared" si="162"/>
        <v>-1</v>
      </c>
      <c r="S1581" s="95">
        <f t="shared" si="163"/>
        <v>0.55018726591760303</v>
      </c>
      <c r="T1581" s="95">
        <f t="shared" si="164"/>
        <v>-1</v>
      </c>
    </row>
    <row r="1582" spans="1:20" x14ac:dyDescent="0.3">
      <c r="A1582" s="36">
        <f t="shared" si="165"/>
        <v>2</v>
      </c>
      <c r="B1582" s="7">
        <v>2137</v>
      </c>
      <c r="C1582" s="7">
        <v>1</v>
      </c>
      <c r="D1582" s="7" t="s">
        <v>575</v>
      </c>
      <c r="E1582" s="7">
        <v>2010</v>
      </c>
      <c r="F1582" s="10">
        <v>2011</v>
      </c>
      <c r="G1582" s="66">
        <v>399.17</v>
      </c>
      <c r="H1582" s="10">
        <v>9</v>
      </c>
      <c r="I1582" s="67">
        <v>1</v>
      </c>
      <c r="J1582" s="10">
        <v>0</v>
      </c>
      <c r="K1582" s="50">
        <f t="shared" si="160"/>
        <v>4</v>
      </c>
      <c r="L1582" s="67">
        <v>1073</v>
      </c>
      <c r="M1582" s="67">
        <v>1015</v>
      </c>
      <c r="N1582" s="95">
        <f t="shared" si="161"/>
        <v>0.51388888888888884</v>
      </c>
      <c r="O1582" s="36">
        <f t="shared" si="159"/>
        <v>20102137</v>
      </c>
      <c r="P1582" s="63">
        <v>705.9</v>
      </c>
      <c r="Q1582" s="76">
        <v>2.9579260518487041</v>
      </c>
      <c r="R1582" s="76">
        <f t="shared" si="162"/>
        <v>-1</v>
      </c>
      <c r="S1582" s="95">
        <f t="shared" si="163"/>
        <v>0.51388888888888884</v>
      </c>
      <c r="T1582" s="95">
        <f t="shared" si="164"/>
        <v>-1</v>
      </c>
    </row>
    <row r="1583" spans="1:20" x14ac:dyDescent="0.3">
      <c r="A1583" s="36">
        <f t="shared" si="165"/>
        <v>2</v>
      </c>
      <c r="B1583" s="7">
        <v>2144</v>
      </c>
      <c r="C1583" s="7">
        <v>1</v>
      </c>
      <c r="D1583" s="7" t="s">
        <v>577</v>
      </c>
      <c r="E1583" s="7">
        <v>2010</v>
      </c>
      <c r="F1583" s="68">
        <v>2012</v>
      </c>
      <c r="G1583" s="66">
        <v>400.96</v>
      </c>
      <c r="H1583" s="68">
        <v>10</v>
      </c>
      <c r="I1583" s="67">
        <v>1</v>
      </c>
      <c r="J1583" s="10">
        <v>1</v>
      </c>
      <c r="K1583" s="50">
        <f t="shared" si="160"/>
        <v>5</v>
      </c>
      <c r="L1583" s="67">
        <v>5094</v>
      </c>
      <c r="M1583" s="67">
        <v>4156</v>
      </c>
      <c r="N1583" s="95">
        <f t="shared" si="161"/>
        <v>0.55070270270270272</v>
      </c>
      <c r="O1583" s="36">
        <f t="shared" si="159"/>
        <v>20102144</v>
      </c>
      <c r="P1583" s="63">
        <v>3473.29</v>
      </c>
      <c r="Q1583" s="76">
        <v>2.6631810185731686</v>
      </c>
      <c r="R1583" s="76">
        <f t="shared" si="162"/>
        <v>-1</v>
      </c>
      <c r="S1583" s="95">
        <f t="shared" si="163"/>
        <v>0.55070270270270272</v>
      </c>
      <c r="T1583" s="95">
        <f t="shared" si="164"/>
        <v>-1</v>
      </c>
    </row>
    <row r="1584" spans="1:20" x14ac:dyDescent="0.3">
      <c r="A1584" s="36">
        <f t="shared" si="165"/>
        <v>2</v>
      </c>
      <c r="B1584" s="7">
        <v>2144</v>
      </c>
      <c r="C1584" s="7">
        <v>1</v>
      </c>
      <c r="D1584" s="7" t="s">
        <v>577</v>
      </c>
      <c r="E1584" s="7">
        <v>2010</v>
      </c>
      <c r="F1584" s="68">
        <v>2011</v>
      </c>
      <c r="G1584" s="66">
        <v>290</v>
      </c>
      <c r="H1584" s="68">
        <v>10</v>
      </c>
      <c r="I1584" s="67">
        <v>0</v>
      </c>
      <c r="J1584" s="10">
        <v>0</v>
      </c>
      <c r="K1584" s="50">
        <f t="shared" si="160"/>
        <v>3</v>
      </c>
      <c r="L1584" s="67">
        <v>3724</v>
      </c>
      <c r="M1584" s="67">
        <v>5484</v>
      </c>
      <c r="N1584" s="95">
        <f t="shared" si="161"/>
        <v>0.40443092962641181</v>
      </c>
      <c r="O1584" s="36">
        <f t="shared" si="159"/>
        <v>20102144</v>
      </c>
      <c r="P1584" s="63">
        <v>3473.29</v>
      </c>
      <c r="Q1584" s="76">
        <v>2.651088737191539</v>
      </c>
      <c r="R1584" s="76">
        <f t="shared" si="162"/>
        <v>-1</v>
      </c>
      <c r="S1584" s="95">
        <f t="shared" si="163"/>
        <v>0.40443092962641181</v>
      </c>
      <c r="T1584" s="95">
        <f t="shared" si="164"/>
        <v>-1</v>
      </c>
    </row>
    <row r="1585" spans="1:20" x14ac:dyDescent="0.3">
      <c r="A1585" s="36">
        <f t="shared" si="165"/>
        <v>2</v>
      </c>
      <c r="B1585" s="7">
        <v>2167</v>
      </c>
      <c r="C1585" s="7">
        <v>1</v>
      </c>
      <c r="D1585" s="7" t="s">
        <v>578</v>
      </c>
      <c r="E1585" s="7">
        <v>2010</v>
      </c>
      <c r="F1585" s="68">
        <v>2011</v>
      </c>
      <c r="G1585" s="66">
        <v>299.99</v>
      </c>
      <c r="H1585" s="68">
        <v>7</v>
      </c>
      <c r="I1585" s="67">
        <v>1</v>
      </c>
      <c r="J1585" s="10">
        <v>0</v>
      </c>
      <c r="K1585" s="50">
        <f t="shared" si="160"/>
        <v>3</v>
      </c>
      <c r="L1585" s="67">
        <v>653</v>
      </c>
      <c r="M1585" s="67">
        <v>371</v>
      </c>
      <c r="N1585" s="95">
        <f t="shared" si="161"/>
        <v>0.6376953125</v>
      </c>
      <c r="O1585" s="36">
        <f t="shared" si="159"/>
        <v>20102167</v>
      </c>
      <c r="P1585" s="63">
        <v>576.70000000000005</v>
      </c>
      <c r="Q1585" s="76">
        <v>1.7756199063637939</v>
      </c>
      <c r="R1585" s="76">
        <f t="shared" si="162"/>
        <v>-1</v>
      </c>
      <c r="S1585" s="95">
        <f t="shared" si="163"/>
        <v>0.6376953125</v>
      </c>
      <c r="T1585" s="95">
        <f t="shared" si="164"/>
        <v>-1</v>
      </c>
    </row>
    <row r="1586" spans="1:20" x14ac:dyDescent="0.3">
      <c r="A1586" s="36">
        <f t="shared" si="165"/>
        <v>2</v>
      </c>
      <c r="B1586" s="7">
        <v>2169</v>
      </c>
      <c r="C1586" s="7">
        <v>1</v>
      </c>
      <c r="D1586" s="7" t="s">
        <v>579</v>
      </c>
      <c r="E1586" s="7">
        <v>2010</v>
      </c>
      <c r="F1586" s="68">
        <v>2011</v>
      </c>
      <c r="G1586" s="66">
        <v>0</v>
      </c>
      <c r="H1586" s="68">
        <v>10</v>
      </c>
      <c r="I1586" s="67">
        <v>1</v>
      </c>
      <c r="J1586" s="10">
        <v>0</v>
      </c>
      <c r="K1586" s="50">
        <f t="shared" si="160"/>
        <v>1</v>
      </c>
      <c r="L1586" s="67">
        <v>1285</v>
      </c>
      <c r="M1586" s="67">
        <v>675</v>
      </c>
      <c r="N1586" s="95">
        <f t="shared" si="161"/>
        <v>0.65561224489795922</v>
      </c>
      <c r="O1586" s="36">
        <f t="shared" si="159"/>
        <v>20102169</v>
      </c>
      <c r="P1586" s="63">
        <v>746.39</v>
      </c>
      <c r="Q1586" s="76">
        <v>2.6259730167874702</v>
      </c>
      <c r="R1586" s="76">
        <f t="shared" si="162"/>
        <v>-1</v>
      </c>
      <c r="S1586" s="95">
        <f t="shared" si="163"/>
        <v>0.65561224489795922</v>
      </c>
      <c r="T1586" s="95">
        <f t="shared" si="164"/>
        <v>-1</v>
      </c>
    </row>
    <row r="1587" spans="1:20" x14ac:dyDescent="0.3">
      <c r="A1587" s="36">
        <f t="shared" si="165"/>
        <v>2</v>
      </c>
      <c r="B1587" s="7">
        <v>2190</v>
      </c>
      <c r="C1587" s="7">
        <v>1</v>
      </c>
      <c r="D1587" s="7" t="s">
        <v>442</v>
      </c>
      <c r="E1587" s="7">
        <v>2010</v>
      </c>
      <c r="F1587" s="68">
        <v>2012</v>
      </c>
      <c r="G1587" s="66">
        <v>401.19</v>
      </c>
      <c r="H1587" s="68">
        <v>10</v>
      </c>
      <c r="I1587" s="67">
        <v>1</v>
      </c>
      <c r="J1587" s="10">
        <v>1</v>
      </c>
      <c r="K1587" s="50">
        <f t="shared" si="160"/>
        <v>5</v>
      </c>
      <c r="L1587" s="67">
        <v>1554</v>
      </c>
      <c r="M1587" s="67">
        <v>1092</v>
      </c>
      <c r="N1587" s="95">
        <f t="shared" si="161"/>
        <v>0.58730158730158732</v>
      </c>
      <c r="O1587" s="36">
        <f t="shared" si="159"/>
        <v>20102190</v>
      </c>
      <c r="P1587" s="63">
        <v>878.64</v>
      </c>
      <c r="Q1587" s="76">
        <v>3.0114722753346079</v>
      </c>
      <c r="R1587" s="76">
        <f t="shared" si="162"/>
        <v>-1</v>
      </c>
      <c r="S1587" s="95">
        <f t="shared" si="163"/>
        <v>0.58730158730158732</v>
      </c>
      <c r="T1587" s="95">
        <f t="shared" si="164"/>
        <v>-1</v>
      </c>
    </row>
    <row r="1588" spans="1:20" x14ac:dyDescent="0.3">
      <c r="A1588" s="36">
        <f t="shared" si="165"/>
        <v>2</v>
      </c>
      <c r="B1588" s="7">
        <v>2198</v>
      </c>
      <c r="C1588" s="7">
        <v>1</v>
      </c>
      <c r="D1588" s="7" t="s">
        <v>462</v>
      </c>
      <c r="E1588" s="7">
        <v>2010</v>
      </c>
      <c r="F1588" s="10">
        <v>2011</v>
      </c>
      <c r="G1588" s="66">
        <v>99.899999999999977</v>
      </c>
      <c r="H1588" s="10">
        <v>10</v>
      </c>
      <c r="I1588" s="67">
        <v>1</v>
      </c>
      <c r="J1588" s="10">
        <v>0</v>
      </c>
      <c r="K1588" s="50">
        <f t="shared" si="160"/>
        <v>1</v>
      </c>
      <c r="L1588" s="67">
        <v>978</v>
      </c>
      <c r="M1588" s="67">
        <v>801</v>
      </c>
      <c r="N1588" s="95">
        <f t="shared" si="161"/>
        <v>0.5497470489038786</v>
      </c>
      <c r="O1588" s="36">
        <f t="shared" si="159"/>
        <v>20102198</v>
      </c>
      <c r="P1588" s="63">
        <v>568.67999999999995</v>
      </c>
      <c r="Q1588" s="76">
        <v>3.128297109094746</v>
      </c>
      <c r="R1588" s="76">
        <f t="shared" si="162"/>
        <v>-1</v>
      </c>
      <c r="S1588" s="95">
        <f t="shared" si="163"/>
        <v>0.5497470489038786</v>
      </c>
      <c r="T1588" s="95">
        <f t="shared" si="164"/>
        <v>-1</v>
      </c>
    </row>
    <row r="1589" spans="1:20" x14ac:dyDescent="0.3">
      <c r="A1589" s="36">
        <f t="shared" si="165"/>
        <v>2</v>
      </c>
      <c r="B1589" s="7">
        <v>2311</v>
      </c>
      <c r="C1589" s="7">
        <v>1</v>
      </c>
      <c r="D1589" s="7" t="s">
        <v>631</v>
      </c>
      <c r="E1589" s="7">
        <v>2010</v>
      </c>
      <c r="F1589" s="10">
        <v>2011</v>
      </c>
      <c r="G1589" s="66">
        <v>300</v>
      </c>
      <c r="H1589" s="10">
        <v>10</v>
      </c>
      <c r="I1589" s="67">
        <v>0</v>
      </c>
      <c r="J1589" s="10">
        <v>0</v>
      </c>
      <c r="K1589" s="50">
        <f t="shared" si="160"/>
        <v>4</v>
      </c>
      <c r="L1589" s="67">
        <v>417</v>
      </c>
      <c r="M1589" s="67">
        <v>755</v>
      </c>
      <c r="N1589" s="95">
        <f t="shared" si="161"/>
        <v>0.35580204778156999</v>
      </c>
      <c r="O1589" s="36">
        <f t="shared" si="159"/>
        <v>20102311</v>
      </c>
      <c r="P1589" s="63">
        <v>460.2</v>
      </c>
      <c r="Q1589" s="76">
        <v>2.5467188179052584</v>
      </c>
      <c r="R1589" s="76">
        <f t="shared" si="162"/>
        <v>-1</v>
      </c>
      <c r="S1589" s="95">
        <f t="shared" si="163"/>
        <v>0.35580204778156999</v>
      </c>
      <c r="T1589" s="95">
        <f t="shared" si="164"/>
        <v>-1</v>
      </c>
    </row>
    <row r="1590" spans="1:20" x14ac:dyDescent="0.3">
      <c r="A1590" s="36">
        <f t="shared" si="165"/>
        <v>2</v>
      </c>
      <c r="B1590" s="7">
        <v>2342</v>
      </c>
      <c r="C1590" s="7">
        <v>1</v>
      </c>
      <c r="D1590" s="7" t="s">
        <v>443</v>
      </c>
      <c r="E1590" s="7">
        <v>2010</v>
      </c>
      <c r="F1590" s="10">
        <v>2011</v>
      </c>
      <c r="G1590" s="66">
        <v>420</v>
      </c>
      <c r="H1590" s="10">
        <v>5</v>
      </c>
      <c r="I1590" s="67">
        <v>1</v>
      </c>
      <c r="J1590" s="10">
        <v>0</v>
      </c>
      <c r="K1590" s="50">
        <f t="shared" si="160"/>
        <v>5</v>
      </c>
      <c r="L1590" s="67">
        <v>1266</v>
      </c>
      <c r="M1590" s="67">
        <v>1228</v>
      </c>
      <c r="N1590" s="95">
        <f t="shared" si="161"/>
        <v>0.50761828388131514</v>
      </c>
      <c r="O1590" s="36">
        <f t="shared" si="159"/>
        <v>20102342</v>
      </c>
      <c r="P1590" s="63">
        <v>765.01</v>
      </c>
      <c r="Q1590" s="76">
        <v>3.2600881034234845</v>
      </c>
      <c r="R1590" s="76">
        <f t="shared" si="162"/>
        <v>-1</v>
      </c>
      <c r="S1590" s="95">
        <f t="shared" si="163"/>
        <v>0.50761828388131514</v>
      </c>
      <c r="T1590" s="95">
        <f t="shared" si="164"/>
        <v>-1</v>
      </c>
    </row>
    <row r="1591" spans="1:20" x14ac:dyDescent="0.3">
      <c r="A1591" s="36">
        <f t="shared" si="165"/>
        <v>2</v>
      </c>
      <c r="B1591" s="7">
        <v>2364</v>
      </c>
      <c r="C1591" s="7">
        <v>1</v>
      </c>
      <c r="D1591" s="7" t="s">
        <v>482</v>
      </c>
      <c r="E1591" s="7">
        <v>2010</v>
      </c>
      <c r="F1591" s="68">
        <v>2011</v>
      </c>
      <c r="G1591" s="66">
        <v>0</v>
      </c>
      <c r="H1591" s="68">
        <v>10</v>
      </c>
      <c r="I1591" s="67">
        <v>1</v>
      </c>
      <c r="J1591" s="10">
        <v>0</v>
      </c>
      <c r="K1591" s="50">
        <f t="shared" si="160"/>
        <v>1</v>
      </c>
      <c r="L1591" s="67">
        <v>717</v>
      </c>
      <c r="M1591" s="67">
        <v>599</v>
      </c>
      <c r="N1591" s="95">
        <f t="shared" si="161"/>
        <v>0.54483282674772038</v>
      </c>
      <c r="O1591" s="36">
        <f t="shared" si="159"/>
        <v>20102364</v>
      </c>
      <c r="P1591" s="63">
        <v>687.27</v>
      </c>
      <c r="Q1591" s="76">
        <v>1.9148224133164551</v>
      </c>
      <c r="R1591" s="76">
        <f t="shared" si="162"/>
        <v>-1</v>
      </c>
      <c r="S1591" s="95">
        <f t="shared" si="163"/>
        <v>0.54483282674772038</v>
      </c>
      <c r="T1591" s="95">
        <f t="shared" si="164"/>
        <v>-1</v>
      </c>
    </row>
    <row r="1592" spans="1:20" x14ac:dyDescent="0.3">
      <c r="A1592" s="36">
        <f t="shared" si="165"/>
        <v>2</v>
      </c>
      <c r="B1592" s="7">
        <v>2365</v>
      </c>
      <c r="C1592" s="7">
        <v>1</v>
      </c>
      <c r="D1592" s="7" t="s">
        <v>4</v>
      </c>
      <c r="E1592" s="7">
        <v>2010</v>
      </c>
      <c r="F1592" s="68">
        <v>2011</v>
      </c>
      <c r="G1592" s="66">
        <v>378.81</v>
      </c>
      <c r="H1592" s="68">
        <v>10</v>
      </c>
      <c r="I1592" s="67">
        <v>0</v>
      </c>
      <c r="J1592" s="10">
        <v>0</v>
      </c>
      <c r="K1592" s="50">
        <f t="shared" si="160"/>
        <v>4</v>
      </c>
      <c r="L1592" s="67">
        <v>952</v>
      </c>
      <c r="M1592" s="67">
        <v>1420</v>
      </c>
      <c r="N1592" s="95">
        <f t="shared" si="161"/>
        <v>0.40134907251264756</v>
      </c>
      <c r="O1592" s="36">
        <f t="shared" si="159"/>
        <v>20102365</v>
      </c>
      <c r="P1592" s="63">
        <v>829.86</v>
      </c>
      <c r="Q1592" s="76">
        <v>2.8583134504615235</v>
      </c>
      <c r="R1592" s="76">
        <f t="shared" si="162"/>
        <v>-1</v>
      </c>
      <c r="S1592" s="95">
        <f t="shared" si="163"/>
        <v>0.40134907251264756</v>
      </c>
      <c r="T1592" s="95">
        <f t="shared" si="164"/>
        <v>-1</v>
      </c>
    </row>
    <row r="1593" spans="1:20" x14ac:dyDescent="0.3">
      <c r="A1593" s="36">
        <f t="shared" si="165"/>
        <v>2</v>
      </c>
      <c r="B1593" s="7">
        <v>2397</v>
      </c>
      <c r="C1593" s="7">
        <v>1</v>
      </c>
      <c r="D1593" s="7" t="s">
        <v>497</v>
      </c>
      <c r="E1593" s="7">
        <v>2010</v>
      </c>
      <c r="F1593" s="10">
        <v>2011</v>
      </c>
      <c r="G1593" s="66">
        <v>350</v>
      </c>
      <c r="H1593" s="10">
        <v>5</v>
      </c>
      <c r="I1593" s="67">
        <v>0</v>
      </c>
      <c r="J1593" s="10">
        <v>0</v>
      </c>
      <c r="K1593" s="50">
        <f t="shared" si="160"/>
        <v>4</v>
      </c>
      <c r="L1593" s="67">
        <v>1526</v>
      </c>
      <c r="M1593" s="67">
        <v>1550</v>
      </c>
      <c r="N1593" s="95">
        <f t="shared" si="161"/>
        <v>0.49609882964889468</v>
      </c>
      <c r="O1593" s="36">
        <f t="shared" si="159"/>
        <v>20102397</v>
      </c>
      <c r="P1593" s="63">
        <v>1164.29</v>
      </c>
      <c r="Q1593" s="76">
        <v>2.6419534652019685</v>
      </c>
      <c r="R1593" s="76">
        <f t="shared" si="162"/>
        <v>-1</v>
      </c>
      <c r="S1593" s="95">
        <f t="shared" si="163"/>
        <v>0.49609882964889468</v>
      </c>
      <c r="T1593" s="95">
        <f t="shared" si="164"/>
        <v>-1</v>
      </c>
    </row>
    <row r="1594" spans="1:20" x14ac:dyDescent="0.3">
      <c r="A1594" s="36">
        <f t="shared" si="165"/>
        <v>2</v>
      </c>
      <c r="B1594" s="7">
        <v>2448</v>
      </c>
      <c r="C1594" s="7">
        <v>1</v>
      </c>
      <c r="D1594" s="7" t="s">
        <v>676</v>
      </c>
      <c r="E1594" s="7">
        <v>2010</v>
      </c>
      <c r="F1594" s="68">
        <v>2011</v>
      </c>
      <c r="G1594" s="66">
        <v>140</v>
      </c>
      <c r="H1594" s="68">
        <v>5</v>
      </c>
      <c r="I1594" s="67">
        <v>1</v>
      </c>
      <c r="J1594" s="10">
        <v>0</v>
      </c>
      <c r="K1594" s="50">
        <f t="shared" si="160"/>
        <v>2</v>
      </c>
      <c r="L1594" s="67">
        <v>1206</v>
      </c>
      <c r="M1594" s="67">
        <v>809</v>
      </c>
      <c r="N1594" s="95">
        <f t="shared" si="161"/>
        <v>0.59851116625310175</v>
      </c>
      <c r="O1594" s="36">
        <f t="shared" si="159"/>
        <v>20102448</v>
      </c>
      <c r="P1594" s="63">
        <v>792.45</v>
      </c>
      <c r="Q1594" s="76">
        <v>2.5427471764780112</v>
      </c>
      <c r="R1594" s="76">
        <f t="shared" si="162"/>
        <v>-1</v>
      </c>
      <c r="S1594" s="95">
        <f t="shared" si="163"/>
        <v>0.59851116625310175</v>
      </c>
      <c r="T1594" s="95">
        <f t="shared" si="164"/>
        <v>-1</v>
      </c>
    </row>
    <row r="1595" spans="1:20" x14ac:dyDescent="0.3">
      <c r="A1595" s="36">
        <f t="shared" si="165"/>
        <v>2</v>
      </c>
      <c r="B1595" s="7">
        <v>2448</v>
      </c>
      <c r="C1595" s="7">
        <v>1</v>
      </c>
      <c r="D1595" s="7" t="s">
        <v>676</v>
      </c>
      <c r="E1595" s="7">
        <v>2010</v>
      </c>
      <c r="F1595" s="68">
        <v>2011</v>
      </c>
      <c r="G1595" s="66">
        <v>700</v>
      </c>
      <c r="H1595" s="68">
        <v>10</v>
      </c>
      <c r="I1595" s="67">
        <v>0</v>
      </c>
      <c r="J1595" s="10">
        <v>0</v>
      </c>
      <c r="K1595" s="50">
        <f t="shared" si="160"/>
        <v>8</v>
      </c>
      <c r="L1595" s="67">
        <v>1091</v>
      </c>
      <c r="M1595" s="67">
        <v>921</v>
      </c>
      <c r="N1595" s="95">
        <f t="shared" si="161"/>
        <v>0.54224652087475145</v>
      </c>
      <c r="O1595" s="36">
        <f t="shared" si="159"/>
        <v>20102448</v>
      </c>
      <c r="P1595" s="63">
        <v>792.45</v>
      </c>
      <c r="Q1595" s="76">
        <v>2.5389614486718401</v>
      </c>
      <c r="R1595" s="76">
        <f t="shared" si="162"/>
        <v>-1</v>
      </c>
      <c r="S1595" s="95">
        <f t="shared" si="163"/>
        <v>0.54224652087475145</v>
      </c>
      <c r="T1595" s="95">
        <f t="shared" si="164"/>
        <v>-1</v>
      </c>
    </row>
    <row r="1596" spans="1:20" x14ac:dyDescent="0.3">
      <c r="A1596" s="36">
        <f t="shared" si="165"/>
        <v>2</v>
      </c>
      <c r="B1596" s="7">
        <v>2527</v>
      </c>
      <c r="C1596" s="7">
        <v>1</v>
      </c>
      <c r="D1596" s="7" t="s">
        <v>586</v>
      </c>
      <c r="E1596" s="7">
        <v>2010</v>
      </c>
      <c r="F1596" s="10">
        <v>2012</v>
      </c>
      <c r="G1596" s="66">
        <v>700.18</v>
      </c>
      <c r="H1596" s="10">
        <v>10</v>
      </c>
      <c r="I1596" s="67">
        <v>1</v>
      </c>
      <c r="J1596" s="10">
        <v>1</v>
      </c>
      <c r="K1596" s="50">
        <f t="shared" si="160"/>
        <v>8</v>
      </c>
      <c r="L1596" s="67">
        <v>372</v>
      </c>
      <c r="M1596" s="67">
        <v>104</v>
      </c>
      <c r="N1596" s="95">
        <f t="shared" si="161"/>
        <v>0.78151260504201681</v>
      </c>
      <c r="O1596" s="36">
        <f t="shared" si="159"/>
        <v>20102527</v>
      </c>
      <c r="P1596" s="63">
        <v>270.79000000000002</v>
      </c>
      <c r="Q1596" s="76">
        <v>1.7578197126924922</v>
      </c>
      <c r="R1596" s="76">
        <f t="shared" si="162"/>
        <v>-1</v>
      </c>
      <c r="S1596" s="95">
        <f t="shared" si="163"/>
        <v>0.78151260504201681</v>
      </c>
      <c r="T1596" s="95">
        <f t="shared" si="164"/>
        <v>-1</v>
      </c>
    </row>
    <row r="1597" spans="1:20" x14ac:dyDescent="0.3">
      <c r="A1597" s="36">
        <f t="shared" si="165"/>
        <v>2</v>
      </c>
      <c r="B1597" s="7">
        <v>2536</v>
      </c>
      <c r="C1597" s="7">
        <v>1</v>
      </c>
      <c r="D1597" s="7" t="s">
        <v>407</v>
      </c>
      <c r="E1597" s="7">
        <v>2010</v>
      </c>
      <c r="F1597" s="68">
        <v>2011</v>
      </c>
      <c r="G1597" s="66">
        <v>1000</v>
      </c>
      <c r="H1597" s="68">
        <v>10</v>
      </c>
      <c r="I1597" s="67">
        <v>0</v>
      </c>
      <c r="J1597" s="10">
        <v>0</v>
      </c>
      <c r="K1597" s="50">
        <f t="shared" si="160"/>
        <v>10</v>
      </c>
      <c r="L1597" s="67">
        <v>202</v>
      </c>
      <c r="M1597" s="67">
        <v>313</v>
      </c>
      <c r="N1597" s="95">
        <f t="shared" si="161"/>
        <v>0.39223300970873787</v>
      </c>
      <c r="O1597" s="36">
        <f t="shared" si="159"/>
        <v>20102536</v>
      </c>
      <c r="P1597" s="63">
        <v>246.64</v>
      </c>
      <c r="Q1597" s="76">
        <v>2.0880635744404801</v>
      </c>
      <c r="R1597" s="76">
        <f t="shared" si="162"/>
        <v>-1</v>
      </c>
      <c r="S1597" s="95">
        <f t="shared" si="163"/>
        <v>0.39223300970873787</v>
      </c>
      <c r="T1597" s="95">
        <f t="shared" si="164"/>
        <v>-1</v>
      </c>
    </row>
    <row r="1598" spans="1:20" x14ac:dyDescent="0.3">
      <c r="A1598" s="36">
        <f t="shared" si="165"/>
        <v>2</v>
      </c>
      <c r="B1598" s="7">
        <v>2683</v>
      </c>
      <c r="C1598" s="7">
        <v>1</v>
      </c>
      <c r="D1598" s="7" t="s">
        <v>587</v>
      </c>
      <c r="E1598" s="7">
        <v>2010</v>
      </c>
      <c r="F1598" s="10">
        <v>2012</v>
      </c>
      <c r="G1598" s="66">
        <v>1400</v>
      </c>
      <c r="H1598" s="10">
        <v>10</v>
      </c>
      <c r="I1598" s="67">
        <v>0</v>
      </c>
      <c r="J1598" s="10">
        <v>1</v>
      </c>
      <c r="K1598" s="50">
        <f t="shared" si="160"/>
        <v>10</v>
      </c>
      <c r="L1598" s="67">
        <v>410</v>
      </c>
      <c r="M1598" s="67">
        <v>854</v>
      </c>
      <c r="N1598" s="95">
        <f t="shared" si="161"/>
        <v>0.32436708860759494</v>
      </c>
      <c r="O1598" s="36">
        <f t="shared" si="159"/>
        <v>20102683</v>
      </c>
      <c r="P1598" s="63">
        <v>469.38</v>
      </c>
      <c r="Q1598" s="76">
        <v>2.6929140568409391</v>
      </c>
      <c r="R1598" s="76">
        <f t="shared" si="162"/>
        <v>-1</v>
      </c>
      <c r="S1598" s="95">
        <f t="shared" si="163"/>
        <v>0.32436708860759494</v>
      </c>
      <c r="T1598" s="95">
        <f t="shared" si="164"/>
        <v>-1</v>
      </c>
    </row>
    <row r="1599" spans="1:20" x14ac:dyDescent="0.3">
      <c r="A1599" s="36">
        <f t="shared" si="165"/>
        <v>2</v>
      </c>
      <c r="B1599" s="7">
        <v>2753</v>
      </c>
      <c r="C1599" s="7">
        <v>1</v>
      </c>
      <c r="D1599" s="7" t="s">
        <v>465</v>
      </c>
      <c r="E1599" s="7">
        <v>2010</v>
      </c>
      <c r="F1599" s="68">
        <v>2011</v>
      </c>
      <c r="G1599" s="66">
        <v>0</v>
      </c>
      <c r="H1599" s="68">
        <v>10</v>
      </c>
      <c r="I1599" s="67">
        <v>0</v>
      </c>
      <c r="J1599" s="10">
        <v>0</v>
      </c>
      <c r="K1599" s="50">
        <f t="shared" si="160"/>
        <v>1</v>
      </c>
      <c r="L1599" s="67">
        <v>1350</v>
      </c>
      <c r="M1599" s="67">
        <v>1526</v>
      </c>
      <c r="N1599" s="95">
        <f t="shared" si="161"/>
        <v>0.46940194714881778</v>
      </c>
      <c r="O1599" s="36">
        <f t="shared" si="159"/>
        <v>20102753</v>
      </c>
      <c r="P1599" s="63">
        <v>1123.24</v>
      </c>
      <c r="Q1599" s="76">
        <v>2.5604501264199993</v>
      </c>
      <c r="R1599" s="76">
        <f t="shared" si="162"/>
        <v>-1</v>
      </c>
      <c r="S1599" s="95">
        <f t="shared" si="163"/>
        <v>0.46940194714881778</v>
      </c>
      <c r="T1599" s="95">
        <f t="shared" si="164"/>
        <v>-1</v>
      </c>
    </row>
    <row r="1600" spans="1:20" x14ac:dyDescent="0.3">
      <c r="A1600" s="36">
        <f t="shared" si="165"/>
        <v>2</v>
      </c>
      <c r="B1600" s="7">
        <v>2759</v>
      </c>
      <c r="C1600" s="7">
        <v>1</v>
      </c>
      <c r="D1600" s="7" t="s">
        <v>498</v>
      </c>
      <c r="E1600" s="7">
        <v>2010</v>
      </c>
      <c r="F1600" s="10">
        <v>2011</v>
      </c>
      <c r="G1600" s="66">
        <v>349.99999999999989</v>
      </c>
      <c r="H1600" s="10">
        <v>10</v>
      </c>
      <c r="I1600" s="67">
        <v>0</v>
      </c>
      <c r="J1600" s="10">
        <v>0</v>
      </c>
      <c r="K1600" s="50">
        <f t="shared" si="160"/>
        <v>4</v>
      </c>
      <c r="L1600" s="67">
        <v>509</v>
      </c>
      <c r="M1600" s="67">
        <v>647</v>
      </c>
      <c r="N1600" s="95">
        <f t="shared" si="161"/>
        <v>0.44031141868512108</v>
      </c>
      <c r="O1600" s="36">
        <f t="shared" si="159"/>
        <v>20102759</v>
      </c>
      <c r="P1600" s="63">
        <v>332.24</v>
      </c>
      <c r="Q1600" s="76">
        <v>3.4794124729111484</v>
      </c>
      <c r="R1600" s="76">
        <f t="shared" si="162"/>
        <v>-1</v>
      </c>
      <c r="S1600" s="95">
        <f t="shared" si="163"/>
        <v>0.44031141868512108</v>
      </c>
      <c r="T1600" s="95">
        <f t="shared" si="164"/>
        <v>-1</v>
      </c>
    </row>
    <row r="1601" spans="1:20" x14ac:dyDescent="0.3">
      <c r="A1601" s="36">
        <f t="shared" si="165"/>
        <v>2</v>
      </c>
      <c r="B1601" s="7">
        <v>2835</v>
      </c>
      <c r="C1601" s="7">
        <v>1</v>
      </c>
      <c r="D1601" s="7" t="s">
        <v>146</v>
      </c>
      <c r="E1601" s="7">
        <v>2010</v>
      </c>
      <c r="F1601" s="68">
        <v>2011</v>
      </c>
      <c r="G1601" s="66">
        <v>778.39</v>
      </c>
      <c r="H1601" s="68">
        <v>7</v>
      </c>
      <c r="I1601" s="67">
        <v>0</v>
      </c>
      <c r="J1601" s="10">
        <v>0</v>
      </c>
      <c r="K1601" s="50">
        <f t="shared" si="160"/>
        <v>8</v>
      </c>
      <c r="L1601" s="67">
        <v>1052</v>
      </c>
      <c r="M1601" s="67">
        <v>1102</v>
      </c>
      <c r="N1601" s="95">
        <f t="shared" si="161"/>
        <v>0.4883936861652739</v>
      </c>
      <c r="O1601" s="36">
        <f t="shared" si="159"/>
        <v>20102835</v>
      </c>
      <c r="P1601" s="63">
        <v>539.95000000000005</v>
      </c>
      <c r="Q1601" s="76">
        <v>3.9892582646541341</v>
      </c>
      <c r="R1601" s="76">
        <f t="shared" si="162"/>
        <v>-1</v>
      </c>
      <c r="S1601" s="95">
        <f t="shared" si="163"/>
        <v>0.4883936861652739</v>
      </c>
      <c r="T1601" s="95">
        <f t="shared" si="164"/>
        <v>-1</v>
      </c>
    </row>
    <row r="1602" spans="1:20" x14ac:dyDescent="0.3">
      <c r="A1602" s="36">
        <f t="shared" si="165"/>
        <v>2</v>
      </c>
      <c r="B1602" s="7">
        <v>2835</v>
      </c>
      <c r="C1602" s="7">
        <v>1</v>
      </c>
      <c r="D1602" s="7" t="s">
        <v>146</v>
      </c>
      <c r="E1602" s="7">
        <v>2010</v>
      </c>
      <c r="F1602" s="68">
        <v>2011</v>
      </c>
      <c r="G1602" s="66">
        <v>0</v>
      </c>
      <c r="H1602" s="68">
        <v>7</v>
      </c>
      <c r="I1602" s="67">
        <v>0</v>
      </c>
      <c r="J1602" s="10">
        <v>0</v>
      </c>
      <c r="K1602" s="50">
        <f t="shared" si="160"/>
        <v>1</v>
      </c>
      <c r="L1602" s="67">
        <v>869</v>
      </c>
      <c r="M1602" s="67">
        <v>1279</v>
      </c>
      <c r="N1602" s="95">
        <f t="shared" si="161"/>
        <v>0.40456238361266295</v>
      </c>
      <c r="O1602" s="36">
        <f t="shared" si="159"/>
        <v>20102835</v>
      </c>
      <c r="P1602" s="63">
        <v>539.95000000000005</v>
      </c>
      <c r="Q1602" s="76">
        <v>3.97814612464117</v>
      </c>
      <c r="R1602" s="76">
        <f t="shared" si="162"/>
        <v>-1</v>
      </c>
      <c r="S1602" s="95">
        <f t="shared" si="163"/>
        <v>0.40456238361266295</v>
      </c>
      <c r="T1602" s="95">
        <f t="shared" si="164"/>
        <v>-1</v>
      </c>
    </row>
    <row r="1603" spans="1:20" x14ac:dyDescent="0.3">
      <c r="A1603" s="36">
        <f t="shared" si="165"/>
        <v>2</v>
      </c>
      <c r="B1603" s="7">
        <v>2884</v>
      </c>
      <c r="C1603" s="7">
        <v>1</v>
      </c>
      <c r="D1603" s="7" t="s">
        <v>606</v>
      </c>
      <c r="E1603" s="7">
        <v>2010</v>
      </c>
      <c r="F1603" s="10">
        <v>2011</v>
      </c>
      <c r="G1603" s="66">
        <v>500</v>
      </c>
      <c r="H1603" s="10">
        <v>10</v>
      </c>
      <c r="I1603" s="67">
        <v>1</v>
      </c>
      <c r="J1603" s="10">
        <v>0</v>
      </c>
      <c r="K1603" s="50">
        <f t="shared" si="160"/>
        <v>6</v>
      </c>
      <c r="L1603" s="67">
        <v>766</v>
      </c>
      <c r="M1603" s="67">
        <v>686</v>
      </c>
      <c r="N1603" s="95">
        <f t="shared" si="161"/>
        <v>0.52754820936639113</v>
      </c>
      <c r="O1603" s="36">
        <f t="shared" si="159"/>
        <v>20102884</v>
      </c>
      <c r="P1603" s="63">
        <v>473.63</v>
      </c>
      <c r="Q1603" s="76">
        <v>3.0656841838565971</v>
      </c>
      <c r="R1603" s="76">
        <f t="shared" si="162"/>
        <v>-1</v>
      </c>
      <c r="S1603" s="95">
        <f t="shared" si="163"/>
        <v>0.52754820936639113</v>
      </c>
      <c r="T1603" s="95">
        <f t="shared" si="164"/>
        <v>-1</v>
      </c>
    </row>
    <row r="1604" spans="1:20" x14ac:dyDescent="0.3">
      <c r="A1604" s="36">
        <f t="shared" si="165"/>
        <v>2</v>
      </c>
      <c r="B1604" s="7">
        <v>2886</v>
      </c>
      <c r="C1604" s="7">
        <v>1</v>
      </c>
      <c r="D1604" s="7" t="s">
        <v>607</v>
      </c>
      <c r="E1604" s="7">
        <v>2010</v>
      </c>
      <c r="F1604" s="10">
        <v>2011</v>
      </c>
      <c r="G1604" s="66">
        <v>448.5</v>
      </c>
      <c r="H1604" s="10">
        <v>10</v>
      </c>
      <c r="I1604" s="67">
        <v>1</v>
      </c>
      <c r="J1604" s="10">
        <v>0</v>
      </c>
      <c r="K1604" s="50">
        <f t="shared" si="160"/>
        <v>5</v>
      </c>
      <c r="L1604" s="67">
        <v>720</v>
      </c>
      <c r="M1604" s="67">
        <v>438</v>
      </c>
      <c r="N1604" s="95">
        <f t="shared" si="161"/>
        <v>0.62176165803108807</v>
      </c>
      <c r="O1604" s="36">
        <f t="shared" si="159"/>
        <v>20102886</v>
      </c>
      <c r="P1604" s="63">
        <v>409.74</v>
      </c>
      <c r="Q1604" s="76">
        <v>2.8261824571679601</v>
      </c>
      <c r="R1604" s="76">
        <f t="shared" si="162"/>
        <v>-1</v>
      </c>
      <c r="S1604" s="95">
        <f t="shared" si="163"/>
        <v>0.62176165803108807</v>
      </c>
      <c r="T1604" s="95">
        <f t="shared" si="164"/>
        <v>-1</v>
      </c>
    </row>
    <row r="1605" spans="1:20" x14ac:dyDescent="0.3">
      <c r="A1605" s="36">
        <f t="shared" si="165"/>
        <v>2</v>
      </c>
      <c r="B1605" s="7">
        <v>2886</v>
      </c>
      <c r="C1605" s="7">
        <v>1</v>
      </c>
      <c r="D1605" s="7" t="s">
        <v>607</v>
      </c>
      <c r="E1605" s="7">
        <v>2010</v>
      </c>
      <c r="F1605" s="10">
        <v>2011</v>
      </c>
      <c r="G1605" s="66">
        <v>433.41</v>
      </c>
      <c r="H1605" s="10">
        <v>10</v>
      </c>
      <c r="I1605" s="67">
        <v>0</v>
      </c>
      <c r="J1605" s="10">
        <v>0</v>
      </c>
      <c r="K1605" s="50">
        <f>MAX(1,MIN(10,INT(G1605/100)+1))</f>
        <v>5</v>
      </c>
      <c r="L1605" s="67">
        <v>452</v>
      </c>
      <c r="M1605" s="67">
        <v>686</v>
      </c>
      <c r="N1605" s="95">
        <f>L1605/(L1605+M1605)</f>
        <v>0.39718804920913886</v>
      </c>
      <c r="O1605" s="36">
        <f t="shared" si="159"/>
        <v>20102886</v>
      </c>
      <c r="P1605" s="63">
        <v>409.74</v>
      </c>
      <c r="Q1605" s="76">
        <v>2.7773710157660956</v>
      </c>
      <c r="R1605" s="76">
        <f>IF(A1605=1,N1605,-1)</f>
        <v>-1</v>
      </c>
      <c r="S1605" s="95">
        <f>IF(A1605=2,N1605,-1)</f>
        <v>0.39718804920913886</v>
      </c>
      <c r="T1605" s="95">
        <f>IF(A1605=3,N1605,-1)</f>
        <v>-1</v>
      </c>
    </row>
    <row r="1606" spans="1:20" x14ac:dyDescent="0.3">
      <c r="A1606" s="36">
        <f t="shared" si="165"/>
        <v>3</v>
      </c>
      <c r="B1606" s="36">
        <v>11</v>
      </c>
      <c r="C1606" s="36">
        <v>1</v>
      </c>
      <c r="D1606" s="36" t="s">
        <v>311</v>
      </c>
      <c r="E1606" s="36">
        <v>2011</v>
      </c>
      <c r="F1606" s="36">
        <v>2013</v>
      </c>
      <c r="G1606" s="36">
        <v>1044</v>
      </c>
      <c r="H1606" s="36">
        <v>10</v>
      </c>
      <c r="I1606" s="36">
        <v>1</v>
      </c>
      <c r="J1606" s="36">
        <v>1</v>
      </c>
      <c r="K1606" s="36">
        <v>10</v>
      </c>
      <c r="L1606" s="36">
        <v>20698</v>
      </c>
      <c r="M1606" s="36">
        <v>12139</v>
      </c>
      <c r="N1606" s="95">
        <f t="shared" ref="N1606:N1669" si="166">L1606/(L1606+M1606)</f>
        <v>0.63032554740079783</v>
      </c>
      <c r="O1606" s="36">
        <f t="shared" ref="O1606" si="167">10000*E1606+B1606</f>
        <v>20110011</v>
      </c>
      <c r="P1606" s="63">
        <v>38195</v>
      </c>
      <c r="Q1606" s="76">
        <v>0.85971985862023825</v>
      </c>
      <c r="R1606" s="76">
        <f>IF(A1606=1,N1606,-1)</f>
        <v>-1</v>
      </c>
      <c r="S1606" s="95">
        <f>IF(A1606=2,N1606,-1)</f>
        <v>-1</v>
      </c>
      <c r="T1606" s="95">
        <f>IF(A1606=3,N1606,-1)</f>
        <v>0.63032554740079783</v>
      </c>
    </row>
    <row r="1607" spans="1:20" x14ac:dyDescent="0.3">
      <c r="A1607" s="36">
        <f t="shared" si="165"/>
        <v>3</v>
      </c>
      <c r="B1607" s="36">
        <v>11</v>
      </c>
      <c r="C1607" s="36">
        <v>1</v>
      </c>
      <c r="D1607" s="36" t="s">
        <v>311</v>
      </c>
      <c r="E1607" s="36">
        <v>2011</v>
      </c>
      <c r="F1607" s="36">
        <v>2013</v>
      </c>
      <c r="G1607" s="36">
        <v>260</v>
      </c>
      <c r="H1607" s="36">
        <v>10</v>
      </c>
      <c r="I1607" s="36">
        <v>0</v>
      </c>
      <c r="J1607" s="36">
        <v>1</v>
      </c>
      <c r="K1607" s="36">
        <v>3</v>
      </c>
      <c r="L1607" s="36">
        <v>14725</v>
      </c>
      <c r="M1607" s="36">
        <v>17990</v>
      </c>
      <c r="N1607" s="95">
        <f t="shared" si="166"/>
        <v>0.45009934280910896</v>
      </c>
      <c r="O1607" s="36">
        <f t="shared" ref="O1607:O1670" si="168">10000*E1607+B1607</f>
        <v>20110011</v>
      </c>
      <c r="P1607" s="63">
        <v>38195</v>
      </c>
      <c r="Q1607" s="76">
        <v>0.85652572326220711</v>
      </c>
      <c r="R1607" s="76">
        <f t="shared" ref="R1607:R1670" si="169">IF(A1607=1,N1607,-1)</f>
        <v>-1</v>
      </c>
      <c r="S1607" s="95">
        <f t="shared" ref="S1607:S1670" si="170">IF(A1607=2,N1607,-1)</f>
        <v>-1</v>
      </c>
      <c r="T1607" s="95">
        <f t="shared" ref="T1607:T1670" si="171">IF(A1607=3,N1607,-1)</f>
        <v>0.45009934280910896</v>
      </c>
    </row>
    <row r="1608" spans="1:20" x14ac:dyDescent="0.3">
      <c r="A1608" s="36">
        <f t="shared" si="165"/>
        <v>3</v>
      </c>
      <c r="B1608" s="36">
        <v>12</v>
      </c>
      <c r="C1608" s="36">
        <v>1</v>
      </c>
      <c r="D1608" s="36" t="s">
        <v>485</v>
      </c>
      <c r="E1608" s="36">
        <v>2011</v>
      </c>
      <c r="F1608" s="36">
        <v>2012</v>
      </c>
      <c r="G1608" s="36">
        <v>275</v>
      </c>
      <c r="H1608" s="36">
        <v>4</v>
      </c>
      <c r="I1608" s="36">
        <v>1</v>
      </c>
      <c r="J1608" s="36">
        <v>0</v>
      </c>
      <c r="K1608" s="36">
        <v>3</v>
      </c>
      <c r="L1608" s="36">
        <v>3415</v>
      </c>
      <c r="M1608" s="36">
        <v>2951</v>
      </c>
      <c r="N1608" s="95">
        <f t="shared" si="166"/>
        <v>0.53644360666038327</v>
      </c>
      <c r="O1608" s="36">
        <f t="shared" si="168"/>
        <v>20110012</v>
      </c>
      <c r="P1608" s="63">
        <v>6641</v>
      </c>
      <c r="Q1608" s="76">
        <v>0.95859057370877876</v>
      </c>
      <c r="R1608" s="76">
        <f t="shared" si="169"/>
        <v>-1</v>
      </c>
      <c r="S1608" s="95">
        <f t="shared" si="170"/>
        <v>-1</v>
      </c>
      <c r="T1608" s="95">
        <f t="shared" si="171"/>
        <v>0.53644360666038327</v>
      </c>
    </row>
    <row r="1609" spans="1:20" x14ac:dyDescent="0.3">
      <c r="A1609" s="36">
        <f t="shared" si="165"/>
        <v>3</v>
      </c>
      <c r="B1609" s="36">
        <v>14</v>
      </c>
      <c r="C1609" s="36">
        <v>1</v>
      </c>
      <c r="D1609" s="36" t="s">
        <v>264</v>
      </c>
      <c r="E1609" s="36">
        <v>2011</v>
      </c>
      <c r="F1609" s="36">
        <v>2012</v>
      </c>
      <c r="G1609" s="36">
        <v>412.52</v>
      </c>
      <c r="H1609" s="36">
        <v>10</v>
      </c>
      <c r="I1609" s="36">
        <v>1</v>
      </c>
      <c r="J1609" s="36">
        <v>0</v>
      </c>
      <c r="K1609" s="36">
        <v>5</v>
      </c>
      <c r="L1609" s="36">
        <v>1435</v>
      </c>
      <c r="M1609" s="36">
        <v>516</v>
      </c>
      <c r="N1609" s="95">
        <f t="shared" si="166"/>
        <v>0.73552024602767807</v>
      </c>
      <c r="O1609" s="36">
        <f t="shared" si="168"/>
        <v>20110014</v>
      </c>
      <c r="P1609" s="63">
        <v>2900</v>
      </c>
      <c r="Q1609" s="76">
        <v>0.6727586206896552</v>
      </c>
      <c r="R1609" s="76">
        <f t="shared" si="169"/>
        <v>-1</v>
      </c>
      <c r="S1609" s="95">
        <f t="shared" si="170"/>
        <v>-1</v>
      </c>
      <c r="T1609" s="95">
        <f t="shared" si="171"/>
        <v>0.73552024602767807</v>
      </c>
    </row>
    <row r="1610" spans="1:20" x14ac:dyDescent="0.3">
      <c r="A1610" s="36">
        <f t="shared" si="165"/>
        <v>3</v>
      </c>
      <c r="B1610" s="36">
        <v>16</v>
      </c>
      <c r="C1610" s="36">
        <v>1</v>
      </c>
      <c r="D1610" s="36" t="s">
        <v>235</v>
      </c>
      <c r="E1610" s="36">
        <v>2011</v>
      </c>
      <c r="F1610" s="36">
        <v>2013</v>
      </c>
      <c r="G1610" s="36">
        <v>524.58000000000004</v>
      </c>
      <c r="H1610" s="36">
        <v>7</v>
      </c>
      <c r="I1610" s="36">
        <v>1</v>
      </c>
      <c r="J1610" s="36">
        <v>1</v>
      </c>
      <c r="K1610" s="36">
        <v>6</v>
      </c>
      <c r="L1610" s="36">
        <v>2320</v>
      </c>
      <c r="M1610" s="36">
        <v>1118</v>
      </c>
      <c r="N1610" s="95">
        <f t="shared" si="166"/>
        <v>0.6748109365910413</v>
      </c>
      <c r="O1610" s="36">
        <f t="shared" si="168"/>
        <v>20110016</v>
      </c>
      <c r="P1610" s="63">
        <v>4680</v>
      </c>
      <c r="Q1610" s="76">
        <v>0.73461538461538467</v>
      </c>
      <c r="R1610" s="76">
        <f t="shared" si="169"/>
        <v>-1</v>
      </c>
      <c r="S1610" s="95">
        <f t="shared" si="170"/>
        <v>-1</v>
      </c>
      <c r="T1610" s="95">
        <f t="shared" si="171"/>
        <v>0.6748109365910413</v>
      </c>
    </row>
    <row r="1611" spans="1:20" x14ac:dyDescent="0.3">
      <c r="A1611" s="36">
        <f t="shared" si="165"/>
        <v>3</v>
      </c>
      <c r="B1611" s="36">
        <v>38</v>
      </c>
      <c r="C1611" s="36">
        <v>1</v>
      </c>
      <c r="D1611" s="36" t="s">
        <v>314</v>
      </c>
      <c r="E1611" s="36">
        <v>2011</v>
      </c>
      <c r="F1611" s="36">
        <v>2012</v>
      </c>
      <c r="G1611" s="36">
        <v>911.14</v>
      </c>
      <c r="H1611" s="36">
        <v>10</v>
      </c>
      <c r="I1611" s="36">
        <v>1</v>
      </c>
      <c r="J1611" s="36">
        <v>0</v>
      </c>
      <c r="K1611" s="36">
        <v>10</v>
      </c>
      <c r="L1611" s="36">
        <v>36</v>
      </c>
      <c r="M1611" s="36">
        <v>1</v>
      </c>
      <c r="N1611" s="95">
        <f t="shared" si="166"/>
        <v>0.97297297297297303</v>
      </c>
      <c r="O1611" s="36">
        <f t="shared" si="168"/>
        <v>20110038</v>
      </c>
      <c r="P1611" s="63">
        <v>1367</v>
      </c>
      <c r="Q1611" s="76">
        <v>2.7066569129480616E-2</v>
      </c>
      <c r="R1611" s="76">
        <f t="shared" si="169"/>
        <v>-1</v>
      </c>
      <c r="S1611" s="95">
        <f t="shared" si="170"/>
        <v>-1</v>
      </c>
      <c r="T1611" s="95">
        <f t="shared" si="171"/>
        <v>0.97297297297297303</v>
      </c>
    </row>
    <row r="1612" spans="1:20" x14ac:dyDescent="0.3">
      <c r="A1612" s="36">
        <f t="shared" si="165"/>
        <v>3</v>
      </c>
      <c r="B1612" s="36">
        <v>47</v>
      </c>
      <c r="C1612" s="36">
        <v>1</v>
      </c>
      <c r="D1612" s="36" t="s">
        <v>236</v>
      </c>
      <c r="E1612" s="36">
        <v>2011</v>
      </c>
      <c r="F1612" s="36">
        <v>2012</v>
      </c>
      <c r="G1612" s="36">
        <v>190</v>
      </c>
      <c r="H1612" s="36">
        <v>10</v>
      </c>
      <c r="I1612" s="36">
        <v>0</v>
      </c>
      <c r="J1612" s="36">
        <v>0</v>
      </c>
      <c r="K1612" s="36">
        <v>2</v>
      </c>
      <c r="L1612" s="36">
        <v>1996</v>
      </c>
      <c r="M1612" s="36">
        <v>2430</v>
      </c>
      <c r="N1612" s="95">
        <f t="shared" si="166"/>
        <v>0.4509715318572074</v>
      </c>
      <c r="O1612" s="36">
        <f t="shared" si="168"/>
        <v>20110047</v>
      </c>
      <c r="P1612" s="63">
        <v>3686</v>
      </c>
      <c r="Q1612" s="76">
        <v>1.2007596310363537</v>
      </c>
      <c r="R1612" s="76">
        <f t="shared" si="169"/>
        <v>-1</v>
      </c>
      <c r="S1612" s="95">
        <f t="shared" si="170"/>
        <v>-1</v>
      </c>
      <c r="T1612" s="95">
        <f t="shared" si="171"/>
        <v>0.4509715318572074</v>
      </c>
    </row>
    <row r="1613" spans="1:20" x14ac:dyDescent="0.3">
      <c r="A1613" s="36">
        <f t="shared" si="165"/>
        <v>3</v>
      </c>
      <c r="B1613" s="36">
        <v>47</v>
      </c>
      <c r="C1613" s="36">
        <v>1</v>
      </c>
      <c r="D1613" s="36" t="s">
        <v>236</v>
      </c>
      <c r="E1613" s="36">
        <v>2011</v>
      </c>
      <c r="F1613" s="36">
        <v>2012</v>
      </c>
      <c r="G1613" s="36">
        <v>190</v>
      </c>
      <c r="H1613" s="36">
        <v>5</v>
      </c>
      <c r="I1613" s="36">
        <v>0</v>
      </c>
      <c r="J1613" s="36">
        <v>0</v>
      </c>
      <c r="K1613" s="36">
        <v>2</v>
      </c>
      <c r="L1613" s="36">
        <v>1881</v>
      </c>
      <c r="M1613" s="36">
        <v>2549</v>
      </c>
      <c r="N1613" s="95">
        <f t="shared" si="166"/>
        <v>0.42460496613995485</v>
      </c>
      <c r="O1613" s="36">
        <f t="shared" si="168"/>
        <v>20110047</v>
      </c>
      <c r="P1613" s="63">
        <v>3686</v>
      </c>
      <c r="Q1613" s="76">
        <v>1.201844818231145</v>
      </c>
      <c r="R1613" s="76">
        <f t="shared" si="169"/>
        <v>-1</v>
      </c>
      <c r="S1613" s="95">
        <f t="shared" si="170"/>
        <v>-1</v>
      </c>
      <c r="T1613" s="95">
        <f t="shared" si="171"/>
        <v>0.42460496613995485</v>
      </c>
    </row>
    <row r="1614" spans="1:20" x14ac:dyDescent="0.3">
      <c r="A1614" s="36">
        <f t="shared" si="165"/>
        <v>3</v>
      </c>
      <c r="B1614" s="36">
        <v>51</v>
      </c>
      <c r="C1614" s="36">
        <v>1</v>
      </c>
      <c r="D1614" s="36" t="s">
        <v>409</v>
      </c>
      <c r="E1614" s="36">
        <v>2011</v>
      </c>
      <c r="F1614" s="36">
        <v>2013</v>
      </c>
      <c r="G1614" s="36">
        <v>235</v>
      </c>
      <c r="H1614" s="36">
        <v>7</v>
      </c>
      <c r="I1614" s="36">
        <v>1</v>
      </c>
      <c r="J1614" s="36">
        <v>1</v>
      </c>
      <c r="K1614" s="36">
        <v>3</v>
      </c>
      <c r="L1614" s="36">
        <v>911</v>
      </c>
      <c r="M1614" s="36">
        <v>453</v>
      </c>
      <c r="N1614" s="95">
        <f t="shared" si="166"/>
        <v>0.66788856304985333</v>
      </c>
      <c r="O1614" s="36">
        <f t="shared" si="168"/>
        <v>20110051</v>
      </c>
      <c r="P1614" s="63">
        <v>1749</v>
      </c>
      <c r="Q1614" s="76">
        <v>0.77987421383647804</v>
      </c>
      <c r="R1614" s="76">
        <f t="shared" si="169"/>
        <v>-1</v>
      </c>
      <c r="S1614" s="95">
        <f t="shared" si="170"/>
        <v>-1</v>
      </c>
      <c r="T1614" s="95">
        <f t="shared" si="171"/>
        <v>0.66788856304985333</v>
      </c>
    </row>
    <row r="1615" spans="1:20" x14ac:dyDescent="0.3">
      <c r="A1615" s="36">
        <f t="shared" si="165"/>
        <v>3</v>
      </c>
      <c r="B1615" s="36">
        <v>51</v>
      </c>
      <c r="C1615" s="36">
        <v>1</v>
      </c>
      <c r="D1615" s="36" t="s">
        <v>409</v>
      </c>
      <c r="E1615" s="36">
        <v>2011</v>
      </c>
      <c r="F1615" s="36">
        <v>2012</v>
      </c>
      <c r="G1615" s="36">
        <v>50</v>
      </c>
      <c r="H1615" s="36">
        <v>8</v>
      </c>
      <c r="I1615" s="36">
        <v>1</v>
      </c>
      <c r="J1615" s="36">
        <v>0</v>
      </c>
      <c r="K1615" s="36">
        <v>1</v>
      </c>
      <c r="L1615" s="36">
        <v>687</v>
      </c>
      <c r="M1615" s="36">
        <v>672</v>
      </c>
      <c r="N1615" s="95">
        <f t="shared" si="166"/>
        <v>0.50551876379690952</v>
      </c>
      <c r="O1615" s="36">
        <f t="shared" si="168"/>
        <v>20110051</v>
      </c>
      <c r="P1615" s="63">
        <v>1749</v>
      </c>
      <c r="Q1615" s="76">
        <v>0.77701543739279588</v>
      </c>
      <c r="R1615" s="76">
        <f t="shared" si="169"/>
        <v>-1</v>
      </c>
      <c r="S1615" s="95">
        <f t="shared" si="170"/>
        <v>-1</v>
      </c>
      <c r="T1615" s="95">
        <f t="shared" si="171"/>
        <v>0.50551876379690952</v>
      </c>
    </row>
    <row r="1616" spans="1:20" x14ac:dyDescent="0.3">
      <c r="A1616" s="36">
        <f t="shared" si="165"/>
        <v>3</v>
      </c>
      <c r="B1616" s="36">
        <v>51</v>
      </c>
      <c r="C1616" s="36">
        <v>1</v>
      </c>
      <c r="D1616" s="36" t="s">
        <v>409</v>
      </c>
      <c r="E1616" s="36">
        <v>2011</v>
      </c>
      <c r="F1616" s="36">
        <v>2012</v>
      </c>
      <c r="G1616" s="36">
        <v>118</v>
      </c>
      <c r="H1616" s="36">
        <v>8</v>
      </c>
      <c r="I1616" s="36">
        <v>0</v>
      </c>
      <c r="J1616" s="36">
        <v>0</v>
      </c>
      <c r="K1616" s="36">
        <v>2</v>
      </c>
      <c r="L1616" s="36">
        <v>536</v>
      </c>
      <c r="M1616" s="36">
        <v>824</v>
      </c>
      <c r="N1616" s="95">
        <f t="shared" si="166"/>
        <v>0.39411764705882352</v>
      </c>
      <c r="O1616" s="36">
        <f t="shared" si="168"/>
        <v>20110051</v>
      </c>
      <c r="P1616" s="63">
        <v>1749</v>
      </c>
      <c r="Q1616" s="76">
        <v>0.77758719268153231</v>
      </c>
      <c r="R1616" s="76">
        <f t="shared" si="169"/>
        <v>-1</v>
      </c>
      <c r="S1616" s="95">
        <f t="shared" si="170"/>
        <v>-1</v>
      </c>
      <c r="T1616" s="95">
        <f t="shared" si="171"/>
        <v>0.39411764705882352</v>
      </c>
    </row>
    <row r="1617" spans="1:20" x14ac:dyDescent="0.3">
      <c r="A1617" s="36">
        <f t="shared" si="165"/>
        <v>3</v>
      </c>
      <c r="B1617" s="36">
        <v>84</v>
      </c>
      <c r="C1617" s="36">
        <v>1</v>
      </c>
      <c r="D1617" s="36" t="s">
        <v>267</v>
      </c>
      <c r="E1617" s="36">
        <v>2011</v>
      </c>
      <c r="F1617" s="36">
        <v>2012</v>
      </c>
      <c r="G1617" s="36">
        <v>750</v>
      </c>
      <c r="H1617" s="36">
        <v>7</v>
      </c>
      <c r="I1617" s="36">
        <v>0</v>
      </c>
      <c r="J1617" s="36">
        <v>0</v>
      </c>
      <c r="K1617" s="36">
        <v>8</v>
      </c>
      <c r="L1617" s="36">
        <v>456</v>
      </c>
      <c r="M1617" s="36">
        <v>739</v>
      </c>
      <c r="N1617" s="95">
        <f t="shared" si="166"/>
        <v>0.38158995815899582</v>
      </c>
      <c r="O1617" s="36">
        <f t="shared" si="168"/>
        <v>20110084</v>
      </c>
      <c r="P1617" s="63">
        <v>554</v>
      </c>
      <c r="Q1617" s="76">
        <v>2.1570397111913358</v>
      </c>
      <c r="R1617" s="76">
        <f t="shared" si="169"/>
        <v>-1</v>
      </c>
      <c r="S1617" s="95">
        <f t="shared" si="170"/>
        <v>-1</v>
      </c>
      <c r="T1617" s="95">
        <f t="shared" si="171"/>
        <v>0.38158995815899582</v>
      </c>
    </row>
    <row r="1618" spans="1:20" x14ac:dyDescent="0.3">
      <c r="A1618" s="36">
        <f t="shared" si="165"/>
        <v>3</v>
      </c>
      <c r="B1618" s="36">
        <v>84</v>
      </c>
      <c r="C1618" s="36">
        <v>1</v>
      </c>
      <c r="D1618" s="36" t="s">
        <v>267</v>
      </c>
      <c r="E1618" s="36">
        <v>2011</v>
      </c>
      <c r="F1618" s="36">
        <v>2012</v>
      </c>
      <c r="G1618" s="36">
        <v>250</v>
      </c>
      <c r="H1618" s="36">
        <v>7</v>
      </c>
      <c r="I1618" s="36">
        <v>0</v>
      </c>
      <c r="J1618" s="36">
        <v>0</v>
      </c>
      <c r="K1618" s="36">
        <v>3</v>
      </c>
      <c r="L1618" s="36">
        <v>396</v>
      </c>
      <c r="M1618" s="36">
        <v>802</v>
      </c>
      <c r="N1618" s="95">
        <f t="shared" si="166"/>
        <v>0.330550918196995</v>
      </c>
      <c r="O1618" s="36">
        <f t="shared" si="168"/>
        <v>20110084</v>
      </c>
      <c r="P1618" s="63">
        <v>554</v>
      </c>
      <c r="Q1618" s="76">
        <v>2.1624548736462095</v>
      </c>
      <c r="R1618" s="76">
        <f t="shared" si="169"/>
        <v>-1</v>
      </c>
      <c r="S1618" s="95">
        <f t="shared" si="170"/>
        <v>-1</v>
      </c>
      <c r="T1618" s="95">
        <f t="shared" si="171"/>
        <v>0.330550918196995</v>
      </c>
    </row>
    <row r="1619" spans="1:20" x14ac:dyDescent="0.3">
      <c r="A1619" s="36">
        <f t="shared" si="165"/>
        <v>3</v>
      </c>
      <c r="B1619" s="36">
        <v>88</v>
      </c>
      <c r="C1619" s="36">
        <v>1</v>
      </c>
      <c r="D1619" s="36" t="s">
        <v>238</v>
      </c>
      <c r="E1619" s="36">
        <v>2011</v>
      </c>
      <c r="F1619" s="36">
        <v>2012</v>
      </c>
      <c r="G1619" s="36">
        <v>725</v>
      </c>
      <c r="H1619" s="36">
        <v>10</v>
      </c>
      <c r="I1619" s="36">
        <v>0</v>
      </c>
      <c r="J1619" s="36">
        <v>0</v>
      </c>
      <c r="K1619" s="36">
        <v>8</v>
      </c>
      <c r="L1619" s="36">
        <v>2184</v>
      </c>
      <c r="M1619" s="36">
        <v>2493</v>
      </c>
      <c r="N1619" s="95">
        <f t="shared" si="166"/>
        <v>0.46696600384862091</v>
      </c>
      <c r="O1619" s="36">
        <f t="shared" si="168"/>
        <v>20110088</v>
      </c>
      <c r="P1619" s="63">
        <v>2009</v>
      </c>
      <c r="Q1619" s="76">
        <v>2.3280238924838228</v>
      </c>
      <c r="R1619" s="76">
        <f t="shared" si="169"/>
        <v>-1</v>
      </c>
      <c r="S1619" s="95">
        <f t="shared" si="170"/>
        <v>-1</v>
      </c>
      <c r="T1619" s="95">
        <f t="shared" si="171"/>
        <v>0.46696600384862091</v>
      </c>
    </row>
    <row r="1620" spans="1:20" x14ac:dyDescent="0.3">
      <c r="A1620" s="36">
        <f t="shared" si="165"/>
        <v>3</v>
      </c>
      <c r="B1620" s="36">
        <v>91</v>
      </c>
      <c r="C1620" s="36">
        <v>1</v>
      </c>
      <c r="D1620" s="36" t="s">
        <v>239</v>
      </c>
      <c r="E1620" s="36">
        <v>2011</v>
      </c>
      <c r="F1620" s="36">
        <v>2012</v>
      </c>
      <c r="G1620" s="36">
        <v>400</v>
      </c>
      <c r="H1620" s="36">
        <v>10</v>
      </c>
      <c r="I1620" s="36">
        <v>0</v>
      </c>
      <c r="J1620" s="36">
        <v>0</v>
      </c>
      <c r="K1620" s="36">
        <v>5</v>
      </c>
      <c r="L1620" s="36">
        <v>335</v>
      </c>
      <c r="M1620" s="36">
        <v>603</v>
      </c>
      <c r="N1620" s="95">
        <f t="shared" si="166"/>
        <v>0.35714285714285715</v>
      </c>
      <c r="O1620" s="36">
        <f t="shared" si="168"/>
        <v>20110091</v>
      </c>
      <c r="P1620" s="63">
        <v>723</v>
      </c>
      <c r="Q1620" s="76">
        <v>1.2973720608575381</v>
      </c>
      <c r="R1620" s="76">
        <f t="shared" si="169"/>
        <v>-1</v>
      </c>
      <c r="S1620" s="95">
        <f t="shared" si="170"/>
        <v>-1</v>
      </c>
      <c r="T1620" s="95">
        <f t="shared" si="171"/>
        <v>0.35714285714285715</v>
      </c>
    </row>
    <row r="1621" spans="1:20" x14ac:dyDescent="0.3">
      <c r="A1621" s="36">
        <f t="shared" si="165"/>
        <v>3</v>
      </c>
      <c r="B1621" s="36">
        <v>94</v>
      </c>
      <c r="C1621" s="36">
        <v>1</v>
      </c>
      <c r="D1621" s="36" t="s">
        <v>368</v>
      </c>
      <c r="E1621" s="36">
        <v>2011</v>
      </c>
      <c r="F1621" s="36">
        <v>2012</v>
      </c>
      <c r="G1621" s="36">
        <v>97.61</v>
      </c>
      <c r="H1621" s="36">
        <v>10</v>
      </c>
      <c r="I1621" s="36">
        <v>1</v>
      </c>
      <c r="J1621" s="36">
        <v>0</v>
      </c>
      <c r="K1621" s="36">
        <v>1</v>
      </c>
      <c r="L1621" s="36">
        <v>1419</v>
      </c>
      <c r="M1621" s="36">
        <v>730</v>
      </c>
      <c r="N1621" s="95">
        <f t="shared" si="166"/>
        <v>0.66030711959050725</v>
      </c>
      <c r="O1621" s="36">
        <f t="shared" si="168"/>
        <v>20110094</v>
      </c>
      <c r="P1621" s="63">
        <v>2592</v>
      </c>
      <c r="Q1621" s="76">
        <v>0.8290895061728395</v>
      </c>
      <c r="R1621" s="76">
        <f t="shared" si="169"/>
        <v>-1</v>
      </c>
      <c r="S1621" s="95">
        <f t="shared" si="170"/>
        <v>-1</v>
      </c>
      <c r="T1621" s="95">
        <f t="shared" si="171"/>
        <v>0.66030711959050725</v>
      </c>
    </row>
    <row r="1622" spans="1:20" x14ac:dyDescent="0.3">
      <c r="A1622" s="36">
        <f t="shared" si="165"/>
        <v>3</v>
      </c>
      <c r="B1622" s="36">
        <v>94</v>
      </c>
      <c r="C1622" s="36">
        <v>1</v>
      </c>
      <c r="D1622" s="36" t="s">
        <v>368</v>
      </c>
      <c r="E1622" s="36">
        <v>2011</v>
      </c>
      <c r="F1622" s="36">
        <v>2012</v>
      </c>
      <c r="G1622" s="36">
        <v>275</v>
      </c>
      <c r="H1622" s="36">
        <v>10</v>
      </c>
      <c r="I1622" s="36">
        <v>0</v>
      </c>
      <c r="J1622" s="36">
        <v>0</v>
      </c>
      <c r="K1622" s="36">
        <v>3</v>
      </c>
      <c r="L1622" s="36">
        <v>1034</v>
      </c>
      <c r="M1622" s="36">
        <v>1120</v>
      </c>
      <c r="N1622" s="95">
        <f t="shared" si="166"/>
        <v>0.48003714020427113</v>
      </c>
      <c r="O1622" s="36">
        <f t="shared" si="168"/>
        <v>20110094</v>
      </c>
      <c r="P1622" s="63">
        <v>2592</v>
      </c>
      <c r="Q1622" s="76">
        <v>0.83101851851851849</v>
      </c>
      <c r="R1622" s="76">
        <f t="shared" si="169"/>
        <v>-1</v>
      </c>
      <c r="S1622" s="95">
        <f t="shared" si="170"/>
        <v>-1</v>
      </c>
      <c r="T1622" s="95">
        <f t="shared" si="171"/>
        <v>0.48003714020427113</v>
      </c>
    </row>
    <row r="1623" spans="1:20" x14ac:dyDescent="0.3">
      <c r="A1623" s="36">
        <f t="shared" si="165"/>
        <v>3</v>
      </c>
      <c r="B1623" s="36">
        <v>97</v>
      </c>
      <c r="C1623" s="36">
        <v>1</v>
      </c>
      <c r="D1623" s="36" t="s">
        <v>411</v>
      </c>
      <c r="E1623" s="36">
        <v>2011</v>
      </c>
      <c r="F1623" s="36">
        <v>2012</v>
      </c>
      <c r="G1623" s="36">
        <v>450</v>
      </c>
      <c r="H1623" s="36">
        <v>10</v>
      </c>
      <c r="I1623" s="36">
        <v>1</v>
      </c>
      <c r="J1623" s="36">
        <v>0</v>
      </c>
      <c r="K1623" s="36">
        <v>5</v>
      </c>
      <c r="L1623" s="36">
        <v>662</v>
      </c>
      <c r="M1623" s="36">
        <v>426</v>
      </c>
      <c r="N1623" s="95">
        <f t="shared" si="166"/>
        <v>0.60845588235294112</v>
      </c>
      <c r="O1623" s="36">
        <f t="shared" si="168"/>
        <v>20110097</v>
      </c>
      <c r="P1623" s="63">
        <v>712</v>
      </c>
      <c r="Q1623" s="76">
        <v>1.5280898876404494</v>
      </c>
      <c r="R1623" s="76">
        <f t="shared" si="169"/>
        <v>-1</v>
      </c>
      <c r="S1623" s="95">
        <f t="shared" si="170"/>
        <v>-1</v>
      </c>
      <c r="T1623" s="95">
        <f t="shared" si="171"/>
        <v>0.60845588235294112</v>
      </c>
    </row>
    <row r="1624" spans="1:20" x14ac:dyDescent="0.3">
      <c r="A1624" s="36">
        <f t="shared" si="165"/>
        <v>3</v>
      </c>
      <c r="B1624" s="36">
        <v>99</v>
      </c>
      <c r="C1624" s="36">
        <v>1</v>
      </c>
      <c r="D1624" s="36" t="s">
        <v>315</v>
      </c>
      <c r="E1624" s="36">
        <v>2011</v>
      </c>
      <c r="F1624" s="36">
        <v>2012</v>
      </c>
      <c r="G1624" s="36">
        <v>341</v>
      </c>
      <c r="H1624" s="36">
        <v>9</v>
      </c>
      <c r="I1624" s="36">
        <v>0</v>
      </c>
      <c r="J1624" s="36">
        <v>0</v>
      </c>
      <c r="K1624" s="36">
        <v>4</v>
      </c>
      <c r="L1624" s="36">
        <v>533</v>
      </c>
      <c r="M1624" s="36">
        <v>727</v>
      </c>
      <c r="N1624" s="95">
        <f t="shared" si="166"/>
        <v>0.42301587301587301</v>
      </c>
      <c r="O1624" s="36">
        <f t="shared" si="168"/>
        <v>20110099</v>
      </c>
      <c r="P1624" s="63">
        <v>1215</v>
      </c>
      <c r="Q1624" s="76">
        <v>1.037037037037037</v>
      </c>
      <c r="R1624" s="76">
        <f t="shared" si="169"/>
        <v>-1</v>
      </c>
      <c r="S1624" s="95">
        <f t="shared" si="170"/>
        <v>-1</v>
      </c>
      <c r="T1624" s="95">
        <f t="shared" si="171"/>
        <v>0.42301587301587301</v>
      </c>
    </row>
    <row r="1625" spans="1:20" x14ac:dyDescent="0.3">
      <c r="A1625" s="36">
        <f t="shared" si="165"/>
        <v>3</v>
      </c>
      <c r="B1625" s="36">
        <v>111</v>
      </c>
      <c r="C1625" s="36">
        <v>1</v>
      </c>
      <c r="D1625" s="36" t="s">
        <v>469</v>
      </c>
      <c r="E1625" s="36">
        <v>2011</v>
      </c>
      <c r="F1625" s="36">
        <v>2012</v>
      </c>
      <c r="G1625" s="36">
        <v>500</v>
      </c>
      <c r="H1625" s="36">
        <v>10</v>
      </c>
      <c r="I1625" s="36">
        <v>1</v>
      </c>
      <c r="J1625" s="36">
        <v>0</v>
      </c>
      <c r="K1625" s="36">
        <v>6</v>
      </c>
      <c r="L1625" s="36">
        <v>1284</v>
      </c>
      <c r="M1625" s="36">
        <v>1267</v>
      </c>
      <c r="N1625" s="95">
        <f t="shared" si="166"/>
        <v>0.50333202665621324</v>
      </c>
      <c r="O1625" s="36">
        <f t="shared" si="168"/>
        <v>20110111</v>
      </c>
      <c r="P1625" s="63">
        <v>1652</v>
      </c>
      <c r="Q1625" s="76">
        <v>1.5441888619854722</v>
      </c>
      <c r="R1625" s="76">
        <f t="shared" si="169"/>
        <v>-1</v>
      </c>
      <c r="S1625" s="95">
        <f t="shared" si="170"/>
        <v>-1</v>
      </c>
      <c r="T1625" s="95">
        <f t="shared" si="171"/>
        <v>0.50333202665621324</v>
      </c>
    </row>
    <row r="1626" spans="1:20" x14ac:dyDescent="0.3">
      <c r="A1626" s="36">
        <f t="shared" si="165"/>
        <v>3</v>
      </c>
      <c r="B1626" s="36">
        <v>129</v>
      </c>
      <c r="C1626" s="36">
        <v>1</v>
      </c>
      <c r="D1626" s="36" t="s">
        <v>242</v>
      </c>
      <c r="E1626" s="36">
        <v>2011</v>
      </c>
      <c r="F1626" s="36">
        <v>2012</v>
      </c>
      <c r="G1626" s="36">
        <v>194.64999999999998</v>
      </c>
      <c r="H1626" s="36">
        <v>10</v>
      </c>
      <c r="I1626" s="36">
        <v>1</v>
      </c>
      <c r="J1626" s="36">
        <v>0</v>
      </c>
      <c r="K1626" s="36">
        <v>2</v>
      </c>
      <c r="L1626" s="36">
        <v>1542</v>
      </c>
      <c r="M1626" s="36">
        <v>690</v>
      </c>
      <c r="N1626" s="95">
        <f t="shared" si="166"/>
        <v>0.69086021505376349</v>
      </c>
      <c r="O1626" s="36">
        <f t="shared" si="168"/>
        <v>20110129</v>
      </c>
      <c r="P1626" s="63">
        <v>1447</v>
      </c>
      <c r="Q1626" s="76">
        <v>1.5425017277125086</v>
      </c>
      <c r="R1626" s="76">
        <f t="shared" si="169"/>
        <v>-1</v>
      </c>
      <c r="S1626" s="95">
        <f t="shared" si="170"/>
        <v>-1</v>
      </c>
      <c r="T1626" s="95">
        <f t="shared" si="171"/>
        <v>0.69086021505376349</v>
      </c>
    </row>
    <row r="1627" spans="1:20" x14ac:dyDescent="0.3">
      <c r="A1627" s="36">
        <f t="shared" si="165"/>
        <v>3</v>
      </c>
      <c r="B1627" s="36">
        <v>129</v>
      </c>
      <c r="C1627" s="36">
        <v>1</v>
      </c>
      <c r="D1627" s="36" t="s">
        <v>242</v>
      </c>
      <c r="E1627" s="36">
        <v>2011</v>
      </c>
      <c r="F1627" s="36">
        <v>2012</v>
      </c>
      <c r="G1627" s="36">
        <v>200</v>
      </c>
      <c r="H1627" s="36">
        <v>10</v>
      </c>
      <c r="I1627" s="36">
        <v>1</v>
      </c>
      <c r="J1627" s="36">
        <v>0</v>
      </c>
      <c r="K1627" s="36">
        <v>3</v>
      </c>
      <c r="L1627" s="36">
        <v>1396</v>
      </c>
      <c r="M1627" s="36">
        <v>826</v>
      </c>
      <c r="N1627" s="95">
        <f t="shared" si="166"/>
        <v>0.62826282628262831</v>
      </c>
      <c r="O1627" s="36">
        <f t="shared" si="168"/>
        <v>20110129</v>
      </c>
      <c r="P1627" s="63">
        <v>1447</v>
      </c>
      <c r="Q1627" s="76">
        <v>1.5355908776779543</v>
      </c>
      <c r="R1627" s="76">
        <f t="shared" si="169"/>
        <v>-1</v>
      </c>
      <c r="S1627" s="95">
        <f t="shared" si="170"/>
        <v>-1</v>
      </c>
      <c r="T1627" s="95">
        <f t="shared" si="171"/>
        <v>0.62826282628262831</v>
      </c>
    </row>
    <row r="1628" spans="1:20" x14ac:dyDescent="0.3">
      <c r="A1628" s="36">
        <f t="shared" si="165"/>
        <v>3</v>
      </c>
      <c r="B1628" s="36">
        <v>138</v>
      </c>
      <c r="C1628" s="36">
        <v>1</v>
      </c>
      <c r="D1628" s="36" t="s">
        <v>243</v>
      </c>
      <c r="E1628" s="36">
        <v>2011</v>
      </c>
      <c r="F1628" s="36">
        <v>2012</v>
      </c>
      <c r="G1628" s="36">
        <v>350</v>
      </c>
      <c r="H1628" s="36">
        <v>3</v>
      </c>
      <c r="I1628" s="36">
        <v>0</v>
      </c>
      <c r="J1628" s="36">
        <v>0</v>
      </c>
      <c r="K1628" s="36">
        <v>4</v>
      </c>
      <c r="L1628" s="36">
        <v>1769</v>
      </c>
      <c r="M1628" s="36">
        <v>2156</v>
      </c>
      <c r="N1628" s="95">
        <f t="shared" si="166"/>
        <v>0.45070063694267515</v>
      </c>
      <c r="O1628" s="36">
        <f t="shared" si="168"/>
        <v>20110138</v>
      </c>
      <c r="P1628" s="63">
        <v>3497</v>
      </c>
      <c r="Q1628" s="76">
        <v>1.1223906205318845</v>
      </c>
      <c r="R1628" s="76">
        <f t="shared" si="169"/>
        <v>-1</v>
      </c>
      <c r="S1628" s="95">
        <f t="shared" si="170"/>
        <v>-1</v>
      </c>
      <c r="T1628" s="95">
        <f t="shared" si="171"/>
        <v>0.45070063694267515</v>
      </c>
    </row>
    <row r="1629" spans="1:20" x14ac:dyDescent="0.3">
      <c r="A1629" s="36">
        <f t="shared" si="165"/>
        <v>3</v>
      </c>
      <c r="B1629" s="36">
        <v>181</v>
      </c>
      <c r="C1629" s="36">
        <v>1</v>
      </c>
      <c r="D1629" s="36" t="s">
        <v>470</v>
      </c>
      <c r="E1629" s="36">
        <v>2011</v>
      </c>
      <c r="F1629" s="36">
        <v>2012</v>
      </c>
      <c r="G1629" s="36">
        <v>199.24</v>
      </c>
      <c r="H1629" s="36">
        <v>10</v>
      </c>
      <c r="I1629" s="36">
        <v>1</v>
      </c>
      <c r="J1629" s="36">
        <v>0</v>
      </c>
      <c r="K1629" s="36">
        <v>2</v>
      </c>
      <c r="L1629" s="36">
        <v>7036</v>
      </c>
      <c r="M1629" s="36">
        <v>2934</v>
      </c>
      <c r="N1629" s="95">
        <f t="shared" si="166"/>
        <v>0.70571715145436309</v>
      </c>
      <c r="O1629" s="36">
        <f t="shared" si="168"/>
        <v>20110181</v>
      </c>
      <c r="P1629" s="63">
        <v>6795</v>
      </c>
      <c r="Q1629" s="76">
        <v>1.4672553348050037</v>
      </c>
      <c r="R1629" s="76">
        <f t="shared" si="169"/>
        <v>-1</v>
      </c>
      <c r="S1629" s="95">
        <f t="shared" si="170"/>
        <v>-1</v>
      </c>
      <c r="T1629" s="95">
        <f t="shared" si="171"/>
        <v>0.70571715145436309</v>
      </c>
    </row>
    <row r="1630" spans="1:20" x14ac:dyDescent="0.3">
      <c r="A1630" s="36">
        <f t="shared" si="165"/>
        <v>3</v>
      </c>
      <c r="B1630" s="36">
        <v>181</v>
      </c>
      <c r="C1630" s="36">
        <v>1</v>
      </c>
      <c r="D1630" s="36" t="s">
        <v>470</v>
      </c>
      <c r="E1630" s="36">
        <v>2011</v>
      </c>
      <c r="F1630" s="36">
        <v>2012</v>
      </c>
      <c r="G1630" s="36">
        <v>200</v>
      </c>
      <c r="H1630" s="36">
        <v>5</v>
      </c>
      <c r="I1630" s="36">
        <v>1</v>
      </c>
      <c r="J1630" s="36">
        <v>0</v>
      </c>
      <c r="K1630" s="36">
        <v>3</v>
      </c>
      <c r="L1630" s="36">
        <v>5371</v>
      </c>
      <c r="M1630" s="36">
        <v>4589</v>
      </c>
      <c r="N1630" s="95">
        <f t="shared" si="166"/>
        <v>0.5392570281124498</v>
      </c>
      <c r="O1630" s="36">
        <f t="shared" si="168"/>
        <v>20110181</v>
      </c>
      <c r="P1630" s="63">
        <v>6795</v>
      </c>
      <c r="Q1630" s="76">
        <v>1.4657836644591611</v>
      </c>
      <c r="R1630" s="76">
        <f t="shared" si="169"/>
        <v>-1</v>
      </c>
      <c r="S1630" s="95">
        <f t="shared" si="170"/>
        <v>-1</v>
      </c>
      <c r="T1630" s="95">
        <f t="shared" si="171"/>
        <v>0.5392570281124498</v>
      </c>
    </row>
    <row r="1631" spans="1:20" x14ac:dyDescent="0.3">
      <c r="A1631" s="36">
        <f t="shared" si="165"/>
        <v>3</v>
      </c>
      <c r="B1631" s="36">
        <v>191</v>
      </c>
      <c r="C1631" s="36">
        <v>1</v>
      </c>
      <c r="D1631" s="36" t="s">
        <v>244</v>
      </c>
      <c r="E1631" s="36">
        <v>2011</v>
      </c>
      <c r="F1631" s="36">
        <v>2013</v>
      </c>
      <c r="G1631" s="36">
        <v>845.68</v>
      </c>
      <c r="H1631" s="36">
        <v>10</v>
      </c>
      <c r="I1631" s="36">
        <v>1</v>
      </c>
      <c r="J1631" s="36">
        <v>1</v>
      </c>
      <c r="K1631" s="36">
        <v>9</v>
      </c>
      <c r="L1631" s="36">
        <v>4280</v>
      </c>
      <c r="M1631" s="36">
        <v>2046</v>
      </c>
      <c r="N1631" s="95">
        <f t="shared" si="166"/>
        <v>0.67657287385393616</v>
      </c>
      <c r="O1631" s="36">
        <f t="shared" si="168"/>
        <v>20110191</v>
      </c>
      <c r="P1631" s="63">
        <v>9633</v>
      </c>
      <c r="Q1631" s="76">
        <v>0.65670092390740165</v>
      </c>
      <c r="R1631" s="76">
        <f t="shared" si="169"/>
        <v>-1</v>
      </c>
      <c r="S1631" s="95">
        <f t="shared" si="170"/>
        <v>-1</v>
      </c>
      <c r="T1631" s="95">
        <f t="shared" si="171"/>
        <v>0.67657287385393616</v>
      </c>
    </row>
    <row r="1632" spans="1:20" x14ac:dyDescent="0.3">
      <c r="A1632" s="36">
        <f t="shared" si="165"/>
        <v>3</v>
      </c>
      <c r="B1632" s="36">
        <v>197</v>
      </c>
      <c r="C1632" s="36">
        <v>1</v>
      </c>
      <c r="D1632" s="36" t="s">
        <v>415</v>
      </c>
      <c r="E1632" s="36">
        <v>2011</v>
      </c>
      <c r="F1632" s="36">
        <v>2012</v>
      </c>
      <c r="G1632" s="36">
        <v>738.79</v>
      </c>
      <c r="H1632" s="36">
        <v>10</v>
      </c>
      <c r="I1632" s="36">
        <v>1</v>
      </c>
      <c r="J1632" s="36">
        <v>0</v>
      </c>
      <c r="K1632" s="36">
        <v>8</v>
      </c>
      <c r="L1632" s="36">
        <v>4526</v>
      </c>
      <c r="M1632" s="36">
        <v>2750</v>
      </c>
      <c r="N1632" s="95">
        <f t="shared" si="166"/>
        <v>0.62204507971412859</v>
      </c>
      <c r="O1632" s="36">
        <f t="shared" si="168"/>
        <v>20110197</v>
      </c>
      <c r="P1632" s="63">
        <v>4332</v>
      </c>
      <c r="Q1632" s="76">
        <v>1.6795937211449676</v>
      </c>
      <c r="R1632" s="76">
        <f t="shared" si="169"/>
        <v>-1</v>
      </c>
      <c r="S1632" s="95">
        <f t="shared" si="170"/>
        <v>-1</v>
      </c>
      <c r="T1632" s="95">
        <f t="shared" si="171"/>
        <v>0.62204507971412859</v>
      </c>
    </row>
    <row r="1633" spans="1:20" x14ac:dyDescent="0.3">
      <c r="A1633" s="36">
        <f t="shared" si="165"/>
        <v>3</v>
      </c>
      <c r="B1633" s="36">
        <v>199</v>
      </c>
      <c r="C1633" s="36">
        <v>1</v>
      </c>
      <c r="D1633" s="36" t="s">
        <v>484</v>
      </c>
      <c r="E1633" s="36">
        <v>2011</v>
      </c>
      <c r="F1633" s="36">
        <v>2013</v>
      </c>
      <c r="G1633" s="36">
        <v>480.19</v>
      </c>
      <c r="H1633" s="36">
        <v>10</v>
      </c>
      <c r="I1633" s="36">
        <v>1</v>
      </c>
      <c r="J1633" s="36">
        <v>1</v>
      </c>
      <c r="K1633" s="36">
        <v>5</v>
      </c>
      <c r="L1633" s="36">
        <v>2204</v>
      </c>
      <c r="M1633" s="36">
        <v>1460</v>
      </c>
      <c r="N1633" s="95">
        <f t="shared" si="166"/>
        <v>0.60152838427947597</v>
      </c>
      <c r="O1633" s="36">
        <f t="shared" si="168"/>
        <v>20110199</v>
      </c>
      <c r="P1633" s="63">
        <v>3797</v>
      </c>
      <c r="Q1633" s="76">
        <v>0.96497234658941267</v>
      </c>
      <c r="R1633" s="76">
        <f t="shared" si="169"/>
        <v>-1</v>
      </c>
      <c r="S1633" s="95">
        <f t="shared" si="170"/>
        <v>-1</v>
      </c>
      <c r="T1633" s="95">
        <f t="shared" si="171"/>
        <v>0.60152838427947597</v>
      </c>
    </row>
    <row r="1634" spans="1:20" x14ac:dyDescent="0.3">
      <c r="A1634" s="36">
        <f t="shared" si="165"/>
        <v>3</v>
      </c>
      <c r="B1634" s="36">
        <v>199</v>
      </c>
      <c r="C1634" s="36">
        <v>1</v>
      </c>
      <c r="D1634" s="36" t="s">
        <v>484</v>
      </c>
      <c r="E1634" s="36">
        <v>2011</v>
      </c>
      <c r="F1634" s="36">
        <v>2012</v>
      </c>
      <c r="G1634" s="36">
        <v>372</v>
      </c>
      <c r="H1634" s="36">
        <v>10</v>
      </c>
      <c r="I1634" s="36">
        <v>0</v>
      </c>
      <c r="J1634" s="36">
        <v>0</v>
      </c>
      <c r="K1634" s="36">
        <v>4</v>
      </c>
      <c r="L1634" s="36">
        <v>1541</v>
      </c>
      <c r="M1634" s="36">
        <v>2124</v>
      </c>
      <c r="N1634" s="95">
        <f t="shared" si="166"/>
        <v>0.42046384720327423</v>
      </c>
      <c r="O1634" s="36">
        <f t="shared" si="168"/>
        <v>20110199</v>
      </c>
      <c r="P1634" s="63">
        <v>3797</v>
      </c>
      <c r="Q1634" s="76">
        <v>0.96523571240452988</v>
      </c>
      <c r="R1634" s="76">
        <f t="shared" si="169"/>
        <v>-1</v>
      </c>
      <c r="S1634" s="95">
        <f t="shared" si="170"/>
        <v>-1</v>
      </c>
      <c r="T1634" s="95">
        <f t="shared" si="171"/>
        <v>0.42046384720327423</v>
      </c>
    </row>
    <row r="1635" spans="1:20" x14ac:dyDescent="0.3">
      <c r="A1635" s="36">
        <f t="shared" si="165"/>
        <v>3</v>
      </c>
      <c r="B1635" s="36">
        <v>200</v>
      </c>
      <c r="C1635" s="36">
        <v>1</v>
      </c>
      <c r="D1635" s="36" t="s">
        <v>246</v>
      </c>
      <c r="E1635" s="36">
        <v>2011</v>
      </c>
      <c r="F1635" s="36">
        <v>2012</v>
      </c>
      <c r="G1635" s="36">
        <v>690</v>
      </c>
      <c r="H1635" s="36">
        <v>8</v>
      </c>
      <c r="I1635" s="36">
        <v>1</v>
      </c>
      <c r="J1635" s="36">
        <v>0</v>
      </c>
      <c r="K1635" s="36">
        <v>7</v>
      </c>
      <c r="L1635" s="36">
        <v>3231</v>
      </c>
      <c r="M1635" s="36">
        <v>1952</v>
      </c>
      <c r="N1635" s="95">
        <f t="shared" si="166"/>
        <v>0.62338414045919355</v>
      </c>
      <c r="O1635" s="36">
        <f t="shared" si="168"/>
        <v>20110200</v>
      </c>
      <c r="P1635" s="63">
        <v>4693</v>
      </c>
      <c r="Q1635" s="76">
        <v>1.1044108246324313</v>
      </c>
      <c r="R1635" s="76">
        <f t="shared" si="169"/>
        <v>-1</v>
      </c>
      <c r="S1635" s="95">
        <f t="shared" si="170"/>
        <v>-1</v>
      </c>
      <c r="T1635" s="95">
        <f t="shared" si="171"/>
        <v>0.62338414045919355</v>
      </c>
    </row>
    <row r="1636" spans="1:20" x14ac:dyDescent="0.3">
      <c r="A1636" s="36">
        <f t="shared" si="165"/>
        <v>3</v>
      </c>
      <c r="B1636" s="36">
        <v>203</v>
      </c>
      <c r="C1636" s="36">
        <v>1</v>
      </c>
      <c r="D1636" s="36" t="s">
        <v>247</v>
      </c>
      <c r="E1636" s="36">
        <v>2011</v>
      </c>
      <c r="F1636" s="36">
        <v>2012</v>
      </c>
      <c r="G1636" s="36">
        <v>300</v>
      </c>
      <c r="H1636" s="36">
        <v>5</v>
      </c>
      <c r="I1636" s="36">
        <v>1</v>
      </c>
      <c r="J1636" s="36">
        <v>0</v>
      </c>
      <c r="K1636" s="36">
        <v>4</v>
      </c>
      <c r="L1636" s="36">
        <v>485</v>
      </c>
      <c r="M1636" s="36">
        <v>346</v>
      </c>
      <c r="N1636" s="95">
        <f t="shared" si="166"/>
        <v>0.58363417569193743</v>
      </c>
      <c r="O1636" s="36">
        <f t="shared" si="168"/>
        <v>20110203</v>
      </c>
      <c r="P1636" s="63">
        <v>794</v>
      </c>
      <c r="Q1636" s="76">
        <v>1.0465994962216625</v>
      </c>
      <c r="R1636" s="76">
        <f t="shared" si="169"/>
        <v>-1</v>
      </c>
      <c r="S1636" s="95">
        <f t="shared" si="170"/>
        <v>-1</v>
      </c>
      <c r="T1636" s="95">
        <f t="shared" si="171"/>
        <v>0.58363417569193743</v>
      </c>
    </row>
    <row r="1637" spans="1:20" x14ac:dyDescent="0.3">
      <c r="A1637" s="36">
        <f t="shared" si="165"/>
        <v>3</v>
      </c>
      <c r="B1637" s="36">
        <v>227</v>
      </c>
      <c r="C1637" s="36">
        <v>1</v>
      </c>
      <c r="D1637" s="36" t="s">
        <v>416</v>
      </c>
      <c r="E1637" s="36">
        <v>2011</v>
      </c>
      <c r="F1637" s="36">
        <v>2012</v>
      </c>
      <c r="G1637" s="36">
        <v>350.77</v>
      </c>
      <c r="H1637" s="36">
        <v>10</v>
      </c>
      <c r="I1637" s="36">
        <v>1</v>
      </c>
      <c r="J1637" s="36">
        <v>0</v>
      </c>
      <c r="K1637" s="36">
        <v>4</v>
      </c>
      <c r="L1637" s="36">
        <v>867</v>
      </c>
      <c r="M1637" s="36">
        <v>411</v>
      </c>
      <c r="N1637" s="95">
        <f t="shared" si="166"/>
        <v>0.67840375586854462</v>
      </c>
      <c r="O1637" s="36">
        <f t="shared" si="168"/>
        <v>20110227</v>
      </c>
      <c r="P1637" s="63">
        <v>889</v>
      </c>
      <c r="Q1637" s="76">
        <v>1.437570303712036</v>
      </c>
      <c r="R1637" s="76">
        <f t="shared" si="169"/>
        <v>-1</v>
      </c>
      <c r="S1637" s="95">
        <f t="shared" si="170"/>
        <v>-1</v>
      </c>
      <c r="T1637" s="95">
        <f t="shared" si="171"/>
        <v>0.67840375586854462</v>
      </c>
    </row>
    <row r="1638" spans="1:20" x14ac:dyDescent="0.3">
      <c r="A1638" s="36">
        <f t="shared" si="165"/>
        <v>3</v>
      </c>
      <c r="B1638" s="36">
        <v>227</v>
      </c>
      <c r="C1638" s="36">
        <v>1</v>
      </c>
      <c r="D1638" s="36" t="s">
        <v>416</v>
      </c>
      <c r="E1638" s="36">
        <v>2011</v>
      </c>
      <c r="F1638" s="36">
        <v>2012</v>
      </c>
      <c r="G1638" s="36">
        <v>250</v>
      </c>
      <c r="H1638" s="36">
        <v>10</v>
      </c>
      <c r="I1638" s="36">
        <v>1</v>
      </c>
      <c r="J1638" s="36">
        <v>0</v>
      </c>
      <c r="K1638" s="36">
        <v>3</v>
      </c>
      <c r="L1638" s="36">
        <v>649</v>
      </c>
      <c r="M1638" s="36">
        <v>630</v>
      </c>
      <c r="N1638" s="95">
        <f t="shared" si="166"/>
        <v>0.50742767787333853</v>
      </c>
      <c r="O1638" s="36">
        <f t="shared" si="168"/>
        <v>20110227</v>
      </c>
      <c r="P1638" s="63">
        <v>889</v>
      </c>
      <c r="Q1638" s="76">
        <v>1.4386951631046119</v>
      </c>
      <c r="R1638" s="76">
        <f t="shared" si="169"/>
        <v>-1</v>
      </c>
      <c r="S1638" s="95">
        <f t="shared" si="170"/>
        <v>-1</v>
      </c>
      <c r="T1638" s="95">
        <f t="shared" si="171"/>
        <v>0.50742767787333853</v>
      </c>
    </row>
    <row r="1639" spans="1:20" x14ac:dyDescent="0.3">
      <c r="A1639" s="36">
        <f t="shared" si="165"/>
        <v>3</v>
      </c>
      <c r="B1639" s="36">
        <v>238</v>
      </c>
      <c r="C1639" s="36">
        <v>1</v>
      </c>
      <c r="D1639" s="36" t="s">
        <v>417</v>
      </c>
      <c r="E1639" s="36">
        <v>2011</v>
      </c>
      <c r="F1639" s="36">
        <v>2012</v>
      </c>
      <c r="G1639" s="36">
        <v>1207.96</v>
      </c>
      <c r="H1639" s="36">
        <v>10</v>
      </c>
      <c r="I1639" s="36">
        <v>1</v>
      </c>
      <c r="J1639" s="36">
        <v>0</v>
      </c>
      <c r="K1639" s="36">
        <v>10</v>
      </c>
      <c r="L1639" s="36">
        <v>343</v>
      </c>
      <c r="M1639" s="36">
        <v>45</v>
      </c>
      <c r="N1639" s="95">
        <f t="shared" si="166"/>
        <v>0.884020618556701</v>
      </c>
      <c r="O1639" s="36">
        <f t="shared" si="168"/>
        <v>20110238</v>
      </c>
      <c r="P1639" s="63">
        <v>266</v>
      </c>
      <c r="Q1639" s="76">
        <v>1.4586466165413534</v>
      </c>
      <c r="R1639" s="76">
        <f t="shared" si="169"/>
        <v>-1</v>
      </c>
      <c r="S1639" s="95">
        <f t="shared" si="170"/>
        <v>-1</v>
      </c>
      <c r="T1639" s="95">
        <f t="shared" si="171"/>
        <v>0.884020618556701</v>
      </c>
    </row>
    <row r="1640" spans="1:20" x14ac:dyDescent="0.3">
      <c r="A1640" s="36">
        <f t="shared" si="165"/>
        <v>3</v>
      </c>
      <c r="B1640" s="36">
        <v>252</v>
      </c>
      <c r="C1640" s="36">
        <v>1</v>
      </c>
      <c r="D1640" s="36" t="s">
        <v>273</v>
      </c>
      <c r="E1640" s="36">
        <v>2011</v>
      </c>
      <c r="F1640" s="36">
        <v>2012</v>
      </c>
      <c r="G1640" s="36">
        <v>450</v>
      </c>
      <c r="H1640" s="36">
        <v>3</v>
      </c>
      <c r="I1640" s="36">
        <v>0</v>
      </c>
      <c r="J1640" s="36">
        <v>0</v>
      </c>
      <c r="K1640" s="36">
        <v>5</v>
      </c>
      <c r="L1640" s="36">
        <v>928</v>
      </c>
      <c r="M1640" s="36">
        <v>1099</v>
      </c>
      <c r="N1640" s="95">
        <f t="shared" si="166"/>
        <v>0.45781943759250121</v>
      </c>
      <c r="O1640" s="36">
        <f t="shared" si="168"/>
        <v>20110252</v>
      </c>
      <c r="P1640" s="63">
        <v>1221</v>
      </c>
      <c r="Q1640" s="76">
        <v>1.6601146601146601</v>
      </c>
      <c r="R1640" s="76">
        <f t="shared" si="169"/>
        <v>-1</v>
      </c>
      <c r="S1640" s="95">
        <f t="shared" si="170"/>
        <v>-1</v>
      </c>
      <c r="T1640" s="95">
        <f t="shared" si="171"/>
        <v>0.45781943759250121</v>
      </c>
    </row>
    <row r="1641" spans="1:20" x14ac:dyDescent="0.3">
      <c r="A1641" s="36">
        <f t="shared" si="165"/>
        <v>3</v>
      </c>
      <c r="B1641" s="36">
        <v>253</v>
      </c>
      <c r="C1641" s="36">
        <v>1</v>
      </c>
      <c r="D1641" s="36" t="s">
        <v>249</v>
      </c>
      <c r="E1641" s="36">
        <v>2011</v>
      </c>
      <c r="F1641" s="36">
        <v>2012</v>
      </c>
      <c r="G1641" s="36">
        <v>500</v>
      </c>
      <c r="H1641" s="36">
        <v>10</v>
      </c>
      <c r="I1641" s="36">
        <v>1</v>
      </c>
      <c r="J1641" s="36">
        <v>0</v>
      </c>
      <c r="K1641" s="36">
        <v>6</v>
      </c>
      <c r="L1641" s="36">
        <v>360</v>
      </c>
      <c r="M1641" s="36">
        <v>165</v>
      </c>
      <c r="N1641" s="95">
        <f t="shared" si="166"/>
        <v>0.68571428571428572</v>
      </c>
      <c r="O1641" s="36">
        <f t="shared" si="168"/>
        <v>20110253</v>
      </c>
      <c r="P1641" s="63">
        <v>658</v>
      </c>
      <c r="Q1641" s="76">
        <v>0.7978723404255319</v>
      </c>
      <c r="R1641" s="76">
        <f t="shared" si="169"/>
        <v>-1</v>
      </c>
      <c r="S1641" s="95">
        <f t="shared" si="170"/>
        <v>-1</v>
      </c>
      <c r="T1641" s="95">
        <f t="shared" si="171"/>
        <v>0.68571428571428572</v>
      </c>
    </row>
    <row r="1642" spans="1:20" x14ac:dyDescent="0.3">
      <c r="A1642" s="36">
        <f t="shared" si="165"/>
        <v>3</v>
      </c>
      <c r="B1642" s="36">
        <v>255</v>
      </c>
      <c r="C1642" s="36">
        <v>1</v>
      </c>
      <c r="D1642" s="36" t="s">
        <v>374</v>
      </c>
      <c r="E1642" s="36">
        <v>2011</v>
      </c>
      <c r="F1642" s="36">
        <v>2012</v>
      </c>
      <c r="G1642" s="36">
        <v>0</v>
      </c>
      <c r="H1642" s="36">
        <v>10</v>
      </c>
      <c r="I1642" s="36">
        <v>1</v>
      </c>
      <c r="J1642" s="36">
        <v>0</v>
      </c>
      <c r="K1642" s="36">
        <v>1</v>
      </c>
      <c r="L1642" s="36">
        <v>963</v>
      </c>
      <c r="M1642" s="36">
        <v>429</v>
      </c>
      <c r="N1642" s="95">
        <f t="shared" si="166"/>
        <v>0.69181034482758619</v>
      </c>
      <c r="O1642" s="36">
        <f t="shared" si="168"/>
        <v>20110255</v>
      </c>
      <c r="P1642" s="63">
        <v>1250</v>
      </c>
      <c r="Q1642" s="76">
        <v>1.1135999999999999</v>
      </c>
      <c r="R1642" s="76">
        <f t="shared" si="169"/>
        <v>-1</v>
      </c>
      <c r="S1642" s="95">
        <f t="shared" si="170"/>
        <v>-1</v>
      </c>
      <c r="T1642" s="95">
        <f t="shared" si="171"/>
        <v>0.69181034482758619</v>
      </c>
    </row>
    <row r="1643" spans="1:20" x14ac:dyDescent="0.3">
      <c r="A1643" s="36">
        <f t="shared" ref="A1643:A1706" si="172">IF(E1643/4=INT(E1643/4),1,IF(E1643/2=INT(E1643/2),2,3))</f>
        <v>3</v>
      </c>
      <c r="B1643" s="36">
        <v>255</v>
      </c>
      <c r="C1643" s="36">
        <v>1</v>
      </c>
      <c r="D1643" s="36" t="s">
        <v>374</v>
      </c>
      <c r="E1643" s="36">
        <v>2011</v>
      </c>
      <c r="F1643" s="36">
        <v>2012</v>
      </c>
      <c r="G1643" s="36">
        <v>200</v>
      </c>
      <c r="H1643" s="36">
        <v>10</v>
      </c>
      <c r="I1643" s="36">
        <v>1</v>
      </c>
      <c r="J1643" s="36">
        <v>0</v>
      </c>
      <c r="K1643" s="36">
        <v>3</v>
      </c>
      <c r="L1643" s="36">
        <v>791</v>
      </c>
      <c r="M1643" s="36">
        <v>597</v>
      </c>
      <c r="N1643" s="95">
        <f t="shared" si="166"/>
        <v>0.56988472622478381</v>
      </c>
      <c r="O1643" s="36">
        <f t="shared" si="168"/>
        <v>20110255</v>
      </c>
      <c r="P1643" s="63">
        <v>1250</v>
      </c>
      <c r="Q1643" s="76">
        <v>1.1104000000000001</v>
      </c>
      <c r="R1643" s="76">
        <f t="shared" si="169"/>
        <v>-1</v>
      </c>
      <c r="S1643" s="95">
        <f t="shared" si="170"/>
        <v>-1</v>
      </c>
      <c r="T1643" s="95">
        <f t="shared" si="171"/>
        <v>0.56988472622478381</v>
      </c>
    </row>
    <row r="1644" spans="1:20" x14ac:dyDescent="0.3">
      <c r="A1644" s="36">
        <f t="shared" si="172"/>
        <v>3</v>
      </c>
      <c r="B1644" s="36">
        <v>264</v>
      </c>
      <c r="C1644" s="36">
        <v>1</v>
      </c>
      <c r="D1644" s="36" t="s">
        <v>274</v>
      </c>
      <c r="E1644" s="36">
        <v>2011</v>
      </c>
      <c r="F1644" s="36">
        <v>2012</v>
      </c>
      <c r="G1644" s="36">
        <v>1100</v>
      </c>
      <c r="H1644" s="36">
        <v>10</v>
      </c>
      <c r="I1644" s="36">
        <v>1</v>
      </c>
      <c r="J1644" s="36">
        <v>0</v>
      </c>
      <c r="K1644" s="36">
        <v>10</v>
      </c>
      <c r="L1644" s="36">
        <v>243</v>
      </c>
      <c r="M1644" s="36">
        <v>76</v>
      </c>
      <c r="N1644" s="95">
        <f t="shared" si="166"/>
        <v>0.76175548589341691</v>
      </c>
      <c r="O1644" s="36">
        <f t="shared" si="168"/>
        <v>20110264</v>
      </c>
      <c r="P1644" s="63">
        <v>107</v>
      </c>
      <c r="Q1644" s="76">
        <v>2.9813084112149535</v>
      </c>
      <c r="R1644" s="76">
        <f t="shared" si="169"/>
        <v>-1</v>
      </c>
      <c r="S1644" s="95">
        <f t="shared" si="170"/>
        <v>-1</v>
      </c>
      <c r="T1644" s="95">
        <f t="shared" si="171"/>
        <v>0.76175548589341691</v>
      </c>
    </row>
    <row r="1645" spans="1:20" x14ac:dyDescent="0.3">
      <c r="A1645" s="36">
        <f t="shared" si="172"/>
        <v>3</v>
      </c>
      <c r="B1645" s="36">
        <v>273</v>
      </c>
      <c r="C1645" s="36">
        <v>1</v>
      </c>
      <c r="D1645" s="36" t="s">
        <v>321</v>
      </c>
      <c r="E1645" s="36">
        <v>2011</v>
      </c>
      <c r="F1645" s="36">
        <v>2012</v>
      </c>
      <c r="G1645" s="36">
        <v>400.15</v>
      </c>
      <c r="H1645" s="36">
        <v>10</v>
      </c>
      <c r="I1645" s="36">
        <v>1</v>
      </c>
      <c r="J1645" s="36">
        <v>0</v>
      </c>
      <c r="K1645" s="36">
        <v>5</v>
      </c>
      <c r="L1645" s="36">
        <v>6424</v>
      </c>
      <c r="M1645" s="36">
        <v>1503</v>
      </c>
      <c r="N1645" s="95">
        <f t="shared" si="166"/>
        <v>0.81039485303393466</v>
      </c>
      <c r="O1645" s="36">
        <f t="shared" si="168"/>
        <v>20110273</v>
      </c>
      <c r="P1645" s="63">
        <v>8303</v>
      </c>
      <c r="Q1645" s="76">
        <v>0.95471516319402627</v>
      </c>
      <c r="R1645" s="76">
        <f t="shared" si="169"/>
        <v>-1</v>
      </c>
      <c r="S1645" s="95">
        <f t="shared" si="170"/>
        <v>-1</v>
      </c>
      <c r="T1645" s="95">
        <f t="shared" si="171"/>
        <v>0.81039485303393466</v>
      </c>
    </row>
    <row r="1646" spans="1:20" x14ac:dyDescent="0.3">
      <c r="A1646" s="36">
        <f t="shared" si="172"/>
        <v>3</v>
      </c>
      <c r="B1646" s="36">
        <v>277</v>
      </c>
      <c r="C1646" s="36">
        <v>1</v>
      </c>
      <c r="D1646" s="36" t="s">
        <v>375</v>
      </c>
      <c r="E1646" s="36">
        <v>2011</v>
      </c>
      <c r="F1646" s="36">
        <v>2013</v>
      </c>
      <c r="G1646" s="36">
        <v>573.46</v>
      </c>
      <c r="H1646" s="36">
        <v>10</v>
      </c>
      <c r="I1646" s="36">
        <v>1</v>
      </c>
      <c r="J1646" s="36">
        <v>1</v>
      </c>
      <c r="K1646" s="36">
        <v>6</v>
      </c>
      <c r="L1646" s="36">
        <v>2617</v>
      </c>
      <c r="M1646" s="36">
        <v>1414</v>
      </c>
      <c r="N1646" s="95">
        <f t="shared" si="166"/>
        <v>0.64921855618953117</v>
      </c>
      <c r="O1646" s="36">
        <f t="shared" si="168"/>
        <v>20110277</v>
      </c>
      <c r="P1646" s="63">
        <v>2229</v>
      </c>
      <c r="Q1646" s="76">
        <v>1.8084342754598475</v>
      </c>
      <c r="R1646" s="76">
        <f t="shared" si="169"/>
        <v>-1</v>
      </c>
      <c r="S1646" s="95">
        <f t="shared" si="170"/>
        <v>-1</v>
      </c>
      <c r="T1646" s="95">
        <f t="shared" si="171"/>
        <v>0.64921855618953117</v>
      </c>
    </row>
    <row r="1647" spans="1:20" x14ac:dyDescent="0.3">
      <c r="A1647" s="36">
        <f t="shared" si="172"/>
        <v>3</v>
      </c>
      <c r="B1647" s="36">
        <v>280</v>
      </c>
      <c r="C1647" s="36">
        <v>1</v>
      </c>
      <c r="D1647" s="36" t="s">
        <v>545</v>
      </c>
      <c r="E1647" s="36">
        <v>2011</v>
      </c>
      <c r="F1647" s="36">
        <v>2012</v>
      </c>
      <c r="G1647" s="36">
        <v>416</v>
      </c>
      <c r="H1647" s="36">
        <v>10</v>
      </c>
      <c r="I1647" s="36">
        <v>0</v>
      </c>
      <c r="J1647" s="36">
        <v>0</v>
      </c>
      <c r="K1647" s="36">
        <v>5</v>
      </c>
      <c r="L1647" s="36">
        <v>2105</v>
      </c>
      <c r="M1647" s="36">
        <v>2309</v>
      </c>
      <c r="N1647" s="95">
        <f t="shared" si="166"/>
        <v>0.47689170820117804</v>
      </c>
      <c r="O1647" s="36">
        <f t="shared" si="168"/>
        <v>20110280</v>
      </c>
      <c r="P1647" s="63">
        <v>4034</v>
      </c>
      <c r="Q1647" s="76">
        <v>1.0941993058998514</v>
      </c>
      <c r="R1647" s="76">
        <f t="shared" si="169"/>
        <v>-1</v>
      </c>
      <c r="S1647" s="95">
        <f t="shared" si="170"/>
        <v>-1</v>
      </c>
      <c r="T1647" s="95">
        <f t="shared" si="171"/>
        <v>0.47689170820117804</v>
      </c>
    </row>
    <row r="1648" spans="1:20" x14ac:dyDescent="0.3">
      <c r="A1648" s="36">
        <f t="shared" si="172"/>
        <v>3</v>
      </c>
      <c r="B1648" s="36">
        <v>286</v>
      </c>
      <c r="C1648" s="36">
        <v>1</v>
      </c>
      <c r="D1648" s="36" t="s">
        <v>422</v>
      </c>
      <c r="E1648" s="36">
        <v>2011</v>
      </c>
      <c r="F1648" s="36">
        <v>2012</v>
      </c>
      <c r="G1648" s="36">
        <v>590</v>
      </c>
      <c r="H1648" s="36">
        <v>10</v>
      </c>
      <c r="I1648" s="36">
        <v>0</v>
      </c>
      <c r="J1648" s="36">
        <v>0</v>
      </c>
      <c r="K1648" s="36">
        <v>6</v>
      </c>
      <c r="L1648" s="36">
        <v>524</v>
      </c>
      <c r="M1648" s="36">
        <v>626</v>
      </c>
      <c r="N1648" s="95">
        <f t="shared" si="166"/>
        <v>0.45565217391304347</v>
      </c>
      <c r="O1648" s="36">
        <f t="shared" si="168"/>
        <v>20110286</v>
      </c>
      <c r="P1648" s="63">
        <v>2202</v>
      </c>
      <c r="Q1648" s="76">
        <v>0.52225249772933702</v>
      </c>
      <c r="R1648" s="76">
        <f t="shared" si="169"/>
        <v>-1</v>
      </c>
      <c r="S1648" s="95">
        <f t="shared" si="170"/>
        <v>-1</v>
      </c>
      <c r="T1648" s="95">
        <f t="shared" si="171"/>
        <v>0.45565217391304347</v>
      </c>
    </row>
    <row r="1649" spans="1:20" x14ac:dyDescent="0.3">
      <c r="A1649" s="36">
        <f t="shared" si="172"/>
        <v>3</v>
      </c>
      <c r="B1649" s="36">
        <v>286</v>
      </c>
      <c r="C1649" s="36">
        <v>1</v>
      </c>
      <c r="D1649" s="36" t="s">
        <v>422</v>
      </c>
      <c r="E1649" s="36">
        <v>2011</v>
      </c>
      <c r="F1649" s="36">
        <v>2012</v>
      </c>
      <c r="G1649" s="36">
        <v>337.14</v>
      </c>
      <c r="H1649" s="36">
        <v>10</v>
      </c>
      <c r="I1649" s="36">
        <v>1</v>
      </c>
      <c r="J1649" s="36">
        <v>0</v>
      </c>
      <c r="K1649" s="36">
        <v>4</v>
      </c>
      <c r="L1649" s="36">
        <v>513</v>
      </c>
      <c r="M1649" s="36">
        <v>196</v>
      </c>
      <c r="N1649" s="95">
        <f t="shared" si="166"/>
        <v>0.72355430183356839</v>
      </c>
      <c r="O1649" s="36">
        <f t="shared" si="168"/>
        <v>20110286</v>
      </c>
      <c r="P1649" s="63">
        <v>2202</v>
      </c>
      <c r="Q1649" s="76">
        <v>0.32198001816530425</v>
      </c>
      <c r="R1649" s="76">
        <f t="shared" si="169"/>
        <v>-1</v>
      </c>
      <c r="S1649" s="95">
        <f t="shared" si="170"/>
        <v>-1</v>
      </c>
      <c r="T1649" s="95">
        <f t="shared" si="171"/>
        <v>0.72355430183356839</v>
      </c>
    </row>
    <row r="1650" spans="1:20" x14ac:dyDescent="0.3">
      <c r="A1650" s="36">
        <f t="shared" si="172"/>
        <v>3</v>
      </c>
      <c r="B1650" s="36">
        <v>299</v>
      </c>
      <c r="C1650" s="36">
        <v>1</v>
      </c>
      <c r="D1650" s="36" t="s">
        <v>377</v>
      </c>
      <c r="E1650" s="36">
        <v>2011</v>
      </c>
      <c r="F1650" s="36">
        <v>2013</v>
      </c>
      <c r="G1650" s="36">
        <v>725.96</v>
      </c>
      <c r="H1650" s="36">
        <v>5</v>
      </c>
      <c r="I1650" s="36">
        <v>1</v>
      </c>
      <c r="J1650" s="36">
        <v>1</v>
      </c>
      <c r="K1650" s="36">
        <v>8</v>
      </c>
      <c r="L1650" s="36">
        <v>727</v>
      </c>
      <c r="M1650" s="36">
        <v>194</v>
      </c>
      <c r="N1650" s="95">
        <f t="shared" si="166"/>
        <v>0.78935939196525517</v>
      </c>
      <c r="O1650" s="36">
        <f t="shared" si="168"/>
        <v>20110299</v>
      </c>
      <c r="P1650" s="63">
        <v>739</v>
      </c>
      <c r="Q1650" s="76">
        <v>1.246278755074425</v>
      </c>
      <c r="R1650" s="76">
        <f t="shared" si="169"/>
        <v>-1</v>
      </c>
      <c r="S1650" s="95">
        <f t="shared" si="170"/>
        <v>-1</v>
      </c>
      <c r="T1650" s="95">
        <f t="shared" si="171"/>
        <v>0.78935939196525517</v>
      </c>
    </row>
    <row r="1651" spans="1:20" x14ac:dyDescent="0.3">
      <c r="A1651" s="36">
        <f t="shared" si="172"/>
        <v>3</v>
      </c>
      <c r="B1651" s="36">
        <v>308</v>
      </c>
      <c r="C1651" s="36">
        <v>1</v>
      </c>
      <c r="D1651" s="36" t="s">
        <v>549</v>
      </c>
      <c r="E1651" s="36">
        <v>2011</v>
      </c>
      <c r="F1651" s="36">
        <v>2012</v>
      </c>
      <c r="G1651" s="36">
        <v>252</v>
      </c>
      <c r="H1651" s="36">
        <v>7</v>
      </c>
      <c r="I1651" s="36">
        <v>1</v>
      </c>
      <c r="J1651" s="36">
        <v>0</v>
      </c>
      <c r="K1651" s="36">
        <v>3</v>
      </c>
      <c r="L1651" s="36">
        <v>378</v>
      </c>
      <c r="M1651" s="36">
        <v>338</v>
      </c>
      <c r="N1651" s="95">
        <f t="shared" si="166"/>
        <v>0.52793296089385477</v>
      </c>
      <c r="O1651" s="36">
        <f t="shared" si="168"/>
        <v>20110308</v>
      </c>
      <c r="P1651" s="63">
        <v>519</v>
      </c>
      <c r="Q1651" s="76">
        <v>1.3795761078998072</v>
      </c>
      <c r="R1651" s="76">
        <f t="shared" si="169"/>
        <v>-1</v>
      </c>
      <c r="S1651" s="95">
        <f t="shared" si="170"/>
        <v>-1</v>
      </c>
      <c r="T1651" s="95">
        <f t="shared" si="171"/>
        <v>0.52793296089385477</v>
      </c>
    </row>
    <row r="1652" spans="1:20" x14ac:dyDescent="0.3">
      <c r="A1652" s="36">
        <f t="shared" si="172"/>
        <v>3</v>
      </c>
      <c r="B1652" s="36">
        <v>308</v>
      </c>
      <c r="C1652" s="36">
        <v>1</v>
      </c>
      <c r="D1652" s="36" t="s">
        <v>549</v>
      </c>
      <c r="E1652" s="36">
        <v>2011</v>
      </c>
      <c r="F1652" s="36">
        <v>2012</v>
      </c>
      <c r="G1652" s="36">
        <v>225</v>
      </c>
      <c r="H1652" s="36">
        <v>7</v>
      </c>
      <c r="I1652" s="36">
        <v>0</v>
      </c>
      <c r="J1652" s="36">
        <v>0</v>
      </c>
      <c r="K1652" s="36">
        <v>3</v>
      </c>
      <c r="L1652" s="36">
        <v>231</v>
      </c>
      <c r="M1652" s="36">
        <v>482</v>
      </c>
      <c r="N1652" s="95">
        <f t="shared" si="166"/>
        <v>0.32398316970546986</v>
      </c>
      <c r="O1652" s="36">
        <f t="shared" si="168"/>
        <v>20110308</v>
      </c>
      <c r="P1652" s="63">
        <v>519</v>
      </c>
      <c r="Q1652" s="76">
        <v>1.3737957610789981</v>
      </c>
      <c r="R1652" s="76">
        <f t="shared" si="169"/>
        <v>-1</v>
      </c>
      <c r="S1652" s="95">
        <f t="shared" si="170"/>
        <v>-1</v>
      </c>
      <c r="T1652" s="95">
        <f t="shared" si="171"/>
        <v>0.32398316970546986</v>
      </c>
    </row>
    <row r="1653" spans="1:20" x14ac:dyDescent="0.3">
      <c r="A1653" s="36">
        <f t="shared" si="172"/>
        <v>3</v>
      </c>
      <c r="B1653" s="36">
        <v>317</v>
      </c>
      <c r="C1653" s="36">
        <v>1</v>
      </c>
      <c r="D1653" s="36" t="s">
        <v>452</v>
      </c>
      <c r="E1653" s="36">
        <v>2011</v>
      </c>
      <c r="F1653" s="36">
        <v>2012</v>
      </c>
      <c r="G1653" s="36">
        <v>400</v>
      </c>
      <c r="H1653" s="36">
        <v>4</v>
      </c>
      <c r="I1653" s="36">
        <v>0</v>
      </c>
      <c r="J1653" s="36">
        <v>0</v>
      </c>
      <c r="K1653" s="36">
        <v>5</v>
      </c>
      <c r="L1653" s="36">
        <v>389</v>
      </c>
      <c r="M1653" s="36">
        <v>781</v>
      </c>
      <c r="N1653" s="95">
        <f t="shared" si="166"/>
        <v>0.33247863247863246</v>
      </c>
      <c r="O1653" s="36">
        <f t="shared" si="168"/>
        <v>20110317</v>
      </c>
      <c r="P1653" s="63">
        <v>864</v>
      </c>
      <c r="Q1653" s="76">
        <v>1.3541666666666667</v>
      </c>
      <c r="R1653" s="76">
        <f t="shared" si="169"/>
        <v>-1</v>
      </c>
      <c r="S1653" s="95">
        <f t="shared" si="170"/>
        <v>-1</v>
      </c>
      <c r="T1653" s="95">
        <f t="shared" si="171"/>
        <v>0.33247863247863246</v>
      </c>
    </row>
    <row r="1654" spans="1:20" x14ac:dyDescent="0.3">
      <c r="A1654" s="36">
        <f t="shared" si="172"/>
        <v>3</v>
      </c>
      <c r="B1654" s="36">
        <v>347</v>
      </c>
      <c r="C1654" s="36">
        <v>1</v>
      </c>
      <c r="D1654" s="36" t="s">
        <v>379</v>
      </c>
      <c r="E1654" s="36">
        <v>2011</v>
      </c>
      <c r="F1654" s="36">
        <v>2012</v>
      </c>
      <c r="G1654" s="36">
        <v>498.49</v>
      </c>
      <c r="H1654" s="36">
        <v>9</v>
      </c>
      <c r="I1654" s="36">
        <v>1</v>
      </c>
      <c r="J1654" s="36">
        <v>0</v>
      </c>
      <c r="K1654" s="36">
        <v>5</v>
      </c>
      <c r="L1654" s="36">
        <v>3944</v>
      </c>
      <c r="M1654" s="36">
        <v>1076</v>
      </c>
      <c r="N1654" s="95">
        <f t="shared" si="166"/>
        <v>0.78565737051792828</v>
      </c>
      <c r="O1654" s="36">
        <f t="shared" si="168"/>
        <v>20110347</v>
      </c>
      <c r="P1654" s="63">
        <v>4022</v>
      </c>
      <c r="Q1654" s="76">
        <v>1.2481352560914967</v>
      </c>
      <c r="R1654" s="76">
        <f t="shared" si="169"/>
        <v>-1</v>
      </c>
      <c r="S1654" s="95">
        <f t="shared" si="170"/>
        <v>-1</v>
      </c>
      <c r="T1654" s="95">
        <f t="shared" si="171"/>
        <v>0.78565737051792828</v>
      </c>
    </row>
    <row r="1655" spans="1:20" x14ac:dyDescent="0.3">
      <c r="A1655" s="36">
        <f t="shared" si="172"/>
        <v>3</v>
      </c>
      <c r="B1655" s="36">
        <v>378</v>
      </c>
      <c r="C1655" s="36">
        <v>1</v>
      </c>
      <c r="D1655" s="36" t="s">
        <v>472</v>
      </c>
      <c r="E1655" s="36">
        <v>2011</v>
      </c>
      <c r="F1655" s="36">
        <v>2012</v>
      </c>
      <c r="G1655" s="36">
        <v>687.68000000000006</v>
      </c>
      <c r="H1655" s="36">
        <v>10</v>
      </c>
      <c r="I1655" s="36">
        <v>1</v>
      </c>
      <c r="J1655" s="36">
        <v>0</v>
      </c>
      <c r="K1655" s="36">
        <v>7</v>
      </c>
      <c r="L1655" s="36">
        <v>534</v>
      </c>
      <c r="M1655" s="36">
        <v>170</v>
      </c>
      <c r="N1655" s="95">
        <f t="shared" si="166"/>
        <v>0.75852272727272729</v>
      </c>
      <c r="O1655" s="36">
        <f t="shared" si="168"/>
        <v>20110378</v>
      </c>
      <c r="P1655" s="63">
        <v>517</v>
      </c>
      <c r="Q1655" s="76">
        <v>1.3617021276595744</v>
      </c>
      <c r="R1655" s="76">
        <f t="shared" si="169"/>
        <v>-1</v>
      </c>
      <c r="S1655" s="95">
        <f t="shared" si="170"/>
        <v>-1</v>
      </c>
      <c r="T1655" s="95">
        <f t="shared" si="171"/>
        <v>0.75852272727272729</v>
      </c>
    </row>
    <row r="1656" spans="1:20" x14ac:dyDescent="0.3">
      <c r="A1656" s="36">
        <f t="shared" si="172"/>
        <v>3</v>
      </c>
      <c r="B1656" s="36">
        <v>391</v>
      </c>
      <c r="C1656" s="36">
        <v>1</v>
      </c>
      <c r="D1656" s="36" t="s">
        <v>325</v>
      </c>
      <c r="E1656" s="36">
        <v>2011</v>
      </c>
      <c r="F1656" s="36">
        <v>2012</v>
      </c>
      <c r="G1656" s="36">
        <v>351.81</v>
      </c>
      <c r="H1656" s="36">
        <v>10</v>
      </c>
      <c r="I1656" s="36">
        <v>1</v>
      </c>
      <c r="J1656" s="36">
        <v>0</v>
      </c>
      <c r="K1656" s="36">
        <v>4</v>
      </c>
      <c r="L1656" s="36">
        <v>439</v>
      </c>
      <c r="M1656" s="36">
        <v>149</v>
      </c>
      <c r="N1656" s="95">
        <f t="shared" si="166"/>
        <v>0.74659863945578231</v>
      </c>
      <c r="O1656" s="36">
        <f t="shared" si="168"/>
        <v>20110391</v>
      </c>
      <c r="P1656" s="63">
        <v>427</v>
      </c>
      <c r="Q1656" s="76">
        <v>1.3770491803278688</v>
      </c>
      <c r="R1656" s="76">
        <f t="shared" si="169"/>
        <v>-1</v>
      </c>
      <c r="S1656" s="95">
        <f t="shared" si="170"/>
        <v>-1</v>
      </c>
      <c r="T1656" s="95">
        <f t="shared" si="171"/>
        <v>0.74659863945578231</v>
      </c>
    </row>
    <row r="1657" spans="1:20" x14ac:dyDescent="0.3">
      <c r="A1657" s="36">
        <f t="shared" si="172"/>
        <v>3</v>
      </c>
      <c r="B1657" s="36">
        <v>391</v>
      </c>
      <c r="C1657" s="36">
        <v>1</v>
      </c>
      <c r="D1657" s="36" t="s">
        <v>325</v>
      </c>
      <c r="E1657" s="36">
        <v>2011</v>
      </c>
      <c r="F1657" s="36">
        <v>2012</v>
      </c>
      <c r="G1657" s="36">
        <v>200</v>
      </c>
      <c r="H1657" s="36">
        <v>10</v>
      </c>
      <c r="I1657" s="36">
        <v>1</v>
      </c>
      <c r="J1657" s="36">
        <v>0</v>
      </c>
      <c r="K1657" s="36">
        <v>3</v>
      </c>
      <c r="L1657" s="36">
        <v>365</v>
      </c>
      <c r="M1657" s="36">
        <v>222</v>
      </c>
      <c r="N1657" s="95">
        <f t="shared" si="166"/>
        <v>0.62180579216354348</v>
      </c>
      <c r="O1657" s="36">
        <f t="shared" si="168"/>
        <v>20110391</v>
      </c>
      <c r="P1657" s="63">
        <v>427</v>
      </c>
      <c r="Q1657" s="76">
        <v>1.3747072599531616</v>
      </c>
      <c r="R1657" s="76">
        <f t="shared" si="169"/>
        <v>-1</v>
      </c>
      <c r="S1657" s="95">
        <f t="shared" si="170"/>
        <v>-1</v>
      </c>
      <c r="T1657" s="95">
        <f t="shared" si="171"/>
        <v>0.62180579216354348</v>
      </c>
    </row>
    <row r="1658" spans="1:20" x14ac:dyDescent="0.3">
      <c r="A1658" s="36">
        <f t="shared" si="172"/>
        <v>3</v>
      </c>
      <c r="B1658" s="36">
        <v>413</v>
      </c>
      <c r="C1658" s="36">
        <v>1</v>
      </c>
      <c r="D1658" s="36" t="s">
        <v>253</v>
      </c>
      <c r="E1658" s="36">
        <v>2011</v>
      </c>
      <c r="F1658" s="36">
        <v>2013</v>
      </c>
      <c r="G1658" s="36">
        <v>675</v>
      </c>
      <c r="H1658" s="36">
        <v>5</v>
      </c>
      <c r="I1658" s="36">
        <v>1</v>
      </c>
      <c r="J1658" s="36">
        <v>1</v>
      </c>
      <c r="K1658" s="36">
        <v>7</v>
      </c>
      <c r="L1658" s="36">
        <v>1634</v>
      </c>
      <c r="M1658" s="36">
        <v>715</v>
      </c>
      <c r="N1658" s="95">
        <f t="shared" si="166"/>
        <v>0.6956151553852703</v>
      </c>
      <c r="O1658" s="36">
        <f t="shared" si="168"/>
        <v>20110413</v>
      </c>
      <c r="P1658" s="63">
        <v>2123</v>
      </c>
      <c r="Q1658" s="76">
        <v>1.1064531323598681</v>
      </c>
      <c r="R1658" s="76">
        <f t="shared" si="169"/>
        <v>-1</v>
      </c>
      <c r="S1658" s="95">
        <f t="shared" si="170"/>
        <v>-1</v>
      </c>
      <c r="T1658" s="95">
        <f t="shared" si="171"/>
        <v>0.6956151553852703</v>
      </c>
    </row>
    <row r="1659" spans="1:20" x14ac:dyDescent="0.3">
      <c r="A1659" s="36">
        <f t="shared" si="172"/>
        <v>3</v>
      </c>
      <c r="B1659" s="36">
        <v>413</v>
      </c>
      <c r="C1659" s="36">
        <v>1</v>
      </c>
      <c r="D1659" s="36" t="s">
        <v>253</v>
      </c>
      <c r="E1659" s="36">
        <v>2011</v>
      </c>
      <c r="F1659" s="36">
        <v>2012</v>
      </c>
      <c r="G1659" s="36">
        <v>150</v>
      </c>
      <c r="H1659" s="36">
        <v>6</v>
      </c>
      <c r="I1659" s="36">
        <v>0</v>
      </c>
      <c r="J1659" s="36">
        <v>0</v>
      </c>
      <c r="K1659" s="36">
        <v>2</v>
      </c>
      <c r="L1659" s="36">
        <v>1121</v>
      </c>
      <c r="M1659" s="36">
        <v>1225</v>
      </c>
      <c r="N1659" s="95">
        <f t="shared" si="166"/>
        <v>0.47783461210571188</v>
      </c>
      <c r="O1659" s="36">
        <f t="shared" si="168"/>
        <v>20110413</v>
      </c>
      <c r="P1659" s="63">
        <v>2123</v>
      </c>
      <c r="Q1659" s="76">
        <v>1.1050400376825247</v>
      </c>
      <c r="R1659" s="76">
        <f t="shared" si="169"/>
        <v>-1</v>
      </c>
      <c r="S1659" s="95">
        <f t="shared" si="170"/>
        <v>-1</v>
      </c>
      <c r="T1659" s="95">
        <f t="shared" si="171"/>
        <v>0.47783461210571188</v>
      </c>
    </row>
    <row r="1660" spans="1:20" x14ac:dyDescent="0.3">
      <c r="A1660" s="36">
        <f t="shared" si="172"/>
        <v>3</v>
      </c>
      <c r="B1660" s="36">
        <v>423</v>
      </c>
      <c r="C1660" s="36">
        <v>1</v>
      </c>
      <c r="D1660" s="36" t="s">
        <v>284</v>
      </c>
      <c r="E1660" s="36">
        <v>2011</v>
      </c>
      <c r="F1660" s="36">
        <v>2012</v>
      </c>
      <c r="G1660" s="36">
        <v>127.19</v>
      </c>
      <c r="H1660" s="36">
        <v>10</v>
      </c>
      <c r="I1660" s="36">
        <v>1</v>
      </c>
      <c r="J1660" s="36">
        <v>0</v>
      </c>
      <c r="K1660" s="36">
        <v>2</v>
      </c>
      <c r="L1660" s="36">
        <v>1842</v>
      </c>
      <c r="M1660" s="36">
        <v>564</v>
      </c>
      <c r="N1660" s="95">
        <f t="shared" si="166"/>
        <v>0.76558603491271815</v>
      </c>
      <c r="O1660" s="36">
        <f t="shared" si="168"/>
        <v>20110423</v>
      </c>
      <c r="P1660" s="63">
        <v>2881</v>
      </c>
      <c r="Q1660" s="76">
        <v>0.83512669212079138</v>
      </c>
      <c r="R1660" s="76">
        <f t="shared" si="169"/>
        <v>-1</v>
      </c>
      <c r="S1660" s="95">
        <f t="shared" si="170"/>
        <v>-1</v>
      </c>
      <c r="T1660" s="95">
        <f t="shared" si="171"/>
        <v>0.76558603491271815</v>
      </c>
    </row>
    <row r="1661" spans="1:20" x14ac:dyDescent="0.3">
      <c r="A1661" s="36">
        <f t="shared" si="172"/>
        <v>3</v>
      </c>
      <c r="B1661" s="36">
        <v>441</v>
      </c>
      <c r="C1661" s="36">
        <v>1</v>
      </c>
      <c r="D1661" s="36" t="s">
        <v>255</v>
      </c>
      <c r="E1661" s="36">
        <v>2011</v>
      </c>
      <c r="F1661" s="36">
        <v>2012</v>
      </c>
      <c r="G1661" s="36">
        <v>1000</v>
      </c>
      <c r="H1661" s="36">
        <v>10</v>
      </c>
      <c r="I1661" s="36">
        <v>1</v>
      </c>
      <c r="J1661" s="36">
        <v>0</v>
      </c>
      <c r="K1661" s="36">
        <v>10</v>
      </c>
      <c r="L1661" s="36">
        <v>329</v>
      </c>
      <c r="M1661" s="36">
        <v>313</v>
      </c>
      <c r="N1661" s="95">
        <f t="shared" si="166"/>
        <v>0.51246105919003115</v>
      </c>
      <c r="O1661" s="36">
        <f t="shared" si="168"/>
        <v>20110441</v>
      </c>
      <c r="P1661" s="63">
        <v>385</v>
      </c>
      <c r="Q1661" s="76">
        <v>1.6675324675324674</v>
      </c>
      <c r="R1661" s="76">
        <f t="shared" si="169"/>
        <v>-1</v>
      </c>
      <c r="S1661" s="95">
        <f t="shared" si="170"/>
        <v>-1</v>
      </c>
      <c r="T1661" s="95">
        <f t="shared" si="171"/>
        <v>0.51246105919003115</v>
      </c>
    </row>
    <row r="1662" spans="1:20" x14ac:dyDescent="0.3">
      <c r="A1662" s="36">
        <f t="shared" si="172"/>
        <v>3</v>
      </c>
      <c r="B1662" s="36">
        <v>447</v>
      </c>
      <c r="C1662" s="36">
        <v>1</v>
      </c>
      <c r="D1662" s="36" t="s">
        <v>558</v>
      </c>
      <c r="E1662" s="36">
        <v>2011</v>
      </c>
      <c r="F1662" s="36">
        <v>2012</v>
      </c>
      <c r="G1662" s="36">
        <v>1000</v>
      </c>
      <c r="H1662" s="36">
        <v>10</v>
      </c>
      <c r="I1662" s="36">
        <v>1</v>
      </c>
      <c r="J1662" s="36">
        <v>0</v>
      </c>
      <c r="K1662" s="36">
        <v>10</v>
      </c>
      <c r="L1662" s="36">
        <v>180</v>
      </c>
      <c r="M1662" s="36">
        <v>102</v>
      </c>
      <c r="N1662" s="95">
        <f t="shared" si="166"/>
        <v>0.63829787234042556</v>
      </c>
      <c r="O1662" s="36">
        <f t="shared" si="168"/>
        <v>20110447</v>
      </c>
      <c r="P1662" s="63">
        <v>171</v>
      </c>
      <c r="Q1662" s="76">
        <v>1.6491228070175439</v>
      </c>
      <c r="R1662" s="76">
        <f t="shared" si="169"/>
        <v>-1</v>
      </c>
      <c r="S1662" s="95">
        <f t="shared" si="170"/>
        <v>-1</v>
      </c>
      <c r="T1662" s="95">
        <f t="shared" si="171"/>
        <v>0.63829787234042556</v>
      </c>
    </row>
    <row r="1663" spans="1:20" x14ac:dyDescent="0.3">
      <c r="A1663" s="36">
        <f t="shared" si="172"/>
        <v>3</v>
      </c>
      <c r="B1663" s="36">
        <v>458</v>
      </c>
      <c r="C1663" s="36">
        <v>1</v>
      </c>
      <c r="D1663" s="36" t="s">
        <v>520</v>
      </c>
      <c r="E1663" s="36">
        <v>2011</v>
      </c>
      <c r="F1663" s="36">
        <v>2013</v>
      </c>
      <c r="G1663" s="36">
        <v>256.81</v>
      </c>
      <c r="H1663" s="36">
        <v>10</v>
      </c>
      <c r="I1663" s="36">
        <v>1</v>
      </c>
      <c r="J1663" s="36">
        <v>1</v>
      </c>
      <c r="K1663" s="36">
        <v>3</v>
      </c>
      <c r="L1663" s="36">
        <v>231</v>
      </c>
      <c r="M1663" s="36">
        <v>80</v>
      </c>
      <c r="N1663" s="95">
        <f t="shared" si="166"/>
        <v>0.74276527331189712</v>
      </c>
      <c r="O1663" s="36">
        <f t="shared" si="168"/>
        <v>20110458</v>
      </c>
      <c r="P1663" s="63">
        <v>284</v>
      </c>
      <c r="Q1663" s="76">
        <v>1.0950704225352113</v>
      </c>
      <c r="R1663" s="76">
        <f t="shared" si="169"/>
        <v>-1</v>
      </c>
      <c r="S1663" s="95">
        <f t="shared" si="170"/>
        <v>-1</v>
      </c>
      <c r="T1663" s="95">
        <f t="shared" si="171"/>
        <v>0.74276527331189712</v>
      </c>
    </row>
    <row r="1664" spans="1:20" x14ac:dyDescent="0.3">
      <c r="A1664" s="36">
        <f t="shared" si="172"/>
        <v>3</v>
      </c>
      <c r="B1664" s="36">
        <v>477</v>
      </c>
      <c r="C1664" s="36">
        <v>1</v>
      </c>
      <c r="D1664" s="36" t="s">
        <v>424</v>
      </c>
      <c r="E1664" s="36">
        <v>2011</v>
      </c>
      <c r="F1664" s="36">
        <v>2012</v>
      </c>
      <c r="G1664" s="36">
        <v>325</v>
      </c>
      <c r="H1664" s="36">
        <v>6</v>
      </c>
      <c r="I1664" s="36">
        <v>1</v>
      </c>
      <c r="J1664" s="36">
        <v>0</v>
      </c>
      <c r="K1664" s="36">
        <v>4</v>
      </c>
      <c r="L1664" s="36">
        <v>1680</v>
      </c>
      <c r="M1664" s="36">
        <v>826</v>
      </c>
      <c r="N1664" s="95">
        <f t="shared" si="166"/>
        <v>0.67039106145251393</v>
      </c>
      <c r="O1664" s="36">
        <f t="shared" si="168"/>
        <v>20110477</v>
      </c>
      <c r="P1664" s="63">
        <v>3392</v>
      </c>
      <c r="Q1664" s="76">
        <v>0.73879716981132071</v>
      </c>
      <c r="R1664" s="76">
        <f t="shared" si="169"/>
        <v>-1</v>
      </c>
      <c r="S1664" s="95">
        <f t="shared" si="170"/>
        <v>-1</v>
      </c>
      <c r="T1664" s="95">
        <f t="shared" si="171"/>
        <v>0.67039106145251393</v>
      </c>
    </row>
    <row r="1665" spans="1:20" x14ac:dyDescent="0.3">
      <c r="A1665" s="36">
        <f t="shared" si="172"/>
        <v>3</v>
      </c>
      <c r="B1665" s="36">
        <v>485</v>
      </c>
      <c r="C1665" s="36">
        <v>1</v>
      </c>
      <c r="D1665" s="36" t="s">
        <v>494</v>
      </c>
      <c r="E1665" s="36">
        <v>2011</v>
      </c>
      <c r="F1665" s="36">
        <v>2012</v>
      </c>
      <c r="G1665" s="36">
        <v>700</v>
      </c>
      <c r="H1665" s="36">
        <v>6</v>
      </c>
      <c r="I1665" s="36">
        <v>0</v>
      </c>
      <c r="J1665" s="36">
        <v>0</v>
      </c>
      <c r="K1665" s="36">
        <v>8</v>
      </c>
      <c r="L1665" s="36">
        <v>402</v>
      </c>
      <c r="M1665" s="36">
        <v>605</v>
      </c>
      <c r="N1665" s="95">
        <f t="shared" si="166"/>
        <v>0.39920556107249255</v>
      </c>
      <c r="O1665" s="36">
        <f t="shared" si="168"/>
        <v>20110485</v>
      </c>
      <c r="P1665" s="63">
        <v>890</v>
      </c>
      <c r="Q1665" s="76">
        <v>1.1314606741573034</v>
      </c>
      <c r="R1665" s="76">
        <f t="shared" si="169"/>
        <v>-1</v>
      </c>
      <c r="S1665" s="95">
        <f t="shared" si="170"/>
        <v>-1</v>
      </c>
      <c r="T1665" s="95">
        <f t="shared" si="171"/>
        <v>0.39920556107249255</v>
      </c>
    </row>
    <row r="1666" spans="1:20" x14ac:dyDescent="0.3">
      <c r="A1666" s="36">
        <f t="shared" si="172"/>
        <v>3</v>
      </c>
      <c r="B1666" s="36">
        <v>487</v>
      </c>
      <c r="C1666" s="36">
        <v>1</v>
      </c>
      <c r="D1666" s="36" t="s">
        <v>289</v>
      </c>
      <c r="E1666" s="36">
        <v>2011</v>
      </c>
      <c r="F1666" s="36">
        <v>2012</v>
      </c>
      <c r="G1666" s="36">
        <v>450</v>
      </c>
      <c r="H1666" s="36">
        <v>6</v>
      </c>
      <c r="I1666" s="36">
        <v>1</v>
      </c>
      <c r="J1666" s="36">
        <v>0</v>
      </c>
      <c r="K1666" s="36">
        <v>5</v>
      </c>
      <c r="L1666" s="36">
        <v>316</v>
      </c>
      <c r="M1666" s="36">
        <v>287</v>
      </c>
      <c r="N1666" s="95">
        <f t="shared" si="166"/>
        <v>0.52404643449419563</v>
      </c>
      <c r="O1666" s="36">
        <f t="shared" si="168"/>
        <v>20110487</v>
      </c>
      <c r="P1666" s="63">
        <v>376</v>
      </c>
      <c r="Q1666" s="76">
        <v>1.6037234042553192</v>
      </c>
      <c r="R1666" s="76">
        <f t="shared" si="169"/>
        <v>-1</v>
      </c>
      <c r="S1666" s="95">
        <f t="shared" si="170"/>
        <v>-1</v>
      </c>
      <c r="T1666" s="95">
        <f t="shared" si="171"/>
        <v>0.52404643449419563</v>
      </c>
    </row>
    <row r="1667" spans="1:20" x14ac:dyDescent="0.3">
      <c r="A1667" s="36">
        <f t="shared" si="172"/>
        <v>3</v>
      </c>
      <c r="B1667" s="36">
        <v>497</v>
      </c>
      <c r="C1667" s="36">
        <v>1</v>
      </c>
      <c r="D1667" s="36" t="s">
        <v>330</v>
      </c>
      <c r="E1667" s="36">
        <v>2011</v>
      </c>
      <c r="F1667" s="36">
        <v>2012</v>
      </c>
      <c r="G1667" s="36">
        <v>840.01</v>
      </c>
      <c r="H1667" s="36">
        <v>10</v>
      </c>
      <c r="I1667" s="36">
        <v>1</v>
      </c>
      <c r="J1667" s="36">
        <v>0</v>
      </c>
      <c r="K1667" s="36">
        <v>9</v>
      </c>
      <c r="L1667" s="36">
        <v>228</v>
      </c>
      <c r="M1667" s="36">
        <v>138</v>
      </c>
      <c r="N1667" s="95">
        <f t="shared" si="166"/>
        <v>0.62295081967213117</v>
      </c>
      <c r="O1667" s="36">
        <f t="shared" si="168"/>
        <v>20110497</v>
      </c>
      <c r="P1667" s="63">
        <v>234</v>
      </c>
      <c r="Q1667" s="76">
        <v>1.5641025641025641</v>
      </c>
      <c r="R1667" s="76">
        <f t="shared" si="169"/>
        <v>-1</v>
      </c>
      <c r="S1667" s="95">
        <f t="shared" si="170"/>
        <v>-1</v>
      </c>
      <c r="T1667" s="95">
        <f t="shared" si="171"/>
        <v>0.62295081967213117</v>
      </c>
    </row>
    <row r="1668" spans="1:20" x14ac:dyDescent="0.3">
      <c r="A1668" s="36">
        <f t="shared" si="172"/>
        <v>3</v>
      </c>
      <c r="B1668" s="36">
        <v>507</v>
      </c>
      <c r="C1668" s="36">
        <v>1</v>
      </c>
      <c r="D1668" s="36" t="s">
        <v>331</v>
      </c>
      <c r="E1668" s="36">
        <v>2011</v>
      </c>
      <c r="F1668" s="36">
        <v>2012</v>
      </c>
      <c r="G1668" s="36">
        <v>800</v>
      </c>
      <c r="H1668" s="36">
        <v>5</v>
      </c>
      <c r="I1668" s="36">
        <v>1</v>
      </c>
      <c r="J1668" s="36">
        <v>0</v>
      </c>
      <c r="K1668" s="36">
        <v>9</v>
      </c>
      <c r="L1668" s="36">
        <v>549</v>
      </c>
      <c r="M1668" s="36">
        <v>145</v>
      </c>
      <c r="N1668" s="95">
        <f t="shared" si="166"/>
        <v>0.79106628242074928</v>
      </c>
      <c r="O1668" s="36">
        <f t="shared" si="168"/>
        <v>20110507</v>
      </c>
      <c r="P1668" s="63">
        <v>325</v>
      </c>
      <c r="Q1668" s="76">
        <v>2.1353846153846154</v>
      </c>
      <c r="R1668" s="76">
        <f t="shared" si="169"/>
        <v>-1</v>
      </c>
      <c r="S1668" s="95">
        <f t="shared" si="170"/>
        <v>-1</v>
      </c>
      <c r="T1668" s="95">
        <f t="shared" si="171"/>
        <v>0.79106628242074928</v>
      </c>
    </row>
    <row r="1669" spans="1:20" x14ac:dyDescent="0.3">
      <c r="A1669" s="36">
        <f t="shared" si="172"/>
        <v>3</v>
      </c>
      <c r="B1669" s="36">
        <v>507</v>
      </c>
      <c r="C1669" s="36">
        <v>1</v>
      </c>
      <c r="D1669" s="36" t="s">
        <v>331</v>
      </c>
      <c r="E1669" s="36">
        <v>2011</v>
      </c>
      <c r="F1669" s="36">
        <v>2012</v>
      </c>
      <c r="G1669" s="36">
        <v>300</v>
      </c>
      <c r="H1669" s="36">
        <v>5</v>
      </c>
      <c r="I1669" s="36">
        <v>1</v>
      </c>
      <c r="J1669" s="36">
        <v>0</v>
      </c>
      <c r="K1669" s="36">
        <v>4</v>
      </c>
      <c r="L1669" s="36">
        <v>455</v>
      </c>
      <c r="M1669" s="36">
        <v>240</v>
      </c>
      <c r="N1669" s="95">
        <f t="shared" si="166"/>
        <v>0.65467625899280579</v>
      </c>
      <c r="O1669" s="36">
        <f t="shared" si="168"/>
        <v>20110507</v>
      </c>
      <c r="P1669" s="63">
        <v>325</v>
      </c>
      <c r="Q1669" s="76">
        <v>2.1384615384615384</v>
      </c>
      <c r="R1669" s="76">
        <f t="shared" si="169"/>
        <v>-1</v>
      </c>
      <c r="S1669" s="95">
        <f t="shared" si="170"/>
        <v>-1</v>
      </c>
      <c r="T1669" s="95">
        <f t="shared" si="171"/>
        <v>0.65467625899280579</v>
      </c>
    </row>
    <row r="1670" spans="1:20" x14ac:dyDescent="0.3">
      <c r="A1670" s="36">
        <f t="shared" si="172"/>
        <v>3</v>
      </c>
      <c r="B1670" s="36">
        <v>508</v>
      </c>
      <c r="C1670" s="36">
        <v>1</v>
      </c>
      <c r="D1670" s="36" t="s">
        <v>474</v>
      </c>
      <c r="E1670" s="36">
        <v>2011</v>
      </c>
      <c r="F1670" s="36">
        <v>2012</v>
      </c>
      <c r="G1670" s="36">
        <v>250.00000000000006</v>
      </c>
      <c r="H1670" s="36">
        <v>10</v>
      </c>
      <c r="I1670" s="36">
        <v>1</v>
      </c>
      <c r="J1670" s="36">
        <v>0</v>
      </c>
      <c r="K1670" s="36">
        <v>3</v>
      </c>
      <c r="L1670" s="36">
        <v>1290</v>
      </c>
      <c r="M1670" s="36">
        <v>859</v>
      </c>
      <c r="N1670" s="95">
        <f t="shared" ref="N1670:N1733" si="173">L1670/(L1670+M1670)</f>
        <v>0.60027919962773379</v>
      </c>
      <c r="O1670" s="36">
        <f t="shared" si="168"/>
        <v>20110508</v>
      </c>
      <c r="P1670" s="63">
        <v>1857</v>
      </c>
      <c r="Q1670" s="76">
        <v>1.1572428648357567</v>
      </c>
      <c r="R1670" s="76">
        <f t="shared" si="169"/>
        <v>-1</v>
      </c>
      <c r="S1670" s="95">
        <f t="shared" si="170"/>
        <v>-1</v>
      </c>
      <c r="T1670" s="95">
        <f t="shared" si="171"/>
        <v>0.60027919962773379</v>
      </c>
    </row>
    <row r="1671" spans="1:20" x14ac:dyDescent="0.3">
      <c r="A1671" s="36">
        <f t="shared" si="172"/>
        <v>3</v>
      </c>
      <c r="B1671" s="36">
        <v>531</v>
      </c>
      <c r="C1671" s="36">
        <v>1</v>
      </c>
      <c r="D1671" s="36" t="s">
        <v>387</v>
      </c>
      <c r="E1671" s="36">
        <v>2011</v>
      </c>
      <c r="F1671" s="36">
        <v>2012</v>
      </c>
      <c r="G1671" s="36">
        <v>290</v>
      </c>
      <c r="H1671" s="36">
        <v>6</v>
      </c>
      <c r="I1671" s="36">
        <v>1</v>
      </c>
      <c r="J1671" s="36">
        <v>0</v>
      </c>
      <c r="K1671" s="36">
        <v>3</v>
      </c>
      <c r="L1671" s="36">
        <v>1366</v>
      </c>
      <c r="M1671" s="36">
        <v>874</v>
      </c>
      <c r="N1671" s="95">
        <f t="shared" si="173"/>
        <v>0.60982142857142863</v>
      </c>
      <c r="O1671" s="36">
        <f t="shared" ref="O1671:O1734" si="174">10000*E1671+B1671</f>
        <v>20110531</v>
      </c>
      <c r="P1671" s="63">
        <v>1779</v>
      </c>
      <c r="Q1671" s="76">
        <v>1.2591343451377177</v>
      </c>
      <c r="R1671" s="76">
        <f t="shared" ref="R1671:R1734" si="175">IF(A1671=1,N1671,-1)</f>
        <v>-1</v>
      </c>
      <c r="S1671" s="95">
        <f t="shared" ref="S1671:S1734" si="176">IF(A1671=2,N1671,-1)</f>
        <v>-1</v>
      </c>
      <c r="T1671" s="95">
        <f t="shared" ref="T1671:T1734" si="177">IF(A1671=3,N1671,-1)</f>
        <v>0.60982142857142863</v>
      </c>
    </row>
    <row r="1672" spans="1:20" x14ac:dyDescent="0.3">
      <c r="A1672" s="36">
        <f t="shared" si="172"/>
        <v>3</v>
      </c>
      <c r="B1672" s="36">
        <v>533</v>
      </c>
      <c r="C1672" s="36">
        <v>1</v>
      </c>
      <c r="D1672" s="36" t="s">
        <v>565</v>
      </c>
      <c r="E1672" s="36">
        <v>2011</v>
      </c>
      <c r="F1672" s="36">
        <v>2012</v>
      </c>
      <c r="G1672" s="36">
        <v>126.79</v>
      </c>
      <c r="H1672" s="36">
        <v>10</v>
      </c>
      <c r="I1672" s="36">
        <v>1</v>
      </c>
      <c r="J1672" s="36">
        <v>0</v>
      </c>
      <c r="K1672" s="36">
        <v>2</v>
      </c>
      <c r="L1672" s="36">
        <v>343</v>
      </c>
      <c r="M1672" s="36">
        <v>119</v>
      </c>
      <c r="N1672" s="95">
        <f t="shared" si="173"/>
        <v>0.74242424242424243</v>
      </c>
      <c r="O1672" s="36">
        <f t="shared" si="174"/>
        <v>20110533</v>
      </c>
      <c r="P1672" s="63">
        <v>1218</v>
      </c>
      <c r="Q1672" s="76">
        <v>0.37931034482758619</v>
      </c>
      <c r="R1672" s="76">
        <f t="shared" si="175"/>
        <v>-1</v>
      </c>
      <c r="S1672" s="95">
        <f t="shared" si="176"/>
        <v>-1</v>
      </c>
      <c r="T1672" s="95">
        <f t="shared" si="177"/>
        <v>0.74242424242424243</v>
      </c>
    </row>
    <row r="1673" spans="1:20" x14ac:dyDescent="0.3">
      <c r="A1673" s="36">
        <f t="shared" si="172"/>
        <v>3</v>
      </c>
      <c r="B1673" s="36">
        <v>542</v>
      </c>
      <c r="C1673" s="36">
        <v>1</v>
      </c>
      <c r="D1673" s="36" t="s">
        <v>291</v>
      </c>
      <c r="E1673" s="36">
        <v>2011</v>
      </c>
      <c r="F1673" s="36">
        <v>2012</v>
      </c>
      <c r="G1673" s="36">
        <v>975</v>
      </c>
      <c r="H1673" s="36">
        <v>10</v>
      </c>
      <c r="I1673" s="36">
        <v>0</v>
      </c>
      <c r="J1673" s="36">
        <v>0</v>
      </c>
      <c r="K1673" s="36">
        <v>10</v>
      </c>
      <c r="L1673" s="36">
        <v>582</v>
      </c>
      <c r="M1673" s="36">
        <v>691</v>
      </c>
      <c r="N1673" s="95">
        <f t="shared" si="173"/>
        <v>0.45718774548311075</v>
      </c>
      <c r="O1673" s="36">
        <f t="shared" si="174"/>
        <v>20110542</v>
      </c>
      <c r="P1673" s="63">
        <v>480</v>
      </c>
      <c r="Q1673" s="76">
        <v>2.6520833333333331</v>
      </c>
      <c r="R1673" s="76">
        <f t="shared" si="175"/>
        <v>-1</v>
      </c>
      <c r="S1673" s="95">
        <f t="shared" si="176"/>
        <v>-1</v>
      </c>
      <c r="T1673" s="95">
        <f t="shared" si="177"/>
        <v>0.45718774548311075</v>
      </c>
    </row>
    <row r="1674" spans="1:20" x14ac:dyDescent="0.3">
      <c r="A1674" s="36">
        <f t="shared" si="172"/>
        <v>3</v>
      </c>
      <c r="B1674" s="36">
        <v>545</v>
      </c>
      <c r="C1674" s="36">
        <v>1</v>
      </c>
      <c r="D1674" s="36" t="s">
        <v>292</v>
      </c>
      <c r="E1674" s="36">
        <v>2011</v>
      </c>
      <c r="F1674" s="36">
        <v>2012</v>
      </c>
      <c r="G1674" s="36">
        <v>408.22</v>
      </c>
      <c r="H1674" s="36">
        <v>10</v>
      </c>
      <c r="I1674" s="36">
        <v>1</v>
      </c>
      <c r="J1674" s="36">
        <v>0</v>
      </c>
      <c r="K1674" s="36">
        <v>5</v>
      </c>
      <c r="L1674" s="36">
        <v>449</v>
      </c>
      <c r="M1674" s="36">
        <v>152</v>
      </c>
      <c r="N1674" s="95">
        <f t="shared" si="173"/>
        <v>0.74708818635607321</v>
      </c>
      <c r="O1674" s="36">
        <f t="shared" si="174"/>
        <v>20110545</v>
      </c>
      <c r="P1674" s="63">
        <v>369</v>
      </c>
      <c r="Q1674" s="76">
        <v>1.6287262872628727</v>
      </c>
      <c r="R1674" s="76">
        <f t="shared" si="175"/>
        <v>-1</v>
      </c>
      <c r="S1674" s="95">
        <f t="shared" si="176"/>
        <v>-1</v>
      </c>
      <c r="T1674" s="95">
        <f t="shared" si="177"/>
        <v>0.74708818635607321</v>
      </c>
    </row>
    <row r="1675" spans="1:20" x14ac:dyDescent="0.3">
      <c r="A1675" s="36">
        <f t="shared" si="172"/>
        <v>3</v>
      </c>
      <c r="B1675" s="36">
        <v>548</v>
      </c>
      <c r="C1675" s="36">
        <v>1</v>
      </c>
      <c r="D1675" s="36" t="s">
        <v>666</v>
      </c>
      <c r="E1675" s="36">
        <v>2011</v>
      </c>
      <c r="F1675" s="36">
        <v>2012</v>
      </c>
      <c r="G1675" s="36">
        <v>600</v>
      </c>
      <c r="H1675" s="36">
        <v>5</v>
      </c>
      <c r="I1675" s="36">
        <v>1</v>
      </c>
      <c r="J1675" s="36">
        <v>0</v>
      </c>
      <c r="K1675" s="36">
        <v>7</v>
      </c>
      <c r="L1675" s="36">
        <v>1359</v>
      </c>
      <c r="M1675" s="36">
        <v>1143</v>
      </c>
      <c r="N1675" s="95">
        <f t="shared" si="173"/>
        <v>0.54316546762589923</v>
      </c>
      <c r="O1675" s="36">
        <f t="shared" si="174"/>
        <v>20110548</v>
      </c>
      <c r="P1675" s="63">
        <v>918</v>
      </c>
      <c r="Q1675" s="76">
        <v>2.7254901960784315</v>
      </c>
      <c r="R1675" s="76">
        <f t="shared" si="175"/>
        <v>-1</v>
      </c>
      <c r="S1675" s="95">
        <f t="shared" si="176"/>
        <v>-1</v>
      </c>
      <c r="T1675" s="95">
        <f t="shared" si="177"/>
        <v>0.54316546762589923</v>
      </c>
    </row>
    <row r="1676" spans="1:20" x14ac:dyDescent="0.3">
      <c r="A1676" s="36">
        <f t="shared" si="172"/>
        <v>3</v>
      </c>
      <c r="B1676" s="36">
        <v>549</v>
      </c>
      <c r="C1676" s="36">
        <v>1</v>
      </c>
      <c r="D1676" s="36" t="s">
        <v>524</v>
      </c>
      <c r="E1676" s="36">
        <v>2011</v>
      </c>
      <c r="F1676" s="36">
        <v>2012</v>
      </c>
      <c r="G1676" s="36">
        <v>695</v>
      </c>
      <c r="H1676" s="36">
        <v>4</v>
      </c>
      <c r="I1676" s="36">
        <v>0</v>
      </c>
      <c r="J1676" s="36">
        <v>0</v>
      </c>
      <c r="K1676" s="36">
        <v>7</v>
      </c>
      <c r="L1676" s="36">
        <v>1520</v>
      </c>
      <c r="M1676" s="36">
        <v>2284</v>
      </c>
      <c r="N1676" s="95">
        <f t="shared" si="173"/>
        <v>0.39957939011566773</v>
      </c>
      <c r="O1676" s="36">
        <f t="shared" si="174"/>
        <v>20110549</v>
      </c>
      <c r="P1676" s="63">
        <v>1360</v>
      </c>
      <c r="Q1676" s="76">
        <v>2.7970588235294116</v>
      </c>
      <c r="R1676" s="76">
        <f t="shared" si="175"/>
        <v>-1</v>
      </c>
      <c r="S1676" s="95">
        <f t="shared" si="176"/>
        <v>-1</v>
      </c>
      <c r="T1676" s="95">
        <f t="shared" si="177"/>
        <v>0.39957939011566773</v>
      </c>
    </row>
    <row r="1677" spans="1:20" x14ac:dyDescent="0.3">
      <c r="A1677" s="36">
        <f t="shared" si="172"/>
        <v>3</v>
      </c>
      <c r="B1677" s="36">
        <v>553</v>
      </c>
      <c r="C1677" s="36">
        <v>1</v>
      </c>
      <c r="D1677" s="36" t="s">
        <v>428</v>
      </c>
      <c r="E1677" s="36">
        <v>2011</v>
      </c>
      <c r="F1677" s="36">
        <v>2012</v>
      </c>
      <c r="G1677" s="36">
        <v>75</v>
      </c>
      <c r="H1677" s="36">
        <v>4</v>
      </c>
      <c r="I1677" s="36">
        <v>1</v>
      </c>
      <c r="J1677" s="36">
        <v>0</v>
      </c>
      <c r="K1677" s="36">
        <v>1</v>
      </c>
      <c r="L1677" s="36">
        <v>362</v>
      </c>
      <c r="M1677" s="36">
        <v>245</v>
      </c>
      <c r="N1677" s="95">
        <f t="shared" si="173"/>
        <v>0.59637561779242176</v>
      </c>
      <c r="O1677" s="36">
        <f t="shared" si="174"/>
        <v>20110553</v>
      </c>
      <c r="P1677" s="63">
        <v>705</v>
      </c>
      <c r="Q1677" s="76">
        <v>0.86099290780141846</v>
      </c>
      <c r="R1677" s="76">
        <f t="shared" si="175"/>
        <v>-1</v>
      </c>
      <c r="S1677" s="95">
        <f t="shared" si="176"/>
        <v>-1</v>
      </c>
      <c r="T1677" s="95">
        <f t="shared" si="177"/>
        <v>0.59637561779242176</v>
      </c>
    </row>
    <row r="1678" spans="1:20" x14ac:dyDescent="0.3">
      <c r="A1678" s="36">
        <f t="shared" si="172"/>
        <v>3</v>
      </c>
      <c r="B1678" s="36">
        <v>564</v>
      </c>
      <c r="C1678" s="36">
        <v>1</v>
      </c>
      <c r="D1678" s="36" t="s">
        <v>429</v>
      </c>
      <c r="E1678" s="36">
        <v>2011</v>
      </c>
      <c r="F1678" s="36">
        <v>2012</v>
      </c>
      <c r="G1678" s="36">
        <v>126.03999999999996</v>
      </c>
      <c r="H1678" s="36">
        <v>10</v>
      </c>
      <c r="I1678" s="36">
        <v>1</v>
      </c>
      <c r="J1678" s="36">
        <v>0</v>
      </c>
      <c r="K1678" s="36">
        <v>2</v>
      </c>
      <c r="L1678" s="36">
        <v>1698</v>
      </c>
      <c r="M1678" s="36">
        <v>887</v>
      </c>
      <c r="N1678" s="95">
        <f t="shared" si="173"/>
        <v>0.65686653771760151</v>
      </c>
      <c r="O1678" s="36">
        <f t="shared" si="174"/>
        <v>20110564</v>
      </c>
      <c r="P1678" s="63">
        <v>1981</v>
      </c>
      <c r="Q1678" s="76">
        <v>1.3048965169106512</v>
      </c>
      <c r="R1678" s="76">
        <f t="shared" si="175"/>
        <v>-1</v>
      </c>
      <c r="S1678" s="95">
        <f t="shared" si="176"/>
        <v>-1</v>
      </c>
      <c r="T1678" s="95">
        <f t="shared" si="177"/>
        <v>0.65686653771760151</v>
      </c>
    </row>
    <row r="1679" spans="1:20" x14ac:dyDescent="0.3">
      <c r="A1679" s="36">
        <f t="shared" si="172"/>
        <v>3</v>
      </c>
      <c r="B1679" s="36">
        <v>577</v>
      </c>
      <c r="C1679" s="36">
        <v>1</v>
      </c>
      <c r="D1679" s="36" t="s">
        <v>430</v>
      </c>
      <c r="E1679" s="36">
        <v>2011</v>
      </c>
      <c r="F1679" s="36">
        <v>2012</v>
      </c>
      <c r="G1679" s="36">
        <v>126.32</v>
      </c>
      <c r="H1679" s="36">
        <v>10</v>
      </c>
      <c r="I1679" s="36">
        <v>1</v>
      </c>
      <c r="J1679" s="36">
        <v>0</v>
      </c>
      <c r="K1679" s="36">
        <v>2</v>
      </c>
      <c r="L1679" s="36">
        <v>172</v>
      </c>
      <c r="M1679" s="36">
        <v>79</v>
      </c>
      <c r="N1679" s="95">
        <f t="shared" si="173"/>
        <v>0.68525896414342624</v>
      </c>
      <c r="O1679" s="36">
        <f t="shared" si="174"/>
        <v>20110577</v>
      </c>
      <c r="P1679" s="63">
        <v>424</v>
      </c>
      <c r="Q1679" s="76">
        <v>0.59198113207547165</v>
      </c>
      <c r="R1679" s="76">
        <f t="shared" si="175"/>
        <v>-1</v>
      </c>
      <c r="S1679" s="95">
        <f t="shared" si="176"/>
        <v>-1</v>
      </c>
      <c r="T1679" s="95">
        <f t="shared" si="177"/>
        <v>0.68525896414342624</v>
      </c>
    </row>
    <row r="1680" spans="1:20" x14ac:dyDescent="0.3">
      <c r="A1680" s="36">
        <f t="shared" si="172"/>
        <v>3</v>
      </c>
      <c r="B1680" s="36">
        <v>592</v>
      </c>
      <c r="C1680" s="36">
        <v>1</v>
      </c>
      <c r="D1680" s="36" t="s">
        <v>602</v>
      </c>
      <c r="E1680" s="36">
        <v>2011</v>
      </c>
      <c r="F1680" s="36">
        <v>2013</v>
      </c>
      <c r="G1680" s="36">
        <v>1931</v>
      </c>
      <c r="H1680" s="36">
        <v>10</v>
      </c>
      <c r="I1680" s="36">
        <v>1</v>
      </c>
      <c r="J1680" s="36">
        <v>1</v>
      </c>
      <c r="K1680" s="36">
        <v>10</v>
      </c>
      <c r="L1680" s="36">
        <v>115</v>
      </c>
      <c r="M1680" s="36">
        <v>4</v>
      </c>
      <c r="N1680" s="95">
        <f t="shared" si="173"/>
        <v>0.96638655462184875</v>
      </c>
      <c r="O1680" s="36">
        <f t="shared" si="174"/>
        <v>20110592</v>
      </c>
      <c r="P1680" s="63">
        <v>129</v>
      </c>
      <c r="Q1680" s="76">
        <v>0.92248062015503873</v>
      </c>
      <c r="R1680" s="76">
        <f t="shared" si="175"/>
        <v>-1</v>
      </c>
      <c r="S1680" s="95">
        <f t="shared" si="176"/>
        <v>-1</v>
      </c>
      <c r="T1680" s="95">
        <f t="shared" si="177"/>
        <v>0.96638655462184875</v>
      </c>
    </row>
    <row r="1681" spans="1:20" x14ac:dyDescent="0.3">
      <c r="A1681" s="36">
        <f t="shared" si="172"/>
        <v>3</v>
      </c>
      <c r="B1681" s="36">
        <v>593</v>
      </c>
      <c r="C1681" s="36">
        <v>1</v>
      </c>
      <c r="D1681" s="36" t="s">
        <v>526</v>
      </c>
      <c r="E1681" s="36">
        <v>2011</v>
      </c>
      <c r="F1681" s="36">
        <v>2012</v>
      </c>
      <c r="G1681" s="36">
        <v>1000</v>
      </c>
      <c r="H1681" s="36">
        <v>10</v>
      </c>
      <c r="I1681" s="36">
        <v>1</v>
      </c>
      <c r="J1681" s="36">
        <v>0</v>
      </c>
      <c r="K1681" s="36">
        <v>10</v>
      </c>
      <c r="L1681" s="36">
        <v>1378</v>
      </c>
      <c r="M1681" s="36">
        <v>885</v>
      </c>
      <c r="N1681" s="95">
        <f t="shared" si="173"/>
        <v>0.60892620415377818</v>
      </c>
      <c r="O1681" s="36">
        <f t="shared" si="174"/>
        <v>20110593</v>
      </c>
      <c r="P1681" s="63">
        <v>1260</v>
      </c>
      <c r="Q1681" s="76">
        <v>1.7960317460317461</v>
      </c>
      <c r="R1681" s="76">
        <f t="shared" si="175"/>
        <v>-1</v>
      </c>
      <c r="S1681" s="95">
        <f t="shared" si="176"/>
        <v>-1</v>
      </c>
      <c r="T1681" s="95">
        <f t="shared" si="177"/>
        <v>0.60892620415377818</v>
      </c>
    </row>
    <row r="1682" spans="1:20" x14ac:dyDescent="0.3">
      <c r="A1682" s="36">
        <f t="shared" si="172"/>
        <v>3</v>
      </c>
      <c r="B1682" s="36">
        <v>593</v>
      </c>
      <c r="C1682" s="36">
        <v>1</v>
      </c>
      <c r="D1682" s="36" t="s">
        <v>526</v>
      </c>
      <c r="E1682" s="36">
        <v>2011</v>
      </c>
      <c r="F1682" s="36">
        <v>2012</v>
      </c>
      <c r="G1682" s="36">
        <v>100</v>
      </c>
      <c r="H1682" s="36">
        <v>10</v>
      </c>
      <c r="I1682" s="36">
        <v>1</v>
      </c>
      <c r="J1682" s="36">
        <v>0</v>
      </c>
      <c r="K1682" s="36">
        <v>2</v>
      </c>
      <c r="L1682" s="36">
        <v>1471</v>
      </c>
      <c r="M1682" s="36">
        <v>794</v>
      </c>
      <c r="N1682" s="95">
        <f t="shared" si="173"/>
        <v>0.64944812362030901</v>
      </c>
      <c r="O1682" s="36">
        <f t="shared" si="174"/>
        <v>20110593</v>
      </c>
      <c r="P1682" s="63">
        <v>1260</v>
      </c>
      <c r="Q1682" s="76">
        <v>1.7976190476190477</v>
      </c>
      <c r="R1682" s="76">
        <f t="shared" si="175"/>
        <v>-1</v>
      </c>
      <c r="S1682" s="95">
        <f t="shared" si="176"/>
        <v>-1</v>
      </c>
      <c r="T1682" s="95">
        <f t="shared" si="177"/>
        <v>0.64944812362030901</v>
      </c>
    </row>
    <row r="1683" spans="1:20" x14ac:dyDescent="0.3">
      <c r="A1683" s="36">
        <f t="shared" si="172"/>
        <v>3</v>
      </c>
      <c r="B1683" s="36">
        <v>595</v>
      </c>
      <c r="C1683" s="36">
        <v>1</v>
      </c>
      <c r="D1683" s="36" t="s">
        <v>391</v>
      </c>
      <c r="E1683" s="36">
        <v>2011</v>
      </c>
      <c r="F1683" s="36">
        <v>2012</v>
      </c>
      <c r="G1683" s="36">
        <v>126.17</v>
      </c>
      <c r="H1683" s="36">
        <v>10</v>
      </c>
      <c r="I1683" s="36">
        <v>1</v>
      </c>
      <c r="J1683" s="36">
        <v>0</v>
      </c>
      <c r="K1683" s="36">
        <v>2</v>
      </c>
      <c r="L1683" s="36">
        <v>559</v>
      </c>
      <c r="M1683" s="36">
        <v>423</v>
      </c>
      <c r="N1683" s="95">
        <f t="shared" si="173"/>
        <v>0.56924643584521384</v>
      </c>
      <c r="O1683" s="36">
        <f t="shared" si="174"/>
        <v>20110595</v>
      </c>
      <c r="P1683" s="63">
        <v>1727</v>
      </c>
      <c r="Q1683" s="76">
        <v>0.5686160972785177</v>
      </c>
      <c r="R1683" s="76">
        <f t="shared" si="175"/>
        <v>-1</v>
      </c>
      <c r="S1683" s="95">
        <f t="shared" si="176"/>
        <v>-1</v>
      </c>
      <c r="T1683" s="95">
        <f t="shared" si="177"/>
        <v>0.56924643584521384</v>
      </c>
    </row>
    <row r="1684" spans="1:20" x14ac:dyDescent="0.3">
      <c r="A1684" s="36">
        <f t="shared" si="172"/>
        <v>3</v>
      </c>
      <c r="B1684" s="36">
        <v>622</v>
      </c>
      <c r="C1684" s="36">
        <v>1</v>
      </c>
      <c r="D1684" s="36" t="s">
        <v>431</v>
      </c>
      <c r="E1684" s="36">
        <v>2011</v>
      </c>
      <c r="F1684" s="36">
        <v>2013</v>
      </c>
      <c r="G1684" s="36">
        <v>833.02</v>
      </c>
      <c r="H1684" s="36">
        <v>10</v>
      </c>
      <c r="I1684" s="36">
        <v>1</v>
      </c>
      <c r="J1684" s="36">
        <v>1</v>
      </c>
      <c r="K1684" s="36">
        <v>9</v>
      </c>
      <c r="L1684" s="36">
        <v>7028</v>
      </c>
      <c r="M1684" s="36">
        <v>3361</v>
      </c>
      <c r="N1684" s="95">
        <f t="shared" si="173"/>
        <v>0.67648474347867937</v>
      </c>
      <c r="O1684" s="36">
        <f t="shared" si="174"/>
        <v>20110622</v>
      </c>
      <c r="P1684" s="63">
        <v>11023</v>
      </c>
      <c r="Q1684" s="76">
        <v>0.94248389730563364</v>
      </c>
      <c r="R1684" s="76">
        <f t="shared" si="175"/>
        <v>-1</v>
      </c>
      <c r="S1684" s="95">
        <f t="shared" si="176"/>
        <v>-1</v>
      </c>
      <c r="T1684" s="95">
        <f t="shared" si="177"/>
        <v>0.67648474347867937</v>
      </c>
    </row>
    <row r="1685" spans="1:20" x14ac:dyDescent="0.3">
      <c r="A1685" s="36">
        <f t="shared" si="172"/>
        <v>3</v>
      </c>
      <c r="B1685" s="36">
        <v>624</v>
      </c>
      <c r="C1685" s="36">
        <v>1</v>
      </c>
      <c r="D1685" s="36" t="s">
        <v>392</v>
      </c>
      <c r="E1685" s="36">
        <v>2011</v>
      </c>
      <c r="F1685" s="36">
        <v>2013</v>
      </c>
      <c r="G1685" s="36">
        <v>1580.36</v>
      </c>
      <c r="H1685" s="36">
        <v>6</v>
      </c>
      <c r="I1685" s="36">
        <v>1</v>
      </c>
      <c r="J1685" s="36">
        <v>1</v>
      </c>
      <c r="K1685" s="36">
        <v>10</v>
      </c>
      <c r="L1685" s="36">
        <v>6928</v>
      </c>
      <c r="M1685" s="36">
        <v>2556</v>
      </c>
      <c r="N1685" s="95">
        <f t="shared" si="173"/>
        <v>0.73049346267397719</v>
      </c>
      <c r="O1685" s="36">
        <f t="shared" si="174"/>
        <v>20110624</v>
      </c>
      <c r="P1685" s="63">
        <v>8311</v>
      </c>
      <c r="Q1685" s="76">
        <v>1.1411382505113705</v>
      </c>
      <c r="R1685" s="76">
        <f t="shared" si="175"/>
        <v>-1</v>
      </c>
      <c r="S1685" s="95">
        <f t="shared" si="176"/>
        <v>-1</v>
      </c>
      <c r="T1685" s="95">
        <f t="shared" si="177"/>
        <v>0.73049346267397719</v>
      </c>
    </row>
    <row r="1686" spans="1:20" x14ac:dyDescent="0.3">
      <c r="A1686" s="36">
        <f t="shared" si="172"/>
        <v>3</v>
      </c>
      <c r="B1686" s="36">
        <v>635</v>
      </c>
      <c r="C1686" s="36">
        <v>1</v>
      </c>
      <c r="D1686" s="36" t="s">
        <v>295</v>
      </c>
      <c r="E1686" s="36">
        <v>2011</v>
      </c>
      <c r="F1686" s="36">
        <v>2012</v>
      </c>
      <c r="G1686" s="36">
        <v>362.43000000000006</v>
      </c>
      <c r="H1686" s="36">
        <v>5</v>
      </c>
      <c r="I1686" s="36">
        <v>1</v>
      </c>
      <c r="J1686" s="36">
        <v>0</v>
      </c>
      <c r="K1686" s="36">
        <v>4</v>
      </c>
      <c r="L1686" s="36">
        <v>96</v>
      </c>
      <c r="M1686" s="36">
        <v>80</v>
      </c>
      <c r="N1686" s="95">
        <f t="shared" si="173"/>
        <v>0.54545454545454541</v>
      </c>
      <c r="O1686" s="36">
        <f t="shared" si="174"/>
        <v>20110635</v>
      </c>
      <c r="P1686" s="63">
        <v>70</v>
      </c>
      <c r="Q1686" s="76">
        <v>2.5142857142857142</v>
      </c>
      <c r="R1686" s="76">
        <f t="shared" si="175"/>
        <v>-1</v>
      </c>
      <c r="S1686" s="95">
        <f t="shared" si="176"/>
        <v>-1</v>
      </c>
      <c r="T1686" s="95">
        <f t="shared" si="177"/>
        <v>0.54545454545454541</v>
      </c>
    </row>
    <row r="1687" spans="1:20" x14ac:dyDescent="0.3">
      <c r="A1687" s="36">
        <f t="shared" si="172"/>
        <v>3</v>
      </c>
      <c r="B1687" s="36">
        <v>659</v>
      </c>
      <c r="C1687" s="36">
        <v>1</v>
      </c>
      <c r="D1687" s="36" t="s">
        <v>334</v>
      </c>
      <c r="E1687" s="36">
        <v>2011</v>
      </c>
      <c r="F1687" s="36">
        <v>2012</v>
      </c>
      <c r="G1687" s="36">
        <v>343.53</v>
      </c>
      <c r="H1687" s="36">
        <v>10</v>
      </c>
      <c r="I1687" s="36">
        <v>1</v>
      </c>
      <c r="J1687" s="36">
        <v>0</v>
      </c>
      <c r="K1687" s="36">
        <v>4</v>
      </c>
      <c r="L1687" s="36">
        <v>3497</v>
      </c>
      <c r="M1687" s="36">
        <v>2343</v>
      </c>
      <c r="N1687" s="95">
        <f t="shared" si="173"/>
        <v>0.59880136986301369</v>
      </c>
      <c r="O1687" s="36">
        <f t="shared" si="174"/>
        <v>20110659</v>
      </c>
      <c r="P1687" s="63">
        <v>3774</v>
      </c>
      <c r="Q1687" s="76">
        <v>1.5474297827239003</v>
      </c>
      <c r="R1687" s="76">
        <f t="shared" si="175"/>
        <v>-1</v>
      </c>
      <c r="S1687" s="95">
        <f t="shared" si="176"/>
        <v>-1</v>
      </c>
      <c r="T1687" s="95">
        <f t="shared" si="177"/>
        <v>0.59880136986301369</v>
      </c>
    </row>
    <row r="1688" spans="1:20" x14ac:dyDescent="0.3">
      <c r="A1688" s="36">
        <f t="shared" si="172"/>
        <v>3</v>
      </c>
      <c r="B1688" s="36">
        <v>676</v>
      </c>
      <c r="C1688" s="36">
        <v>1</v>
      </c>
      <c r="D1688" s="36" t="s">
        <v>230</v>
      </c>
      <c r="E1688" s="36">
        <v>2011</v>
      </c>
      <c r="F1688" s="36">
        <v>2012</v>
      </c>
      <c r="G1688" s="36">
        <v>500</v>
      </c>
      <c r="H1688" s="36">
        <v>10</v>
      </c>
      <c r="I1688" s="36">
        <v>1</v>
      </c>
      <c r="J1688" s="36">
        <v>0</v>
      </c>
      <c r="K1688" s="36">
        <v>6</v>
      </c>
      <c r="L1688" s="36">
        <v>240</v>
      </c>
      <c r="M1688" s="36">
        <v>65</v>
      </c>
      <c r="N1688" s="95">
        <f t="shared" si="173"/>
        <v>0.78688524590163933</v>
      </c>
      <c r="O1688" s="36">
        <f t="shared" si="174"/>
        <v>20110676</v>
      </c>
      <c r="P1688" s="63">
        <v>224</v>
      </c>
      <c r="Q1688" s="76">
        <v>1.3616071428571428</v>
      </c>
      <c r="R1688" s="76">
        <f t="shared" si="175"/>
        <v>-1</v>
      </c>
      <c r="S1688" s="95">
        <f t="shared" si="176"/>
        <v>-1</v>
      </c>
      <c r="T1688" s="95">
        <f t="shared" si="177"/>
        <v>0.78688524590163933</v>
      </c>
    </row>
    <row r="1689" spans="1:20" x14ac:dyDescent="0.3">
      <c r="A1689" s="36">
        <f t="shared" si="172"/>
        <v>3</v>
      </c>
      <c r="B1689" s="36">
        <v>682</v>
      </c>
      <c r="C1689" s="36">
        <v>1</v>
      </c>
      <c r="D1689" s="36" t="s">
        <v>336</v>
      </c>
      <c r="E1689" s="36">
        <v>2011</v>
      </c>
      <c r="F1689" s="36">
        <v>2012</v>
      </c>
      <c r="G1689" s="36">
        <v>126.04</v>
      </c>
      <c r="H1689" s="36">
        <v>10</v>
      </c>
      <c r="I1689" s="36">
        <v>1</v>
      </c>
      <c r="J1689" s="36">
        <v>0</v>
      </c>
      <c r="K1689" s="36">
        <v>2</v>
      </c>
      <c r="L1689" s="36">
        <v>945</v>
      </c>
      <c r="M1689" s="36">
        <v>245</v>
      </c>
      <c r="N1689" s="95">
        <f t="shared" si="173"/>
        <v>0.79411764705882348</v>
      </c>
      <c r="O1689" s="36">
        <f t="shared" si="174"/>
        <v>20110682</v>
      </c>
      <c r="P1689" s="63">
        <v>1301</v>
      </c>
      <c r="Q1689" s="76">
        <v>0.91468101460415063</v>
      </c>
      <c r="R1689" s="76">
        <f t="shared" si="175"/>
        <v>-1</v>
      </c>
      <c r="S1689" s="95">
        <f t="shared" si="176"/>
        <v>-1</v>
      </c>
      <c r="T1689" s="95">
        <f t="shared" si="177"/>
        <v>0.79411764705882348</v>
      </c>
    </row>
    <row r="1690" spans="1:20" x14ac:dyDescent="0.3">
      <c r="A1690" s="36">
        <f t="shared" si="172"/>
        <v>3</v>
      </c>
      <c r="B1690" s="36">
        <v>682</v>
      </c>
      <c r="C1690" s="36">
        <v>1</v>
      </c>
      <c r="D1690" s="36" t="s">
        <v>336</v>
      </c>
      <c r="E1690" s="36">
        <v>2011</v>
      </c>
      <c r="F1690" s="36">
        <v>2012</v>
      </c>
      <c r="G1690" s="36">
        <v>200</v>
      </c>
      <c r="H1690" s="36">
        <v>10</v>
      </c>
      <c r="I1690" s="36">
        <v>1</v>
      </c>
      <c r="J1690" s="36">
        <v>0</v>
      </c>
      <c r="K1690" s="36">
        <v>3</v>
      </c>
      <c r="L1690" s="36">
        <v>762</v>
      </c>
      <c r="M1690" s="36">
        <v>426</v>
      </c>
      <c r="N1690" s="95">
        <f t="shared" si="173"/>
        <v>0.64141414141414144</v>
      </c>
      <c r="O1690" s="36">
        <f t="shared" si="174"/>
        <v>20110682</v>
      </c>
      <c r="P1690" s="63">
        <v>1301</v>
      </c>
      <c r="Q1690" s="76">
        <v>0.91314373558800921</v>
      </c>
      <c r="R1690" s="76">
        <f t="shared" si="175"/>
        <v>-1</v>
      </c>
      <c r="S1690" s="95">
        <f t="shared" si="176"/>
        <v>-1</v>
      </c>
      <c r="T1690" s="95">
        <f t="shared" si="177"/>
        <v>0.64141414141414144</v>
      </c>
    </row>
    <row r="1691" spans="1:20" x14ac:dyDescent="0.3">
      <c r="A1691" s="36">
        <f t="shared" si="172"/>
        <v>3</v>
      </c>
      <c r="B1691" s="36">
        <v>690</v>
      </c>
      <c r="C1691" s="36">
        <v>1</v>
      </c>
      <c r="D1691" s="36" t="s">
        <v>337</v>
      </c>
      <c r="E1691" s="36">
        <v>2011</v>
      </c>
      <c r="F1691" s="36">
        <v>2012</v>
      </c>
      <c r="G1691" s="36">
        <v>126.75</v>
      </c>
      <c r="H1691" s="36">
        <v>10</v>
      </c>
      <c r="I1691" s="36">
        <v>1</v>
      </c>
      <c r="J1691" s="36">
        <v>0</v>
      </c>
      <c r="K1691" s="36">
        <v>2</v>
      </c>
      <c r="L1691" s="36">
        <v>464</v>
      </c>
      <c r="M1691" s="36">
        <v>182</v>
      </c>
      <c r="N1691" s="95">
        <f t="shared" si="173"/>
        <v>0.71826625386996901</v>
      </c>
      <c r="O1691" s="36">
        <f t="shared" si="174"/>
        <v>20110690</v>
      </c>
      <c r="P1691" s="63">
        <v>1111</v>
      </c>
      <c r="Q1691" s="76">
        <v>0.58145814581458144</v>
      </c>
      <c r="R1691" s="76">
        <f t="shared" si="175"/>
        <v>-1</v>
      </c>
      <c r="S1691" s="95">
        <f t="shared" si="176"/>
        <v>-1</v>
      </c>
      <c r="T1691" s="95">
        <f t="shared" si="177"/>
        <v>0.71826625386996901</v>
      </c>
    </row>
    <row r="1692" spans="1:20" x14ac:dyDescent="0.3">
      <c r="A1692" s="36">
        <f t="shared" si="172"/>
        <v>3</v>
      </c>
      <c r="B1692" s="36">
        <v>700</v>
      </c>
      <c r="C1692" s="36">
        <v>1</v>
      </c>
      <c r="D1692" s="36" t="s">
        <v>396</v>
      </c>
      <c r="E1692" s="36">
        <v>2011</v>
      </c>
      <c r="F1692" s="36">
        <v>2013</v>
      </c>
      <c r="G1692" s="36">
        <v>1</v>
      </c>
      <c r="H1692" s="36">
        <v>10</v>
      </c>
      <c r="I1692" s="36">
        <v>1</v>
      </c>
      <c r="J1692" s="36">
        <v>1</v>
      </c>
      <c r="K1692" s="36">
        <v>1</v>
      </c>
      <c r="L1692" s="36">
        <v>892</v>
      </c>
      <c r="M1692" s="36">
        <v>342</v>
      </c>
      <c r="N1692" s="95">
        <f t="shared" si="173"/>
        <v>0.72285251215559154</v>
      </c>
      <c r="O1692" s="36">
        <f t="shared" si="174"/>
        <v>20110700</v>
      </c>
      <c r="P1692" s="63">
        <v>2051</v>
      </c>
      <c r="Q1692" s="76">
        <v>0.60165772793759142</v>
      </c>
      <c r="R1692" s="76">
        <f t="shared" si="175"/>
        <v>-1</v>
      </c>
      <c r="S1692" s="95">
        <f t="shared" si="176"/>
        <v>-1</v>
      </c>
      <c r="T1692" s="95">
        <f t="shared" si="177"/>
        <v>0.72285251215559154</v>
      </c>
    </row>
    <row r="1693" spans="1:20" x14ac:dyDescent="0.3">
      <c r="A1693" s="36">
        <f t="shared" si="172"/>
        <v>3</v>
      </c>
      <c r="B1693" s="36">
        <v>704</v>
      </c>
      <c r="C1693" s="36">
        <v>1</v>
      </c>
      <c r="D1693" s="36" t="s">
        <v>341</v>
      </c>
      <c r="E1693" s="36">
        <v>2011</v>
      </c>
      <c r="F1693" s="36">
        <v>2012</v>
      </c>
      <c r="G1693" s="36">
        <v>1</v>
      </c>
      <c r="H1693" s="36">
        <v>10</v>
      </c>
      <c r="I1693" s="36">
        <v>1</v>
      </c>
      <c r="J1693" s="36">
        <v>0</v>
      </c>
      <c r="K1693" s="36">
        <v>1</v>
      </c>
      <c r="L1693" s="36">
        <v>808</v>
      </c>
      <c r="M1693" s="36">
        <v>348</v>
      </c>
      <c r="N1693" s="95">
        <f t="shared" si="173"/>
        <v>0.69896193771626303</v>
      </c>
      <c r="O1693" s="36">
        <f t="shared" si="174"/>
        <v>20110704</v>
      </c>
      <c r="P1693" s="63">
        <v>1751</v>
      </c>
      <c r="Q1693" s="76">
        <v>0.66019417475728159</v>
      </c>
      <c r="R1693" s="76">
        <f t="shared" si="175"/>
        <v>-1</v>
      </c>
      <c r="S1693" s="95">
        <f t="shared" si="176"/>
        <v>-1</v>
      </c>
      <c r="T1693" s="95">
        <f t="shared" si="177"/>
        <v>0.69896193771626303</v>
      </c>
    </row>
    <row r="1694" spans="1:20" x14ac:dyDescent="0.3">
      <c r="A1694" s="36">
        <f t="shared" si="172"/>
        <v>3</v>
      </c>
      <c r="B1694" s="36">
        <v>706</v>
      </c>
      <c r="C1694" s="36">
        <v>1</v>
      </c>
      <c r="D1694" s="36" t="s">
        <v>342</v>
      </c>
      <c r="E1694" s="36">
        <v>2011</v>
      </c>
      <c r="F1694" s="36">
        <v>2013</v>
      </c>
      <c r="G1694" s="36">
        <v>800</v>
      </c>
      <c r="H1694" s="36">
        <v>7</v>
      </c>
      <c r="I1694" s="36">
        <v>1</v>
      </c>
      <c r="J1694" s="36">
        <v>1</v>
      </c>
      <c r="K1694" s="36">
        <v>9</v>
      </c>
      <c r="L1694" s="36">
        <v>1630</v>
      </c>
      <c r="M1694" s="36">
        <v>1204</v>
      </c>
      <c r="N1694" s="95">
        <f t="shared" si="173"/>
        <v>0.57515878616796046</v>
      </c>
      <c r="O1694" s="36">
        <f t="shared" si="174"/>
        <v>20110706</v>
      </c>
      <c r="P1694" s="63">
        <v>1590</v>
      </c>
      <c r="Q1694" s="76">
        <v>1.7823899371069183</v>
      </c>
      <c r="R1694" s="76">
        <f t="shared" si="175"/>
        <v>-1</v>
      </c>
      <c r="S1694" s="95">
        <f t="shared" si="176"/>
        <v>-1</v>
      </c>
      <c r="T1694" s="95">
        <f t="shared" si="177"/>
        <v>0.57515878616796046</v>
      </c>
    </row>
    <row r="1695" spans="1:20" x14ac:dyDescent="0.3">
      <c r="A1695" s="36">
        <f t="shared" si="172"/>
        <v>3</v>
      </c>
      <c r="B1695" s="36">
        <v>707</v>
      </c>
      <c r="C1695" s="36">
        <v>1</v>
      </c>
      <c r="D1695" s="36" t="s">
        <v>343</v>
      </c>
      <c r="E1695" s="36">
        <v>2011</v>
      </c>
      <c r="F1695" s="36">
        <v>2012</v>
      </c>
      <c r="G1695" s="36">
        <v>571.92999999999995</v>
      </c>
      <c r="H1695" s="36">
        <v>10</v>
      </c>
      <c r="I1695" s="36">
        <v>1</v>
      </c>
      <c r="J1695" s="36">
        <v>0</v>
      </c>
      <c r="K1695" s="36">
        <v>6</v>
      </c>
      <c r="L1695" s="36">
        <v>33</v>
      </c>
      <c r="M1695" s="36">
        <v>0</v>
      </c>
      <c r="N1695" s="95">
        <f t="shared" si="173"/>
        <v>1</v>
      </c>
      <c r="O1695" s="36">
        <f t="shared" si="174"/>
        <v>20110707</v>
      </c>
      <c r="P1695" s="63">
        <v>131</v>
      </c>
      <c r="Q1695" s="76">
        <v>0.25190839694656486</v>
      </c>
      <c r="R1695" s="76">
        <f t="shared" si="175"/>
        <v>-1</v>
      </c>
      <c r="S1695" s="95">
        <f t="shared" si="176"/>
        <v>-1</v>
      </c>
      <c r="T1695" s="95">
        <f t="shared" si="177"/>
        <v>1</v>
      </c>
    </row>
    <row r="1696" spans="1:20" x14ac:dyDescent="0.3">
      <c r="A1696" s="36">
        <f t="shared" si="172"/>
        <v>3</v>
      </c>
      <c r="B1696" s="36">
        <v>709</v>
      </c>
      <c r="C1696" s="36">
        <v>1</v>
      </c>
      <c r="D1696" s="36" t="s">
        <v>344</v>
      </c>
      <c r="E1696" s="36">
        <v>2011</v>
      </c>
      <c r="F1696" s="36">
        <v>2012</v>
      </c>
      <c r="G1696" s="36">
        <v>284.77</v>
      </c>
      <c r="H1696" s="36">
        <v>5</v>
      </c>
      <c r="I1696" s="36">
        <v>0</v>
      </c>
      <c r="J1696" s="36">
        <v>0</v>
      </c>
      <c r="K1696" s="36">
        <v>3</v>
      </c>
      <c r="L1696" s="36">
        <v>9865</v>
      </c>
      <c r="M1696" s="36">
        <v>12504</v>
      </c>
      <c r="N1696" s="95">
        <f t="shared" si="173"/>
        <v>0.44101211498055343</v>
      </c>
      <c r="O1696" s="36">
        <f t="shared" si="174"/>
        <v>20110709</v>
      </c>
      <c r="P1696" s="63">
        <v>9004</v>
      </c>
      <c r="Q1696" s="76">
        <v>2.484340293203021</v>
      </c>
      <c r="R1696" s="76">
        <f t="shared" si="175"/>
        <v>-1</v>
      </c>
      <c r="S1696" s="95">
        <f t="shared" si="176"/>
        <v>-1</v>
      </c>
      <c r="T1696" s="95">
        <f t="shared" si="177"/>
        <v>0.44101211498055343</v>
      </c>
    </row>
    <row r="1697" spans="1:20" x14ac:dyDescent="0.3">
      <c r="A1697" s="36">
        <f t="shared" si="172"/>
        <v>3</v>
      </c>
      <c r="B1697" s="36">
        <v>709</v>
      </c>
      <c r="C1697" s="36">
        <v>1</v>
      </c>
      <c r="D1697" s="36" t="s">
        <v>344</v>
      </c>
      <c r="E1697" s="36">
        <v>2011</v>
      </c>
      <c r="F1697" s="36">
        <v>2012</v>
      </c>
      <c r="G1697" s="36">
        <v>122.7</v>
      </c>
      <c r="H1697" s="36">
        <v>5</v>
      </c>
      <c r="I1697" s="36">
        <v>0</v>
      </c>
      <c r="J1697" s="36">
        <v>0</v>
      </c>
      <c r="K1697" s="36">
        <v>2</v>
      </c>
      <c r="L1697" s="36">
        <v>8323</v>
      </c>
      <c r="M1697" s="36">
        <v>13969</v>
      </c>
      <c r="N1697" s="95">
        <f t="shared" si="173"/>
        <v>0.3733626413062982</v>
      </c>
      <c r="O1697" s="36">
        <f t="shared" si="174"/>
        <v>20110709</v>
      </c>
      <c r="P1697" s="63">
        <v>9004</v>
      </c>
      <c r="Q1697" s="76">
        <v>2.4757885384273655</v>
      </c>
      <c r="R1697" s="76">
        <f t="shared" si="175"/>
        <v>-1</v>
      </c>
      <c r="S1697" s="95">
        <f t="shared" si="176"/>
        <v>-1</v>
      </c>
      <c r="T1697" s="95">
        <f t="shared" si="177"/>
        <v>0.3733626413062982</v>
      </c>
    </row>
    <row r="1698" spans="1:20" x14ac:dyDescent="0.3">
      <c r="A1698" s="36">
        <f t="shared" si="172"/>
        <v>3</v>
      </c>
      <c r="B1698" s="36">
        <v>709</v>
      </c>
      <c r="C1698" s="36">
        <v>1</v>
      </c>
      <c r="D1698" s="36" t="s">
        <v>344</v>
      </c>
      <c r="E1698" s="36">
        <v>2011</v>
      </c>
      <c r="F1698" s="36">
        <v>2012</v>
      </c>
      <c r="G1698" s="36">
        <v>98.15</v>
      </c>
      <c r="H1698" s="36">
        <v>5</v>
      </c>
      <c r="I1698" s="36">
        <v>0</v>
      </c>
      <c r="J1698" s="36">
        <v>0</v>
      </c>
      <c r="K1698" s="36">
        <v>1</v>
      </c>
      <c r="L1698" s="36">
        <v>7574</v>
      </c>
      <c r="M1698" s="36">
        <v>14662</v>
      </c>
      <c r="N1698" s="95">
        <f t="shared" si="173"/>
        <v>0.34061881633387298</v>
      </c>
      <c r="O1698" s="36">
        <f t="shared" si="174"/>
        <v>20110709</v>
      </c>
      <c r="P1698" s="63">
        <v>9004</v>
      </c>
      <c r="Q1698" s="76">
        <v>2.4695690804087072</v>
      </c>
      <c r="R1698" s="76">
        <f t="shared" si="175"/>
        <v>-1</v>
      </c>
      <c r="S1698" s="95">
        <f t="shared" si="176"/>
        <v>-1</v>
      </c>
      <c r="T1698" s="95">
        <f t="shared" si="177"/>
        <v>0.34061881633387298</v>
      </c>
    </row>
    <row r="1699" spans="1:20" x14ac:dyDescent="0.3">
      <c r="A1699" s="36">
        <f t="shared" si="172"/>
        <v>3</v>
      </c>
      <c r="B1699" s="36">
        <v>721</v>
      </c>
      <c r="C1699" s="36">
        <v>1</v>
      </c>
      <c r="D1699" s="36" t="s">
        <v>433</v>
      </c>
      <c r="E1699" s="36">
        <v>2011</v>
      </c>
      <c r="F1699" s="36">
        <v>2013</v>
      </c>
      <c r="G1699" s="36">
        <v>857</v>
      </c>
      <c r="H1699" s="36">
        <v>5</v>
      </c>
      <c r="I1699" s="36">
        <v>1</v>
      </c>
      <c r="J1699" s="36">
        <v>1</v>
      </c>
      <c r="K1699" s="36">
        <v>9</v>
      </c>
      <c r="L1699" s="36">
        <v>1829</v>
      </c>
      <c r="M1699" s="36">
        <v>1334</v>
      </c>
      <c r="N1699" s="95">
        <f t="shared" si="173"/>
        <v>0.57824849826114444</v>
      </c>
      <c r="O1699" s="36">
        <f t="shared" si="174"/>
        <v>20110721</v>
      </c>
      <c r="P1699" s="63">
        <v>3729</v>
      </c>
      <c r="Q1699" s="76">
        <v>0.8482166800750871</v>
      </c>
      <c r="R1699" s="76">
        <f t="shared" si="175"/>
        <v>-1</v>
      </c>
      <c r="S1699" s="95">
        <f t="shared" si="176"/>
        <v>-1</v>
      </c>
      <c r="T1699" s="95">
        <f t="shared" si="177"/>
        <v>0.57824849826114444</v>
      </c>
    </row>
    <row r="1700" spans="1:20" x14ac:dyDescent="0.3">
      <c r="A1700" s="36">
        <f t="shared" si="172"/>
        <v>3</v>
      </c>
      <c r="B1700" s="36">
        <v>740</v>
      </c>
      <c r="C1700" s="36">
        <v>1</v>
      </c>
      <c r="D1700" s="36" t="s">
        <v>401</v>
      </c>
      <c r="E1700" s="36">
        <v>2011</v>
      </c>
      <c r="F1700" s="36">
        <v>2012</v>
      </c>
      <c r="G1700" s="36">
        <v>700</v>
      </c>
      <c r="H1700" s="36">
        <v>6</v>
      </c>
      <c r="I1700" s="36">
        <v>1</v>
      </c>
      <c r="J1700" s="36">
        <v>0</v>
      </c>
      <c r="K1700" s="36">
        <v>8</v>
      </c>
      <c r="L1700" s="36">
        <v>742</v>
      </c>
      <c r="M1700" s="36">
        <v>298</v>
      </c>
      <c r="N1700" s="95">
        <f t="shared" si="173"/>
        <v>0.71346153846153848</v>
      </c>
      <c r="O1700" s="36">
        <f t="shared" si="174"/>
        <v>20110740</v>
      </c>
      <c r="P1700" s="63">
        <v>1357</v>
      </c>
      <c r="Q1700" s="76">
        <v>0.7663964627855564</v>
      </c>
      <c r="R1700" s="76">
        <f t="shared" si="175"/>
        <v>-1</v>
      </c>
      <c r="S1700" s="95">
        <f t="shared" si="176"/>
        <v>-1</v>
      </c>
      <c r="T1700" s="95">
        <f t="shared" si="177"/>
        <v>0.71346153846153848</v>
      </c>
    </row>
    <row r="1701" spans="1:20" x14ac:dyDescent="0.3">
      <c r="A1701" s="36">
        <f t="shared" si="172"/>
        <v>3</v>
      </c>
      <c r="B1701" s="36">
        <v>745</v>
      </c>
      <c r="C1701" s="36">
        <v>1</v>
      </c>
      <c r="D1701" s="36" t="s">
        <v>476</v>
      </c>
      <c r="E1701" s="36">
        <v>2011</v>
      </c>
      <c r="F1701" s="36">
        <v>2012</v>
      </c>
      <c r="G1701" s="36">
        <v>295</v>
      </c>
      <c r="H1701" s="36">
        <v>10</v>
      </c>
      <c r="I1701" s="36">
        <v>0</v>
      </c>
      <c r="J1701" s="36">
        <v>0</v>
      </c>
      <c r="K1701" s="36">
        <v>3</v>
      </c>
      <c r="L1701" s="36">
        <v>912</v>
      </c>
      <c r="M1701" s="36">
        <v>1026</v>
      </c>
      <c r="N1701" s="95">
        <f t="shared" si="173"/>
        <v>0.47058823529411764</v>
      </c>
      <c r="O1701" s="36">
        <f t="shared" si="174"/>
        <v>20110745</v>
      </c>
      <c r="P1701" s="63">
        <v>1650</v>
      </c>
      <c r="Q1701" s="76">
        <v>1.1745454545454546</v>
      </c>
      <c r="R1701" s="76">
        <f t="shared" si="175"/>
        <v>-1</v>
      </c>
      <c r="S1701" s="95">
        <f t="shared" si="176"/>
        <v>-1</v>
      </c>
      <c r="T1701" s="95">
        <f t="shared" si="177"/>
        <v>0.47058823529411764</v>
      </c>
    </row>
    <row r="1702" spans="1:20" x14ac:dyDescent="0.3">
      <c r="A1702" s="36">
        <f t="shared" si="172"/>
        <v>3</v>
      </c>
      <c r="B1702" s="36">
        <v>745</v>
      </c>
      <c r="C1702" s="36">
        <v>1</v>
      </c>
      <c r="D1702" s="36" t="s">
        <v>476</v>
      </c>
      <c r="E1702" s="36">
        <v>2011</v>
      </c>
      <c r="F1702" s="36">
        <v>2012</v>
      </c>
      <c r="G1702" s="36">
        <v>150</v>
      </c>
      <c r="H1702" s="36">
        <v>10</v>
      </c>
      <c r="I1702" s="36">
        <v>0</v>
      </c>
      <c r="J1702" s="36">
        <v>0</v>
      </c>
      <c r="K1702" s="36">
        <v>2</v>
      </c>
      <c r="L1702" s="36">
        <v>820</v>
      </c>
      <c r="M1702" s="36">
        <v>1113</v>
      </c>
      <c r="N1702" s="95">
        <f t="shared" si="173"/>
        <v>0.42421107087428866</v>
      </c>
      <c r="O1702" s="36">
        <f t="shared" si="174"/>
        <v>20110745</v>
      </c>
      <c r="P1702" s="63">
        <v>1650</v>
      </c>
      <c r="Q1702" s="76">
        <v>1.1715151515151516</v>
      </c>
      <c r="R1702" s="76">
        <f t="shared" si="175"/>
        <v>-1</v>
      </c>
      <c r="S1702" s="95">
        <f t="shared" si="176"/>
        <v>-1</v>
      </c>
      <c r="T1702" s="95">
        <f t="shared" si="177"/>
        <v>0.42421107087428866</v>
      </c>
    </row>
    <row r="1703" spans="1:20" x14ac:dyDescent="0.3">
      <c r="A1703" s="36">
        <f t="shared" si="172"/>
        <v>3</v>
      </c>
      <c r="B1703" s="36">
        <v>748</v>
      </c>
      <c r="C1703" s="36">
        <v>1</v>
      </c>
      <c r="D1703" s="36" t="s">
        <v>434</v>
      </c>
      <c r="E1703" s="36">
        <v>2011</v>
      </c>
      <c r="F1703" s="36">
        <v>2012</v>
      </c>
      <c r="G1703" s="36">
        <v>700</v>
      </c>
      <c r="H1703" s="36">
        <v>10</v>
      </c>
      <c r="I1703" s="36">
        <v>1</v>
      </c>
      <c r="J1703" s="36">
        <v>0</v>
      </c>
      <c r="K1703" s="36">
        <v>8</v>
      </c>
      <c r="L1703" s="36">
        <v>1818</v>
      </c>
      <c r="M1703" s="36">
        <v>1579</v>
      </c>
      <c r="N1703" s="95">
        <f t="shared" si="173"/>
        <v>0.53517809832204888</v>
      </c>
      <c r="O1703" s="36">
        <f t="shared" si="174"/>
        <v>20110748</v>
      </c>
      <c r="P1703" s="63">
        <v>3545</v>
      </c>
      <c r="Q1703" s="76">
        <v>0.95825105782792663</v>
      </c>
      <c r="R1703" s="76">
        <f t="shared" si="175"/>
        <v>-1</v>
      </c>
      <c r="S1703" s="95">
        <f t="shared" si="176"/>
        <v>-1</v>
      </c>
      <c r="T1703" s="95">
        <f t="shared" si="177"/>
        <v>0.53517809832204888</v>
      </c>
    </row>
    <row r="1704" spans="1:20" x14ac:dyDescent="0.3">
      <c r="A1704" s="36">
        <f t="shared" si="172"/>
        <v>3</v>
      </c>
      <c r="B1704" s="36">
        <v>750</v>
      </c>
      <c r="C1704" s="36">
        <v>1</v>
      </c>
      <c r="D1704" s="36" t="s">
        <v>349</v>
      </c>
      <c r="E1704" s="36">
        <v>2011</v>
      </c>
      <c r="F1704" s="36">
        <v>2012</v>
      </c>
      <c r="G1704" s="36">
        <v>128.63</v>
      </c>
      <c r="H1704" s="36">
        <v>10</v>
      </c>
      <c r="I1704" s="36">
        <v>0</v>
      </c>
      <c r="J1704" s="36">
        <v>0</v>
      </c>
      <c r="K1704" s="36">
        <v>2</v>
      </c>
      <c r="L1704" s="36">
        <v>1140</v>
      </c>
      <c r="M1704" s="36">
        <v>1188</v>
      </c>
      <c r="N1704" s="95">
        <f t="shared" si="173"/>
        <v>0.48969072164948452</v>
      </c>
      <c r="O1704" s="36">
        <f t="shared" si="174"/>
        <v>20110750</v>
      </c>
      <c r="P1704" s="63">
        <v>2067</v>
      </c>
      <c r="Q1704" s="76">
        <v>1.1262699564586358</v>
      </c>
      <c r="R1704" s="76">
        <f t="shared" si="175"/>
        <v>-1</v>
      </c>
      <c r="S1704" s="95">
        <f t="shared" si="176"/>
        <v>-1</v>
      </c>
      <c r="T1704" s="95">
        <f t="shared" si="177"/>
        <v>0.48969072164948452</v>
      </c>
    </row>
    <row r="1705" spans="1:20" x14ac:dyDescent="0.3">
      <c r="A1705" s="36">
        <f t="shared" si="172"/>
        <v>3</v>
      </c>
      <c r="B1705" s="36">
        <v>750</v>
      </c>
      <c r="C1705" s="36">
        <v>1</v>
      </c>
      <c r="D1705" s="36" t="s">
        <v>349</v>
      </c>
      <c r="E1705" s="36">
        <v>2011</v>
      </c>
      <c r="F1705" s="36">
        <v>2012</v>
      </c>
      <c r="G1705" s="36">
        <v>0</v>
      </c>
      <c r="H1705" s="36">
        <v>10</v>
      </c>
      <c r="I1705" s="36">
        <v>0</v>
      </c>
      <c r="J1705" s="36">
        <v>0</v>
      </c>
      <c r="K1705" s="36">
        <v>1</v>
      </c>
      <c r="L1705" s="36">
        <v>981</v>
      </c>
      <c r="M1705" s="36">
        <v>1342</v>
      </c>
      <c r="N1705" s="95">
        <f t="shared" si="173"/>
        <v>0.42229875161429187</v>
      </c>
      <c r="O1705" s="36">
        <f t="shared" si="174"/>
        <v>20110750</v>
      </c>
      <c r="P1705" s="63">
        <v>2067</v>
      </c>
      <c r="Q1705" s="76">
        <v>1.1238509917755202</v>
      </c>
      <c r="R1705" s="76">
        <f t="shared" si="175"/>
        <v>-1</v>
      </c>
      <c r="S1705" s="95">
        <f t="shared" si="176"/>
        <v>-1</v>
      </c>
      <c r="T1705" s="95">
        <f t="shared" si="177"/>
        <v>0.42229875161429187</v>
      </c>
    </row>
    <row r="1706" spans="1:20" x14ac:dyDescent="0.3">
      <c r="A1706" s="36">
        <f t="shared" si="172"/>
        <v>3</v>
      </c>
      <c r="B1706" s="36">
        <v>761</v>
      </c>
      <c r="C1706" s="36">
        <v>1</v>
      </c>
      <c r="D1706" s="36" t="s">
        <v>299</v>
      </c>
      <c r="E1706" s="36">
        <v>2011</v>
      </c>
      <c r="F1706" s="36">
        <v>2012</v>
      </c>
      <c r="G1706" s="36">
        <v>75</v>
      </c>
      <c r="H1706" s="36">
        <v>10</v>
      </c>
      <c r="I1706" s="36">
        <v>0</v>
      </c>
      <c r="J1706" s="36">
        <v>0</v>
      </c>
      <c r="K1706" s="36">
        <v>1</v>
      </c>
      <c r="L1706" s="36">
        <v>3899</v>
      </c>
      <c r="M1706" s="36">
        <v>3910</v>
      </c>
      <c r="N1706" s="95">
        <f t="shared" si="173"/>
        <v>0.49929568446664108</v>
      </c>
      <c r="O1706" s="36">
        <f t="shared" si="174"/>
        <v>20110761</v>
      </c>
      <c r="P1706" s="63">
        <v>4886</v>
      </c>
      <c r="Q1706" s="76">
        <v>1.598239869013508</v>
      </c>
      <c r="R1706" s="76">
        <f t="shared" si="175"/>
        <v>-1</v>
      </c>
      <c r="S1706" s="95">
        <f t="shared" si="176"/>
        <v>-1</v>
      </c>
      <c r="T1706" s="95">
        <f t="shared" si="177"/>
        <v>0.49929568446664108</v>
      </c>
    </row>
    <row r="1707" spans="1:20" x14ac:dyDescent="0.3">
      <c r="A1707" s="36">
        <f t="shared" ref="A1707:A1751" si="178">IF(E1707/4=INT(E1707/4),1,IF(E1707/2=INT(E1707/2),2,3))</f>
        <v>3</v>
      </c>
      <c r="B1707" s="36">
        <v>777</v>
      </c>
      <c r="C1707" s="36">
        <v>1</v>
      </c>
      <c r="D1707" s="36" t="s">
        <v>301</v>
      </c>
      <c r="E1707" s="36">
        <v>2011</v>
      </c>
      <c r="F1707" s="36">
        <v>2012</v>
      </c>
      <c r="G1707" s="36">
        <v>650</v>
      </c>
      <c r="H1707" s="36">
        <v>4</v>
      </c>
      <c r="I1707" s="36">
        <v>1</v>
      </c>
      <c r="J1707" s="36">
        <v>0</v>
      </c>
      <c r="K1707" s="36">
        <v>7</v>
      </c>
      <c r="L1707" s="36">
        <v>849</v>
      </c>
      <c r="M1707" s="36">
        <v>244</v>
      </c>
      <c r="N1707" s="95">
        <f t="shared" si="173"/>
        <v>0.77676120768526991</v>
      </c>
      <c r="O1707" s="36">
        <f t="shared" si="174"/>
        <v>20110777</v>
      </c>
      <c r="P1707" s="63">
        <v>948</v>
      </c>
      <c r="Q1707" s="76">
        <v>1.1529535864978904</v>
      </c>
      <c r="R1707" s="76">
        <f t="shared" si="175"/>
        <v>-1</v>
      </c>
      <c r="S1707" s="95">
        <f t="shared" si="176"/>
        <v>-1</v>
      </c>
      <c r="T1707" s="95">
        <f t="shared" si="177"/>
        <v>0.77676120768526991</v>
      </c>
    </row>
    <row r="1708" spans="1:20" x14ac:dyDescent="0.3">
      <c r="A1708" s="36">
        <f t="shared" si="178"/>
        <v>3</v>
      </c>
      <c r="B1708" s="36">
        <v>787</v>
      </c>
      <c r="C1708" s="36">
        <v>1</v>
      </c>
      <c r="D1708" s="36" t="s">
        <v>508</v>
      </c>
      <c r="E1708" s="36">
        <v>2011</v>
      </c>
      <c r="F1708" s="36">
        <v>2012</v>
      </c>
      <c r="G1708" s="36">
        <v>126.18</v>
      </c>
      <c r="H1708" s="36">
        <v>10</v>
      </c>
      <c r="I1708" s="36">
        <v>1</v>
      </c>
      <c r="J1708" s="36">
        <v>0</v>
      </c>
      <c r="K1708" s="36">
        <v>2</v>
      </c>
      <c r="L1708" s="36">
        <v>228</v>
      </c>
      <c r="M1708" s="36">
        <v>33</v>
      </c>
      <c r="N1708" s="95">
        <f t="shared" si="173"/>
        <v>0.87356321839080464</v>
      </c>
      <c r="O1708" s="36">
        <f t="shared" si="174"/>
        <v>20110787</v>
      </c>
      <c r="P1708" s="63">
        <v>462</v>
      </c>
      <c r="Q1708" s="76">
        <v>0.56493506493506496</v>
      </c>
      <c r="R1708" s="76">
        <f t="shared" si="175"/>
        <v>-1</v>
      </c>
      <c r="S1708" s="95">
        <f t="shared" si="176"/>
        <v>-1</v>
      </c>
      <c r="T1708" s="95">
        <f t="shared" si="177"/>
        <v>0.87356321839080464</v>
      </c>
    </row>
    <row r="1709" spans="1:20" x14ac:dyDescent="0.3">
      <c r="A1709" s="36">
        <f t="shared" si="178"/>
        <v>3</v>
      </c>
      <c r="B1709" s="36">
        <v>803</v>
      </c>
      <c r="C1709" s="36">
        <v>1</v>
      </c>
      <c r="D1709" s="36" t="s">
        <v>675</v>
      </c>
      <c r="E1709" s="36">
        <v>2011</v>
      </c>
      <c r="F1709" s="36">
        <v>2012</v>
      </c>
      <c r="G1709" s="36">
        <v>547.66</v>
      </c>
      <c r="H1709" s="36">
        <v>10</v>
      </c>
      <c r="I1709" s="36">
        <v>1</v>
      </c>
      <c r="J1709" s="36">
        <v>0</v>
      </c>
      <c r="K1709" s="36">
        <v>6</v>
      </c>
      <c r="L1709" s="36">
        <v>502</v>
      </c>
      <c r="M1709" s="36">
        <v>284</v>
      </c>
      <c r="N1709" s="95">
        <f t="shared" si="173"/>
        <v>0.638676844783715</v>
      </c>
      <c r="O1709" s="36">
        <f t="shared" si="174"/>
        <v>20110803</v>
      </c>
      <c r="P1709" s="63">
        <v>421</v>
      </c>
      <c r="Q1709" s="76">
        <v>1.8669833729216152</v>
      </c>
      <c r="R1709" s="76">
        <f t="shared" si="175"/>
        <v>-1</v>
      </c>
      <c r="S1709" s="95">
        <f t="shared" si="176"/>
        <v>-1</v>
      </c>
      <c r="T1709" s="95">
        <f t="shared" si="177"/>
        <v>0.638676844783715</v>
      </c>
    </row>
    <row r="1710" spans="1:20" x14ac:dyDescent="0.3">
      <c r="A1710" s="36">
        <f t="shared" si="178"/>
        <v>3</v>
      </c>
      <c r="B1710" s="36">
        <v>803</v>
      </c>
      <c r="C1710" s="36">
        <v>1</v>
      </c>
      <c r="D1710" s="36" t="s">
        <v>675</v>
      </c>
      <c r="E1710" s="36">
        <v>2011</v>
      </c>
      <c r="F1710" s="36">
        <v>2012</v>
      </c>
      <c r="G1710" s="36">
        <v>128</v>
      </c>
      <c r="H1710" s="36">
        <v>10</v>
      </c>
      <c r="I1710" s="36">
        <v>1</v>
      </c>
      <c r="J1710" s="36">
        <v>0</v>
      </c>
      <c r="K1710" s="36">
        <v>2</v>
      </c>
      <c r="L1710" s="36">
        <v>486</v>
      </c>
      <c r="M1710" s="36">
        <v>299</v>
      </c>
      <c r="N1710" s="95">
        <f t="shared" si="173"/>
        <v>0.61910828025477704</v>
      </c>
      <c r="O1710" s="36">
        <f t="shared" si="174"/>
        <v>20110803</v>
      </c>
      <c r="P1710" s="63">
        <v>421</v>
      </c>
      <c r="Q1710" s="76">
        <v>1.8646080760095012</v>
      </c>
      <c r="R1710" s="76">
        <f t="shared" si="175"/>
        <v>-1</v>
      </c>
      <c r="S1710" s="95">
        <f t="shared" si="176"/>
        <v>-1</v>
      </c>
      <c r="T1710" s="95">
        <f t="shared" si="177"/>
        <v>0.61910828025477704</v>
      </c>
    </row>
    <row r="1711" spans="1:20" x14ac:dyDescent="0.3">
      <c r="A1711" s="36">
        <f t="shared" si="178"/>
        <v>3</v>
      </c>
      <c r="B1711" s="36">
        <v>829</v>
      </c>
      <c r="C1711" s="36">
        <v>1</v>
      </c>
      <c r="D1711" s="36" t="s">
        <v>436</v>
      </c>
      <c r="E1711" s="36">
        <v>2011</v>
      </c>
      <c r="F1711" s="36">
        <v>2012</v>
      </c>
      <c r="G1711" s="36">
        <v>700</v>
      </c>
      <c r="H1711" s="36">
        <v>6</v>
      </c>
      <c r="I1711" s="36">
        <v>1</v>
      </c>
      <c r="J1711" s="36">
        <v>0</v>
      </c>
      <c r="K1711" s="36">
        <v>8</v>
      </c>
      <c r="L1711" s="36">
        <v>2062</v>
      </c>
      <c r="M1711" s="36">
        <v>1292</v>
      </c>
      <c r="N1711" s="95">
        <f t="shared" si="173"/>
        <v>0.61478831246273102</v>
      </c>
      <c r="O1711" s="36">
        <f t="shared" si="174"/>
        <v>20110829</v>
      </c>
      <c r="P1711" s="63">
        <v>1839</v>
      </c>
      <c r="Q1711" s="76">
        <v>1.8238172920065252</v>
      </c>
      <c r="R1711" s="76">
        <f t="shared" si="175"/>
        <v>-1</v>
      </c>
      <c r="S1711" s="95">
        <f t="shared" si="176"/>
        <v>-1</v>
      </c>
      <c r="T1711" s="95">
        <f t="shared" si="177"/>
        <v>0.61478831246273102</v>
      </c>
    </row>
    <row r="1712" spans="1:20" x14ac:dyDescent="0.3">
      <c r="A1712" s="36">
        <f t="shared" si="178"/>
        <v>3</v>
      </c>
      <c r="B1712" s="36">
        <v>831</v>
      </c>
      <c r="C1712" s="36">
        <v>1</v>
      </c>
      <c r="D1712" s="36" t="s">
        <v>354</v>
      </c>
      <c r="E1712" s="36">
        <v>2011</v>
      </c>
      <c r="F1712" s="36">
        <v>2012</v>
      </c>
      <c r="G1712" s="36">
        <v>725</v>
      </c>
      <c r="H1712" s="36">
        <v>8</v>
      </c>
      <c r="I1712" s="36">
        <v>1</v>
      </c>
      <c r="J1712" s="36">
        <v>0</v>
      </c>
      <c r="K1712" s="36">
        <v>8</v>
      </c>
      <c r="L1712" s="36">
        <v>4977</v>
      </c>
      <c r="M1712" s="36">
        <v>2955</v>
      </c>
      <c r="N1712" s="95">
        <f t="shared" si="173"/>
        <v>0.62745839636913769</v>
      </c>
      <c r="O1712" s="36">
        <f t="shared" si="174"/>
        <v>20110831</v>
      </c>
      <c r="P1712" s="63">
        <v>7015</v>
      </c>
      <c r="Q1712" s="76">
        <v>1.13071988595866</v>
      </c>
      <c r="R1712" s="76">
        <f t="shared" si="175"/>
        <v>-1</v>
      </c>
      <c r="S1712" s="95">
        <f t="shared" si="176"/>
        <v>-1</v>
      </c>
      <c r="T1712" s="95">
        <f t="shared" si="177"/>
        <v>0.62745839636913769</v>
      </c>
    </row>
    <row r="1713" spans="1:20" x14ac:dyDescent="0.3">
      <c r="A1713" s="36">
        <f t="shared" si="178"/>
        <v>3</v>
      </c>
      <c r="B1713" s="36">
        <v>834</v>
      </c>
      <c r="C1713" s="36">
        <v>1</v>
      </c>
      <c r="D1713" s="36" t="s">
        <v>572</v>
      </c>
      <c r="E1713" s="36">
        <v>2011</v>
      </c>
      <c r="F1713" s="36">
        <v>2012</v>
      </c>
      <c r="G1713" s="36">
        <v>468.42999999999995</v>
      </c>
      <c r="H1713" s="36">
        <v>7</v>
      </c>
      <c r="I1713" s="36">
        <v>0</v>
      </c>
      <c r="J1713" s="36">
        <v>0</v>
      </c>
      <c r="K1713" s="36">
        <v>5</v>
      </c>
      <c r="L1713" s="36">
        <v>6454</v>
      </c>
      <c r="M1713" s="36">
        <v>7030</v>
      </c>
      <c r="N1713" s="95">
        <f t="shared" si="173"/>
        <v>0.47864135271432812</v>
      </c>
      <c r="O1713" s="36">
        <f t="shared" si="174"/>
        <v>20110834</v>
      </c>
      <c r="P1713" s="63">
        <v>8745</v>
      </c>
      <c r="Q1713" s="76">
        <v>1.5419096626643796</v>
      </c>
      <c r="R1713" s="76">
        <f t="shared" si="175"/>
        <v>-1</v>
      </c>
      <c r="S1713" s="95">
        <f t="shared" si="176"/>
        <v>-1</v>
      </c>
      <c r="T1713" s="95">
        <f t="shared" si="177"/>
        <v>0.47864135271432812</v>
      </c>
    </row>
    <row r="1714" spans="1:20" x14ac:dyDescent="0.3">
      <c r="A1714" s="36">
        <f t="shared" si="178"/>
        <v>3</v>
      </c>
      <c r="B1714" s="36">
        <v>837</v>
      </c>
      <c r="C1714" s="36">
        <v>1</v>
      </c>
      <c r="D1714" s="36" t="s">
        <v>234</v>
      </c>
      <c r="E1714" s="36">
        <v>2011</v>
      </c>
      <c r="F1714" s="36">
        <v>2012</v>
      </c>
      <c r="G1714" s="36">
        <v>500</v>
      </c>
      <c r="H1714" s="36">
        <v>10</v>
      </c>
      <c r="I1714" s="36">
        <v>0</v>
      </c>
      <c r="J1714" s="36">
        <v>0</v>
      </c>
      <c r="K1714" s="36">
        <v>6</v>
      </c>
      <c r="L1714" s="36">
        <v>337</v>
      </c>
      <c r="M1714" s="36">
        <v>376</v>
      </c>
      <c r="N1714" s="95">
        <f t="shared" si="173"/>
        <v>0.47265077138849931</v>
      </c>
      <c r="O1714" s="36">
        <f t="shared" si="174"/>
        <v>20110837</v>
      </c>
      <c r="P1714" s="63">
        <v>562</v>
      </c>
      <c r="Q1714" s="76">
        <v>1.2686832740213523</v>
      </c>
      <c r="R1714" s="76">
        <f t="shared" si="175"/>
        <v>-1</v>
      </c>
      <c r="S1714" s="95">
        <f t="shared" si="176"/>
        <v>-1</v>
      </c>
      <c r="T1714" s="95">
        <f t="shared" si="177"/>
        <v>0.47265077138849931</v>
      </c>
    </row>
    <row r="1715" spans="1:20" x14ac:dyDescent="0.3">
      <c r="A1715" s="36">
        <f t="shared" si="178"/>
        <v>3</v>
      </c>
      <c r="B1715" s="36">
        <v>857</v>
      </c>
      <c r="C1715" s="36">
        <v>1</v>
      </c>
      <c r="D1715" s="36" t="s">
        <v>529</v>
      </c>
      <c r="E1715" s="36">
        <v>2011</v>
      </c>
      <c r="F1715" s="36">
        <v>2012</v>
      </c>
      <c r="G1715" s="36">
        <v>501.65</v>
      </c>
      <c r="H1715" s="36">
        <v>10</v>
      </c>
      <c r="I1715" s="36">
        <v>1</v>
      </c>
      <c r="J1715" s="36">
        <v>0</v>
      </c>
      <c r="K1715" s="36">
        <v>6</v>
      </c>
      <c r="L1715" s="36">
        <v>366</v>
      </c>
      <c r="M1715" s="36">
        <v>88</v>
      </c>
      <c r="N1715" s="95">
        <f t="shared" si="173"/>
        <v>0.80616740088105732</v>
      </c>
      <c r="O1715" s="36">
        <f t="shared" si="174"/>
        <v>20110857</v>
      </c>
      <c r="P1715" s="63">
        <v>759</v>
      </c>
      <c r="Q1715" s="76">
        <v>0.59815546772068506</v>
      </c>
      <c r="R1715" s="76">
        <f t="shared" si="175"/>
        <v>-1</v>
      </c>
      <c r="S1715" s="95">
        <f t="shared" si="176"/>
        <v>-1</v>
      </c>
      <c r="T1715" s="95">
        <f t="shared" si="177"/>
        <v>0.80616740088105732</v>
      </c>
    </row>
    <row r="1716" spans="1:20" x14ac:dyDescent="0.3">
      <c r="A1716" s="36">
        <f t="shared" si="178"/>
        <v>3</v>
      </c>
      <c r="B1716" s="36">
        <v>858</v>
      </c>
      <c r="C1716" s="36">
        <v>1</v>
      </c>
      <c r="D1716" s="36" t="s">
        <v>677</v>
      </c>
      <c r="E1716" s="36">
        <v>2011</v>
      </c>
      <c r="F1716" s="36">
        <v>2012</v>
      </c>
      <c r="G1716" s="36">
        <v>300</v>
      </c>
      <c r="H1716" s="36">
        <v>9</v>
      </c>
      <c r="I1716" s="36">
        <v>1</v>
      </c>
      <c r="J1716" s="36">
        <v>0</v>
      </c>
      <c r="K1716" s="36">
        <v>4</v>
      </c>
      <c r="L1716" s="36">
        <v>677</v>
      </c>
      <c r="M1716" s="36">
        <v>411</v>
      </c>
      <c r="N1716" s="95">
        <f t="shared" si="173"/>
        <v>0.62224264705882348</v>
      </c>
      <c r="O1716" s="36">
        <f t="shared" si="174"/>
        <v>20110858</v>
      </c>
      <c r="P1716" s="63">
        <v>1003</v>
      </c>
      <c r="Q1716" s="76">
        <v>1.0847457627118644</v>
      </c>
      <c r="R1716" s="76">
        <f t="shared" si="175"/>
        <v>-1</v>
      </c>
      <c r="S1716" s="95">
        <f t="shared" si="176"/>
        <v>-1</v>
      </c>
      <c r="T1716" s="95">
        <f t="shared" si="177"/>
        <v>0.62224264705882348</v>
      </c>
    </row>
    <row r="1717" spans="1:20" x14ac:dyDescent="0.3">
      <c r="A1717" s="36">
        <f t="shared" si="178"/>
        <v>3</v>
      </c>
      <c r="B1717" s="36">
        <v>877</v>
      </c>
      <c r="C1717" s="36">
        <v>1</v>
      </c>
      <c r="D1717" s="36" t="s">
        <v>261</v>
      </c>
      <c r="E1717" s="36">
        <v>2011</v>
      </c>
      <c r="F1717" s="36">
        <v>2013</v>
      </c>
      <c r="G1717" s="36">
        <v>379.44</v>
      </c>
      <c r="H1717" s="36">
        <v>10</v>
      </c>
      <c r="I1717" s="36">
        <v>1</v>
      </c>
      <c r="J1717" s="36">
        <v>1</v>
      </c>
      <c r="K1717" s="36">
        <v>4</v>
      </c>
      <c r="L1717" s="36">
        <v>2475</v>
      </c>
      <c r="M1717" s="36">
        <v>816</v>
      </c>
      <c r="N1717" s="95">
        <f t="shared" si="173"/>
        <v>0.75205104831358249</v>
      </c>
      <c r="O1717" s="36">
        <f t="shared" si="174"/>
        <v>20110877</v>
      </c>
      <c r="P1717" s="63">
        <v>5818</v>
      </c>
      <c r="Q1717" s="76">
        <v>0.56565830182193189</v>
      </c>
      <c r="R1717" s="76">
        <f t="shared" si="175"/>
        <v>-1</v>
      </c>
      <c r="S1717" s="95">
        <f t="shared" si="176"/>
        <v>-1</v>
      </c>
      <c r="T1717" s="95">
        <f t="shared" si="177"/>
        <v>0.75205104831358249</v>
      </c>
    </row>
    <row r="1718" spans="1:20" x14ac:dyDescent="0.3">
      <c r="A1718" s="36">
        <f t="shared" si="178"/>
        <v>3</v>
      </c>
      <c r="B1718" s="36">
        <v>879</v>
      </c>
      <c r="C1718" s="36">
        <v>1</v>
      </c>
      <c r="D1718" s="36" t="s">
        <v>357</v>
      </c>
      <c r="E1718" s="36">
        <v>2011</v>
      </c>
      <c r="F1718" s="36">
        <v>2012</v>
      </c>
      <c r="G1718" s="36">
        <v>564</v>
      </c>
      <c r="H1718" s="36">
        <v>10</v>
      </c>
      <c r="I1718" s="36">
        <v>0</v>
      </c>
      <c r="J1718" s="36">
        <v>0</v>
      </c>
      <c r="K1718" s="36">
        <v>6</v>
      </c>
      <c r="L1718" s="36">
        <v>1291</v>
      </c>
      <c r="M1718" s="36">
        <v>1450</v>
      </c>
      <c r="N1718" s="95">
        <f t="shared" si="173"/>
        <v>0.47099598686610727</v>
      </c>
      <c r="O1718" s="36">
        <f t="shared" si="174"/>
        <v>20110879</v>
      </c>
      <c r="P1718" s="63">
        <v>2278</v>
      </c>
      <c r="Q1718" s="76">
        <v>1.2032484635645302</v>
      </c>
      <c r="R1718" s="76">
        <f t="shared" si="175"/>
        <v>-1</v>
      </c>
      <c r="S1718" s="95">
        <f t="shared" si="176"/>
        <v>-1</v>
      </c>
      <c r="T1718" s="95">
        <f t="shared" si="177"/>
        <v>0.47099598686610727</v>
      </c>
    </row>
    <row r="1719" spans="1:20" x14ac:dyDescent="0.3">
      <c r="A1719" s="36">
        <f t="shared" si="178"/>
        <v>3</v>
      </c>
      <c r="B1719" s="36">
        <v>885</v>
      </c>
      <c r="C1719" s="36">
        <v>1</v>
      </c>
      <c r="D1719" s="36" t="s">
        <v>362</v>
      </c>
      <c r="E1719" s="36">
        <v>2011</v>
      </c>
      <c r="F1719" s="36">
        <v>2012</v>
      </c>
      <c r="G1719" s="36">
        <v>195</v>
      </c>
      <c r="H1719" s="36">
        <v>10</v>
      </c>
      <c r="I1719" s="36">
        <v>1</v>
      </c>
      <c r="J1719" s="36">
        <v>0</v>
      </c>
      <c r="K1719" s="36">
        <v>2</v>
      </c>
      <c r="L1719" s="36">
        <v>2099</v>
      </c>
      <c r="M1719" s="36">
        <v>1828</v>
      </c>
      <c r="N1719" s="95">
        <f t="shared" si="173"/>
        <v>0.53450471097529917</v>
      </c>
      <c r="O1719" s="36">
        <f t="shared" si="174"/>
        <v>20110885</v>
      </c>
      <c r="P1719" s="63">
        <v>5156</v>
      </c>
      <c r="Q1719" s="76">
        <v>0.76163692785104731</v>
      </c>
      <c r="R1719" s="76">
        <f t="shared" si="175"/>
        <v>-1</v>
      </c>
      <c r="S1719" s="95">
        <f t="shared" si="176"/>
        <v>-1</v>
      </c>
      <c r="T1719" s="95">
        <f t="shared" si="177"/>
        <v>0.53450471097529917</v>
      </c>
    </row>
    <row r="1720" spans="1:20" x14ac:dyDescent="0.3">
      <c r="A1720" s="36">
        <f t="shared" si="178"/>
        <v>3</v>
      </c>
      <c r="B1720" s="36">
        <v>912</v>
      </c>
      <c r="C1720" s="36">
        <v>1</v>
      </c>
      <c r="D1720" s="36" t="s">
        <v>403</v>
      </c>
      <c r="E1720" s="36">
        <v>2011</v>
      </c>
      <c r="F1720" s="36">
        <v>2012</v>
      </c>
      <c r="G1720" s="36">
        <v>400</v>
      </c>
      <c r="H1720" s="36">
        <v>10</v>
      </c>
      <c r="I1720" s="36">
        <v>0</v>
      </c>
      <c r="J1720" s="36">
        <v>0</v>
      </c>
      <c r="K1720" s="36">
        <v>5</v>
      </c>
      <c r="L1720" s="36">
        <v>1105</v>
      </c>
      <c r="M1720" s="36">
        <v>1213</v>
      </c>
      <c r="N1720" s="95">
        <f t="shared" si="173"/>
        <v>0.47670405522001724</v>
      </c>
      <c r="O1720" s="36">
        <f t="shared" si="174"/>
        <v>20110912</v>
      </c>
      <c r="P1720" s="63">
        <v>1840</v>
      </c>
      <c r="Q1720" s="76">
        <v>1.2597826086956523</v>
      </c>
      <c r="R1720" s="76">
        <f t="shared" si="175"/>
        <v>-1</v>
      </c>
      <c r="S1720" s="95">
        <f t="shared" si="176"/>
        <v>-1</v>
      </c>
      <c r="T1720" s="95">
        <f t="shared" si="177"/>
        <v>0.47670405522001724</v>
      </c>
    </row>
    <row r="1721" spans="1:20" x14ac:dyDescent="0.3">
      <c r="A1721" s="36">
        <f t="shared" si="178"/>
        <v>3</v>
      </c>
      <c r="B1721" s="36">
        <v>912</v>
      </c>
      <c r="C1721" s="36">
        <v>1</v>
      </c>
      <c r="D1721" s="36" t="s">
        <v>403</v>
      </c>
      <c r="E1721" s="36">
        <v>2011</v>
      </c>
      <c r="F1721" s="36">
        <v>2012</v>
      </c>
      <c r="G1721" s="36">
        <v>200</v>
      </c>
      <c r="H1721" s="36">
        <v>10</v>
      </c>
      <c r="I1721" s="36">
        <v>0</v>
      </c>
      <c r="J1721" s="36">
        <v>0</v>
      </c>
      <c r="K1721" s="36">
        <v>3</v>
      </c>
      <c r="L1721" s="36">
        <v>1013</v>
      </c>
      <c r="M1721" s="36">
        <v>1298</v>
      </c>
      <c r="N1721" s="95">
        <f t="shared" si="173"/>
        <v>0.43833838165296407</v>
      </c>
      <c r="O1721" s="36">
        <f t="shared" si="174"/>
        <v>20110912</v>
      </c>
      <c r="P1721" s="63">
        <v>1840</v>
      </c>
      <c r="Q1721" s="76">
        <v>1.2559782608695653</v>
      </c>
      <c r="R1721" s="76">
        <f t="shared" si="175"/>
        <v>-1</v>
      </c>
      <c r="S1721" s="95">
        <f t="shared" si="176"/>
        <v>-1</v>
      </c>
      <c r="T1721" s="95">
        <f t="shared" si="177"/>
        <v>0.43833838165296407</v>
      </c>
    </row>
    <row r="1722" spans="1:20" x14ac:dyDescent="0.3">
      <c r="A1722" s="36">
        <f t="shared" si="178"/>
        <v>3</v>
      </c>
      <c r="B1722" s="36">
        <v>2154</v>
      </c>
      <c r="C1722" s="36">
        <v>1</v>
      </c>
      <c r="D1722" s="36" t="s">
        <v>365</v>
      </c>
      <c r="E1722" s="36">
        <v>2011</v>
      </c>
      <c r="F1722" s="36">
        <v>2012</v>
      </c>
      <c r="G1722" s="36">
        <v>335.95</v>
      </c>
      <c r="H1722" s="36">
        <v>10</v>
      </c>
      <c r="I1722" s="36">
        <v>1</v>
      </c>
      <c r="J1722" s="36">
        <v>0</v>
      </c>
      <c r="K1722" s="36">
        <v>4</v>
      </c>
      <c r="L1722" s="36">
        <v>1497</v>
      </c>
      <c r="M1722" s="36">
        <v>713</v>
      </c>
      <c r="N1722" s="95">
        <f t="shared" si="173"/>
        <v>0.67737556561085976</v>
      </c>
      <c r="O1722" s="36">
        <f t="shared" si="174"/>
        <v>20112154</v>
      </c>
      <c r="P1722" s="63">
        <v>1199</v>
      </c>
      <c r="Q1722" s="76">
        <v>1.8432026688907424</v>
      </c>
      <c r="R1722" s="76">
        <f t="shared" si="175"/>
        <v>-1</v>
      </c>
      <c r="S1722" s="95">
        <f t="shared" si="176"/>
        <v>-1</v>
      </c>
      <c r="T1722" s="95">
        <f t="shared" si="177"/>
        <v>0.67737556561085976</v>
      </c>
    </row>
    <row r="1723" spans="1:20" x14ac:dyDescent="0.3">
      <c r="A1723" s="36">
        <f t="shared" si="178"/>
        <v>3</v>
      </c>
      <c r="B1723" s="36">
        <v>2154</v>
      </c>
      <c r="C1723" s="36">
        <v>1</v>
      </c>
      <c r="D1723" s="36" t="s">
        <v>365</v>
      </c>
      <c r="E1723" s="36">
        <v>2011</v>
      </c>
      <c r="F1723" s="36">
        <v>2012</v>
      </c>
      <c r="G1723" s="36">
        <v>364.05</v>
      </c>
      <c r="H1723" s="36">
        <v>10</v>
      </c>
      <c r="I1723" s="36">
        <v>1</v>
      </c>
      <c r="J1723" s="36">
        <v>0</v>
      </c>
      <c r="K1723" s="36">
        <v>4</v>
      </c>
      <c r="L1723" s="36">
        <v>1144</v>
      </c>
      <c r="M1723" s="36">
        <v>934</v>
      </c>
      <c r="N1723" s="95">
        <f t="shared" si="173"/>
        <v>0.55052935514918189</v>
      </c>
      <c r="O1723" s="36">
        <f t="shared" si="174"/>
        <v>20112154</v>
      </c>
      <c r="P1723" s="63">
        <v>1199</v>
      </c>
      <c r="Q1723" s="76">
        <v>1.7331109257714763</v>
      </c>
      <c r="R1723" s="76">
        <f t="shared" si="175"/>
        <v>-1</v>
      </c>
      <c r="S1723" s="95">
        <f t="shared" si="176"/>
        <v>-1</v>
      </c>
      <c r="T1723" s="95">
        <f t="shared" si="177"/>
        <v>0.55052935514918189</v>
      </c>
    </row>
    <row r="1724" spans="1:20" x14ac:dyDescent="0.3">
      <c r="A1724" s="36">
        <f t="shared" si="178"/>
        <v>3</v>
      </c>
      <c r="B1724" s="36">
        <v>2172</v>
      </c>
      <c r="C1724" s="36">
        <v>1</v>
      </c>
      <c r="D1724" s="36" t="s">
        <v>461</v>
      </c>
      <c r="E1724" s="36">
        <v>2011</v>
      </c>
      <c r="F1724" s="36">
        <v>2012</v>
      </c>
      <c r="G1724" s="36">
        <v>126.24</v>
      </c>
      <c r="H1724" s="36">
        <v>10</v>
      </c>
      <c r="I1724" s="36">
        <v>1</v>
      </c>
      <c r="J1724" s="36">
        <v>0</v>
      </c>
      <c r="K1724" s="36">
        <v>2</v>
      </c>
      <c r="L1724" s="36">
        <v>618</v>
      </c>
      <c r="M1724" s="36">
        <v>333</v>
      </c>
      <c r="N1724" s="95">
        <f t="shared" si="173"/>
        <v>0.64984227129337535</v>
      </c>
      <c r="O1724" s="36">
        <f t="shared" si="174"/>
        <v>20112172</v>
      </c>
      <c r="P1724" s="63">
        <v>833</v>
      </c>
      <c r="Q1724" s="76">
        <v>1.1416566626650659</v>
      </c>
      <c r="R1724" s="76">
        <f t="shared" si="175"/>
        <v>-1</v>
      </c>
      <c r="S1724" s="95">
        <f t="shared" si="176"/>
        <v>-1</v>
      </c>
      <c r="T1724" s="95">
        <f t="shared" si="177"/>
        <v>0.64984227129337535</v>
      </c>
    </row>
    <row r="1725" spans="1:20" x14ac:dyDescent="0.3">
      <c r="A1725" s="36">
        <f t="shared" si="178"/>
        <v>3</v>
      </c>
      <c r="B1725" s="36">
        <v>2172</v>
      </c>
      <c r="C1725" s="36">
        <v>1</v>
      </c>
      <c r="D1725" s="36" t="s">
        <v>461</v>
      </c>
      <c r="E1725" s="36">
        <v>2011</v>
      </c>
      <c r="F1725" s="36">
        <v>2012</v>
      </c>
      <c r="G1725" s="36">
        <v>173.76</v>
      </c>
      <c r="H1725" s="36">
        <v>10</v>
      </c>
      <c r="I1725" s="36">
        <v>1</v>
      </c>
      <c r="J1725" s="36">
        <v>0</v>
      </c>
      <c r="K1725" s="36">
        <v>2</v>
      </c>
      <c r="L1725" s="36">
        <v>479</v>
      </c>
      <c r="M1725" s="36">
        <v>467</v>
      </c>
      <c r="N1725" s="95">
        <f t="shared" si="173"/>
        <v>0.5063424947145877</v>
      </c>
      <c r="O1725" s="36">
        <f t="shared" si="174"/>
        <v>20112172</v>
      </c>
      <c r="P1725" s="63">
        <v>833</v>
      </c>
      <c r="Q1725" s="76">
        <v>1.1356542617046819</v>
      </c>
      <c r="R1725" s="76">
        <f t="shared" si="175"/>
        <v>-1</v>
      </c>
      <c r="S1725" s="95">
        <f t="shared" si="176"/>
        <v>-1</v>
      </c>
      <c r="T1725" s="95">
        <f t="shared" si="177"/>
        <v>0.5063424947145877</v>
      </c>
    </row>
    <row r="1726" spans="1:20" x14ac:dyDescent="0.3">
      <c r="A1726" s="36">
        <f t="shared" si="178"/>
        <v>3</v>
      </c>
      <c r="B1726" s="36">
        <v>2174</v>
      </c>
      <c r="C1726" s="36">
        <v>1</v>
      </c>
      <c r="D1726" s="36" t="s">
        <v>512</v>
      </c>
      <c r="E1726" s="36">
        <v>2011</v>
      </c>
      <c r="F1726" s="36">
        <v>2013</v>
      </c>
      <c r="G1726" s="36">
        <v>1.02</v>
      </c>
      <c r="H1726" s="36">
        <v>10</v>
      </c>
      <c r="I1726" s="36">
        <v>1</v>
      </c>
      <c r="J1726" s="36">
        <v>1</v>
      </c>
      <c r="K1726" s="36">
        <v>1</v>
      </c>
      <c r="L1726" s="36">
        <v>744</v>
      </c>
      <c r="M1726" s="36">
        <v>249</v>
      </c>
      <c r="N1726" s="95">
        <f t="shared" si="173"/>
        <v>0.74924471299093653</v>
      </c>
      <c r="O1726" s="36">
        <f t="shared" si="174"/>
        <v>20112174</v>
      </c>
      <c r="P1726" s="63">
        <v>893</v>
      </c>
      <c r="Q1726" s="76">
        <v>1.1119820828667413</v>
      </c>
      <c r="R1726" s="76">
        <f t="shared" si="175"/>
        <v>-1</v>
      </c>
      <c r="S1726" s="95">
        <f t="shared" si="176"/>
        <v>-1</v>
      </c>
      <c r="T1726" s="95">
        <f t="shared" si="177"/>
        <v>0.74924471299093653</v>
      </c>
    </row>
    <row r="1727" spans="1:20" x14ac:dyDescent="0.3">
      <c r="A1727" s="36">
        <f t="shared" si="178"/>
        <v>3</v>
      </c>
      <c r="B1727" s="36">
        <v>2184</v>
      </c>
      <c r="C1727" s="36">
        <v>1</v>
      </c>
      <c r="D1727" s="36" t="s">
        <v>582</v>
      </c>
      <c r="E1727" s="36">
        <v>2011</v>
      </c>
      <c r="F1727" s="36">
        <v>2012</v>
      </c>
      <c r="G1727" s="36">
        <v>401.27</v>
      </c>
      <c r="H1727" s="36">
        <v>10</v>
      </c>
      <c r="I1727" s="36">
        <v>1</v>
      </c>
      <c r="J1727" s="36">
        <v>0</v>
      </c>
      <c r="K1727" s="36">
        <v>5</v>
      </c>
      <c r="L1727" s="36">
        <v>875</v>
      </c>
      <c r="M1727" s="36">
        <v>332</v>
      </c>
      <c r="N1727" s="95">
        <f t="shared" si="173"/>
        <v>0.72493786246893122</v>
      </c>
      <c r="O1727" s="36">
        <f t="shared" si="174"/>
        <v>20112184</v>
      </c>
      <c r="P1727" s="63">
        <v>1182</v>
      </c>
      <c r="Q1727" s="76">
        <v>1.021150592216582</v>
      </c>
      <c r="R1727" s="76">
        <f t="shared" si="175"/>
        <v>-1</v>
      </c>
      <c r="S1727" s="95">
        <f t="shared" si="176"/>
        <v>-1</v>
      </c>
      <c r="T1727" s="95">
        <f t="shared" si="177"/>
        <v>0.72493786246893122</v>
      </c>
    </row>
    <row r="1728" spans="1:20" x14ac:dyDescent="0.3">
      <c r="A1728" s="36">
        <f t="shared" si="178"/>
        <v>3</v>
      </c>
      <c r="B1728" s="36">
        <v>2310</v>
      </c>
      <c r="C1728" s="36">
        <v>1</v>
      </c>
      <c r="D1728" s="36" t="s">
        <v>481</v>
      </c>
      <c r="E1728" s="36">
        <v>2011</v>
      </c>
      <c r="F1728" s="36">
        <v>2013</v>
      </c>
      <c r="G1728" s="36">
        <v>600</v>
      </c>
      <c r="H1728" s="36">
        <v>7</v>
      </c>
      <c r="I1728" s="36">
        <v>1</v>
      </c>
      <c r="J1728" s="36">
        <v>1</v>
      </c>
      <c r="K1728" s="36">
        <v>7</v>
      </c>
      <c r="L1728" s="36">
        <v>852</v>
      </c>
      <c r="M1728" s="36">
        <v>332</v>
      </c>
      <c r="N1728" s="95">
        <f t="shared" si="173"/>
        <v>0.71959459459459463</v>
      </c>
      <c r="O1728" s="36">
        <f t="shared" si="174"/>
        <v>20112310</v>
      </c>
      <c r="P1728" s="63">
        <v>1205</v>
      </c>
      <c r="Q1728" s="76">
        <v>0.98257261410788377</v>
      </c>
      <c r="R1728" s="76">
        <f t="shared" si="175"/>
        <v>-1</v>
      </c>
      <c r="S1728" s="95">
        <f t="shared" si="176"/>
        <v>-1</v>
      </c>
      <c r="T1728" s="95">
        <f t="shared" si="177"/>
        <v>0.71959459459459463</v>
      </c>
    </row>
    <row r="1729" spans="1:20" x14ac:dyDescent="0.3">
      <c r="A1729" s="36">
        <f t="shared" si="178"/>
        <v>3</v>
      </c>
      <c r="B1729" s="36">
        <v>2311</v>
      </c>
      <c r="C1729" s="36">
        <v>1</v>
      </c>
      <c r="D1729" s="36" t="s">
        <v>631</v>
      </c>
      <c r="E1729" s="36">
        <v>2011</v>
      </c>
      <c r="F1729" s="36">
        <v>2012</v>
      </c>
      <c r="G1729" s="36">
        <v>600</v>
      </c>
      <c r="H1729" s="36">
        <v>10</v>
      </c>
      <c r="I1729" s="36">
        <v>0</v>
      </c>
      <c r="J1729" s="36">
        <v>0</v>
      </c>
      <c r="K1729" s="36">
        <v>7</v>
      </c>
      <c r="L1729" s="36">
        <v>213</v>
      </c>
      <c r="M1729" s="36">
        <v>462</v>
      </c>
      <c r="N1729" s="95">
        <f t="shared" si="173"/>
        <v>0.31555555555555553</v>
      </c>
      <c r="O1729" s="36">
        <f t="shared" si="174"/>
        <v>20112311</v>
      </c>
      <c r="P1729" s="63">
        <v>467</v>
      </c>
      <c r="Q1729" s="76">
        <v>1.4453961456102784</v>
      </c>
      <c r="R1729" s="76">
        <f t="shared" si="175"/>
        <v>-1</v>
      </c>
      <c r="S1729" s="95">
        <f t="shared" si="176"/>
        <v>-1</v>
      </c>
      <c r="T1729" s="95">
        <f t="shared" si="177"/>
        <v>0.31555555555555553</v>
      </c>
    </row>
    <row r="1730" spans="1:20" x14ac:dyDescent="0.3">
      <c r="A1730" s="36">
        <f t="shared" si="178"/>
        <v>3</v>
      </c>
      <c r="B1730" s="36">
        <v>2358</v>
      </c>
      <c r="C1730" s="36">
        <v>1</v>
      </c>
      <c r="D1730" s="36" t="s">
        <v>678</v>
      </c>
      <c r="E1730" s="36">
        <v>2011</v>
      </c>
      <c r="F1730" s="36">
        <v>2012</v>
      </c>
      <c r="G1730" s="36">
        <v>450</v>
      </c>
      <c r="H1730" s="36">
        <v>5</v>
      </c>
      <c r="I1730" s="36">
        <v>1</v>
      </c>
      <c r="J1730" s="36">
        <v>0</v>
      </c>
      <c r="K1730" s="36">
        <v>5</v>
      </c>
      <c r="L1730" s="36">
        <v>215</v>
      </c>
      <c r="M1730" s="36">
        <v>145</v>
      </c>
      <c r="N1730" s="95">
        <f t="shared" si="173"/>
        <v>0.59722222222222221</v>
      </c>
      <c r="O1730" s="36">
        <f t="shared" si="174"/>
        <v>20112358</v>
      </c>
      <c r="P1730" s="63">
        <v>230</v>
      </c>
      <c r="Q1730" s="76">
        <v>1.5652173913043479</v>
      </c>
      <c r="R1730" s="76">
        <f t="shared" si="175"/>
        <v>-1</v>
      </c>
      <c r="S1730" s="95">
        <f t="shared" si="176"/>
        <v>-1</v>
      </c>
      <c r="T1730" s="95">
        <f t="shared" si="177"/>
        <v>0.59722222222222221</v>
      </c>
    </row>
    <row r="1731" spans="1:20" x14ac:dyDescent="0.3">
      <c r="A1731" s="36">
        <f t="shared" si="178"/>
        <v>3</v>
      </c>
      <c r="B1731" s="36">
        <v>2365</v>
      </c>
      <c r="C1731" s="36">
        <v>1</v>
      </c>
      <c r="D1731" s="36" t="s">
        <v>4</v>
      </c>
      <c r="E1731" s="36">
        <v>2011</v>
      </c>
      <c r="F1731" s="36">
        <v>2012</v>
      </c>
      <c r="G1731" s="36">
        <v>401.82</v>
      </c>
      <c r="H1731" s="36">
        <v>10</v>
      </c>
      <c r="I1731" s="36">
        <v>1</v>
      </c>
      <c r="J1731" s="36">
        <v>0</v>
      </c>
      <c r="K1731" s="36">
        <v>5</v>
      </c>
      <c r="L1731" s="36">
        <v>898</v>
      </c>
      <c r="M1731" s="36">
        <v>512</v>
      </c>
      <c r="N1731" s="95">
        <f t="shared" si="173"/>
        <v>0.63687943262411351</v>
      </c>
      <c r="O1731" s="36">
        <f t="shared" si="174"/>
        <v>20112365</v>
      </c>
      <c r="P1731" s="63">
        <v>810</v>
      </c>
      <c r="Q1731" s="76">
        <v>1.7407407407407407</v>
      </c>
      <c r="R1731" s="76">
        <f t="shared" si="175"/>
        <v>-1</v>
      </c>
      <c r="S1731" s="95">
        <f t="shared" si="176"/>
        <v>-1</v>
      </c>
      <c r="T1731" s="95">
        <f t="shared" si="177"/>
        <v>0.63687943262411351</v>
      </c>
    </row>
    <row r="1732" spans="1:20" x14ac:dyDescent="0.3">
      <c r="A1732" s="36">
        <f t="shared" si="178"/>
        <v>3</v>
      </c>
      <c r="B1732" s="36">
        <v>2397</v>
      </c>
      <c r="C1732" s="36">
        <v>1</v>
      </c>
      <c r="D1732" s="36" t="s">
        <v>497</v>
      </c>
      <c r="E1732" s="36">
        <v>2011</v>
      </c>
      <c r="F1732" s="36">
        <v>2012</v>
      </c>
      <c r="G1732" s="36">
        <v>350</v>
      </c>
      <c r="H1732" s="36">
        <v>6</v>
      </c>
      <c r="I1732" s="36">
        <v>1</v>
      </c>
      <c r="J1732" s="36">
        <v>0</v>
      </c>
      <c r="K1732" s="36">
        <v>4</v>
      </c>
      <c r="L1732" s="36">
        <v>1453</v>
      </c>
      <c r="M1732" s="36">
        <v>852</v>
      </c>
      <c r="N1732" s="95">
        <f t="shared" si="173"/>
        <v>0.63036876355748372</v>
      </c>
      <c r="O1732" s="36">
        <f t="shared" si="174"/>
        <v>20112397</v>
      </c>
      <c r="P1732" s="63">
        <v>1125</v>
      </c>
      <c r="Q1732" s="76">
        <v>2.048888888888889</v>
      </c>
      <c r="R1732" s="76">
        <f t="shared" si="175"/>
        <v>-1</v>
      </c>
      <c r="S1732" s="95">
        <f t="shared" si="176"/>
        <v>-1</v>
      </c>
      <c r="T1732" s="95">
        <f t="shared" si="177"/>
        <v>0.63036876355748372</v>
      </c>
    </row>
    <row r="1733" spans="1:20" x14ac:dyDescent="0.3">
      <c r="A1733" s="36">
        <f t="shared" si="178"/>
        <v>3</v>
      </c>
      <c r="B1733" s="36">
        <v>2397</v>
      </c>
      <c r="C1733" s="36">
        <v>1</v>
      </c>
      <c r="D1733" s="36" t="s">
        <v>497</v>
      </c>
      <c r="E1733" s="36">
        <v>2011</v>
      </c>
      <c r="F1733" s="36">
        <v>2012</v>
      </c>
      <c r="G1733" s="36">
        <v>150</v>
      </c>
      <c r="H1733" s="36">
        <v>6</v>
      </c>
      <c r="I1733" s="36">
        <v>1</v>
      </c>
      <c r="J1733" s="36">
        <v>0</v>
      </c>
      <c r="K1733" s="36">
        <v>2</v>
      </c>
      <c r="L1733" s="36">
        <v>1260</v>
      </c>
      <c r="M1733" s="36">
        <v>1036</v>
      </c>
      <c r="N1733" s="95">
        <f t="shared" si="173"/>
        <v>0.54878048780487809</v>
      </c>
      <c r="O1733" s="36">
        <f t="shared" si="174"/>
        <v>20112397</v>
      </c>
      <c r="P1733" s="63">
        <v>1125</v>
      </c>
      <c r="Q1733" s="76">
        <v>2.040888888888889</v>
      </c>
      <c r="R1733" s="76">
        <f t="shared" si="175"/>
        <v>-1</v>
      </c>
      <c r="S1733" s="95">
        <f t="shared" si="176"/>
        <v>-1</v>
      </c>
      <c r="T1733" s="95">
        <f t="shared" si="177"/>
        <v>0.54878048780487809</v>
      </c>
    </row>
    <row r="1734" spans="1:20" x14ac:dyDescent="0.3">
      <c r="A1734" s="36">
        <f t="shared" si="178"/>
        <v>3</v>
      </c>
      <c r="B1734" s="36">
        <v>2534</v>
      </c>
      <c r="C1734" s="36">
        <v>1</v>
      </c>
      <c r="D1734" s="36" t="s">
        <v>658</v>
      </c>
      <c r="E1734" s="36">
        <v>2011</v>
      </c>
      <c r="F1734" s="36">
        <v>2012</v>
      </c>
      <c r="G1734" s="36">
        <v>700</v>
      </c>
      <c r="H1734" s="36">
        <v>6</v>
      </c>
      <c r="I1734" s="36">
        <v>1</v>
      </c>
      <c r="J1734" s="36">
        <v>0</v>
      </c>
      <c r="K1734" s="36">
        <v>8</v>
      </c>
      <c r="L1734" s="36">
        <v>607</v>
      </c>
      <c r="M1734" s="36">
        <v>104</v>
      </c>
      <c r="N1734" s="95">
        <f t="shared" ref="N1734:N1751" si="179">L1734/(L1734+M1734)</f>
        <v>0.85372714486638535</v>
      </c>
      <c r="O1734" s="36">
        <f t="shared" si="174"/>
        <v>20112534</v>
      </c>
      <c r="P1734" s="63">
        <v>690</v>
      </c>
      <c r="Q1734" s="76">
        <v>1.0304347826086957</v>
      </c>
      <c r="R1734" s="76">
        <f t="shared" si="175"/>
        <v>-1</v>
      </c>
      <c r="S1734" s="95">
        <f t="shared" si="176"/>
        <v>-1</v>
      </c>
      <c r="T1734" s="95">
        <f t="shared" si="177"/>
        <v>0.85372714486638535</v>
      </c>
    </row>
    <row r="1735" spans="1:20" x14ac:dyDescent="0.3">
      <c r="A1735" s="36">
        <f t="shared" si="178"/>
        <v>3</v>
      </c>
      <c r="B1735" s="36">
        <v>2536</v>
      </c>
      <c r="C1735" s="36">
        <v>1</v>
      </c>
      <c r="D1735" s="36" t="s">
        <v>407</v>
      </c>
      <c r="E1735" s="36">
        <v>2011</v>
      </c>
      <c r="F1735" s="36">
        <v>2012</v>
      </c>
      <c r="G1735" s="36">
        <v>900</v>
      </c>
      <c r="H1735" s="36">
        <v>10</v>
      </c>
      <c r="I1735" s="36">
        <v>1</v>
      </c>
      <c r="J1735" s="36">
        <v>0</v>
      </c>
      <c r="K1735" s="36">
        <v>10</v>
      </c>
      <c r="L1735" s="36">
        <v>329</v>
      </c>
      <c r="M1735" s="36">
        <v>303</v>
      </c>
      <c r="N1735" s="95">
        <f t="shared" si="179"/>
        <v>0.52056962025316456</v>
      </c>
      <c r="O1735" s="36">
        <f t="shared" ref="O1735:O1751" si="180">10000*E1735+B1735</f>
        <v>20112536</v>
      </c>
      <c r="P1735" s="63">
        <v>232</v>
      </c>
      <c r="Q1735" s="76">
        <v>2.7241379310344827</v>
      </c>
      <c r="R1735" s="76">
        <f t="shared" ref="R1735:R1751" si="181">IF(A1735=1,N1735,-1)</f>
        <v>-1</v>
      </c>
      <c r="S1735" s="95">
        <f t="shared" ref="S1735:S1751" si="182">IF(A1735=2,N1735,-1)</f>
        <v>-1</v>
      </c>
      <c r="T1735" s="95">
        <f t="shared" ref="T1735:T1751" si="183">IF(A1735=3,N1735,-1)</f>
        <v>0.52056962025316456</v>
      </c>
    </row>
    <row r="1736" spans="1:20" x14ac:dyDescent="0.3">
      <c r="A1736" s="36">
        <f t="shared" si="178"/>
        <v>3</v>
      </c>
      <c r="B1736" s="36">
        <v>2580</v>
      </c>
      <c r="C1736" s="36">
        <v>1</v>
      </c>
      <c r="D1736" s="36" t="s">
        <v>408</v>
      </c>
      <c r="E1736" s="36">
        <v>2011</v>
      </c>
      <c r="F1736" s="36">
        <v>2012</v>
      </c>
      <c r="G1736" s="36">
        <v>120</v>
      </c>
      <c r="H1736" s="36">
        <v>6</v>
      </c>
      <c r="I1736" s="36">
        <v>1</v>
      </c>
      <c r="J1736" s="36">
        <v>0</v>
      </c>
      <c r="K1736" s="36">
        <v>2</v>
      </c>
      <c r="L1736" s="36">
        <v>340</v>
      </c>
      <c r="M1736" s="36">
        <v>256</v>
      </c>
      <c r="N1736" s="95">
        <f t="shared" si="179"/>
        <v>0.57046979865771807</v>
      </c>
      <c r="O1736" s="36">
        <f t="shared" si="180"/>
        <v>20112580</v>
      </c>
      <c r="P1736" s="63">
        <v>688</v>
      </c>
      <c r="Q1736" s="76">
        <v>0.86627906976744184</v>
      </c>
      <c r="R1736" s="76">
        <f t="shared" si="181"/>
        <v>-1</v>
      </c>
      <c r="S1736" s="95">
        <f t="shared" si="182"/>
        <v>-1</v>
      </c>
      <c r="T1736" s="95">
        <f t="shared" si="183"/>
        <v>0.57046979865771807</v>
      </c>
    </row>
    <row r="1737" spans="1:20" x14ac:dyDescent="0.3">
      <c r="A1737" s="36">
        <f t="shared" si="178"/>
        <v>3</v>
      </c>
      <c r="B1737" s="36">
        <v>2580</v>
      </c>
      <c r="C1737" s="36">
        <v>1</v>
      </c>
      <c r="D1737" s="36" t="s">
        <v>408</v>
      </c>
      <c r="E1737" s="36">
        <v>2011</v>
      </c>
      <c r="F1737" s="36">
        <v>2012</v>
      </c>
      <c r="G1737" s="36">
        <v>300</v>
      </c>
      <c r="H1737" s="36">
        <v>6</v>
      </c>
      <c r="I1737" s="36">
        <v>0</v>
      </c>
      <c r="J1737" s="36">
        <v>0</v>
      </c>
      <c r="K1737" s="36">
        <v>4</v>
      </c>
      <c r="L1737" s="36">
        <v>220</v>
      </c>
      <c r="M1737" s="36">
        <v>374</v>
      </c>
      <c r="N1737" s="95">
        <f t="shared" si="179"/>
        <v>0.37037037037037035</v>
      </c>
      <c r="O1737" s="36">
        <f t="shared" si="180"/>
        <v>20112580</v>
      </c>
      <c r="P1737" s="63">
        <v>688</v>
      </c>
      <c r="Q1737" s="76">
        <v>0.86337209302325579</v>
      </c>
      <c r="R1737" s="76">
        <f t="shared" si="181"/>
        <v>-1</v>
      </c>
      <c r="S1737" s="95">
        <f t="shared" si="182"/>
        <v>-1</v>
      </c>
      <c r="T1737" s="95">
        <f t="shared" si="183"/>
        <v>0.37037037037037035</v>
      </c>
    </row>
    <row r="1738" spans="1:20" x14ac:dyDescent="0.3">
      <c r="A1738" s="36">
        <f t="shared" si="178"/>
        <v>3</v>
      </c>
      <c r="B1738" s="36">
        <v>2683</v>
      </c>
      <c r="C1738" s="36">
        <v>1</v>
      </c>
      <c r="D1738" s="36" t="s">
        <v>587</v>
      </c>
      <c r="E1738" s="36">
        <v>2011</v>
      </c>
      <c r="F1738" s="36">
        <v>2012</v>
      </c>
      <c r="G1738" s="36">
        <v>1135</v>
      </c>
      <c r="H1738" s="36">
        <v>5</v>
      </c>
      <c r="I1738" s="36">
        <v>1</v>
      </c>
      <c r="J1738" s="36">
        <v>0</v>
      </c>
      <c r="K1738" s="36">
        <v>10</v>
      </c>
      <c r="L1738" s="36">
        <v>500</v>
      </c>
      <c r="M1738" s="36">
        <v>299</v>
      </c>
      <c r="N1738" s="95">
        <f t="shared" si="179"/>
        <v>0.62578222778473092</v>
      </c>
      <c r="O1738" s="36">
        <f t="shared" si="180"/>
        <v>20112683</v>
      </c>
      <c r="P1738" s="63">
        <v>429</v>
      </c>
      <c r="Q1738" s="76">
        <v>1.8624708624708626</v>
      </c>
      <c r="R1738" s="76">
        <f t="shared" si="181"/>
        <v>-1</v>
      </c>
      <c r="S1738" s="95">
        <f t="shared" si="182"/>
        <v>-1</v>
      </c>
      <c r="T1738" s="95">
        <f t="shared" si="183"/>
        <v>0.62578222778473092</v>
      </c>
    </row>
    <row r="1739" spans="1:20" x14ac:dyDescent="0.3">
      <c r="A1739" s="36">
        <f t="shared" si="178"/>
        <v>3</v>
      </c>
      <c r="B1739" s="36">
        <v>2687</v>
      </c>
      <c r="C1739" s="36">
        <v>1</v>
      </c>
      <c r="D1739" s="36" t="s">
        <v>621</v>
      </c>
      <c r="E1739" s="36">
        <v>2011</v>
      </c>
      <c r="F1739" s="36">
        <v>2013</v>
      </c>
      <c r="G1739" s="36">
        <v>50</v>
      </c>
      <c r="H1739" s="36">
        <v>10</v>
      </c>
      <c r="I1739" s="36">
        <v>1</v>
      </c>
      <c r="J1739" s="36">
        <v>1</v>
      </c>
      <c r="K1739" s="36">
        <v>1</v>
      </c>
      <c r="L1739" s="36">
        <v>701</v>
      </c>
      <c r="M1739" s="36">
        <v>341</v>
      </c>
      <c r="N1739" s="95">
        <f t="shared" si="179"/>
        <v>0.67274472168905952</v>
      </c>
      <c r="O1739" s="36">
        <f t="shared" si="180"/>
        <v>20112687</v>
      </c>
      <c r="P1739" s="63">
        <v>1073</v>
      </c>
      <c r="Q1739" s="76">
        <v>0.97110904007455734</v>
      </c>
      <c r="R1739" s="76">
        <f t="shared" si="181"/>
        <v>-1</v>
      </c>
      <c r="S1739" s="95">
        <f t="shared" si="182"/>
        <v>-1</v>
      </c>
      <c r="T1739" s="95">
        <f t="shared" si="183"/>
        <v>0.67274472168905952</v>
      </c>
    </row>
    <row r="1740" spans="1:20" x14ac:dyDescent="0.3">
      <c r="A1740" s="36">
        <f t="shared" si="178"/>
        <v>3</v>
      </c>
      <c r="B1740" s="36">
        <v>2711</v>
      </c>
      <c r="C1740" s="36">
        <v>1</v>
      </c>
      <c r="D1740" s="36" t="s">
        <v>366</v>
      </c>
      <c r="E1740" s="36">
        <v>2011</v>
      </c>
      <c r="F1740" s="36">
        <v>2012</v>
      </c>
      <c r="G1740" s="36">
        <v>700</v>
      </c>
      <c r="H1740" s="36">
        <v>10</v>
      </c>
      <c r="I1740" s="36">
        <v>0</v>
      </c>
      <c r="J1740" s="36">
        <v>0</v>
      </c>
      <c r="K1740" s="36">
        <v>8</v>
      </c>
      <c r="L1740" s="36">
        <v>1011</v>
      </c>
      <c r="M1740" s="36">
        <v>1751</v>
      </c>
      <c r="N1740" s="95">
        <f t="shared" si="179"/>
        <v>0.36603910209992757</v>
      </c>
      <c r="O1740" s="36">
        <f t="shared" si="180"/>
        <v>20112711</v>
      </c>
      <c r="P1740" s="63">
        <v>861</v>
      </c>
      <c r="Q1740" s="76">
        <v>3.2078977932636468</v>
      </c>
      <c r="R1740" s="76">
        <f t="shared" si="181"/>
        <v>-1</v>
      </c>
      <c r="S1740" s="95">
        <f t="shared" si="182"/>
        <v>-1</v>
      </c>
      <c r="T1740" s="95">
        <f t="shared" si="183"/>
        <v>0.36603910209992757</v>
      </c>
    </row>
    <row r="1741" spans="1:20" x14ac:dyDescent="0.3">
      <c r="A1741" s="36">
        <f t="shared" si="178"/>
        <v>3</v>
      </c>
      <c r="B1741" s="36">
        <v>2752</v>
      </c>
      <c r="C1741" s="36">
        <v>1</v>
      </c>
      <c r="D1741" s="36" t="s">
        <v>622</v>
      </c>
      <c r="E1741" s="36">
        <v>2011</v>
      </c>
      <c r="F1741" s="36">
        <v>2012</v>
      </c>
      <c r="G1741" s="36">
        <v>750</v>
      </c>
      <c r="H1741" s="36">
        <v>10</v>
      </c>
      <c r="I1741" s="36">
        <v>0</v>
      </c>
      <c r="J1741" s="36">
        <v>0</v>
      </c>
      <c r="K1741" s="36">
        <v>8</v>
      </c>
      <c r="L1741" s="36">
        <v>999</v>
      </c>
      <c r="M1741" s="36">
        <v>2029</v>
      </c>
      <c r="N1741" s="95">
        <f t="shared" si="179"/>
        <v>0.32992073976221931</v>
      </c>
      <c r="O1741" s="36">
        <f t="shared" si="180"/>
        <v>20112752</v>
      </c>
      <c r="P1741" s="63">
        <v>1785</v>
      </c>
      <c r="Q1741" s="76">
        <v>1.6963585434173669</v>
      </c>
      <c r="R1741" s="76">
        <f t="shared" si="181"/>
        <v>-1</v>
      </c>
      <c r="S1741" s="95">
        <f t="shared" si="182"/>
        <v>-1</v>
      </c>
      <c r="T1741" s="95">
        <f t="shared" si="183"/>
        <v>0.32992073976221931</v>
      </c>
    </row>
    <row r="1742" spans="1:20" x14ac:dyDescent="0.3">
      <c r="A1742" s="36">
        <f t="shared" si="178"/>
        <v>3</v>
      </c>
      <c r="B1742" s="36">
        <v>2752</v>
      </c>
      <c r="C1742" s="36">
        <v>1</v>
      </c>
      <c r="D1742" s="36" t="s">
        <v>622</v>
      </c>
      <c r="E1742" s="36">
        <v>2011</v>
      </c>
      <c r="F1742" s="36">
        <v>2012</v>
      </c>
      <c r="G1742" s="36">
        <v>150</v>
      </c>
      <c r="H1742" s="36">
        <v>10</v>
      </c>
      <c r="I1742" s="36">
        <v>0</v>
      </c>
      <c r="J1742" s="36">
        <v>0</v>
      </c>
      <c r="K1742" s="36">
        <v>2</v>
      </c>
      <c r="L1742" s="36">
        <v>988</v>
      </c>
      <c r="M1742" s="36">
        <v>2043</v>
      </c>
      <c r="N1742" s="95">
        <f t="shared" si="179"/>
        <v>0.32596502804354999</v>
      </c>
      <c r="O1742" s="36">
        <f t="shared" si="180"/>
        <v>20112752</v>
      </c>
      <c r="P1742" s="63">
        <v>1785</v>
      </c>
      <c r="Q1742" s="76">
        <v>1.6980392156862745</v>
      </c>
      <c r="R1742" s="76">
        <f t="shared" si="181"/>
        <v>-1</v>
      </c>
      <c r="S1742" s="95">
        <f t="shared" si="182"/>
        <v>-1</v>
      </c>
      <c r="T1742" s="95">
        <f t="shared" si="183"/>
        <v>0.32596502804354999</v>
      </c>
    </row>
    <row r="1743" spans="1:20" x14ac:dyDescent="0.3">
      <c r="A1743" s="36">
        <f t="shared" si="178"/>
        <v>3</v>
      </c>
      <c r="B1743" s="36">
        <v>2753</v>
      </c>
      <c r="C1743" s="36">
        <v>1</v>
      </c>
      <c r="D1743" s="36" t="s">
        <v>465</v>
      </c>
      <c r="E1743" s="36">
        <v>2011</v>
      </c>
      <c r="F1743" s="36">
        <v>2013</v>
      </c>
      <c r="G1743" s="36">
        <v>700</v>
      </c>
      <c r="H1743" s="36">
        <v>10</v>
      </c>
      <c r="I1743" s="36">
        <v>1</v>
      </c>
      <c r="J1743" s="36">
        <v>1</v>
      </c>
      <c r="K1743" s="36">
        <v>8</v>
      </c>
      <c r="L1743" s="36">
        <v>695</v>
      </c>
      <c r="M1743" s="36">
        <v>220</v>
      </c>
      <c r="N1743" s="95">
        <f t="shared" si="179"/>
        <v>0.7595628415300546</v>
      </c>
      <c r="O1743" s="36">
        <f t="shared" si="180"/>
        <v>20112753</v>
      </c>
      <c r="P1743" s="63">
        <v>1003</v>
      </c>
      <c r="Q1743" s="76">
        <v>0.91226321036889335</v>
      </c>
      <c r="R1743" s="76">
        <f t="shared" si="181"/>
        <v>-1</v>
      </c>
      <c r="S1743" s="95">
        <f t="shared" si="182"/>
        <v>-1</v>
      </c>
      <c r="T1743" s="95">
        <f t="shared" si="183"/>
        <v>0.7595628415300546</v>
      </c>
    </row>
    <row r="1744" spans="1:20" x14ac:dyDescent="0.3">
      <c r="A1744" s="36">
        <f t="shared" si="178"/>
        <v>3</v>
      </c>
      <c r="B1744" s="36">
        <v>2754</v>
      </c>
      <c r="C1744" s="36">
        <v>1</v>
      </c>
      <c r="D1744" s="36" t="s">
        <v>588</v>
      </c>
      <c r="E1744" s="36">
        <v>2011</v>
      </c>
      <c r="F1744" s="36">
        <v>2012</v>
      </c>
      <c r="G1744" s="36">
        <v>290.05</v>
      </c>
      <c r="H1744" s="36">
        <v>10</v>
      </c>
      <c r="I1744" s="36">
        <v>1</v>
      </c>
      <c r="J1744" s="36">
        <v>0</v>
      </c>
      <c r="K1744" s="36">
        <v>3</v>
      </c>
      <c r="L1744" s="36">
        <v>320</v>
      </c>
      <c r="M1744" s="36">
        <v>32</v>
      </c>
      <c r="N1744" s="95">
        <f t="shared" si="179"/>
        <v>0.90909090909090906</v>
      </c>
      <c r="O1744" s="36">
        <f t="shared" si="180"/>
        <v>20112754</v>
      </c>
      <c r="P1744" s="63">
        <v>489</v>
      </c>
      <c r="Q1744" s="76">
        <v>0.71983640081799594</v>
      </c>
      <c r="R1744" s="76">
        <f t="shared" si="181"/>
        <v>-1</v>
      </c>
      <c r="S1744" s="95">
        <f t="shared" si="182"/>
        <v>-1</v>
      </c>
      <c r="T1744" s="95">
        <f t="shared" si="183"/>
        <v>0.90909090909090906</v>
      </c>
    </row>
    <row r="1745" spans="1:20" x14ac:dyDescent="0.3">
      <c r="A1745" s="36">
        <f t="shared" si="178"/>
        <v>3</v>
      </c>
      <c r="B1745" s="36">
        <v>2759</v>
      </c>
      <c r="C1745" s="36">
        <v>1</v>
      </c>
      <c r="D1745" s="36" t="s">
        <v>498</v>
      </c>
      <c r="E1745" s="36">
        <v>2011</v>
      </c>
      <c r="F1745" s="36">
        <v>2012</v>
      </c>
      <c r="G1745" s="36">
        <v>307.08000000000004</v>
      </c>
      <c r="H1745" s="36">
        <v>10</v>
      </c>
      <c r="I1745" s="36">
        <v>1</v>
      </c>
      <c r="J1745" s="36">
        <v>0</v>
      </c>
      <c r="K1745" s="36">
        <v>4</v>
      </c>
      <c r="L1745" s="36">
        <v>430</v>
      </c>
      <c r="M1745" s="36">
        <v>191</v>
      </c>
      <c r="N1745" s="95">
        <f t="shared" si="179"/>
        <v>0.69243156199677935</v>
      </c>
      <c r="O1745" s="36">
        <f t="shared" si="180"/>
        <v>20112759</v>
      </c>
      <c r="P1745" s="63">
        <v>300</v>
      </c>
      <c r="Q1745" s="76">
        <v>2.0699999999999998</v>
      </c>
      <c r="R1745" s="76">
        <f t="shared" si="181"/>
        <v>-1</v>
      </c>
      <c r="S1745" s="95">
        <f t="shared" si="182"/>
        <v>-1</v>
      </c>
      <c r="T1745" s="95">
        <f t="shared" si="183"/>
        <v>0.69243156199677935</v>
      </c>
    </row>
    <row r="1746" spans="1:20" x14ac:dyDescent="0.3">
      <c r="A1746" s="36">
        <f t="shared" si="178"/>
        <v>3</v>
      </c>
      <c r="B1746" s="36">
        <v>2835</v>
      </c>
      <c r="C1746" s="36">
        <v>1</v>
      </c>
      <c r="D1746" s="36" t="s">
        <v>146</v>
      </c>
      <c r="E1746" s="36">
        <v>2011</v>
      </c>
      <c r="F1746" s="36">
        <v>2012</v>
      </c>
      <c r="G1746" s="36">
        <v>913.39</v>
      </c>
      <c r="H1746" s="36">
        <v>8</v>
      </c>
      <c r="I1746" s="36">
        <v>1</v>
      </c>
      <c r="J1746" s="36">
        <v>0</v>
      </c>
      <c r="K1746" s="36">
        <v>10</v>
      </c>
      <c r="L1746" s="36">
        <v>1010</v>
      </c>
      <c r="M1746" s="36">
        <v>812</v>
      </c>
      <c r="N1746" s="95">
        <f t="shared" si="179"/>
        <v>0.55433589462129529</v>
      </c>
      <c r="O1746" s="36">
        <f t="shared" si="180"/>
        <v>20112835</v>
      </c>
      <c r="P1746" s="63">
        <v>537</v>
      </c>
      <c r="Q1746" s="76">
        <v>3.3929236499068902</v>
      </c>
      <c r="R1746" s="76">
        <f t="shared" si="181"/>
        <v>-1</v>
      </c>
      <c r="S1746" s="95">
        <f t="shared" si="182"/>
        <v>-1</v>
      </c>
      <c r="T1746" s="95">
        <f t="shared" si="183"/>
        <v>0.55433589462129529</v>
      </c>
    </row>
    <row r="1747" spans="1:20" x14ac:dyDescent="0.3">
      <c r="A1747" s="36">
        <f t="shared" si="178"/>
        <v>3</v>
      </c>
      <c r="B1747" s="36">
        <v>2854</v>
      </c>
      <c r="C1747" s="36">
        <v>1</v>
      </c>
      <c r="D1747" s="36" t="s">
        <v>590</v>
      </c>
      <c r="E1747" s="36">
        <v>2011</v>
      </c>
      <c r="F1747" s="36">
        <v>2012</v>
      </c>
      <c r="G1747" s="36">
        <v>400.91</v>
      </c>
      <c r="H1747" s="36">
        <v>10</v>
      </c>
      <c r="I1747" s="36">
        <v>1</v>
      </c>
      <c r="J1747" s="36">
        <v>0</v>
      </c>
      <c r="K1747" s="36">
        <v>5</v>
      </c>
      <c r="L1747" s="36">
        <v>334</v>
      </c>
      <c r="M1747" s="36">
        <v>68</v>
      </c>
      <c r="N1747" s="95">
        <f t="shared" si="179"/>
        <v>0.8308457711442786</v>
      </c>
      <c r="O1747" s="36">
        <f t="shared" si="180"/>
        <v>20112854</v>
      </c>
      <c r="P1747" s="63">
        <v>539</v>
      </c>
      <c r="Q1747" s="76">
        <v>0.74582560296846012</v>
      </c>
      <c r="R1747" s="76">
        <f t="shared" si="181"/>
        <v>-1</v>
      </c>
      <c r="S1747" s="95">
        <f t="shared" si="182"/>
        <v>-1</v>
      </c>
      <c r="T1747" s="95">
        <f t="shared" si="183"/>
        <v>0.8308457711442786</v>
      </c>
    </row>
    <row r="1748" spans="1:20" x14ac:dyDescent="0.3">
      <c r="A1748" s="36">
        <f t="shared" si="178"/>
        <v>3</v>
      </c>
      <c r="B1748" s="36">
        <v>2856</v>
      </c>
      <c r="C1748" s="36">
        <v>1</v>
      </c>
      <c r="D1748" s="36" t="s">
        <v>679</v>
      </c>
      <c r="E1748" s="36">
        <v>2011</v>
      </c>
      <c r="F1748" s="36">
        <v>2012</v>
      </c>
      <c r="G1748" s="36">
        <v>1000</v>
      </c>
      <c r="H1748" s="36">
        <v>10</v>
      </c>
      <c r="I1748" s="36">
        <v>0</v>
      </c>
      <c r="J1748" s="36">
        <v>0</v>
      </c>
      <c r="K1748" s="36">
        <v>10</v>
      </c>
      <c r="L1748" s="36">
        <v>256</v>
      </c>
      <c r="M1748" s="36">
        <v>322</v>
      </c>
      <c r="N1748" s="95">
        <f t="shared" si="179"/>
        <v>0.44290657439446368</v>
      </c>
      <c r="O1748" s="36">
        <f t="shared" si="180"/>
        <v>20112856</v>
      </c>
      <c r="P1748" s="63">
        <v>340</v>
      </c>
      <c r="Q1748" s="76">
        <v>1.7</v>
      </c>
      <c r="R1748" s="76">
        <f t="shared" si="181"/>
        <v>-1</v>
      </c>
      <c r="S1748" s="95">
        <f t="shared" si="182"/>
        <v>-1</v>
      </c>
      <c r="T1748" s="95">
        <f t="shared" si="183"/>
        <v>0.44290657439446368</v>
      </c>
    </row>
    <row r="1749" spans="1:20" x14ac:dyDescent="0.3">
      <c r="A1749" s="36">
        <f t="shared" si="178"/>
        <v>3</v>
      </c>
      <c r="B1749" s="36">
        <v>2859</v>
      </c>
      <c r="C1749" s="36">
        <v>1</v>
      </c>
      <c r="D1749" s="36" t="s">
        <v>591</v>
      </c>
      <c r="E1749" s="36">
        <v>2011</v>
      </c>
      <c r="F1749" s="36">
        <v>2013</v>
      </c>
      <c r="G1749" s="36">
        <v>727.36</v>
      </c>
      <c r="H1749" s="36">
        <v>7</v>
      </c>
      <c r="I1749" s="36">
        <v>1</v>
      </c>
      <c r="J1749" s="36">
        <v>1</v>
      </c>
      <c r="K1749" s="36">
        <v>8</v>
      </c>
      <c r="L1749" s="36">
        <v>2163</v>
      </c>
      <c r="M1749" s="36">
        <v>1212</v>
      </c>
      <c r="N1749" s="95">
        <f t="shared" si="179"/>
        <v>0.64088888888888884</v>
      </c>
      <c r="O1749" s="36">
        <f t="shared" si="180"/>
        <v>20112859</v>
      </c>
      <c r="P1749" s="63">
        <v>1713</v>
      </c>
      <c r="Q1749" s="76">
        <v>1.9702276707530648</v>
      </c>
      <c r="R1749" s="76">
        <f t="shared" si="181"/>
        <v>-1</v>
      </c>
      <c r="S1749" s="95">
        <f t="shared" si="182"/>
        <v>-1</v>
      </c>
      <c r="T1749" s="95">
        <f t="shared" si="183"/>
        <v>0.64088888888888884</v>
      </c>
    </row>
    <row r="1750" spans="1:20" x14ac:dyDescent="0.3">
      <c r="A1750" s="36">
        <f t="shared" si="178"/>
        <v>3</v>
      </c>
      <c r="B1750" s="36">
        <v>2897</v>
      </c>
      <c r="C1750" s="36">
        <v>1</v>
      </c>
      <c r="D1750" s="36" t="s">
        <v>680</v>
      </c>
      <c r="E1750" s="36">
        <v>2011</v>
      </c>
      <c r="F1750" s="36">
        <v>2012</v>
      </c>
      <c r="G1750" s="36">
        <v>500</v>
      </c>
      <c r="H1750" s="36">
        <v>10</v>
      </c>
      <c r="I1750" s="36">
        <v>1</v>
      </c>
      <c r="J1750" s="36">
        <v>0</v>
      </c>
      <c r="K1750" s="36">
        <v>6</v>
      </c>
      <c r="L1750" s="36">
        <v>1422</v>
      </c>
      <c r="M1750" s="36">
        <v>181</v>
      </c>
      <c r="N1750" s="95">
        <f t="shared" si="179"/>
        <v>0.88708671241422332</v>
      </c>
      <c r="O1750" s="36">
        <f t="shared" si="180"/>
        <v>20112897</v>
      </c>
      <c r="P1750" s="63">
        <v>1185</v>
      </c>
      <c r="Q1750" s="76">
        <v>1.3527426160337552</v>
      </c>
      <c r="R1750" s="76">
        <f t="shared" si="181"/>
        <v>-1</v>
      </c>
      <c r="S1750" s="95">
        <f t="shared" si="182"/>
        <v>-1</v>
      </c>
      <c r="T1750" s="95">
        <f t="shared" si="183"/>
        <v>0.88708671241422332</v>
      </c>
    </row>
    <row r="1751" spans="1:20" x14ac:dyDescent="0.3">
      <c r="A1751" s="36">
        <f t="shared" si="178"/>
        <v>3</v>
      </c>
      <c r="B1751" s="36">
        <v>2897</v>
      </c>
      <c r="C1751" s="36">
        <v>1</v>
      </c>
      <c r="D1751" s="36" t="s">
        <v>680</v>
      </c>
      <c r="E1751" s="36">
        <v>2011</v>
      </c>
      <c r="F1751" s="36">
        <v>2012</v>
      </c>
      <c r="G1751" s="36">
        <v>400</v>
      </c>
      <c r="H1751" s="36">
        <v>10</v>
      </c>
      <c r="I1751" s="36">
        <v>1</v>
      </c>
      <c r="J1751" s="36">
        <v>0</v>
      </c>
      <c r="K1751" s="36">
        <v>5</v>
      </c>
      <c r="L1751" s="36">
        <v>1199</v>
      </c>
      <c r="M1751" s="36">
        <v>402</v>
      </c>
      <c r="N1751" s="95">
        <f t="shared" si="179"/>
        <v>0.74890693316677082</v>
      </c>
      <c r="O1751" s="36">
        <f t="shared" si="180"/>
        <v>20112897</v>
      </c>
      <c r="P1751" s="63">
        <v>1185</v>
      </c>
      <c r="Q1751" s="76">
        <v>1.3510548523206751</v>
      </c>
      <c r="R1751" s="76">
        <f t="shared" si="181"/>
        <v>-1</v>
      </c>
      <c r="S1751" s="95">
        <f t="shared" si="182"/>
        <v>-1</v>
      </c>
      <c r="T1751" s="95">
        <f t="shared" si="183"/>
        <v>0.74890693316677082</v>
      </c>
    </row>
    <row r="1752" spans="1:20" x14ac:dyDescent="0.3">
      <c r="A1752" s="36">
        <f t="shared" ref="A1752:A1800" si="184">IF(E1752/4=INT(E1752/4),1,IF(E1752/2=INT(E1752/2),2,3))</f>
        <v>3</v>
      </c>
      <c r="B1752" s="36">
        <v>2899</v>
      </c>
      <c r="C1752" s="36">
        <v>1</v>
      </c>
      <c r="D1752" s="36" t="s">
        <v>681</v>
      </c>
      <c r="E1752" s="36">
        <v>2011</v>
      </c>
      <c r="F1752" s="36">
        <v>2013</v>
      </c>
      <c r="G1752" s="36">
        <v>292.99</v>
      </c>
      <c r="H1752" s="36">
        <v>10</v>
      </c>
      <c r="I1752" s="36">
        <v>1</v>
      </c>
      <c r="J1752" s="36">
        <v>1</v>
      </c>
      <c r="K1752" s="36">
        <v>3</v>
      </c>
      <c r="L1752" s="36">
        <v>891</v>
      </c>
      <c r="M1752" s="36">
        <v>195</v>
      </c>
      <c r="N1752" s="95">
        <f t="shared" ref="N1752:N1800" si="185">L1752/(L1752+M1752)</f>
        <v>0.8204419889502762</v>
      </c>
      <c r="O1752" s="36">
        <f t="shared" ref="O1752:O1800" si="186">10000*E1752+B1752</f>
        <v>20112899</v>
      </c>
      <c r="P1752" s="63">
        <v>1561.79</v>
      </c>
      <c r="Q1752" s="76">
        <v>0.69535596975265568</v>
      </c>
      <c r="R1752" s="76">
        <f>IF(A1752=1,N1752,-1)</f>
        <v>-1</v>
      </c>
      <c r="S1752" s="95">
        <f>IF(A1752=2,N1752,-1)</f>
        <v>-1</v>
      </c>
      <c r="T1752" s="95">
        <f>IF(A1752=3,N1752,-1)</f>
        <v>0.8204419889502762</v>
      </c>
    </row>
    <row r="1753" spans="1:20" x14ac:dyDescent="0.3">
      <c r="A1753" s="36">
        <f t="shared" si="184"/>
        <v>1</v>
      </c>
      <c r="B1753" s="36">
        <v>4</v>
      </c>
      <c r="C1753" s="36">
        <v>1</v>
      </c>
      <c r="D1753" s="36" t="s">
        <v>536</v>
      </c>
      <c r="E1753" s="36">
        <v>2012</v>
      </c>
      <c r="F1753" s="36">
        <v>2013</v>
      </c>
      <c r="G1753" s="36">
        <v>1</v>
      </c>
      <c r="H1753" s="36">
        <v>10</v>
      </c>
      <c r="I1753" s="36">
        <v>1</v>
      </c>
      <c r="J1753" s="36">
        <v>0</v>
      </c>
      <c r="K1753" s="36">
        <v>1</v>
      </c>
      <c r="L1753" s="36">
        <v>1187</v>
      </c>
      <c r="M1753" s="36">
        <v>914</v>
      </c>
      <c r="N1753" s="95">
        <f t="shared" si="185"/>
        <v>0.56496906235126132</v>
      </c>
      <c r="O1753" s="36">
        <f t="shared" si="186"/>
        <v>20120004</v>
      </c>
      <c r="P1753" s="63">
        <v>384.02000000000004</v>
      </c>
      <c r="Q1753" s="76">
        <v>5.471069215145044</v>
      </c>
      <c r="R1753" s="76">
        <f>IF(A1753=1,N1753,-1)</f>
        <v>0.56496906235126132</v>
      </c>
      <c r="S1753" s="95">
        <f>IF(A1753=2,N1753,-1)</f>
        <v>-1</v>
      </c>
      <c r="T1753" s="95">
        <f>IF(A1753=3,N1753,-1)</f>
        <v>-1</v>
      </c>
    </row>
    <row r="1754" spans="1:20" x14ac:dyDescent="0.3">
      <c r="A1754" s="36">
        <f t="shared" si="184"/>
        <v>1</v>
      </c>
      <c r="B1754" s="36">
        <v>23</v>
      </c>
      <c r="C1754" s="36">
        <v>1</v>
      </c>
      <c r="D1754" s="36" t="s">
        <v>516</v>
      </c>
      <c r="E1754" s="36">
        <v>2012</v>
      </c>
      <c r="F1754" s="36">
        <v>2013</v>
      </c>
      <c r="G1754" s="36">
        <v>700</v>
      </c>
      <c r="H1754" s="36">
        <v>5</v>
      </c>
      <c r="I1754" s="36">
        <v>1</v>
      </c>
      <c r="J1754" s="36">
        <v>0</v>
      </c>
      <c r="K1754" s="36">
        <v>8</v>
      </c>
      <c r="L1754" s="36">
        <v>1866</v>
      </c>
      <c r="M1754" s="36">
        <v>1555</v>
      </c>
      <c r="N1754" s="95">
        <f t="shared" si="185"/>
        <v>0.54545454545454541</v>
      </c>
      <c r="O1754" s="36">
        <f t="shared" si="186"/>
        <v>20120023</v>
      </c>
      <c r="P1754" s="63">
        <v>902.32999999999993</v>
      </c>
      <c r="Q1754" s="76">
        <v>3.7912958673655983</v>
      </c>
      <c r="R1754" s="76">
        <f t="shared" ref="R1754:R1800" si="187">IF(A1754=1,N1754,-1)</f>
        <v>0.54545454545454541</v>
      </c>
      <c r="S1754" s="95">
        <f t="shared" ref="S1754:S1800" si="188">IF(A1754=2,N1754,-1)</f>
        <v>-1</v>
      </c>
      <c r="T1754" s="95">
        <f t="shared" ref="T1754:T1800" si="189">IF(A1754=3,N1754,-1)</f>
        <v>-1</v>
      </c>
    </row>
    <row r="1755" spans="1:20" x14ac:dyDescent="0.3">
      <c r="A1755" s="36">
        <f t="shared" si="184"/>
        <v>1</v>
      </c>
      <c r="B1755" s="36">
        <v>31</v>
      </c>
      <c r="C1755" s="36">
        <v>1</v>
      </c>
      <c r="D1755" s="36" t="s">
        <v>468</v>
      </c>
      <c r="E1755" s="36">
        <v>2012</v>
      </c>
      <c r="F1755" s="36">
        <v>2014</v>
      </c>
      <c r="G1755" s="36">
        <v>501</v>
      </c>
      <c r="H1755" s="36">
        <v>7</v>
      </c>
      <c r="I1755" s="36">
        <v>1</v>
      </c>
      <c r="J1755" s="36">
        <v>1</v>
      </c>
      <c r="K1755" s="36">
        <v>6</v>
      </c>
      <c r="L1755" s="36">
        <v>11715</v>
      </c>
      <c r="M1755" s="36">
        <v>5900</v>
      </c>
      <c r="N1755" s="95">
        <f t="shared" si="185"/>
        <v>0.66505818904342895</v>
      </c>
      <c r="O1755" s="36">
        <f t="shared" si="186"/>
        <v>20120031</v>
      </c>
      <c r="P1755" s="63">
        <v>4928.8100000000004</v>
      </c>
      <c r="Q1755" s="76">
        <v>3.5738849742635646</v>
      </c>
      <c r="R1755" s="76">
        <f t="shared" si="187"/>
        <v>0.66505818904342895</v>
      </c>
      <c r="S1755" s="95">
        <f t="shared" si="188"/>
        <v>-1</v>
      </c>
      <c r="T1755" s="95">
        <f t="shared" si="189"/>
        <v>-1</v>
      </c>
    </row>
    <row r="1756" spans="1:20" x14ac:dyDescent="0.3">
      <c r="A1756" s="36">
        <f t="shared" si="184"/>
        <v>1</v>
      </c>
      <c r="B1756" s="36">
        <v>47</v>
      </c>
      <c r="C1756" s="36">
        <v>1</v>
      </c>
      <c r="D1756" s="36" t="s">
        <v>236</v>
      </c>
      <c r="E1756" s="36">
        <v>2012</v>
      </c>
      <c r="F1756" s="36">
        <v>2013</v>
      </c>
      <c r="G1756" s="36">
        <v>380</v>
      </c>
      <c r="H1756" s="36">
        <v>6</v>
      </c>
      <c r="I1756" s="36">
        <v>1</v>
      </c>
      <c r="J1756" s="36">
        <v>0</v>
      </c>
      <c r="K1756" s="36">
        <v>4</v>
      </c>
      <c r="L1756" s="36">
        <v>6417</v>
      </c>
      <c r="M1756" s="36">
        <v>5274</v>
      </c>
      <c r="N1756" s="95">
        <f t="shared" si="185"/>
        <v>0.54888375673595069</v>
      </c>
      <c r="O1756" s="36">
        <f t="shared" si="186"/>
        <v>20120047</v>
      </c>
      <c r="P1756" s="63">
        <v>3879.59</v>
      </c>
      <c r="Q1756" s="76">
        <v>3.0134627628177202</v>
      </c>
      <c r="R1756" s="76">
        <f t="shared" si="187"/>
        <v>0.54888375673595069</v>
      </c>
      <c r="S1756" s="95">
        <f t="shared" si="188"/>
        <v>-1</v>
      </c>
      <c r="T1756" s="95">
        <f t="shared" si="189"/>
        <v>-1</v>
      </c>
    </row>
    <row r="1757" spans="1:20" x14ac:dyDescent="0.3">
      <c r="A1757" s="36">
        <f t="shared" si="184"/>
        <v>1</v>
      </c>
      <c r="B1757" s="36">
        <v>84</v>
      </c>
      <c r="C1757" s="36">
        <v>1</v>
      </c>
      <c r="D1757" s="36" t="s">
        <v>267</v>
      </c>
      <c r="E1757" s="36">
        <v>2012</v>
      </c>
      <c r="F1757" s="36">
        <v>2013</v>
      </c>
      <c r="G1757" s="36">
        <v>500</v>
      </c>
      <c r="H1757" s="36">
        <v>5</v>
      </c>
      <c r="I1757" s="36">
        <v>0</v>
      </c>
      <c r="J1757" s="36">
        <v>0</v>
      </c>
      <c r="K1757" s="36">
        <v>6</v>
      </c>
      <c r="L1757" s="36">
        <v>1161</v>
      </c>
      <c r="M1757" s="36">
        <v>1486</v>
      </c>
      <c r="N1757" s="95">
        <f t="shared" si="185"/>
        <v>0.4386097468832641</v>
      </c>
      <c r="O1757" s="36">
        <f t="shared" si="186"/>
        <v>20120084</v>
      </c>
      <c r="P1757" s="63">
        <v>589.62</v>
      </c>
      <c r="Q1757" s="76">
        <v>4.4893321122078627</v>
      </c>
      <c r="R1757" s="76">
        <f t="shared" si="187"/>
        <v>0.4386097468832641</v>
      </c>
      <c r="S1757" s="95">
        <f t="shared" si="188"/>
        <v>-1</v>
      </c>
      <c r="T1757" s="95">
        <f t="shared" si="189"/>
        <v>-1</v>
      </c>
    </row>
    <row r="1758" spans="1:20" x14ac:dyDescent="0.3">
      <c r="A1758" s="36">
        <f t="shared" si="184"/>
        <v>1</v>
      </c>
      <c r="B1758" s="36">
        <v>88</v>
      </c>
      <c r="C1758" s="36">
        <v>1</v>
      </c>
      <c r="D1758" s="36" t="s">
        <v>238</v>
      </c>
      <c r="E1758" s="36">
        <v>2012</v>
      </c>
      <c r="F1758" s="36">
        <v>2013</v>
      </c>
      <c r="G1758" s="36">
        <v>575</v>
      </c>
      <c r="H1758" s="36">
        <v>10</v>
      </c>
      <c r="I1758" s="36">
        <v>1</v>
      </c>
      <c r="J1758" s="36">
        <v>0</v>
      </c>
      <c r="K1758" s="36">
        <v>6</v>
      </c>
      <c r="L1758" s="36">
        <v>5991</v>
      </c>
      <c r="M1758" s="36">
        <v>4658</v>
      </c>
      <c r="N1758" s="95">
        <f t="shared" si="185"/>
        <v>0.56258803643534605</v>
      </c>
      <c r="O1758" s="36">
        <f t="shared" si="186"/>
        <v>20120088</v>
      </c>
      <c r="P1758" s="63">
        <v>1980.6599999999999</v>
      </c>
      <c r="Q1758" s="76">
        <v>5.3764906647279194</v>
      </c>
      <c r="R1758" s="76">
        <f t="shared" si="187"/>
        <v>0.56258803643534605</v>
      </c>
      <c r="S1758" s="95">
        <f t="shared" si="188"/>
        <v>-1</v>
      </c>
      <c r="T1758" s="95">
        <f t="shared" si="189"/>
        <v>-1</v>
      </c>
    </row>
    <row r="1759" spans="1:20" x14ac:dyDescent="0.3">
      <c r="A1759" s="36">
        <f t="shared" si="184"/>
        <v>1</v>
      </c>
      <c r="B1759" s="36">
        <v>91</v>
      </c>
      <c r="C1759" s="36">
        <v>1</v>
      </c>
      <c r="D1759" s="36" t="s">
        <v>239</v>
      </c>
      <c r="E1759" s="36">
        <v>2012</v>
      </c>
      <c r="F1759" s="36">
        <v>2013</v>
      </c>
      <c r="G1759" s="36">
        <v>1</v>
      </c>
      <c r="H1759" s="36">
        <v>5</v>
      </c>
      <c r="I1759" s="36">
        <v>1</v>
      </c>
      <c r="J1759" s="36">
        <v>0</v>
      </c>
      <c r="K1759" s="36">
        <v>1</v>
      </c>
      <c r="L1759" s="36">
        <v>1129</v>
      </c>
      <c r="M1759" s="36">
        <v>974</v>
      </c>
      <c r="N1759" s="95">
        <f t="shared" si="185"/>
        <v>0.5368521160247266</v>
      </c>
      <c r="O1759" s="36">
        <f t="shared" si="186"/>
        <v>20120091</v>
      </c>
      <c r="P1759" s="63">
        <v>761.19</v>
      </c>
      <c r="Q1759" s="76">
        <v>2.7627793323611711</v>
      </c>
      <c r="R1759" s="76">
        <f t="shared" si="187"/>
        <v>0.5368521160247266</v>
      </c>
      <c r="S1759" s="95">
        <f t="shared" si="188"/>
        <v>-1</v>
      </c>
      <c r="T1759" s="95">
        <f t="shared" si="189"/>
        <v>-1</v>
      </c>
    </row>
    <row r="1760" spans="1:20" x14ac:dyDescent="0.3">
      <c r="A1760" s="36">
        <f t="shared" si="184"/>
        <v>1</v>
      </c>
      <c r="B1760" s="36">
        <v>99</v>
      </c>
      <c r="C1760" s="36">
        <v>1</v>
      </c>
      <c r="D1760" s="36" t="s">
        <v>315</v>
      </c>
      <c r="E1760" s="36">
        <v>2012</v>
      </c>
      <c r="F1760" s="36">
        <v>2013</v>
      </c>
      <c r="G1760" s="36">
        <v>341</v>
      </c>
      <c r="H1760" s="36">
        <v>9</v>
      </c>
      <c r="I1760" s="36">
        <v>1</v>
      </c>
      <c r="J1760" s="36">
        <v>0</v>
      </c>
      <c r="K1760" s="36">
        <v>4</v>
      </c>
      <c r="L1760" s="36">
        <v>1896</v>
      </c>
      <c r="M1760" s="36">
        <v>1172</v>
      </c>
      <c r="N1760" s="95">
        <f t="shared" si="185"/>
        <v>0.61799217731421119</v>
      </c>
      <c r="O1760" s="36">
        <f t="shared" si="186"/>
        <v>20120099</v>
      </c>
      <c r="P1760" s="63">
        <v>1208.77</v>
      </c>
      <c r="Q1760" s="76">
        <v>2.5381172596937382</v>
      </c>
      <c r="R1760" s="76">
        <f t="shared" si="187"/>
        <v>0.61799217731421119</v>
      </c>
      <c r="S1760" s="95">
        <f t="shared" si="188"/>
        <v>-1</v>
      </c>
      <c r="T1760" s="95">
        <f t="shared" si="189"/>
        <v>-1</v>
      </c>
    </row>
    <row r="1761" spans="1:20" x14ac:dyDescent="0.3">
      <c r="A1761" s="36">
        <f t="shared" si="184"/>
        <v>1</v>
      </c>
      <c r="B1761" s="36">
        <v>100</v>
      </c>
      <c r="C1761" s="36">
        <v>1</v>
      </c>
      <c r="D1761" s="36" t="s">
        <v>316</v>
      </c>
      <c r="E1761" s="36">
        <v>2012</v>
      </c>
      <c r="F1761" s="36">
        <v>2013</v>
      </c>
      <c r="G1761" s="36">
        <v>629</v>
      </c>
      <c r="H1761" s="36">
        <v>5</v>
      </c>
      <c r="I1761" s="36">
        <v>1</v>
      </c>
      <c r="J1761" s="36">
        <v>0</v>
      </c>
      <c r="K1761" s="36">
        <v>7</v>
      </c>
      <c r="L1761" s="36">
        <v>596</v>
      </c>
      <c r="M1761" s="36">
        <v>411</v>
      </c>
      <c r="N1761" s="95">
        <f t="shared" si="185"/>
        <v>0.59185700099304861</v>
      </c>
      <c r="O1761" s="36">
        <f t="shared" si="186"/>
        <v>20120100</v>
      </c>
      <c r="P1761" s="63">
        <v>343.03</v>
      </c>
      <c r="Q1761" s="76">
        <v>2.9356033000029154</v>
      </c>
      <c r="R1761" s="76">
        <f t="shared" si="187"/>
        <v>0.59185700099304861</v>
      </c>
      <c r="S1761" s="95">
        <f t="shared" si="188"/>
        <v>-1</v>
      </c>
      <c r="T1761" s="95">
        <f t="shared" si="189"/>
        <v>-1</v>
      </c>
    </row>
    <row r="1762" spans="1:20" x14ac:dyDescent="0.3">
      <c r="A1762" s="36">
        <f t="shared" si="184"/>
        <v>1</v>
      </c>
      <c r="B1762" s="36">
        <v>100</v>
      </c>
      <c r="C1762" s="36">
        <v>1</v>
      </c>
      <c r="D1762" s="36" t="s">
        <v>316</v>
      </c>
      <c r="E1762" s="36">
        <v>2012</v>
      </c>
      <c r="F1762" s="36">
        <v>2013</v>
      </c>
      <c r="G1762" s="36">
        <v>100</v>
      </c>
      <c r="H1762" s="36">
        <v>5</v>
      </c>
      <c r="I1762" s="36">
        <v>0</v>
      </c>
      <c r="J1762" s="36">
        <v>0</v>
      </c>
      <c r="K1762" s="36">
        <v>2</v>
      </c>
      <c r="L1762" s="36">
        <v>449</v>
      </c>
      <c r="M1762" s="36">
        <v>550</v>
      </c>
      <c r="N1762" s="95">
        <f t="shared" si="185"/>
        <v>0.44944944944944942</v>
      </c>
      <c r="O1762" s="36">
        <f t="shared" si="186"/>
        <v>20120100</v>
      </c>
      <c r="P1762" s="63">
        <v>343.03</v>
      </c>
      <c r="Q1762" s="76">
        <v>2.9122817246304988</v>
      </c>
      <c r="R1762" s="76">
        <f t="shared" si="187"/>
        <v>0.44944944944944942</v>
      </c>
      <c r="S1762" s="95">
        <f t="shared" si="188"/>
        <v>-1</v>
      </c>
      <c r="T1762" s="95">
        <f t="shared" si="189"/>
        <v>-1</v>
      </c>
    </row>
    <row r="1763" spans="1:20" x14ac:dyDescent="0.3">
      <c r="A1763" s="36">
        <f t="shared" si="184"/>
        <v>1</v>
      </c>
      <c r="B1763" s="36">
        <v>118</v>
      </c>
      <c r="C1763" s="36">
        <v>1</v>
      </c>
      <c r="D1763" s="36" t="s">
        <v>413</v>
      </c>
      <c r="E1763" s="36">
        <v>2012</v>
      </c>
      <c r="F1763" s="36">
        <v>2013</v>
      </c>
      <c r="G1763" s="36">
        <v>589.36</v>
      </c>
      <c r="H1763" s="36">
        <v>5</v>
      </c>
      <c r="I1763" s="36">
        <v>1</v>
      </c>
      <c r="J1763" s="36">
        <v>0</v>
      </c>
      <c r="K1763" s="36">
        <v>6</v>
      </c>
      <c r="L1763" s="36">
        <v>923</v>
      </c>
      <c r="M1763" s="36">
        <v>671</v>
      </c>
      <c r="N1763" s="95">
        <f t="shared" si="185"/>
        <v>0.5790464240903388</v>
      </c>
      <c r="O1763" s="36">
        <f t="shared" si="186"/>
        <v>20120118</v>
      </c>
      <c r="P1763" s="63">
        <v>376.90999999999997</v>
      </c>
      <c r="Q1763" s="76">
        <v>4.2291263166273119</v>
      </c>
      <c r="R1763" s="76">
        <f t="shared" si="187"/>
        <v>0.5790464240903388</v>
      </c>
      <c r="S1763" s="95">
        <f t="shared" si="188"/>
        <v>-1</v>
      </c>
      <c r="T1763" s="95">
        <f t="shared" si="189"/>
        <v>-1</v>
      </c>
    </row>
    <row r="1764" spans="1:20" x14ac:dyDescent="0.3">
      <c r="A1764" s="36">
        <f t="shared" si="184"/>
        <v>1</v>
      </c>
      <c r="B1764" s="36">
        <v>118</v>
      </c>
      <c r="C1764" s="36">
        <v>1</v>
      </c>
      <c r="D1764" s="36" t="s">
        <v>413</v>
      </c>
      <c r="E1764" s="36">
        <v>2012</v>
      </c>
      <c r="F1764" s="36">
        <v>2013</v>
      </c>
      <c r="G1764" s="36">
        <v>109.21</v>
      </c>
      <c r="H1764" s="36">
        <v>5</v>
      </c>
      <c r="I1764" s="36">
        <v>0</v>
      </c>
      <c r="J1764" s="36">
        <v>0</v>
      </c>
      <c r="K1764" s="36">
        <v>2</v>
      </c>
      <c r="L1764" s="36">
        <v>685</v>
      </c>
      <c r="M1764" s="36">
        <v>891</v>
      </c>
      <c r="N1764" s="95">
        <f t="shared" si="185"/>
        <v>0.43464467005076141</v>
      </c>
      <c r="O1764" s="36">
        <f t="shared" si="186"/>
        <v>20120118</v>
      </c>
      <c r="P1764" s="63">
        <v>376.90999999999997</v>
      </c>
      <c r="Q1764" s="76">
        <v>4.1813695577193499</v>
      </c>
      <c r="R1764" s="76">
        <f t="shared" si="187"/>
        <v>0.43464467005076141</v>
      </c>
      <c r="S1764" s="95">
        <f t="shared" si="188"/>
        <v>-1</v>
      </c>
      <c r="T1764" s="95">
        <f t="shared" si="189"/>
        <v>-1</v>
      </c>
    </row>
    <row r="1765" spans="1:20" x14ac:dyDescent="0.3">
      <c r="A1765" s="36">
        <f t="shared" si="184"/>
        <v>1</v>
      </c>
      <c r="B1765" s="36">
        <v>186</v>
      </c>
      <c r="C1765" s="36">
        <v>1</v>
      </c>
      <c r="D1765" s="36" t="s">
        <v>600</v>
      </c>
      <c r="E1765" s="36">
        <v>2012</v>
      </c>
      <c r="F1765" s="36">
        <v>2013</v>
      </c>
      <c r="G1765" s="36">
        <v>1.01</v>
      </c>
      <c r="H1765" s="36">
        <v>10</v>
      </c>
      <c r="I1765" s="36">
        <v>1</v>
      </c>
      <c r="J1765" s="36">
        <v>0</v>
      </c>
      <c r="K1765" s="36">
        <v>1</v>
      </c>
      <c r="L1765" s="36">
        <v>3505</v>
      </c>
      <c r="M1765" s="36">
        <v>2331</v>
      </c>
      <c r="N1765" s="95">
        <f t="shared" si="185"/>
        <v>0.60058259081562715</v>
      </c>
      <c r="O1765" s="36">
        <f t="shared" si="186"/>
        <v>20120186</v>
      </c>
      <c r="P1765" s="63">
        <v>1634.74</v>
      </c>
      <c r="Q1765" s="76">
        <v>3.5699866645460441</v>
      </c>
      <c r="R1765" s="76">
        <f t="shared" si="187"/>
        <v>0.60058259081562715</v>
      </c>
      <c r="S1765" s="95">
        <f t="shared" si="188"/>
        <v>-1</v>
      </c>
      <c r="T1765" s="95">
        <f t="shared" si="189"/>
        <v>-1</v>
      </c>
    </row>
    <row r="1766" spans="1:20" x14ac:dyDescent="0.3">
      <c r="A1766" s="36">
        <f t="shared" si="184"/>
        <v>1</v>
      </c>
      <c r="B1766" s="36">
        <v>256</v>
      </c>
      <c r="C1766" s="36">
        <v>1</v>
      </c>
      <c r="D1766" s="36" t="s">
        <v>490</v>
      </c>
      <c r="E1766" s="36">
        <v>2012</v>
      </c>
      <c r="F1766" s="36">
        <v>2014</v>
      </c>
      <c r="G1766" s="36">
        <v>1111.4100000000001</v>
      </c>
      <c r="H1766" s="36">
        <v>5</v>
      </c>
      <c r="I1766" s="36">
        <v>1</v>
      </c>
      <c r="J1766" s="36">
        <v>1</v>
      </c>
      <c r="K1766" s="36">
        <v>10</v>
      </c>
      <c r="L1766" s="36">
        <v>5759</v>
      </c>
      <c r="M1766" s="36">
        <v>4503</v>
      </c>
      <c r="N1766" s="95">
        <f t="shared" si="185"/>
        <v>0.56119664782693435</v>
      </c>
      <c r="O1766" s="36">
        <f t="shared" si="186"/>
        <v>20120256</v>
      </c>
      <c r="P1766" s="63">
        <v>2844.81</v>
      </c>
      <c r="Q1766" s="76">
        <v>3.6072707843406064</v>
      </c>
      <c r="R1766" s="76">
        <f t="shared" si="187"/>
        <v>0.56119664782693435</v>
      </c>
      <c r="S1766" s="95">
        <f t="shared" si="188"/>
        <v>-1</v>
      </c>
      <c r="T1766" s="95">
        <f t="shared" si="189"/>
        <v>-1</v>
      </c>
    </row>
    <row r="1767" spans="1:20" x14ac:dyDescent="0.3">
      <c r="A1767" s="36">
        <f t="shared" si="184"/>
        <v>1</v>
      </c>
      <c r="B1767" s="36">
        <v>279</v>
      </c>
      <c r="C1767" s="36">
        <v>1</v>
      </c>
      <c r="D1767" s="36" t="s">
        <v>421</v>
      </c>
      <c r="E1767" s="36">
        <v>2012</v>
      </c>
      <c r="F1767" s="36">
        <v>2013</v>
      </c>
      <c r="G1767" s="36">
        <v>385</v>
      </c>
      <c r="H1767" s="36">
        <v>5</v>
      </c>
      <c r="I1767" s="36">
        <v>0</v>
      </c>
      <c r="J1767" s="36">
        <v>0</v>
      </c>
      <c r="K1767" s="36">
        <v>4</v>
      </c>
      <c r="L1767" s="36">
        <v>33792</v>
      </c>
      <c r="M1767" s="36">
        <v>33908</v>
      </c>
      <c r="N1767" s="95">
        <f t="shared" si="185"/>
        <v>0.49914327917282125</v>
      </c>
      <c r="O1767" s="36">
        <f t="shared" si="186"/>
        <v>20120279</v>
      </c>
      <c r="P1767" s="63">
        <v>20590.629999999997</v>
      </c>
      <c r="Q1767" s="76">
        <v>3.2879032841637197</v>
      </c>
      <c r="R1767" s="76">
        <f t="shared" si="187"/>
        <v>0.49914327917282125</v>
      </c>
      <c r="S1767" s="95">
        <f t="shared" si="188"/>
        <v>-1</v>
      </c>
      <c r="T1767" s="95">
        <f t="shared" si="189"/>
        <v>-1</v>
      </c>
    </row>
    <row r="1768" spans="1:20" x14ac:dyDescent="0.3">
      <c r="A1768" s="36">
        <f t="shared" si="184"/>
        <v>1</v>
      </c>
      <c r="B1768" s="36">
        <v>280</v>
      </c>
      <c r="C1768" s="36">
        <v>1</v>
      </c>
      <c r="D1768" s="36" t="s">
        <v>545</v>
      </c>
      <c r="E1768" s="36">
        <v>2012</v>
      </c>
      <c r="F1768" s="36">
        <v>2013</v>
      </c>
      <c r="G1768" s="36">
        <v>301.39999999999998</v>
      </c>
      <c r="H1768" s="36">
        <v>10</v>
      </c>
      <c r="I1768" s="36">
        <v>1</v>
      </c>
      <c r="J1768" s="36">
        <v>0</v>
      </c>
      <c r="K1768" s="36">
        <v>4</v>
      </c>
      <c r="L1768" s="36">
        <v>14544</v>
      </c>
      <c r="M1768" s="36">
        <v>4965</v>
      </c>
      <c r="N1768" s="95">
        <f t="shared" si="185"/>
        <v>0.74550207596493923</v>
      </c>
      <c r="O1768" s="36">
        <f t="shared" si="186"/>
        <v>20120280</v>
      </c>
      <c r="P1768" s="63">
        <v>4309.1400000000003</v>
      </c>
      <c r="Q1768" s="76">
        <v>4.5273534858463638</v>
      </c>
      <c r="R1768" s="76">
        <f t="shared" si="187"/>
        <v>0.74550207596493923</v>
      </c>
      <c r="S1768" s="95">
        <f t="shared" si="188"/>
        <v>-1</v>
      </c>
      <c r="T1768" s="95">
        <f t="shared" si="189"/>
        <v>-1</v>
      </c>
    </row>
    <row r="1769" spans="1:20" x14ac:dyDescent="0.3">
      <c r="A1769" s="36">
        <f t="shared" si="184"/>
        <v>1</v>
      </c>
      <c r="B1769" s="36">
        <v>280</v>
      </c>
      <c r="C1769" s="36">
        <v>1</v>
      </c>
      <c r="D1769" s="36" t="s">
        <v>545</v>
      </c>
      <c r="E1769" s="36">
        <v>2012</v>
      </c>
      <c r="F1769" s="36">
        <v>2013</v>
      </c>
      <c r="G1769" s="36">
        <v>60</v>
      </c>
      <c r="H1769" s="36">
        <v>10</v>
      </c>
      <c r="I1769" s="36">
        <v>1</v>
      </c>
      <c r="J1769" s="36">
        <v>0</v>
      </c>
      <c r="K1769" s="36">
        <v>1</v>
      </c>
      <c r="L1769" s="36">
        <v>12348</v>
      </c>
      <c r="M1769" s="36">
        <v>7092</v>
      </c>
      <c r="N1769" s="95">
        <f t="shared" si="185"/>
        <v>0.63518518518518519</v>
      </c>
      <c r="O1769" s="36">
        <f t="shared" si="186"/>
        <v>20120280</v>
      </c>
      <c r="P1769" s="63">
        <v>4309.1400000000003</v>
      </c>
      <c r="Q1769" s="76">
        <v>4.5113410100391258</v>
      </c>
      <c r="R1769" s="76">
        <f t="shared" si="187"/>
        <v>0.63518518518518519</v>
      </c>
      <c r="S1769" s="95">
        <f t="shared" si="188"/>
        <v>-1</v>
      </c>
      <c r="T1769" s="95">
        <f t="shared" si="189"/>
        <v>-1</v>
      </c>
    </row>
    <row r="1770" spans="1:20" x14ac:dyDescent="0.3">
      <c r="A1770" s="36">
        <f t="shared" si="184"/>
        <v>1</v>
      </c>
      <c r="B1770" s="36">
        <v>363</v>
      </c>
      <c r="C1770" s="36">
        <v>1</v>
      </c>
      <c r="D1770" s="36" t="s">
        <v>595</v>
      </c>
      <c r="E1770" s="36">
        <v>2012</v>
      </c>
      <c r="F1770" s="36">
        <v>2013</v>
      </c>
      <c r="G1770" s="36">
        <v>700</v>
      </c>
      <c r="H1770" s="36">
        <v>10</v>
      </c>
      <c r="I1770" s="36">
        <v>0</v>
      </c>
      <c r="J1770" s="36">
        <v>0</v>
      </c>
      <c r="K1770" s="36">
        <v>8</v>
      </c>
      <c r="L1770" s="36">
        <v>223</v>
      </c>
      <c r="M1770" s="36">
        <v>415</v>
      </c>
      <c r="N1770" s="95">
        <f t="shared" si="185"/>
        <v>0.34952978056426331</v>
      </c>
      <c r="O1770" s="36">
        <f t="shared" si="186"/>
        <v>20120363</v>
      </c>
      <c r="P1770" s="63">
        <v>372.39000000000004</v>
      </c>
      <c r="Q1770" s="76">
        <v>1.7132576062729932</v>
      </c>
      <c r="R1770" s="76">
        <f t="shared" si="187"/>
        <v>0.34952978056426331</v>
      </c>
      <c r="S1770" s="95">
        <f t="shared" si="188"/>
        <v>-1</v>
      </c>
      <c r="T1770" s="95">
        <f t="shared" si="189"/>
        <v>-1</v>
      </c>
    </row>
    <row r="1771" spans="1:20" x14ac:dyDescent="0.3">
      <c r="A1771" s="36">
        <f t="shared" si="184"/>
        <v>1</v>
      </c>
      <c r="B1771" s="36">
        <v>402</v>
      </c>
      <c r="C1771" s="36">
        <v>1</v>
      </c>
      <c r="D1771" s="36" t="s">
        <v>282</v>
      </c>
      <c r="E1771" s="36">
        <v>2012</v>
      </c>
      <c r="F1771" s="36">
        <v>2013</v>
      </c>
      <c r="G1771" s="36">
        <v>568.55999999999995</v>
      </c>
      <c r="H1771" s="36">
        <v>10</v>
      </c>
      <c r="I1771" s="36">
        <v>1</v>
      </c>
      <c r="J1771" s="36">
        <v>0</v>
      </c>
      <c r="K1771" s="36">
        <v>6</v>
      </c>
      <c r="L1771" s="36">
        <v>287</v>
      </c>
      <c r="M1771" s="36">
        <v>267</v>
      </c>
      <c r="N1771" s="95">
        <f t="shared" si="185"/>
        <v>0.51805054151624552</v>
      </c>
      <c r="O1771" s="36">
        <f t="shared" si="186"/>
        <v>20120402</v>
      </c>
      <c r="P1771" s="63">
        <v>97.06</v>
      </c>
      <c r="Q1771" s="76">
        <v>5.7078096023078508</v>
      </c>
      <c r="R1771" s="76">
        <f t="shared" si="187"/>
        <v>0.51805054151624552</v>
      </c>
      <c r="S1771" s="95">
        <f t="shared" si="188"/>
        <v>-1</v>
      </c>
      <c r="T1771" s="95">
        <f t="shared" si="189"/>
        <v>-1</v>
      </c>
    </row>
    <row r="1772" spans="1:20" x14ac:dyDescent="0.3">
      <c r="A1772" s="36">
        <f t="shared" si="184"/>
        <v>1</v>
      </c>
      <c r="B1772" s="36">
        <v>485</v>
      </c>
      <c r="C1772" s="36">
        <v>1</v>
      </c>
      <c r="D1772" s="36" t="s">
        <v>494</v>
      </c>
      <c r="E1772" s="36">
        <v>2012</v>
      </c>
      <c r="F1772" s="36">
        <v>2013</v>
      </c>
      <c r="G1772" s="36">
        <v>350</v>
      </c>
      <c r="H1772" s="36">
        <v>4</v>
      </c>
      <c r="I1772" s="36">
        <v>0</v>
      </c>
      <c r="J1772" s="36">
        <v>0</v>
      </c>
      <c r="K1772" s="36">
        <v>4</v>
      </c>
      <c r="L1772" s="36">
        <v>877</v>
      </c>
      <c r="M1772" s="36">
        <v>1023</v>
      </c>
      <c r="N1772" s="95">
        <f t="shared" si="185"/>
        <v>0.46157894736842103</v>
      </c>
      <c r="O1772" s="36">
        <f t="shared" si="186"/>
        <v>20120485</v>
      </c>
      <c r="P1772" s="63">
        <v>830.61999999999989</v>
      </c>
      <c r="Q1772" s="76">
        <v>2.2874479304615831</v>
      </c>
      <c r="R1772" s="76">
        <f t="shared" si="187"/>
        <v>0.46157894736842103</v>
      </c>
      <c r="S1772" s="95">
        <f t="shared" si="188"/>
        <v>-1</v>
      </c>
      <c r="T1772" s="95">
        <f t="shared" si="189"/>
        <v>-1</v>
      </c>
    </row>
    <row r="1773" spans="1:20" x14ac:dyDescent="0.3">
      <c r="A1773" s="36">
        <f t="shared" si="184"/>
        <v>1</v>
      </c>
      <c r="B1773" s="36">
        <v>542</v>
      </c>
      <c r="C1773" s="36">
        <v>1</v>
      </c>
      <c r="D1773" s="36" t="s">
        <v>291</v>
      </c>
      <c r="E1773" s="36">
        <v>2012</v>
      </c>
      <c r="F1773" s="36">
        <v>2013</v>
      </c>
      <c r="G1773" s="36">
        <v>400</v>
      </c>
      <c r="H1773" s="36">
        <v>5</v>
      </c>
      <c r="I1773" s="36">
        <v>1</v>
      </c>
      <c r="J1773" s="36">
        <v>0</v>
      </c>
      <c r="K1773" s="36">
        <v>5</v>
      </c>
      <c r="L1773" s="36">
        <v>1462</v>
      </c>
      <c r="M1773" s="36">
        <v>1181</v>
      </c>
      <c r="N1773" s="95">
        <f t="shared" si="185"/>
        <v>0.55315928868709796</v>
      </c>
      <c r="O1773" s="36">
        <f t="shared" si="186"/>
        <v>20120542</v>
      </c>
      <c r="P1773" s="63">
        <v>464.24</v>
      </c>
      <c r="Q1773" s="76">
        <v>5.6931759434775113</v>
      </c>
      <c r="R1773" s="76">
        <f t="shared" si="187"/>
        <v>0.55315928868709796</v>
      </c>
      <c r="S1773" s="95">
        <f t="shared" si="188"/>
        <v>-1</v>
      </c>
      <c r="T1773" s="95">
        <f t="shared" si="189"/>
        <v>-1</v>
      </c>
    </row>
    <row r="1774" spans="1:20" x14ac:dyDescent="0.3">
      <c r="A1774" s="36">
        <f t="shared" si="184"/>
        <v>1</v>
      </c>
      <c r="B1774" s="36">
        <v>542</v>
      </c>
      <c r="C1774" s="36">
        <v>1</v>
      </c>
      <c r="D1774" s="36" t="s">
        <v>291</v>
      </c>
      <c r="E1774" s="36">
        <v>2012</v>
      </c>
      <c r="F1774" s="36">
        <v>2013</v>
      </c>
      <c r="G1774" s="36">
        <v>95</v>
      </c>
      <c r="H1774" s="36">
        <v>5</v>
      </c>
      <c r="I1774" s="36">
        <v>1</v>
      </c>
      <c r="J1774" s="36">
        <v>0</v>
      </c>
      <c r="K1774" s="36">
        <v>1</v>
      </c>
      <c r="L1774" s="36">
        <v>1388</v>
      </c>
      <c r="M1774" s="36">
        <v>1236</v>
      </c>
      <c r="N1774" s="95">
        <f t="shared" si="185"/>
        <v>0.52896341463414631</v>
      </c>
      <c r="O1774" s="36">
        <f t="shared" si="186"/>
        <v>20120542</v>
      </c>
      <c r="P1774" s="63">
        <v>464.24</v>
      </c>
      <c r="Q1774" s="76">
        <v>5.6522488368085471</v>
      </c>
      <c r="R1774" s="76">
        <f t="shared" si="187"/>
        <v>0.52896341463414631</v>
      </c>
      <c r="S1774" s="95">
        <f t="shared" si="188"/>
        <v>-1</v>
      </c>
      <c r="T1774" s="95">
        <f t="shared" si="189"/>
        <v>-1</v>
      </c>
    </row>
    <row r="1775" spans="1:20" x14ac:dyDescent="0.3">
      <c r="A1775" s="36">
        <f t="shared" si="184"/>
        <v>1</v>
      </c>
      <c r="B1775" s="36">
        <v>599</v>
      </c>
      <c r="C1775" s="36">
        <v>1</v>
      </c>
      <c r="D1775" s="36" t="s">
        <v>527</v>
      </c>
      <c r="E1775" s="36">
        <v>2012</v>
      </c>
      <c r="F1775" s="36">
        <v>2014</v>
      </c>
      <c r="G1775" s="36">
        <v>1200</v>
      </c>
      <c r="H1775" s="36">
        <v>10</v>
      </c>
      <c r="I1775" s="36">
        <v>1</v>
      </c>
      <c r="J1775" s="36">
        <v>1</v>
      </c>
      <c r="K1775" s="36">
        <v>10</v>
      </c>
      <c r="L1775" s="36">
        <v>970</v>
      </c>
      <c r="M1775" s="36">
        <v>429</v>
      </c>
      <c r="N1775" s="95">
        <f t="shared" si="185"/>
        <v>0.69335239456754827</v>
      </c>
      <c r="O1775" s="36">
        <f t="shared" si="186"/>
        <v>20120599</v>
      </c>
      <c r="P1775" s="63">
        <v>450.69</v>
      </c>
      <c r="Q1775" s="76">
        <v>3.1041292240786351</v>
      </c>
      <c r="R1775" s="76">
        <f t="shared" si="187"/>
        <v>0.69335239456754827</v>
      </c>
      <c r="S1775" s="95">
        <f t="shared" si="188"/>
        <v>-1</v>
      </c>
      <c r="T1775" s="95">
        <f t="shared" si="189"/>
        <v>-1</v>
      </c>
    </row>
    <row r="1776" spans="1:20" x14ac:dyDescent="0.3">
      <c r="A1776" s="36">
        <f t="shared" si="184"/>
        <v>1</v>
      </c>
      <c r="B1776" s="36">
        <v>601</v>
      </c>
      <c r="C1776" s="36">
        <v>1</v>
      </c>
      <c r="D1776" s="36" t="s">
        <v>293</v>
      </c>
      <c r="E1776" s="36">
        <v>2012</v>
      </c>
      <c r="F1776" s="36">
        <v>2013</v>
      </c>
      <c r="G1776" s="36">
        <v>600</v>
      </c>
      <c r="H1776" s="36">
        <v>10</v>
      </c>
      <c r="I1776" s="36">
        <v>0</v>
      </c>
      <c r="J1776" s="36">
        <v>0</v>
      </c>
      <c r="K1776" s="36">
        <v>7</v>
      </c>
      <c r="L1776" s="36">
        <v>719</v>
      </c>
      <c r="M1776" s="36">
        <v>931</v>
      </c>
      <c r="N1776" s="95">
        <f t="shared" si="185"/>
        <v>0.43575757575757573</v>
      </c>
      <c r="O1776" s="36">
        <f t="shared" si="186"/>
        <v>20120601</v>
      </c>
      <c r="P1776" s="63">
        <v>647.14</v>
      </c>
      <c r="Q1776" s="76">
        <v>2.5496801310381061</v>
      </c>
      <c r="R1776" s="76">
        <f t="shared" si="187"/>
        <v>0.43575757575757573</v>
      </c>
      <c r="S1776" s="95">
        <f t="shared" si="188"/>
        <v>-1</v>
      </c>
      <c r="T1776" s="95">
        <f t="shared" si="189"/>
        <v>-1</v>
      </c>
    </row>
    <row r="1777" spans="1:20" x14ac:dyDescent="0.3">
      <c r="A1777" s="36">
        <f t="shared" si="184"/>
        <v>1</v>
      </c>
      <c r="B1777" s="36">
        <v>625</v>
      </c>
      <c r="C1777" s="36">
        <v>1</v>
      </c>
      <c r="D1777" s="36" t="s">
        <v>294</v>
      </c>
      <c r="E1777" s="36">
        <v>2012</v>
      </c>
      <c r="F1777" s="36">
        <v>2013</v>
      </c>
      <c r="G1777" s="36">
        <v>821.55</v>
      </c>
      <c r="H1777" s="36">
        <v>8</v>
      </c>
      <c r="I1777" s="36">
        <v>1</v>
      </c>
      <c r="J1777" s="36">
        <v>0</v>
      </c>
      <c r="K1777" s="36">
        <v>9</v>
      </c>
      <c r="L1777" s="36">
        <v>78703</v>
      </c>
      <c r="M1777" s="36">
        <v>49306</v>
      </c>
      <c r="N1777" s="95">
        <f t="shared" si="185"/>
        <v>0.61482395769047493</v>
      </c>
      <c r="O1777" s="36">
        <f t="shared" si="186"/>
        <v>20120625</v>
      </c>
      <c r="P1777" s="63">
        <v>37707.5</v>
      </c>
      <c r="Q1777" s="76">
        <v>3.3947888351123781</v>
      </c>
      <c r="R1777" s="76">
        <f t="shared" si="187"/>
        <v>0.61482395769047493</v>
      </c>
      <c r="S1777" s="95">
        <f t="shared" si="188"/>
        <v>-1</v>
      </c>
      <c r="T1777" s="95">
        <f t="shared" si="189"/>
        <v>-1</v>
      </c>
    </row>
    <row r="1778" spans="1:20" x14ac:dyDescent="0.3">
      <c r="A1778" s="36">
        <f t="shared" si="184"/>
        <v>1</v>
      </c>
      <c r="B1778" s="36">
        <v>630</v>
      </c>
      <c r="C1778" s="36">
        <v>1</v>
      </c>
      <c r="D1778" s="36" t="s">
        <v>393</v>
      </c>
      <c r="E1778" s="36">
        <v>2012</v>
      </c>
      <c r="F1778" s="36">
        <v>2014</v>
      </c>
      <c r="G1778" s="36">
        <v>1600</v>
      </c>
      <c r="H1778" s="36">
        <v>5</v>
      </c>
      <c r="I1778" s="36">
        <v>1</v>
      </c>
      <c r="J1778" s="36">
        <v>1</v>
      </c>
      <c r="K1778" s="36">
        <v>10</v>
      </c>
      <c r="L1778" s="36">
        <v>768</v>
      </c>
      <c r="M1778" s="36">
        <v>369</v>
      </c>
      <c r="N1778" s="95">
        <f t="shared" si="185"/>
        <v>0.67546174142480209</v>
      </c>
      <c r="O1778" s="36">
        <f t="shared" si="186"/>
        <v>20120630</v>
      </c>
      <c r="P1778" s="63">
        <v>387.39</v>
      </c>
      <c r="Q1778" s="76">
        <v>2.9350267172616742</v>
      </c>
      <c r="R1778" s="76">
        <f t="shared" si="187"/>
        <v>0.67546174142480209</v>
      </c>
      <c r="S1778" s="95">
        <f t="shared" si="188"/>
        <v>-1</v>
      </c>
      <c r="T1778" s="95">
        <f t="shared" si="189"/>
        <v>-1</v>
      </c>
    </row>
    <row r="1779" spans="1:20" x14ac:dyDescent="0.3">
      <c r="A1779" s="36">
        <f t="shared" si="184"/>
        <v>1</v>
      </c>
      <c r="B1779" s="36">
        <v>656</v>
      </c>
      <c r="C1779" s="36">
        <v>1</v>
      </c>
      <c r="D1779" s="36" t="s">
        <v>229</v>
      </c>
      <c r="E1779" s="36">
        <v>2012</v>
      </c>
      <c r="F1779" s="36">
        <v>2013</v>
      </c>
      <c r="G1779" s="36">
        <v>600</v>
      </c>
      <c r="H1779" s="36">
        <v>8</v>
      </c>
      <c r="I1779" s="36">
        <v>0</v>
      </c>
      <c r="J1779" s="36">
        <v>0</v>
      </c>
      <c r="K1779" s="36">
        <v>7</v>
      </c>
      <c r="L1779" s="36">
        <v>6421</v>
      </c>
      <c r="M1779" s="36">
        <v>6606</v>
      </c>
      <c r="N1779" s="95">
        <f t="shared" si="185"/>
        <v>0.49289936286174868</v>
      </c>
      <c r="O1779" s="36">
        <f t="shared" si="186"/>
        <v>20120656</v>
      </c>
      <c r="P1779" s="63">
        <v>3900.0300000000007</v>
      </c>
      <c r="Q1779" s="76">
        <v>3.3402307161739775</v>
      </c>
      <c r="R1779" s="76">
        <f t="shared" si="187"/>
        <v>0.49289936286174868</v>
      </c>
      <c r="S1779" s="95">
        <f t="shared" si="188"/>
        <v>-1</v>
      </c>
      <c r="T1779" s="95">
        <f t="shared" si="189"/>
        <v>-1</v>
      </c>
    </row>
    <row r="1780" spans="1:20" x14ac:dyDescent="0.3">
      <c r="A1780" s="36">
        <f t="shared" si="184"/>
        <v>1</v>
      </c>
      <c r="B1780" s="36">
        <v>690</v>
      </c>
      <c r="C1780" s="36">
        <v>1</v>
      </c>
      <c r="D1780" s="36" t="s">
        <v>337</v>
      </c>
      <c r="E1780" s="36">
        <v>2012</v>
      </c>
      <c r="F1780" s="36">
        <v>2013</v>
      </c>
      <c r="G1780" s="36">
        <v>400</v>
      </c>
      <c r="H1780" s="36">
        <v>10</v>
      </c>
      <c r="I1780" s="36">
        <v>0</v>
      </c>
      <c r="J1780" s="36">
        <v>0</v>
      </c>
      <c r="K1780" s="36">
        <v>5</v>
      </c>
      <c r="L1780" s="36">
        <v>1045</v>
      </c>
      <c r="M1780" s="36">
        <v>1537</v>
      </c>
      <c r="N1780" s="95">
        <f t="shared" si="185"/>
        <v>0.40472501936483346</v>
      </c>
      <c r="O1780" s="36">
        <f t="shared" si="186"/>
        <v>20120690</v>
      </c>
      <c r="P1780" s="63">
        <v>1043.9000000000001</v>
      </c>
      <c r="Q1780" s="76">
        <v>2.4734169939649391</v>
      </c>
      <c r="R1780" s="76">
        <f t="shared" si="187"/>
        <v>0.40472501936483346</v>
      </c>
      <c r="S1780" s="95">
        <f t="shared" si="188"/>
        <v>-1</v>
      </c>
      <c r="T1780" s="95">
        <f t="shared" si="189"/>
        <v>-1</v>
      </c>
    </row>
    <row r="1781" spans="1:20" x14ac:dyDescent="0.3">
      <c r="A1781" s="36">
        <f t="shared" si="184"/>
        <v>1</v>
      </c>
      <c r="B1781" s="36">
        <v>695</v>
      </c>
      <c r="C1781" s="36">
        <v>1</v>
      </c>
      <c r="D1781" s="36" t="s">
        <v>338</v>
      </c>
      <c r="E1781" s="36">
        <v>2012</v>
      </c>
      <c r="F1781" s="36">
        <v>2014</v>
      </c>
      <c r="G1781" s="36">
        <v>873.36</v>
      </c>
      <c r="H1781" s="36">
        <v>10</v>
      </c>
      <c r="I1781" s="36">
        <v>1</v>
      </c>
      <c r="J1781" s="36">
        <v>1</v>
      </c>
      <c r="K1781" s="36">
        <v>9</v>
      </c>
      <c r="L1781" s="36">
        <v>1800</v>
      </c>
      <c r="M1781" s="36">
        <v>1020</v>
      </c>
      <c r="N1781" s="95">
        <f t="shared" si="185"/>
        <v>0.63829787234042556</v>
      </c>
      <c r="O1781" s="36">
        <f t="shared" si="186"/>
        <v>20120695</v>
      </c>
      <c r="P1781" s="63">
        <v>726.43000000000006</v>
      </c>
      <c r="Q1781" s="76">
        <v>3.8819982654901364</v>
      </c>
      <c r="R1781" s="76">
        <f t="shared" si="187"/>
        <v>0.63829787234042556</v>
      </c>
      <c r="S1781" s="95">
        <f t="shared" si="188"/>
        <v>-1</v>
      </c>
      <c r="T1781" s="95">
        <f t="shared" si="189"/>
        <v>-1</v>
      </c>
    </row>
    <row r="1782" spans="1:20" x14ac:dyDescent="0.3">
      <c r="A1782" s="36">
        <f t="shared" si="184"/>
        <v>1</v>
      </c>
      <c r="B1782" s="36">
        <v>726</v>
      </c>
      <c r="C1782" s="36">
        <v>1</v>
      </c>
      <c r="D1782" s="36" t="s">
        <v>506</v>
      </c>
      <c r="E1782" s="36">
        <v>2012</v>
      </c>
      <c r="F1782" s="36">
        <v>2013</v>
      </c>
      <c r="G1782" s="36">
        <v>610</v>
      </c>
      <c r="H1782" s="36">
        <v>10</v>
      </c>
      <c r="I1782" s="36">
        <v>0</v>
      </c>
      <c r="J1782" s="36">
        <v>0</v>
      </c>
      <c r="K1782" s="36">
        <v>7</v>
      </c>
      <c r="L1782" s="36">
        <v>2639</v>
      </c>
      <c r="M1782" s="36">
        <v>2936</v>
      </c>
      <c r="N1782" s="95">
        <f t="shared" si="185"/>
        <v>0.47336322869955155</v>
      </c>
      <c r="O1782" s="36">
        <f t="shared" si="186"/>
        <v>20120726</v>
      </c>
      <c r="P1782" s="63">
        <v>2717.6800000000003</v>
      </c>
      <c r="Q1782" s="76">
        <v>2.051382061169821</v>
      </c>
      <c r="R1782" s="76">
        <f t="shared" si="187"/>
        <v>0.47336322869955155</v>
      </c>
      <c r="S1782" s="95">
        <f t="shared" si="188"/>
        <v>-1</v>
      </c>
      <c r="T1782" s="95">
        <f t="shared" si="189"/>
        <v>-1</v>
      </c>
    </row>
    <row r="1783" spans="1:20" x14ac:dyDescent="0.3">
      <c r="A1783" s="36">
        <f t="shared" si="184"/>
        <v>1</v>
      </c>
      <c r="B1783" s="36">
        <v>726</v>
      </c>
      <c r="C1783" s="36">
        <v>1</v>
      </c>
      <c r="D1783" s="36" t="s">
        <v>506</v>
      </c>
      <c r="E1783" s="36">
        <v>2012</v>
      </c>
      <c r="F1783" s="36">
        <v>2013</v>
      </c>
      <c r="G1783" s="36">
        <v>125</v>
      </c>
      <c r="H1783" s="36">
        <v>10</v>
      </c>
      <c r="I1783" s="36">
        <v>0</v>
      </c>
      <c r="J1783" s="36">
        <v>0</v>
      </c>
      <c r="K1783" s="36">
        <v>2</v>
      </c>
      <c r="L1783" s="36">
        <v>2219</v>
      </c>
      <c r="M1783" s="36">
        <v>3338</v>
      </c>
      <c r="N1783" s="95">
        <f t="shared" si="185"/>
        <v>0.3993161777937736</v>
      </c>
      <c r="O1783" s="36">
        <f t="shared" si="186"/>
        <v>20120726</v>
      </c>
      <c r="P1783" s="63">
        <v>2717.6800000000003</v>
      </c>
      <c r="Q1783" s="76">
        <v>2.0447587648288246</v>
      </c>
      <c r="R1783" s="76">
        <f t="shared" si="187"/>
        <v>0.3993161777937736</v>
      </c>
      <c r="S1783" s="95">
        <f t="shared" si="188"/>
        <v>-1</v>
      </c>
      <c r="T1783" s="95">
        <f t="shared" si="189"/>
        <v>-1</v>
      </c>
    </row>
    <row r="1784" spans="1:20" x14ac:dyDescent="0.3">
      <c r="A1784" s="36">
        <f t="shared" si="184"/>
        <v>1</v>
      </c>
      <c r="B1784" s="36">
        <v>728</v>
      </c>
      <c r="C1784" s="36">
        <v>1</v>
      </c>
      <c r="D1784" s="36" t="s">
        <v>346</v>
      </c>
      <c r="E1784" s="36">
        <v>2012</v>
      </c>
      <c r="F1784" s="36">
        <v>2014</v>
      </c>
      <c r="G1784" s="36">
        <v>386</v>
      </c>
      <c r="H1784" s="36">
        <v>10</v>
      </c>
      <c r="I1784" s="36">
        <v>1</v>
      </c>
      <c r="J1784" s="36">
        <v>1</v>
      </c>
      <c r="K1784" s="36">
        <v>4</v>
      </c>
      <c r="L1784" s="36">
        <v>19870</v>
      </c>
      <c r="M1784" s="36">
        <v>14928</v>
      </c>
      <c r="N1784" s="95">
        <f t="shared" si="185"/>
        <v>0.57100982815104318</v>
      </c>
      <c r="O1784" s="36">
        <f t="shared" si="186"/>
        <v>20120728</v>
      </c>
      <c r="P1784" s="63">
        <v>12477.42</v>
      </c>
      <c r="Q1784" s="76">
        <v>2.7888778289101435</v>
      </c>
      <c r="R1784" s="76">
        <f t="shared" si="187"/>
        <v>0.57100982815104318</v>
      </c>
      <c r="S1784" s="95">
        <f t="shared" si="188"/>
        <v>-1</v>
      </c>
      <c r="T1784" s="95">
        <f t="shared" si="189"/>
        <v>-1</v>
      </c>
    </row>
    <row r="1785" spans="1:20" x14ac:dyDescent="0.3">
      <c r="A1785" s="36">
        <f t="shared" si="184"/>
        <v>1</v>
      </c>
      <c r="B1785" s="36">
        <v>728</v>
      </c>
      <c r="C1785" s="36">
        <v>1</v>
      </c>
      <c r="D1785" s="36" t="s">
        <v>346</v>
      </c>
      <c r="E1785" s="36">
        <v>2012</v>
      </c>
      <c r="F1785" s="36">
        <v>2013</v>
      </c>
      <c r="G1785" s="36">
        <v>400</v>
      </c>
      <c r="H1785" s="36">
        <v>10</v>
      </c>
      <c r="I1785" s="36">
        <v>0</v>
      </c>
      <c r="J1785" s="36">
        <v>0</v>
      </c>
      <c r="K1785" s="36">
        <v>5</v>
      </c>
      <c r="L1785" s="36">
        <v>13961</v>
      </c>
      <c r="M1785" s="36">
        <v>20764</v>
      </c>
      <c r="N1785" s="95">
        <f t="shared" si="185"/>
        <v>0.40204463642908567</v>
      </c>
      <c r="O1785" s="36">
        <f t="shared" si="186"/>
        <v>20120728</v>
      </c>
      <c r="P1785" s="63">
        <v>12477.42</v>
      </c>
      <c r="Q1785" s="76">
        <v>2.7830272604432649</v>
      </c>
      <c r="R1785" s="76">
        <f t="shared" si="187"/>
        <v>0.40204463642908567</v>
      </c>
      <c r="S1785" s="95">
        <f t="shared" si="188"/>
        <v>-1</v>
      </c>
      <c r="T1785" s="95">
        <f t="shared" si="189"/>
        <v>-1</v>
      </c>
    </row>
    <row r="1786" spans="1:20" x14ac:dyDescent="0.3">
      <c r="A1786" s="36">
        <f t="shared" si="184"/>
        <v>1</v>
      </c>
      <c r="B1786" s="36">
        <v>741</v>
      </c>
      <c r="C1786" s="36">
        <v>1</v>
      </c>
      <c r="D1786" s="36" t="s">
        <v>347</v>
      </c>
      <c r="E1786" s="36">
        <v>2012</v>
      </c>
      <c r="F1786" s="36">
        <v>2013</v>
      </c>
      <c r="G1786" s="36">
        <v>723</v>
      </c>
      <c r="H1786" s="36">
        <v>10</v>
      </c>
      <c r="I1786" s="36">
        <v>1</v>
      </c>
      <c r="J1786" s="36">
        <v>0</v>
      </c>
      <c r="K1786" s="36">
        <v>8</v>
      </c>
      <c r="L1786" s="36">
        <v>1946</v>
      </c>
      <c r="M1786" s="36">
        <v>1266</v>
      </c>
      <c r="N1786" s="95">
        <f t="shared" si="185"/>
        <v>0.60585305105853049</v>
      </c>
      <c r="O1786" s="36">
        <f t="shared" si="186"/>
        <v>20120741</v>
      </c>
      <c r="P1786" s="63">
        <v>989.26</v>
      </c>
      <c r="Q1786" s="76">
        <v>3.2468713988233628</v>
      </c>
      <c r="R1786" s="76">
        <f t="shared" si="187"/>
        <v>0.60585305105853049</v>
      </c>
      <c r="S1786" s="95">
        <f t="shared" si="188"/>
        <v>-1</v>
      </c>
      <c r="T1786" s="95">
        <f t="shared" si="189"/>
        <v>-1</v>
      </c>
    </row>
    <row r="1787" spans="1:20" x14ac:dyDescent="0.3">
      <c r="A1787" s="36">
        <f t="shared" si="184"/>
        <v>1</v>
      </c>
      <c r="B1787" s="36">
        <v>750</v>
      </c>
      <c r="C1787" s="36">
        <v>1</v>
      </c>
      <c r="D1787" s="36" t="s">
        <v>349</v>
      </c>
      <c r="E1787" s="36">
        <v>2012</v>
      </c>
      <c r="F1787" s="36">
        <v>2014</v>
      </c>
      <c r="G1787" s="36">
        <v>375.56</v>
      </c>
      <c r="H1787" s="36">
        <v>6</v>
      </c>
      <c r="I1787" s="36">
        <v>1</v>
      </c>
      <c r="J1787" s="36">
        <v>1</v>
      </c>
      <c r="K1787" s="36">
        <v>4</v>
      </c>
      <c r="L1787" s="36">
        <v>4091</v>
      </c>
      <c r="M1787" s="36">
        <v>2868</v>
      </c>
      <c r="N1787" s="95">
        <f t="shared" si="185"/>
        <v>0.58787182066388854</v>
      </c>
      <c r="O1787" s="36">
        <f t="shared" si="186"/>
        <v>20120750</v>
      </c>
      <c r="P1787" s="63">
        <v>2006.88</v>
      </c>
      <c r="Q1787" s="76">
        <v>3.4675715538547394</v>
      </c>
      <c r="R1787" s="76">
        <f t="shared" si="187"/>
        <v>0.58787182066388854</v>
      </c>
      <c r="S1787" s="95">
        <f t="shared" si="188"/>
        <v>-1</v>
      </c>
      <c r="T1787" s="95">
        <f t="shared" si="189"/>
        <v>-1</v>
      </c>
    </row>
    <row r="1788" spans="1:20" x14ac:dyDescent="0.3">
      <c r="A1788" s="36">
        <f t="shared" si="184"/>
        <v>1</v>
      </c>
      <c r="B1788" s="36">
        <v>768</v>
      </c>
      <c r="C1788" s="36">
        <v>1</v>
      </c>
      <c r="D1788" s="36" t="s">
        <v>604</v>
      </c>
      <c r="E1788" s="36">
        <v>2012</v>
      </c>
      <c r="F1788" s="36">
        <v>2013</v>
      </c>
      <c r="G1788" s="36">
        <v>800.35</v>
      </c>
      <c r="H1788" s="36">
        <v>10</v>
      </c>
      <c r="I1788" s="36">
        <v>1</v>
      </c>
      <c r="J1788" s="36">
        <v>0</v>
      </c>
      <c r="K1788" s="36">
        <v>9</v>
      </c>
      <c r="L1788" s="36">
        <v>500</v>
      </c>
      <c r="M1788" s="36">
        <v>125</v>
      </c>
      <c r="N1788" s="95">
        <f t="shared" si="185"/>
        <v>0.8</v>
      </c>
      <c r="O1788" s="36">
        <f t="shared" si="186"/>
        <v>20120768</v>
      </c>
      <c r="P1788" s="63">
        <v>286.33</v>
      </c>
      <c r="Q1788" s="76">
        <v>2.1827960744595396</v>
      </c>
      <c r="R1788" s="76">
        <f t="shared" si="187"/>
        <v>0.8</v>
      </c>
      <c r="S1788" s="95">
        <f t="shared" si="188"/>
        <v>-1</v>
      </c>
      <c r="T1788" s="95">
        <f t="shared" si="189"/>
        <v>-1</v>
      </c>
    </row>
    <row r="1789" spans="1:20" x14ac:dyDescent="0.3">
      <c r="A1789" s="36">
        <f t="shared" si="184"/>
        <v>1</v>
      </c>
      <c r="B1789" s="36">
        <v>837</v>
      </c>
      <c r="C1789" s="36">
        <v>1</v>
      </c>
      <c r="D1789" s="36" t="s">
        <v>234</v>
      </c>
      <c r="E1789" s="36">
        <v>2012</v>
      </c>
      <c r="F1789" s="36">
        <v>2013</v>
      </c>
      <c r="G1789" s="36">
        <v>500</v>
      </c>
      <c r="H1789" s="36">
        <v>10</v>
      </c>
      <c r="I1789" s="36">
        <v>1</v>
      </c>
      <c r="J1789" s="36">
        <v>0</v>
      </c>
      <c r="K1789" s="36">
        <v>6</v>
      </c>
      <c r="L1789" s="36">
        <v>885</v>
      </c>
      <c r="M1789" s="36">
        <v>728</v>
      </c>
      <c r="N1789" s="95">
        <f t="shared" si="185"/>
        <v>0.54866707997520148</v>
      </c>
      <c r="O1789" s="36">
        <f t="shared" si="186"/>
        <v>20120837</v>
      </c>
      <c r="P1789" s="63">
        <v>530.06999999999994</v>
      </c>
      <c r="Q1789" s="76">
        <v>3.0429943215047075</v>
      </c>
      <c r="R1789" s="76">
        <f t="shared" si="187"/>
        <v>0.54866707997520148</v>
      </c>
      <c r="S1789" s="95">
        <f t="shared" si="188"/>
        <v>-1</v>
      </c>
      <c r="T1789" s="95">
        <f t="shared" si="189"/>
        <v>-1</v>
      </c>
    </row>
    <row r="1790" spans="1:20" x14ac:dyDescent="0.3">
      <c r="A1790" s="36">
        <f t="shared" si="184"/>
        <v>1</v>
      </c>
      <c r="B1790" s="36">
        <v>879</v>
      </c>
      <c r="C1790" s="36">
        <v>1</v>
      </c>
      <c r="D1790" s="36" t="s">
        <v>357</v>
      </c>
      <c r="E1790" s="36">
        <v>2012</v>
      </c>
      <c r="F1790" s="36">
        <v>2013</v>
      </c>
      <c r="G1790" s="36">
        <v>426.86</v>
      </c>
      <c r="H1790" s="36">
        <v>10</v>
      </c>
      <c r="I1790" s="36">
        <v>1</v>
      </c>
      <c r="J1790" s="36">
        <v>0</v>
      </c>
      <c r="K1790" s="36">
        <v>5</v>
      </c>
      <c r="L1790" s="36">
        <v>4769</v>
      </c>
      <c r="M1790" s="36">
        <v>1689</v>
      </c>
      <c r="N1790" s="95">
        <f t="shared" si="185"/>
        <v>0.73846392071848865</v>
      </c>
      <c r="O1790" s="36">
        <f t="shared" si="186"/>
        <v>20120879</v>
      </c>
      <c r="P1790" s="63">
        <v>2298.4300000000003</v>
      </c>
      <c r="Q1790" s="76">
        <v>2.8097440426726066</v>
      </c>
      <c r="R1790" s="76">
        <f t="shared" si="187"/>
        <v>0.73846392071848865</v>
      </c>
      <c r="S1790" s="95">
        <f t="shared" si="188"/>
        <v>-1</v>
      </c>
      <c r="T1790" s="95">
        <f t="shared" si="189"/>
        <v>-1</v>
      </c>
    </row>
    <row r="1791" spans="1:20" x14ac:dyDescent="0.3">
      <c r="A1791" s="36">
        <f t="shared" si="184"/>
        <v>1</v>
      </c>
      <c r="B1791" s="36">
        <v>879</v>
      </c>
      <c r="C1791" s="36">
        <v>1</v>
      </c>
      <c r="D1791" s="36" t="s">
        <v>357</v>
      </c>
      <c r="E1791" s="36">
        <v>2012</v>
      </c>
      <c r="F1791" s="36">
        <v>2013</v>
      </c>
      <c r="G1791" s="36">
        <v>325</v>
      </c>
      <c r="H1791" s="36">
        <v>10</v>
      </c>
      <c r="I1791" s="36">
        <v>1</v>
      </c>
      <c r="J1791" s="36">
        <v>0</v>
      </c>
      <c r="K1791" s="36">
        <v>4</v>
      </c>
      <c r="L1791" s="36">
        <v>3628</v>
      </c>
      <c r="M1791" s="36">
        <v>2813</v>
      </c>
      <c r="N1791" s="95">
        <f t="shared" si="185"/>
        <v>0.56326657351342957</v>
      </c>
      <c r="O1791" s="36">
        <f t="shared" si="186"/>
        <v>20120879</v>
      </c>
      <c r="P1791" s="63">
        <v>2298.4300000000003</v>
      </c>
      <c r="Q1791" s="76">
        <v>2.8023476895097956</v>
      </c>
      <c r="R1791" s="76">
        <f t="shared" si="187"/>
        <v>0.56326657351342957</v>
      </c>
      <c r="S1791" s="95">
        <f t="shared" si="188"/>
        <v>-1</v>
      </c>
      <c r="T1791" s="95">
        <f t="shared" si="189"/>
        <v>-1</v>
      </c>
    </row>
    <row r="1792" spans="1:20" x14ac:dyDescent="0.3">
      <c r="A1792" s="36">
        <f t="shared" si="184"/>
        <v>1</v>
      </c>
      <c r="B1792" s="36">
        <v>912</v>
      </c>
      <c r="C1792" s="36">
        <v>1</v>
      </c>
      <c r="D1792" s="36" t="s">
        <v>403</v>
      </c>
      <c r="E1792" s="36">
        <v>2012</v>
      </c>
      <c r="F1792" s="36">
        <v>2013</v>
      </c>
      <c r="G1792" s="36">
        <v>1.02</v>
      </c>
      <c r="H1792" s="36">
        <v>10</v>
      </c>
      <c r="I1792" s="36">
        <v>1</v>
      </c>
      <c r="J1792" s="36">
        <v>0</v>
      </c>
      <c r="K1792" s="36">
        <v>1</v>
      </c>
      <c r="L1792" s="36">
        <v>3381</v>
      </c>
      <c r="M1792" s="36">
        <v>2172</v>
      </c>
      <c r="N1792" s="95">
        <f t="shared" si="185"/>
        <v>0.60886007563479205</v>
      </c>
      <c r="O1792" s="36">
        <f t="shared" si="186"/>
        <v>20120912</v>
      </c>
      <c r="P1792" s="63">
        <v>1825.74</v>
      </c>
      <c r="Q1792" s="76">
        <v>3.041506457655526</v>
      </c>
      <c r="R1792" s="76">
        <f t="shared" si="187"/>
        <v>0.60886007563479205</v>
      </c>
      <c r="S1792" s="95">
        <f t="shared" si="188"/>
        <v>-1</v>
      </c>
      <c r="T1792" s="95">
        <f t="shared" si="189"/>
        <v>-1</v>
      </c>
    </row>
    <row r="1793" spans="1:20" x14ac:dyDescent="0.3">
      <c r="A1793" s="36">
        <f t="shared" si="184"/>
        <v>1</v>
      </c>
      <c r="B1793" s="36">
        <v>2071</v>
      </c>
      <c r="C1793" s="36">
        <v>1</v>
      </c>
      <c r="D1793" s="36" t="s">
        <v>682</v>
      </c>
      <c r="E1793" s="36">
        <v>2012</v>
      </c>
      <c r="F1793" s="36">
        <v>2013</v>
      </c>
      <c r="G1793" s="36">
        <v>316.11</v>
      </c>
      <c r="H1793" s="36">
        <v>10</v>
      </c>
      <c r="I1793" s="36">
        <v>1</v>
      </c>
      <c r="J1793" s="36">
        <v>0</v>
      </c>
      <c r="K1793" s="36">
        <v>4</v>
      </c>
      <c r="L1793" s="36">
        <v>2158</v>
      </c>
      <c r="M1793" s="36">
        <v>1154</v>
      </c>
      <c r="N1793" s="95">
        <f t="shared" si="185"/>
        <v>0.65157004830917875</v>
      </c>
      <c r="O1793" s="36">
        <f t="shared" si="186"/>
        <v>20122071</v>
      </c>
      <c r="P1793" s="63">
        <v>810.33999999999992</v>
      </c>
      <c r="Q1793" s="76">
        <v>4.0871732852876574</v>
      </c>
      <c r="R1793" s="76">
        <f t="shared" si="187"/>
        <v>0.65157004830917875</v>
      </c>
      <c r="S1793" s="95">
        <f t="shared" si="188"/>
        <v>-1</v>
      </c>
      <c r="T1793" s="95">
        <f t="shared" si="189"/>
        <v>-1</v>
      </c>
    </row>
    <row r="1794" spans="1:20" x14ac:dyDescent="0.3">
      <c r="A1794" s="36">
        <f t="shared" si="184"/>
        <v>1</v>
      </c>
      <c r="B1794" s="36">
        <v>2159</v>
      </c>
      <c r="C1794" s="36">
        <v>1</v>
      </c>
      <c r="D1794" s="36" t="s">
        <v>619</v>
      </c>
      <c r="E1794" s="36">
        <v>2012</v>
      </c>
      <c r="F1794" s="36">
        <v>2014</v>
      </c>
      <c r="G1794" s="36">
        <v>776.65</v>
      </c>
      <c r="H1794" s="36">
        <v>10</v>
      </c>
      <c r="I1794" s="36">
        <v>1</v>
      </c>
      <c r="J1794" s="36">
        <v>1</v>
      </c>
      <c r="K1794" s="36">
        <v>8</v>
      </c>
      <c r="L1794" s="36">
        <v>1534</v>
      </c>
      <c r="M1794" s="36">
        <v>476</v>
      </c>
      <c r="N1794" s="95">
        <f t="shared" si="185"/>
        <v>0.76318407960199008</v>
      </c>
      <c r="O1794" s="36">
        <f t="shared" si="186"/>
        <v>20122159</v>
      </c>
      <c r="P1794" s="63">
        <v>571.07999999999993</v>
      </c>
      <c r="Q1794" s="76">
        <v>3.5196469846606435</v>
      </c>
      <c r="R1794" s="76">
        <f t="shared" si="187"/>
        <v>0.76318407960199008</v>
      </c>
      <c r="S1794" s="95">
        <f t="shared" si="188"/>
        <v>-1</v>
      </c>
      <c r="T1794" s="95">
        <f t="shared" si="189"/>
        <v>-1</v>
      </c>
    </row>
    <row r="1795" spans="1:20" x14ac:dyDescent="0.3">
      <c r="A1795" s="36">
        <f t="shared" si="184"/>
        <v>1</v>
      </c>
      <c r="B1795" s="36">
        <v>2159</v>
      </c>
      <c r="C1795" s="36">
        <v>1</v>
      </c>
      <c r="D1795" s="36" t="s">
        <v>619</v>
      </c>
      <c r="E1795" s="36">
        <v>2012</v>
      </c>
      <c r="F1795" s="36">
        <v>2014</v>
      </c>
      <c r="G1795" s="36">
        <v>250</v>
      </c>
      <c r="H1795" s="36">
        <v>10</v>
      </c>
      <c r="I1795" s="36">
        <v>1</v>
      </c>
      <c r="J1795" s="36">
        <v>1</v>
      </c>
      <c r="K1795" s="36">
        <v>3</v>
      </c>
      <c r="L1795" s="36">
        <v>1106</v>
      </c>
      <c r="M1795" s="36">
        <v>891</v>
      </c>
      <c r="N1795" s="95">
        <f t="shared" si="185"/>
        <v>0.55383074611917882</v>
      </c>
      <c r="O1795" s="36">
        <f t="shared" si="186"/>
        <v>20122159</v>
      </c>
      <c r="P1795" s="63">
        <v>571.07999999999993</v>
      </c>
      <c r="Q1795" s="76">
        <v>3.4968830986902013</v>
      </c>
      <c r="R1795" s="76">
        <f t="shared" si="187"/>
        <v>0.55383074611917882</v>
      </c>
      <c r="S1795" s="95">
        <f t="shared" si="188"/>
        <v>-1</v>
      </c>
      <c r="T1795" s="95">
        <f t="shared" si="189"/>
        <v>-1</v>
      </c>
    </row>
    <row r="1796" spans="1:20" x14ac:dyDescent="0.3">
      <c r="A1796" s="36">
        <f t="shared" si="184"/>
        <v>1</v>
      </c>
      <c r="B1796" s="36">
        <v>2311</v>
      </c>
      <c r="C1796" s="36">
        <v>1</v>
      </c>
      <c r="D1796" s="36" t="s">
        <v>631</v>
      </c>
      <c r="E1796" s="36">
        <v>2012</v>
      </c>
      <c r="F1796" s="36">
        <v>2013</v>
      </c>
      <c r="G1796" s="36">
        <v>1200</v>
      </c>
      <c r="H1796" s="36">
        <v>10</v>
      </c>
      <c r="I1796" s="36">
        <v>0</v>
      </c>
      <c r="J1796" s="36">
        <v>0</v>
      </c>
      <c r="K1796" s="36">
        <v>10</v>
      </c>
      <c r="L1796" s="36">
        <v>731</v>
      </c>
      <c r="M1796" s="36">
        <v>762</v>
      </c>
      <c r="N1796" s="95">
        <f t="shared" si="185"/>
        <v>0.48961821835231079</v>
      </c>
      <c r="O1796" s="36">
        <f t="shared" si="186"/>
        <v>20122311</v>
      </c>
      <c r="P1796" s="63">
        <v>442.7</v>
      </c>
      <c r="Q1796" s="76">
        <v>3.3724870115202168</v>
      </c>
      <c r="R1796" s="76">
        <f t="shared" si="187"/>
        <v>0.48961821835231079</v>
      </c>
      <c r="S1796" s="95">
        <f t="shared" si="188"/>
        <v>-1</v>
      </c>
      <c r="T1796" s="95">
        <f t="shared" si="189"/>
        <v>-1</v>
      </c>
    </row>
    <row r="1797" spans="1:20" x14ac:dyDescent="0.3">
      <c r="A1797" s="36">
        <f t="shared" si="184"/>
        <v>1</v>
      </c>
      <c r="B1797" s="36">
        <v>2752</v>
      </c>
      <c r="C1797" s="36">
        <v>1</v>
      </c>
      <c r="D1797" s="36" t="s">
        <v>622</v>
      </c>
      <c r="E1797" s="36">
        <v>2012</v>
      </c>
      <c r="F1797" s="36">
        <v>2013</v>
      </c>
      <c r="G1797" s="36">
        <v>450</v>
      </c>
      <c r="H1797" s="36">
        <v>5</v>
      </c>
      <c r="I1797" s="36">
        <v>1</v>
      </c>
      <c r="J1797" s="36">
        <v>0</v>
      </c>
      <c r="K1797" s="36">
        <v>5</v>
      </c>
      <c r="L1797" s="36">
        <v>4058</v>
      </c>
      <c r="M1797" s="36">
        <v>2411</v>
      </c>
      <c r="N1797" s="95">
        <f t="shared" si="185"/>
        <v>0.62729942804142835</v>
      </c>
      <c r="O1797" s="36">
        <f t="shared" si="186"/>
        <v>20122752</v>
      </c>
      <c r="P1797" s="63">
        <v>1773.85</v>
      </c>
      <c r="Q1797" s="76">
        <v>3.6468698029709392</v>
      </c>
      <c r="R1797" s="76">
        <f t="shared" si="187"/>
        <v>0.62729942804142835</v>
      </c>
      <c r="S1797" s="95">
        <f t="shared" si="188"/>
        <v>-1</v>
      </c>
      <c r="T1797" s="95">
        <f t="shared" si="189"/>
        <v>-1</v>
      </c>
    </row>
    <row r="1798" spans="1:20" x14ac:dyDescent="0.3">
      <c r="A1798" s="36">
        <f t="shared" si="184"/>
        <v>1</v>
      </c>
      <c r="B1798" s="36">
        <v>2805</v>
      </c>
      <c r="C1798" s="36">
        <v>1</v>
      </c>
      <c r="D1798" s="36" t="s">
        <v>589</v>
      </c>
      <c r="E1798" s="36">
        <v>2012</v>
      </c>
      <c r="F1798" s="36">
        <v>2013</v>
      </c>
      <c r="G1798" s="36">
        <v>350</v>
      </c>
      <c r="H1798" s="36">
        <v>5</v>
      </c>
      <c r="I1798" s="36">
        <v>0</v>
      </c>
      <c r="J1798" s="36">
        <v>0</v>
      </c>
      <c r="K1798" s="36">
        <v>4</v>
      </c>
      <c r="L1798" s="36">
        <v>1734</v>
      </c>
      <c r="M1798" s="36">
        <v>1987</v>
      </c>
      <c r="N1798" s="95">
        <f t="shared" si="185"/>
        <v>0.46600376242945446</v>
      </c>
      <c r="O1798" s="36">
        <f t="shared" si="186"/>
        <v>20122805</v>
      </c>
      <c r="P1798" s="63">
        <v>1073.4199999999998</v>
      </c>
      <c r="Q1798" s="76">
        <v>3.4664902833932669</v>
      </c>
      <c r="R1798" s="76">
        <f t="shared" si="187"/>
        <v>0.46600376242945446</v>
      </c>
      <c r="S1798" s="95">
        <f t="shared" si="188"/>
        <v>-1</v>
      </c>
      <c r="T1798" s="95">
        <f t="shared" si="189"/>
        <v>-1</v>
      </c>
    </row>
    <row r="1799" spans="1:20" x14ac:dyDescent="0.3">
      <c r="A1799" s="36">
        <f t="shared" si="184"/>
        <v>1</v>
      </c>
      <c r="B1799" s="36">
        <v>2856</v>
      </c>
      <c r="C1799" s="36">
        <v>1</v>
      </c>
      <c r="D1799" s="36" t="s">
        <v>679</v>
      </c>
      <c r="E1799" s="36">
        <v>2012</v>
      </c>
      <c r="F1799" s="36">
        <v>2013</v>
      </c>
      <c r="G1799" s="36">
        <v>1000</v>
      </c>
      <c r="H1799" s="36">
        <v>7</v>
      </c>
      <c r="I1799" s="36">
        <v>0</v>
      </c>
      <c r="J1799" s="36">
        <v>0</v>
      </c>
      <c r="K1799" s="36">
        <v>10</v>
      </c>
      <c r="L1799" s="36">
        <v>461</v>
      </c>
      <c r="M1799" s="36">
        <v>586</v>
      </c>
      <c r="N1799" s="95">
        <f t="shared" si="185"/>
        <v>0.44030563514804205</v>
      </c>
      <c r="O1799" s="36">
        <f t="shared" si="186"/>
        <v>20122856</v>
      </c>
      <c r="P1799" s="63">
        <v>343.03</v>
      </c>
      <c r="Q1799" s="76">
        <v>3.0522111768649975</v>
      </c>
      <c r="R1799" s="76">
        <f t="shared" si="187"/>
        <v>0.44030563514804205</v>
      </c>
      <c r="S1799" s="95">
        <f t="shared" si="188"/>
        <v>-1</v>
      </c>
      <c r="T1799" s="95">
        <f t="shared" si="189"/>
        <v>-1</v>
      </c>
    </row>
    <row r="1800" spans="1:20" x14ac:dyDescent="0.3">
      <c r="A1800" s="36">
        <f t="shared" si="184"/>
        <v>1</v>
      </c>
      <c r="B1800" s="36">
        <v>2890</v>
      </c>
      <c r="C1800" s="36">
        <v>1</v>
      </c>
      <c r="D1800" s="36" t="s">
        <v>42</v>
      </c>
      <c r="E1800" s="36">
        <v>2012</v>
      </c>
      <c r="F1800" s="36">
        <v>2013</v>
      </c>
      <c r="G1800" s="36">
        <v>300</v>
      </c>
      <c r="H1800" s="36">
        <v>3</v>
      </c>
      <c r="I1800" s="36">
        <v>1</v>
      </c>
      <c r="J1800" s="36">
        <v>0</v>
      </c>
      <c r="K1800" s="36">
        <v>4</v>
      </c>
      <c r="L1800" s="36">
        <v>1201</v>
      </c>
      <c r="M1800" s="36">
        <v>859</v>
      </c>
      <c r="N1800" s="95">
        <f t="shared" si="185"/>
        <v>0.58300970873786406</v>
      </c>
      <c r="O1800" s="36">
        <f t="shared" si="186"/>
        <v>20122890</v>
      </c>
      <c r="P1800" s="63">
        <v>508.25</v>
      </c>
      <c r="Q1800" s="76">
        <v>4.0531234628627644</v>
      </c>
      <c r="R1800" s="76">
        <f t="shared" si="187"/>
        <v>0.58300970873786406</v>
      </c>
      <c r="S1800" s="95">
        <f t="shared" si="188"/>
        <v>-1</v>
      </c>
      <c r="T1800" s="95">
        <f t="shared" si="189"/>
        <v>-1</v>
      </c>
    </row>
    <row r="1801" spans="1:20" x14ac:dyDescent="0.3">
      <c r="A1801" s="36">
        <v>3</v>
      </c>
      <c r="B1801" s="7">
        <v>75</v>
      </c>
      <c r="C1801" s="7">
        <v>1</v>
      </c>
      <c r="D1801" s="7" t="s">
        <v>410</v>
      </c>
      <c r="E1801" s="68">
        <v>2013</v>
      </c>
      <c r="F1801" s="68">
        <v>2014</v>
      </c>
      <c r="G1801" s="66">
        <v>301.66000000000003</v>
      </c>
      <c r="H1801" s="77">
        <v>5</v>
      </c>
      <c r="I1801" s="7">
        <v>1</v>
      </c>
      <c r="J1801" s="48">
        <f t="shared" ref="J1801:J1864" si="190">MAX(0,MIN(1,F1801-E1801-1))</f>
        <v>0</v>
      </c>
      <c r="K1801" s="50">
        <f t="shared" ref="K1801:K1864" si="191">MAX(1,MIN(10,INT(G1801/100)+1))</f>
        <v>4</v>
      </c>
      <c r="L1801" s="67">
        <v>413</v>
      </c>
      <c r="M1801" s="67">
        <v>61</v>
      </c>
      <c r="N1801" s="95">
        <f t="shared" ref="N1801" si="192">L1801/(L1801+M1801)</f>
        <v>0.87130801687763715</v>
      </c>
      <c r="O1801" s="36">
        <f t="shared" ref="O1801" si="193">10000*E1801+B1801</f>
        <v>20130075</v>
      </c>
      <c r="P1801" s="63">
        <v>633.11</v>
      </c>
      <c r="Q1801" s="76">
        <v>0.74868506262734758</v>
      </c>
      <c r="R1801" s="76">
        <f t="shared" ref="R1801" si="194">IF(A1801=1,N1801,-1)</f>
        <v>-1</v>
      </c>
      <c r="S1801" s="95">
        <f t="shared" ref="S1801" si="195">IF(A1801=2,N1801,-1)</f>
        <v>-1</v>
      </c>
      <c r="T1801" s="95">
        <f t="shared" ref="T1801" si="196">IF(A1801=3,N1801,-1)</f>
        <v>0.87130801687763715</v>
      </c>
    </row>
    <row r="1802" spans="1:20" x14ac:dyDescent="0.3">
      <c r="A1802" s="36">
        <v>3</v>
      </c>
      <c r="B1802" s="7">
        <v>85</v>
      </c>
      <c r="C1802" s="7">
        <v>1</v>
      </c>
      <c r="D1802" s="7" t="s">
        <v>608</v>
      </c>
      <c r="E1802" s="68">
        <v>2013</v>
      </c>
      <c r="F1802" s="68">
        <v>2014</v>
      </c>
      <c r="G1802" s="66">
        <v>608.1</v>
      </c>
      <c r="H1802" s="77">
        <v>10</v>
      </c>
      <c r="I1802" s="7">
        <v>1</v>
      </c>
      <c r="J1802" s="48">
        <f t="shared" si="190"/>
        <v>0</v>
      </c>
      <c r="K1802" s="50">
        <f t="shared" si="191"/>
        <v>7</v>
      </c>
      <c r="L1802" s="67">
        <v>429</v>
      </c>
      <c r="M1802" s="67">
        <v>76</v>
      </c>
      <c r="N1802" s="95">
        <f t="shared" ref="N1802:N1865" si="197">L1802/(L1802+M1802)</f>
        <v>0.84950495049504948</v>
      </c>
      <c r="O1802" s="36">
        <f t="shared" ref="O1802:O1865" si="198">10000*E1802+B1802</f>
        <v>20130085</v>
      </c>
      <c r="P1802" s="63">
        <v>608.56999999999994</v>
      </c>
      <c r="Q1802" s="76">
        <v>0.82981415449332052</v>
      </c>
      <c r="R1802" s="76">
        <f t="shared" ref="R1802:R1865" si="199">IF(A1802=1,N1802,-1)</f>
        <v>-1</v>
      </c>
      <c r="S1802" s="95">
        <f t="shared" ref="S1802:S1865" si="200">IF(A1802=2,N1802,-1)</f>
        <v>-1</v>
      </c>
      <c r="T1802" s="95">
        <f t="shared" ref="T1802:T1865" si="201">IF(A1802=3,N1802,-1)</f>
        <v>0.84950495049504948</v>
      </c>
    </row>
    <row r="1803" spans="1:20" x14ac:dyDescent="0.3">
      <c r="A1803" s="36">
        <v>3</v>
      </c>
      <c r="B1803" s="7">
        <v>85</v>
      </c>
      <c r="C1803" s="7">
        <v>1</v>
      </c>
      <c r="D1803" s="7" t="s">
        <v>608</v>
      </c>
      <c r="E1803" s="68">
        <v>2013</v>
      </c>
      <c r="F1803" s="68">
        <v>2014</v>
      </c>
      <c r="G1803" s="66">
        <v>100</v>
      </c>
      <c r="H1803" s="77">
        <v>10</v>
      </c>
      <c r="I1803" s="7">
        <v>1</v>
      </c>
      <c r="J1803" s="48">
        <f t="shared" si="190"/>
        <v>0</v>
      </c>
      <c r="K1803" s="50">
        <f t="shared" si="191"/>
        <v>2</v>
      </c>
      <c r="L1803" s="67">
        <v>362</v>
      </c>
      <c r="M1803" s="67">
        <v>142</v>
      </c>
      <c r="N1803" s="95">
        <f t="shared" si="197"/>
        <v>0.71825396825396826</v>
      </c>
      <c r="O1803" s="36">
        <f t="shared" si="198"/>
        <v>20130085</v>
      </c>
      <c r="P1803" s="63">
        <v>608.56999999999994</v>
      </c>
      <c r="Q1803" s="76">
        <v>0.82817095814778918</v>
      </c>
      <c r="R1803" s="76">
        <f t="shared" si="199"/>
        <v>-1</v>
      </c>
      <c r="S1803" s="95">
        <f t="shared" si="200"/>
        <v>-1</v>
      </c>
      <c r="T1803" s="95">
        <f t="shared" si="201"/>
        <v>0.71825396825396826</v>
      </c>
    </row>
    <row r="1804" spans="1:20" x14ac:dyDescent="0.3">
      <c r="A1804" s="36">
        <v>3</v>
      </c>
      <c r="B1804" s="7">
        <v>112</v>
      </c>
      <c r="C1804" s="7">
        <v>1</v>
      </c>
      <c r="D1804" s="7" t="s">
        <v>412</v>
      </c>
      <c r="E1804" s="68">
        <v>2013</v>
      </c>
      <c r="F1804" s="68">
        <v>2014</v>
      </c>
      <c r="G1804" s="66">
        <v>874.35</v>
      </c>
      <c r="H1804" s="77">
        <v>10</v>
      </c>
      <c r="I1804" s="7">
        <v>1</v>
      </c>
      <c r="J1804" s="48">
        <f t="shared" si="190"/>
        <v>0</v>
      </c>
      <c r="K1804" s="50">
        <f t="shared" si="191"/>
        <v>9</v>
      </c>
      <c r="L1804" s="67">
        <v>6126</v>
      </c>
      <c r="M1804" s="67">
        <v>1521</v>
      </c>
      <c r="N1804" s="95">
        <f t="shared" si="197"/>
        <v>0.80109846998823064</v>
      </c>
      <c r="O1804" s="36">
        <f t="shared" si="198"/>
        <v>20130112</v>
      </c>
      <c r="P1804" s="63">
        <v>9195.98</v>
      </c>
      <c r="Q1804" s="76">
        <v>0.83155900730536603</v>
      </c>
      <c r="R1804" s="76">
        <f t="shared" si="199"/>
        <v>-1</v>
      </c>
      <c r="S1804" s="95">
        <f t="shared" si="200"/>
        <v>-1</v>
      </c>
      <c r="T1804" s="95">
        <f t="shared" si="201"/>
        <v>0.80109846998823064</v>
      </c>
    </row>
    <row r="1805" spans="1:20" x14ac:dyDescent="0.3">
      <c r="A1805" s="36">
        <v>3</v>
      </c>
      <c r="B1805" s="7">
        <v>182</v>
      </c>
      <c r="C1805" s="7">
        <v>1</v>
      </c>
      <c r="D1805" s="7" t="s">
        <v>500</v>
      </c>
      <c r="E1805" s="68">
        <v>2013</v>
      </c>
      <c r="F1805" s="68">
        <v>2014</v>
      </c>
      <c r="G1805" s="66">
        <v>195.66</v>
      </c>
      <c r="H1805" s="77">
        <v>10</v>
      </c>
      <c r="I1805" s="7">
        <v>1</v>
      </c>
      <c r="J1805" s="48">
        <f t="shared" si="190"/>
        <v>0</v>
      </c>
      <c r="K1805" s="50">
        <f t="shared" si="191"/>
        <v>2</v>
      </c>
      <c r="L1805" s="67">
        <v>655</v>
      </c>
      <c r="M1805" s="67">
        <v>303</v>
      </c>
      <c r="N1805" s="95">
        <f t="shared" si="197"/>
        <v>0.68371607515657618</v>
      </c>
      <c r="O1805" s="36">
        <f t="shared" si="198"/>
        <v>20130182</v>
      </c>
      <c r="P1805" s="63">
        <v>1143.2399999999998</v>
      </c>
      <c r="Q1805" s="76">
        <v>0.83796928029110263</v>
      </c>
      <c r="R1805" s="76">
        <f t="shared" si="199"/>
        <v>-1</v>
      </c>
      <c r="S1805" s="95">
        <f t="shared" si="200"/>
        <v>-1</v>
      </c>
      <c r="T1805" s="95">
        <f t="shared" si="201"/>
        <v>0.68371607515657618</v>
      </c>
    </row>
    <row r="1806" spans="1:20" x14ac:dyDescent="0.3">
      <c r="A1806" s="36">
        <v>3</v>
      </c>
      <c r="B1806" s="7">
        <v>194</v>
      </c>
      <c r="C1806" s="7">
        <v>1</v>
      </c>
      <c r="D1806" s="7" t="s">
        <v>319</v>
      </c>
      <c r="E1806" s="68">
        <v>2013</v>
      </c>
      <c r="F1806" s="68">
        <v>2014</v>
      </c>
      <c r="G1806" s="66">
        <v>540</v>
      </c>
      <c r="H1806" s="77">
        <v>10</v>
      </c>
      <c r="I1806" s="7">
        <v>1</v>
      </c>
      <c r="J1806" s="48">
        <f t="shared" si="190"/>
        <v>0</v>
      </c>
      <c r="K1806" s="50">
        <f t="shared" si="191"/>
        <v>6</v>
      </c>
      <c r="L1806" s="67">
        <v>8309</v>
      </c>
      <c r="M1806" s="67">
        <v>3887</v>
      </c>
      <c r="N1806" s="95">
        <f t="shared" si="197"/>
        <v>0.68128894719580191</v>
      </c>
      <c r="O1806" s="36">
        <f t="shared" si="198"/>
        <v>20130194</v>
      </c>
      <c r="P1806" s="63">
        <v>10766.720000000001</v>
      </c>
      <c r="Q1806" s="76">
        <v>1.1327498068121025</v>
      </c>
      <c r="R1806" s="76">
        <f t="shared" si="199"/>
        <v>-1</v>
      </c>
      <c r="S1806" s="95">
        <f t="shared" si="200"/>
        <v>-1</v>
      </c>
      <c r="T1806" s="95">
        <f t="shared" si="201"/>
        <v>0.68128894719580191</v>
      </c>
    </row>
    <row r="1807" spans="1:20" x14ac:dyDescent="0.3">
      <c r="A1807" s="36">
        <v>3</v>
      </c>
      <c r="B1807" s="7">
        <v>196</v>
      </c>
      <c r="C1807" s="7">
        <v>1</v>
      </c>
      <c r="D1807" s="7" t="s">
        <v>414</v>
      </c>
      <c r="E1807" s="68">
        <v>2013</v>
      </c>
      <c r="F1807" s="68">
        <v>2014</v>
      </c>
      <c r="G1807" s="66">
        <v>391.28</v>
      </c>
      <c r="H1807" s="77">
        <v>10</v>
      </c>
      <c r="I1807" s="7">
        <v>1</v>
      </c>
      <c r="J1807" s="48">
        <f t="shared" si="190"/>
        <v>0</v>
      </c>
      <c r="K1807" s="50">
        <f t="shared" si="191"/>
        <v>4</v>
      </c>
      <c r="L1807" s="67">
        <v>14217</v>
      </c>
      <c r="M1807" s="67">
        <v>7124</v>
      </c>
      <c r="N1807" s="95">
        <f t="shared" si="197"/>
        <v>0.6661824656763975</v>
      </c>
      <c r="O1807" s="36">
        <f t="shared" si="198"/>
        <v>20130196</v>
      </c>
      <c r="P1807" s="63">
        <v>26792.81</v>
      </c>
      <c r="Q1807" s="76">
        <v>0.79651966329772794</v>
      </c>
      <c r="R1807" s="76">
        <f t="shared" si="199"/>
        <v>-1</v>
      </c>
      <c r="S1807" s="95">
        <f t="shared" si="200"/>
        <v>-1</v>
      </c>
      <c r="T1807" s="95">
        <f t="shared" si="201"/>
        <v>0.6661824656763975</v>
      </c>
    </row>
    <row r="1808" spans="1:20" x14ac:dyDescent="0.3">
      <c r="A1808" s="36">
        <v>3</v>
      </c>
      <c r="B1808" s="7">
        <v>200</v>
      </c>
      <c r="C1808" s="7">
        <v>1</v>
      </c>
      <c r="D1808" s="7" t="s">
        <v>246</v>
      </c>
      <c r="E1808" s="68">
        <v>2013</v>
      </c>
      <c r="F1808" s="68">
        <v>2014</v>
      </c>
      <c r="G1808" s="66">
        <v>869.85</v>
      </c>
      <c r="H1808" s="77">
        <v>10</v>
      </c>
      <c r="I1808" s="7">
        <v>1</v>
      </c>
      <c r="J1808" s="48">
        <f t="shared" si="190"/>
        <v>0</v>
      </c>
      <c r="K1808" s="50">
        <f t="shared" si="191"/>
        <v>9</v>
      </c>
      <c r="L1808" s="67">
        <v>2622</v>
      </c>
      <c r="M1808" s="67">
        <v>1931</v>
      </c>
      <c r="N1808" s="95">
        <f t="shared" si="197"/>
        <v>0.57588403250603992</v>
      </c>
      <c r="O1808" s="36">
        <f t="shared" si="198"/>
        <v>20130200</v>
      </c>
      <c r="P1808" s="63">
        <v>4618.17</v>
      </c>
      <c r="Q1808" s="76">
        <v>0.98588834971428074</v>
      </c>
      <c r="R1808" s="76">
        <f t="shared" si="199"/>
        <v>-1</v>
      </c>
      <c r="S1808" s="95">
        <f t="shared" si="200"/>
        <v>-1</v>
      </c>
      <c r="T1808" s="95">
        <f t="shared" si="201"/>
        <v>0.57588403250603992</v>
      </c>
    </row>
    <row r="1809" spans="1:20" x14ac:dyDescent="0.3">
      <c r="A1809" s="36">
        <v>3</v>
      </c>
      <c r="B1809" s="7">
        <v>242</v>
      </c>
      <c r="C1809" s="7">
        <v>1</v>
      </c>
      <c r="D1809" s="7" t="s">
        <v>626</v>
      </c>
      <c r="E1809" s="68">
        <v>2013</v>
      </c>
      <c r="F1809" s="68">
        <v>2014</v>
      </c>
      <c r="G1809" s="66">
        <v>278.79999999999995</v>
      </c>
      <c r="H1809" s="77">
        <v>10</v>
      </c>
      <c r="I1809" s="7">
        <v>1</v>
      </c>
      <c r="J1809" s="48">
        <f t="shared" si="190"/>
        <v>0</v>
      </c>
      <c r="K1809" s="50">
        <f t="shared" si="191"/>
        <v>3</v>
      </c>
      <c r="L1809" s="67">
        <v>309</v>
      </c>
      <c r="M1809" s="67">
        <v>64</v>
      </c>
      <c r="N1809" s="95">
        <f t="shared" si="197"/>
        <v>0.82841823056300268</v>
      </c>
      <c r="O1809" s="36">
        <f t="shared" si="198"/>
        <v>20130242</v>
      </c>
      <c r="P1809" s="63">
        <v>493.27</v>
      </c>
      <c r="Q1809" s="76">
        <v>0.75617815800677113</v>
      </c>
      <c r="R1809" s="76">
        <f t="shared" si="199"/>
        <v>-1</v>
      </c>
      <c r="S1809" s="95">
        <f t="shared" si="200"/>
        <v>-1</v>
      </c>
      <c r="T1809" s="95">
        <f t="shared" si="201"/>
        <v>0.82841823056300268</v>
      </c>
    </row>
    <row r="1810" spans="1:20" x14ac:dyDescent="0.3">
      <c r="A1810" s="36">
        <v>3</v>
      </c>
      <c r="B1810" s="7">
        <v>270</v>
      </c>
      <c r="C1810" s="7">
        <v>1</v>
      </c>
      <c r="D1810" s="7" t="s">
        <v>419</v>
      </c>
      <c r="E1810" s="68">
        <v>2013</v>
      </c>
      <c r="F1810" s="68">
        <v>2014</v>
      </c>
      <c r="G1810" s="66">
        <v>325.55999999999995</v>
      </c>
      <c r="H1810" s="77">
        <v>10</v>
      </c>
      <c r="I1810" s="7">
        <v>1</v>
      </c>
      <c r="J1810" s="48">
        <f t="shared" si="190"/>
        <v>0</v>
      </c>
      <c r="K1810" s="50">
        <f t="shared" si="191"/>
        <v>4</v>
      </c>
      <c r="L1810" s="67">
        <v>4750</v>
      </c>
      <c r="M1810" s="67">
        <v>3235</v>
      </c>
      <c r="N1810" s="95">
        <f t="shared" si="197"/>
        <v>0.59486537257357541</v>
      </c>
      <c r="O1810" s="36">
        <f t="shared" si="198"/>
        <v>20130270</v>
      </c>
      <c r="P1810" s="63">
        <v>7037.7300000000005</v>
      </c>
      <c r="Q1810" s="76">
        <v>1.1345987981920307</v>
      </c>
      <c r="R1810" s="76">
        <f t="shared" si="199"/>
        <v>-1</v>
      </c>
      <c r="S1810" s="95">
        <f t="shared" si="200"/>
        <v>-1</v>
      </c>
      <c r="T1810" s="95">
        <f t="shared" si="201"/>
        <v>0.59486537257357541</v>
      </c>
    </row>
    <row r="1811" spans="1:20" x14ac:dyDescent="0.3">
      <c r="A1811" s="36">
        <v>3</v>
      </c>
      <c r="B1811" s="7">
        <v>272</v>
      </c>
      <c r="C1811" s="7">
        <v>1</v>
      </c>
      <c r="D1811" s="7" t="s">
        <v>501</v>
      </c>
      <c r="E1811" s="68">
        <v>2013</v>
      </c>
      <c r="F1811" s="68">
        <v>2014</v>
      </c>
      <c r="G1811" s="66">
        <v>958.97</v>
      </c>
      <c r="H1811" s="77">
        <v>10</v>
      </c>
      <c r="I1811" s="7">
        <v>0</v>
      </c>
      <c r="J1811" s="48">
        <f t="shared" si="190"/>
        <v>0</v>
      </c>
      <c r="K1811" s="50">
        <f t="shared" si="191"/>
        <v>10</v>
      </c>
      <c r="L1811" s="67">
        <v>3470</v>
      </c>
      <c r="M1811" s="67">
        <v>4394</v>
      </c>
      <c r="N1811" s="95">
        <f t="shared" si="197"/>
        <v>0.44125127161749744</v>
      </c>
      <c r="O1811" s="36">
        <f t="shared" si="198"/>
        <v>20130272</v>
      </c>
      <c r="P1811" s="63">
        <v>9317.23</v>
      </c>
      <c r="Q1811" s="76">
        <v>0.84402767775401066</v>
      </c>
      <c r="R1811" s="76">
        <f t="shared" si="199"/>
        <v>-1</v>
      </c>
      <c r="S1811" s="95">
        <f t="shared" si="200"/>
        <v>-1</v>
      </c>
      <c r="T1811" s="95">
        <f t="shared" si="201"/>
        <v>0.44125127161749744</v>
      </c>
    </row>
    <row r="1812" spans="1:20" x14ac:dyDescent="0.3">
      <c r="A1812" s="36">
        <v>3</v>
      </c>
      <c r="B1812" s="7">
        <v>278</v>
      </c>
      <c r="C1812" s="7">
        <v>1</v>
      </c>
      <c r="D1812" s="7" t="s">
        <v>517</v>
      </c>
      <c r="E1812" s="68">
        <v>2013</v>
      </c>
      <c r="F1812" s="68">
        <v>2014</v>
      </c>
      <c r="G1812" s="66">
        <v>401.07000000000016</v>
      </c>
      <c r="H1812" s="77">
        <v>10</v>
      </c>
      <c r="I1812" s="7">
        <v>1</v>
      </c>
      <c r="J1812" s="48">
        <f t="shared" si="190"/>
        <v>0</v>
      </c>
      <c r="K1812" s="50">
        <f t="shared" si="191"/>
        <v>5</v>
      </c>
      <c r="L1812" s="67">
        <v>1179</v>
      </c>
      <c r="M1812" s="67">
        <v>984</v>
      </c>
      <c r="N1812" s="95">
        <f t="shared" si="197"/>
        <v>0.54507628294036059</v>
      </c>
      <c r="O1812" s="36">
        <f t="shared" si="198"/>
        <v>20130278</v>
      </c>
      <c r="P1812" s="63">
        <v>2762.24</v>
      </c>
      <c r="Q1812" s="76">
        <v>0.7830601251158481</v>
      </c>
      <c r="R1812" s="76">
        <f t="shared" si="199"/>
        <v>-1</v>
      </c>
      <c r="S1812" s="95">
        <f t="shared" si="200"/>
        <v>-1</v>
      </c>
      <c r="T1812" s="95">
        <f t="shared" si="201"/>
        <v>0.54507628294036059</v>
      </c>
    </row>
    <row r="1813" spans="1:20" x14ac:dyDescent="0.3">
      <c r="A1813" s="36">
        <v>3</v>
      </c>
      <c r="B1813" s="7">
        <v>279</v>
      </c>
      <c r="C1813" s="7">
        <v>1</v>
      </c>
      <c r="D1813" s="7" t="s">
        <v>421</v>
      </c>
      <c r="E1813" s="68">
        <v>2013</v>
      </c>
      <c r="F1813" s="68">
        <v>2014</v>
      </c>
      <c r="G1813" s="66">
        <v>453.70000000000005</v>
      </c>
      <c r="H1813" s="77">
        <v>10</v>
      </c>
      <c r="I1813" s="7">
        <v>1</v>
      </c>
      <c r="J1813" s="48">
        <f t="shared" si="190"/>
        <v>0</v>
      </c>
      <c r="K1813" s="50">
        <f t="shared" si="191"/>
        <v>5</v>
      </c>
      <c r="L1813" s="67">
        <v>9563</v>
      </c>
      <c r="M1813" s="67">
        <v>5547</v>
      </c>
      <c r="N1813" s="95">
        <f t="shared" si="197"/>
        <v>0.63289212442091325</v>
      </c>
      <c r="O1813" s="36">
        <f t="shared" si="198"/>
        <v>20130279</v>
      </c>
      <c r="P1813" s="63">
        <v>20548.920000000002</v>
      </c>
      <c r="Q1813" s="76">
        <v>0.73531844982607353</v>
      </c>
      <c r="R1813" s="76">
        <f t="shared" si="199"/>
        <v>-1</v>
      </c>
      <c r="S1813" s="95">
        <f t="shared" si="200"/>
        <v>-1</v>
      </c>
      <c r="T1813" s="95">
        <f t="shared" si="201"/>
        <v>0.63289212442091325</v>
      </c>
    </row>
    <row r="1814" spans="1:20" x14ac:dyDescent="0.3">
      <c r="A1814" s="36">
        <v>3</v>
      </c>
      <c r="B1814" s="7">
        <v>283</v>
      </c>
      <c r="C1814" s="7">
        <v>1</v>
      </c>
      <c r="D1814" s="7" t="s">
        <v>547</v>
      </c>
      <c r="E1814" s="68">
        <v>2013</v>
      </c>
      <c r="F1814" s="68">
        <v>2014</v>
      </c>
      <c r="G1814" s="66">
        <v>245.81</v>
      </c>
      <c r="H1814" s="77">
        <v>10</v>
      </c>
      <c r="I1814" s="7">
        <v>1</v>
      </c>
      <c r="J1814" s="48">
        <f t="shared" si="190"/>
        <v>0</v>
      </c>
      <c r="K1814" s="50">
        <f t="shared" si="191"/>
        <v>3</v>
      </c>
      <c r="L1814" s="67">
        <v>4399</v>
      </c>
      <c r="M1814" s="67">
        <v>1434</v>
      </c>
      <c r="N1814" s="95">
        <f t="shared" si="197"/>
        <v>0.75415738042173841</v>
      </c>
      <c r="O1814" s="36">
        <f t="shared" si="198"/>
        <v>20130283</v>
      </c>
      <c r="P1814" s="63">
        <v>4539.88</v>
      </c>
      <c r="Q1814" s="76">
        <v>1.2848357225301108</v>
      </c>
      <c r="R1814" s="76">
        <f t="shared" si="199"/>
        <v>-1</v>
      </c>
      <c r="S1814" s="95">
        <f t="shared" si="200"/>
        <v>-1</v>
      </c>
      <c r="T1814" s="95">
        <f t="shared" si="201"/>
        <v>0.75415738042173841</v>
      </c>
    </row>
    <row r="1815" spans="1:20" x14ac:dyDescent="0.3">
      <c r="A1815" s="36">
        <v>3</v>
      </c>
      <c r="B1815" s="7">
        <v>314</v>
      </c>
      <c r="C1815" s="7">
        <v>1</v>
      </c>
      <c r="D1815" s="7" t="s">
        <v>276</v>
      </c>
      <c r="E1815" s="68">
        <v>2013</v>
      </c>
      <c r="F1815" s="68">
        <v>2014</v>
      </c>
      <c r="G1815" s="66">
        <v>275.32</v>
      </c>
      <c r="H1815" s="77">
        <v>5</v>
      </c>
      <c r="I1815" s="7">
        <v>1</v>
      </c>
      <c r="J1815" s="48">
        <f t="shared" si="190"/>
        <v>0</v>
      </c>
      <c r="K1815" s="50">
        <f t="shared" si="191"/>
        <v>3</v>
      </c>
      <c r="L1815" s="67">
        <v>433</v>
      </c>
      <c r="M1815" s="67">
        <v>93</v>
      </c>
      <c r="N1815" s="95">
        <f t="shared" si="197"/>
        <v>0.82319391634980987</v>
      </c>
      <c r="O1815" s="36">
        <f t="shared" si="198"/>
        <v>20130314</v>
      </c>
      <c r="P1815" s="63">
        <v>829.56999999999994</v>
      </c>
      <c r="Q1815" s="76">
        <v>0.63406343045192093</v>
      </c>
      <c r="R1815" s="76">
        <f t="shared" si="199"/>
        <v>-1</v>
      </c>
      <c r="S1815" s="95">
        <f t="shared" si="200"/>
        <v>-1</v>
      </c>
      <c r="T1815" s="95">
        <f t="shared" si="201"/>
        <v>0.82319391634980987</v>
      </c>
    </row>
    <row r="1816" spans="1:20" x14ac:dyDescent="0.3">
      <c r="A1816" s="36">
        <v>3</v>
      </c>
      <c r="B1816" s="7">
        <v>403</v>
      </c>
      <c r="C1816" s="7">
        <v>1</v>
      </c>
      <c r="D1816" s="7" t="s">
        <v>283</v>
      </c>
      <c r="E1816" s="68">
        <v>2013</v>
      </c>
      <c r="F1816" s="68">
        <v>2014</v>
      </c>
      <c r="G1816" s="66">
        <v>471.92000000000007</v>
      </c>
      <c r="H1816" s="77">
        <v>10</v>
      </c>
      <c r="I1816" s="7">
        <v>1</v>
      </c>
      <c r="J1816" s="48">
        <f t="shared" si="190"/>
        <v>0</v>
      </c>
      <c r="K1816" s="50">
        <f t="shared" si="191"/>
        <v>5</v>
      </c>
      <c r="L1816" s="67">
        <v>256</v>
      </c>
      <c r="M1816" s="67">
        <v>209</v>
      </c>
      <c r="N1816" s="95">
        <f t="shared" si="197"/>
        <v>0.55053763440860215</v>
      </c>
      <c r="O1816" s="36">
        <f t="shared" si="198"/>
        <v>20130403</v>
      </c>
      <c r="P1816" s="63">
        <v>193.89000000000001</v>
      </c>
      <c r="Q1816" s="76">
        <v>2.3982670586414976</v>
      </c>
      <c r="R1816" s="76">
        <f t="shared" si="199"/>
        <v>-1</v>
      </c>
      <c r="S1816" s="95">
        <f t="shared" si="200"/>
        <v>-1</v>
      </c>
      <c r="T1816" s="95">
        <f t="shared" si="201"/>
        <v>0.55053763440860215</v>
      </c>
    </row>
    <row r="1817" spans="1:20" x14ac:dyDescent="0.3">
      <c r="A1817" s="36">
        <v>3</v>
      </c>
      <c r="B1817" s="7">
        <v>413</v>
      </c>
      <c r="C1817" s="7">
        <v>1</v>
      </c>
      <c r="D1817" s="7" t="s">
        <v>253</v>
      </c>
      <c r="E1817" s="68">
        <v>2013</v>
      </c>
      <c r="F1817" s="68">
        <v>2014</v>
      </c>
      <c r="G1817" s="66">
        <v>150</v>
      </c>
      <c r="H1817" s="77">
        <v>4</v>
      </c>
      <c r="I1817" s="7">
        <v>0</v>
      </c>
      <c r="J1817" s="48">
        <f t="shared" si="190"/>
        <v>0</v>
      </c>
      <c r="K1817" s="50">
        <f t="shared" si="191"/>
        <v>2</v>
      </c>
      <c r="L1817" s="67">
        <v>814</v>
      </c>
      <c r="M1817" s="67">
        <v>836</v>
      </c>
      <c r="N1817" s="95">
        <f t="shared" si="197"/>
        <v>0.49333333333333335</v>
      </c>
      <c r="O1817" s="36">
        <f t="shared" si="198"/>
        <v>20130413</v>
      </c>
      <c r="P1817" s="63">
        <v>2186.4800000000005</v>
      </c>
      <c r="Q1817" s="76">
        <v>0.75463759101386685</v>
      </c>
      <c r="R1817" s="76">
        <f t="shared" si="199"/>
        <v>-1</v>
      </c>
      <c r="S1817" s="95">
        <f t="shared" si="200"/>
        <v>-1</v>
      </c>
      <c r="T1817" s="95">
        <f t="shared" si="201"/>
        <v>0.49333333333333335</v>
      </c>
    </row>
    <row r="1818" spans="1:20" x14ac:dyDescent="0.3">
      <c r="A1818" s="36">
        <v>3</v>
      </c>
      <c r="B1818" s="7">
        <v>423</v>
      </c>
      <c r="C1818" s="7">
        <v>1</v>
      </c>
      <c r="D1818" s="7" t="s">
        <v>284</v>
      </c>
      <c r="E1818" s="68">
        <v>2013</v>
      </c>
      <c r="F1818" s="68">
        <v>2014</v>
      </c>
      <c r="G1818" s="66">
        <v>720.59</v>
      </c>
      <c r="H1818" s="77">
        <v>10</v>
      </c>
      <c r="I1818" s="7">
        <v>1</v>
      </c>
      <c r="J1818" s="48">
        <f t="shared" si="190"/>
        <v>0</v>
      </c>
      <c r="K1818" s="50">
        <f t="shared" si="191"/>
        <v>8</v>
      </c>
      <c r="L1818" s="67">
        <v>1875</v>
      </c>
      <c r="M1818" s="67">
        <v>327</v>
      </c>
      <c r="N1818" s="95">
        <f t="shared" si="197"/>
        <v>0.85149863760217981</v>
      </c>
      <c r="O1818" s="36">
        <f t="shared" si="198"/>
        <v>20130423</v>
      </c>
      <c r="P1818" s="63">
        <v>2900.9399999999996</v>
      </c>
      <c r="Q1818" s="76">
        <v>0.75906430329479424</v>
      </c>
      <c r="R1818" s="76">
        <f t="shared" si="199"/>
        <v>-1</v>
      </c>
      <c r="S1818" s="95">
        <f t="shared" si="200"/>
        <v>-1</v>
      </c>
      <c r="T1818" s="95">
        <f t="shared" si="201"/>
        <v>0.85149863760217981</v>
      </c>
    </row>
    <row r="1819" spans="1:20" x14ac:dyDescent="0.3">
      <c r="A1819" s="36">
        <v>3</v>
      </c>
      <c r="B1819" s="7">
        <v>423</v>
      </c>
      <c r="C1819" s="7">
        <v>1</v>
      </c>
      <c r="D1819" s="7" t="s">
        <v>284</v>
      </c>
      <c r="E1819" s="68">
        <v>2013</v>
      </c>
      <c r="F1819" s="68">
        <v>2014</v>
      </c>
      <c r="G1819" s="66">
        <v>180</v>
      </c>
      <c r="H1819" s="77">
        <v>10</v>
      </c>
      <c r="I1819" s="7">
        <v>1</v>
      </c>
      <c r="J1819" s="48">
        <f t="shared" si="190"/>
        <v>0</v>
      </c>
      <c r="K1819" s="50">
        <f t="shared" si="191"/>
        <v>2</v>
      </c>
      <c r="L1819" s="67">
        <v>1730</v>
      </c>
      <c r="M1819" s="67">
        <v>466</v>
      </c>
      <c r="N1819" s="95">
        <f t="shared" si="197"/>
        <v>0.78779599271402545</v>
      </c>
      <c r="O1819" s="36">
        <f t="shared" si="198"/>
        <v>20130423</v>
      </c>
      <c r="P1819" s="63">
        <v>2900.9399999999996</v>
      </c>
      <c r="Q1819" s="76">
        <v>0.75699600819044877</v>
      </c>
      <c r="R1819" s="76">
        <f t="shared" si="199"/>
        <v>-1</v>
      </c>
      <c r="S1819" s="95">
        <f t="shared" si="200"/>
        <v>-1</v>
      </c>
      <c r="T1819" s="95">
        <f t="shared" si="201"/>
        <v>0.78779599271402545</v>
      </c>
    </row>
    <row r="1820" spans="1:20" x14ac:dyDescent="0.3">
      <c r="A1820" s="36">
        <v>3</v>
      </c>
      <c r="B1820" s="7">
        <v>424</v>
      </c>
      <c r="C1820" s="7">
        <v>1</v>
      </c>
      <c r="D1820" s="7" t="s">
        <v>503</v>
      </c>
      <c r="E1820" s="68">
        <v>2013</v>
      </c>
      <c r="F1820" s="68">
        <v>2014</v>
      </c>
      <c r="G1820" s="66">
        <v>351.76</v>
      </c>
      <c r="H1820" s="77">
        <v>10</v>
      </c>
      <c r="I1820" s="7">
        <v>1</v>
      </c>
      <c r="J1820" s="48">
        <f t="shared" si="190"/>
        <v>0</v>
      </c>
      <c r="K1820" s="50">
        <f t="shared" si="191"/>
        <v>4</v>
      </c>
      <c r="L1820" s="67">
        <v>205</v>
      </c>
      <c r="M1820" s="67">
        <v>114</v>
      </c>
      <c r="N1820" s="95">
        <f t="shared" si="197"/>
        <v>0.64263322884012541</v>
      </c>
      <c r="O1820" s="36">
        <f t="shared" si="198"/>
        <v>20130424</v>
      </c>
      <c r="P1820" s="63">
        <v>413.95000000000005</v>
      </c>
      <c r="Q1820" s="76">
        <v>0.77062447155453551</v>
      </c>
      <c r="R1820" s="76">
        <f t="shared" si="199"/>
        <v>-1</v>
      </c>
      <c r="S1820" s="95">
        <f t="shared" si="200"/>
        <v>-1</v>
      </c>
      <c r="T1820" s="95">
        <f t="shared" si="201"/>
        <v>0.64263322884012541</v>
      </c>
    </row>
    <row r="1821" spans="1:20" x14ac:dyDescent="0.3">
      <c r="A1821" s="36">
        <v>3</v>
      </c>
      <c r="B1821" s="7">
        <v>466</v>
      </c>
      <c r="C1821" s="7">
        <v>1</v>
      </c>
      <c r="D1821" s="7" t="s">
        <v>383</v>
      </c>
      <c r="E1821" s="68">
        <v>2013</v>
      </c>
      <c r="F1821" s="68">
        <v>2014</v>
      </c>
      <c r="G1821" s="66">
        <v>438</v>
      </c>
      <c r="H1821" s="77">
        <v>10</v>
      </c>
      <c r="I1821" s="7">
        <v>0</v>
      </c>
      <c r="J1821" s="48">
        <f t="shared" si="190"/>
        <v>0</v>
      </c>
      <c r="K1821" s="50">
        <f t="shared" si="191"/>
        <v>5</v>
      </c>
      <c r="L1821" s="67">
        <v>337</v>
      </c>
      <c r="M1821" s="67">
        <v>1281</v>
      </c>
      <c r="N1821" s="95">
        <f t="shared" si="197"/>
        <v>0.20828182941903584</v>
      </c>
      <c r="O1821" s="36">
        <f t="shared" si="198"/>
        <v>20130466</v>
      </c>
      <c r="P1821" s="63">
        <v>2230.42</v>
      </c>
      <c r="Q1821" s="76">
        <v>0.72542391119161409</v>
      </c>
      <c r="R1821" s="76">
        <f t="shared" si="199"/>
        <v>-1</v>
      </c>
      <c r="S1821" s="95">
        <f t="shared" si="200"/>
        <v>-1</v>
      </c>
      <c r="T1821" s="95">
        <f t="shared" si="201"/>
        <v>0.20828182941903584</v>
      </c>
    </row>
    <row r="1822" spans="1:20" x14ac:dyDescent="0.3">
      <c r="A1822" s="36">
        <v>3</v>
      </c>
      <c r="B1822" s="7">
        <v>473</v>
      </c>
      <c r="C1822" s="7">
        <v>1</v>
      </c>
      <c r="D1822" s="7" t="s">
        <v>683</v>
      </c>
      <c r="E1822" s="68">
        <v>2013</v>
      </c>
      <c r="F1822" s="68">
        <v>2014</v>
      </c>
      <c r="G1822" s="66">
        <v>800</v>
      </c>
      <c r="H1822" s="77">
        <v>10</v>
      </c>
      <c r="I1822" s="7">
        <v>0</v>
      </c>
      <c r="J1822" s="48">
        <f t="shared" si="190"/>
        <v>0</v>
      </c>
      <c r="K1822" s="50">
        <f t="shared" si="191"/>
        <v>9</v>
      </c>
      <c r="L1822" s="67">
        <v>334</v>
      </c>
      <c r="M1822" s="67">
        <v>554</v>
      </c>
      <c r="N1822" s="95">
        <f t="shared" si="197"/>
        <v>0.37612612612612611</v>
      </c>
      <c r="O1822" s="36">
        <f t="shared" si="198"/>
        <v>20130473</v>
      </c>
      <c r="P1822" s="63">
        <v>479.44</v>
      </c>
      <c r="Q1822" s="76">
        <v>1.8521608543300518</v>
      </c>
      <c r="R1822" s="76">
        <f t="shared" si="199"/>
        <v>-1</v>
      </c>
      <c r="S1822" s="95">
        <f t="shared" si="200"/>
        <v>-1</v>
      </c>
      <c r="T1822" s="95">
        <f t="shared" si="201"/>
        <v>0.37612612612612611</v>
      </c>
    </row>
    <row r="1823" spans="1:20" x14ac:dyDescent="0.3">
      <c r="A1823" s="36">
        <v>3</v>
      </c>
      <c r="B1823" s="7">
        <v>492</v>
      </c>
      <c r="C1823" s="7">
        <v>1</v>
      </c>
      <c r="D1823" s="7" t="s">
        <v>385</v>
      </c>
      <c r="E1823" s="68">
        <v>2013</v>
      </c>
      <c r="F1823" s="68">
        <v>2014</v>
      </c>
      <c r="G1823" s="66">
        <v>254.7</v>
      </c>
      <c r="H1823" s="77">
        <v>10</v>
      </c>
      <c r="I1823" s="7">
        <v>1</v>
      </c>
      <c r="J1823" s="48">
        <f t="shared" si="190"/>
        <v>0</v>
      </c>
      <c r="K1823" s="50">
        <f t="shared" si="191"/>
        <v>3</v>
      </c>
      <c r="L1823" s="67">
        <v>2316</v>
      </c>
      <c r="M1823" s="67">
        <v>571</v>
      </c>
      <c r="N1823" s="95">
        <f t="shared" si="197"/>
        <v>0.80221683408382405</v>
      </c>
      <c r="O1823" s="36">
        <f t="shared" si="198"/>
        <v>20130492</v>
      </c>
      <c r="P1823" s="63">
        <v>4506.92</v>
      </c>
      <c r="Q1823" s="76">
        <v>0.64057050047482533</v>
      </c>
      <c r="R1823" s="76">
        <f t="shared" si="199"/>
        <v>-1</v>
      </c>
      <c r="S1823" s="95">
        <f t="shared" si="200"/>
        <v>-1</v>
      </c>
      <c r="T1823" s="95">
        <f t="shared" si="201"/>
        <v>0.80221683408382405</v>
      </c>
    </row>
    <row r="1824" spans="1:20" x14ac:dyDescent="0.3">
      <c r="A1824" s="36">
        <v>3</v>
      </c>
      <c r="B1824" s="7">
        <v>507</v>
      </c>
      <c r="C1824" s="7">
        <v>1</v>
      </c>
      <c r="D1824" s="7" t="s">
        <v>331</v>
      </c>
      <c r="E1824" s="68">
        <v>2013</v>
      </c>
      <c r="F1824" s="68">
        <v>2014</v>
      </c>
      <c r="G1824" s="66">
        <v>450</v>
      </c>
      <c r="H1824" s="77">
        <v>3</v>
      </c>
      <c r="I1824" s="7">
        <v>1</v>
      </c>
      <c r="J1824" s="48">
        <f t="shared" si="190"/>
        <v>0</v>
      </c>
      <c r="K1824" s="50">
        <f t="shared" si="191"/>
        <v>5</v>
      </c>
      <c r="L1824" s="67">
        <v>339</v>
      </c>
      <c r="M1824" s="67">
        <v>185</v>
      </c>
      <c r="N1824" s="95">
        <f t="shared" si="197"/>
        <v>0.64694656488549618</v>
      </c>
      <c r="O1824" s="36">
        <f t="shared" si="198"/>
        <v>20130507</v>
      </c>
      <c r="P1824" s="63">
        <v>332.73</v>
      </c>
      <c r="Q1824" s="76">
        <v>1.5748504793676554</v>
      </c>
      <c r="R1824" s="76">
        <f t="shared" si="199"/>
        <v>-1</v>
      </c>
      <c r="S1824" s="95">
        <f t="shared" si="200"/>
        <v>-1</v>
      </c>
      <c r="T1824" s="95">
        <f t="shared" si="201"/>
        <v>0.64694656488549618</v>
      </c>
    </row>
    <row r="1825" spans="1:20" x14ac:dyDescent="0.3">
      <c r="A1825" s="36">
        <v>3</v>
      </c>
      <c r="B1825" s="7">
        <v>514</v>
      </c>
      <c r="C1825" s="7">
        <v>1</v>
      </c>
      <c r="D1825" s="7" t="s">
        <v>426</v>
      </c>
      <c r="E1825" s="68">
        <v>2013</v>
      </c>
      <c r="F1825" s="68">
        <v>2014</v>
      </c>
      <c r="G1825" s="66">
        <v>686.81999999999994</v>
      </c>
      <c r="H1825" s="77">
        <v>10</v>
      </c>
      <c r="I1825" s="7">
        <v>1</v>
      </c>
      <c r="J1825" s="48">
        <f t="shared" si="190"/>
        <v>0</v>
      </c>
      <c r="K1825" s="50">
        <f t="shared" si="191"/>
        <v>7</v>
      </c>
      <c r="L1825" s="67">
        <v>214</v>
      </c>
      <c r="M1825" s="67">
        <v>63</v>
      </c>
      <c r="N1825" s="95">
        <f t="shared" si="197"/>
        <v>0.77256317689530685</v>
      </c>
      <c r="O1825" s="36">
        <f t="shared" si="198"/>
        <v>20130514</v>
      </c>
      <c r="P1825" s="63">
        <v>170.97</v>
      </c>
      <c r="Q1825" s="76">
        <v>1.6201672808094987</v>
      </c>
      <c r="R1825" s="76">
        <f t="shared" si="199"/>
        <v>-1</v>
      </c>
      <c r="S1825" s="95">
        <f t="shared" si="200"/>
        <v>-1</v>
      </c>
      <c r="T1825" s="95">
        <f t="shared" si="201"/>
        <v>0.77256317689530685</v>
      </c>
    </row>
    <row r="1826" spans="1:20" x14ac:dyDescent="0.3">
      <c r="A1826" s="36">
        <v>3</v>
      </c>
      <c r="B1826" s="7">
        <v>518</v>
      </c>
      <c r="C1826" s="7">
        <v>1</v>
      </c>
      <c r="D1826" s="7" t="s">
        <v>257</v>
      </c>
      <c r="E1826" s="68">
        <v>2013</v>
      </c>
      <c r="F1826" s="68">
        <v>2014</v>
      </c>
      <c r="G1826" s="66">
        <v>-56.460000000000036</v>
      </c>
      <c r="H1826" s="77">
        <v>10</v>
      </c>
      <c r="I1826" s="7">
        <v>0</v>
      </c>
      <c r="J1826" s="48">
        <f t="shared" si="190"/>
        <v>0</v>
      </c>
      <c r="K1826" s="50">
        <f t="shared" si="191"/>
        <v>1</v>
      </c>
      <c r="L1826" s="67">
        <v>965</v>
      </c>
      <c r="M1826" s="67">
        <v>1758</v>
      </c>
      <c r="N1826" s="95">
        <f t="shared" si="197"/>
        <v>0.35438854204921044</v>
      </c>
      <c r="O1826" s="36">
        <f t="shared" si="198"/>
        <v>20130518</v>
      </c>
      <c r="P1826" s="63">
        <v>2693.9100000000003</v>
      </c>
      <c r="Q1826" s="76">
        <v>1.0107984305340563</v>
      </c>
      <c r="R1826" s="76">
        <f t="shared" si="199"/>
        <v>-1</v>
      </c>
      <c r="S1826" s="95">
        <f t="shared" si="200"/>
        <v>-1</v>
      </c>
      <c r="T1826" s="95">
        <f t="shared" si="201"/>
        <v>0.35438854204921044</v>
      </c>
    </row>
    <row r="1827" spans="1:20" x14ac:dyDescent="0.3">
      <c r="A1827" s="36">
        <v>3</v>
      </c>
      <c r="B1827" s="7">
        <v>561</v>
      </c>
      <c r="C1827" s="7">
        <v>1</v>
      </c>
      <c r="D1827" s="7" t="s">
        <v>389</v>
      </c>
      <c r="E1827" s="68">
        <v>2013</v>
      </c>
      <c r="F1827" s="68">
        <v>2014</v>
      </c>
      <c r="G1827" s="66">
        <v>550</v>
      </c>
      <c r="H1827" s="77">
        <v>4</v>
      </c>
      <c r="I1827" s="7">
        <v>1</v>
      </c>
      <c r="J1827" s="48">
        <f t="shared" si="190"/>
        <v>0</v>
      </c>
      <c r="K1827" s="50">
        <f t="shared" si="191"/>
        <v>6</v>
      </c>
      <c r="L1827" s="67">
        <v>120</v>
      </c>
      <c r="M1827" s="67">
        <v>25</v>
      </c>
      <c r="N1827" s="95">
        <f t="shared" si="197"/>
        <v>0.82758620689655171</v>
      </c>
      <c r="O1827" s="36">
        <f t="shared" si="198"/>
        <v>20130561</v>
      </c>
      <c r="P1827" s="63">
        <v>177.82000000000002</v>
      </c>
      <c r="Q1827" s="76">
        <v>0.81543133505792365</v>
      </c>
      <c r="R1827" s="76">
        <f t="shared" si="199"/>
        <v>-1</v>
      </c>
      <c r="S1827" s="95">
        <f t="shared" si="200"/>
        <v>-1</v>
      </c>
      <c r="T1827" s="95">
        <f t="shared" si="201"/>
        <v>0.82758620689655171</v>
      </c>
    </row>
    <row r="1828" spans="1:20" x14ac:dyDescent="0.3">
      <c r="A1828" s="36">
        <v>3</v>
      </c>
      <c r="B1828" s="7">
        <v>600</v>
      </c>
      <c r="C1828" s="7">
        <v>1</v>
      </c>
      <c r="D1828" s="7" t="s">
        <v>636</v>
      </c>
      <c r="E1828" s="68">
        <v>2013</v>
      </c>
      <c r="F1828" s="68">
        <v>2014</v>
      </c>
      <c r="G1828" s="66">
        <v>118.16999999999996</v>
      </c>
      <c r="H1828" s="77">
        <v>10</v>
      </c>
      <c r="I1828" s="7">
        <v>1</v>
      </c>
      <c r="J1828" s="48">
        <f t="shared" si="190"/>
        <v>0</v>
      </c>
      <c r="K1828" s="50">
        <f t="shared" si="191"/>
        <v>2</v>
      </c>
      <c r="L1828" s="67">
        <v>81</v>
      </c>
      <c r="M1828" s="67">
        <v>42</v>
      </c>
      <c r="N1828" s="95">
        <f t="shared" si="197"/>
        <v>0.65853658536585369</v>
      </c>
      <c r="O1828" s="36">
        <f t="shared" si="198"/>
        <v>20130600</v>
      </c>
      <c r="P1828" s="63">
        <v>264.37</v>
      </c>
      <c r="Q1828" s="76">
        <v>0.46525702613761016</v>
      </c>
      <c r="R1828" s="76">
        <f t="shared" si="199"/>
        <v>-1</v>
      </c>
      <c r="S1828" s="95">
        <f t="shared" si="200"/>
        <v>-1</v>
      </c>
      <c r="T1828" s="95">
        <f t="shared" si="201"/>
        <v>0.65853658536585369</v>
      </c>
    </row>
    <row r="1829" spans="1:20" x14ac:dyDescent="0.3">
      <c r="A1829" s="36">
        <v>3</v>
      </c>
      <c r="B1829" s="7">
        <v>601</v>
      </c>
      <c r="C1829" s="7">
        <v>1</v>
      </c>
      <c r="D1829" s="7" t="s">
        <v>293</v>
      </c>
      <c r="E1829" s="68">
        <v>2013</v>
      </c>
      <c r="F1829" s="68">
        <v>2014</v>
      </c>
      <c r="G1829" s="66">
        <v>466.55999999999995</v>
      </c>
      <c r="H1829" s="77">
        <v>10</v>
      </c>
      <c r="I1829" s="7">
        <v>1</v>
      </c>
      <c r="J1829" s="48">
        <f t="shared" si="190"/>
        <v>0</v>
      </c>
      <c r="K1829" s="50">
        <f t="shared" si="191"/>
        <v>5</v>
      </c>
      <c r="L1829" s="67">
        <v>630</v>
      </c>
      <c r="M1829" s="67">
        <v>260</v>
      </c>
      <c r="N1829" s="95">
        <f t="shared" si="197"/>
        <v>0.7078651685393258</v>
      </c>
      <c r="O1829" s="36">
        <f t="shared" si="198"/>
        <v>20130601</v>
      </c>
      <c r="P1829" s="63">
        <v>676.7</v>
      </c>
      <c r="Q1829" s="76">
        <v>1.3152061474804195</v>
      </c>
      <c r="R1829" s="76">
        <f t="shared" si="199"/>
        <v>-1</v>
      </c>
      <c r="S1829" s="95">
        <f t="shared" si="200"/>
        <v>-1</v>
      </c>
      <c r="T1829" s="95">
        <f t="shared" si="201"/>
        <v>0.7078651685393258</v>
      </c>
    </row>
    <row r="1830" spans="1:20" x14ac:dyDescent="0.3">
      <c r="A1830" s="36">
        <v>3</v>
      </c>
      <c r="B1830" s="7">
        <v>623</v>
      </c>
      <c r="C1830" s="7">
        <v>1</v>
      </c>
      <c r="D1830" s="7" t="s">
        <v>603</v>
      </c>
      <c r="E1830" s="68">
        <v>2013</v>
      </c>
      <c r="F1830" s="68">
        <v>2014</v>
      </c>
      <c r="G1830" s="66">
        <v>1505</v>
      </c>
      <c r="H1830" s="77">
        <v>8</v>
      </c>
      <c r="I1830" s="7">
        <v>1</v>
      </c>
      <c r="J1830" s="48">
        <f t="shared" si="190"/>
        <v>0</v>
      </c>
      <c r="K1830" s="50">
        <f t="shared" si="191"/>
        <v>10</v>
      </c>
      <c r="L1830" s="67">
        <v>4113</v>
      </c>
      <c r="M1830" s="67">
        <v>1951</v>
      </c>
      <c r="N1830" s="95">
        <f t="shared" si="197"/>
        <v>0.67826517150395782</v>
      </c>
      <c r="O1830" s="36">
        <f t="shared" si="198"/>
        <v>20130623</v>
      </c>
      <c r="P1830" s="63">
        <v>7195.6399999999994</v>
      </c>
      <c r="Q1830" s="76">
        <v>0.84273254359584426</v>
      </c>
      <c r="R1830" s="76">
        <f t="shared" si="199"/>
        <v>-1</v>
      </c>
      <c r="S1830" s="95">
        <f t="shared" si="200"/>
        <v>-1</v>
      </c>
      <c r="T1830" s="95">
        <f t="shared" si="201"/>
        <v>0.67826517150395782</v>
      </c>
    </row>
    <row r="1831" spans="1:20" x14ac:dyDescent="0.3">
      <c r="A1831" s="36">
        <v>3</v>
      </c>
      <c r="B1831" s="7">
        <v>640</v>
      </c>
      <c r="C1831" s="7">
        <v>1</v>
      </c>
      <c r="D1831" s="7" t="s">
        <v>614</v>
      </c>
      <c r="E1831" s="68">
        <v>2013</v>
      </c>
      <c r="F1831" s="68">
        <v>2014</v>
      </c>
      <c r="G1831" s="66">
        <v>588.62999999999988</v>
      </c>
      <c r="H1831" s="77">
        <v>10</v>
      </c>
      <c r="I1831" s="7">
        <v>1</v>
      </c>
      <c r="J1831" s="48">
        <f t="shared" si="190"/>
        <v>0</v>
      </c>
      <c r="K1831" s="50">
        <f t="shared" si="191"/>
        <v>6</v>
      </c>
      <c r="L1831" s="67">
        <v>302</v>
      </c>
      <c r="M1831" s="67">
        <v>69</v>
      </c>
      <c r="N1831" s="95">
        <f t="shared" si="197"/>
        <v>0.81401617250673852</v>
      </c>
      <c r="O1831" s="36">
        <f t="shared" si="198"/>
        <v>20130640</v>
      </c>
      <c r="P1831" s="63">
        <v>375</v>
      </c>
      <c r="Q1831" s="76">
        <v>0.98933333333333329</v>
      </c>
      <c r="R1831" s="76">
        <f t="shared" si="199"/>
        <v>-1</v>
      </c>
      <c r="S1831" s="95">
        <f t="shared" si="200"/>
        <v>-1</v>
      </c>
      <c r="T1831" s="95">
        <f t="shared" si="201"/>
        <v>0.81401617250673852</v>
      </c>
    </row>
    <row r="1832" spans="1:20" x14ac:dyDescent="0.3">
      <c r="A1832" s="36">
        <v>3</v>
      </c>
      <c r="B1832" s="7">
        <v>656</v>
      </c>
      <c r="C1832" s="7">
        <v>1</v>
      </c>
      <c r="D1832" s="7" t="s">
        <v>229</v>
      </c>
      <c r="E1832" s="68">
        <v>2013</v>
      </c>
      <c r="F1832" s="68">
        <v>2014</v>
      </c>
      <c r="G1832" s="66">
        <v>630.86999999999989</v>
      </c>
      <c r="H1832" s="77">
        <v>10</v>
      </c>
      <c r="I1832" s="7">
        <v>1</v>
      </c>
      <c r="J1832" s="48">
        <f t="shared" si="190"/>
        <v>0</v>
      </c>
      <c r="K1832" s="50">
        <f t="shared" si="191"/>
        <v>7</v>
      </c>
      <c r="L1832" s="67">
        <v>2799</v>
      </c>
      <c r="M1832" s="67">
        <v>2576</v>
      </c>
      <c r="N1832" s="95">
        <f t="shared" si="197"/>
        <v>0.52074418604651163</v>
      </c>
      <c r="O1832" s="36">
        <f t="shared" si="198"/>
        <v>20130656</v>
      </c>
      <c r="P1832" s="63">
        <v>3931.8599999999997</v>
      </c>
      <c r="Q1832" s="76">
        <v>1.3670374835319672</v>
      </c>
      <c r="R1832" s="76">
        <f t="shared" si="199"/>
        <v>-1</v>
      </c>
      <c r="S1832" s="95">
        <f t="shared" si="200"/>
        <v>-1</v>
      </c>
      <c r="T1832" s="95">
        <f t="shared" si="201"/>
        <v>0.52074418604651163</v>
      </c>
    </row>
    <row r="1833" spans="1:20" x14ac:dyDescent="0.3">
      <c r="A1833" s="36">
        <v>3</v>
      </c>
      <c r="B1833" s="7">
        <v>690</v>
      </c>
      <c r="C1833" s="7">
        <v>1</v>
      </c>
      <c r="D1833" s="7" t="s">
        <v>337</v>
      </c>
      <c r="E1833" s="68">
        <v>2013</v>
      </c>
      <c r="F1833" s="68">
        <v>2014</v>
      </c>
      <c r="G1833" s="66">
        <v>50.139999999999986</v>
      </c>
      <c r="H1833" s="77">
        <v>10</v>
      </c>
      <c r="I1833" s="7">
        <v>1</v>
      </c>
      <c r="J1833" s="48">
        <f t="shared" si="190"/>
        <v>0</v>
      </c>
      <c r="K1833" s="50">
        <f t="shared" si="191"/>
        <v>1</v>
      </c>
      <c r="L1833" s="67">
        <v>436</v>
      </c>
      <c r="M1833" s="67">
        <v>241</v>
      </c>
      <c r="N1833" s="95">
        <f t="shared" si="197"/>
        <v>0.64401772525849332</v>
      </c>
      <c r="O1833" s="36">
        <f t="shared" si="198"/>
        <v>20130690</v>
      </c>
      <c r="P1833" s="63">
        <v>990.8900000000001</v>
      </c>
      <c r="Q1833" s="76">
        <v>0.68322417220882226</v>
      </c>
      <c r="R1833" s="76">
        <f t="shared" si="199"/>
        <v>-1</v>
      </c>
      <c r="S1833" s="95">
        <f t="shared" si="200"/>
        <v>-1</v>
      </c>
      <c r="T1833" s="95">
        <f t="shared" si="201"/>
        <v>0.64401772525849332</v>
      </c>
    </row>
    <row r="1834" spans="1:20" x14ac:dyDescent="0.3">
      <c r="A1834" s="36">
        <v>3</v>
      </c>
      <c r="B1834" s="7">
        <v>701</v>
      </c>
      <c r="C1834" s="7">
        <v>1</v>
      </c>
      <c r="D1834" s="7" t="s">
        <v>340</v>
      </c>
      <c r="E1834" s="68">
        <v>2013</v>
      </c>
      <c r="F1834" s="68">
        <v>2014</v>
      </c>
      <c r="G1834" s="66">
        <v>257.33999999999997</v>
      </c>
      <c r="H1834" s="77">
        <v>10</v>
      </c>
      <c r="I1834" s="7">
        <v>1</v>
      </c>
      <c r="J1834" s="48">
        <f t="shared" si="190"/>
        <v>0</v>
      </c>
      <c r="K1834" s="50">
        <f t="shared" si="191"/>
        <v>3</v>
      </c>
      <c r="L1834" s="67">
        <v>1629</v>
      </c>
      <c r="M1834" s="67">
        <v>484</v>
      </c>
      <c r="N1834" s="95">
        <f t="shared" si="197"/>
        <v>0.77094178892569809</v>
      </c>
      <c r="O1834" s="36">
        <f t="shared" si="198"/>
        <v>20130701</v>
      </c>
      <c r="P1834" s="63">
        <v>2382.79</v>
      </c>
      <c r="Q1834" s="76">
        <v>0.88677558660226041</v>
      </c>
      <c r="R1834" s="76">
        <f t="shared" si="199"/>
        <v>-1</v>
      </c>
      <c r="S1834" s="95">
        <f t="shared" si="200"/>
        <v>-1</v>
      </c>
      <c r="T1834" s="95">
        <f t="shared" si="201"/>
        <v>0.77094178892569809</v>
      </c>
    </row>
    <row r="1835" spans="1:20" x14ac:dyDescent="0.3">
      <c r="A1835" s="36">
        <v>3</v>
      </c>
      <c r="B1835" s="7">
        <v>709</v>
      </c>
      <c r="C1835" s="7">
        <v>1</v>
      </c>
      <c r="D1835" s="7" t="s">
        <v>344</v>
      </c>
      <c r="E1835" s="68">
        <v>2013</v>
      </c>
      <c r="F1835" s="68">
        <v>2014</v>
      </c>
      <c r="G1835" s="66">
        <v>595.78</v>
      </c>
      <c r="H1835" s="77">
        <v>5</v>
      </c>
      <c r="I1835" s="7">
        <v>1</v>
      </c>
      <c r="J1835" s="48">
        <f t="shared" si="190"/>
        <v>0</v>
      </c>
      <c r="K1835" s="50">
        <f t="shared" si="191"/>
        <v>6</v>
      </c>
      <c r="L1835" s="67">
        <v>12676</v>
      </c>
      <c r="M1835" s="67">
        <v>6627</v>
      </c>
      <c r="N1835" s="95">
        <f t="shared" si="197"/>
        <v>0.65668548930218096</v>
      </c>
      <c r="O1835" s="36">
        <f t="shared" si="198"/>
        <v>20130709</v>
      </c>
      <c r="P1835" s="63">
        <v>8516.77</v>
      </c>
      <c r="Q1835" s="76">
        <v>2.2664695653399116</v>
      </c>
      <c r="R1835" s="76">
        <f t="shared" si="199"/>
        <v>-1</v>
      </c>
      <c r="S1835" s="95">
        <f t="shared" si="200"/>
        <v>-1</v>
      </c>
      <c r="T1835" s="95">
        <f t="shared" si="201"/>
        <v>0.65668548930218096</v>
      </c>
    </row>
    <row r="1836" spans="1:20" x14ac:dyDescent="0.3">
      <c r="A1836" s="36">
        <v>3</v>
      </c>
      <c r="B1836" s="7">
        <v>709</v>
      </c>
      <c r="C1836" s="7">
        <v>1</v>
      </c>
      <c r="D1836" s="7" t="s">
        <v>344</v>
      </c>
      <c r="E1836" s="68">
        <v>2013</v>
      </c>
      <c r="F1836" s="68">
        <v>2014</v>
      </c>
      <c r="G1836" s="66">
        <v>200</v>
      </c>
      <c r="H1836" s="77">
        <v>5</v>
      </c>
      <c r="I1836" s="7">
        <v>1</v>
      </c>
      <c r="J1836" s="48">
        <f t="shared" si="190"/>
        <v>0</v>
      </c>
      <c r="K1836" s="50">
        <f t="shared" si="191"/>
        <v>3</v>
      </c>
      <c r="L1836" s="67">
        <v>9781</v>
      </c>
      <c r="M1836" s="67">
        <v>9445</v>
      </c>
      <c r="N1836" s="95">
        <f t="shared" si="197"/>
        <v>0.50873816706543218</v>
      </c>
      <c r="O1836" s="36">
        <f t="shared" si="198"/>
        <v>20130709</v>
      </c>
      <c r="P1836" s="63">
        <v>8516.77</v>
      </c>
      <c r="Q1836" s="76">
        <v>2.2574285791444408</v>
      </c>
      <c r="R1836" s="76">
        <f t="shared" si="199"/>
        <v>-1</v>
      </c>
      <c r="S1836" s="95">
        <f t="shared" si="200"/>
        <v>-1</v>
      </c>
      <c r="T1836" s="95">
        <f t="shared" si="201"/>
        <v>0.50873816706543218</v>
      </c>
    </row>
    <row r="1837" spans="1:20" x14ac:dyDescent="0.3">
      <c r="A1837" s="36">
        <v>3</v>
      </c>
      <c r="B1837" s="7">
        <v>761</v>
      </c>
      <c r="C1837" s="7">
        <v>1</v>
      </c>
      <c r="D1837" s="7" t="s">
        <v>299</v>
      </c>
      <c r="E1837" s="68">
        <v>2013</v>
      </c>
      <c r="F1837" s="68">
        <v>2014</v>
      </c>
      <c r="G1837" s="66">
        <v>127.01999999999998</v>
      </c>
      <c r="H1837" s="77">
        <v>7</v>
      </c>
      <c r="I1837" s="7">
        <v>1</v>
      </c>
      <c r="J1837" s="48">
        <f t="shared" si="190"/>
        <v>0</v>
      </c>
      <c r="K1837" s="50">
        <f t="shared" si="191"/>
        <v>2</v>
      </c>
      <c r="L1837" s="67">
        <v>4052</v>
      </c>
      <c r="M1837" s="67">
        <v>2890</v>
      </c>
      <c r="N1837" s="95">
        <f t="shared" si="197"/>
        <v>0.58369346009795453</v>
      </c>
      <c r="O1837" s="36">
        <f t="shared" si="198"/>
        <v>20130761</v>
      </c>
      <c r="P1837" s="63">
        <v>4788.1299999999992</v>
      </c>
      <c r="Q1837" s="76">
        <v>1.4498353219315268</v>
      </c>
      <c r="R1837" s="76">
        <f t="shared" si="199"/>
        <v>-1</v>
      </c>
      <c r="S1837" s="95">
        <f t="shared" si="200"/>
        <v>-1</v>
      </c>
      <c r="T1837" s="95">
        <f t="shared" si="201"/>
        <v>0.58369346009795453</v>
      </c>
    </row>
    <row r="1838" spans="1:20" x14ac:dyDescent="0.3">
      <c r="A1838" s="36">
        <v>3</v>
      </c>
      <c r="B1838" s="7">
        <v>777</v>
      </c>
      <c r="C1838" s="7">
        <v>1</v>
      </c>
      <c r="D1838" s="7" t="s">
        <v>301</v>
      </c>
      <c r="E1838" s="68">
        <v>2013</v>
      </c>
      <c r="F1838" s="68">
        <v>2014</v>
      </c>
      <c r="G1838" s="66">
        <v>471.55999999999995</v>
      </c>
      <c r="H1838" s="77">
        <v>4</v>
      </c>
      <c r="I1838" s="7">
        <v>1</v>
      </c>
      <c r="J1838" s="48">
        <f t="shared" si="190"/>
        <v>0</v>
      </c>
      <c r="K1838" s="50">
        <f t="shared" si="191"/>
        <v>5</v>
      </c>
      <c r="L1838" s="67">
        <v>653</v>
      </c>
      <c r="M1838" s="67">
        <v>520</v>
      </c>
      <c r="N1838" s="95">
        <f t="shared" si="197"/>
        <v>0.55669224211423696</v>
      </c>
      <c r="O1838" s="36">
        <f t="shared" si="198"/>
        <v>20130777</v>
      </c>
      <c r="P1838" s="63">
        <v>865.56999999999994</v>
      </c>
      <c r="Q1838" s="76">
        <v>1.3551763577758009</v>
      </c>
      <c r="R1838" s="76">
        <f t="shared" si="199"/>
        <v>-1</v>
      </c>
      <c r="S1838" s="95">
        <f t="shared" si="200"/>
        <v>-1</v>
      </c>
      <c r="T1838" s="95">
        <f t="shared" si="201"/>
        <v>0.55669224211423696</v>
      </c>
    </row>
    <row r="1839" spans="1:20" x14ac:dyDescent="0.3">
      <c r="A1839" s="36">
        <v>3</v>
      </c>
      <c r="B1839" s="7">
        <v>832</v>
      </c>
      <c r="C1839" s="7">
        <v>1</v>
      </c>
      <c r="D1839" s="7" t="s">
        <v>233</v>
      </c>
      <c r="E1839" s="68">
        <v>2013</v>
      </c>
      <c r="F1839" s="68">
        <v>2014</v>
      </c>
      <c r="G1839" s="66">
        <v>364.76</v>
      </c>
      <c r="H1839" s="77">
        <v>10</v>
      </c>
      <c r="I1839" s="7">
        <v>0</v>
      </c>
      <c r="J1839" s="48">
        <f t="shared" si="190"/>
        <v>0</v>
      </c>
      <c r="K1839" s="50">
        <f t="shared" si="191"/>
        <v>4</v>
      </c>
      <c r="L1839" s="67">
        <v>1867</v>
      </c>
      <c r="M1839" s="67">
        <v>2354</v>
      </c>
      <c r="N1839" s="95">
        <f t="shared" si="197"/>
        <v>0.44231224828239751</v>
      </c>
      <c r="O1839" s="36">
        <f t="shared" si="198"/>
        <v>20130832</v>
      </c>
      <c r="P1839" s="63">
        <v>3251.88</v>
      </c>
      <c r="Q1839" s="76">
        <v>1.2980183770618841</v>
      </c>
      <c r="R1839" s="76">
        <f t="shared" si="199"/>
        <v>-1</v>
      </c>
      <c r="S1839" s="95">
        <f t="shared" si="200"/>
        <v>-1</v>
      </c>
      <c r="T1839" s="95">
        <f t="shared" si="201"/>
        <v>0.44231224828239751</v>
      </c>
    </row>
    <row r="1840" spans="1:20" x14ac:dyDescent="0.3">
      <c r="A1840" s="36">
        <v>3</v>
      </c>
      <c r="B1840" s="7">
        <v>833</v>
      </c>
      <c r="C1840" s="7">
        <v>1</v>
      </c>
      <c r="D1840" s="7" t="s">
        <v>355</v>
      </c>
      <c r="E1840" s="68">
        <v>2013</v>
      </c>
      <c r="F1840" s="68">
        <v>2014</v>
      </c>
      <c r="G1840" s="66">
        <v>180.35</v>
      </c>
      <c r="H1840" s="77">
        <v>10</v>
      </c>
      <c r="I1840" s="7">
        <v>1</v>
      </c>
      <c r="J1840" s="48">
        <f t="shared" si="190"/>
        <v>0</v>
      </c>
      <c r="K1840" s="50">
        <f t="shared" si="191"/>
        <v>2</v>
      </c>
      <c r="L1840" s="67">
        <v>6631</v>
      </c>
      <c r="M1840" s="67">
        <v>3516</v>
      </c>
      <c r="N1840" s="95">
        <f t="shared" si="197"/>
        <v>0.65349364344141125</v>
      </c>
      <c r="O1840" s="36">
        <f t="shared" si="198"/>
        <v>20130833</v>
      </c>
      <c r="P1840" s="63">
        <v>17649.400000000001</v>
      </c>
      <c r="Q1840" s="76">
        <v>0.57492039389440996</v>
      </c>
      <c r="R1840" s="76">
        <f t="shared" si="199"/>
        <v>-1</v>
      </c>
      <c r="S1840" s="95">
        <f t="shared" si="200"/>
        <v>-1</v>
      </c>
      <c r="T1840" s="95">
        <f t="shared" si="201"/>
        <v>0.65349364344141125</v>
      </c>
    </row>
    <row r="1841" spans="1:20" x14ac:dyDescent="0.3">
      <c r="A1841" s="36">
        <v>3</v>
      </c>
      <c r="B1841" s="7">
        <v>833</v>
      </c>
      <c r="C1841" s="7">
        <v>1</v>
      </c>
      <c r="D1841" s="7" t="s">
        <v>355</v>
      </c>
      <c r="E1841" s="68">
        <v>2013</v>
      </c>
      <c r="F1841" s="68">
        <v>2014</v>
      </c>
      <c r="G1841" s="66">
        <v>337</v>
      </c>
      <c r="H1841" s="77">
        <v>9</v>
      </c>
      <c r="I1841" s="7">
        <v>1</v>
      </c>
      <c r="J1841" s="48">
        <f t="shared" si="190"/>
        <v>0</v>
      </c>
      <c r="K1841" s="50">
        <f t="shared" si="191"/>
        <v>4</v>
      </c>
      <c r="L1841" s="67">
        <v>5463</v>
      </c>
      <c r="M1841" s="67">
        <v>4663</v>
      </c>
      <c r="N1841" s="95">
        <f t="shared" si="197"/>
        <v>0.53950227138060436</v>
      </c>
      <c r="O1841" s="36">
        <f t="shared" si="198"/>
        <v>20130833</v>
      </c>
      <c r="P1841" s="63">
        <v>17649.400000000001</v>
      </c>
      <c r="Q1841" s="76">
        <v>0.57373055174680154</v>
      </c>
      <c r="R1841" s="76">
        <f t="shared" si="199"/>
        <v>-1</v>
      </c>
      <c r="S1841" s="95">
        <f t="shared" si="200"/>
        <v>-1</v>
      </c>
      <c r="T1841" s="95">
        <f t="shared" si="201"/>
        <v>0.53950227138060436</v>
      </c>
    </row>
    <row r="1842" spans="1:20" x14ac:dyDescent="0.3">
      <c r="A1842" s="36">
        <v>3</v>
      </c>
      <c r="B1842" s="7">
        <v>834</v>
      </c>
      <c r="C1842" s="7">
        <v>1</v>
      </c>
      <c r="D1842" s="7" t="s">
        <v>572</v>
      </c>
      <c r="E1842" s="68">
        <v>2013</v>
      </c>
      <c r="F1842" s="68">
        <v>2014</v>
      </c>
      <c r="G1842" s="66">
        <v>1536.47</v>
      </c>
      <c r="H1842" s="77">
        <v>8</v>
      </c>
      <c r="I1842" s="7">
        <v>1</v>
      </c>
      <c r="J1842" s="48">
        <f t="shared" si="190"/>
        <v>0</v>
      </c>
      <c r="K1842" s="50">
        <f t="shared" si="191"/>
        <v>10</v>
      </c>
      <c r="L1842" s="67">
        <v>9111</v>
      </c>
      <c r="M1842" s="67">
        <v>5285</v>
      </c>
      <c r="N1842" s="95">
        <f t="shared" si="197"/>
        <v>0.63288413448180048</v>
      </c>
      <c r="O1842" s="36">
        <f t="shared" si="198"/>
        <v>20130834</v>
      </c>
      <c r="P1842" s="63">
        <v>8488.75</v>
      </c>
      <c r="Q1842" s="76">
        <v>1.695891621263437</v>
      </c>
      <c r="R1842" s="76">
        <f t="shared" si="199"/>
        <v>-1</v>
      </c>
      <c r="S1842" s="95">
        <f t="shared" si="200"/>
        <v>-1</v>
      </c>
      <c r="T1842" s="95">
        <f t="shared" si="201"/>
        <v>0.63288413448180048</v>
      </c>
    </row>
    <row r="1843" spans="1:20" x14ac:dyDescent="0.3">
      <c r="A1843" s="36">
        <v>3</v>
      </c>
      <c r="B1843" s="7">
        <v>836</v>
      </c>
      <c r="C1843" s="7">
        <v>1</v>
      </c>
      <c r="D1843" s="7" t="s">
        <v>307</v>
      </c>
      <c r="E1843" s="68">
        <v>2013</v>
      </c>
      <c r="F1843" s="68">
        <v>2014</v>
      </c>
      <c r="G1843" s="66">
        <v>455</v>
      </c>
      <c r="H1843" s="77">
        <v>10</v>
      </c>
      <c r="I1843" s="7">
        <v>1</v>
      </c>
      <c r="J1843" s="48">
        <f t="shared" si="190"/>
        <v>0</v>
      </c>
      <c r="K1843" s="50">
        <f t="shared" si="191"/>
        <v>5</v>
      </c>
      <c r="L1843" s="67">
        <v>125</v>
      </c>
      <c r="M1843" s="67">
        <v>58</v>
      </c>
      <c r="N1843" s="95">
        <f t="shared" si="197"/>
        <v>0.68306010928961747</v>
      </c>
      <c r="O1843" s="36">
        <f t="shared" si="198"/>
        <v>20130836</v>
      </c>
      <c r="P1843" s="63">
        <v>228.07</v>
      </c>
      <c r="Q1843" s="76">
        <v>0.80238523260402506</v>
      </c>
      <c r="R1843" s="76">
        <f t="shared" si="199"/>
        <v>-1</v>
      </c>
      <c r="S1843" s="95">
        <f t="shared" si="200"/>
        <v>-1</v>
      </c>
      <c r="T1843" s="95">
        <f t="shared" si="201"/>
        <v>0.68306010928961747</v>
      </c>
    </row>
    <row r="1844" spans="1:20" x14ac:dyDescent="0.3">
      <c r="A1844" s="36">
        <v>3</v>
      </c>
      <c r="B1844" s="7">
        <v>846</v>
      </c>
      <c r="C1844" s="7">
        <v>1</v>
      </c>
      <c r="D1844" s="7" t="s">
        <v>657</v>
      </c>
      <c r="E1844" s="68">
        <v>2013</v>
      </c>
      <c r="F1844" s="68">
        <v>2014</v>
      </c>
      <c r="G1844" s="66">
        <v>150</v>
      </c>
      <c r="H1844" s="77">
        <v>9</v>
      </c>
      <c r="I1844" s="7">
        <v>1</v>
      </c>
      <c r="J1844" s="48">
        <f t="shared" si="190"/>
        <v>0</v>
      </c>
      <c r="K1844" s="50">
        <f t="shared" si="191"/>
        <v>2</v>
      </c>
      <c r="L1844" s="67">
        <v>782</v>
      </c>
      <c r="M1844" s="67">
        <v>506</v>
      </c>
      <c r="N1844" s="95">
        <f t="shared" si="197"/>
        <v>0.6071428571428571</v>
      </c>
      <c r="O1844" s="36">
        <f t="shared" si="198"/>
        <v>20130846</v>
      </c>
      <c r="P1844" s="63">
        <v>672.2</v>
      </c>
      <c r="Q1844" s="76">
        <v>1.9160963998809877</v>
      </c>
      <c r="R1844" s="76">
        <f t="shared" si="199"/>
        <v>-1</v>
      </c>
      <c r="S1844" s="95">
        <f t="shared" si="200"/>
        <v>-1</v>
      </c>
      <c r="T1844" s="95">
        <f t="shared" si="201"/>
        <v>0.6071428571428571</v>
      </c>
    </row>
    <row r="1845" spans="1:20" x14ac:dyDescent="0.3">
      <c r="A1845" s="36">
        <v>3</v>
      </c>
      <c r="B1845" s="7">
        <v>846</v>
      </c>
      <c r="C1845" s="7">
        <v>1</v>
      </c>
      <c r="D1845" s="7" t="s">
        <v>657</v>
      </c>
      <c r="E1845" s="68">
        <v>2013</v>
      </c>
      <c r="F1845" s="68">
        <v>2014</v>
      </c>
      <c r="G1845" s="66">
        <v>333</v>
      </c>
      <c r="H1845" s="77">
        <v>9</v>
      </c>
      <c r="I1845" s="7">
        <v>1</v>
      </c>
      <c r="J1845" s="48">
        <f t="shared" si="190"/>
        <v>0</v>
      </c>
      <c r="K1845" s="50">
        <f t="shared" si="191"/>
        <v>4</v>
      </c>
      <c r="L1845" s="67">
        <v>749</v>
      </c>
      <c r="M1845" s="67">
        <v>541</v>
      </c>
      <c r="N1845" s="95">
        <f t="shared" si="197"/>
        <v>0.58062015503875974</v>
      </c>
      <c r="O1845" s="36">
        <f t="shared" si="198"/>
        <v>20130846</v>
      </c>
      <c r="P1845" s="63">
        <v>672.2</v>
      </c>
      <c r="Q1845" s="76">
        <v>1.919071704849747</v>
      </c>
      <c r="R1845" s="76">
        <f t="shared" si="199"/>
        <v>-1</v>
      </c>
      <c r="S1845" s="95">
        <f t="shared" si="200"/>
        <v>-1</v>
      </c>
      <c r="T1845" s="95">
        <f t="shared" si="201"/>
        <v>0.58062015503875974</v>
      </c>
    </row>
    <row r="1846" spans="1:20" x14ac:dyDescent="0.3">
      <c r="A1846" s="36">
        <v>3</v>
      </c>
      <c r="B1846" s="7">
        <v>876</v>
      </c>
      <c r="C1846" s="7">
        <v>1</v>
      </c>
      <c r="D1846" s="7" t="s">
        <v>356</v>
      </c>
      <c r="E1846" s="68">
        <v>2013</v>
      </c>
      <c r="F1846" s="68">
        <v>2014</v>
      </c>
      <c r="G1846" s="66">
        <v>699.96</v>
      </c>
      <c r="H1846" s="77">
        <v>7</v>
      </c>
      <c r="I1846" s="7">
        <v>1</v>
      </c>
      <c r="J1846" s="48">
        <f t="shared" si="190"/>
        <v>0</v>
      </c>
      <c r="K1846" s="50">
        <f t="shared" si="191"/>
        <v>7</v>
      </c>
      <c r="L1846" s="67">
        <v>882</v>
      </c>
      <c r="M1846" s="67">
        <v>317</v>
      </c>
      <c r="N1846" s="95">
        <f t="shared" si="197"/>
        <v>0.73561301084236863</v>
      </c>
      <c r="O1846" s="36">
        <f t="shared" si="198"/>
        <v>20130876</v>
      </c>
      <c r="P1846" s="63">
        <v>1652.19</v>
      </c>
      <c r="Q1846" s="76">
        <v>0.7257034602557817</v>
      </c>
      <c r="R1846" s="76">
        <f t="shared" si="199"/>
        <v>-1</v>
      </c>
      <c r="S1846" s="95">
        <f t="shared" si="200"/>
        <v>-1</v>
      </c>
      <c r="T1846" s="95">
        <f t="shared" si="201"/>
        <v>0.73561301084236863</v>
      </c>
    </row>
    <row r="1847" spans="1:20" x14ac:dyDescent="0.3">
      <c r="A1847" s="36">
        <v>3</v>
      </c>
      <c r="B1847" s="7">
        <v>2135</v>
      </c>
      <c r="C1847" s="7">
        <v>1</v>
      </c>
      <c r="D1847" s="7" t="s">
        <v>618</v>
      </c>
      <c r="E1847" s="68">
        <v>2013</v>
      </c>
      <c r="F1847" s="68">
        <v>2014</v>
      </c>
      <c r="G1847" s="66">
        <v>107.99000000000001</v>
      </c>
      <c r="H1847" s="77">
        <v>10</v>
      </c>
      <c r="I1847" s="7">
        <v>1</v>
      </c>
      <c r="J1847" s="48">
        <f t="shared" si="190"/>
        <v>0</v>
      </c>
      <c r="K1847" s="50">
        <f t="shared" si="191"/>
        <v>2</v>
      </c>
      <c r="L1847" s="67">
        <v>548</v>
      </c>
      <c r="M1847" s="67">
        <v>120</v>
      </c>
      <c r="N1847" s="95">
        <f t="shared" si="197"/>
        <v>0.82035928143712578</v>
      </c>
      <c r="O1847" s="36">
        <f t="shared" si="198"/>
        <v>20132135</v>
      </c>
      <c r="P1847" s="63">
        <v>1028.1599999999999</v>
      </c>
      <c r="Q1847" s="76">
        <v>0.64970432617491447</v>
      </c>
      <c r="R1847" s="76">
        <f t="shared" si="199"/>
        <v>-1</v>
      </c>
      <c r="S1847" s="95">
        <f t="shared" si="200"/>
        <v>-1</v>
      </c>
      <c r="T1847" s="95">
        <f t="shared" si="201"/>
        <v>0.82035928143712578</v>
      </c>
    </row>
    <row r="1848" spans="1:20" x14ac:dyDescent="0.3">
      <c r="A1848" s="36">
        <v>3</v>
      </c>
      <c r="B1848" s="7">
        <v>2144</v>
      </c>
      <c r="C1848" s="7">
        <v>1</v>
      </c>
      <c r="D1848" s="7" t="s">
        <v>577</v>
      </c>
      <c r="E1848" s="68">
        <v>2013</v>
      </c>
      <c r="F1848" s="68">
        <v>2014</v>
      </c>
      <c r="G1848" s="66">
        <v>225</v>
      </c>
      <c r="H1848" s="77">
        <v>10</v>
      </c>
      <c r="I1848" s="7">
        <v>1</v>
      </c>
      <c r="J1848" s="48">
        <f t="shared" si="190"/>
        <v>0</v>
      </c>
      <c r="K1848" s="50">
        <f t="shared" si="191"/>
        <v>3</v>
      </c>
      <c r="L1848" s="67">
        <v>1599</v>
      </c>
      <c r="M1848" s="67">
        <v>1525</v>
      </c>
      <c r="N1848" s="95">
        <f t="shared" si="197"/>
        <v>0.51184379001280411</v>
      </c>
      <c r="O1848" s="36">
        <f t="shared" si="198"/>
        <v>20132144</v>
      </c>
      <c r="P1848" s="63">
        <v>3324.4700000000003</v>
      </c>
      <c r="Q1848" s="76">
        <v>0.9396986587335725</v>
      </c>
      <c r="R1848" s="76">
        <f t="shared" si="199"/>
        <v>-1</v>
      </c>
      <c r="S1848" s="95">
        <f t="shared" si="200"/>
        <v>-1</v>
      </c>
      <c r="T1848" s="95">
        <f t="shared" si="201"/>
        <v>0.51184379001280411</v>
      </c>
    </row>
    <row r="1849" spans="1:20" x14ac:dyDescent="0.3">
      <c r="A1849" s="36">
        <v>3</v>
      </c>
      <c r="B1849" s="7">
        <v>2164</v>
      </c>
      <c r="C1849" s="7">
        <v>1</v>
      </c>
      <c r="D1849" s="7" t="s">
        <v>479</v>
      </c>
      <c r="E1849" s="68">
        <v>2013</v>
      </c>
      <c r="F1849" s="68">
        <v>2014</v>
      </c>
      <c r="G1849" s="66">
        <v>133.37</v>
      </c>
      <c r="H1849" s="77">
        <v>10</v>
      </c>
      <c r="I1849" s="7">
        <v>1</v>
      </c>
      <c r="J1849" s="48">
        <f t="shared" si="190"/>
        <v>0</v>
      </c>
      <c r="K1849" s="50">
        <f t="shared" si="191"/>
        <v>2</v>
      </c>
      <c r="L1849" s="67">
        <v>471</v>
      </c>
      <c r="M1849" s="67">
        <v>177</v>
      </c>
      <c r="N1849" s="95">
        <f t="shared" si="197"/>
        <v>0.72685185185185186</v>
      </c>
      <c r="O1849" s="36">
        <f t="shared" si="198"/>
        <v>20132164</v>
      </c>
      <c r="P1849" s="63">
        <v>1472.35</v>
      </c>
      <c r="Q1849" s="76">
        <v>0.44011274493157199</v>
      </c>
      <c r="R1849" s="76">
        <f t="shared" si="199"/>
        <v>-1</v>
      </c>
      <c r="S1849" s="95">
        <f t="shared" si="200"/>
        <v>-1</v>
      </c>
      <c r="T1849" s="95">
        <f t="shared" si="201"/>
        <v>0.72685185185185186</v>
      </c>
    </row>
    <row r="1850" spans="1:20" x14ac:dyDescent="0.3">
      <c r="A1850" s="36">
        <v>3</v>
      </c>
      <c r="B1850" s="7">
        <v>2164</v>
      </c>
      <c r="C1850" s="7">
        <v>1</v>
      </c>
      <c r="D1850" s="7" t="s">
        <v>479</v>
      </c>
      <c r="E1850" s="68">
        <v>2013</v>
      </c>
      <c r="F1850" s="68">
        <v>2014</v>
      </c>
      <c r="G1850" s="66">
        <v>166.63</v>
      </c>
      <c r="H1850" s="77">
        <v>10</v>
      </c>
      <c r="I1850" s="7">
        <v>1</v>
      </c>
      <c r="J1850" s="48">
        <f t="shared" si="190"/>
        <v>0</v>
      </c>
      <c r="K1850" s="50">
        <f t="shared" si="191"/>
        <v>2</v>
      </c>
      <c r="L1850" s="67">
        <v>410</v>
      </c>
      <c r="M1850" s="67">
        <v>239</v>
      </c>
      <c r="N1850" s="95">
        <f t="shared" si="197"/>
        <v>0.63174114021571648</v>
      </c>
      <c r="O1850" s="36">
        <f t="shared" si="198"/>
        <v>20132164</v>
      </c>
      <c r="P1850" s="63">
        <v>1472.35</v>
      </c>
      <c r="Q1850" s="76">
        <v>0.44079193126634297</v>
      </c>
      <c r="R1850" s="76">
        <f t="shared" si="199"/>
        <v>-1</v>
      </c>
      <c r="S1850" s="95">
        <f t="shared" si="200"/>
        <v>-1</v>
      </c>
      <c r="T1850" s="95">
        <f t="shared" si="201"/>
        <v>0.63174114021571648</v>
      </c>
    </row>
    <row r="1851" spans="1:20" x14ac:dyDescent="0.3">
      <c r="A1851" s="36">
        <v>3</v>
      </c>
      <c r="B1851" s="7">
        <v>2170</v>
      </c>
      <c r="C1851" s="7">
        <v>1</v>
      </c>
      <c r="D1851" s="7" t="s">
        <v>480</v>
      </c>
      <c r="E1851" s="68">
        <v>2013</v>
      </c>
      <c r="F1851" s="68">
        <v>2014</v>
      </c>
      <c r="G1851" s="66">
        <v>285.25</v>
      </c>
      <c r="H1851" s="77">
        <v>10</v>
      </c>
      <c r="I1851" s="7">
        <v>1</v>
      </c>
      <c r="J1851" s="48">
        <f t="shared" si="190"/>
        <v>0</v>
      </c>
      <c r="K1851" s="50">
        <f t="shared" si="191"/>
        <v>3</v>
      </c>
      <c r="L1851" s="67">
        <v>872</v>
      </c>
      <c r="M1851" s="67">
        <v>390</v>
      </c>
      <c r="N1851" s="95">
        <f t="shared" si="197"/>
        <v>0.69096671949286848</v>
      </c>
      <c r="O1851" s="36">
        <f t="shared" si="198"/>
        <v>20132170</v>
      </c>
      <c r="P1851" s="63">
        <v>1171.21</v>
      </c>
      <c r="Q1851" s="76">
        <v>1.077518122283792</v>
      </c>
      <c r="R1851" s="76">
        <f t="shared" si="199"/>
        <v>-1</v>
      </c>
      <c r="S1851" s="95">
        <f t="shared" si="200"/>
        <v>-1</v>
      </c>
      <c r="T1851" s="95">
        <f t="shared" si="201"/>
        <v>0.69096671949286848</v>
      </c>
    </row>
    <row r="1852" spans="1:20" x14ac:dyDescent="0.3">
      <c r="A1852" s="36">
        <v>3</v>
      </c>
      <c r="B1852" s="7">
        <v>2170</v>
      </c>
      <c r="C1852" s="7">
        <v>1</v>
      </c>
      <c r="D1852" s="7" t="s">
        <v>480</v>
      </c>
      <c r="E1852" s="68">
        <v>2013</v>
      </c>
      <c r="F1852" s="68">
        <v>2014</v>
      </c>
      <c r="G1852" s="66">
        <v>185</v>
      </c>
      <c r="H1852" s="77">
        <v>10</v>
      </c>
      <c r="I1852" s="7">
        <v>1</v>
      </c>
      <c r="J1852" s="48">
        <f t="shared" si="190"/>
        <v>0</v>
      </c>
      <c r="K1852" s="50">
        <f t="shared" si="191"/>
        <v>2</v>
      </c>
      <c r="L1852" s="67">
        <v>778</v>
      </c>
      <c r="M1852" s="67">
        <v>477</v>
      </c>
      <c r="N1852" s="95">
        <f t="shared" si="197"/>
        <v>0.61992031872509956</v>
      </c>
      <c r="O1852" s="36">
        <f t="shared" si="198"/>
        <v>20132170</v>
      </c>
      <c r="P1852" s="63">
        <v>1171.21</v>
      </c>
      <c r="Q1852" s="76">
        <v>1.0715413973582875</v>
      </c>
      <c r="R1852" s="76">
        <f t="shared" si="199"/>
        <v>-1</v>
      </c>
      <c r="S1852" s="95">
        <f t="shared" si="200"/>
        <v>-1</v>
      </c>
      <c r="T1852" s="95">
        <f t="shared" si="201"/>
        <v>0.61992031872509956</v>
      </c>
    </row>
    <row r="1853" spans="1:20" x14ac:dyDescent="0.3">
      <c r="A1853" s="36">
        <v>3</v>
      </c>
      <c r="B1853" s="7">
        <v>2172</v>
      </c>
      <c r="C1853" s="7">
        <v>1</v>
      </c>
      <c r="D1853" s="7" t="s">
        <v>461</v>
      </c>
      <c r="E1853" s="68">
        <v>2013</v>
      </c>
      <c r="F1853" s="68">
        <v>2014</v>
      </c>
      <c r="G1853" s="66">
        <v>682.58</v>
      </c>
      <c r="H1853" s="77">
        <v>8</v>
      </c>
      <c r="I1853" s="7">
        <v>1</v>
      </c>
      <c r="J1853" s="48">
        <f t="shared" si="190"/>
        <v>0</v>
      </c>
      <c r="K1853" s="50">
        <f t="shared" si="191"/>
        <v>7</v>
      </c>
      <c r="L1853" s="67">
        <v>633</v>
      </c>
      <c r="M1853" s="67">
        <v>205</v>
      </c>
      <c r="N1853" s="95">
        <f t="shared" si="197"/>
        <v>0.75536992840095463</v>
      </c>
      <c r="O1853" s="36">
        <f t="shared" si="198"/>
        <v>20132172</v>
      </c>
      <c r="P1853" s="63">
        <v>841.31999999999994</v>
      </c>
      <c r="Q1853" s="76">
        <v>0.9960538201873248</v>
      </c>
      <c r="R1853" s="76">
        <f t="shared" si="199"/>
        <v>-1</v>
      </c>
      <c r="S1853" s="95">
        <f t="shared" si="200"/>
        <v>-1</v>
      </c>
      <c r="T1853" s="95">
        <f t="shared" si="201"/>
        <v>0.75536992840095463</v>
      </c>
    </row>
    <row r="1854" spans="1:20" x14ac:dyDescent="0.3">
      <c r="A1854" s="36">
        <v>3</v>
      </c>
      <c r="B1854" s="7">
        <v>2176</v>
      </c>
      <c r="C1854" s="7">
        <v>1</v>
      </c>
      <c r="D1854" s="7" t="s">
        <v>630</v>
      </c>
      <c r="E1854" s="68">
        <v>2013</v>
      </c>
      <c r="F1854" s="68">
        <v>2014</v>
      </c>
      <c r="G1854" s="66">
        <v>316.69000000000005</v>
      </c>
      <c r="H1854" s="77">
        <v>10</v>
      </c>
      <c r="I1854" s="7">
        <v>0</v>
      </c>
      <c r="J1854" s="48">
        <f t="shared" si="190"/>
        <v>0</v>
      </c>
      <c r="K1854" s="50">
        <f t="shared" si="191"/>
        <v>4</v>
      </c>
      <c r="L1854" s="67">
        <v>500</v>
      </c>
      <c r="M1854" s="67">
        <v>509</v>
      </c>
      <c r="N1854" s="95">
        <f t="shared" si="197"/>
        <v>0.49554013875123887</v>
      </c>
      <c r="O1854" s="36">
        <f t="shared" si="198"/>
        <v>20132176</v>
      </c>
      <c r="P1854" s="63">
        <v>416.46000000000004</v>
      </c>
      <c r="Q1854" s="76">
        <v>2.422801709647985</v>
      </c>
      <c r="R1854" s="76">
        <f t="shared" si="199"/>
        <v>-1</v>
      </c>
      <c r="S1854" s="95">
        <f t="shared" si="200"/>
        <v>-1</v>
      </c>
      <c r="T1854" s="95">
        <f t="shared" si="201"/>
        <v>0.49554013875123887</v>
      </c>
    </row>
    <row r="1855" spans="1:20" x14ac:dyDescent="0.3">
      <c r="A1855" s="36">
        <v>3</v>
      </c>
      <c r="B1855" s="7">
        <v>2753</v>
      </c>
      <c r="C1855" s="7">
        <v>1</v>
      </c>
      <c r="D1855" s="7" t="s">
        <v>465</v>
      </c>
      <c r="E1855" s="68">
        <v>2013</v>
      </c>
      <c r="F1855" s="68">
        <v>2014</v>
      </c>
      <c r="G1855" s="66">
        <v>100</v>
      </c>
      <c r="H1855" s="77">
        <v>9</v>
      </c>
      <c r="I1855" s="7">
        <v>1</v>
      </c>
      <c r="J1855" s="48">
        <f t="shared" si="190"/>
        <v>0</v>
      </c>
      <c r="K1855" s="50">
        <f t="shared" si="191"/>
        <v>2</v>
      </c>
      <c r="L1855" s="67">
        <v>289</v>
      </c>
      <c r="M1855" s="67">
        <v>207</v>
      </c>
      <c r="N1855" s="95">
        <f t="shared" si="197"/>
        <v>0.58266129032258063</v>
      </c>
      <c r="O1855" s="36">
        <f t="shared" si="198"/>
        <v>20132753</v>
      </c>
      <c r="P1855" s="63">
        <v>939.15</v>
      </c>
      <c r="Q1855" s="76">
        <v>0.52813714529095457</v>
      </c>
      <c r="R1855" s="76">
        <f t="shared" si="199"/>
        <v>-1</v>
      </c>
      <c r="S1855" s="95">
        <f t="shared" si="200"/>
        <v>-1</v>
      </c>
      <c r="T1855" s="95">
        <f t="shared" si="201"/>
        <v>0.58266129032258063</v>
      </c>
    </row>
    <row r="1856" spans="1:20" x14ac:dyDescent="0.3">
      <c r="A1856" s="36">
        <v>3</v>
      </c>
      <c r="B1856" s="7">
        <v>2805</v>
      </c>
      <c r="C1856" s="7">
        <v>1</v>
      </c>
      <c r="D1856" s="7" t="s">
        <v>589</v>
      </c>
      <c r="E1856" s="68">
        <v>2013</v>
      </c>
      <c r="F1856" s="68">
        <v>2014</v>
      </c>
      <c r="G1856" s="66">
        <v>350</v>
      </c>
      <c r="H1856" s="77">
        <v>10</v>
      </c>
      <c r="I1856" s="7">
        <v>1</v>
      </c>
      <c r="J1856" s="48">
        <f t="shared" si="190"/>
        <v>0</v>
      </c>
      <c r="K1856" s="50">
        <f t="shared" si="191"/>
        <v>4</v>
      </c>
      <c r="L1856" s="67">
        <v>1069</v>
      </c>
      <c r="M1856" s="67">
        <v>522</v>
      </c>
      <c r="N1856" s="95">
        <f t="shared" si="197"/>
        <v>0.67190446260213699</v>
      </c>
      <c r="O1856" s="36">
        <f t="shared" si="198"/>
        <v>20132805</v>
      </c>
      <c r="P1856" s="63">
        <v>1082.99</v>
      </c>
      <c r="Q1856" s="76">
        <v>1.4690809702767338</v>
      </c>
      <c r="R1856" s="76">
        <f t="shared" si="199"/>
        <v>-1</v>
      </c>
      <c r="S1856" s="95">
        <f t="shared" si="200"/>
        <v>-1</v>
      </c>
      <c r="T1856" s="95">
        <f t="shared" si="201"/>
        <v>0.67190446260213699</v>
      </c>
    </row>
    <row r="1857" spans="1:20" x14ac:dyDescent="0.3">
      <c r="A1857" s="36">
        <v>3</v>
      </c>
      <c r="B1857" s="7">
        <v>2856</v>
      </c>
      <c r="C1857" s="7">
        <v>1</v>
      </c>
      <c r="D1857" s="7" t="s">
        <v>679</v>
      </c>
      <c r="E1857" s="68">
        <v>2013</v>
      </c>
      <c r="F1857" s="68">
        <v>2014</v>
      </c>
      <c r="G1857" s="66">
        <v>700.08999999999992</v>
      </c>
      <c r="H1857" s="77">
        <v>8</v>
      </c>
      <c r="I1857" s="7">
        <v>1</v>
      </c>
      <c r="J1857" s="48">
        <f t="shared" si="190"/>
        <v>0</v>
      </c>
      <c r="K1857" s="50">
        <f t="shared" si="191"/>
        <v>8</v>
      </c>
      <c r="L1857" s="67">
        <v>598</v>
      </c>
      <c r="M1857" s="67">
        <v>147</v>
      </c>
      <c r="N1857" s="95">
        <f t="shared" si="197"/>
        <v>0.80268456375838926</v>
      </c>
      <c r="O1857" s="36">
        <f t="shared" si="198"/>
        <v>20132856</v>
      </c>
      <c r="P1857" s="63">
        <v>320.7</v>
      </c>
      <c r="Q1857" s="76">
        <v>2.3230433426878703</v>
      </c>
      <c r="R1857" s="76">
        <f t="shared" si="199"/>
        <v>-1</v>
      </c>
      <c r="S1857" s="95">
        <f t="shared" si="200"/>
        <v>-1</v>
      </c>
      <c r="T1857" s="95">
        <f t="shared" si="201"/>
        <v>0.80268456375838926</v>
      </c>
    </row>
    <row r="1858" spans="1:20" x14ac:dyDescent="0.3">
      <c r="A1858" s="36">
        <v>3</v>
      </c>
      <c r="B1858" s="7">
        <v>150</v>
      </c>
      <c r="C1858" s="7">
        <v>1</v>
      </c>
      <c r="D1858" s="7" t="s">
        <v>317</v>
      </c>
      <c r="E1858" s="68">
        <v>2013</v>
      </c>
      <c r="F1858" s="68">
        <v>2015</v>
      </c>
      <c r="G1858" s="66">
        <v>500</v>
      </c>
      <c r="H1858" s="77">
        <v>10</v>
      </c>
      <c r="I1858" s="7">
        <v>1</v>
      </c>
      <c r="J1858" s="48">
        <f t="shared" si="190"/>
        <v>1</v>
      </c>
      <c r="K1858" s="50">
        <f t="shared" si="191"/>
        <v>6</v>
      </c>
      <c r="L1858" s="67">
        <v>729</v>
      </c>
      <c r="M1858" s="67">
        <v>81</v>
      </c>
      <c r="N1858" s="95">
        <f t="shared" si="197"/>
        <v>0.9</v>
      </c>
      <c r="O1858" s="36">
        <f t="shared" si="198"/>
        <v>20130150</v>
      </c>
      <c r="P1858" s="63">
        <v>934.6099999999999</v>
      </c>
      <c r="Q1858" s="76">
        <v>0.86667165983672345</v>
      </c>
      <c r="R1858" s="76">
        <f t="shared" si="199"/>
        <v>-1</v>
      </c>
      <c r="S1858" s="95">
        <f t="shared" si="200"/>
        <v>-1</v>
      </c>
      <c r="T1858" s="95">
        <f t="shared" si="201"/>
        <v>0.9</v>
      </c>
    </row>
    <row r="1859" spans="1:20" x14ac:dyDescent="0.3">
      <c r="A1859" s="36">
        <v>3</v>
      </c>
      <c r="B1859" s="7">
        <v>177</v>
      </c>
      <c r="C1859" s="7">
        <v>1</v>
      </c>
      <c r="D1859" s="7" t="s">
        <v>371</v>
      </c>
      <c r="E1859" s="68">
        <v>2013</v>
      </c>
      <c r="F1859" s="68">
        <v>2015</v>
      </c>
      <c r="G1859" s="66">
        <v>1337.41</v>
      </c>
      <c r="H1859" s="77">
        <v>7</v>
      </c>
      <c r="I1859" s="7">
        <v>1</v>
      </c>
      <c r="J1859" s="48">
        <f t="shared" si="190"/>
        <v>1</v>
      </c>
      <c r="K1859" s="50">
        <f t="shared" si="191"/>
        <v>10</v>
      </c>
      <c r="L1859" s="67">
        <v>678</v>
      </c>
      <c r="M1859" s="67">
        <v>150</v>
      </c>
      <c r="N1859" s="95">
        <f t="shared" si="197"/>
        <v>0.8188405797101449</v>
      </c>
      <c r="O1859" s="36">
        <f t="shared" si="198"/>
        <v>20130177</v>
      </c>
      <c r="P1859" s="63">
        <v>985.77</v>
      </c>
      <c r="Q1859" s="76">
        <v>0.83995252442253265</v>
      </c>
      <c r="R1859" s="76">
        <f t="shared" si="199"/>
        <v>-1</v>
      </c>
      <c r="S1859" s="95">
        <f t="shared" si="200"/>
        <v>-1</v>
      </c>
      <c r="T1859" s="95">
        <f t="shared" si="201"/>
        <v>0.8188405797101449</v>
      </c>
    </row>
    <row r="1860" spans="1:20" x14ac:dyDescent="0.3">
      <c r="A1860" s="36">
        <v>3</v>
      </c>
      <c r="B1860" s="7">
        <v>241</v>
      </c>
      <c r="C1860" s="7">
        <v>1</v>
      </c>
      <c r="D1860" s="7" t="s">
        <v>272</v>
      </c>
      <c r="E1860" s="68">
        <v>2013</v>
      </c>
      <c r="F1860" s="68">
        <v>2015</v>
      </c>
      <c r="G1860" s="66">
        <v>1165.74</v>
      </c>
      <c r="H1860" s="77">
        <v>7</v>
      </c>
      <c r="I1860" s="7">
        <v>1</v>
      </c>
      <c r="J1860" s="48">
        <f t="shared" si="190"/>
        <v>1</v>
      </c>
      <c r="K1860" s="50">
        <f t="shared" si="191"/>
        <v>10</v>
      </c>
      <c r="L1860" s="67">
        <v>1649</v>
      </c>
      <c r="M1860" s="67">
        <v>895</v>
      </c>
      <c r="N1860" s="95">
        <f t="shared" si="197"/>
        <v>0.64819182389937102</v>
      </c>
      <c r="O1860" s="36">
        <f t="shared" si="198"/>
        <v>20130241</v>
      </c>
      <c r="P1860" s="63">
        <v>3224.96</v>
      </c>
      <c r="Q1860" s="76">
        <v>0.78884699345108156</v>
      </c>
      <c r="R1860" s="76">
        <f t="shared" si="199"/>
        <v>-1</v>
      </c>
      <c r="S1860" s="95">
        <f t="shared" si="200"/>
        <v>-1</v>
      </c>
      <c r="T1860" s="95">
        <f t="shared" si="201"/>
        <v>0.64819182389937102</v>
      </c>
    </row>
    <row r="1861" spans="1:20" x14ac:dyDescent="0.3">
      <c r="A1861" s="36">
        <v>3</v>
      </c>
      <c r="B1861" s="7">
        <v>482</v>
      </c>
      <c r="C1861" s="7">
        <v>1</v>
      </c>
      <c r="D1861" s="7" t="s">
        <v>384</v>
      </c>
      <c r="E1861" s="68">
        <v>2013</v>
      </c>
      <c r="F1861" s="68">
        <v>2015</v>
      </c>
      <c r="G1861" s="66">
        <v>948.11</v>
      </c>
      <c r="H1861" s="77">
        <v>10</v>
      </c>
      <c r="I1861" s="7">
        <v>1</v>
      </c>
      <c r="J1861" s="48">
        <f t="shared" si="190"/>
        <v>1</v>
      </c>
      <c r="K1861" s="50">
        <f t="shared" si="191"/>
        <v>10</v>
      </c>
      <c r="L1861" s="67">
        <v>1246</v>
      </c>
      <c r="M1861" s="67">
        <v>505</v>
      </c>
      <c r="N1861" s="95">
        <f t="shared" si="197"/>
        <v>0.71159337521416333</v>
      </c>
      <c r="O1861" s="36">
        <f t="shared" si="198"/>
        <v>20130482</v>
      </c>
      <c r="P1861" s="63">
        <v>2464.12</v>
      </c>
      <c r="Q1861" s="76">
        <v>0.71059850981283379</v>
      </c>
      <c r="R1861" s="76">
        <f t="shared" si="199"/>
        <v>-1</v>
      </c>
      <c r="S1861" s="95">
        <f t="shared" si="200"/>
        <v>-1</v>
      </c>
      <c r="T1861" s="95">
        <f t="shared" si="201"/>
        <v>0.71159337521416333</v>
      </c>
    </row>
    <row r="1862" spans="1:20" x14ac:dyDescent="0.3">
      <c r="A1862" s="36">
        <v>3</v>
      </c>
      <c r="B1862" s="7">
        <v>534</v>
      </c>
      <c r="C1862" s="7">
        <v>1</v>
      </c>
      <c r="D1862" s="7" t="s">
        <v>290</v>
      </c>
      <c r="E1862" s="68">
        <v>2013</v>
      </c>
      <c r="F1862" s="68">
        <v>2015</v>
      </c>
      <c r="G1862" s="66">
        <v>558</v>
      </c>
      <c r="H1862" s="77">
        <v>10</v>
      </c>
      <c r="I1862" s="7">
        <v>1</v>
      </c>
      <c r="J1862" s="48">
        <f t="shared" si="190"/>
        <v>1</v>
      </c>
      <c r="K1862" s="50">
        <f t="shared" si="191"/>
        <v>6</v>
      </c>
      <c r="L1862" s="67">
        <v>971</v>
      </c>
      <c r="M1862" s="67">
        <v>207</v>
      </c>
      <c r="N1862" s="95">
        <f t="shared" si="197"/>
        <v>0.82427843803056022</v>
      </c>
      <c r="O1862" s="36">
        <f t="shared" si="198"/>
        <v>20130534</v>
      </c>
      <c r="P1862" s="63">
        <v>1941.77</v>
      </c>
      <c r="Q1862" s="76">
        <v>0.60666299304243032</v>
      </c>
      <c r="R1862" s="76">
        <f t="shared" si="199"/>
        <v>-1</v>
      </c>
      <c r="S1862" s="95">
        <f t="shared" si="200"/>
        <v>-1</v>
      </c>
      <c r="T1862" s="95">
        <f t="shared" si="201"/>
        <v>0.82427843803056022</v>
      </c>
    </row>
    <row r="1863" spans="1:20" x14ac:dyDescent="0.3">
      <c r="A1863" s="36">
        <v>3</v>
      </c>
      <c r="B1863" s="7">
        <v>621</v>
      </c>
      <c r="C1863" s="7">
        <v>1</v>
      </c>
      <c r="D1863" s="7" t="s">
        <v>566</v>
      </c>
      <c r="E1863" s="68">
        <v>2013</v>
      </c>
      <c r="F1863" s="68">
        <v>2015</v>
      </c>
      <c r="G1863" s="66">
        <v>1024.3499999999999</v>
      </c>
      <c r="H1863" s="77">
        <v>8</v>
      </c>
      <c r="I1863" s="7">
        <v>1</v>
      </c>
      <c r="J1863" s="48">
        <f t="shared" si="190"/>
        <v>1</v>
      </c>
      <c r="K1863" s="50">
        <f t="shared" si="191"/>
        <v>10</v>
      </c>
      <c r="L1863" s="67">
        <v>7642</v>
      </c>
      <c r="M1863" s="67">
        <v>2989</v>
      </c>
      <c r="N1863" s="95">
        <f t="shared" si="197"/>
        <v>0.71884112501175812</v>
      </c>
      <c r="O1863" s="36">
        <f t="shared" si="198"/>
        <v>20130621</v>
      </c>
      <c r="P1863" s="63">
        <v>10232.419999999998</v>
      </c>
      <c r="Q1863" s="76">
        <v>1.0389526622245766</v>
      </c>
      <c r="R1863" s="76">
        <f t="shared" si="199"/>
        <v>-1</v>
      </c>
      <c r="S1863" s="95">
        <f t="shared" si="200"/>
        <v>-1</v>
      </c>
      <c r="T1863" s="95">
        <f t="shared" si="201"/>
        <v>0.71884112501175812</v>
      </c>
    </row>
    <row r="1864" spans="1:20" x14ac:dyDescent="0.3">
      <c r="A1864" s="36">
        <v>3</v>
      </c>
      <c r="B1864" s="7">
        <v>743</v>
      </c>
      <c r="C1864" s="7">
        <v>1</v>
      </c>
      <c r="D1864" s="7" t="s">
        <v>458</v>
      </c>
      <c r="E1864" s="68">
        <v>2013</v>
      </c>
      <c r="F1864" s="68">
        <v>2015</v>
      </c>
      <c r="G1864" s="66">
        <v>1310.76</v>
      </c>
      <c r="H1864" s="77">
        <v>6</v>
      </c>
      <c r="I1864" s="7">
        <v>1</v>
      </c>
      <c r="J1864" s="48">
        <f t="shared" si="190"/>
        <v>1</v>
      </c>
      <c r="K1864" s="50">
        <f t="shared" si="191"/>
        <v>10</v>
      </c>
      <c r="L1864" s="67">
        <v>615</v>
      </c>
      <c r="M1864" s="67">
        <v>241</v>
      </c>
      <c r="N1864" s="95">
        <f t="shared" si="197"/>
        <v>0.71845794392523366</v>
      </c>
      <c r="O1864" s="36">
        <f t="shared" si="198"/>
        <v>20130743</v>
      </c>
      <c r="P1864" s="63">
        <v>953.64</v>
      </c>
      <c r="Q1864" s="76">
        <v>0.89761335514449903</v>
      </c>
      <c r="R1864" s="76">
        <f t="shared" si="199"/>
        <v>-1</v>
      </c>
      <c r="S1864" s="95">
        <f t="shared" si="200"/>
        <v>-1</v>
      </c>
      <c r="T1864" s="95">
        <f t="shared" si="201"/>
        <v>0.71845794392523366</v>
      </c>
    </row>
    <row r="1865" spans="1:20" x14ac:dyDescent="0.3">
      <c r="A1865" s="36">
        <v>3</v>
      </c>
      <c r="B1865" s="7">
        <v>771</v>
      </c>
      <c r="C1865" s="7">
        <v>1</v>
      </c>
      <c r="D1865" s="7" t="s">
        <v>478</v>
      </c>
      <c r="E1865" s="68">
        <v>2013</v>
      </c>
      <c r="F1865" s="68">
        <v>2015</v>
      </c>
      <c r="G1865" s="66">
        <v>2392.38</v>
      </c>
      <c r="H1865" s="77">
        <v>10</v>
      </c>
      <c r="I1865" s="7">
        <v>1</v>
      </c>
      <c r="J1865" s="48">
        <f t="shared" ref="J1865:J1868" si="202">MAX(0,MIN(1,F1865-E1865-1))</f>
        <v>1</v>
      </c>
      <c r="K1865" s="50">
        <f t="shared" ref="K1865:K1868" si="203">MAX(1,MIN(10,INT(G1865/100)+1))</f>
        <v>10</v>
      </c>
      <c r="L1865" s="67">
        <v>171</v>
      </c>
      <c r="M1865" s="67">
        <v>47</v>
      </c>
      <c r="N1865" s="95">
        <f t="shared" si="197"/>
        <v>0.7844036697247706</v>
      </c>
      <c r="O1865" s="36">
        <f t="shared" si="198"/>
        <v>20130771</v>
      </c>
      <c r="P1865" s="63">
        <v>150.59</v>
      </c>
      <c r="Q1865" s="76">
        <v>1.4476392854771232</v>
      </c>
      <c r="R1865" s="76">
        <f t="shared" si="199"/>
        <v>-1</v>
      </c>
      <c r="S1865" s="95">
        <f t="shared" si="200"/>
        <v>-1</v>
      </c>
      <c r="T1865" s="95">
        <f t="shared" si="201"/>
        <v>0.7844036697247706</v>
      </c>
    </row>
    <row r="1866" spans="1:20" x14ac:dyDescent="0.3">
      <c r="A1866" s="36">
        <v>3</v>
      </c>
      <c r="B1866" s="7">
        <v>771</v>
      </c>
      <c r="C1866" s="7">
        <v>1</v>
      </c>
      <c r="D1866" s="7" t="s">
        <v>478</v>
      </c>
      <c r="E1866" s="68">
        <v>2013</v>
      </c>
      <c r="F1866" s="68">
        <v>2015</v>
      </c>
      <c r="G1866" s="66">
        <v>1025.31</v>
      </c>
      <c r="H1866" s="77">
        <v>10</v>
      </c>
      <c r="I1866" s="7">
        <v>1</v>
      </c>
      <c r="J1866" s="48">
        <f t="shared" si="202"/>
        <v>1</v>
      </c>
      <c r="K1866" s="50">
        <f t="shared" si="203"/>
        <v>10</v>
      </c>
      <c r="L1866" s="67">
        <v>167</v>
      </c>
      <c r="M1866" s="67">
        <v>53</v>
      </c>
      <c r="N1866" s="95">
        <f t="shared" ref="N1866:N1868" si="204">L1866/(L1866+M1866)</f>
        <v>0.75909090909090904</v>
      </c>
      <c r="O1866" s="36">
        <f t="shared" ref="O1866:O1868" si="205">10000*E1866+B1866</f>
        <v>20130771</v>
      </c>
      <c r="P1866" s="63">
        <v>150.59</v>
      </c>
      <c r="Q1866" s="76">
        <v>1.4609203798392987</v>
      </c>
      <c r="R1866" s="76">
        <f t="shared" ref="R1866:R1868" si="206">IF(A1866=1,N1866,-1)</f>
        <v>-1</v>
      </c>
      <c r="S1866" s="95">
        <f t="shared" ref="S1866:S1868" si="207">IF(A1866=2,N1866,-1)</f>
        <v>-1</v>
      </c>
      <c r="T1866" s="95">
        <f t="shared" ref="T1866:T1868" si="208">IF(A1866=3,N1866,-1)</f>
        <v>0.75909090909090904</v>
      </c>
    </row>
    <row r="1867" spans="1:20" x14ac:dyDescent="0.3">
      <c r="A1867" s="36">
        <v>3</v>
      </c>
      <c r="B1867" s="7">
        <v>820</v>
      </c>
      <c r="C1867" s="7">
        <v>1</v>
      </c>
      <c r="D1867" s="7" t="s">
        <v>353</v>
      </c>
      <c r="E1867" s="68">
        <v>2013</v>
      </c>
      <c r="F1867" s="68">
        <v>2015</v>
      </c>
      <c r="G1867" s="66">
        <v>856.67</v>
      </c>
      <c r="H1867" s="77">
        <v>10</v>
      </c>
      <c r="I1867" s="7">
        <v>1</v>
      </c>
      <c r="J1867" s="48">
        <f t="shared" si="202"/>
        <v>1</v>
      </c>
      <c r="K1867" s="50">
        <f t="shared" si="203"/>
        <v>9</v>
      </c>
      <c r="L1867" s="67">
        <v>201</v>
      </c>
      <c r="M1867" s="67">
        <v>38</v>
      </c>
      <c r="N1867" s="95">
        <f t="shared" si="204"/>
        <v>0.84100418410041844</v>
      </c>
      <c r="O1867" s="36">
        <f t="shared" si="205"/>
        <v>20130820</v>
      </c>
      <c r="P1867" s="63">
        <v>507.48</v>
      </c>
      <c r="Q1867" s="76">
        <v>0.4709545203751872</v>
      </c>
      <c r="R1867" s="76">
        <f t="shared" si="206"/>
        <v>-1</v>
      </c>
      <c r="S1867" s="95">
        <f t="shared" si="207"/>
        <v>-1</v>
      </c>
      <c r="T1867" s="95">
        <f t="shared" si="208"/>
        <v>0.84100418410041844</v>
      </c>
    </row>
    <row r="1868" spans="1:20" x14ac:dyDescent="0.3">
      <c r="A1868" s="36">
        <v>3</v>
      </c>
      <c r="B1868" s="7">
        <v>846</v>
      </c>
      <c r="C1868" s="7">
        <v>1</v>
      </c>
      <c r="D1868" s="7" t="s">
        <v>657</v>
      </c>
      <c r="E1868" s="68">
        <v>2013</v>
      </c>
      <c r="F1868" s="68">
        <v>2015</v>
      </c>
      <c r="G1868" s="66">
        <v>760.62</v>
      </c>
      <c r="H1868" s="77">
        <v>8</v>
      </c>
      <c r="I1868" s="7">
        <v>1</v>
      </c>
      <c r="J1868" s="48">
        <f t="shared" si="202"/>
        <v>1</v>
      </c>
      <c r="K1868" s="50">
        <f t="shared" si="203"/>
        <v>8</v>
      </c>
      <c r="L1868" s="67">
        <v>1014</v>
      </c>
      <c r="M1868" s="67">
        <v>279</v>
      </c>
      <c r="N1868" s="95">
        <f t="shared" si="204"/>
        <v>0.78422273781902552</v>
      </c>
      <c r="O1868" s="36">
        <f t="shared" si="205"/>
        <v>20130846</v>
      </c>
      <c r="P1868" s="63">
        <v>672.2</v>
      </c>
      <c r="Q1868" s="76">
        <v>1.9235346623028859</v>
      </c>
      <c r="R1868" s="76">
        <f t="shared" si="206"/>
        <v>-1</v>
      </c>
      <c r="S1868" s="95">
        <f t="shared" si="207"/>
        <v>-1</v>
      </c>
      <c r="T1868" s="95">
        <f t="shared" si="208"/>
        <v>0.78422273781902552</v>
      </c>
    </row>
    <row r="1869" spans="1:20" x14ac:dyDescent="0.3">
      <c r="A1869" s="36">
        <v>3</v>
      </c>
      <c r="B1869" s="7">
        <v>2342</v>
      </c>
      <c r="C1869" s="7">
        <v>1</v>
      </c>
      <c r="D1869" s="7" t="s">
        <v>443</v>
      </c>
      <c r="E1869" s="68">
        <v>2013</v>
      </c>
      <c r="F1869" s="68">
        <v>2015</v>
      </c>
      <c r="G1869" s="66">
        <v>0</v>
      </c>
      <c r="H1869" s="77">
        <v>10</v>
      </c>
      <c r="I1869" s="7">
        <v>0</v>
      </c>
      <c r="J1869" s="48">
        <f t="shared" ref="J1869" si="209">MAX(0,MIN(1,F1869-E1869-1))</f>
        <v>1</v>
      </c>
      <c r="K1869" s="50">
        <f t="shared" ref="K1869" si="210">MAX(1,MIN(10,INT(G1869/100)+1))</f>
        <v>1</v>
      </c>
      <c r="L1869" s="67">
        <v>810</v>
      </c>
      <c r="M1869" s="67">
        <v>1157</v>
      </c>
      <c r="N1869" s="95">
        <f t="shared" ref="N1869" si="211">L1869/(L1869+M1869)</f>
        <v>0.4117946110828673</v>
      </c>
      <c r="O1869" s="36">
        <f t="shared" ref="O1869" si="212">10000*E1869+B1869</f>
        <v>20132342</v>
      </c>
      <c r="P1869" s="63">
        <v>718.66</v>
      </c>
      <c r="Q1869" s="76">
        <v>2.7370383769793785</v>
      </c>
      <c r="R1869" s="76">
        <f t="shared" ref="R1869" si="213">IF(A1869=1,N1869,-1)</f>
        <v>-1</v>
      </c>
      <c r="S1869" s="95">
        <f t="shared" ref="S1869" si="214">IF(A1869=2,N1869,-1)</f>
        <v>-1</v>
      </c>
      <c r="T1869" s="95">
        <f t="shared" ref="T1869" si="215">IF(A1869=3,N1869,-1)</f>
        <v>0.4117946110828673</v>
      </c>
    </row>
    <row r="1870" spans="1:20" x14ac:dyDescent="0.3">
      <c r="A1870" s="36">
        <v>2</v>
      </c>
      <c r="B1870" s="36">
        <v>12</v>
      </c>
      <c r="C1870" s="36">
        <v>1</v>
      </c>
      <c r="D1870" s="36" t="s">
        <v>485</v>
      </c>
      <c r="E1870" s="36">
        <v>2014</v>
      </c>
      <c r="F1870" s="36">
        <v>2015</v>
      </c>
      <c r="G1870" s="36">
        <v>770.48</v>
      </c>
      <c r="H1870" s="36">
        <v>10</v>
      </c>
      <c r="I1870" s="36">
        <v>0</v>
      </c>
      <c r="J1870" s="36">
        <v>0</v>
      </c>
      <c r="K1870" s="36">
        <v>8</v>
      </c>
      <c r="L1870" s="36">
        <v>5586</v>
      </c>
      <c r="M1870" s="36">
        <v>6086</v>
      </c>
      <c r="N1870" s="95">
        <f t="shared" ref="N1870" si="216">L1870/(L1870+M1870)</f>
        <v>0.47858122001370801</v>
      </c>
      <c r="O1870" s="36">
        <f t="shared" ref="O1870" si="217">10000*E1870+B1870</f>
        <v>20140012</v>
      </c>
      <c r="P1870" s="63">
        <v>6361.38</v>
      </c>
      <c r="Q1870" s="76">
        <f t="shared" ref="Q1870" si="218">(L1870+M1870)/P1870</f>
        <v>1.8348220040305721</v>
      </c>
      <c r="R1870" s="76">
        <f t="shared" ref="R1870" si="219">IF(A1870=1,N1870,-1)</f>
        <v>-1</v>
      </c>
      <c r="S1870" s="95">
        <f t="shared" ref="S1870" si="220">IF(A1870=2,N1870,-1)</f>
        <v>0.47858122001370801</v>
      </c>
      <c r="T1870" s="95">
        <f t="shared" ref="T1870" si="221">IF(A1870=3,N1870,-1)</f>
        <v>-1</v>
      </c>
    </row>
    <row r="1871" spans="1:20" x14ac:dyDescent="0.3">
      <c r="A1871" s="36">
        <v>2</v>
      </c>
      <c r="B1871" s="36">
        <v>13</v>
      </c>
      <c r="C1871" s="36">
        <v>1</v>
      </c>
      <c r="D1871" s="36" t="s">
        <v>466</v>
      </c>
      <c r="E1871" s="36">
        <v>2014</v>
      </c>
      <c r="F1871" s="36">
        <v>2016</v>
      </c>
      <c r="G1871" s="36">
        <v>608.92999999999995</v>
      </c>
      <c r="H1871" s="36">
        <v>10</v>
      </c>
      <c r="I1871" s="36">
        <v>1</v>
      </c>
      <c r="J1871" s="36">
        <v>1</v>
      </c>
      <c r="K1871" s="36">
        <v>7</v>
      </c>
      <c r="L1871" s="36">
        <v>4222</v>
      </c>
      <c r="M1871" s="36">
        <v>2951</v>
      </c>
      <c r="N1871" s="95">
        <f t="shared" ref="N1871:N1910" si="222">L1871/(L1871+M1871)</f>
        <v>0.58859612435522102</v>
      </c>
      <c r="O1871" s="36">
        <f t="shared" ref="O1871:O1910" si="223">10000*E1871+B1871</f>
        <v>20140013</v>
      </c>
      <c r="P1871" s="63">
        <v>3264.5299999999997</v>
      </c>
      <c r="Q1871" s="76">
        <f t="shared" ref="Q1871:Q1910" si="224">(L1871+M1871)/P1871</f>
        <v>2.1972535096935855</v>
      </c>
      <c r="R1871" s="76">
        <f t="shared" ref="R1871:R1910" si="225">IF(A1871=1,N1871,-1)</f>
        <v>-1</v>
      </c>
      <c r="S1871" s="95">
        <f t="shared" ref="S1871:S1910" si="226">IF(A1871=2,N1871,-1)</f>
        <v>0.58859612435522102</v>
      </c>
      <c r="T1871" s="95">
        <f t="shared" ref="T1871:T1910" si="227">IF(A1871=3,N1871,-1)</f>
        <v>-1</v>
      </c>
    </row>
    <row r="1872" spans="1:20" x14ac:dyDescent="0.3">
      <c r="A1872" s="36">
        <v>2</v>
      </c>
      <c r="B1872" s="36">
        <v>31</v>
      </c>
      <c r="C1872" s="36">
        <v>1</v>
      </c>
      <c r="D1872" s="36" t="s">
        <v>468</v>
      </c>
      <c r="E1872" s="36">
        <v>2014</v>
      </c>
      <c r="F1872" s="36">
        <v>2016</v>
      </c>
      <c r="G1872" s="36">
        <v>180</v>
      </c>
      <c r="H1872" s="36">
        <v>10</v>
      </c>
      <c r="I1872" s="36">
        <v>1</v>
      </c>
      <c r="J1872" s="36">
        <v>1</v>
      </c>
      <c r="K1872" s="36">
        <v>2</v>
      </c>
      <c r="L1872" s="36">
        <v>6814</v>
      </c>
      <c r="M1872" s="36">
        <v>6630</v>
      </c>
      <c r="N1872" s="95">
        <f t="shared" si="222"/>
        <v>0.50684320142814643</v>
      </c>
      <c r="O1872" s="36">
        <f t="shared" si="223"/>
        <v>20140031</v>
      </c>
      <c r="P1872" s="63">
        <v>5071.18</v>
      </c>
      <c r="Q1872" s="76">
        <f t="shared" si="224"/>
        <v>2.6510595167199744</v>
      </c>
      <c r="R1872" s="76">
        <f t="shared" si="225"/>
        <v>-1</v>
      </c>
      <c r="S1872" s="95">
        <f t="shared" si="226"/>
        <v>0.50684320142814643</v>
      </c>
      <c r="T1872" s="95">
        <f t="shared" si="227"/>
        <v>-1</v>
      </c>
    </row>
    <row r="1873" spans="1:20" x14ac:dyDescent="0.3">
      <c r="A1873" s="36">
        <v>2</v>
      </c>
      <c r="B1873" s="36">
        <v>146</v>
      </c>
      <c r="C1873" s="108">
        <v>1</v>
      </c>
      <c r="D1873" s="36" t="s">
        <v>369</v>
      </c>
      <c r="E1873" s="36">
        <v>2014</v>
      </c>
      <c r="F1873" s="36">
        <v>2016</v>
      </c>
      <c r="G1873" s="36">
        <v>552.16999999999996</v>
      </c>
      <c r="H1873" s="36">
        <v>10</v>
      </c>
      <c r="I1873" s="36">
        <v>1</v>
      </c>
      <c r="J1873" s="36">
        <v>1</v>
      </c>
      <c r="K1873" s="36">
        <v>6</v>
      </c>
      <c r="L1873" s="36">
        <v>907</v>
      </c>
      <c r="M1873" s="36">
        <v>519</v>
      </c>
      <c r="N1873" s="95">
        <f t="shared" si="222"/>
        <v>0.63604488078541377</v>
      </c>
      <c r="O1873" s="36">
        <f t="shared" si="223"/>
        <v>20140146</v>
      </c>
      <c r="P1873" s="63">
        <v>859.63000000000011</v>
      </c>
      <c r="Q1873" s="76">
        <f t="shared" si="224"/>
        <v>1.6588532275513881</v>
      </c>
      <c r="R1873" s="76">
        <f t="shared" si="225"/>
        <v>-1</v>
      </c>
      <c r="S1873" s="95">
        <f t="shared" si="226"/>
        <v>0.63604488078541377</v>
      </c>
      <c r="T1873" s="95">
        <f t="shared" si="227"/>
        <v>-1</v>
      </c>
    </row>
    <row r="1874" spans="1:20" x14ac:dyDescent="0.3">
      <c r="A1874" s="36">
        <v>2</v>
      </c>
      <c r="B1874" s="36">
        <v>261</v>
      </c>
      <c r="C1874" s="108">
        <v>1</v>
      </c>
      <c r="D1874" s="36" t="s">
        <v>669</v>
      </c>
      <c r="E1874" s="36">
        <v>2014</v>
      </c>
      <c r="F1874" s="36">
        <v>2015</v>
      </c>
      <c r="G1874" s="36">
        <v>903.11</v>
      </c>
      <c r="H1874" s="36">
        <v>5</v>
      </c>
      <c r="I1874" s="36">
        <v>1</v>
      </c>
      <c r="J1874" s="36">
        <v>0</v>
      </c>
      <c r="K1874" s="36">
        <v>10</v>
      </c>
      <c r="L1874" s="36">
        <v>485</v>
      </c>
      <c r="M1874" s="36">
        <v>246</v>
      </c>
      <c r="N1874" s="95">
        <f t="shared" si="222"/>
        <v>0.66347469220246236</v>
      </c>
      <c r="O1874" s="36">
        <f t="shared" si="223"/>
        <v>20140261</v>
      </c>
      <c r="P1874" s="63">
        <v>253.39000000000004</v>
      </c>
      <c r="Q1874" s="76">
        <f t="shared" si="224"/>
        <v>2.8848810134575156</v>
      </c>
      <c r="R1874" s="76">
        <f t="shared" si="225"/>
        <v>-1</v>
      </c>
      <c r="S1874" s="95">
        <f t="shared" si="226"/>
        <v>0.66347469220246236</v>
      </c>
      <c r="T1874" s="95">
        <f t="shared" si="227"/>
        <v>-1</v>
      </c>
    </row>
    <row r="1875" spans="1:20" x14ac:dyDescent="0.3">
      <c r="A1875" s="36">
        <v>2</v>
      </c>
      <c r="B1875" s="36">
        <v>264</v>
      </c>
      <c r="C1875" s="36">
        <v>1</v>
      </c>
      <c r="D1875" s="36" t="s">
        <v>274</v>
      </c>
      <c r="E1875" s="36">
        <v>2014</v>
      </c>
      <c r="F1875" s="36">
        <v>2015</v>
      </c>
      <c r="G1875" s="36">
        <v>654.80999999999995</v>
      </c>
      <c r="H1875" s="36">
        <v>7</v>
      </c>
      <c r="I1875" s="36">
        <v>1</v>
      </c>
      <c r="J1875" s="36">
        <v>0</v>
      </c>
      <c r="K1875" s="36">
        <v>7</v>
      </c>
      <c r="L1875" s="36">
        <v>333</v>
      </c>
      <c r="M1875" s="36">
        <v>98</v>
      </c>
      <c r="N1875" s="95">
        <f t="shared" si="222"/>
        <v>0.77262180974477956</v>
      </c>
      <c r="O1875" s="36">
        <f t="shared" si="223"/>
        <v>20140264</v>
      </c>
      <c r="P1875" s="63">
        <v>87.3</v>
      </c>
      <c r="Q1875" s="76">
        <f t="shared" si="224"/>
        <v>4.9369988545246279</v>
      </c>
      <c r="R1875" s="76">
        <f t="shared" si="225"/>
        <v>-1</v>
      </c>
      <c r="S1875" s="95">
        <f t="shared" si="226"/>
        <v>0.77262180974477956</v>
      </c>
      <c r="T1875" s="95">
        <f t="shared" si="227"/>
        <v>-1</v>
      </c>
    </row>
    <row r="1876" spans="1:20" x14ac:dyDescent="0.3">
      <c r="A1876" s="36">
        <v>2</v>
      </c>
      <c r="B1876" s="36">
        <v>272</v>
      </c>
      <c r="C1876" s="36">
        <v>1</v>
      </c>
      <c r="D1876" s="36" t="s">
        <v>501</v>
      </c>
      <c r="E1876" s="36">
        <v>2014</v>
      </c>
      <c r="F1876" s="36">
        <v>2015</v>
      </c>
      <c r="G1876" s="36">
        <v>1289.33</v>
      </c>
      <c r="H1876" s="36">
        <v>10</v>
      </c>
      <c r="I1876" s="36">
        <v>1</v>
      </c>
      <c r="J1876" s="36">
        <v>0</v>
      </c>
      <c r="K1876" s="36">
        <v>10</v>
      </c>
      <c r="L1876" s="36">
        <v>15534</v>
      </c>
      <c r="M1876" s="36">
        <v>8912</v>
      </c>
      <c r="N1876" s="95">
        <f t="shared" si="222"/>
        <v>0.63544138100302705</v>
      </c>
      <c r="O1876" s="36">
        <f t="shared" si="223"/>
        <v>20140272</v>
      </c>
      <c r="P1876" s="63">
        <v>9163.2699999999986</v>
      </c>
      <c r="Q1876" s="76">
        <f t="shared" si="224"/>
        <v>2.6678249140317818</v>
      </c>
      <c r="R1876" s="76">
        <f t="shared" si="225"/>
        <v>-1</v>
      </c>
      <c r="S1876" s="95">
        <f t="shared" si="226"/>
        <v>0.63544138100302705</v>
      </c>
      <c r="T1876" s="95">
        <f t="shared" si="227"/>
        <v>-1</v>
      </c>
    </row>
    <row r="1877" spans="1:20" x14ac:dyDescent="0.3">
      <c r="A1877" s="36">
        <v>2</v>
      </c>
      <c r="B1877" s="36">
        <v>272</v>
      </c>
      <c r="C1877" s="36">
        <v>1</v>
      </c>
      <c r="D1877" s="36" t="s">
        <v>501</v>
      </c>
      <c r="E1877" s="36">
        <v>2014</v>
      </c>
      <c r="F1877" s="36">
        <v>2015</v>
      </c>
      <c r="G1877" s="36">
        <v>150</v>
      </c>
      <c r="H1877" s="36">
        <v>10</v>
      </c>
      <c r="I1877" s="36">
        <v>1</v>
      </c>
      <c r="J1877" s="36">
        <v>0</v>
      </c>
      <c r="K1877" s="36">
        <v>2</v>
      </c>
      <c r="L1877" s="36">
        <v>13594</v>
      </c>
      <c r="M1877" s="36">
        <v>10810</v>
      </c>
      <c r="N1877" s="95">
        <f t="shared" si="222"/>
        <v>0.55703982953614162</v>
      </c>
      <c r="O1877" s="36">
        <f t="shared" si="223"/>
        <v>20140272</v>
      </c>
      <c r="P1877" s="63">
        <v>9163.2699999999986</v>
      </c>
      <c r="Q1877" s="76">
        <f t="shared" si="224"/>
        <v>2.6632413974487279</v>
      </c>
      <c r="R1877" s="76">
        <f t="shared" si="225"/>
        <v>-1</v>
      </c>
      <c r="S1877" s="95">
        <f t="shared" si="226"/>
        <v>0.55703982953614162</v>
      </c>
      <c r="T1877" s="95">
        <f t="shared" si="227"/>
        <v>-1</v>
      </c>
    </row>
    <row r="1878" spans="1:20" x14ac:dyDescent="0.3">
      <c r="A1878" s="36">
        <v>2</v>
      </c>
      <c r="B1878" s="36">
        <v>277</v>
      </c>
      <c r="C1878" s="36">
        <v>1</v>
      </c>
      <c r="D1878" s="36" t="s">
        <v>375</v>
      </c>
      <c r="E1878" s="36">
        <v>2014</v>
      </c>
      <c r="F1878" s="36">
        <v>2016</v>
      </c>
      <c r="G1878" s="36">
        <v>674.44</v>
      </c>
      <c r="H1878" s="36">
        <v>10</v>
      </c>
      <c r="I1878" s="36">
        <v>1</v>
      </c>
      <c r="J1878" s="36">
        <v>1</v>
      </c>
      <c r="K1878" s="36">
        <v>7</v>
      </c>
      <c r="L1878" s="36">
        <v>4830</v>
      </c>
      <c r="M1878" s="36">
        <v>2878</v>
      </c>
      <c r="N1878" s="95">
        <f t="shared" si="222"/>
        <v>0.62662169174883242</v>
      </c>
      <c r="O1878" s="36">
        <f t="shared" si="223"/>
        <v>20140277</v>
      </c>
      <c r="P1878" s="63">
        <v>2201.38</v>
      </c>
      <c r="Q1878" s="76">
        <f t="shared" si="224"/>
        <v>3.5014400058145343</v>
      </c>
      <c r="R1878" s="76">
        <f t="shared" si="225"/>
        <v>-1</v>
      </c>
      <c r="S1878" s="95">
        <f t="shared" si="226"/>
        <v>0.62662169174883242</v>
      </c>
      <c r="T1878" s="95">
        <f t="shared" si="227"/>
        <v>-1</v>
      </c>
    </row>
    <row r="1879" spans="1:20" x14ac:dyDescent="0.3">
      <c r="A1879" s="36">
        <v>2</v>
      </c>
      <c r="B1879" s="36">
        <v>281</v>
      </c>
      <c r="C1879" s="36">
        <v>1</v>
      </c>
      <c r="D1879" s="36" t="s">
        <v>546</v>
      </c>
      <c r="E1879" s="36">
        <v>2014</v>
      </c>
      <c r="F1879" s="36">
        <v>2016</v>
      </c>
      <c r="G1879" s="36">
        <v>1418.94</v>
      </c>
      <c r="H1879" s="36">
        <v>10</v>
      </c>
      <c r="I1879" s="36">
        <v>1</v>
      </c>
      <c r="J1879" s="36">
        <v>1</v>
      </c>
      <c r="K1879" s="36">
        <v>10</v>
      </c>
      <c r="L1879" s="36">
        <v>25052</v>
      </c>
      <c r="M1879" s="36">
        <v>11165</v>
      </c>
      <c r="N1879" s="95">
        <f t="shared" si="222"/>
        <v>0.69171935831239473</v>
      </c>
      <c r="O1879" s="36">
        <f t="shared" si="223"/>
        <v>20140281</v>
      </c>
      <c r="P1879" s="63">
        <v>12300.130000000001</v>
      </c>
      <c r="Q1879" s="76">
        <f t="shared" si="224"/>
        <v>2.9444404246133979</v>
      </c>
      <c r="R1879" s="76">
        <f t="shared" si="225"/>
        <v>-1</v>
      </c>
      <c r="S1879" s="95">
        <f t="shared" si="226"/>
        <v>0.69171935831239473</v>
      </c>
      <c r="T1879" s="95">
        <f t="shared" si="227"/>
        <v>-1</v>
      </c>
    </row>
    <row r="1880" spans="1:20" x14ac:dyDescent="0.3">
      <c r="A1880" s="36">
        <v>2</v>
      </c>
      <c r="B1880" s="36">
        <v>282</v>
      </c>
      <c r="C1880" s="36">
        <v>1</v>
      </c>
      <c r="D1880" s="36" t="s">
        <v>610</v>
      </c>
      <c r="E1880" s="36">
        <v>2014</v>
      </c>
      <c r="F1880" s="36">
        <v>2015</v>
      </c>
      <c r="G1880" s="36">
        <v>1068.3499999999999</v>
      </c>
      <c r="H1880" s="36">
        <v>10</v>
      </c>
      <c r="I1880" s="36">
        <v>1</v>
      </c>
      <c r="J1880" s="36">
        <v>0</v>
      </c>
      <c r="K1880" s="36">
        <v>10</v>
      </c>
      <c r="L1880" s="36">
        <v>2648</v>
      </c>
      <c r="M1880" s="36">
        <v>2053</v>
      </c>
      <c r="N1880" s="95">
        <f t="shared" si="222"/>
        <v>0.5632844075728568</v>
      </c>
      <c r="O1880" s="36">
        <f t="shared" si="223"/>
        <v>20140282</v>
      </c>
      <c r="P1880" s="63">
        <v>1710.46</v>
      </c>
      <c r="Q1880" s="76">
        <f t="shared" si="224"/>
        <v>2.7483834757901384</v>
      </c>
      <c r="R1880" s="76">
        <f t="shared" si="225"/>
        <v>-1</v>
      </c>
      <c r="S1880" s="95">
        <f t="shared" si="226"/>
        <v>0.5632844075728568</v>
      </c>
      <c r="T1880" s="95">
        <f t="shared" si="227"/>
        <v>-1</v>
      </c>
    </row>
    <row r="1881" spans="1:20" x14ac:dyDescent="0.3">
      <c r="A1881" s="36">
        <v>2</v>
      </c>
      <c r="B1881" s="36">
        <v>297</v>
      </c>
      <c r="C1881" s="36">
        <v>1</v>
      </c>
      <c r="D1881" s="36" t="s">
        <v>275</v>
      </c>
      <c r="E1881" s="36">
        <v>2014</v>
      </c>
      <c r="F1881" s="36">
        <v>2015</v>
      </c>
      <c r="G1881" s="36">
        <v>1217.5</v>
      </c>
      <c r="H1881" s="36">
        <v>10</v>
      </c>
      <c r="I1881" s="36">
        <v>1</v>
      </c>
      <c r="J1881" s="36">
        <v>0</v>
      </c>
      <c r="K1881" s="36">
        <v>10</v>
      </c>
      <c r="L1881" s="36">
        <v>642</v>
      </c>
      <c r="M1881" s="36">
        <v>270</v>
      </c>
      <c r="N1881" s="95">
        <f t="shared" si="222"/>
        <v>0.70394736842105265</v>
      </c>
      <c r="O1881" s="36">
        <f t="shared" si="223"/>
        <v>20140297</v>
      </c>
      <c r="P1881" s="63">
        <v>364.45</v>
      </c>
      <c r="Q1881" s="76">
        <f t="shared" si="224"/>
        <v>2.5024008780353957</v>
      </c>
      <c r="R1881" s="76">
        <f t="shared" si="225"/>
        <v>-1</v>
      </c>
      <c r="S1881" s="95">
        <f t="shared" si="226"/>
        <v>0.70394736842105265</v>
      </c>
      <c r="T1881" s="95">
        <f t="shared" si="227"/>
        <v>-1</v>
      </c>
    </row>
    <row r="1882" spans="1:20" x14ac:dyDescent="0.3">
      <c r="A1882" s="36">
        <v>2</v>
      </c>
      <c r="B1882" s="36">
        <v>356</v>
      </c>
      <c r="C1882" s="36">
        <v>1</v>
      </c>
      <c r="D1882" s="36" t="s">
        <v>601</v>
      </c>
      <c r="E1882" s="36">
        <v>2014</v>
      </c>
      <c r="F1882" s="36">
        <v>2015</v>
      </c>
      <c r="G1882" s="36">
        <v>800</v>
      </c>
      <c r="H1882" s="36">
        <v>10</v>
      </c>
      <c r="I1882" s="36">
        <v>1</v>
      </c>
      <c r="J1882" s="36">
        <v>0</v>
      </c>
      <c r="K1882" s="36">
        <v>9</v>
      </c>
      <c r="L1882" s="36">
        <v>257</v>
      </c>
      <c r="M1882" s="36">
        <v>130</v>
      </c>
      <c r="N1882" s="95">
        <f t="shared" si="222"/>
        <v>0.66408268733850129</v>
      </c>
      <c r="O1882" s="36">
        <f t="shared" si="223"/>
        <v>20140356</v>
      </c>
      <c r="P1882" s="63">
        <v>151.6</v>
      </c>
      <c r="Q1882" s="76">
        <f t="shared" si="224"/>
        <v>2.552770448548813</v>
      </c>
      <c r="R1882" s="76">
        <f t="shared" si="225"/>
        <v>-1</v>
      </c>
      <c r="S1882" s="95">
        <f t="shared" si="226"/>
        <v>0.66408268733850129</v>
      </c>
      <c r="T1882" s="95">
        <f t="shared" si="227"/>
        <v>-1</v>
      </c>
    </row>
    <row r="1883" spans="1:20" x14ac:dyDescent="0.3">
      <c r="A1883" s="36">
        <v>2</v>
      </c>
      <c r="B1883" s="36">
        <v>415</v>
      </c>
      <c r="C1883" s="36">
        <v>1</v>
      </c>
      <c r="D1883" s="36" t="s">
        <v>326</v>
      </c>
      <c r="E1883" s="36">
        <v>2014</v>
      </c>
      <c r="F1883" s="36">
        <v>2016</v>
      </c>
      <c r="G1883" s="36">
        <v>1615</v>
      </c>
      <c r="H1883" s="36">
        <v>10</v>
      </c>
      <c r="I1883" s="36">
        <v>0</v>
      </c>
      <c r="J1883" s="36">
        <v>1</v>
      </c>
      <c r="K1883" s="36">
        <v>10</v>
      </c>
      <c r="L1883" s="36">
        <v>130</v>
      </c>
      <c r="M1883" s="36">
        <v>240</v>
      </c>
      <c r="N1883" s="95">
        <f t="shared" si="222"/>
        <v>0.35135135135135137</v>
      </c>
      <c r="O1883" s="36">
        <f t="shared" si="223"/>
        <v>20140415</v>
      </c>
      <c r="P1883" s="63">
        <v>170.89</v>
      </c>
      <c r="Q1883" s="76">
        <f t="shared" si="224"/>
        <v>2.165135467259641</v>
      </c>
      <c r="R1883" s="76">
        <f t="shared" si="225"/>
        <v>-1</v>
      </c>
      <c r="S1883" s="95">
        <f t="shared" si="226"/>
        <v>0.35135135135135137</v>
      </c>
      <c r="T1883" s="95">
        <f t="shared" si="227"/>
        <v>-1</v>
      </c>
    </row>
    <row r="1884" spans="1:20" x14ac:dyDescent="0.3">
      <c r="A1884" s="36">
        <v>2</v>
      </c>
      <c r="B1884" s="36">
        <v>441</v>
      </c>
      <c r="C1884" s="36">
        <v>1</v>
      </c>
      <c r="D1884" s="36" t="s">
        <v>684</v>
      </c>
      <c r="E1884" s="36">
        <v>2014</v>
      </c>
      <c r="F1884" s="36">
        <v>2015</v>
      </c>
      <c r="G1884" s="36">
        <v>529.83000000000004</v>
      </c>
      <c r="H1884" s="36">
        <v>10</v>
      </c>
      <c r="I1884" s="36">
        <v>1</v>
      </c>
      <c r="J1884" s="36">
        <v>0</v>
      </c>
      <c r="K1884" s="36">
        <v>6</v>
      </c>
      <c r="L1884" s="36">
        <v>478</v>
      </c>
      <c r="M1884" s="36">
        <v>215</v>
      </c>
      <c r="N1884" s="95">
        <f t="shared" si="222"/>
        <v>0.68975468975468979</v>
      </c>
      <c r="O1884" s="36">
        <f t="shared" si="223"/>
        <v>20140441</v>
      </c>
      <c r="P1884" s="63">
        <v>385.28</v>
      </c>
      <c r="Q1884" s="76">
        <f t="shared" si="224"/>
        <v>1.7986918604651163</v>
      </c>
      <c r="R1884" s="76">
        <f t="shared" si="225"/>
        <v>-1</v>
      </c>
      <c r="S1884" s="95">
        <f t="shared" si="226"/>
        <v>0.68975468975468979</v>
      </c>
      <c r="T1884" s="95">
        <f t="shared" si="227"/>
        <v>-1</v>
      </c>
    </row>
    <row r="1885" spans="1:20" x14ac:dyDescent="0.3">
      <c r="A1885" s="36">
        <v>2</v>
      </c>
      <c r="B1885" s="36">
        <v>458</v>
      </c>
      <c r="C1885" s="36">
        <v>1</v>
      </c>
      <c r="D1885" s="36" t="s">
        <v>520</v>
      </c>
      <c r="E1885" s="36">
        <v>2014</v>
      </c>
      <c r="F1885" s="36">
        <v>2015</v>
      </c>
      <c r="G1885" s="36">
        <v>454.17</v>
      </c>
      <c r="H1885" s="36">
        <v>10</v>
      </c>
      <c r="I1885" s="36">
        <v>0</v>
      </c>
      <c r="J1885" s="36">
        <v>0</v>
      </c>
      <c r="K1885" s="36">
        <v>5</v>
      </c>
      <c r="L1885" s="36">
        <v>447</v>
      </c>
      <c r="M1885" s="36">
        <v>451</v>
      </c>
      <c r="N1885" s="95">
        <f t="shared" si="222"/>
        <v>0.49777282850779508</v>
      </c>
      <c r="O1885" s="36">
        <f t="shared" si="223"/>
        <v>20140458</v>
      </c>
      <c r="P1885" s="63">
        <v>206.6</v>
      </c>
      <c r="Q1885" s="76">
        <f t="shared" si="224"/>
        <v>4.346563407550823</v>
      </c>
      <c r="R1885" s="76">
        <f t="shared" si="225"/>
        <v>-1</v>
      </c>
      <c r="S1885" s="95">
        <f t="shared" si="226"/>
        <v>0.49777282850779508</v>
      </c>
      <c r="T1885" s="95">
        <f t="shared" si="227"/>
        <v>-1</v>
      </c>
    </row>
    <row r="1886" spans="1:20" x14ac:dyDescent="0.3">
      <c r="A1886" s="36">
        <v>2</v>
      </c>
      <c r="B1886" s="36">
        <v>486</v>
      </c>
      <c r="C1886" s="36">
        <v>1</v>
      </c>
      <c r="D1886" s="36" t="s">
        <v>288</v>
      </c>
      <c r="E1886" s="36">
        <v>2014</v>
      </c>
      <c r="F1886" s="36">
        <v>2015</v>
      </c>
      <c r="G1886" s="36">
        <v>361.57</v>
      </c>
      <c r="H1886" s="36">
        <v>10</v>
      </c>
      <c r="I1886" s="36">
        <v>0</v>
      </c>
      <c r="J1886" s="36">
        <v>0</v>
      </c>
      <c r="K1886" s="36">
        <v>4</v>
      </c>
      <c r="L1886" s="36">
        <v>349</v>
      </c>
      <c r="M1886" s="36">
        <v>384</v>
      </c>
      <c r="N1886" s="95">
        <f t="shared" si="222"/>
        <v>0.47612551159618011</v>
      </c>
      <c r="O1886" s="36">
        <f t="shared" si="223"/>
        <v>20140486</v>
      </c>
      <c r="P1886" s="63">
        <v>312.5</v>
      </c>
      <c r="Q1886" s="76">
        <f t="shared" si="224"/>
        <v>2.3456000000000001</v>
      </c>
      <c r="R1886" s="76">
        <f t="shared" si="225"/>
        <v>-1</v>
      </c>
      <c r="S1886" s="95">
        <f t="shared" si="226"/>
        <v>0.47612551159618011</v>
      </c>
      <c r="T1886" s="95">
        <f t="shared" si="227"/>
        <v>-1</v>
      </c>
    </row>
    <row r="1887" spans="1:20" x14ac:dyDescent="0.3">
      <c r="A1887" s="36">
        <v>2</v>
      </c>
      <c r="B1887" s="36">
        <v>500</v>
      </c>
      <c r="C1887" s="36">
        <v>1</v>
      </c>
      <c r="D1887" s="36" t="s">
        <v>635</v>
      </c>
      <c r="E1887" s="36">
        <v>2014</v>
      </c>
      <c r="F1887" s="36">
        <v>2015</v>
      </c>
      <c r="G1887" s="36">
        <v>1628.21</v>
      </c>
      <c r="H1887" s="36">
        <v>10</v>
      </c>
      <c r="I1887" s="36">
        <v>0</v>
      </c>
      <c r="J1887" s="36">
        <v>0</v>
      </c>
      <c r="K1887" s="36">
        <v>10</v>
      </c>
      <c r="L1887" s="36">
        <v>455</v>
      </c>
      <c r="M1887" s="36">
        <v>793</v>
      </c>
      <c r="N1887" s="95">
        <f t="shared" si="222"/>
        <v>0.36458333333333331</v>
      </c>
      <c r="O1887" s="36">
        <f t="shared" si="223"/>
        <v>20140500</v>
      </c>
      <c r="P1887" s="63">
        <v>457.46000000000004</v>
      </c>
      <c r="Q1887" s="76">
        <f t="shared" si="224"/>
        <v>2.728107375508241</v>
      </c>
      <c r="R1887" s="76">
        <f t="shared" si="225"/>
        <v>-1</v>
      </c>
      <c r="S1887" s="95">
        <f t="shared" si="226"/>
        <v>0.36458333333333331</v>
      </c>
      <c r="T1887" s="95">
        <f t="shared" si="227"/>
        <v>-1</v>
      </c>
    </row>
    <row r="1888" spans="1:20" x14ac:dyDescent="0.3">
      <c r="A1888" s="36">
        <v>2</v>
      </c>
      <c r="B1888" s="36">
        <v>518</v>
      </c>
      <c r="C1888" s="36">
        <v>1</v>
      </c>
      <c r="D1888" s="36" t="s">
        <v>257</v>
      </c>
      <c r="E1888" s="36">
        <v>2014</v>
      </c>
      <c r="F1888" s="36">
        <v>2015</v>
      </c>
      <c r="G1888" s="36">
        <v>500</v>
      </c>
      <c r="H1888" s="36">
        <v>10</v>
      </c>
      <c r="I1888" s="36">
        <v>1</v>
      </c>
      <c r="J1888" s="36">
        <v>0</v>
      </c>
      <c r="K1888" s="36">
        <v>6</v>
      </c>
      <c r="L1888" s="36">
        <v>2375</v>
      </c>
      <c r="M1888" s="36">
        <v>1608</v>
      </c>
      <c r="N1888" s="95">
        <f t="shared" si="222"/>
        <v>0.59628420788350489</v>
      </c>
      <c r="O1888" s="36">
        <f t="shared" si="223"/>
        <v>20140518</v>
      </c>
      <c r="P1888" s="63">
        <v>2777.9700000000003</v>
      </c>
      <c r="Q1888" s="76">
        <f t="shared" si="224"/>
        <v>1.4337807823698598</v>
      </c>
      <c r="R1888" s="76">
        <f t="shared" si="225"/>
        <v>-1</v>
      </c>
      <c r="S1888" s="95">
        <f t="shared" si="226"/>
        <v>0.59628420788350489</v>
      </c>
      <c r="T1888" s="95">
        <f t="shared" si="227"/>
        <v>-1</v>
      </c>
    </row>
    <row r="1889" spans="1:20" x14ac:dyDescent="0.3">
      <c r="A1889" s="36">
        <v>2</v>
      </c>
      <c r="B1889" s="36">
        <v>727</v>
      </c>
      <c r="C1889" s="36">
        <v>1</v>
      </c>
      <c r="D1889" s="36" t="s">
        <v>260</v>
      </c>
      <c r="E1889" s="36">
        <v>2014</v>
      </c>
      <c r="F1889" s="36">
        <v>2015</v>
      </c>
      <c r="G1889" s="36">
        <v>600</v>
      </c>
      <c r="H1889" s="36">
        <v>10</v>
      </c>
      <c r="I1889" s="36">
        <v>0</v>
      </c>
      <c r="J1889" s="36">
        <v>0</v>
      </c>
      <c r="K1889" s="36">
        <v>7</v>
      </c>
      <c r="L1889" s="36">
        <v>2631</v>
      </c>
      <c r="M1889" s="36">
        <v>3080</v>
      </c>
      <c r="N1889" s="95">
        <f t="shared" si="222"/>
        <v>0.46068989669059707</v>
      </c>
      <c r="O1889" s="36">
        <f t="shared" si="223"/>
        <v>20140727</v>
      </c>
      <c r="P1889" s="63">
        <v>3252.1000000000004</v>
      </c>
      <c r="Q1889" s="76">
        <f t="shared" si="224"/>
        <v>1.756096061006734</v>
      </c>
      <c r="R1889" s="76">
        <f t="shared" si="225"/>
        <v>-1</v>
      </c>
      <c r="S1889" s="95">
        <f t="shared" si="226"/>
        <v>0.46068989669059707</v>
      </c>
      <c r="T1889" s="95">
        <f t="shared" si="227"/>
        <v>-1</v>
      </c>
    </row>
    <row r="1890" spans="1:20" x14ac:dyDescent="0.3">
      <c r="A1890" s="36">
        <v>2</v>
      </c>
      <c r="B1890" s="36">
        <v>727</v>
      </c>
      <c r="C1890" s="36">
        <v>1</v>
      </c>
      <c r="D1890" s="36" t="s">
        <v>260</v>
      </c>
      <c r="E1890" s="36">
        <v>2014</v>
      </c>
      <c r="F1890" s="36">
        <v>2015</v>
      </c>
      <c r="G1890" s="36">
        <v>100</v>
      </c>
      <c r="H1890" s="36">
        <v>10</v>
      </c>
      <c r="I1890" s="36">
        <v>0</v>
      </c>
      <c r="J1890" s="36">
        <v>0</v>
      </c>
      <c r="K1890" s="36">
        <v>2</v>
      </c>
      <c r="L1890" s="36">
        <v>2463</v>
      </c>
      <c r="M1890" s="36">
        <v>2979</v>
      </c>
      <c r="N1890" s="95">
        <f t="shared" si="222"/>
        <v>0.4525909592061742</v>
      </c>
      <c r="O1890" s="36">
        <f t="shared" si="223"/>
        <v>20140727</v>
      </c>
      <c r="P1890" s="63">
        <v>3252.1000000000004</v>
      </c>
      <c r="Q1890" s="76">
        <f t="shared" si="224"/>
        <v>1.6733802773592446</v>
      </c>
      <c r="R1890" s="76">
        <f t="shared" si="225"/>
        <v>-1</v>
      </c>
      <c r="S1890" s="95">
        <f t="shared" si="226"/>
        <v>0.4525909592061742</v>
      </c>
      <c r="T1890" s="95">
        <f t="shared" si="227"/>
        <v>-1</v>
      </c>
    </row>
    <row r="1891" spans="1:20" x14ac:dyDescent="0.3">
      <c r="A1891" s="36">
        <v>2</v>
      </c>
      <c r="B1891" s="36">
        <v>728</v>
      </c>
      <c r="C1891" s="36">
        <v>1</v>
      </c>
      <c r="D1891" s="36" t="s">
        <v>346</v>
      </c>
      <c r="E1891" s="36">
        <v>2014</v>
      </c>
      <c r="F1891" s="36">
        <v>2015</v>
      </c>
      <c r="G1891" s="36">
        <v>409.67</v>
      </c>
      <c r="H1891" s="36">
        <v>10</v>
      </c>
      <c r="I1891" s="36">
        <v>1</v>
      </c>
      <c r="J1891" s="36">
        <v>0</v>
      </c>
      <c r="K1891" s="36">
        <v>5</v>
      </c>
      <c r="L1891" s="36">
        <v>14212</v>
      </c>
      <c r="M1891" s="36">
        <v>10104</v>
      </c>
      <c r="N1891" s="95">
        <f t="shared" si="222"/>
        <v>0.58447113012008556</v>
      </c>
      <c r="O1891" s="36">
        <f t="shared" si="223"/>
        <v>20140728</v>
      </c>
      <c r="P1891" s="63">
        <v>12822.009999999998</v>
      </c>
      <c r="Q1891" s="76">
        <f t="shared" si="224"/>
        <v>1.8964265353092069</v>
      </c>
      <c r="R1891" s="76">
        <f t="shared" si="225"/>
        <v>-1</v>
      </c>
      <c r="S1891" s="95">
        <f t="shared" si="226"/>
        <v>0.58447113012008556</v>
      </c>
      <c r="T1891" s="95">
        <f t="shared" si="227"/>
        <v>-1</v>
      </c>
    </row>
    <row r="1892" spans="1:20" x14ac:dyDescent="0.3">
      <c r="A1892" s="36">
        <v>2</v>
      </c>
      <c r="B1892" s="36">
        <v>811</v>
      </c>
      <c r="C1892" s="36">
        <v>1</v>
      </c>
      <c r="D1892" s="36" t="s">
        <v>569</v>
      </c>
      <c r="E1892" s="36">
        <v>2014</v>
      </c>
      <c r="F1892" s="36">
        <v>2016</v>
      </c>
      <c r="G1892" s="36">
        <v>1137.3699999999999</v>
      </c>
      <c r="H1892" s="36">
        <v>10</v>
      </c>
      <c r="I1892" s="36">
        <v>1</v>
      </c>
      <c r="J1892" s="36">
        <v>1</v>
      </c>
      <c r="K1892" s="36">
        <v>10</v>
      </c>
      <c r="L1892" s="36">
        <v>1385</v>
      </c>
      <c r="M1892" s="36">
        <v>778</v>
      </c>
      <c r="N1892" s="95">
        <f t="shared" si="222"/>
        <v>0.64031437817845582</v>
      </c>
      <c r="O1892" s="36">
        <f t="shared" si="223"/>
        <v>20140811</v>
      </c>
      <c r="P1892" s="63">
        <v>565.21</v>
      </c>
      <c r="Q1892" s="76">
        <f t="shared" si="224"/>
        <v>3.8268961978733564</v>
      </c>
      <c r="R1892" s="76">
        <f t="shared" si="225"/>
        <v>-1</v>
      </c>
      <c r="S1892" s="95">
        <f t="shared" si="226"/>
        <v>0.64031437817845582</v>
      </c>
      <c r="T1892" s="95">
        <f t="shared" si="227"/>
        <v>-1</v>
      </c>
    </row>
    <row r="1893" spans="1:20" x14ac:dyDescent="0.3">
      <c r="A1893" s="36">
        <v>2</v>
      </c>
      <c r="B1893" s="36">
        <v>813</v>
      </c>
      <c r="C1893" s="36">
        <v>1</v>
      </c>
      <c r="D1893" s="36" t="s">
        <v>352</v>
      </c>
      <c r="E1893" s="36">
        <v>2014</v>
      </c>
      <c r="F1893" s="36">
        <v>2016</v>
      </c>
      <c r="G1893" s="36">
        <v>987.01</v>
      </c>
      <c r="H1893" s="36">
        <v>10</v>
      </c>
      <c r="I1893" s="36">
        <v>1</v>
      </c>
      <c r="J1893" s="36">
        <v>1</v>
      </c>
      <c r="K1893" s="36">
        <v>10</v>
      </c>
      <c r="L1893" s="36">
        <v>2240</v>
      </c>
      <c r="M1893" s="36">
        <v>1312</v>
      </c>
      <c r="N1893" s="95">
        <f t="shared" si="222"/>
        <v>0.63063063063063063</v>
      </c>
      <c r="O1893" s="36">
        <f t="shared" si="223"/>
        <v>20140813</v>
      </c>
      <c r="P1893" s="63">
        <v>1260.2399999999998</v>
      </c>
      <c r="Q1893" s="76">
        <f t="shared" si="224"/>
        <v>2.8185107598552661</v>
      </c>
      <c r="R1893" s="76">
        <f t="shared" si="225"/>
        <v>-1</v>
      </c>
      <c r="S1893" s="95">
        <f t="shared" si="226"/>
        <v>0.63063063063063063</v>
      </c>
      <c r="T1893" s="95">
        <f t="shared" si="227"/>
        <v>-1</v>
      </c>
    </row>
    <row r="1894" spans="1:20" x14ac:dyDescent="0.3">
      <c r="A1894" s="36">
        <v>2</v>
      </c>
      <c r="B1894" s="36">
        <v>813</v>
      </c>
      <c r="C1894" s="36">
        <v>1</v>
      </c>
      <c r="D1894" s="36" t="s">
        <v>352</v>
      </c>
      <c r="E1894" s="36">
        <v>2014</v>
      </c>
      <c r="F1894" s="36">
        <v>2015</v>
      </c>
      <c r="G1894" s="36">
        <v>152.07</v>
      </c>
      <c r="H1894" s="36">
        <v>10</v>
      </c>
      <c r="I1894" s="36">
        <v>0</v>
      </c>
      <c r="J1894" s="36">
        <v>0</v>
      </c>
      <c r="K1894" s="36">
        <v>2</v>
      </c>
      <c r="L1894" s="36">
        <v>1702</v>
      </c>
      <c r="M1894" s="36">
        <v>1822</v>
      </c>
      <c r="N1894" s="95">
        <f t="shared" si="222"/>
        <v>0.48297389330306467</v>
      </c>
      <c r="O1894" s="36">
        <f t="shared" si="223"/>
        <v>20140813</v>
      </c>
      <c r="P1894" s="63">
        <v>1260.2399999999998</v>
      </c>
      <c r="Q1894" s="76">
        <f t="shared" si="224"/>
        <v>2.7962927696311817</v>
      </c>
      <c r="R1894" s="76">
        <f t="shared" si="225"/>
        <v>-1</v>
      </c>
      <c r="S1894" s="95">
        <f t="shared" si="226"/>
        <v>0.48297389330306467</v>
      </c>
      <c r="T1894" s="95">
        <f t="shared" si="227"/>
        <v>-1</v>
      </c>
    </row>
    <row r="1895" spans="1:20" x14ac:dyDescent="0.3">
      <c r="A1895" s="36">
        <v>2</v>
      </c>
      <c r="B1895" s="36">
        <v>832</v>
      </c>
      <c r="C1895" s="36">
        <v>1</v>
      </c>
      <c r="D1895" s="36" t="s">
        <v>233</v>
      </c>
      <c r="E1895" s="36">
        <v>2014</v>
      </c>
      <c r="F1895" s="36">
        <v>2015</v>
      </c>
      <c r="G1895" s="36">
        <v>743.74</v>
      </c>
      <c r="H1895" s="36">
        <v>10</v>
      </c>
      <c r="I1895" s="36">
        <v>1</v>
      </c>
      <c r="J1895" s="36">
        <v>0</v>
      </c>
      <c r="K1895" s="36">
        <v>8</v>
      </c>
      <c r="L1895" s="36">
        <v>3755</v>
      </c>
      <c r="M1895" s="36">
        <v>3466</v>
      </c>
      <c r="N1895" s="95">
        <f t="shared" si="222"/>
        <v>0.52001107879795039</v>
      </c>
      <c r="O1895" s="36">
        <f t="shared" si="223"/>
        <v>20140832</v>
      </c>
      <c r="P1895" s="63">
        <v>3294.0699999999997</v>
      </c>
      <c r="Q1895" s="76">
        <f t="shared" si="224"/>
        <v>2.1921209931786514</v>
      </c>
      <c r="R1895" s="76">
        <f t="shared" si="225"/>
        <v>-1</v>
      </c>
      <c r="S1895" s="95">
        <f t="shared" si="226"/>
        <v>0.52001107879795039</v>
      </c>
      <c r="T1895" s="95">
        <f t="shared" si="227"/>
        <v>-1</v>
      </c>
    </row>
    <row r="1896" spans="1:20" x14ac:dyDescent="0.3">
      <c r="A1896" s="36">
        <v>2</v>
      </c>
      <c r="B1896" s="36">
        <v>857</v>
      </c>
      <c r="C1896" s="36">
        <v>1</v>
      </c>
      <c r="D1896" s="36" t="s">
        <v>529</v>
      </c>
      <c r="E1896" s="36">
        <v>2014</v>
      </c>
      <c r="F1896" s="36">
        <v>2016</v>
      </c>
      <c r="G1896" s="36">
        <v>304.70999999999998</v>
      </c>
      <c r="H1896" s="36">
        <v>10</v>
      </c>
      <c r="I1896" s="36">
        <v>1</v>
      </c>
      <c r="J1896" s="36">
        <v>1</v>
      </c>
      <c r="K1896" s="36">
        <v>4</v>
      </c>
      <c r="L1896" s="36">
        <v>964</v>
      </c>
      <c r="M1896" s="36">
        <v>433</v>
      </c>
      <c r="N1896" s="95">
        <f t="shared" si="222"/>
        <v>0.69005010737294203</v>
      </c>
      <c r="O1896" s="36">
        <f t="shared" si="223"/>
        <v>20140857</v>
      </c>
      <c r="P1896" s="63">
        <v>734.26</v>
      </c>
      <c r="Q1896" s="76">
        <f t="shared" si="224"/>
        <v>1.9025958107482364</v>
      </c>
      <c r="R1896" s="76">
        <f t="shared" si="225"/>
        <v>-1</v>
      </c>
      <c r="S1896" s="95">
        <f t="shared" si="226"/>
        <v>0.69005010737294203</v>
      </c>
      <c r="T1896" s="95">
        <f t="shared" si="227"/>
        <v>-1</v>
      </c>
    </row>
    <row r="1897" spans="1:20" x14ac:dyDescent="0.3">
      <c r="A1897" s="36">
        <v>2</v>
      </c>
      <c r="B1897" s="36">
        <v>2071</v>
      </c>
      <c r="C1897" s="36">
        <v>1</v>
      </c>
      <c r="D1897" s="36" t="s">
        <v>682</v>
      </c>
      <c r="E1897" s="36">
        <v>2014</v>
      </c>
      <c r="F1897" s="36">
        <v>2016</v>
      </c>
      <c r="G1897" s="36">
        <v>80.55</v>
      </c>
      <c r="H1897" s="36">
        <v>7</v>
      </c>
      <c r="I1897" s="36">
        <v>1</v>
      </c>
      <c r="J1897" s="36">
        <v>1</v>
      </c>
      <c r="K1897" s="36">
        <v>1</v>
      </c>
      <c r="L1897" s="36">
        <v>1427</v>
      </c>
      <c r="M1897" s="36">
        <v>892</v>
      </c>
      <c r="N1897" s="95">
        <f t="shared" si="222"/>
        <v>0.61535144458818458</v>
      </c>
      <c r="O1897" s="36">
        <f t="shared" si="223"/>
        <v>20142071</v>
      </c>
      <c r="P1897" s="63">
        <v>850.22</v>
      </c>
      <c r="Q1897" s="76">
        <f t="shared" si="224"/>
        <v>2.7275293453459102</v>
      </c>
      <c r="R1897" s="76">
        <f t="shared" si="225"/>
        <v>-1</v>
      </c>
      <c r="S1897" s="95">
        <f t="shared" si="226"/>
        <v>0.61535144458818458</v>
      </c>
      <c r="T1897" s="95">
        <f t="shared" si="227"/>
        <v>-1</v>
      </c>
    </row>
    <row r="1898" spans="1:20" x14ac:dyDescent="0.3">
      <c r="A1898" s="36">
        <v>2</v>
      </c>
      <c r="B1898" s="36">
        <v>2159</v>
      </c>
      <c r="C1898" s="36">
        <v>1</v>
      </c>
      <c r="D1898" s="36" t="s">
        <v>619</v>
      </c>
      <c r="E1898" s="36">
        <v>2014</v>
      </c>
      <c r="F1898" s="36">
        <v>2015</v>
      </c>
      <c r="G1898" s="36">
        <v>180</v>
      </c>
      <c r="H1898" s="36">
        <v>10</v>
      </c>
      <c r="I1898" s="36">
        <v>1</v>
      </c>
      <c r="J1898" s="36">
        <v>0</v>
      </c>
      <c r="K1898" s="36">
        <v>2</v>
      </c>
      <c r="L1898" s="36">
        <v>785</v>
      </c>
      <c r="M1898" s="36">
        <v>613</v>
      </c>
      <c r="N1898" s="95">
        <f t="shared" si="222"/>
        <v>0.56151645207439194</v>
      </c>
      <c r="O1898" s="36">
        <f t="shared" si="223"/>
        <v>20142159</v>
      </c>
      <c r="P1898" s="63">
        <v>569.72</v>
      </c>
      <c r="Q1898" s="76">
        <f t="shared" si="224"/>
        <v>2.4538369725479181</v>
      </c>
      <c r="R1898" s="76">
        <f t="shared" si="225"/>
        <v>-1</v>
      </c>
      <c r="S1898" s="95">
        <f t="shared" si="226"/>
        <v>0.56151645207439194</v>
      </c>
      <c r="T1898" s="95">
        <f t="shared" si="227"/>
        <v>-1</v>
      </c>
    </row>
    <row r="1899" spans="1:20" x14ac:dyDescent="0.3">
      <c r="A1899" s="36">
        <v>2</v>
      </c>
      <c r="B1899" s="36">
        <v>2171</v>
      </c>
      <c r="C1899" s="36">
        <v>1</v>
      </c>
      <c r="D1899" s="36" t="s">
        <v>638</v>
      </c>
      <c r="E1899" s="36">
        <v>2014</v>
      </c>
      <c r="F1899" s="36">
        <v>2016</v>
      </c>
      <c r="G1899" s="36">
        <v>3846</v>
      </c>
      <c r="H1899" s="36">
        <v>10</v>
      </c>
      <c r="I1899" s="36">
        <v>1</v>
      </c>
      <c r="J1899" s="36">
        <v>1</v>
      </c>
      <c r="K1899" s="36">
        <v>10</v>
      </c>
      <c r="L1899" s="36">
        <v>488</v>
      </c>
      <c r="M1899" s="36">
        <v>413</v>
      </c>
      <c r="N1899" s="95">
        <f t="shared" si="222"/>
        <v>0.54162042175360714</v>
      </c>
      <c r="O1899" s="36">
        <f t="shared" si="223"/>
        <v>20142171</v>
      </c>
      <c r="P1899" s="63">
        <v>281.71000000000004</v>
      </c>
      <c r="Q1899" s="76">
        <f t="shared" si="224"/>
        <v>3.1983245181214719</v>
      </c>
      <c r="R1899" s="76">
        <f t="shared" si="225"/>
        <v>-1</v>
      </c>
      <c r="S1899" s="95">
        <f t="shared" si="226"/>
        <v>0.54162042175360714</v>
      </c>
      <c r="T1899" s="95">
        <f t="shared" si="227"/>
        <v>-1</v>
      </c>
    </row>
    <row r="1900" spans="1:20" x14ac:dyDescent="0.3">
      <c r="A1900" s="36">
        <v>2</v>
      </c>
      <c r="B1900" s="36">
        <v>2176</v>
      </c>
      <c r="C1900" s="36">
        <v>1</v>
      </c>
      <c r="D1900" s="36" t="s">
        <v>630</v>
      </c>
      <c r="E1900" s="36">
        <v>2014</v>
      </c>
      <c r="F1900" s="36">
        <v>2015</v>
      </c>
      <c r="G1900" s="36">
        <v>2200</v>
      </c>
      <c r="H1900" s="36">
        <v>10</v>
      </c>
      <c r="I1900" s="36">
        <v>1</v>
      </c>
      <c r="J1900" s="36">
        <v>0</v>
      </c>
      <c r="K1900" s="36">
        <v>10</v>
      </c>
      <c r="L1900" s="36">
        <v>825</v>
      </c>
      <c r="M1900" s="36">
        <v>618</v>
      </c>
      <c r="N1900" s="95">
        <f t="shared" si="222"/>
        <v>0.5717255717255717</v>
      </c>
      <c r="O1900" s="36">
        <f t="shared" si="223"/>
        <v>20142176</v>
      </c>
      <c r="P1900" s="63">
        <v>417.49</v>
      </c>
      <c r="Q1900" s="76">
        <f t="shared" si="224"/>
        <v>3.4563702124601785</v>
      </c>
      <c r="R1900" s="76">
        <f t="shared" si="225"/>
        <v>-1</v>
      </c>
      <c r="S1900" s="95">
        <f t="shared" si="226"/>
        <v>0.5717255717255717</v>
      </c>
      <c r="T1900" s="95">
        <f t="shared" si="227"/>
        <v>-1</v>
      </c>
    </row>
    <row r="1901" spans="1:20" x14ac:dyDescent="0.3">
      <c r="A1901" s="36">
        <v>2</v>
      </c>
      <c r="B1901" s="36">
        <v>2190</v>
      </c>
      <c r="C1901" s="36">
        <v>1</v>
      </c>
      <c r="D1901" s="36" t="s">
        <v>442</v>
      </c>
      <c r="E1901" s="36">
        <v>2014</v>
      </c>
      <c r="F1901" s="36">
        <v>2015</v>
      </c>
      <c r="G1901" s="36">
        <v>695</v>
      </c>
      <c r="H1901" s="36">
        <v>10</v>
      </c>
      <c r="I1901" s="36">
        <v>0</v>
      </c>
      <c r="J1901" s="36">
        <v>0</v>
      </c>
      <c r="K1901" s="36">
        <v>7</v>
      </c>
      <c r="L1901" s="36">
        <v>1097</v>
      </c>
      <c r="M1901" s="36">
        <v>1566</v>
      </c>
      <c r="N1901" s="95">
        <f t="shared" si="222"/>
        <v>0.41194141945174617</v>
      </c>
      <c r="O1901" s="36">
        <f t="shared" si="223"/>
        <v>20142190</v>
      </c>
      <c r="P1901" s="63">
        <v>800.75</v>
      </c>
      <c r="Q1901" s="76">
        <f t="shared" si="224"/>
        <v>3.3256322197939432</v>
      </c>
      <c r="R1901" s="76">
        <f t="shared" si="225"/>
        <v>-1</v>
      </c>
      <c r="S1901" s="95">
        <f t="shared" si="226"/>
        <v>0.41194141945174617</v>
      </c>
      <c r="T1901" s="95">
        <f t="shared" si="227"/>
        <v>-1</v>
      </c>
    </row>
    <row r="1902" spans="1:20" x14ac:dyDescent="0.3">
      <c r="A1902" s="36">
        <v>2</v>
      </c>
      <c r="B1902" s="36">
        <v>2215</v>
      </c>
      <c r="C1902" s="36">
        <v>1</v>
      </c>
      <c r="D1902" s="36" t="s">
        <v>583</v>
      </c>
      <c r="E1902" s="36">
        <v>2014</v>
      </c>
      <c r="F1902" s="36">
        <v>2015</v>
      </c>
      <c r="G1902" s="36">
        <v>1863.94</v>
      </c>
      <c r="H1902" s="36">
        <v>10</v>
      </c>
      <c r="I1902" s="36">
        <v>1</v>
      </c>
      <c r="J1902" s="36">
        <v>0</v>
      </c>
      <c r="K1902" s="36">
        <v>10</v>
      </c>
      <c r="L1902" s="36">
        <v>377</v>
      </c>
      <c r="M1902" s="36">
        <v>308</v>
      </c>
      <c r="N1902" s="95">
        <f t="shared" si="222"/>
        <v>0.55036496350364961</v>
      </c>
      <c r="O1902" s="36">
        <f t="shared" si="223"/>
        <v>20142215</v>
      </c>
      <c r="P1902" s="63">
        <v>310.01</v>
      </c>
      <c r="Q1902" s="76">
        <f t="shared" si="224"/>
        <v>2.2096061417373636</v>
      </c>
      <c r="R1902" s="76">
        <f t="shared" si="225"/>
        <v>-1</v>
      </c>
      <c r="S1902" s="95">
        <f t="shared" si="226"/>
        <v>0.55036496350364961</v>
      </c>
      <c r="T1902" s="95">
        <f t="shared" si="227"/>
        <v>-1</v>
      </c>
    </row>
    <row r="1903" spans="1:20" x14ac:dyDescent="0.3">
      <c r="A1903" s="36">
        <v>2</v>
      </c>
      <c r="B1903" s="36">
        <v>2311</v>
      </c>
      <c r="C1903" s="36">
        <v>1</v>
      </c>
      <c r="D1903" s="36" t="s">
        <v>631</v>
      </c>
      <c r="E1903" s="36">
        <v>2014</v>
      </c>
      <c r="F1903" s="36">
        <v>2016</v>
      </c>
      <c r="G1903" s="36">
        <v>549.78</v>
      </c>
      <c r="H1903" s="36">
        <v>10</v>
      </c>
      <c r="I1903" s="36">
        <v>1</v>
      </c>
      <c r="J1903" s="36">
        <v>1</v>
      </c>
      <c r="K1903" s="36">
        <v>6</v>
      </c>
      <c r="L1903" s="36">
        <v>562</v>
      </c>
      <c r="M1903" s="36">
        <v>374</v>
      </c>
      <c r="N1903" s="95">
        <f t="shared" si="222"/>
        <v>0.6004273504273504</v>
      </c>
      <c r="O1903" s="36">
        <f t="shared" si="223"/>
        <v>20142311</v>
      </c>
      <c r="P1903" s="63">
        <v>434.38</v>
      </c>
      <c r="Q1903" s="76">
        <f t="shared" si="224"/>
        <v>2.1547953404852893</v>
      </c>
      <c r="R1903" s="76">
        <f t="shared" si="225"/>
        <v>-1</v>
      </c>
      <c r="S1903" s="95">
        <f t="shared" si="226"/>
        <v>0.6004273504273504</v>
      </c>
      <c r="T1903" s="95">
        <f t="shared" si="227"/>
        <v>-1</v>
      </c>
    </row>
    <row r="1904" spans="1:20" x14ac:dyDescent="0.3">
      <c r="A1904" s="36">
        <v>2</v>
      </c>
      <c r="B1904" s="36">
        <v>2342</v>
      </c>
      <c r="C1904" s="36">
        <v>1</v>
      </c>
      <c r="D1904" s="36" t="s">
        <v>443</v>
      </c>
      <c r="E1904" s="36">
        <v>2014</v>
      </c>
      <c r="F1904" s="36">
        <v>2015</v>
      </c>
      <c r="G1904" s="36">
        <v>1851</v>
      </c>
      <c r="H1904" s="36">
        <v>5</v>
      </c>
      <c r="I1904" s="36">
        <v>1</v>
      </c>
      <c r="J1904" s="36">
        <v>0</v>
      </c>
      <c r="K1904" s="36">
        <v>10</v>
      </c>
      <c r="L1904" s="36">
        <v>1256</v>
      </c>
      <c r="M1904" s="36">
        <v>1165</v>
      </c>
      <c r="N1904" s="95">
        <f t="shared" si="222"/>
        <v>0.51879388682362659</v>
      </c>
      <c r="O1904" s="36">
        <f t="shared" si="223"/>
        <v>20142342</v>
      </c>
      <c r="P1904" s="63">
        <v>741.04</v>
      </c>
      <c r="Q1904" s="76">
        <f t="shared" si="224"/>
        <v>3.2670301198315883</v>
      </c>
      <c r="R1904" s="76">
        <f t="shared" si="225"/>
        <v>-1</v>
      </c>
      <c r="S1904" s="95">
        <f t="shared" si="226"/>
        <v>0.51879388682362659</v>
      </c>
      <c r="T1904" s="95">
        <f t="shared" si="227"/>
        <v>-1</v>
      </c>
    </row>
    <row r="1905" spans="1:20" x14ac:dyDescent="0.3">
      <c r="A1905" s="36">
        <v>2</v>
      </c>
      <c r="B1905" s="36">
        <v>2527</v>
      </c>
      <c r="C1905" s="36">
        <v>1</v>
      </c>
      <c r="D1905" s="36" t="s">
        <v>937</v>
      </c>
      <c r="E1905" s="36">
        <v>2014</v>
      </c>
      <c r="F1905" s="36">
        <v>2016</v>
      </c>
      <c r="G1905" s="36">
        <v>951.86</v>
      </c>
      <c r="H1905" s="36">
        <v>10</v>
      </c>
      <c r="I1905" s="36">
        <v>1</v>
      </c>
      <c r="J1905" s="36">
        <v>1</v>
      </c>
      <c r="K1905" s="36">
        <v>10</v>
      </c>
      <c r="L1905" s="36">
        <v>357</v>
      </c>
      <c r="M1905" s="36">
        <v>123</v>
      </c>
      <c r="N1905" s="95">
        <f t="shared" si="222"/>
        <v>0.74375000000000002</v>
      </c>
      <c r="O1905" s="36">
        <f t="shared" si="223"/>
        <v>20142527</v>
      </c>
      <c r="P1905" s="63">
        <v>284.59000000000003</v>
      </c>
      <c r="Q1905" s="76">
        <f t="shared" si="224"/>
        <v>1.6866369162655046</v>
      </c>
      <c r="R1905" s="76">
        <f t="shared" si="225"/>
        <v>-1</v>
      </c>
      <c r="S1905" s="95">
        <f t="shared" si="226"/>
        <v>0.74375000000000002</v>
      </c>
      <c r="T1905" s="95">
        <f t="shared" si="227"/>
        <v>-1</v>
      </c>
    </row>
    <row r="1906" spans="1:20" x14ac:dyDescent="0.3">
      <c r="A1906" s="36">
        <v>2</v>
      </c>
      <c r="B1906" s="36">
        <v>2689</v>
      </c>
      <c r="C1906" s="36">
        <v>1</v>
      </c>
      <c r="D1906" s="36" t="s">
        <v>531</v>
      </c>
      <c r="E1906" s="36">
        <v>2014</v>
      </c>
      <c r="F1906" s="36">
        <v>2015</v>
      </c>
      <c r="G1906" s="36">
        <v>1845</v>
      </c>
      <c r="H1906" s="36">
        <v>10</v>
      </c>
      <c r="I1906" s="36">
        <v>0</v>
      </c>
      <c r="J1906" s="36">
        <v>0</v>
      </c>
      <c r="K1906" s="36">
        <v>10</v>
      </c>
      <c r="L1906" s="36">
        <v>837</v>
      </c>
      <c r="M1906" s="36">
        <v>1870</v>
      </c>
      <c r="N1906" s="95">
        <f t="shared" si="222"/>
        <v>0.3091983745844108</v>
      </c>
      <c r="O1906" s="36">
        <f t="shared" si="223"/>
        <v>20142689</v>
      </c>
      <c r="P1906" s="63">
        <v>1129.44</v>
      </c>
      <c r="Q1906" s="76">
        <f t="shared" si="224"/>
        <v>2.3967629975917268</v>
      </c>
      <c r="R1906" s="76">
        <f t="shared" si="225"/>
        <v>-1</v>
      </c>
      <c r="S1906" s="95">
        <f t="shared" si="226"/>
        <v>0.3091983745844108</v>
      </c>
      <c r="T1906" s="95">
        <f t="shared" si="227"/>
        <v>-1</v>
      </c>
    </row>
    <row r="1907" spans="1:20" x14ac:dyDescent="0.3">
      <c r="A1907" s="36">
        <v>2</v>
      </c>
      <c r="B1907" s="36">
        <v>2853</v>
      </c>
      <c r="C1907" s="36">
        <v>1</v>
      </c>
      <c r="D1907" s="36" t="s">
        <v>673</v>
      </c>
      <c r="E1907" s="36">
        <v>2014</v>
      </c>
      <c r="F1907" s="36">
        <v>2016</v>
      </c>
      <c r="G1907" s="36">
        <v>866</v>
      </c>
      <c r="H1907" s="36">
        <v>10</v>
      </c>
      <c r="I1907" s="36">
        <v>1</v>
      </c>
      <c r="J1907" s="36">
        <v>1</v>
      </c>
      <c r="K1907" s="36">
        <v>9</v>
      </c>
      <c r="L1907" s="36">
        <v>1751</v>
      </c>
      <c r="M1907" s="36">
        <v>859</v>
      </c>
      <c r="N1907" s="95">
        <f t="shared" si="222"/>
        <v>0.67088122605363987</v>
      </c>
      <c r="O1907" s="36">
        <f t="shared" si="223"/>
        <v>20142853</v>
      </c>
      <c r="P1907" s="63">
        <v>765.19</v>
      </c>
      <c r="Q1907" s="76">
        <f t="shared" si="224"/>
        <v>3.4109175498895699</v>
      </c>
      <c r="R1907" s="76">
        <f t="shared" si="225"/>
        <v>-1</v>
      </c>
      <c r="S1907" s="95">
        <f t="shared" si="226"/>
        <v>0.67088122605363987</v>
      </c>
      <c r="T1907" s="95">
        <f t="shared" si="227"/>
        <v>-1</v>
      </c>
    </row>
    <row r="1908" spans="1:20" x14ac:dyDescent="0.3">
      <c r="A1908" s="36">
        <v>2</v>
      </c>
      <c r="B1908" s="36">
        <v>2888</v>
      </c>
      <c r="C1908" s="36">
        <v>1</v>
      </c>
      <c r="D1908" s="36" t="s">
        <v>593</v>
      </c>
      <c r="E1908" s="36">
        <v>2014</v>
      </c>
      <c r="F1908" s="36">
        <v>2015</v>
      </c>
      <c r="G1908" s="36">
        <v>673.11</v>
      </c>
      <c r="H1908" s="36">
        <v>10</v>
      </c>
      <c r="I1908" s="36">
        <v>1</v>
      </c>
      <c r="J1908" s="36">
        <v>0</v>
      </c>
      <c r="K1908" s="36">
        <v>7</v>
      </c>
      <c r="L1908" s="36">
        <v>728</v>
      </c>
      <c r="M1908" s="36">
        <v>269</v>
      </c>
      <c r="N1908" s="95">
        <f t="shared" si="222"/>
        <v>0.73019057171514545</v>
      </c>
      <c r="O1908" s="36">
        <f t="shared" si="223"/>
        <v>20142888</v>
      </c>
      <c r="P1908" s="63">
        <v>333.15</v>
      </c>
      <c r="Q1908" s="76">
        <f t="shared" si="224"/>
        <v>2.9926459552754019</v>
      </c>
      <c r="R1908" s="76">
        <f t="shared" si="225"/>
        <v>-1</v>
      </c>
      <c r="S1908" s="95">
        <f t="shared" si="226"/>
        <v>0.73019057171514545</v>
      </c>
      <c r="T1908" s="95">
        <f t="shared" si="227"/>
        <v>-1</v>
      </c>
    </row>
    <row r="1909" spans="1:20" x14ac:dyDescent="0.3">
      <c r="A1909" s="36">
        <v>2</v>
      </c>
      <c r="B1909" s="36">
        <v>2906</v>
      </c>
      <c r="C1909" s="36">
        <v>1</v>
      </c>
      <c r="D1909" s="36" t="s">
        <v>685</v>
      </c>
      <c r="E1909" s="36">
        <v>2014</v>
      </c>
      <c r="F1909" s="36">
        <v>2016</v>
      </c>
      <c r="G1909" s="36">
        <v>1084.55</v>
      </c>
      <c r="H1909" s="36">
        <v>10</v>
      </c>
      <c r="I1909" s="36">
        <v>1</v>
      </c>
      <c r="J1909" s="36">
        <v>1</v>
      </c>
      <c r="K1909" s="36">
        <v>10</v>
      </c>
      <c r="L1909" s="36">
        <v>538</v>
      </c>
      <c r="M1909" s="36">
        <v>145</v>
      </c>
      <c r="N1909" s="95">
        <f t="shared" si="222"/>
        <v>0.78770131771595897</v>
      </c>
      <c r="O1909" s="36">
        <f t="shared" si="223"/>
        <v>20142906</v>
      </c>
      <c r="P1909" s="63">
        <v>372.32000000000005</v>
      </c>
      <c r="Q1909" s="76">
        <f t="shared" si="224"/>
        <v>1.8344434894714221</v>
      </c>
      <c r="R1909" s="76">
        <f t="shared" si="225"/>
        <v>-1</v>
      </c>
      <c r="S1909" s="95">
        <f t="shared" si="226"/>
        <v>0.78770131771595897</v>
      </c>
      <c r="T1909" s="95">
        <f t="shared" si="227"/>
        <v>-1</v>
      </c>
    </row>
    <row r="1910" spans="1:20" x14ac:dyDescent="0.3">
      <c r="A1910" s="36">
        <v>2</v>
      </c>
      <c r="B1910" s="36">
        <v>2907</v>
      </c>
      <c r="C1910" s="36">
        <v>1</v>
      </c>
      <c r="D1910" s="36" t="s">
        <v>686</v>
      </c>
      <c r="E1910" s="36">
        <v>2014</v>
      </c>
      <c r="F1910" s="36">
        <v>2015</v>
      </c>
      <c r="G1910" s="36">
        <v>1547.52</v>
      </c>
      <c r="H1910" s="36">
        <v>10</v>
      </c>
      <c r="I1910" s="36">
        <v>0</v>
      </c>
      <c r="J1910" s="36">
        <v>0</v>
      </c>
      <c r="K1910" s="36">
        <v>10</v>
      </c>
      <c r="L1910" s="36">
        <v>244</v>
      </c>
      <c r="M1910" s="36">
        <v>334</v>
      </c>
      <c r="N1910" s="95">
        <f t="shared" si="222"/>
        <v>0.42214532871972316</v>
      </c>
      <c r="O1910" s="36">
        <f t="shared" si="223"/>
        <v>20142907</v>
      </c>
      <c r="P1910" s="63">
        <v>242.83</v>
      </c>
      <c r="Q1910" s="76">
        <f t="shared" si="224"/>
        <v>2.3802660297327347</v>
      </c>
      <c r="R1910" s="76">
        <f t="shared" si="225"/>
        <v>-1</v>
      </c>
      <c r="S1910" s="95">
        <f t="shared" si="226"/>
        <v>0.42214532871972316</v>
      </c>
      <c r="T1910" s="95">
        <f t="shared" si="227"/>
        <v>-1</v>
      </c>
    </row>
    <row r="1911" spans="1:20" x14ac:dyDescent="0.3">
      <c r="A1911" s="36">
        <v>3</v>
      </c>
      <c r="B1911" s="7">
        <v>12</v>
      </c>
      <c r="C1911" s="7">
        <v>1</v>
      </c>
      <c r="D1911" s="7" t="s">
        <v>485</v>
      </c>
      <c r="E1911" s="7">
        <v>2015</v>
      </c>
      <c r="F1911" s="7">
        <v>2016</v>
      </c>
      <c r="G1911" s="70">
        <v>164.19</v>
      </c>
      <c r="H1911" s="7">
        <v>10</v>
      </c>
      <c r="I1911" s="7">
        <v>1</v>
      </c>
      <c r="J1911" s="48">
        <f t="shared" ref="J1911:J1973" si="228">MAX(0,MIN(1,F1911-E1911-1))</f>
        <v>0</v>
      </c>
      <c r="K1911" s="50">
        <f t="shared" ref="K1911:K1973" si="229">MAX(1,MIN(10,INT(G1911/100)+1))</f>
        <v>2</v>
      </c>
      <c r="L1911" s="67">
        <v>3524</v>
      </c>
      <c r="M1911" s="67">
        <v>2298</v>
      </c>
      <c r="N1911" s="95">
        <f t="shared" ref="N1911:N1973" si="230">L1911/(L1911+M1911)</f>
        <v>0.60529027825489523</v>
      </c>
      <c r="O1911" s="36">
        <f t="shared" ref="O1911:O1973" si="231">10000*E1911+B1911</f>
        <v>20150012</v>
      </c>
      <c r="P1911" s="63">
        <v>6393.57</v>
      </c>
      <c r="Q1911" s="76">
        <f t="shared" ref="Q1911" si="232">(L1911+M1911)/P1911</f>
        <v>0.91060237081943274</v>
      </c>
      <c r="R1911" s="76">
        <f t="shared" ref="R1911" si="233">IF(A1911=1,N1911,-1)</f>
        <v>-1</v>
      </c>
      <c r="S1911" s="95">
        <f t="shared" ref="S1911" si="234">IF(A1911=2,N1911,-1)</f>
        <v>-1</v>
      </c>
      <c r="T1911" s="95">
        <f t="shared" ref="T1911" si="235">IF(A1911=3,N1911,-1)</f>
        <v>0.60529027825489523</v>
      </c>
    </row>
    <row r="1912" spans="1:20" x14ac:dyDescent="0.3">
      <c r="A1912" s="36">
        <v>3</v>
      </c>
      <c r="B1912" s="7">
        <v>12</v>
      </c>
      <c r="C1912" s="7">
        <v>1</v>
      </c>
      <c r="D1912" s="7" t="s">
        <v>485</v>
      </c>
      <c r="E1912" s="7">
        <v>2015</v>
      </c>
      <c r="F1912" s="7">
        <v>2016</v>
      </c>
      <c r="G1912" s="70">
        <v>549</v>
      </c>
      <c r="H1912" s="7">
        <v>10</v>
      </c>
      <c r="I1912" s="7">
        <v>0</v>
      </c>
      <c r="J1912" s="48">
        <f t="shared" si="228"/>
        <v>0</v>
      </c>
      <c r="K1912" s="50">
        <f t="shared" si="229"/>
        <v>6</v>
      </c>
      <c r="L1912" s="67">
        <v>2411</v>
      </c>
      <c r="M1912" s="67">
        <v>3391</v>
      </c>
      <c r="N1912" s="95">
        <f t="shared" si="230"/>
        <v>0.41554636332299205</v>
      </c>
      <c r="O1912" s="36">
        <f t="shared" si="231"/>
        <v>20150012</v>
      </c>
      <c r="P1912" s="63">
        <v>6393.57</v>
      </c>
      <c r="Q1912" s="76">
        <f t="shared" ref="Q1912:Q1974" si="236">(L1912+M1912)/P1912</f>
        <v>0.90747422801345734</v>
      </c>
      <c r="R1912" s="76">
        <f t="shared" ref="R1912:R1973" si="237">IF(A1912=1,N1912,-1)</f>
        <v>-1</v>
      </c>
      <c r="S1912" s="95">
        <f t="shared" ref="S1912:S1973" si="238">IF(A1912=2,N1912,-1)</f>
        <v>-1</v>
      </c>
      <c r="T1912" s="95">
        <f t="shared" ref="T1912:T1973" si="239">IF(A1912=3,N1912,-1)</f>
        <v>0.41554636332299205</v>
      </c>
    </row>
    <row r="1913" spans="1:20" x14ac:dyDescent="0.3">
      <c r="A1913" s="36">
        <v>3</v>
      </c>
      <c r="B1913" s="7">
        <v>14</v>
      </c>
      <c r="C1913" s="7">
        <v>1</v>
      </c>
      <c r="D1913" s="7" t="s">
        <v>264</v>
      </c>
      <c r="E1913" s="7">
        <v>2015</v>
      </c>
      <c r="F1913" s="7">
        <v>2016</v>
      </c>
      <c r="G1913" s="70">
        <v>152.53</v>
      </c>
      <c r="H1913" s="7">
        <v>10</v>
      </c>
      <c r="I1913" s="7">
        <v>1</v>
      </c>
      <c r="J1913" s="48">
        <f t="shared" si="228"/>
        <v>0</v>
      </c>
      <c r="K1913" s="50">
        <f t="shared" si="229"/>
        <v>2</v>
      </c>
      <c r="L1913" s="77">
        <v>1213</v>
      </c>
      <c r="M1913" s="77">
        <v>340</v>
      </c>
      <c r="N1913" s="95">
        <f t="shared" si="230"/>
        <v>0.78106889890534448</v>
      </c>
      <c r="O1913" s="36">
        <f t="shared" si="231"/>
        <v>20150014</v>
      </c>
      <c r="P1913" s="63">
        <v>2966.2299999999996</v>
      </c>
      <c r="Q1913" s="76">
        <f t="shared" si="236"/>
        <v>0.52356020942408388</v>
      </c>
      <c r="R1913" s="76">
        <f t="shared" si="237"/>
        <v>-1</v>
      </c>
      <c r="S1913" s="95">
        <f t="shared" si="238"/>
        <v>-1</v>
      </c>
      <c r="T1913" s="95">
        <f t="shared" si="239"/>
        <v>0.78106889890534448</v>
      </c>
    </row>
    <row r="1914" spans="1:20" x14ac:dyDescent="0.3">
      <c r="A1914" s="36">
        <v>3</v>
      </c>
      <c r="B1914" s="7">
        <v>81</v>
      </c>
      <c r="C1914" s="7">
        <v>1</v>
      </c>
      <c r="D1914" s="7" t="s">
        <v>515</v>
      </c>
      <c r="E1914" s="68">
        <v>2015</v>
      </c>
      <c r="F1914" s="73">
        <v>2016</v>
      </c>
      <c r="G1914" s="66">
        <v>624.12</v>
      </c>
      <c r="H1914" s="7">
        <v>10</v>
      </c>
      <c r="I1914" s="67">
        <v>1</v>
      </c>
      <c r="J1914" s="48">
        <f t="shared" si="228"/>
        <v>0</v>
      </c>
      <c r="K1914" s="50">
        <f t="shared" si="229"/>
        <v>7</v>
      </c>
      <c r="L1914" s="67">
        <v>183</v>
      </c>
      <c r="M1914" s="77">
        <v>14</v>
      </c>
      <c r="N1914" s="95">
        <f t="shared" si="230"/>
        <v>0.92893401015228427</v>
      </c>
      <c r="O1914" s="36">
        <f t="shared" si="231"/>
        <v>20150081</v>
      </c>
      <c r="P1914" s="63">
        <v>151.20999999999998</v>
      </c>
      <c r="Q1914" s="76">
        <f t="shared" si="236"/>
        <v>1.3028238873090405</v>
      </c>
      <c r="R1914" s="76">
        <f t="shared" si="237"/>
        <v>-1</v>
      </c>
      <c r="S1914" s="95">
        <f t="shared" si="238"/>
        <v>-1</v>
      </c>
      <c r="T1914" s="95">
        <f t="shared" si="239"/>
        <v>0.92893401015228427</v>
      </c>
    </row>
    <row r="1915" spans="1:20" x14ac:dyDescent="0.3">
      <c r="A1915" s="36">
        <v>3</v>
      </c>
      <c r="B1915" s="7">
        <v>112</v>
      </c>
      <c r="C1915" s="7">
        <v>1</v>
      </c>
      <c r="D1915" s="7" t="s">
        <v>412</v>
      </c>
      <c r="E1915" s="68">
        <v>2015</v>
      </c>
      <c r="F1915" s="68">
        <v>2016</v>
      </c>
      <c r="G1915" s="66">
        <v>829.19</v>
      </c>
      <c r="H1915" s="77">
        <v>10</v>
      </c>
      <c r="I1915" s="7">
        <v>1</v>
      </c>
      <c r="J1915" s="48">
        <f t="shared" si="228"/>
        <v>0</v>
      </c>
      <c r="K1915" s="50">
        <f t="shared" si="229"/>
        <v>9</v>
      </c>
      <c r="L1915" s="67">
        <v>5638</v>
      </c>
      <c r="M1915" s="67">
        <v>2475</v>
      </c>
      <c r="N1915" s="95">
        <f t="shared" si="230"/>
        <v>0.69493405645260697</v>
      </c>
      <c r="O1915" s="36">
        <f t="shared" si="231"/>
        <v>20150112</v>
      </c>
      <c r="P1915" s="63">
        <v>9332.5199999999986</v>
      </c>
      <c r="Q1915" s="76">
        <f t="shared" si="236"/>
        <v>0.86932575553012492</v>
      </c>
      <c r="R1915" s="76">
        <f t="shared" si="237"/>
        <v>-1</v>
      </c>
      <c r="S1915" s="95">
        <f t="shared" si="238"/>
        <v>-1</v>
      </c>
      <c r="T1915" s="95">
        <f t="shared" si="239"/>
        <v>0.69493405645260697</v>
      </c>
    </row>
    <row r="1916" spans="1:20" x14ac:dyDescent="0.3">
      <c r="A1916" s="36">
        <v>3</v>
      </c>
      <c r="B1916" s="7">
        <v>166</v>
      </c>
      <c r="C1916" s="7">
        <v>1</v>
      </c>
      <c r="D1916" s="7" t="s">
        <v>541</v>
      </c>
      <c r="E1916" s="7">
        <v>2015</v>
      </c>
      <c r="F1916" s="68">
        <v>2016</v>
      </c>
      <c r="G1916" s="66">
        <v>1276</v>
      </c>
      <c r="H1916" s="68">
        <v>5</v>
      </c>
      <c r="I1916" s="67">
        <v>0</v>
      </c>
      <c r="J1916" s="48">
        <f t="shared" si="228"/>
        <v>0</v>
      </c>
      <c r="K1916" s="50">
        <f t="shared" si="229"/>
        <v>10</v>
      </c>
      <c r="L1916" s="67">
        <v>1039</v>
      </c>
      <c r="M1916" s="67">
        <v>1140</v>
      </c>
      <c r="N1916" s="95">
        <f t="shared" si="230"/>
        <v>0.47682423129876089</v>
      </c>
      <c r="O1916" s="36">
        <f t="shared" si="231"/>
        <v>20150166</v>
      </c>
      <c r="P1916" s="63">
        <v>444.34</v>
      </c>
      <c r="Q1916" s="76">
        <f t="shared" si="236"/>
        <v>4.9039024170680117</v>
      </c>
      <c r="R1916" s="76">
        <f t="shared" si="237"/>
        <v>-1</v>
      </c>
      <c r="S1916" s="95">
        <f t="shared" si="238"/>
        <v>-1</v>
      </c>
      <c r="T1916" s="95">
        <f t="shared" si="239"/>
        <v>0.47682423129876089</v>
      </c>
    </row>
    <row r="1917" spans="1:20" x14ac:dyDescent="0.3">
      <c r="A1917" s="36">
        <v>3</v>
      </c>
      <c r="B1917" s="7">
        <v>173</v>
      </c>
      <c r="C1917" s="7">
        <v>1</v>
      </c>
      <c r="D1917" s="7" t="s">
        <v>370</v>
      </c>
      <c r="E1917" s="68">
        <v>2015</v>
      </c>
      <c r="F1917" s="73">
        <v>2017</v>
      </c>
      <c r="G1917" s="66">
        <v>1699.21</v>
      </c>
      <c r="H1917" s="7">
        <v>10</v>
      </c>
      <c r="I1917" s="67">
        <v>1</v>
      </c>
      <c r="J1917" s="48">
        <f t="shared" si="228"/>
        <v>1</v>
      </c>
      <c r="K1917" s="50">
        <f t="shared" si="229"/>
        <v>10</v>
      </c>
      <c r="L1917" s="67">
        <v>350</v>
      </c>
      <c r="M1917" s="77">
        <v>67</v>
      </c>
      <c r="N1917" s="95">
        <f t="shared" si="230"/>
        <v>0.83932853717026379</v>
      </c>
      <c r="O1917" s="36">
        <f t="shared" si="231"/>
        <v>20150173</v>
      </c>
      <c r="P1917" s="63">
        <v>495.5</v>
      </c>
      <c r="Q1917" s="76">
        <f t="shared" si="236"/>
        <v>0.84157416750756808</v>
      </c>
      <c r="R1917" s="76">
        <f t="shared" si="237"/>
        <v>-1</v>
      </c>
      <c r="S1917" s="95">
        <f t="shared" si="238"/>
        <v>-1</v>
      </c>
      <c r="T1917" s="95">
        <f t="shared" si="239"/>
        <v>0.83932853717026379</v>
      </c>
    </row>
    <row r="1918" spans="1:20" x14ac:dyDescent="0.3">
      <c r="A1918" s="36">
        <v>3</v>
      </c>
      <c r="B1918" s="7">
        <v>192</v>
      </c>
      <c r="C1918" s="7">
        <v>1</v>
      </c>
      <c r="D1918" s="7" t="s">
        <v>318</v>
      </c>
      <c r="E1918" s="68">
        <v>2015</v>
      </c>
      <c r="F1918" s="73">
        <v>2016</v>
      </c>
      <c r="G1918" s="66">
        <v>759.93</v>
      </c>
      <c r="H1918" s="7">
        <v>10</v>
      </c>
      <c r="I1918" s="67">
        <v>1</v>
      </c>
      <c r="J1918" s="48">
        <f t="shared" si="228"/>
        <v>0</v>
      </c>
      <c r="K1918" s="50">
        <f t="shared" si="229"/>
        <v>8</v>
      </c>
      <c r="L1918" s="67">
        <v>2334</v>
      </c>
      <c r="M1918" s="77">
        <v>1776</v>
      </c>
      <c r="N1918" s="95">
        <f t="shared" si="230"/>
        <v>0.56788321167883216</v>
      </c>
      <c r="O1918" s="36">
        <f t="shared" si="231"/>
        <v>20150192</v>
      </c>
      <c r="P1918" s="63">
        <v>7086.9900000000007</v>
      </c>
      <c r="Q1918" s="76">
        <f t="shared" si="236"/>
        <v>0.57993591073220074</v>
      </c>
      <c r="R1918" s="76">
        <f t="shared" si="237"/>
        <v>-1</v>
      </c>
      <c r="S1918" s="95">
        <f t="shared" si="238"/>
        <v>-1</v>
      </c>
      <c r="T1918" s="95">
        <f t="shared" si="239"/>
        <v>0.56788321167883216</v>
      </c>
    </row>
    <row r="1919" spans="1:20" x14ac:dyDescent="0.3">
      <c r="A1919" s="36">
        <v>3</v>
      </c>
      <c r="B1919" s="7">
        <v>194</v>
      </c>
      <c r="C1919" s="7">
        <v>1</v>
      </c>
      <c r="D1919" s="7" t="s">
        <v>319</v>
      </c>
      <c r="E1919" s="68">
        <v>2015</v>
      </c>
      <c r="F1919" s="68">
        <v>2016</v>
      </c>
      <c r="G1919" s="66">
        <v>100</v>
      </c>
      <c r="H1919" s="77">
        <v>10</v>
      </c>
      <c r="I1919" s="7">
        <v>1</v>
      </c>
      <c r="J1919" s="48">
        <f t="shared" si="228"/>
        <v>0</v>
      </c>
      <c r="K1919" s="50">
        <f t="shared" si="229"/>
        <v>2</v>
      </c>
      <c r="L1919" s="67">
        <v>5012</v>
      </c>
      <c r="M1919" s="67">
        <v>3545</v>
      </c>
      <c r="N1919" s="95">
        <f t="shared" si="230"/>
        <v>0.58571929414514434</v>
      </c>
      <c r="O1919" s="36">
        <f t="shared" si="231"/>
        <v>20150194</v>
      </c>
      <c r="P1919" s="63">
        <v>10839.580000000002</v>
      </c>
      <c r="Q1919" s="76">
        <f t="shared" si="236"/>
        <v>0.78942173036224639</v>
      </c>
      <c r="R1919" s="76">
        <f t="shared" si="237"/>
        <v>-1</v>
      </c>
      <c r="S1919" s="95">
        <f t="shared" si="238"/>
        <v>-1</v>
      </c>
      <c r="T1919" s="95">
        <f t="shared" si="239"/>
        <v>0.58571929414514434</v>
      </c>
    </row>
    <row r="1920" spans="1:20" x14ac:dyDescent="0.3">
      <c r="A1920" s="36">
        <v>3</v>
      </c>
      <c r="B1920" s="7">
        <v>203</v>
      </c>
      <c r="C1920" s="7">
        <v>1</v>
      </c>
      <c r="D1920" s="7" t="s">
        <v>247</v>
      </c>
      <c r="E1920" s="7">
        <v>2015</v>
      </c>
      <c r="F1920" s="7">
        <v>2017</v>
      </c>
      <c r="G1920" s="70">
        <v>851.78</v>
      </c>
      <c r="H1920" s="7">
        <v>5</v>
      </c>
      <c r="I1920" s="7">
        <v>1</v>
      </c>
      <c r="J1920" s="48">
        <f t="shared" si="228"/>
        <v>1</v>
      </c>
      <c r="K1920" s="50">
        <f t="shared" si="229"/>
        <v>9</v>
      </c>
      <c r="L1920" s="77">
        <v>389</v>
      </c>
      <c r="M1920" s="77">
        <v>297</v>
      </c>
      <c r="N1920" s="95">
        <f t="shared" si="230"/>
        <v>0.56705539358600587</v>
      </c>
      <c r="O1920" s="36">
        <f t="shared" si="231"/>
        <v>20150203</v>
      </c>
      <c r="P1920" s="63">
        <v>757.79</v>
      </c>
      <c r="Q1920" s="76">
        <f t="shared" si="236"/>
        <v>0.9052639913432482</v>
      </c>
      <c r="R1920" s="76">
        <f t="shared" si="237"/>
        <v>-1</v>
      </c>
      <c r="S1920" s="95">
        <f t="shared" si="238"/>
        <v>-1</v>
      </c>
      <c r="T1920" s="95">
        <f t="shared" si="239"/>
        <v>0.56705539358600587</v>
      </c>
    </row>
    <row r="1921" spans="1:20" x14ac:dyDescent="0.3">
      <c r="A1921" s="36">
        <v>3</v>
      </c>
      <c r="B1921" s="7">
        <v>227</v>
      </c>
      <c r="C1921" s="7">
        <v>1</v>
      </c>
      <c r="D1921" s="7" t="s">
        <v>416</v>
      </c>
      <c r="E1921" s="7">
        <v>2015</v>
      </c>
      <c r="F1921" s="7">
        <v>2016</v>
      </c>
      <c r="G1921" s="70">
        <v>476</v>
      </c>
      <c r="H1921" s="7">
        <v>6</v>
      </c>
      <c r="I1921" s="7">
        <v>1</v>
      </c>
      <c r="J1921" s="48">
        <f t="shared" si="228"/>
        <v>0</v>
      </c>
      <c r="K1921" s="50">
        <f t="shared" si="229"/>
        <v>5</v>
      </c>
      <c r="L1921" s="77">
        <v>789</v>
      </c>
      <c r="M1921" s="77">
        <v>692</v>
      </c>
      <c r="N1921" s="95">
        <f t="shared" si="230"/>
        <v>0.53274814314652263</v>
      </c>
      <c r="O1921" s="36">
        <f t="shared" si="231"/>
        <v>20150227</v>
      </c>
      <c r="P1921" s="63">
        <v>892.19999999999993</v>
      </c>
      <c r="Q1921" s="76">
        <f t="shared" si="236"/>
        <v>1.6599417171037885</v>
      </c>
      <c r="R1921" s="76">
        <f t="shared" si="237"/>
        <v>-1</v>
      </c>
      <c r="S1921" s="95">
        <f t="shared" si="238"/>
        <v>-1</v>
      </c>
      <c r="T1921" s="95">
        <f t="shared" si="239"/>
        <v>0.53274814314652263</v>
      </c>
    </row>
    <row r="1922" spans="1:20" x14ac:dyDescent="0.3">
      <c r="A1922" s="36">
        <v>3</v>
      </c>
      <c r="B1922" s="7">
        <v>252</v>
      </c>
      <c r="C1922" s="7">
        <v>1</v>
      </c>
      <c r="D1922" s="7" t="s">
        <v>273</v>
      </c>
      <c r="E1922" s="7">
        <v>2015</v>
      </c>
      <c r="F1922" s="7">
        <v>2016</v>
      </c>
      <c r="G1922" s="70">
        <v>500</v>
      </c>
      <c r="H1922" s="7">
        <v>10</v>
      </c>
      <c r="I1922" s="7">
        <v>1</v>
      </c>
      <c r="J1922" s="48">
        <f t="shared" si="228"/>
        <v>0</v>
      </c>
      <c r="K1922" s="50">
        <f t="shared" si="229"/>
        <v>6</v>
      </c>
      <c r="L1922" s="77">
        <v>960</v>
      </c>
      <c r="M1922" s="77">
        <v>514</v>
      </c>
      <c r="N1922" s="95">
        <f t="shared" si="230"/>
        <v>0.65128900949796475</v>
      </c>
      <c r="O1922" s="36">
        <f t="shared" si="231"/>
        <v>20150252</v>
      </c>
      <c r="P1922" s="63">
        <v>1152.2899999999997</v>
      </c>
      <c r="Q1922" s="76">
        <f t="shared" si="236"/>
        <v>1.2791918701021447</v>
      </c>
      <c r="R1922" s="76">
        <f t="shared" si="237"/>
        <v>-1</v>
      </c>
      <c r="S1922" s="95">
        <f t="shared" si="238"/>
        <v>-1</v>
      </c>
      <c r="T1922" s="95">
        <f t="shared" si="239"/>
        <v>0.65128900949796475</v>
      </c>
    </row>
    <row r="1923" spans="1:20" x14ac:dyDescent="0.3">
      <c r="A1923" s="36">
        <v>3</v>
      </c>
      <c r="B1923" s="7">
        <v>276</v>
      </c>
      <c r="C1923" s="7">
        <v>1</v>
      </c>
      <c r="D1923" s="7" t="s">
        <v>544</v>
      </c>
      <c r="E1923" s="68">
        <v>2015</v>
      </c>
      <c r="F1923" s="73">
        <v>2016</v>
      </c>
      <c r="G1923" s="66">
        <v>1590.04</v>
      </c>
      <c r="H1923" s="7">
        <v>3</v>
      </c>
      <c r="I1923" s="79">
        <v>1</v>
      </c>
      <c r="J1923" s="48">
        <f t="shared" si="228"/>
        <v>0</v>
      </c>
      <c r="K1923" s="50">
        <f t="shared" si="229"/>
        <v>10</v>
      </c>
      <c r="L1923" s="79">
        <v>4685</v>
      </c>
      <c r="M1923" s="80">
        <v>1860</v>
      </c>
      <c r="N1923" s="95">
        <f t="shared" si="230"/>
        <v>0.71581359816653933</v>
      </c>
      <c r="O1923" s="36">
        <f t="shared" si="231"/>
        <v>20150276</v>
      </c>
      <c r="P1923" s="63">
        <v>9859.26</v>
      </c>
      <c r="Q1923" s="76">
        <f t="shared" si="236"/>
        <v>0.66384292533111</v>
      </c>
      <c r="R1923" s="76">
        <f t="shared" si="237"/>
        <v>-1</v>
      </c>
      <c r="S1923" s="95">
        <f t="shared" si="238"/>
        <v>-1</v>
      </c>
      <c r="T1923" s="95">
        <f t="shared" si="239"/>
        <v>0.71581359816653933</v>
      </c>
    </row>
    <row r="1924" spans="1:20" x14ac:dyDescent="0.3">
      <c r="A1924" s="36">
        <v>3</v>
      </c>
      <c r="B1924" s="7">
        <v>276</v>
      </c>
      <c r="C1924" s="7">
        <v>1</v>
      </c>
      <c r="D1924" s="7" t="s">
        <v>544</v>
      </c>
      <c r="E1924" s="68">
        <v>2015</v>
      </c>
      <c r="F1924" s="73">
        <v>2019</v>
      </c>
      <c r="G1924" s="66">
        <v>1930.04</v>
      </c>
      <c r="H1924" s="7">
        <v>7</v>
      </c>
      <c r="I1924" s="79">
        <v>1</v>
      </c>
      <c r="J1924" s="48">
        <f t="shared" si="228"/>
        <v>1</v>
      </c>
      <c r="K1924" s="50">
        <f t="shared" si="229"/>
        <v>10</v>
      </c>
      <c r="L1924" s="79">
        <v>4685</v>
      </c>
      <c r="M1924" s="80">
        <v>1860</v>
      </c>
      <c r="N1924" s="95">
        <f t="shared" si="230"/>
        <v>0.71581359816653933</v>
      </c>
      <c r="O1924" s="36">
        <f t="shared" si="231"/>
        <v>20150276</v>
      </c>
      <c r="P1924" s="63">
        <v>9859.26</v>
      </c>
      <c r="Q1924" s="76">
        <f t="shared" si="236"/>
        <v>0.66384292533111</v>
      </c>
      <c r="R1924" s="76">
        <f t="shared" si="237"/>
        <v>-1</v>
      </c>
      <c r="S1924" s="95">
        <f t="shared" si="238"/>
        <v>-1</v>
      </c>
      <c r="T1924" s="95">
        <f t="shared" si="239"/>
        <v>0.71581359816653933</v>
      </c>
    </row>
    <row r="1925" spans="1:20" x14ac:dyDescent="0.3">
      <c r="A1925" s="36">
        <v>3</v>
      </c>
      <c r="B1925" s="7">
        <v>280</v>
      </c>
      <c r="C1925" s="7">
        <v>1</v>
      </c>
      <c r="D1925" s="7" t="s">
        <v>545</v>
      </c>
      <c r="E1925" s="7">
        <v>2015</v>
      </c>
      <c r="F1925" s="7">
        <v>2016</v>
      </c>
      <c r="G1925" s="70">
        <v>933.66</v>
      </c>
      <c r="H1925" s="7">
        <v>10</v>
      </c>
      <c r="I1925" s="7">
        <v>1</v>
      </c>
      <c r="J1925" s="48">
        <f t="shared" si="228"/>
        <v>0</v>
      </c>
      <c r="K1925" s="50">
        <f t="shared" si="229"/>
        <v>10</v>
      </c>
      <c r="L1925" s="67">
        <v>3377</v>
      </c>
      <c r="M1925" s="67">
        <v>629</v>
      </c>
      <c r="N1925" s="95">
        <f t="shared" si="230"/>
        <v>0.84298552171742391</v>
      </c>
      <c r="O1925" s="36">
        <f t="shared" si="231"/>
        <v>20150280</v>
      </c>
      <c r="P1925" s="63">
        <v>4371.6600000000008</v>
      </c>
      <c r="Q1925" s="76">
        <f t="shared" si="236"/>
        <v>0.91635671575557098</v>
      </c>
      <c r="R1925" s="76">
        <f t="shared" si="237"/>
        <v>-1</v>
      </c>
      <c r="S1925" s="95">
        <f t="shared" si="238"/>
        <v>-1</v>
      </c>
      <c r="T1925" s="95">
        <f t="shared" si="239"/>
        <v>0.84298552171742391</v>
      </c>
    </row>
    <row r="1926" spans="1:20" x14ac:dyDescent="0.3">
      <c r="A1926" s="36">
        <v>3</v>
      </c>
      <c r="B1926" s="7">
        <v>323</v>
      </c>
      <c r="C1926" s="7">
        <v>2</v>
      </c>
      <c r="D1926" s="7" t="s">
        <v>550</v>
      </c>
      <c r="E1926" s="7">
        <v>2015</v>
      </c>
      <c r="F1926" s="68">
        <v>2016</v>
      </c>
      <c r="G1926" s="66">
        <v>1607.12</v>
      </c>
      <c r="H1926" s="68">
        <v>10</v>
      </c>
      <c r="I1926" s="67">
        <v>1</v>
      </c>
      <c r="J1926" s="48">
        <f t="shared" si="228"/>
        <v>0</v>
      </c>
      <c r="K1926" s="50">
        <f t="shared" si="229"/>
        <v>10</v>
      </c>
      <c r="L1926" s="67">
        <v>36</v>
      </c>
      <c r="M1926" s="67">
        <v>21</v>
      </c>
      <c r="N1926" s="95">
        <f t="shared" si="230"/>
        <v>0.63157894736842102</v>
      </c>
      <c r="O1926" s="36">
        <f t="shared" si="231"/>
        <v>20150323</v>
      </c>
      <c r="P1926" s="63">
        <v>29</v>
      </c>
      <c r="Q1926" s="76">
        <f t="shared" si="236"/>
        <v>1.9655172413793103</v>
      </c>
      <c r="R1926" s="76">
        <f t="shared" si="237"/>
        <v>-1</v>
      </c>
      <c r="S1926" s="95">
        <f t="shared" si="238"/>
        <v>-1</v>
      </c>
      <c r="T1926" s="95">
        <f t="shared" si="239"/>
        <v>0.63157894736842102</v>
      </c>
    </row>
    <row r="1927" spans="1:20" x14ac:dyDescent="0.3">
      <c r="A1927" s="36">
        <v>3</v>
      </c>
      <c r="B1927" s="7">
        <v>391</v>
      </c>
      <c r="C1927" s="7">
        <v>1</v>
      </c>
      <c r="D1927" s="7" t="s">
        <v>325</v>
      </c>
      <c r="E1927" s="7">
        <v>2015</v>
      </c>
      <c r="F1927" s="7">
        <v>2016</v>
      </c>
      <c r="G1927" s="70">
        <v>512.4</v>
      </c>
      <c r="H1927" s="7">
        <v>10</v>
      </c>
      <c r="I1927" s="7">
        <v>1</v>
      </c>
      <c r="J1927" s="48">
        <f t="shared" si="228"/>
        <v>0</v>
      </c>
      <c r="K1927" s="50">
        <f t="shared" si="229"/>
        <v>6</v>
      </c>
      <c r="L1927" s="77">
        <v>360</v>
      </c>
      <c r="M1927" s="77">
        <v>257</v>
      </c>
      <c r="N1927" s="95">
        <f t="shared" si="230"/>
        <v>0.58346839546191243</v>
      </c>
      <c r="O1927" s="36">
        <f t="shared" si="231"/>
        <v>20150391</v>
      </c>
      <c r="P1927" s="63">
        <v>437.39</v>
      </c>
      <c r="Q1927" s="76">
        <f t="shared" si="236"/>
        <v>1.4106403895836668</v>
      </c>
      <c r="R1927" s="76">
        <f t="shared" si="237"/>
        <v>-1</v>
      </c>
      <c r="S1927" s="95">
        <f t="shared" si="238"/>
        <v>-1</v>
      </c>
      <c r="T1927" s="95">
        <f t="shared" si="239"/>
        <v>0.58346839546191243</v>
      </c>
    </row>
    <row r="1928" spans="1:20" x14ac:dyDescent="0.3">
      <c r="A1928" s="36">
        <v>3</v>
      </c>
      <c r="B1928" s="7">
        <v>404</v>
      </c>
      <c r="C1928" s="7">
        <v>1</v>
      </c>
      <c r="D1928" s="7" t="s">
        <v>519</v>
      </c>
      <c r="E1928" s="7">
        <v>2015</v>
      </c>
      <c r="F1928" s="10">
        <v>2017</v>
      </c>
      <c r="G1928" s="70">
        <v>1850.54</v>
      </c>
      <c r="H1928" s="10">
        <v>10</v>
      </c>
      <c r="I1928" s="7">
        <v>1</v>
      </c>
      <c r="J1928" s="48">
        <f t="shared" si="228"/>
        <v>1</v>
      </c>
      <c r="K1928" s="50">
        <f t="shared" si="229"/>
        <v>10</v>
      </c>
      <c r="L1928" s="67">
        <v>130</v>
      </c>
      <c r="M1928" s="67">
        <v>25</v>
      </c>
      <c r="N1928" s="95">
        <f t="shared" si="230"/>
        <v>0.83870967741935487</v>
      </c>
      <c r="O1928" s="36">
        <f t="shared" si="231"/>
        <v>20150404</v>
      </c>
      <c r="P1928" s="63">
        <v>188.89000000000001</v>
      </c>
      <c r="Q1928" s="76">
        <f t="shared" si="236"/>
        <v>0.82058340833289212</v>
      </c>
      <c r="R1928" s="76">
        <f t="shared" si="237"/>
        <v>-1</v>
      </c>
      <c r="S1928" s="95">
        <f t="shared" si="238"/>
        <v>-1</v>
      </c>
      <c r="T1928" s="95">
        <f t="shared" si="239"/>
        <v>0.83870967741935487</v>
      </c>
    </row>
    <row r="1929" spans="1:20" x14ac:dyDescent="0.3">
      <c r="A1929" s="36">
        <v>3</v>
      </c>
      <c r="B1929" s="7">
        <v>415</v>
      </c>
      <c r="C1929" s="7">
        <v>1</v>
      </c>
      <c r="D1929" s="7" t="s">
        <v>326</v>
      </c>
      <c r="E1929" s="7">
        <v>2015</v>
      </c>
      <c r="F1929" s="7">
        <v>2016</v>
      </c>
      <c r="G1929" s="70">
        <v>1047.3499999999999</v>
      </c>
      <c r="H1929" s="7">
        <v>10</v>
      </c>
      <c r="I1929" s="7">
        <v>1</v>
      </c>
      <c r="J1929" s="48">
        <f t="shared" si="228"/>
        <v>0</v>
      </c>
      <c r="K1929" s="50">
        <f t="shared" si="229"/>
        <v>10</v>
      </c>
      <c r="L1929" s="67">
        <v>79</v>
      </c>
      <c r="M1929" s="67">
        <v>34</v>
      </c>
      <c r="N1929" s="95">
        <f t="shared" si="230"/>
        <v>0.69911504424778759</v>
      </c>
      <c r="O1929" s="36">
        <f t="shared" si="231"/>
        <v>20150415</v>
      </c>
      <c r="P1929" s="63">
        <v>187.69</v>
      </c>
      <c r="Q1929" s="76">
        <f t="shared" si="236"/>
        <v>0.60205658266290163</v>
      </c>
      <c r="R1929" s="76">
        <f t="shared" si="237"/>
        <v>-1</v>
      </c>
      <c r="S1929" s="95">
        <f t="shared" si="238"/>
        <v>-1</v>
      </c>
      <c r="T1929" s="95">
        <f t="shared" si="239"/>
        <v>0.69911504424778759</v>
      </c>
    </row>
    <row r="1930" spans="1:20" x14ac:dyDescent="0.3">
      <c r="A1930" s="36">
        <v>3</v>
      </c>
      <c r="B1930" s="7">
        <v>424</v>
      </c>
      <c r="C1930" s="7">
        <v>1</v>
      </c>
      <c r="D1930" s="7" t="s">
        <v>503</v>
      </c>
      <c r="E1930" s="68">
        <v>2015</v>
      </c>
      <c r="F1930" s="68">
        <v>2016</v>
      </c>
      <c r="G1930" s="66">
        <v>375</v>
      </c>
      <c r="H1930" s="77">
        <v>10</v>
      </c>
      <c r="I1930" s="7">
        <v>1</v>
      </c>
      <c r="J1930" s="48">
        <f t="shared" si="228"/>
        <v>0</v>
      </c>
      <c r="K1930" s="50">
        <f t="shared" si="229"/>
        <v>4</v>
      </c>
      <c r="L1930" s="67">
        <v>210</v>
      </c>
      <c r="M1930" s="67">
        <v>150</v>
      </c>
      <c r="N1930" s="95">
        <f t="shared" si="230"/>
        <v>0.58333333333333337</v>
      </c>
      <c r="O1930" s="36">
        <f t="shared" si="231"/>
        <v>20150424</v>
      </c>
      <c r="P1930" s="63">
        <v>420.77</v>
      </c>
      <c r="Q1930" s="76">
        <f t="shared" si="236"/>
        <v>0.85557430425172898</v>
      </c>
      <c r="R1930" s="76">
        <f t="shared" si="237"/>
        <v>-1</v>
      </c>
      <c r="S1930" s="95">
        <f t="shared" si="238"/>
        <v>-1</v>
      </c>
      <c r="T1930" s="95">
        <f t="shared" si="239"/>
        <v>0.58333333333333337</v>
      </c>
    </row>
    <row r="1931" spans="1:20" x14ac:dyDescent="0.3">
      <c r="A1931" s="36">
        <v>3</v>
      </c>
      <c r="B1931" s="7">
        <v>424</v>
      </c>
      <c r="C1931" s="7">
        <v>1</v>
      </c>
      <c r="D1931" s="7" t="s">
        <v>503</v>
      </c>
      <c r="E1931" s="68">
        <v>2015</v>
      </c>
      <c r="F1931" s="68">
        <v>2017</v>
      </c>
      <c r="G1931" s="66">
        <v>493.36</v>
      </c>
      <c r="H1931" s="77">
        <v>9</v>
      </c>
      <c r="I1931" s="7">
        <v>1</v>
      </c>
      <c r="J1931" s="48">
        <f t="shared" si="228"/>
        <v>1</v>
      </c>
      <c r="K1931" s="50">
        <f t="shared" si="229"/>
        <v>5</v>
      </c>
      <c r="L1931" s="67">
        <v>252</v>
      </c>
      <c r="M1931" s="67">
        <v>110</v>
      </c>
      <c r="N1931" s="95">
        <f t="shared" si="230"/>
        <v>0.69613259668508287</v>
      </c>
      <c r="O1931" s="36">
        <f t="shared" si="231"/>
        <v>20150424</v>
      </c>
      <c r="P1931" s="63">
        <v>420.77</v>
      </c>
      <c r="Q1931" s="76">
        <f t="shared" si="236"/>
        <v>0.86032749483090531</v>
      </c>
      <c r="R1931" s="76">
        <f t="shared" si="237"/>
        <v>-1</v>
      </c>
      <c r="S1931" s="95">
        <f t="shared" si="238"/>
        <v>-1</v>
      </c>
      <c r="T1931" s="95">
        <f t="shared" si="239"/>
        <v>0.69613259668508287</v>
      </c>
    </row>
    <row r="1932" spans="1:20" x14ac:dyDescent="0.3">
      <c r="A1932" s="36">
        <v>3</v>
      </c>
      <c r="B1932" s="7">
        <v>458</v>
      </c>
      <c r="C1932" s="7">
        <v>1</v>
      </c>
      <c r="D1932" s="7" t="s">
        <v>520</v>
      </c>
      <c r="E1932" s="7">
        <v>2015</v>
      </c>
      <c r="F1932" s="7">
        <v>2016</v>
      </c>
      <c r="G1932" s="70">
        <v>498.66</v>
      </c>
      <c r="H1932" s="7">
        <v>10</v>
      </c>
      <c r="I1932" s="7">
        <v>1</v>
      </c>
      <c r="J1932" s="48">
        <f t="shared" si="228"/>
        <v>0</v>
      </c>
      <c r="K1932" s="50">
        <f t="shared" si="229"/>
        <v>5</v>
      </c>
      <c r="L1932" s="67">
        <v>398</v>
      </c>
      <c r="M1932" s="67">
        <v>143</v>
      </c>
      <c r="N1932" s="95">
        <f t="shared" si="230"/>
        <v>0.73567467652495377</v>
      </c>
      <c r="O1932" s="36">
        <f t="shared" si="231"/>
        <v>20150458</v>
      </c>
      <c r="P1932" s="63">
        <v>187.98999999999998</v>
      </c>
      <c r="Q1932" s="76">
        <f t="shared" si="236"/>
        <v>2.8778126496090222</v>
      </c>
      <c r="R1932" s="76">
        <f t="shared" si="237"/>
        <v>-1</v>
      </c>
      <c r="S1932" s="95">
        <f t="shared" si="238"/>
        <v>-1</v>
      </c>
      <c r="T1932" s="95">
        <f t="shared" si="239"/>
        <v>0.73567467652495377</v>
      </c>
    </row>
    <row r="1933" spans="1:20" x14ac:dyDescent="0.3">
      <c r="A1933" s="36">
        <v>3</v>
      </c>
      <c r="B1933" s="7">
        <v>463</v>
      </c>
      <c r="C1933" s="7">
        <v>1</v>
      </c>
      <c r="D1933" s="7" t="s">
        <v>382</v>
      </c>
      <c r="E1933" s="68">
        <v>2015</v>
      </c>
      <c r="F1933" s="10">
        <v>2017</v>
      </c>
      <c r="G1933" s="66">
        <v>307.8</v>
      </c>
      <c r="H1933" s="10">
        <v>10</v>
      </c>
      <c r="I1933" s="67">
        <v>1</v>
      </c>
      <c r="J1933" s="48">
        <f t="shared" si="228"/>
        <v>1</v>
      </c>
      <c r="K1933" s="50">
        <f t="shared" si="229"/>
        <v>4</v>
      </c>
      <c r="L1933" s="67">
        <v>302</v>
      </c>
      <c r="M1933" s="67">
        <v>64</v>
      </c>
      <c r="N1933" s="95">
        <f t="shared" si="230"/>
        <v>0.82513661202185795</v>
      </c>
      <c r="O1933" s="36">
        <f t="shared" si="231"/>
        <v>20150463</v>
      </c>
      <c r="P1933" s="63">
        <v>949.69000000000028</v>
      </c>
      <c r="Q1933" s="76">
        <f t="shared" si="236"/>
        <v>0.38538891638324074</v>
      </c>
      <c r="R1933" s="76">
        <f t="shared" si="237"/>
        <v>-1</v>
      </c>
      <c r="S1933" s="95">
        <f t="shared" si="238"/>
        <v>-1</v>
      </c>
      <c r="T1933" s="95">
        <f t="shared" si="239"/>
        <v>0.82513661202185795</v>
      </c>
    </row>
    <row r="1934" spans="1:20" x14ac:dyDescent="0.3">
      <c r="A1934" s="36">
        <v>3</v>
      </c>
      <c r="B1934" s="7">
        <v>486</v>
      </c>
      <c r="C1934" s="7">
        <v>1</v>
      </c>
      <c r="D1934" s="7" t="s">
        <v>288</v>
      </c>
      <c r="E1934" s="7">
        <v>2015</v>
      </c>
      <c r="F1934" s="7">
        <v>2016</v>
      </c>
      <c r="G1934" s="70">
        <v>374.66</v>
      </c>
      <c r="H1934" s="7">
        <v>10</v>
      </c>
      <c r="I1934" s="7">
        <v>1</v>
      </c>
      <c r="J1934" s="48">
        <f t="shared" si="228"/>
        <v>0</v>
      </c>
      <c r="K1934" s="50">
        <f t="shared" si="229"/>
        <v>4</v>
      </c>
      <c r="L1934" s="67">
        <v>484</v>
      </c>
      <c r="M1934" s="67">
        <v>124</v>
      </c>
      <c r="N1934" s="95">
        <f t="shared" si="230"/>
        <v>0.79605263157894735</v>
      </c>
      <c r="O1934" s="36">
        <f t="shared" si="231"/>
        <v>20150486</v>
      </c>
      <c r="P1934" s="63">
        <v>303.3</v>
      </c>
      <c r="Q1934" s="76">
        <f t="shared" si="236"/>
        <v>2.0046158918562478</v>
      </c>
      <c r="R1934" s="76">
        <f t="shared" si="237"/>
        <v>-1</v>
      </c>
      <c r="S1934" s="95">
        <f t="shared" si="238"/>
        <v>-1</v>
      </c>
      <c r="T1934" s="95">
        <f t="shared" si="239"/>
        <v>0.79605263157894735</v>
      </c>
    </row>
    <row r="1935" spans="1:20" x14ac:dyDescent="0.3">
      <c r="A1935" s="36">
        <v>3</v>
      </c>
      <c r="B1935" s="7">
        <v>499</v>
      </c>
      <c r="C1935" s="7">
        <v>1</v>
      </c>
      <c r="D1935" s="7" t="s">
        <v>473</v>
      </c>
      <c r="E1935" s="68">
        <v>2015</v>
      </c>
      <c r="F1935" s="73">
        <v>2016</v>
      </c>
      <c r="G1935" s="66">
        <v>1578.63</v>
      </c>
      <c r="H1935" s="7">
        <v>10</v>
      </c>
      <c r="I1935" s="67">
        <v>1</v>
      </c>
      <c r="J1935" s="48">
        <f t="shared" si="228"/>
        <v>0</v>
      </c>
      <c r="K1935" s="50">
        <f t="shared" si="229"/>
        <v>10</v>
      </c>
      <c r="L1935" s="67">
        <v>258</v>
      </c>
      <c r="M1935" s="77">
        <v>32</v>
      </c>
      <c r="N1935" s="95">
        <f t="shared" si="230"/>
        <v>0.8896551724137931</v>
      </c>
      <c r="O1935" s="36">
        <f t="shared" si="231"/>
        <v>20150499</v>
      </c>
      <c r="P1935" s="63">
        <v>284.55</v>
      </c>
      <c r="Q1935" s="76">
        <f t="shared" si="236"/>
        <v>1.0191530486733438</v>
      </c>
      <c r="R1935" s="76">
        <f t="shared" si="237"/>
        <v>-1</v>
      </c>
      <c r="S1935" s="95">
        <f t="shared" si="238"/>
        <v>-1</v>
      </c>
      <c r="T1935" s="95">
        <f t="shared" si="239"/>
        <v>0.8896551724137931</v>
      </c>
    </row>
    <row r="1936" spans="1:20" x14ac:dyDescent="0.3">
      <c r="A1936" s="36">
        <v>3</v>
      </c>
      <c r="B1936" s="7">
        <v>500</v>
      </c>
      <c r="C1936" s="7">
        <v>1</v>
      </c>
      <c r="D1936" s="7" t="s">
        <v>635</v>
      </c>
      <c r="E1936" s="7">
        <v>2015</v>
      </c>
      <c r="F1936" s="7">
        <v>2016</v>
      </c>
      <c r="G1936" s="70">
        <v>1550</v>
      </c>
      <c r="H1936" s="7">
        <v>10</v>
      </c>
      <c r="I1936" s="7">
        <v>1</v>
      </c>
      <c r="J1936" s="48">
        <f t="shared" si="228"/>
        <v>0</v>
      </c>
      <c r="K1936" s="50">
        <f t="shared" si="229"/>
        <v>10</v>
      </c>
      <c r="L1936" s="67">
        <v>710</v>
      </c>
      <c r="M1936" s="67">
        <v>311</v>
      </c>
      <c r="N1936" s="95">
        <f t="shared" si="230"/>
        <v>0.69539666993143978</v>
      </c>
      <c r="O1936" s="36">
        <f t="shared" si="231"/>
        <v>20150500</v>
      </c>
      <c r="P1936" s="63">
        <v>439.59000000000003</v>
      </c>
      <c r="Q1936" s="76">
        <f t="shared" si="236"/>
        <v>2.3226188038854385</v>
      </c>
      <c r="R1936" s="76">
        <f t="shared" si="237"/>
        <v>-1</v>
      </c>
      <c r="S1936" s="95">
        <f t="shared" si="238"/>
        <v>-1</v>
      </c>
      <c r="T1936" s="95">
        <f t="shared" si="239"/>
        <v>0.69539666993143978</v>
      </c>
    </row>
    <row r="1937" spans="1:20" x14ac:dyDescent="0.3">
      <c r="A1937" s="36">
        <v>3</v>
      </c>
      <c r="B1937" s="7">
        <v>505</v>
      </c>
      <c r="C1937" s="7">
        <v>1</v>
      </c>
      <c r="D1937" s="7" t="s">
        <v>559</v>
      </c>
      <c r="E1937" s="7">
        <v>2015</v>
      </c>
      <c r="F1937" s="7">
        <v>2016</v>
      </c>
      <c r="G1937" s="70">
        <v>2300</v>
      </c>
      <c r="H1937" s="7">
        <v>10</v>
      </c>
      <c r="I1937" s="7">
        <v>1</v>
      </c>
      <c r="J1937" s="48">
        <f t="shared" si="228"/>
        <v>0</v>
      </c>
      <c r="K1937" s="50">
        <f t="shared" si="229"/>
        <v>10</v>
      </c>
      <c r="L1937" s="77">
        <v>495</v>
      </c>
      <c r="M1937" s="77">
        <v>400</v>
      </c>
      <c r="N1937" s="95">
        <f t="shared" si="230"/>
        <v>0.55307262569832405</v>
      </c>
      <c r="O1937" s="36">
        <f t="shared" si="231"/>
        <v>20150505</v>
      </c>
      <c r="P1937" s="63">
        <v>326.42</v>
      </c>
      <c r="Q1937" s="76">
        <f t="shared" si="236"/>
        <v>2.7418663072115677</v>
      </c>
      <c r="R1937" s="76">
        <f t="shared" si="237"/>
        <v>-1</v>
      </c>
      <c r="S1937" s="95">
        <f t="shared" si="238"/>
        <v>-1</v>
      </c>
      <c r="T1937" s="95">
        <f t="shared" si="239"/>
        <v>0.55307262569832405</v>
      </c>
    </row>
    <row r="1938" spans="1:20" x14ac:dyDescent="0.3">
      <c r="A1938" s="36">
        <v>3</v>
      </c>
      <c r="B1938" s="7">
        <v>535</v>
      </c>
      <c r="C1938" s="7">
        <v>1</v>
      </c>
      <c r="D1938" s="7" t="s">
        <v>523</v>
      </c>
      <c r="E1938" s="7">
        <v>2015</v>
      </c>
      <c r="F1938" s="10">
        <v>2016</v>
      </c>
      <c r="G1938" s="66">
        <v>836.82</v>
      </c>
      <c r="H1938" s="10">
        <v>10</v>
      </c>
      <c r="I1938" s="67">
        <v>1</v>
      </c>
      <c r="J1938" s="48">
        <f t="shared" si="228"/>
        <v>0</v>
      </c>
      <c r="K1938" s="50">
        <f t="shared" si="229"/>
        <v>9</v>
      </c>
      <c r="L1938" s="67">
        <v>10306</v>
      </c>
      <c r="M1938" s="67">
        <v>10059</v>
      </c>
      <c r="N1938" s="95">
        <f t="shared" si="230"/>
        <v>0.50606432604959495</v>
      </c>
      <c r="O1938" s="36">
        <f t="shared" si="231"/>
        <v>20150535</v>
      </c>
      <c r="P1938" s="63">
        <v>16690.84</v>
      </c>
      <c r="Q1938" s="76">
        <f t="shared" si="236"/>
        <v>1.2201303229795504</v>
      </c>
      <c r="R1938" s="76">
        <f t="shared" si="237"/>
        <v>-1</v>
      </c>
      <c r="S1938" s="95">
        <f t="shared" si="238"/>
        <v>-1</v>
      </c>
      <c r="T1938" s="95">
        <f t="shared" si="239"/>
        <v>0.50606432604959495</v>
      </c>
    </row>
    <row r="1939" spans="1:20" x14ac:dyDescent="0.3">
      <c r="A1939" s="36">
        <v>3</v>
      </c>
      <c r="B1939" s="7">
        <v>622</v>
      </c>
      <c r="C1939" s="7">
        <v>1</v>
      </c>
      <c r="D1939" s="7" t="s">
        <v>431</v>
      </c>
      <c r="E1939" s="7">
        <v>2015</v>
      </c>
      <c r="F1939" s="7">
        <v>2016</v>
      </c>
      <c r="G1939" s="70">
        <v>1389.86</v>
      </c>
      <c r="H1939" s="7">
        <v>10</v>
      </c>
      <c r="I1939" s="7">
        <v>0</v>
      </c>
      <c r="J1939" s="48">
        <f t="shared" si="228"/>
        <v>0</v>
      </c>
      <c r="K1939" s="50">
        <f t="shared" si="229"/>
        <v>10</v>
      </c>
      <c r="L1939" s="77">
        <v>4415</v>
      </c>
      <c r="M1939" s="77">
        <v>6421</v>
      </c>
      <c r="N1939" s="95">
        <f t="shared" si="230"/>
        <v>0.40743816906607605</v>
      </c>
      <c r="O1939" s="36">
        <f t="shared" si="231"/>
        <v>20150622</v>
      </c>
      <c r="P1939" s="63">
        <v>10715.36</v>
      </c>
      <c r="Q1939" s="76">
        <f t="shared" si="236"/>
        <v>1.0112586044705918</v>
      </c>
      <c r="R1939" s="76">
        <f t="shared" si="237"/>
        <v>-1</v>
      </c>
      <c r="S1939" s="95">
        <f t="shared" si="238"/>
        <v>-1</v>
      </c>
      <c r="T1939" s="95">
        <f t="shared" si="239"/>
        <v>0.40743816906607605</v>
      </c>
    </row>
    <row r="1940" spans="1:20" x14ac:dyDescent="0.3">
      <c r="A1940" s="36">
        <v>3</v>
      </c>
      <c r="B1940" s="7">
        <v>630</v>
      </c>
      <c r="C1940" s="7">
        <v>1</v>
      </c>
      <c r="D1940" s="7" t="s">
        <v>393</v>
      </c>
      <c r="E1940" s="7">
        <v>2015</v>
      </c>
      <c r="F1940" s="7">
        <v>2016</v>
      </c>
      <c r="G1940" s="70">
        <v>2000</v>
      </c>
      <c r="H1940" s="7">
        <v>5</v>
      </c>
      <c r="I1940" s="7">
        <v>1</v>
      </c>
      <c r="J1940" s="48">
        <f t="shared" si="228"/>
        <v>0</v>
      </c>
      <c r="K1940" s="50">
        <f t="shared" si="229"/>
        <v>10</v>
      </c>
      <c r="L1940" s="67">
        <v>273</v>
      </c>
      <c r="M1940" s="67">
        <v>206</v>
      </c>
      <c r="N1940" s="95">
        <f t="shared" si="230"/>
        <v>0.56993736951983298</v>
      </c>
      <c r="O1940" s="36">
        <f t="shared" si="231"/>
        <v>20150630</v>
      </c>
      <c r="P1940" s="63">
        <v>356.58</v>
      </c>
      <c r="Q1940" s="76">
        <f t="shared" si="236"/>
        <v>1.3433170676986932</v>
      </c>
      <c r="R1940" s="76">
        <f t="shared" si="237"/>
        <v>-1</v>
      </c>
      <c r="S1940" s="95">
        <f t="shared" si="238"/>
        <v>-1</v>
      </c>
      <c r="T1940" s="95">
        <f t="shared" si="239"/>
        <v>0.56993736951983298</v>
      </c>
    </row>
    <row r="1941" spans="1:20" x14ac:dyDescent="0.3">
      <c r="A1941" s="36">
        <v>3</v>
      </c>
      <c r="B1941" s="7">
        <v>635</v>
      </c>
      <c r="C1941" s="7">
        <v>1</v>
      </c>
      <c r="D1941" s="7" t="s">
        <v>295</v>
      </c>
      <c r="E1941" s="7">
        <v>2015</v>
      </c>
      <c r="F1941" s="7">
        <v>2017</v>
      </c>
      <c r="G1941" s="70">
        <v>3466.88</v>
      </c>
      <c r="H1941" s="7">
        <v>10</v>
      </c>
      <c r="I1941" s="7">
        <v>1</v>
      </c>
      <c r="J1941" s="48">
        <f t="shared" si="228"/>
        <v>1</v>
      </c>
      <c r="K1941" s="50">
        <f t="shared" si="229"/>
        <v>10</v>
      </c>
      <c r="L1941" s="77">
        <v>84</v>
      </c>
      <c r="M1941" s="77">
        <v>18</v>
      </c>
      <c r="N1941" s="95">
        <f t="shared" si="230"/>
        <v>0.82352941176470584</v>
      </c>
      <c r="O1941" s="36">
        <f t="shared" si="231"/>
        <v>20150635</v>
      </c>
      <c r="P1941" s="63">
        <v>48.66</v>
      </c>
      <c r="Q1941" s="76">
        <f t="shared" si="236"/>
        <v>2.0961775585696674</v>
      </c>
      <c r="R1941" s="76">
        <f t="shared" si="237"/>
        <v>-1</v>
      </c>
      <c r="S1941" s="95">
        <f t="shared" si="238"/>
        <v>-1</v>
      </c>
      <c r="T1941" s="95">
        <f t="shared" si="239"/>
        <v>0.82352941176470584</v>
      </c>
    </row>
    <row r="1942" spans="1:20" x14ac:dyDescent="0.3">
      <c r="A1942" s="36">
        <v>3</v>
      </c>
      <c r="B1942" s="7">
        <v>682</v>
      </c>
      <c r="C1942" s="7">
        <v>1</v>
      </c>
      <c r="D1942" s="7" t="s">
        <v>336</v>
      </c>
      <c r="E1942" s="7">
        <v>2015</v>
      </c>
      <c r="F1942" s="7">
        <v>2016</v>
      </c>
      <c r="G1942" s="70">
        <v>26.84</v>
      </c>
      <c r="H1942" s="7">
        <v>10</v>
      </c>
      <c r="I1942" s="7">
        <v>1</v>
      </c>
      <c r="J1942" s="48">
        <f t="shared" si="228"/>
        <v>0</v>
      </c>
      <c r="K1942" s="50">
        <f t="shared" si="229"/>
        <v>1</v>
      </c>
      <c r="L1942" s="77">
        <v>615</v>
      </c>
      <c r="M1942" s="77">
        <v>103</v>
      </c>
      <c r="N1942" s="95">
        <f t="shared" si="230"/>
        <v>0.85654596100278546</v>
      </c>
      <c r="O1942" s="36">
        <f t="shared" si="231"/>
        <v>20150682</v>
      </c>
      <c r="P1942" s="63">
        <v>1156.26</v>
      </c>
      <c r="Q1942" s="76">
        <f t="shared" si="236"/>
        <v>0.62096760244235727</v>
      </c>
      <c r="R1942" s="76">
        <f t="shared" si="237"/>
        <v>-1</v>
      </c>
      <c r="S1942" s="95">
        <f t="shared" si="238"/>
        <v>-1</v>
      </c>
      <c r="T1942" s="95">
        <f t="shared" si="239"/>
        <v>0.85654596100278546</v>
      </c>
    </row>
    <row r="1943" spans="1:20" x14ac:dyDescent="0.3">
      <c r="A1943" s="36">
        <v>3</v>
      </c>
      <c r="B1943" s="7">
        <v>682</v>
      </c>
      <c r="C1943" s="7">
        <v>1</v>
      </c>
      <c r="D1943" s="7" t="s">
        <v>336</v>
      </c>
      <c r="E1943" s="7">
        <v>2015</v>
      </c>
      <c r="F1943" s="7">
        <v>2016</v>
      </c>
      <c r="G1943" s="70">
        <v>200</v>
      </c>
      <c r="H1943" s="7">
        <v>10</v>
      </c>
      <c r="I1943" s="7">
        <v>1</v>
      </c>
      <c r="J1943" s="48">
        <f t="shared" si="228"/>
        <v>0</v>
      </c>
      <c r="K1943" s="50">
        <f t="shared" si="229"/>
        <v>3</v>
      </c>
      <c r="L1943" s="77">
        <v>503</v>
      </c>
      <c r="M1943" s="77">
        <v>213</v>
      </c>
      <c r="N1943" s="95">
        <f t="shared" si="230"/>
        <v>0.70251396648044695</v>
      </c>
      <c r="O1943" s="36">
        <f t="shared" si="231"/>
        <v>20150682</v>
      </c>
      <c r="P1943" s="63">
        <v>1156.26</v>
      </c>
      <c r="Q1943" s="76">
        <f t="shared" si="236"/>
        <v>0.6192378876723228</v>
      </c>
      <c r="R1943" s="76">
        <f t="shared" si="237"/>
        <v>-1</v>
      </c>
      <c r="S1943" s="95">
        <f t="shared" si="238"/>
        <v>-1</v>
      </c>
      <c r="T1943" s="95">
        <f t="shared" si="239"/>
        <v>0.70251396648044695</v>
      </c>
    </row>
    <row r="1944" spans="1:20" x14ac:dyDescent="0.3">
      <c r="A1944" s="36">
        <v>3</v>
      </c>
      <c r="B1944" s="7">
        <v>726</v>
      </c>
      <c r="C1944" s="7">
        <v>1</v>
      </c>
      <c r="D1944" s="7" t="s">
        <v>506</v>
      </c>
      <c r="E1944" s="7">
        <v>2015</v>
      </c>
      <c r="F1944" s="7">
        <v>2016</v>
      </c>
      <c r="G1944" s="70">
        <v>460</v>
      </c>
      <c r="H1944" s="7">
        <v>10</v>
      </c>
      <c r="I1944" s="7">
        <v>1</v>
      </c>
      <c r="J1944" s="48">
        <f t="shared" si="228"/>
        <v>0</v>
      </c>
      <c r="K1944" s="50">
        <f t="shared" si="229"/>
        <v>5</v>
      </c>
      <c r="L1944" s="67">
        <v>1197</v>
      </c>
      <c r="M1944" s="67">
        <v>732</v>
      </c>
      <c r="N1944" s="95">
        <f t="shared" si="230"/>
        <v>0.62052877138413687</v>
      </c>
      <c r="O1944" s="36">
        <f t="shared" si="231"/>
        <v>20150726</v>
      </c>
      <c r="P1944" s="63">
        <v>2739.1600000000003</v>
      </c>
      <c r="Q1944" s="76">
        <f t="shared" si="236"/>
        <v>0.70423049402006443</v>
      </c>
      <c r="R1944" s="76">
        <f t="shared" si="237"/>
        <v>-1</v>
      </c>
      <c r="S1944" s="95">
        <f t="shared" si="238"/>
        <v>-1</v>
      </c>
      <c r="T1944" s="95">
        <f t="shared" si="239"/>
        <v>0.62052877138413687</v>
      </c>
    </row>
    <row r="1945" spans="1:20" x14ac:dyDescent="0.3">
      <c r="A1945" s="36">
        <v>3</v>
      </c>
      <c r="B1945" s="7">
        <v>726</v>
      </c>
      <c r="C1945" s="7">
        <v>1</v>
      </c>
      <c r="D1945" s="7" t="s">
        <v>506</v>
      </c>
      <c r="E1945" s="7">
        <v>2015</v>
      </c>
      <c r="F1945" s="7">
        <v>2016</v>
      </c>
      <c r="G1945" s="70">
        <v>80</v>
      </c>
      <c r="H1945" s="7">
        <v>10</v>
      </c>
      <c r="I1945" s="7">
        <v>1</v>
      </c>
      <c r="J1945" s="48">
        <f t="shared" si="228"/>
        <v>0</v>
      </c>
      <c r="K1945" s="50">
        <f t="shared" si="229"/>
        <v>1</v>
      </c>
      <c r="L1945" s="67">
        <v>1080</v>
      </c>
      <c r="M1945" s="67">
        <v>847</v>
      </c>
      <c r="N1945" s="95">
        <f t="shared" si="230"/>
        <v>0.56045666839647124</v>
      </c>
      <c r="O1945" s="36">
        <f t="shared" si="231"/>
        <v>20150726</v>
      </c>
      <c r="P1945" s="63">
        <v>2739.1600000000003</v>
      </c>
      <c r="Q1945" s="76">
        <f t="shared" si="236"/>
        <v>0.70350034317089905</v>
      </c>
      <c r="R1945" s="76">
        <f t="shared" si="237"/>
        <v>-1</v>
      </c>
      <c r="S1945" s="95">
        <f t="shared" si="238"/>
        <v>-1</v>
      </c>
      <c r="T1945" s="95">
        <f t="shared" si="239"/>
        <v>0.56045666839647124</v>
      </c>
    </row>
    <row r="1946" spans="1:20" x14ac:dyDescent="0.3">
      <c r="A1946" s="36">
        <v>3</v>
      </c>
      <c r="B1946" s="7">
        <v>727</v>
      </c>
      <c r="C1946" s="7">
        <v>1</v>
      </c>
      <c r="D1946" s="7" t="s">
        <v>260</v>
      </c>
      <c r="E1946" s="7">
        <v>2015</v>
      </c>
      <c r="F1946" s="7">
        <v>2016</v>
      </c>
      <c r="G1946" s="70">
        <v>653.96</v>
      </c>
      <c r="H1946" s="7">
        <v>10</v>
      </c>
      <c r="I1946" s="7">
        <v>1</v>
      </c>
      <c r="J1946" s="48">
        <f t="shared" si="228"/>
        <v>0</v>
      </c>
      <c r="K1946" s="50">
        <f t="shared" si="229"/>
        <v>7</v>
      </c>
      <c r="L1946" s="67">
        <v>1853</v>
      </c>
      <c r="M1946" s="67">
        <v>771</v>
      </c>
      <c r="N1946" s="95">
        <f t="shared" si="230"/>
        <v>0.70617378048780488</v>
      </c>
      <c r="O1946" s="36">
        <f t="shared" si="231"/>
        <v>20150727</v>
      </c>
      <c r="P1946" s="63">
        <v>3258.57</v>
      </c>
      <c r="Q1946" s="76">
        <f t="shared" si="236"/>
        <v>0.8052612035340655</v>
      </c>
      <c r="R1946" s="76">
        <f t="shared" si="237"/>
        <v>-1</v>
      </c>
      <c r="S1946" s="95">
        <f t="shared" si="238"/>
        <v>-1</v>
      </c>
      <c r="T1946" s="95">
        <f t="shared" si="239"/>
        <v>0.70617378048780488</v>
      </c>
    </row>
    <row r="1947" spans="1:20" x14ac:dyDescent="0.3">
      <c r="A1947" s="36">
        <v>3</v>
      </c>
      <c r="B1947" s="7">
        <v>739</v>
      </c>
      <c r="C1947" s="7">
        <v>1</v>
      </c>
      <c r="D1947" s="7" t="s">
        <v>400</v>
      </c>
      <c r="E1947" s="7">
        <v>2015</v>
      </c>
      <c r="F1947" s="10">
        <v>2016</v>
      </c>
      <c r="G1947" s="66">
        <v>760</v>
      </c>
      <c r="H1947" s="10">
        <v>10</v>
      </c>
      <c r="I1947" s="67">
        <v>1</v>
      </c>
      <c r="J1947" s="48">
        <f t="shared" si="228"/>
        <v>0</v>
      </c>
      <c r="K1947" s="50">
        <f t="shared" si="229"/>
        <v>8</v>
      </c>
      <c r="L1947" s="67">
        <v>494</v>
      </c>
      <c r="M1947" s="67">
        <v>416</v>
      </c>
      <c r="N1947" s="95">
        <f t="shared" si="230"/>
        <v>0.54285714285714282</v>
      </c>
      <c r="O1947" s="36">
        <f t="shared" si="231"/>
        <v>20150739</v>
      </c>
      <c r="P1947" s="63">
        <v>681.53</v>
      </c>
      <c r="Q1947" s="76">
        <f t="shared" si="236"/>
        <v>1.335231024312943</v>
      </c>
      <c r="R1947" s="76">
        <f t="shared" si="237"/>
        <v>-1</v>
      </c>
      <c r="S1947" s="95">
        <f t="shared" si="238"/>
        <v>-1</v>
      </c>
      <c r="T1947" s="95">
        <f t="shared" si="239"/>
        <v>0.54285714285714282</v>
      </c>
    </row>
    <row r="1948" spans="1:20" x14ac:dyDescent="0.3">
      <c r="A1948" s="36">
        <v>3</v>
      </c>
      <c r="B1948" s="7">
        <v>786</v>
      </c>
      <c r="C1948" s="7">
        <v>1</v>
      </c>
      <c r="D1948" s="7" t="s">
        <v>303</v>
      </c>
      <c r="E1948" s="7">
        <v>2015</v>
      </c>
      <c r="F1948" s="10">
        <v>2016</v>
      </c>
      <c r="G1948" s="70">
        <v>760</v>
      </c>
      <c r="H1948" s="10">
        <v>10</v>
      </c>
      <c r="I1948" s="7">
        <v>1</v>
      </c>
      <c r="J1948" s="48">
        <f t="shared" si="228"/>
        <v>0</v>
      </c>
      <c r="K1948" s="50">
        <f t="shared" si="229"/>
        <v>8</v>
      </c>
      <c r="L1948" s="67">
        <v>190</v>
      </c>
      <c r="M1948" s="71">
        <v>150</v>
      </c>
      <c r="N1948" s="95">
        <f t="shared" si="230"/>
        <v>0.55882352941176472</v>
      </c>
      <c r="O1948" s="36">
        <f t="shared" si="231"/>
        <v>20150786</v>
      </c>
      <c r="P1948" s="63">
        <v>413.74999999999989</v>
      </c>
      <c r="Q1948" s="76">
        <f t="shared" si="236"/>
        <v>0.82175226586102745</v>
      </c>
      <c r="R1948" s="76">
        <f t="shared" si="237"/>
        <v>-1</v>
      </c>
      <c r="S1948" s="95">
        <f t="shared" si="238"/>
        <v>-1</v>
      </c>
      <c r="T1948" s="95">
        <f t="shared" si="239"/>
        <v>0.55882352941176472</v>
      </c>
    </row>
    <row r="1949" spans="1:20" x14ac:dyDescent="0.3">
      <c r="A1949" s="36">
        <v>3</v>
      </c>
      <c r="B1949" s="7">
        <v>833</v>
      </c>
      <c r="C1949" s="7">
        <v>1</v>
      </c>
      <c r="D1949" s="7" t="s">
        <v>355</v>
      </c>
      <c r="E1949" s="68">
        <v>2015</v>
      </c>
      <c r="F1949" s="68">
        <v>2016</v>
      </c>
      <c r="G1949" s="66">
        <v>525</v>
      </c>
      <c r="H1949" s="77">
        <v>10</v>
      </c>
      <c r="I1949" s="7">
        <v>1</v>
      </c>
      <c r="J1949" s="48">
        <f t="shared" si="228"/>
        <v>0</v>
      </c>
      <c r="K1949" s="50">
        <f t="shared" si="229"/>
        <v>6</v>
      </c>
      <c r="L1949" s="67">
        <v>7694</v>
      </c>
      <c r="M1949" s="67">
        <v>5988</v>
      </c>
      <c r="N1949" s="95">
        <f t="shared" si="230"/>
        <v>0.56234468644934954</v>
      </c>
      <c r="O1949" s="36">
        <f t="shared" si="231"/>
        <v>20150833</v>
      </c>
      <c r="P1949" s="63">
        <v>17773.020000000004</v>
      </c>
      <c r="Q1949" s="76">
        <f t="shared" si="236"/>
        <v>0.76981852268213258</v>
      </c>
      <c r="R1949" s="76">
        <f t="shared" si="237"/>
        <v>-1</v>
      </c>
      <c r="S1949" s="95">
        <f t="shared" si="238"/>
        <v>-1</v>
      </c>
      <c r="T1949" s="95">
        <f t="shared" si="239"/>
        <v>0.56234468644934954</v>
      </c>
    </row>
    <row r="1950" spans="1:20" x14ac:dyDescent="0.3">
      <c r="A1950" s="36">
        <v>3</v>
      </c>
      <c r="B1950" s="7">
        <v>837</v>
      </c>
      <c r="C1950" s="7">
        <v>1</v>
      </c>
      <c r="D1950" s="7" t="s">
        <v>234</v>
      </c>
      <c r="E1950" s="7">
        <v>2015</v>
      </c>
      <c r="F1950" s="7">
        <v>2016</v>
      </c>
      <c r="G1950" s="70">
        <v>727.69</v>
      </c>
      <c r="H1950" s="7">
        <v>10</v>
      </c>
      <c r="I1950" s="7">
        <v>1</v>
      </c>
      <c r="J1950" s="48">
        <f t="shared" si="228"/>
        <v>0</v>
      </c>
      <c r="K1950" s="50">
        <f t="shared" si="229"/>
        <v>8</v>
      </c>
      <c r="L1950" s="67">
        <v>472</v>
      </c>
      <c r="M1950" s="67">
        <v>75</v>
      </c>
      <c r="N1950" s="95">
        <f t="shared" si="230"/>
        <v>0.86288848263254114</v>
      </c>
      <c r="O1950" s="36">
        <f t="shared" si="231"/>
        <v>20150837</v>
      </c>
      <c r="P1950" s="63">
        <v>513.53</v>
      </c>
      <c r="Q1950" s="76">
        <f t="shared" si="236"/>
        <v>1.065176328549452</v>
      </c>
      <c r="R1950" s="76">
        <f t="shared" si="237"/>
        <v>-1</v>
      </c>
      <c r="S1950" s="95">
        <f t="shared" si="238"/>
        <v>-1</v>
      </c>
      <c r="T1950" s="95">
        <f t="shared" si="239"/>
        <v>0.86288848263254114</v>
      </c>
    </row>
    <row r="1951" spans="1:20" x14ac:dyDescent="0.3">
      <c r="A1951" s="36">
        <v>3</v>
      </c>
      <c r="B1951" s="7">
        <v>837</v>
      </c>
      <c r="C1951" s="7">
        <v>1</v>
      </c>
      <c r="D1951" s="7" t="s">
        <v>234</v>
      </c>
      <c r="E1951" s="7">
        <v>2015</v>
      </c>
      <c r="F1951" s="7">
        <v>2016</v>
      </c>
      <c r="G1951" s="70">
        <v>165.31</v>
      </c>
      <c r="H1951" s="7">
        <v>10</v>
      </c>
      <c r="I1951" s="7">
        <v>1</v>
      </c>
      <c r="J1951" s="48">
        <f t="shared" si="228"/>
        <v>0</v>
      </c>
      <c r="K1951" s="50">
        <f t="shared" si="229"/>
        <v>2</v>
      </c>
      <c r="L1951" s="67">
        <v>448</v>
      </c>
      <c r="M1951" s="67">
        <v>96</v>
      </c>
      <c r="N1951" s="95">
        <f t="shared" si="230"/>
        <v>0.82352941176470584</v>
      </c>
      <c r="O1951" s="36">
        <f t="shared" si="231"/>
        <v>20150837</v>
      </c>
      <c r="P1951" s="63">
        <v>513.53</v>
      </c>
      <c r="Q1951" s="76">
        <f t="shared" si="236"/>
        <v>1.0593344108425993</v>
      </c>
      <c r="R1951" s="76">
        <f t="shared" si="237"/>
        <v>-1</v>
      </c>
      <c r="S1951" s="95">
        <f t="shared" si="238"/>
        <v>-1</v>
      </c>
      <c r="T1951" s="95">
        <f t="shared" si="239"/>
        <v>0.82352941176470584</v>
      </c>
    </row>
    <row r="1952" spans="1:20" x14ac:dyDescent="0.3">
      <c r="A1952" s="36">
        <v>3</v>
      </c>
      <c r="B1952" s="7">
        <v>840</v>
      </c>
      <c r="C1952" s="7">
        <v>1</v>
      </c>
      <c r="D1952" s="7" t="s">
        <v>402</v>
      </c>
      <c r="E1952" s="7">
        <v>2015</v>
      </c>
      <c r="F1952" s="10">
        <v>2016</v>
      </c>
      <c r="G1952" s="66">
        <v>250</v>
      </c>
      <c r="H1952" s="10">
        <v>10</v>
      </c>
      <c r="I1952" s="67">
        <v>1</v>
      </c>
      <c r="J1952" s="48">
        <f t="shared" si="228"/>
        <v>0</v>
      </c>
      <c r="K1952" s="50">
        <f t="shared" si="229"/>
        <v>3</v>
      </c>
      <c r="L1952" s="67">
        <v>1643</v>
      </c>
      <c r="M1952" s="67">
        <v>733</v>
      </c>
      <c r="N1952" s="95">
        <f t="shared" si="230"/>
        <v>0.6914983164983165</v>
      </c>
      <c r="O1952" s="36">
        <f t="shared" si="231"/>
        <v>20150840</v>
      </c>
      <c r="P1952" s="63">
        <v>991.43999999999994</v>
      </c>
      <c r="Q1952" s="76">
        <f t="shared" si="236"/>
        <v>2.3965141612200438</v>
      </c>
      <c r="R1952" s="76">
        <f t="shared" si="237"/>
        <v>-1</v>
      </c>
      <c r="S1952" s="95">
        <f t="shared" si="238"/>
        <v>-1</v>
      </c>
      <c r="T1952" s="95">
        <f t="shared" si="239"/>
        <v>0.6914983164983165</v>
      </c>
    </row>
    <row r="1953" spans="1:20" x14ac:dyDescent="0.3">
      <c r="A1953" s="36">
        <v>3</v>
      </c>
      <c r="B1953" s="7">
        <v>881</v>
      </c>
      <c r="C1953" s="7">
        <v>1</v>
      </c>
      <c r="D1953" s="7" t="s">
        <v>359</v>
      </c>
      <c r="E1953" s="7">
        <v>2015</v>
      </c>
      <c r="F1953" s="10">
        <v>2016</v>
      </c>
      <c r="G1953" s="70">
        <v>529.6</v>
      </c>
      <c r="H1953" s="10">
        <v>10</v>
      </c>
      <c r="I1953" s="7">
        <v>0</v>
      </c>
      <c r="J1953" s="48">
        <f t="shared" si="228"/>
        <v>0</v>
      </c>
      <c r="K1953" s="50">
        <f t="shared" si="229"/>
        <v>6</v>
      </c>
      <c r="L1953" s="67">
        <v>244</v>
      </c>
      <c r="M1953" s="67">
        <v>394</v>
      </c>
      <c r="N1953" s="95">
        <f t="shared" si="230"/>
        <v>0.38244514106583072</v>
      </c>
      <c r="O1953" s="36">
        <f t="shared" si="231"/>
        <v>20150881</v>
      </c>
      <c r="P1953" s="63">
        <v>889.0200000000001</v>
      </c>
      <c r="Q1953" s="76">
        <f t="shared" si="236"/>
        <v>0.71764414748824545</v>
      </c>
      <c r="R1953" s="76">
        <f t="shared" si="237"/>
        <v>-1</v>
      </c>
      <c r="S1953" s="95">
        <f t="shared" si="238"/>
        <v>-1</v>
      </c>
      <c r="T1953" s="95">
        <f t="shared" si="239"/>
        <v>0.38244514106583072</v>
      </c>
    </row>
    <row r="1954" spans="1:20" x14ac:dyDescent="0.3">
      <c r="A1954" s="36">
        <v>3</v>
      </c>
      <c r="B1954" s="7">
        <v>882</v>
      </c>
      <c r="C1954" s="7">
        <v>1</v>
      </c>
      <c r="D1954" s="7" t="s">
        <v>360</v>
      </c>
      <c r="E1954" s="68">
        <v>2015</v>
      </c>
      <c r="F1954" s="73">
        <v>2017</v>
      </c>
      <c r="G1954" s="66">
        <v>775</v>
      </c>
      <c r="H1954" s="7">
        <v>10</v>
      </c>
      <c r="I1954" s="67">
        <v>1</v>
      </c>
      <c r="J1954" s="48">
        <f t="shared" si="228"/>
        <v>1</v>
      </c>
      <c r="K1954" s="50">
        <f t="shared" si="229"/>
        <v>8</v>
      </c>
      <c r="L1954" s="67">
        <v>1681</v>
      </c>
      <c r="M1954" s="77">
        <v>758</v>
      </c>
      <c r="N1954" s="95">
        <f t="shared" si="230"/>
        <v>0.68921689216892168</v>
      </c>
      <c r="O1954" s="36">
        <f t="shared" si="231"/>
        <v>20150882</v>
      </c>
      <c r="P1954" s="63">
        <v>4114.66</v>
      </c>
      <c r="Q1954" s="76">
        <f t="shared" si="236"/>
        <v>0.59275857543515142</v>
      </c>
      <c r="R1954" s="76">
        <f t="shared" si="237"/>
        <v>-1</v>
      </c>
      <c r="S1954" s="95">
        <f t="shared" si="238"/>
        <v>-1</v>
      </c>
      <c r="T1954" s="95">
        <f t="shared" si="239"/>
        <v>0.68921689216892168</v>
      </c>
    </row>
    <row r="1955" spans="1:20" x14ac:dyDescent="0.3">
      <c r="A1955" s="36">
        <v>3</v>
      </c>
      <c r="B1955" s="7">
        <v>891</v>
      </c>
      <c r="C1955" s="7">
        <v>1</v>
      </c>
      <c r="D1955" s="7" t="s">
        <v>363</v>
      </c>
      <c r="E1955" s="68">
        <v>2015</v>
      </c>
      <c r="F1955" s="73">
        <v>2016</v>
      </c>
      <c r="G1955" s="66">
        <v>976</v>
      </c>
      <c r="H1955" s="7">
        <v>10</v>
      </c>
      <c r="I1955" s="67">
        <v>1</v>
      </c>
      <c r="J1955" s="48">
        <f t="shared" si="228"/>
        <v>0</v>
      </c>
      <c r="K1955" s="50">
        <f t="shared" si="229"/>
        <v>10</v>
      </c>
      <c r="L1955" s="67">
        <v>348</v>
      </c>
      <c r="M1955" s="77">
        <v>301</v>
      </c>
      <c r="N1955" s="95">
        <f t="shared" si="230"/>
        <v>0.53620955315870567</v>
      </c>
      <c r="O1955" s="36">
        <f t="shared" si="231"/>
        <v>20150891</v>
      </c>
      <c r="P1955" s="63">
        <v>513.13</v>
      </c>
      <c r="Q1955" s="76">
        <f t="shared" si="236"/>
        <v>1.2647867012258103</v>
      </c>
      <c r="R1955" s="76">
        <f t="shared" si="237"/>
        <v>-1</v>
      </c>
      <c r="S1955" s="95">
        <f t="shared" si="238"/>
        <v>-1</v>
      </c>
      <c r="T1955" s="95">
        <f t="shared" si="239"/>
        <v>0.53620955315870567</v>
      </c>
    </row>
    <row r="1956" spans="1:20" x14ac:dyDescent="0.3">
      <c r="A1956" s="36">
        <v>3</v>
      </c>
      <c r="B1956" s="7">
        <v>914</v>
      </c>
      <c r="C1956" s="7">
        <v>1</v>
      </c>
      <c r="D1956" s="7" t="s">
        <v>438</v>
      </c>
      <c r="E1956" s="68">
        <v>2015</v>
      </c>
      <c r="F1956" s="68">
        <v>2016</v>
      </c>
      <c r="G1956" s="66">
        <v>1762.77</v>
      </c>
      <c r="H1956" s="68">
        <v>5</v>
      </c>
      <c r="I1956" s="67">
        <v>1</v>
      </c>
      <c r="J1956" s="48">
        <f t="shared" si="228"/>
        <v>0</v>
      </c>
      <c r="K1956" s="50">
        <f t="shared" si="229"/>
        <v>10</v>
      </c>
      <c r="L1956" s="67">
        <v>163</v>
      </c>
      <c r="M1956" s="67">
        <v>169</v>
      </c>
      <c r="N1956" s="95">
        <f t="shared" si="230"/>
        <v>0.49096385542168675</v>
      </c>
      <c r="O1956" s="36">
        <f t="shared" si="231"/>
        <v>20150914</v>
      </c>
      <c r="P1956" s="63">
        <v>314.94</v>
      </c>
      <c r="Q1956" s="76">
        <f t="shared" si="236"/>
        <v>1.0541690480726487</v>
      </c>
      <c r="R1956" s="76">
        <f t="shared" si="237"/>
        <v>-1</v>
      </c>
      <c r="S1956" s="95">
        <f t="shared" si="238"/>
        <v>-1</v>
      </c>
      <c r="T1956" s="95">
        <f t="shared" si="239"/>
        <v>0.49096385542168675</v>
      </c>
    </row>
    <row r="1957" spans="1:20" x14ac:dyDescent="0.3">
      <c r="A1957" s="36">
        <v>3</v>
      </c>
      <c r="B1957" s="7">
        <v>2143</v>
      </c>
      <c r="C1957" s="7">
        <v>1</v>
      </c>
      <c r="D1957" s="7" t="s">
        <v>439</v>
      </c>
      <c r="E1957" s="68">
        <v>2015</v>
      </c>
      <c r="F1957" s="68">
        <v>2016</v>
      </c>
      <c r="G1957" s="66">
        <v>676.03</v>
      </c>
      <c r="H1957" s="68">
        <v>10</v>
      </c>
      <c r="I1957" s="67">
        <v>1</v>
      </c>
      <c r="J1957" s="48">
        <f t="shared" si="228"/>
        <v>0</v>
      </c>
      <c r="K1957" s="50">
        <f t="shared" si="229"/>
        <v>7</v>
      </c>
      <c r="L1957" s="71">
        <v>1063</v>
      </c>
      <c r="M1957" s="71">
        <v>374</v>
      </c>
      <c r="N1957" s="95">
        <f t="shared" si="230"/>
        <v>0.73973556019485043</v>
      </c>
      <c r="O1957" s="36">
        <f t="shared" si="231"/>
        <v>20152143</v>
      </c>
      <c r="P1957" s="63">
        <v>848.72</v>
      </c>
      <c r="Q1957" s="76">
        <f t="shared" si="236"/>
        <v>1.6931379017815062</v>
      </c>
      <c r="R1957" s="76">
        <f t="shared" si="237"/>
        <v>-1</v>
      </c>
      <c r="S1957" s="95">
        <f t="shared" si="238"/>
        <v>-1</v>
      </c>
      <c r="T1957" s="95">
        <f t="shared" si="239"/>
        <v>0.73973556019485043</v>
      </c>
    </row>
    <row r="1958" spans="1:20" x14ac:dyDescent="0.3">
      <c r="A1958" s="36">
        <v>3</v>
      </c>
      <c r="B1958" s="7">
        <v>2143</v>
      </c>
      <c r="C1958" s="7">
        <v>1</v>
      </c>
      <c r="D1958" s="7" t="s">
        <v>439</v>
      </c>
      <c r="E1958" s="68">
        <v>2015</v>
      </c>
      <c r="F1958" s="68">
        <v>2016</v>
      </c>
      <c r="G1958" s="66">
        <v>450</v>
      </c>
      <c r="H1958" s="68">
        <v>10</v>
      </c>
      <c r="I1958" s="67">
        <v>1</v>
      </c>
      <c r="J1958" s="48">
        <f t="shared" si="228"/>
        <v>0</v>
      </c>
      <c r="K1958" s="50">
        <f t="shared" si="229"/>
        <v>5</v>
      </c>
      <c r="L1958" s="71">
        <v>768</v>
      </c>
      <c r="M1958" s="71">
        <v>666</v>
      </c>
      <c r="N1958" s="95">
        <f t="shared" si="230"/>
        <v>0.53556485355648531</v>
      </c>
      <c r="O1958" s="36">
        <f t="shared" si="231"/>
        <v>20152143</v>
      </c>
      <c r="P1958" s="63">
        <v>848.72</v>
      </c>
      <c r="Q1958" s="76">
        <f t="shared" si="236"/>
        <v>1.6896031671222547</v>
      </c>
      <c r="R1958" s="76">
        <f t="shared" si="237"/>
        <v>-1</v>
      </c>
      <c r="S1958" s="95">
        <f t="shared" si="238"/>
        <v>-1</v>
      </c>
      <c r="T1958" s="95">
        <f t="shared" si="239"/>
        <v>0.53556485355648531</v>
      </c>
    </row>
    <row r="1959" spans="1:20" x14ac:dyDescent="0.3">
      <c r="A1959" s="36">
        <v>3</v>
      </c>
      <c r="B1959" s="7">
        <v>2184</v>
      </c>
      <c r="C1959" s="7">
        <v>1</v>
      </c>
      <c r="D1959" s="7" t="s">
        <v>582</v>
      </c>
      <c r="E1959" s="7">
        <v>2015</v>
      </c>
      <c r="F1959" s="7">
        <v>2016</v>
      </c>
      <c r="G1959" s="70">
        <v>763.34</v>
      </c>
      <c r="H1959" s="7">
        <v>10</v>
      </c>
      <c r="I1959" s="7">
        <v>1</v>
      </c>
      <c r="J1959" s="48">
        <f t="shared" si="228"/>
        <v>0</v>
      </c>
      <c r="K1959" s="50">
        <f t="shared" si="229"/>
        <v>8</v>
      </c>
      <c r="L1959" s="77">
        <v>498</v>
      </c>
      <c r="M1959" s="77">
        <v>93</v>
      </c>
      <c r="N1959" s="95">
        <f t="shared" si="230"/>
        <v>0.84263959390862941</v>
      </c>
      <c r="O1959" s="36">
        <f t="shared" si="231"/>
        <v>20152184</v>
      </c>
      <c r="P1959" s="63">
        <v>1198.83</v>
      </c>
      <c r="Q1959" s="76">
        <f t="shared" si="236"/>
        <v>0.4929806561397363</v>
      </c>
      <c r="R1959" s="76">
        <f t="shared" si="237"/>
        <v>-1</v>
      </c>
      <c r="S1959" s="95">
        <f t="shared" si="238"/>
        <v>-1</v>
      </c>
      <c r="T1959" s="95">
        <f t="shared" si="239"/>
        <v>0.84263959390862941</v>
      </c>
    </row>
    <row r="1960" spans="1:20" x14ac:dyDescent="0.3">
      <c r="A1960" s="36">
        <v>3</v>
      </c>
      <c r="B1960" s="7">
        <v>2190</v>
      </c>
      <c r="C1960" s="7">
        <v>1</v>
      </c>
      <c r="D1960" s="7" t="s">
        <v>442</v>
      </c>
      <c r="E1960" s="7">
        <v>2015</v>
      </c>
      <c r="F1960" s="7">
        <v>2016</v>
      </c>
      <c r="G1960" s="70">
        <v>1168.76</v>
      </c>
      <c r="H1960" s="7">
        <v>10</v>
      </c>
      <c r="I1960" s="7">
        <v>1</v>
      </c>
      <c r="J1960" s="48">
        <f t="shared" si="228"/>
        <v>0</v>
      </c>
      <c r="K1960" s="50">
        <f t="shared" si="229"/>
        <v>10</v>
      </c>
      <c r="L1960" s="67">
        <v>1289</v>
      </c>
      <c r="M1960" s="67">
        <v>696</v>
      </c>
      <c r="N1960" s="95">
        <f t="shared" si="230"/>
        <v>0.64937027707808559</v>
      </c>
      <c r="O1960" s="36">
        <f t="shared" si="231"/>
        <v>20152190</v>
      </c>
      <c r="P1960" s="63">
        <v>793.29</v>
      </c>
      <c r="Q1960" s="76">
        <f t="shared" si="236"/>
        <v>2.502237517175308</v>
      </c>
      <c r="R1960" s="76">
        <f t="shared" si="237"/>
        <v>-1</v>
      </c>
      <c r="S1960" s="95">
        <f t="shared" si="238"/>
        <v>-1</v>
      </c>
      <c r="T1960" s="95">
        <f t="shared" si="239"/>
        <v>0.64937027707808559</v>
      </c>
    </row>
    <row r="1961" spans="1:20" x14ac:dyDescent="0.3">
      <c r="A1961" s="36">
        <v>3</v>
      </c>
      <c r="B1961" s="7">
        <v>2358</v>
      </c>
      <c r="C1961" s="7">
        <v>1</v>
      </c>
      <c r="D1961" s="7" t="s">
        <v>620</v>
      </c>
      <c r="E1961" s="7">
        <v>2015</v>
      </c>
      <c r="F1961" s="7">
        <v>2016</v>
      </c>
      <c r="G1961" s="70">
        <v>2776</v>
      </c>
      <c r="H1961" s="7">
        <v>5</v>
      </c>
      <c r="I1961" s="7">
        <v>1</v>
      </c>
      <c r="J1961" s="48">
        <f t="shared" si="228"/>
        <v>0</v>
      </c>
      <c r="K1961" s="50">
        <f t="shared" si="229"/>
        <v>10</v>
      </c>
      <c r="L1961" s="77">
        <v>310</v>
      </c>
      <c r="M1961" s="77">
        <v>252</v>
      </c>
      <c r="N1961" s="95">
        <f t="shared" si="230"/>
        <v>0.55160142348754448</v>
      </c>
      <c r="O1961" s="36">
        <f t="shared" si="231"/>
        <v>20152358</v>
      </c>
      <c r="P1961" s="63">
        <v>189.15</v>
      </c>
      <c r="Q1961" s="76">
        <f t="shared" si="236"/>
        <v>2.971186888712662</v>
      </c>
      <c r="R1961" s="76">
        <f t="shared" si="237"/>
        <v>-1</v>
      </c>
      <c r="S1961" s="95">
        <f t="shared" si="238"/>
        <v>-1</v>
      </c>
      <c r="T1961" s="95">
        <f t="shared" si="239"/>
        <v>0.55160142348754448</v>
      </c>
    </row>
    <row r="1962" spans="1:20" x14ac:dyDescent="0.3">
      <c r="A1962" s="36">
        <v>3</v>
      </c>
      <c r="B1962" s="7">
        <v>2448</v>
      </c>
      <c r="C1962" s="7">
        <v>1</v>
      </c>
      <c r="D1962" s="7" t="s">
        <v>676</v>
      </c>
      <c r="E1962" s="7">
        <v>2015</v>
      </c>
      <c r="F1962" s="68">
        <v>2016</v>
      </c>
      <c r="G1962" s="66">
        <v>799.18</v>
      </c>
      <c r="H1962" s="68">
        <v>10</v>
      </c>
      <c r="I1962" s="67">
        <v>1</v>
      </c>
      <c r="J1962" s="48">
        <f t="shared" si="228"/>
        <v>0</v>
      </c>
      <c r="K1962" s="50">
        <f t="shared" si="229"/>
        <v>8</v>
      </c>
      <c r="L1962" s="67">
        <v>303</v>
      </c>
      <c r="M1962" s="67">
        <v>73</v>
      </c>
      <c r="N1962" s="95">
        <f t="shared" si="230"/>
        <v>0.80585106382978722</v>
      </c>
      <c r="O1962" s="36">
        <f t="shared" si="231"/>
        <v>20152448</v>
      </c>
      <c r="P1962" s="63">
        <v>785.19</v>
      </c>
      <c r="Q1962" s="76">
        <f t="shared" si="236"/>
        <v>0.47886498809205413</v>
      </c>
      <c r="R1962" s="76">
        <f t="shared" si="237"/>
        <v>-1</v>
      </c>
      <c r="S1962" s="95">
        <f t="shared" si="238"/>
        <v>-1</v>
      </c>
      <c r="T1962" s="95">
        <f t="shared" si="239"/>
        <v>0.80585106382978722</v>
      </c>
    </row>
    <row r="1963" spans="1:20" x14ac:dyDescent="0.3">
      <c r="A1963" s="36">
        <v>3</v>
      </c>
      <c r="B1963" s="7">
        <v>2536</v>
      </c>
      <c r="C1963" s="7">
        <v>1</v>
      </c>
      <c r="D1963" s="7" t="s">
        <v>407</v>
      </c>
      <c r="E1963" s="7">
        <v>2015</v>
      </c>
      <c r="F1963" s="7">
        <v>2017</v>
      </c>
      <c r="G1963" s="70">
        <v>3208.8</v>
      </c>
      <c r="H1963" s="7">
        <v>10</v>
      </c>
      <c r="I1963" s="7">
        <v>1</v>
      </c>
      <c r="J1963" s="48">
        <f t="shared" si="228"/>
        <v>1</v>
      </c>
      <c r="K1963" s="50">
        <f t="shared" si="229"/>
        <v>10</v>
      </c>
      <c r="L1963" s="77">
        <v>364</v>
      </c>
      <c r="M1963" s="77">
        <v>206</v>
      </c>
      <c r="N1963" s="95">
        <f t="shared" si="230"/>
        <v>0.63859649122807016</v>
      </c>
      <c r="O1963" s="36">
        <f t="shared" si="231"/>
        <v>20152536</v>
      </c>
      <c r="P1963" s="63">
        <v>198.37</v>
      </c>
      <c r="Q1963" s="76">
        <f t="shared" si="236"/>
        <v>2.8734183596309926</v>
      </c>
      <c r="R1963" s="76">
        <f t="shared" si="237"/>
        <v>-1</v>
      </c>
      <c r="S1963" s="95">
        <f t="shared" si="238"/>
        <v>-1</v>
      </c>
      <c r="T1963" s="95">
        <f t="shared" si="239"/>
        <v>0.63859649122807016</v>
      </c>
    </row>
    <row r="1964" spans="1:20" x14ac:dyDescent="0.3">
      <c r="A1964" s="36">
        <v>3</v>
      </c>
      <c r="B1964" s="7">
        <v>2609</v>
      </c>
      <c r="C1964" s="7">
        <v>1</v>
      </c>
      <c r="D1964" s="7" t="s">
        <v>483</v>
      </c>
      <c r="E1964" s="7">
        <v>2015</v>
      </c>
      <c r="F1964" s="10">
        <v>2017</v>
      </c>
      <c r="G1964" s="70">
        <v>678.8</v>
      </c>
      <c r="H1964" s="10">
        <v>10</v>
      </c>
      <c r="I1964" s="7">
        <v>1</v>
      </c>
      <c r="J1964" s="48">
        <f t="shared" si="228"/>
        <v>1</v>
      </c>
      <c r="K1964" s="50">
        <f t="shared" si="229"/>
        <v>7</v>
      </c>
      <c r="L1964" s="67">
        <v>252</v>
      </c>
      <c r="M1964" s="67">
        <v>79</v>
      </c>
      <c r="N1964" s="95">
        <f t="shared" si="230"/>
        <v>0.76132930513595165</v>
      </c>
      <c r="O1964" s="36">
        <f t="shared" si="231"/>
        <v>20152609</v>
      </c>
      <c r="P1964" s="63">
        <v>403.98</v>
      </c>
      <c r="Q1964" s="76">
        <f t="shared" si="236"/>
        <v>0.81934749245012128</v>
      </c>
      <c r="R1964" s="76">
        <f t="shared" si="237"/>
        <v>-1</v>
      </c>
      <c r="S1964" s="95">
        <f t="shared" si="238"/>
        <v>-1</v>
      </c>
      <c r="T1964" s="95">
        <f t="shared" si="239"/>
        <v>0.76132930513595165</v>
      </c>
    </row>
    <row r="1965" spans="1:20" x14ac:dyDescent="0.3">
      <c r="A1965" s="36">
        <v>3</v>
      </c>
      <c r="B1965" s="7">
        <v>2609</v>
      </c>
      <c r="C1965" s="7">
        <v>1</v>
      </c>
      <c r="D1965" s="7" t="s">
        <v>483</v>
      </c>
      <c r="E1965" s="7">
        <v>2015</v>
      </c>
      <c r="F1965" s="10">
        <v>2017</v>
      </c>
      <c r="G1965" s="70">
        <v>81.2</v>
      </c>
      <c r="H1965" s="10">
        <v>10</v>
      </c>
      <c r="I1965" s="7">
        <v>1</v>
      </c>
      <c r="J1965" s="48">
        <f t="shared" si="228"/>
        <v>1</v>
      </c>
      <c r="K1965" s="50">
        <f t="shared" si="229"/>
        <v>1</v>
      </c>
      <c r="L1965" s="67">
        <v>242</v>
      </c>
      <c r="M1965" s="67">
        <v>90</v>
      </c>
      <c r="N1965" s="95">
        <f t="shared" si="230"/>
        <v>0.72891566265060237</v>
      </c>
      <c r="O1965" s="36">
        <f t="shared" si="231"/>
        <v>20152609</v>
      </c>
      <c r="P1965" s="63">
        <v>403.98</v>
      </c>
      <c r="Q1965" s="76">
        <f t="shared" si="236"/>
        <v>0.82182286251794645</v>
      </c>
      <c r="R1965" s="76">
        <f t="shared" si="237"/>
        <v>-1</v>
      </c>
      <c r="S1965" s="95">
        <f t="shared" si="238"/>
        <v>-1</v>
      </c>
      <c r="T1965" s="95">
        <f t="shared" si="239"/>
        <v>0.72891566265060237</v>
      </c>
    </row>
    <row r="1966" spans="1:20" x14ac:dyDescent="0.3">
      <c r="A1966" s="36">
        <v>3</v>
      </c>
      <c r="B1966" s="7">
        <v>2683</v>
      </c>
      <c r="C1966" s="7">
        <v>1</v>
      </c>
      <c r="D1966" s="7" t="s">
        <v>587</v>
      </c>
      <c r="E1966" s="7">
        <v>2015</v>
      </c>
      <c r="F1966" s="7">
        <v>2017</v>
      </c>
      <c r="G1966" s="70">
        <v>806.05</v>
      </c>
      <c r="H1966" s="7">
        <v>5</v>
      </c>
      <c r="I1966" s="7">
        <v>1</v>
      </c>
      <c r="J1966" s="48">
        <f t="shared" si="228"/>
        <v>1</v>
      </c>
      <c r="K1966" s="50">
        <f t="shared" si="229"/>
        <v>9</v>
      </c>
      <c r="L1966" s="77">
        <v>810</v>
      </c>
      <c r="M1966" s="77">
        <v>738</v>
      </c>
      <c r="N1966" s="95">
        <f t="shared" si="230"/>
        <v>0.52325581395348841</v>
      </c>
      <c r="O1966" s="36">
        <f t="shared" si="231"/>
        <v>20152683</v>
      </c>
      <c r="P1966" s="63">
        <v>421.02</v>
      </c>
      <c r="Q1966" s="76">
        <f t="shared" si="236"/>
        <v>3.6767849508336896</v>
      </c>
      <c r="R1966" s="76">
        <f t="shared" si="237"/>
        <v>-1</v>
      </c>
      <c r="S1966" s="95">
        <f t="shared" si="238"/>
        <v>-1</v>
      </c>
      <c r="T1966" s="95">
        <f t="shared" si="239"/>
        <v>0.52325581395348841</v>
      </c>
    </row>
    <row r="1967" spans="1:20" x14ac:dyDescent="0.3">
      <c r="A1967" s="36">
        <v>3</v>
      </c>
      <c r="B1967" s="7">
        <v>2689</v>
      </c>
      <c r="C1967" s="7">
        <v>1</v>
      </c>
      <c r="D1967" s="7" t="s">
        <v>531</v>
      </c>
      <c r="E1967" s="7">
        <v>2015</v>
      </c>
      <c r="F1967" s="7">
        <v>2016</v>
      </c>
      <c r="G1967" s="70">
        <v>1475</v>
      </c>
      <c r="H1967" s="7">
        <v>10</v>
      </c>
      <c r="I1967" s="7">
        <v>0</v>
      </c>
      <c r="J1967" s="48">
        <f t="shared" si="228"/>
        <v>0</v>
      </c>
      <c r="K1967" s="50">
        <f t="shared" si="229"/>
        <v>10</v>
      </c>
      <c r="L1967" s="67">
        <v>889</v>
      </c>
      <c r="M1967" s="67">
        <v>984</v>
      </c>
      <c r="N1967" s="95">
        <f t="shared" si="230"/>
        <v>0.47463961558996265</v>
      </c>
      <c r="O1967" s="36">
        <f t="shared" si="231"/>
        <v>20152689</v>
      </c>
      <c r="P1967" s="63">
        <v>1125.8900000000001</v>
      </c>
      <c r="Q1967" s="76">
        <f t="shared" si="236"/>
        <v>1.6635728179484672</v>
      </c>
      <c r="R1967" s="76">
        <f t="shared" si="237"/>
        <v>-1</v>
      </c>
      <c r="S1967" s="95">
        <f t="shared" si="238"/>
        <v>-1</v>
      </c>
      <c r="T1967" s="95">
        <f t="shared" si="239"/>
        <v>0.47463961558996265</v>
      </c>
    </row>
    <row r="1968" spans="1:20" x14ac:dyDescent="0.3">
      <c r="A1968" s="36">
        <v>3</v>
      </c>
      <c r="B1968" s="7">
        <v>2753</v>
      </c>
      <c r="C1968" s="7">
        <v>1</v>
      </c>
      <c r="D1968" s="7" t="s">
        <v>465</v>
      </c>
      <c r="E1968" s="68">
        <v>2015</v>
      </c>
      <c r="F1968" s="68">
        <v>2017</v>
      </c>
      <c r="G1968" s="66">
        <v>209.24</v>
      </c>
      <c r="H1968" s="77">
        <v>10</v>
      </c>
      <c r="I1968" s="7">
        <v>1</v>
      </c>
      <c r="J1968" s="48">
        <f t="shared" si="228"/>
        <v>1</v>
      </c>
      <c r="K1968" s="50">
        <f t="shared" si="229"/>
        <v>3</v>
      </c>
      <c r="L1968" s="67">
        <v>420</v>
      </c>
      <c r="M1968" s="67">
        <v>399</v>
      </c>
      <c r="N1968" s="95">
        <f t="shared" si="230"/>
        <v>0.51282051282051277</v>
      </c>
      <c r="O1968" s="36">
        <f t="shared" si="231"/>
        <v>20152753</v>
      </c>
      <c r="P1968" s="63">
        <v>911.73</v>
      </c>
      <c r="Q1968" s="76">
        <f t="shared" si="236"/>
        <v>0.89829225757625608</v>
      </c>
      <c r="R1968" s="76">
        <f t="shared" si="237"/>
        <v>-1</v>
      </c>
      <c r="S1968" s="95">
        <f t="shared" si="238"/>
        <v>-1</v>
      </c>
      <c r="T1968" s="95">
        <f t="shared" si="239"/>
        <v>0.51282051282051277</v>
      </c>
    </row>
    <row r="1969" spans="1:20" x14ac:dyDescent="0.3">
      <c r="A1969" s="36">
        <v>3</v>
      </c>
      <c r="B1969" s="7">
        <v>2886</v>
      </c>
      <c r="C1969" s="7">
        <v>1</v>
      </c>
      <c r="D1969" s="7" t="s">
        <v>607</v>
      </c>
      <c r="E1969" s="7">
        <v>2015</v>
      </c>
      <c r="F1969" s="10">
        <v>2017</v>
      </c>
      <c r="G1969" s="66">
        <v>1439</v>
      </c>
      <c r="H1969" s="10">
        <v>5</v>
      </c>
      <c r="I1969" s="67">
        <v>1</v>
      </c>
      <c r="J1969" s="48">
        <f t="shared" si="228"/>
        <v>1</v>
      </c>
      <c r="K1969" s="50">
        <f t="shared" si="229"/>
        <v>10</v>
      </c>
      <c r="L1969" s="67">
        <v>315</v>
      </c>
      <c r="M1969" s="67">
        <v>221</v>
      </c>
      <c r="N1969" s="95">
        <f t="shared" si="230"/>
        <v>0.58768656716417911</v>
      </c>
      <c r="O1969" s="36">
        <f t="shared" si="231"/>
        <v>20152886</v>
      </c>
      <c r="P1969" s="63">
        <v>322.76</v>
      </c>
      <c r="Q1969" s="76">
        <f t="shared" si="236"/>
        <v>1.6606766637749413</v>
      </c>
      <c r="R1969" s="76">
        <f t="shared" si="237"/>
        <v>-1</v>
      </c>
      <c r="S1969" s="95">
        <f t="shared" si="238"/>
        <v>-1</v>
      </c>
      <c r="T1969" s="95">
        <f t="shared" si="239"/>
        <v>0.58768656716417911</v>
      </c>
    </row>
    <row r="1970" spans="1:20" x14ac:dyDescent="0.3">
      <c r="A1970" s="36">
        <v>3</v>
      </c>
      <c r="B1970" s="7">
        <v>2898</v>
      </c>
      <c r="C1970" s="7">
        <v>1</v>
      </c>
      <c r="D1970" s="7" t="s">
        <v>672</v>
      </c>
      <c r="E1970" s="68">
        <v>2015</v>
      </c>
      <c r="F1970" s="10">
        <v>2016</v>
      </c>
      <c r="G1970" s="66">
        <v>760</v>
      </c>
      <c r="H1970" s="10">
        <v>10</v>
      </c>
      <c r="I1970" s="67">
        <v>1</v>
      </c>
      <c r="J1970" s="48">
        <f t="shared" si="228"/>
        <v>0</v>
      </c>
      <c r="K1970" s="50">
        <f t="shared" si="229"/>
        <v>8</v>
      </c>
      <c r="L1970" s="67">
        <v>339</v>
      </c>
      <c r="M1970" s="67">
        <v>36</v>
      </c>
      <c r="N1970" s="95">
        <f t="shared" si="230"/>
        <v>0.90400000000000003</v>
      </c>
      <c r="O1970" s="36">
        <f t="shared" si="231"/>
        <v>20152898</v>
      </c>
      <c r="P1970" s="63">
        <v>398.09000000000009</v>
      </c>
      <c r="Q1970" s="76">
        <f t="shared" si="236"/>
        <v>0.94199804064407522</v>
      </c>
      <c r="R1970" s="76">
        <f t="shared" si="237"/>
        <v>-1</v>
      </c>
      <c r="S1970" s="95">
        <f t="shared" si="238"/>
        <v>-1</v>
      </c>
      <c r="T1970" s="95">
        <f t="shared" si="239"/>
        <v>0.90400000000000003</v>
      </c>
    </row>
    <row r="1971" spans="1:20" x14ac:dyDescent="0.3">
      <c r="A1971" s="36">
        <v>3</v>
      </c>
      <c r="B1971" s="7">
        <v>2903</v>
      </c>
      <c r="C1971" s="7">
        <v>1</v>
      </c>
      <c r="D1971" s="7" t="s">
        <v>219</v>
      </c>
      <c r="E1971" s="7">
        <v>2015</v>
      </c>
      <c r="F1971" s="7">
        <v>2016</v>
      </c>
      <c r="G1971" s="70">
        <v>1124.1500000000001</v>
      </c>
      <c r="H1971" s="7">
        <v>10</v>
      </c>
      <c r="I1971" s="7">
        <v>0</v>
      </c>
      <c r="J1971" s="48">
        <f t="shared" si="228"/>
        <v>0</v>
      </c>
      <c r="K1971" s="50">
        <f t="shared" si="229"/>
        <v>10</v>
      </c>
      <c r="L1971" s="77">
        <v>252</v>
      </c>
      <c r="M1971" s="77">
        <v>261</v>
      </c>
      <c r="N1971" s="95">
        <f t="shared" si="230"/>
        <v>0.49122807017543857</v>
      </c>
      <c r="O1971" s="36">
        <f t="shared" si="231"/>
        <v>20152903</v>
      </c>
      <c r="P1971" s="63">
        <v>472.18999999999994</v>
      </c>
      <c r="Q1971" s="76">
        <f t="shared" si="236"/>
        <v>1.086427073847392</v>
      </c>
      <c r="R1971" s="76">
        <f t="shared" si="237"/>
        <v>-1</v>
      </c>
      <c r="S1971" s="95">
        <f t="shared" si="238"/>
        <v>-1</v>
      </c>
      <c r="T1971" s="95">
        <f t="shared" si="239"/>
        <v>0.49122807017543857</v>
      </c>
    </row>
    <row r="1972" spans="1:20" x14ac:dyDescent="0.3">
      <c r="A1972" s="36">
        <v>3</v>
      </c>
      <c r="B1972" s="7">
        <v>2907</v>
      </c>
      <c r="C1972" s="7">
        <v>1</v>
      </c>
      <c r="D1972" s="7" t="s">
        <v>686</v>
      </c>
      <c r="E1972" s="7">
        <v>2015</v>
      </c>
      <c r="F1972" s="7">
        <v>2016</v>
      </c>
      <c r="G1972" s="70">
        <v>764.76</v>
      </c>
      <c r="H1972" s="7">
        <v>10</v>
      </c>
      <c r="I1972" s="7">
        <v>1</v>
      </c>
      <c r="J1972" s="48">
        <f t="shared" si="228"/>
        <v>0</v>
      </c>
      <c r="K1972" s="50">
        <f t="shared" si="229"/>
        <v>8</v>
      </c>
      <c r="L1972" s="67">
        <v>242</v>
      </c>
      <c r="M1972" s="67">
        <v>17</v>
      </c>
      <c r="N1972" s="95">
        <f t="shared" si="230"/>
        <v>0.93436293436293438</v>
      </c>
      <c r="O1972" s="36">
        <f t="shared" si="231"/>
        <v>20152907</v>
      </c>
      <c r="P1972" s="63">
        <v>272.84000000000003</v>
      </c>
      <c r="Q1972" s="76">
        <f t="shared" si="236"/>
        <v>0.94927429995601809</v>
      </c>
      <c r="R1972" s="76">
        <f t="shared" si="237"/>
        <v>-1</v>
      </c>
      <c r="S1972" s="95">
        <f t="shared" si="238"/>
        <v>-1</v>
      </c>
      <c r="T1972" s="95">
        <f t="shared" si="239"/>
        <v>0.93436293436293438</v>
      </c>
    </row>
    <row r="1973" spans="1:20" x14ac:dyDescent="0.3">
      <c r="A1973" s="36">
        <v>3</v>
      </c>
      <c r="B1973" s="7">
        <v>2908</v>
      </c>
      <c r="C1973" s="7">
        <v>1</v>
      </c>
      <c r="D1973" s="7" t="s">
        <v>687</v>
      </c>
      <c r="E1973" s="7">
        <v>2015</v>
      </c>
      <c r="F1973" s="7">
        <v>2016</v>
      </c>
      <c r="G1973" s="70">
        <v>605.13</v>
      </c>
      <c r="H1973" s="7">
        <v>10</v>
      </c>
      <c r="I1973" s="7">
        <v>1</v>
      </c>
      <c r="J1973" s="48">
        <f t="shared" si="228"/>
        <v>0</v>
      </c>
      <c r="K1973" s="50">
        <f t="shared" si="229"/>
        <v>7</v>
      </c>
      <c r="L1973" s="67">
        <v>218</v>
      </c>
      <c r="M1973" s="67">
        <v>52</v>
      </c>
      <c r="N1973" s="95">
        <f t="shared" si="230"/>
        <v>0.80740740740740746</v>
      </c>
      <c r="O1973" s="36">
        <f t="shared" si="231"/>
        <v>20152908</v>
      </c>
      <c r="P1973" s="63">
        <v>436.45</v>
      </c>
      <c r="Q1973" s="76">
        <f t="shared" si="236"/>
        <v>0.61862756329476465</v>
      </c>
      <c r="R1973" s="76">
        <f t="shared" si="237"/>
        <v>-1</v>
      </c>
      <c r="S1973" s="95">
        <f t="shared" si="238"/>
        <v>-1</v>
      </c>
      <c r="T1973" s="95">
        <f t="shared" si="239"/>
        <v>0.80740740740740746</v>
      </c>
    </row>
    <row r="1974" spans="1:20" x14ac:dyDescent="0.3">
      <c r="A1974" s="36">
        <v>1</v>
      </c>
      <c r="B1974" s="82">
        <v>1.2</v>
      </c>
      <c r="C1974" s="82">
        <v>3</v>
      </c>
      <c r="D1974" s="82" t="s">
        <v>688</v>
      </c>
      <c r="E1974" s="75">
        <v>2016</v>
      </c>
      <c r="F1974" s="82">
        <v>2017</v>
      </c>
      <c r="G1974" s="66">
        <v>1604.31</v>
      </c>
      <c r="H1974" s="36">
        <v>9</v>
      </c>
      <c r="I1974" s="36">
        <v>1</v>
      </c>
      <c r="J1974" s="36">
        <v>0</v>
      </c>
      <c r="K1974" s="50">
        <f t="shared" ref="K1974:K2036" si="240">MAX(1,MIN(10,INT(G1974/100)+1))</f>
        <v>10</v>
      </c>
      <c r="L1974" s="63">
        <v>165912</v>
      </c>
      <c r="M1974" s="63">
        <v>32948</v>
      </c>
      <c r="N1974" s="95">
        <f t="shared" ref="N1974:N2007" si="241">L1974/(L1974+M1974)</f>
        <v>0.83431559891380869</v>
      </c>
      <c r="O1974" s="36">
        <f t="shared" ref="O1974:O2007" si="242">10000*E1974+B1974</f>
        <v>20160001.199999999</v>
      </c>
      <c r="P1974" s="63">
        <v>35181.760000000002</v>
      </c>
      <c r="Q1974" s="76">
        <f t="shared" si="236"/>
        <v>5.6523607687619943</v>
      </c>
      <c r="R1974" s="76">
        <f t="shared" ref="R1974:R2007" si="243">IF(A1974=1,N1974,-1)</f>
        <v>0.83431559891380869</v>
      </c>
      <c r="S1974" s="95">
        <f t="shared" ref="S1974:S2007" si="244">IF(A1974=2,N1974,-1)</f>
        <v>-1</v>
      </c>
      <c r="T1974" s="95">
        <f t="shared" ref="T1974:T2007" si="245">IF(A1974=3,N1974,-1)</f>
        <v>-1</v>
      </c>
    </row>
    <row r="1975" spans="1:20" x14ac:dyDescent="0.3">
      <c r="A1975" s="36">
        <v>1</v>
      </c>
      <c r="B1975" s="82">
        <v>93</v>
      </c>
      <c r="C1975" s="82">
        <v>1</v>
      </c>
      <c r="D1975" s="82" t="s">
        <v>268</v>
      </c>
      <c r="E1975" s="75">
        <v>2016</v>
      </c>
      <c r="F1975" s="82">
        <v>2018</v>
      </c>
      <c r="G1975" s="66">
        <v>1112.92</v>
      </c>
      <c r="H1975" s="36">
        <v>7</v>
      </c>
      <c r="I1975" s="36">
        <v>1</v>
      </c>
      <c r="J1975" s="36">
        <v>1</v>
      </c>
      <c r="K1975" s="50">
        <f t="shared" si="240"/>
        <v>10</v>
      </c>
      <c r="L1975" s="63">
        <v>1398</v>
      </c>
      <c r="M1975" s="63">
        <v>816</v>
      </c>
      <c r="N1975" s="95">
        <f t="shared" si="241"/>
        <v>0.63143631436314362</v>
      </c>
      <c r="O1975" s="36">
        <f t="shared" si="242"/>
        <v>20160093</v>
      </c>
      <c r="P1975" s="63">
        <v>479.08000000000004</v>
      </c>
      <c r="Q1975" s="76">
        <f t="shared" ref="Q1975:Q2007" si="246">(L1975+M1975)/P1975</f>
        <v>4.6213576020706348</v>
      </c>
      <c r="R1975" s="76">
        <f t="shared" si="243"/>
        <v>0.63143631436314362</v>
      </c>
      <c r="S1975" s="95">
        <f t="shared" si="244"/>
        <v>-1</v>
      </c>
      <c r="T1975" s="95">
        <f t="shared" si="245"/>
        <v>-1</v>
      </c>
    </row>
    <row r="1976" spans="1:20" x14ac:dyDescent="0.3">
      <c r="A1976" s="36">
        <v>1</v>
      </c>
      <c r="B1976" s="82">
        <v>139</v>
      </c>
      <c r="C1976" s="82">
        <v>1</v>
      </c>
      <c r="D1976" s="82" t="s">
        <v>689</v>
      </c>
      <c r="E1976" s="75">
        <v>2016</v>
      </c>
      <c r="F1976" s="82">
        <v>2017</v>
      </c>
      <c r="G1976" s="83">
        <v>700</v>
      </c>
      <c r="H1976" s="36">
        <v>7</v>
      </c>
      <c r="I1976" s="36">
        <v>0</v>
      </c>
      <c r="J1976" s="36">
        <v>0</v>
      </c>
      <c r="K1976" s="50">
        <f t="shared" si="240"/>
        <v>8</v>
      </c>
      <c r="L1976" s="63">
        <v>1249</v>
      </c>
      <c r="M1976" s="63">
        <v>1713</v>
      </c>
      <c r="N1976" s="95">
        <f t="shared" si="241"/>
        <v>0.42167454422687373</v>
      </c>
      <c r="O1976" s="36">
        <f t="shared" si="242"/>
        <v>20160139</v>
      </c>
      <c r="P1976" s="63">
        <v>860.06000000000017</v>
      </c>
      <c r="Q1976" s="76">
        <f t="shared" si="246"/>
        <v>3.4439457712252626</v>
      </c>
      <c r="R1976" s="76">
        <f t="shared" si="243"/>
        <v>0.42167454422687373</v>
      </c>
      <c r="S1976" s="95">
        <f t="shared" si="244"/>
        <v>-1</v>
      </c>
      <c r="T1976" s="95">
        <f t="shared" si="245"/>
        <v>-1</v>
      </c>
    </row>
    <row r="1977" spans="1:20" x14ac:dyDescent="0.3">
      <c r="A1977" s="36">
        <v>1</v>
      </c>
      <c r="B1977" s="82">
        <v>152</v>
      </c>
      <c r="C1977" s="82">
        <v>1</v>
      </c>
      <c r="D1977" s="82" t="s">
        <v>690</v>
      </c>
      <c r="E1977" s="75">
        <v>2016</v>
      </c>
      <c r="F1977" s="82">
        <v>2018</v>
      </c>
      <c r="G1977" s="83">
        <v>223.66</v>
      </c>
      <c r="H1977" s="36">
        <v>10</v>
      </c>
      <c r="I1977" s="36">
        <v>1</v>
      </c>
      <c r="J1977" s="36">
        <v>1</v>
      </c>
      <c r="K1977" s="50">
        <f t="shared" si="240"/>
        <v>3</v>
      </c>
      <c r="L1977" s="63">
        <v>12276</v>
      </c>
      <c r="M1977" s="63">
        <v>6857</v>
      </c>
      <c r="N1977" s="95">
        <f t="shared" si="241"/>
        <v>0.64161396540009408</v>
      </c>
      <c r="O1977" s="36">
        <f t="shared" si="242"/>
        <v>20160152</v>
      </c>
      <c r="P1977" s="63">
        <v>6171.03</v>
      </c>
      <c r="Q1977" s="76">
        <f t="shared" si="246"/>
        <v>3.100454867339812</v>
      </c>
      <c r="R1977" s="76">
        <f t="shared" si="243"/>
        <v>0.64161396540009408</v>
      </c>
      <c r="S1977" s="95">
        <f t="shared" si="244"/>
        <v>-1</v>
      </c>
      <c r="T1977" s="95">
        <f t="shared" si="245"/>
        <v>-1</v>
      </c>
    </row>
    <row r="1978" spans="1:20" x14ac:dyDescent="0.3">
      <c r="A1978" s="36">
        <v>1</v>
      </c>
      <c r="B1978" s="82">
        <v>166</v>
      </c>
      <c r="C1978" s="7">
        <v>1</v>
      </c>
      <c r="D1978" s="7" t="s">
        <v>541</v>
      </c>
      <c r="E1978" s="75">
        <v>2016</v>
      </c>
      <c r="F1978" s="7">
        <v>2017</v>
      </c>
      <c r="G1978" s="66">
        <v>800</v>
      </c>
      <c r="H1978" s="36">
        <v>6</v>
      </c>
      <c r="I1978" s="36">
        <v>1</v>
      </c>
      <c r="J1978" s="36">
        <v>0</v>
      </c>
      <c r="K1978" s="50">
        <f t="shared" si="240"/>
        <v>9</v>
      </c>
      <c r="L1978" s="63">
        <v>1945</v>
      </c>
      <c r="M1978" s="63">
        <v>1392</v>
      </c>
      <c r="N1978" s="95">
        <f t="shared" si="241"/>
        <v>0.58285885525921488</v>
      </c>
      <c r="O1978" s="36">
        <f t="shared" si="242"/>
        <v>20160166</v>
      </c>
      <c r="P1978" s="63">
        <v>447.88</v>
      </c>
      <c r="Q1978" s="76">
        <f t="shared" si="246"/>
        <v>7.4506564258283472</v>
      </c>
      <c r="R1978" s="76">
        <f t="shared" si="243"/>
        <v>0.58285885525921488</v>
      </c>
      <c r="S1978" s="95">
        <f t="shared" si="244"/>
        <v>-1</v>
      </c>
      <c r="T1978" s="95">
        <f t="shared" si="245"/>
        <v>-1</v>
      </c>
    </row>
    <row r="1979" spans="1:20" x14ac:dyDescent="0.3">
      <c r="A1979" s="36">
        <v>1</v>
      </c>
      <c r="B1979" s="82">
        <v>197</v>
      </c>
      <c r="C1979" s="82">
        <v>1</v>
      </c>
      <c r="D1979" s="82" t="s">
        <v>888</v>
      </c>
      <c r="E1979" s="75">
        <v>2016</v>
      </c>
      <c r="F1979" s="7">
        <v>2018</v>
      </c>
      <c r="G1979" s="66">
        <v>964.82</v>
      </c>
      <c r="H1979" s="36">
        <v>10</v>
      </c>
      <c r="I1979" s="36">
        <v>1</v>
      </c>
      <c r="J1979" s="36">
        <v>1</v>
      </c>
      <c r="K1979" s="50">
        <f t="shared" si="240"/>
        <v>10</v>
      </c>
      <c r="L1979" s="63">
        <v>15170</v>
      </c>
      <c r="M1979" s="63">
        <v>8272</v>
      </c>
      <c r="N1979" s="95">
        <f t="shared" si="241"/>
        <v>0.6471290845490999</v>
      </c>
      <c r="O1979" s="36">
        <f t="shared" si="242"/>
        <v>20160197</v>
      </c>
      <c r="P1979" s="63">
        <v>4914.3000000000011</v>
      </c>
      <c r="Q1979" s="76">
        <f t="shared" si="246"/>
        <v>4.7701605518588597</v>
      </c>
      <c r="R1979" s="76">
        <f t="shared" si="243"/>
        <v>0.6471290845490999</v>
      </c>
      <c r="S1979" s="95">
        <f t="shared" si="244"/>
        <v>-1</v>
      </c>
      <c r="T1979" s="95">
        <f t="shared" si="245"/>
        <v>-1</v>
      </c>
    </row>
    <row r="1980" spans="1:20" x14ac:dyDescent="0.3">
      <c r="A1980" s="36">
        <v>1</v>
      </c>
      <c r="B1980" s="82">
        <v>238</v>
      </c>
      <c r="C1980" s="82">
        <v>1</v>
      </c>
      <c r="D1980" s="82" t="s">
        <v>692</v>
      </c>
      <c r="E1980" s="75">
        <v>2016</v>
      </c>
      <c r="F1980" s="82">
        <v>2017</v>
      </c>
      <c r="G1980" s="66">
        <v>409.6</v>
      </c>
      <c r="H1980" s="36">
        <v>10</v>
      </c>
      <c r="I1980" s="36">
        <v>1</v>
      </c>
      <c r="J1980" s="36">
        <v>0</v>
      </c>
      <c r="K1980" s="50">
        <f t="shared" si="240"/>
        <v>5</v>
      </c>
      <c r="L1980" s="63">
        <v>546</v>
      </c>
      <c r="M1980" s="63">
        <v>372</v>
      </c>
      <c r="N1980" s="95">
        <f t="shared" si="241"/>
        <v>0.59477124183006536</v>
      </c>
      <c r="O1980" s="36">
        <f t="shared" si="242"/>
        <v>20160238</v>
      </c>
      <c r="P1980" s="63">
        <v>243.51</v>
      </c>
      <c r="Q1980" s="76">
        <f t="shared" si="246"/>
        <v>3.7698657139337195</v>
      </c>
      <c r="R1980" s="76">
        <f t="shared" si="243"/>
        <v>0.59477124183006536</v>
      </c>
      <c r="S1980" s="95">
        <f t="shared" si="244"/>
        <v>-1</v>
      </c>
      <c r="T1980" s="95">
        <f t="shared" si="245"/>
        <v>-1</v>
      </c>
    </row>
    <row r="1981" spans="1:20" x14ac:dyDescent="0.3">
      <c r="A1981" s="36">
        <v>1</v>
      </c>
      <c r="B1981" s="82">
        <v>278</v>
      </c>
      <c r="C1981" s="82">
        <v>1</v>
      </c>
      <c r="D1981" s="82" t="s">
        <v>693</v>
      </c>
      <c r="E1981" s="75">
        <v>2016</v>
      </c>
      <c r="F1981" s="82">
        <v>2017</v>
      </c>
      <c r="G1981" s="83">
        <v>1975</v>
      </c>
      <c r="H1981" s="36">
        <v>10</v>
      </c>
      <c r="I1981" s="36">
        <v>1</v>
      </c>
      <c r="J1981" s="36">
        <v>0</v>
      </c>
      <c r="K1981" s="50">
        <f t="shared" si="240"/>
        <v>10</v>
      </c>
      <c r="L1981" s="63">
        <v>4213</v>
      </c>
      <c r="M1981" s="63">
        <v>3501</v>
      </c>
      <c r="N1981" s="95">
        <f t="shared" si="241"/>
        <v>0.54614985740212596</v>
      </c>
      <c r="O1981" s="36">
        <f t="shared" si="242"/>
        <v>20160278</v>
      </c>
      <c r="P1981" s="63">
        <v>2814.4300000000003</v>
      </c>
      <c r="Q1981" s="76">
        <f t="shared" si="246"/>
        <v>2.7408747064236807</v>
      </c>
      <c r="R1981" s="76">
        <f t="shared" si="243"/>
        <v>0.54614985740212596</v>
      </c>
      <c r="S1981" s="95">
        <f t="shared" si="244"/>
        <v>-1</v>
      </c>
      <c r="T1981" s="95">
        <f t="shared" si="245"/>
        <v>-1</v>
      </c>
    </row>
    <row r="1982" spans="1:20" x14ac:dyDescent="0.3">
      <c r="A1982" s="36">
        <v>1</v>
      </c>
      <c r="B1982" s="82">
        <v>300</v>
      </c>
      <c r="C1982" s="82">
        <v>1</v>
      </c>
      <c r="D1982" s="82" t="s">
        <v>611</v>
      </c>
      <c r="E1982" s="75">
        <v>2016</v>
      </c>
      <c r="F1982" s="82">
        <v>2017</v>
      </c>
      <c r="G1982" s="66">
        <v>626.72</v>
      </c>
      <c r="H1982" s="36">
        <v>5</v>
      </c>
      <c r="I1982" s="36">
        <v>0</v>
      </c>
      <c r="J1982" s="36">
        <v>0</v>
      </c>
      <c r="K1982" s="50">
        <f t="shared" si="240"/>
        <v>7</v>
      </c>
      <c r="L1982" s="63">
        <v>2173</v>
      </c>
      <c r="M1982" s="63">
        <v>2476</v>
      </c>
      <c r="N1982" s="95">
        <f t="shared" si="241"/>
        <v>0.46741234674123466</v>
      </c>
      <c r="O1982" s="36">
        <f t="shared" si="242"/>
        <v>20160300</v>
      </c>
      <c r="P1982" s="63">
        <v>1147.48</v>
      </c>
      <c r="Q1982" s="76">
        <f t="shared" si="246"/>
        <v>4.0514867361522642</v>
      </c>
      <c r="R1982" s="76">
        <f t="shared" si="243"/>
        <v>0.46741234674123466</v>
      </c>
      <c r="S1982" s="95">
        <f t="shared" si="244"/>
        <v>-1</v>
      </c>
      <c r="T1982" s="95">
        <f t="shared" si="245"/>
        <v>-1</v>
      </c>
    </row>
    <row r="1983" spans="1:20" x14ac:dyDescent="0.3">
      <c r="A1983" s="36">
        <v>1</v>
      </c>
      <c r="B1983" s="82">
        <v>356</v>
      </c>
      <c r="C1983" s="82">
        <v>1</v>
      </c>
      <c r="D1983" s="82" t="s">
        <v>601</v>
      </c>
      <c r="E1983" s="75">
        <v>2016</v>
      </c>
      <c r="F1983" s="82">
        <v>2017</v>
      </c>
      <c r="G1983" s="83">
        <v>1725.06</v>
      </c>
      <c r="H1983" s="36">
        <v>10</v>
      </c>
      <c r="I1983" s="36">
        <v>1</v>
      </c>
      <c r="J1983" s="36">
        <v>0</v>
      </c>
      <c r="K1983" s="50">
        <f t="shared" si="240"/>
        <v>10</v>
      </c>
      <c r="L1983" s="63">
        <v>295</v>
      </c>
      <c r="M1983" s="63">
        <v>162</v>
      </c>
      <c r="N1983" s="95">
        <f t="shared" si="241"/>
        <v>0.64551422319474838</v>
      </c>
      <c r="O1983" s="36">
        <f t="shared" si="242"/>
        <v>20160356</v>
      </c>
      <c r="P1983" s="63">
        <v>156</v>
      </c>
      <c r="Q1983" s="76">
        <f t="shared" si="246"/>
        <v>2.9294871794871793</v>
      </c>
      <c r="R1983" s="76">
        <f t="shared" si="243"/>
        <v>0.64551422319474838</v>
      </c>
      <c r="S1983" s="95">
        <f t="shared" si="244"/>
        <v>-1</v>
      </c>
      <c r="T1983" s="95">
        <f t="shared" si="245"/>
        <v>-1</v>
      </c>
    </row>
    <row r="1984" spans="1:20" x14ac:dyDescent="0.3">
      <c r="A1984" s="36">
        <v>1</v>
      </c>
      <c r="B1984" s="82">
        <v>390</v>
      </c>
      <c r="C1984" s="82">
        <v>1</v>
      </c>
      <c r="D1984" s="82" t="s">
        <v>557</v>
      </c>
      <c r="E1984" s="75">
        <v>2016</v>
      </c>
      <c r="F1984" s="82">
        <v>2018</v>
      </c>
      <c r="G1984" s="83">
        <v>324.24</v>
      </c>
      <c r="H1984" s="36">
        <v>10</v>
      </c>
      <c r="I1984" s="36">
        <v>1</v>
      </c>
      <c r="J1984" s="36">
        <v>1</v>
      </c>
      <c r="K1984" s="50">
        <f t="shared" si="240"/>
        <v>4</v>
      </c>
      <c r="L1984" s="63">
        <v>1209</v>
      </c>
      <c r="M1984" s="63">
        <v>651</v>
      </c>
      <c r="N1984" s="95">
        <f t="shared" si="241"/>
        <v>0.65</v>
      </c>
      <c r="O1984" s="36">
        <f t="shared" si="242"/>
        <v>20160390</v>
      </c>
      <c r="P1984" s="63">
        <v>460.8</v>
      </c>
      <c r="Q1984" s="76">
        <f t="shared" si="246"/>
        <v>4.036458333333333</v>
      </c>
      <c r="R1984" s="76">
        <f t="shared" si="243"/>
        <v>0.65</v>
      </c>
      <c r="S1984" s="95">
        <f t="shared" si="244"/>
        <v>-1</v>
      </c>
      <c r="T1984" s="95">
        <f t="shared" si="245"/>
        <v>-1</v>
      </c>
    </row>
    <row r="1985" spans="1:20" x14ac:dyDescent="0.3">
      <c r="A1985" s="36">
        <v>1</v>
      </c>
      <c r="B1985" s="82">
        <v>465</v>
      </c>
      <c r="C1985" s="82">
        <v>1</v>
      </c>
      <c r="D1985" s="82" t="s">
        <v>694</v>
      </c>
      <c r="E1985" s="75">
        <v>2016</v>
      </c>
      <c r="F1985" s="82">
        <v>2017</v>
      </c>
      <c r="G1985" s="83">
        <v>600</v>
      </c>
      <c r="H1985" s="36">
        <v>10</v>
      </c>
      <c r="I1985" s="36">
        <v>0</v>
      </c>
      <c r="J1985" s="36">
        <v>0</v>
      </c>
      <c r="K1985" s="50">
        <f t="shared" si="240"/>
        <v>7</v>
      </c>
      <c r="L1985" s="63">
        <v>2311</v>
      </c>
      <c r="M1985" s="63">
        <v>3666</v>
      </c>
      <c r="N1985" s="95">
        <f t="shared" si="241"/>
        <v>0.38664882047850091</v>
      </c>
      <c r="O1985" s="36">
        <f t="shared" si="242"/>
        <v>20160465</v>
      </c>
      <c r="P1985" s="63">
        <v>1574.9099999999999</v>
      </c>
      <c r="Q1985" s="76">
        <f t="shared" si="246"/>
        <v>3.7951374999206307</v>
      </c>
      <c r="R1985" s="76">
        <f t="shared" si="243"/>
        <v>0.38664882047850091</v>
      </c>
      <c r="S1985" s="95">
        <f t="shared" si="244"/>
        <v>-1</v>
      </c>
      <c r="T1985" s="95">
        <f t="shared" si="245"/>
        <v>-1</v>
      </c>
    </row>
    <row r="1986" spans="1:20" x14ac:dyDescent="0.3">
      <c r="A1986" s="36">
        <v>1</v>
      </c>
      <c r="B1986" s="82">
        <v>473</v>
      </c>
      <c r="C1986" s="82">
        <v>1</v>
      </c>
      <c r="D1986" s="82" t="s">
        <v>695</v>
      </c>
      <c r="E1986" s="75">
        <v>2016</v>
      </c>
      <c r="F1986" s="7">
        <v>2017</v>
      </c>
      <c r="G1986" s="66">
        <v>521.03</v>
      </c>
      <c r="H1986" s="36">
        <v>10</v>
      </c>
      <c r="I1986" s="36">
        <v>1</v>
      </c>
      <c r="J1986" s="36">
        <v>0</v>
      </c>
      <c r="K1986" s="50">
        <f t="shared" si="240"/>
        <v>6</v>
      </c>
      <c r="L1986" s="63">
        <v>1069</v>
      </c>
      <c r="M1986" s="63">
        <v>752</v>
      </c>
      <c r="N1986" s="95">
        <f t="shared" si="241"/>
        <v>0.58704008786381112</v>
      </c>
      <c r="O1986" s="36">
        <f t="shared" si="242"/>
        <v>20160473</v>
      </c>
      <c r="P1986" s="63">
        <v>461.26000000000005</v>
      </c>
      <c r="Q1986" s="76">
        <f t="shared" si="246"/>
        <v>3.947881888739539</v>
      </c>
      <c r="R1986" s="76">
        <f t="shared" si="243"/>
        <v>0.58704008786381112</v>
      </c>
      <c r="S1986" s="95">
        <f t="shared" si="244"/>
        <v>-1</v>
      </c>
      <c r="T1986" s="95">
        <f t="shared" si="245"/>
        <v>-1</v>
      </c>
    </row>
    <row r="1987" spans="1:20" x14ac:dyDescent="0.3">
      <c r="A1987" s="36">
        <v>1</v>
      </c>
      <c r="B1987" s="82">
        <v>507</v>
      </c>
      <c r="C1987" s="82">
        <v>1</v>
      </c>
      <c r="D1987" s="82" t="s">
        <v>696</v>
      </c>
      <c r="E1987" s="75">
        <v>2016</v>
      </c>
      <c r="F1987" s="7">
        <v>2017</v>
      </c>
      <c r="G1987" s="66">
        <v>1118.1099999999999</v>
      </c>
      <c r="H1987" s="36">
        <v>5</v>
      </c>
      <c r="I1987" s="36">
        <v>1</v>
      </c>
      <c r="J1987" s="36">
        <v>0</v>
      </c>
      <c r="K1987" s="50">
        <f t="shared" si="240"/>
        <v>10</v>
      </c>
      <c r="L1987" s="63">
        <v>912</v>
      </c>
      <c r="M1987" s="63">
        <v>460</v>
      </c>
      <c r="N1987" s="95">
        <f t="shared" si="241"/>
        <v>0.66472303206997085</v>
      </c>
      <c r="O1987" s="36">
        <f t="shared" si="242"/>
        <v>20160507</v>
      </c>
      <c r="P1987" s="63">
        <v>360.71999999999997</v>
      </c>
      <c r="Q1987" s="76">
        <f t="shared" si="246"/>
        <v>3.8035041029053009</v>
      </c>
      <c r="R1987" s="76">
        <f t="shared" si="243"/>
        <v>0.66472303206997085</v>
      </c>
      <c r="S1987" s="95">
        <f t="shared" si="244"/>
        <v>-1</v>
      </c>
      <c r="T1987" s="95">
        <f t="shared" si="245"/>
        <v>-1</v>
      </c>
    </row>
    <row r="1988" spans="1:20" x14ac:dyDescent="0.3">
      <c r="A1988" s="36">
        <v>1</v>
      </c>
      <c r="B1988" s="82">
        <v>542</v>
      </c>
      <c r="C1988" s="82">
        <v>1</v>
      </c>
      <c r="D1988" s="82" t="s">
        <v>291</v>
      </c>
      <c r="E1988" s="75">
        <v>2016</v>
      </c>
      <c r="F1988" s="7">
        <v>2018</v>
      </c>
      <c r="G1988" s="66">
        <v>400</v>
      </c>
      <c r="H1988" s="36">
        <v>10</v>
      </c>
      <c r="I1988" s="36">
        <v>1</v>
      </c>
      <c r="J1988" s="36">
        <v>1</v>
      </c>
      <c r="K1988" s="50">
        <f t="shared" si="240"/>
        <v>5</v>
      </c>
      <c r="L1988" s="63">
        <v>1277</v>
      </c>
      <c r="M1988" s="63">
        <v>1268</v>
      </c>
      <c r="N1988" s="95">
        <f t="shared" si="241"/>
        <v>0.50176817288801567</v>
      </c>
      <c r="O1988" s="36">
        <f t="shared" si="242"/>
        <v>20160542</v>
      </c>
      <c r="P1988" s="63">
        <v>467.85999999999996</v>
      </c>
      <c r="Q1988" s="76">
        <f t="shared" si="246"/>
        <v>5.4396614371820631</v>
      </c>
      <c r="R1988" s="76">
        <f t="shared" si="243"/>
        <v>0.50176817288801567</v>
      </c>
      <c r="S1988" s="95">
        <f t="shared" si="244"/>
        <v>-1</v>
      </c>
      <c r="T1988" s="95">
        <f t="shared" si="245"/>
        <v>-1</v>
      </c>
    </row>
    <row r="1989" spans="1:20" x14ac:dyDescent="0.3">
      <c r="A1989" s="36">
        <v>1</v>
      </c>
      <c r="B1989" s="82">
        <v>622</v>
      </c>
      <c r="C1989" s="7">
        <v>1</v>
      </c>
      <c r="D1989" s="7" t="s">
        <v>697</v>
      </c>
      <c r="E1989" s="75">
        <v>2016</v>
      </c>
      <c r="F1989" s="7">
        <v>2017</v>
      </c>
      <c r="G1989" s="66">
        <v>630</v>
      </c>
      <c r="H1989" s="36">
        <v>10</v>
      </c>
      <c r="I1989" s="36">
        <v>1</v>
      </c>
      <c r="J1989" s="36">
        <v>0</v>
      </c>
      <c r="K1989" s="50">
        <f t="shared" si="240"/>
        <v>7</v>
      </c>
      <c r="L1989" s="63">
        <v>22182</v>
      </c>
      <c r="M1989" s="63">
        <v>18519</v>
      </c>
      <c r="N1989" s="95">
        <f t="shared" si="241"/>
        <v>0.54499889437605953</v>
      </c>
      <c r="O1989" s="36">
        <f t="shared" si="242"/>
        <v>20160622</v>
      </c>
      <c r="P1989" s="63">
        <v>10669.879999999997</v>
      </c>
      <c r="Q1989" s="76">
        <f t="shared" si="246"/>
        <v>3.8145696109047158</v>
      </c>
      <c r="R1989" s="76">
        <f t="shared" si="243"/>
        <v>0.54499889437605953</v>
      </c>
      <c r="S1989" s="95">
        <f t="shared" si="244"/>
        <v>-1</v>
      </c>
      <c r="T1989" s="95">
        <f t="shared" si="245"/>
        <v>-1</v>
      </c>
    </row>
    <row r="1990" spans="1:20" x14ac:dyDescent="0.3">
      <c r="A1990" s="36">
        <v>1</v>
      </c>
      <c r="B1990" s="82">
        <v>696</v>
      </c>
      <c r="C1990" s="82">
        <v>1</v>
      </c>
      <c r="D1990" s="82" t="s">
        <v>698</v>
      </c>
      <c r="E1990" s="75">
        <v>2016</v>
      </c>
      <c r="F1990" s="82">
        <v>2017</v>
      </c>
      <c r="G1990" s="83">
        <v>254.42</v>
      </c>
      <c r="H1990" s="36">
        <v>10</v>
      </c>
      <c r="I1990" s="36">
        <v>1</v>
      </c>
      <c r="J1990" s="36">
        <v>0</v>
      </c>
      <c r="K1990" s="50">
        <f t="shared" si="240"/>
        <v>3</v>
      </c>
      <c r="L1990" s="63">
        <v>1286</v>
      </c>
      <c r="M1990" s="63">
        <v>630</v>
      </c>
      <c r="N1990" s="95">
        <f t="shared" si="241"/>
        <v>0.67118997912317324</v>
      </c>
      <c r="O1990" s="36">
        <f t="shared" si="242"/>
        <v>20160696</v>
      </c>
      <c r="P1990" s="63">
        <v>562.46</v>
      </c>
      <c r="Q1990" s="76">
        <f t="shared" si="246"/>
        <v>3.4064644596949116</v>
      </c>
      <c r="R1990" s="76">
        <f t="shared" si="243"/>
        <v>0.67118997912317324</v>
      </c>
      <c r="S1990" s="95">
        <f t="shared" si="244"/>
        <v>-1</v>
      </c>
      <c r="T1990" s="95">
        <f t="shared" si="245"/>
        <v>-1</v>
      </c>
    </row>
    <row r="1991" spans="1:20" x14ac:dyDescent="0.3">
      <c r="A1991" s="36">
        <v>1</v>
      </c>
      <c r="B1991" s="82">
        <v>815</v>
      </c>
      <c r="C1991" s="82">
        <v>2</v>
      </c>
      <c r="D1991" s="82" t="s">
        <v>699</v>
      </c>
      <c r="E1991" s="75">
        <v>2016</v>
      </c>
      <c r="F1991" s="7">
        <v>2017</v>
      </c>
      <c r="G1991" s="66">
        <v>0</v>
      </c>
      <c r="H1991" s="36">
        <v>4</v>
      </c>
      <c r="I1991" s="36">
        <v>1</v>
      </c>
      <c r="J1991" s="36">
        <v>0</v>
      </c>
      <c r="K1991" s="50">
        <f t="shared" si="240"/>
        <v>1</v>
      </c>
      <c r="L1991" s="63">
        <v>428</v>
      </c>
      <c r="M1991" s="63">
        <v>74</v>
      </c>
      <c r="N1991" s="95">
        <f t="shared" si="241"/>
        <v>0.85258964143426297</v>
      </c>
      <c r="O1991" s="36">
        <f t="shared" si="242"/>
        <v>20160815</v>
      </c>
      <c r="P1991" s="63">
        <v>1.96</v>
      </c>
      <c r="Q1991" s="76">
        <f t="shared" si="246"/>
        <v>256.12244897959187</v>
      </c>
      <c r="R1991" s="76">
        <f t="shared" si="243"/>
        <v>0.85258964143426297</v>
      </c>
      <c r="S1991" s="95">
        <f t="shared" si="244"/>
        <v>-1</v>
      </c>
      <c r="T1991" s="95">
        <f t="shared" si="245"/>
        <v>-1</v>
      </c>
    </row>
    <row r="1992" spans="1:20" x14ac:dyDescent="0.3">
      <c r="A1992" s="36">
        <v>1</v>
      </c>
      <c r="B1992" s="82">
        <v>850</v>
      </c>
      <c r="C1992" s="82">
        <v>1</v>
      </c>
      <c r="D1992" s="82" t="s">
        <v>437</v>
      </c>
      <c r="E1992" s="75">
        <v>2016</v>
      </c>
      <c r="F1992" s="7">
        <v>2017</v>
      </c>
      <c r="G1992" s="66">
        <v>560.11</v>
      </c>
      <c r="H1992" s="36">
        <v>10</v>
      </c>
      <c r="I1992" s="36">
        <v>1</v>
      </c>
      <c r="J1992" s="36">
        <v>0</v>
      </c>
      <c r="K1992" s="50">
        <f t="shared" si="240"/>
        <v>6</v>
      </c>
      <c r="L1992" s="63">
        <v>388</v>
      </c>
      <c r="M1992" s="63">
        <v>201</v>
      </c>
      <c r="N1992" s="95">
        <f t="shared" si="241"/>
        <v>0.65874363327674024</v>
      </c>
      <c r="O1992" s="36">
        <f t="shared" si="242"/>
        <v>20160850</v>
      </c>
      <c r="P1992" s="63">
        <v>287.97000000000003</v>
      </c>
      <c r="Q1992" s="76">
        <f t="shared" si="246"/>
        <v>2.0453519463833034</v>
      </c>
      <c r="R1992" s="76">
        <f t="shared" si="243"/>
        <v>0.65874363327674024</v>
      </c>
      <c r="S1992" s="95">
        <f t="shared" si="244"/>
        <v>-1</v>
      </c>
      <c r="T1992" s="95">
        <f t="shared" si="245"/>
        <v>-1</v>
      </c>
    </row>
    <row r="1993" spans="1:20" x14ac:dyDescent="0.3">
      <c r="A1993" s="36">
        <v>1</v>
      </c>
      <c r="B1993" s="82">
        <v>861</v>
      </c>
      <c r="C1993" s="82">
        <v>1</v>
      </c>
      <c r="D1993" s="82" t="s">
        <v>700</v>
      </c>
      <c r="E1993" s="75">
        <v>2016</v>
      </c>
      <c r="F1993" s="7">
        <v>2018</v>
      </c>
      <c r="G1993" s="66">
        <v>1527.67</v>
      </c>
      <c r="H1993" s="36">
        <v>10</v>
      </c>
      <c r="I1993" s="36">
        <v>1</v>
      </c>
      <c r="J1993" s="36">
        <v>1</v>
      </c>
      <c r="K1993" s="50">
        <f t="shared" si="240"/>
        <v>10</v>
      </c>
      <c r="L1993" s="63">
        <v>12942</v>
      </c>
      <c r="M1993" s="63">
        <v>6187</v>
      </c>
      <c r="N1993" s="95">
        <f t="shared" si="241"/>
        <v>0.67656437869203823</v>
      </c>
      <c r="O1993" s="36">
        <f t="shared" si="242"/>
        <v>20160861</v>
      </c>
      <c r="P1993" s="63">
        <v>3072.3999999999996</v>
      </c>
      <c r="Q1993" s="76">
        <f t="shared" si="246"/>
        <v>6.2260773336805109</v>
      </c>
      <c r="R1993" s="76">
        <f t="shared" si="243"/>
        <v>0.67656437869203823</v>
      </c>
      <c r="S1993" s="95">
        <f t="shared" si="244"/>
        <v>-1</v>
      </c>
      <c r="T1993" s="95">
        <f t="shared" si="245"/>
        <v>-1</v>
      </c>
    </row>
    <row r="1994" spans="1:20" x14ac:dyDescent="0.3">
      <c r="A1994" s="36">
        <v>1</v>
      </c>
      <c r="B1994" s="82">
        <v>881</v>
      </c>
      <c r="C1994" s="82">
        <v>1</v>
      </c>
      <c r="D1994" s="82" t="s">
        <v>359</v>
      </c>
      <c r="E1994" s="75">
        <v>2016</v>
      </c>
      <c r="F1994" s="7">
        <v>2017</v>
      </c>
      <c r="G1994" s="66">
        <v>584.17999999999995</v>
      </c>
      <c r="H1994" s="36">
        <v>10</v>
      </c>
      <c r="I1994" s="36">
        <v>0</v>
      </c>
      <c r="J1994" s="36">
        <v>0</v>
      </c>
      <c r="K1994" s="50">
        <f t="shared" si="240"/>
        <v>6</v>
      </c>
      <c r="L1994" s="63">
        <v>1247</v>
      </c>
      <c r="M1994" s="63">
        <v>1511</v>
      </c>
      <c r="N1994" s="95">
        <f t="shared" si="241"/>
        <v>0.45213923132704859</v>
      </c>
      <c r="O1994" s="36">
        <f t="shared" si="242"/>
        <v>20160881</v>
      </c>
      <c r="P1994" s="63">
        <v>878.92000000000007</v>
      </c>
      <c r="Q1994" s="76">
        <f t="shared" si="246"/>
        <v>3.1379420197515131</v>
      </c>
      <c r="R1994" s="76">
        <f t="shared" si="243"/>
        <v>0.45213923132704859</v>
      </c>
      <c r="S1994" s="95">
        <f t="shared" si="244"/>
        <v>-1</v>
      </c>
      <c r="T1994" s="95">
        <f t="shared" si="245"/>
        <v>-1</v>
      </c>
    </row>
    <row r="1995" spans="1:20" x14ac:dyDescent="0.3">
      <c r="A1995" s="36">
        <v>1</v>
      </c>
      <c r="B1995" s="82">
        <v>883</v>
      </c>
      <c r="C1995" s="82">
        <v>1</v>
      </c>
      <c r="D1995" s="82" t="s">
        <v>701</v>
      </c>
      <c r="E1995" s="75">
        <v>2016</v>
      </c>
      <c r="F1995" s="82">
        <v>2017</v>
      </c>
      <c r="G1995" s="66">
        <v>1142</v>
      </c>
      <c r="H1995" s="36">
        <v>9</v>
      </c>
      <c r="I1995" s="36">
        <v>0</v>
      </c>
      <c r="J1995" s="36">
        <v>0</v>
      </c>
      <c r="K1995" s="50">
        <f t="shared" si="240"/>
        <v>10</v>
      </c>
      <c r="L1995" s="63">
        <v>2046</v>
      </c>
      <c r="M1995" s="63">
        <v>3048</v>
      </c>
      <c r="N1995" s="95">
        <f t="shared" si="241"/>
        <v>0.40164899882214372</v>
      </c>
      <c r="O1995" s="36">
        <f t="shared" si="242"/>
        <v>20160883</v>
      </c>
      <c r="P1995" s="63">
        <v>1683.93</v>
      </c>
      <c r="Q1995" s="76">
        <f t="shared" si="246"/>
        <v>3.0250663626160232</v>
      </c>
      <c r="R1995" s="76">
        <f t="shared" si="243"/>
        <v>0.40164899882214372</v>
      </c>
      <c r="S1995" s="95">
        <f t="shared" si="244"/>
        <v>-1</v>
      </c>
      <c r="T1995" s="95">
        <f t="shared" si="245"/>
        <v>-1</v>
      </c>
    </row>
    <row r="1996" spans="1:20" x14ac:dyDescent="0.3">
      <c r="A1996" s="36">
        <v>1</v>
      </c>
      <c r="B1996" s="82">
        <v>2125</v>
      </c>
      <c r="C1996" s="82">
        <v>1</v>
      </c>
      <c r="D1996" s="82" t="s">
        <v>364</v>
      </c>
      <c r="E1996" s="75">
        <v>2016</v>
      </c>
      <c r="F1996" s="7">
        <v>2017</v>
      </c>
      <c r="G1996" s="66">
        <v>750</v>
      </c>
      <c r="H1996" s="36">
        <v>10</v>
      </c>
      <c r="I1996" s="36">
        <v>0</v>
      </c>
      <c r="J1996" s="36">
        <v>0</v>
      </c>
      <c r="K1996" s="50">
        <f t="shared" si="240"/>
        <v>8</v>
      </c>
      <c r="L1996" s="63">
        <v>1149</v>
      </c>
      <c r="M1996" s="63">
        <v>2086</v>
      </c>
      <c r="N1996" s="95">
        <f t="shared" si="241"/>
        <v>0.35517774343122099</v>
      </c>
      <c r="O1996" s="36">
        <f t="shared" si="242"/>
        <v>20162125</v>
      </c>
      <c r="P1996" s="63">
        <v>1152.8800000000001</v>
      </c>
      <c r="Q1996" s="76">
        <f t="shared" si="246"/>
        <v>2.8060162375962805</v>
      </c>
      <c r="R1996" s="76">
        <f t="shared" si="243"/>
        <v>0.35517774343122099</v>
      </c>
      <c r="S1996" s="95">
        <f t="shared" si="244"/>
        <v>-1</v>
      </c>
      <c r="T1996" s="95">
        <f t="shared" si="245"/>
        <v>-1</v>
      </c>
    </row>
    <row r="1997" spans="1:20" x14ac:dyDescent="0.3">
      <c r="A1997" s="36">
        <v>1</v>
      </c>
      <c r="B1997" s="82">
        <v>2137</v>
      </c>
      <c r="C1997" s="82">
        <v>1</v>
      </c>
      <c r="D1997" s="82" t="s">
        <v>575</v>
      </c>
      <c r="E1997" s="75">
        <v>2016</v>
      </c>
      <c r="F1997" s="82">
        <v>2017</v>
      </c>
      <c r="G1997" s="66">
        <v>760</v>
      </c>
      <c r="H1997" s="36">
        <v>10</v>
      </c>
      <c r="I1997" s="36">
        <v>0</v>
      </c>
      <c r="J1997" s="36">
        <v>0</v>
      </c>
      <c r="K1997" s="50">
        <f t="shared" si="240"/>
        <v>8</v>
      </c>
      <c r="L1997" s="63">
        <v>1013</v>
      </c>
      <c r="M1997" s="63">
        <v>1722</v>
      </c>
      <c r="N1997" s="95">
        <f t="shared" si="241"/>
        <v>0.37038391224862888</v>
      </c>
      <c r="O1997" s="36">
        <f t="shared" si="242"/>
        <v>20162137</v>
      </c>
      <c r="P1997" s="63">
        <v>600.73</v>
      </c>
      <c r="Q1997" s="76">
        <f t="shared" si="246"/>
        <v>4.5527941005110444</v>
      </c>
      <c r="R1997" s="76">
        <f t="shared" si="243"/>
        <v>0.37038391224862888</v>
      </c>
      <c r="S1997" s="95">
        <f t="shared" si="244"/>
        <v>-1</v>
      </c>
      <c r="T1997" s="95">
        <f t="shared" si="245"/>
        <v>-1</v>
      </c>
    </row>
    <row r="1998" spans="1:20" x14ac:dyDescent="0.3">
      <c r="A1998" s="36">
        <v>1</v>
      </c>
      <c r="B1998" s="82">
        <v>2149</v>
      </c>
      <c r="C1998" s="82">
        <v>1</v>
      </c>
      <c r="D1998" s="82" t="s">
        <v>702</v>
      </c>
      <c r="E1998" s="75">
        <v>2016</v>
      </c>
      <c r="F1998" s="7">
        <v>2017</v>
      </c>
      <c r="G1998" s="66">
        <v>213</v>
      </c>
      <c r="H1998" s="36">
        <v>10</v>
      </c>
      <c r="I1998" s="36">
        <v>1</v>
      </c>
      <c r="J1998" s="36">
        <v>0</v>
      </c>
      <c r="K1998" s="50">
        <f t="shared" si="240"/>
        <v>3</v>
      </c>
      <c r="L1998" s="63">
        <v>2848</v>
      </c>
      <c r="M1998" s="63">
        <v>2324</v>
      </c>
      <c r="N1998" s="95">
        <f t="shared" si="241"/>
        <v>0.55065738592420732</v>
      </c>
      <c r="O1998" s="36">
        <f t="shared" si="242"/>
        <v>20162149</v>
      </c>
      <c r="P1998" s="63">
        <v>1131.8</v>
      </c>
      <c r="Q1998" s="76">
        <f t="shared" si="246"/>
        <v>4.5697119632443899</v>
      </c>
      <c r="R1998" s="76">
        <f t="shared" si="243"/>
        <v>0.55065738592420732</v>
      </c>
      <c r="S1998" s="95">
        <f t="shared" si="244"/>
        <v>-1</v>
      </c>
      <c r="T1998" s="95">
        <f t="shared" si="245"/>
        <v>-1</v>
      </c>
    </row>
    <row r="1999" spans="1:20" x14ac:dyDescent="0.3">
      <c r="A1999" s="36">
        <v>1</v>
      </c>
      <c r="B1999" s="82">
        <v>2683</v>
      </c>
      <c r="C1999" s="82">
        <v>1</v>
      </c>
      <c r="D1999" s="82" t="s">
        <v>587</v>
      </c>
      <c r="E1999" s="75">
        <v>2016</v>
      </c>
      <c r="F1999" s="82">
        <v>2017</v>
      </c>
      <c r="G1999" s="83">
        <v>2320</v>
      </c>
      <c r="H1999" s="36">
        <v>5</v>
      </c>
      <c r="I1999" s="36">
        <v>0</v>
      </c>
      <c r="J1999" s="36">
        <v>0</v>
      </c>
      <c r="K1999" s="50">
        <f t="shared" si="240"/>
        <v>10</v>
      </c>
      <c r="L1999" s="63">
        <v>481</v>
      </c>
      <c r="M1999" s="63">
        <v>961</v>
      </c>
      <c r="N1999" s="95">
        <f t="shared" si="241"/>
        <v>0.33356449375866853</v>
      </c>
      <c r="O1999" s="36">
        <f t="shared" si="242"/>
        <v>20162683</v>
      </c>
      <c r="P1999" s="63">
        <v>410.09999999999997</v>
      </c>
      <c r="Q1999" s="76">
        <f t="shared" si="246"/>
        <v>3.5162155571811757</v>
      </c>
      <c r="R1999" s="76">
        <f t="shared" si="243"/>
        <v>0.33356449375866853</v>
      </c>
      <c r="S1999" s="95">
        <f t="shared" si="244"/>
        <v>-1</v>
      </c>
      <c r="T1999" s="95">
        <f t="shared" si="245"/>
        <v>-1</v>
      </c>
    </row>
    <row r="2000" spans="1:20" x14ac:dyDescent="0.3">
      <c r="A2000" s="36">
        <v>1</v>
      </c>
      <c r="B2000" s="82">
        <v>2752</v>
      </c>
      <c r="C2000" s="82">
        <v>1</v>
      </c>
      <c r="D2000" s="82" t="s">
        <v>622</v>
      </c>
      <c r="E2000" s="75">
        <v>2016</v>
      </c>
      <c r="F2000" s="82">
        <v>2018</v>
      </c>
      <c r="G2000" s="66">
        <v>601.04999999999995</v>
      </c>
      <c r="H2000" s="36">
        <v>10</v>
      </c>
      <c r="I2000" s="36">
        <v>1</v>
      </c>
      <c r="J2000" s="36">
        <v>1</v>
      </c>
      <c r="K2000" s="50">
        <f t="shared" si="240"/>
        <v>7</v>
      </c>
      <c r="L2000" s="63">
        <v>3819</v>
      </c>
      <c r="M2000" s="63">
        <v>2083</v>
      </c>
      <c r="N2000" s="95">
        <f t="shared" si="241"/>
        <v>0.64706879024059638</v>
      </c>
      <c r="O2000" s="36">
        <f t="shared" si="242"/>
        <v>20162752</v>
      </c>
      <c r="P2000" s="63">
        <v>1742.5500000000002</v>
      </c>
      <c r="Q2000" s="76">
        <f t="shared" si="246"/>
        <v>3.3869903302631199</v>
      </c>
      <c r="R2000" s="76">
        <f t="shared" si="243"/>
        <v>0.64706879024059638</v>
      </c>
      <c r="S2000" s="95">
        <f t="shared" si="244"/>
        <v>-1</v>
      </c>
      <c r="T2000" s="95">
        <f t="shared" si="245"/>
        <v>-1</v>
      </c>
    </row>
    <row r="2001" spans="1:20" x14ac:dyDescent="0.3">
      <c r="A2001" s="36">
        <v>1</v>
      </c>
      <c r="B2001" s="82">
        <v>2854</v>
      </c>
      <c r="C2001" s="82">
        <v>1</v>
      </c>
      <c r="D2001" s="82" t="s">
        <v>703</v>
      </c>
      <c r="E2001" s="75">
        <v>2016</v>
      </c>
      <c r="F2001" s="7">
        <v>2017</v>
      </c>
      <c r="G2001" s="66">
        <v>460</v>
      </c>
      <c r="H2001" s="36">
        <v>10</v>
      </c>
      <c r="I2001" s="36">
        <v>0</v>
      </c>
      <c r="J2001" s="36">
        <v>0</v>
      </c>
      <c r="K2001" s="50">
        <f t="shared" si="240"/>
        <v>5</v>
      </c>
      <c r="L2001" s="63">
        <v>515</v>
      </c>
      <c r="M2001" s="63">
        <v>774</v>
      </c>
      <c r="N2001" s="95">
        <f t="shared" si="241"/>
        <v>0.39953452288595809</v>
      </c>
      <c r="O2001" s="36">
        <f t="shared" si="242"/>
        <v>20162854</v>
      </c>
      <c r="P2001" s="63">
        <v>511.46000000000004</v>
      </c>
      <c r="Q2001" s="76">
        <f t="shared" si="246"/>
        <v>2.5202361866030576</v>
      </c>
      <c r="R2001" s="76">
        <f t="shared" si="243"/>
        <v>0.39953452288595809</v>
      </c>
      <c r="S2001" s="95">
        <f t="shared" si="244"/>
        <v>-1</v>
      </c>
      <c r="T2001" s="95">
        <f t="shared" si="245"/>
        <v>-1</v>
      </c>
    </row>
    <row r="2002" spans="1:20" x14ac:dyDescent="0.3">
      <c r="A2002" s="36">
        <v>1</v>
      </c>
      <c r="B2002" s="82">
        <v>2889</v>
      </c>
      <c r="C2002" s="82">
        <v>1</v>
      </c>
      <c r="D2002" s="82" t="s">
        <v>704</v>
      </c>
      <c r="E2002" s="75">
        <v>2016</v>
      </c>
      <c r="F2002" s="82">
        <v>2017</v>
      </c>
      <c r="G2002" s="66">
        <v>194.58</v>
      </c>
      <c r="H2002" s="36">
        <v>7</v>
      </c>
      <c r="I2002" s="36">
        <v>1</v>
      </c>
      <c r="J2002" s="36">
        <v>0</v>
      </c>
      <c r="K2002" s="50">
        <f t="shared" si="240"/>
        <v>2</v>
      </c>
      <c r="L2002" s="63">
        <v>1486</v>
      </c>
      <c r="M2002" s="63">
        <v>1146</v>
      </c>
      <c r="N2002" s="95">
        <f t="shared" si="241"/>
        <v>0.56458966565349544</v>
      </c>
      <c r="O2002" s="36">
        <f t="shared" si="242"/>
        <v>20162889</v>
      </c>
      <c r="P2002" s="63">
        <v>695.05000000000018</v>
      </c>
      <c r="Q2002" s="76">
        <f t="shared" si="246"/>
        <v>3.7867779296453481</v>
      </c>
      <c r="R2002" s="76">
        <f t="shared" si="243"/>
        <v>0.56458966565349544</v>
      </c>
      <c r="S2002" s="95">
        <f t="shared" si="244"/>
        <v>-1</v>
      </c>
      <c r="T2002" s="95">
        <f t="shared" si="245"/>
        <v>-1</v>
      </c>
    </row>
    <row r="2003" spans="1:20" x14ac:dyDescent="0.3">
      <c r="A2003" s="36">
        <v>1</v>
      </c>
      <c r="B2003" s="82">
        <v>2890</v>
      </c>
      <c r="C2003" s="82">
        <v>1</v>
      </c>
      <c r="D2003" s="82" t="s">
        <v>533</v>
      </c>
      <c r="E2003" s="75">
        <v>2016</v>
      </c>
      <c r="F2003" s="7">
        <v>2017</v>
      </c>
      <c r="G2003" s="66">
        <v>1557.92</v>
      </c>
      <c r="H2003" s="36">
        <v>10</v>
      </c>
      <c r="I2003" s="36">
        <v>1</v>
      </c>
      <c r="J2003" s="36">
        <v>0</v>
      </c>
      <c r="K2003" s="50">
        <f t="shared" si="240"/>
        <v>10</v>
      </c>
      <c r="L2003" s="63">
        <v>1194</v>
      </c>
      <c r="M2003" s="63">
        <v>887</v>
      </c>
      <c r="N2003" s="95">
        <f t="shared" si="241"/>
        <v>0.57376261412782315</v>
      </c>
      <c r="O2003" s="36">
        <f t="shared" si="242"/>
        <v>20162890</v>
      </c>
      <c r="P2003" s="63">
        <v>496.35999999999996</v>
      </c>
      <c r="Q2003" s="76">
        <f t="shared" si="246"/>
        <v>4.1925215569344836</v>
      </c>
      <c r="R2003" s="76">
        <f t="shared" si="243"/>
        <v>0.57376261412782315</v>
      </c>
      <c r="S2003" s="95">
        <f t="shared" si="244"/>
        <v>-1</v>
      </c>
      <c r="T2003" s="95">
        <f t="shared" si="245"/>
        <v>-1</v>
      </c>
    </row>
    <row r="2004" spans="1:20" x14ac:dyDescent="0.3">
      <c r="A2004" s="36">
        <v>1</v>
      </c>
      <c r="B2004" s="82">
        <v>2895</v>
      </c>
      <c r="C2004" s="82">
        <v>1</v>
      </c>
      <c r="D2004" s="82" t="s">
        <v>705</v>
      </c>
      <c r="E2004" s="75">
        <v>2016</v>
      </c>
      <c r="F2004" s="82">
        <v>2018</v>
      </c>
      <c r="G2004" s="66">
        <v>284.87</v>
      </c>
      <c r="H2004" s="36">
        <v>10</v>
      </c>
      <c r="I2004" s="36">
        <v>1</v>
      </c>
      <c r="J2004" s="36">
        <v>1</v>
      </c>
      <c r="K2004" s="50">
        <f t="shared" si="240"/>
        <v>3</v>
      </c>
      <c r="L2004" s="63">
        <v>2683</v>
      </c>
      <c r="M2004" s="63">
        <v>1281</v>
      </c>
      <c r="N2004" s="95">
        <f t="shared" si="241"/>
        <v>0.67684157416750756</v>
      </c>
      <c r="O2004" s="36">
        <f t="shared" si="242"/>
        <v>20162895</v>
      </c>
      <c r="P2004" s="63">
        <v>1195.7799999999997</v>
      </c>
      <c r="Q2004" s="76">
        <f t="shared" si="246"/>
        <v>3.3149910518657286</v>
      </c>
      <c r="R2004" s="76">
        <f t="shared" si="243"/>
        <v>0.67684157416750756</v>
      </c>
      <c r="S2004" s="95">
        <f t="shared" si="244"/>
        <v>-1</v>
      </c>
      <c r="T2004" s="95">
        <f t="shared" si="245"/>
        <v>-1</v>
      </c>
    </row>
    <row r="2005" spans="1:20" x14ac:dyDescent="0.3">
      <c r="A2005" s="36">
        <v>1</v>
      </c>
      <c r="B2005" s="82">
        <v>2895</v>
      </c>
      <c r="C2005" s="82">
        <v>1</v>
      </c>
      <c r="D2005" s="82" t="s">
        <v>706</v>
      </c>
      <c r="E2005" s="75">
        <v>2016</v>
      </c>
      <c r="F2005" s="82">
        <v>2018</v>
      </c>
      <c r="G2005" s="66">
        <v>175.13</v>
      </c>
      <c r="H2005" s="36">
        <v>10</v>
      </c>
      <c r="I2005" s="36">
        <v>1</v>
      </c>
      <c r="J2005" s="36">
        <v>1</v>
      </c>
      <c r="K2005" s="50">
        <f t="shared" si="240"/>
        <v>2</v>
      </c>
      <c r="L2005" s="63">
        <v>2016</v>
      </c>
      <c r="M2005" s="63">
        <v>1956</v>
      </c>
      <c r="N2005" s="95">
        <f t="shared" si="241"/>
        <v>0.50755287009063443</v>
      </c>
      <c r="O2005" s="36">
        <f t="shared" si="242"/>
        <v>20162895</v>
      </c>
      <c r="P2005" s="63">
        <v>1195.7799999999997</v>
      </c>
      <c r="Q2005" s="76">
        <f t="shared" si="246"/>
        <v>3.3216812457140952</v>
      </c>
      <c r="R2005" s="76">
        <f t="shared" si="243"/>
        <v>0.50755287009063443</v>
      </c>
      <c r="S2005" s="95">
        <f t="shared" si="244"/>
        <v>-1</v>
      </c>
      <c r="T2005" s="95">
        <f t="shared" si="245"/>
        <v>-1</v>
      </c>
    </row>
    <row r="2006" spans="1:20" x14ac:dyDescent="0.3">
      <c r="A2006" s="36">
        <v>1</v>
      </c>
      <c r="B2006" s="82">
        <v>2903</v>
      </c>
      <c r="C2006" s="82">
        <v>1</v>
      </c>
      <c r="D2006" s="82" t="s">
        <v>707</v>
      </c>
      <c r="E2006" s="75">
        <v>2016</v>
      </c>
      <c r="F2006" s="82">
        <v>2017</v>
      </c>
      <c r="G2006" s="66">
        <v>1293.4100000000001</v>
      </c>
      <c r="H2006" s="36">
        <v>10</v>
      </c>
      <c r="I2006" s="36">
        <v>0</v>
      </c>
      <c r="J2006" s="36">
        <v>0</v>
      </c>
      <c r="K2006" s="50">
        <f t="shared" si="240"/>
        <v>10</v>
      </c>
      <c r="L2006" s="63">
        <v>757</v>
      </c>
      <c r="M2006" s="63">
        <v>1091</v>
      </c>
      <c r="N2006" s="95">
        <f t="shared" si="241"/>
        <v>0.40963203463203463</v>
      </c>
      <c r="O2006" s="36">
        <f t="shared" si="242"/>
        <v>20162903</v>
      </c>
      <c r="P2006" s="63">
        <v>478.65000000000003</v>
      </c>
      <c r="Q2006" s="76">
        <f t="shared" si="246"/>
        <v>3.8608586649952992</v>
      </c>
      <c r="R2006" s="76">
        <f t="shared" si="243"/>
        <v>0.40963203463203463</v>
      </c>
      <c r="S2006" s="95">
        <f t="shared" si="244"/>
        <v>-1</v>
      </c>
      <c r="T2006" s="95">
        <f t="shared" si="245"/>
        <v>-1</v>
      </c>
    </row>
    <row r="2007" spans="1:20" x14ac:dyDescent="0.3">
      <c r="A2007" s="36">
        <v>1</v>
      </c>
      <c r="B2007" s="82">
        <v>2904</v>
      </c>
      <c r="C2007" s="82">
        <v>1</v>
      </c>
      <c r="D2007" s="82" t="s">
        <v>708</v>
      </c>
      <c r="E2007" s="75">
        <v>2016</v>
      </c>
      <c r="F2007" s="82">
        <v>2018</v>
      </c>
      <c r="G2007" s="66">
        <v>760</v>
      </c>
      <c r="H2007" s="36">
        <v>10</v>
      </c>
      <c r="I2007" s="36">
        <v>1</v>
      </c>
      <c r="J2007" s="36">
        <v>1</v>
      </c>
      <c r="K2007" s="50">
        <f t="shared" si="240"/>
        <v>8</v>
      </c>
      <c r="L2007" s="63">
        <v>1257</v>
      </c>
      <c r="M2007" s="63">
        <v>1222</v>
      </c>
      <c r="N2007" s="95">
        <f t="shared" si="241"/>
        <v>0.50705929810407424</v>
      </c>
      <c r="O2007" s="36">
        <f t="shared" si="242"/>
        <v>20162904</v>
      </c>
      <c r="P2007" s="63">
        <v>742.38</v>
      </c>
      <c r="Q2007" s="76">
        <f t="shared" si="246"/>
        <v>3.3392602171394703</v>
      </c>
      <c r="R2007" s="76">
        <f t="shared" si="243"/>
        <v>0.50705929810407424</v>
      </c>
      <c r="S2007" s="95">
        <f t="shared" si="244"/>
        <v>-1</v>
      </c>
      <c r="T2007" s="95">
        <f t="shared" si="245"/>
        <v>-1</v>
      </c>
    </row>
    <row r="2008" spans="1:20" x14ac:dyDescent="0.3">
      <c r="A2008" s="36">
        <v>3</v>
      </c>
      <c r="B2008" s="82">
        <v>6</v>
      </c>
      <c r="C2008" s="82">
        <v>3</v>
      </c>
      <c r="D2008" s="82" t="s">
        <v>709</v>
      </c>
      <c r="E2008" s="36">
        <v>2017</v>
      </c>
      <c r="F2008" s="36">
        <v>2018</v>
      </c>
      <c r="G2008" s="109">
        <v>921.1</v>
      </c>
      <c r="H2008" s="36">
        <v>10</v>
      </c>
      <c r="I2008" s="36">
        <v>1</v>
      </c>
      <c r="J2008" s="36">
        <v>0</v>
      </c>
      <c r="K2008" s="50">
        <f t="shared" si="240"/>
        <v>10</v>
      </c>
      <c r="L2008" s="36">
        <v>1842</v>
      </c>
      <c r="M2008" s="36">
        <v>939</v>
      </c>
      <c r="N2008" s="95">
        <f t="shared" ref="N2008:N2070" si="247">L2008/(L2008+M2008)</f>
        <v>0.6623516720604099</v>
      </c>
      <c r="O2008" s="36">
        <f t="shared" ref="O2008:O2070" si="248">10000*E2008+B2008</f>
        <v>20170006</v>
      </c>
      <c r="P2008" s="36">
        <v>3525.19</v>
      </c>
      <c r="Q2008" s="76">
        <f t="shared" ref="Q2008:Q2070" si="249">(L2008+M2008)/P2008</f>
        <v>0.78889364828562436</v>
      </c>
      <c r="R2008" s="76">
        <f t="shared" ref="R2008:R2070" si="250">IF(A2008=1,N2008,-1)</f>
        <v>-1</v>
      </c>
      <c r="S2008" s="95">
        <f t="shared" ref="S2008:S2070" si="251">IF(A2008=2,N2008,-1)</f>
        <v>-1</v>
      </c>
      <c r="T2008" s="95">
        <f t="shared" ref="T2008:T2070" si="252">IF(A2008=3,N2008,-1)</f>
        <v>0.6623516720604099</v>
      </c>
    </row>
    <row r="2009" spans="1:20" x14ac:dyDescent="0.3">
      <c r="A2009" s="36">
        <v>3</v>
      </c>
      <c r="B2009" s="82">
        <v>11</v>
      </c>
      <c r="C2009" s="82">
        <v>1</v>
      </c>
      <c r="D2009" s="82" t="s">
        <v>710</v>
      </c>
      <c r="E2009" s="36">
        <v>2017</v>
      </c>
      <c r="F2009" s="36">
        <v>2018</v>
      </c>
      <c r="G2009" s="109">
        <v>226.2</v>
      </c>
      <c r="H2009" s="36">
        <v>10</v>
      </c>
      <c r="I2009" s="36">
        <v>1</v>
      </c>
      <c r="J2009" s="36">
        <v>0</v>
      </c>
      <c r="K2009" s="50">
        <f t="shared" si="240"/>
        <v>3</v>
      </c>
      <c r="L2009" s="36">
        <v>16681</v>
      </c>
      <c r="M2009" s="36">
        <v>8586</v>
      </c>
      <c r="N2009" s="95">
        <f t="shared" si="247"/>
        <v>0.66018917956227485</v>
      </c>
      <c r="O2009" s="36">
        <f t="shared" si="248"/>
        <v>20170011</v>
      </c>
      <c r="P2009" s="36">
        <v>38182.420000000006</v>
      </c>
      <c r="Q2009" s="76">
        <f t="shared" si="249"/>
        <v>0.6617443315536311</v>
      </c>
      <c r="R2009" s="76">
        <f t="shared" si="250"/>
        <v>-1</v>
      </c>
      <c r="S2009" s="95">
        <f t="shared" si="251"/>
        <v>-1</v>
      </c>
      <c r="T2009" s="95">
        <f t="shared" si="252"/>
        <v>0.66018917956227485</v>
      </c>
    </row>
    <row r="2010" spans="1:20" x14ac:dyDescent="0.3">
      <c r="A2010" s="36">
        <v>3</v>
      </c>
      <c r="B2010" s="82">
        <v>77</v>
      </c>
      <c r="C2010" s="82">
        <v>1</v>
      </c>
      <c r="D2010" s="82" t="s">
        <v>711</v>
      </c>
      <c r="E2010" s="36">
        <v>2017</v>
      </c>
      <c r="F2010" s="36">
        <v>2018</v>
      </c>
      <c r="G2010" s="109">
        <v>724.61</v>
      </c>
      <c r="H2010" s="36">
        <v>10</v>
      </c>
      <c r="I2010" s="36">
        <v>1</v>
      </c>
      <c r="J2010" s="36">
        <v>0</v>
      </c>
      <c r="K2010" s="50">
        <f t="shared" si="240"/>
        <v>8</v>
      </c>
      <c r="L2010" s="36">
        <v>2878</v>
      </c>
      <c r="M2010" s="36">
        <v>2849</v>
      </c>
      <c r="N2010" s="95">
        <f t="shared" si="247"/>
        <v>0.50253186659682203</v>
      </c>
      <c r="O2010" s="36">
        <f t="shared" si="248"/>
        <v>20170077</v>
      </c>
      <c r="P2010" s="36">
        <v>8504.85</v>
      </c>
      <c r="Q2010" s="76">
        <f t="shared" si="249"/>
        <v>0.673380482900933</v>
      </c>
      <c r="R2010" s="76">
        <f t="shared" si="250"/>
        <v>-1</v>
      </c>
      <c r="S2010" s="95">
        <f t="shared" si="251"/>
        <v>-1</v>
      </c>
      <c r="T2010" s="95">
        <f t="shared" si="252"/>
        <v>0.50253186659682203</v>
      </c>
    </row>
    <row r="2011" spans="1:20" x14ac:dyDescent="0.3">
      <c r="A2011" s="36">
        <v>3</v>
      </c>
      <c r="B2011" s="82">
        <v>81</v>
      </c>
      <c r="C2011" s="82">
        <v>1</v>
      </c>
      <c r="D2011" s="82" t="s">
        <v>712</v>
      </c>
      <c r="E2011" s="36">
        <v>2017</v>
      </c>
      <c r="F2011" s="36">
        <v>2018</v>
      </c>
      <c r="G2011" s="109">
        <v>731.68</v>
      </c>
      <c r="H2011" s="36">
        <v>10</v>
      </c>
      <c r="I2011" s="36">
        <v>1</v>
      </c>
      <c r="J2011" s="36">
        <v>0</v>
      </c>
      <c r="K2011" s="50">
        <f t="shared" si="240"/>
        <v>8</v>
      </c>
      <c r="L2011" s="36">
        <v>116</v>
      </c>
      <c r="M2011" s="36">
        <v>8</v>
      </c>
      <c r="N2011" s="95">
        <f t="shared" si="247"/>
        <v>0.93548387096774188</v>
      </c>
      <c r="O2011" s="36">
        <f t="shared" si="248"/>
        <v>20170081</v>
      </c>
      <c r="P2011" s="36">
        <v>151.25</v>
      </c>
      <c r="Q2011" s="76">
        <f t="shared" si="249"/>
        <v>0.81983471074380165</v>
      </c>
      <c r="R2011" s="76">
        <f t="shared" si="250"/>
        <v>-1</v>
      </c>
      <c r="S2011" s="95">
        <f t="shared" si="251"/>
        <v>-1</v>
      </c>
      <c r="T2011" s="95">
        <f t="shared" si="252"/>
        <v>0.93548387096774188</v>
      </c>
    </row>
    <row r="2012" spans="1:20" x14ac:dyDescent="0.3">
      <c r="A2012" s="36">
        <v>3</v>
      </c>
      <c r="B2012" s="82">
        <v>139</v>
      </c>
      <c r="C2012" s="82">
        <v>1</v>
      </c>
      <c r="D2012" s="82" t="s">
        <v>119</v>
      </c>
      <c r="E2012" s="36">
        <v>2017</v>
      </c>
      <c r="F2012" s="36">
        <v>2018</v>
      </c>
      <c r="G2012" s="109">
        <v>600</v>
      </c>
      <c r="H2012" s="36">
        <v>8</v>
      </c>
      <c r="I2012" s="36">
        <v>0</v>
      </c>
      <c r="J2012" s="36">
        <v>0</v>
      </c>
      <c r="K2012" s="50">
        <f t="shared" si="240"/>
        <v>7</v>
      </c>
      <c r="L2012" s="36">
        <v>445</v>
      </c>
      <c r="M2012" s="36">
        <v>538</v>
      </c>
      <c r="N2012" s="95">
        <f t="shared" si="247"/>
        <v>0.45269582909460832</v>
      </c>
      <c r="O2012" s="36">
        <f t="shared" si="248"/>
        <v>20170139</v>
      </c>
      <c r="P2012" s="36">
        <v>867.22</v>
      </c>
      <c r="Q2012" s="76">
        <f t="shared" si="249"/>
        <v>1.1335070685639168</v>
      </c>
      <c r="R2012" s="76">
        <f t="shared" si="250"/>
        <v>-1</v>
      </c>
      <c r="S2012" s="95">
        <f t="shared" si="251"/>
        <v>-1</v>
      </c>
      <c r="T2012" s="95">
        <f t="shared" si="252"/>
        <v>0.45269582909460832</v>
      </c>
    </row>
    <row r="2013" spans="1:20" x14ac:dyDescent="0.3">
      <c r="A2013" s="36">
        <v>3</v>
      </c>
      <c r="B2013" s="82">
        <v>191</v>
      </c>
      <c r="C2013" s="82">
        <v>1</v>
      </c>
      <c r="D2013" s="82" t="s">
        <v>713</v>
      </c>
      <c r="E2013" s="36">
        <v>2017</v>
      </c>
      <c r="F2013" s="36">
        <v>2018</v>
      </c>
      <c r="G2013" s="109">
        <v>757.19</v>
      </c>
      <c r="H2013" s="36">
        <v>10</v>
      </c>
      <c r="I2013" s="36">
        <v>1</v>
      </c>
      <c r="J2013" s="36">
        <v>0</v>
      </c>
      <c r="K2013" s="50">
        <f t="shared" si="240"/>
        <v>8</v>
      </c>
      <c r="L2013" s="36">
        <v>4924</v>
      </c>
      <c r="M2013" s="36">
        <v>1630</v>
      </c>
      <c r="N2013" s="95">
        <f t="shared" si="247"/>
        <v>0.75129691791272502</v>
      </c>
      <c r="O2013" s="36">
        <f t="shared" si="248"/>
        <v>20170191</v>
      </c>
      <c r="P2013" s="36">
        <v>9114.1699999999983</v>
      </c>
      <c r="Q2013" s="76">
        <f t="shared" si="249"/>
        <v>0.71910003873089934</v>
      </c>
      <c r="R2013" s="76">
        <f t="shared" si="250"/>
        <v>-1</v>
      </c>
      <c r="S2013" s="95">
        <f t="shared" si="251"/>
        <v>-1</v>
      </c>
      <c r="T2013" s="95">
        <f t="shared" si="252"/>
        <v>0.75129691791272502</v>
      </c>
    </row>
    <row r="2014" spans="1:20" x14ac:dyDescent="0.3">
      <c r="A2014" s="36">
        <v>3</v>
      </c>
      <c r="B2014" s="82">
        <v>191</v>
      </c>
      <c r="C2014" s="82">
        <v>1</v>
      </c>
      <c r="D2014" s="82" t="s">
        <v>714</v>
      </c>
      <c r="E2014" s="36">
        <v>2017</v>
      </c>
      <c r="F2014" s="36">
        <v>2018</v>
      </c>
      <c r="G2014" s="109">
        <v>415</v>
      </c>
      <c r="H2014" s="36">
        <v>10</v>
      </c>
      <c r="I2014" s="36">
        <v>1</v>
      </c>
      <c r="J2014" s="36">
        <v>0</v>
      </c>
      <c r="K2014" s="50">
        <f t="shared" si="240"/>
        <v>5</v>
      </c>
      <c r="L2014" s="36">
        <v>4144</v>
      </c>
      <c r="M2014" s="36">
        <v>2392</v>
      </c>
      <c r="N2014" s="95">
        <f t="shared" si="247"/>
        <v>0.6340269277845777</v>
      </c>
      <c r="O2014" s="36">
        <f t="shared" si="248"/>
        <v>20170191</v>
      </c>
      <c r="P2014" s="36">
        <v>9114.1699999999983</v>
      </c>
      <c r="Q2014" s="76">
        <f t="shared" si="249"/>
        <v>0.71712509202703056</v>
      </c>
      <c r="R2014" s="76">
        <f t="shared" si="250"/>
        <v>-1</v>
      </c>
      <c r="S2014" s="95">
        <f t="shared" si="251"/>
        <v>-1</v>
      </c>
      <c r="T2014" s="95">
        <f t="shared" si="252"/>
        <v>0.6340269277845777</v>
      </c>
    </row>
    <row r="2015" spans="1:20" x14ac:dyDescent="0.3">
      <c r="A2015" s="36">
        <v>3</v>
      </c>
      <c r="B2015" s="82">
        <v>194</v>
      </c>
      <c r="C2015" s="82">
        <v>1</v>
      </c>
      <c r="D2015" s="82" t="s">
        <v>715</v>
      </c>
      <c r="E2015" s="36">
        <v>2017</v>
      </c>
      <c r="F2015" s="36">
        <v>2018</v>
      </c>
      <c r="G2015" s="109">
        <v>692.75</v>
      </c>
      <c r="H2015" s="36">
        <v>10</v>
      </c>
      <c r="I2015" s="36">
        <v>1</v>
      </c>
      <c r="J2015" s="36">
        <v>0</v>
      </c>
      <c r="K2015" s="50">
        <f t="shared" si="240"/>
        <v>7</v>
      </c>
      <c r="L2015" s="36">
        <v>4623</v>
      </c>
      <c r="M2015" s="36">
        <v>1568</v>
      </c>
      <c r="N2015" s="95">
        <f t="shared" si="247"/>
        <v>0.7467291229203683</v>
      </c>
      <c r="O2015" s="36">
        <f t="shared" si="248"/>
        <v>20170194</v>
      </c>
      <c r="P2015" s="36">
        <v>10940.650000000001</v>
      </c>
      <c r="Q2015" s="76">
        <f t="shared" si="249"/>
        <v>0.56587131477563024</v>
      </c>
      <c r="R2015" s="76">
        <f t="shared" si="250"/>
        <v>-1</v>
      </c>
      <c r="S2015" s="95">
        <f t="shared" si="251"/>
        <v>-1</v>
      </c>
      <c r="T2015" s="95">
        <f t="shared" si="252"/>
        <v>0.7467291229203683</v>
      </c>
    </row>
    <row r="2016" spans="1:20" x14ac:dyDescent="0.3">
      <c r="A2016" s="36">
        <v>3</v>
      </c>
      <c r="B2016" s="82">
        <v>199</v>
      </c>
      <c r="C2016" s="82">
        <v>1</v>
      </c>
      <c r="D2016" s="82" t="s">
        <v>716</v>
      </c>
      <c r="E2016" s="36">
        <v>2017</v>
      </c>
      <c r="F2016" s="36">
        <v>2018</v>
      </c>
      <c r="G2016" s="109">
        <v>819</v>
      </c>
      <c r="H2016" s="36">
        <v>10</v>
      </c>
      <c r="I2016" s="36">
        <v>1</v>
      </c>
      <c r="J2016" s="36">
        <v>0</v>
      </c>
      <c r="K2016" s="50">
        <f t="shared" si="240"/>
        <v>9</v>
      </c>
      <c r="L2016" s="36">
        <v>2003</v>
      </c>
      <c r="M2016" s="36">
        <v>1415</v>
      </c>
      <c r="N2016" s="95">
        <f t="shared" si="247"/>
        <v>0.58601521357519015</v>
      </c>
      <c r="O2016" s="36">
        <f t="shared" si="248"/>
        <v>20170199</v>
      </c>
      <c r="P2016" s="36">
        <v>3617.5</v>
      </c>
      <c r="Q2016" s="76">
        <f t="shared" si="249"/>
        <v>0.9448514167242571</v>
      </c>
      <c r="R2016" s="76">
        <f t="shared" si="250"/>
        <v>-1</v>
      </c>
      <c r="S2016" s="95">
        <f t="shared" si="251"/>
        <v>-1</v>
      </c>
      <c r="T2016" s="95">
        <f t="shared" si="252"/>
        <v>0.58601521357519015</v>
      </c>
    </row>
    <row r="2017" spans="1:20" x14ac:dyDescent="0.3">
      <c r="A2017" s="36">
        <v>3</v>
      </c>
      <c r="B2017" s="82">
        <v>200</v>
      </c>
      <c r="C2017" s="82">
        <v>1</v>
      </c>
      <c r="D2017" s="82" t="s">
        <v>717</v>
      </c>
      <c r="E2017" s="36">
        <v>2017</v>
      </c>
      <c r="F2017" s="36">
        <v>2018</v>
      </c>
      <c r="G2017" s="109">
        <v>773.31</v>
      </c>
      <c r="H2017" s="36">
        <v>10</v>
      </c>
      <c r="I2017" s="36">
        <v>1</v>
      </c>
      <c r="J2017" s="36">
        <v>0</v>
      </c>
      <c r="K2017" s="50">
        <f t="shared" si="240"/>
        <v>8</v>
      </c>
      <c r="L2017" s="36">
        <v>2071</v>
      </c>
      <c r="M2017" s="36">
        <v>1667</v>
      </c>
      <c r="N2017" s="95">
        <f t="shared" si="247"/>
        <v>0.55403959336543607</v>
      </c>
      <c r="O2017" s="36">
        <f t="shared" si="248"/>
        <v>20170200</v>
      </c>
      <c r="P2017" s="36">
        <v>4429.33</v>
      </c>
      <c r="Q2017" s="76">
        <f t="shared" si="249"/>
        <v>0.8439199608067135</v>
      </c>
      <c r="R2017" s="76">
        <f t="shared" si="250"/>
        <v>-1</v>
      </c>
      <c r="S2017" s="95">
        <f t="shared" si="251"/>
        <v>-1</v>
      </c>
      <c r="T2017" s="95">
        <f t="shared" si="252"/>
        <v>0.55403959336543607</v>
      </c>
    </row>
    <row r="2018" spans="1:20" x14ac:dyDescent="0.3">
      <c r="A2018" s="36">
        <v>3</v>
      </c>
      <c r="B2018" s="82">
        <v>256</v>
      </c>
      <c r="C2018" s="82">
        <v>1</v>
      </c>
      <c r="D2018" s="82" t="s">
        <v>718</v>
      </c>
      <c r="E2018" s="36">
        <v>2017</v>
      </c>
      <c r="F2018" s="36">
        <v>2018</v>
      </c>
      <c r="G2018" s="109">
        <v>1235.6400000000001</v>
      </c>
      <c r="H2018" s="36">
        <v>10</v>
      </c>
      <c r="I2018" s="36">
        <v>0</v>
      </c>
      <c r="J2018" s="36">
        <v>0</v>
      </c>
      <c r="K2018" s="50">
        <f t="shared" si="240"/>
        <v>10</v>
      </c>
      <c r="L2018" s="36">
        <v>1463</v>
      </c>
      <c r="M2018" s="36">
        <v>1630</v>
      </c>
      <c r="N2018" s="95">
        <f t="shared" si="247"/>
        <v>0.47300355641771741</v>
      </c>
      <c r="O2018" s="36">
        <f t="shared" si="248"/>
        <v>20170256</v>
      </c>
      <c r="P2018" s="36">
        <v>2698.23</v>
      </c>
      <c r="Q2018" s="76">
        <f t="shared" si="249"/>
        <v>1.1463070234931789</v>
      </c>
      <c r="R2018" s="76">
        <f t="shared" si="250"/>
        <v>-1</v>
      </c>
      <c r="S2018" s="95">
        <f t="shared" si="251"/>
        <v>-1</v>
      </c>
      <c r="T2018" s="95">
        <f t="shared" si="252"/>
        <v>0.47300355641771741</v>
      </c>
    </row>
    <row r="2019" spans="1:20" x14ac:dyDescent="0.3">
      <c r="A2019" s="36">
        <v>3</v>
      </c>
      <c r="B2019" s="82">
        <v>256</v>
      </c>
      <c r="C2019" s="82">
        <v>1</v>
      </c>
      <c r="D2019" s="82" t="s">
        <v>719</v>
      </c>
      <c r="E2019" s="36">
        <v>2017</v>
      </c>
      <c r="F2019" s="36">
        <v>2018</v>
      </c>
      <c r="G2019" s="109">
        <v>500</v>
      </c>
      <c r="H2019" s="36">
        <v>10</v>
      </c>
      <c r="I2019" s="36">
        <v>0</v>
      </c>
      <c r="J2019" s="36">
        <v>0</v>
      </c>
      <c r="K2019" s="50">
        <f t="shared" si="240"/>
        <v>6</v>
      </c>
      <c r="L2019" s="36">
        <v>1293</v>
      </c>
      <c r="M2019" s="36">
        <v>1797</v>
      </c>
      <c r="N2019" s="95">
        <f t="shared" si="247"/>
        <v>0.4184466019417476</v>
      </c>
      <c r="O2019" s="36">
        <f t="shared" si="248"/>
        <v>20170256</v>
      </c>
      <c r="P2019" s="36">
        <v>2698.23</v>
      </c>
      <c r="Q2019" s="76">
        <f t="shared" si="249"/>
        <v>1.1451951835091894</v>
      </c>
      <c r="R2019" s="76">
        <f t="shared" si="250"/>
        <v>-1</v>
      </c>
      <c r="S2019" s="95">
        <f t="shared" si="251"/>
        <v>-1</v>
      </c>
      <c r="T2019" s="95">
        <f t="shared" si="252"/>
        <v>0.4184466019417476</v>
      </c>
    </row>
    <row r="2020" spans="1:20" x14ac:dyDescent="0.3">
      <c r="A2020" s="36">
        <v>3</v>
      </c>
      <c r="B2020" s="82">
        <v>264</v>
      </c>
      <c r="C2020" s="82">
        <v>1</v>
      </c>
      <c r="D2020" s="82" t="s">
        <v>274</v>
      </c>
      <c r="E2020" s="36">
        <v>2017</v>
      </c>
      <c r="F2020" s="36">
        <v>2019</v>
      </c>
      <c r="G2020" s="109">
        <v>1375.08</v>
      </c>
      <c r="H2020" s="36">
        <v>10</v>
      </c>
      <c r="I2020" s="36">
        <v>1</v>
      </c>
      <c r="J2020" s="36">
        <v>1</v>
      </c>
      <c r="K2020" s="50">
        <f t="shared" si="240"/>
        <v>10</v>
      </c>
      <c r="L2020" s="36">
        <v>123</v>
      </c>
      <c r="M2020" s="36">
        <v>15</v>
      </c>
      <c r="N2020" s="95">
        <f t="shared" si="247"/>
        <v>0.89130434782608692</v>
      </c>
      <c r="O2020" s="36">
        <f t="shared" si="248"/>
        <v>20170264</v>
      </c>
      <c r="P2020" s="36">
        <v>112.75000000000001</v>
      </c>
      <c r="Q2020" s="76">
        <f t="shared" si="249"/>
        <v>1.2239467849223946</v>
      </c>
      <c r="R2020" s="76">
        <f t="shared" si="250"/>
        <v>-1</v>
      </c>
      <c r="S2020" s="95">
        <f t="shared" si="251"/>
        <v>-1</v>
      </c>
      <c r="T2020" s="95">
        <f t="shared" si="252"/>
        <v>0.89130434782608692</v>
      </c>
    </row>
    <row r="2021" spans="1:20" x14ac:dyDescent="0.3">
      <c r="A2021" s="36">
        <v>3</v>
      </c>
      <c r="B2021" s="82">
        <v>270</v>
      </c>
      <c r="C2021" s="82">
        <v>1</v>
      </c>
      <c r="D2021" s="82" t="s">
        <v>720</v>
      </c>
      <c r="E2021" s="36">
        <v>2017</v>
      </c>
      <c r="F2021" s="36">
        <v>2018</v>
      </c>
      <c r="G2021" s="109">
        <v>2075</v>
      </c>
      <c r="H2021" s="36">
        <v>10</v>
      </c>
      <c r="I2021" s="36">
        <v>1</v>
      </c>
      <c r="J2021" s="36">
        <v>0</v>
      </c>
      <c r="K2021" s="50">
        <f t="shared" si="240"/>
        <v>10</v>
      </c>
      <c r="L2021" s="36">
        <v>7055</v>
      </c>
      <c r="M2021" s="36">
        <v>2090</v>
      </c>
      <c r="N2021" s="95">
        <f t="shared" si="247"/>
        <v>0.7714598141060689</v>
      </c>
      <c r="O2021" s="36">
        <f t="shared" si="248"/>
        <v>20170270</v>
      </c>
      <c r="P2021" s="36">
        <v>6761.4000000000005</v>
      </c>
      <c r="Q2021" s="76">
        <f t="shared" si="249"/>
        <v>1.3525305410122164</v>
      </c>
      <c r="R2021" s="76">
        <f t="shared" si="250"/>
        <v>-1</v>
      </c>
      <c r="S2021" s="95">
        <f t="shared" si="251"/>
        <v>-1</v>
      </c>
      <c r="T2021" s="95">
        <f t="shared" si="252"/>
        <v>0.7714598141060689</v>
      </c>
    </row>
    <row r="2022" spans="1:20" x14ac:dyDescent="0.3">
      <c r="A2022" s="36">
        <v>3</v>
      </c>
      <c r="B2022" s="82">
        <v>271</v>
      </c>
      <c r="C2022" s="82">
        <v>1</v>
      </c>
      <c r="D2022" s="82" t="s">
        <v>721</v>
      </c>
      <c r="E2022" s="36">
        <v>2017</v>
      </c>
      <c r="F2022" s="36">
        <v>2018</v>
      </c>
      <c r="G2022" s="109">
        <v>1995</v>
      </c>
      <c r="H2022" s="36">
        <v>10</v>
      </c>
      <c r="I2022" s="36">
        <v>1</v>
      </c>
      <c r="J2022" s="36">
        <v>0</v>
      </c>
      <c r="K2022" s="50">
        <f t="shared" si="240"/>
        <v>10</v>
      </c>
      <c r="L2022" s="36">
        <v>9503</v>
      </c>
      <c r="M2022" s="36">
        <v>4205</v>
      </c>
      <c r="N2022" s="95">
        <f t="shared" si="247"/>
        <v>0.69324482054274872</v>
      </c>
      <c r="O2022" s="36">
        <f t="shared" si="248"/>
        <v>20170271</v>
      </c>
      <c r="P2022" s="36">
        <v>9976.3700000000008</v>
      </c>
      <c r="Q2022" s="76">
        <f t="shared" si="249"/>
        <v>1.3740468727603325</v>
      </c>
      <c r="R2022" s="76">
        <f t="shared" si="250"/>
        <v>-1</v>
      </c>
      <c r="S2022" s="95">
        <f t="shared" si="251"/>
        <v>-1</v>
      </c>
      <c r="T2022" s="95">
        <f t="shared" si="252"/>
        <v>0.69324482054274872</v>
      </c>
    </row>
    <row r="2023" spans="1:20" x14ac:dyDescent="0.3">
      <c r="A2023" s="36">
        <v>3</v>
      </c>
      <c r="B2023" s="82">
        <v>273</v>
      </c>
      <c r="C2023" s="82">
        <v>1</v>
      </c>
      <c r="D2023" s="82" t="s">
        <v>722</v>
      </c>
      <c r="E2023" s="36">
        <v>2017</v>
      </c>
      <c r="F2023" s="36">
        <v>2018</v>
      </c>
      <c r="G2023" s="109">
        <v>1857.46</v>
      </c>
      <c r="H2023" s="36">
        <v>2</v>
      </c>
      <c r="I2023" s="36">
        <v>1</v>
      </c>
      <c r="J2023" s="36">
        <v>0</v>
      </c>
      <c r="K2023" s="50">
        <f t="shared" si="240"/>
        <v>10</v>
      </c>
      <c r="L2023" s="36">
        <v>7935</v>
      </c>
      <c r="M2023" s="36">
        <v>3319</v>
      </c>
      <c r="N2023" s="95">
        <f t="shared" si="247"/>
        <v>0.70508263728452103</v>
      </c>
      <c r="O2023" s="36">
        <f t="shared" si="248"/>
        <v>20170273</v>
      </c>
      <c r="P2023" s="36">
        <v>8477.44</v>
      </c>
      <c r="Q2023" s="76">
        <f t="shared" si="249"/>
        <v>1.3275234032915597</v>
      </c>
      <c r="R2023" s="76">
        <f t="shared" si="250"/>
        <v>-1</v>
      </c>
      <c r="S2023" s="95">
        <f t="shared" si="251"/>
        <v>-1</v>
      </c>
      <c r="T2023" s="95">
        <f t="shared" si="252"/>
        <v>0.70508263728452103</v>
      </c>
    </row>
    <row r="2024" spans="1:20" x14ac:dyDescent="0.3">
      <c r="A2024" s="36">
        <v>3</v>
      </c>
      <c r="B2024" s="82">
        <v>273</v>
      </c>
      <c r="C2024" s="82">
        <v>1</v>
      </c>
      <c r="D2024" s="82" t="s">
        <v>722</v>
      </c>
      <c r="E2024" s="36">
        <v>2017</v>
      </c>
      <c r="F2024" s="36">
        <v>2020</v>
      </c>
      <c r="G2024" s="109">
        <v>2075.0700000000002</v>
      </c>
      <c r="H2024" s="36">
        <v>8</v>
      </c>
      <c r="I2024" s="36">
        <v>1</v>
      </c>
      <c r="J2024" s="36">
        <v>1</v>
      </c>
      <c r="K2024" s="50">
        <f t="shared" si="240"/>
        <v>10</v>
      </c>
      <c r="L2024" s="36">
        <v>7935</v>
      </c>
      <c r="M2024" s="36">
        <v>3319</v>
      </c>
      <c r="N2024" s="95">
        <f t="shared" si="247"/>
        <v>0.70508263728452103</v>
      </c>
      <c r="O2024" s="36">
        <f t="shared" si="248"/>
        <v>20170273</v>
      </c>
      <c r="P2024" s="36">
        <v>8477.44</v>
      </c>
      <c r="Q2024" s="76">
        <f t="shared" si="249"/>
        <v>1.3275234032915597</v>
      </c>
      <c r="R2024" s="76">
        <f t="shared" si="250"/>
        <v>-1</v>
      </c>
      <c r="S2024" s="95">
        <f t="shared" si="251"/>
        <v>-1</v>
      </c>
      <c r="T2024" s="95">
        <f t="shared" si="252"/>
        <v>0.70508263728452103</v>
      </c>
    </row>
    <row r="2025" spans="1:20" x14ac:dyDescent="0.3">
      <c r="A2025" s="36">
        <v>3</v>
      </c>
      <c r="B2025" s="82">
        <v>277</v>
      </c>
      <c r="C2025" s="82">
        <v>1</v>
      </c>
      <c r="D2025" s="82" t="s">
        <v>723</v>
      </c>
      <c r="E2025" s="36">
        <v>2017</v>
      </c>
      <c r="F2025" s="36">
        <v>2018</v>
      </c>
      <c r="G2025" s="109">
        <v>453.54</v>
      </c>
      <c r="H2025" s="36">
        <v>10</v>
      </c>
      <c r="I2025" s="36">
        <v>1</v>
      </c>
      <c r="J2025" s="36">
        <v>0</v>
      </c>
      <c r="K2025" s="50">
        <f t="shared" si="240"/>
        <v>5</v>
      </c>
      <c r="L2025" s="36">
        <v>1147</v>
      </c>
      <c r="M2025" s="36">
        <v>336</v>
      </c>
      <c r="N2025" s="95">
        <f t="shared" si="247"/>
        <v>0.77343223196223876</v>
      </c>
      <c r="O2025" s="36">
        <f t="shared" si="248"/>
        <v>20170277</v>
      </c>
      <c r="P2025" s="36">
        <v>2328.2600000000002</v>
      </c>
      <c r="Q2025" s="76">
        <f t="shared" si="249"/>
        <v>0.63695635367184067</v>
      </c>
      <c r="R2025" s="76">
        <f t="shared" si="250"/>
        <v>-1</v>
      </c>
      <c r="S2025" s="95">
        <f t="shared" si="251"/>
        <v>-1</v>
      </c>
      <c r="T2025" s="95">
        <f t="shared" si="252"/>
        <v>0.77343223196223876</v>
      </c>
    </row>
    <row r="2026" spans="1:20" x14ac:dyDescent="0.3">
      <c r="A2026" s="36">
        <v>3</v>
      </c>
      <c r="B2026" s="82">
        <v>280</v>
      </c>
      <c r="C2026" s="82">
        <v>1</v>
      </c>
      <c r="D2026" s="82" t="s">
        <v>724</v>
      </c>
      <c r="E2026" s="36">
        <v>2017</v>
      </c>
      <c r="F2026" s="36">
        <v>2018</v>
      </c>
      <c r="G2026" s="109">
        <v>1414.6</v>
      </c>
      <c r="H2026" s="36">
        <v>10</v>
      </c>
      <c r="I2026" s="36">
        <v>1</v>
      </c>
      <c r="J2026" s="36">
        <v>0</v>
      </c>
      <c r="K2026" s="50">
        <f t="shared" si="240"/>
        <v>10</v>
      </c>
      <c r="L2026" s="36">
        <v>3756</v>
      </c>
      <c r="M2026" s="36">
        <v>1250</v>
      </c>
      <c r="N2026" s="95">
        <f t="shared" si="247"/>
        <v>0.75029964043148223</v>
      </c>
      <c r="O2026" s="36">
        <f t="shared" si="248"/>
        <v>20170280</v>
      </c>
      <c r="P2026" s="36">
        <v>4349.8500000000004</v>
      </c>
      <c r="Q2026" s="76">
        <f t="shared" si="249"/>
        <v>1.1508442819867351</v>
      </c>
      <c r="R2026" s="76">
        <f t="shared" si="250"/>
        <v>-1</v>
      </c>
      <c r="S2026" s="95">
        <f t="shared" si="251"/>
        <v>-1</v>
      </c>
      <c r="T2026" s="95">
        <f t="shared" si="252"/>
        <v>0.75029964043148223</v>
      </c>
    </row>
    <row r="2027" spans="1:20" x14ac:dyDescent="0.3">
      <c r="A2027" s="36">
        <v>3</v>
      </c>
      <c r="B2027" s="82">
        <v>283</v>
      </c>
      <c r="C2027" s="82">
        <v>1</v>
      </c>
      <c r="D2027" s="82" t="s">
        <v>725</v>
      </c>
      <c r="E2027" s="36">
        <v>2017</v>
      </c>
      <c r="F2027" s="36">
        <v>2019</v>
      </c>
      <c r="G2027" s="109">
        <v>2079.9899999999998</v>
      </c>
      <c r="H2027" s="36">
        <v>10</v>
      </c>
      <c r="I2027" s="36">
        <v>1</v>
      </c>
      <c r="J2027" s="36">
        <v>1</v>
      </c>
      <c r="K2027" s="50">
        <f t="shared" si="240"/>
        <v>10</v>
      </c>
      <c r="L2027" s="36">
        <v>6609</v>
      </c>
      <c r="M2027" s="36">
        <v>1166</v>
      </c>
      <c r="N2027" s="95">
        <f t="shared" si="247"/>
        <v>0.85003215434083601</v>
      </c>
      <c r="O2027" s="36">
        <f t="shared" si="248"/>
        <v>20170283</v>
      </c>
      <c r="P2027" s="36">
        <v>4646.76</v>
      </c>
      <c r="Q2027" s="76">
        <f t="shared" si="249"/>
        <v>1.6732088595064087</v>
      </c>
      <c r="R2027" s="76">
        <f t="shared" si="250"/>
        <v>-1</v>
      </c>
      <c r="S2027" s="95">
        <f t="shared" si="251"/>
        <v>-1</v>
      </c>
      <c r="T2027" s="95">
        <f t="shared" si="252"/>
        <v>0.85003215434083601</v>
      </c>
    </row>
    <row r="2028" spans="1:20" x14ac:dyDescent="0.3">
      <c r="A2028" s="36">
        <v>3</v>
      </c>
      <c r="B2028" s="82">
        <v>284</v>
      </c>
      <c r="C2028" s="82">
        <v>1</v>
      </c>
      <c r="D2028" s="82" t="s">
        <v>726</v>
      </c>
      <c r="E2028" s="36">
        <v>2017</v>
      </c>
      <c r="F2028" s="36">
        <v>2018</v>
      </c>
      <c r="G2028" s="109">
        <v>2000</v>
      </c>
      <c r="H2028" s="36">
        <v>10</v>
      </c>
      <c r="I2028" s="36">
        <v>1</v>
      </c>
      <c r="J2028" s="36">
        <v>0</v>
      </c>
      <c r="K2028" s="50">
        <f t="shared" si="240"/>
        <v>10</v>
      </c>
      <c r="L2028" s="36">
        <v>4974</v>
      </c>
      <c r="M2028" s="36">
        <v>1495</v>
      </c>
      <c r="N2028" s="95">
        <f t="shared" si="247"/>
        <v>0.76889782037409182</v>
      </c>
      <c r="O2028" s="36">
        <f t="shared" si="248"/>
        <v>20170284</v>
      </c>
      <c r="P2028" s="36">
        <v>11331.929999999998</v>
      </c>
      <c r="Q2028" s="76">
        <f t="shared" si="249"/>
        <v>0.57086480414192475</v>
      </c>
      <c r="R2028" s="76">
        <f t="shared" si="250"/>
        <v>-1</v>
      </c>
      <c r="S2028" s="95">
        <f t="shared" si="251"/>
        <v>-1</v>
      </c>
      <c r="T2028" s="95">
        <f t="shared" si="252"/>
        <v>0.76889782037409182</v>
      </c>
    </row>
    <row r="2029" spans="1:20" x14ac:dyDescent="0.3">
      <c r="A2029" s="36">
        <v>3</v>
      </c>
      <c r="B2029" s="82">
        <v>286</v>
      </c>
      <c r="C2029" s="82">
        <v>1</v>
      </c>
      <c r="D2029" s="82" t="s">
        <v>727</v>
      </c>
      <c r="E2029" s="36">
        <v>2017</v>
      </c>
      <c r="F2029" s="36">
        <v>2018</v>
      </c>
      <c r="G2029" s="109">
        <v>210</v>
      </c>
      <c r="H2029" s="36">
        <v>10</v>
      </c>
      <c r="I2029" s="36">
        <v>1</v>
      </c>
      <c r="J2029" s="36">
        <v>0</v>
      </c>
      <c r="K2029" s="50">
        <f t="shared" si="240"/>
        <v>3</v>
      </c>
      <c r="L2029" s="36">
        <v>280</v>
      </c>
      <c r="M2029" s="36">
        <v>233</v>
      </c>
      <c r="N2029" s="95">
        <f t="shared" si="247"/>
        <v>0.54580896686159841</v>
      </c>
      <c r="O2029" s="36">
        <f t="shared" si="248"/>
        <v>20170286</v>
      </c>
      <c r="P2029" s="36">
        <v>2361.2400000000002</v>
      </c>
      <c r="Q2029" s="76">
        <f t="shared" si="249"/>
        <v>0.21725872846470495</v>
      </c>
      <c r="R2029" s="76">
        <f t="shared" si="250"/>
        <v>-1</v>
      </c>
      <c r="S2029" s="95">
        <f t="shared" si="251"/>
        <v>-1</v>
      </c>
      <c r="T2029" s="95">
        <f t="shared" si="252"/>
        <v>0.54580896686159841</v>
      </c>
    </row>
    <row r="2030" spans="1:20" x14ac:dyDescent="0.3">
      <c r="A2030" s="36">
        <v>3</v>
      </c>
      <c r="B2030" s="82">
        <v>299</v>
      </c>
      <c r="C2030" s="82">
        <v>1</v>
      </c>
      <c r="D2030" s="82" t="s">
        <v>728</v>
      </c>
      <c r="E2030" s="36">
        <v>2017</v>
      </c>
      <c r="F2030" s="36">
        <v>2018</v>
      </c>
      <c r="G2030" s="109">
        <v>460</v>
      </c>
      <c r="H2030" s="36">
        <v>5</v>
      </c>
      <c r="I2030" s="36">
        <v>1</v>
      </c>
      <c r="J2030" s="36">
        <v>0</v>
      </c>
      <c r="K2030" s="50">
        <f t="shared" si="240"/>
        <v>5</v>
      </c>
      <c r="L2030" s="36">
        <v>645</v>
      </c>
      <c r="M2030" s="36">
        <v>210</v>
      </c>
      <c r="N2030" s="95">
        <f t="shared" si="247"/>
        <v>0.75438596491228072</v>
      </c>
      <c r="O2030" s="36">
        <f t="shared" si="248"/>
        <v>20170299</v>
      </c>
      <c r="P2030" s="36">
        <v>668.15</v>
      </c>
      <c r="Q2030" s="76">
        <f t="shared" si="249"/>
        <v>1.2796527725810074</v>
      </c>
      <c r="R2030" s="76">
        <f t="shared" si="250"/>
        <v>-1</v>
      </c>
      <c r="S2030" s="95">
        <f t="shared" si="251"/>
        <v>-1</v>
      </c>
      <c r="T2030" s="95">
        <f t="shared" si="252"/>
        <v>0.75438596491228072</v>
      </c>
    </row>
    <row r="2031" spans="1:20" x14ac:dyDescent="0.3">
      <c r="A2031" s="36">
        <v>3</v>
      </c>
      <c r="B2031" s="82">
        <v>300</v>
      </c>
      <c r="C2031" s="82">
        <v>1</v>
      </c>
      <c r="D2031" s="82" t="s">
        <v>729</v>
      </c>
      <c r="E2031" s="36">
        <v>2017</v>
      </c>
      <c r="F2031" s="36">
        <v>2018</v>
      </c>
      <c r="G2031" s="70">
        <v>850</v>
      </c>
      <c r="H2031" s="36">
        <v>10</v>
      </c>
      <c r="I2031" s="36">
        <v>1</v>
      </c>
      <c r="J2031" s="36">
        <v>0</v>
      </c>
      <c r="K2031" s="50">
        <f t="shared" si="240"/>
        <v>9</v>
      </c>
      <c r="L2031" s="36">
        <v>1797</v>
      </c>
      <c r="M2031" s="36">
        <v>854</v>
      </c>
      <c r="N2031" s="95">
        <f t="shared" si="247"/>
        <v>0.67785741229724628</v>
      </c>
      <c r="O2031" s="36">
        <f t="shared" si="248"/>
        <v>20170300</v>
      </c>
      <c r="P2031" s="36">
        <v>1144.0699999999997</v>
      </c>
      <c r="Q2031" s="76">
        <f t="shared" si="249"/>
        <v>2.3171659076804745</v>
      </c>
      <c r="R2031" s="76">
        <f t="shared" si="250"/>
        <v>-1</v>
      </c>
      <c r="S2031" s="95">
        <f t="shared" si="251"/>
        <v>-1</v>
      </c>
      <c r="T2031" s="95">
        <f t="shared" si="252"/>
        <v>0.67785741229724628</v>
      </c>
    </row>
    <row r="2032" spans="1:20" x14ac:dyDescent="0.3">
      <c r="A2032" s="36">
        <v>3</v>
      </c>
      <c r="B2032" s="82">
        <v>361</v>
      </c>
      <c r="C2032" s="82">
        <v>1</v>
      </c>
      <c r="D2032" s="82" t="s">
        <v>612</v>
      </c>
      <c r="E2032" s="36">
        <v>2017</v>
      </c>
      <c r="F2032" s="36">
        <v>2018</v>
      </c>
      <c r="G2032" s="109">
        <v>834</v>
      </c>
      <c r="H2032" s="36">
        <v>10</v>
      </c>
      <c r="I2032" s="36">
        <v>1</v>
      </c>
      <c r="J2032" s="36">
        <v>0</v>
      </c>
      <c r="K2032" s="50">
        <f t="shared" si="240"/>
        <v>9</v>
      </c>
      <c r="L2032" s="36">
        <v>1052</v>
      </c>
      <c r="M2032" s="36">
        <v>579</v>
      </c>
      <c r="N2032" s="95">
        <f t="shared" si="247"/>
        <v>0.64500306560392395</v>
      </c>
      <c r="O2032" s="36">
        <f t="shared" si="248"/>
        <v>20170361</v>
      </c>
      <c r="P2032" s="36">
        <v>1092.5600000000002</v>
      </c>
      <c r="Q2032" s="76">
        <f t="shared" si="249"/>
        <v>1.492824192721681</v>
      </c>
      <c r="R2032" s="76">
        <f t="shared" si="250"/>
        <v>-1</v>
      </c>
      <c r="S2032" s="95">
        <f t="shared" si="251"/>
        <v>-1</v>
      </c>
      <c r="T2032" s="95">
        <f t="shared" si="252"/>
        <v>0.64500306560392395</v>
      </c>
    </row>
    <row r="2033" spans="1:20" x14ac:dyDescent="0.3">
      <c r="A2033" s="36">
        <v>3</v>
      </c>
      <c r="B2033" s="82">
        <v>458</v>
      </c>
      <c r="C2033" s="82">
        <v>1</v>
      </c>
      <c r="D2033" s="82" t="s">
        <v>730</v>
      </c>
      <c r="E2033" s="36">
        <v>2017</v>
      </c>
      <c r="F2033" s="36">
        <v>2018</v>
      </c>
      <c r="G2033" s="70">
        <v>1158.31</v>
      </c>
      <c r="H2033" s="36">
        <v>10</v>
      </c>
      <c r="I2033" s="36">
        <v>1</v>
      </c>
      <c r="J2033" s="36">
        <v>0</v>
      </c>
      <c r="K2033" s="50">
        <f t="shared" si="240"/>
        <v>10</v>
      </c>
      <c r="L2033" s="36">
        <v>268</v>
      </c>
      <c r="M2033" s="36">
        <v>54</v>
      </c>
      <c r="N2033" s="95">
        <f t="shared" si="247"/>
        <v>0.83229813664596275</v>
      </c>
      <c r="O2033" s="36">
        <f t="shared" si="248"/>
        <v>20170458</v>
      </c>
      <c r="P2033" s="36">
        <v>211.97000000000003</v>
      </c>
      <c r="Q2033" s="76">
        <f t="shared" si="249"/>
        <v>1.5190828890880783</v>
      </c>
      <c r="R2033" s="76">
        <f t="shared" si="250"/>
        <v>-1</v>
      </c>
      <c r="S2033" s="95">
        <f t="shared" si="251"/>
        <v>-1</v>
      </c>
      <c r="T2033" s="95">
        <f t="shared" si="252"/>
        <v>0.83229813664596275</v>
      </c>
    </row>
    <row r="2034" spans="1:20" x14ac:dyDescent="0.3">
      <c r="A2034" s="36">
        <v>3</v>
      </c>
      <c r="B2034" s="82">
        <v>480</v>
      </c>
      <c r="C2034" s="82">
        <v>1</v>
      </c>
      <c r="D2034" s="82" t="s">
        <v>731</v>
      </c>
      <c r="E2034" s="36">
        <v>2017</v>
      </c>
      <c r="F2034" s="36">
        <v>2018</v>
      </c>
      <c r="G2034" s="70">
        <v>426</v>
      </c>
      <c r="H2034" s="36">
        <v>10</v>
      </c>
      <c r="I2034" s="36">
        <v>0</v>
      </c>
      <c r="J2034" s="36">
        <v>0</v>
      </c>
      <c r="K2034" s="50">
        <f t="shared" si="240"/>
        <v>5</v>
      </c>
      <c r="L2034" s="36">
        <v>297</v>
      </c>
      <c r="M2034" s="36">
        <v>519</v>
      </c>
      <c r="N2034" s="95">
        <f t="shared" si="247"/>
        <v>0.3639705882352941</v>
      </c>
      <c r="O2034" s="36">
        <f t="shared" si="248"/>
        <v>20170480</v>
      </c>
      <c r="P2034" s="36">
        <v>591.35000000000014</v>
      </c>
      <c r="Q2034" s="76">
        <f t="shared" si="249"/>
        <v>1.3798934641075502</v>
      </c>
      <c r="R2034" s="76">
        <f t="shared" si="250"/>
        <v>-1</v>
      </c>
      <c r="S2034" s="95">
        <f t="shared" si="251"/>
        <v>-1</v>
      </c>
      <c r="T2034" s="95">
        <f t="shared" si="252"/>
        <v>0.3639705882352941</v>
      </c>
    </row>
    <row r="2035" spans="1:20" x14ac:dyDescent="0.3">
      <c r="A2035" s="36">
        <v>3</v>
      </c>
      <c r="B2035" s="82">
        <v>487</v>
      </c>
      <c r="C2035" s="82">
        <v>1</v>
      </c>
      <c r="D2035" s="82" t="s">
        <v>732</v>
      </c>
      <c r="E2035" s="36">
        <v>2017</v>
      </c>
      <c r="F2035" s="36">
        <v>2018</v>
      </c>
      <c r="G2035" s="109">
        <v>206.54</v>
      </c>
      <c r="H2035" s="36">
        <v>10</v>
      </c>
      <c r="I2035" s="36">
        <v>1</v>
      </c>
      <c r="J2035" s="36">
        <v>0</v>
      </c>
      <c r="K2035" s="50">
        <f t="shared" si="240"/>
        <v>3</v>
      </c>
      <c r="L2035" s="36">
        <v>178</v>
      </c>
      <c r="M2035" s="36">
        <v>52</v>
      </c>
      <c r="N2035" s="95">
        <f t="shared" si="247"/>
        <v>0.77391304347826084</v>
      </c>
      <c r="O2035" s="36">
        <f t="shared" si="248"/>
        <v>20170487</v>
      </c>
      <c r="P2035" s="36">
        <v>360.80999999999995</v>
      </c>
      <c r="Q2035" s="76">
        <f t="shared" si="249"/>
        <v>0.63745461600288245</v>
      </c>
      <c r="R2035" s="76">
        <f t="shared" si="250"/>
        <v>-1</v>
      </c>
      <c r="S2035" s="95">
        <f t="shared" si="251"/>
        <v>-1</v>
      </c>
      <c r="T2035" s="95">
        <f t="shared" si="252"/>
        <v>0.77391304347826084</v>
      </c>
    </row>
    <row r="2036" spans="1:20" x14ac:dyDescent="0.3">
      <c r="A2036" s="36">
        <v>3</v>
      </c>
      <c r="B2036" s="82">
        <v>495</v>
      </c>
      <c r="C2036" s="82">
        <v>1</v>
      </c>
      <c r="D2036" s="82" t="s">
        <v>733</v>
      </c>
      <c r="E2036" s="36">
        <v>2017</v>
      </c>
      <c r="F2036" s="36">
        <v>2019</v>
      </c>
      <c r="G2036" s="109">
        <v>899.24</v>
      </c>
      <c r="H2036" s="36">
        <v>10</v>
      </c>
      <c r="I2036" s="36">
        <v>1</v>
      </c>
      <c r="J2036" s="36">
        <v>1</v>
      </c>
      <c r="K2036" s="50">
        <f t="shared" si="240"/>
        <v>9</v>
      </c>
      <c r="L2036" s="36">
        <v>195</v>
      </c>
      <c r="M2036" s="36">
        <v>37</v>
      </c>
      <c r="N2036" s="95">
        <f t="shared" si="247"/>
        <v>0.84051724137931039</v>
      </c>
      <c r="O2036" s="36">
        <f t="shared" si="248"/>
        <v>20170495</v>
      </c>
      <c r="P2036" s="36">
        <v>438.67</v>
      </c>
      <c r="Q2036" s="76">
        <f t="shared" si="249"/>
        <v>0.52887136115986955</v>
      </c>
      <c r="R2036" s="76">
        <f t="shared" si="250"/>
        <v>-1</v>
      </c>
      <c r="S2036" s="95">
        <f t="shared" si="251"/>
        <v>-1</v>
      </c>
      <c r="T2036" s="95">
        <f t="shared" si="252"/>
        <v>0.84051724137931039</v>
      </c>
    </row>
    <row r="2037" spans="1:20" x14ac:dyDescent="0.3">
      <c r="A2037" s="36">
        <v>3</v>
      </c>
      <c r="B2037" s="82">
        <v>561</v>
      </c>
      <c r="C2037" s="82">
        <v>1</v>
      </c>
      <c r="D2037" s="82" t="s">
        <v>734</v>
      </c>
      <c r="E2037" s="36">
        <v>2017</v>
      </c>
      <c r="F2037" s="36">
        <v>2018</v>
      </c>
      <c r="G2037" s="109">
        <v>1927.43</v>
      </c>
      <c r="H2037" s="36">
        <v>7</v>
      </c>
      <c r="I2037" s="36">
        <v>1</v>
      </c>
      <c r="J2037" s="36">
        <v>0</v>
      </c>
      <c r="K2037" s="50">
        <f t="shared" ref="K2037:K2070" si="253">MAX(1,MIN(10,INT(G2037/100)+1))</f>
        <v>10</v>
      </c>
      <c r="L2037" s="36">
        <v>76</v>
      </c>
      <c r="M2037" s="36">
        <v>10</v>
      </c>
      <c r="N2037" s="95">
        <f t="shared" si="247"/>
        <v>0.88372093023255816</v>
      </c>
      <c r="O2037" s="36">
        <f t="shared" si="248"/>
        <v>20170561</v>
      </c>
      <c r="P2037" s="36">
        <v>214.51999999999992</v>
      </c>
      <c r="Q2037" s="76">
        <f t="shared" si="249"/>
        <v>0.4008950214432222</v>
      </c>
      <c r="R2037" s="76">
        <f t="shared" si="250"/>
        <v>-1</v>
      </c>
      <c r="S2037" s="95">
        <f t="shared" si="251"/>
        <v>-1</v>
      </c>
      <c r="T2037" s="95">
        <f t="shared" si="252"/>
        <v>0.88372093023255816</v>
      </c>
    </row>
    <row r="2038" spans="1:20" x14ac:dyDescent="0.3">
      <c r="A2038" s="36">
        <v>3</v>
      </c>
      <c r="B2038" s="82">
        <v>624</v>
      </c>
      <c r="C2038" s="82">
        <v>1</v>
      </c>
      <c r="D2038" s="82" t="s">
        <v>735</v>
      </c>
      <c r="E2038" s="36">
        <v>2017</v>
      </c>
      <c r="F2038" s="36">
        <v>2019</v>
      </c>
      <c r="G2038" s="109">
        <v>1538.31</v>
      </c>
      <c r="H2038" s="36">
        <v>10</v>
      </c>
      <c r="I2038" s="36">
        <v>1</v>
      </c>
      <c r="J2038" s="36">
        <v>1</v>
      </c>
      <c r="K2038" s="50">
        <f t="shared" si="253"/>
        <v>10</v>
      </c>
      <c r="L2038" s="36">
        <v>5574</v>
      </c>
      <c r="M2038" s="36">
        <v>1392</v>
      </c>
      <c r="N2038" s="95">
        <f t="shared" si="247"/>
        <v>0.80017226528854435</v>
      </c>
      <c r="O2038" s="36">
        <f t="shared" si="248"/>
        <v>20170624</v>
      </c>
      <c r="P2038" s="36">
        <v>8387.5399999999991</v>
      </c>
      <c r="Q2038" s="76">
        <f t="shared" si="249"/>
        <v>0.8305176487980982</v>
      </c>
      <c r="R2038" s="76">
        <f t="shared" si="250"/>
        <v>-1</v>
      </c>
      <c r="S2038" s="95">
        <f t="shared" si="251"/>
        <v>-1</v>
      </c>
      <c r="T2038" s="95">
        <f t="shared" si="252"/>
        <v>0.80017226528854435</v>
      </c>
    </row>
    <row r="2039" spans="1:20" x14ac:dyDescent="0.3">
      <c r="A2039" s="36">
        <v>3</v>
      </c>
      <c r="B2039" s="82">
        <v>656</v>
      </c>
      <c r="C2039" s="82">
        <v>1</v>
      </c>
      <c r="D2039" s="82" t="s">
        <v>736</v>
      </c>
      <c r="E2039" s="36">
        <v>2017</v>
      </c>
      <c r="F2039" s="36">
        <v>2018</v>
      </c>
      <c r="G2039" s="109">
        <v>1040</v>
      </c>
      <c r="H2039" s="36">
        <v>10</v>
      </c>
      <c r="I2039" s="36">
        <v>0</v>
      </c>
      <c r="J2039" s="36">
        <v>0</v>
      </c>
      <c r="K2039" s="50">
        <f t="shared" si="253"/>
        <v>10</v>
      </c>
      <c r="L2039" s="36">
        <v>1755</v>
      </c>
      <c r="M2039" s="36">
        <v>3730</v>
      </c>
      <c r="N2039" s="95">
        <f t="shared" si="247"/>
        <v>0.31996353691886964</v>
      </c>
      <c r="O2039" s="36">
        <f t="shared" si="248"/>
        <v>20170656</v>
      </c>
      <c r="P2039" s="36">
        <v>3777.38</v>
      </c>
      <c r="Q2039" s="76">
        <f t="shared" si="249"/>
        <v>1.4520646585728731</v>
      </c>
      <c r="R2039" s="76">
        <f t="shared" si="250"/>
        <v>-1</v>
      </c>
      <c r="S2039" s="95">
        <f t="shared" si="251"/>
        <v>-1</v>
      </c>
      <c r="T2039" s="95">
        <f t="shared" si="252"/>
        <v>0.31996353691886964</v>
      </c>
    </row>
    <row r="2040" spans="1:20" x14ac:dyDescent="0.3">
      <c r="A2040" s="36">
        <v>3</v>
      </c>
      <c r="B2040" s="82">
        <v>659</v>
      </c>
      <c r="C2040" s="82">
        <v>1</v>
      </c>
      <c r="D2040" s="82" t="s">
        <v>737</v>
      </c>
      <c r="E2040" s="36">
        <v>2017</v>
      </c>
      <c r="F2040" s="36">
        <v>2018</v>
      </c>
      <c r="G2040" s="109">
        <v>1967.32</v>
      </c>
      <c r="H2040" s="36">
        <v>10</v>
      </c>
      <c r="I2040" s="36">
        <v>1</v>
      </c>
      <c r="J2040" s="36">
        <v>0</v>
      </c>
      <c r="K2040" s="50">
        <f t="shared" si="253"/>
        <v>10</v>
      </c>
      <c r="L2040" s="36">
        <v>4085</v>
      </c>
      <c r="M2040" s="36">
        <v>3831</v>
      </c>
      <c r="N2040" s="95">
        <f t="shared" si="247"/>
        <v>0.51604345629105608</v>
      </c>
      <c r="O2040" s="36">
        <f t="shared" si="248"/>
        <v>20170659</v>
      </c>
      <c r="P2040" s="36">
        <v>3996.3200000000006</v>
      </c>
      <c r="Q2040" s="76">
        <f t="shared" si="249"/>
        <v>1.9808223565680423</v>
      </c>
      <c r="R2040" s="76">
        <f t="shared" si="250"/>
        <v>-1</v>
      </c>
      <c r="S2040" s="95">
        <f t="shared" si="251"/>
        <v>-1</v>
      </c>
      <c r="T2040" s="95">
        <f t="shared" si="252"/>
        <v>0.51604345629105608</v>
      </c>
    </row>
    <row r="2041" spans="1:20" x14ac:dyDescent="0.3">
      <c r="A2041" s="36">
        <v>3</v>
      </c>
      <c r="B2041" s="82">
        <v>707</v>
      </c>
      <c r="C2041" s="82">
        <v>1</v>
      </c>
      <c r="D2041" s="82" t="s">
        <v>738</v>
      </c>
      <c r="E2041" s="36">
        <v>2017</v>
      </c>
      <c r="F2041" s="36">
        <v>2018</v>
      </c>
      <c r="G2041" s="70">
        <v>1547</v>
      </c>
      <c r="H2041" s="36">
        <v>10</v>
      </c>
      <c r="I2041" s="36">
        <v>1</v>
      </c>
      <c r="J2041" s="36">
        <v>0</v>
      </c>
      <c r="K2041" s="50">
        <f t="shared" si="253"/>
        <v>10</v>
      </c>
      <c r="L2041" s="36">
        <v>14</v>
      </c>
      <c r="M2041" s="36">
        <v>3</v>
      </c>
      <c r="N2041" s="95">
        <f t="shared" si="247"/>
        <v>0.82352941176470584</v>
      </c>
      <c r="O2041" s="36">
        <f t="shared" si="248"/>
        <v>20170707</v>
      </c>
      <c r="P2041" s="36">
        <v>100.19999999999999</v>
      </c>
      <c r="Q2041" s="76">
        <f t="shared" si="249"/>
        <v>0.16966067864271459</v>
      </c>
      <c r="R2041" s="76">
        <f t="shared" si="250"/>
        <v>-1</v>
      </c>
      <c r="S2041" s="95">
        <f t="shared" si="251"/>
        <v>-1</v>
      </c>
      <c r="T2041" s="95">
        <f t="shared" si="252"/>
        <v>0.82352941176470584</v>
      </c>
    </row>
    <row r="2042" spans="1:20" x14ac:dyDescent="0.3">
      <c r="A2042" s="36">
        <v>3</v>
      </c>
      <c r="B2042" s="82">
        <v>719</v>
      </c>
      <c r="C2042" s="82">
        <v>1</v>
      </c>
      <c r="D2042" s="82" t="s">
        <v>739</v>
      </c>
      <c r="E2042" s="36">
        <v>2017</v>
      </c>
      <c r="F2042" s="36">
        <v>2018</v>
      </c>
      <c r="G2042" s="70">
        <v>923.97</v>
      </c>
      <c r="H2042" s="36">
        <v>10</v>
      </c>
      <c r="I2042" s="36">
        <v>1</v>
      </c>
      <c r="J2042" s="36">
        <v>0</v>
      </c>
      <c r="K2042" s="50">
        <f t="shared" si="253"/>
        <v>10</v>
      </c>
      <c r="L2042" s="36">
        <v>7259</v>
      </c>
      <c r="M2042" s="36">
        <v>4370</v>
      </c>
      <c r="N2042" s="95">
        <f t="shared" si="247"/>
        <v>0.62421532375956656</v>
      </c>
      <c r="O2042" s="36">
        <f t="shared" si="248"/>
        <v>20170719</v>
      </c>
      <c r="P2042" s="36">
        <v>8386.26</v>
      </c>
      <c r="Q2042" s="76">
        <f t="shared" si="249"/>
        <v>1.3866729626794303</v>
      </c>
      <c r="R2042" s="76">
        <f t="shared" si="250"/>
        <v>-1</v>
      </c>
      <c r="S2042" s="95">
        <f t="shared" si="251"/>
        <v>-1</v>
      </c>
      <c r="T2042" s="95">
        <f t="shared" si="252"/>
        <v>0.62421532375956656</v>
      </c>
    </row>
    <row r="2043" spans="1:20" x14ac:dyDescent="0.3">
      <c r="A2043" s="36">
        <v>3</v>
      </c>
      <c r="B2043" s="82">
        <v>721</v>
      </c>
      <c r="C2043" s="82">
        <v>1</v>
      </c>
      <c r="D2043" s="82" t="s">
        <v>615</v>
      </c>
      <c r="E2043" s="36">
        <v>2017</v>
      </c>
      <c r="F2043" s="36">
        <v>2018</v>
      </c>
      <c r="G2043" s="109">
        <v>246.7</v>
      </c>
      <c r="H2043" s="36">
        <v>6</v>
      </c>
      <c r="I2043" s="36">
        <v>1</v>
      </c>
      <c r="J2043" s="36">
        <v>0</v>
      </c>
      <c r="K2043" s="50">
        <f t="shared" si="253"/>
        <v>3</v>
      </c>
      <c r="L2043" s="36">
        <v>1685</v>
      </c>
      <c r="M2043" s="36">
        <v>1168</v>
      </c>
      <c r="N2043" s="95">
        <f t="shared" si="247"/>
        <v>0.59060637924991233</v>
      </c>
      <c r="O2043" s="36">
        <f t="shared" si="248"/>
        <v>20170721</v>
      </c>
      <c r="P2043" s="36">
        <v>4110.43</v>
      </c>
      <c r="Q2043" s="76">
        <f t="shared" si="249"/>
        <v>0.69408796646579551</v>
      </c>
      <c r="R2043" s="76">
        <f t="shared" si="250"/>
        <v>-1</v>
      </c>
      <c r="S2043" s="95">
        <f t="shared" si="251"/>
        <v>-1</v>
      </c>
      <c r="T2043" s="95">
        <f t="shared" si="252"/>
        <v>0.59060637924991233</v>
      </c>
    </row>
    <row r="2044" spans="1:20" x14ac:dyDescent="0.3">
      <c r="A2044" s="36">
        <v>3</v>
      </c>
      <c r="B2044" s="82">
        <v>738</v>
      </c>
      <c r="C2044" s="82">
        <v>1</v>
      </c>
      <c r="D2044" s="82" t="s">
        <v>134</v>
      </c>
      <c r="E2044" s="36">
        <v>2017</v>
      </c>
      <c r="F2044" s="36">
        <v>2018</v>
      </c>
      <c r="G2044" s="70">
        <v>200</v>
      </c>
      <c r="H2044" s="36">
        <v>10</v>
      </c>
      <c r="I2044" s="36">
        <v>0</v>
      </c>
      <c r="J2044" s="36">
        <v>0</v>
      </c>
      <c r="K2044" s="50">
        <f t="shared" si="253"/>
        <v>3</v>
      </c>
      <c r="L2044" s="36">
        <v>574</v>
      </c>
      <c r="M2044" s="36">
        <v>649</v>
      </c>
      <c r="N2044" s="95">
        <f t="shared" si="247"/>
        <v>0.46933769419460342</v>
      </c>
      <c r="O2044" s="36">
        <f t="shared" si="248"/>
        <v>20170738</v>
      </c>
      <c r="P2044" s="36">
        <v>1082</v>
      </c>
      <c r="Q2044" s="76">
        <f t="shared" si="249"/>
        <v>1.1303142329020333</v>
      </c>
      <c r="R2044" s="76">
        <f t="shared" si="250"/>
        <v>-1</v>
      </c>
      <c r="S2044" s="95">
        <f t="shared" si="251"/>
        <v>-1</v>
      </c>
      <c r="T2044" s="95">
        <f t="shared" si="252"/>
        <v>0.46933769419460342</v>
      </c>
    </row>
    <row r="2045" spans="1:20" x14ac:dyDescent="0.3">
      <c r="A2045" s="36">
        <v>3</v>
      </c>
      <c r="B2045" s="82">
        <v>740</v>
      </c>
      <c r="C2045" s="82">
        <v>1</v>
      </c>
      <c r="D2045" s="82" t="s">
        <v>740</v>
      </c>
      <c r="E2045" s="36">
        <v>2017</v>
      </c>
      <c r="F2045" s="36">
        <v>2018</v>
      </c>
      <c r="G2045" s="70">
        <v>200</v>
      </c>
      <c r="H2045" s="36">
        <v>6</v>
      </c>
      <c r="I2045" s="36">
        <v>1</v>
      </c>
      <c r="J2045" s="36">
        <v>0</v>
      </c>
      <c r="K2045" s="50">
        <f t="shared" si="253"/>
        <v>3</v>
      </c>
      <c r="L2045" s="36">
        <v>620</v>
      </c>
      <c r="M2045" s="36">
        <v>570</v>
      </c>
      <c r="N2045" s="95">
        <f t="shared" si="247"/>
        <v>0.52100840336134457</v>
      </c>
      <c r="O2045" s="36">
        <f t="shared" si="248"/>
        <v>20170740</v>
      </c>
      <c r="P2045" s="36">
        <v>1376.8500000000001</v>
      </c>
      <c r="Q2045" s="76">
        <f t="shared" si="249"/>
        <v>0.86429168028470771</v>
      </c>
      <c r="R2045" s="76">
        <f t="shared" si="250"/>
        <v>-1</v>
      </c>
      <c r="S2045" s="95">
        <f t="shared" si="251"/>
        <v>-1</v>
      </c>
      <c r="T2045" s="95">
        <f t="shared" si="252"/>
        <v>0.52100840336134457</v>
      </c>
    </row>
    <row r="2046" spans="1:20" x14ac:dyDescent="0.3">
      <c r="A2046" s="36">
        <v>3</v>
      </c>
      <c r="B2046" s="82">
        <v>756</v>
      </c>
      <c r="C2046" s="82">
        <v>1</v>
      </c>
      <c r="D2046" s="82" t="s">
        <v>741</v>
      </c>
      <c r="E2046" s="36">
        <v>2017</v>
      </c>
      <c r="F2046" s="36">
        <v>2019</v>
      </c>
      <c r="G2046" s="109">
        <v>436</v>
      </c>
      <c r="H2046" s="36">
        <v>10</v>
      </c>
      <c r="I2046" s="36">
        <v>1</v>
      </c>
      <c r="J2046" s="36">
        <v>1</v>
      </c>
      <c r="K2046" s="50">
        <f t="shared" si="253"/>
        <v>5</v>
      </c>
      <c r="L2046" s="36">
        <v>393</v>
      </c>
      <c r="M2046" s="36">
        <v>206</v>
      </c>
      <c r="N2046" s="95">
        <f t="shared" si="247"/>
        <v>0.65609348914858101</v>
      </c>
      <c r="O2046" s="36">
        <f t="shared" si="248"/>
        <v>20170756</v>
      </c>
      <c r="P2046" s="36">
        <v>737.17</v>
      </c>
      <c r="Q2046" s="76">
        <f t="shared" si="249"/>
        <v>0.8125669791228618</v>
      </c>
      <c r="R2046" s="76">
        <f t="shared" si="250"/>
        <v>-1</v>
      </c>
      <c r="S2046" s="95">
        <f t="shared" si="251"/>
        <v>-1</v>
      </c>
      <c r="T2046" s="95">
        <f t="shared" si="252"/>
        <v>0.65609348914858101</v>
      </c>
    </row>
    <row r="2047" spans="1:20" x14ac:dyDescent="0.3">
      <c r="A2047" s="36">
        <v>3</v>
      </c>
      <c r="B2047" s="82">
        <v>756</v>
      </c>
      <c r="C2047" s="82">
        <v>1</v>
      </c>
      <c r="D2047" s="82" t="s">
        <v>742</v>
      </c>
      <c r="E2047" s="36">
        <v>2017</v>
      </c>
      <c r="F2047" s="36">
        <v>2019</v>
      </c>
      <c r="G2047" s="109">
        <v>100</v>
      </c>
      <c r="H2047" s="36">
        <v>10</v>
      </c>
      <c r="I2047" s="36">
        <v>1</v>
      </c>
      <c r="J2047" s="36">
        <v>1</v>
      </c>
      <c r="K2047" s="50">
        <f t="shared" si="253"/>
        <v>2</v>
      </c>
      <c r="L2047" s="36">
        <v>364</v>
      </c>
      <c r="M2047" s="36">
        <v>234</v>
      </c>
      <c r="N2047" s="95">
        <f t="shared" si="247"/>
        <v>0.60869565217391308</v>
      </c>
      <c r="O2047" s="36">
        <f t="shared" si="248"/>
        <v>20170756</v>
      </c>
      <c r="P2047" s="36">
        <v>737.17</v>
      </c>
      <c r="Q2047" s="76">
        <f t="shared" si="249"/>
        <v>0.81121043992566166</v>
      </c>
      <c r="R2047" s="76">
        <f t="shared" si="250"/>
        <v>-1</v>
      </c>
      <c r="S2047" s="95">
        <f t="shared" si="251"/>
        <v>-1</v>
      </c>
      <c r="T2047" s="95">
        <f t="shared" si="252"/>
        <v>0.60869565217391308</v>
      </c>
    </row>
    <row r="2048" spans="1:20" x14ac:dyDescent="0.3">
      <c r="A2048" s="36">
        <v>3</v>
      </c>
      <c r="B2048" s="82">
        <v>756</v>
      </c>
      <c r="C2048" s="82">
        <v>1</v>
      </c>
      <c r="D2048" s="82" t="s">
        <v>743</v>
      </c>
      <c r="E2048" s="36">
        <v>2017</v>
      </c>
      <c r="F2048" s="36">
        <v>2019</v>
      </c>
      <c r="G2048" s="109">
        <v>60</v>
      </c>
      <c r="H2048" s="36">
        <v>10</v>
      </c>
      <c r="I2048" s="36">
        <v>1</v>
      </c>
      <c r="J2048" s="36">
        <v>1</v>
      </c>
      <c r="K2048" s="50">
        <f t="shared" si="253"/>
        <v>1</v>
      </c>
      <c r="L2048" s="36">
        <v>363</v>
      </c>
      <c r="M2048" s="36">
        <v>234</v>
      </c>
      <c r="N2048" s="95">
        <f t="shared" si="247"/>
        <v>0.60804020100502509</v>
      </c>
      <c r="O2048" s="36">
        <f t="shared" si="248"/>
        <v>20170756</v>
      </c>
      <c r="P2048" s="36">
        <v>737.17</v>
      </c>
      <c r="Q2048" s="76">
        <f t="shared" si="249"/>
        <v>0.80985390072846164</v>
      </c>
      <c r="R2048" s="76">
        <f t="shared" si="250"/>
        <v>-1</v>
      </c>
      <c r="S2048" s="95">
        <f t="shared" si="251"/>
        <v>-1</v>
      </c>
      <c r="T2048" s="95">
        <f t="shared" si="252"/>
        <v>0.60804020100502509</v>
      </c>
    </row>
    <row r="2049" spans="1:20" x14ac:dyDescent="0.3">
      <c r="A2049" s="36">
        <v>3</v>
      </c>
      <c r="B2049" s="82">
        <v>777</v>
      </c>
      <c r="C2049" s="82">
        <v>1</v>
      </c>
      <c r="D2049" s="82" t="s">
        <v>744</v>
      </c>
      <c r="E2049" s="36">
        <v>2017</v>
      </c>
      <c r="F2049" s="36">
        <v>2018</v>
      </c>
      <c r="G2049" s="70">
        <v>530.36</v>
      </c>
      <c r="H2049" s="36">
        <v>6</v>
      </c>
      <c r="I2049" s="36">
        <v>1</v>
      </c>
      <c r="J2049" s="36">
        <v>0</v>
      </c>
      <c r="K2049" s="50">
        <f t="shared" si="253"/>
        <v>6</v>
      </c>
      <c r="L2049" s="36">
        <v>827</v>
      </c>
      <c r="M2049" s="36">
        <v>150</v>
      </c>
      <c r="N2049" s="95">
        <f t="shared" si="247"/>
        <v>0.84646878198567044</v>
      </c>
      <c r="O2049" s="36">
        <f t="shared" si="248"/>
        <v>20170777</v>
      </c>
      <c r="P2049" s="36">
        <v>827.1400000000001</v>
      </c>
      <c r="Q2049" s="76">
        <f t="shared" si="249"/>
        <v>1.1811785187513599</v>
      </c>
      <c r="R2049" s="76">
        <f t="shared" si="250"/>
        <v>-1</v>
      </c>
      <c r="S2049" s="95">
        <f t="shared" si="251"/>
        <v>-1</v>
      </c>
      <c r="T2049" s="95">
        <f t="shared" si="252"/>
        <v>0.84646878198567044</v>
      </c>
    </row>
    <row r="2050" spans="1:20" x14ac:dyDescent="0.3">
      <c r="A2050" s="36">
        <v>3</v>
      </c>
      <c r="B2050" s="82">
        <v>801</v>
      </c>
      <c r="C2050" s="82">
        <v>1</v>
      </c>
      <c r="D2050" s="82" t="s">
        <v>745</v>
      </c>
      <c r="E2050" s="36">
        <v>2017</v>
      </c>
      <c r="F2050" s="36">
        <v>2019</v>
      </c>
      <c r="G2050" s="70">
        <v>1035.44</v>
      </c>
      <c r="H2050" s="36">
        <v>10</v>
      </c>
      <c r="I2050" s="36">
        <v>1</v>
      </c>
      <c r="J2050" s="36">
        <v>1</v>
      </c>
      <c r="K2050" s="50">
        <f t="shared" si="253"/>
        <v>10</v>
      </c>
      <c r="L2050" s="36">
        <v>82</v>
      </c>
      <c r="M2050" s="36">
        <v>28</v>
      </c>
      <c r="N2050" s="95">
        <f t="shared" si="247"/>
        <v>0.74545454545454548</v>
      </c>
      <c r="O2050" s="36">
        <f t="shared" si="248"/>
        <v>20170801</v>
      </c>
      <c r="P2050" s="36">
        <v>139.13</v>
      </c>
      <c r="Q2050" s="76">
        <f t="shared" si="249"/>
        <v>0.79062747071084605</v>
      </c>
      <c r="R2050" s="76">
        <f t="shared" si="250"/>
        <v>-1</v>
      </c>
      <c r="S2050" s="95">
        <f t="shared" si="251"/>
        <v>-1</v>
      </c>
      <c r="T2050" s="95">
        <f t="shared" si="252"/>
        <v>0.74545454545454548</v>
      </c>
    </row>
    <row r="2051" spans="1:20" x14ac:dyDescent="0.3">
      <c r="A2051" s="36">
        <v>3</v>
      </c>
      <c r="B2051" s="82">
        <v>831</v>
      </c>
      <c r="C2051" s="82">
        <v>1</v>
      </c>
      <c r="D2051" s="82" t="s">
        <v>136</v>
      </c>
      <c r="E2051" s="36">
        <v>2017</v>
      </c>
      <c r="F2051" s="36">
        <v>2018</v>
      </c>
      <c r="G2051" s="70">
        <v>1211.67</v>
      </c>
      <c r="H2051" s="36">
        <v>8</v>
      </c>
      <c r="I2051" s="36">
        <v>0</v>
      </c>
      <c r="J2051" s="36">
        <v>0</v>
      </c>
      <c r="K2051" s="50">
        <f t="shared" si="253"/>
        <v>10</v>
      </c>
      <c r="L2051" s="36">
        <v>4179</v>
      </c>
      <c r="M2051" s="36">
        <v>5648</v>
      </c>
      <c r="N2051" s="95">
        <f t="shared" si="247"/>
        <v>0.42525694515111429</v>
      </c>
      <c r="O2051" s="36">
        <f t="shared" si="248"/>
        <v>20170831</v>
      </c>
      <c r="P2051" s="36">
        <v>6294.52</v>
      </c>
      <c r="Q2051" s="76">
        <f t="shared" si="249"/>
        <v>1.5611992653927542</v>
      </c>
      <c r="R2051" s="76">
        <f t="shared" si="250"/>
        <v>-1</v>
      </c>
      <c r="S2051" s="95">
        <f t="shared" si="251"/>
        <v>-1</v>
      </c>
      <c r="T2051" s="95">
        <f t="shared" si="252"/>
        <v>0.42525694515111429</v>
      </c>
    </row>
    <row r="2052" spans="1:20" x14ac:dyDescent="0.3">
      <c r="A2052" s="36">
        <v>3</v>
      </c>
      <c r="B2052" s="82">
        <v>833</v>
      </c>
      <c r="C2052" s="82">
        <v>1</v>
      </c>
      <c r="D2052" s="82" t="s">
        <v>746</v>
      </c>
      <c r="E2052" s="36">
        <v>2017</v>
      </c>
      <c r="F2052" s="36">
        <v>2018</v>
      </c>
      <c r="G2052" s="70">
        <v>780.72</v>
      </c>
      <c r="H2052" s="36">
        <v>10</v>
      </c>
      <c r="I2052" s="36">
        <v>1</v>
      </c>
      <c r="J2052" s="36">
        <v>0</v>
      </c>
      <c r="K2052" s="50">
        <f t="shared" si="253"/>
        <v>8</v>
      </c>
      <c r="L2052" s="36">
        <v>8793</v>
      </c>
      <c r="M2052" s="36">
        <v>4123</v>
      </c>
      <c r="N2052" s="95">
        <f t="shared" si="247"/>
        <v>0.68078352431093214</v>
      </c>
      <c r="O2052" s="36">
        <f t="shared" si="248"/>
        <v>20170833</v>
      </c>
      <c r="P2052" s="36">
        <v>18163.68</v>
      </c>
      <c r="Q2052" s="76">
        <f t="shared" si="249"/>
        <v>0.71108938276824962</v>
      </c>
      <c r="R2052" s="76">
        <f t="shared" si="250"/>
        <v>-1</v>
      </c>
      <c r="S2052" s="95">
        <f t="shared" si="251"/>
        <v>-1</v>
      </c>
      <c r="T2052" s="95">
        <f t="shared" si="252"/>
        <v>0.68078352431093214</v>
      </c>
    </row>
    <row r="2053" spans="1:20" x14ac:dyDescent="0.3">
      <c r="A2053" s="36">
        <v>3</v>
      </c>
      <c r="B2053" s="82">
        <v>833</v>
      </c>
      <c r="C2053" s="82">
        <v>1</v>
      </c>
      <c r="D2053" s="82" t="s">
        <v>747</v>
      </c>
      <c r="E2053" s="36">
        <v>2017</v>
      </c>
      <c r="F2053" s="36">
        <v>2018</v>
      </c>
      <c r="G2053" s="70">
        <v>375</v>
      </c>
      <c r="H2053" s="36">
        <v>10</v>
      </c>
      <c r="I2053" s="36">
        <v>1</v>
      </c>
      <c r="J2053" s="36">
        <v>0</v>
      </c>
      <c r="K2053" s="50">
        <f t="shared" si="253"/>
        <v>4</v>
      </c>
      <c r="L2053" s="36">
        <v>6705</v>
      </c>
      <c r="M2053" s="36">
        <v>6199</v>
      </c>
      <c r="N2053" s="95">
        <f t="shared" si="247"/>
        <v>0.51960632362058279</v>
      </c>
      <c r="O2053" s="36">
        <f t="shared" si="248"/>
        <v>20170833</v>
      </c>
      <c r="P2053" s="36">
        <v>18163.68</v>
      </c>
      <c r="Q2053" s="76">
        <f t="shared" si="249"/>
        <v>0.71042872369475785</v>
      </c>
      <c r="R2053" s="76">
        <f t="shared" si="250"/>
        <v>-1</v>
      </c>
      <c r="S2053" s="95">
        <f t="shared" si="251"/>
        <v>-1</v>
      </c>
      <c r="T2053" s="95">
        <f t="shared" si="252"/>
        <v>0.51960632362058279</v>
      </c>
    </row>
    <row r="2054" spans="1:20" x14ac:dyDescent="0.3">
      <c r="A2054" s="36">
        <v>3</v>
      </c>
      <c r="B2054" s="82">
        <v>852</v>
      </c>
      <c r="C2054" s="82">
        <v>1</v>
      </c>
      <c r="D2054" s="82" t="s">
        <v>748</v>
      </c>
      <c r="E2054" s="36">
        <v>2017</v>
      </c>
      <c r="F2054" s="36">
        <v>2019</v>
      </c>
      <c r="G2054" s="70">
        <v>1283.17</v>
      </c>
      <c r="H2054" s="36">
        <v>10</v>
      </c>
      <c r="I2054" s="36">
        <v>1</v>
      </c>
      <c r="J2054" s="36">
        <v>1</v>
      </c>
      <c r="K2054" s="50">
        <f t="shared" si="253"/>
        <v>10</v>
      </c>
      <c r="L2054" s="36">
        <v>88</v>
      </c>
      <c r="M2054" s="36">
        <v>11</v>
      </c>
      <c r="N2054" s="95">
        <f t="shared" si="247"/>
        <v>0.88888888888888884</v>
      </c>
      <c r="O2054" s="36">
        <f t="shared" si="248"/>
        <v>20170852</v>
      </c>
      <c r="P2054" s="36">
        <v>143.73999999999998</v>
      </c>
      <c r="Q2054" s="76">
        <f t="shared" si="249"/>
        <v>0.6887435647697232</v>
      </c>
      <c r="R2054" s="76">
        <f t="shared" si="250"/>
        <v>-1</v>
      </c>
      <c r="S2054" s="95">
        <f t="shared" si="251"/>
        <v>-1</v>
      </c>
      <c r="T2054" s="95">
        <f t="shared" si="252"/>
        <v>0.88888888888888884</v>
      </c>
    </row>
    <row r="2055" spans="1:20" x14ac:dyDescent="0.3">
      <c r="A2055" s="36">
        <v>3</v>
      </c>
      <c r="B2055" s="82">
        <v>881</v>
      </c>
      <c r="C2055" s="82">
        <v>1</v>
      </c>
      <c r="D2055" s="82" t="s">
        <v>749</v>
      </c>
      <c r="E2055" s="36">
        <v>2017</v>
      </c>
      <c r="F2055" s="36">
        <v>2018</v>
      </c>
      <c r="G2055" s="109">
        <v>600</v>
      </c>
      <c r="H2055" s="36">
        <v>10</v>
      </c>
      <c r="I2055" s="36">
        <v>1</v>
      </c>
      <c r="J2055" s="36">
        <v>0</v>
      </c>
      <c r="K2055" s="50">
        <f t="shared" si="253"/>
        <v>7</v>
      </c>
      <c r="L2055" s="36">
        <v>506</v>
      </c>
      <c r="M2055" s="36">
        <v>380</v>
      </c>
      <c r="N2055" s="95">
        <f t="shared" si="247"/>
        <v>0.57110609480812646</v>
      </c>
      <c r="O2055" s="36">
        <f t="shared" si="248"/>
        <v>20170881</v>
      </c>
      <c r="P2055" s="36">
        <v>859.95999999999992</v>
      </c>
      <c r="Q2055" s="76">
        <f t="shared" si="249"/>
        <v>1.0302804781617751</v>
      </c>
      <c r="R2055" s="76">
        <f t="shared" si="250"/>
        <v>-1</v>
      </c>
      <c r="S2055" s="95">
        <f t="shared" si="251"/>
        <v>-1</v>
      </c>
      <c r="T2055" s="95">
        <f t="shared" si="252"/>
        <v>0.57110609480812646</v>
      </c>
    </row>
    <row r="2056" spans="1:20" x14ac:dyDescent="0.3">
      <c r="A2056" s="36">
        <v>3</v>
      </c>
      <c r="B2056" s="82">
        <v>883</v>
      </c>
      <c r="C2056" s="82">
        <v>1</v>
      </c>
      <c r="D2056" s="82" t="s">
        <v>701</v>
      </c>
      <c r="E2056" s="36">
        <v>2017</v>
      </c>
      <c r="F2056" s="36">
        <v>2018</v>
      </c>
      <c r="G2056" s="109">
        <v>1142</v>
      </c>
      <c r="H2056" s="36">
        <v>10</v>
      </c>
      <c r="I2056" s="36">
        <v>0</v>
      </c>
      <c r="J2056" s="36">
        <v>0</v>
      </c>
      <c r="K2056" s="50">
        <f t="shared" si="253"/>
        <v>10</v>
      </c>
      <c r="L2056" s="36">
        <v>1031</v>
      </c>
      <c r="M2056" s="36">
        <v>1309</v>
      </c>
      <c r="N2056" s="95">
        <f t="shared" si="247"/>
        <v>0.44059829059829059</v>
      </c>
      <c r="O2056" s="36">
        <f t="shared" si="248"/>
        <v>20170883</v>
      </c>
      <c r="P2056" s="36">
        <v>1679.07</v>
      </c>
      <c r="Q2056" s="76">
        <f t="shared" si="249"/>
        <v>1.3936286158409119</v>
      </c>
      <c r="R2056" s="76">
        <f t="shared" si="250"/>
        <v>-1</v>
      </c>
      <c r="S2056" s="95">
        <f t="shared" si="251"/>
        <v>-1</v>
      </c>
      <c r="T2056" s="95">
        <f t="shared" si="252"/>
        <v>0.44059829059829059</v>
      </c>
    </row>
    <row r="2057" spans="1:20" x14ac:dyDescent="0.3">
      <c r="A2057" s="36">
        <v>3</v>
      </c>
      <c r="B2057" s="82">
        <v>2125</v>
      </c>
      <c r="C2057" s="82">
        <v>1</v>
      </c>
      <c r="D2057" s="82" t="s">
        <v>750</v>
      </c>
      <c r="E2057" s="36">
        <v>2017</v>
      </c>
      <c r="F2057" s="36">
        <v>2018</v>
      </c>
      <c r="G2057" s="109">
        <v>750</v>
      </c>
      <c r="H2057" s="36">
        <v>10</v>
      </c>
      <c r="I2057" s="36">
        <v>0</v>
      </c>
      <c r="J2057" s="36">
        <v>0</v>
      </c>
      <c r="K2057" s="50">
        <f t="shared" si="253"/>
        <v>8</v>
      </c>
      <c r="L2057" s="36">
        <v>455</v>
      </c>
      <c r="M2057" s="36">
        <v>479</v>
      </c>
      <c r="N2057" s="95">
        <f t="shared" si="247"/>
        <v>0.48715203426124198</v>
      </c>
      <c r="O2057" s="36">
        <f t="shared" si="248"/>
        <v>20172125</v>
      </c>
      <c r="P2057" s="36">
        <v>1162.23</v>
      </c>
      <c r="Q2057" s="76">
        <f t="shared" si="249"/>
        <v>0.80362750918492898</v>
      </c>
      <c r="R2057" s="76">
        <f t="shared" si="250"/>
        <v>-1</v>
      </c>
      <c r="S2057" s="95">
        <f t="shared" si="251"/>
        <v>-1</v>
      </c>
      <c r="T2057" s="95">
        <f t="shared" si="252"/>
        <v>0.48715203426124198</v>
      </c>
    </row>
    <row r="2058" spans="1:20" x14ac:dyDescent="0.3">
      <c r="A2058" s="36">
        <v>3</v>
      </c>
      <c r="B2058" s="82">
        <v>2155</v>
      </c>
      <c r="C2058" s="82">
        <v>1</v>
      </c>
      <c r="D2058" s="82" t="s">
        <v>751</v>
      </c>
      <c r="E2058" s="36">
        <v>2017</v>
      </c>
      <c r="F2058" s="36">
        <v>2018</v>
      </c>
      <c r="G2058" s="70">
        <v>863.29</v>
      </c>
      <c r="H2058" s="36">
        <v>6</v>
      </c>
      <c r="I2058" s="36">
        <v>1</v>
      </c>
      <c r="J2058" s="36">
        <v>0</v>
      </c>
      <c r="K2058" s="50">
        <f t="shared" si="253"/>
        <v>9</v>
      </c>
      <c r="L2058" s="36">
        <v>612</v>
      </c>
      <c r="M2058" s="36">
        <v>393</v>
      </c>
      <c r="N2058" s="95">
        <f t="shared" si="247"/>
        <v>0.60895522388059697</v>
      </c>
      <c r="O2058" s="36">
        <f t="shared" si="248"/>
        <v>20172155</v>
      </c>
      <c r="P2058" s="36">
        <v>1008.91</v>
      </c>
      <c r="Q2058" s="76">
        <f t="shared" si="249"/>
        <v>0.99612453043383453</v>
      </c>
      <c r="R2058" s="76">
        <f t="shared" si="250"/>
        <v>-1</v>
      </c>
      <c r="S2058" s="95">
        <f t="shared" si="251"/>
        <v>-1</v>
      </c>
      <c r="T2058" s="95">
        <f t="shared" si="252"/>
        <v>0.60895522388059697</v>
      </c>
    </row>
    <row r="2059" spans="1:20" x14ac:dyDescent="0.3">
      <c r="A2059" s="36">
        <v>3</v>
      </c>
      <c r="B2059" s="82">
        <v>2180</v>
      </c>
      <c r="C2059" s="82">
        <v>1</v>
      </c>
      <c r="D2059" s="82" t="s">
        <v>752</v>
      </c>
      <c r="E2059" s="36">
        <v>2017</v>
      </c>
      <c r="F2059" s="36">
        <v>2018</v>
      </c>
      <c r="G2059" s="70">
        <v>342.36</v>
      </c>
      <c r="H2059" s="36">
        <v>10</v>
      </c>
      <c r="I2059" s="36">
        <v>1</v>
      </c>
      <c r="J2059" s="36">
        <v>0</v>
      </c>
      <c r="K2059" s="50">
        <f t="shared" si="253"/>
        <v>4</v>
      </c>
      <c r="L2059" s="36">
        <v>506</v>
      </c>
      <c r="M2059" s="36">
        <v>57</v>
      </c>
      <c r="N2059" s="95">
        <f t="shared" si="247"/>
        <v>0.89875666074600358</v>
      </c>
      <c r="O2059" s="36">
        <f t="shared" si="248"/>
        <v>20172180</v>
      </c>
      <c r="P2059" s="36">
        <v>695.88</v>
      </c>
      <c r="Q2059" s="76">
        <f t="shared" si="249"/>
        <v>0.80904753693165488</v>
      </c>
      <c r="R2059" s="76">
        <f t="shared" si="250"/>
        <v>-1</v>
      </c>
      <c r="S2059" s="95">
        <f t="shared" si="251"/>
        <v>-1</v>
      </c>
      <c r="T2059" s="95">
        <f t="shared" si="252"/>
        <v>0.89875666074600358</v>
      </c>
    </row>
    <row r="2060" spans="1:20" x14ac:dyDescent="0.3">
      <c r="A2060" s="36">
        <v>3</v>
      </c>
      <c r="B2060" s="82">
        <v>2397</v>
      </c>
      <c r="C2060" s="82">
        <v>1</v>
      </c>
      <c r="D2060" s="82" t="s">
        <v>753</v>
      </c>
      <c r="E2060" s="36">
        <v>2017</v>
      </c>
      <c r="F2060" s="36">
        <v>2018</v>
      </c>
      <c r="G2060" s="109">
        <v>190.09</v>
      </c>
      <c r="H2060" s="36">
        <v>10</v>
      </c>
      <c r="I2060" s="36">
        <v>1</v>
      </c>
      <c r="J2060" s="36">
        <v>0</v>
      </c>
      <c r="K2060" s="50">
        <f t="shared" si="253"/>
        <v>2</v>
      </c>
      <c r="L2060" s="36">
        <v>842</v>
      </c>
      <c r="M2060" s="36">
        <v>330</v>
      </c>
      <c r="N2060" s="95">
        <f t="shared" si="247"/>
        <v>0.71843003412969286</v>
      </c>
      <c r="O2060" s="36">
        <f t="shared" si="248"/>
        <v>20172397</v>
      </c>
      <c r="P2060" s="36">
        <v>1017.9699999999998</v>
      </c>
      <c r="Q2060" s="76">
        <f t="shared" si="249"/>
        <v>1.1513109423656889</v>
      </c>
      <c r="R2060" s="76">
        <f t="shared" si="250"/>
        <v>-1</v>
      </c>
      <c r="S2060" s="95">
        <f t="shared" si="251"/>
        <v>-1</v>
      </c>
      <c r="T2060" s="95">
        <f t="shared" si="252"/>
        <v>0.71843003412969286</v>
      </c>
    </row>
    <row r="2061" spans="1:20" x14ac:dyDescent="0.3">
      <c r="A2061" s="36">
        <v>3</v>
      </c>
      <c r="B2061" s="82">
        <v>2397</v>
      </c>
      <c r="C2061" s="82">
        <v>1</v>
      </c>
      <c r="D2061" s="82" t="s">
        <v>754</v>
      </c>
      <c r="E2061" s="36">
        <v>2017</v>
      </c>
      <c r="F2061" s="36">
        <v>2018</v>
      </c>
      <c r="G2061" s="109">
        <v>100</v>
      </c>
      <c r="H2061" s="36">
        <v>10</v>
      </c>
      <c r="I2061" s="36">
        <v>1</v>
      </c>
      <c r="J2061" s="36">
        <v>0</v>
      </c>
      <c r="K2061" s="50">
        <f t="shared" si="253"/>
        <v>2</v>
      </c>
      <c r="L2061" s="36">
        <v>680</v>
      </c>
      <c r="M2061" s="36">
        <v>492</v>
      </c>
      <c r="N2061" s="95">
        <f t="shared" si="247"/>
        <v>0.58020477815699656</v>
      </c>
      <c r="O2061" s="36">
        <f t="shared" si="248"/>
        <v>20172397</v>
      </c>
      <c r="P2061" s="36">
        <v>1017.9699999999998</v>
      </c>
      <c r="Q2061" s="76">
        <f t="shared" si="249"/>
        <v>1.1513109423656889</v>
      </c>
      <c r="R2061" s="76">
        <f t="shared" si="250"/>
        <v>-1</v>
      </c>
      <c r="S2061" s="95">
        <f t="shared" si="251"/>
        <v>-1</v>
      </c>
      <c r="T2061" s="95">
        <f t="shared" si="252"/>
        <v>0.58020477815699656</v>
      </c>
    </row>
    <row r="2062" spans="1:20" x14ac:dyDescent="0.3">
      <c r="A2062" s="36">
        <v>3</v>
      </c>
      <c r="B2062" s="82">
        <v>2683</v>
      </c>
      <c r="C2062" s="82">
        <v>1</v>
      </c>
      <c r="D2062" s="82" t="s">
        <v>755</v>
      </c>
      <c r="E2062" s="36">
        <v>2017</v>
      </c>
      <c r="F2062" s="36">
        <v>2018</v>
      </c>
      <c r="G2062" s="70">
        <v>1825</v>
      </c>
      <c r="H2062" s="36">
        <v>10</v>
      </c>
      <c r="I2062" s="36">
        <v>0</v>
      </c>
      <c r="J2062" s="36">
        <v>0</v>
      </c>
      <c r="K2062" s="50">
        <f t="shared" si="253"/>
        <v>10</v>
      </c>
      <c r="L2062" s="36">
        <v>289</v>
      </c>
      <c r="M2062" s="36">
        <v>722</v>
      </c>
      <c r="N2062" s="95">
        <f t="shared" si="247"/>
        <v>0.28585558852621168</v>
      </c>
      <c r="O2062" s="36">
        <f t="shared" si="248"/>
        <v>20172683</v>
      </c>
      <c r="P2062" s="36">
        <v>374.21</v>
      </c>
      <c r="Q2062" s="76">
        <f t="shared" si="249"/>
        <v>2.7016915635605678</v>
      </c>
      <c r="R2062" s="76">
        <f t="shared" si="250"/>
        <v>-1</v>
      </c>
      <c r="S2062" s="95">
        <f t="shared" si="251"/>
        <v>-1</v>
      </c>
      <c r="T2062" s="95">
        <f t="shared" si="252"/>
        <v>0.28585558852621168</v>
      </c>
    </row>
    <row r="2063" spans="1:20" x14ac:dyDescent="0.3">
      <c r="A2063" s="36">
        <v>3</v>
      </c>
      <c r="B2063" s="82">
        <v>2689</v>
      </c>
      <c r="C2063" s="82">
        <v>1</v>
      </c>
      <c r="D2063" s="82" t="s">
        <v>756</v>
      </c>
      <c r="E2063" s="36">
        <v>2017</v>
      </c>
      <c r="F2063" s="36">
        <v>2018</v>
      </c>
      <c r="G2063" s="109">
        <v>474.26</v>
      </c>
      <c r="H2063" s="36">
        <v>10</v>
      </c>
      <c r="I2063" s="36">
        <v>1</v>
      </c>
      <c r="J2063" s="36">
        <v>0</v>
      </c>
      <c r="K2063" s="50">
        <f t="shared" si="253"/>
        <v>5</v>
      </c>
      <c r="L2063" s="36">
        <v>1045</v>
      </c>
      <c r="M2063" s="36">
        <v>382</v>
      </c>
      <c r="N2063" s="95">
        <f t="shared" si="247"/>
        <v>0.73230553608969862</v>
      </c>
      <c r="O2063" s="36">
        <f t="shared" si="248"/>
        <v>20172689</v>
      </c>
      <c r="P2063" s="36">
        <v>1135.22</v>
      </c>
      <c r="Q2063" s="76">
        <f t="shared" si="249"/>
        <v>1.2570250700304786</v>
      </c>
      <c r="R2063" s="76">
        <f t="shared" si="250"/>
        <v>-1</v>
      </c>
      <c r="S2063" s="95">
        <f t="shared" si="251"/>
        <v>-1</v>
      </c>
      <c r="T2063" s="95">
        <f t="shared" si="252"/>
        <v>0.73230553608969862</v>
      </c>
    </row>
    <row r="2064" spans="1:20" x14ac:dyDescent="0.3">
      <c r="A2064" s="36">
        <v>3</v>
      </c>
      <c r="B2064" s="82">
        <v>2689</v>
      </c>
      <c r="C2064" s="82">
        <v>1</v>
      </c>
      <c r="D2064" s="82" t="s">
        <v>757</v>
      </c>
      <c r="E2064" s="36">
        <v>2017</v>
      </c>
      <c r="F2064" s="36">
        <v>2018</v>
      </c>
      <c r="G2064" s="109">
        <v>250</v>
      </c>
      <c r="H2064" s="36">
        <v>10</v>
      </c>
      <c r="I2064" s="36">
        <v>0</v>
      </c>
      <c r="J2064" s="36">
        <v>0</v>
      </c>
      <c r="K2064" s="50">
        <f t="shared" si="253"/>
        <v>3</v>
      </c>
      <c r="L2064" s="36">
        <v>711</v>
      </c>
      <c r="M2064" s="36">
        <v>712</v>
      </c>
      <c r="N2064" s="95">
        <f t="shared" si="247"/>
        <v>0.49964862965565704</v>
      </c>
      <c r="O2064" s="36">
        <f t="shared" si="248"/>
        <v>20172689</v>
      </c>
      <c r="P2064" s="36">
        <v>1135.22</v>
      </c>
      <c r="Q2064" s="76">
        <f t="shared" si="249"/>
        <v>1.2535015239336869</v>
      </c>
      <c r="R2064" s="76">
        <f t="shared" si="250"/>
        <v>-1</v>
      </c>
      <c r="S2064" s="95">
        <f t="shared" si="251"/>
        <v>-1</v>
      </c>
      <c r="T2064" s="95">
        <f t="shared" si="252"/>
        <v>0.49964862965565704</v>
      </c>
    </row>
    <row r="2065" spans="1:20" x14ac:dyDescent="0.3">
      <c r="A2065" s="36">
        <v>3</v>
      </c>
      <c r="B2065" s="82">
        <v>2805</v>
      </c>
      <c r="C2065" s="82">
        <v>1</v>
      </c>
      <c r="D2065" s="82" t="s">
        <v>758</v>
      </c>
      <c r="E2065" s="36">
        <v>2017</v>
      </c>
      <c r="F2065" s="36">
        <v>2018</v>
      </c>
      <c r="G2065" s="70">
        <v>936.37</v>
      </c>
      <c r="H2065" s="36">
        <v>10</v>
      </c>
      <c r="I2065" s="36">
        <v>1</v>
      </c>
      <c r="J2065" s="36">
        <v>0</v>
      </c>
      <c r="K2065" s="50">
        <f t="shared" si="253"/>
        <v>10</v>
      </c>
      <c r="L2065" s="36">
        <v>987</v>
      </c>
      <c r="M2065" s="36">
        <v>281</v>
      </c>
      <c r="N2065" s="95">
        <f t="shared" si="247"/>
        <v>0.77839116719242907</v>
      </c>
      <c r="O2065" s="36">
        <f t="shared" si="248"/>
        <v>20172805</v>
      </c>
      <c r="P2065" s="36">
        <v>1189.6299999999999</v>
      </c>
      <c r="Q2065" s="76">
        <f t="shared" si="249"/>
        <v>1.0658776258164304</v>
      </c>
      <c r="R2065" s="76">
        <f t="shared" si="250"/>
        <v>-1</v>
      </c>
      <c r="S2065" s="95">
        <f t="shared" si="251"/>
        <v>-1</v>
      </c>
      <c r="T2065" s="95">
        <f t="shared" si="252"/>
        <v>0.77839116719242907</v>
      </c>
    </row>
    <row r="2066" spans="1:20" x14ac:dyDescent="0.3">
      <c r="A2066" s="36">
        <v>3</v>
      </c>
      <c r="B2066" s="82">
        <v>2805</v>
      </c>
      <c r="C2066" s="82">
        <v>1</v>
      </c>
      <c r="D2066" s="82" t="s">
        <v>759</v>
      </c>
      <c r="E2066" s="36">
        <v>2017</v>
      </c>
      <c r="F2066" s="36">
        <v>2018</v>
      </c>
      <c r="G2066" s="70">
        <v>313.63</v>
      </c>
      <c r="H2066" s="36">
        <v>10</v>
      </c>
      <c r="I2066" s="36">
        <v>1</v>
      </c>
      <c r="J2066" s="36">
        <v>0</v>
      </c>
      <c r="K2066" s="50">
        <f t="shared" si="253"/>
        <v>4</v>
      </c>
      <c r="L2066" s="36">
        <v>842</v>
      </c>
      <c r="M2066" s="36">
        <v>419</v>
      </c>
      <c r="N2066" s="95">
        <f t="shared" si="247"/>
        <v>0.66772402854877078</v>
      </c>
      <c r="O2066" s="36">
        <f t="shared" si="248"/>
        <v>20172805</v>
      </c>
      <c r="P2066" s="36">
        <v>1189.6299999999999</v>
      </c>
      <c r="Q2066" s="76">
        <f t="shared" si="249"/>
        <v>1.0599934433395259</v>
      </c>
      <c r="R2066" s="76">
        <f t="shared" si="250"/>
        <v>-1</v>
      </c>
      <c r="S2066" s="95">
        <f t="shared" si="251"/>
        <v>-1</v>
      </c>
      <c r="T2066" s="95">
        <f t="shared" si="252"/>
        <v>0.66772402854877078</v>
      </c>
    </row>
    <row r="2067" spans="1:20" x14ac:dyDescent="0.3">
      <c r="A2067" s="36">
        <v>3</v>
      </c>
      <c r="B2067" s="82">
        <v>2888</v>
      </c>
      <c r="C2067" s="82">
        <v>1</v>
      </c>
      <c r="D2067" s="82" t="s">
        <v>593</v>
      </c>
      <c r="E2067" s="36">
        <v>2017</v>
      </c>
      <c r="F2067" s="36">
        <v>2018</v>
      </c>
      <c r="G2067" s="70">
        <v>500</v>
      </c>
      <c r="H2067" s="36">
        <v>10</v>
      </c>
      <c r="I2067" s="36">
        <v>1</v>
      </c>
      <c r="J2067" s="36">
        <v>0</v>
      </c>
      <c r="K2067" s="50">
        <f t="shared" si="253"/>
        <v>6</v>
      </c>
      <c r="L2067" s="36">
        <v>303</v>
      </c>
      <c r="M2067" s="36">
        <v>137</v>
      </c>
      <c r="N2067" s="95">
        <f t="shared" si="247"/>
        <v>0.6886363636363636</v>
      </c>
      <c r="O2067" s="36">
        <f t="shared" si="248"/>
        <v>20172888</v>
      </c>
      <c r="P2067" s="36">
        <v>348.83000000000004</v>
      </c>
      <c r="Q2067" s="76">
        <f t="shared" si="249"/>
        <v>1.2613594014276293</v>
      </c>
      <c r="R2067" s="76">
        <f t="shared" si="250"/>
        <v>-1</v>
      </c>
      <c r="S2067" s="95">
        <f t="shared" si="251"/>
        <v>-1</v>
      </c>
      <c r="T2067" s="95">
        <f t="shared" si="252"/>
        <v>0.6886363636363636</v>
      </c>
    </row>
    <row r="2068" spans="1:20" x14ac:dyDescent="0.3">
      <c r="A2068" s="36">
        <v>3</v>
      </c>
      <c r="B2068" s="82">
        <v>2898</v>
      </c>
      <c r="C2068" s="82">
        <v>1</v>
      </c>
      <c r="D2068" s="82" t="s">
        <v>639</v>
      </c>
      <c r="E2068" s="36">
        <v>2017</v>
      </c>
      <c r="F2068" s="36">
        <v>2018</v>
      </c>
      <c r="G2068" s="70">
        <v>1750</v>
      </c>
      <c r="H2068" s="36">
        <v>10</v>
      </c>
      <c r="I2068" s="36">
        <v>1</v>
      </c>
      <c r="J2068" s="36">
        <v>0</v>
      </c>
      <c r="K2068" s="50">
        <f t="shared" si="253"/>
        <v>10</v>
      </c>
      <c r="L2068" s="36">
        <v>379</v>
      </c>
      <c r="M2068" s="36">
        <v>131</v>
      </c>
      <c r="N2068" s="95">
        <f t="shared" si="247"/>
        <v>0.74313725490196081</v>
      </c>
      <c r="O2068" s="36">
        <f t="shared" si="248"/>
        <v>20172898</v>
      </c>
      <c r="P2068" s="36">
        <v>390.40000000000003</v>
      </c>
      <c r="Q2068" s="76">
        <f t="shared" si="249"/>
        <v>1.3063524590163933</v>
      </c>
      <c r="R2068" s="76">
        <f t="shared" si="250"/>
        <v>-1</v>
      </c>
      <c r="S2068" s="95">
        <f t="shared" si="251"/>
        <v>-1</v>
      </c>
      <c r="T2068" s="95">
        <f t="shared" si="252"/>
        <v>0.74313725490196081</v>
      </c>
    </row>
    <row r="2069" spans="1:20" x14ac:dyDescent="0.3">
      <c r="A2069" s="36">
        <v>3</v>
      </c>
      <c r="B2069" s="82">
        <v>2903</v>
      </c>
      <c r="C2069" s="82">
        <v>1</v>
      </c>
      <c r="D2069" s="82" t="s">
        <v>760</v>
      </c>
      <c r="E2069" s="36">
        <v>2017</v>
      </c>
      <c r="F2069" s="36">
        <v>2018</v>
      </c>
      <c r="G2069" s="70">
        <v>302</v>
      </c>
      <c r="H2069" s="36">
        <v>10</v>
      </c>
      <c r="I2069" s="36">
        <v>1</v>
      </c>
      <c r="J2069" s="36">
        <v>0</v>
      </c>
      <c r="K2069" s="50">
        <f t="shared" si="253"/>
        <v>4</v>
      </c>
      <c r="L2069" s="36">
        <v>496</v>
      </c>
      <c r="M2069" s="36">
        <v>302</v>
      </c>
      <c r="N2069" s="95">
        <f t="shared" si="247"/>
        <v>0.62155388471177941</v>
      </c>
      <c r="O2069" s="36">
        <f t="shared" si="248"/>
        <v>20172903</v>
      </c>
      <c r="P2069" s="36">
        <v>492.40999999999997</v>
      </c>
      <c r="Q2069" s="76">
        <f t="shared" si="249"/>
        <v>1.6206007189131009</v>
      </c>
      <c r="R2069" s="76">
        <f t="shared" si="250"/>
        <v>-1</v>
      </c>
      <c r="S2069" s="95">
        <f t="shared" si="251"/>
        <v>-1</v>
      </c>
      <c r="T2069" s="95">
        <f t="shared" si="252"/>
        <v>0.62155388471177941</v>
      </c>
    </row>
    <row r="2070" spans="1:20" x14ac:dyDescent="0.3">
      <c r="A2070" s="36">
        <v>3</v>
      </c>
      <c r="B2070" s="82">
        <v>2903</v>
      </c>
      <c r="C2070" s="82">
        <v>1</v>
      </c>
      <c r="D2070" s="82" t="s">
        <v>761</v>
      </c>
      <c r="E2070" s="36">
        <v>2017</v>
      </c>
      <c r="F2070" s="36">
        <v>2018</v>
      </c>
      <c r="G2070" s="70">
        <v>158</v>
      </c>
      <c r="H2070" s="36">
        <v>10</v>
      </c>
      <c r="I2070" s="36">
        <v>1</v>
      </c>
      <c r="J2070" s="36">
        <v>0</v>
      </c>
      <c r="K2070" s="50">
        <f t="shared" si="253"/>
        <v>2</v>
      </c>
      <c r="L2070" s="36">
        <v>510</v>
      </c>
      <c r="M2070" s="36">
        <v>290</v>
      </c>
      <c r="N2070" s="95">
        <f t="shared" si="247"/>
        <v>0.63749999999999996</v>
      </c>
      <c r="O2070" s="36">
        <f t="shared" si="248"/>
        <v>20172903</v>
      </c>
      <c r="P2070" s="36">
        <v>492.40999999999997</v>
      </c>
      <c r="Q2070" s="76">
        <f t="shared" si="249"/>
        <v>1.6246623748502265</v>
      </c>
      <c r="R2070" s="76">
        <f t="shared" si="250"/>
        <v>-1</v>
      </c>
      <c r="S2070" s="95">
        <f t="shared" si="251"/>
        <v>-1</v>
      </c>
      <c r="T2070" s="95">
        <f t="shared" si="252"/>
        <v>0.63749999999999996</v>
      </c>
    </row>
    <row r="2071" spans="1:20" x14ac:dyDescent="0.3">
      <c r="A2071" s="36">
        <v>2</v>
      </c>
      <c r="B2071" s="36">
        <v>1.2</v>
      </c>
      <c r="C2071" s="36">
        <v>3</v>
      </c>
      <c r="D2071" s="36" t="s">
        <v>446</v>
      </c>
      <c r="E2071" s="36">
        <v>2018</v>
      </c>
      <c r="F2071" s="36">
        <v>2019</v>
      </c>
      <c r="G2071" s="70">
        <v>490</v>
      </c>
      <c r="H2071" s="36">
        <v>7</v>
      </c>
      <c r="I2071" s="36">
        <v>1</v>
      </c>
      <c r="J2071" s="36">
        <v>0</v>
      </c>
      <c r="K2071" s="50">
        <v>5</v>
      </c>
      <c r="L2071" s="36">
        <v>148475</v>
      </c>
      <c r="M2071" s="36">
        <v>42412</v>
      </c>
      <c r="N2071" s="95">
        <f t="shared" ref="N2071:N2111" si="254">L2071/(L2071+M2071)</f>
        <v>0.77781619492160281</v>
      </c>
      <c r="O2071" s="36">
        <f t="shared" ref="O2071:O2111" si="255">10000*E2071+B2071</f>
        <v>20180001.199999999</v>
      </c>
      <c r="P2071" s="36">
        <v>34817.97</v>
      </c>
      <c r="Q2071" s="76">
        <f t="shared" ref="Q2071:Q2111" si="256">(L2071+M2071)/P2071</f>
        <v>5.482427608502161</v>
      </c>
      <c r="R2071" s="76">
        <f t="shared" ref="R2071:R2111" si="257">IF(A2071=1,N2071,-1)</f>
        <v>-1</v>
      </c>
      <c r="S2071" s="95">
        <f t="shared" ref="S2071:S2111" si="258">IF(A2071=2,N2071,-1)</f>
        <v>0.77781619492160281</v>
      </c>
      <c r="T2071" s="95">
        <f t="shared" ref="T2071:T2111" si="259">IF(A2071=3,N2071,-1)</f>
        <v>-1</v>
      </c>
    </row>
    <row r="2072" spans="1:20" x14ac:dyDescent="0.3">
      <c r="A2072" s="36">
        <v>2</v>
      </c>
      <c r="B2072" s="36">
        <v>12</v>
      </c>
      <c r="C2072" s="36">
        <v>1</v>
      </c>
      <c r="D2072" s="36" t="s">
        <v>117</v>
      </c>
      <c r="E2072" s="36">
        <v>2018</v>
      </c>
      <c r="F2072" s="36">
        <v>2019</v>
      </c>
      <c r="G2072" s="70">
        <v>650</v>
      </c>
      <c r="H2072" s="36">
        <v>10</v>
      </c>
      <c r="I2072" s="36">
        <v>1</v>
      </c>
      <c r="J2072" s="36">
        <v>0</v>
      </c>
      <c r="K2072" s="50">
        <v>7</v>
      </c>
      <c r="L2072" s="36">
        <v>9739</v>
      </c>
      <c r="M2072" s="36">
        <v>6638</v>
      </c>
      <c r="N2072" s="95">
        <f t="shared" si="254"/>
        <v>0.59467545948586431</v>
      </c>
      <c r="O2072" s="36">
        <f t="shared" si="255"/>
        <v>20180012</v>
      </c>
      <c r="P2072" s="36">
        <v>6559.5499999999993</v>
      </c>
      <c r="Q2072" s="76">
        <f t="shared" si="256"/>
        <v>2.4966651675800935</v>
      </c>
      <c r="R2072" s="76">
        <f t="shared" si="257"/>
        <v>-1</v>
      </c>
      <c r="S2072" s="95">
        <f t="shared" si="258"/>
        <v>0.59467545948586431</v>
      </c>
      <c r="T2072" s="95">
        <f t="shared" si="259"/>
        <v>-1</v>
      </c>
    </row>
    <row r="2073" spans="1:20" x14ac:dyDescent="0.3">
      <c r="A2073" s="36">
        <v>2</v>
      </c>
      <c r="B2073" s="36">
        <v>110</v>
      </c>
      <c r="C2073" s="36">
        <v>1</v>
      </c>
      <c r="D2073" s="36" t="s">
        <v>118</v>
      </c>
      <c r="E2073" s="36">
        <v>2018</v>
      </c>
      <c r="F2073" s="36">
        <v>2019</v>
      </c>
      <c r="G2073" s="70">
        <v>525</v>
      </c>
      <c r="H2073" s="36">
        <v>10</v>
      </c>
      <c r="I2073" s="36">
        <v>1</v>
      </c>
      <c r="J2073" s="36">
        <v>0</v>
      </c>
      <c r="K2073" s="50">
        <v>6</v>
      </c>
      <c r="L2073" s="36">
        <v>5954</v>
      </c>
      <c r="M2073" s="36">
        <v>4263</v>
      </c>
      <c r="N2073" s="95">
        <f t="shared" si="254"/>
        <v>0.58275423314084374</v>
      </c>
      <c r="O2073" s="36">
        <f t="shared" si="255"/>
        <v>20180110</v>
      </c>
      <c r="P2073" s="36">
        <v>4038.8900000000003</v>
      </c>
      <c r="Q2073" s="76">
        <f t="shared" si="256"/>
        <v>2.5296554251291812</v>
      </c>
      <c r="R2073" s="76">
        <f t="shared" si="257"/>
        <v>-1</v>
      </c>
      <c r="S2073" s="95">
        <f t="shared" si="258"/>
        <v>0.58275423314084374</v>
      </c>
      <c r="T2073" s="95">
        <f t="shared" si="259"/>
        <v>-1</v>
      </c>
    </row>
    <row r="2074" spans="1:20" x14ac:dyDescent="0.3">
      <c r="A2074" s="36">
        <v>2</v>
      </c>
      <c r="B2074" s="36">
        <v>139</v>
      </c>
      <c r="C2074" s="36">
        <v>1</v>
      </c>
      <c r="D2074" s="36" t="s">
        <v>119</v>
      </c>
      <c r="E2074" s="36">
        <v>2018</v>
      </c>
      <c r="F2074" s="36">
        <v>2019</v>
      </c>
      <c r="G2074" s="70">
        <v>900</v>
      </c>
      <c r="H2074" s="36">
        <v>7</v>
      </c>
      <c r="I2074" s="36">
        <v>1</v>
      </c>
      <c r="J2074" s="36">
        <v>0</v>
      </c>
      <c r="K2074" s="50">
        <v>10</v>
      </c>
      <c r="L2074" s="36">
        <v>1346</v>
      </c>
      <c r="M2074" s="36">
        <v>1249</v>
      </c>
      <c r="N2074" s="95">
        <f t="shared" si="254"/>
        <v>0.51868978805394994</v>
      </c>
      <c r="O2074" s="36">
        <f t="shared" si="255"/>
        <v>20180139</v>
      </c>
      <c r="P2074" s="36">
        <v>870.52</v>
      </c>
      <c r="Q2074" s="76">
        <f t="shared" si="256"/>
        <v>2.9809768873776594</v>
      </c>
      <c r="R2074" s="76">
        <f t="shared" si="257"/>
        <v>-1</v>
      </c>
      <c r="S2074" s="95">
        <f t="shared" si="258"/>
        <v>0.51868978805394994</v>
      </c>
      <c r="T2074" s="95">
        <f t="shared" si="259"/>
        <v>-1</v>
      </c>
    </row>
    <row r="2075" spans="1:20" x14ac:dyDescent="0.3">
      <c r="A2075" s="36">
        <v>2</v>
      </c>
      <c r="B2075" s="36">
        <v>239</v>
      </c>
      <c r="C2075" s="36">
        <v>1</v>
      </c>
      <c r="D2075" s="36" t="s">
        <v>120</v>
      </c>
      <c r="E2075" s="36">
        <v>2018</v>
      </c>
      <c r="F2075" s="36">
        <v>2020</v>
      </c>
      <c r="G2075" s="70">
        <v>440.64</v>
      </c>
      <c r="H2075" s="36">
        <v>10</v>
      </c>
      <c r="I2075" s="36">
        <v>1</v>
      </c>
      <c r="J2075" s="36">
        <v>1</v>
      </c>
      <c r="K2075" s="50">
        <v>5</v>
      </c>
      <c r="L2075" s="36">
        <v>958</v>
      </c>
      <c r="M2075" s="36">
        <v>820</v>
      </c>
      <c r="N2075" s="95">
        <f t="shared" si="254"/>
        <v>0.53880764904386946</v>
      </c>
      <c r="O2075" s="36">
        <f t="shared" si="255"/>
        <v>20180239</v>
      </c>
      <c r="P2075" s="36">
        <v>662.29</v>
      </c>
      <c r="Q2075" s="76">
        <f t="shared" si="256"/>
        <v>2.6846245602379626</v>
      </c>
      <c r="R2075" s="76">
        <f t="shared" si="257"/>
        <v>-1</v>
      </c>
      <c r="S2075" s="95">
        <f t="shared" si="258"/>
        <v>0.53880764904386946</v>
      </c>
      <c r="T2075" s="95">
        <f t="shared" si="259"/>
        <v>-1</v>
      </c>
    </row>
    <row r="2076" spans="1:20" x14ac:dyDescent="0.3">
      <c r="A2076" s="36">
        <v>2</v>
      </c>
      <c r="B2076" s="36">
        <v>239</v>
      </c>
      <c r="C2076" s="36">
        <v>1</v>
      </c>
      <c r="D2076" s="36" t="s">
        <v>120</v>
      </c>
      <c r="E2076" s="36">
        <v>2018</v>
      </c>
      <c r="F2076" s="36">
        <v>2020</v>
      </c>
      <c r="G2076" s="70">
        <v>100</v>
      </c>
      <c r="H2076" s="36">
        <v>10</v>
      </c>
      <c r="I2076" s="36">
        <v>0</v>
      </c>
      <c r="J2076" s="36">
        <v>1</v>
      </c>
      <c r="K2076" s="50">
        <v>2</v>
      </c>
      <c r="L2076" s="36">
        <v>709</v>
      </c>
      <c r="M2076" s="36">
        <v>1071</v>
      </c>
      <c r="N2076" s="95">
        <f t="shared" si="254"/>
        <v>0.39831460674157304</v>
      </c>
      <c r="O2076" s="36">
        <f t="shared" si="255"/>
        <v>20180239</v>
      </c>
      <c r="P2076" s="36">
        <v>662.29</v>
      </c>
      <c r="Q2076" s="76">
        <f t="shared" si="256"/>
        <v>2.6876443853900862</v>
      </c>
      <c r="R2076" s="76">
        <f t="shared" si="257"/>
        <v>-1</v>
      </c>
      <c r="S2076" s="95">
        <f t="shared" si="258"/>
        <v>0.39831460674157304</v>
      </c>
      <c r="T2076" s="95">
        <f t="shared" si="259"/>
        <v>-1</v>
      </c>
    </row>
    <row r="2077" spans="1:20" x14ac:dyDescent="0.3">
      <c r="A2077" s="36">
        <v>2</v>
      </c>
      <c r="B2077" s="36">
        <v>256</v>
      </c>
      <c r="C2077" s="36">
        <v>1</v>
      </c>
      <c r="D2077" s="36" t="s">
        <v>121</v>
      </c>
      <c r="E2077" s="36">
        <v>2018</v>
      </c>
      <c r="F2077" s="36">
        <v>2019</v>
      </c>
      <c r="G2077" s="70">
        <v>1200</v>
      </c>
      <c r="H2077" s="36">
        <v>5</v>
      </c>
      <c r="I2077" s="36">
        <v>1</v>
      </c>
      <c r="J2077" s="36">
        <v>0</v>
      </c>
      <c r="K2077" s="50">
        <v>10</v>
      </c>
      <c r="L2077" s="36">
        <v>5478</v>
      </c>
      <c r="M2077" s="36">
        <v>3601</v>
      </c>
      <c r="N2077" s="95">
        <f t="shared" si="254"/>
        <v>0.60337041524396962</v>
      </c>
      <c r="O2077" s="36">
        <f t="shared" si="255"/>
        <v>20180256</v>
      </c>
      <c r="P2077" s="36">
        <v>2735.6200000000003</v>
      </c>
      <c r="Q2077" s="76">
        <f t="shared" si="256"/>
        <v>3.3188088988967763</v>
      </c>
      <c r="R2077" s="76">
        <f t="shared" si="257"/>
        <v>-1</v>
      </c>
      <c r="S2077" s="95">
        <f t="shared" si="258"/>
        <v>0.60337041524396962</v>
      </c>
      <c r="T2077" s="95">
        <f t="shared" si="259"/>
        <v>-1</v>
      </c>
    </row>
    <row r="2078" spans="1:20" x14ac:dyDescent="0.3">
      <c r="A2078" s="36">
        <v>2</v>
      </c>
      <c r="B2078" s="36">
        <v>256</v>
      </c>
      <c r="C2078" s="36">
        <v>1</v>
      </c>
      <c r="D2078" s="36" t="s">
        <v>121</v>
      </c>
      <c r="E2078" s="36">
        <v>2018</v>
      </c>
      <c r="F2078" s="36">
        <v>2019</v>
      </c>
      <c r="G2078" s="70">
        <v>450</v>
      </c>
      <c r="H2078" s="36">
        <v>5</v>
      </c>
      <c r="I2078" s="36">
        <v>1</v>
      </c>
      <c r="J2078" s="36">
        <v>0</v>
      </c>
      <c r="K2078" s="50">
        <v>5</v>
      </c>
      <c r="L2078" s="36">
        <v>5134</v>
      </c>
      <c r="M2078" s="36">
        <v>3944</v>
      </c>
      <c r="N2078" s="95">
        <f t="shared" si="254"/>
        <v>0.56554307116104874</v>
      </c>
      <c r="O2078" s="36">
        <f t="shared" si="255"/>
        <v>20180256</v>
      </c>
      <c r="P2078" s="36">
        <v>2735.6200000000003</v>
      </c>
      <c r="Q2078" s="76">
        <f t="shared" si="256"/>
        <v>3.3184433510502185</v>
      </c>
      <c r="R2078" s="76">
        <f t="shared" si="257"/>
        <v>-1</v>
      </c>
      <c r="S2078" s="95">
        <f t="shared" si="258"/>
        <v>0.56554307116104874</v>
      </c>
      <c r="T2078" s="95">
        <f t="shared" si="259"/>
        <v>-1</v>
      </c>
    </row>
    <row r="2079" spans="1:20" x14ac:dyDescent="0.3">
      <c r="A2079" s="36">
        <v>2</v>
      </c>
      <c r="B2079" s="36">
        <v>281</v>
      </c>
      <c r="C2079" s="36">
        <v>1</v>
      </c>
      <c r="D2079" s="36" t="s">
        <v>122</v>
      </c>
      <c r="E2079" s="36">
        <v>2018</v>
      </c>
      <c r="F2079" s="36">
        <v>2019</v>
      </c>
      <c r="G2079" s="70">
        <v>515</v>
      </c>
      <c r="H2079" s="36">
        <v>10</v>
      </c>
      <c r="I2079" s="36">
        <v>1</v>
      </c>
      <c r="J2079" s="36">
        <v>0</v>
      </c>
      <c r="K2079" s="50">
        <v>6</v>
      </c>
      <c r="L2079" s="36">
        <v>29166</v>
      </c>
      <c r="M2079" s="36">
        <v>18242</v>
      </c>
      <c r="N2079" s="95">
        <f t="shared" si="254"/>
        <v>0.61521262234222074</v>
      </c>
      <c r="O2079" s="36">
        <f t="shared" si="255"/>
        <v>20180281</v>
      </c>
      <c r="P2079" s="36">
        <v>12304.16</v>
      </c>
      <c r="Q2079" s="76">
        <f t="shared" si="256"/>
        <v>3.8530058126682358</v>
      </c>
      <c r="R2079" s="76">
        <f t="shared" si="257"/>
        <v>-1</v>
      </c>
      <c r="S2079" s="95">
        <f t="shared" si="258"/>
        <v>0.61521262234222074</v>
      </c>
      <c r="T2079" s="95">
        <f t="shared" si="259"/>
        <v>-1</v>
      </c>
    </row>
    <row r="2080" spans="1:20" x14ac:dyDescent="0.3">
      <c r="A2080" s="36">
        <v>2</v>
      </c>
      <c r="B2080" s="36">
        <v>314</v>
      </c>
      <c r="C2080" s="36">
        <v>1</v>
      </c>
      <c r="D2080" s="36" t="s">
        <v>123</v>
      </c>
      <c r="E2080" s="36">
        <v>2018</v>
      </c>
      <c r="F2080" s="36">
        <v>2019</v>
      </c>
      <c r="G2080" s="70">
        <v>460</v>
      </c>
      <c r="H2080" s="36">
        <v>10</v>
      </c>
      <c r="I2080" s="36">
        <v>1</v>
      </c>
      <c r="J2080" s="36">
        <v>0</v>
      </c>
      <c r="K2080" s="50">
        <v>5</v>
      </c>
      <c r="L2080" s="36">
        <v>1285</v>
      </c>
      <c r="M2080" s="36">
        <v>1185</v>
      </c>
      <c r="N2080" s="95">
        <f t="shared" si="254"/>
        <v>0.52024291497975705</v>
      </c>
      <c r="O2080" s="36">
        <f t="shared" si="255"/>
        <v>20180314</v>
      </c>
      <c r="P2080" s="36">
        <v>738.40999999999985</v>
      </c>
      <c r="Q2080" s="76">
        <f t="shared" si="256"/>
        <v>3.3450251215449418</v>
      </c>
      <c r="R2080" s="76">
        <f t="shared" si="257"/>
        <v>-1</v>
      </c>
      <c r="S2080" s="95">
        <f t="shared" si="258"/>
        <v>0.52024291497975705</v>
      </c>
      <c r="T2080" s="95">
        <f t="shared" si="259"/>
        <v>-1</v>
      </c>
    </row>
    <row r="2081" spans="1:20" x14ac:dyDescent="0.3">
      <c r="A2081" s="36">
        <v>2</v>
      </c>
      <c r="B2081" s="36">
        <v>330</v>
      </c>
      <c r="C2081" s="36">
        <v>1</v>
      </c>
      <c r="D2081" s="36" t="s">
        <v>124</v>
      </c>
      <c r="E2081" s="36">
        <v>2018</v>
      </c>
      <c r="F2081" s="36">
        <v>2020</v>
      </c>
      <c r="G2081" s="70">
        <v>1603</v>
      </c>
      <c r="H2081" s="36">
        <v>10</v>
      </c>
      <c r="I2081" s="36">
        <v>1</v>
      </c>
      <c r="J2081" s="36">
        <v>1</v>
      </c>
      <c r="K2081" s="50">
        <v>10</v>
      </c>
      <c r="L2081" s="36">
        <v>435</v>
      </c>
      <c r="M2081" s="36">
        <v>167</v>
      </c>
      <c r="N2081" s="95">
        <f t="shared" si="254"/>
        <v>0.72259136212624586</v>
      </c>
      <c r="O2081" s="36">
        <f t="shared" si="255"/>
        <v>20180330</v>
      </c>
      <c r="P2081" s="36">
        <v>286.03000000000003</v>
      </c>
      <c r="Q2081" s="76">
        <f t="shared" si="256"/>
        <v>2.1046743348599795</v>
      </c>
      <c r="R2081" s="76">
        <f t="shared" si="257"/>
        <v>-1</v>
      </c>
      <c r="S2081" s="95">
        <f t="shared" si="258"/>
        <v>0.72259136212624586</v>
      </c>
      <c r="T2081" s="95">
        <f t="shared" si="259"/>
        <v>-1</v>
      </c>
    </row>
    <row r="2082" spans="1:20" x14ac:dyDescent="0.3">
      <c r="A2082" s="36">
        <v>2</v>
      </c>
      <c r="B2082" s="36">
        <v>347</v>
      </c>
      <c r="C2082" s="36">
        <v>1</v>
      </c>
      <c r="D2082" s="36" t="s">
        <v>125</v>
      </c>
      <c r="E2082" s="36">
        <v>2018</v>
      </c>
      <c r="F2082" s="36">
        <v>2019</v>
      </c>
      <c r="G2082" s="70">
        <v>45.1</v>
      </c>
      <c r="H2082" s="36">
        <v>10</v>
      </c>
      <c r="I2082" s="36">
        <v>1</v>
      </c>
      <c r="J2082" s="36">
        <v>0</v>
      </c>
      <c r="K2082" s="50">
        <v>1</v>
      </c>
      <c r="L2082" s="36">
        <v>6047</v>
      </c>
      <c r="M2082" s="36">
        <v>3649</v>
      </c>
      <c r="N2082" s="95">
        <f t="shared" si="254"/>
        <v>0.62365924092409242</v>
      </c>
      <c r="O2082" s="36">
        <f t="shared" si="255"/>
        <v>20180347</v>
      </c>
      <c r="P2082" s="36">
        <v>4171.4000000000005</v>
      </c>
      <c r="Q2082" s="76">
        <f t="shared" si="256"/>
        <v>2.3243994821882339</v>
      </c>
      <c r="R2082" s="76">
        <f t="shared" si="257"/>
        <v>-1</v>
      </c>
      <c r="S2082" s="95">
        <f t="shared" si="258"/>
        <v>0.62365924092409242</v>
      </c>
      <c r="T2082" s="95">
        <f t="shared" si="259"/>
        <v>-1</v>
      </c>
    </row>
    <row r="2083" spans="1:20" x14ac:dyDescent="0.3">
      <c r="A2083" s="36">
        <v>2</v>
      </c>
      <c r="B2083" s="36">
        <v>466</v>
      </c>
      <c r="C2083" s="36">
        <v>1</v>
      </c>
      <c r="D2083" s="36" t="s">
        <v>126</v>
      </c>
      <c r="E2083" s="36">
        <v>2018</v>
      </c>
      <c r="F2083" s="36">
        <v>2019</v>
      </c>
      <c r="G2083" s="70">
        <v>650</v>
      </c>
      <c r="H2083" s="36">
        <v>10</v>
      </c>
      <c r="I2083" s="36">
        <v>1</v>
      </c>
      <c r="J2083" s="36">
        <v>0</v>
      </c>
      <c r="K2083" s="50">
        <v>7</v>
      </c>
      <c r="L2083" s="36">
        <v>2581</v>
      </c>
      <c r="M2083" s="36">
        <v>2300</v>
      </c>
      <c r="N2083" s="95">
        <f t="shared" si="254"/>
        <v>0.5287850850235607</v>
      </c>
      <c r="O2083" s="36">
        <f t="shared" si="255"/>
        <v>20180466</v>
      </c>
      <c r="P2083" s="36">
        <v>2242.83</v>
      </c>
      <c r="Q2083" s="76">
        <f t="shared" si="256"/>
        <v>2.1762683752223753</v>
      </c>
      <c r="R2083" s="76">
        <f t="shared" si="257"/>
        <v>-1</v>
      </c>
      <c r="S2083" s="95">
        <f t="shared" si="258"/>
        <v>0.5287850850235607</v>
      </c>
      <c r="T2083" s="95">
        <f t="shared" si="259"/>
        <v>-1</v>
      </c>
    </row>
    <row r="2084" spans="1:20" x14ac:dyDescent="0.3">
      <c r="A2084" s="36">
        <v>2</v>
      </c>
      <c r="B2084" s="36">
        <v>499</v>
      </c>
      <c r="C2084" s="36">
        <v>1</v>
      </c>
      <c r="D2084" s="36" t="s">
        <v>762</v>
      </c>
      <c r="E2084" s="36">
        <v>2018</v>
      </c>
      <c r="F2084" s="36">
        <v>2019</v>
      </c>
      <c r="G2084" s="70">
        <v>495</v>
      </c>
      <c r="H2084" s="36">
        <v>10</v>
      </c>
      <c r="I2084" s="36">
        <v>1</v>
      </c>
      <c r="J2084" s="36">
        <v>0</v>
      </c>
      <c r="K2084" s="50">
        <v>5</v>
      </c>
      <c r="L2084" s="36">
        <v>460</v>
      </c>
      <c r="M2084" s="36">
        <v>458</v>
      </c>
      <c r="N2084" s="95">
        <f t="shared" si="254"/>
        <v>0.50108932461873634</v>
      </c>
      <c r="O2084" s="36">
        <f t="shared" si="255"/>
        <v>20180499</v>
      </c>
      <c r="P2084" s="36">
        <v>269.48999999999995</v>
      </c>
      <c r="Q2084" s="76">
        <f t="shared" si="256"/>
        <v>3.4064343760436384</v>
      </c>
      <c r="R2084" s="76">
        <f t="shared" si="257"/>
        <v>-1</v>
      </c>
      <c r="S2084" s="95">
        <f t="shared" si="258"/>
        <v>0.50108932461873634</v>
      </c>
      <c r="T2084" s="95">
        <f t="shared" si="259"/>
        <v>-1</v>
      </c>
    </row>
    <row r="2085" spans="1:20" x14ac:dyDescent="0.3">
      <c r="A2085" s="36">
        <v>2</v>
      </c>
      <c r="B2085" s="36">
        <v>511</v>
      </c>
      <c r="C2085" s="36">
        <v>1</v>
      </c>
      <c r="D2085" s="36" t="s">
        <v>127</v>
      </c>
      <c r="E2085" s="36">
        <v>2018</v>
      </c>
      <c r="F2085" s="36">
        <v>2019</v>
      </c>
      <c r="G2085" s="70">
        <v>1200</v>
      </c>
      <c r="H2085" s="36">
        <v>10</v>
      </c>
      <c r="I2085" s="36">
        <v>0</v>
      </c>
      <c r="J2085" s="36">
        <v>0</v>
      </c>
      <c r="K2085" s="50">
        <v>10</v>
      </c>
      <c r="L2085" s="36">
        <v>341</v>
      </c>
      <c r="M2085" s="36">
        <v>518</v>
      </c>
      <c r="N2085" s="95">
        <f t="shared" si="254"/>
        <v>0.39697322467986029</v>
      </c>
      <c r="O2085" s="36">
        <f t="shared" si="255"/>
        <v>20180511</v>
      </c>
      <c r="P2085" s="36">
        <v>567.9</v>
      </c>
      <c r="Q2085" s="76">
        <f t="shared" si="256"/>
        <v>1.5125902447614017</v>
      </c>
      <c r="R2085" s="76">
        <f t="shared" si="257"/>
        <v>-1</v>
      </c>
      <c r="S2085" s="95">
        <f t="shared" si="258"/>
        <v>0.39697322467986029</v>
      </c>
      <c r="T2085" s="95">
        <f t="shared" si="259"/>
        <v>-1</v>
      </c>
    </row>
    <row r="2086" spans="1:20" x14ac:dyDescent="0.3">
      <c r="A2086" s="36">
        <v>2</v>
      </c>
      <c r="B2086" s="36">
        <v>547</v>
      </c>
      <c r="C2086" s="36">
        <v>1</v>
      </c>
      <c r="D2086" s="36" t="s">
        <v>128</v>
      </c>
      <c r="E2086" s="36">
        <v>2018</v>
      </c>
      <c r="F2086" s="36">
        <v>2019</v>
      </c>
      <c r="G2086" s="70">
        <v>660.75</v>
      </c>
      <c r="H2086" s="36">
        <v>10</v>
      </c>
      <c r="I2086" s="36">
        <v>1</v>
      </c>
      <c r="J2086" s="36">
        <v>0</v>
      </c>
      <c r="K2086" s="50">
        <v>7</v>
      </c>
      <c r="L2086" s="36">
        <v>813</v>
      </c>
      <c r="M2086" s="36">
        <v>409</v>
      </c>
      <c r="N2086" s="95">
        <f t="shared" si="254"/>
        <v>0.66530278232405893</v>
      </c>
      <c r="O2086" s="36">
        <f t="shared" si="255"/>
        <v>20180547</v>
      </c>
      <c r="P2086" s="36">
        <v>551.4</v>
      </c>
      <c r="Q2086" s="76">
        <f t="shared" si="256"/>
        <v>2.2161770039898441</v>
      </c>
      <c r="R2086" s="76">
        <f t="shared" si="257"/>
        <v>-1</v>
      </c>
      <c r="S2086" s="95">
        <f t="shared" si="258"/>
        <v>0.66530278232405893</v>
      </c>
      <c r="T2086" s="95">
        <f t="shared" si="259"/>
        <v>-1</v>
      </c>
    </row>
    <row r="2087" spans="1:20" x14ac:dyDescent="0.3">
      <c r="A2087" s="36">
        <v>2</v>
      </c>
      <c r="B2087" s="36">
        <v>581</v>
      </c>
      <c r="C2087" s="36">
        <v>1</v>
      </c>
      <c r="D2087" s="36" t="s">
        <v>129</v>
      </c>
      <c r="E2087" s="36">
        <v>2018</v>
      </c>
      <c r="F2087" s="36">
        <v>2020</v>
      </c>
      <c r="G2087" s="70">
        <v>641.67999999999995</v>
      </c>
      <c r="H2087" s="36">
        <v>10</v>
      </c>
      <c r="I2087" s="36">
        <v>1</v>
      </c>
      <c r="J2087" s="36">
        <v>1</v>
      </c>
      <c r="K2087" s="50">
        <v>7</v>
      </c>
      <c r="L2087" s="36">
        <v>814</v>
      </c>
      <c r="M2087" s="36">
        <v>192</v>
      </c>
      <c r="N2087" s="95">
        <f t="shared" si="254"/>
        <v>0.80914512922465209</v>
      </c>
      <c r="O2087" s="36">
        <f t="shared" si="255"/>
        <v>20180581</v>
      </c>
      <c r="P2087" s="36">
        <v>415.34</v>
      </c>
      <c r="Q2087" s="76">
        <f t="shared" si="256"/>
        <v>2.4221120046227189</v>
      </c>
      <c r="R2087" s="76">
        <f t="shared" si="257"/>
        <v>-1</v>
      </c>
      <c r="S2087" s="95">
        <f t="shared" si="258"/>
        <v>0.80914512922465209</v>
      </c>
      <c r="T2087" s="95">
        <f t="shared" si="259"/>
        <v>-1</v>
      </c>
    </row>
    <row r="2088" spans="1:20" x14ac:dyDescent="0.3">
      <c r="A2088" s="36">
        <v>2</v>
      </c>
      <c r="B2088" s="36">
        <v>625</v>
      </c>
      <c r="C2088" s="36">
        <v>1</v>
      </c>
      <c r="D2088" s="36" t="s">
        <v>130</v>
      </c>
      <c r="E2088" s="36">
        <v>2018</v>
      </c>
      <c r="F2088" s="36">
        <v>2019</v>
      </c>
      <c r="G2088" s="70">
        <v>1179.52</v>
      </c>
      <c r="H2088" s="36">
        <v>10</v>
      </c>
      <c r="I2088" s="36">
        <v>1</v>
      </c>
      <c r="J2088" s="36">
        <v>0</v>
      </c>
      <c r="K2088" s="50">
        <v>10</v>
      </c>
      <c r="L2088" s="36">
        <v>76072</v>
      </c>
      <c r="M2088" s="36">
        <v>40025</v>
      </c>
      <c r="N2088" s="95">
        <f t="shared" si="254"/>
        <v>0.65524518290739642</v>
      </c>
      <c r="O2088" s="36">
        <f t="shared" si="255"/>
        <v>20180625</v>
      </c>
      <c r="P2088" s="36">
        <v>36403.69</v>
      </c>
      <c r="Q2088" s="76">
        <f t="shared" si="256"/>
        <v>3.1891547257984012</v>
      </c>
      <c r="R2088" s="76">
        <f t="shared" si="257"/>
        <v>-1</v>
      </c>
      <c r="S2088" s="95">
        <f t="shared" si="258"/>
        <v>0.65524518290739642</v>
      </c>
      <c r="T2088" s="95">
        <f t="shared" si="259"/>
        <v>-1</v>
      </c>
    </row>
    <row r="2089" spans="1:20" x14ac:dyDescent="0.3">
      <c r="A2089" s="36">
        <v>2</v>
      </c>
      <c r="B2089" s="36">
        <v>698</v>
      </c>
      <c r="C2089" s="36">
        <v>1</v>
      </c>
      <c r="D2089" s="36" t="s">
        <v>131</v>
      </c>
      <c r="E2089" s="36">
        <v>2018</v>
      </c>
      <c r="F2089" s="36">
        <v>2019</v>
      </c>
      <c r="G2089" s="70">
        <v>1815</v>
      </c>
      <c r="H2089" s="36">
        <v>10</v>
      </c>
      <c r="I2089" s="36">
        <v>0</v>
      </c>
      <c r="J2089" s="36">
        <v>0</v>
      </c>
      <c r="K2089" s="50">
        <v>10</v>
      </c>
      <c r="L2089" s="36">
        <v>316</v>
      </c>
      <c r="M2089" s="36">
        <v>378</v>
      </c>
      <c r="N2089" s="95">
        <f t="shared" si="254"/>
        <v>0.45533141210374639</v>
      </c>
      <c r="O2089" s="36">
        <f t="shared" si="255"/>
        <v>20180698</v>
      </c>
      <c r="P2089" s="36">
        <v>219.37</v>
      </c>
      <c r="Q2089" s="76">
        <f t="shared" si="256"/>
        <v>3.163604868487031</v>
      </c>
      <c r="R2089" s="76">
        <f t="shared" si="257"/>
        <v>-1</v>
      </c>
      <c r="S2089" s="95">
        <f t="shared" si="258"/>
        <v>0.45533141210374639</v>
      </c>
      <c r="T2089" s="95">
        <f t="shared" si="259"/>
        <v>-1</v>
      </c>
    </row>
    <row r="2090" spans="1:20" x14ac:dyDescent="0.3">
      <c r="A2090" s="36">
        <v>2</v>
      </c>
      <c r="B2090" s="36">
        <v>706</v>
      </c>
      <c r="C2090" s="36">
        <v>1</v>
      </c>
      <c r="D2090" s="36" t="s">
        <v>132</v>
      </c>
      <c r="E2090" s="36">
        <v>2018</v>
      </c>
      <c r="F2090" s="36">
        <v>2020</v>
      </c>
      <c r="G2090" s="70">
        <v>555</v>
      </c>
      <c r="H2090" s="36">
        <v>7</v>
      </c>
      <c r="I2090" s="36">
        <v>1</v>
      </c>
      <c r="J2090" s="36">
        <v>1</v>
      </c>
      <c r="K2090" s="50">
        <v>6</v>
      </c>
      <c r="L2090" s="36">
        <v>2690</v>
      </c>
      <c r="M2090" s="36">
        <v>1790</v>
      </c>
      <c r="N2090" s="95">
        <f t="shared" si="254"/>
        <v>0.6004464285714286</v>
      </c>
      <c r="O2090" s="36">
        <f t="shared" si="255"/>
        <v>20180706</v>
      </c>
      <c r="P2090" s="36">
        <v>1740.29</v>
      </c>
      <c r="Q2090" s="76">
        <f t="shared" si="256"/>
        <v>2.5742835964120925</v>
      </c>
      <c r="R2090" s="76">
        <f t="shared" si="257"/>
        <v>-1</v>
      </c>
      <c r="S2090" s="95">
        <f t="shared" si="258"/>
        <v>0.6004464285714286</v>
      </c>
      <c r="T2090" s="95">
        <f t="shared" si="259"/>
        <v>-1</v>
      </c>
    </row>
    <row r="2091" spans="1:20" x14ac:dyDescent="0.3">
      <c r="A2091" s="36">
        <v>2</v>
      </c>
      <c r="B2091" s="36">
        <v>709</v>
      </c>
      <c r="C2091" s="36">
        <v>1</v>
      </c>
      <c r="D2091" s="36" t="s">
        <v>133</v>
      </c>
      <c r="E2091" s="36">
        <v>2018</v>
      </c>
      <c r="F2091" s="36">
        <v>2019</v>
      </c>
      <c r="G2091" s="70">
        <v>371.78</v>
      </c>
      <c r="H2091" s="36">
        <v>10</v>
      </c>
      <c r="I2091" s="36">
        <v>1</v>
      </c>
      <c r="J2091" s="36">
        <v>0</v>
      </c>
      <c r="K2091" s="50">
        <v>4</v>
      </c>
      <c r="L2091" s="36">
        <v>32248</v>
      </c>
      <c r="M2091" s="36">
        <v>12314</v>
      </c>
      <c r="N2091" s="95">
        <f t="shared" si="254"/>
        <v>0.72366590368475381</v>
      </c>
      <c r="O2091" s="36">
        <f t="shared" si="255"/>
        <v>20180709</v>
      </c>
      <c r="P2091" s="36">
        <v>8214.0400000000009</v>
      </c>
      <c r="Q2091" s="76">
        <f t="shared" si="256"/>
        <v>5.4251014117291847</v>
      </c>
      <c r="R2091" s="76">
        <f t="shared" si="257"/>
        <v>-1</v>
      </c>
      <c r="S2091" s="95">
        <f t="shared" si="258"/>
        <v>0.72366590368475381</v>
      </c>
      <c r="T2091" s="95">
        <f t="shared" si="259"/>
        <v>-1</v>
      </c>
    </row>
    <row r="2092" spans="1:20" x14ac:dyDescent="0.3">
      <c r="A2092" s="36">
        <v>2</v>
      </c>
      <c r="B2092" s="36">
        <v>709</v>
      </c>
      <c r="C2092" s="36">
        <v>1</v>
      </c>
      <c r="D2092" s="36" t="s">
        <v>133</v>
      </c>
      <c r="E2092" s="36">
        <v>2018</v>
      </c>
      <c r="F2092" s="36">
        <v>2019</v>
      </c>
      <c r="G2092" s="70">
        <v>575</v>
      </c>
      <c r="H2092" s="36">
        <v>10</v>
      </c>
      <c r="I2092" s="36">
        <v>1</v>
      </c>
      <c r="J2092" s="36">
        <v>0</v>
      </c>
      <c r="K2092" s="50">
        <v>6</v>
      </c>
      <c r="L2092" s="36">
        <v>23805</v>
      </c>
      <c r="M2092" s="36">
        <v>20346</v>
      </c>
      <c r="N2092" s="95">
        <f t="shared" si="254"/>
        <v>0.53917238567642867</v>
      </c>
      <c r="O2092" s="36">
        <f t="shared" si="255"/>
        <v>20180709</v>
      </c>
      <c r="P2092" s="36">
        <v>8214.0400000000009</v>
      </c>
      <c r="Q2092" s="76">
        <f t="shared" si="256"/>
        <v>5.3750651323830896</v>
      </c>
      <c r="R2092" s="76">
        <f t="shared" si="257"/>
        <v>-1</v>
      </c>
      <c r="S2092" s="95">
        <f t="shared" si="258"/>
        <v>0.53917238567642867</v>
      </c>
      <c r="T2092" s="95">
        <f t="shared" si="259"/>
        <v>-1</v>
      </c>
    </row>
    <row r="2093" spans="1:20" x14ac:dyDescent="0.3">
      <c r="A2093" s="36">
        <v>2</v>
      </c>
      <c r="B2093" s="36">
        <v>709</v>
      </c>
      <c r="C2093" s="36">
        <v>1</v>
      </c>
      <c r="D2093" s="36" t="s">
        <v>133</v>
      </c>
      <c r="E2093" s="36">
        <v>2018</v>
      </c>
      <c r="F2093" s="36">
        <v>2019</v>
      </c>
      <c r="G2093" s="70">
        <v>335</v>
      </c>
      <c r="H2093" s="36">
        <v>10</v>
      </c>
      <c r="I2093" s="36">
        <v>0</v>
      </c>
      <c r="J2093" s="36">
        <v>0</v>
      </c>
      <c r="K2093" s="50">
        <v>4</v>
      </c>
      <c r="L2093" s="36">
        <v>21387</v>
      </c>
      <c r="M2093" s="36">
        <v>22575</v>
      </c>
      <c r="N2093" s="95">
        <f t="shared" si="254"/>
        <v>0.48648833083117238</v>
      </c>
      <c r="O2093" s="36">
        <f t="shared" si="255"/>
        <v>20180709</v>
      </c>
      <c r="P2093" s="36">
        <v>8214.0400000000009</v>
      </c>
      <c r="Q2093" s="76">
        <f t="shared" si="256"/>
        <v>5.3520557484502138</v>
      </c>
      <c r="R2093" s="76">
        <f t="shared" si="257"/>
        <v>-1</v>
      </c>
      <c r="S2093" s="95">
        <f t="shared" si="258"/>
        <v>0.48648833083117238</v>
      </c>
      <c r="T2093" s="95">
        <f t="shared" si="259"/>
        <v>-1</v>
      </c>
    </row>
    <row r="2094" spans="1:20" x14ac:dyDescent="0.3">
      <c r="A2094" s="36">
        <v>2</v>
      </c>
      <c r="B2094" s="36">
        <v>738</v>
      </c>
      <c r="C2094" s="36">
        <v>1</v>
      </c>
      <c r="D2094" s="36" t="s">
        <v>134</v>
      </c>
      <c r="E2094" s="36">
        <v>2018</v>
      </c>
      <c r="F2094" s="36">
        <v>2019</v>
      </c>
      <c r="G2094" s="70">
        <v>200</v>
      </c>
      <c r="H2094" s="36">
        <v>10</v>
      </c>
      <c r="I2094" s="36">
        <v>1</v>
      </c>
      <c r="J2094" s="36">
        <v>0</v>
      </c>
      <c r="K2094" s="50">
        <v>3</v>
      </c>
      <c r="L2094" s="36">
        <v>1235</v>
      </c>
      <c r="M2094" s="36">
        <v>1216</v>
      </c>
      <c r="N2094" s="95">
        <f t="shared" si="254"/>
        <v>0.50387596899224807</v>
      </c>
      <c r="O2094" s="36">
        <f t="shared" si="255"/>
        <v>20180738</v>
      </c>
      <c r="P2094" s="36">
        <v>1087.3799999999999</v>
      </c>
      <c r="Q2094" s="76">
        <f t="shared" si="256"/>
        <v>2.2540418253048613</v>
      </c>
      <c r="R2094" s="76">
        <f t="shared" si="257"/>
        <v>-1</v>
      </c>
      <c r="S2094" s="95">
        <f t="shared" si="258"/>
        <v>0.50387596899224807</v>
      </c>
      <c r="T2094" s="95">
        <f t="shared" si="259"/>
        <v>-1</v>
      </c>
    </row>
    <row r="2095" spans="1:20" x14ac:dyDescent="0.3">
      <c r="A2095" s="36">
        <v>2</v>
      </c>
      <c r="B2095" s="36">
        <v>748</v>
      </c>
      <c r="C2095" s="36">
        <v>1</v>
      </c>
      <c r="D2095" s="36" t="s">
        <v>135</v>
      </c>
      <c r="E2095" s="36">
        <v>2018</v>
      </c>
      <c r="F2095" s="36">
        <v>2019</v>
      </c>
      <c r="G2095" s="70">
        <v>760</v>
      </c>
      <c r="H2095" s="36">
        <v>10</v>
      </c>
      <c r="I2095" s="36">
        <v>0</v>
      </c>
      <c r="J2095" s="36">
        <v>0</v>
      </c>
      <c r="K2095" s="50">
        <v>8</v>
      </c>
      <c r="L2095" s="36">
        <v>3230</v>
      </c>
      <c r="M2095" s="36">
        <v>4924</v>
      </c>
      <c r="N2095" s="95">
        <f t="shared" si="254"/>
        <v>0.39612460142261469</v>
      </c>
      <c r="O2095" s="36">
        <f t="shared" si="255"/>
        <v>20180748</v>
      </c>
      <c r="P2095" s="36">
        <v>3896.29</v>
      </c>
      <c r="Q2095" s="76">
        <f t="shared" si="256"/>
        <v>2.0927600358289551</v>
      </c>
      <c r="R2095" s="76">
        <f t="shared" si="257"/>
        <v>-1</v>
      </c>
      <c r="S2095" s="95">
        <f t="shared" si="258"/>
        <v>0.39612460142261469</v>
      </c>
      <c r="T2095" s="95">
        <f t="shared" si="259"/>
        <v>-1</v>
      </c>
    </row>
    <row r="2096" spans="1:20" x14ac:dyDescent="0.3">
      <c r="A2096" s="36">
        <v>2</v>
      </c>
      <c r="B2096" s="36">
        <v>831</v>
      </c>
      <c r="C2096" s="36">
        <v>1</v>
      </c>
      <c r="D2096" s="36" t="s">
        <v>136</v>
      </c>
      <c r="E2096" s="36">
        <v>2018</v>
      </c>
      <c r="F2096" s="36">
        <v>2019</v>
      </c>
      <c r="G2096" s="70">
        <v>1286.67</v>
      </c>
      <c r="H2096" s="36">
        <v>8</v>
      </c>
      <c r="I2096" s="36">
        <v>1</v>
      </c>
      <c r="J2096" s="36">
        <v>0</v>
      </c>
      <c r="K2096" s="50">
        <v>10</v>
      </c>
      <c r="L2096" s="36">
        <v>12525</v>
      </c>
      <c r="M2096" s="36">
        <v>10963</v>
      </c>
      <c r="N2096" s="95">
        <f t="shared" si="254"/>
        <v>0.53325102179836514</v>
      </c>
      <c r="O2096" s="36">
        <f t="shared" si="255"/>
        <v>20180831</v>
      </c>
      <c r="P2096" s="36">
        <v>6113.16</v>
      </c>
      <c r="Q2096" s="76">
        <f t="shared" si="256"/>
        <v>3.8422027233051321</v>
      </c>
      <c r="R2096" s="76">
        <f t="shared" si="257"/>
        <v>-1</v>
      </c>
      <c r="S2096" s="95">
        <f t="shared" si="258"/>
        <v>0.53325102179836514</v>
      </c>
      <c r="T2096" s="95">
        <f t="shared" si="259"/>
        <v>-1</v>
      </c>
    </row>
    <row r="2097" spans="1:20" x14ac:dyDescent="0.3">
      <c r="A2097" s="36">
        <v>2</v>
      </c>
      <c r="B2097" s="36">
        <v>832</v>
      </c>
      <c r="C2097" s="36">
        <v>1</v>
      </c>
      <c r="D2097" s="36" t="s">
        <v>137</v>
      </c>
      <c r="E2097" s="36">
        <v>2018</v>
      </c>
      <c r="F2097" s="36">
        <v>2019</v>
      </c>
      <c r="G2097" s="70">
        <v>1020</v>
      </c>
      <c r="H2097" s="36">
        <v>10</v>
      </c>
      <c r="I2097" s="36">
        <v>1</v>
      </c>
      <c r="J2097" s="36">
        <v>0</v>
      </c>
      <c r="K2097" s="50">
        <v>10</v>
      </c>
      <c r="L2097" s="36">
        <v>4315</v>
      </c>
      <c r="M2097" s="36">
        <v>3516</v>
      </c>
      <c r="N2097" s="95">
        <f t="shared" si="254"/>
        <v>0.55101519601583449</v>
      </c>
      <c r="O2097" s="36">
        <f t="shared" si="255"/>
        <v>20180832</v>
      </c>
      <c r="P2097" s="36">
        <v>3272.87</v>
      </c>
      <c r="Q2097" s="76">
        <f t="shared" si="256"/>
        <v>2.3927012071973528</v>
      </c>
      <c r="R2097" s="76">
        <f t="shared" si="257"/>
        <v>-1</v>
      </c>
      <c r="S2097" s="95">
        <f t="shared" si="258"/>
        <v>0.55101519601583449</v>
      </c>
      <c r="T2097" s="95">
        <f t="shared" si="259"/>
        <v>-1</v>
      </c>
    </row>
    <row r="2098" spans="1:20" x14ac:dyDescent="0.3">
      <c r="A2098" s="36">
        <v>2</v>
      </c>
      <c r="B2098" s="36">
        <v>877</v>
      </c>
      <c r="C2098" s="36">
        <v>1</v>
      </c>
      <c r="D2098" s="36" t="s">
        <v>138</v>
      </c>
      <c r="E2098" s="36">
        <v>2018</v>
      </c>
      <c r="F2098" s="36">
        <v>2019</v>
      </c>
      <c r="G2098" s="70">
        <v>1069.8699999999999</v>
      </c>
      <c r="H2098" s="36">
        <v>10</v>
      </c>
      <c r="I2098" s="36">
        <v>0</v>
      </c>
      <c r="J2098" s="36">
        <v>0</v>
      </c>
      <c r="K2098" s="50">
        <v>10</v>
      </c>
      <c r="L2098" s="36">
        <v>5011</v>
      </c>
      <c r="M2098" s="36">
        <v>9476</v>
      </c>
      <c r="N2098" s="95">
        <f t="shared" si="254"/>
        <v>0.34589632083937322</v>
      </c>
      <c r="O2098" s="36">
        <f t="shared" si="255"/>
        <v>20180877</v>
      </c>
      <c r="P2098" s="36">
        <v>5766.119999999999</v>
      </c>
      <c r="Q2098" s="76">
        <f t="shared" si="256"/>
        <v>2.5124347047928248</v>
      </c>
      <c r="R2098" s="76">
        <f t="shared" si="257"/>
        <v>-1</v>
      </c>
      <c r="S2098" s="95">
        <f t="shared" si="258"/>
        <v>0.34589632083937322</v>
      </c>
      <c r="T2098" s="95">
        <f t="shared" si="259"/>
        <v>-1</v>
      </c>
    </row>
    <row r="2099" spans="1:20" x14ac:dyDescent="0.3">
      <c r="A2099" s="36">
        <v>2</v>
      </c>
      <c r="B2099" s="36">
        <v>883</v>
      </c>
      <c r="C2099" s="36">
        <v>1</v>
      </c>
      <c r="D2099" s="36" t="s">
        <v>139</v>
      </c>
      <c r="E2099" s="36">
        <v>2018</v>
      </c>
      <c r="F2099" s="36">
        <v>2019</v>
      </c>
      <c r="G2099" s="70">
        <v>750</v>
      </c>
      <c r="H2099" s="36">
        <v>7</v>
      </c>
      <c r="I2099" s="36">
        <v>1</v>
      </c>
      <c r="J2099" s="36">
        <v>0</v>
      </c>
      <c r="K2099" s="50">
        <v>8</v>
      </c>
      <c r="L2099" s="36">
        <v>2481</v>
      </c>
      <c r="M2099" s="36">
        <v>2271</v>
      </c>
      <c r="N2099" s="95">
        <f t="shared" si="254"/>
        <v>0.52209595959595956</v>
      </c>
      <c r="O2099" s="36">
        <f t="shared" si="255"/>
        <v>20180883</v>
      </c>
      <c r="P2099" s="36">
        <v>1688.93</v>
      </c>
      <c r="Q2099" s="76">
        <f t="shared" si="256"/>
        <v>2.8136157211962605</v>
      </c>
      <c r="R2099" s="76">
        <f t="shared" si="257"/>
        <v>-1</v>
      </c>
      <c r="S2099" s="95">
        <f t="shared" si="258"/>
        <v>0.52209595959595956</v>
      </c>
      <c r="T2099" s="95">
        <f t="shared" si="259"/>
        <v>-1</v>
      </c>
    </row>
    <row r="2100" spans="1:20" x14ac:dyDescent="0.3">
      <c r="A2100" s="36">
        <v>2</v>
      </c>
      <c r="B2100" s="36">
        <v>912</v>
      </c>
      <c r="C2100" s="36">
        <v>1</v>
      </c>
      <c r="D2100" s="36" t="s">
        <v>140</v>
      </c>
      <c r="E2100" s="36">
        <v>2018</v>
      </c>
      <c r="F2100" s="36">
        <v>2019</v>
      </c>
      <c r="G2100" s="70">
        <v>415</v>
      </c>
      <c r="H2100" s="36">
        <v>10</v>
      </c>
      <c r="I2100" s="36">
        <v>0</v>
      </c>
      <c r="J2100" s="36">
        <v>0</v>
      </c>
      <c r="K2100" s="50">
        <v>5</v>
      </c>
      <c r="L2100" s="36">
        <v>1840</v>
      </c>
      <c r="M2100" s="36">
        <v>2922</v>
      </c>
      <c r="N2100" s="95">
        <f t="shared" si="254"/>
        <v>0.3863922721545569</v>
      </c>
      <c r="O2100" s="36">
        <f t="shared" si="255"/>
        <v>20180912</v>
      </c>
      <c r="P2100" s="36">
        <v>1791.2599999999998</v>
      </c>
      <c r="Q2100" s="76">
        <f t="shared" si="256"/>
        <v>2.6584638745910705</v>
      </c>
      <c r="R2100" s="76">
        <f t="shared" si="257"/>
        <v>-1</v>
      </c>
      <c r="S2100" s="95">
        <f t="shared" si="258"/>
        <v>0.3863922721545569</v>
      </c>
      <c r="T2100" s="95">
        <f t="shared" si="259"/>
        <v>-1</v>
      </c>
    </row>
    <row r="2101" spans="1:20" x14ac:dyDescent="0.3">
      <c r="A2101" s="36">
        <v>2</v>
      </c>
      <c r="B2101" s="36">
        <v>2125</v>
      </c>
      <c r="C2101" s="36">
        <v>1</v>
      </c>
      <c r="D2101" s="36" t="s">
        <v>141</v>
      </c>
      <c r="E2101" s="36">
        <v>2018</v>
      </c>
      <c r="F2101" s="36">
        <v>2019</v>
      </c>
      <c r="G2101" s="70">
        <v>500</v>
      </c>
      <c r="H2101" s="36">
        <v>10</v>
      </c>
      <c r="I2101" s="36">
        <v>0</v>
      </c>
      <c r="J2101" s="36">
        <v>0</v>
      </c>
      <c r="K2101" s="50">
        <v>6</v>
      </c>
      <c r="L2101" s="36">
        <v>1291</v>
      </c>
      <c r="M2101" s="36">
        <v>1514</v>
      </c>
      <c r="N2101" s="95">
        <f t="shared" si="254"/>
        <v>0.46024955436720144</v>
      </c>
      <c r="O2101" s="36">
        <f t="shared" si="255"/>
        <v>20182125</v>
      </c>
      <c r="P2101" s="36">
        <v>1129.31</v>
      </c>
      <c r="Q2101" s="76">
        <f t="shared" si="256"/>
        <v>2.4838175523107031</v>
      </c>
      <c r="R2101" s="76">
        <f t="shared" si="257"/>
        <v>-1</v>
      </c>
      <c r="S2101" s="95">
        <f t="shared" si="258"/>
        <v>0.46024955436720144</v>
      </c>
      <c r="T2101" s="95">
        <f t="shared" si="259"/>
        <v>-1</v>
      </c>
    </row>
    <row r="2102" spans="1:20" x14ac:dyDescent="0.3">
      <c r="A2102" s="36">
        <v>2</v>
      </c>
      <c r="B2102" s="36">
        <v>2125</v>
      </c>
      <c r="C2102" s="36">
        <v>1</v>
      </c>
      <c r="D2102" s="36" t="s">
        <v>141</v>
      </c>
      <c r="E2102" s="36">
        <v>2018</v>
      </c>
      <c r="F2102" s="36">
        <v>2019</v>
      </c>
      <c r="G2102" s="70">
        <v>150</v>
      </c>
      <c r="H2102" s="36">
        <v>10</v>
      </c>
      <c r="I2102" s="36">
        <v>0</v>
      </c>
      <c r="J2102" s="36">
        <v>0</v>
      </c>
      <c r="K2102" s="50">
        <v>2</v>
      </c>
      <c r="L2102" s="36">
        <v>1267</v>
      </c>
      <c r="M2102" s="36">
        <v>1516</v>
      </c>
      <c r="N2102" s="95">
        <f t="shared" si="254"/>
        <v>0.45526410348544738</v>
      </c>
      <c r="O2102" s="36">
        <f t="shared" si="255"/>
        <v>20182125</v>
      </c>
      <c r="P2102" s="36">
        <v>1129.31</v>
      </c>
      <c r="Q2102" s="76">
        <f t="shared" si="256"/>
        <v>2.4643366303317955</v>
      </c>
      <c r="R2102" s="76">
        <f t="shared" si="257"/>
        <v>-1</v>
      </c>
      <c r="S2102" s="95">
        <f t="shared" si="258"/>
        <v>0.45526410348544738</v>
      </c>
      <c r="T2102" s="95">
        <f t="shared" si="259"/>
        <v>-1</v>
      </c>
    </row>
    <row r="2103" spans="1:20" x14ac:dyDescent="0.3">
      <c r="A2103" s="36">
        <v>2</v>
      </c>
      <c r="B2103" s="36">
        <v>2125</v>
      </c>
      <c r="C2103" s="36">
        <v>1</v>
      </c>
      <c r="D2103" s="36" t="s">
        <v>141</v>
      </c>
      <c r="E2103" s="36">
        <v>2018</v>
      </c>
      <c r="F2103" s="36">
        <v>2019</v>
      </c>
      <c r="G2103" s="70">
        <v>100</v>
      </c>
      <c r="H2103" s="36">
        <v>10</v>
      </c>
      <c r="I2103" s="36">
        <v>0</v>
      </c>
      <c r="J2103" s="36">
        <v>0</v>
      </c>
      <c r="K2103" s="50">
        <v>2</v>
      </c>
      <c r="L2103" s="36">
        <v>1207</v>
      </c>
      <c r="M2103" s="36">
        <v>1583</v>
      </c>
      <c r="N2103" s="95">
        <f t="shared" si="254"/>
        <v>0.43261648745519715</v>
      </c>
      <c r="O2103" s="36">
        <f t="shared" si="255"/>
        <v>20182125</v>
      </c>
      <c r="P2103" s="36">
        <v>1129.31</v>
      </c>
      <c r="Q2103" s="76">
        <f t="shared" si="256"/>
        <v>2.4705351055069027</v>
      </c>
      <c r="R2103" s="76">
        <f t="shared" si="257"/>
        <v>-1</v>
      </c>
      <c r="S2103" s="95">
        <f t="shared" si="258"/>
        <v>0.43261648745519715</v>
      </c>
      <c r="T2103" s="95">
        <f t="shared" si="259"/>
        <v>-1</v>
      </c>
    </row>
    <row r="2104" spans="1:20" x14ac:dyDescent="0.3">
      <c r="A2104" s="36">
        <v>2</v>
      </c>
      <c r="B2104" s="36">
        <v>2137</v>
      </c>
      <c r="C2104" s="36">
        <v>1</v>
      </c>
      <c r="D2104" s="36" t="s">
        <v>142</v>
      </c>
      <c r="E2104" s="36">
        <v>2018</v>
      </c>
      <c r="F2104" s="36">
        <v>2019</v>
      </c>
      <c r="G2104" s="70">
        <v>1042</v>
      </c>
      <c r="H2104" s="36">
        <v>10</v>
      </c>
      <c r="I2104" s="36">
        <v>0</v>
      </c>
      <c r="J2104" s="36">
        <v>0</v>
      </c>
      <c r="K2104" s="50">
        <v>10</v>
      </c>
      <c r="L2104" s="36">
        <v>1020</v>
      </c>
      <c r="M2104" s="36">
        <v>1341</v>
      </c>
      <c r="N2104" s="95">
        <f t="shared" si="254"/>
        <v>0.43202033036848791</v>
      </c>
      <c r="O2104" s="36">
        <f t="shared" si="255"/>
        <v>20182137</v>
      </c>
      <c r="P2104" s="36">
        <v>582.33000000000004</v>
      </c>
      <c r="Q2104" s="76">
        <f t="shared" si="256"/>
        <v>4.0544021431147286</v>
      </c>
      <c r="R2104" s="76">
        <f t="shared" si="257"/>
        <v>-1</v>
      </c>
      <c r="S2104" s="95">
        <f t="shared" si="258"/>
        <v>0.43202033036848791</v>
      </c>
      <c r="T2104" s="95">
        <f t="shared" si="259"/>
        <v>-1</v>
      </c>
    </row>
    <row r="2105" spans="1:20" x14ac:dyDescent="0.3">
      <c r="A2105" s="36">
        <v>2</v>
      </c>
      <c r="B2105" s="36">
        <v>2342</v>
      </c>
      <c r="C2105" s="36">
        <v>1</v>
      </c>
      <c r="D2105" s="36" t="s">
        <v>143</v>
      </c>
      <c r="E2105" s="36">
        <v>2018</v>
      </c>
      <c r="F2105" s="36">
        <v>2020</v>
      </c>
      <c r="G2105" s="70">
        <v>1851</v>
      </c>
      <c r="H2105" s="36">
        <v>5</v>
      </c>
      <c r="I2105" s="36">
        <v>1</v>
      </c>
      <c r="J2105" s="36">
        <v>1</v>
      </c>
      <c r="K2105" s="50">
        <v>10</v>
      </c>
      <c r="L2105" s="36">
        <v>1821</v>
      </c>
      <c r="M2105" s="36">
        <v>762</v>
      </c>
      <c r="N2105" s="95">
        <f t="shared" si="254"/>
        <v>0.70499419279907083</v>
      </c>
      <c r="O2105" s="36">
        <f t="shared" si="255"/>
        <v>20182342</v>
      </c>
      <c r="P2105" s="36">
        <v>788.73</v>
      </c>
      <c r="Q2105" s="76">
        <f t="shared" si="256"/>
        <v>3.2748849416150012</v>
      </c>
      <c r="R2105" s="76">
        <f t="shared" si="257"/>
        <v>-1</v>
      </c>
      <c r="S2105" s="95">
        <f t="shared" si="258"/>
        <v>0.70499419279907083</v>
      </c>
      <c r="T2105" s="95">
        <f t="shared" si="259"/>
        <v>-1</v>
      </c>
    </row>
    <row r="2106" spans="1:20" x14ac:dyDescent="0.3">
      <c r="A2106" s="36">
        <v>2</v>
      </c>
      <c r="B2106" s="36">
        <v>2364</v>
      </c>
      <c r="C2106" s="36">
        <v>1</v>
      </c>
      <c r="D2106" s="36" t="s">
        <v>144</v>
      </c>
      <c r="E2106" s="36">
        <v>2018</v>
      </c>
      <c r="F2106" s="36">
        <v>2019</v>
      </c>
      <c r="G2106" s="70">
        <v>1076</v>
      </c>
      <c r="H2106" s="36">
        <v>10</v>
      </c>
      <c r="I2106" s="36">
        <v>0</v>
      </c>
      <c r="J2106" s="36">
        <v>0</v>
      </c>
      <c r="K2106" s="50">
        <v>10</v>
      </c>
      <c r="L2106" s="36">
        <v>736</v>
      </c>
      <c r="M2106" s="36">
        <v>790</v>
      </c>
      <c r="N2106" s="95">
        <f t="shared" si="254"/>
        <v>0.48230668414154654</v>
      </c>
      <c r="O2106" s="36">
        <f t="shared" si="255"/>
        <v>20182364</v>
      </c>
      <c r="P2106" s="36">
        <v>623.24</v>
      </c>
      <c r="Q2106" s="76">
        <f t="shared" si="256"/>
        <v>2.4484949618124641</v>
      </c>
      <c r="R2106" s="76">
        <f t="shared" si="257"/>
        <v>-1</v>
      </c>
      <c r="S2106" s="95">
        <f t="shared" si="258"/>
        <v>0.48230668414154654</v>
      </c>
      <c r="T2106" s="95">
        <f t="shared" si="259"/>
        <v>-1</v>
      </c>
    </row>
    <row r="2107" spans="1:20" x14ac:dyDescent="0.3">
      <c r="A2107" s="36">
        <v>2</v>
      </c>
      <c r="B2107" s="36">
        <v>2754</v>
      </c>
      <c r="C2107" s="36">
        <v>1</v>
      </c>
      <c r="D2107" s="36" t="s">
        <v>145</v>
      </c>
      <c r="E2107" s="36">
        <v>2018</v>
      </c>
      <c r="F2107" s="36">
        <v>2019</v>
      </c>
      <c r="G2107" s="70">
        <v>790</v>
      </c>
      <c r="H2107" s="36">
        <v>10</v>
      </c>
      <c r="I2107" s="36">
        <v>1</v>
      </c>
      <c r="J2107" s="36">
        <v>0</v>
      </c>
      <c r="K2107" s="50">
        <v>8</v>
      </c>
      <c r="L2107" s="36">
        <v>499</v>
      </c>
      <c r="M2107" s="36">
        <v>435</v>
      </c>
      <c r="N2107" s="95">
        <f t="shared" si="254"/>
        <v>0.53426124197002145</v>
      </c>
      <c r="O2107" s="36">
        <f t="shared" si="255"/>
        <v>20182754</v>
      </c>
      <c r="P2107" s="36">
        <v>474.7600000000001</v>
      </c>
      <c r="Q2107" s="76">
        <f t="shared" si="256"/>
        <v>1.9673097986350994</v>
      </c>
      <c r="R2107" s="76">
        <f t="shared" si="257"/>
        <v>-1</v>
      </c>
      <c r="S2107" s="95">
        <f t="shared" si="258"/>
        <v>0.53426124197002145</v>
      </c>
      <c r="T2107" s="95">
        <f t="shared" si="259"/>
        <v>-1</v>
      </c>
    </row>
    <row r="2108" spans="1:20" x14ac:dyDescent="0.3">
      <c r="A2108" s="36">
        <v>2</v>
      </c>
      <c r="B2108" s="36">
        <v>2835</v>
      </c>
      <c r="C2108" s="36">
        <v>1</v>
      </c>
      <c r="D2108" s="36" t="s">
        <v>146</v>
      </c>
      <c r="E2108" s="36">
        <v>2018</v>
      </c>
      <c r="F2108" s="36">
        <v>2020</v>
      </c>
      <c r="G2108" s="70">
        <v>1610.82</v>
      </c>
      <c r="H2108" s="36">
        <v>10</v>
      </c>
      <c r="I2108" s="36">
        <v>1</v>
      </c>
      <c r="J2108" s="36">
        <v>1</v>
      </c>
      <c r="K2108" s="50">
        <v>10</v>
      </c>
      <c r="L2108" s="36">
        <v>1418</v>
      </c>
      <c r="M2108" s="36">
        <v>756</v>
      </c>
      <c r="N2108" s="95">
        <f t="shared" si="254"/>
        <v>0.65225390984360621</v>
      </c>
      <c r="O2108" s="36">
        <f t="shared" si="255"/>
        <v>20182835</v>
      </c>
      <c r="P2108" s="36">
        <v>649.96999999999991</v>
      </c>
      <c r="Q2108" s="76">
        <f t="shared" si="256"/>
        <v>3.3447697586042437</v>
      </c>
      <c r="R2108" s="76">
        <f t="shared" si="257"/>
        <v>-1</v>
      </c>
      <c r="S2108" s="95">
        <f t="shared" si="258"/>
        <v>0.65225390984360621</v>
      </c>
      <c r="T2108" s="95">
        <f t="shared" si="259"/>
        <v>-1</v>
      </c>
    </row>
    <row r="2109" spans="1:20" x14ac:dyDescent="0.3">
      <c r="A2109" s="36">
        <v>2</v>
      </c>
      <c r="B2109" s="36">
        <v>2859</v>
      </c>
      <c r="C2109" s="36">
        <v>1</v>
      </c>
      <c r="D2109" s="36" t="s">
        <v>147</v>
      </c>
      <c r="E2109" s="36">
        <v>2018</v>
      </c>
      <c r="F2109" s="36">
        <v>2020</v>
      </c>
      <c r="G2109" s="70">
        <v>460</v>
      </c>
      <c r="H2109" s="36">
        <v>10</v>
      </c>
      <c r="I2109" s="36">
        <v>0</v>
      </c>
      <c r="J2109" s="36">
        <v>1</v>
      </c>
      <c r="K2109" s="50">
        <v>5</v>
      </c>
      <c r="L2109" s="36">
        <v>2190</v>
      </c>
      <c r="M2109" s="36">
        <v>2850</v>
      </c>
      <c r="N2109" s="95">
        <f t="shared" si="254"/>
        <v>0.43452380952380953</v>
      </c>
      <c r="O2109" s="36">
        <f t="shared" si="255"/>
        <v>20182859</v>
      </c>
      <c r="P2109" s="36">
        <v>1590.9</v>
      </c>
      <c r="Q2109" s="76">
        <f t="shared" si="256"/>
        <v>3.1680181029605881</v>
      </c>
      <c r="R2109" s="76">
        <f t="shared" si="257"/>
        <v>-1</v>
      </c>
      <c r="S2109" s="95">
        <f t="shared" si="258"/>
        <v>0.43452380952380953</v>
      </c>
      <c r="T2109" s="95">
        <f t="shared" si="259"/>
        <v>-1</v>
      </c>
    </row>
    <row r="2110" spans="1:20" x14ac:dyDescent="0.3">
      <c r="A2110" s="36">
        <v>2</v>
      </c>
      <c r="B2110" s="36">
        <v>2884</v>
      </c>
      <c r="C2110" s="36">
        <v>1</v>
      </c>
      <c r="D2110" s="36" t="s">
        <v>148</v>
      </c>
      <c r="E2110" s="36">
        <v>2018</v>
      </c>
      <c r="F2110" s="36">
        <v>2019</v>
      </c>
      <c r="G2110" s="70">
        <v>1517.08</v>
      </c>
      <c r="H2110" s="36">
        <v>10</v>
      </c>
      <c r="I2110" s="36">
        <v>0</v>
      </c>
      <c r="J2110" s="36">
        <v>0</v>
      </c>
      <c r="K2110" s="50">
        <v>10</v>
      </c>
      <c r="L2110" s="36">
        <v>657</v>
      </c>
      <c r="M2110" s="36">
        <v>866</v>
      </c>
      <c r="N2110" s="95">
        <f t="shared" si="254"/>
        <v>0.43138542350623771</v>
      </c>
      <c r="O2110" s="36">
        <f t="shared" si="255"/>
        <v>20182884</v>
      </c>
      <c r="P2110" s="36">
        <v>412.15999999999997</v>
      </c>
      <c r="Q2110" s="76">
        <f t="shared" si="256"/>
        <v>3.6951669254658386</v>
      </c>
      <c r="R2110" s="76">
        <f t="shared" si="257"/>
        <v>-1</v>
      </c>
      <c r="S2110" s="95">
        <f t="shared" si="258"/>
        <v>0.43138542350623771</v>
      </c>
      <c r="T2110" s="95">
        <f t="shared" si="259"/>
        <v>-1</v>
      </c>
    </row>
    <row r="2111" spans="1:20" x14ac:dyDescent="0.3">
      <c r="A2111" s="36">
        <v>2</v>
      </c>
      <c r="B2111" s="36">
        <v>2886</v>
      </c>
      <c r="C2111" s="36">
        <v>1</v>
      </c>
      <c r="D2111" s="36" t="s">
        <v>149</v>
      </c>
      <c r="E2111" s="36">
        <v>2018</v>
      </c>
      <c r="F2111" s="36">
        <v>2019</v>
      </c>
      <c r="G2111" s="70">
        <v>358</v>
      </c>
      <c r="H2111" s="36">
        <v>10</v>
      </c>
      <c r="I2111" s="36">
        <v>0</v>
      </c>
      <c r="J2111" s="36">
        <v>0</v>
      </c>
      <c r="K2111" s="50">
        <v>4</v>
      </c>
      <c r="L2111" s="36">
        <v>534</v>
      </c>
      <c r="M2111" s="36">
        <v>686</v>
      </c>
      <c r="N2111" s="95">
        <f t="shared" si="254"/>
        <v>0.43770491803278688</v>
      </c>
      <c r="O2111" s="36">
        <f t="shared" si="255"/>
        <v>20182886</v>
      </c>
      <c r="P2111" s="36">
        <v>308.65000000000003</v>
      </c>
      <c r="Q2111" s="76">
        <f t="shared" si="256"/>
        <v>3.9526972298720229</v>
      </c>
      <c r="R2111" s="76">
        <f t="shared" si="257"/>
        <v>-1</v>
      </c>
      <c r="S2111" s="95">
        <f t="shared" si="258"/>
        <v>0.43770491803278688</v>
      </c>
      <c r="T2111" s="95">
        <f t="shared" si="259"/>
        <v>-1</v>
      </c>
    </row>
    <row r="2112" spans="1:20" x14ac:dyDescent="0.3">
      <c r="A2112" s="36" t="s">
        <v>94</v>
      </c>
    </row>
    <row r="2113" hidden="1" x14ac:dyDescent="0.3"/>
    <row r="2114" hidden="1" x14ac:dyDescent="0.3"/>
    <row r="2115" hidden="1" x14ac:dyDescent="0.3"/>
    <row r="2116" hidden="1" x14ac:dyDescent="0.3"/>
    <row r="2117" hidden="1" x14ac:dyDescent="0.3"/>
    <row r="2118" hidden="1" x14ac:dyDescent="0.3"/>
    <row r="2119" hidden="1" x14ac:dyDescent="0.3"/>
    <row r="2120" hidden="1" x14ac:dyDescent="0.3"/>
    <row r="2121" hidden="1" x14ac:dyDescent="0.3"/>
    <row r="2122" hidden="1" x14ac:dyDescent="0.3"/>
    <row r="2123" hidden="1" x14ac:dyDescent="0.3"/>
    <row r="2124" hidden="1" x14ac:dyDescent="0.3"/>
    <row r="2125" hidden="1" x14ac:dyDescent="0.3"/>
    <row r="2126" hidden="1" x14ac:dyDescent="0.3"/>
    <row r="2127" hidden="1" x14ac:dyDescent="0.3"/>
    <row r="2128" hidden="1" x14ac:dyDescent="0.3"/>
    <row r="2129" hidden="1" x14ac:dyDescent="0.3"/>
    <row r="2130" hidden="1" x14ac:dyDescent="0.3"/>
    <row r="2131" hidden="1" x14ac:dyDescent="0.3"/>
    <row r="2132" hidden="1" x14ac:dyDescent="0.3"/>
    <row r="2133" hidden="1" x14ac:dyDescent="0.3"/>
    <row r="2134" hidden="1" x14ac:dyDescent="0.3"/>
    <row r="2135" hidden="1" x14ac:dyDescent="0.3"/>
    <row r="2136" hidden="1" x14ac:dyDescent="0.3"/>
    <row r="2137" hidden="1" x14ac:dyDescent="0.3"/>
    <row r="2138" hidden="1" x14ac:dyDescent="0.3"/>
    <row r="2139" hidden="1" x14ac:dyDescent="0.3"/>
    <row r="2140" hidden="1" x14ac:dyDescent="0.3"/>
    <row r="2141" hidden="1" x14ac:dyDescent="0.3"/>
    <row r="2142" hidden="1" x14ac:dyDescent="0.3"/>
    <row r="2143" hidden="1" x14ac:dyDescent="0.3"/>
    <row r="2144" hidden="1" x14ac:dyDescent="0.3"/>
    <row r="2145" hidden="1" x14ac:dyDescent="0.3"/>
    <row r="2146" hidden="1" x14ac:dyDescent="0.3"/>
    <row r="2147" hidden="1" x14ac:dyDescent="0.3"/>
    <row r="2148" hidden="1" x14ac:dyDescent="0.3"/>
    <row r="2149" hidden="1" x14ac:dyDescent="0.3"/>
    <row r="2150" hidden="1" x14ac:dyDescent="0.3"/>
    <row r="2151" hidden="1" x14ac:dyDescent="0.3"/>
    <row r="2152" hidden="1" x14ac:dyDescent="0.3"/>
    <row r="2153" hidden="1" x14ac:dyDescent="0.3"/>
    <row r="2154" hidden="1" x14ac:dyDescent="0.3"/>
    <row r="2155" hidden="1" x14ac:dyDescent="0.3"/>
    <row r="2156" hidden="1" x14ac:dyDescent="0.3"/>
    <row r="2157" hidden="1" x14ac:dyDescent="0.3"/>
    <row r="2158" hidden="1" x14ac:dyDescent="0.3"/>
    <row r="2159" hidden="1" x14ac:dyDescent="0.3"/>
    <row r="2160" hidden="1" x14ac:dyDescent="0.3"/>
    <row r="2161" hidden="1" x14ac:dyDescent="0.3"/>
    <row r="2162" hidden="1" x14ac:dyDescent="0.3"/>
    <row r="2163" hidden="1" x14ac:dyDescent="0.3"/>
    <row r="2164" hidden="1" x14ac:dyDescent="0.3"/>
    <row r="2165" hidden="1" x14ac:dyDescent="0.3"/>
    <row r="2166" hidden="1" x14ac:dyDescent="0.3"/>
    <row r="2167" hidden="1" x14ac:dyDescent="0.3"/>
    <row r="2168" hidden="1" x14ac:dyDescent="0.3"/>
    <row r="2169" hidden="1" x14ac:dyDescent="0.3"/>
    <row r="2170" hidden="1" x14ac:dyDescent="0.3"/>
    <row r="2171" hidden="1" x14ac:dyDescent="0.3"/>
    <row r="2172" hidden="1" x14ac:dyDescent="0.3"/>
    <row r="2173" hidden="1" x14ac:dyDescent="0.3"/>
    <row r="2174" hidden="1" x14ac:dyDescent="0.3"/>
    <row r="2175" hidden="1" x14ac:dyDescent="0.3"/>
    <row r="2176" hidden="1" x14ac:dyDescent="0.3"/>
    <row r="2177" hidden="1" x14ac:dyDescent="0.3"/>
    <row r="2178" hidden="1" x14ac:dyDescent="0.3"/>
    <row r="2179" hidden="1" x14ac:dyDescent="0.3"/>
    <row r="2180" hidden="1" x14ac:dyDescent="0.3"/>
    <row r="2181" hidden="1" x14ac:dyDescent="0.3"/>
    <row r="2182" hidden="1" x14ac:dyDescent="0.3"/>
    <row r="2183" hidden="1" x14ac:dyDescent="0.3"/>
    <row r="2184" hidden="1" x14ac:dyDescent="0.3"/>
    <row r="2185" hidden="1" x14ac:dyDescent="0.3"/>
    <row r="2186" hidden="1" x14ac:dyDescent="0.3"/>
    <row r="2187" hidden="1" x14ac:dyDescent="0.3"/>
    <row r="2188" hidden="1" x14ac:dyDescent="0.3"/>
    <row r="2189" hidden="1" x14ac:dyDescent="0.3"/>
    <row r="2190" hidden="1" x14ac:dyDescent="0.3"/>
    <row r="2191" hidden="1" x14ac:dyDescent="0.3"/>
    <row r="2192" hidden="1" x14ac:dyDescent="0.3"/>
    <row r="2193" hidden="1" x14ac:dyDescent="0.3"/>
    <row r="2194" hidden="1" x14ac:dyDescent="0.3"/>
    <row r="2195" hidden="1" x14ac:dyDescent="0.3"/>
    <row r="2196" hidden="1" x14ac:dyDescent="0.3"/>
    <row r="2197" hidden="1" x14ac:dyDescent="0.3"/>
    <row r="2198" hidden="1" x14ac:dyDescent="0.3"/>
    <row r="2199" hidden="1" x14ac:dyDescent="0.3"/>
    <row r="2200" hidden="1" x14ac:dyDescent="0.3"/>
    <row r="2201" hidden="1" x14ac:dyDescent="0.3"/>
    <row r="2202" hidden="1" x14ac:dyDescent="0.3"/>
    <row r="2203" hidden="1" x14ac:dyDescent="0.3"/>
    <row r="2204" hidden="1" x14ac:dyDescent="0.3"/>
    <row r="2205" hidden="1" x14ac:dyDescent="0.3"/>
    <row r="2206" hidden="1" x14ac:dyDescent="0.3"/>
    <row r="2207" hidden="1" x14ac:dyDescent="0.3"/>
    <row r="2208" hidden="1" x14ac:dyDescent="0.3"/>
    <row r="2209" hidden="1" x14ac:dyDescent="0.3"/>
    <row r="2210" hidden="1" x14ac:dyDescent="0.3"/>
    <row r="2211" hidden="1" x14ac:dyDescent="0.3"/>
    <row r="2212" hidden="1" x14ac:dyDescent="0.3"/>
    <row r="2213" hidden="1" x14ac:dyDescent="0.3"/>
    <row r="2214" hidden="1" x14ac:dyDescent="0.3"/>
    <row r="2215" hidden="1" x14ac:dyDescent="0.3"/>
    <row r="2216" hidden="1" x14ac:dyDescent="0.3"/>
    <row r="2217" hidden="1" x14ac:dyDescent="0.3"/>
    <row r="2218" hidden="1" x14ac:dyDescent="0.3"/>
    <row r="2219" hidden="1" x14ac:dyDescent="0.3"/>
    <row r="2220" hidden="1" x14ac:dyDescent="0.3"/>
    <row r="2221" hidden="1" x14ac:dyDescent="0.3"/>
    <row r="2222" hidden="1" x14ac:dyDescent="0.3"/>
    <row r="2223" hidden="1" x14ac:dyDescent="0.3"/>
    <row r="2224" hidden="1" x14ac:dyDescent="0.3"/>
    <row r="2225" hidden="1" x14ac:dyDescent="0.3"/>
    <row r="2226" hidden="1" x14ac:dyDescent="0.3"/>
    <row r="2227" hidden="1" x14ac:dyDescent="0.3"/>
    <row r="2228" hidden="1" x14ac:dyDescent="0.3"/>
    <row r="2229" hidden="1" x14ac:dyDescent="0.3"/>
    <row r="2230" hidden="1" x14ac:dyDescent="0.3"/>
    <row r="2231" hidden="1" x14ac:dyDescent="0.3"/>
    <row r="2232" hidden="1" x14ac:dyDescent="0.3"/>
    <row r="2233" hidden="1" x14ac:dyDescent="0.3"/>
    <row r="2234" hidden="1" x14ac:dyDescent="0.3"/>
    <row r="2235" hidden="1" x14ac:dyDescent="0.3"/>
    <row r="2236" hidden="1" x14ac:dyDescent="0.3"/>
    <row r="2237" hidden="1" x14ac:dyDescent="0.3"/>
    <row r="2238" hidden="1" x14ac:dyDescent="0.3"/>
    <row r="2239" hidden="1" x14ac:dyDescent="0.3"/>
    <row r="2240" hidden="1" x14ac:dyDescent="0.3"/>
    <row r="2241" hidden="1" x14ac:dyDescent="0.3"/>
    <row r="2242" hidden="1" x14ac:dyDescent="0.3"/>
    <row r="2243" hidden="1" x14ac:dyDescent="0.3"/>
    <row r="2244" hidden="1" x14ac:dyDescent="0.3"/>
    <row r="2245" hidden="1" x14ac:dyDescent="0.3"/>
    <row r="2246" hidden="1" x14ac:dyDescent="0.3"/>
    <row r="2247" hidden="1" x14ac:dyDescent="0.3"/>
    <row r="2248" hidden="1" x14ac:dyDescent="0.3"/>
    <row r="2249" hidden="1" x14ac:dyDescent="0.3"/>
    <row r="2250" hidden="1" x14ac:dyDescent="0.3"/>
    <row r="2251" hidden="1" x14ac:dyDescent="0.3"/>
    <row r="2252" hidden="1" x14ac:dyDescent="0.3"/>
    <row r="2253" hidden="1" x14ac:dyDescent="0.3"/>
    <row r="2254" hidden="1" x14ac:dyDescent="0.3"/>
    <row r="2255" hidden="1" x14ac:dyDescent="0.3"/>
    <row r="2256" hidden="1" x14ac:dyDescent="0.3"/>
    <row r="2257" hidden="1" x14ac:dyDescent="0.3"/>
    <row r="2258" hidden="1" x14ac:dyDescent="0.3"/>
    <row r="2259" hidden="1" x14ac:dyDescent="0.3"/>
    <row r="2260" hidden="1" x14ac:dyDescent="0.3"/>
    <row r="2261" hidden="1" x14ac:dyDescent="0.3"/>
    <row r="2262" hidden="1" x14ac:dyDescent="0.3"/>
    <row r="2263" hidden="1" x14ac:dyDescent="0.3"/>
    <row r="2264" hidden="1" x14ac:dyDescent="0.3"/>
    <row r="2265" hidden="1" x14ac:dyDescent="0.3"/>
    <row r="2266" hidden="1" x14ac:dyDescent="0.3"/>
    <row r="2267" hidden="1" x14ac:dyDescent="0.3"/>
    <row r="2268" hidden="1" x14ac:dyDescent="0.3"/>
    <row r="2269" hidden="1" x14ac:dyDescent="0.3"/>
    <row r="2270" hidden="1" x14ac:dyDescent="0.3"/>
    <row r="2271" hidden="1" x14ac:dyDescent="0.3"/>
    <row r="2272" hidden="1" x14ac:dyDescent="0.3"/>
    <row r="2273" hidden="1" x14ac:dyDescent="0.3"/>
    <row r="2274" hidden="1" x14ac:dyDescent="0.3"/>
    <row r="2275" hidden="1" x14ac:dyDescent="0.3"/>
    <row r="2276" hidden="1" x14ac:dyDescent="0.3"/>
    <row r="2277" hidden="1" x14ac:dyDescent="0.3"/>
    <row r="2278" hidden="1" x14ac:dyDescent="0.3"/>
    <row r="2279" hidden="1" x14ac:dyDescent="0.3"/>
    <row r="2280" hidden="1" x14ac:dyDescent="0.3"/>
    <row r="2281" hidden="1" x14ac:dyDescent="0.3"/>
    <row r="2282" hidden="1" x14ac:dyDescent="0.3"/>
    <row r="2283" hidden="1" x14ac:dyDescent="0.3"/>
    <row r="2284" hidden="1" x14ac:dyDescent="0.3"/>
    <row r="2285" hidden="1" x14ac:dyDescent="0.3"/>
    <row r="2286" hidden="1" x14ac:dyDescent="0.3"/>
    <row r="2287" hidden="1" x14ac:dyDescent="0.3"/>
    <row r="2288" hidden="1" x14ac:dyDescent="0.3"/>
    <row r="2289" hidden="1" x14ac:dyDescent="0.3"/>
    <row r="2290" hidden="1" x14ac:dyDescent="0.3"/>
    <row r="2291" hidden="1" x14ac:dyDescent="0.3"/>
    <row r="2292" hidden="1" x14ac:dyDescent="0.3"/>
    <row r="2293" hidden="1" x14ac:dyDescent="0.3"/>
    <row r="2294" hidden="1" x14ac:dyDescent="0.3"/>
    <row r="2295" hidden="1" x14ac:dyDescent="0.3"/>
    <row r="2296" hidden="1" x14ac:dyDescent="0.3"/>
    <row r="2297" hidden="1" x14ac:dyDescent="0.3"/>
    <row r="2298" hidden="1" x14ac:dyDescent="0.3"/>
    <row r="2299" hidden="1" x14ac:dyDescent="0.3"/>
    <row r="2300" hidden="1" x14ac:dyDescent="0.3"/>
    <row r="2301" hidden="1" x14ac:dyDescent="0.3"/>
    <row r="2302" hidden="1" x14ac:dyDescent="0.3"/>
    <row r="2303" hidden="1" x14ac:dyDescent="0.3"/>
    <row r="2304" hidden="1" x14ac:dyDescent="0.3"/>
    <row r="2305" hidden="1" x14ac:dyDescent="0.3"/>
    <row r="2306" hidden="1" x14ac:dyDescent="0.3"/>
    <row r="2307" hidden="1" x14ac:dyDescent="0.3"/>
    <row r="2308" hidden="1" x14ac:dyDescent="0.3"/>
    <row r="2309" hidden="1" x14ac:dyDescent="0.3"/>
    <row r="2310" hidden="1" x14ac:dyDescent="0.3"/>
    <row r="2311" hidden="1" x14ac:dyDescent="0.3"/>
    <row r="2312" hidden="1" x14ac:dyDescent="0.3"/>
    <row r="2313" hidden="1" x14ac:dyDescent="0.3"/>
    <row r="2314" hidden="1" x14ac:dyDescent="0.3"/>
    <row r="2315" hidden="1" x14ac:dyDescent="0.3"/>
    <row r="2316" hidden="1" x14ac:dyDescent="0.3"/>
    <row r="2317" hidden="1" x14ac:dyDescent="0.3"/>
    <row r="2318" hidden="1" x14ac:dyDescent="0.3"/>
    <row r="2319" hidden="1" x14ac:dyDescent="0.3"/>
    <row r="2320" hidden="1" x14ac:dyDescent="0.3"/>
    <row r="2321" spans="3:3" hidden="1" x14ac:dyDescent="0.3"/>
    <row r="2322" spans="3:3" hidden="1" x14ac:dyDescent="0.3"/>
    <row r="2323" spans="3:3" hidden="1" x14ac:dyDescent="0.3"/>
    <row r="2324" spans="3:3" hidden="1" x14ac:dyDescent="0.3"/>
    <row r="2325" spans="3:3" hidden="1" x14ac:dyDescent="0.3"/>
    <row r="2326" spans="3:3" hidden="1" x14ac:dyDescent="0.3"/>
    <row r="2327" spans="3:3" hidden="1" x14ac:dyDescent="0.3">
      <c r="C2327" s="108"/>
    </row>
    <row r="2328" spans="3:3" hidden="1" x14ac:dyDescent="0.3">
      <c r="C2328" s="108"/>
    </row>
    <row r="2329" spans="3:3" hidden="1" x14ac:dyDescent="0.3"/>
    <row r="2330" spans="3:3" hidden="1" x14ac:dyDescent="0.3"/>
    <row r="2331" spans="3:3" hidden="1" x14ac:dyDescent="0.3"/>
    <row r="2332" spans="3:3" hidden="1" x14ac:dyDescent="0.3"/>
    <row r="2333" spans="3:3" hidden="1" x14ac:dyDescent="0.3"/>
    <row r="2334" spans="3:3" hidden="1" x14ac:dyDescent="0.3"/>
    <row r="2335" spans="3:3" hidden="1" x14ac:dyDescent="0.3"/>
    <row r="2336" spans="3:3" hidden="1" x14ac:dyDescent="0.3"/>
    <row r="2337" hidden="1" x14ac:dyDescent="0.3"/>
    <row r="2338" hidden="1" x14ac:dyDescent="0.3"/>
    <row r="2339" hidden="1" x14ac:dyDescent="0.3"/>
    <row r="2340" hidden="1" x14ac:dyDescent="0.3"/>
    <row r="2341" hidden="1" x14ac:dyDescent="0.3"/>
    <row r="2342" hidden="1" x14ac:dyDescent="0.3"/>
    <row r="2343" hidden="1" x14ac:dyDescent="0.3"/>
    <row r="2344" hidden="1" x14ac:dyDescent="0.3"/>
    <row r="2345" hidden="1" x14ac:dyDescent="0.3"/>
    <row r="2346" hidden="1" x14ac:dyDescent="0.3"/>
    <row r="2347" hidden="1" x14ac:dyDescent="0.3"/>
    <row r="2348" hidden="1" x14ac:dyDescent="0.3"/>
    <row r="2349" hidden="1" x14ac:dyDescent="0.3"/>
    <row r="2350" hidden="1" x14ac:dyDescent="0.3"/>
    <row r="2351" hidden="1" x14ac:dyDescent="0.3"/>
    <row r="2352" hidden="1" x14ac:dyDescent="0.3"/>
    <row r="2353" hidden="1" x14ac:dyDescent="0.3"/>
    <row r="2354" hidden="1" x14ac:dyDescent="0.3"/>
    <row r="2355" hidden="1" x14ac:dyDescent="0.3"/>
    <row r="2356" hidden="1" x14ac:dyDescent="0.3"/>
    <row r="2357" hidden="1" x14ac:dyDescent="0.3"/>
    <row r="2358" hidden="1" x14ac:dyDescent="0.3"/>
    <row r="2359" hidden="1" x14ac:dyDescent="0.3"/>
    <row r="2360" hidden="1" x14ac:dyDescent="0.3"/>
    <row r="2361" hidden="1" x14ac:dyDescent="0.3"/>
    <row r="2362" hidden="1" x14ac:dyDescent="0.3"/>
    <row r="2363" hidden="1" x14ac:dyDescent="0.3"/>
    <row r="2364" hidden="1" x14ac:dyDescent="0.3"/>
    <row r="2365" hidden="1" x14ac:dyDescent="0.3"/>
    <row r="2366" hidden="1" x14ac:dyDescent="0.3"/>
    <row r="2367" hidden="1" x14ac:dyDescent="0.3"/>
    <row r="2368" hidden="1" x14ac:dyDescent="0.3"/>
    <row r="2369" hidden="1" x14ac:dyDescent="0.3"/>
    <row r="2370" hidden="1" x14ac:dyDescent="0.3"/>
    <row r="2371" hidden="1" x14ac:dyDescent="0.3"/>
    <row r="2372" hidden="1" x14ac:dyDescent="0.3"/>
    <row r="2373" hidden="1" x14ac:dyDescent="0.3"/>
    <row r="2374" hidden="1" x14ac:dyDescent="0.3"/>
    <row r="2375" hidden="1" x14ac:dyDescent="0.3"/>
    <row r="2376" hidden="1" x14ac:dyDescent="0.3"/>
    <row r="2377" hidden="1" x14ac:dyDescent="0.3"/>
    <row r="2378" hidden="1" x14ac:dyDescent="0.3"/>
    <row r="2379" hidden="1" x14ac:dyDescent="0.3"/>
    <row r="2380" hidden="1" x14ac:dyDescent="0.3"/>
    <row r="2381" hidden="1" x14ac:dyDescent="0.3"/>
    <row r="2382" hidden="1" x14ac:dyDescent="0.3"/>
    <row r="2383" hidden="1" x14ac:dyDescent="0.3"/>
    <row r="2384" hidden="1" x14ac:dyDescent="0.3"/>
    <row r="2385" hidden="1" x14ac:dyDescent="0.3"/>
    <row r="2386" hidden="1" x14ac:dyDescent="0.3"/>
    <row r="2387" hidden="1" x14ac:dyDescent="0.3"/>
    <row r="2388" hidden="1" x14ac:dyDescent="0.3"/>
    <row r="2389" hidden="1" x14ac:dyDescent="0.3"/>
    <row r="2390" hidden="1" x14ac:dyDescent="0.3"/>
    <row r="2391" hidden="1" x14ac:dyDescent="0.3"/>
    <row r="2392" hidden="1" x14ac:dyDescent="0.3"/>
    <row r="2393" hidden="1" x14ac:dyDescent="0.3"/>
    <row r="2394" hidden="1" x14ac:dyDescent="0.3"/>
    <row r="2395" hidden="1" x14ac:dyDescent="0.3"/>
    <row r="2396" hidden="1" x14ac:dyDescent="0.3"/>
    <row r="2397" hidden="1" x14ac:dyDescent="0.3"/>
    <row r="2398" hidden="1" x14ac:dyDescent="0.3"/>
    <row r="2399" hidden="1" x14ac:dyDescent="0.3"/>
    <row r="2400" hidden="1" x14ac:dyDescent="0.3"/>
    <row r="2401" hidden="1" x14ac:dyDescent="0.3"/>
    <row r="2402" hidden="1" x14ac:dyDescent="0.3"/>
    <row r="2403" hidden="1" x14ac:dyDescent="0.3"/>
    <row r="2404" hidden="1" x14ac:dyDescent="0.3"/>
    <row r="2405" hidden="1" x14ac:dyDescent="0.3"/>
    <row r="2406" hidden="1" x14ac:dyDescent="0.3"/>
    <row r="2407" hidden="1" x14ac:dyDescent="0.3"/>
    <row r="2408" hidden="1" x14ac:dyDescent="0.3"/>
    <row r="2409" hidden="1" x14ac:dyDescent="0.3"/>
    <row r="2410" hidden="1" x14ac:dyDescent="0.3"/>
    <row r="2411" hidden="1" x14ac:dyDescent="0.3"/>
    <row r="2412" hidden="1" x14ac:dyDescent="0.3"/>
    <row r="2413" hidden="1" x14ac:dyDescent="0.3"/>
    <row r="2414" hidden="1" x14ac:dyDescent="0.3"/>
    <row r="2415" hidden="1" x14ac:dyDescent="0.3"/>
    <row r="2416" hidden="1" x14ac:dyDescent="0.3"/>
    <row r="2417" hidden="1" x14ac:dyDescent="0.3"/>
    <row r="2418" hidden="1" x14ac:dyDescent="0.3"/>
    <row r="2419" hidden="1" x14ac:dyDescent="0.3"/>
    <row r="2420" hidden="1" x14ac:dyDescent="0.3"/>
    <row r="2421" hidden="1" x14ac:dyDescent="0.3"/>
    <row r="2422" hidden="1" x14ac:dyDescent="0.3"/>
    <row r="2423" hidden="1" x14ac:dyDescent="0.3"/>
    <row r="2424" hidden="1" x14ac:dyDescent="0.3"/>
    <row r="2425" hidden="1" x14ac:dyDescent="0.3"/>
    <row r="2426" hidden="1" x14ac:dyDescent="0.3"/>
    <row r="2427" hidden="1" x14ac:dyDescent="0.3"/>
    <row r="2428" hidden="1" x14ac:dyDescent="0.3"/>
    <row r="2429" hidden="1" x14ac:dyDescent="0.3"/>
    <row r="2430" hidden="1" x14ac:dyDescent="0.3"/>
    <row r="2431" hidden="1" x14ac:dyDescent="0.3"/>
    <row r="2432" hidden="1" x14ac:dyDescent="0.3"/>
    <row r="2433" hidden="1" x14ac:dyDescent="0.3"/>
    <row r="2434" hidden="1" x14ac:dyDescent="0.3"/>
    <row r="2435" hidden="1" x14ac:dyDescent="0.3"/>
    <row r="2436" hidden="1" x14ac:dyDescent="0.3"/>
    <row r="2437" hidden="1" x14ac:dyDescent="0.3"/>
    <row r="2438" hidden="1" x14ac:dyDescent="0.3"/>
    <row r="2439" hidden="1" x14ac:dyDescent="0.3"/>
    <row r="2440" hidden="1" x14ac:dyDescent="0.3"/>
    <row r="2441" hidden="1" x14ac:dyDescent="0.3"/>
    <row r="2442" hidden="1" x14ac:dyDescent="0.3"/>
    <row r="2443" hidden="1" x14ac:dyDescent="0.3"/>
    <row r="2444" hidden="1" x14ac:dyDescent="0.3"/>
    <row r="2445" hidden="1" x14ac:dyDescent="0.3"/>
    <row r="2446" hidden="1" x14ac:dyDescent="0.3"/>
    <row r="2447" hidden="1" x14ac:dyDescent="0.3"/>
    <row r="2448" hidden="1" x14ac:dyDescent="0.3"/>
    <row r="2449" hidden="1" x14ac:dyDescent="0.3"/>
    <row r="2450" hidden="1" x14ac:dyDescent="0.3"/>
    <row r="2451" hidden="1" x14ac:dyDescent="0.3"/>
    <row r="2452" hidden="1" x14ac:dyDescent="0.3"/>
    <row r="2453" hidden="1" x14ac:dyDescent="0.3"/>
    <row r="2454" hidden="1" x14ac:dyDescent="0.3"/>
    <row r="2455" hidden="1" x14ac:dyDescent="0.3"/>
    <row r="2456" hidden="1" x14ac:dyDescent="0.3"/>
    <row r="2457" hidden="1" x14ac:dyDescent="0.3"/>
    <row r="2458" hidden="1" x14ac:dyDescent="0.3"/>
    <row r="2459" hidden="1" x14ac:dyDescent="0.3"/>
    <row r="2460" hidden="1" x14ac:dyDescent="0.3"/>
    <row r="2461" hidden="1" x14ac:dyDescent="0.3"/>
    <row r="2462" hidden="1" x14ac:dyDescent="0.3"/>
    <row r="2463" hidden="1" x14ac:dyDescent="0.3"/>
    <row r="2464" hidden="1" x14ac:dyDescent="0.3"/>
    <row r="2465" hidden="1" x14ac:dyDescent="0.3"/>
    <row r="2466" hidden="1" x14ac:dyDescent="0.3"/>
    <row r="2467" hidden="1" x14ac:dyDescent="0.3"/>
    <row r="2468" hidden="1" x14ac:dyDescent="0.3"/>
    <row r="2469" hidden="1" x14ac:dyDescent="0.3"/>
    <row r="2470" hidden="1" x14ac:dyDescent="0.3"/>
    <row r="2471" hidden="1" x14ac:dyDescent="0.3"/>
    <row r="2472" hidden="1" x14ac:dyDescent="0.3"/>
    <row r="2473" hidden="1" x14ac:dyDescent="0.3"/>
    <row r="2474" hidden="1" x14ac:dyDescent="0.3"/>
    <row r="2475" hidden="1" x14ac:dyDescent="0.3"/>
    <row r="2476" hidden="1" x14ac:dyDescent="0.3"/>
    <row r="2477" hidden="1" x14ac:dyDescent="0.3"/>
    <row r="2478" hidden="1" x14ac:dyDescent="0.3"/>
    <row r="2479" hidden="1" x14ac:dyDescent="0.3"/>
    <row r="2480" hidden="1" x14ac:dyDescent="0.3"/>
    <row r="2481" hidden="1" x14ac:dyDescent="0.3"/>
    <row r="2482" hidden="1" x14ac:dyDescent="0.3"/>
    <row r="2483" hidden="1" x14ac:dyDescent="0.3"/>
    <row r="2484" hidden="1" x14ac:dyDescent="0.3"/>
    <row r="2485" hidden="1" x14ac:dyDescent="0.3"/>
    <row r="2486" hidden="1" x14ac:dyDescent="0.3"/>
    <row r="2487" hidden="1" x14ac:dyDescent="0.3"/>
    <row r="2488" hidden="1" x14ac:dyDescent="0.3"/>
    <row r="2489" hidden="1" x14ac:dyDescent="0.3"/>
    <row r="2490" hidden="1" x14ac:dyDescent="0.3"/>
    <row r="2491" hidden="1" x14ac:dyDescent="0.3"/>
    <row r="2492" hidden="1" x14ac:dyDescent="0.3"/>
    <row r="2493" hidden="1" x14ac:dyDescent="0.3"/>
    <row r="2494" hidden="1" x14ac:dyDescent="0.3"/>
    <row r="2495" hidden="1" x14ac:dyDescent="0.3"/>
    <row r="2496" hidden="1" x14ac:dyDescent="0.3"/>
    <row r="2497" hidden="1" x14ac:dyDescent="0.3"/>
    <row r="2498" hidden="1" x14ac:dyDescent="0.3"/>
    <row r="2499" hidden="1" x14ac:dyDescent="0.3"/>
    <row r="2500" hidden="1" x14ac:dyDescent="0.3"/>
    <row r="2501" hidden="1" x14ac:dyDescent="0.3"/>
    <row r="2502" hidden="1" x14ac:dyDescent="0.3"/>
    <row r="2503" hidden="1" x14ac:dyDescent="0.3"/>
    <row r="2504" hidden="1" x14ac:dyDescent="0.3"/>
    <row r="2505" hidden="1" x14ac:dyDescent="0.3"/>
    <row r="2506" hidden="1" x14ac:dyDescent="0.3"/>
    <row r="2507" hidden="1" x14ac:dyDescent="0.3"/>
    <row r="2508" hidden="1" x14ac:dyDescent="0.3"/>
    <row r="2509" hidden="1" x14ac:dyDescent="0.3"/>
    <row r="2510" hidden="1" x14ac:dyDescent="0.3"/>
    <row r="2511" hidden="1" x14ac:dyDescent="0.3"/>
    <row r="2512" hidden="1" x14ac:dyDescent="0.3"/>
    <row r="2513" hidden="1" x14ac:dyDescent="0.3"/>
    <row r="2514" hidden="1" x14ac:dyDescent="0.3"/>
    <row r="2515" hidden="1" x14ac:dyDescent="0.3"/>
    <row r="2516" hidden="1" x14ac:dyDescent="0.3"/>
    <row r="2517" hidden="1" x14ac:dyDescent="0.3"/>
    <row r="2518" hidden="1" x14ac:dyDescent="0.3"/>
    <row r="2519" hidden="1" x14ac:dyDescent="0.3"/>
    <row r="2520" hidden="1" x14ac:dyDescent="0.3"/>
    <row r="2521" hidden="1" x14ac:dyDescent="0.3"/>
    <row r="2522" hidden="1" x14ac:dyDescent="0.3"/>
    <row r="2523" hidden="1" x14ac:dyDescent="0.3"/>
    <row r="2524" hidden="1" x14ac:dyDescent="0.3"/>
    <row r="2525" hidden="1" x14ac:dyDescent="0.3"/>
    <row r="2526" hidden="1" x14ac:dyDescent="0.3"/>
    <row r="2527" hidden="1" x14ac:dyDescent="0.3"/>
    <row r="2528" hidden="1" x14ac:dyDescent="0.3"/>
    <row r="2529" hidden="1" x14ac:dyDescent="0.3"/>
    <row r="2530" hidden="1" x14ac:dyDescent="0.3"/>
    <row r="2531" hidden="1" x14ac:dyDescent="0.3"/>
    <row r="2532" hidden="1" x14ac:dyDescent="0.3"/>
    <row r="2533" hidden="1" x14ac:dyDescent="0.3"/>
    <row r="2534" hidden="1" x14ac:dyDescent="0.3"/>
    <row r="2535" hidden="1" x14ac:dyDescent="0.3"/>
    <row r="2536" hidden="1" x14ac:dyDescent="0.3"/>
    <row r="2537" hidden="1" x14ac:dyDescent="0.3"/>
    <row r="2538" hidden="1" x14ac:dyDescent="0.3"/>
    <row r="2539" hidden="1" x14ac:dyDescent="0.3"/>
    <row r="2540" hidden="1" x14ac:dyDescent="0.3"/>
    <row r="2541" hidden="1" x14ac:dyDescent="0.3"/>
    <row r="2542" hidden="1" x14ac:dyDescent="0.3"/>
    <row r="2543" hidden="1" x14ac:dyDescent="0.3"/>
    <row r="2544" hidden="1" x14ac:dyDescent="0.3"/>
    <row r="2545" hidden="1" x14ac:dyDescent="0.3"/>
    <row r="2546" hidden="1" x14ac:dyDescent="0.3"/>
    <row r="2547" hidden="1" x14ac:dyDescent="0.3"/>
    <row r="2548" hidden="1" x14ac:dyDescent="0.3"/>
    <row r="2549" hidden="1" x14ac:dyDescent="0.3"/>
    <row r="2550" hidden="1" x14ac:dyDescent="0.3"/>
    <row r="2551" hidden="1" x14ac:dyDescent="0.3"/>
    <row r="2552" hidden="1" x14ac:dyDescent="0.3"/>
    <row r="2553" hidden="1" x14ac:dyDescent="0.3"/>
    <row r="2554" hidden="1" x14ac:dyDescent="0.3"/>
    <row r="2555" hidden="1" x14ac:dyDescent="0.3"/>
    <row r="2556" hidden="1" x14ac:dyDescent="0.3"/>
    <row r="2557" hidden="1" x14ac:dyDescent="0.3"/>
    <row r="2558" hidden="1" x14ac:dyDescent="0.3"/>
    <row r="2559" hidden="1" x14ac:dyDescent="0.3"/>
    <row r="2560" hidden="1" x14ac:dyDescent="0.3"/>
    <row r="2561" hidden="1" x14ac:dyDescent="0.3"/>
    <row r="2562" hidden="1" x14ac:dyDescent="0.3"/>
    <row r="2563" hidden="1" x14ac:dyDescent="0.3"/>
    <row r="2564" hidden="1" x14ac:dyDescent="0.3"/>
    <row r="2565" hidden="1" x14ac:dyDescent="0.3"/>
    <row r="2566" hidden="1" x14ac:dyDescent="0.3"/>
    <row r="2567" hidden="1" x14ac:dyDescent="0.3"/>
    <row r="2568" hidden="1" x14ac:dyDescent="0.3"/>
    <row r="2569" hidden="1" x14ac:dyDescent="0.3"/>
    <row r="2570" hidden="1" x14ac:dyDescent="0.3"/>
    <row r="2571" hidden="1" x14ac:dyDescent="0.3"/>
    <row r="2572" hidden="1" x14ac:dyDescent="0.3"/>
    <row r="2573" hidden="1" x14ac:dyDescent="0.3"/>
    <row r="2574" hidden="1" x14ac:dyDescent="0.3"/>
    <row r="2575" hidden="1" x14ac:dyDescent="0.3"/>
    <row r="2576" hidden="1" x14ac:dyDescent="0.3"/>
    <row r="2577" hidden="1" x14ac:dyDescent="0.3"/>
    <row r="2578" hidden="1" x14ac:dyDescent="0.3"/>
    <row r="2579" hidden="1" x14ac:dyDescent="0.3"/>
    <row r="2580" hidden="1" x14ac:dyDescent="0.3"/>
    <row r="2581" hidden="1" x14ac:dyDescent="0.3"/>
    <row r="2582" hidden="1" x14ac:dyDescent="0.3"/>
    <row r="2583" hidden="1" x14ac:dyDescent="0.3"/>
    <row r="2584" hidden="1" x14ac:dyDescent="0.3"/>
    <row r="2585" hidden="1" x14ac:dyDescent="0.3"/>
    <row r="2586" hidden="1" x14ac:dyDescent="0.3"/>
    <row r="2587" hidden="1" x14ac:dyDescent="0.3"/>
    <row r="2588" hidden="1" x14ac:dyDescent="0.3"/>
    <row r="2589" hidden="1" x14ac:dyDescent="0.3"/>
    <row r="2590" hidden="1" x14ac:dyDescent="0.3"/>
    <row r="2591" hidden="1" x14ac:dyDescent="0.3"/>
    <row r="2592" hidden="1" x14ac:dyDescent="0.3"/>
    <row r="2593" hidden="1" x14ac:dyDescent="0.3"/>
    <row r="2594" hidden="1" x14ac:dyDescent="0.3"/>
    <row r="2595" hidden="1" x14ac:dyDescent="0.3"/>
    <row r="2596" hidden="1" x14ac:dyDescent="0.3"/>
    <row r="2597" hidden="1" x14ac:dyDescent="0.3"/>
    <row r="2598" hidden="1" x14ac:dyDescent="0.3"/>
    <row r="2599" hidden="1" x14ac:dyDescent="0.3"/>
    <row r="2600" hidden="1" x14ac:dyDescent="0.3"/>
    <row r="2601" hidden="1" x14ac:dyDescent="0.3"/>
    <row r="2602" hidden="1" x14ac:dyDescent="0.3"/>
    <row r="2603" hidden="1" x14ac:dyDescent="0.3"/>
    <row r="2604" hidden="1" x14ac:dyDescent="0.3"/>
    <row r="2605" hidden="1" x14ac:dyDescent="0.3"/>
    <row r="2606" hidden="1" x14ac:dyDescent="0.3"/>
    <row r="2607" hidden="1" x14ac:dyDescent="0.3"/>
    <row r="2608" hidden="1" x14ac:dyDescent="0.3"/>
    <row r="2609" hidden="1" x14ac:dyDescent="0.3"/>
    <row r="2610" hidden="1" x14ac:dyDescent="0.3"/>
    <row r="2611" hidden="1" x14ac:dyDescent="0.3"/>
    <row r="2612" hidden="1" x14ac:dyDescent="0.3"/>
    <row r="2613" hidden="1" x14ac:dyDescent="0.3"/>
    <row r="2614" hidden="1" x14ac:dyDescent="0.3"/>
    <row r="2615" hidden="1" x14ac:dyDescent="0.3"/>
    <row r="2616" hidden="1" x14ac:dyDescent="0.3"/>
    <row r="2617" hidden="1" x14ac:dyDescent="0.3"/>
    <row r="2618" hidden="1" x14ac:dyDescent="0.3"/>
    <row r="2619" hidden="1" x14ac:dyDescent="0.3"/>
    <row r="2620" hidden="1" x14ac:dyDescent="0.3"/>
    <row r="2621" hidden="1" x14ac:dyDescent="0.3"/>
    <row r="2622" hidden="1" x14ac:dyDescent="0.3"/>
    <row r="2623" hidden="1" x14ac:dyDescent="0.3"/>
    <row r="2624" hidden="1" x14ac:dyDescent="0.3"/>
    <row r="2625" hidden="1" x14ac:dyDescent="0.3"/>
    <row r="2626" hidden="1" x14ac:dyDescent="0.3"/>
    <row r="2627" hidden="1" x14ac:dyDescent="0.3"/>
    <row r="2628" hidden="1" x14ac:dyDescent="0.3"/>
    <row r="2629" hidden="1" x14ac:dyDescent="0.3"/>
    <row r="2630" hidden="1" x14ac:dyDescent="0.3"/>
    <row r="2631" hidden="1" x14ac:dyDescent="0.3"/>
    <row r="2632" hidden="1" x14ac:dyDescent="0.3"/>
    <row r="2633" hidden="1" x14ac:dyDescent="0.3"/>
    <row r="2634" hidden="1" x14ac:dyDescent="0.3"/>
    <row r="2635" hidden="1" x14ac:dyDescent="0.3"/>
    <row r="2636" hidden="1" x14ac:dyDescent="0.3"/>
    <row r="2637" hidden="1" x14ac:dyDescent="0.3"/>
    <row r="2638" hidden="1" x14ac:dyDescent="0.3"/>
    <row r="2639" hidden="1" x14ac:dyDescent="0.3"/>
    <row r="2640" hidden="1" x14ac:dyDescent="0.3"/>
    <row r="2641" hidden="1" x14ac:dyDescent="0.3"/>
    <row r="2642" hidden="1" x14ac:dyDescent="0.3"/>
    <row r="2643" hidden="1" x14ac:dyDescent="0.3"/>
    <row r="2644" hidden="1" x14ac:dyDescent="0.3"/>
    <row r="2645" hidden="1" x14ac:dyDescent="0.3"/>
    <row r="2646" hidden="1" x14ac:dyDescent="0.3"/>
    <row r="2647" hidden="1" x14ac:dyDescent="0.3"/>
    <row r="2648" hidden="1" x14ac:dyDescent="0.3"/>
    <row r="2649" hidden="1" x14ac:dyDescent="0.3"/>
    <row r="2650" hidden="1" x14ac:dyDescent="0.3"/>
    <row r="2651" hidden="1" x14ac:dyDescent="0.3"/>
    <row r="2652" hidden="1" x14ac:dyDescent="0.3"/>
    <row r="2653" hidden="1" x14ac:dyDescent="0.3"/>
    <row r="2654" hidden="1" x14ac:dyDescent="0.3"/>
    <row r="2655" hidden="1" x14ac:dyDescent="0.3"/>
    <row r="2656" hidden="1" x14ac:dyDescent="0.3"/>
    <row r="2657" hidden="1" x14ac:dyDescent="0.3"/>
    <row r="2658" hidden="1" x14ac:dyDescent="0.3"/>
    <row r="2659" hidden="1" x14ac:dyDescent="0.3"/>
    <row r="2660" hidden="1" x14ac:dyDescent="0.3"/>
    <row r="2661" hidden="1" x14ac:dyDescent="0.3"/>
    <row r="2662" hidden="1" x14ac:dyDescent="0.3"/>
    <row r="2663" hidden="1" x14ac:dyDescent="0.3"/>
    <row r="2664" hidden="1" x14ac:dyDescent="0.3"/>
    <row r="2665" hidden="1" x14ac:dyDescent="0.3"/>
    <row r="2666" hidden="1" x14ac:dyDescent="0.3"/>
    <row r="2667" hidden="1" x14ac:dyDescent="0.3"/>
    <row r="2668" hidden="1" x14ac:dyDescent="0.3"/>
    <row r="2669" hidden="1" x14ac:dyDescent="0.3"/>
    <row r="2670" hidden="1" x14ac:dyDescent="0.3"/>
    <row r="2671" hidden="1" x14ac:dyDescent="0.3"/>
    <row r="2672" hidden="1" x14ac:dyDescent="0.3"/>
    <row r="2673" hidden="1" x14ac:dyDescent="0.3"/>
    <row r="2674" hidden="1" x14ac:dyDescent="0.3"/>
    <row r="2675" hidden="1" x14ac:dyDescent="0.3"/>
    <row r="2676" hidden="1" x14ac:dyDescent="0.3"/>
    <row r="2677" hidden="1" x14ac:dyDescent="0.3"/>
    <row r="2678" hidden="1" x14ac:dyDescent="0.3"/>
    <row r="2679" hidden="1" x14ac:dyDescent="0.3"/>
    <row r="2680" hidden="1" x14ac:dyDescent="0.3"/>
    <row r="2681" hidden="1" x14ac:dyDescent="0.3"/>
    <row r="2682" hidden="1" x14ac:dyDescent="0.3"/>
    <row r="2683" hidden="1" x14ac:dyDescent="0.3"/>
    <row r="2684" hidden="1" x14ac:dyDescent="0.3"/>
    <row r="2685" hidden="1" x14ac:dyDescent="0.3"/>
    <row r="2686" hidden="1" x14ac:dyDescent="0.3"/>
    <row r="2687" hidden="1" x14ac:dyDescent="0.3"/>
    <row r="2688" hidden="1" x14ac:dyDescent="0.3"/>
    <row r="2689" hidden="1" x14ac:dyDescent="0.3"/>
    <row r="2690" hidden="1" x14ac:dyDescent="0.3"/>
    <row r="2691" hidden="1" x14ac:dyDescent="0.3"/>
    <row r="2692" hidden="1" x14ac:dyDescent="0.3"/>
    <row r="2693" hidden="1" x14ac:dyDescent="0.3"/>
    <row r="2694" hidden="1" x14ac:dyDescent="0.3"/>
    <row r="2695" hidden="1" x14ac:dyDescent="0.3"/>
    <row r="2696" hidden="1" x14ac:dyDescent="0.3"/>
    <row r="2697" hidden="1" x14ac:dyDescent="0.3"/>
    <row r="2698" hidden="1" x14ac:dyDescent="0.3"/>
    <row r="2699" hidden="1" x14ac:dyDescent="0.3"/>
    <row r="2700" hidden="1" x14ac:dyDescent="0.3"/>
    <row r="2701" hidden="1" x14ac:dyDescent="0.3"/>
    <row r="2702" hidden="1" x14ac:dyDescent="0.3"/>
    <row r="2703" hidden="1" x14ac:dyDescent="0.3"/>
    <row r="2704" hidden="1" x14ac:dyDescent="0.3"/>
    <row r="2705" hidden="1" x14ac:dyDescent="0.3"/>
    <row r="2706" hidden="1" x14ac:dyDescent="0.3"/>
    <row r="2707" hidden="1" x14ac:dyDescent="0.3"/>
    <row r="2708" hidden="1" x14ac:dyDescent="0.3"/>
    <row r="2709" hidden="1" x14ac:dyDescent="0.3"/>
    <row r="2710" hidden="1" x14ac:dyDescent="0.3"/>
    <row r="2711" hidden="1" x14ac:dyDescent="0.3"/>
    <row r="2712" hidden="1" x14ac:dyDescent="0.3"/>
    <row r="2713" hidden="1" x14ac:dyDescent="0.3"/>
    <row r="2714" hidden="1" x14ac:dyDescent="0.3"/>
    <row r="2715" hidden="1" x14ac:dyDescent="0.3"/>
    <row r="2716" hidden="1" x14ac:dyDescent="0.3"/>
    <row r="2717" hidden="1" x14ac:dyDescent="0.3"/>
    <row r="2718" hidden="1" x14ac:dyDescent="0.3"/>
    <row r="2719" hidden="1" x14ac:dyDescent="0.3"/>
    <row r="2720" hidden="1" x14ac:dyDescent="0.3"/>
    <row r="2721" hidden="1" x14ac:dyDescent="0.3"/>
    <row r="2722" hidden="1" x14ac:dyDescent="0.3"/>
    <row r="2723" hidden="1" x14ac:dyDescent="0.3"/>
    <row r="2724" hidden="1" x14ac:dyDescent="0.3"/>
    <row r="2725" hidden="1" x14ac:dyDescent="0.3"/>
    <row r="2726" hidden="1" x14ac:dyDescent="0.3"/>
    <row r="2727" hidden="1" x14ac:dyDescent="0.3"/>
    <row r="2728" hidden="1" x14ac:dyDescent="0.3"/>
    <row r="2729" hidden="1" x14ac:dyDescent="0.3"/>
    <row r="2730" hidden="1" x14ac:dyDescent="0.3"/>
    <row r="2731" hidden="1" x14ac:dyDescent="0.3"/>
    <row r="2732" hidden="1" x14ac:dyDescent="0.3"/>
    <row r="2733" hidden="1" x14ac:dyDescent="0.3"/>
    <row r="2734" hidden="1" x14ac:dyDescent="0.3"/>
    <row r="2735" hidden="1" x14ac:dyDescent="0.3"/>
    <row r="2736" hidden="1" x14ac:dyDescent="0.3"/>
    <row r="2737" spans="3:3" hidden="1" x14ac:dyDescent="0.3"/>
    <row r="2738" spans="3:3" hidden="1" x14ac:dyDescent="0.3"/>
    <row r="2739" spans="3:3" hidden="1" x14ac:dyDescent="0.3"/>
    <row r="2740" spans="3:3" hidden="1" x14ac:dyDescent="0.3"/>
    <row r="2741" spans="3:3" hidden="1" x14ac:dyDescent="0.3"/>
    <row r="2742" spans="3:3" hidden="1" x14ac:dyDescent="0.3"/>
    <row r="2743" spans="3:3" hidden="1" x14ac:dyDescent="0.3">
      <c r="C2743" s="108"/>
    </row>
    <row r="2744" spans="3:3" hidden="1" x14ac:dyDescent="0.3">
      <c r="C2744" s="108"/>
    </row>
    <row r="2745" spans="3:3" hidden="1" x14ac:dyDescent="0.3"/>
    <row r="2746" spans="3:3" hidden="1" x14ac:dyDescent="0.3"/>
    <row r="2747" spans="3:3" hidden="1" x14ac:dyDescent="0.3"/>
    <row r="2748" spans="3:3" hidden="1" x14ac:dyDescent="0.3"/>
    <row r="2749" spans="3:3" hidden="1" x14ac:dyDescent="0.3"/>
    <row r="2750" spans="3:3" hidden="1" x14ac:dyDescent="0.3"/>
    <row r="2751" spans="3:3" hidden="1" x14ac:dyDescent="0.3"/>
    <row r="2752" spans="3:3" hidden="1" x14ac:dyDescent="0.3"/>
    <row r="2753" hidden="1" x14ac:dyDescent="0.3"/>
    <row r="2754" hidden="1" x14ac:dyDescent="0.3"/>
    <row r="2755" hidden="1" x14ac:dyDescent="0.3"/>
    <row r="2756" hidden="1" x14ac:dyDescent="0.3"/>
    <row r="2757" hidden="1" x14ac:dyDescent="0.3"/>
    <row r="2758" hidden="1" x14ac:dyDescent="0.3"/>
    <row r="2759" hidden="1" x14ac:dyDescent="0.3"/>
    <row r="2760" hidden="1" x14ac:dyDescent="0.3"/>
    <row r="2761" hidden="1" x14ac:dyDescent="0.3"/>
    <row r="2762" hidden="1" x14ac:dyDescent="0.3"/>
    <row r="2763" hidden="1" x14ac:dyDescent="0.3"/>
    <row r="2764" hidden="1" x14ac:dyDescent="0.3"/>
    <row r="2765" hidden="1" x14ac:dyDescent="0.3"/>
    <row r="2766" hidden="1" x14ac:dyDescent="0.3"/>
    <row r="2767" hidden="1" x14ac:dyDescent="0.3"/>
    <row r="2768" hidden="1" x14ac:dyDescent="0.3"/>
    <row r="2769" hidden="1" x14ac:dyDescent="0.3"/>
    <row r="2770" hidden="1" x14ac:dyDescent="0.3"/>
    <row r="2771" hidden="1" x14ac:dyDescent="0.3"/>
    <row r="2772" hidden="1" x14ac:dyDescent="0.3"/>
    <row r="2773" hidden="1" x14ac:dyDescent="0.3"/>
    <row r="2774" hidden="1" x14ac:dyDescent="0.3"/>
    <row r="2775" hidden="1" x14ac:dyDescent="0.3"/>
    <row r="2776" hidden="1" x14ac:dyDescent="0.3"/>
    <row r="2777" hidden="1" x14ac:dyDescent="0.3"/>
    <row r="2778" hidden="1" x14ac:dyDescent="0.3"/>
    <row r="2779" hidden="1" x14ac:dyDescent="0.3"/>
    <row r="2780" hidden="1" x14ac:dyDescent="0.3"/>
    <row r="2781" hidden="1" x14ac:dyDescent="0.3"/>
    <row r="2782" hidden="1" x14ac:dyDescent="0.3"/>
    <row r="2783" hidden="1" x14ac:dyDescent="0.3"/>
    <row r="2784" hidden="1" x14ac:dyDescent="0.3"/>
    <row r="2785" hidden="1" x14ac:dyDescent="0.3"/>
    <row r="2786" hidden="1" x14ac:dyDescent="0.3"/>
    <row r="2787" hidden="1" x14ac:dyDescent="0.3"/>
    <row r="2788" hidden="1" x14ac:dyDescent="0.3"/>
    <row r="2789" hidden="1" x14ac:dyDescent="0.3"/>
    <row r="2790" hidden="1" x14ac:dyDescent="0.3"/>
    <row r="2791" hidden="1" x14ac:dyDescent="0.3"/>
    <row r="2792" hidden="1" x14ac:dyDescent="0.3"/>
    <row r="2793" hidden="1" x14ac:dyDescent="0.3"/>
    <row r="2794" hidden="1" x14ac:dyDescent="0.3"/>
    <row r="2795" hidden="1" x14ac:dyDescent="0.3"/>
    <row r="2796" hidden="1" x14ac:dyDescent="0.3"/>
    <row r="2797" hidden="1" x14ac:dyDescent="0.3"/>
    <row r="2798" hidden="1" x14ac:dyDescent="0.3"/>
    <row r="2799" hidden="1" x14ac:dyDescent="0.3"/>
    <row r="2800" hidden="1" x14ac:dyDescent="0.3"/>
    <row r="2801" hidden="1" x14ac:dyDescent="0.3"/>
    <row r="2802" hidden="1" x14ac:dyDescent="0.3"/>
    <row r="2803" hidden="1" x14ac:dyDescent="0.3"/>
    <row r="2804" hidden="1" x14ac:dyDescent="0.3"/>
    <row r="2805" hidden="1" x14ac:dyDescent="0.3"/>
    <row r="2806" hidden="1" x14ac:dyDescent="0.3"/>
    <row r="2807" hidden="1" x14ac:dyDescent="0.3"/>
    <row r="2808" hidden="1" x14ac:dyDescent="0.3"/>
    <row r="2809" hidden="1" x14ac:dyDescent="0.3"/>
    <row r="2810" hidden="1" x14ac:dyDescent="0.3"/>
    <row r="2811" hidden="1" x14ac:dyDescent="0.3"/>
    <row r="2812" hidden="1" x14ac:dyDescent="0.3"/>
    <row r="2813" hidden="1" x14ac:dyDescent="0.3"/>
    <row r="2814" hidden="1" x14ac:dyDescent="0.3"/>
    <row r="2815" hidden="1" x14ac:dyDescent="0.3"/>
    <row r="2816" hidden="1" x14ac:dyDescent="0.3"/>
    <row r="2817" hidden="1" x14ac:dyDescent="0.3"/>
    <row r="2818" hidden="1" x14ac:dyDescent="0.3"/>
    <row r="2819" hidden="1" x14ac:dyDescent="0.3"/>
    <row r="2820" hidden="1" x14ac:dyDescent="0.3"/>
    <row r="2821" hidden="1" x14ac:dyDescent="0.3"/>
    <row r="2822" hidden="1" x14ac:dyDescent="0.3"/>
    <row r="2823" hidden="1" x14ac:dyDescent="0.3"/>
    <row r="2824" hidden="1" x14ac:dyDescent="0.3"/>
    <row r="2825" hidden="1" x14ac:dyDescent="0.3"/>
    <row r="2826" hidden="1" x14ac:dyDescent="0.3"/>
    <row r="2827" hidden="1" x14ac:dyDescent="0.3"/>
    <row r="2828" hidden="1" x14ac:dyDescent="0.3"/>
    <row r="2829" hidden="1" x14ac:dyDescent="0.3"/>
    <row r="2830" hidden="1" x14ac:dyDescent="0.3"/>
    <row r="2831" hidden="1" x14ac:dyDescent="0.3"/>
    <row r="2832" hidden="1" x14ac:dyDescent="0.3"/>
    <row r="2833" hidden="1" x14ac:dyDescent="0.3"/>
    <row r="2834" hidden="1" x14ac:dyDescent="0.3"/>
    <row r="2835" hidden="1" x14ac:dyDescent="0.3"/>
    <row r="2836" hidden="1" x14ac:dyDescent="0.3"/>
    <row r="2837" hidden="1" x14ac:dyDescent="0.3"/>
    <row r="2838" hidden="1" x14ac:dyDescent="0.3"/>
    <row r="2839" hidden="1" x14ac:dyDescent="0.3"/>
    <row r="2840" hidden="1" x14ac:dyDescent="0.3"/>
    <row r="2841" hidden="1" x14ac:dyDescent="0.3"/>
    <row r="2842" hidden="1" x14ac:dyDescent="0.3"/>
    <row r="2843" hidden="1" x14ac:dyDescent="0.3"/>
    <row r="2844" hidden="1" x14ac:dyDescent="0.3"/>
    <row r="2845" hidden="1" x14ac:dyDescent="0.3"/>
    <row r="2846" hidden="1" x14ac:dyDescent="0.3"/>
    <row r="2847" hidden="1" x14ac:dyDescent="0.3"/>
    <row r="2848" hidden="1" x14ac:dyDescent="0.3"/>
    <row r="2849" hidden="1" x14ac:dyDescent="0.3"/>
    <row r="2850" hidden="1" x14ac:dyDescent="0.3"/>
    <row r="2851" hidden="1" x14ac:dyDescent="0.3"/>
    <row r="2852" hidden="1" x14ac:dyDescent="0.3"/>
    <row r="2853" hidden="1" x14ac:dyDescent="0.3"/>
    <row r="2854" hidden="1" x14ac:dyDescent="0.3"/>
    <row r="2855" hidden="1" x14ac:dyDescent="0.3"/>
    <row r="2856" hidden="1" x14ac:dyDescent="0.3"/>
    <row r="2857" hidden="1" x14ac:dyDescent="0.3"/>
    <row r="2858" hidden="1" x14ac:dyDescent="0.3"/>
    <row r="2859" hidden="1" x14ac:dyDescent="0.3"/>
    <row r="2860" hidden="1" x14ac:dyDescent="0.3"/>
    <row r="2861" hidden="1" x14ac:dyDescent="0.3"/>
    <row r="2862" hidden="1" x14ac:dyDescent="0.3"/>
    <row r="2863" hidden="1" x14ac:dyDescent="0.3"/>
    <row r="2864" hidden="1" x14ac:dyDescent="0.3"/>
    <row r="2865" hidden="1" x14ac:dyDescent="0.3"/>
    <row r="2866" hidden="1" x14ac:dyDescent="0.3"/>
    <row r="2867" hidden="1" x14ac:dyDescent="0.3"/>
    <row r="2868" hidden="1" x14ac:dyDescent="0.3"/>
    <row r="2869" hidden="1" x14ac:dyDescent="0.3"/>
    <row r="2870" hidden="1" x14ac:dyDescent="0.3"/>
    <row r="2871" hidden="1" x14ac:dyDescent="0.3"/>
    <row r="2872" hidden="1" x14ac:dyDescent="0.3"/>
    <row r="2873" hidden="1" x14ac:dyDescent="0.3"/>
    <row r="2874" hidden="1" x14ac:dyDescent="0.3"/>
    <row r="2875" hidden="1" x14ac:dyDescent="0.3"/>
    <row r="2876" hidden="1" x14ac:dyDescent="0.3"/>
    <row r="2877" hidden="1" x14ac:dyDescent="0.3"/>
    <row r="2878" hidden="1" x14ac:dyDescent="0.3"/>
    <row r="2879" hidden="1" x14ac:dyDescent="0.3"/>
    <row r="2880" hidden="1" x14ac:dyDescent="0.3"/>
    <row r="2881" hidden="1" x14ac:dyDescent="0.3"/>
    <row r="2882" hidden="1" x14ac:dyDescent="0.3"/>
    <row r="2883" hidden="1" x14ac:dyDescent="0.3"/>
    <row r="2884" hidden="1" x14ac:dyDescent="0.3"/>
    <row r="2885" hidden="1" x14ac:dyDescent="0.3"/>
    <row r="2886" hidden="1" x14ac:dyDescent="0.3"/>
    <row r="2887" hidden="1" x14ac:dyDescent="0.3"/>
    <row r="2888" hidden="1" x14ac:dyDescent="0.3"/>
    <row r="2889" hidden="1" x14ac:dyDescent="0.3"/>
    <row r="2890" hidden="1" x14ac:dyDescent="0.3"/>
    <row r="2891" hidden="1" x14ac:dyDescent="0.3"/>
    <row r="2892" hidden="1" x14ac:dyDescent="0.3"/>
    <row r="2893" hidden="1" x14ac:dyDescent="0.3"/>
    <row r="2894" hidden="1" x14ac:dyDescent="0.3"/>
    <row r="2895" hidden="1" x14ac:dyDescent="0.3"/>
    <row r="2896" hidden="1" x14ac:dyDescent="0.3"/>
    <row r="2897" hidden="1" x14ac:dyDescent="0.3"/>
    <row r="2898" hidden="1" x14ac:dyDescent="0.3"/>
    <row r="2899" hidden="1" x14ac:dyDescent="0.3"/>
    <row r="2900" hidden="1" x14ac:dyDescent="0.3"/>
    <row r="2901" hidden="1" x14ac:dyDescent="0.3"/>
    <row r="2902" hidden="1" x14ac:dyDescent="0.3"/>
    <row r="2903" hidden="1" x14ac:dyDescent="0.3"/>
    <row r="2904" hidden="1" x14ac:dyDescent="0.3"/>
    <row r="2905" hidden="1" x14ac:dyDescent="0.3"/>
    <row r="2906" hidden="1" x14ac:dyDescent="0.3"/>
    <row r="2907" hidden="1" x14ac:dyDescent="0.3"/>
    <row r="2908" hidden="1" x14ac:dyDescent="0.3"/>
    <row r="2909" hidden="1" x14ac:dyDescent="0.3"/>
    <row r="2910" hidden="1" x14ac:dyDescent="0.3"/>
    <row r="2911" hidden="1" x14ac:dyDescent="0.3"/>
    <row r="2912" hidden="1" x14ac:dyDescent="0.3"/>
    <row r="2913" hidden="1" x14ac:dyDescent="0.3"/>
    <row r="2914" hidden="1" x14ac:dyDescent="0.3"/>
    <row r="2915" hidden="1" x14ac:dyDescent="0.3"/>
    <row r="2916" hidden="1" x14ac:dyDescent="0.3"/>
    <row r="2917" hidden="1" x14ac:dyDescent="0.3"/>
    <row r="2918" hidden="1" x14ac:dyDescent="0.3"/>
    <row r="2919" hidden="1" x14ac:dyDescent="0.3"/>
    <row r="2920" hidden="1" x14ac:dyDescent="0.3"/>
    <row r="2921" hidden="1" x14ac:dyDescent="0.3"/>
    <row r="2922" hidden="1" x14ac:dyDescent="0.3"/>
    <row r="2923" hidden="1" x14ac:dyDescent="0.3"/>
    <row r="2924" hidden="1" x14ac:dyDescent="0.3"/>
    <row r="2925" hidden="1" x14ac:dyDescent="0.3"/>
    <row r="2926" hidden="1" x14ac:dyDescent="0.3"/>
    <row r="2927" hidden="1" x14ac:dyDescent="0.3"/>
    <row r="2928" hidden="1" x14ac:dyDescent="0.3"/>
    <row r="2929" hidden="1" x14ac:dyDescent="0.3"/>
    <row r="2930" hidden="1" x14ac:dyDescent="0.3"/>
    <row r="2931" hidden="1" x14ac:dyDescent="0.3"/>
    <row r="2932" hidden="1" x14ac:dyDescent="0.3"/>
    <row r="2933" hidden="1" x14ac:dyDescent="0.3"/>
    <row r="2934" hidden="1" x14ac:dyDescent="0.3"/>
    <row r="2935" hidden="1" x14ac:dyDescent="0.3"/>
    <row r="2936" hidden="1" x14ac:dyDescent="0.3"/>
    <row r="2937" hidden="1" x14ac:dyDescent="0.3"/>
    <row r="2938" hidden="1" x14ac:dyDescent="0.3"/>
    <row r="2939" hidden="1" x14ac:dyDescent="0.3"/>
    <row r="2940" hidden="1" x14ac:dyDescent="0.3"/>
    <row r="2941" hidden="1" x14ac:dyDescent="0.3"/>
    <row r="2942" hidden="1" x14ac:dyDescent="0.3"/>
    <row r="2943" hidden="1" x14ac:dyDescent="0.3"/>
    <row r="2944" hidden="1" x14ac:dyDescent="0.3"/>
    <row r="2945" hidden="1" x14ac:dyDescent="0.3"/>
    <row r="2946" hidden="1" x14ac:dyDescent="0.3"/>
    <row r="2947" hidden="1" x14ac:dyDescent="0.3"/>
    <row r="2948" hidden="1" x14ac:dyDescent="0.3"/>
    <row r="2949" hidden="1" x14ac:dyDescent="0.3"/>
    <row r="2950" hidden="1" x14ac:dyDescent="0.3"/>
    <row r="2951" hidden="1" x14ac:dyDescent="0.3"/>
    <row r="2952" hidden="1" x14ac:dyDescent="0.3"/>
    <row r="2953" hidden="1" x14ac:dyDescent="0.3"/>
    <row r="2954" hidden="1" x14ac:dyDescent="0.3"/>
    <row r="2955" hidden="1" x14ac:dyDescent="0.3"/>
    <row r="2956" hidden="1" x14ac:dyDescent="0.3"/>
    <row r="2957" hidden="1" x14ac:dyDescent="0.3"/>
    <row r="2958" hidden="1" x14ac:dyDescent="0.3"/>
    <row r="2959" hidden="1" x14ac:dyDescent="0.3"/>
    <row r="2960" hidden="1" x14ac:dyDescent="0.3"/>
    <row r="2961" hidden="1" x14ac:dyDescent="0.3"/>
    <row r="2962" hidden="1" x14ac:dyDescent="0.3"/>
    <row r="2963" hidden="1" x14ac:dyDescent="0.3"/>
    <row r="2964" hidden="1" x14ac:dyDescent="0.3"/>
    <row r="2965" hidden="1" x14ac:dyDescent="0.3"/>
    <row r="2966" hidden="1" x14ac:dyDescent="0.3"/>
    <row r="2967" hidden="1" x14ac:dyDescent="0.3"/>
    <row r="2968" hidden="1" x14ac:dyDescent="0.3"/>
    <row r="2969" hidden="1" x14ac:dyDescent="0.3"/>
    <row r="2970" hidden="1" x14ac:dyDescent="0.3"/>
    <row r="2971" hidden="1" x14ac:dyDescent="0.3"/>
    <row r="2972" hidden="1" x14ac:dyDescent="0.3"/>
    <row r="2973" hidden="1" x14ac:dyDescent="0.3"/>
    <row r="2974" hidden="1" x14ac:dyDescent="0.3"/>
    <row r="2975" hidden="1" x14ac:dyDescent="0.3"/>
    <row r="2976" hidden="1" x14ac:dyDescent="0.3"/>
    <row r="2977" hidden="1" x14ac:dyDescent="0.3"/>
    <row r="2978" hidden="1" x14ac:dyDescent="0.3"/>
    <row r="2979" hidden="1" x14ac:dyDescent="0.3"/>
    <row r="2980" hidden="1" x14ac:dyDescent="0.3"/>
    <row r="2981" hidden="1" x14ac:dyDescent="0.3"/>
    <row r="2982" hidden="1" x14ac:dyDescent="0.3"/>
    <row r="2983" hidden="1" x14ac:dyDescent="0.3"/>
    <row r="2984" hidden="1" x14ac:dyDescent="0.3"/>
    <row r="2985" hidden="1" x14ac:dyDescent="0.3"/>
    <row r="2986" hidden="1" x14ac:dyDescent="0.3"/>
    <row r="2987" hidden="1" x14ac:dyDescent="0.3"/>
    <row r="2988" hidden="1" x14ac:dyDescent="0.3"/>
    <row r="2989" hidden="1" x14ac:dyDescent="0.3"/>
    <row r="2990" hidden="1" x14ac:dyDescent="0.3"/>
    <row r="2991" hidden="1" x14ac:dyDescent="0.3"/>
    <row r="2992" hidden="1" x14ac:dyDescent="0.3"/>
    <row r="2993" hidden="1" x14ac:dyDescent="0.3"/>
    <row r="2994" hidden="1" x14ac:dyDescent="0.3"/>
    <row r="2995" hidden="1" x14ac:dyDescent="0.3"/>
    <row r="2996" hidden="1" x14ac:dyDescent="0.3"/>
    <row r="2997" hidden="1" x14ac:dyDescent="0.3"/>
    <row r="2998" hidden="1" x14ac:dyDescent="0.3"/>
    <row r="2999" hidden="1" x14ac:dyDescent="0.3"/>
    <row r="3000" hidden="1" x14ac:dyDescent="0.3"/>
    <row r="3001" hidden="1" x14ac:dyDescent="0.3"/>
    <row r="3002" hidden="1" x14ac:dyDescent="0.3"/>
    <row r="3003" hidden="1" x14ac:dyDescent="0.3"/>
    <row r="3004" hidden="1" x14ac:dyDescent="0.3"/>
    <row r="3005" hidden="1" x14ac:dyDescent="0.3"/>
    <row r="3006" hidden="1" x14ac:dyDescent="0.3"/>
    <row r="3007" hidden="1" x14ac:dyDescent="0.3"/>
    <row r="3008" hidden="1" x14ac:dyDescent="0.3"/>
    <row r="3009" hidden="1" x14ac:dyDescent="0.3"/>
    <row r="3010" hidden="1" x14ac:dyDescent="0.3"/>
    <row r="3011" hidden="1" x14ac:dyDescent="0.3"/>
    <row r="3012" hidden="1" x14ac:dyDescent="0.3"/>
    <row r="3013" hidden="1" x14ac:dyDescent="0.3"/>
    <row r="3014" hidden="1" x14ac:dyDescent="0.3"/>
    <row r="3015" hidden="1" x14ac:dyDescent="0.3"/>
    <row r="3016" hidden="1" x14ac:dyDescent="0.3"/>
    <row r="3017" hidden="1" x14ac:dyDescent="0.3"/>
    <row r="3018" hidden="1" x14ac:dyDescent="0.3"/>
    <row r="3019" hidden="1" x14ac:dyDescent="0.3"/>
    <row r="3020" hidden="1" x14ac:dyDescent="0.3"/>
    <row r="3021" hidden="1" x14ac:dyDescent="0.3"/>
    <row r="3022" hidden="1" x14ac:dyDescent="0.3"/>
    <row r="3023" hidden="1" x14ac:dyDescent="0.3"/>
    <row r="3024" hidden="1" x14ac:dyDescent="0.3"/>
    <row r="3025" hidden="1" x14ac:dyDescent="0.3"/>
    <row r="3026" hidden="1" x14ac:dyDescent="0.3"/>
    <row r="3027" hidden="1" x14ac:dyDescent="0.3"/>
    <row r="3028" hidden="1" x14ac:dyDescent="0.3"/>
    <row r="3029" hidden="1" x14ac:dyDescent="0.3"/>
    <row r="3030" hidden="1" x14ac:dyDescent="0.3"/>
    <row r="3031" hidden="1" x14ac:dyDescent="0.3"/>
    <row r="3032" hidden="1" x14ac:dyDescent="0.3"/>
    <row r="3033" hidden="1" x14ac:dyDescent="0.3"/>
    <row r="3034" hidden="1" x14ac:dyDescent="0.3"/>
    <row r="3035" hidden="1" x14ac:dyDescent="0.3"/>
    <row r="3036" hidden="1" x14ac:dyDescent="0.3"/>
    <row r="3037" hidden="1" x14ac:dyDescent="0.3"/>
    <row r="3038" hidden="1" x14ac:dyDescent="0.3"/>
    <row r="3039" hidden="1" x14ac:dyDescent="0.3"/>
    <row r="3040" hidden="1" x14ac:dyDescent="0.3"/>
    <row r="3041" hidden="1" x14ac:dyDescent="0.3"/>
    <row r="3042" hidden="1" x14ac:dyDescent="0.3"/>
    <row r="3043" hidden="1" x14ac:dyDescent="0.3"/>
    <row r="3044" hidden="1" x14ac:dyDescent="0.3"/>
    <row r="3045" hidden="1" x14ac:dyDescent="0.3"/>
    <row r="3046" hidden="1" x14ac:dyDescent="0.3"/>
    <row r="3047" hidden="1" x14ac:dyDescent="0.3"/>
    <row r="3048" hidden="1" x14ac:dyDescent="0.3"/>
    <row r="3049" hidden="1" x14ac:dyDescent="0.3"/>
    <row r="3050" hidden="1" x14ac:dyDescent="0.3"/>
    <row r="3051" hidden="1" x14ac:dyDescent="0.3"/>
    <row r="3052" hidden="1" x14ac:dyDescent="0.3"/>
    <row r="3053" hidden="1" x14ac:dyDescent="0.3"/>
    <row r="3054" hidden="1" x14ac:dyDescent="0.3"/>
    <row r="3055" hidden="1" x14ac:dyDescent="0.3"/>
    <row r="3056" hidden="1" x14ac:dyDescent="0.3"/>
    <row r="3057" hidden="1" x14ac:dyDescent="0.3"/>
    <row r="3058" hidden="1" x14ac:dyDescent="0.3"/>
    <row r="3059" hidden="1" x14ac:dyDescent="0.3"/>
    <row r="3060" hidden="1" x14ac:dyDescent="0.3"/>
    <row r="3061" hidden="1" x14ac:dyDescent="0.3"/>
    <row r="3062" hidden="1" x14ac:dyDescent="0.3"/>
    <row r="3063" hidden="1" x14ac:dyDescent="0.3"/>
    <row r="3064" hidden="1" x14ac:dyDescent="0.3"/>
    <row r="3065" hidden="1" x14ac:dyDescent="0.3"/>
    <row r="3066" hidden="1" x14ac:dyDescent="0.3"/>
    <row r="3067" hidden="1" x14ac:dyDescent="0.3"/>
    <row r="3068" hidden="1" x14ac:dyDescent="0.3"/>
    <row r="3069" hidden="1" x14ac:dyDescent="0.3"/>
    <row r="3070" hidden="1" x14ac:dyDescent="0.3"/>
    <row r="3071" hidden="1" x14ac:dyDescent="0.3"/>
    <row r="3072" hidden="1" x14ac:dyDescent="0.3"/>
    <row r="3073" hidden="1" x14ac:dyDescent="0.3"/>
    <row r="3074" hidden="1" x14ac:dyDescent="0.3"/>
    <row r="3075" hidden="1" x14ac:dyDescent="0.3"/>
    <row r="3076" hidden="1" x14ac:dyDescent="0.3"/>
    <row r="3077" hidden="1" x14ac:dyDescent="0.3"/>
    <row r="3078" hidden="1" x14ac:dyDescent="0.3"/>
    <row r="3079" hidden="1" x14ac:dyDescent="0.3"/>
    <row r="3080" hidden="1" x14ac:dyDescent="0.3"/>
    <row r="3081" hidden="1" x14ac:dyDescent="0.3"/>
    <row r="3082" hidden="1" x14ac:dyDescent="0.3"/>
    <row r="3083" hidden="1" x14ac:dyDescent="0.3"/>
    <row r="3084" hidden="1" x14ac:dyDescent="0.3"/>
    <row r="3085" hidden="1" x14ac:dyDescent="0.3"/>
    <row r="3086" hidden="1" x14ac:dyDescent="0.3"/>
    <row r="3087" hidden="1" x14ac:dyDescent="0.3"/>
    <row r="3088" hidden="1" x14ac:dyDescent="0.3"/>
    <row r="3089" hidden="1" x14ac:dyDescent="0.3"/>
    <row r="3090" hidden="1" x14ac:dyDescent="0.3"/>
    <row r="3091" hidden="1" x14ac:dyDescent="0.3"/>
    <row r="3092" hidden="1" x14ac:dyDescent="0.3"/>
    <row r="3093" hidden="1" x14ac:dyDescent="0.3"/>
    <row r="3094" hidden="1" x14ac:dyDescent="0.3"/>
    <row r="3095" hidden="1" x14ac:dyDescent="0.3"/>
    <row r="3096" hidden="1" x14ac:dyDescent="0.3"/>
    <row r="3097" hidden="1" x14ac:dyDescent="0.3"/>
    <row r="3098" hidden="1" x14ac:dyDescent="0.3"/>
    <row r="3099" hidden="1" x14ac:dyDescent="0.3"/>
    <row r="3100" hidden="1" x14ac:dyDescent="0.3"/>
    <row r="3101" hidden="1" x14ac:dyDescent="0.3"/>
    <row r="3102" hidden="1" x14ac:dyDescent="0.3"/>
    <row r="3103" hidden="1" x14ac:dyDescent="0.3"/>
    <row r="3104" hidden="1" x14ac:dyDescent="0.3"/>
    <row r="3105" hidden="1" x14ac:dyDescent="0.3"/>
    <row r="3106" hidden="1" x14ac:dyDescent="0.3"/>
    <row r="3107" hidden="1" x14ac:dyDescent="0.3"/>
    <row r="3108" hidden="1" x14ac:dyDescent="0.3"/>
    <row r="3109" hidden="1" x14ac:dyDescent="0.3"/>
    <row r="3110" hidden="1" x14ac:dyDescent="0.3"/>
    <row r="3111" hidden="1" x14ac:dyDescent="0.3"/>
    <row r="3112" hidden="1" x14ac:dyDescent="0.3"/>
    <row r="3113" hidden="1" x14ac:dyDescent="0.3"/>
    <row r="3114" hidden="1" x14ac:dyDescent="0.3"/>
    <row r="3115" hidden="1" x14ac:dyDescent="0.3"/>
    <row r="3116" hidden="1" x14ac:dyDescent="0.3"/>
    <row r="3117" hidden="1" x14ac:dyDescent="0.3"/>
    <row r="3118" hidden="1" x14ac:dyDescent="0.3"/>
    <row r="3119" hidden="1" x14ac:dyDescent="0.3"/>
    <row r="3120" hidden="1" x14ac:dyDescent="0.3"/>
    <row r="3121" hidden="1" x14ac:dyDescent="0.3"/>
    <row r="3122" hidden="1" x14ac:dyDescent="0.3"/>
    <row r="3123" hidden="1" x14ac:dyDescent="0.3"/>
    <row r="3124" hidden="1" x14ac:dyDescent="0.3"/>
    <row r="3125" hidden="1" x14ac:dyDescent="0.3"/>
    <row r="3126" hidden="1" x14ac:dyDescent="0.3"/>
    <row r="3127" hidden="1" x14ac:dyDescent="0.3"/>
    <row r="3128" hidden="1" x14ac:dyDescent="0.3"/>
    <row r="3129" hidden="1" x14ac:dyDescent="0.3"/>
    <row r="3130" hidden="1" x14ac:dyDescent="0.3"/>
    <row r="3131" hidden="1" x14ac:dyDescent="0.3"/>
    <row r="3132" hidden="1" x14ac:dyDescent="0.3"/>
    <row r="3133" hidden="1" x14ac:dyDescent="0.3"/>
    <row r="3134" hidden="1" x14ac:dyDescent="0.3"/>
    <row r="3135" hidden="1" x14ac:dyDescent="0.3"/>
    <row r="3136" hidden="1" x14ac:dyDescent="0.3"/>
    <row r="3137" hidden="1" x14ac:dyDescent="0.3"/>
    <row r="3138" hidden="1" x14ac:dyDescent="0.3"/>
    <row r="3139" hidden="1" x14ac:dyDescent="0.3"/>
    <row r="3140" hidden="1" x14ac:dyDescent="0.3"/>
    <row r="3141" hidden="1" x14ac:dyDescent="0.3"/>
    <row r="3142" hidden="1" x14ac:dyDescent="0.3"/>
    <row r="3143" hidden="1" x14ac:dyDescent="0.3"/>
    <row r="3144" hidden="1" x14ac:dyDescent="0.3"/>
    <row r="3145" hidden="1" x14ac:dyDescent="0.3"/>
    <row r="3146" hidden="1" x14ac:dyDescent="0.3"/>
    <row r="3147" hidden="1" x14ac:dyDescent="0.3"/>
    <row r="3148" hidden="1" x14ac:dyDescent="0.3"/>
    <row r="3149" hidden="1" x14ac:dyDescent="0.3"/>
    <row r="3150" hidden="1" x14ac:dyDescent="0.3"/>
    <row r="3151" hidden="1" x14ac:dyDescent="0.3"/>
    <row r="3152" hidden="1" x14ac:dyDescent="0.3"/>
    <row r="3153" spans="3:3" hidden="1" x14ac:dyDescent="0.3"/>
    <row r="3154" spans="3:3" hidden="1" x14ac:dyDescent="0.3"/>
    <row r="3155" spans="3:3" hidden="1" x14ac:dyDescent="0.3"/>
    <row r="3156" spans="3:3" hidden="1" x14ac:dyDescent="0.3"/>
    <row r="3157" spans="3:3" hidden="1" x14ac:dyDescent="0.3"/>
    <row r="3158" spans="3:3" hidden="1" x14ac:dyDescent="0.3"/>
    <row r="3159" spans="3:3" hidden="1" x14ac:dyDescent="0.3">
      <c r="C3159" s="108"/>
    </row>
    <row r="3160" spans="3:3" hidden="1" x14ac:dyDescent="0.3">
      <c r="C3160" s="108"/>
    </row>
    <row r="3161" spans="3:3" hidden="1" x14ac:dyDescent="0.3"/>
    <row r="3162" spans="3:3" hidden="1" x14ac:dyDescent="0.3"/>
    <row r="3163" spans="3:3" hidden="1" x14ac:dyDescent="0.3"/>
    <row r="3164" spans="3:3" hidden="1" x14ac:dyDescent="0.3"/>
    <row r="3165" spans="3:3" hidden="1" x14ac:dyDescent="0.3"/>
    <row r="3166" spans="3:3" hidden="1" x14ac:dyDescent="0.3"/>
    <row r="3167" spans="3:3" hidden="1" x14ac:dyDescent="0.3"/>
    <row r="3168" spans="3:3" hidden="1" x14ac:dyDescent="0.3"/>
    <row r="3169" hidden="1" x14ac:dyDescent="0.3"/>
    <row r="3170" hidden="1" x14ac:dyDescent="0.3"/>
    <row r="3171" hidden="1" x14ac:dyDescent="0.3"/>
    <row r="3172" hidden="1" x14ac:dyDescent="0.3"/>
    <row r="3173" hidden="1" x14ac:dyDescent="0.3"/>
    <row r="3174" hidden="1" x14ac:dyDescent="0.3"/>
    <row r="3175" hidden="1" x14ac:dyDescent="0.3"/>
    <row r="3176" hidden="1" x14ac:dyDescent="0.3"/>
    <row r="3177" hidden="1" x14ac:dyDescent="0.3"/>
    <row r="3178" hidden="1" x14ac:dyDescent="0.3"/>
    <row r="3179" hidden="1" x14ac:dyDescent="0.3"/>
    <row r="3180" hidden="1" x14ac:dyDescent="0.3"/>
    <row r="3181" hidden="1" x14ac:dyDescent="0.3"/>
    <row r="3182" hidden="1" x14ac:dyDescent="0.3"/>
    <row r="3183" hidden="1" x14ac:dyDescent="0.3"/>
    <row r="3184" hidden="1" x14ac:dyDescent="0.3"/>
    <row r="3185" hidden="1" x14ac:dyDescent="0.3"/>
    <row r="3186" hidden="1" x14ac:dyDescent="0.3"/>
    <row r="3187" hidden="1" x14ac:dyDescent="0.3"/>
    <row r="3188" hidden="1" x14ac:dyDescent="0.3"/>
    <row r="3189" hidden="1" x14ac:dyDescent="0.3"/>
    <row r="3190" hidden="1" x14ac:dyDescent="0.3"/>
    <row r="3191" hidden="1" x14ac:dyDescent="0.3"/>
    <row r="3192" hidden="1" x14ac:dyDescent="0.3"/>
    <row r="3193" hidden="1" x14ac:dyDescent="0.3"/>
    <row r="3194" hidden="1" x14ac:dyDescent="0.3"/>
    <row r="3195" hidden="1" x14ac:dyDescent="0.3"/>
    <row r="3196" hidden="1" x14ac:dyDescent="0.3"/>
    <row r="3197" hidden="1" x14ac:dyDescent="0.3"/>
    <row r="3198" hidden="1" x14ac:dyDescent="0.3"/>
    <row r="3199" hidden="1" x14ac:dyDescent="0.3"/>
    <row r="3200" hidden="1" x14ac:dyDescent="0.3"/>
    <row r="3201" hidden="1" x14ac:dyDescent="0.3"/>
    <row r="3202" hidden="1" x14ac:dyDescent="0.3"/>
    <row r="3203" hidden="1" x14ac:dyDescent="0.3"/>
    <row r="3204" hidden="1" x14ac:dyDescent="0.3"/>
    <row r="3205" hidden="1" x14ac:dyDescent="0.3"/>
    <row r="3206" hidden="1" x14ac:dyDescent="0.3"/>
    <row r="3207" hidden="1" x14ac:dyDescent="0.3"/>
    <row r="3208" hidden="1" x14ac:dyDescent="0.3"/>
    <row r="3209" hidden="1" x14ac:dyDescent="0.3"/>
    <row r="3210" hidden="1" x14ac:dyDescent="0.3"/>
    <row r="3211" hidden="1" x14ac:dyDescent="0.3"/>
    <row r="3212" hidden="1" x14ac:dyDescent="0.3"/>
    <row r="3213" hidden="1" x14ac:dyDescent="0.3"/>
    <row r="3214" hidden="1" x14ac:dyDescent="0.3"/>
    <row r="3215" hidden="1" x14ac:dyDescent="0.3"/>
    <row r="3216" hidden="1" x14ac:dyDescent="0.3"/>
    <row r="3217" hidden="1" x14ac:dyDescent="0.3"/>
    <row r="3218" hidden="1" x14ac:dyDescent="0.3"/>
    <row r="3219" hidden="1" x14ac:dyDescent="0.3"/>
    <row r="3220" hidden="1" x14ac:dyDescent="0.3"/>
    <row r="3221" hidden="1" x14ac:dyDescent="0.3"/>
    <row r="3222" hidden="1" x14ac:dyDescent="0.3"/>
    <row r="3223" hidden="1" x14ac:dyDescent="0.3"/>
    <row r="3224" hidden="1" x14ac:dyDescent="0.3"/>
    <row r="3225" hidden="1" x14ac:dyDescent="0.3"/>
    <row r="3226" hidden="1" x14ac:dyDescent="0.3"/>
    <row r="3227" hidden="1" x14ac:dyDescent="0.3"/>
    <row r="3228" hidden="1" x14ac:dyDescent="0.3"/>
    <row r="3229" hidden="1" x14ac:dyDescent="0.3"/>
    <row r="3230" hidden="1" x14ac:dyDescent="0.3"/>
    <row r="3231" hidden="1" x14ac:dyDescent="0.3"/>
    <row r="3232" hidden="1" x14ac:dyDescent="0.3"/>
    <row r="3233" hidden="1" x14ac:dyDescent="0.3"/>
    <row r="3234" hidden="1" x14ac:dyDescent="0.3"/>
    <row r="3235" hidden="1" x14ac:dyDescent="0.3"/>
    <row r="3236" hidden="1" x14ac:dyDescent="0.3"/>
    <row r="3237" hidden="1" x14ac:dyDescent="0.3"/>
    <row r="3238" hidden="1" x14ac:dyDescent="0.3"/>
    <row r="3239" hidden="1" x14ac:dyDescent="0.3"/>
    <row r="3240" hidden="1" x14ac:dyDescent="0.3"/>
    <row r="3241" hidden="1" x14ac:dyDescent="0.3"/>
    <row r="3242" hidden="1" x14ac:dyDescent="0.3"/>
    <row r="3243" hidden="1" x14ac:dyDescent="0.3"/>
    <row r="3244" hidden="1" x14ac:dyDescent="0.3"/>
    <row r="3245" hidden="1" x14ac:dyDescent="0.3"/>
    <row r="3246" hidden="1" x14ac:dyDescent="0.3"/>
    <row r="3247" hidden="1" x14ac:dyDescent="0.3"/>
    <row r="3248" hidden="1" x14ac:dyDescent="0.3"/>
    <row r="3249" hidden="1" x14ac:dyDescent="0.3"/>
    <row r="3250" hidden="1" x14ac:dyDescent="0.3"/>
    <row r="3251" hidden="1" x14ac:dyDescent="0.3"/>
    <row r="3252" hidden="1" x14ac:dyDescent="0.3"/>
    <row r="3253" hidden="1" x14ac:dyDescent="0.3"/>
    <row r="3254" hidden="1" x14ac:dyDescent="0.3"/>
    <row r="3255" hidden="1" x14ac:dyDescent="0.3"/>
    <row r="3256" hidden="1" x14ac:dyDescent="0.3"/>
    <row r="3257" hidden="1" x14ac:dyDescent="0.3"/>
    <row r="3258" hidden="1" x14ac:dyDescent="0.3"/>
    <row r="3259" hidden="1" x14ac:dyDescent="0.3"/>
    <row r="3260" hidden="1" x14ac:dyDescent="0.3"/>
    <row r="3261" hidden="1" x14ac:dyDescent="0.3"/>
    <row r="3262" hidden="1" x14ac:dyDescent="0.3"/>
    <row r="3263" hidden="1" x14ac:dyDescent="0.3"/>
    <row r="3264" hidden="1" x14ac:dyDescent="0.3"/>
    <row r="3265" hidden="1" x14ac:dyDescent="0.3"/>
    <row r="3266" hidden="1" x14ac:dyDescent="0.3"/>
    <row r="3267" hidden="1" x14ac:dyDescent="0.3"/>
    <row r="3268" hidden="1" x14ac:dyDescent="0.3"/>
    <row r="3269" hidden="1" x14ac:dyDescent="0.3"/>
    <row r="3270" hidden="1" x14ac:dyDescent="0.3"/>
    <row r="3271" hidden="1" x14ac:dyDescent="0.3"/>
    <row r="3272" hidden="1" x14ac:dyDescent="0.3"/>
    <row r="3273" hidden="1" x14ac:dyDescent="0.3"/>
    <row r="3274" hidden="1" x14ac:dyDescent="0.3"/>
    <row r="3275" hidden="1" x14ac:dyDescent="0.3"/>
    <row r="3276" hidden="1" x14ac:dyDescent="0.3"/>
    <row r="3277" hidden="1" x14ac:dyDescent="0.3"/>
    <row r="3278" hidden="1" x14ac:dyDescent="0.3"/>
    <row r="3279" hidden="1" x14ac:dyDescent="0.3"/>
    <row r="3280" hidden="1" x14ac:dyDescent="0.3"/>
    <row r="3281" hidden="1" x14ac:dyDescent="0.3"/>
    <row r="3282" hidden="1" x14ac:dyDescent="0.3"/>
    <row r="3283" hidden="1" x14ac:dyDescent="0.3"/>
    <row r="3284" hidden="1" x14ac:dyDescent="0.3"/>
    <row r="3285" hidden="1" x14ac:dyDescent="0.3"/>
    <row r="3286" hidden="1" x14ac:dyDescent="0.3"/>
    <row r="3287" hidden="1" x14ac:dyDescent="0.3"/>
    <row r="3288" hidden="1" x14ac:dyDescent="0.3"/>
    <row r="3289" hidden="1" x14ac:dyDescent="0.3"/>
    <row r="3290" hidden="1" x14ac:dyDescent="0.3"/>
    <row r="3291" hidden="1" x14ac:dyDescent="0.3"/>
    <row r="3292" hidden="1" x14ac:dyDescent="0.3"/>
    <row r="3293" hidden="1" x14ac:dyDescent="0.3"/>
    <row r="3294" hidden="1" x14ac:dyDescent="0.3"/>
    <row r="3295" hidden="1" x14ac:dyDescent="0.3"/>
    <row r="3296" hidden="1" x14ac:dyDescent="0.3"/>
    <row r="3297" hidden="1" x14ac:dyDescent="0.3"/>
    <row r="3298" hidden="1" x14ac:dyDescent="0.3"/>
    <row r="3299" hidden="1" x14ac:dyDescent="0.3"/>
    <row r="3300" hidden="1" x14ac:dyDescent="0.3"/>
    <row r="3301" hidden="1" x14ac:dyDescent="0.3"/>
    <row r="3302" hidden="1" x14ac:dyDescent="0.3"/>
    <row r="3303" hidden="1" x14ac:dyDescent="0.3"/>
    <row r="3304" hidden="1" x14ac:dyDescent="0.3"/>
    <row r="3305" hidden="1" x14ac:dyDescent="0.3"/>
    <row r="3306" hidden="1" x14ac:dyDescent="0.3"/>
    <row r="3307" hidden="1" x14ac:dyDescent="0.3"/>
    <row r="3308" hidden="1" x14ac:dyDescent="0.3"/>
    <row r="3309" hidden="1" x14ac:dyDescent="0.3"/>
    <row r="3310" hidden="1" x14ac:dyDescent="0.3"/>
    <row r="3311" hidden="1" x14ac:dyDescent="0.3"/>
    <row r="3312" hidden="1" x14ac:dyDescent="0.3"/>
    <row r="3313" hidden="1" x14ac:dyDescent="0.3"/>
    <row r="3314" hidden="1" x14ac:dyDescent="0.3"/>
    <row r="3315" hidden="1" x14ac:dyDescent="0.3"/>
    <row r="3316" hidden="1" x14ac:dyDescent="0.3"/>
    <row r="3317" hidden="1" x14ac:dyDescent="0.3"/>
    <row r="3318" hidden="1" x14ac:dyDescent="0.3"/>
    <row r="3319" hidden="1" x14ac:dyDescent="0.3"/>
    <row r="3320" hidden="1" x14ac:dyDescent="0.3"/>
    <row r="3321" hidden="1" x14ac:dyDescent="0.3"/>
    <row r="3322" hidden="1" x14ac:dyDescent="0.3"/>
    <row r="3323" hidden="1" x14ac:dyDescent="0.3"/>
    <row r="3324" hidden="1" x14ac:dyDescent="0.3"/>
    <row r="3325" hidden="1" x14ac:dyDescent="0.3"/>
    <row r="3326" hidden="1" x14ac:dyDescent="0.3"/>
    <row r="3327" hidden="1" x14ac:dyDescent="0.3"/>
    <row r="3328" hidden="1" x14ac:dyDescent="0.3"/>
    <row r="3329" hidden="1" x14ac:dyDescent="0.3"/>
    <row r="3330" hidden="1" x14ac:dyDescent="0.3"/>
    <row r="3331" hidden="1" x14ac:dyDescent="0.3"/>
    <row r="3332" hidden="1" x14ac:dyDescent="0.3"/>
    <row r="3333" hidden="1" x14ac:dyDescent="0.3"/>
    <row r="3334" hidden="1" x14ac:dyDescent="0.3"/>
    <row r="3335" hidden="1" x14ac:dyDescent="0.3"/>
    <row r="3336" hidden="1" x14ac:dyDescent="0.3"/>
    <row r="3337" hidden="1" x14ac:dyDescent="0.3"/>
    <row r="3338" hidden="1" x14ac:dyDescent="0.3"/>
    <row r="3339" hidden="1" x14ac:dyDescent="0.3"/>
    <row r="3340" hidden="1" x14ac:dyDescent="0.3"/>
    <row r="3341" hidden="1" x14ac:dyDescent="0.3"/>
    <row r="3342" hidden="1" x14ac:dyDescent="0.3"/>
    <row r="3343" hidden="1" x14ac:dyDescent="0.3"/>
    <row r="3344" hidden="1" x14ac:dyDescent="0.3"/>
    <row r="3345" hidden="1" x14ac:dyDescent="0.3"/>
    <row r="3346" hidden="1" x14ac:dyDescent="0.3"/>
    <row r="3347" hidden="1" x14ac:dyDescent="0.3"/>
    <row r="3348" hidden="1" x14ac:dyDescent="0.3"/>
    <row r="3349" hidden="1" x14ac:dyDescent="0.3"/>
    <row r="3350" hidden="1" x14ac:dyDescent="0.3"/>
    <row r="3351" hidden="1" x14ac:dyDescent="0.3"/>
    <row r="3352" hidden="1" x14ac:dyDescent="0.3"/>
    <row r="3353" hidden="1" x14ac:dyDescent="0.3"/>
    <row r="3354" hidden="1" x14ac:dyDescent="0.3"/>
    <row r="3355" hidden="1" x14ac:dyDescent="0.3"/>
    <row r="3356" hidden="1" x14ac:dyDescent="0.3"/>
    <row r="3357" hidden="1" x14ac:dyDescent="0.3"/>
    <row r="3358" hidden="1" x14ac:dyDescent="0.3"/>
    <row r="3359" hidden="1" x14ac:dyDescent="0.3"/>
    <row r="3360" hidden="1" x14ac:dyDescent="0.3"/>
    <row r="3361" hidden="1" x14ac:dyDescent="0.3"/>
    <row r="3362" hidden="1" x14ac:dyDescent="0.3"/>
    <row r="3363" hidden="1" x14ac:dyDescent="0.3"/>
    <row r="3364" hidden="1" x14ac:dyDescent="0.3"/>
    <row r="3365" hidden="1" x14ac:dyDescent="0.3"/>
    <row r="3366" hidden="1" x14ac:dyDescent="0.3"/>
    <row r="3367" hidden="1" x14ac:dyDescent="0.3"/>
    <row r="3368" hidden="1" x14ac:dyDescent="0.3"/>
    <row r="3369" hidden="1" x14ac:dyDescent="0.3"/>
    <row r="3370" hidden="1" x14ac:dyDescent="0.3"/>
    <row r="3371" hidden="1" x14ac:dyDescent="0.3"/>
    <row r="3372" hidden="1" x14ac:dyDescent="0.3"/>
    <row r="3373" hidden="1" x14ac:dyDescent="0.3"/>
    <row r="3374" hidden="1" x14ac:dyDescent="0.3"/>
    <row r="3375" hidden="1" x14ac:dyDescent="0.3"/>
    <row r="3376" hidden="1" x14ac:dyDescent="0.3"/>
    <row r="3377" hidden="1" x14ac:dyDescent="0.3"/>
    <row r="3378" hidden="1" x14ac:dyDescent="0.3"/>
    <row r="3379" hidden="1" x14ac:dyDescent="0.3"/>
    <row r="3380" hidden="1" x14ac:dyDescent="0.3"/>
    <row r="3381" hidden="1" x14ac:dyDescent="0.3"/>
    <row r="3382" hidden="1" x14ac:dyDescent="0.3"/>
    <row r="3383" hidden="1" x14ac:dyDescent="0.3"/>
    <row r="3384" hidden="1" x14ac:dyDescent="0.3"/>
    <row r="3385" hidden="1" x14ac:dyDescent="0.3"/>
    <row r="3386" hidden="1" x14ac:dyDescent="0.3"/>
    <row r="3387" hidden="1" x14ac:dyDescent="0.3"/>
    <row r="3388" hidden="1" x14ac:dyDescent="0.3"/>
    <row r="3389" hidden="1" x14ac:dyDescent="0.3"/>
    <row r="3390" hidden="1" x14ac:dyDescent="0.3"/>
    <row r="3391" hidden="1" x14ac:dyDescent="0.3"/>
    <row r="3392" hidden="1" x14ac:dyDescent="0.3"/>
    <row r="3393" hidden="1" x14ac:dyDescent="0.3"/>
    <row r="3394" hidden="1" x14ac:dyDescent="0.3"/>
    <row r="3395" hidden="1" x14ac:dyDescent="0.3"/>
    <row r="3396" hidden="1" x14ac:dyDescent="0.3"/>
    <row r="3397" hidden="1" x14ac:dyDescent="0.3"/>
    <row r="3398" hidden="1" x14ac:dyDescent="0.3"/>
    <row r="3399" hidden="1" x14ac:dyDescent="0.3"/>
    <row r="3400" hidden="1" x14ac:dyDescent="0.3"/>
    <row r="3401" hidden="1" x14ac:dyDescent="0.3"/>
    <row r="3402" hidden="1" x14ac:dyDescent="0.3"/>
    <row r="3403" hidden="1" x14ac:dyDescent="0.3"/>
    <row r="3404" hidden="1" x14ac:dyDescent="0.3"/>
    <row r="3405" hidden="1" x14ac:dyDescent="0.3"/>
    <row r="3406" hidden="1" x14ac:dyDescent="0.3"/>
    <row r="3407" hidden="1" x14ac:dyDescent="0.3"/>
    <row r="3408" hidden="1" x14ac:dyDescent="0.3"/>
    <row r="3409" hidden="1" x14ac:dyDescent="0.3"/>
    <row r="3410" hidden="1" x14ac:dyDescent="0.3"/>
    <row r="3411" hidden="1" x14ac:dyDescent="0.3"/>
    <row r="3412" hidden="1" x14ac:dyDescent="0.3"/>
    <row r="3413" hidden="1" x14ac:dyDescent="0.3"/>
    <row r="3414" hidden="1" x14ac:dyDescent="0.3"/>
    <row r="3415" hidden="1" x14ac:dyDescent="0.3"/>
    <row r="3416" hidden="1" x14ac:dyDescent="0.3"/>
    <row r="3417" hidden="1" x14ac:dyDescent="0.3"/>
    <row r="3418" hidden="1" x14ac:dyDescent="0.3"/>
    <row r="3419" hidden="1" x14ac:dyDescent="0.3"/>
    <row r="3420" hidden="1" x14ac:dyDescent="0.3"/>
    <row r="3421" hidden="1" x14ac:dyDescent="0.3"/>
    <row r="3422" hidden="1" x14ac:dyDescent="0.3"/>
    <row r="3423" hidden="1" x14ac:dyDescent="0.3"/>
    <row r="3424" hidden="1" x14ac:dyDescent="0.3"/>
    <row r="3425" hidden="1" x14ac:dyDescent="0.3"/>
    <row r="3426" hidden="1" x14ac:dyDescent="0.3"/>
    <row r="3427" hidden="1" x14ac:dyDescent="0.3"/>
    <row r="3428" hidden="1" x14ac:dyDescent="0.3"/>
    <row r="3429" hidden="1" x14ac:dyDescent="0.3"/>
    <row r="3430" hidden="1" x14ac:dyDescent="0.3"/>
    <row r="3431" hidden="1" x14ac:dyDescent="0.3"/>
    <row r="3432" hidden="1" x14ac:dyDescent="0.3"/>
    <row r="3433" hidden="1" x14ac:dyDescent="0.3"/>
    <row r="3434" hidden="1" x14ac:dyDescent="0.3"/>
    <row r="3435" hidden="1" x14ac:dyDescent="0.3"/>
    <row r="3436" hidden="1" x14ac:dyDescent="0.3"/>
    <row r="3437" hidden="1" x14ac:dyDescent="0.3"/>
    <row r="3438" hidden="1" x14ac:dyDescent="0.3"/>
    <row r="3439" hidden="1" x14ac:dyDescent="0.3"/>
    <row r="3440" hidden="1" x14ac:dyDescent="0.3"/>
    <row r="3441" hidden="1" x14ac:dyDescent="0.3"/>
    <row r="3442" hidden="1" x14ac:dyDescent="0.3"/>
    <row r="3443" hidden="1" x14ac:dyDescent="0.3"/>
    <row r="3444" hidden="1" x14ac:dyDescent="0.3"/>
    <row r="3445" hidden="1" x14ac:dyDescent="0.3"/>
    <row r="3446" hidden="1" x14ac:dyDescent="0.3"/>
    <row r="3447" hidden="1" x14ac:dyDescent="0.3"/>
    <row r="3448" hidden="1" x14ac:dyDescent="0.3"/>
    <row r="3449" hidden="1" x14ac:dyDescent="0.3"/>
    <row r="3450" hidden="1" x14ac:dyDescent="0.3"/>
    <row r="3451" hidden="1" x14ac:dyDescent="0.3"/>
    <row r="3452" hidden="1" x14ac:dyDescent="0.3"/>
    <row r="3453" hidden="1" x14ac:dyDescent="0.3"/>
    <row r="3454" hidden="1" x14ac:dyDescent="0.3"/>
    <row r="3455" hidden="1" x14ac:dyDescent="0.3"/>
    <row r="3456" hidden="1" x14ac:dyDescent="0.3"/>
    <row r="3457" hidden="1" x14ac:dyDescent="0.3"/>
    <row r="3458" hidden="1" x14ac:dyDescent="0.3"/>
    <row r="3459" hidden="1" x14ac:dyDescent="0.3"/>
    <row r="3460" hidden="1" x14ac:dyDescent="0.3"/>
    <row r="3461" hidden="1" x14ac:dyDescent="0.3"/>
    <row r="3462" hidden="1" x14ac:dyDescent="0.3"/>
    <row r="3463" hidden="1" x14ac:dyDescent="0.3"/>
    <row r="3464" hidden="1" x14ac:dyDescent="0.3"/>
    <row r="3465" hidden="1" x14ac:dyDescent="0.3"/>
    <row r="3466" hidden="1" x14ac:dyDescent="0.3"/>
    <row r="3467" hidden="1" x14ac:dyDescent="0.3"/>
    <row r="3468" hidden="1" x14ac:dyDescent="0.3"/>
    <row r="3469" hidden="1" x14ac:dyDescent="0.3"/>
    <row r="3470" hidden="1" x14ac:dyDescent="0.3"/>
    <row r="3471" hidden="1" x14ac:dyDescent="0.3"/>
    <row r="3472" hidden="1" x14ac:dyDescent="0.3"/>
    <row r="3473" hidden="1" x14ac:dyDescent="0.3"/>
    <row r="3474" hidden="1" x14ac:dyDescent="0.3"/>
    <row r="3475" hidden="1" x14ac:dyDescent="0.3"/>
    <row r="3476" hidden="1" x14ac:dyDescent="0.3"/>
    <row r="3477" hidden="1" x14ac:dyDescent="0.3"/>
    <row r="3478" hidden="1" x14ac:dyDescent="0.3"/>
    <row r="3479" hidden="1" x14ac:dyDescent="0.3"/>
    <row r="3480" hidden="1" x14ac:dyDescent="0.3"/>
    <row r="3481" hidden="1" x14ac:dyDescent="0.3"/>
    <row r="3482" hidden="1" x14ac:dyDescent="0.3"/>
    <row r="3483" hidden="1" x14ac:dyDescent="0.3"/>
    <row r="3484" hidden="1" x14ac:dyDescent="0.3"/>
    <row r="3485" hidden="1" x14ac:dyDescent="0.3"/>
    <row r="3486" hidden="1" x14ac:dyDescent="0.3"/>
    <row r="3487" hidden="1" x14ac:dyDescent="0.3"/>
    <row r="3488" hidden="1" x14ac:dyDescent="0.3"/>
    <row r="3489" hidden="1" x14ac:dyDescent="0.3"/>
    <row r="3490" hidden="1" x14ac:dyDescent="0.3"/>
    <row r="3491" hidden="1" x14ac:dyDescent="0.3"/>
    <row r="3492" hidden="1" x14ac:dyDescent="0.3"/>
    <row r="3493" hidden="1" x14ac:dyDescent="0.3"/>
    <row r="3494" hidden="1" x14ac:dyDescent="0.3"/>
    <row r="3495" hidden="1" x14ac:dyDescent="0.3"/>
    <row r="3496" hidden="1" x14ac:dyDescent="0.3"/>
    <row r="3497" hidden="1" x14ac:dyDescent="0.3"/>
    <row r="3498" hidden="1" x14ac:dyDescent="0.3"/>
    <row r="3499" hidden="1" x14ac:dyDescent="0.3"/>
    <row r="3500" hidden="1" x14ac:dyDescent="0.3"/>
    <row r="3501" hidden="1" x14ac:dyDescent="0.3"/>
    <row r="3502" hidden="1" x14ac:dyDescent="0.3"/>
    <row r="3503" hidden="1" x14ac:dyDescent="0.3"/>
    <row r="3504" hidden="1" x14ac:dyDescent="0.3"/>
    <row r="3505" hidden="1" x14ac:dyDescent="0.3"/>
    <row r="3506" hidden="1" x14ac:dyDescent="0.3"/>
    <row r="3507" hidden="1" x14ac:dyDescent="0.3"/>
    <row r="3508" hidden="1" x14ac:dyDescent="0.3"/>
    <row r="3509" hidden="1" x14ac:dyDescent="0.3"/>
    <row r="3510" hidden="1" x14ac:dyDescent="0.3"/>
    <row r="3511" hidden="1" x14ac:dyDescent="0.3"/>
    <row r="3512" hidden="1" x14ac:dyDescent="0.3"/>
    <row r="3513" hidden="1" x14ac:dyDescent="0.3"/>
    <row r="3514" hidden="1" x14ac:dyDescent="0.3"/>
    <row r="3515" hidden="1" x14ac:dyDescent="0.3"/>
    <row r="3516" hidden="1" x14ac:dyDescent="0.3"/>
    <row r="3517" hidden="1" x14ac:dyDescent="0.3"/>
    <row r="3518" hidden="1" x14ac:dyDescent="0.3"/>
    <row r="3519" hidden="1" x14ac:dyDescent="0.3"/>
    <row r="3520" hidden="1" x14ac:dyDescent="0.3"/>
    <row r="3521" hidden="1" x14ac:dyDescent="0.3"/>
    <row r="3522" hidden="1" x14ac:dyDescent="0.3"/>
    <row r="3523" hidden="1" x14ac:dyDescent="0.3"/>
    <row r="3524" hidden="1" x14ac:dyDescent="0.3"/>
    <row r="3525" hidden="1" x14ac:dyDescent="0.3"/>
    <row r="3526" hidden="1" x14ac:dyDescent="0.3"/>
    <row r="3527" hidden="1" x14ac:dyDescent="0.3"/>
    <row r="3528" hidden="1" x14ac:dyDescent="0.3"/>
    <row r="3529" hidden="1" x14ac:dyDescent="0.3"/>
    <row r="3530" hidden="1" x14ac:dyDescent="0.3"/>
    <row r="3531" hidden="1" x14ac:dyDescent="0.3"/>
    <row r="3532" hidden="1" x14ac:dyDescent="0.3"/>
    <row r="3533" hidden="1" x14ac:dyDescent="0.3"/>
    <row r="3534" hidden="1" x14ac:dyDescent="0.3"/>
    <row r="3535" hidden="1" x14ac:dyDescent="0.3"/>
    <row r="3536" hidden="1" x14ac:dyDescent="0.3"/>
    <row r="3537" hidden="1" x14ac:dyDescent="0.3"/>
    <row r="3538" hidden="1" x14ac:dyDescent="0.3"/>
    <row r="3539" hidden="1" x14ac:dyDescent="0.3"/>
    <row r="3540" hidden="1" x14ac:dyDescent="0.3"/>
    <row r="3541" hidden="1" x14ac:dyDescent="0.3"/>
    <row r="3542" hidden="1" x14ac:dyDescent="0.3"/>
    <row r="3543" hidden="1" x14ac:dyDescent="0.3"/>
    <row r="3544" hidden="1" x14ac:dyDescent="0.3"/>
    <row r="3545" hidden="1" x14ac:dyDescent="0.3"/>
    <row r="3546" hidden="1" x14ac:dyDescent="0.3"/>
    <row r="3547" hidden="1" x14ac:dyDescent="0.3"/>
    <row r="3548" hidden="1" x14ac:dyDescent="0.3"/>
    <row r="3549" hidden="1" x14ac:dyDescent="0.3"/>
    <row r="3550" hidden="1" x14ac:dyDescent="0.3"/>
    <row r="3551" hidden="1" x14ac:dyDescent="0.3"/>
    <row r="3552" hidden="1" x14ac:dyDescent="0.3"/>
    <row r="3553" hidden="1" x14ac:dyDescent="0.3"/>
    <row r="3554" hidden="1" x14ac:dyDescent="0.3"/>
    <row r="3555" hidden="1" x14ac:dyDescent="0.3"/>
    <row r="3556" hidden="1" x14ac:dyDescent="0.3"/>
    <row r="3557" hidden="1" x14ac:dyDescent="0.3"/>
    <row r="3558" hidden="1" x14ac:dyDescent="0.3"/>
    <row r="3559" hidden="1" x14ac:dyDescent="0.3"/>
    <row r="3560" hidden="1" x14ac:dyDescent="0.3"/>
    <row r="3561" hidden="1" x14ac:dyDescent="0.3"/>
    <row r="3562" hidden="1" x14ac:dyDescent="0.3"/>
    <row r="3563" hidden="1" x14ac:dyDescent="0.3"/>
    <row r="3564" hidden="1" x14ac:dyDescent="0.3"/>
    <row r="3565" hidden="1" x14ac:dyDescent="0.3"/>
    <row r="3566" hidden="1" x14ac:dyDescent="0.3"/>
    <row r="3567" hidden="1" x14ac:dyDescent="0.3"/>
    <row r="3568" hidden="1" x14ac:dyDescent="0.3"/>
    <row r="3569" spans="3:3" hidden="1" x14ac:dyDescent="0.3"/>
    <row r="3570" spans="3:3" hidden="1" x14ac:dyDescent="0.3"/>
    <row r="3571" spans="3:3" hidden="1" x14ac:dyDescent="0.3"/>
    <row r="3572" spans="3:3" hidden="1" x14ac:dyDescent="0.3"/>
    <row r="3573" spans="3:3" hidden="1" x14ac:dyDescent="0.3"/>
    <row r="3574" spans="3:3" hidden="1" x14ac:dyDescent="0.3"/>
    <row r="3575" spans="3:3" hidden="1" x14ac:dyDescent="0.3">
      <c r="C3575" s="108"/>
    </row>
    <row r="3576" spans="3:3" hidden="1" x14ac:dyDescent="0.3">
      <c r="C3576" s="108"/>
    </row>
    <row r="3577" spans="3:3" hidden="1" x14ac:dyDescent="0.3"/>
    <row r="3578" spans="3:3" hidden="1" x14ac:dyDescent="0.3"/>
    <row r="3579" spans="3:3" hidden="1" x14ac:dyDescent="0.3"/>
    <row r="3580" spans="3:3" hidden="1" x14ac:dyDescent="0.3"/>
    <row r="3581" spans="3:3" hidden="1" x14ac:dyDescent="0.3"/>
    <row r="3582" spans="3:3" hidden="1" x14ac:dyDescent="0.3"/>
    <row r="3583" spans="3:3" hidden="1" x14ac:dyDescent="0.3"/>
    <row r="3584" spans="3:3" hidden="1" x14ac:dyDescent="0.3"/>
    <row r="3585" hidden="1" x14ac:dyDescent="0.3"/>
    <row r="3586" hidden="1" x14ac:dyDescent="0.3"/>
    <row r="3587" hidden="1" x14ac:dyDescent="0.3"/>
    <row r="3588" hidden="1" x14ac:dyDescent="0.3"/>
    <row r="3589" hidden="1" x14ac:dyDescent="0.3"/>
    <row r="3590" hidden="1" x14ac:dyDescent="0.3"/>
    <row r="3591" hidden="1" x14ac:dyDescent="0.3"/>
    <row r="3592" hidden="1" x14ac:dyDescent="0.3"/>
    <row r="3593" hidden="1" x14ac:dyDescent="0.3"/>
    <row r="3594" hidden="1" x14ac:dyDescent="0.3"/>
    <row r="3595" hidden="1" x14ac:dyDescent="0.3"/>
    <row r="3596" hidden="1" x14ac:dyDescent="0.3"/>
    <row r="3597" hidden="1" x14ac:dyDescent="0.3"/>
    <row r="3598" hidden="1" x14ac:dyDescent="0.3"/>
    <row r="3599" hidden="1" x14ac:dyDescent="0.3"/>
    <row r="3600" hidden="1" x14ac:dyDescent="0.3"/>
    <row r="3601" hidden="1" x14ac:dyDescent="0.3"/>
    <row r="3602" hidden="1" x14ac:dyDescent="0.3"/>
    <row r="3603" hidden="1" x14ac:dyDescent="0.3"/>
    <row r="3604" hidden="1" x14ac:dyDescent="0.3"/>
    <row r="3605" hidden="1" x14ac:dyDescent="0.3"/>
    <row r="3606" hidden="1" x14ac:dyDescent="0.3"/>
    <row r="3607" hidden="1" x14ac:dyDescent="0.3"/>
    <row r="3608" hidden="1" x14ac:dyDescent="0.3"/>
    <row r="3609" hidden="1" x14ac:dyDescent="0.3"/>
    <row r="3610" hidden="1" x14ac:dyDescent="0.3"/>
    <row r="3611" hidden="1" x14ac:dyDescent="0.3"/>
    <row r="3612" hidden="1" x14ac:dyDescent="0.3"/>
    <row r="3613" hidden="1" x14ac:dyDescent="0.3"/>
    <row r="3614" hidden="1" x14ac:dyDescent="0.3"/>
    <row r="3615" hidden="1" x14ac:dyDescent="0.3"/>
    <row r="3616" hidden="1" x14ac:dyDescent="0.3"/>
    <row r="3617" hidden="1" x14ac:dyDescent="0.3"/>
    <row r="3618" hidden="1" x14ac:dyDescent="0.3"/>
    <row r="3619" hidden="1" x14ac:dyDescent="0.3"/>
    <row r="3620" hidden="1" x14ac:dyDescent="0.3"/>
    <row r="3621" hidden="1" x14ac:dyDescent="0.3"/>
    <row r="3622" hidden="1" x14ac:dyDescent="0.3"/>
    <row r="3623" hidden="1" x14ac:dyDescent="0.3"/>
    <row r="3624" hidden="1" x14ac:dyDescent="0.3"/>
    <row r="3625" hidden="1" x14ac:dyDescent="0.3"/>
    <row r="3626" hidden="1" x14ac:dyDescent="0.3"/>
    <row r="3627" hidden="1" x14ac:dyDescent="0.3"/>
    <row r="3628" hidden="1" x14ac:dyDescent="0.3"/>
    <row r="3629" hidden="1" x14ac:dyDescent="0.3"/>
    <row r="3630" hidden="1" x14ac:dyDescent="0.3"/>
    <row r="3631" hidden="1" x14ac:dyDescent="0.3"/>
    <row r="3632" hidden="1" x14ac:dyDescent="0.3"/>
    <row r="3633" hidden="1" x14ac:dyDescent="0.3"/>
    <row r="3634" hidden="1" x14ac:dyDescent="0.3"/>
    <row r="3635" hidden="1" x14ac:dyDescent="0.3"/>
    <row r="3636" hidden="1" x14ac:dyDescent="0.3"/>
    <row r="3637" hidden="1" x14ac:dyDescent="0.3"/>
    <row r="3638" hidden="1" x14ac:dyDescent="0.3"/>
    <row r="3639" hidden="1" x14ac:dyDescent="0.3"/>
    <row r="3640" hidden="1" x14ac:dyDescent="0.3"/>
    <row r="3641" hidden="1" x14ac:dyDescent="0.3"/>
    <row r="3642" hidden="1" x14ac:dyDescent="0.3"/>
    <row r="3643" hidden="1" x14ac:dyDescent="0.3"/>
    <row r="3644" hidden="1" x14ac:dyDescent="0.3"/>
    <row r="3645" hidden="1" x14ac:dyDescent="0.3"/>
    <row r="3646" hidden="1" x14ac:dyDescent="0.3"/>
    <row r="3647" hidden="1" x14ac:dyDescent="0.3"/>
    <row r="3648" hidden="1" x14ac:dyDescent="0.3"/>
    <row r="3649" hidden="1" x14ac:dyDescent="0.3"/>
    <row r="3650" hidden="1" x14ac:dyDescent="0.3"/>
    <row r="3651" hidden="1" x14ac:dyDescent="0.3"/>
    <row r="3652" hidden="1" x14ac:dyDescent="0.3"/>
    <row r="3653" hidden="1" x14ac:dyDescent="0.3"/>
    <row r="3654" hidden="1" x14ac:dyDescent="0.3"/>
    <row r="3655" hidden="1" x14ac:dyDescent="0.3"/>
    <row r="3656" hidden="1" x14ac:dyDescent="0.3"/>
    <row r="3657" hidden="1" x14ac:dyDescent="0.3"/>
    <row r="3658" hidden="1" x14ac:dyDescent="0.3"/>
    <row r="3659" hidden="1" x14ac:dyDescent="0.3"/>
    <row r="3660" hidden="1" x14ac:dyDescent="0.3"/>
    <row r="3661" hidden="1" x14ac:dyDescent="0.3"/>
    <row r="3662" hidden="1" x14ac:dyDescent="0.3"/>
    <row r="3663" hidden="1" x14ac:dyDescent="0.3"/>
    <row r="3664" hidden="1" x14ac:dyDescent="0.3"/>
    <row r="3665" hidden="1" x14ac:dyDescent="0.3"/>
    <row r="3666" hidden="1" x14ac:dyDescent="0.3"/>
    <row r="3667" hidden="1" x14ac:dyDescent="0.3"/>
    <row r="3668" hidden="1" x14ac:dyDescent="0.3"/>
    <row r="3669" hidden="1" x14ac:dyDescent="0.3"/>
    <row r="3670" hidden="1" x14ac:dyDescent="0.3"/>
    <row r="3671" hidden="1" x14ac:dyDescent="0.3"/>
    <row r="3672" hidden="1" x14ac:dyDescent="0.3"/>
    <row r="3673" hidden="1" x14ac:dyDescent="0.3"/>
    <row r="3674" hidden="1" x14ac:dyDescent="0.3"/>
    <row r="3675" hidden="1" x14ac:dyDescent="0.3"/>
    <row r="3676" hidden="1" x14ac:dyDescent="0.3"/>
    <row r="3677" hidden="1" x14ac:dyDescent="0.3"/>
    <row r="3678" hidden="1" x14ac:dyDescent="0.3"/>
    <row r="3679" hidden="1" x14ac:dyDescent="0.3"/>
    <row r="3680" hidden="1" x14ac:dyDescent="0.3"/>
    <row r="3681" hidden="1" x14ac:dyDescent="0.3"/>
    <row r="3682" hidden="1" x14ac:dyDescent="0.3"/>
    <row r="3683" hidden="1" x14ac:dyDescent="0.3"/>
    <row r="3684" hidden="1" x14ac:dyDescent="0.3"/>
    <row r="3685" hidden="1" x14ac:dyDescent="0.3"/>
    <row r="3686" hidden="1" x14ac:dyDescent="0.3"/>
    <row r="3687" hidden="1" x14ac:dyDescent="0.3"/>
    <row r="3688" hidden="1" x14ac:dyDescent="0.3"/>
    <row r="3689" hidden="1" x14ac:dyDescent="0.3"/>
    <row r="3690" hidden="1" x14ac:dyDescent="0.3"/>
    <row r="3691" hidden="1" x14ac:dyDescent="0.3"/>
    <row r="3692" hidden="1" x14ac:dyDescent="0.3"/>
    <row r="3693" hidden="1" x14ac:dyDescent="0.3"/>
    <row r="3694" hidden="1" x14ac:dyDescent="0.3"/>
    <row r="3695" hidden="1" x14ac:dyDescent="0.3"/>
    <row r="3696" hidden="1" x14ac:dyDescent="0.3"/>
    <row r="3697" hidden="1" x14ac:dyDescent="0.3"/>
    <row r="3698" hidden="1" x14ac:dyDescent="0.3"/>
    <row r="3699" hidden="1" x14ac:dyDescent="0.3"/>
    <row r="3700" hidden="1" x14ac:dyDescent="0.3"/>
    <row r="3701" hidden="1" x14ac:dyDescent="0.3"/>
    <row r="3702" hidden="1" x14ac:dyDescent="0.3"/>
    <row r="3703" hidden="1" x14ac:dyDescent="0.3"/>
    <row r="3704" hidden="1" x14ac:dyDescent="0.3"/>
    <row r="3705" hidden="1" x14ac:dyDescent="0.3"/>
    <row r="3706" hidden="1" x14ac:dyDescent="0.3"/>
    <row r="3707" hidden="1" x14ac:dyDescent="0.3"/>
    <row r="3708" hidden="1" x14ac:dyDescent="0.3"/>
    <row r="3709" hidden="1" x14ac:dyDescent="0.3"/>
    <row r="3710" hidden="1" x14ac:dyDescent="0.3"/>
    <row r="3711" hidden="1" x14ac:dyDescent="0.3"/>
    <row r="3712" hidden="1" x14ac:dyDescent="0.3"/>
    <row r="3713" hidden="1" x14ac:dyDescent="0.3"/>
    <row r="3714" hidden="1" x14ac:dyDescent="0.3"/>
    <row r="3715" hidden="1" x14ac:dyDescent="0.3"/>
    <row r="3716" hidden="1" x14ac:dyDescent="0.3"/>
    <row r="3717" hidden="1" x14ac:dyDescent="0.3"/>
    <row r="3718" hidden="1" x14ac:dyDescent="0.3"/>
    <row r="3719" hidden="1" x14ac:dyDescent="0.3"/>
    <row r="3720" hidden="1" x14ac:dyDescent="0.3"/>
    <row r="3721" hidden="1" x14ac:dyDescent="0.3"/>
    <row r="3722" hidden="1" x14ac:dyDescent="0.3"/>
    <row r="3723" hidden="1" x14ac:dyDescent="0.3"/>
    <row r="3724" hidden="1" x14ac:dyDescent="0.3"/>
    <row r="3725" hidden="1" x14ac:dyDescent="0.3"/>
    <row r="3726" hidden="1" x14ac:dyDescent="0.3"/>
    <row r="3727" hidden="1" x14ac:dyDescent="0.3"/>
    <row r="3728" hidden="1" x14ac:dyDescent="0.3"/>
    <row r="3729" hidden="1" x14ac:dyDescent="0.3"/>
    <row r="3730" hidden="1" x14ac:dyDescent="0.3"/>
    <row r="3731" hidden="1" x14ac:dyDescent="0.3"/>
    <row r="3732" hidden="1" x14ac:dyDescent="0.3"/>
    <row r="3733" hidden="1" x14ac:dyDescent="0.3"/>
    <row r="3734" hidden="1" x14ac:dyDescent="0.3"/>
    <row r="3735" hidden="1" x14ac:dyDescent="0.3"/>
    <row r="3736" hidden="1" x14ac:dyDescent="0.3"/>
    <row r="3737" hidden="1" x14ac:dyDescent="0.3"/>
    <row r="3738" hidden="1" x14ac:dyDescent="0.3"/>
    <row r="3739" hidden="1" x14ac:dyDescent="0.3"/>
    <row r="3740" hidden="1" x14ac:dyDescent="0.3"/>
    <row r="3741" hidden="1" x14ac:dyDescent="0.3"/>
    <row r="3742" hidden="1" x14ac:dyDescent="0.3"/>
    <row r="3743" hidden="1" x14ac:dyDescent="0.3"/>
    <row r="3744" hidden="1" x14ac:dyDescent="0.3"/>
    <row r="3745" hidden="1" x14ac:dyDescent="0.3"/>
    <row r="3746" hidden="1" x14ac:dyDescent="0.3"/>
    <row r="3747" hidden="1" x14ac:dyDescent="0.3"/>
    <row r="3748" hidden="1" x14ac:dyDescent="0.3"/>
    <row r="3749" hidden="1" x14ac:dyDescent="0.3"/>
    <row r="3750" hidden="1" x14ac:dyDescent="0.3"/>
    <row r="3751" hidden="1" x14ac:dyDescent="0.3"/>
    <row r="3752" hidden="1" x14ac:dyDescent="0.3"/>
    <row r="3753" hidden="1" x14ac:dyDescent="0.3"/>
    <row r="3754" hidden="1" x14ac:dyDescent="0.3"/>
    <row r="3755" hidden="1" x14ac:dyDescent="0.3"/>
    <row r="3756" hidden="1" x14ac:dyDescent="0.3"/>
    <row r="3757" hidden="1" x14ac:dyDescent="0.3"/>
    <row r="3758" hidden="1" x14ac:dyDescent="0.3"/>
    <row r="3759" hidden="1" x14ac:dyDescent="0.3"/>
    <row r="3760" hidden="1" x14ac:dyDescent="0.3"/>
    <row r="3761" hidden="1" x14ac:dyDescent="0.3"/>
    <row r="3762" hidden="1" x14ac:dyDescent="0.3"/>
    <row r="3763" hidden="1" x14ac:dyDescent="0.3"/>
    <row r="3764" hidden="1" x14ac:dyDescent="0.3"/>
    <row r="3765" hidden="1" x14ac:dyDescent="0.3"/>
    <row r="3766" hidden="1" x14ac:dyDescent="0.3"/>
    <row r="3767" hidden="1" x14ac:dyDescent="0.3"/>
    <row r="3768" hidden="1" x14ac:dyDescent="0.3"/>
    <row r="3769" hidden="1" x14ac:dyDescent="0.3"/>
    <row r="3770" hidden="1" x14ac:dyDescent="0.3"/>
    <row r="3771" hidden="1" x14ac:dyDescent="0.3"/>
    <row r="3772" hidden="1" x14ac:dyDescent="0.3"/>
    <row r="3773" hidden="1" x14ac:dyDescent="0.3"/>
    <row r="3774" hidden="1" x14ac:dyDescent="0.3"/>
    <row r="3775" hidden="1" x14ac:dyDescent="0.3"/>
    <row r="3776" hidden="1" x14ac:dyDescent="0.3"/>
    <row r="3777" hidden="1" x14ac:dyDescent="0.3"/>
    <row r="3778" hidden="1" x14ac:dyDescent="0.3"/>
    <row r="3779" hidden="1" x14ac:dyDescent="0.3"/>
    <row r="3780" hidden="1" x14ac:dyDescent="0.3"/>
    <row r="3781" hidden="1" x14ac:dyDescent="0.3"/>
    <row r="3782" hidden="1" x14ac:dyDescent="0.3"/>
    <row r="3783" hidden="1" x14ac:dyDescent="0.3"/>
    <row r="3784" hidden="1" x14ac:dyDescent="0.3"/>
    <row r="3785" hidden="1" x14ac:dyDescent="0.3"/>
    <row r="3786" hidden="1" x14ac:dyDescent="0.3"/>
    <row r="3787" hidden="1" x14ac:dyDescent="0.3"/>
    <row r="3788" hidden="1" x14ac:dyDescent="0.3"/>
    <row r="3789" hidden="1" x14ac:dyDescent="0.3"/>
    <row r="3790" hidden="1" x14ac:dyDescent="0.3"/>
    <row r="3791" hidden="1" x14ac:dyDescent="0.3"/>
    <row r="3792" hidden="1" x14ac:dyDescent="0.3"/>
    <row r="3793" hidden="1" x14ac:dyDescent="0.3"/>
    <row r="3794" hidden="1" x14ac:dyDescent="0.3"/>
    <row r="3795" hidden="1" x14ac:dyDescent="0.3"/>
    <row r="3796" hidden="1" x14ac:dyDescent="0.3"/>
    <row r="3797" hidden="1" x14ac:dyDescent="0.3"/>
    <row r="3798" hidden="1" x14ac:dyDescent="0.3"/>
    <row r="3799" hidden="1" x14ac:dyDescent="0.3"/>
    <row r="3800" hidden="1" x14ac:dyDescent="0.3"/>
    <row r="3801" hidden="1" x14ac:dyDescent="0.3"/>
    <row r="3802" hidden="1" x14ac:dyDescent="0.3"/>
    <row r="3803" hidden="1" x14ac:dyDescent="0.3"/>
    <row r="3804" hidden="1" x14ac:dyDescent="0.3"/>
    <row r="3805" hidden="1" x14ac:dyDescent="0.3"/>
    <row r="3806" hidden="1" x14ac:dyDescent="0.3"/>
    <row r="3807" hidden="1" x14ac:dyDescent="0.3"/>
    <row r="3808" hidden="1" x14ac:dyDescent="0.3"/>
    <row r="3809" hidden="1" x14ac:dyDescent="0.3"/>
    <row r="3810" hidden="1" x14ac:dyDescent="0.3"/>
    <row r="3811" hidden="1" x14ac:dyDescent="0.3"/>
    <row r="3812" hidden="1" x14ac:dyDescent="0.3"/>
    <row r="3813" hidden="1" x14ac:dyDescent="0.3"/>
    <row r="3814" hidden="1" x14ac:dyDescent="0.3"/>
    <row r="3815" hidden="1" x14ac:dyDescent="0.3"/>
    <row r="3816" hidden="1" x14ac:dyDescent="0.3"/>
    <row r="3817" hidden="1" x14ac:dyDescent="0.3"/>
    <row r="3818" hidden="1" x14ac:dyDescent="0.3"/>
    <row r="3819" hidden="1" x14ac:dyDescent="0.3"/>
    <row r="3820" hidden="1" x14ac:dyDescent="0.3"/>
    <row r="3821" hidden="1" x14ac:dyDescent="0.3"/>
    <row r="3822" hidden="1" x14ac:dyDescent="0.3"/>
    <row r="3823" hidden="1" x14ac:dyDescent="0.3"/>
    <row r="3824" hidden="1" x14ac:dyDescent="0.3"/>
    <row r="3825" hidden="1" x14ac:dyDescent="0.3"/>
    <row r="3826" hidden="1" x14ac:dyDescent="0.3"/>
    <row r="3827" hidden="1" x14ac:dyDescent="0.3"/>
    <row r="3828" hidden="1" x14ac:dyDescent="0.3"/>
    <row r="3829" hidden="1" x14ac:dyDescent="0.3"/>
    <row r="3830" hidden="1" x14ac:dyDescent="0.3"/>
    <row r="3831" hidden="1" x14ac:dyDescent="0.3"/>
    <row r="3832" hidden="1" x14ac:dyDescent="0.3"/>
    <row r="3833" hidden="1" x14ac:dyDescent="0.3"/>
    <row r="3834" hidden="1" x14ac:dyDescent="0.3"/>
    <row r="3835" hidden="1" x14ac:dyDescent="0.3"/>
    <row r="3836" hidden="1" x14ac:dyDescent="0.3"/>
    <row r="3837" hidden="1" x14ac:dyDescent="0.3"/>
    <row r="3838" hidden="1" x14ac:dyDescent="0.3"/>
    <row r="3839" hidden="1" x14ac:dyDescent="0.3"/>
    <row r="3840" hidden="1" x14ac:dyDescent="0.3"/>
    <row r="3841" hidden="1" x14ac:dyDescent="0.3"/>
    <row r="3842" hidden="1" x14ac:dyDescent="0.3"/>
    <row r="3843" hidden="1" x14ac:dyDescent="0.3"/>
    <row r="3844" hidden="1" x14ac:dyDescent="0.3"/>
    <row r="3845" hidden="1" x14ac:dyDescent="0.3"/>
    <row r="3846" hidden="1" x14ac:dyDescent="0.3"/>
    <row r="3847" hidden="1" x14ac:dyDescent="0.3"/>
    <row r="3848" hidden="1" x14ac:dyDescent="0.3"/>
    <row r="3849" hidden="1" x14ac:dyDescent="0.3"/>
    <row r="3850" hidden="1" x14ac:dyDescent="0.3"/>
    <row r="3851" hidden="1" x14ac:dyDescent="0.3"/>
    <row r="3852" hidden="1" x14ac:dyDescent="0.3"/>
    <row r="3853" hidden="1" x14ac:dyDescent="0.3"/>
    <row r="3854" hidden="1" x14ac:dyDescent="0.3"/>
    <row r="3855" hidden="1" x14ac:dyDescent="0.3"/>
    <row r="3856" hidden="1" x14ac:dyDescent="0.3"/>
    <row r="3857" hidden="1" x14ac:dyDescent="0.3"/>
    <row r="3858" hidden="1" x14ac:dyDescent="0.3"/>
    <row r="3859" hidden="1" x14ac:dyDescent="0.3"/>
    <row r="3860" hidden="1" x14ac:dyDescent="0.3"/>
    <row r="3861" hidden="1" x14ac:dyDescent="0.3"/>
    <row r="3862" hidden="1" x14ac:dyDescent="0.3"/>
    <row r="3863" hidden="1" x14ac:dyDescent="0.3"/>
    <row r="3864" hidden="1" x14ac:dyDescent="0.3"/>
    <row r="3865" hidden="1" x14ac:dyDescent="0.3"/>
    <row r="3866" hidden="1" x14ac:dyDescent="0.3"/>
    <row r="3867" hidden="1" x14ac:dyDescent="0.3"/>
    <row r="3868" hidden="1" x14ac:dyDescent="0.3"/>
    <row r="3869" hidden="1" x14ac:dyDescent="0.3"/>
    <row r="3870" hidden="1" x14ac:dyDescent="0.3"/>
    <row r="3871" hidden="1" x14ac:dyDescent="0.3"/>
    <row r="3872" hidden="1" x14ac:dyDescent="0.3"/>
    <row r="3873" hidden="1" x14ac:dyDescent="0.3"/>
    <row r="3874" hidden="1" x14ac:dyDescent="0.3"/>
    <row r="3875" hidden="1" x14ac:dyDescent="0.3"/>
    <row r="3876" hidden="1" x14ac:dyDescent="0.3"/>
    <row r="3877" hidden="1" x14ac:dyDescent="0.3"/>
    <row r="3878" hidden="1" x14ac:dyDescent="0.3"/>
    <row r="3879" hidden="1" x14ac:dyDescent="0.3"/>
    <row r="3880" hidden="1" x14ac:dyDescent="0.3"/>
    <row r="3881" hidden="1" x14ac:dyDescent="0.3"/>
    <row r="3882" hidden="1" x14ac:dyDescent="0.3"/>
    <row r="3883" hidden="1" x14ac:dyDescent="0.3"/>
    <row r="3884" hidden="1" x14ac:dyDescent="0.3"/>
    <row r="3885" hidden="1" x14ac:dyDescent="0.3"/>
    <row r="3886" hidden="1" x14ac:dyDescent="0.3"/>
    <row r="3887" hidden="1" x14ac:dyDescent="0.3"/>
    <row r="3888" hidden="1" x14ac:dyDescent="0.3"/>
    <row r="3889" hidden="1" x14ac:dyDescent="0.3"/>
    <row r="3890" hidden="1" x14ac:dyDescent="0.3"/>
    <row r="3891" hidden="1" x14ac:dyDescent="0.3"/>
    <row r="3892" hidden="1" x14ac:dyDescent="0.3"/>
    <row r="3893" hidden="1" x14ac:dyDescent="0.3"/>
    <row r="3894" hidden="1" x14ac:dyDescent="0.3"/>
    <row r="3895" hidden="1" x14ac:dyDescent="0.3"/>
    <row r="3896" hidden="1" x14ac:dyDescent="0.3"/>
    <row r="3897" hidden="1" x14ac:dyDescent="0.3"/>
    <row r="3898" hidden="1" x14ac:dyDescent="0.3"/>
    <row r="3899" hidden="1" x14ac:dyDescent="0.3"/>
    <row r="3900" hidden="1" x14ac:dyDescent="0.3"/>
    <row r="3901" hidden="1" x14ac:dyDescent="0.3"/>
    <row r="3902" hidden="1" x14ac:dyDescent="0.3"/>
    <row r="3903" hidden="1" x14ac:dyDescent="0.3"/>
    <row r="3904" hidden="1" x14ac:dyDescent="0.3"/>
    <row r="3905" hidden="1" x14ac:dyDescent="0.3"/>
    <row r="3906" hidden="1" x14ac:dyDescent="0.3"/>
    <row r="3907" hidden="1" x14ac:dyDescent="0.3"/>
    <row r="3908" hidden="1" x14ac:dyDescent="0.3"/>
    <row r="3909" hidden="1" x14ac:dyDescent="0.3"/>
    <row r="3910" hidden="1" x14ac:dyDescent="0.3"/>
    <row r="3911" hidden="1" x14ac:dyDescent="0.3"/>
    <row r="3912" hidden="1" x14ac:dyDescent="0.3"/>
    <row r="3913" hidden="1" x14ac:dyDescent="0.3"/>
    <row r="3914" hidden="1" x14ac:dyDescent="0.3"/>
    <row r="3915" hidden="1" x14ac:dyDescent="0.3"/>
    <row r="3916" hidden="1" x14ac:dyDescent="0.3"/>
    <row r="3917" hidden="1" x14ac:dyDescent="0.3"/>
    <row r="3918" hidden="1" x14ac:dyDescent="0.3"/>
    <row r="3919" hidden="1" x14ac:dyDescent="0.3"/>
    <row r="3920" hidden="1" x14ac:dyDescent="0.3"/>
    <row r="3921" hidden="1" x14ac:dyDescent="0.3"/>
    <row r="3922" hidden="1" x14ac:dyDescent="0.3"/>
    <row r="3923" hidden="1" x14ac:dyDescent="0.3"/>
    <row r="3924" hidden="1" x14ac:dyDescent="0.3"/>
    <row r="3925" hidden="1" x14ac:dyDescent="0.3"/>
    <row r="3926" hidden="1" x14ac:dyDescent="0.3"/>
    <row r="3927" hidden="1" x14ac:dyDescent="0.3"/>
    <row r="3928" hidden="1" x14ac:dyDescent="0.3"/>
    <row r="3929" hidden="1" x14ac:dyDescent="0.3"/>
    <row r="3930" hidden="1" x14ac:dyDescent="0.3"/>
    <row r="3931" hidden="1" x14ac:dyDescent="0.3"/>
    <row r="3932" hidden="1" x14ac:dyDescent="0.3"/>
    <row r="3933" hidden="1" x14ac:dyDescent="0.3"/>
    <row r="3934" hidden="1" x14ac:dyDescent="0.3"/>
    <row r="3935" hidden="1" x14ac:dyDescent="0.3"/>
    <row r="3936" hidden="1" x14ac:dyDescent="0.3"/>
    <row r="3937" hidden="1" x14ac:dyDescent="0.3"/>
    <row r="3938" hidden="1" x14ac:dyDescent="0.3"/>
    <row r="3939" hidden="1" x14ac:dyDescent="0.3"/>
    <row r="3940" hidden="1" x14ac:dyDescent="0.3"/>
    <row r="3941" hidden="1" x14ac:dyDescent="0.3"/>
    <row r="3942" hidden="1" x14ac:dyDescent="0.3"/>
    <row r="3943" hidden="1" x14ac:dyDescent="0.3"/>
    <row r="3944" hidden="1" x14ac:dyDescent="0.3"/>
    <row r="3945" hidden="1" x14ac:dyDescent="0.3"/>
    <row r="3946" hidden="1" x14ac:dyDescent="0.3"/>
    <row r="3947" hidden="1" x14ac:dyDescent="0.3"/>
    <row r="3948" hidden="1" x14ac:dyDescent="0.3"/>
    <row r="3949" hidden="1" x14ac:dyDescent="0.3"/>
    <row r="3950" hidden="1" x14ac:dyDescent="0.3"/>
    <row r="3951" hidden="1" x14ac:dyDescent="0.3"/>
    <row r="3952" hidden="1" x14ac:dyDescent="0.3"/>
    <row r="3953" hidden="1" x14ac:dyDescent="0.3"/>
    <row r="3954" hidden="1" x14ac:dyDescent="0.3"/>
    <row r="3955" hidden="1" x14ac:dyDescent="0.3"/>
    <row r="3956" hidden="1" x14ac:dyDescent="0.3"/>
    <row r="3957" hidden="1" x14ac:dyDescent="0.3"/>
    <row r="3958" hidden="1" x14ac:dyDescent="0.3"/>
    <row r="3959" hidden="1" x14ac:dyDescent="0.3"/>
    <row r="3960" hidden="1" x14ac:dyDescent="0.3"/>
    <row r="3961" hidden="1" x14ac:dyDescent="0.3"/>
    <row r="3962" hidden="1" x14ac:dyDescent="0.3"/>
    <row r="3963" hidden="1" x14ac:dyDescent="0.3"/>
    <row r="3964" hidden="1" x14ac:dyDescent="0.3"/>
    <row r="3965" hidden="1" x14ac:dyDescent="0.3"/>
    <row r="3966" hidden="1" x14ac:dyDescent="0.3"/>
    <row r="3967" hidden="1" x14ac:dyDescent="0.3"/>
    <row r="3968" hidden="1" x14ac:dyDescent="0.3"/>
    <row r="3969" hidden="1" x14ac:dyDescent="0.3"/>
    <row r="3970" hidden="1" x14ac:dyDescent="0.3"/>
    <row r="3971" hidden="1" x14ac:dyDescent="0.3"/>
    <row r="3972" hidden="1" x14ac:dyDescent="0.3"/>
    <row r="3973" hidden="1" x14ac:dyDescent="0.3"/>
    <row r="3974" hidden="1" x14ac:dyDescent="0.3"/>
    <row r="3975" hidden="1" x14ac:dyDescent="0.3"/>
    <row r="3976" hidden="1" x14ac:dyDescent="0.3"/>
    <row r="3977" hidden="1" x14ac:dyDescent="0.3"/>
    <row r="3978" hidden="1" x14ac:dyDescent="0.3"/>
    <row r="3979" hidden="1" x14ac:dyDescent="0.3"/>
    <row r="3980" hidden="1" x14ac:dyDescent="0.3"/>
    <row r="3981" hidden="1" x14ac:dyDescent="0.3"/>
    <row r="3982" hidden="1" x14ac:dyDescent="0.3"/>
    <row r="3983" hidden="1" x14ac:dyDescent="0.3"/>
    <row r="3984" hidden="1" x14ac:dyDescent="0.3"/>
    <row r="3985" spans="3:3" hidden="1" x14ac:dyDescent="0.3"/>
    <row r="3986" spans="3:3" hidden="1" x14ac:dyDescent="0.3"/>
    <row r="3987" spans="3:3" hidden="1" x14ac:dyDescent="0.3"/>
    <row r="3988" spans="3:3" hidden="1" x14ac:dyDescent="0.3"/>
    <row r="3989" spans="3:3" hidden="1" x14ac:dyDescent="0.3"/>
    <row r="3990" spans="3:3" hidden="1" x14ac:dyDescent="0.3"/>
    <row r="3991" spans="3:3" hidden="1" x14ac:dyDescent="0.3">
      <c r="C3991" s="108"/>
    </row>
    <row r="3992" spans="3:3" hidden="1" x14ac:dyDescent="0.3">
      <c r="C3992" s="108"/>
    </row>
    <row r="3993" spans="3:3" hidden="1" x14ac:dyDescent="0.3"/>
    <row r="3994" spans="3:3" hidden="1" x14ac:dyDescent="0.3"/>
    <row r="3995" spans="3:3" hidden="1" x14ac:dyDescent="0.3"/>
    <row r="3996" spans="3:3" hidden="1" x14ac:dyDescent="0.3"/>
    <row r="3997" spans="3:3" hidden="1" x14ac:dyDescent="0.3"/>
    <row r="3998" spans="3:3" hidden="1" x14ac:dyDescent="0.3"/>
    <row r="3999" spans="3:3" hidden="1" x14ac:dyDescent="0.3"/>
    <row r="4000" spans="3:3" hidden="1" x14ac:dyDescent="0.3"/>
    <row r="4001" hidden="1" x14ac:dyDescent="0.3"/>
    <row r="4002" hidden="1" x14ac:dyDescent="0.3"/>
    <row r="4003" hidden="1" x14ac:dyDescent="0.3"/>
    <row r="4004" hidden="1" x14ac:dyDescent="0.3"/>
    <row r="4005" hidden="1" x14ac:dyDescent="0.3"/>
    <row r="4006" hidden="1" x14ac:dyDescent="0.3"/>
    <row r="4007" hidden="1" x14ac:dyDescent="0.3"/>
    <row r="4008" hidden="1" x14ac:dyDescent="0.3"/>
    <row r="4009" hidden="1" x14ac:dyDescent="0.3"/>
    <row r="4010" hidden="1" x14ac:dyDescent="0.3"/>
    <row r="4011" hidden="1" x14ac:dyDescent="0.3"/>
    <row r="4012" hidden="1" x14ac:dyDescent="0.3"/>
    <row r="4013" hidden="1" x14ac:dyDescent="0.3"/>
    <row r="4014" hidden="1" x14ac:dyDescent="0.3"/>
    <row r="4015" hidden="1" x14ac:dyDescent="0.3"/>
    <row r="4016" hidden="1" x14ac:dyDescent="0.3"/>
    <row r="4017" hidden="1" x14ac:dyDescent="0.3"/>
    <row r="4018" hidden="1" x14ac:dyDescent="0.3"/>
    <row r="4019" hidden="1" x14ac:dyDescent="0.3"/>
    <row r="4020" hidden="1" x14ac:dyDescent="0.3"/>
    <row r="4021" hidden="1" x14ac:dyDescent="0.3"/>
    <row r="4022" hidden="1" x14ac:dyDescent="0.3"/>
    <row r="4023" hidden="1" x14ac:dyDescent="0.3"/>
    <row r="4024" hidden="1" x14ac:dyDescent="0.3"/>
    <row r="4025" hidden="1" x14ac:dyDescent="0.3"/>
    <row r="4026" hidden="1" x14ac:dyDescent="0.3"/>
    <row r="4027" hidden="1" x14ac:dyDescent="0.3"/>
    <row r="4028" hidden="1" x14ac:dyDescent="0.3"/>
    <row r="4029" hidden="1" x14ac:dyDescent="0.3"/>
    <row r="4030" hidden="1" x14ac:dyDescent="0.3"/>
    <row r="4031" hidden="1" x14ac:dyDescent="0.3"/>
    <row r="4032" hidden="1" x14ac:dyDescent="0.3"/>
    <row r="4033" hidden="1" x14ac:dyDescent="0.3"/>
    <row r="4034" hidden="1" x14ac:dyDescent="0.3"/>
    <row r="4035" hidden="1" x14ac:dyDescent="0.3"/>
    <row r="4036" hidden="1" x14ac:dyDescent="0.3"/>
    <row r="4037" hidden="1" x14ac:dyDescent="0.3"/>
    <row r="4038" hidden="1" x14ac:dyDescent="0.3"/>
    <row r="4039" hidden="1" x14ac:dyDescent="0.3"/>
    <row r="4040" hidden="1" x14ac:dyDescent="0.3"/>
    <row r="4041" hidden="1" x14ac:dyDescent="0.3"/>
    <row r="4042" hidden="1" x14ac:dyDescent="0.3"/>
    <row r="4043" hidden="1" x14ac:dyDescent="0.3"/>
    <row r="4044" hidden="1" x14ac:dyDescent="0.3"/>
    <row r="4045" hidden="1" x14ac:dyDescent="0.3"/>
    <row r="4046" hidden="1" x14ac:dyDescent="0.3"/>
    <row r="4047" hidden="1" x14ac:dyDescent="0.3"/>
    <row r="4048" hidden="1" x14ac:dyDescent="0.3"/>
    <row r="4049" hidden="1" x14ac:dyDescent="0.3"/>
    <row r="4050" hidden="1" x14ac:dyDescent="0.3"/>
    <row r="4051" hidden="1" x14ac:dyDescent="0.3"/>
    <row r="4052" hidden="1" x14ac:dyDescent="0.3"/>
    <row r="4053" hidden="1" x14ac:dyDescent="0.3"/>
    <row r="4054" hidden="1" x14ac:dyDescent="0.3"/>
    <row r="4055" hidden="1" x14ac:dyDescent="0.3"/>
    <row r="4056" hidden="1" x14ac:dyDescent="0.3"/>
    <row r="4057" hidden="1" x14ac:dyDescent="0.3"/>
    <row r="4058" hidden="1" x14ac:dyDescent="0.3"/>
    <row r="4059" hidden="1" x14ac:dyDescent="0.3"/>
    <row r="4060" hidden="1" x14ac:dyDescent="0.3"/>
    <row r="4061" hidden="1" x14ac:dyDescent="0.3"/>
    <row r="4062" hidden="1" x14ac:dyDescent="0.3"/>
    <row r="4063" hidden="1" x14ac:dyDescent="0.3"/>
    <row r="4064" hidden="1" x14ac:dyDescent="0.3"/>
    <row r="4065" hidden="1" x14ac:dyDescent="0.3"/>
    <row r="4066" hidden="1" x14ac:dyDescent="0.3"/>
    <row r="4067" hidden="1" x14ac:dyDescent="0.3"/>
    <row r="4068" hidden="1" x14ac:dyDescent="0.3"/>
    <row r="4069" hidden="1" x14ac:dyDescent="0.3"/>
    <row r="4070" hidden="1" x14ac:dyDescent="0.3"/>
    <row r="4071" hidden="1" x14ac:dyDescent="0.3"/>
    <row r="4072" hidden="1" x14ac:dyDescent="0.3"/>
    <row r="4073" hidden="1" x14ac:dyDescent="0.3"/>
    <row r="4074" hidden="1" x14ac:dyDescent="0.3"/>
    <row r="4075" hidden="1" x14ac:dyDescent="0.3"/>
    <row r="4076" hidden="1" x14ac:dyDescent="0.3"/>
    <row r="4077" hidden="1" x14ac:dyDescent="0.3"/>
    <row r="4078" hidden="1" x14ac:dyDescent="0.3"/>
    <row r="4079" hidden="1" x14ac:dyDescent="0.3"/>
    <row r="4080" hidden="1" x14ac:dyDescent="0.3"/>
    <row r="4081" hidden="1" x14ac:dyDescent="0.3"/>
    <row r="4082" hidden="1" x14ac:dyDescent="0.3"/>
    <row r="4083" hidden="1" x14ac:dyDescent="0.3"/>
    <row r="4084" hidden="1" x14ac:dyDescent="0.3"/>
    <row r="4085" hidden="1" x14ac:dyDescent="0.3"/>
    <row r="4086" hidden="1" x14ac:dyDescent="0.3"/>
    <row r="4087" hidden="1" x14ac:dyDescent="0.3"/>
    <row r="4088" hidden="1" x14ac:dyDescent="0.3"/>
    <row r="4089" hidden="1" x14ac:dyDescent="0.3"/>
    <row r="4090" hidden="1" x14ac:dyDescent="0.3"/>
    <row r="4091" hidden="1" x14ac:dyDescent="0.3"/>
    <row r="4092" hidden="1" x14ac:dyDescent="0.3"/>
    <row r="4093" hidden="1" x14ac:dyDescent="0.3"/>
    <row r="4094" hidden="1" x14ac:dyDescent="0.3"/>
    <row r="4095" hidden="1" x14ac:dyDescent="0.3"/>
    <row r="4096" hidden="1" x14ac:dyDescent="0.3"/>
    <row r="4097" hidden="1" x14ac:dyDescent="0.3"/>
    <row r="4098" hidden="1" x14ac:dyDescent="0.3"/>
    <row r="4099" hidden="1" x14ac:dyDescent="0.3"/>
    <row r="4100" hidden="1" x14ac:dyDescent="0.3"/>
    <row r="4101" hidden="1" x14ac:dyDescent="0.3"/>
    <row r="4102" hidden="1" x14ac:dyDescent="0.3"/>
    <row r="4103" hidden="1" x14ac:dyDescent="0.3"/>
    <row r="4104" hidden="1" x14ac:dyDescent="0.3"/>
    <row r="4105" hidden="1" x14ac:dyDescent="0.3"/>
    <row r="4106" hidden="1" x14ac:dyDescent="0.3"/>
    <row r="4107" hidden="1" x14ac:dyDescent="0.3"/>
    <row r="4108" hidden="1" x14ac:dyDescent="0.3"/>
    <row r="4109" hidden="1" x14ac:dyDescent="0.3"/>
    <row r="4110" hidden="1" x14ac:dyDescent="0.3"/>
    <row r="4111" hidden="1" x14ac:dyDescent="0.3"/>
    <row r="4112" hidden="1" x14ac:dyDescent="0.3"/>
    <row r="4113" hidden="1" x14ac:dyDescent="0.3"/>
    <row r="4114" hidden="1" x14ac:dyDescent="0.3"/>
    <row r="4115" hidden="1" x14ac:dyDescent="0.3"/>
    <row r="4116" hidden="1" x14ac:dyDescent="0.3"/>
    <row r="4117" hidden="1" x14ac:dyDescent="0.3"/>
    <row r="4118" hidden="1" x14ac:dyDescent="0.3"/>
    <row r="4119" hidden="1" x14ac:dyDescent="0.3"/>
    <row r="4120" hidden="1" x14ac:dyDescent="0.3"/>
    <row r="4121" hidden="1" x14ac:dyDescent="0.3"/>
    <row r="4122" hidden="1" x14ac:dyDescent="0.3"/>
    <row r="4123" hidden="1" x14ac:dyDescent="0.3"/>
    <row r="4124" hidden="1" x14ac:dyDescent="0.3"/>
    <row r="4125" hidden="1" x14ac:dyDescent="0.3"/>
    <row r="4126" hidden="1" x14ac:dyDescent="0.3"/>
    <row r="4127" hidden="1" x14ac:dyDescent="0.3"/>
    <row r="4128" hidden="1" x14ac:dyDescent="0.3"/>
    <row r="4129" hidden="1" x14ac:dyDescent="0.3"/>
    <row r="4130" hidden="1" x14ac:dyDescent="0.3"/>
    <row r="4131" hidden="1" x14ac:dyDescent="0.3"/>
    <row r="4132" hidden="1" x14ac:dyDescent="0.3"/>
    <row r="4133" hidden="1" x14ac:dyDescent="0.3"/>
    <row r="4134" hidden="1" x14ac:dyDescent="0.3"/>
    <row r="4135" hidden="1" x14ac:dyDescent="0.3"/>
    <row r="4136" hidden="1" x14ac:dyDescent="0.3"/>
    <row r="4137" hidden="1" x14ac:dyDescent="0.3"/>
    <row r="4138" hidden="1" x14ac:dyDescent="0.3"/>
    <row r="4139" hidden="1" x14ac:dyDescent="0.3"/>
    <row r="4140" hidden="1" x14ac:dyDescent="0.3"/>
    <row r="4141" hidden="1" x14ac:dyDescent="0.3"/>
    <row r="4142" hidden="1" x14ac:dyDescent="0.3"/>
    <row r="4143" hidden="1" x14ac:dyDescent="0.3"/>
    <row r="4144" hidden="1" x14ac:dyDescent="0.3"/>
    <row r="4145" hidden="1" x14ac:dyDescent="0.3"/>
    <row r="4146" hidden="1" x14ac:dyDescent="0.3"/>
    <row r="4147" hidden="1" x14ac:dyDescent="0.3"/>
    <row r="4148" hidden="1" x14ac:dyDescent="0.3"/>
    <row r="4149" hidden="1" x14ac:dyDescent="0.3"/>
    <row r="4150" hidden="1" x14ac:dyDescent="0.3"/>
    <row r="4151" hidden="1" x14ac:dyDescent="0.3"/>
    <row r="4152" hidden="1" x14ac:dyDescent="0.3"/>
    <row r="4153" hidden="1" x14ac:dyDescent="0.3"/>
    <row r="4154" hidden="1" x14ac:dyDescent="0.3"/>
    <row r="4155" hidden="1" x14ac:dyDescent="0.3"/>
    <row r="4156" hidden="1" x14ac:dyDescent="0.3"/>
    <row r="4157" hidden="1" x14ac:dyDescent="0.3"/>
    <row r="4158" hidden="1" x14ac:dyDescent="0.3"/>
    <row r="4159" hidden="1" x14ac:dyDescent="0.3"/>
    <row r="4160" hidden="1" x14ac:dyDescent="0.3"/>
    <row r="4161" hidden="1" x14ac:dyDescent="0.3"/>
    <row r="4162" hidden="1" x14ac:dyDescent="0.3"/>
    <row r="4163" hidden="1" x14ac:dyDescent="0.3"/>
    <row r="4164" hidden="1" x14ac:dyDescent="0.3"/>
    <row r="4165" hidden="1" x14ac:dyDescent="0.3"/>
    <row r="4166" hidden="1" x14ac:dyDescent="0.3"/>
    <row r="4167" hidden="1" x14ac:dyDescent="0.3"/>
    <row r="4168" hidden="1" x14ac:dyDescent="0.3"/>
    <row r="4169" hidden="1" x14ac:dyDescent="0.3"/>
    <row r="4170" hidden="1" x14ac:dyDescent="0.3"/>
    <row r="4171" hidden="1" x14ac:dyDescent="0.3"/>
    <row r="4172" hidden="1" x14ac:dyDescent="0.3"/>
    <row r="4173" hidden="1" x14ac:dyDescent="0.3"/>
    <row r="4174" hidden="1" x14ac:dyDescent="0.3"/>
    <row r="4175" hidden="1" x14ac:dyDescent="0.3"/>
    <row r="4176" hidden="1" x14ac:dyDescent="0.3"/>
    <row r="4177" hidden="1" x14ac:dyDescent="0.3"/>
    <row r="4178" hidden="1" x14ac:dyDescent="0.3"/>
    <row r="4179" hidden="1" x14ac:dyDescent="0.3"/>
    <row r="4180" hidden="1" x14ac:dyDescent="0.3"/>
    <row r="4181" hidden="1" x14ac:dyDescent="0.3"/>
    <row r="4182" hidden="1" x14ac:dyDescent="0.3"/>
    <row r="4183" hidden="1" x14ac:dyDescent="0.3"/>
    <row r="4184" hidden="1" x14ac:dyDescent="0.3"/>
    <row r="4185" hidden="1" x14ac:dyDescent="0.3"/>
    <row r="4186" hidden="1" x14ac:dyDescent="0.3"/>
    <row r="4187" hidden="1" x14ac:dyDescent="0.3"/>
    <row r="4188" hidden="1" x14ac:dyDescent="0.3"/>
    <row r="4189" hidden="1" x14ac:dyDescent="0.3"/>
    <row r="4190" hidden="1" x14ac:dyDescent="0.3"/>
    <row r="4191" hidden="1" x14ac:dyDescent="0.3"/>
    <row r="4192" hidden="1" x14ac:dyDescent="0.3"/>
    <row r="4193" hidden="1" x14ac:dyDescent="0.3"/>
    <row r="4194" hidden="1" x14ac:dyDescent="0.3"/>
    <row r="4195" hidden="1" x14ac:dyDescent="0.3"/>
    <row r="4196" hidden="1" x14ac:dyDescent="0.3"/>
    <row r="4197" hidden="1" x14ac:dyDescent="0.3"/>
    <row r="4198" hidden="1" x14ac:dyDescent="0.3"/>
    <row r="4199" hidden="1" x14ac:dyDescent="0.3"/>
    <row r="4200" hidden="1" x14ac:dyDescent="0.3"/>
    <row r="4201" hidden="1" x14ac:dyDescent="0.3"/>
    <row r="4202" hidden="1" x14ac:dyDescent="0.3"/>
    <row r="4203" hidden="1" x14ac:dyDescent="0.3"/>
    <row r="4204" hidden="1" x14ac:dyDescent="0.3"/>
    <row r="4205" hidden="1" x14ac:dyDescent="0.3"/>
    <row r="4206" hidden="1" x14ac:dyDescent="0.3"/>
    <row r="4207" hidden="1" x14ac:dyDescent="0.3"/>
    <row r="4208" hidden="1" x14ac:dyDescent="0.3"/>
    <row r="4209" hidden="1" x14ac:dyDescent="0.3"/>
    <row r="4210" hidden="1" x14ac:dyDescent="0.3"/>
    <row r="4211" hidden="1" x14ac:dyDescent="0.3"/>
    <row r="4212" hidden="1" x14ac:dyDescent="0.3"/>
    <row r="4213" hidden="1" x14ac:dyDescent="0.3"/>
    <row r="4214" hidden="1" x14ac:dyDescent="0.3"/>
    <row r="4215" hidden="1" x14ac:dyDescent="0.3"/>
    <row r="4216" hidden="1" x14ac:dyDescent="0.3"/>
    <row r="4217" hidden="1" x14ac:dyDescent="0.3"/>
    <row r="4218" hidden="1" x14ac:dyDescent="0.3"/>
    <row r="4219" hidden="1" x14ac:dyDescent="0.3"/>
    <row r="4220" hidden="1" x14ac:dyDescent="0.3"/>
    <row r="4221" hidden="1" x14ac:dyDescent="0.3"/>
    <row r="4222" hidden="1" x14ac:dyDescent="0.3"/>
    <row r="4223" hidden="1" x14ac:dyDescent="0.3"/>
    <row r="4224" hidden="1" x14ac:dyDescent="0.3"/>
    <row r="4225" hidden="1" x14ac:dyDescent="0.3"/>
    <row r="4226" hidden="1" x14ac:dyDescent="0.3"/>
    <row r="4227" hidden="1" x14ac:dyDescent="0.3"/>
    <row r="4228" hidden="1" x14ac:dyDescent="0.3"/>
    <row r="4229" hidden="1" x14ac:dyDescent="0.3"/>
    <row r="4230" hidden="1" x14ac:dyDescent="0.3"/>
    <row r="4231" hidden="1" x14ac:dyDescent="0.3"/>
    <row r="4232" hidden="1" x14ac:dyDescent="0.3"/>
    <row r="4233" hidden="1" x14ac:dyDescent="0.3"/>
    <row r="4234" hidden="1" x14ac:dyDescent="0.3"/>
    <row r="4235" hidden="1" x14ac:dyDescent="0.3"/>
    <row r="4236" hidden="1" x14ac:dyDescent="0.3"/>
    <row r="4237" hidden="1" x14ac:dyDescent="0.3"/>
    <row r="4238" hidden="1" x14ac:dyDescent="0.3"/>
    <row r="4239" hidden="1" x14ac:dyDescent="0.3"/>
    <row r="4240" hidden="1" x14ac:dyDescent="0.3"/>
    <row r="4241" hidden="1" x14ac:dyDescent="0.3"/>
    <row r="4242" hidden="1" x14ac:dyDescent="0.3"/>
    <row r="4243" hidden="1" x14ac:dyDescent="0.3"/>
    <row r="4244" hidden="1" x14ac:dyDescent="0.3"/>
    <row r="4245" hidden="1" x14ac:dyDescent="0.3"/>
    <row r="4246" hidden="1" x14ac:dyDescent="0.3"/>
    <row r="4247" hidden="1" x14ac:dyDescent="0.3"/>
    <row r="4248" hidden="1" x14ac:dyDescent="0.3"/>
    <row r="4249" hidden="1" x14ac:dyDescent="0.3"/>
    <row r="4250" hidden="1" x14ac:dyDescent="0.3"/>
    <row r="4251" hidden="1" x14ac:dyDescent="0.3"/>
    <row r="4252" hidden="1" x14ac:dyDescent="0.3"/>
    <row r="4253" hidden="1" x14ac:dyDescent="0.3"/>
    <row r="4254" hidden="1" x14ac:dyDescent="0.3"/>
    <row r="4255" hidden="1" x14ac:dyDescent="0.3"/>
    <row r="4256" hidden="1" x14ac:dyDescent="0.3"/>
    <row r="4257" hidden="1" x14ac:dyDescent="0.3"/>
    <row r="4258" hidden="1" x14ac:dyDescent="0.3"/>
    <row r="4259" hidden="1" x14ac:dyDescent="0.3"/>
    <row r="4260" hidden="1" x14ac:dyDescent="0.3"/>
    <row r="4261" hidden="1" x14ac:dyDescent="0.3"/>
    <row r="4262" hidden="1" x14ac:dyDescent="0.3"/>
    <row r="4263" hidden="1" x14ac:dyDescent="0.3"/>
    <row r="4264" hidden="1" x14ac:dyDescent="0.3"/>
    <row r="4265" hidden="1" x14ac:dyDescent="0.3"/>
    <row r="4266" hidden="1" x14ac:dyDescent="0.3"/>
    <row r="4267" hidden="1" x14ac:dyDescent="0.3"/>
    <row r="4268" hidden="1" x14ac:dyDescent="0.3"/>
    <row r="4269" hidden="1" x14ac:dyDescent="0.3"/>
    <row r="4270" hidden="1" x14ac:dyDescent="0.3"/>
    <row r="4271" hidden="1" x14ac:dyDescent="0.3"/>
    <row r="4272" hidden="1" x14ac:dyDescent="0.3"/>
    <row r="4273" hidden="1" x14ac:dyDescent="0.3"/>
    <row r="4274" hidden="1" x14ac:dyDescent="0.3"/>
    <row r="4275" hidden="1" x14ac:dyDescent="0.3"/>
    <row r="4276" hidden="1" x14ac:dyDescent="0.3"/>
    <row r="4277" hidden="1" x14ac:dyDescent="0.3"/>
    <row r="4278" hidden="1" x14ac:dyDescent="0.3"/>
    <row r="4279" hidden="1" x14ac:dyDescent="0.3"/>
    <row r="4280" hidden="1" x14ac:dyDescent="0.3"/>
    <row r="4281" hidden="1" x14ac:dyDescent="0.3"/>
    <row r="4282" hidden="1" x14ac:dyDescent="0.3"/>
    <row r="4283" hidden="1" x14ac:dyDescent="0.3"/>
    <row r="4284" hidden="1" x14ac:dyDescent="0.3"/>
    <row r="4285" hidden="1" x14ac:dyDescent="0.3"/>
    <row r="4286" hidden="1" x14ac:dyDescent="0.3"/>
    <row r="4287" hidden="1" x14ac:dyDescent="0.3"/>
    <row r="4288" hidden="1" x14ac:dyDescent="0.3"/>
    <row r="4289" hidden="1" x14ac:dyDescent="0.3"/>
    <row r="4290" hidden="1" x14ac:dyDescent="0.3"/>
    <row r="4291" hidden="1" x14ac:dyDescent="0.3"/>
    <row r="4292" hidden="1" x14ac:dyDescent="0.3"/>
    <row r="4293" hidden="1" x14ac:dyDescent="0.3"/>
    <row r="4294" hidden="1" x14ac:dyDescent="0.3"/>
    <row r="4295" hidden="1" x14ac:dyDescent="0.3"/>
    <row r="4296" hidden="1" x14ac:dyDescent="0.3"/>
    <row r="4297" hidden="1" x14ac:dyDescent="0.3"/>
    <row r="4298" hidden="1" x14ac:dyDescent="0.3"/>
    <row r="4299" hidden="1" x14ac:dyDescent="0.3"/>
    <row r="4300" hidden="1" x14ac:dyDescent="0.3"/>
    <row r="4301" hidden="1" x14ac:dyDescent="0.3"/>
    <row r="4302" hidden="1" x14ac:dyDescent="0.3"/>
    <row r="4303" hidden="1" x14ac:dyDescent="0.3"/>
    <row r="4304" hidden="1" x14ac:dyDescent="0.3"/>
    <row r="4305" hidden="1" x14ac:dyDescent="0.3"/>
    <row r="4306" hidden="1" x14ac:dyDescent="0.3"/>
    <row r="4307" hidden="1" x14ac:dyDescent="0.3"/>
    <row r="4308" hidden="1" x14ac:dyDescent="0.3"/>
    <row r="4309" hidden="1" x14ac:dyDescent="0.3"/>
    <row r="4310" hidden="1" x14ac:dyDescent="0.3"/>
    <row r="4311" hidden="1" x14ac:dyDescent="0.3"/>
    <row r="4312" hidden="1" x14ac:dyDescent="0.3"/>
    <row r="4313" hidden="1" x14ac:dyDescent="0.3"/>
    <row r="4314" hidden="1" x14ac:dyDescent="0.3"/>
    <row r="4315" hidden="1" x14ac:dyDescent="0.3"/>
    <row r="4316" hidden="1" x14ac:dyDescent="0.3"/>
    <row r="4317" hidden="1" x14ac:dyDescent="0.3"/>
    <row r="4318" hidden="1" x14ac:dyDescent="0.3"/>
    <row r="4319" hidden="1" x14ac:dyDescent="0.3"/>
    <row r="4320" hidden="1" x14ac:dyDescent="0.3"/>
    <row r="4321" hidden="1" x14ac:dyDescent="0.3"/>
    <row r="4322" hidden="1" x14ac:dyDescent="0.3"/>
    <row r="4323" hidden="1" x14ac:dyDescent="0.3"/>
    <row r="4324" hidden="1" x14ac:dyDescent="0.3"/>
    <row r="4325" hidden="1" x14ac:dyDescent="0.3"/>
    <row r="4326" hidden="1" x14ac:dyDescent="0.3"/>
    <row r="4327" hidden="1" x14ac:dyDescent="0.3"/>
    <row r="4328" hidden="1" x14ac:dyDescent="0.3"/>
    <row r="4329" hidden="1" x14ac:dyDescent="0.3"/>
    <row r="4330" hidden="1" x14ac:dyDescent="0.3"/>
    <row r="4331" hidden="1" x14ac:dyDescent="0.3"/>
    <row r="4332" hidden="1" x14ac:dyDescent="0.3"/>
    <row r="4333" hidden="1" x14ac:dyDescent="0.3"/>
    <row r="4334" hidden="1" x14ac:dyDescent="0.3"/>
    <row r="4335" hidden="1" x14ac:dyDescent="0.3"/>
    <row r="4336" hidden="1" x14ac:dyDescent="0.3"/>
    <row r="4337" hidden="1" x14ac:dyDescent="0.3"/>
    <row r="4338" hidden="1" x14ac:dyDescent="0.3"/>
    <row r="4339" hidden="1" x14ac:dyDescent="0.3"/>
    <row r="4340" hidden="1" x14ac:dyDescent="0.3"/>
    <row r="4341" hidden="1" x14ac:dyDescent="0.3"/>
    <row r="4342" hidden="1" x14ac:dyDescent="0.3"/>
    <row r="4343" hidden="1" x14ac:dyDescent="0.3"/>
    <row r="4344" hidden="1" x14ac:dyDescent="0.3"/>
    <row r="4345" hidden="1" x14ac:dyDescent="0.3"/>
    <row r="4346" hidden="1" x14ac:dyDescent="0.3"/>
    <row r="4347" hidden="1" x14ac:dyDescent="0.3"/>
    <row r="4348" hidden="1" x14ac:dyDescent="0.3"/>
    <row r="4349" hidden="1" x14ac:dyDescent="0.3"/>
    <row r="4350" hidden="1" x14ac:dyDescent="0.3"/>
    <row r="4351" hidden="1" x14ac:dyDescent="0.3"/>
    <row r="4352" hidden="1" x14ac:dyDescent="0.3"/>
    <row r="4353" hidden="1" x14ac:dyDescent="0.3"/>
    <row r="4354" hidden="1" x14ac:dyDescent="0.3"/>
    <row r="4355" hidden="1" x14ac:dyDescent="0.3"/>
    <row r="4356" hidden="1" x14ac:dyDescent="0.3"/>
    <row r="4357" hidden="1" x14ac:dyDescent="0.3"/>
    <row r="4358" hidden="1" x14ac:dyDescent="0.3"/>
    <row r="4359" hidden="1" x14ac:dyDescent="0.3"/>
    <row r="4360" hidden="1" x14ac:dyDescent="0.3"/>
    <row r="4361" hidden="1" x14ac:dyDescent="0.3"/>
    <row r="4362" hidden="1" x14ac:dyDescent="0.3"/>
    <row r="4363" hidden="1" x14ac:dyDescent="0.3"/>
    <row r="4364" hidden="1" x14ac:dyDescent="0.3"/>
    <row r="4365" hidden="1" x14ac:dyDescent="0.3"/>
    <row r="4366" hidden="1" x14ac:dyDescent="0.3"/>
    <row r="4367" hidden="1" x14ac:dyDescent="0.3"/>
    <row r="4368" hidden="1" x14ac:dyDescent="0.3"/>
    <row r="4369" hidden="1" x14ac:dyDescent="0.3"/>
    <row r="4370" hidden="1" x14ac:dyDescent="0.3"/>
    <row r="4371" hidden="1" x14ac:dyDescent="0.3"/>
    <row r="4372" hidden="1" x14ac:dyDescent="0.3"/>
    <row r="4373" hidden="1" x14ac:dyDescent="0.3"/>
    <row r="4374" hidden="1" x14ac:dyDescent="0.3"/>
    <row r="4375" hidden="1" x14ac:dyDescent="0.3"/>
    <row r="4376" hidden="1" x14ac:dyDescent="0.3"/>
    <row r="4377" hidden="1" x14ac:dyDescent="0.3"/>
    <row r="4378" hidden="1" x14ac:dyDescent="0.3"/>
    <row r="4379" hidden="1" x14ac:dyDescent="0.3"/>
    <row r="4380" hidden="1" x14ac:dyDescent="0.3"/>
    <row r="4381" hidden="1" x14ac:dyDescent="0.3"/>
    <row r="4382" hidden="1" x14ac:dyDescent="0.3"/>
    <row r="4383" hidden="1" x14ac:dyDescent="0.3"/>
    <row r="4384" hidden="1" x14ac:dyDescent="0.3"/>
    <row r="4385" hidden="1" x14ac:dyDescent="0.3"/>
    <row r="4386" hidden="1" x14ac:dyDescent="0.3"/>
    <row r="4387" hidden="1" x14ac:dyDescent="0.3"/>
    <row r="4388" hidden="1" x14ac:dyDescent="0.3"/>
    <row r="4389" hidden="1" x14ac:dyDescent="0.3"/>
    <row r="4390" hidden="1" x14ac:dyDescent="0.3"/>
    <row r="4391" hidden="1" x14ac:dyDescent="0.3"/>
    <row r="4392" hidden="1" x14ac:dyDescent="0.3"/>
    <row r="4393" hidden="1" x14ac:dyDescent="0.3"/>
    <row r="4394" hidden="1" x14ac:dyDescent="0.3"/>
    <row r="4395" hidden="1" x14ac:dyDescent="0.3"/>
    <row r="4396" hidden="1" x14ac:dyDescent="0.3"/>
    <row r="4397" hidden="1" x14ac:dyDescent="0.3"/>
    <row r="4398" hidden="1" x14ac:dyDescent="0.3"/>
    <row r="4399" hidden="1" x14ac:dyDescent="0.3"/>
    <row r="4400" hidden="1" x14ac:dyDescent="0.3"/>
    <row r="4401" spans="3:3" hidden="1" x14ac:dyDescent="0.3"/>
    <row r="4402" spans="3:3" hidden="1" x14ac:dyDescent="0.3"/>
    <row r="4403" spans="3:3" hidden="1" x14ac:dyDescent="0.3"/>
    <row r="4404" spans="3:3" hidden="1" x14ac:dyDescent="0.3"/>
    <row r="4405" spans="3:3" hidden="1" x14ac:dyDescent="0.3"/>
    <row r="4406" spans="3:3" hidden="1" x14ac:dyDescent="0.3"/>
    <row r="4407" spans="3:3" hidden="1" x14ac:dyDescent="0.3">
      <c r="C4407" s="108"/>
    </row>
    <row r="4408" spans="3:3" hidden="1" x14ac:dyDescent="0.3">
      <c r="C4408" s="108"/>
    </row>
    <row r="4409" spans="3:3" hidden="1" x14ac:dyDescent="0.3"/>
    <row r="4410" spans="3:3" hidden="1" x14ac:dyDescent="0.3"/>
    <row r="4411" spans="3:3" hidden="1" x14ac:dyDescent="0.3"/>
    <row r="4412" spans="3:3" hidden="1" x14ac:dyDescent="0.3"/>
    <row r="4413" spans="3:3" hidden="1" x14ac:dyDescent="0.3"/>
    <row r="4414" spans="3:3" hidden="1" x14ac:dyDescent="0.3"/>
    <row r="4415" spans="3:3" hidden="1" x14ac:dyDescent="0.3"/>
    <row r="4416" spans="3:3" hidden="1" x14ac:dyDescent="0.3"/>
    <row r="4417" hidden="1" x14ac:dyDescent="0.3"/>
    <row r="4418" hidden="1" x14ac:dyDescent="0.3"/>
    <row r="4419" hidden="1" x14ac:dyDescent="0.3"/>
    <row r="4420" hidden="1" x14ac:dyDescent="0.3"/>
    <row r="4421" hidden="1" x14ac:dyDescent="0.3"/>
    <row r="4422" hidden="1" x14ac:dyDescent="0.3"/>
    <row r="4423" hidden="1" x14ac:dyDescent="0.3"/>
    <row r="4424" hidden="1" x14ac:dyDescent="0.3"/>
    <row r="4425" hidden="1" x14ac:dyDescent="0.3"/>
    <row r="4426" hidden="1" x14ac:dyDescent="0.3"/>
    <row r="4427" hidden="1" x14ac:dyDescent="0.3"/>
    <row r="4428" hidden="1" x14ac:dyDescent="0.3"/>
    <row r="4429" hidden="1" x14ac:dyDescent="0.3"/>
    <row r="4430" hidden="1" x14ac:dyDescent="0.3"/>
    <row r="4431" hidden="1" x14ac:dyDescent="0.3"/>
    <row r="4432" hidden="1" x14ac:dyDescent="0.3"/>
    <row r="4433" hidden="1" x14ac:dyDescent="0.3"/>
    <row r="4434" hidden="1" x14ac:dyDescent="0.3"/>
    <row r="4435" hidden="1" x14ac:dyDescent="0.3"/>
    <row r="4436" hidden="1" x14ac:dyDescent="0.3"/>
    <row r="4437" hidden="1" x14ac:dyDescent="0.3"/>
    <row r="4438" hidden="1" x14ac:dyDescent="0.3"/>
    <row r="4439" hidden="1" x14ac:dyDescent="0.3"/>
    <row r="4440" hidden="1" x14ac:dyDescent="0.3"/>
    <row r="4441" hidden="1" x14ac:dyDescent="0.3"/>
    <row r="4442" hidden="1" x14ac:dyDescent="0.3"/>
    <row r="4443" hidden="1" x14ac:dyDescent="0.3"/>
    <row r="4444" hidden="1" x14ac:dyDescent="0.3"/>
    <row r="4445" hidden="1" x14ac:dyDescent="0.3"/>
    <row r="4446" hidden="1" x14ac:dyDescent="0.3"/>
    <row r="4447" hidden="1" x14ac:dyDescent="0.3"/>
    <row r="4448" hidden="1" x14ac:dyDescent="0.3"/>
    <row r="4449" hidden="1" x14ac:dyDescent="0.3"/>
    <row r="4450" hidden="1" x14ac:dyDescent="0.3"/>
    <row r="4451" hidden="1" x14ac:dyDescent="0.3"/>
    <row r="4452" hidden="1" x14ac:dyDescent="0.3"/>
    <row r="4453" hidden="1" x14ac:dyDescent="0.3"/>
    <row r="4454" hidden="1" x14ac:dyDescent="0.3"/>
    <row r="4455" hidden="1" x14ac:dyDescent="0.3"/>
    <row r="4456" hidden="1" x14ac:dyDescent="0.3"/>
    <row r="4457" hidden="1" x14ac:dyDescent="0.3"/>
    <row r="4458" hidden="1" x14ac:dyDescent="0.3"/>
    <row r="4459" hidden="1" x14ac:dyDescent="0.3"/>
    <row r="4460" hidden="1" x14ac:dyDescent="0.3"/>
    <row r="4461" hidden="1" x14ac:dyDescent="0.3"/>
    <row r="4462" hidden="1" x14ac:dyDescent="0.3"/>
    <row r="4463" hidden="1" x14ac:dyDescent="0.3"/>
    <row r="4464" hidden="1" x14ac:dyDescent="0.3"/>
    <row r="4465" hidden="1" x14ac:dyDescent="0.3"/>
    <row r="4466" hidden="1" x14ac:dyDescent="0.3"/>
    <row r="4467" hidden="1" x14ac:dyDescent="0.3"/>
    <row r="4468" hidden="1" x14ac:dyDescent="0.3"/>
    <row r="4469" hidden="1" x14ac:dyDescent="0.3"/>
    <row r="4470" hidden="1" x14ac:dyDescent="0.3"/>
    <row r="4471" hidden="1" x14ac:dyDescent="0.3"/>
    <row r="4472" hidden="1" x14ac:dyDescent="0.3"/>
    <row r="4473" hidden="1" x14ac:dyDescent="0.3"/>
    <row r="4474" hidden="1" x14ac:dyDescent="0.3"/>
    <row r="4475" hidden="1" x14ac:dyDescent="0.3"/>
    <row r="4476" hidden="1" x14ac:dyDescent="0.3"/>
    <row r="4477" hidden="1" x14ac:dyDescent="0.3"/>
    <row r="4478" hidden="1" x14ac:dyDescent="0.3"/>
    <row r="4479" hidden="1" x14ac:dyDescent="0.3"/>
    <row r="4480" hidden="1" x14ac:dyDescent="0.3"/>
    <row r="4481" hidden="1" x14ac:dyDescent="0.3"/>
    <row r="4482" hidden="1" x14ac:dyDescent="0.3"/>
    <row r="4483" hidden="1" x14ac:dyDescent="0.3"/>
    <row r="4484" hidden="1" x14ac:dyDescent="0.3"/>
    <row r="4485" hidden="1" x14ac:dyDescent="0.3"/>
    <row r="4486" hidden="1" x14ac:dyDescent="0.3"/>
    <row r="4487" hidden="1" x14ac:dyDescent="0.3"/>
    <row r="4488" hidden="1" x14ac:dyDescent="0.3"/>
    <row r="4489" hidden="1" x14ac:dyDescent="0.3"/>
    <row r="4490" hidden="1" x14ac:dyDescent="0.3"/>
    <row r="4491" hidden="1" x14ac:dyDescent="0.3"/>
    <row r="4492" hidden="1" x14ac:dyDescent="0.3"/>
    <row r="4493" hidden="1" x14ac:dyDescent="0.3"/>
    <row r="4494" hidden="1" x14ac:dyDescent="0.3"/>
    <row r="4495" hidden="1" x14ac:dyDescent="0.3"/>
    <row r="4496" hidden="1" x14ac:dyDescent="0.3"/>
    <row r="4497" hidden="1" x14ac:dyDescent="0.3"/>
    <row r="4498" hidden="1" x14ac:dyDescent="0.3"/>
    <row r="4499" hidden="1" x14ac:dyDescent="0.3"/>
    <row r="4500" hidden="1" x14ac:dyDescent="0.3"/>
    <row r="4501" hidden="1" x14ac:dyDescent="0.3"/>
    <row r="4502" hidden="1" x14ac:dyDescent="0.3"/>
    <row r="4503" hidden="1" x14ac:dyDescent="0.3"/>
    <row r="4504" hidden="1" x14ac:dyDescent="0.3"/>
    <row r="4505" hidden="1" x14ac:dyDescent="0.3"/>
    <row r="4506" hidden="1" x14ac:dyDescent="0.3"/>
    <row r="4507" hidden="1" x14ac:dyDescent="0.3"/>
    <row r="4508" hidden="1" x14ac:dyDescent="0.3"/>
    <row r="4509" hidden="1" x14ac:dyDescent="0.3"/>
    <row r="4510" hidden="1" x14ac:dyDescent="0.3"/>
    <row r="4511" hidden="1" x14ac:dyDescent="0.3"/>
    <row r="4512" hidden="1" x14ac:dyDescent="0.3"/>
    <row r="4513" hidden="1" x14ac:dyDescent="0.3"/>
    <row r="4514" hidden="1" x14ac:dyDescent="0.3"/>
    <row r="4515" hidden="1" x14ac:dyDescent="0.3"/>
    <row r="4516" hidden="1" x14ac:dyDescent="0.3"/>
    <row r="4517" hidden="1" x14ac:dyDescent="0.3"/>
    <row r="4518" hidden="1" x14ac:dyDescent="0.3"/>
    <row r="4519" hidden="1" x14ac:dyDescent="0.3"/>
    <row r="4520" hidden="1" x14ac:dyDescent="0.3"/>
    <row r="4521" hidden="1" x14ac:dyDescent="0.3"/>
    <row r="4522" hidden="1" x14ac:dyDescent="0.3"/>
    <row r="4523" hidden="1" x14ac:dyDescent="0.3"/>
    <row r="4524" hidden="1" x14ac:dyDescent="0.3"/>
    <row r="4525" hidden="1" x14ac:dyDescent="0.3"/>
    <row r="4526" hidden="1" x14ac:dyDescent="0.3"/>
    <row r="4527" hidden="1" x14ac:dyDescent="0.3"/>
    <row r="4528" hidden="1" x14ac:dyDescent="0.3"/>
    <row r="4529" hidden="1" x14ac:dyDescent="0.3"/>
    <row r="4530" hidden="1" x14ac:dyDescent="0.3"/>
    <row r="4531" hidden="1" x14ac:dyDescent="0.3"/>
    <row r="4532" hidden="1" x14ac:dyDescent="0.3"/>
    <row r="4533" hidden="1" x14ac:dyDescent="0.3"/>
    <row r="4534" hidden="1" x14ac:dyDescent="0.3"/>
    <row r="4535" hidden="1" x14ac:dyDescent="0.3"/>
    <row r="4536" hidden="1" x14ac:dyDescent="0.3"/>
    <row r="4537" hidden="1" x14ac:dyDescent="0.3"/>
    <row r="4538" hidden="1" x14ac:dyDescent="0.3"/>
    <row r="4539" hidden="1" x14ac:dyDescent="0.3"/>
    <row r="4540" hidden="1" x14ac:dyDescent="0.3"/>
    <row r="4541" hidden="1" x14ac:dyDescent="0.3"/>
    <row r="4542" hidden="1" x14ac:dyDescent="0.3"/>
    <row r="4543" hidden="1" x14ac:dyDescent="0.3"/>
    <row r="4544" hidden="1" x14ac:dyDescent="0.3"/>
    <row r="4545" hidden="1" x14ac:dyDescent="0.3"/>
    <row r="4546" hidden="1" x14ac:dyDescent="0.3"/>
    <row r="4547" hidden="1" x14ac:dyDescent="0.3"/>
    <row r="4548" hidden="1" x14ac:dyDescent="0.3"/>
    <row r="4549" hidden="1" x14ac:dyDescent="0.3"/>
    <row r="4550" hidden="1" x14ac:dyDescent="0.3"/>
    <row r="4551" hidden="1" x14ac:dyDescent="0.3"/>
    <row r="4552" hidden="1" x14ac:dyDescent="0.3"/>
    <row r="4553" hidden="1" x14ac:dyDescent="0.3"/>
    <row r="4554" hidden="1" x14ac:dyDescent="0.3"/>
    <row r="4555" hidden="1" x14ac:dyDescent="0.3"/>
    <row r="4556" hidden="1" x14ac:dyDescent="0.3"/>
    <row r="4557" hidden="1" x14ac:dyDescent="0.3"/>
    <row r="4558" hidden="1" x14ac:dyDescent="0.3"/>
    <row r="4559" hidden="1" x14ac:dyDescent="0.3"/>
    <row r="4560" hidden="1" x14ac:dyDescent="0.3"/>
    <row r="4561" hidden="1" x14ac:dyDescent="0.3"/>
    <row r="4562" hidden="1" x14ac:dyDescent="0.3"/>
    <row r="4563" hidden="1" x14ac:dyDescent="0.3"/>
    <row r="4564" hidden="1" x14ac:dyDescent="0.3"/>
    <row r="4565" hidden="1" x14ac:dyDescent="0.3"/>
    <row r="4566" hidden="1" x14ac:dyDescent="0.3"/>
    <row r="4567" hidden="1" x14ac:dyDescent="0.3"/>
    <row r="4568" hidden="1" x14ac:dyDescent="0.3"/>
    <row r="4569" hidden="1" x14ac:dyDescent="0.3"/>
    <row r="4570" hidden="1" x14ac:dyDescent="0.3"/>
    <row r="4571" hidden="1" x14ac:dyDescent="0.3"/>
    <row r="4572" hidden="1" x14ac:dyDescent="0.3"/>
    <row r="4573" hidden="1" x14ac:dyDescent="0.3"/>
    <row r="4574" hidden="1" x14ac:dyDescent="0.3"/>
    <row r="4575" hidden="1" x14ac:dyDescent="0.3"/>
    <row r="4576" hidden="1" x14ac:dyDescent="0.3"/>
    <row r="4577" hidden="1" x14ac:dyDescent="0.3"/>
    <row r="4578" hidden="1" x14ac:dyDescent="0.3"/>
    <row r="4579" hidden="1" x14ac:dyDescent="0.3"/>
    <row r="4580" hidden="1" x14ac:dyDescent="0.3"/>
    <row r="4581" hidden="1" x14ac:dyDescent="0.3"/>
    <row r="4582" hidden="1" x14ac:dyDescent="0.3"/>
    <row r="4583" hidden="1" x14ac:dyDescent="0.3"/>
    <row r="4584" hidden="1" x14ac:dyDescent="0.3"/>
    <row r="4585" hidden="1" x14ac:dyDescent="0.3"/>
    <row r="4586" hidden="1" x14ac:dyDescent="0.3"/>
    <row r="4587" hidden="1" x14ac:dyDescent="0.3"/>
    <row r="4588" hidden="1" x14ac:dyDescent="0.3"/>
    <row r="4589" hidden="1" x14ac:dyDescent="0.3"/>
    <row r="4590" hidden="1" x14ac:dyDescent="0.3"/>
    <row r="4591" hidden="1" x14ac:dyDescent="0.3"/>
    <row r="4592" hidden="1" x14ac:dyDescent="0.3"/>
    <row r="4593" hidden="1" x14ac:dyDescent="0.3"/>
    <row r="4594" hidden="1" x14ac:dyDescent="0.3"/>
    <row r="4595" hidden="1" x14ac:dyDescent="0.3"/>
    <row r="4596" hidden="1" x14ac:dyDescent="0.3"/>
    <row r="4597" hidden="1" x14ac:dyDescent="0.3"/>
    <row r="4598" hidden="1" x14ac:dyDescent="0.3"/>
    <row r="4599" hidden="1" x14ac:dyDescent="0.3"/>
    <row r="4600" hidden="1" x14ac:dyDescent="0.3"/>
    <row r="4601" hidden="1" x14ac:dyDescent="0.3"/>
    <row r="4602" hidden="1" x14ac:dyDescent="0.3"/>
    <row r="4603" hidden="1" x14ac:dyDescent="0.3"/>
    <row r="4604" hidden="1" x14ac:dyDescent="0.3"/>
    <row r="4605" hidden="1" x14ac:dyDescent="0.3"/>
    <row r="4606" hidden="1" x14ac:dyDescent="0.3"/>
    <row r="4607" hidden="1" x14ac:dyDescent="0.3"/>
    <row r="4608" hidden="1" x14ac:dyDescent="0.3"/>
    <row r="4609" hidden="1" x14ac:dyDescent="0.3"/>
    <row r="4610" hidden="1" x14ac:dyDescent="0.3"/>
    <row r="4611" hidden="1" x14ac:dyDescent="0.3"/>
    <row r="4612" hidden="1" x14ac:dyDescent="0.3"/>
    <row r="4613" hidden="1" x14ac:dyDescent="0.3"/>
    <row r="4614" hidden="1" x14ac:dyDescent="0.3"/>
    <row r="4615" hidden="1" x14ac:dyDescent="0.3"/>
    <row r="4616" hidden="1" x14ac:dyDescent="0.3"/>
    <row r="4617" hidden="1" x14ac:dyDescent="0.3"/>
    <row r="4618" hidden="1" x14ac:dyDescent="0.3"/>
    <row r="4619" hidden="1" x14ac:dyDescent="0.3"/>
    <row r="4620" hidden="1" x14ac:dyDescent="0.3"/>
    <row r="4621" hidden="1" x14ac:dyDescent="0.3"/>
    <row r="4622" hidden="1" x14ac:dyDescent="0.3"/>
    <row r="4623" hidden="1" x14ac:dyDescent="0.3"/>
    <row r="4624" hidden="1" x14ac:dyDescent="0.3"/>
    <row r="4625" hidden="1" x14ac:dyDescent="0.3"/>
    <row r="4626" hidden="1" x14ac:dyDescent="0.3"/>
    <row r="4627" hidden="1" x14ac:dyDescent="0.3"/>
    <row r="4628" hidden="1" x14ac:dyDescent="0.3"/>
    <row r="4629" hidden="1" x14ac:dyDescent="0.3"/>
    <row r="4630" hidden="1" x14ac:dyDescent="0.3"/>
    <row r="4631" hidden="1" x14ac:dyDescent="0.3"/>
    <row r="4632" hidden="1" x14ac:dyDescent="0.3"/>
    <row r="4633" hidden="1" x14ac:dyDescent="0.3"/>
    <row r="4634" hidden="1" x14ac:dyDescent="0.3"/>
    <row r="4635" hidden="1" x14ac:dyDescent="0.3"/>
    <row r="4636" hidden="1" x14ac:dyDescent="0.3"/>
    <row r="4637" hidden="1" x14ac:dyDescent="0.3"/>
    <row r="4638" hidden="1" x14ac:dyDescent="0.3"/>
    <row r="4639" hidden="1" x14ac:dyDescent="0.3"/>
    <row r="4640" hidden="1" x14ac:dyDescent="0.3"/>
    <row r="4641" hidden="1" x14ac:dyDescent="0.3"/>
    <row r="4642" hidden="1" x14ac:dyDescent="0.3"/>
    <row r="4643" hidden="1" x14ac:dyDescent="0.3"/>
    <row r="4644" hidden="1" x14ac:dyDescent="0.3"/>
    <row r="4645" hidden="1" x14ac:dyDescent="0.3"/>
    <row r="4646" hidden="1" x14ac:dyDescent="0.3"/>
    <row r="4647" hidden="1" x14ac:dyDescent="0.3"/>
    <row r="4648" hidden="1" x14ac:dyDescent="0.3"/>
    <row r="4649" hidden="1" x14ac:dyDescent="0.3"/>
    <row r="4650" hidden="1" x14ac:dyDescent="0.3"/>
    <row r="4651" hidden="1" x14ac:dyDescent="0.3"/>
    <row r="4652" hidden="1" x14ac:dyDescent="0.3"/>
    <row r="4653" hidden="1" x14ac:dyDescent="0.3"/>
    <row r="4654" hidden="1" x14ac:dyDescent="0.3"/>
    <row r="4655" hidden="1" x14ac:dyDescent="0.3"/>
    <row r="4656" hidden="1" x14ac:dyDescent="0.3"/>
    <row r="4657" hidden="1" x14ac:dyDescent="0.3"/>
    <row r="4658" hidden="1" x14ac:dyDescent="0.3"/>
    <row r="4659" hidden="1" x14ac:dyDescent="0.3"/>
    <row r="4660" hidden="1" x14ac:dyDescent="0.3"/>
    <row r="4661" hidden="1" x14ac:dyDescent="0.3"/>
    <row r="4662" hidden="1" x14ac:dyDescent="0.3"/>
    <row r="4663" hidden="1" x14ac:dyDescent="0.3"/>
    <row r="4664" hidden="1" x14ac:dyDescent="0.3"/>
    <row r="4665" hidden="1" x14ac:dyDescent="0.3"/>
    <row r="4666" hidden="1" x14ac:dyDescent="0.3"/>
    <row r="4667" hidden="1" x14ac:dyDescent="0.3"/>
    <row r="4668" hidden="1" x14ac:dyDescent="0.3"/>
    <row r="4669" hidden="1" x14ac:dyDescent="0.3"/>
    <row r="4670" hidden="1" x14ac:dyDescent="0.3"/>
    <row r="4671" hidden="1" x14ac:dyDescent="0.3"/>
    <row r="4672" hidden="1" x14ac:dyDescent="0.3"/>
    <row r="4673" hidden="1" x14ac:dyDescent="0.3"/>
    <row r="4674" hidden="1" x14ac:dyDescent="0.3"/>
    <row r="4675" hidden="1" x14ac:dyDescent="0.3"/>
    <row r="4676" hidden="1" x14ac:dyDescent="0.3"/>
    <row r="4677" hidden="1" x14ac:dyDescent="0.3"/>
    <row r="4678" hidden="1" x14ac:dyDescent="0.3"/>
    <row r="4679" hidden="1" x14ac:dyDescent="0.3"/>
    <row r="4680" hidden="1" x14ac:dyDescent="0.3"/>
    <row r="4681" hidden="1" x14ac:dyDescent="0.3"/>
    <row r="4682" hidden="1" x14ac:dyDescent="0.3"/>
    <row r="4683" hidden="1" x14ac:dyDescent="0.3"/>
    <row r="4684" hidden="1" x14ac:dyDescent="0.3"/>
    <row r="4685" hidden="1" x14ac:dyDescent="0.3"/>
    <row r="4686" hidden="1" x14ac:dyDescent="0.3"/>
    <row r="4687" hidden="1" x14ac:dyDescent="0.3"/>
    <row r="4688" hidden="1" x14ac:dyDescent="0.3"/>
    <row r="4689" hidden="1" x14ac:dyDescent="0.3"/>
    <row r="4690" hidden="1" x14ac:dyDescent="0.3"/>
    <row r="4691" hidden="1" x14ac:dyDescent="0.3"/>
    <row r="4692" hidden="1" x14ac:dyDescent="0.3"/>
    <row r="4693" hidden="1" x14ac:dyDescent="0.3"/>
    <row r="4694" hidden="1" x14ac:dyDescent="0.3"/>
    <row r="4695" hidden="1" x14ac:dyDescent="0.3"/>
    <row r="4696" hidden="1" x14ac:dyDescent="0.3"/>
    <row r="4697" hidden="1" x14ac:dyDescent="0.3"/>
    <row r="4698" hidden="1" x14ac:dyDescent="0.3"/>
    <row r="4699" hidden="1" x14ac:dyDescent="0.3"/>
    <row r="4700" hidden="1" x14ac:dyDescent="0.3"/>
    <row r="4701" hidden="1" x14ac:dyDescent="0.3"/>
    <row r="4702" hidden="1" x14ac:dyDescent="0.3"/>
    <row r="4703" hidden="1" x14ac:dyDescent="0.3"/>
    <row r="4704" hidden="1" x14ac:dyDescent="0.3"/>
    <row r="4705" hidden="1" x14ac:dyDescent="0.3"/>
    <row r="4706" hidden="1" x14ac:dyDescent="0.3"/>
    <row r="4707" hidden="1" x14ac:dyDescent="0.3"/>
    <row r="4708" hidden="1" x14ac:dyDescent="0.3"/>
    <row r="4709" hidden="1" x14ac:dyDescent="0.3"/>
    <row r="4710" hidden="1" x14ac:dyDescent="0.3"/>
    <row r="4711" hidden="1" x14ac:dyDescent="0.3"/>
    <row r="4712" hidden="1" x14ac:dyDescent="0.3"/>
    <row r="4713" hidden="1" x14ac:dyDescent="0.3"/>
    <row r="4714" hidden="1" x14ac:dyDescent="0.3"/>
    <row r="4715" hidden="1" x14ac:dyDescent="0.3"/>
    <row r="4716" hidden="1" x14ac:dyDescent="0.3"/>
    <row r="4717" hidden="1" x14ac:dyDescent="0.3"/>
    <row r="4718" hidden="1" x14ac:dyDescent="0.3"/>
    <row r="4719" hidden="1" x14ac:dyDescent="0.3"/>
    <row r="4720" hidden="1" x14ac:dyDescent="0.3"/>
    <row r="4721" hidden="1" x14ac:dyDescent="0.3"/>
    <row r="4722" hidden="1" x14ac:dyDescent="0.3"/>
    <row r="4723" hidden="1" x14ac:dyDescent="0.3"/>
    <row r="4724" hidden="1" x14ac:dyDescent="0.3"/>
    <row r="4725" hidden="1" x14ac:dyDescent="0.3"/>
    <row r="4726" hidden="1" x14ac:dyDescent="0.3"/>
    <row r="4727" hidden="1" x14ac:dyDescent="0.3"/>
    <row r="4728" hidden="1" x14ac:dyDescent="0.3"/>
    <row r="4729" hidden="1" x14ac:dyDescent="0.3"/>
    <row r="4730" hidden="1" x14ac:dyDescent="0.3"/>
    <row r="4731" hidden="1" x14ac:dyDescent="0.3"/>
    <row r="4732" hidden="1" x14ac:dyDescent="0.3"/>
    <row r="4733" hidden="1" x14ac:dyDescent="0.3"/>
    <row r="4734" hidden="1" x14ac:dyDescent="0.3"/>
    <row r="4735" hidden="1" x14ac:dyDescent="0.3"/>
    <row r="4736" hidden="1" x14ac:dyDescent="0.3"/>
    <row r="4737" hidden="1" x14ac:dyDescent="0.3"/>
    <row r="4738" hidden="1" x14ac:dyDescent="0.3"/>
    <row r="4739" hidden="1" x14ac:dyDescent="0.3"/>
    <row r="4740" hidden="1" x14ac:dyDescent="0.3"/>
    <row r="4741" hidden="1" x14ac:dyDescent="0.3"/>
    <row r="4742" hidden="1" x14ac:dyDescent="0.3"/>
    <row r="4743" hidden="1" x14ac:dyDescent="0.3"/>
    <row r="4744" hidden="1" x14ac:dyDescent="0.3"/>
    <row r="4745" hidden="1" x14ac:dyDescent="0.3"/>
    <row r="4746" hidden="1" x14ac:dyDescent="0.3"/>
    <row r="4747" hidden="1" x14ac:dyDescent="0.3"/>
    <row r="4748" hidden="1" x14ac:dyDescent="0.3"/>
    <row r="4749" hidden="1" x14ac:dyDescent="0.3"/>
    <row r="4750" hidden="1" x14ac:dyDescent="0.3"/>
    <row r="4751" hidden="1" x14ac:dyDescent="0.3"/>
    <row r="4752" hidden="1" x14ac:dyDescent="0.3"/>
    <row r="4753" hidden="1" x14ac:dyDescent="0.3"/>
    <row r="4754" hidden="1" x14ac:dyDescent="0.3"/>
    <row r="4755" hidden="1" x14ac:dyDescent="0.3"/>
    <row r="4756" hidden="1" x14ac:dyDescent="0.3"/>
    <row r="4757" hidden="1" x14ac:dyDescent="0.3"/>
    <row r="4758" hidden="1" x14ac:dyDescent="0.3"/>
    <row r="4759" hidden="1" x14ac:dyDescent="0.3"/>
    <row r="4760" hidden="1" x14ac:dyDescent="0.3"/>
    <row r="4761" hidden="1" x14ac:dyDescent="0.3"/>
    <row r="4762" hidden="1" x14ac:dyDescent="0.3"/>
    <row r="4763" hidden="1" x14ac:dyDescent="0.3"/>
    <row r="4764" hidden="1" x14ac:dyDescent="0.3"/>
    <row r="4765" hidden="1" x14ac:dyDescent="0.3"/>
    <row r="4766" hidden="1" x14ac:dyDescent="0.3"/>
    <row r="4767" hidden="1" x14ac:dyDescent="0.3"/>
    <row r="4768" hidden="1" x14ac:dyDescent="0.3"/>
    <row r="4769" hidden="1" x14ac:dyDescent="0.3"/>
    <row r="4770" hidden="1" x14ac:dyDescent="0.3"/>
    <row r="4771" hidden="1" x14ac:dyDescent="0.3"/>
    <row r="4772" hidden="1" x14ac:dyDescent="0.3"/>
    <row r="4773" hidden="1" x14ac:dyDescent="0.3"/>
    <row r="4774" hidden="1" x14ac:dyDescent="0.3"/>
    <row r="4775" hidden="1" x14ac:dyDescent="0.3"/>
    <row r="4776" hidden="1" x14ac:dyDescent="0.3"/>
    <row r="4777" hidden="1" x14ac:dyDescent="0.3"/>
    <row r="4778" hidden="1" x14ac:dyDescent="0.3"/>
    <row r="4779" hidden="1" x14ac:dyDescent="0.3"/>
    <row r="4780" hidden="1" x14ac:dyDescent="0.3"/>
    <row r="4781" hidden="1" x14ac:dyDescent="0.3"/>
    <row r="4782" hidden="1" x14ac:dyDescent="0.3"/>
    <row r="4783" hidden="1" x14ac:dyDescent="0.3"/>
    <row r="4784" hidden="1" x14ac:dyDescent="0.3"/>
    <row r="4785" hidden="1" x14ac:dyDescent="0.3"/>
    <row r="4786" hidden="1" x14ac:dyDescent="0.3"/>
    <row r="4787" hidden="1" x14ac:dyDescent="0.3"/>
    <row r="4788" hidden="1" x14ac:dyDescent="0.3"/>
    <row r="4789" hidden="1" x14ac:dyDescent="0.3"/>
    <row r="4790" hidden="1" x14ac:dyDescent="0.3"/>
    <row r="4791" hidden="1" x14ac:dyDescent="0.3"/>
    <row r="4792" hidden="1" x14ac:dyDescent="0.3"/>
    <row r="4793" hidden="1" x14ac:dyDescent="0.3"/>
    <row r="4794" hidden="1" x14ac:dyDescent="0.3"/>
    <row r="4795" hidden="1" x14ac:dyDescent="0.3"/>
    <row r="4796" hidden="1" x14ac:dyDescent="0.3"/>
    <row r="4797" hidden="1" x14ac:dyDescent="0.3"/>
    <row r="4798" hidden="1" x14ac:dyDescent="0.3"/>
    <row r="4799" hidden="1" x14ac:dyDescent="0.3"/>
    <row r="4800" hidden="1" x14ac:dyDescent="0.3"/>
    <row r="4801" hidden="1" x14ac:dyDescent="0.3"/>
    <row r="4802" hidden="1" x14ac:dyDescent="0.3"/>
    <row r="4803" hidden="1" x14ac:dyDescent="0.3"/>
    <row r="4804" hidden="1" x14ac:dyDescent="0.3"/>
    <row r="4805" hidden="1" x14ac:dyDescent="0.3"/>
    <row r="4806" hidden="1" x14ac:dyDescent="0.3"/>
    <row r="4807" hidden="1" x14ac:dyDescent="0.3"/>
    <row r="4808" hidden="1" x14ac:dyDescent="0.3"/>
    <row r="4809" hidden="1" x14ac:dyDescent="0.3"/>
    <row r="4810" hidden="1" x14ac:dyDescent="0.3"/>
    <row r="4811" hidden="1" x14ac:dyDescent="0.3"/>
    <row r="4812" hidden="1" x14ac:dyDescent="0.3"/>
    <row r="4813" hidden="1" x14ac:dyDescent="0.3"/>
    <row r="4814" hidden="1" x14ac:dyDescent="0.3"/>
    <row r="4815" hidden="1" x14ac:dyDescent="0.3"/>
    <row r="4816" hidden="1" x14ac:dyDescent="0.3"/>
    <row r="4817" spans="3:3" hidden="1" x14ac:dyDescent="0.3"/>
    <row r="4818" spans="3:3" hidden="1" x14ac:dyDescent="0.3"/>
    <row r="4819" spans="3:3" hidden="1" x14ac:dyDescent="0.3"/>
    <row r="4820" spans="3:3" hidden="1" x14ac:dyDescent="0.3"/>
    <row r="4821" spans="3:3" hidden="1" x14ac:dyDescent="0.3"/>
    <row r="4822" spans="3:3" hidden="1" x14ac:dyDescent="0.3"/>
    <row r="4823" spans="3:3" hidden="1" x14ac:dyDescent="0.3">
      <c r="C4823" s="108"/>
    </row>
    <row r="4824" spans="3:3" hidden="1" x14ac:dyDescent="0.3">
      <c r="C4824" s="108"/>
    </row>
    <row r="4825" spans="3:3" hidden="1" x14ac:dyDescent="0.3"/>
    <row r="4826" spans="3:3" hidden="1" x14ac:dyDescent="0.3"/>
    <row r="4827" spans="3:3" hidden="1" x14ac:dyDescent="0.3"/>
    <row r="4828" spans="3:3" hidden="1" x14ac:dyDescent="0.3"/>
    <row r="4829" spans="3:3" hidden="1" x14ac:dyDescent="0.3"/>
    <row r="4830" spans="3:3" hidden="1" x14ac:dyDescent="0.3"/>
    <row r="4831" spans="3:3" hidden="1" x14ac:dyDescent="0.3"/>
    <row r="4832" spans="3:3" hidden="1" x14ac:dyDescent="0.3"/>
    <row r="4833" hidden="1" x14ac:dyDescent="0.3"/>
    <row r="4834" hidden="1" x14ac:dyDescent="0.3"/>
    <row r="4835" hidden="1" x14ac:dyDescent="0.3"/>
    <row r="4836" hidden="1" x14ac:dyDescent="0.3"/>
    <row r="4837" hidden="1" x14ac:dyDescent="0.3"/>
    <row r="4838" hidden="1" x14ac:dyDescent="0.3"/>
    <row r="4839" hidden="1" x14ac:dyDescent="0.3"/>
    <row r="4840" hidden="1" x14ac:dyDescent="0.3"/>
    <row r="4841" hidden="1" x14ac:dyDescent="0.3"/>
    <row r="4842" hidden="1" x14ac:dyDescent="0.3"/>
    <row r="4843" hidden="1" x14ac:dyDescent="0.3"/>
    <row r="4844" hidden="1" x14ac:dyDescent="0.3"/>
    <row r="4845" hidden="1" x14ac:dyDescent="0.3"/>
    <row r="4846" hidden="1" x14ac:dyDescent="0.3"/>
    <row r="4847" hidden="1" x14ac:dyDescent="0.3"/>
    <row r="4848" hidden="1" x14ac:dyDescent="0.3"/>
    <row r="4849" hidden="1" x14ac:dyDescent="0.3"/>
    <row r="4850" hidden="1" x14ac:dyDescent="0.3"/>
    <row r="4851" hidden="1" x14ac:dyDescent="0.3"/>
    <row r="4852" hidden="1" x14ac:dyDescent="0.3"/>
    <row r="4853" hidden="1" x14ac:dyDescent="0.3"/>
    <row r="4854" hidden="1" x14ac:dyDescent="0.3"/>
    <row r="4855" hidden="1" x14ac:dyDescent="0.3"/>
    <row r="4856" hidden="1" x14ac:dyDescent="0.3"/>
    <row r="4857" hidden="1" x14ac:dyDescent="0.3"/>
    <row r="4858" hidden="1" x14ac:dyDescent="0.3"/>
    <row r="4859" hidden="1" x14ac:dyDescent="0.3"/>
    <row r="4860" hidden="1" x14ac:dyDescent="0.3"/>
    <row r="4861" hidden="1" x14ac:dyDescent="0.3"/>
    <row r="4862" hidden="1" x14ac:dyDescent="0.3"/>
    <row r="4863" hidden="1" x14ac:dyDescent="0.3"/>
    <row r="4864" hidden="1" x14ac:dyDescent="0.3"/>
    <row r="4865" hidden="1" x14ac:dyDescent="0.3"/>
    <row r="4866" hidden="1" x14ac:dyDescent="0.3"/>
    <row r="4867" hidden="1" x14ac:dyDescent="0.3"/>
    <row r="4868" hidden="1" x14ac:dyDescent="0.3"/>
    <row r="4869" hidden="1" x14ac:dyDescent="0.3"/>
    <row r="4870" hidden="1" x14ac:dyDescent="0.3"/>
    <row r="4871" hidden="1" x14ac:dyDescent="0.3"/>
    <row r="4872" hidden="1" x14ac:dyDescent="0.3"/>
    <row r="4873" hidden="1" x14ac:dyDescent="0.3"/>
    <row r="4874" hidden="1" x14ac:dyDescent="0.3"/>
    <row r="4875" hidden="1" x14ac:dyDescent="0.3"/>
    <row r="4876" hidden="1" x14ac:dyDescent="0.3"/>
    <row r="4877" hidden="1" x14ac:dyDescent="0.3"/>
    <row r="4878" hidden="1" x14ac:dyDescent="0.3"/>
    <row r="4879" hidden="1" x14ac:dyDescent="0.3"/>
    <row r="4880" hidden="1" x14ac:dyDescent="0.3"/>
    <row r="4881" hidden="1" x14ac:dyDescent="0.3"/>
    <row r="4882" hidden="1" x14ac:dyDescent="0.3"/>
    <row r="4883" hidden="1" x14ac:dyDescent="0.3"/>
    <row r="4884" hidden="1" x14ac:dyDescent="0.3"/>
    <row r="4885" hidden="1" x14ac:dyDescent="0.3"/>
    <row r="4886" hidden="1" x14ac:dyDescent="0.3"/>
    <row r="4887" hidden="1" x14ac:dyDescent="0.3"/>
    <row r="4888" hidden="1" x14ac:dyDescent="0.3"/>
    <row r="4889" hidden="1" x14ac:dyDescent="0.3"/>
    <row r="4890" hidden="1" x14ac:dyDescent="0.3"/>
    <row r="4891" hidden="1" x14ac:dyDescent="0.3"/>
    <row r="4892" hidden="1" x14ac:dyDescent="0.3"/>
    <row r="4893" hidden="1" x14ac:dyDescent="0.3"/>
    <row r="4894" hidden="1" x14ac:dyDescent="0.3"/>
    <row r="4895" hidden="1" x14ac:dyDescent="0.3"/>
    <row r="4896" hidden="1" x14ac:dyDescent="0.3"/>
    <row r="4897" hidden="1" x14ac:dyDescent="0.3"/>
    <row r="4898" hidden="1" x14ac:dyDescent="0.3"/>
    <row r="4899" hidden="1" x14ac:dyDescent="0.3"/>
    <row r="4900" hidden="1" x14ac:dyDescent="0.3"/>
    <row r="4901" hidden="1" x14ac:dyDescent="0.3"/>
    <row r="4902" hidden="1" x14ac:dyDescent="0.3"/>
    <row r="4903" hidden="1" x14ac:dyDescent="0.3"/>
    <row r="4904" hidden="1" x14ac:dyDescent="0.3"/>
    <row r="4905" hidden="1" x14ac:dyDescent="0.3"/>
    <row r="4906" hidden="1" x14ac:dyDescent="0.3"/>
    <row r="4907" hidden="1" x14ac:dyDescent="0.3"/>
    <row r="4908" hidden="1" x14ac:dyDescent="0.3"/>
    <row r="4909" hidden="1" x14ac:dyDescent="0.3"/>
    <row r="4910" hidden="1" x14ac:dyDescent="0.3"/>
    <row r="4911" hidden="1" x14ac:dyDescent="0.3"/>
    <row r="4912" hidden="1" x14ac:dyDescent="0.3"/>
    <row r="4913" hidden="1" x14ac:dyDescent="0.3"/>
    <row r="4914" hidden="1" x14ac:dyDescent="0.3"/>
    <row r="4915" hidden="1" x14ac:dyDescent="0.3"/>
    <row r="4916" hidden="1" x14ac:dyDescent="0.3"/>
    <row r="4917" hidden="1" x14ac:dyDescent="0.3"/>
    <row r="4918" hidden="1" x14ac:dyDescent="0.3"/>
    <row r="4919" hidden="1" x14ac:dyDescent="0.3"/>
    <row r="4920" hidden="1" x14ac:dyDescent="0.3"/>
    <row r="4921" hidden="1" x14ac:dyDescent="0.3"/>
    <row r="4922" hidden="1" x14ac:dyDescent="0.3"/>
    <row r="4923" hidden="1" x14ac:dyDescent="0.3"/>
    <row r="4924" hidden="1" x14ac:dyDescent="0.3"/>
    <row r="4925" hidden="1" x14ac:dyDescent="0.3"/>
    <row r="4926" hidden="1" x14ac:dyDescent="0.3"/>
    <row r="4927" hidden="1" x14ac:dyDescent="0.3"/>
    <row r="4928" hidden="1" x14ac:dyDescent="0.3"/>
    <row r="4929" hidden="1" x14ac:dyDescent="0.3"/>
    <row r="4930" hidden="1" x14ac:dyDescent="0.3"/>
    <row r="4931" hidden="1" x14ac:dyDescent="0.3"/>
    <row r="4932" hidden="1" x14ac:dyDescent="0.3"/>
    <row r="4933" hidden="1" x14ac:dyDescent="0.3"/>
    <row r="4934" hidden="1" x14ac:dyDescent="0.3"/>
    <row r="4935" hidden="1" x14ac:dyDescent="0.3"/>
    <row r="4936" hidden="1" x14ac:dyDescent="0.3"/>
    <row r="4937" hidden="1" x14ac:dyDescent="0.3"/>
    <row r="4938" hidden="1" x14ac:dyDescent="0.3"/>
    <row r="4939" hidden="1" x14ac:dyDescent="0.3"/>
    <row r="4940" hidden="1" x14ac:dyDescent="0.3"/>
    <row r="4941" hidden="1" x14ac:dyDescent="0.3"/>
    <row r="4942" hidden="1" x14ac:dyDescent="0.3"/>
    <row r="4943" hidden="1" x14ac:dyDescent="0.3"/>
    <row r="4944" hidden="1" x14ac:dyDescent="0.3"/>
    <row r="4945" hidden="1" x14ac:dyDescent="0.3"/>
    <row r="4946" hidden="1" x14ac:dyDescent="0.3"/>
    <row r="4947" hidden="1" x14ac:dyDescent="0.3"/>
    <row r="4948" hidden="1" x14ac:dyDescent="0.3"/>
    <row r="4949" hidden="1" x14ac:dyDescent="0.3"/>
    <row r="4950" hidden="1" x14ac:dyDescent="0.3"/>
    <row r="4951" hidden="1" x14ac:dyDescent="0.3"/>
    <row r="4952" hidden="1" x14ac:dyDescent="0.3"/>
    <row r="4953" hidden="1" x14ac:dyDescent="0.3"/>
    <row r="4954" hidden="1" x14ac:dyDescent="0.3"/>
    <row r="4955" hidden="1" x14ac:dyDescent="0.3"/>
    <row r="4956" hidden="1" x14ac:dyDescent="0.3"/>
    <row r="4957" hidden="1" x14ac:dyDescent="0.3"/>
    <row r="4958" hidden="1" x14ac:dyDescent="0.3"/>
    <row r="4959" hidden="1" x14ac:dyDescent="0.3"/>
    <row r="4960" hidden="1" x14ac:dyDescent="0.3"/>
    <row r="4961" hidden="1" x14ac:dyDescent="0.3"/>
    <row r="4962" hidden="1" x14ac:dyDescent="0.3"/>
    <row r="4963" hidden="1" x14ac:dyDescent="0.3"/>
    <row r="4964" hidden="1" x14ac:dyDescent="0.3"/>
    <row r="4965" hidden="1" x14ac:dyDescent="0.3"/>
    <row r="4966" hidden="1" x14ac:dyDescent="0.3"/>
    <row r="4967" hidden="1" x14ac:dyDescent="0.3"/>
    <row r="4968" hidden="1" x14ac:dyDescent="0.3"/>
    <row r="4969" hidden="1" x14ac:dyDescent="0.3"/>
    <row r="4970" hidden="1" x14ac:dyDescent="0.3"/>
    <row r="4971" hidden="1" x14ac:dyDescent="0.3"/>
    <row r="4972" hidden="1" x14ac:dyDescent="0.3"/>
    <row r="4973" hidden="1" x14ac:dyDescent="0.3"/>
    <row r="4974" hidden="1" x14ac:dyDescent="0.3"/>
    <row r="4975" hidden="1" x14ac:dyDescent="0.3"/>
    <row r="4976" hidden="1" x14ac:dyDescent="0.3"/>
    <row r="4977" hidden="1" x14ac:dyDescent="0.3"/>
    <row r="4978" hidden="1" x14ac:dyDescent="0.3"/>
    <row r="4979" hidden="1" x14ac:dyDescent="0.3"/>
    <row r="4980" hidden="1" x14ac:dyDescent="0.3"/>
    <row r="4981" hidden="1" x14ac:dyDescent="0.3"/>
    <row r="4982" hidden="1" x14ac:dyDescent="0.3"/>
    <row r="4983" hidden="1" x14ac:dyDescent="0.3"/>
    <row r="4984" hidden="1" x14ac:dyDescent="0.3"/>
    <row r="4985" hidden="1" x14ac:dyDescent="0.3"/>
    <row r="4986" hidden="1" x14ac:dyDescent="0.3"/>
    <row r="4987" hidden="1" x14ac:dyDescent="0.3"/>
    <row r="4988" hidden="1" x14ac:dyDescent="0.3"/>
    <row r="4989" hidden="1" x14ac:dyDescent="0.3"/>
    <row r="4990" hidden="1" x14ac:dyDescent="0.3"/>
    <row r="4991" hidden="1" x14ac:dyDescent="0.3"/>
    <row r="4992" hidden="1" x14ac:dyDescent="0.3"/>
    <row r="4993" hidden="1" x14ac:dyDescent="0.3"/>
    <row r="4994" hidden="1" x14ac:dyDescent="0.3"/>
    <row r="4995" hidden="1" x14ac:dyDescent="0.3"/>
    <row r="4996" hidden="1" x14ac:dyDescent="0.3"/>
    <row r="4997" hidden="1" x14ac:dyDescent="0.3"/>
    <row r="4998" hidden="1" x14ac:dyDescent="0.3"/>
    <row r="4999" hidden="1" x14ac:dyDescent="0.3"/>
    <row r="5000" hidden="1" x14ac:dyDescent="0.3"/>
    <row r="5001" hidden="1" x14ac:dyDescent="0.3"/>
    <row r="5002" hidden="1" x14ac:dyDescent="0.3"/>
    <row r="5003" hidden="1" x14ac:dyDescent="0.3"/>
    <row r="5004" hidden="1" x14ac:dyDescent="0.3"/>
    <row r="5005" hidden="1" x14ac:dyDescent="0.3"/>
    <row r="5006" hidden="1" x14ac:dyDescent="0.3"/>
    <row r="5007" hidden="1" x14ac:dyDescent="0.3"/>
    <row r="5008" hidden="1" x14ac:dyDescent="0.3"/>
    <row r="5009" hidden="1" x14ac:dyDescent="0.3"/>
    <row r="5010" hidden="1" x14ac:dyDescent="0.3"/>
    <row r="5011" hidden="1" x14ac:dyDescent="0.3"/>
    <row r="5012" hidden="1" x14ac:dyDescent="0.3"/>
    <row r="5013" hidden="1" x14ac:dyDescent="0.3"/>
    <row r="5014" hidden="1" x14ac:dyDescent="0.3"/>
    <row r="5015" hidden="1" x14ac:dyDescent="0.3"/>
    <row r="5016" hidden="1" x14ac:dyDescent="0.3"/>
    <row r="5017" hidden="1" x14ac:dyDescent="0.3"/>
    <row r="5018" hidden="1" x14ac:dyDescent="0.3"/>
    <row r="5019" hidden="1" x14ac:dyDescent="0.3"/>
    <row r="5020" hidden="1" x14ac:dyDescent="0.3"/>
    <row r="5021" hidden="1" x14ac:dyDescent="0.3"/>
    <row r="5022" hidden="1" x14ac:dyDescent="0.3"/>
    <row r="5023" hidden="1" x14ac:dyDescent="0.3"/>
    <row r="5024" hidden="1" x14ac:dyDescent="0.3"/>
    <row r="5025" hidden="1" x14ac:dyDescent="0.3"/>
    <row r="5026" hidden="1" x14ac:dyDescent="0.3"/>
    <row r="5027" hidden="1" x14ac:dyDescent="0.3"/>
    <row r="5028" hidden="1" x14ac:dyDescent="0.3"/>
    <row r="5029" hidden="1" x14ac:dyDescent="0.3"/>
    <row r="5030" hidden="1" x14ac:dyDescent="0.3"/>
    <row r="5031" hidden="1" x14ac:dyDescent="0.3"/>
    <row r="5032" hidden="1" x14ac:dyDescent="0.3"/>
    <row r="5033" hidden="1" x14ac:dyDescent="0.3"/>
    <row r="5034" hidden="1" x14ac:dyDescent="0.3"/>
    <row r="5035" hidden="1" x14ac:dyDescent="0.3"/>
    <row r="5036" hidden="1" x14ac:dyDescent="0.3"/>
    <row r="5037" hidden="1" x14ac:dyDescent="0.3"/>
    <row r="5038" hidden="1" x14ac:dyDescent="0.3"/>
    <row r="5039" hidden="1" x14ac:dyDescent="0.3"/>
    <row r="5040" hidden="1" x14ac:dyDescent="0.3"/>
    <row r="5041" hidden="1" x14ac:dyDescent="0.3"/>
    <row r="5042" hidden="1" x14ac:dyDescent="0.3"/>
    <row r="5043" hidden="1" x14ac:dyDescent="0.3"/>
    <row r="5044" hidden="1" x14ac:dyDescent="0.3"/>
    <row r="5045" hidden="1" x14ac:dyDescent="0.3"/>
    <row r="5046" hidden="1" x14ac:dyDescent="0.3"/>
    <row r="5047" hidden="1" x14ac:dyDescent="0.3"/>
    <row r="5048" hidden="1" x14ac:dyDescent="0.3"/>
    <row r="5049" hidden="1" x14ac:dyDescent="0.3"/>
    <row r="5050" hidden="1" x14ac:dyDescent="0.3"/>
    <row r="5051" hidden="1" x14ac:dyDescent="0.3"/>
    <row r="5052" hidden="1" x14ac:dyDescent="0.3"/>
    <row r="5053" hidden="1" x14ac:dyDescent="0.3"/>
    <row r="5054" hidden="1" x14ac:dyDescent="0.3"/>
    <row r="5055" hidden="1" x14ac:dyDescent="0.3"/>
    <row r="5056" hidden="1" x14ac:dyDescent="0.3"/>
    <row r="5057" hidden="1" x14ac:dyDescent="0.3"/>
    <row r="5058" hidden="1" x14ac:dyDescent="0.3"/>
    <row r="5059" hidden="1" x14ac:dyDescent="0.3"/>
    <row r="5060" hidden="1" x14ac:dyDescent="0.3"/>
    <row r="5061" hidden="1" x14ac:dyDescent="0.3"/>
    <row r="5062" hidden="1" x14ac:dyDescent="0.3"/>
    <row r="5063" hidden="1" x14ac:dyDescent="0.3"/>
    <row r="5064" hidden="1" x14ac:dyDescent="0.3"/>
    <row r="5065" hidden="1" x14ac:dyDescent="0.3"/>
    <row r="5066" hidden="1" x14ac:dyDescent="0.3"/>
    <row r="5067" hidden="1" x14ac:dyDescent="0.3"/>
    <row r="5068" hidden="1" x14ac:dyDescent="0.3"/>
    <row r="5069" hidden="1" x14ac:dyDescent="0.3"/>
    <row r="5070" hidden="1" x14ac:dyDescent="0.3"/>
    <row r="5071" hidden="1" x14ac:dyDescent="0.3"/>
    <row r="5072" hidden="1" x14ac:dyDescent="0.3"/>
    <row r="5073" hidden="1" x14ac:dyDescent="0.3"/>
    <row r="5074" hidden="1" x14ac:dyDescent="0.3"/>
    <row r="5075" hidden="1" x14ac:dyDescent="0.3"/>
    <row r="5076" hidden="1" x14ac:dyDescent="0.3"/>
    <row r="5077" hidden="1" x14ac:dyDescent="0.3"/>
    <row r="5078" hidden="1" x14ac:dyDescent="0.3"/>
    <row r="5079" hidden="1" x14ac:dyDescent="0.3"/>
    <row r="5080" hidden="1" x14ac:dyDescent="0.3"/>
    <row r="5081" hidden="1" x14ac:dyDescent="0.3"/>
    <row r="5082" hidden="1" x14ac:dyDescent="0.3"/>
    <row r="5083" hidden="1" x14ac:dyDescent="0.3"/>
    <row r="5084" hidden="1" x14ac:dyDescent="0.3"/>
    <row r="5085" hidden="1" x14ac:dyDescent="0.3"/>
    <row r="5086" hidden="1" x14ac:dyDescent="0.3"/>
    <row r="5087" hidden="1" x14ac:dyDescent="0.3"/>
    <row r="5088" hidden="1" x14ac:dyDescent="0.3"/>
    <row r="5089" hidden="1" x14ac:dyDescent="0.3"/>
    <row r="5090" hidden="1" x14ac:dyDescent="0.3"/>
    <row r="5091" hidden="1" x14ac:dyDescent="0.3"/>
    <row r="5092" hidden="1" x14ac:dyDescent="0.3"/>
    <row r="5093" hidden="1" x14ac:dyDescent="0.3"/>
    <row r="5094" hidden="1" x14ac:dyDescent="0.3"/>
    <row r="5095" hidden="1" x14ac:dyDescent="0.3"/>
    <row r="5096" hidden="1" x14ac:dyDescent="0.3"/>
    <row r="5097" hidden="1" x14ac:dyDescent="0.3"/>
    <row r="5098" hidden="1" x14ac:dyDescent="0.3"/>
    <row r="5099" hidden="1" x14ac:dyDescent="0.3"/>
    <row r="5100" hidden="1" x14ac:dyDescent="0.3"/>
    <row r="5101" hidden="1" x14ac:dyDescent="0.3"/>
    <row r="5102" hidden="1" x14ac:dyDescent="0.3"/>
    <row r="5103" hidden="1" x14ac:dyDescent="0.3"/>
    <row r="5104" hidden="1" x14ac:dyDescent="0.3"/>
    <row r="5105" hidden="1" x14ac:dyDescent="0.3"/>
    <row r="5106" hidden="1" x14ac:dyDescent="0.3"/>
    <row r="5107" hidden="1" x14ac:dyDescent="0.3"/>
    <row r="5108" hidden="1" x14ac:dyDescent="0.3"/>
    <row r="5109" hidden="1" x14ac:dyDescent="0.3"/>
    <row r="5110" hidden="1" x14ac:dyDescent="0.3"/>
    <row r="5111" hidden="1" x14ac:dyDescent="0.3"/>
    <row r="5112" hidden="1" x14ac:dyDescent="0.3"/>
    <row r="5113" hidden="1" x14ac:dyDescent="0.3"/>
    <row r="5114" hidden="1" x14ac:dyDescent="0.3"/>
    <row r="5115" hidden="1" x14ac:dyDescent="0.3"/>
    <row r="5116" hidden="1" x14ac:dyDescent="0.3"/>
    <row r="5117" hidden="1" x14ac:dyDescent="0.3"/>
    <row r="5118" hidden="1" x14ac:dyDescent="0.3"/>
    <row r="5119" hidden="1" x14ac:dyDescent="0.3"/>
    <row r="5120" hidden="1" x14ac:dyDescent="0.3"/>
    <row r="5121" hidden="1" x14ac:dyDescent="0.3"/>
    <row r="5122" hidden="1" x14ac:dyDescent="0.3"/>
    <row r="5123" hidden="1" x14ac:dyDescent="0.3"/>
    <row r="5124" hidden="1" x14ac:dyDescent="0.3"/>
    <row r="5125" hidden="1" x14ac:dyDescent="0.3"/>
    <row r="5126" hidden="1" x14ac:dyDescent="0.3"/>
    <row r="5127" hidden="1" x14ac:dyDescent="0.3"/>
    <row r="5128" hidden="1" x14ac:dyDescent="0.3"/>
    <row r="5129" hidden="1" x14ac:dyDescent="0.3"/>
    <row r="5130" hidden="1" x14ac:dyDescent="0.3"/>
    <row r="5131" hidden="1" x14ac:dyDescent="0.3"/>
    <row r="5132" hidden="1" x14ac:dyDescent="0.3"/>
    <row r="5133" hidden="1" x14ac:dyDescent="0.3"/>
    <row r="5134" hidden="1" x14ac:dyDescent="0.3"/>
    <row r="5135" hidden="1" x14ac:dyDescent="0.3"/>
    <row r="5136" hidden="1" x14ac:dyDescent="0.3"/>
    <row r="5137" hidden="1" x14ac:dyDescent="0.3"/>
    <row r="5138" hidden="1" x14ac:dyDescent="0.3"/>
    <row r="5139" hidden="1" x14ac:dyDescent="0.3"/>
    <row r="5140" hidden="1" x14ac:dyDescent="0.3"/>
    <row r="5141" hidden="1" x14ac:dyDescent="0.3"/>
    <row r="5142" hidden="1" x14ac:dyDescent="0.3"/>
    <row r="5143" hidden="1" x14ac:dyDescent="0.3"/>
    <row r="5144" hidden="1" x14ac:dyDescent="0.3"/>
    <row r="5145" hidden="1" x14ac:dyDescent="0.3"/>
    <row r="5146" hidden="1" x14ac:dyDescent="0.3"/>
    <row r="5147" hidden="1" x14ac:dyDescent="0.3"/>
    <row r="5148" hidden="1" x14ac:dyDescent="0.3"/>
    <row r="5149" hidden="1" x14ac:dyDescent="0.3"/>
    <row r="5150" hidden="1" x14ac:dyDescent="0.3"/>
    <row r="5151" hidden="1" x14ac:dyDescent="0.3"/>
    <row r="5152" hidden="1" x14ac:dyDescent="0.3"/>
    <row r="5153" hidden="1" x14ac:dyDescent="0.3"/>
    <row r="5154" hidden="1" x14ac:dyDescent="0.3"/>
    <row r="5155" hidden="1" x14ac:dyDescent="0.3"/>
    <row r="5156" hidden="1" x14ac:dyDescent="0.3"/>
    <row r="5157" hidden="1" x14ac:dyDescent="0.3"/>
    <row r="5158" hidden="1" x14ac:dyDescent="0.3"/>
    <row r="5159" hidden="1" x14ac:dyDescent="0.3"/>
    <row r="5160" hidden="1" x14ac:dyDescent="0.3"/>
    <row r="5161" hidden="1" x14ac:dyDescent="0.3"/>
    <row r="5162" hidden="1" x14ac:dyDescent="0.3"/>
    <row r="5163" hidden="1" x14ac:dyDescent="0.3"/>
    <row r="5164" hidden="1" x14ac:dyDescent="0.3"/>
    <row r="5165" hidden="1" x14ac:dyDescent="0.3"/>
    <row r="5166" hidden="1" x14ac:dyDescent="0.3"/>
    <row r="5167" hidden="1" x14ac:dyDescent="0.3"/>
    <row r="5168" hidden="1" x14ac:dyDescent="0.3"/>
    <row r="5169" hidden="1" x14ac:dyDescent="0.3"/>
    <row r="5170" hidden="1" x14ac:dyDescent="0.3"/>
    <row r="5171" hidden="1" x14ac:dyDescent="0.3"/>
    <row r="5172" hidden="1" x14ac:dyDescent="0.3"/>
    <row r="5173" hidden="1" x14ac:dyDescent="0.3"/>
    <row r="5174" hidden="1" x14ac:dyDescent="0.3"/>
    <row r="5175" hidden="1" x14ac:dyDescent="0.3"/>
    <row r="5176" hidden="1" x14ac:dyDescent="0.3"/>
    <row r="5177" hidden="1" x14ac:dyDescent="0.3"/>
    <row r="5178" hidden="1" x14ac:dyDescent="0.3"/>
    <row r="5179" hidden="1" x14ac:dyDescent="0.3"/>
    <row r="5180" hidden="1" x14ac:dyDescent="0.3"/>
    <row r="5181" hidden="1" x14ac:dyDescent="0.3"/>
    <row r="5182" hidden="1" x14ac:dyDescent="0.3"/>
    <row r="5183" hidden="1" x14ac:dyDescent="0.3"/>
    <row r="5184" hidden="1" x14ac:dyDescent="0.3"/>
    <row r="5185" hidden="1" x14ac:dyDescent="0.3"/>
    <row r="5186" hidden="1" x14ac:dyDescent="0.3"/>
    <row r="5187" hidden="1" x14ac:dyDescent="0.3"/>
    <row r="5188" hidden="1" x14ac:dyDescent="0.3"/>
    <row r="5189" hidden="1" x14ac:dyDescent="0.3"/>
    <row r="5190" hidden="1" x14ac:dyDescent="0.3"/>
    <row r="5191" hidden="1" x14ac:dyDescent="0.3"/>
    <row r="5192" hidden="1" x14ac:dyDescent="0.3"/>
    <row r="5193" hidden="1" x14ac:dyDescent="0.3"/>
    <row r="5194" hidden="1" x14ac:dyDescent="0.3"/>
    <row r="5195" hidden="1" x14ac:dyDescent="0.3"/>
    <row r="5196" hidden="1" x14ac:dyDescent="0.3"/>
    <row r="5197" hidden="1" x14ac:dyDescent="0.3"/>
    <row r="5198" hidden="1" x14ac:dyDescent="0.3"/>
    <row r="5199" hidden="1" x14ac:dyDescent="0.3"/>
    <row r="5200" hidden="1" x14ac:dyDescent="0.3"/>
    <row r="5201" hidden="1" x14ac:dyDescent="0.3"/>
    <row r="5202" hidden="1" x14ac:dyDescent="0.3"/>
    <row r="5203" hidden="1" x14ac:dyDescent="0.3"/>
    <row r="5204" hidden="1" x14ac:dyDescent="0.3"/>
    <row r="5205" hidden="1" x14ac:dyDescent="0.3"/>
    <row r="5206" hidden="1" x14ac:dyDescent="0.3"/>
    <row r="5207" hidden="1" x14ac:dyDescent="0.3"/>
    <row r="5208" hidden="1" x14ac:dyDescent="0.3"/>
    <row r="5209" hidden="1" x14ac:dyDescent="0.3"/>
    <row r="5210" hidden="1" x14ac:dyDescent="0.3"/>
    <row r="5211" hidden="1" x14ac:dyDescent="0.3"/>
    <row r="5212" hidden="1" x14ac:dyDescent="0.3"/>
    <row r="5213" hidden="1" x14ac:dyDescent="0.3"/>
    <row r="5214" hidden="1" x14ac:dyDescent="0.3"/>
    <row r="5215" hidden="1" x14ac:dyDescent="0.3"/>
    <row r="5216" hidden="1" x14ac:dyDescent="0.3"/>
    <row r="5217" hidden="1" x14ac:dyDescent="0.3"/>
    <row r="5218" hidden="1" x14ac:dyDescent="0.3"/>
    <row r="5219" hidden="1" x14ac:dyDescent="0.3"/>
    <row r="5220" hidden="1" x14ac:dyDescent="0.3"/>
    <row r="5221" hidden="1" x14ac:dyDescent="0.3"/>
    <row r="5222" hidden="1" x14ac:dyDescent="0.3"/>
    <row r="5223" hidden="1" x14ac:dyDescent="0.3"/>
    <row r="5224" hidden="1" x14ac:dyDescent="0.3"/>
    <row r="5225" hidden="1" x14ac:dyDescent="0.3"/>
    <row r="5226" hidden="1" x14ac:dyDescent="0.3"/>
    <row r="5227" hidden="1" x14ac:dyDescent="0.3"/>
    <row r="5228" hidden="1" x14ac:dyDescent="0.3"/>
    <row r="5229" hidden="1" x14ac:dyDescent="0.3"/>
    <row r="5230" hidden="1" x14ac:dyDescent="0.3"/>
    <row r="5231" hidden="1" x14ac:dyDescent="0.3"/>
    <row r="5232" hidden="1" x14ac:dyDescent="0.3"/>
    <row r="5233" spans="3:3" hidden="1" x14ac:dyDescent="0.3"/>
    <row r="5234" spans="3:3" hidden="1" x14ac:dyDescent="0.3"/>
    <row r="5235" spans="3:3" hidden="1" x14ac:dyDescent="0.3"/>
    <row r="5236" spans="3:3" hidden="1" x14ac:dyDescent="0.3"/>
    <row r="5237" spans="3:3" hidden="1" x14ac:dyDescent="0.3"/>
    <row r="5238" spans="3:3" hidden="1" x14ac:dyDescent="0.3"/>
    <row r="5239" spans="3:3" hidden="1" x14ac:dyDescent="0.3">
      <c r="C5239" s="108"/>
    </row>
    <row r="5240" spans="3:3" hidden="1" x14ac:dyDescent="0.3">
      <c r="C5240" s="108"/>
    </row>
    <row r="5241" spans="3:3" hidden="1" x14ac:dyDescent="0.3"/>
    <row r="5242" spans="3:3" hidden="1" x14ac:dyDescent="0.3"/>
    <row r="5243" spans="3:3" hidden="1" x14ac:dyDescent="0.3"/>
    <row r="5244" spans="3:3" hidden="1" x14ac:dyDescent="0.3"/>
    <row r="5245" spans="3:3" hidden="1" x14ac:dyDescent="0.3"/>
    <row r="5246" spans="3:3" hidden="1" x14ac:dyDescent="0.3"/>
    <row r="5247" spans="3:3" hidden="1" x14ac:dyDescent="0.3"/>
    <row r="5248" spans="3:3" hidden="1" x14ac:dyDescent="0.3"/>
    <row r="5249" hidden="1" x14ac:dyDescent="0.3"/>
    <row r="5250" hidden="1" x14ac:dyDescent="0.3"/>
    <row r="5251" hidden="1" x14ac:dyDescent="0.3"/>
    <row r="5252" hidden="1" x14ac:dyDescent="0.3"/>
    <row r="5253" hidden="1" x14ac:dyDescent="0.3"/>
    <row r="5254" hidden="1" x14ac:dyDescent="0.3"/>
    <row r="5255" hidden="1" x14ac:dyDescent="0.3"/>
    <row r="5256" hidden="1" x14ac:dyDescent="0.3"/>
    <row r="5257" hidden="1" x14ac:dyDescent="0.3"/>
    <row r="5258" hidden="1" x14ac:dyDescent="0.3"/>
    <row r="5259" hidden="1" x14ac:dyDescent="0.3"/>
    <row r="5260" hidden="1" x14ac:dyDescent="0.3"/>
    <row r="5261" hidden="1" x14ac:dyDescent="0.3"/>
    <row r="5262" hidden="1" x14ac:dyDescent="0.3"/>
    <row r="5263" hidden="1" x14ac:dyDescent="0.3"/>
    <row r="5264" hidden="1" x14ac:dyDescent="0.3"/>
    <row r="5265" hidden="1" x14ac:dyDescent="0.3"/>
    <row r="5266" hidden="1" x14ac:dyDescent="0.3"/>
    <row r="5267" hidden="1" x14ac:dyDescent="0.3"/>
    <row r="5268" hidden="1" x14ac:dyDescent="0.3"/>
    <row r="5269" hidden="1" x14ac:dyDescent="0.3"/>
    <row r="5270" hidden="1" x14ac:dyDescent="0.3"/>
    <row r="5271" hidden="1" x14ac:dyDescent="0.3"/>
    <row r="5272" hidden="1" x14ac:dyDescent="0.3"/>
    <row r="5273" hidden="1" x14ac:dyDescent="0.3"/>
    <row r="5274" hidden="1" x14ac:dyDescent="0.3"/>
    <row r="5275" hidden="1" x14ac:dyDescent="0.3"/>
    <row r="5276" hidden="1" x14ac:dyDescent="0.3"/>
    <row r="5277" hidden="1" x14ac:dyDescent="0.3"/>
    <row r="5278" hidden="1" x14ac:dyDescent="0.3"/>
    <row r="5279" hidden="1" x14ac:dyDescent="0.3"/>
    <row r="5280" hidden="1" x14ac:dyDescent="0.3"/>
    <row r="5281" hidden="1" x14ac:dyDescent="0.3"/>
    <row r="5282" hidden="1" x14ac:dyDescent="0.3"/>
    <row r="5283" hidden="1" x14ac:dyDescent="0.3"/>
    <row r="5284" hidden="1" x14ac:dyDescent="0.3"/>
    <row r="5285" hidden="1" x14ac:dyDescent="0.3"/>
    <row r="5286" hidden="1" x14ac:dyDescent="0.3"/>
    <row r="5287" hidden="1" x14ac:dyDescent="0.3"/>
    <row r="5288" hidden="1" x14ac:dyDescent="0.3"/>
    <row r="5289" hidden="1" x14ac:dyDescent="0.3"/>
    <row r="5290" hidden="1" x14ac:dyDescent="0.3"/>
    <row r="5291" hidden="1" x14ac:dyDescent="0.3"/>
    <row r="5292" hidden="1" x14ac:dyDescent="0.3"/>
    <row r="5293" hidden="1" x14ac:dyDescent="0.3"/>
    <row r="5294" hidden="1" x14ac:dyDescent="0.3"/>
    <row r="5295" hidden="1" x14ac:dyDescent="0.3"/>
    <row r="5296" hidden="1" x14ac:dyDescent="0.3"/>
    <row r="5297" hidden="1" x14ac:dyDescent="0.3"/>
    <row r="5298" hidden="1" x14ac:dyDescent="0.3"/>
    <row r="5299" hidden="1" x14ac:dyDescent="0.3"/>
    <row r="5300" hidden="1" x14ac:dyDescent="0.3"/>
    <row r="5301" hidden="1" x14ac:dyDescent="0.3"/>
    <row r="5302" hidden="1" x14ac:dyDescent="0.3"/>
    <row r="5303" hidden="1" x14ac:dyDescent="0.3"/>
    <row r="5304" hidden="1" x14ac:dyDescent="0.3"/>
    <row r="5305" hidden="1" x14ac:dyDescent="0.3"/>
    <row r="5306" hidden="1" x14ac:dyDescent="0.3"/>
    <row r="5307" hidden="1" x14ac:dyDescent="0.3"/>
    <row r="5308" hidden="1" x14ac:dyDescent="0.3"/>
    <row r="5309" hidden="1" x14ac:dyDescent="0.3"/>
    <row r="5310" hidden="1" x14ac:dyDescent="0.3"/>
    <row r="5311" hidden="1" x14ac:dyDescent="0.3"/>
    <row r="5312" hidden="1" x14ac:dyDescent="0.3"/>
    <row r="5313" hidden="1" x14ac:dyDescent="0.3"/>
    <row r="5314" hidden="1" x14ac:dyDescent="0.3"/>
    <row r="5315" hidden="1" x14ac:dyDescent="0.3"/>
    <row r="5316" hidden="1" x14ac:dyDescent="0.3"/>
    <row r="5317" hidden="1" x14ac:dyDescent="0.3"/>
    <row r="5318" hidden="1" x14ac:dyDescent="0.3"/>
    <row r="5319" hidden="1" x14ac:dyDescent="0.3"/>
    <row r="5320" hidden="1" x14ac:dyDescent="0.3"/>
    <row r="5321" hidden="1" x14ac:dyDescent="0.3"/>
    <row r="5322" hidden="1" x14ac:dyDescent="0.3"/>
    <row r="5323" hidden="1" x14ac:dyDescent="0.3"/>
    <row r="5324" hidden="1" x14ac:dyDescent="0.3"/>
    <row r="5325" hidden="1" x14ac:dyDescent="0.3"/>
    <row r="5326" hidden="1" x14ac:dyDescent="0.3"/>
    <row r="5327" hidden="1" x14ac:dyDescent="0.3"/>
    <row r="5328" hidden="1" x14ac:dyDescent="0.3"/>
    <row r="5329" hidden="1" x14ac:dyDescent="0.3"/>
    <row r="5330" hidden="1" x14ac:dyDescent="0.3"/>
    <row r="5331" hidden="1" x14ac:dyDescent="0.3"/>
    <row r="5332" hidden="1" x14ac:dyDescent="0.3"/>
    <row r="5333" hidden="1" x14ac:dyDescent="0.3"/>
    <row r="5334" hidden="1" x14ac:dyDescent="0.3"/>
    <row r="5335" hidden="1" x14ac:dyDescent="0.3"/>
    <row r="5336" hidden="1" x14ac:dyDescent="0.3"/>
    <row r="5337" hidden="1" x14ac:dyDescent="0.3"/>
    <row r="5338" hidden="1" x14ac:dyDescent="0.3"/>
    <row r="5339" hidden="1" x14ac:dyDescent="0.3"/>
    <row r="5340" hidden="1" x14ac:dyDescent="0.3"/>
    <row r="5341" hidden="1" x14ac:dyDescent="0.3"/>
    <row r="5342" hidden="1" x14ac:dyDescent="0.3"/>
    <row r="5343" hidden="1" x14ac:dyDescent="0.3"/>
    <row r="5344" hidden="1" x14ac:dyDescent="0.3"/>
    <row r="5345" hidden="1" x14ac:dyDescent="0.3"/>
    <row r="5346" hidden="1" x14ac:dyDescent="0.3"/>
    <row r="5347" hidden="1" x14ac:dyDescent="0.3"/>
    <row r="5348" hidden="1" x14ac:dyDescent="0.3"/>
    <row r="5349" hidden="1" x14ac:dyDescent="0.3"/>
    <row r="5350" hidden="1" x14ac:dyDescent="0.3"/>
    <row r="5351" hidden="1" x14ac:dyDescent="0.3"/>
    <row r="5352" hidden="1" x14ac:dyDescent="0.3"/>
    <row r="5353" hidden="1" x14ac:dyDescent="0.3"/>
    <row r="5354" hidden="1" x14ac:dyDescent="0.3"/>
    <row r="5355" hidden="1" x14ac:dyDescent="0.3"/>
    <row r="5356" hidden="1" x14ac:dyDescent="0.3"/>
    <row r="5357" hidden="1" x14ac:dyDescent="0.3"/>
    <row r="5358" hidden="1" x14ac:dyDescent="0.3"/>
    <row r="5359" hidden="1" x14ac:dyDescent="0.3"/>
    <row r="5360" hidden="1" x14ac:dyDescent="0.3"/>
    <row r="5361" hidden="1" x14ac:dyDescent="0.3"/>
    <row r="5362" hidden="1" x14ac:dyDescent="0.3"/>
    <row r="5363" hidden="1" x14ac:dyDescent="0.3"/>
    <row r="5364" hidden="1" x14ac:dyDescent="0.3"/>
    <row r="5365" hidden="1" x14ac:dyDescent="0.3"/>
    <row r="5366" hidden="1" x14ac:dyDescent="0.3"/>
    <row r="5367" hidden="1" x14ac:dyDescent="0.3"/>
    <row r="5368" hidden="1" x14ac:dyDescent="0.3"/>
    <row r="5369" hidden="1" x14ac:dyDescent="0.3"/>
    <row r="5370" hidden="1" x14ac:dyDescent="0.3"/>
    <row r="5371" hidden="1" x14ac:dyDescent="0.3"/>
    <row r="5372" hidden="1" x14ac:dyDescent="0.3"/>
    <row r="5373" hidden="1" x14ac:dyDescent="0.3"/>
    <row r="5374" hidden="1" x14ac:dyDescent="0.3"/>
    <row r="5375" hidden="1" x14ac:dyDescent="0.3"/>
    <row r="5376" hidden="1" x14ac:dyDescent="0.3"/>
    <row r="5377" hidden="1" x14ac:dyDescent="0.3"/>
    <row r="5378" hidden="1" x14ac:dyDescent="0.3"/>
    <row r="5379" hidden="1" x14ac:dyDescent="0.3"/>
    <row r="5380" hidden="1" x14ac:dyDescent="0.3"/>
    <row r="5381" hidden="1" x14ac:dyDescent="0.3"/>
    <row r="5382" hidden="1" x14ac:dyDescent="0.3"/>
    <row r="5383" hidden="1" x14ac:dyDescent="0.3"/>
    <row r="5384" hidden="1" x14ac:dyDescent="0.3"/>
    <row r="5385" hidden="1" x14ac:dyDescent="0.3"/>
    <row r="5386" hidden="1" x14ac:dyDescent="0.3"/>
    <row r="5387" hidden="1" x14ac:dyDescent="0.3"/>
    <row r="5388" hidden="1" x14ac:dyDescent="0.3"/>
    <row r="5389" hidden="1" x14ac:dyDescent="0.3"/>
    <row r="5390" hidden="1" x14ac:dyDescent="0.3"/>
    <row r="5391" hidden="1" x14ac:dyDescent="0.3"/>
    <row r="5392" hidden="1" x14ac:dyDescent="0.3"/>
    <row r="5393" hidden="1" x14ac:dyDescent="0.3"/>
    <row r="5394" hidden="1" x14ac:dyDescent="0.3"/>
    <row r="5395" hidden="1" x14ac:dyDescent="0.3"/>
    <row r="5396" hidden="1" x14ac:dyDescent="0.3"/>
    <row r="5397" hidden="1" x14ac:dyDescent="0.3"/>
    <row r="5398" hidden="1" x14ac:dyDescent="0.3"/>
    <row r="5399" hidden="1" x14ac:dyDescent="0.3"/>
    <row r="5400" hidden="1" x14ac:dyDescent="0.3"/>
    <row r="5401" hidden="1" x14ac:dyDescent="0.3"/>
    <row r="5402" hidden="1" x14ac:dyDescent="0.3"/>
    <row r="5403" hidden="1" x14ac:dyDescent="0.3"/>
    <row r="5404" hidden="1" x14ac:dyDescent="0.3"/>
    <row r="5405" hidden="1" x14ac:dyDescent="0.3"/>
    <row r="5406" hidden="1" x14ac:dyDescent="0.3"/>
    <row r="5407" hidden="1" x14ac:dyDescent="0.3"/>
    <row r="5408" hidden="1" x14ac:dyDescent="0.3"/>
    <row r="5409" hidden="1" x14ac:dyDescent="0.3"/>
    <row r="5410" hidden="1" x14ac:dyDescent="0.3"/>
    <row r="5411" hidden="1" x14ac:dyDescent="0.3"/>
    <row r="5412" hidden="1" x14ac:dyDescent="0.3"/>
    <row r="5413" hidden="1" x14ac:dyDescent="0.3"/>
    <row r="5414" hidden="1" x14ac:dyDescent="0.3"/>
    <row r="5415" hidden="1" x14ac:dyDescent="0.3"/>
    <row r="5416" hidden="1" x14ac:dyDescent="0.3"/>
    <row r="5417" hidden="1" x14ac:dyDescent="0.3"/>
    <row r="5418" hidden="1" x14ac:dyDescent="0.3"/>
    <row r="5419" hidden="1" x14ac:dyDescent="0.3"/>
    <row r="5420" hidden="1" x14ac:dyDescent="0.3"/>
    <row r="5421" hidden="1" x14ac:dyDescent="0.3"/>
    <row r="5422" hidden="1" x14ac:dyDescent="0.3"/>
    <row r="5423" hidden="1" x14ac:dyDescent="0.3"/>
    <row r="5424" hidden="1" x14ac:dyDescent="0.3"/>
    <row r="5425" hidden="1" x14ac:dyDescent="0.3"/>
    <row r="5426" hidden="1" x14ac:dyDescent="0.3"/>
    <row r="5427" hidden="1" x14ac:dyDescent="0.3"/>
    <row r="5428" hidden="1" x14ac:dyDescent="0.3"/>
    <row r="5429" hidden="1" x14ac:dyDescent="0.3"/>
    <row r="5430" hidden="1" x14ac:dyDescent="0.3"/>
    <row r="5431" hidden="1" x14ac:dyDescent="0.3"/>
    <row r="5432" hidden="1" x14ac:dyDescent="0.3"/>
    <row r="5433" hidden="1" x14ac:dyDescent="0.3"/>
    <row r="5434" hidden="1" x14ac:dyDescent="0.3"/>
    <row r="5435" hidden="1" x14ac:dyDescent="0.3"/>
    <row r="5436" hidden="1" x14ac:dyDescent="0.3"/>
    <row r="5437" hidden="1" x14ac:dyDescent="0.3"/>
    <row r="5438" hidden="1" x14ac:dyDescent="0.3"/>
    <row r="5439" hidden="1" x14ac:dyDescent="0.3"/>
    <row r="5440" hidden="1" x14ac:dyDescent="0.3"/>
    <row r="5441" hidden="1" x14ac:dyDescent="0.3"/>
    <row r="5442" hidden="1" x14ac:dyDescent="0.3"/>
    <row r="5443" hidden="1" x14ac:dyDescent="0.3"/>
    <row r="5444" hidden="1" x14ac:dyDescent="0.3"/>
    <row r="5445" hidden="1" x14ac:dyDescent="0.3"/>
    <row r="5446" hidden="1" x14ac:dyDescent="0.3"/>
    <row r="5447" hidden="1" x14ac:dyDescent="0.3"/>
    <row r="5448" hidden="1" x14ac:dyDescent="0.3"/>
    <row r="5449" hidden="1" x14ac:dyDescent="0.3"/>
    <row r="5450" hidden="1" x14ac:dyDescent="0.3"/>
    <row r="5451" hidden="1" x14ac:dyDescent="0.3"/>
    <row r="5452" hidden="1" x14ac:dyDescent="0.3"/>
    <row r="5453" hidden="1" x14ac:dyDescent="0.3"/>
    <row r="5454" hidden="1" x14ac:dyDescent="0.3"/>
    <row r="5455" hidden="1" x14ac:dyDescent="0.3"/>
    <row r="5456" hidden="1" x14ac:dyDescent="0.3"/>
    <row r="5457" hidden="1" x14ac:dyDescent="0.3"/>
    <row r="5458" hidden="1" x14ac:dyDescent="0.3"/>
    <row r="5459" hidden="1" x14ac:dyDescent="0.3"/>
    <row r="5460" hidden="1" x14ac:dyDescent="0.3"/>
    <row r="5461" hidden="1" x14ac:dyDescent="0.3"/>
    <row r="5462" hidden="1" x14ac:dyDescent="0.3"/>
    <row r="5463" hidden="1" x14ac:dyDescent="0.3"/>
    <row r="5464" hidden="1" x14ac:dyDescent="0.3"/>
    <row r="5465" hidden="1" x14ac:dyDescent="0.3"/>
    <row r="5466" hidden="1" x14ac:dyDescent="0.3"/>
    <row r="5467" hidden="1" x14ac:dyDescent="0.3"/>
    <row r="5468" hidden="1" x14ac:dyDescent="0.3"/>
    <row r="5469" hidden="1" x14ac:dyDescent="0.3"/>
    <row r="5470" hidden="1" x14ac:dyDescent="0.3"/>
    <row r="5471" hidden="1" x14ac:dyDescent="0.3"/>
    <row r="5472" hidden="1" x14ac:dyDescent="0.3"/>
    <row r="5473" hidden="1" x14ac:dyDescent="0.3"/>
    <row r="5474" hidden="1" x14ac:dyDescent="0.3"/>
    <row r="5475" hidden="1" x14ac:dyDescent="0.3"/>
    <row r="5476" hidden="1" x14ac:dyDescent="0.3"/>
    <row r="5477" hidden="1" x14ac:dyDescent="0.3"/>
    <row r="5478" hidden="1" x14ac:dyDescent="0.3"/>
    <row r="5479" hidden="1" x14ac:dyDescent="0.3"/>
    <row r="5480" hidden="1" x14ac:dyDescent="0.3"/>
    <row r="5481" hidden="1" x14ac:dyDescent="0.3"/>
    <row r="5482" hidden="1" x14ac:dyDescent="0.3"/>
    <row r="5483" hidden="1" x14ac:dyDescent="0.3"/>
    <row r="5484" hidden="1" x14ac:dyDescent="0.3"/>
    <row r="5485" hidden="1" x14ac:dyDescent="0.3"/>
    <row r="5486" hidden="1" x14ac:dyDescent="0.3"/>
    <row r="5487" hidden="1" x14ac:dyDescent="0.3"/>
    <row r="5488" hidden="1" x14ac:dyDescent="0.3"/>
    <row r="5489" hidden="1" x14ac:dyDescent="0.3"/>
    <row r="5490" hidden="1" x14ac:dyDescent="0.3"/>
    <row r="5491" hidden="1" x14ac:dyDescent="0.3"/>
    <row r="5492" hidden="1" x14ac:dyDescent="0.3"/>
    <row r="5493" hidden="1" x14ac:dyDescent="0.3"/>
    <row r="5494" hidden="1" x14ac:dyDescent="0.3"/>
    <row r="5495" hidden="1" x14ac:dyDescent="0.3"/>
    <row r="5496" hidden="1" x14ac:dyDescent="0.3"/>
    <row r="5497" hidden="1" x14ac:dyDescent="0.3"/>
    <row r="5498" hidden="1" x14ac:dyDescent="0.3"/>
    <row r="5499" hidden="1" x14ac:dyDescent="0.3"/>
    <row r="5500" hidden="1" x14ac:dyDescent="0.3"/>
    <row r="5501" hidden="1" x14ac:dyDescent="0.3"/>
    <row r="5502" hidden="1" x14ac:dyDescent="0.3"/>
    <row r="5503" hidden="1" x14ac:dyDescent="0.3"/>
    <row r="5504" hidden="1" x14ac:dyDescent="0.3"/>
    <row r="5505" hidden="1" x14ac:dyDescent="0.3"/>
    <row r="5506" hidden="1" x14ac:dyDescent="0.3"/>
    <row r="5507" hidden="1" x14ac:dyDescent="0.3"/>
    <row r="5508" hidden="1" x14ac:dyDescent="0.3"/>
    <row r="5509" hidden="1" x14ac:dyDescent="0.3"/>
    <row r="5510" hidden="1" x14ac:dyDescent="0.3"/>
    <row r="5511" hidden="1" x14ac:dyDescent="0.3"/>
    <row r="5512" hidden="1" x14ac:dyDescent="0.3"/>
    <row r="5513" hidden="1" x14ac:dyDescent="0.3"/>
    <row r="5514" hidden="1" x14ac:dyDescent="0.3"/>
    <row r="5515" hidden="1" x14ac:dyDescent="0.3"/>
    <row r="5516" hidden="1" x14ac:dyDescent="0.3"/>
    <row r="5517" hidden="1" x14ac:dyDescent="0.3"/>
    <row r="5518" hidden="1" x14ac:dyDescent="0.3"/>
    <row r="5519" hidden="1" x14ac:dyDescent="0.3"/>
    <row r="5520" hidden="1" x14ac:dyDescent="0.3"/>
    <row r="5521" hidden="1" x14ac:dyDescent="0.3"/>
    <row r="5522" hidden="1" x14ac:dyDescent="0.3"/>
    <row r="5523" hidden="1" x14ac:dyDescent="0.3"/>
    <row r="5524" hidden="1" x14ac:dyDescent="0.3"/>
    <row r="5525" hidden="1" x14ac:dyDescent="0.3"/>
    <row r="5526" hidden="1" x14ac:dyDescent="0.3"/>
    <row r="5527" hidden="1" x14ac:dyDescent="0.3"/>
    <row r="5528" hidden="1" x14ac:dyDescent="0.3"/>
    <row r="5529" hidden="1" x14ac:dyDescent="0.3"/>
    <row r="5530" hidden="1" x14ac:dyDescent="0.3"/>
    <row r="5531" hidden="1" x14ac:dyDescent="0.3"/>
    <row r="5532" hidden="1" x14ac:dyDescent="0.3"/>
    <row r="5533" hidden="1" x14ac:dyDescent="0.3"/>
    <row r="5534" hidden="1" x14ac:dyDescent="0.3"/>
    <row r="5535" hidden="1" x14ac:dyDescent="0.3"/>
    <row r="5536" hidden="1" x14ac:dyDescent="0.3"/>
    <row r="5537" hidden="1" x14ac:dyDescent="0.3"/>
    <row r="5538" hidden="1" x14ac:dyDescent="0.3"/>
    <row r="5539" hidden="1" x14ac:dyDescent="0.3"/>
    <row r="5540" hidden="1" x14ac:dyDescent="0.3"/>
    <row r="5541" hidden="1" x14ac:dyDescent="0.3"/>
    <row r="5542" hidden="1" x14ac:dyDescent="0.3"/>
    <row r="5543" hidden="1" x14ac:dyDescent="0.3"/>
    <row r="5544" hidden="1" x14ac:dyDescent="0.3"/>
    <row r="5545" hidden="1" x14ac:dyDescent="0.3"/>
    <row r="5546" hidden="1" x14ac:dyDescent="0.3"/>
    <row r="5547" hidden="1" x14ac:dyDescent="0.3"/>
    <row r="5548" hidden="1" x14ac:dyDescent="0.3"/>
    <row r="5549" hidden="1" x14ac:dyDescent="0.3"/>
    <row r="5550" hidden="1" x14ac:dyDescent="0.3"/>
    <row r="5551" hidden="1" x14ac:dyDescent="0.3"/>
    <row r="5552" hidden="1" x14ac:dyDescent="0.3"/>
    <row r="5553" hidden="1" x14ac:dyDescent="0.3"/>
    <row r="5554" hidden="1" x14ac:dyDescent="0.3"/>
    <row r="5555" hidden="1" x14ac:dyDescent="0.3"/>
    <row r="5556" hidden="1" x14ac:dyDescent="0.3"/>
    <row r="5557" hidden="1" x14ac:dyDescent="0.3"/>
    <row r="5558" hidden="1" x14ac:dyDescent="0.3"/>
    <row r="5559" hidden="1" x14ac:dyDescent="0.3"/>
    <row r="5560" hidden="1" x14ac:dyDescent="0.3"/>
    <row r="5561" hidden="1" x14ac:dyDescent="0.3"/>
    <row r="5562" hidden="1" x14ac:dyDescent="0.3"/>
    <row r="5563" hidden="1" x14ac:dyDescent="0.3"/>
    <row r="5564" hidden="1" x14ac:dyDescent="0.3"/>
    <row r="5565" hidden="1" x14ac:dyDescent="0.3"/>
    <row r="5566" hidden="1" x14ac:dyDescent="0.3"/>
    <row r="5567" hidden="1" x14ac:dyDescent="0.3"/>
    <row r="5568" hidden="1" x14ac:dyDescent="0.3"/>
    <row r="5569" hidden="1" x14ac:dyDescent="0.3"/>
    <row r="5570" hidden="1" x14ac:dyDescent="0.3"/>
    <row r="5571" hidden="1" x14ac:dyDescent="0.3"/>
    <row r="5572" hidden="1" x14ac:dyDescent="0.3"/>
    <row r="5573" hidden="1" x14ac:dyDescent="0.3"/>
    <row r="5574" hidden="1" x14ac:dyDescent="0.3"/>
    <row r="5575" hidden="1" x14ac:dyDescent="0.3"/>
    <row r="5576" hidden="1" x14ac:dyDescent="0.3"/>
    <row r="5577" hidden="1" x14ac:dyDescent="0.3"/>
    <row r="5578" hidden="1" x14ac:dyDescent="0.3"/>
    <row r="5579" hidden="1" x14ac:dyDescent="0.3"/>
    <row r="5580" hidden="1" x14ac:dyDescent="0.3"/>
    <row r="5581" hidden="1" x14ac:dyDescent="0.3"/>
    <row r="5582" hidden="1" x14ac:dyDescent="0.3"/>
    <row r="5583" hidden="1" x14ac:dyDescent="0.3"/>
    <row r="5584" hidden="1" x14ac:dyDescent="0.3"/>
    <row r="5585" hidden="1" x14ac:dyDescent="0.3"/>
    <row r="5586" hidden="1" x14ac:dyDescent="0.3"/>
    <row r="5587" hidden="1" x14ac:dyDescent="0.3"/>
    <row r="5588" hidden="1" x14ac:dyDescent="0.3"/>
    <row r="5589" hidden="1" x14ac:dyDescent="0.3"/>
    <row r="5590" hidden="1" x14ac:dyDescent="0.3"/>
    <row r="5591" hidden="1" x14ac:dyDescent="0.3"/>
    <row r="5592" hidden="1" x14ac:dyDescent="0.3"/>
    <row r="5593" hidden="1" x14ac:dyDescent="0.3"/>
    <row r="5594" hidden="1" x14ac:dyDescent="0.3"/>
    <row r="5595" hidden="1" x14ac:dyDescent="0.3"/>
    <row r="5596" hidden="1" x14ac:dyDescent="0.3"/>
    <row r="5597" hidden="1" x14ac:dyDescent="0.3"/>
    <row r="5598" hidden="1" x14ac:dyDescent="0.3"/>
    <row r="5599" hidden="1" x14ac:dyDescent="0.3"/>
    <row r="5600" hidden="1" x14ac:dyDescent="0.3"/>
    <row r="5601" hidden="1" x14ac:dyDescent="0.3"/>
    <row r="5602" hidden="1" x14ac:dyDescent="0.3"/>
    <row r="5603" hidden="1" x14ac:dyDescent="0.3"/>
    <row r="5604" hidden="1" x14ac:dyDescent="0.3"/>
    <row r="5605" hidden="1" x14ac:dyDescent="0.3"/>
    <row r="5606" hidden="1" x14ac:dyDescent="0.3"/>
    <row r="5607" hidden="1" x14ac:dyDescent="0.3"/>
    <row r="5608" hidden="1" x14ac:dyDescent="0.3"/>
    <row r="5609" hidden="1" x14ac:dyDescent="0.3"/>
    <row r="5610" hidden="1" x14ac:dyDescent="0.3"/>
    <row r="5611" hidden="1" x14ac:dyDescent="0.3"/>
    <row r="5612" hidden="1" x14ac:dyDescent="0.3"/>
    <row r="5613" hidden="1" x14ac:dyDescent="0.3"/>
    <row r="5614" hidden="1" x14ac:dyDescent="0.3"/>
    <row r="5615" hidden="1" x14ac:dyDescent="0.3"/>
    <row r="5616" hidden="1" x14ac:dyDescent="0.3"/>
    <row r="5617" hidden="1" x14ac:dyDescent="0.3"/>
    <row r="5618" hidden="1" x14ac:dyDescent="0.3"/>
    <row r="5619" hidden="1" x14ac:dyDescent="0.3"/>
    <row r="5620" hidden="1" x14ac:dyDescent="0.3"/>
    <row r="5621" hidden="1" x14ac:dyDescent="0.3"/>
    <row r="5622" hidden="1" x14ac:dyDescent="0.3"/>
    <row r="5623" hidden="1" x14ac:dyDescent="0.3"/>
    <row r="5624" hidden="1" x14ac:dyDescent="0.3"/>
    <row r="5625" hidden="1" x14ac:dyDescent="0.3"/>
    <row r="5626" hidden="1" x14ac:dyDescent="0.3"/>
    <row r="5627" hidden="1" x14ac:dyDescent="0.3"/>
    <row r="5628" hidden="1" x14ac:dyDescent="0.3"/>
    <row r="5629" hidden="1" x14ac:dyDescent="0.3"/>
    <row r="5630" hidden="1" x14ac:dyDescent="0.3"/>
    <row r="5631" hidden="1" x14ac:dyDescent="0.3"/>
    <row r="5632" hidden="1" x14ac:dyDescent="0.3"/>
    <row r="5633" hidden="1" x14ac:dyDescent="0.3"/>
    <row r="5634" hidden="1" x14ac:dyDescent="0.3"/>
    <row r="5635" hidden="1" x14ac:dyDescent="0.3"/>
    <row r="5636" hidden="1" x14ac:dyDescent="0.3"/>
    <row r="5637" hidden="1" x14ac:dyDescent="0.3"/>
    <row r="5638" hidden="1" x14ac:dyDescent="0.3"/>
    <row r="5639" hidden="1" x14ac:dyDescent="0.3"/>
    <row r="5640" hidden="1" x14ac:dyDescent="0.3"/>
    <row r="5641" hidden="1" x14ac:dyDescent="0.3"/>
    <row r="5642" hidden="1" x14ac:dyDescent="0.3"/>
    <row r="5643" hidden="1" x14ac:dyDescent="0.3"/>
    <row r="5644" hidden="1" x14ac:dyDescent="0.3"/>
    <row r="5645" hidden="1" x14ac:dyDescent="0.3"/>
    <row r="5646" hidden="1" x14ac:dyDescent="0.3"/>
    <row r="5647" hidden="1" x14ac:dyDescent="0.3"/>
    <row r="5648" hidden="1" x14ac:dyDescent="0.3"/>
    <row r="5649" spans="3:3" hidden="1" x14ac:dyDescent="0.3"/>
    <row r="5650" spans="3:3" hidden="1" x14ac:dyDescent="0.3"/>
    <row r="5651" spans="3:3" hidden="1" x14ac:dyDescent="0.3"/>
    <row r="5652" spans="3:3" hidden="1" x14ac:dyDescent="0.3"/>
    <row r="5653" spans="3:3" hidden="1" x14ac:dyDescent="0.3"/>
    <row r="5654" spans="3:3" hidden="1" x14ac:dyDescent="0.3"/>
    <row r="5655" spans="3:3" hidden="1" x14ac:dyDescent="0.3">
      <c r="C5655" s="108"/>
    </row>
    <row r="5656" spans="3:3" hidden="1" x14ac:dyDescent="0.3">
      <c r="C5656" s="108"/>
    </row>
    <row r="5657" spans="3:3" hidden="1" x14ac:dyDescent="0.3"/>
    <row r="5658" spans="3:3" hidden="1" x14ac:dyDescent="0.3"/>
    <row r="5659" spans="3:3" hidden="1" x14ac:dyDescent="0.3"/>
    <row r="5660" spans="3:3" hidden="1" x14ac:dyDescent="0.3"/>
    <row r="5661" spans="3:3" hidden="1" x14ac:dyDescent="0.3"/>
    <row r="5662" spans="3:3" hidden="1" x14ac:dyDescent="0.3"/>
    <row r="5663" spans="3:3" hidden="1" x14ac:dyDescent="0.3"/>
    <row r="5664" spans="3:3" hidden="1" x14ac:dyDescent="0.3"/>
    <row r="5665" hidden="1" x14ac:dyDescent="0.3"/>
    <row r="5666" hidden="1" x14ac:dyDescent="0.3"/>
    <row r="5667" hidden="1" x14ac:dyDescent="0.3"/>
    <row r="5668" hidden="1" x14ac:dyDescent="0.3"/>
    <row r="5669" hidden="1" x14ac:dyDescent="0.3"/>
    <row r="5670" hidden="1" x14ac:dyDescent="0.3"/>
    <row r="5671" hidden="1" x14ac:dyDescent="0.3"/>
    <row r="5672" hidden="1" x14ac:dyDescent="0.3"/>
    <row r="5673" hidden="1" x14ac:dyDescent="0.3"/>
    <row r="5674" hidden="1" x14ac:dyDescent="0.3"/>
    <row r="5675" hidden="1" x14ac:dyDescent="0.3"/>
    <row r="5676" hidden="1" x14ac:dyDescent="0.3"/>
    <row r="5677" hidden="1" x14ac:dyDescent="0.3"/>
    <row r="5678" hidden="1" x14ac:dyDescent="0.3"/>
    <row r="5679" hidden="1" x14ac:dyDescent="0.3"/>
    <row r="5680" hidden="1" x14ac:dyDescent="0.3"/>
    <row r="5681" hidden="1" x14ac:dyDescent="0.3"/>
    <row r="5682" hidden="1" x14ac:dyDescent="0.3"/>
    <row r="5683" hidden="1" x14ac:dyDescent="0.3"/>
    <row r="5684" hidden="1" x14ac:dyDescent="0.3"/>
    <row r="5685" hidden="1" x14ac:dyDescent="0.3"/>
    <row r="5686" hidden="1" x14ac:dyDescent="0.3"/>
    <row r="5687" hidden="1" x14ac:dyDescent="0.3"/>
    <row r="5688" hidden="1" x14ac:dyDescent="0.3"/>
    <row r="5689" hidden="1" x14ac:dyDescent="0.3"/>
    <row r="5690" hidden="1" x14ac:dyDescent="0.3"/>
    <row r="5691" hidden="1" x14ac:dyDescent="0.3"/>
    <row r="5692" hidden="1" x14ac:dyDescent="0.3"/>
    <row r="5693" hidden="1" x14ac:dyDescent="0.3"/>
    <row r="5694" hidden="1" x14ac:dyDescent="0.3"/>
    <row r="5695" hidden="1" x14ac:dyDescent="0.3"/>
    <row r="5696" hidden="1" x14ac:dyDescent="0.3"/>
    <row r="5697" hidden="1" x14ac:dyDescent="0.3"/>
    <row r="5698" hidden="1" x14ac:dyDescent="0.3"/>
    <row r="5699" hidden="1" x14ac:dyDescent="0.3"/>
    <row r="5700" hidden="1" x14ac:dyDescent="0.3"/>
    <row r="5701" hidden="1" x14ac:dyDescent="0.3"/>
    <row r="5702" hidden="1" x14ac:dyDescent="0.3"/>
    <row r="5703" hidden="1" x14ac:dyDescent="0.3"/>
    <row r="5704" hidden="1" x14ac:dyDescent="0.3"/>
    <row r="5705" hidden="1" x14ac:dyDescent="0.3"/>
    <row r="5706" hidden="1" x14ac:dyDescent="0.3"/>
    <row r="5707" hidden="1" x14ac:dyDescent="0.3"/>
    <row r="5708" hidden="1" x14ac:dyDescent="0.3"/>
    <row r="5709" hidden="1" x14ac:dyDescent="0.3"/>
    <row r="5710" hidden="1" x14ac:dyDescent="0.3"/>
    <row r="5711" hidden="1" x14ac:dyDescent="0.3"/>
    <row r="5712" hidden="1" x14ac:dyDescent="0.3"/>
    <row r="5713" hidden="1" x14ac:dyDescent="0.3"/>
    <row r="5714" hidden="1" x14ac:dyDescent="0.3"/>
    <row r="5715" hidden="1" x14ac:dyDescent="0.3"/>
    <row r="5716" hidden="1" x14ac:dyDescent="0.3"/>
    <row r="5717" hidden="1" x14ac:dyDescent="0.3"/>
    <row r="5718" hidden="1" x14ac:dyDescent="0.3"/>
    <row r="5719" hidden="1" x14ac:dyDescent="0.3"/>
    <row r="5720" hidden="1" x14ac:dyDescent="0.3"/>
    <row r="5721" hidden="1" x14ac:dyDescent="0.3"/>
    <row r="5722" hidden="1" x14ac:dyDescent="0.3"/>
    <row r="5723" hidden="1" x14ac:dyDescent="0.3"/>
    <row r="5724" hidden="1" x14ac:dyDescent="0.3"/>
    <row r="5725" hidden="1" x14ac:dyDescent="0.3"/>
    <row r="5726" hidden="1" x14ac:dyDescent="0.3"/>
    <row r="5727" hidden="1" x14ac:dyDescent="0.3"/>
    <row r="5728" hidden="1" x14ac:dyDescent="0.3"/>
    <row r="5729" hidden="1" x14ac:dyDescent="0.3"/>
    <row r="5730" hidden="1" x14ac:dyDescent="0.3"/>
    <row r="5731" hidden="1" x14ac:dyDescent="0.3"/>
    <row r="5732" hidden="1" x14ac:dyDescent="0.3"/>
    <row r="5733" hidden="1" x14ac:dyDescent="0.3"/>
    <row r="5734" hidden="1" x14ac:dyDescent="0.3"/>
    <row r="5735" hidden="1" x14ac:dyDescent="0.3"/>
    <row r="5736" hidden="1" x14ac:dyDescent="0.3"/>
    <row r="5737" hidden="1" x14ac:dyDescent="0.3"/>
    <row r="5738" hidden="1" x14ac:dyDescent="0.3"/>
    <row r="5739" hidden="1" x14ac:dyDescent="0.3"/>
    <row r="5740" hidden="1" x14ac:dyDescent="0.3"/>
    <row r="5741" hidden="1" x14ac:dyDescent="0.3"/>
    <row r="5742" hidden="1" x14ac:dyDescent="0.3"/>
    <row r="5743" hidden="1" x14ac:dyDescent="0.3"/>
    <row r="5744" hidden="1" x14ac:dyDescent="0.3"/>
    <row r="5745" hidden="1" x14ac:dyDescent="0.3"/>
    <row r="5746" hidden="1" x14ac:dyDescent="0.3"/>
    <row r="5747" hidden="1" x14ac:dyDescent="0.3"/>
    <row r="5748" hidden="1" x14ac:dyDescent="0.3"/>
    <row r="5749" hidden="1" x14ac:dyDescent="0.3"/>
    <row r="5750" hidden="1" x14ac:dyDescent="0.3"/>
    <row r="5751" hidden="1" x14ac:dyDescent="0.3"/>
    <row r="5752" hidden="1" x14ac:dyDescent="0.3"/>
    <row r="5753" hidden="1" x14ac:dyDescent="0.3"/>
    <row r="5754" hidden="1" x14ac:dyDescent="0.3"/>
    <row r="5755" hidden="1" x14ac:dyDescent="0.3"/>
    <row r="5756" hidden="1" x14ac:dyDescent="0.3"/>
    <row r="5757" hidden="1" x14ac:dyDescent="0.3"/>
    <row r="5758" hidden="1" x14ac:dyDescent="0.3"/>
    <row r="5759" hidden="1" x14ac:dyDescent="0.3"/>
    <row r="5760" hidden="1" x14ac:dyDescent="0.3"/>
    <row r="5761" hidden="1" x14ac:dyDescent="0.3"/>
    <row r="5762" hidden="1" x14ac:dyDescent="0.3"/>
    <row r="5763" hidden="1" x14ac:dyDescent="0.3"/>
    <row r="5764" hidden="1" x14ac:dyDescent="0.3"/>
    <row r="5765" hidden="1" x14ac:dyDescent="0.3"/>
    <row r="5766" hidden="1" x14ac:dyDescent="0.3"/>
    <row r="5767" hidden="1" x14ac:dyDescent="0.3"/>
    <row r="5768" hidden="1" x14ac:dyDescent="0.3"/>
    <row r="5769" hidden="1" x14ac:dyDescent="0.3"/>
    <row r="5770" hidden="1" x14ac:dyDescent="0.3"/>
    <row r="5771" hidden="1" x14ac:dyDescent="0.3"/>
    <row r="5772" hidden="1" x14ac:dyDescent="0.3"/>
    <row r="5773" hidden="1" x14ac:dyDescent="0.3"/>
    <row r="5774" hidden="1" x14ac:dyDescent="0.3"/>
    <row r="5775" hidden="1" x14ac:dyDescent="0.3"/>
    <row r="5776" hidden="1" x14ac:dyDescent="0.3"/>
    <row r="5777" hidden="1" x14ac:dyDescent="0.3"/>
    <row r="5778" hidden="1" x14ac:dyDescent="0.3"/>
    <row r="5779" hidden="1" x14ac:dyDescent="0.3"/>
    <row r="5780" hidden="1" x14ac:dyDescent="0.3"/>
    <row r="5781" hidden="1" x14ac:dyDescent="0.3"/>
    <row r="5782" hidden="1" x14ac:dyDescent="0.3"/>
    <row r="5783" hidden="1" x14ac:dyDescent="0.3"/>
    <row r="5784" hidden="1" x14ac:dyDescent="0.3"/>
    <row r="5785" hidden="1" x14ac:dyDescent="0.3"/>
    <row r="5786" hidden="1" x14ac:dyDescent="0.3"/>
    <row r="5787" hidden="1" x14ac:dyDescent="0.3"/>
    <row r="5788" hidden="1" x14ac:dyDescent="0.3"/>
    <row r="5789" hidden="1" x14ac:dyDescent="0.3"/>
    <row r="5790" hidden="1" x14ac:dyDescent="0.3"/>
    <row r="5791" hidden="1" x14ac:dyDescent="0.3"/>
    <row r="5792" hidden="1" x14ac:dyDescent="0.3"/>
    <row r="5793" hidden="1" x14ac:dyDescent="0.3"/>
    <row r="5794" hidden="1" x14ac:dyDescent="0.3"/>
    <row r="5795" hidden="1" x14ac:dyDescent="0.3"/>
    <row r="5796" hidden="1" x14ac:dyDescent="0.3"/>
    <row r="5797" hidden="1" x14ac:dyDescent="0.3"/>
    <row r="5798" hidden="1" x14ac:dyDescent="0.3"/>
    <row r="5799" hidden="1" x14ac:dyDescent="0.3"/>
    <row r="5800" hidden="1" x14ac:dyDescent="0.3"/>
    <row r="5801" hidden="1" x14ac:dyDescent="0.3"/>
    <row r="5802" hidden="1" x14ac:dyDescent="0.3"/>
    <row r="5803" hidden="1" x14ac:dyDescent="0.3"/>
    <row r="5804" hidden="1" x14ac:dyDescent="0.3"/>
    <row r="5805" hidden="1" x14ac:dyDescent="0.3"/>
    <row r="5806" hidden="1" x14ac:dyDescent="0.3"/>
    <row r="5807" hidden="1" x14ac:dyDescent="0.3"/>
    <row r="5808" hidden="1" x14ac:dyDescent="0.3"/>
    <row r="5809" hidden="1" x14ac:dyDescent="0.3"/>
    <row r="5810" hidden="1" x14ac:dyDescent="0.3"/>
    <row r="5811" hidden="1" x14ac:dyDescent="0.3"/>
    <row r="5812" hidden="1" x14ac:dyDescent="0.3"/>
    <row r="5813" hidden="1" x14ac:dyDescent="0.3"/>
    <row r="5814" hidden="1" x14ac:dyDescent="0.3"/>
    <row r="5815" hidden="1" x14ac:dyDescent="0.3"/>
    <row r="5816" hidden="1" x14ac:dyDescent="0.3"/>
    <row r="5817" hidden="1" x14ac:dyDescent="0.3"/>
    <row r="5818" hidden="1" x14ac:dyDescent="0.3"/>
    <row r="5819" hidden="1" x14ac:dyDescent="0.3"/>
    <row r="5820" hidden="1" x14ac:dyDescent="0.3"/>
    <row r="5821" hidden="1" x14ac:dyDescent="0.3"/>
    <row r="5822" hidden="1" x14ac:dyDescent="0.3"/>
    <row r="5823" hidden="1" x14ac:dyDescent="0.3"/>
    <row r="5824" hidden="1" x14ac:dyDescent="0.3"/>
    <row r="5825" hidden="1" x14ac:dyDescent="0.3"/>
    <row r="5826" hidden="1" x14ac:dyDescent="0.3"/>
    <row r="5827" hidden="1" x14ac:dyDescent="0.3"/>
    <row r="5828" hidden="1" x14ac:dyDescent="0.3"/>
    <row r="5829" hidden="1" x14ac:dyDescent="0.3"/>
    <row r="5830" hidden="1" x14ac:dyDescent="0.3"/>
    <row r="5831" hidden="1" x14ac:dyDescent="0.3"/>
    <row r="5832" hidden="1" x14ac:dyDescent="0.3"/>
    <row r="5833" hidden="1" x14ac:dyDescent="0.3"/>
    <row r="5834" hidden="1" x14ac:dyDescent="0.3"/>
    <row r="5835" hidden="1" x14ac:dyDescent="0.3"/>
    <row r="5836" hidden="1" x14ac:dyDescent="0.3"/>
    <row r="5837" hidden="1" x14ac:dyDescent="0.3"/>
    <row r="5838" hidden="1" x14ac:dyDescent="0.3"/>
    <row r="5839" hidden="1" x14ac:dyDescent="0.3"/>
    <row r="5840" hidden="1" x14ac:dyDescent="0.3"/>
    <row r="5841" hidden="1" x14ac:dyDescent="0.3"/>
    <row r="5842" hidden="1" x14ac:dyDescent="0.3"/>
    <row r="5843" hidden="1" x14ac:dyDescent="0.3"/>
    <row r="5844" hidden="1" x14ac:dyDescent="0.3"/>
    <row r="5845" hidden="1" x14ac:dyDescent="0.3"/>
    <row r="5846" hidden="1" x14ac:dyDescent="0.3"/>
    <row r="5847" hidden="1" x14ac:dyDescent="0.3"/>
    <row r="5848" hidden="1" x14ac:dyDescent="0.3"/>
    <row r="5849" hidden="1" x14ac:dyDescent="0.3"/>
    <row r="5850" hidden="1" x14ac:dyDescent="0.3"/>
    <row r="5851" hidden="1" x14ac:dyDescent="0.3"/>
    <row r="5852" hidden="1" x14ac:dyDescent="0.3"/>
    <row r="5853" hidden="1" x14ac:dyDescent="0.3"/>
    <row r="5854" hidden="1" x14ac:dyDescent="0.3"/>
    <row r="5855" hidden="1" x14ac:dyDescent="0.3"/>
    <row r="5856" hidden="1" x14ac:dyDescent="0.3"/>
    <row r="5857" hidden="1" x14ac:dyDescent="0.3"/>
    <row r="5858" hidden="1" x14ac:dyDescent="0.3"/>
    <row r="5859" hidden="1" x14ac:dyDescent="0.3"/>
    <row r="5860" hidden="1" x14ac:dyDescent="0.3"/>
    <row r="5861" hidden="1" x14ac:dyDescent="0.3"/>
    <row r="5862" hidden="1" x14ac:dyDescent="0.3"/>
    <row r="5863" hidden="1" x14ac:dyDescent="0.3"/>
    <row r="5864" hidden="1" x14ac:dyDescent="0.3"/>
    <row r="5865" hidden="1" x14ac:dyDescent="0.3"/>
    <row r="5866" hidden="1" x14ac:dyDescent="0.3"/>
    <row r="5867" hidden="1" x14ac:dyDescent="0.3"/>
    <row r="5868" hidden="1" x14ac:dyDescent="0.3"/>
    <row r="5869" hidden="1" x14ac:dyDescent="0.3"/>
    <row r="5870" hidden="1" x14ac:dyDescent="0.3"/>
    <row r="5871" hidden="1" x14ac:dyDescent="0.3"/>
    <row r="5872" hidden="1" x14ac:dyDescent="0.3"/>
    <row r="5873" hidden="1" x14ac:dyDescent="0.3"/>
    <row r="5874" hidden="1" x14ac:dyDescent="0.3"/>
    <row r="5875" hidden="1" x14ac:dyDescent="0.3"/>
    <row r="5876" hidden="1" x14ac:dyDescent="0.3"/>
    <row r="5877" hidden="1" x14ac:dyDescent="0.3"/>
    <row r="5878" hidden="1" x14ac:dyDescent="0.3"/>
    <row r="5879" hidden="1" x14ac:dyDescent="0.3"/>
    <row r="5880" hidden="1" x14ac:dyDescent="0.3"/>
    <row r="5881" hidden="1" x14ac:dyDescent="0.3"/>
    <row r="5882" hidden="1" x14ac:dyDescent="0.3"/>
    <row r="5883" hidden="1" x14ac:dyDescent="0.3"/>
    <row r="5884" hidden="1" x14ac:dyDescent="0.3"/>
    <row r="5885" hidden="1" x14ac:dyDescent="0.3"/>
    <row r="5886" hidden="1" x14ac:dyDescent="0.3"/>
    <row r="5887" hidden="1" x14ac:dyDescent="0.3"/>
    <row r="5888" hidden="1" x14ac:dyDescent="0.3"/>
    <row r="5889" hidden="1" x14ac:dyDescent="0.3"/>
    <row r="5890" hidden="1" x14ac:dyDescent="0.3"/>
    <row r="5891" hidden="1" x14ac:dyDescent="0.3"/>
    <row r="5892" hidden="1" x14ac:dyDescent="0.3"/>
    <row r="5893" hidden="1" x14ac:dyDescent="0.3"/>
    <row r="5894" hidden="1" x14ac:dyDescent="0.3"/>
    <row r="5895" hidden="1" x14ac:dyDescent="0.3"/>
    <row r="5896" hidden="1" x14ac:dyDescent="0.3"/>
    <row r="5897" hidden="1" x14ac:dyDescent="0.3"/>
    <row r="5898" hidden="1" x14ac:dyDescent="0.3"/>
    <row r="5899" hidden="1" x14ac:dyDescent="0.3"/>
    <row r="5900" hidden="1" x14ac:dyDescent="0.3"/>
    <row r="5901" hidden="1" x14ac:dyDescent="0.3"/>
    <row r="5902" hidden="1" x14ac:dyDescent="0.3"/>
    <row r="5903" hidden="1" x14ac:dyDescent="0.3"/>
    <row r="5904" hidden="1" x14ac:dyDescent="0.3"/>
    <row r="5905" hidden="1" x14ac:dyDescent="0.3"/>
    <row r="5906" hidden="1" x14ac:dyDescent="0.3"/>
    <row r="5907" hidden="1" x14ac:dyDescent="0.3"/>
    <row r="5908" hidden="1" x14ac:dyDescent="0.3"/>
    <row r="5909" hidden="1" x14ac:dyDescent="0.3"/>
    <row r="5910" hidden="1" x14ac:dyDescent="0.3"/>
    <row r="5911" hidden="1" x14ac:dyDescent="0.3"/>
    <row r="5912" hidden="1" x14ac:dyDescent="0.3"/>
    <row r="5913" hidden="1" x14ac:dyDescent="0.3"/>
    <row r="5914" hidden="1" x14ac:dyDescent="0.3"/>
    <row r="5915" hidden="1" x14ac:dyDescent="0.3"/>
    <row r="5916" hidden="1" x14ac:dyDescent="0.3"/>
    <row r="5917" hidden="1" x14ac:dyDescent="0.3"/>
    <row r="5918" hidden="1" x14ac:dyDescent="0.3"/>
    <row r="5919" hidden="1" x14ac:dyDescent="0.3"/>
    <row r="5920" hidden="1" x14ac:dyDescent="0.3"/>
    <row r="5921" hidden="1" x14ac:dyDescent="0.3"/>
    <row r="5922" hidden="1" x14ac:dyDescent="0.3"/>
    <row r="5923" hidden="1" x14ac:dyDescent="0.3"/>
    <row r="5924" hidden="1" x14ac:dyDescent="0.3"/>
    <row r="5925" hidden="1" x14ac:dyDescent="0.3"/>
    <row r="5926" hidden="1" x14ac:dyDescent="0.3"/>
    <row r="5927" hidden="1" x14ac:dyDescent="0.3"/>
    <row r="5928" hidden="1" x14ac:dyDescent="0.3"/>
    <row r="5929" hidden="1" x14ac:dyDescent="0.3"/>
    <row r="5930" hidden="1" x14ac:dyDescent="0.3"/>
    <row r="5931" hidden="1" x14ac:dyDescent="0.3"/>
    <row r="5932" hidden="1" x14ac:dyDescent="0.3"/>
    <row r="5933" hidden="1" x14ac:dyDescent="0.3"/>
    <row r="5934" hidden="1" x14ac:dyDescent="0.3"/>
    <row r="5935" hidden="1" x14ac:dyDescent="0.3"/>
    <row r="5936" hidden="1" x14ac:dyDescent="0.3"/>
    <row r="5937" hidden="1" x14ac:dyDescent="0.3"/>
    <row r="5938" hidden="1" x14ac:dyDescent="0.3"/>
    <row r="5939" hidden="1" x14ac:dyDescent="0.3"/>
    <row r="5940" hidden="1" x14ac:dyDescent="0.3"/>
    <row r="5941" hidden="1" x14ac:dyDescent="0.3"/>
    <row r="5942" hidden="1" x14ac:dyDescent="0.3"/>
    <row r="5943" hidden="1" x14ac:dyDescent="0.3"/>
    <row r="5944" hidden="1" x14ac:dyDescent="0.3"/>
    <row r="5945" hidden="1" x14ac:dyDescent="0.3"/>
    <row r="5946" hidden="1" x14ac:dyDescent="0.3"/>
    <row r="5947" hidden="1" x14ac:dyDescent="0.3"/>
    <row r="5948" hidden="1" x14ac:dyDescent="0.3"/>
    <row r="5949" hidden="1" x14ac:dyDescent="0.3"/>
    <row r="5950" hidden="1" x14ac:dyDescent="0.3"/>
    <row r="5951" hidden="1" x14ac:dyDescent="0.3"/>
    <row r="5952" hidden="1" x14ac:dyDescent="0.3"/>
    <row r="5953" hidden="1" x14ac:dyDescent="0.3"/>
    <row r="5954" hidden="1" x14ac:dyDescent="0.3"/>
    <row r="5955" hidden="1" x14ac:dyDescent="0.3"/>
    <row r="5956" hidden="1" x14ac:dyDescent="0.3"/>
    <row r="5957" hidden="1" x14ac:dyDescent="0.3"/>
    <row r="5958" hidden="1" x14ac:dyDescent="0.3"/>
    <row r="5959" hidden="1" x14ac:dyDescent="0.3"/>
    <row r="5960" hidden="1" x14ac:dyDescent="0.3"/>
    <row r="5961" hidden="1" x14ac:dyDescent="0.3"/>
    <row r="5962" hidden="1" x14ac:dyDescent="0.3"/>
    <row r="5963" hidden="1" x14ac:dyDescent="0.3"/>
    <row r="5964" hidden="1" x14ac:dyDescent="0.3"/>
    <row r="5965" hidden="1" x14ac:dyDescent="0.3"/>
    <row r="5966" hidden="1" x14ac:dyDescent="0.3"/>
    <row r="5967" hidden="1" x14ac:dyDescent="0.3"/>
    <row r="5968" hidden="1" x14ac:dyDescent="0.3"/>
    <row r="5969" hidden="1" x14ac:dyDescent="0.3"/>
    <row r="5970" hidden="1" x14ac:dyDescent="0.3"/>
    <row r="5971" hidden="1" x14ac:dyDescent="0.3"/>
    <row r="5972" hidden="1" x14ac:dyDescent="0.3"/>
    <row r="5973" hidden="1" x14ac:dyDescent="0.3"/>
    <row r="5974" hidden="1" x14ac:dyDescent="0.3"/>
    <row r="5975" hidden="1" x14ac:dyDescent="0.3"/>
    <row r="5976" hidden="1" x14ac:dyDescent="0.3"/>
    <row r="5977" hidden="1" x14ac:dyDescent="0.3"/>
    <row r="5978" hidden="1" x14ac:dyDescent="0.3"/>
    <row r="5979" hidden="1" x14ac:dyDescent="0.3"/>
    <row r="5980" hidden="1" x14ac:dyDescent="0.3"/>
    <row r="5981" hidden="1" x14ac:dyDescent="0.3"/>
    <row r="5982" hidden="1" x14ac:dyDescent="0.3"/>
    <row r="5983" hidden="1" x14ac:dyDescent="0.3"/>
    <row r="5984" hidden="1" x14ac:dyDescent="0.3"/>
    <row r="5985" hidden="1" x14ac:dyDescent="0.3"/>
    <row r="5986" hidden="1" x14ac:dyDescent="0.3"/>
    <row r="5987" hidden="1" x14ac:dyDescent="0.3"/>
    <row r="5988" hidden="1" x14ac:dyDescent="0.3"/>
    <row r="5989" hidden="1" x14ac:dyDescent="0.3"/>
    <row r="5990" hidden="1" x14ac:dyDescent="0.3"/>
    <row r="5991" hidden="1" x14ac:dyDescent="0.3"/>
    <row r="5992" hidden="1" x14ac:dyDescent="0.3"/>
    <row r="5993" hidden="1" x14ac:dyDescent="0.3"/>
    <row r="5994" hidden="1" x14ac:dyDescent="0.3"/>
    <row r="5995" hidden="1" x14ac:dyDescent="0.3"/>
    <row r="5996" hidden="1" x14ac:dyDescent="0.3"/>
    <row r="5997" hidden="1" x14ac:dyDescent="0.3"/>
    <row r="5998" hidden="1" x14ac:dyDescent="0.3"/>
    <row r="5999" hidden="1" x14ac:dyDescent="0.3"/>
    <row r="6000" hidden="1" x14ac:dyDescent="0.3"/>
    <row r="6001" hidden="1" x14ac:dyDescent="0.3"/>
    <row r="6002" hidden="1" x14ac:dyDescent="0.3"/>
    <row r="6003" hidden="1" x14ac:dyDescent="0.3"/>
    <row r="6004" hidden="1" x14ac:dyDescent="0.3"/>
    <row r="6005" hidden="1" x14ac:dyDescent="0.3"/>
    <row r="6006" hidden="1" x14ac:dyDescent="0.3"/>
    <row r="6007" hidden="1" x14ac:dyDescent="0.3"/>
    <row r="6008" hidden="1" x14ac:dyDescent="0.3"/>
    <row r="6009" hidden="1" x14ac:dyDescent="0.3"/>
    <row r="6010" hidden="1" x14ac:dyDescent="0.3"/>
    <row r="6011" hidden="1" x14ac:dyDescent="0.3"/>
    <row r="6012" hidden="1" x14ac:dyDescent="0.3"/>
    <row r="6013" hidden="1" x14ac:dyDescent="0.3"/>
    <row r="6014" hidden="1" x14ac:dyDescent="0.3"/>
    <row r="6015" hidden="1" x14ac:dyDescent="0.3"/>
    <row r="6016" hidden="1" x14ac:dyDescent="0.3"/>
    <row r="6017" hidden="1" x14ac:dyDescent="0.3"/>
    <row r="6018" hidden="1" x14ac:dyDescent="0.3"/>
    <row r="6019" hidden="1" x14ac:dyDescent="0.3"/>
    <row r="6020" hidden="1" x14ac:dyDescent="0.3"/>
    <row r="6021" hidden="1" x14ac:dyDescent="0.3"/>
    <row r="6022" hidden="1" x14ac:dyDescent="0.3"/>
    <row r="6023" hidden="1" x14ac:dyDescent="0.3"/>
    <row r="6024" hidden="1" x14ac:dyDescent="0.3"/>
    <row r="6025" hidden="1" x14ac:dyDescent="0.3"/>
    <row r="6026" hidden="1" x14ac:dyDescent="0.3"/>
    <row r="6027" hidden="1" x14ac:dyDescent="0.3"/>
    <row r="6028" hidden="1" x14ac:dyDescent="0.3"/>
    <row r="6029" hidden="1" x14ac:dyDescent="0.3"/>
    <row r="6030" hidden="1" x14ac:dyDescent="0.3"/>
    <row r="6031" hidden="1" x14ac:dyDescent="0.3"/>
    <row r="6032" hidden="1" x14ac:dyDescent="0.3"/>
    <row r="6033" hidden="1" x14ac:dyDescent="0.3"/>
    <row r="6034" hidden="1" x14ac:dyDescent="0.3"/>
    <row r="6035" hidden="1" x14ac:dyDescent="0.3"/>
    <row r="6036" hidden="1" x14ac:dyDescent="0.3"/>
    <row r="6037" hidden="1" x14ac:dyDescent="0.3"/>
    <row r="6038" hidden="1" x14ac:dyDescent="0.3"/>
    <row r="6039" hidden="1" x14ac:dyDescent="0.3"/>
    <row r="6040" hidden="1" x14ac:dyDescent="0.3"/>
    <row r="6041" hidden="1" x14ac:dyDescent="0.3"/>
    <row r="6042" hidden="1" x14ac:dyDescent="0.3"/>
    <row r="6043" hidden="1" x14ac:dyDescent="0.3"/>
    <row r="6044" hidden="1" x14ac:dyDescent="0.3"/>
    <row r="6045" hidden="1" x14ac:dyDescent="0.3"/>
    <row r="6046" hidden="1" x14ac:dyDescent="0.3"/>
    <row r="6047" hidden="1" x14ac:dyDescent="0.3"/>
    <row r="6048" hidden="1" x14ac:dyDescent="0.3"/>
    <row r="6049" hidden="1" x14ac:dyDescent="0.3"/>
    <row r="6050" hidden="1" x14ac:dyDescent="0.3"/>
    <row r="6051" hidden="1" x14ac:dyDescent="0.3"/>
    <row r="6052" hidden="1" x14ac:dyDescent="0.3"/>
    <row r="6053" hidden="1" x14ac:dyDescent="0.3"/>
    <row r="6054" hidden="1" x14ac:dyDescent="0.3"/>
    <row r="6055" hidden="1" x14ac:dyDescent="0.3"/>
    <row r="6056" hidden="1" x14ac:dyDescent="0.3"/>
    <row r="6057" hidden="1" x14ac:dyDescent="0.3"/>
    <row r="6058" hidden="1" x14ac:dyDescent="0.3"/>
    <row r="6059" hidden="1" x14ac:dyDescent="0.3"/>
    <row r="6060" hidden="1" x14ac:dyDescent="0.3"/>
    <row r="6061" hidden="1" x14ac:dyDescent="0.3"/>
    <row r="6062" hidden="1" x14ac:dyDescent="0.3"/>
    <row r="6063" hidden="1" x14ac:dyDescent="0.3"/>
    <row r="6064" hidden="1" x14ac:dyDescent="0.3"/>
    <row r="6065" spans="3:3" hidden="1" x14ac:dyDescent="0.3"/>
    <row r="6066" spans="3:3" hidden="1" x14ac:dyDescent="0.3"/>
    <row r="6067" spans="3:3" hidden="1" x14ac:dyDescent="0.3"/>
    <row r="6068" spans="3:3" hidden="1" x14ac:dyDescent="0.3"/>
    <row r="6069" spans="3:3" hidden="1" x14ac:dyDescent="0.3"/>
    <row r="6070" spans="3:3" hidden="1" x14ac:dyDescent="0.3"/>
    <row r="6071" spans="3:3" hidden="1" x14ac:dyDescent="0.3">
      <c r="C6071" s="108"/>
    </row>
    <row r="6072" spans="3:3" hidden="1" x14ac:dyDescent="0.3">
      <c r="C6072" s="108"/>
    </row>
    <row r="6073" spans="3:3" hidden="1" x14ac:dyDescent="0.3"/>
    <row r="6074" spans="3:3" hidden="1" x14ac:dyDescent="0.3"/>
    <row r="6075" spans="3:3" hidden="1" x14ac:dyDescent="0.3"/>
    <row r="6076" spans="3:3" hidden="1" x14ac:dyDescent="0.3"/>
    <row r="6077" spans="3:3" hidden="1" x14ac:dyDescent="0.3"/>
    <row r="6078" spans="3:3" hidden="1" x14ac:dyDescent="0.3"/>
    <row r="6079" spans="3:3" hidden="1" x14ac:dyDescent="0.3"/>
    <row r="6080" spans="3:3" hidden="1" x14ac:dyDescent="0.3"/>
    <row r="6081" hidden="1" x14ac:dyDescent="0.3"/>
    <row r="6082" hidden="1" x14ac:dyDescent="0.3"/>
    <row r="6083" hidden="1" x14ac:dyDescent="0.3"/>
    <row r="6084" hidden="1" x14ac:dyDescent="0.3"/>
    <row r="6085" hidden="1" x14ac:dyDescent="0.3"/>
    <row r="6086" hidden="1" x14ac:dyDescent="0.3"/>
    <row r="6087" hidden="1" x14ac:dyDescent="0.3"/>
    <row r="6088" hidden="1" x14ac:dyDescent="0.3"/>
    <row r="6089" hidden="1" x14ac:dyDescent="0.3"/>
    <row r="6090" hidden="1" x14ac:dyDescent="0.3"/>
    <row r="6091" hidden="1" x14ac:dyDescent="0.3"/>
    <row r="6092" hidden="1" x14ac:dyDescent="0.3"/>
    <row r="6093" hidden="1" x14ac:dyDescent="0.3"/>
    <row r="6094" hidden="1" x14ac:dyDescent="0.3"/>
    <row r="6095" hidden="1" x14ac:dyDescent="0.3"/>
    <row r="6096" hidden="1" x14ac:dyDescent="0.3"/>
    <row r="6097" hidden="1" x14ac:dyDescent="0.3"/>
    <row r="6098" hidden="1" x14ac:dyDescent="0.3"/>
    <row r="6099" hidden="1" x14ac:dyDescent="0.3"/>
    <row r="6100" hidden="1" x14ac:dyDescent="0.3"/>
    <row r="6101" hidden="1" x14ac:dyDescent="0.3"/>
    <row r="6102" hidden="1" x14ac:dyDescent="0.3"/>
    <row r="6103" hidden="1" x14ac:dyDescent="0.3"/>
    <row r="6104" hidden="1" x14ac:dyDescent="0.3"/>
    <row r="6105" hidden="1" x14ac:dyDescent="0.3"/>
    <row r="6106" hidden="1" x14ac:dyDescent="0.3"/>
    <row r="6107" hidden="1" x14ac:dyDescent="0.3"/>
    <row r="6108" hidden="1" x14ac:dyDescent="0.3"/>
    <row r="6109" hidden="1" x14ac:dyDescent="0.3"/>
    <row r="6110" hidden="1" x14ac:dyDescent="0.3"/>
    <row r="6111" hidden="1" x14ac:dyDescent="0.3"/>
    <row r="6112" hidden="1" x14ac:dyDescent="0.3"/>
    <row r="6113" hidden="1" x14ac:dyDescent="0.3"/>
    <row r="6114" hidden="1" x14ac:dyDescent="0.3"/>
    <row r="6115" hidden="1" x14ac:dyDescent="0.3"/>
    <row r="6116" hidden="1" x14ac:dyDescent="0.3"/>
    <row r="6117" hidden="1" x14ac:dyDescent="0.3"/>
    <row r="6118" hidden="1" x14ac:dyDescent="0.3"/>
    <row r="6119" hidden="1" x14ac:dyDescent="0.3"/>
    <row r="6120" hidden="1" x14ac:dyDescent="0.3"/>
    <row r="6121" hidden="1" x14ac:dyDescent="0.3"/>
    <row r="6122" hidden="1" x14ac:dyDescent="0.3"/>
    <row r="6123" hidden="1" x14ac:dyDescent="0.3"/>
    <row r="6124" hidden="1" x14ac:dyDescent="0.3"/>
    <row r="6125" hidden="1" x14ac:dyDescent="0.3"/>
    <row r="6126" hidden="1" x14ac:dyDescent="0.3"/>
    <row r="6127" hidden="1" x14ac:dyDescent="0.3"/>
    <row r="6128" hidden="1" x14ac:dyDescent="0.3"/>
    <row r="6129" hidden="1" x14ac:dyDescent="0.3"/>
    <row r="6130" hidden="1" x14ac:dyDescent="0.3"/>
    <row r="6131" hidden="1" x14ac:dyDescent="0.3"/>
    <row r="6132" hidden="1" x14ac:dyDescent="0.3"/>
    <row r="6133" hidden="1" x14ac:dyDescent="0.3"/>
    <row r="6134" hidden="1" x14ac:dyDescent="0.3"/>
    <row r="6135" hidden="1" x14ac:dyDescent="0.3"/>
    <row r="6136" hidden="1" x14ac:dyDescent="0.3"/>
    <row r="6137" hidden="1" x14ac:dyDescent="0.3"/>
    <row r="6138" hidden="1" x14ac:dyDescent="0.3"/>
    <row r="6139" hidden="1" x14ac:dyDescent="0.3"/>
    <row r="6140" hidden="1" x14ac:dyDescent="0.3"/>
    <row r="6141" hidden="1" x14ac:dyDescent="0.3"/>
    <row r="6142" hidden="1" x14ac:dyDescent="0.3"/>
    <row r="6143" hidden="1" x14ac:dyDescent="0.3"/>
    <row r="6144" hidden="1" x14ac:dyDescent="0.3"/>
    <row r="6145" hidden="1" x14ac:dyDescent="0.3"/>
    <row r="6146" hidden="1" x14ac:dyDescent="0.3"/>
    <row r="6147" hidden="1" x14ac:dyDescent="0.3"/>
    <row r="6148" hidden="1" x14ac:dyDescent="0.3"/>
    <row r="6149" hidden="1" x14ac:dyDescent="0.3"/>
    <row r="6150" hidden="1" x14ac:dyDescent="0.3"/>
    <row r="6151" hidden="1" x14ac:dyDescent="0.3"/>
    <row r="6152" hidden="1" x14ac:dyDescent="0.3"/>
    <row r="6153" hidden="1" x14ac:dyDescent="0.3"/>
    <row r="6154" hidden="1" x14ac:dyDescent="0.3"/>
    <row r="6155" hidden="1" x14ac:dyDescent="0.3"/>
    <row r="6156" hidden="1" x14ac:dyDescent="0.3"/>
    <row r="6157" hidden="1" x14ac:dyDescent="0.3"/>
    <row r="6158" hidden="1" x14ac:dyDescent="0.3"/>
    <row r="6159" hidden="1" x14ac:dyDescent="0.3"/>
    <row r="6160" hidden="1" x14ac:dyDescent="0.3"/>
    <row r="6161" hidden="1" x14ac:dyDescent="0.3"/>
    <row r="6162" hidden="1" x14ac:dyDescent="0.3"/>
    <row r="6163" hidden="1" x14ac:dyDescent="0.3"/>
    <row r="6164" hidden="1" x14ac:dyDescent="0.3"/>
    <row r="6165" hidden="1" x14ac:dyDescent="0.3"/>
    <row r="6166" hidden="1" x14ac:dyDescent="0.3"/>
    <row r="6167" hidden="1" x14ac:dyDescent="0.3"/>
    <row r="6168" hidden="1" x14ac:dyDescent="0.3"/>
    <row r="6169" hidden="1" x14ac:dyDescent="0.3"/>
    <row r="6170" hidden="1" x14ac:dyDescent="0.3"/>
    <row r="6171" hidden="1" x14ac:dyDescent="0.3"/>
    <row r="6172" hidden="1" x14ac:dyDescent="0.3"/>
    <row r="6173" hidden="1" x14ac:dyDescent="0.3"/>
    <row r="6174" hidden="1" x14ac:dyDescent="0.3"/>
    <row r="6175" hidden="1" x14ac:dyDescent="0.3"/>
    <row r="6176" hidden="1" x14ac:dyDescent="0.3"/>
    <row r="6177" hidden="1" x14ac:dyDescent="0.3"/>
    <row r="6178" hidden="1" x14ac:dyDescent="0.3"/>
    <row r="6179" hidden="1" x14ac:dyDescent="0.3"/>
    <row r="6180" hidden="1" x14ac:dyDescent="0.3"/>
    <row r="6181" hidden="1" x14ac:dyDescent="0.3"/>
    <row r="6182" hidden="1" x14ac:dyDescent="0.3"/>
    <row r="6183" hidden="1" x14ac:dyDescent="0.3"/>
    <row r="6184" hidden="1" x14ac:dyDescent="0.3"/>
    <row r="6185" hidden="1" x14ac:dyDescent="0.3"/>
    <row r="6186" hidden="1" x14ac:dyDescent="0.3"/>
    <row r="6187" hidden="1" x14ac:dyDescent="0.3"/>
    <row r="6188" hidden="1" x14ac:dyDescent="0.3"/>
    <row r="6189" hidden="1" x14ac:dyDescent="0.3"/>
    <row r="6190" hidden="1" x14ac:dyDescent="0.3"/>
    <row r="6191" hidden="1" x14ac:dyDescent="0.3"/>
    <row r="6192" hidden="1" x14ac:dyDescent="0.3"/>
    <row r="6193" hidden="1" x14ac:dyDescent="0.3"/>
    <row r="6194" hidden="1" x14ac:dyDescent="0.3"/>
    <row r="6195" hidden="1" x14ac:dyDescent="0.3"/>
    <row r="6196" hidden="1" x14ac:dyDescent="0.3"/>
    <row r="6197" hidden="1" x14ac:dyDescent="0.3"/>
    <row r="6198" hidden="1" x14ac:dyDescent="0.3"/>
    <row r="6199" hidden="1" x14ac:dyDescent="0.3"/>
    <row r="6200" hidden="1" x14ac:dyDescent="0.3"/>
    <row r="6201" hidden="1" x14ac:dyDescent="0.3"/>
    <row r="6202" hidden="1" x14ac:dyDescent="0.3"/>
    <row r="6203" hidden="1" x14ac:dyDescent="0.3"/>
    <row r="6204" hidden="1" x14ac:dyDescent="0.3"/>
    <row r="6205" hidden="1" x14ac:dyDescent="0.3"/>
    <row r="6206" hidden="1" x14ac:dyDescent="0.3"/>
    <row r="6207" hidden="1" x14ac:dyDescent="0.3"/>
    <row r="6208" hidden="1" x14ac:dyDescent="0.3"/>
    <row r="6209" hidden="1" x14ac:dyDescent="0.3"/>
    <row r="6210" hidden="1" x14ac:dyDescent="0.3"/>
    <row r="6211" hidden="1" x14ac:dyDescent="0.3"/>
    <row r="6212" hidden="1" x14ac:dyDescent="0.3"/>
    <row r="6213" hidden="1" x14ac:dyDescent="0.3"/>
    <row r="6214" hidden="1" x14ac:dyDescent="0.3"/>
    <row r="6215" hidden="1" x14ac:dyDescent="0.3"/>
    <row r="6216" hidden="1" x14ac:dyDescent="0.3"/>
    <row r="6217" hidden="1" x14ac:dyDescent="0.3"/>
    <row r="6218" hidden="1" x14ac:dyDescent="0.3"/>
    <row r="6219" hidden="1" x14ac:dyDescent="0.3"/>
    <row r="6220" hidden="1" x14ac:dyDescent="0.3"/>
    <row r="6221" hidden="1" x14ac:dyDescent="0.3"/>
    <row r="6222" hidden="1" x14ac:dyDescent="0.3"/>
    <row r="6223" hidden="1" x14ac:dyDescent="0.3"/>
    <row r="6224" hidden="1" x14ac:dyDescent="0.3"/>
    <row r="6225" hidden="1" x14ac:dyDescent="0.3"/>
    <row r="6226" hidden="1" x14ac:dyDescent="0.3"/>
    <row r="6227" hidden="1" x14ac:dyDescent="0.3"/>
    <row r="6228" hidden="1" x14ac:dyDescent="0.3"/>
    <row r="6229" hidden="1" x14ac:dyDescent="0.3"/>
    <row r="6230" hidden="1" x14ac:dyDescent="0.3"/>
    <row r="6231" hidden="1" x14ac:dyDescent="0.3"/>
    <row r="6232" hidden="1" x14ac:dyDescent="0.3"/>
    <row r="6233" hidden="1" x14ac:dyDescent="0.3"/>
    <row r="6234" hidden="1" x14ac:dyDescent="0.3"/>
    <row r="6235" hidden="1" x14ac:dyDescent="0.3"/>
    <row r="6236" hidden="1" x14ac:dyDescent="0.3"/>
    <row r="6237" hidden="1" x14ac:dyDescent="0.3"/>
    <row r="6238" hidden="1" x14ac:dyDescent="0.3"/>
    <row r="6239" hidden="1" x14ac:dyDescent="0.3"/>
    <row r="6240" hidden="1" x14ac:dyDescent="0.3"/>
    <row r="6241" hidden="1" x14ac:dyDescent="0.3"/>
    <row r="6242" hidden="1" x14ac:dyDescent="0.3"/>
    <row r="6243" hidden="1" x14ac:dyDescent="0.3"/>
    <row r="6244" hidden="1" x14ac:dyDescent="0.3"/>
    <row r="6245" hidden="1" x14ac:dyDescent="0.3"/>
    <row r="6246" hidden="1" x14ac:dyDescent="0.3"/>
    <row r="6247" hidden="1" x14ac:dyDescent="0.3"/>
    <row r="6248" hidden="1" x14ac:dyDescent="0.3"/>
    <row r="6249" hidden="1" x14ac:dyDescent="0.3"/>
    <row r="6250" hidden="1" x14ac:dyDescent="0.3"/>
    <row r="6251" hidden="1" x14ac:dyDescent="0.3"/>
    <row r="6252" hidden="1" x14ac:dyDescent="0.3"/>
    <row r="6253" hidden="1" x14ac:dyDescent="0.3"/>
    <row r="6254" hidden="1" x14ac:dyDescent="0.3"/>
    <row r="6255" hidden="1" x14ac:dyDescent="0.3"/>
    <row r="6256" hidden="1" x14ac:dyDescent="0.3"/>
    <row r="6257" hidden="1" x14ac:dyDescent="0.3"/>
    <row r="6258" hidden="1" x14ac:dyDescent="0.3"/>
    <row r="6259" hidden="1" x14ac:dyDescent="0.3"/>
    <row r="6260" hidden="1" x14ac:dyDescent="0.3"/>
    <row r="6261" hidden="1" x14ac:dyDescent="0.3"/>
    <row r="6262" hidden="1" x14ac:dyDescent="0.3"/>
    <row r="6263" hidden="1" x14ac:dyDescent="0.3"/>
    <row r="6264" hidden="1" x14ac:dyDescent="0.3"/>
    <row r="6265" hidden="1" x14ac:dyDescent="0.3"/>
    <row r="6266" hidden="1" x14ac:dyDescent="0.3"/>
    <row r="6267" hidden="1" x14ac:dyDescent="0.3"/>
    <row r="6268" hidden="1" x14ac:dyDescent="0.3"/>
    <row r="6269" hidden="1" x14ac:dyDescent="0.3"/>
    <row r="6270" hidden="1" x14ac:dyDescent="0.3"/>
    <row r="6271" hidden="1" x14ac:dyDescent="0.3"/>
    <row r="6272" hidden="1" x14ac:dyDescent="0.3"/>
    <row r="6273" hidden="1" x14ac:dyDescent="0.3"/>
    <row r="6274" hidden="1" x14ac:dyDescent="0.3"/>
    <row r="6275" hidden="1" x14ac:dyDescent="0.3"/>
    <row r="6276" hidden="1" x14ac:dyDescent="0.3"/>
    <row r="6277" hidden="1" x14ac:dyDescent="0.3"/>
    <row r="6278" hidden="1" x14ac:dyDescent="0.3"/>
    <row r="6279" hidden="1" x14ac:dyDescent="0.3"/>
    <row r="6280" hidden="1" x14ac:dyDescent="0.3"/>
    <row r="6281" hidden="1" x14ac:dyDescent="0.3"/>
    <row r="6282" hidden="1" x14ac:dyDescent="0.3"/>
    <row r="6283" hidden="1" x14ac:dyDescent="0.3"/>
    <row r="6284" hidden="1" x14ac:dyDescent="0.3"/>
    <row r="6285" hidden="1" x14ac:dyDescent="0.3"/>
    <row r="6286" hidden="1" x14ac:dyDescent="0.3"/>
    <row r="6287" hidden="1" x14ac:dyDescent="0.3"/>
    <row r="6288" hidden="1" x14ac:dyDescent="0.3"/>
    <row r="6289" hidden="1" x14ac:dyDescent="0.3"/>
    <row r="6290" hidden="1" x14ac:dyDescent="0.3"/>
    <row r="6291" hidden="1" x14ac:dyDescent="0.3"/>
    <row r="6292" hidden="1" x14ac:dyDescent="0.3"/>
    <row r="6293" hidden="1" x14ac:dyDescent="0.3"/>
    <row r="6294" hidden="1" x14ac:dyDescent="0.3"/>
    <row r="6295" hidden="1" x14ac:dyDescent="0.3"/>
    <row r="6296" hidden="1" x14ac:dyDescent="0.3"/>
    <row r="6297" hidden="1" x14ac:dyDescent="0.3"/>
    <row r="6298" hidden="1" x14ac:dyDescent="0.3"/>
    <row r="6299" hidden="1" x14ac:dyDescent="0.3"/>
    <row r="6300" hidden="1" x14ac:dyDescent="0.3"/>
    <row r="6301" hidden="1" x14ac:dyDescent="0.3"/>
    <row r="6302" hidden="1" x14ac:dyDescent="0.3"/>
    <row r="6303" hidden="1" x14ac:dyDescent="0.3"/>
    <row r="6304" hidden="1" x14ac:dyDescent="0.3"/>
    <row r="6305" hidden="1" x14ac:dyDescent="0.3"/>
    <row r="6306" hidden="1" x14ac:dyDescent="0.3"/>
    <row r="6307" hidden="1" x14ac:dyDescent="0.3"/>
    <row r="6308" hidden="1" x14ac:dyDescent="0.3"/>
    <row r="6309" hidden="1" x14ac:dyDescent="0.3"/>
    <row r="6310" hidden="1" x14ac:dyDescent="0.3"/>
    <row r="6311" hidden="1" x14ac:dyDescent="0.3"/>
    <row r="6312" hidden="1" x14ac:dyDescent="0.3"/>
    <row r="6313" hidden="1" x14ac:dyDescent="0.3"/>
    <row r="6314" hidden="1" x14ac:dyDescent="0.3"/>
    <row r="6315" hidden="1" x14ac:dyDescent="0.3"/>
    <row r="6316" hidden="1" x14ac:dyDescent="0.3"/>
    <row r="6317" hidden="1" x14ac:dyDescent="0.3"/>
    <row r="6318" hidden="1" x14ac:dyDescent="0.3"/>
    <row r="6319" hidden="1" x14ac:dyDescent="0.3"/>
    <row r="6320" hidden="1" x14ac:dyDescent="0.3"/>
    <row r="6321" hidden="1" x14ac:dyDescent="0.3"/>
    <row r="6322" hidden="1" x14ac:dyDescent="0.3"/>
    <row r="6323" hidden="1" x14ac:dyDescent="0.3"/>
    <row r="6324" hidden="1" x14ac:dyDescent="0.3"/>
    <row r="6325" hidden="1" x14ac:dyDescent="0.3"/>
    <row r="6326" hidden="1" x14ac:dyDescent="0.3"/>
    <row r="6327" hidden="1" x14ac:dyDescent="0.3"/>
    <row r="6328" hidden="1" x14ac:dyDescent="0.3"/>
    <row r="6329" hidden="1" x14ac:dyDescent="0.3"/>
    <row r="6330" hidden="1" x14ac:dyDescent="0.3"/>
    <row r="6331" hidden="1" x14ac:dyDescent="0.3"/>
    <row r="6332" hidden="1" x14ac:dyDescent="0.3"/>
    <row r="6333" hidden="1" x14ac:dyDescent="0.3"/>
    <row r="6334" hidden="1" x14ac:dyDescent="0.3"/>
    <row r="6335" hidden="1" x14ac:dyDescent="0.3"/>
    <row r="6336" hidden="1" x14ac:dyDescent="0.3"/>
    <row r="6337" hidden="1" x14ac:dyDescent="0.3"/>
    <row r="6338" hidden="1" x14ac:dyDescent="0.3"/>
    <row r="6339" hidden="1" x14ac:dyDescent="0.3"/>
    <row r="6340" hidden="1" x14ac:dyDescent="0.3"/>
    <row r="6341" hidden="1" x14ac:dyDescent="0.3"/>
    <row r="6342" hidden="1" x14ac:dyDescent="0.3"/>
    <row r="6343" hidden="1" x14ac:dyDescent="0.3"/>
    <row r="6344" hidden="1" x14ac:dyDescent="0.3"/>
    <row r="6345" hidden="1" x14ac:dyDescent="0.3"/>
    <row r="6346" hidden="1" x14ac:dyDescent="0.3"/>
    <row r="6347" hidden="1" x14ac:dyDescent="0.3"/>
    <row r="6348" hidden="1" x14ac:dyDescent="0.3"/>
    <row r="6349" hidden="1" x14ac:dyDescent="0.3"/>
    <row r="6350" hidden="1" x14ac:dyDescent="0.3"/>
    <row r="6351" hidden="1" x14ac:dyDescent="0.3"/>
    <row r="6352" hidden="1" x14ac:dyDescent="0.3"/>
    <row r="6353" hidden="1" x14ac:dyDescent="0.3"/>
    <row r="6354" hidden="1" x14ac:dyDescent="0.3"/>
    <row r="6355" hidden="1" x14ac:dyDescent="0.3"/>
    <row r="6356" hidden="1" x14ac:dyDescent="0.3"/>
    <row r="6357" hidden="1" x14ac:dyDescent="0.3"/>
    <row r="6358" hidden="1" x14ac:dyDescent="0.3"/>
    <row r="6359" hidden="1" x14ac:dyDescent="0.3"/>
    <row r="6360" hidden="1" x14ac:dyDescent="0.3"/>
    <row r="6361" hidden="1" x14ac:dyDescent="0.3"/>
    <row r="6362" hidden="1" x14ac:dyDescent="0.3"/>
    <row r="6363" hidden="1" x14ac:dyDescent="0.3"/>
    <row r="6364" hidden="1" x14ac:dyDescent="0.3"/>
    <row r="6365" hidden="1" x14ac:dyDescent="0.3"/>
    <row r="6366" hidden="1" x14ac:dyDescent="0.3"/>
    <row r="6367" hidden="1" x14ac:dyDescent="0.3"/>
    <row r="6368" hidden="1" x14ac:dyDescent="0.3"/>
    <row r="6369" hidden="1" x14ac:dyDescent="0.3"/>
    <row r="6370" hidden="1" x14ac:dyDescent="0.3"/>
    <row r="6371" hidden="1" x14ac:dyDescent="0.3"/>
    <row r="6372" hidden="1" x14ac:dyDescent="0.3"/>
    <row r="6373" hidden="1" x14ac:dyDescent="0.3"/>
    <row r="6374" hidden="1" x14ac:dyDescent="0.3"/>
    <row r="6375" hidden="1" x14ac:dyDescent="0.3"/>
    <row r="6376" hidden="1" x14ac:dyDescent="0.3"/>
    <row r="6377" hidden="1" x14ac:dyDescent="0.3"/>
    <row r="6378" hidden="1" x14ac:dyDescent="0.3"/>
    <row r="6379" hidden="1" x14ac:dyDescent="0.3"/>
    <row r="6380" hidden="1" x14ac:dyDescent="0.3"/>
    <row r="6381" hidden="1" x14ac:dyDescent="0.3"/>
    <row r="6382" hidden="1" x14ac:dyDescent="0.3"/>
    <row r="6383" hidden="1" x14ac:dyDescent="0.3"/>
    <row r="6384" hidden="1" x14ac:dyDescent="0.3"/>
    <row r="6385" hidden="1" x14ac:dyDescent="0.3"/>
    <row r="6386" hidden="1" x14ac:dyDescent="0.3"/>
    <row r="6387" hidden="1" x14ac:dyDescent="0.3"/>
    <row r="6388" hidden="1" x14ac:dyDescent="0.3"/>
    <row r="6389" hidden="1" x14ac:dyDescent="0.3"/>
    <row r="6390" hidden="1" x14ac:dyDescent="0.3"/>
    <row r="6391" hidden="1" x14ac:dyDescent="0.3"/>
    <row r="6392" hidden="1" x14ac:dyDescent="0.3"/>
    <row r="6393" hidden="1" x14ac:dyDescent="0.3"/>
    <row r="6394" hidden="1" x14ac:dyDescent="0.3"/>
    <row r="6395" hidden="1" x14ac:dyDescent="0.3"/>
    <row r="6396" hidden="1" x14ac:dyDescent="0.3"/>
    <row r="6397" hidden="1" x14ac:dyDescent="0.3"/>
    <row r="6398" hidden="1" x14ac:dyDescent="0.3"/>
    <row r="6399" hidden="1" x14ac:dyDescent="0.3"/>
    <row r="6400" hidden="1" x14ac:dyDescent="0.3"/>
    <row r="6401" hidden="1" x14ac:dyDescent="0.3"/>
    <row r="6402" hidden="1" x14ac:dyDescent="0.3"/>
    <row r="6403" hidden="1" x14ac:dyDescent="0.3"/>
    <row r="6404" hidden="1" x14ac:dyDescent="0.3"/>
    <row r="6405" hidden="1" x14ac:dyDescent="0.3"/>
    <row r="6406" hidden="1" x14ac:dyDescent="0.3"/>
    <row r="6407" hidden="1" x14ac:dyDescent="0.3"/>
    <row r="6408" hidden="1" x14ac:dyDescent="0.3"/>
    <row r="6409" hidden="1" x14ac:dyDescent="0.3"/>
    <row r="6410" hidden="1" x14ac:dyDescent="0.3"/>
    <row r="6411" hidden="1" x14ac:dyDescent="0.3"/>
    <row r="6412" hidden="1" x14ac:dyDescent="0.3"/>
    <row r="6413" hidden="1" x14ac:dyDescent="0.3"/>
    <row r="6414" hidden="1" x14ac:dyDescent="0.3"/>
    <row r="6415" hidden="1" x14ac:dyDescent="0.3"/>
    <row r="6416" hidden="1" x14ac:dyDescent="0.3"/>
    <row r="6417" hidden="1" x14ac:dyDescent="0.3"/>
    <row r="6418" hidden="1" x14ac:dyDescent="0.3"/>
    <row r="6419" hidden="1" x14ac:dyDescent="0.3"/>
    <row r="6420" hidden="1" x14ac:dyDescent="0.3"/>
    <row r="6421" hidden="1" x14ac:dyDescent="0.3"/>
    <row r="6422" hidden="1" x14ac:dyDescent="0.3"/>
    <row r="6423" hidden="1" x14ac:dyDescent="0.3"/>
    <row r="6424" hidden="1" x14ac:dyDescent="0.3"/>
    <row r="6425" hidden="1" x14ac:dyDescent="0.3"/>
    <row r="6426" hidden="1" x14ac:dyDescent="0.3"/>
    <row r="6427" hidden="1" x14ac:dyDescent="0.3"/>
    <row r="6428" hidden="1" x14ac:dyDescent="0.3"/>
    <row r="6429" hidden="1" x14ac:dyDescent="0.3"/>
    <row r="6430" hidden="1" x14ac:dyDescent="0.3"/>
    <row r="6431" hidden="1" x14ac:dyDescent="0.3"/>
    <row r="6432" hidden="1" x14ac:dyDescent="0.3"/>
    <row r="6433" hidden="1" x14ac:dyDescent="0.3"/>
    <row r="6434" hidden="1" x14ac:dyDescent="0.3"/>
    <row r="6435" hidden="1" x14ac:dyDescent="0.3"/>
    <row r="6436" hidden="1" x14ac:dyDescent="0.3"/>
    <row r="6437" hidden="1" x14ac:dyDescent="0.3"/>
    <row r="6438" hidden="1" x14ac:dyDescent="0.3"/>
    <row r="6439" hidden="1" x14ac:dyDescent="0.3"/>
    <row r="6440" hidden="1" x14ac:dyDescent="0.3"/>
    <row r="6441" hidden="1" x14ac:dyDescent="0.3"/>
    <row r="6442" hidden="1" x14ac:dyDescent="0.3"/>
    <row r="6443" hidden="1" x14ac:dyDescent="0.3"/>
    <row r="6444" hidden="1" x14ac:dyDescent="0.3"/>
    <row r="6445" hidden="1" x14ac:dyDescent="0.3"/>
    <row r="6446" hidden="1" x14ac:dyDescent="0.3"/>
    <row r="6447" hidden="1" x14ac:dyDescent="0.3"/>
    <row r="6448" hidden="1" x14ac:dyDescent="0.3"/>
    <row r="6449" hidden="1" x14ac:dyDescent="0.3"/>
    <row r="6450" hidden="1" x14ac:dyDescent="0.3"/>
    <row r="6451" hidden="1" x14ac:dyDescent="0.3"/>
    <row r="6452" hidden="1" x14ac:dyDescent="0.3"/>
    <row r="6453" hidden="1" x14ac:dyDescent="0.3"/>
    <row r="6454" hidden="1" x14ac:dyDescent="0.3"/>
    <row r="6455" hidden="1" x14ac:dyDescent="0.3"/>
    <row r="6456" hidden="1" x14ac:dyDescent="0.3"/>
    <row r="6457" hidden="1" x14ac:dyDescent="0.3"/>
    <row r="6458" hidden="1" x14ac:dyDescent="0.3"/>
    <row r="6459" hidden="1" x14ac:dyDescent="0.3"/>
    <row r="6460" hidden="1" x14ac:dyDescent="0.3"/>
    <row r="6461" hidden="1" x14ac:dyDescent="0.3"/>
    <row r="6462" hidden="1" x14ac:dyDescent="0.3"/>
    <row r="6463" hidden="1" x14ac:dyDescent="0.3"/>
    <row r="6464" hidden="1" x14ac:dyDescent="0.3"/>
    <row r="6465" hidden="1" x14ac:dyDescent="0.3"/>
    <row r="6466" hidden="1" x14ac:dyDescent="0.3"/>
    <row r="6467" hidden="1" x14ac:dyDescent="0.3"/>
    <row r="6468" hidden="1" x14ac:dyDescent="0.3"/>
    <row r="6469" hidden="1" x14ac:dyDescent="0.3"/>
    <row r="6470" hidden="1" x14ac:dyDescent="0.3"/>
    <row r="6471" hidden="1" x14ac:dyDescent="0.3"/>
    <row r="6472" hidden="1" x14ac:dyDescent="0.3"/>
    <row r="6473" hidden="1" x14ac:dyDescent="0.3"/>
    <row r="6474" hidden="1" x14ac:dyDescent="0.3"/>
    <row r="6475" hidden="1" x14ac:dyDescent="0.3"/>
    <row r="6476" hidden="1" x14ac:dyDescent="0.3"/>
    <row r="6477" hidden="1" x14ac:dyDescent="0.3"/>
    <row r="6478" hidden="1" x14ac:dyDescent="0.3"/>
    <row r="6479" hidden="1" x14ac:dyDescent="0.3"/>
    <row r="6480" hidden="1" x14ac:dyDescent="0.3"/>
    <row r="6481" spans="4:4" hidden="1" x14ac:dyDescent="0.3"/>
    <row r="6482" spans="4:4" hidden="1" x14ac:dyDescent="0.3"/>
    <row r="6483" spans="4:4" hidden="1" x14ac:dyDescent="0.3"/>
    <row r="6484" spans="4:4" hidden="1" x14ac:dyDescent="0.3"/>
    <row r="6485" spans="4:4" hidden="1" x14ac:dyDescent="0.3"/>
    <row r="6486" spans="4:4" hidden="1" x14ac:dyDescent="0.3"/>
    <row r="6487" spans="4:4" hidden="1" x14ac:dyDescent="0.3">
      <c r="D6487" s="108"/>
    </row>
    <row r="6488" spans="4:4" hidden="1" x14ac:dyDescent="0.3">
      <c r="D6488" s="108"/>
    </row>
    <row r="6489" spans="4:4" hidden="1" x14ac:dyDescent="0.3"/>
    <row r="6490" spans="4:4" hidden="1" x14ac:dyDescent="0.3"/>
    <row r="6491" spans="4:4" hidden="1" x14ac:dyDescent="0.3"/>
    <row r="6492" spans="4:4" hidden="1" x14ac:dyDescent="0.3"/>
    <row r="6493" spans="4:4" hidden="1" x14ac:dyDescent="0.3"/>
    <row r="6494" spans="4:4" hidden="1" x14ac:dyDescent="0.3"/>
    <row r="6495" spans="4:4" hidden="1" x14ac:dyDescent="0.3"/>
    <row r="6496" spans="4:4" hidden="1" x14ac:dyDescent="0.3"/>
    <row r="6497" hidden="1" x14ac:dyDescent="0.3"/>
    <row r="6498" hidden="1" x14ac:dyDescent="0.3"/>
    <row r="6499" hidden="1" x14ac:dyDescent="0.3"/>
  </sheetData>
  <phoneticPr fontId="3" type="noConversion"/>
  <dataValidations xWindow="34" yWindow="496" count="2">
    <dataValidation allowBlank="1" showInputMessage="1" showErrorMessage="1" prompt="Current Year ADM from November Detailed Pupil Projection." sqref="P42"/>
    <dataValidation allowBlank="1" showInputMessage="1" showErrorMessage="1" prompt="1-Presidential Years_x000a_2-Other Even Years_x000a_3-Odd Years" sqref="A42"/>
  </dataValidations>
  <pageMargins left="0.75" right="0.75" top="1" bottom="1" header="0.5" footer="0.5"/>
  <pageSetup scale="69"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966"/>
  <sheetViews>
    <sheetView zoomScale="75" workbookViewId="0">
      <pane xSplit="3" ySplit="3" topLeftCell="D4" activePane="bottomRight" state="frozen"/>
      <selection pane="topRight" activeCell="D1" sqref="D1"/>
      <selection pane="bottomLeft" activeCell="A8" sqref="A8"/>
      <selection pane="bottomRight"/>
    </sheetView>
  </sheetViews>
  <sheetFormatPr defaultColWidth="0" defaultRowHeight="14.4" zeroHeight="1" x14ac:dyDescent="0.3"/>
  <cols>
    <col min="1" max="1" width="6.6640625" style="7" customWidth="1"/>
    <col min="2" max="2" width="2.6640625" style="7" customWidth="1"/>
    <col min="3" max="3" width="10.6640625" style="7" customWidth="1"/>
    <col min="4" max="4" width="6.5546875" style="7" customWidth="1"/>
    <col min="5" max="5" width="8.44140625" style="7" customWidth="1"/>
    <col min="6" max="6" width="9.88671875" style="7" customWidth="1"/>
    <col min="7" max="8" width="6.6640625" style="7" customWidth="1"/>
    <col min="9" max="10" width="8.6640625" style="77" customWidth="1"/>
    <col min="11" max="11" width="8.6640625" style="119" customWidth="1"/>
    <col min="12" max="12" width="6.6640625" style="7" customWidth="1"/>
    <col min="13" max="13" width="2.6640625" style="7" customWidth="1"/>
    <col min="14" max="14" width="10.6640625" style="7" customWidth="1"/>
    <col min="15" max="15" width="6.5546875" style="7" customWidth="1"/>
    <col min="16" max="16" width="8.44140625" style="7" customWidth="1"/>
    <col min="17" max="17" width="9.88671875" style="7" customWidth="1"/>
    <col min="18" max="19" width="6.6640625" style="7" customWidth="1"/>
    <col min="20" max="21" width="8.6640625" style="67" customWidth="1"/>
    <col min="22" max="22" width="8.6640625" style="119" customWidth="1"/>
    <col min="23" max="23" width="6.6640625" style="7" customWidth="1"/>
    <col min="24" max="24" width="2.6640625" style="7" customWidth="1"/>
    <col min="25" max="25" width="10.6640625" style="7" customWidth="1"/>
    <col min="26" max="26" width="6.5546875" style="7" customWidth="1"/>
    <col min="27" max="27" width="8.44140625" style="7" customWidth="1"/>
    <col min="28" max="28" width="10.33203125" style="7" customWidth="1"/>
    <col min="29" max="30" width="6.6640625" style="7" customWidth="1"/>
    <col min="31" max="32" width="8.6640625" style="77" customWidth="1"/>
    <col min="33" max="33" width="12.44140625" style="7" customWidth="1"/>
    <col min="34" max="35" width="0" style="7" hidden="1" customWidth="1"/>
    <col min="36" max="16384" width="8.88671875" style="7" hidden="1"/>
  </cols>
  <sheetData>
    <row r="1" spans="1:33" customFormat="1" ht="19.8" x14ac:dyDescent="0.4">
      <c r="A1" s="112" t="s">
        <v>938</v>
      </c>
      <c r="B1" s="30"/>
      <c r="C1" s="30"/>
      <c r="D1" s="30"/>
      <c r="E1" s="30"/>
      <c r="F1" s="30"/>
      <c r="G1" s="30"/>
      <c r="H1" s="113"/>
      <c r="I1" s="113"/>
      <c r="J1" s="113" t="s">
        <v>95</v>
      </c>
      <c r="K1" s="114" t="s">
        <v>95</v>
      </c>
      <c r="L1" s="113" t="s">
        <v>95</v>
      </c>
      <c r="M1" s="113" t="s">
        <v>95</v>
      </c>
      <c r="N1" s="113" t="s">
        <v>95</v>
      </c>
      <c r="O1" s="113" t="s">
        <v>95</v>
      </c>
      <c r="P1" s="113" t="s">
        <v>95</v>
      </c>
      <c r="Q1" s="113" t="s">
        <v>95</v>
      </c>
      <c r="R1" s="113" t="s">
        <v>95</v>
      </c>
      <c r="S1" s="113" t="s">
        <v>95</v>
      </c>
      <c r="T1" s="113" t="s">
        <v>95</v>
      </c>
      <c r="U1" s="113" t="s">
        <v>95</v>
      </c>
      <c r="V1" s="114" t="s">
        <v>95</v>
      </c>
      <c r="W1" s="113" t="s">
        <v>95</v>
      </c>
      <c r="X1" s="113" t="s">
        <v>95</v>
      </c>
      <c r="Y1" s="113" t="s">
        <v>95</v>
      </c>
      <c r="Z1" s="113" t="s">
        <v>95</v>
      </c>
      <c r="AA1" s="113" t="s">
        <v>95</v>
      </c>
      <c r="AB1" s="113" t="s">
        <v>95</v>
      </c>
      <c r="AC1" s="113" t="s">
        <v>95</v>
      </c>
      <c r="AD1" s="113" t="s">
        <v>95</v>
      </c>
      <c r="AE1" s="113" t="s">
        <v>95</v>
      </c>
      <c r="AF1" s="113" t="s">
        <v>95</v>
      </c>
      <c r="AG1" s="115">
        <v>43433</v>
      </c>
    </row>
    <row r="2" spans="1:33" customFormat="1" ht="17.399999999999999" x14ac:dyDescent="0.35">
      <c r="A2" s="116" t="s">
        <v>939</v>
      </c>
      <c r="B2" s="30"/>
      <c r="C2" s="30"/>
      <c r="D2" s="113"/>
      <c r="E2" s="113" t="s">
        <v>95</v>
      </c>
      <c r="F2" s="113" t="s">
        <v>95</v>
      </c>
      <c r="G2" s="113" t="s">
        <v>95</v>
      </c>
      <c r="H2" s="113" t="s">
        <v>95</v>
      </c>
      <c r="I2" s="113" t="s">
        <v>95</v>
      </c>
      <c r="J2" s="113" t="s">
        <v>95</v>
      </c>
      <c r="K2" s="114" t="s">
        <v>95</v>
      </c>
      <c r="L2" s="116" t="s">
        <v>940</v>
      </c>
      <c r="M2" s="30"/>
      <c r="N2" s="113" t="s">
        <v>95</v>
      </c>
      <c r="O2" s="113" t="s">
        <v>95</v>
      </c>
      <c r="P2" s="113" t="s">
        <v>95</v>
      </c>
      <c r="Q2" s="113" t="s">
        <v>95</v>
      </c>
      <c r="R2" s="113" t="s">
        <v>95</v>
      </c>
      <c r="S2" s="113" t="s">
        <v>95</v>
      </c>
      <c r="T2" s="113" t="s">
        <v>95</v>
      </c>
      <c r="U2" s="113" t="s">
        <v>95</v>
      </c>
      <c r="V2" s="114" t="s">
        <v>95</v>
      </c>
      <c r="W2" s="116" t="s">
        <v>941</v>
      </c>
      <c r="X2" s="30"/>
      <c r="Y2" s="30"/>
      <c r="Z2" s="31"/>
      <c r="AA2" s="113" t="s">
        <v>95</v>
      </c>
      <c r="AB2" s="113" t="s">
        <v>95</v>
      </c>
      <c r="AC2" s="113" t="s">
        <v>95</v>
      </c>
      <c r="AD2" s="113" t="s">
        <v>95</v>
      </c>
      <c r="AE2" s="113" t="s">
        <v>95</v>
      </c>
      <c r="AF2" s="113" t="s">
        <v>95</v>
      </c>
      <c r="AG2" s="113" t="s">
        <v>95</v>
      </c>
    </row>
    <row r="3" spans="1:33" customFormat="1" ht="43.2" x14ac:dyDescent="0.3">
      <c r="A3" s="24" t="s">
        <v>112</v>
      </c>
      <c r="B3" s="24" t="s">
        <v>113</v>
      </c>
      <c r="C3" s="24" t="s">
        <v>114</v>
      </c>
      <c r="D3" s="117" t="s">
        <v>942</v>
      </c>
      <c r="E3" s="117" t="s">
        <v>943</v>
      </c>
      <c r="F3" s="117" t="s">
        <v>944</v>
      </c>
      <c r="G3" s="117" t="s">
        <v>945</v>
      </c>
      <c r="H3" s="117" t="s">
        <v>909</v>
      </c>
      <c r="I3" s="118" t="s">
        <v>946</v>
      </c>
      <c r="J3" s="118" t="s">
        <v>947</v>
      </c>
      <c r="K3" s="119" t="s">
        <v>95</v>
      </c>
      <c r="L3" s="120" t="s">
        <v>112</v>
      </c>
      <c r="M3" s="120" t="s">
        <v>113</v>
      </c>
      <c r="N3" s="120" t="s">
        <v>114</v>
      </c>
      <c r="O3" s="117" t="s">
        <v>942</v>
      </c>
      <c r="P3" s="117" t="s">
        <v>943</v>
      </c>
      <c r="Q3" s="117" t="s">
        <v>944</v>
      </c>
      <c r="R3" s="117" t="s">
        <v>945</v>
      </c>
      <c r="S3" s="117" t="s">
        <v>909</v>
      </c>
      <c r="T3" s="118" t="s">
        <v>946</v>
      </c>
      <c r="U3" s="118" t="s">
        <v>947</v>
      </c>
      <c r="V3" s="119" t="s">
        <v>95</v>
      </c>
      <c r="W3" s="24" t="s">
        <v>112</v>
      </c>
      <c r="X3" s="24" t="s">
        <v>113</v>
      </c>
      <c r="Y3" s="24" t="s">
        <v>114</v>
      </c>
      <c r="Z3" s="117" t="s">
        <v>942</v>
      </c>
      <c r="AA3" s="117" t="s">
        <v>943</v>
      </c>
      <c r="AB3" s="117" t="s">
        <v>948</v>
      </c>
      <c r="AC3" s="117" t="s">
        <v>908</v>
      </c>
      <c r="AD3" s="117" t="s">
        <v>909</v>
      </c>
      <c r="AE3" s="118" t="s">
        <v>946</v>
      </c>
      <c r="AF3" s="118" t="s">
        <v>947</v>
      </c>
      <c r="AG3" s="117" t="s">
        <v>949</v>
      </c>
    </row>
    <row r="4" spans="1:33" x14ac:dyDescent="0.3">
      <c r="A4" s="7">
        <v>1</v>
      </c>
      <c r="B4" s="7">
        <v>1</v>
      </c>
      <c r="C4" s="7" t="s">
        <v>367</v>
      </c>
      <c r="D4" s="7">
        <v>1994</v>
      </c>
      <c r="E4" s="7">
        <v>1995</v>
      </c>
      <c r="F4" s="70">
        <v>146.86000000000001</v>
      </c>
      <c r="G4" s="7">
        <v>10</v>
      </c>
      <c r="H4" s="7">
        <v>0</v>
      </c>
      <c r="I4" s="77">
        <v>1997</v>
      </c>
      <c r="J4" s="77">
        <v>2193</v>
      </c>
      <c r="K4" s="119" t="s">
        <v>95</v>
      </c>
      <c r="L4" s="7">
        <v>16</v>
      </c>
      <c r="M4" s="7">
        <v>1</v>
      </c>
      <c r="N4" s="7" t="s">
        <v>235</v>
      </c>
      <c r="O4" s="7">
        <v>1991</v>
      </c>
      <c r="P4" s="7">
        <v>1993</v>
      </c>
      <c r="Q4" s="70">
        <v>324.31</v>
      </c>
      <c r="R4" s="7">
        <v>5</v>
      </c>
      <c r="S4" s="7">
        <v>0</v>
      </c>
      <c r="T4" s="77" t="s">
        <v>763</v>
      </c>
      <c r="U4" s="77" t="s">
        <v>763</v>
      </c>
      <c r="V4" s="119" t="s">
        <v>95</v>
      </c>
      <c r="W4" s="7">
        <v>707</v>
      </c>
      <c r="X4" s="7">
        <v>1</v>
      </c>
      <c r="Y4" s="7" t="s">
        <v>343</v>
      </c>
      <c r="Z4" s="7">
        <v>2011</v>
      </c>
      <c r="AA4" s="7">
        <v>2012</v>
      </c>
      <c r="AB4" s="70">
        <v>571.92999999999995</v>
      </c>
      <c r="AC4" s="7">
        <v>10</v>
      </c>
      <c r="AD4" s="7">
        <v>1</v>
      </c>
      <c r="AE4" s="67">
        <v>33</v>
      </c>
      <c r="AF4" s="67">
        <v>0</v>
      </c>
      <c r="AG4" s="127">
        <f t="shared" ref="AG4:AG67" si="0">AE4/(AE4+AF4)</f>
        <v>1</v>
      </c>
    </row>
    <row r="5" spans="1:33" x14ac:dyDescent="0.3">
      <c r="A5" s="7">
        <v>1</v>
      </c>
      <c r="B5" s="7">
        <v>1</v>
      </c>
      <c r="C5" s="7" t="s">
        <v>367</v>
      </c>
      <c r="D5" s="7">
        <v>1999</v>
      </c>
      <c r="E5" s="7">
        <v>2000</v>
      </c>
      <c r="F5" s="70">
        <v>380.56</v>
      </c>
      <c r="G5" s="7">
        <v>10</v>
      </c>
      <c r="H5" s="7">
        <v>1</v>
      </c>
      <c r="I5" s="77">
        <v>1385</v>
      </c>
      <c r="J5" s="77">
        <v>942</v>
      </c>
      <c r="K5" s="119" t="s">
        <v>95</v>
      </c>
      <c r="L5" s="7">
        <v>47</v>
      </c>
      <c r="M5" s="7">
        <v>1</v>
      </c>
      <c r="N5" s="7" t="s">
        <v>236</v>
      </c>
      <c r="O5" s="7">
        <v>1991</v>
      </c>
      <c r="P5" s="7">
        <v>1993</v>
      </c>
      <c r="Q5" s="70">
        <v>200</v>
      </c>
      <c r="R5" s="7">
        <v>5</v>
      </c>
      <c r="S5" s="7">
        <v>0</v>
      </c>
      <c r="T5" s="77" t="s">
        <v>763</v>
      </c>
      <c r="U5" s="77" t="s">
        <v>763</v>
      </c>
      <c r="V5" s="119" t="s">
        <v>95</v>
      </c>
      <c r="W5" s="7">
        <v>38</v>
      </c>
      <c r="X5" s="7">
        <v>1</v>
      </c>
      <c r="Y5" s="7" t="s">
        <v>314</v>
      </c>
      <c r="Z5" s="7">
        <v>2011</v>
      </c>
      <c r="AA5" s="7">
        <v>2012</v>
      </c>
      <c r="AB5" s="70">
        <v>911.14</v>
      </c>
      <c r="AC5" s="7">
        <v>10</v>
      </c>
      <c r="AD5" s="7">
        <v>1</v>
      </c>
      <c r="AE5" s="67">
        <v>36</v>
      </c>
      <c r="AF5" s="67">
        <v>1</v>
      </c>
      <c r="AG5" s="127">
        <f t="shared" si="0"/>
        <v>0.97297297297297303</v>
      </c>
    </row>
    <row r="6" spans="1:33" x14ac:dyDescent="0.3">
      <c r="A6" s="7">
        <v>1</v>
      </c>
      <c r="B6" s="7">
        <v>1</v>
      </c>
      <c r="C6" s="7" t="s">
        <v>367</v>
      </c>
      <c r="D6" s="7">
        <v>2006</v>
      </c>
      <c r="E6" s="10">
        <v>2007</v>
      </c>
      <c r="F6" s="70">
        <v>445</v>
      </c>
      <c r="G6" s="10">
        <v>10</v>
      </c>
      <c r="H6" s="7">
        <v>0</v>
      </c>
      <c r="I6" s="67">
        <v>2461</v>
      </c>
      <c r="J6" s="67">
        <v>2498</v>
      </c>
      <c r="K6" s="119" t="s">
        <v>95</v>
      </c>
      <c r="L6" s="7">
        <v>62</v>
      </c>
      <c r="M6" s="7">
        <v>1</v>
      </c>
      <c r="N6" s="7" t="s">
        <v>219</v>
      </c>
      <c r="O6" s="7">
        <v>1991</v>
      </c>
      <c r="P6" s="7">
        <v>1992</v>
      </c>
      <c r="Q6" s="70">
        <v>238.08</v>
      </c>
      <c r="R6" s="7">
        <v>5</v>
      </c>
      <c r="S6" s="7">
        <v>1</v>
      </c>
      <c r="T6" s="77" t="s">
        <v>763</v>
      </c>
      <c r="U6" s="77" t="s">
        <v>763</v>
      </c>
      <c r="V6" s="119" t="s">
        <v>95</v>
      </c>
      <c r="W6" s="7">
        <v>592</v>
      </c>
      <c r="X6" s="7">
        <v>1</v>
      </c>
      <c r="Y6" s="7" t="s">
        <v>602</v>
      </c>
      <c r="Z6" s="7">
        <v>2011</v>
      </c>
      <c r="AA6" s="10">
        <v>2013</v>
      </c>
      <c r="AB6" s="70">
        <v>1931</v>
      </c>
      <c r="AC6" s="7">
        <v>10</v>
      </c>
      <c r="AD6" s="7">
        <v>1</v>
      </c>
      <c r="AE6" s="67">
        <v>115</v>
      </c>
      <c r="AF6" s="67">
        <v>4</v>
      </c>
      <c r="AG6" s="127">
        <f t="shared" si="0"/>
        <v>0.96638655462184875</v>
      </c>
    </row>
    <row r="7" spans="1:33" x14ac:dyDescent="0.3">
      <c r="A7" s="7">
        <v>1</v>
      </c>
      <c r="B7" s="7">
        <v>1</v>
      </c>
      <c r="C7" s="7" t="s">
        <v>367</v>
      </c>
      <c r="D7" s="68">
        <v>2009</v>
      </c>
      <c r="E7" s="68">
        <v>2010</v>
      </c>
      <c r="F7" s="66">
        <v>0.06</v>
      </c>
      <c r="G7" s="68">
        <v>10</v>
      </c>
      <c r="H7" s="67">
        <v>1</v>
      </c>
      <c r="I7" s="67">
        <v>860</v>
      </c>
      <c r="J7" s="67">
        <v>163</v>
      </c>
      <c r="K7" s="119" t="s">
        <v>95</v>
      </c>
      <c r="L7" s="7">
        <v>72</v>
      </c>
      <c r="M7" s="7">
        <v>1</v>
      </c>
      <c r="N7" s="7" t="s">
        <v>237</v>
      </c>
      <c r="O7" s="7">
        <v>1991</v>
      </c>
      <c r="P7" s="7">
        <v>1993</v>
      </c>
      <c r="Q7" s="70">
        <v>189.77</v>
      </c>
      <c r="R7" s="7">
        <v>3</v>
      </c>
      <c r="S7" s="7">
        <v>1</v>
      </c>
      <c r="T7" s="77" t="s">
        <v>763</v>
      </c>
      <c r="U7" s="77" t="s">
        <v>763</v>
      </c>
      <c r="V7" s="119" t="s">
        <v>95</v>
      </c>
      <c r="W7" s="7">
        <v>514</v>
      </c>
      <c r="X7" s="7">
        <v>1</v>
      </c>
      <c r="Y7" s="7" t="s">
        <v>896</v>
      </c>
      <c r="Z7" s="7">
        <v>2005</v>
      </c>
      <c r="AA7" s="7">
        <v>2006</v>
      </c>
      <c r="AB7" s="70">
        <v>573.12</v>
      </c>
      <c r="AC7" s="7">
        <v>5</v>
      </c>
      <c r="AD7" s="10">
        <v>1</v>
      </c>
      <c r="AE7" s="67">
        <v>352</v>
      </c>
      <c r="AF7" s="67">
        <v>16</v>
      </c>
      <c r="AG7" s="127">
        <f t="shared" si="0"/>
        <v>0.95652173913043481</v>
      </c>
    </row>
    <row r="8" spans="1:33" x14ac:dyDescent="0.3">
      <c r="A8" s="82">
        <v>1</v>
      </c>
      <c r="B8" s="7">
        <v>3</v>
      </c>
      <c r="C8" s="7" t="s">
        <v>446</v>
      </c>
      <c r="D8" s="7">
        <v>1996</v>
      </c>
      <c r="E8" s="7">
        <v>1997</v>
      </c>
      <c r="F8" s="70">
        <v>585</v>
      </c>
      <c r="G8" s="7">
        <v>5</v>
      </c>
      <c r="H8" s="7">
        <v>1</v>
      </c>
      <c r="I8" s="77">
        <v>105991</v>
      </c>
      <c r="J8" s="77">
        <v>44738</v>
      </c>
      <c r="K8" s="119" t="s">
        <v>95</v>
      </c>
      <c r="L8" s="7">
        <v>79</v>
      </c>
      <c r="M8" s="7">
        <v>1</v>
      </c>
      <c r="N8" s="7" t="s">
        <v>220</v>
      </c>
      <c r="O8" s="7">
        <v>1991</v>
      </c>
      <c r="P8" s="7">
        <v>1992</v>
      </c>
      <c r="Q8" s="70">
        <v>221.11</v>
      </c>
      <c r="R8" s="7">
        <v>5</v>
      </c>
      <c r="S8" s="7">
        <v>1</v>
      </c>
      <c r="T8" s="77" t="s">
        <v>763</v>
      </c>
      <c r="U8" s="77" t="s">
        <v>763</v>
      </c>
      <c r="V8" s="119" t="s">
        <v>95</v>
      </c>
      <c r="W8" s="7">
        <v>38</v>
      </c>
      <c r="X8" s="7">
        <v>1</v>
      </c>
      <c r="Y8" s="7" t="s">
        <v>314</v>
      </c>
      <c r="Z8" s="7">
        <v>2001</v>
      </c>
      <c r="AA8" s="7">
        <v>2002</v>
      </c>
      <c r="AB8" s="70">
        <v>837.38</v>
      </c>
      <c r="AC8" s="7">
        <v>10</v>
      </c>
      <c r="AD8" s="7">
        <v>1</v>
      </c>
      <c r="AE8" s="77">
        <v>105</v>
      </c>
      <c r="AF8" s="77">
        <v>5</v>
      </c>
      <c r="AG8" s="127">
        <f t="shared" si="0"/>
        <v>0.95454545454545459</v>
      </c>
    </row>
    <row r="9" spans="1:33" x14ac:dyDescent="0.3">
      <c r="A9" s="82">
        <v>1</v>
      </c>
      <c r="B9" s="7">
        <v>3</v>
      </c>
      <c r="C9" s="7" t="s">
        <v>446</v>
      </c>
      <c r="D9" s="7">
        <v>2000</v>
      </c>
      <c r="E9" s="7">
        <v>2002</v>
      </c>
      <c r="F9" s="70">
        <v>735</v>
      </c>
      <c r="G9" s="7">
        <v>8</v>
      </c>
      <c r="H9" s="7">
        <v>1</v>
      </c>
      <c r="I9" s="77">
        <v>110513</v>
      </c>
      <c r="J9" s="77">
        <v>41918</v>
      </c>
      <c r="K9" s="119" t="s">
        <v>95</v>
      </c>
      <c r="L9" s="7">
        <v>88</v>
      </c>
      <c r="M9" s="7">
        <v>1</v>
      </c>
      <c r="N9" s="7" t="s">
        <v>238</v>
      </c>
      <c r="O9" s="7">
        <v>1991</v>
      </c>
      <c r="P9" s="7">
        <v>1993</v>
      </c>
      <c r="Q9" s="70">
        <v>194.24</v>
      </c>
      <c r="R9" s="7">
        <v>5</v>
      </c>
      <c r="S9" s="7">
        <v>0</v>
      </c>
      <c r="T9" s="77" t="s">
        <v>763</v>
      </c>
      <c r="U9" s="77" t="s">
        <v>763</v>
      </c>
      <c r="V9" s="119" t="s">
        <v>95</v>
      </c>
      <c r="W9" s="7">
        <v>81</v>
      </c>
      <c r="X9" s="7">
        <v>1</v>
      </c>
      <c r="Y9" s="7" t="s">
        <v>712</v>
      </c>
      <c r="Z9" s="7">
        <v>2017</v>
      </c>
      <c r="AA9" s="7">
        <v>2018</v>
      </c>
      <c r="AB9" s="7">
        <v>731.68</v>
      </c>
      <c r="AC9" s="7">
        <v>10</v>
      </c>
      <c r="AD9" s="7">
        <v>1</v>
      </c>
      <c r="AE9" s="77">
        <v>116</v>
      </c>
      <c r="AF9" s="77">
        <v>8</v>
      </c>
      <c r="AG9" s="127">
        <f t="shared" si="0"/>
        <v>0.93548387096774188</v>
      </c>
    </row>
    <row r="10" spans="1:33" x14ac:dyDescent="0.3">
      <c r="A10" s="82">
        <v>1</v>
      </c>
      <c r="B10" s="7">
        <v>3</v>
      </c>
      <c r="C10" s="7" t="s">
        <v>446</v>
      </c>
      <c r="D10" s="7">
        <v>2008</v>
      </c>
      <c r="E10" s="7">
        <v>2009</v>
      </c>
      <c r="F10" s="70">
        <v>585.22</v>
      </c>
      <c r="G10" s="7">
        <v>8</v>
      </c>
      <c r="H10" s="7">
        <v>1</v>
      </c>
      <c r="I10" s="67">
        <v>131390</v>
      </c>
      <c r="J10" s="67">
        <v>53939</v>
      </c>
      <c r="K10" s="119" t="s">
        <v>95</v>
      </c>
      <c r="L10" s="7">
        <v>91</v>
      </c>
      <c r="M10" s="7">
        <v>1</v>
      </c>
      <c r="N10" s="7" t="s">
        <v>239</v>
      </c>
      <c r="O10" s="7">
        <v>1991</v>
      </c>
      <c r="P10" s="7">
        <v>1993</v>
      </c>
      <c r="Q10" s="70">
        <v>133.62</v>
      </c>
      <c r="R10" s="7">
        <v>5</v>
      </c>
      <c r="S10" s="7">
        <v>0</v>
      </c>
      <c r="T10" s="77" t="s">
        <v>763</v>
      </c>
      <c r="U10" s="77" t="s">
        <v>763</v>
      </c>
      <c r="V10" s="119" t="s">
        <v>95</v>
      </c>
      <c r="W10" s="7">
        <v>2907</v>
      </c>
      <c r="X10" s="7">
        <v>1</v>
      </c>
      <c r="Y10" s="7" t="s">
        <v>686</v>
      </c>
      <c r="Z10" s="7">
        <v>2015</v>
      </c>
      <c r="AA10" s="7">
        <v>2016</v>
      </c>
      <c r="AB10" s="70">
        <v>764.76</v>
      </c>
      <c r="AC10" s="7">
        <v>10</v>
      </c>
      <c r="AD10" s="7">
        <v>1</v>
      </c>
      <c r="AE10" s="67">
        <v>242</v>
      </c>
      <c r="AF10" s="67">
        <v>17</v>
      </c>
      <c r="AG10" s="127">
        <f t="shared" si="0"/>
        <v>0.93436293436293438</v>
      </c>
    </row>
    <row r="11" spans="1:33" x14ac:dyDescent="0.3">
      <c r="A11" s="82">
        <v>1</v>
      </c>
      <c r="B11" s="7">
        <v>3</v>
      </c>
      <c r="C11" s="7" t="s">
        <v>688</v>
      </c>
      <c r="D11" s="7">
        <v>2016</v>
      </c>
      <c r="E11" s="7">
        <v>2017</v>
      </c>
      <c r="F11" s="7">
        <v>1604.31</v>
      </c>
      <c r="G11" s="7">
        <v>9</v>
      </c>
      <c r="H11" s="7">
        <v>1</v>
      </c>
      <c r="I11" s="77">
        <v>165912</v>
      </c>
      <c r="J11" s="77">
        <v>32948</v>
      </c>
      <c r="K11" s="119" t="s">
        <v>95</v>
      </c>
      <c r="L11" s="7">
        <v>110</v>
      </c>
      <c r="M11" s="7">
        <v>1</v>
      </c>
      <c r="N11" s="7" t="s">
        <v>240</v>
      </c>
      <c r="O11" s="7">
        <v>1991</v>
      </c>
      <c r="P11" s="7">
        <v>1993</v>
      </c>
      <c r="Q11" s="70">
        <v>412.88</v>
      </c>
      <c r="R11" s="7">
        <v>4</v>
      </c>
      <c r="S11" s="7">
        <v>1</v>
      </c>
      <c r="T11" s="77" t="s">
        <v>763</v>
      </c>
      <c r="U11" s="77" t="s">
        <v>763</v>
      </c>
      <c r="V11" s="119" t="s">
        <v>95</v>
      </c>
      <c r="W11" s="7">
        <v>81</v>
      </c>
      <c r="X11" s="7">
        <v>1</v>
      </c>
      <c r="Y11" s="7" t="s">
        <v>515</v>
      </c>
      <c r="Z11" s="68">
        <v>2015</v>
      </c>
      <c r="AA11" s="73">
        <v>2016</v>
      </c>
      <c r="AB11" s="66">
        <v>624.12</v>
      </c>
      <c r="AC11" s="7">
        <v>10</v>
      </c>
      <c r="AD11" s="67">
        <v>1</v>
      </c>
      <c r="AE11" s="67">
        <v>183</v>
      </c>
      <c r="AF11" s="77">
        <v>14</v>
      </c>
      <c r="AG11" s="127">
        <f t="shared" si="0"/>
        <v>0.92893401015228427</v>
      </c>
    </row>
    <row r="12" spans="1:33" x14ac:dyDescent="0.3">
      <c r="A12" s="82">
        <v>1</v>
      </c>
      <c r="B12" s="82">
        <v>3</v>
      </c>
      <c r="C12" s="82" t="s">
        <v>688</v>
      </c>
      <c r="D12" s="7">
        <v>2018</v>
      </c>
      <c r="E12" s="82">
        <v>2019</v>
      </c>
      <c r="F12" s="128">
        <v>490</v>
      </c>
      <c r="G12" s="82">
        <v>7</v>
      </c>
      <c r="H12" s="7">
        <v>1</v>
      </c>
      <c r="I12" s="67">
        <v>148475</v>
      </c>
      <c r="J12" s="67">
        <v>42412</v>
      </c>
      <c r="K12" s="119" t="s">
        <v>95</v>
      </c>
      <c r="L12" s="7">
        <v>111</v>
      </c>
      <c r="M12" s="7">
        <v>1</v>
      </c>
      <c r="N12" s="7" t="s">
        <v>241</v>
      </c>
      <c r="O12" s="7">
        <v>1991</v>
      </c>
      <c r="P12" s="7">
        <v>1993</v>
      </c>
      <c r="Q12" s="70">
        <v>240</v>
      </c>
      <c r="R12" s="7">
        <v>5</v>
      </c>
      <c r="S12" s="7">
        <v>1</v>
      </c>
      <c r="T12" s="77" t="s">
        <v>763</v>
      </c>
      <c r="U12" s="77" t="s">
        <v>763</v>
      </c>
      <c r="V12" s="119" t="s">
        <v>95</v>
      </c>
      <c r="W12" s="7">
        <v>707</v>
      </c>
      <c r="X12" s="7">
        <v>1</v>
      </c>
      <c r="Y12" s="7" t="s">
        <v>343</v>
      </c>
      <c r="Z12" s="7">
        <v>1998</v>
      </c>
      <c r="AA12" s="7">
        <v>1999</v>
      </c>
      <c r="AB12" s="70">
        <v>350</v>
      </c>
      <c r="AC12" s="7">
        <v>10</v>
      </c>
      <c r="AD12" s="7">
        <v>1</v>
      </c>
      <c r="AE12" s="77">
        <v>57</v>
      </c>
      <c r="AF12" s="77">
        <v>5</v>
      </c>
      <c r="AG12" s="127">
        <f t="shared" si="0"/>
        <v>0.91935483870967738</v>
      </c>
    </row>
    <row r="13" spans="1:33" x14ac:dyDescent="0.3">
      <c r="A13" s="7">
        <v>4</v>
      </c>
      <c r="B13" s="7">
        <v>1</v>
      </c>
      <c r="C13" s="7" t="s">
        <v>536</v>
      </c>
      <c r="D13" s="7">
        <v>1997</v>
      </c>
      <c r="E13" s="7">
        <v>1998</v>
      </c>
      <c r="F13" s="70">
        <v>315</v>
      </c>
      <c r="G13" s="7">
        <v>7</v>
      </c>
      <c r="H13" s="7">
        <v>1</v>
      </c>
      <c r="I13" s="77">
        <v>825</v>
      </c>
      <c r="J13" s="77">
        <v>320</v>
      </c>
      <c r="K13" s="119" t="s">
        <v>95</v>
      </c>
      <c r="L13" s="7">
        <v>126</v>
      </c>
      <c r="M13" s="7">
        <v>1</v>
      </c>
      <c r="N13" s="7" t="s">
        <v>262</v>
      </c>
      <c r="O13" s="7">
        <v>1991</v>
      </c>
      <c r="P13" s="7">
        <v>1994</v>
      </c>
      <c r="Q13" s="70">
        <v>338</v>
      </c>
      <c r="R13" s="7">
        <v>5</v>
      </c>
      <c r="S13" s="7">
        <v>1</v>
      </c>
      <c r="T13" s="77" t="s">
        <v>763</v>
      </c>
      <c r="U13" s="77" t="s">
        <v>763</v>
      </c>
      <c r="V13" s="119" t="s">
        <v>95</v>
      </c>
      <c r="W13" s="7">
        <v>2180</v>
      </c>
      <c r="X13" s="7">
        <v>1</v>
      </c>
      <c r="Y13" s="7" t="s">
        <v>662</v>
      </c>
      <c r="Z13" s="7">
        <v>2005</v>
      </c>
      <c r="AA13" s="7">
        <v>2006</v>
      </c>
      <c r="AB13" s="70">
        <v>270</v>
      </c>
      <c r="AC13" s="7">
        <v>10</v>
      </c>
      <c r="AD13" s="10">
        <v>1</v>
      </c>
      <c r="AE13" s="67">
        <v>589</v>
      </c>
      <c r="AF13" s="67">
        <v>58</v>
      </c>
      <c r="AG13" s="127">
        <f t="shared" si="0"/>
        <v>0.91035548686244205</v>
      </c>
    </row>
    <row r="14" spans="1:33" x14ac:dyDescent="0.3">
      <c r="A14" s="7">
        <v>4</v>
      </c>
      <c r="B14" s="7">
        <v>1</v>
      </c>
      <c r="C14" s="7" t="s">
        <v>536</v>
      </c>
      <c r="D14" s="7">
        <v>2001</v>
      </c>
      <c r="E14" s="7">
        <v>2002</v>
      </c>
      <c r="F14" s="70">
        <v>1</v>
      </c>
      <c r="G14" s="7">
        <v>10</v>
      </c>
      <c r="H14" s="7">
        <v>1</v>
      </c>
      <c r="I14" s="77">
        <v>279</v>
      </c>
      <c r="J14" s="77">
        <v>73</v>
      </c>
      <c r="K14" s="119" t="s">
        <v>95</v>
      </c>
      <c r="L14" s="7">
        <v>129</v>
      </c>
      <c r="M14" s="7">
        <v>1</v>
      </c>
      <c r="N14" s="7" t="s">
        <v>242</v>
      </c>
      <c r="O14" s="7">
        <v>1991</v>
      </c>
      <c r="P14" s="7">
        <v>1993</v>
      </c>
      <c r="Q14" s="70">
        <v>170</v>
      </c>
      <c r="R14" s="7">
        <v>5</v>
      </c>
      <c r="S14" s="7">
        <v>0</v>
      </c>
      <c r="T14" s="77" t="s">
        <v>763</v>
      </c>
      <c r="U14" s="77" t="s">
        <v>763</v>
      </c>
      <c r="V14" s="119" t="s">
        <v>95</v>
      </c>
      <c r="W14" s="7">
        <v>611</v>
      </c>
      <c r="X14" s="7">
        <v>1</v>
      </c>
      <c r="Y14" s="7" t="s">
        <v>332</v>
      </c>
      <c r="Z14" s="68">
        <v>2009</v>
      </c>
      <c r="AA14" s="68">
        <v>2010</v>
      </c>
      <c r="AB14" s="66">
        <v>415.46</v>
      </c>
      <c r="AC14" s="68">
        <v>10</v>
      </c>
      <c r="AD14" s="67">
        <v>1</v>
      </c>
      <c r="AE14" s="67">
        <v>70</v>
      </c>
      <c r="AF14" s="67">
        <v>7</v>
      </c>
      <c r="AG14" s="127">
        <f t="shared" si="0"/>
        <v>0.90909090909090906</v>
      </c>
    </row>
    <row r="15" spans="1:33" x14ac:dyDescent="0.3">
      <c r="A15" s="7">
        <v>4</v>
      </c>
      <c r="B15" s="7">
        <v>1</v>
      </c>
      <c r="C15" s="7" t="s">
        <v>536</v>
      </c>
      <c r="D15" s="7">
        <v>2012</v>
      </c>
      <c r="E15" s="7">
        <v>2013</v>
      </c>
      <c r="F15" s="70">
        <v>1</v>
      </c>
      <c r="G15" s="7">
        <v>10</v>
      </c>
      <c r="H15" s="7">
        <v>1</v>
      </c>
      <c r="I15" s="67">
        <v>1187</v>
      </c>
      <c r="J15" s="67">
        <v>914</v>
      </c>
      <c r="K15" s="119" t="s">
        <v>95</v>
      </c>
      <c r="L15" s="7">
        <v>138</v>
      </c>
      <c r="M15" s="7">
        <v>1</v>
      </c>
      <c r="N15" s="7" t="s">
        <v>243</v>
      </c>
      <c r="O15" s="7">
        <v>1991</v>
      </c>
      <c r="P15" s="7">
        <v>1993</v>
      </c>
      <c r="Q15" s="70">
        <v>305</v>
      </c>
      <c r="R15" s="7">
        <v>5</v>
      </c>
      <c r="S15" s="7">
        <v>0</v>
      </c>
      <c r="T15" s="77" t="s">
        <v>763</v>
      </c>
      <c r="U15" s="77" t="s">
        <v>763</v>
      </c>
      <c r="V15" s="119" t="s">
        <v>95</v>
      </c>
      <c r="W15" s="7">
        <v>2754</v>
      </c>
      <c r="X15" s="7">
        <v>1</v>
      </c>
      <c r="Y15" s="7" t="s">
        <v>588</v>
      </c>
      <c r="Z15" s="7">
        <v>2011</v>
      </c>
      <c r="AA15" s="7">
        <v>2012</v>
      </c>
      <c r="AB15" s="70">
        <v>290.05</v>
      </c>
      <c r="AC15" s="7">
        <v>10</v>
      </c>
      <c r="AD15" s="7">
        <v>1</v>
      </c>
      <c r="AE15" s="67">
        <v>320</v>
      </c>
      <c r="AF15" s="67">
        <v>32</v>
      </c>
      <c r="AG15" s="127">
        <f t="shared" si="0"/>
        <v>0.90909090909090906</v>
      </c>
    </row>
    <row r="16" spans="1:33" x14ac:dyDescent="0.3">
      <c r="A16" s="7">
        <v>6</v>
      </c>
      <c r="B16" s="7">
        <v>3</v>
      </c>
      <c r="C16" s="7" t="s">
        <v>596</v>
      </c>
      <c r="D16" s="7">
        <v>2002</v>
      </c>
      <c r="E16" s="7">
        <v>2003</v>
      </c>
      <c r="F16" s="70">
        <f>632.01-217.01</f>
        <v>415</v>
      </c>
      <c r="G16" s="7">
        <v>10</v>
      </c>
      <c r="H16" s="7">
        <v>0</v>
      </c>
      <c r="I16" s="77">
        <v>4018</v>
      </c>
      <c r="J16" s="77">
        <v>4296</v>
      </c>
      <c r="K16" s="119" t="s">
        <v>95</v>
      </c>
      <c r="L16" s="7">
        <v>191</v>
      </c>
      <c r="M16" s="7">
        <v>1</v>
      </c>
      <c r="N16" s="7" t="s">
        <v>244</v>
      </c>
      <c r="O16" s="7">
        <v>1991</v>
      </c>
      <c r="P16" s="7">
        <v>1993</v>
      </c>
      <c r="Q16" s="70">
        <v>276.44</v>
      </c>
      <c r="R16" s="7">
        <v>5</v>
      </c>
      <c r="S16" s="7">
        <v>1</v>
      </c>
      <c r="T16" s="77" t="s">
        <v>763</v>
      </c>
      <c r="U16" s="77" t="s">
        <v>763</v>
      </c>
      <c r="V16" s="119" t="s">
        <v>95</v>
      </c>
      <c r="W16" s="7">
        <v>38</v>
      </c>
      <c r="X16" s="7">
        <v>1</v>
      </c>
      <c r="Y16" s="7" t="s">
        <v>314</v>
      </c>
      <c r="Z16" s="7">
        <v>1997</v>
      </c>
      <c r="AA16" s="7">
        <v>1998</v>
      </c>
      <c r="AB16" s="70">
        <v>315</v>
      </c>
      <c r="AC16" s="7">
        <v>4</v>
      </c>
      <c r="AD16" s="7">
        <v>1</v>
      </c>
      <c r="AE16" s="77">
        <v>97</v>
      </c>
      <c r="AF16" s="77">
        <v>10</v>
      </c>
      <c r="AG16" s="127">
        <f t="shared" si="0"/>
        <v>0.90654205607476634</v>
      </c>
    </row>
    <row r="17" spans="1:33" x14ac:dyDescent="0.3">
      <c r="A17" s="7">
        <v>6</v>
      </c>
      <c r="B17" s="7">
        <v>3</v>
      </c>
      <c r="C17" s="7" t="s">
        <v>596</v>
      </c>
      <c r="D17" s="7">
        <v>2002</v>
      </c>
      <c r="E17" s="7">
        <v>2003</v>
      </c>
      <c r="F17" s="70">
        <v>205.37</v>
      </c>
      <c r="G17" s="7">
        <v>10</v>
      </c>
      <c r="H17" s="7">
        <v>0</v>
      </c>
      <c r="I17" s="77">
        <v>3675</v>
      </c>
      <c r="J17" s="77">
        <v>4612</v>
      </c>
      <c r="K17" s="119" t="s">
        <v>95</v>
      </c>
      <c r="L17" s="7">
        <v>196</v>
      </c>
      <c r="M17" s="7">
        <v>1</v>
      </c>
      <c r="N17" s="7" t="s">
        <v>245</v>
      </c>
      <c r="O17" s="7">
        <v>1991</v>
      </c>
      <c r="P17" s="7">
        <v>1993</v>
      </c>
      <c r="Q17" s="70">
        <v>131</v>
      </c>
      <c r="R17" s="7">
        <v>5</v>
      </c>
      <c r="S17" s="7">
        <v>1</v>
      </c>
      <c r="T17" s="77" t="s">
        <v>763</v>
      </c>
      <c r="U17" s="77" t="s">
        <v>763</v>
      </c>
      <c r="V17" s="119" t="s">
        <v>95</v>
      </c>
      <c r="W17" s="7">
        <v>2898</v>
      </c>
      <c r="X17" s="7">
        <v>1</v>
      </c>
      <c r="Y17" s="7" t="s">
        <v>672</v>
      </c>
      <c r="Z17" s="68">
        <v>2015</v>
      </c>
      <c r="AA17" s="10">
        <v>2016</v>
      </c>
      <c r="AB17" s="66">
        <v>760</v>
      </c>
      <c r="AC17" s="10">
        <v>10</v>
      </c>
      <c r="AD17" s="67">
        <v>1</v>
      </c>
      <c r="AE17" s="67">
        <v>339</v>
      </c>
      <c r="AF17" s="67">
        <v>36</v>
      </c>
      <c r="AG17" s="127">
        <f t="shared" si="0"/>
        <v>0.90400000000000003</v>
      </c>
    </row>
    <row r="18" spans="1:33" x14ac:dyDescent="0.3">
      <c r="A18" s="7">
        <v>6</v>
      </c>
      <c r="B18" s="7">
        <v>3</v>
      </c>
      <c r="C18" s="7" t="s">
        <v>596</v>
      </c>
      <c r="D18" s="7">
        <v>2003</v>
      </c>
      <c r="E18" s="7">
        <v>2004</v>
      </c>
      <c r="F18" s="70">
        <f>869.57-232.52</f>
        <v>637.05000000000007</v>
      </c>
      <c r="G18" s="7">
        <v>10</v>
      </c>
      <c r="H18" s="7">
        <v>1</v>
      </c>
      <c r="I18" s="77">
        <v>3260</v>
      </c>
      <c r="J18" s="77">
        <v>2322</v>
      </c>
      <c r="K18" s="119" t="s">
        <v>95</v>
      </c>
      <c r="L18" s="7">
        <v>200</v>
      </c>
      <c r="M18" s="7">
        <v>1</v>
      </c>
      <c r="N18" s="7" t="s">
        <v>246</v>
      </c>
      <c r="O18" s="7">
        <v>1991</v>
      </c>
      <c r="P18" s="7">
        <v>1993</v>
      </c>
      <c r="Q18" s="70">
        <v>220</v>
      </c>
      <c r="R18" s="7">
        <v>5</v>
      </c>
      <c r="S18" s="7">
        <v>1</v>
      </c>
      <c r="T18" s="77" t="s">
        <v>763</v>
      </c>
      <c r="U18" s="77" t="s">
        <v>763</v>
      </c>
      <c r="V18" s="119" t="s">
        <v>95</v>
      </c>
      <c r="W18" s="7">
        <v>561</v>
      </c>
      <c r="X18" s="7">
        <v>1</v>
      </c>
      <c r="Y18" s="7" t="s">
        <v>389</v>
      </c>
      <c r="Z18" s="68">
        <v>2007</v>
      </c>
      <c r="AA18" s="73">
        <v>2008</v>
      </c>
      <c r="AB18" s="66">
        <v>98.46</v>
      </c>
      <c r="AC18" s="7">
        <v>10</v>
      </c>
      <c r="AD18" s="67">
        <v>1</v>
      </c>
      <c r="AE18" s="67">
        <v>75</v>
      </c>
      <c r="AF18" s="77">
        <v>8</v>
      </c>
      <c r="AG18" s="127">
        <f t="shared" si="0"/>
        <v>0.90361445783132532</v>
      </c>
    </row>
    <row r="19" spans="1:33" x14ac:dyDescent="0.3">
      <c r="A19" s="7">
        <v>6</v>
      </c>
      <c r="B19" s="7">
        <v>3</v>
      </c>
      <c r="C19" s="7" t="s">
        <v>596</v>
      </c>
      <c r="D19" s="68">
        <v>2009</v>
      </c>
      <c r="E19" s="68">
        <v>2010</v>
      </c>
      <c r="F19" s="66">
        <v>140</v>
      </c>
      <c r="G19" s="68">
        <v>10</v>
      </c>
      <c r="H19" s="67">
        <v>1</v>
      </c>
      <c r="I19" s="67">
        <v>1542</v>
      </c>
      <c r="J19" s="67">
        <v>1420</v>
      </c>
      <c r="K19" s="119" t="s">
        <v>95</v>
      </c>
      <c r="L19" s="7">
        <v>203</v>
      </c>
      <c r="M19" s="7">
        <v>1</v>
      </c>
      <c r="N19" s="7" t="s">
        <v>247</v>
      </c>
      <c r="O19" s="7">
        <v>1991</v>
      </c>
      <c r="P19" s="7">
        <v>1993</v>
      </c>
      <c r="Q19" s="70">
        <v>150</v>
      </c>
      <c r="R19" s="7">
        <v>5</v>
      </c>
      <c r="S19" s="7">
        <v>1</v>
      </c>
      <c r="T19" s="77" t="s">
        <v>763</v>
      </c>
      <c r="U19" s="77" t="s">
        <v>763</v>
      </c>
      <c r="V19" s="119" t="s">
        <v>95</v>
      </c>
      <c r="W19" s="7">
        <v>611</v>
      </c>
      <c r="X19" s="7">
        <v>1</v>
      </c>
      <c r="Y19" s="7" t="s">
        <v>332</v>
      </c>
      <c r="Z19" s="68">
        <v>2009</v>
      </c>
      <c r="AA19" s="68">
        <v>2011</v>
      </c>
      <c r="AB19" s="66">
        <v>250</v>
      </c>
      <c r="AC19" s="10">
        <v>9</v>
      </c>
      <c r="AD19" s="67">
        <v>1</v>
      </c>
      <c r="AE19" s="67">
        <v>73</v>
      </c>
      <c r="AF19" s="67">
        <v>8</v>
      </c>
      <c r="AG19" s="127">
        <f t="shared" si="0"/>
        <v>0.90123456790123457</v>
      </c>
    </row>
    <row r="20" spans="1:33" x14ac:dyDescent="0.3">
      <c r="A20" s="7">
        <v>6</v>
      </c>
      <c r="B20" s="7">
        <v>3</v>
      </c>
      <c r="C20" s="7" t="s">
        <v>709</v>
      </c>
      <c r="D20" s="7">
        <v>2017</v>
      </c>
      <c r="E20" s="7">
        <v>2018</v>
      </c>
      <c r="F20" s="7">
        <v>921.1</v>
      </c>
      <c r="G20" s="7">
        <v>10</v>
      </c>
      <c r="H20" s="7">
        <v>1</v>
      </c>
      <c r="I20" s="77">
        <v>1842</v>
      </c>
      <c r="J20" s="77">
        <v>939</v>
      </c>
      <c r="K20" s="119" t="s">
        <v>95</v>
      </c>
      <c r="L20" s="7">
        <v>219</v>
      </c>
      <c r="M20" s="7">
        <v>1</v>
      </c>
      <c r="N20" s="7" t="s">
        <v>221</v>
      </c>
      <c r="O20" s="7">
        <v>1991</v>
      </c>
      <c r="P20" s="7">
        <v>1992</v>
      </c>
      <c r="Q20" s="70">
        <v>260.57</v>
      </c>
      <c r="R20" s="7">
        <v>5</v>
      </c>
      <c r="S20" s="7">
        <v>1</v>
      </c>
      <c r="T20" s="77" t="s">
        <v>763</v>
      </c>
      <c r="U20" s="77" t="s">
        <v>763</v>
      </c>
      <c r="V20" s="119" t="s">
        <v>95</v>
      </c>
      <c r="W20" s="7">
        <v>150</v>
      </c>
      <c r="X20" s="7">
        <v>1</v>
      </c>
      <c r="Y20" s="7" t="s">
        <v>317</v>
      </c>
      <c r="Z20" s="7">
        <v>2013</v>
      </c>
      <c r="AA20" s="7">
        <v>2015</v>
      </c>
      <c r="AB20" s="7">
        <v>500</v>
      </c>
      <c r="AC20" s="7">
        <v>10</v>
      </c>
      <c r="AD20" s="7">
        <v>1</v>
      </c>
      <c r="AE20" s="77">
        <v>729</v>
      </c>
      <c r="AF20" s="77">
        <v>81</v>
      </c>
      <c r="AG20" s="127">
        <f t="shared" si="0"/>
        <v>0.9</v>
      </c>
    </row>
    <row r="21" spans="1:33" x14ac:dyDescent="0.3">
      <c r="A21" s="7">
        <v>11</v>
      </c>
      <c r="B21" s="7">
        <v>1</v>
      </c>
      <c r="C21" s="7" t="s">
        <v>311</v>
      </c>
      <c r="D21" s="7">
        <v>1993</v>
      </c>
      <c r="E21" s="7">
        <v>1994</v>
      </c>
      <c r="F21" s="70">
        <v>97.64</v>
      </c>
      <c r="G21" s="7">
        <v>5</v>
      </c>
      <c r="H21" s="7">
        <v>0</v>
      </c>
      <c r="I21" s="77" t="s">
        <v>763</v>
      </c>
      <c r="J21" s="77" t="s">
        <v>763</v>
      </c>
      <c r="K21" s="119" t="s">
        <v>95</v>
      </c>
      <c r="L21" s="7">
        <v>233</v>
      </c>
      <c r="M21" s="7">
        <v>1</v>
      </c>
      <c r="N21" s="7" t="s">
        <v>248</v>
      </c>
      <c r="O21" s="7">
        <v>1991</v>
      </c>
      <c r="P21" s="7">
        <v>1993</v>
      </c>
      <c r="Q21" s="70">
        <v>125.2</v>
      </c>
      <c r="R21" s="7">
        <v>5</v>
      </c>
      <c r="S21" s="7">
        <v>0</v>
      </c>
      <c r="T21" s="77" t="s">
        <v>763</v>
      </c>
      <c r="U21" s="77" t="s">
        <v>763</v>
      </c>
      <c r="V21" s="119" t="s">
        <v>95</v>
      </c>
      <c r="W21" s="7">
        <v>2180</v>
      </c>
      <c r="X21" s="7">
        <v>1</v>
      </c>
      <c r="Y21" s="7" t="s">
        <v>964</v>
      </c>
      <c r="Z21" s="7">
        <v>2017</v>
      </c>
      <c r="AA21" s="7">
        <v>2018</v>
      </c>
      <c r="AB21" s="7">
        <v>342.36</v>
      </c>
      <c r="AC21" s="7">
        <v>10</v>
      </c>
      <c r="AD21" s="7">
        <v>1</v>
      </c>
      <c r="AE21" s="77">
        <v>506</v>
      </c>
      <c r="AF21" s="77">
        <v>57</v>
      </c>
      <c r="AG21" s="127">
        <f t="shared" si="0"/>
        <v>0.89875666074600358</v>
      </c>
    </row>
    <row r="22" spans="1:33" x14ac:dyDescent="0.3">
      <c r="A22" s="7">
        <v>11</v>
      </c>
      <c r="B22" s="7">
        <v>1</v>
      </c>
      <c r="C22" s="7" t="s">
        <v>311</v>
      </c>
      <c r="D22" s="7">
        <v>1994</v>
      </c>
      <c r="E22" s="7">
        <v>1995</v>
      </c>
      <c r="F22" s="70">
        <v>100.45</v>
      </c>
      <c r="G22" s="7">
        <v>10</v>
      </c>
      <c r="H22" s="7">
        <v>0</v>
      </c>
      <c r="I22" s="77">
        <v>28663</v>
      </c>
      <c r="J22" s="77">
        <v>32818</v>
      </c>
      <c r="K22" s="119" t="s">
        <v>95</v>
      </c>
      <c r="L22" s="7">
        <v>253</v>
      </c>
      <c r="M22" s="7">
        <v>1</v>
      </c>
      <c r="N22" s="7" t="s">
        <v>249</v>
      </c>
      <c r="O22" s="7">
        <v>1991</v>
      </c>
      <c r="P22" s="7">
        <v>1993</v>
      </c>
      <c r="Q22" s="70">
        <v>200</v>
      </c>
      <c r="R22" s="7">
        <v>5</v>
      </c>
      <c r="S22" s="7">
        <v>1</v>
      </c>
      <c r="T22" s="77" t="s">
        <v>763</v>
      </c>
      <c r="U22" s="77" t="s">
        <v>763</v>
      </c>
      <c r="V22" s="119" t="s">
        <v>95</v>
      </c>
      <c r="W22" s="7">
        <v>362</v>
      </c>
      <c r="X22" s="7">
        <v>1</v>
      </c>
      <c r="Y22" s="7" t="s">
        <v>927</v>
      </c>
      <c r="Z22" s="7">
        <v>2001</v>
      </c>
      <c r="AA22" s="7">
        <v>2002</v>
      </c>
      <c r="AB22" s="70">
        <v>1</v>
      </c>
      <c r="AC22" s="7">
        <v>10</v>
      </c>
      <c r="AD22" s="7">
        <v>1</v>
      </c>
      <c r="AE22" s="77">
        <v>239</v>
      </c>
      <c r="AF22" s="77">
        <v>28</v>
      </c>
      <c r="AG22" s="127">
        <f t="shared" si="0"/>
        <v>0.89513108614232206</v>
      </c>
    </row>
    <row r="23" spans="1:33" x14ac:dyDescent="0.3">
      <c r="A23" s="7">
        <v>11</v>
      </c>
      <c r="B23" s="7">
        <v>1</v>
      </c>
      <c r="C23" s="7" t="s">
        <v>311</v>
      </c>
      <c r="D23" s="7">
        <v>1995</v>
      </c>
      <c r="E23" s="7">
        <v>1996</v>
      </c>
      <c r="F23" s="70">
        <v>95.98</v>
      </c>
      <c r="G23" s="7">
        <v>10</v>
      </c>
      <c r="H23" s="7">
        <v>1</v>
      </c>
      <c r="I23" s="77">
        <v>17082</v>
      </c>
      <c r="J23" s="77">
        <v>9658</v>
      </c>
      <c r="K23" s="119" t="s">
        <v>95</v>
      </c>
      <c r="L23" s="7">
        <v>260</v>
      </c>
      <c r="M23" s="7">
        <v>1</v>
      </c>
      <c r="N23" s="7" t="s">
        <v>250</v>
      </c>
      <c r="O23" s="7">
        <v>1991</v>
      </c>
      <c r="P23" s="7">
        <v>1993</v>
      </c>
      <c r="Q23" s="70">
        <v>225</v>
      </c>
      <c r="R23" s="7">
        <v>5</v>
      </c>
      <c r="S23" s="7">
        <v>1</v>
      </c>
      <c r="T23" s="77" t="s">
        <v>763</v>
      </c>
      <c r="U23" s="77" t="s">
        <v>763</v>
      </c>
      <c r="V23" s="119" t="s">
        <v>95</v>
      </c>
      <c r="W23" s="7">
        <v>264</v>
      </c>
      <c r="X23" s="7">
        <v>1</v>
      </c>
      <c r="Y23" s="7" t="s">
        <v>274</v>
      </c>
      <c r="Z23" s="7">
        <v>2017</v>
      </c>
      <c r="AA23" s="7">
        <v>2019</v>
      </c>
      <c r="AB23" s="7">
        <v>1375.08</v>
      </c>
      <c r="AC23" s="7">
        <v>10</v>
      </c>
      <c r="AD23" s="7">
        <v>1</v>
      </c>
      <c r="AE23" s="77">
        <v>123</v>
      </c>
      <c r="AF23" s="77">
        <v>15</v>
      </c>
      <c r="AG23" s="127">
        <f t="shared" si="0"/>
        <v>0.89130434782608692</v>
      </c>
    </row>
    <row r="24" spans="1:33" x14ac:dyDescent="0.3">
      <c r="A24" s="7">
        <v>11</v>
      </c>
      <c r="B24" s="7">
        <v>1</v>
      </c>
      <c r="C24" s="7" t="s">
        <v>311</v>
      </c>
      <c r="D24" s="7">
        <v>1999</v>
      </c>
      <c r="E24" s="7">
        <v>2000</v>
      </c>
      <c r="F24" s="70">
        <v>131</v>
      </c>
      <c r="G24" s="7">
        <v>10</v>
      </c>
      <c r="H24" s="7">
        <v>1</v>
      </c>
      <c r="I24" s="77">
        <v>13196</v>
      </c>
      <c r="J24" s="77">
        <v>10912</v>
      </c>
      <c r="K24" s="119" t="s">
        <v>95</v>
      </c>
      <c r="L24" s="7">
        <v>284</v>
      </c>
      <c r="M24" s="7">
        <v>1</v>
      </c>
      <c r="N24" s="7" t="s">
        <v>222</v>
      </c>
      <c r="O24" s="7">
        <v>1991</v>
      </c>
      <c r="P24" s="7">
        <v>1992</v>
      </c>
      <c r="Q24" s="70">
        <v>303.07</v>
      </c>
      <c r="R24" s="7">
        <v>5</v>
      </c>
      <c r="S24" s="7">
        <v>1</v>
      </c>
      <c r="T24" s="77" t="s">
        <v>763</v>
      </c>
      <c r="U24" s="77" t="s">
        <v>763</v>
      </c>
      <c r="V24" s="119" t="s">
        <v>95</v>
      </c>
      <c r="W24" s="7">
        <v>499</v>
      </c>
      <c r="X24" s="7">
        <v>1</v>
      </c>
      <c r="Y24" s="7" t="s">
        <v>473</v>
      </c>
      <c r="Z24" s="68">
        <v>2015</v>
      </c>
      <c r="AA24" s="73">
        <v>2016</v>
      </c>
      <c r="AB24" s="66">
        <v>1578.63</v>
      </c>
      <c r="AC24" s="7">
        <v>10</v>
      </c>
      <c r="AD24" s="67">
        <v>1</v>
      </c>
      <c r="AE24" s="67">
        <v>258</v>
      </c>
      <c r="AF24" s="77">
        <v>32</v>
      </c>
      <c r="AG24" s="127">
        <f t="shared" si="0"/>
        <v>0.8896551724137931</v>
      </c>
    </row>
    <row r="25" spans="1:33" x14ac:dyDescent="0.3">
      <c r="A25" s="7">
        <v>11</v>
      </c>
      <c r="B25" s="7">
        <v>1</v>
      </c>
      <c r="C25" s="7" t="s">
        <v>311</v>
      </c>
      <c r="D25" s="7">
        <v>2001</v>
      </c>
      <c r="E25" s="7">
        <v>2002</v>
      </c>
      <c r="F25" s="70">
        <v>590</v>
      </c>
      <c r="G25" s="7">
        <v>8</v>
      </c>
      <c r="H25" s="7">
        <v>0</v>
      </c>
      <c r="I25" s="77">
        <v>17855</v>
      </c>
      <c r="J25" s="77">
        <v>19327</v>
      </c>
      <c r="K25" s="119" t="s">
        <v>95</v>
      </c>
      <c r="L25" s="7">
        <v>294</v>
      </c>
      <c r="M25" s="7">
        <v>1</v>
      </c>
      <c r="N25" s="7" t="s">
        <v>251</v>
      </c>
      <c r="O25" s="7">
        <v>1991</v>
      </c>
      <c r="P25" s="7">
        <v>1993</v>
      </c>
      <c r="Q25" s="70">
        <v>251.68</v>
      </c>
      <c r="R25" s="7">
        <v>5</v>
      </c>
      <c r="S25" s="7">
        <v>1</v>
      </c>
      <c r="T25" s="77" t="s">
        <v>763</v>
      </c>
      <c r="U25" s="77" t="s">
        <v>763</v>
      </c>
      <c r="V25" s="119" t="s">
        <v>95</v>
      </c>
      <c r="W25" s="7">
        <v>852</v>
      </c>
      <c r="X25" s="7">
        <v>1</v>
      </c>
      <c r="Y25" s="7" t="s">
        <v>748</v>
      </c>
      <c r="Z25" s="7">
        <v>2017</v>
      </c>
      <c r="AA25" s="7">
        <v>2019</v>
      </c>
      <c r="AB25" s="7">
        <v>1283.17</v>
      </c>
      <c r="AC25" s="7">
        <v>10</v>
      </c>
      <c r="AD25" s="7">
        <v>1</v>
      </c>
      <c r="AE25" s="77">
        <v>88</v>
      </c>
      <c r="AF25" s="77">
        <v>11</v>
      </c>
      <c r="AG25" s="127">
        <f t="shared" si="0"/>
        <v>0.88888888888888884</v>
      </c>
    </row>
    <row r="26" spans="1:33" x14ac:dyDescent="0.3">
      <c r="A26" s="7">
        <v>11</v>
      </c>
      <c r="B26" s="7">
        <v>1</v>
      </c>
      <c r="C26" s="7" t="s">
        <v>311</v>
      </c>
      <c r="D26" s="7">
        <v>2002</v>
      </c>
      <c r="E26" s="7">
        <v>2003</v>
      </c>
      <c r="F26" s="70">
        <v>465</v>
      </c>
      <c r="G26" s="7">
        <v>5</v>
      </c>
      <c r="H26" s="7">
        <v>1</v>
      </c>
      <c r="I26" s="77">
        <v>51260</v>
      </c>
      <c r="J26" s="77">
        <v>42744</v>
      </c>
      <c r="K26" s="119" t="s">
        <v>95</v>
      </c>
      <c r="L26" s="7">
        <v>300</v>
      </c>
      <c r="M26" s="7">
        <v>1</v>
      </c>
      <c r="N26" s="7" t="s">
        <v>252</v>
      </c>
      <c r="O26" s="7">
        <v>1991</v>
      </c>
      <c r="P26" s="7">
        <v>1993</v>
      </c>
      <c r="Q26" s="70">
        <v>305</v>
      </c>
      <c r="R26" s="7">
        <v>5</v>
      </c>
      <c r="S26" s="7">
        <v>0</v>
      </c>
      <c r="T26" s="77" t="s">
        <v>763</v>
      </c>
      <c r="U26" s="77" t="s">
        <v>763</v>
      </c>
      <c r="V26" s="119" t="s">
        <v>95</v>
      </c>
      <c r="W26" s="7">
        <v>381</v>
      </c>
      <c r="X26" s="7">
        <v>1</v>
      </c>
      <c r="Y26" s="7" t="s">
        <v>324</v>
      </c>
      <c r="Z26" s="7">
        <v>1997</v>
      </c>
      <c r="AA26" s="7">
        <v>1999</v>
      </c>
      <c r="AB26" s="70">
        <v>315</v>
      </c>
      <c r="AC26" s="7">
        <v>10</v>
      </c>
      <c r="AD26" s="7">
        <v>1</v>
      </c>
      <c r="AE26" s="77">
        <v>1758</v>
      </c>
      <c r="AF26" s="77">
        <v>221</v>
      </c>
      <c r="AG26" s="127">
        <f t="shared" si="0"/>
        <v>0.88832743810005055</v>
      </c>
    </row>
    <row r="27" spans="1:33" x14ac:dyDescent="0.3">
      <c r="A27" s="7">
        <v>11</v>
      </c>
      <c r="B27" s="7">
        <v>1</v>
      </c>
      <c r="C27" s="7" t="s">
        <v>311</v>
      </c>
      <c r="D27" s="7">
        <v>2002</v>
      </c>
      <c r="E27" s="7">
        <v>2003</v>
      </c>
      <c r="F27" s="70">
        <v>88</v>
      </c>
      <c r="G27" s="7">
        <v>5</v>
      </c>
      <c r="H27" s="7">
        <v>1</v>
      </c>
      <c r="I27" s="77">
        <v>49958</v>
      </c>
      <c r="J27" s="77">
        <v>43343</v>
      </c>
      <c r="K27" s="119" t="s">
        <v>95</v>
      </c>
      <c r="L27" s="7">
        <v>325</v>
      </c>
      <c r="M27" s="7">
        <v>1</v>
      </c>
      <c r="N27" s="7" t="s">
        <v>223</v>
      </c>
      <c r="O27" s="7">
        <v>1991</v>
      </c>
      <c r="P27" s="7">
        <v>1992</v>
      </c>
      <c r="Q27" s="70">
        <v>333</v>
      </c>
      <c r="R27" s="7">
        <v>5</v>
      </c>
      <c r="S27" s="7">
        <v>1</v>
      </c>
      <c r="T27" s="77" t="s">
        <v>763</v>
      </c>
      <c r="U27" s="77" t="s">
        <v>763</v>
      </c>
      <c r="V27" s="119" t="s">
        <v>95</v>
      </c>
      <c r="W27" s="7">
        <v>497</v>
      </c>
      <c r="X27" s="7">
        <v>1</v>
      </c>
      <c r="Y27" s="7" t="s">
        <v>330</v>
      </c>
      <c r="Z27" s="7">
        <v>2001</v>
      </c>
      <c r="AA27" s="7">
        <v>2002</v>
      </c>
      <c r="AB27" s="70">
        <v>837</v>
      </c>
      <c r="AC27" s="7">
        <v>10</v>
      </c>
      <c r="AD27" s="7">
        <v>1</v>
      </c>
      <c r="AE27" s="77">
        <v>142</v>
      </c>
      <c r="AF27" s="77">
        <v>18</v>
      </c>
      <c r="AG27" s="127">
        <f t="shared" si="0"/>
        <v>0.88749999999999996</v>
      </c>
    </row>
    <row r="28" spans="1:33" x14ac:dyDescent="0.3">
      <c r="A28" s="7">
        <v>11</v>
      </c>
      <c r="B28" s="7">
        <v>1</v>
      </c>
      <c r="C28" s="7" t="s">
        <v>311</v>
      </c>
      <c r="D28" s="7">
        <v>2002</v>
      </c>
      <c r="E28" s="7">
        <v>2003</v>
      </c>
      <c r="F28" s="70">
        <v>70</v>
      </c>
      <c r="G28" s="7">
        <v>5</v>
      </c>
      <c r="H28" s="7">
        <v>0</v>
      </c>
      <c r="I28" s="77">
        <v>45157</v>
      </c>
      <c r="J28" s="77">
        <v>48092</v>
      </c>
      <c r="K28" s="119" t="s">
        <v>95</v>
      </c>
      <c r="L28" s="7">
        <v>354</v>
      </c>
      <c r="M28" s="7">
        <v>1</v>
      </c>
      <c r="N28" s="7" t="s">
        <v>224</v>
      </c>
      <c r="O28" s="7">
        <v>1991</v>
      </c>
      <c r="P28" s="7">
        <v>1992</v>
      </c>
      <c r="Q28" s="70">
        <v>2327.4299999999998</v>
      </c>
      <c r="R28" s="7">
        <v>5</v>
      </c>
      <c r="S28" s="7">
        <v>1</v>
      </c>
      <c r="T28" s="77" t="s">
        <v>763</v>
      </c>
      <c r="U28" s="77" t="s">
        <v>763</v>
      </c>
      <c r="V28" s="119" t="s">
        <v>95</v>
      </c>
      <c r="W28" s="7">
        <v>2897</v>
      </c>
      <c r="X28" s="7">
        <v>1</v>
      </c>
      <c r="Y28" s="7" t="s">
        <v>680</v>
      </c>
      <c r="Z28" s="7">
        <v>2011</v>
      </c>
      <c r="AA28" s="7">
        <v>2012</v>
      </c>
      <c r="AB28" s="70">
        <v>500</v>
      </c>
      <c r="AC28" s="7">
        <v>10</v>
      </c>
      <c r="AD28" s="7">
        <v>1</v>
      </c>
      <c r="AE28" s="67">
        <v>1422</v>
      </c>
      <c r="AF28" s="67">
        <v>181</v>
      </c>
      <c r="AG28" s="127">
        <f t="shared" si="0"/>
        <v>0.88708671241422332</v>
      </c>
    </row>
    <row r="29" spans="1:33" x14ac:dyDescent="0.3">
      <c r="A29" s="7">
        <v>11</v>
      </c>
      <c r="B29" s="7">
        <v>1</v>
      </c>
      <c r="C29" s="7" t="s">
        <v>311</v>
      </c>
      <c r="D29" s="7">
        <v>2002</v>
      </c>
      <c r="E29" s="7">
        <v>2003</v>
      </c>
      <c r="F29" s="70">
        <v>40</v>
      </c>
      <c r="G29" s="7">
        <v>5</v>
      </c>
      <c r="H29" s="7">
        <v>0</v>
      </c>
      <c r="I29" s="77">
        <v>40955</v>
      </c>
      <c r="J29" s="77">
        <v>48649</v>
      </c>
      <c r="K29" s="119" t="s">
        <v>95</v>
      </c>
      <c r="L29" s="7">
        <v>371</v>
      </c>
      <c r="M29" s="7">
        <v>1</v>
      </c>
      <c r="N29" s="7" t="s">
        <v>225</v>
      </c>
      <c r="O29" s="7">
        <v>1991</v>
      </c>
      <c r="P29" s="7">
        <v>1992</v>
      </c>
      <c r="Q29" s="70">
        <v>314.76</v>
      </c>
      <c r="R29" s="7">
        <v>5</v>
      </c>
      <c r="S29" s="7">
        <v>1</v>
      </c>
      <c r="T29" s="77" t="s">
        <v>763</v>
      </c>
      <c r="U29" s="77" t="s">
        <v>763</v>
      </c>
      <c r="V29" s="119" t="s">
        <v>95</v>
      </c>
      <c r="W29" s="7">
        <v>38</v>
      </c>
      <c r="X29" s="7">
        <v>1</v>
      </c>
      <c r="Y29" s="7" t="s">
        <v>314</v>
      </c>
      <c r="Z29" s="7">
        <v>2005</v>
      </c>
      <c r="AA29" s="7">
        <v>2006</v>
      </c>
      <c r="AB29" s="70">
        <v>447.1</v>
      </c>
      <c r="AC29" s="7">
        <v>10</v>
      </c>
      <c r="AD29" s="10">
        <v>1</v>
      </c>
      <c r="AE29" s="67">
        <v>77</v>
      </c>
      <c r="AF29" s="67">
        <v>10</v>
      </c>
      <c r="AG29" s="127">
        <f t="shared" si="0"/>
        <v>0.88505747126436785</v>
      </c>
    </row>
    <row r="30" spans="1:33" x14ac:dyDescent="0.3">
      <c r="A30" s="7">
        <v>11</v>
      </c>
      <c r="B30" s="7">
        <v>1</v>
      </c>
      <c r="C30" s="7" t="s">
        <v>311</v>
      </c>
      <c r="D30" s="68">
        <v>2007</v>
      </c>
      <c r="E30" s="73">
        <v>2008</v>
      </c>
      <c r="F30" s="66">
        <v>645.80999999999995</v>
      </c>
      <c r="G30" s="7">
        <v>5</v>
      </c>
      <c r="H30" s="67">
        <v>1</v>
      </c>
      <c r="I30" s="67">
        <v>29772</v>
      </c>
      <c r="J30" s="77">
        <v>18417</v>
      </c>
      <c r="K30" s="119" t="s">
        <v>95</v>
      </c>
      <c r="L30" s="7">
        <v>413</v>
      </c>
      <c r="M30" s="7">
        <v>1</v>
      </c>
      <c r="N30" s="7" t="s">
        <v>253</v>
      </c>
      <c r="O30" s="7">
        <v>1991</v>
      </c>
      <c r="P30" s="7">
        <v>1993</v>
      </c>
      <c r="Q30" s="70">
        <v>200</v>
      </c>
      <c r="R30" s="7">
        <v>5</v>
      </c>
      <c r="S30" s="7">
        <v>0</v>
      </c>
      <c r="T30" s="77" t="s">
        <v>763</v>
      </c>
      <c r="U30" s="77" t="s">
        <v>763</v>
      </c>
      <c r="V30" s="119" t="s">
        <v>95</v>
      </c>
      <c r="W30" s="7">
        <v>238</v>
      </c>
      <c r="X30" s="7">
        <v>1</v>
      </c>
      <c r="Y30" s="7" t="s">
        <v>417</v>
      </c>
      <c r="Z30" s="7">
        <v>2011</v>
      </c>
      <c r="AA30" s="7">
        <v>2012</v>
      </c>
      <c r="AB30" s="70">
        <v>1207.96</v>
      </c>
      <c r="AC30" s="7">
        <v>10</v>
      </c>
      <c r="AD30" s="7">
        <v>1</v>
      </c>
      <c r="AE30" s="67">
        <v>343</v>
      </c>
      <c r="AF30" s="67">
        <v>45</v>
      </c>
      <c r="AG30" s="127">
        <f t="shared" si="0"/>
        <v>0.884020618556701</v>
      </c>
    </row>
    <row r="31" spans="1:33" x14ac:dyDescent="0.3">
      <c r="A31" s="7">
        <v>11</v>
      </c>
      <c r="B31" s="7">
        <v>1</v>
      </c>
      <c r="C31" s="7" t="s">
        <v>311</v>
      </c>
      <c r="D31" s="68">
        <v>2007</v>
      </c>
      <c r="E31" s="73">
        <v>2008</v>
      </c>
      <c r="F31" s="66">
        <v>338.3</v>
      </c>
      <c r="G31" s="7">
        <v>5</v>
      </c>
      <c r="H31" s="67">
        <v>1</v>
      </c>
      <c r="I31" s="67">
        <v>27179</v>
      </c>
      <c r="J31" s="77">
        <v>20987</v>
      </c>
      <c r="K31" s="119" t="s">
        <v>95</v>
      </c>
      <c r="L31" s="7">
        <v>417</v>
      </c>
      <c r="M31" s="7">
        <v>1</v>
      </c>
      <c r="N31" s="7" t="s">
        <v>226</v>
      </c>
      <c r="O31" s="7">
        <v>1991</v>
      </c>
      <c r="P31" s="7">
        <v>1992</v>
      </c>
      <c r="Q31" s="70">
        <v>116</v>
      </c>
      <c r="R31" s="7">
        <v>4</v>
      </c>
      <c r="S31" s="7">
        <v>1</v>
      </c>
      <c r="T31" s="77" t="s">
        <v>763</v>
      </c>
      <c r="U31" s="77" t="s">
        <v>763</v>
      </c>
      <c r="V31" s="119" t="s">
        <v>95</v>
      </c>
      <c r="W31" s="7">
        <v>561</v>
      </c>
      <c r="X31" s="7">
        <v>1</v>
      </c>
      <c r="Y31" s="7" t="s">
        <v>734</v>
      </c>
      <c r="Z31" s="7">
        <v>2017</v>
      </c>
      <c r="AA31" s="7">
        <v>2018</v>
      </c>
      <c r="AB31" s="7">
        <v>1927.43</v>
      </c>
      <c r="AC31" s="7">
        <v>7</v>
      </c>
      <c r="AD31" s="7">
        <v>1</v>
      </c>
      <c r="AE31" s="77">
        <v>76</v>
      </c>
      <c r="AF31" s="77">
        <v>10</v>
      </c>
      <c r="AG31" s="127">
        <f t="shared" si="0"/>
        <v>0.88372093023255816</v>
      </c>
    </row>
    <row r="32" spans="1:33" x14ac:dyDescent="0.3">
      <c r="A32" s="7">
        <v>11</v>
      </c>
      <c r="B32" s="7">
        <v>1</v>
      </c>
      <c r="C32" s="7" t="s">
        <v>311</v>
      </c>
      <c r="D32" s="68">
        <v>2007</v>
      </c>
      <c r="E32" s="73">
        <v>2008</v>
      </c>
      <c r="F32" s="66">
        <v>128.86000000000001</v>
      </c>
      <c r="G32" s="7">
        <v>5</v>
      </c>
      <c r="H32" s="67">
        <v>0</v>
      </c>
      <c r="I32" s="67">
        <v>23831</v>
      </c>
      <c r="J32" s="77">
        <v>24193</v>
      </c>
      <c r="K32" s="119" t="s">
        <v>95</v>
      </c>
      <c r="L32" s="7">
        <v>422</v>
      </c>
      <c r="M32" s="7">
        <v>1</v>
      </c>
      <c r="N32" s="7" t="s">
        <v>227</v>
      </c>
      <c r="O32" s="7">
        <v>1991</v>
      </c>
      <c r="P32" s="7">
        <v>1992</v>
      </c>
      <c r="Q32" s="70">
        <v>166.12</v>
      </c>
      <c r="R32" s="7">
        <v>3</v>
      </c>
      <c r="S32" s="7">
        <v>1</v>
      </c>
      <c r="T32" s="77" t="s">
        <v>763</v>
      </c>
      <c r="U32" s="77" t="s">
        <v>763</v>
      </c>
      <c r="V32" s="119" t="s">
        <v>95</v>
      </c>
      <c r="W32" s="7">
        <v>371</v>
      </c>
      <c r="X32" s="7">
        <v>1</v>
      </c>
      <c r="Y32" s="7" t="s">
        <v>225</v>
      </c>
      <c r="Z32" s="7">
        <v>2003</v>
      </c>
      <c r="AA32" s="7">
        <v>2004</v>
      </c>
      <c r="AB32" s="70">
        <f>1536.57-936.57</f>
        <v>599.99999999999989</v>
      </c>
      <c r="AC32" s="7">
        <v>10</v>
      </c>
      <c r="AD32" s="7">
        <v>1</v>
      </c>
      <c r="AE32" s="77">
        <v>215</v>
      </c>
      <c r="AF32" s="77">
        <v>29</v>
      </c>
      <c r="AG32" s="127">
        <f t="shared" si="0"/>
        <v>0.88114754098360659</v>
      </c>
    </row>
    <row r="33" spans="1:33" x14ac:dyDescent="0.3">
      <c r="A33" s="7">
        <v>11</v>
      </c>
      <c r="B33" s="7">
        <v>1</v>
      </c>
      <c r="C33" s="7" t="s">
        <v>668</v>
      </c>
      <c r="D33" s="68">
        <v>2009</v>
      </c>
      <c r="E33" s="68">
        <v>2010</v>
      </c>
      <c r="F33" s="66">
        <v>165.62</v>
      </c>
      <c r="G33" s="68">
        <v>8</v>
      </c>
      <c r="H33" s="67">
        <v>1</v>
      </c>
      <c r="I33" s="67">
        <v>17590</v>
      </c>
      <c r="J33" s="67">
        <v>12390</v>
      </c>
      <c r="K33" s="119" t="s">
        <v>95</v>
      </c>
      <c r="L33" s="7">
        <v>425</v>
      </c>
      <c r="M33" s="7">
        <v>1</v>
      </c>
      <c r="N33" s="7" t="s">
        <v>254</v>
      </c>
      <c r="O33" s="7">
        <v>1991</v>
      </c>
      <c r="P33" s="7">
        <v>1993</v>
      </c>
      <c r="Q33" s="70">
        <v>253.29</v>
      </c>
      <c r="R33" s="7">
        <v>3</v>
      </c>
      <c r="S33" s="7">
        <v>1</v>
      </c>
      <c r="T33" s="77" t="s">
        <v>763</v>
      </c>
      <c r="U33" s="77" t="s">
        <v>763</v>
      </c>
      <c r="V33" s="119" t="s">
        <v>95</v>
      </c>
      <c r="W33" s="7">
        <v>707</v>
      </c>
      <c r="X33" s="7">
        <v>1</v>
      </c>
      <c r="Y33" s="7" t="s">
        <v>343</v>
      </c>
      <c r="Z33" s="7">
        <v>2001</v>
      </c>
      <c r="AA33" s="7">
        <v>2002</v>
      </c>
      <c r="AB33" s="70">
        <v>571.88</v>
      </c>
      <c r="AC33" s="7">
        <v>10</v>
      </c>
      <c r="AD33" s="7">
        <v>1</v>
      </c>
      <c r="AE33" s="77">
        <v>132</v>
      </c>
      <c r="AF33" s="77">
        <v>18</v>
      </c>
      <c r="AG33" s="127">
        <f t="shared" si="0"/>
        <v>0.88</v>
      </c>
    </row>
    <row r="34" spans="1:33" x14ac:dyDescent="0.3">
      <c r="A34" s="7">
        <v>11</v>
      </c>
      <c r="B34" s="7">
        <v>1</v>
      </c>
      <c r="C34" s="7" t="s">
        <v>311</v>
      </c>
      <c r="D34" s="7">
        <v>2011</v>
      </c>
      <c r="E34" s="7">
        <v>2013</v>
      </c>
      <c r="F34" s="7">
        <v>1044</v>
      </c>
      <c r="G34" s="7">
        <v>10</v>
      </c>
      <c r="H34" s="7">
        <v>1</v>
      </c>
      <c r="I34" s="77">
        <v>20698</v>
      </c>
      <c r="J34" s="77">
        <v>12139</v>
      </c>
      <c r="K34" s="119" t="s">
        <v>95</v>
      </c>
      <c r="L34" s="7">
        <v>441</v>
      </c>
      <c r="M34" s="7">
        <v>1</v>
      </c>
      <c r="N34" s="7" t="s">
        <v>255</v>
      </c>
      <c r="O34" s="7">
        <v>1991</v>
      </c>
      <c r="P34" s="7">
        <v>1993</v>
      </c>
      <c r="Q34" s="70">
        <v>550</v>
      </c>
      <c r="R34" s="7">
        <v>5</v>
      </c>
      <c r="S34" s="7">
        <v>1</v>
      </c>
      <c r="T34" s="77" t="s">
        <v>763</v>
      </c>
      <c r="U34" s="77" t="s">
        <v>763</v>
      </c>
      <c r="V34" s="119" t="s">
        <v>95</v>
      </c>
      <c r="W34" s="7">
        <v>497</v>
      </c>
      <c r="X34" s="7">
        <v>1</v>
      </c>
      <c r="Y34" s="7" t="s">
        <v>330</v>
      </c>
      <c r="Z34" s="7">
        <v>1997</v>
      </c>
      <c r="AA34" s="7">
        <v>1998</v>
      </c>
      <c r="AB34" s="70">
        <v>600</v>
      </c>
      <c r="AC34" s="7">
        <v>4</v>
      </c>
      <c r="AD34" s="7">
        <v>1</v>
      </c>
      <c r="AE34" s="77">
        <v>138</v>
      </c>
      <c r="AF34" s="77">
        <v>19</v>
      </c>
      <c r="AG34" s="127">
        <f t="shared" si="0"/>
        <v>0.87898089171974525</v>
      </c>
    </row>
    <row r="35" spans="1:33" x14ac:dyDescent="0.3">
      <c r="A35" s="7">
        <v>11</v>
      </c>
      <c r="B35" s="7">
        <v>1</v>
      </c>
      <c r="C35" s="7" t="s">
        <v>311</v>
      </c>
      <c r="D35" s="7">
        <v>2011</v>
      </c>
      <c r="E35" s="7">
        <v>2013</v>
      </c>
      <c r="F35" s="7">
        <v>260</v>
      </c>
      <c r="G35" s="7">
        <v>10</v>
      </c>
      <c r="H35" s="7">
        <v>0</v>
      </c>
      <c r="I35" s="77">
        <v>14725</v>
      </c>
      <c r="J35" s="77">
        <v>17990</v>
      </c>
      <c r="K35" s="119" t="s">
        <v>95</v>
      </c>
      <c r="L35" s="7">
        <v>499</v>
      </c>
      <c r="M35" s="7">
        <v>1</v>
      </c>
      <c r="N35" s="7" t="s">
        <v>256</v>
      </c>
      <c r="O35" s="7">
        <v>1991</v>
      </c>
      <c r="P35" s="7">
        <v>1993</v>
      </c>
      <c r="Q35" s="70">
        <v>368</v>
      </c>
      <c r="R35" s="7">
        <v>5</v>
      </c>
      <c r="S35" s="7">
        <v>1</v>
      </c>
      <c r="T35" s="77" t="s">
        <v>763</v>
      </c>
      <c r="U35" s="77" t="s">
        <v>763</v>
      </c>
      <c r="V35" s="119" t="s">
        <v>95</v>
      </c>
      <c r="W35" s="7">
        <v>787</v>
      </c>
      <c r="X35" s="7">
        <v>1</v>
      </c>
      <c r="Y35" s="7" t="s">
        <v>508</v>
      </c>
      <c r="Z35" s="7">
        <v>2011</v>
      </c>
      <c r="AA35" s="7">
        <v>2012</v>
      </c>
      <c r="AB35" s="70">
        <v>126.18</v>
      </c>
      <c r="AC35" s="7">
        <v>10</v>
      </c>
      <c r="AD35" s="7">
        <v>1</v>
      </c>
      <c r="AE35" s="67">
        <v>228</v>
      </c>
      <c r="AF35" s="67">
        <v>33</v>
      </c>
      <c r="AG35" s="127">
        <f t="shared" si="0"/>
        <v>0.87356321839080464</v>
      </c>
    </row>
    <row r="36" spans="1:33" x14ac:dyDescent="0.3">
      <c r="A36" s="7">
        <v>11</v>
      </c>
      <c r="B36" s="7">
        <v>1</v>
      </c>
      <c r="C36" s="7" t="s">
        <v>710</v>
      </c>
      <c r="D36" s="7">
        <v>2017</v>
      </c>
      <c r="E36" s="7">
        <v>2018</v>
      </c>
      <c r="F36" s="7">
        <v>226.2</v>
      </c>
      <c r="G36" s="7">
        <v>10</v>
      </c>
      <c r="H36" s="7">
        <v>1</v>
      </c>
      <c r="I36" s="77">
        <v>16681</v>
      </c>
      <c r="J36" s="77">
        <v>8586</v>
      </c>
      <c r="K36" s="119" t="s">
        <v>95</v>
      </c>
      <c r="L36" s="7">
        <v>518</v>
      </c>
      <c r="M36" s="7">
        <v>1</v>
      </c>
      <c r="N36" s="7" t="s">
        <v>257</v>
      </c>
      <c r="O36" s="7">
        <v>1991</v>
      </c>
      <c r="P36" s="7">
        <v>1993</v>
      </c>
      <c r="Q36" s="70">
        <v>245.28</v>
      </c>
      <c r="R36" s="7">
        <v>5</v>
      </c>
      <c r="S36" s="7">
        <v>1</v>
      </c>
      <c r="T36" s="77" t="s">
        <v>763</v>
      </c>
      <c r="U36" s="77" t="s">
        <v>763</v>
      </c>
      <c r="V36" s="119" t="s">
        <v>95</v>
      </c>
      <c r="W36" s="7">
        <v>75</v>
      </c>
      <c r="X36" s="7">
        <v>1</v>
      </c>
      <c r="Y36" s="7" t="s">
        <v>410</v>
      </c>
      <c r="Z36" s="7">
        <v>2013</v>
      </c>
      <c r="AA36" s="7">
        <v>2014</v>
      </c>
      <c r="AB36" s="7">
        <v>301.66000000000003</v>
      </c>
      <c r="AC36" s="7">
        <v>5</v>
      </c>
      <c r="AD36" s="7">
        <v>1</v>
      </c>
      <c r="AE36" s="77">
        <v>413</v>
      </c>
      <c r="AF36" s="77">
        <v>61</v>
      </c>
      <c r="AG36" s="127">
        <f t="shared" si="0"/>
        <v>0.87130801687763715</v>
      </c>
    </row>
    <row r="37" spans="1:33" x14ac:dyDescent="0.3">
      <c r="A37" s="7">
        <v>12</v>
      </c>
      <c r="B37" s="7">
        <v>1</v>
      </c>
      <c r="C37" s="7" t="s">
        <v>485</v>
      </c>
      <c r="D37" s="7">
        <v>1998</v>
      </c>
      <c r="E37" s="7">
        <v>1999</v>
      </c>
      <c r="F37" s="70">
        <v>141</v>
      </c>
      <c r="G37" s="7">
        <v>9</v>
      </c>
      <c r="H37" s="7">
        <v>1</v>
      </c>
      <c r="I37" s="77">
        <v>6106</v>
      </c>
      <c r="J37" s="77">
        <v>5565</v>
      </c>
      <c r="K37" s="119" t="s">
        <v>95</v>
      </c>
      <c r="L37" s="7">
        <v>622</v>
      </c>
      <c r="M37" s="7">
        <v>1</v>
      </c>
      <c r="N37" s="7" t="s">
        <v>431</v>
      </c>
      <c r="O37" s="7">
        <v>1991</v>
      </c>
      <c r="P37" s="7">
        <v>1992</v>
      </c>
      <c r="Q37" s="70">
        <v>273.02999999999997</v>
      </c>
      <c r="R37" s="7">
        <v>5</v>
      </c>
      <c r="S37" s="7">
        <v>1</v>
      </c>
      <c r="T37" s="77" t="s">
        <v>763</v>
      </c>
      <c r="U37" s="77" t="s">
        <v>763</v>
      </c>
      <c r="V37" s="119" t="s">
        <v>95</v>
      </c>
      <c r="W37" s="7">
        <v>837</v>
      </c>
      <c r="X37" s="7">
        <v>1</v>
      </c>
      <c r="Y37" s="7" t="s">
        <v>234</v>
      </c>
      <c r="Z37" s="7">
        <v>2015</v>
      </c>
      <c r="AA37" s="7">
        <v>2016</v>
      </c>
      <c r="AB37" s="70">
        <v>727.69</v>
      </c>
      <c r="AC37" s="7">
        <v>10</v>
      </c>
      <c r="AD37" s="7">
        <v>1</v>
      </c>
      <c r="AE37" s="67">
        <v>472</v>
      </c>
      <c r="AF37" s="67">
        <v>75</v>
      </c>
      <c r="AG37" s="127">
        <f t="shared" si="0"/>
        <v>0.86288848263254114</v>
      </c>
    </row>
    <row r="38" spans="1:33" x14ac:dyDescent="0.3">
      <c r="A38" s="7">
        <v>12</v>
      </c>
      <c r="B38" s="7">
        <v>1</v>
      </c>
      <c r="C38" s="7" t="s">
        <v>485</v>
      </c>
      <c r="D38" s="7">
        <v>2000</v>
      </c>
      <c r="E38" s="7">
        <v>2001</v>
      </c>
      <c r="F38" s="70">
        <v>80</v>
      </c>
      <c r="G38" s="7">
        <v>10</v>
      </c>
      <c r="H38" s="7">
        <v>1</v>
      </c>
      <c r="I38" s="77">
        <v>6686</v>
      </c>
      <c r="J38" s="77">
        <v>6346</v>
      </c>
      <c r="K38" s="119" t="s">
        <v>95</v>
      </c>
      <c r="L38" s="7">
        <v>656</v>
      </c>
      <c r="M38" s="7">
        <v>1</v>
      </c>
      <c r="N38" s="7" t="s">
        <v>229</v>
      </c>
      <c r="O38" s="7">
        <v>1991</v>
      </c>
      <c r="P38" s="7">
        <v>1992</v>
      </c>
      <c r="Q38" s="70">
        <v>141.5</v>
      </c>
      <c r="R38" s="7">
        <v>5</v>
      </c>
      <c r="S38" s="7">
        <v>1</v>
      </c>
      <c r="T38" s="77" t="s">
        <v>763</v>
      </c>
      <c r="U38" s="77" t="s">
        <v>763</v>
      </c>
      <c r="V38" s="119" t="s">
        <v>95</v>
      </c>
      <c r="W38" s="7">
        <v>2536</v>
      </c>
      <c r="X38" s="7">
        <v>1</v>
      </c>
      <c r="Y38" s="7" t="s">
        <v>407</v>
      </c>
      <c r="Z38" s="7">
        <v>1999</v>
      </c>
      <c r="AA38" s="7">
        <v>2000</v>
      </c>
      <c r="AB38" s="70">
        <v>500</v>
      </c>
      <c r="AC38" s="7">
        <v>10</v>
      </c>
      <c r="AD38" s="7">
        <v>1</v>
      </c>
      <c r="AE38" s="77">
        <v>497</v>
      </c>
      <c r="AF38" s="77">
        <v>80</v>
      </c>
      <c r="AG38" s="127">
        <f t="shared" si="0"/>
        <v>0.86135181975736563</v>
      </c>
    </row>
    <row r="39" spans="1:33" x14ac:dyDescent="0.3">
      <c r="A39" s="7">
        <v>12</v>
      </c>
      <c r="B39" s="7">
        <v>1</v>
      </c>
      <c r="C39" s="7" t="s">
        <v>485</v>
      </c>
      <c r="D39" s="7">
        <v>2002</v>
      </c>
      <c r="E39" s="7">
        <v>2003</v>
      </c>
      <c r="F39" s="70">
        <v>426.03</v>
      </c>
      <c r="G39" s="7">
        <v>10</v>
      </c>
      <c r="H39" s="7">
        <v>0</v>
      </c>
      <c r="I39" s="77">
        <v>5177</v>
      </c>
      <c r="J39" s="77">
        <v>8031</v>
      </c>
      <c r="K39" s="119" t="s">
        <v>95</v>
      </c>
      <c r="L39" s="7">
        <v>676</v>
      </c>
      <c r="M39" s="7">
        <v>1</v>
      </c>
      <c r="N39" s="7" t="s">
        <v>230</v>
      </c>
      <c r="O39" s="7">
        <v>1991</v>
      </c>
      <c r="P39" s="7">
        <v>1992</v>
      </c>
      <c r="Q39" s="70">
        <v>830.74</v>
      </c>
      <c r="R39" s="7">
        <v>5</v>
      </c>
      <c r="S39" s="7">
        <v>1</v>
      </c>
      <c r="T39" s="77" t="s">
        <v>763</v>
      </c>
      <c r="U39" s="77" t="s">
        <v>763</v>
      </c>
      <c r="V39" s="119" t="s">
        <v>95</v>
      </c>
      <c r="W39" s="7">
        <v>2854</v>
      </c>
      <c r="X39" s="7">
        <v>1</v>
      </c>
      <c r="Y39" s="7" t="s">
        <v>590</v>
      </c>
      <c r="Z39" s="7">
        <v>2005</v>
      </c>
      <c r="AA39" s="7">
        <v>2006</v>
      </c>
      <c r="AB39" s="70">
        <v>400</v>
      </c>
      <c r="AC39" s="7">
        <v>10</v>
      </c>
      <c r="AD39" s="10">
        <v>1</v>
      </c>
      <c r="AE39" s="67">
        <v>621</v>
      </c>
      <c r="AF39" s="67">
        <v>102</v>
      </c>
      <c r="AG39" s="127">
        <f t="shared" si="0"/>
        <v>0.85892116182572609</v>
      </c>
    </row>
    <row r="40" spans="1:33" x14ac:dyDescent="0.3">
      <c r="A40" s="7">
        <v>12</v>
      </c>
      <c r="B40" s="7">
        <v>1</v>
      </c>
      <c r="C40" s="7" t="s">
        <v>485</v>
      </c>
      <c r="D40" s="7">
        <v>2003</v>
      </c>
      <c r="E40" s="7">
        <v>2004</v>
      </c>
      <c r="F40" s="70">
        <v>361</v>
      </c>
      <c r="G40" s="7">
        <v>5</v>
      </c>
      <c r="H40" s="7">
        <v>0</v>
      </c>
      <c r="I40" s="77">
        <v>3497</v>
      </c>
      <c r="J40" s="77">
        <v>3631</v>
      </c>
      <c r="K40" s="119" t="s">
        <v>95</v>
      </c>
      <c r="L40" s="7">
        <v>712</v>
      </c>
      <c r="M40" s="7">
        <v>1</v>
      </c>
      <c r="N40" s="7" t="s">
        <v>258</v>
      </c>
      <c r="O40" s="7">
        <v>1991</v>
      </c>
      <c r="P40" s="7">
        <v>1993</v>
      </c>
      <c r="Q40" s="70">
        <v>375</v>
      </c>
      <c r="R40" s="7">
        <v>5</v>
      </c>
      <c r="S40" s="7">
        <v>0</v>
      </c>
      <c r="T40" s="77" t="s">
        <v>763</v>
      </c>
      <c r="U40" s="77" t="s">
        <v>763</v>
      </c>
      <c r="V40" s="119" t="s">
        <v>95</v>
      </c>
      <c r="W40" s="7">
        <v>363</v>
      </c>
      <c r="X40" s="7">
        <v>1</v>
      </c>
      <c r="Y40" s="7" t="s">
        <v>595</v>
      </c>
      <c r="Z40" s="7">
        <v>2001</v>
      </c>
      <c r="AA40" s="7">
        <v>2003</v>
      </c>
      <c r="AB40" s="70">
        <v>1</v>
      </c>
      <c r="AC40" s="7">
        <v>10</v>
      </c>
      <c r="AD40" s="7">
        <v>1</v>
      </c>
      <c r="AE40" s="77">
        <v>140</v>
      </c>
      <c r="AF40" s="77">
        <v>23</v>
      </c>
      <c r="AG40" s="127">
        <f t="shared" si="0"/>
        <v>0.85889570552147243</v>
      </c>
    </row>
    <row r="41" spans="1:33" x14ac:dyDescent="0.3">
      <c r="A41" s="7">
        <v>12</v>
      </c>
      <c r="B41" s="7">
        <v>1</v>
      </c>
      <c r="C41" s="7" t="s">
        <v>485</v>
      </c>
      <c r="D41" s="7">
        <v>2003</v>
      </c>
      <c r="E41" s="7">
        <v>2005</v>
      </c>
      <c r="F41" s="70">
        <v>130</v>
      </c>
      <c r="G41" s="7">
        <v>4</v>
      </c>
      <c r="H41" s="7">
        <v>0</v>
      </c>
      <c r="I41" s="77">
        <v>2350</v>
      </c>
      <c r="J41" s="77">
        <v>4685</v>
      </c>
      <c r="K41" s="119" t="s">
        <v>95</v>
      </c>
      <c r="L41" s="7">
        <v>719</v>
      </c>
      <c r="M41" s="7">
        <v>1</v>
      </c>
      <c r="N41" s="7" t="s">
        <v>231</v>
      </c>
      <c r="O41" s="7">
        <v>1991</v>
      </c>
      <c r="P41" s="7">
        <v>1992</v>
      </c>
      <c r="Q41" s="70">
        <v>499.53</v>
      </c>
      <c r="R41" s="7">
        <v>5</v>
      </c>
      <c r="S41" s="7">
        <v>0</v>
      </c>
      <c r="T41" s="77" t="s">
        <v>763</v>
      </c>
      <c r="U41" s="77" t="s">
        <v>763</v>
      </c>
      <c r="V41" s="119" t="s">
        <v>95</v>
      </c>
      <c r="W41" s="7">
        <v>682</v>
      </c>
      <c r="X41" s="7">
        <v>1</v>
      </c>
      <c r="Y41" s="7" t="s">
        <v>336</v>
      </c>
      <c r="Z41" s="7">
        <v>2015</v>
      </c>
      <c r="AA41" s="7">
        <v>2016</v>
      </c>
      <c r="AB41" s="70">
        <v>26.84</v>
      </c>
      <c r="AC41" s="7">
        <v>10</v>
      </c>
      <c r="AD41" s="7">
        <v>1</v>
      </c>
      <c r="AE41" s="77">
        <v>615</v>
      </c>
      <c r="AF41" s="77">
        <v>103</v>
      </c>
      <c r="AG41" s="127">
        <f t="shared" si="0"/>
        <v>0.85654596100278546</v>
      </c>
    </row>
    <row r="42" spans="1:33" x14ac:dyDescent="0.3">
      <c r="A42" s="7">
        <v>12</v>
      </c>
      <c r="B42" s="7">
        <v>1</v>
      </c>
      <c r="C42" s="7" t="s">
        <v>485</v>
      </c>
      <c r="D42" s="7">
        <v>2003</v>
      </c>
      <c r="E42" s="7">
        <v>2005</v>
      </c>
      <c r="F42" s="70">
        <v>100</v>
      </c>
      <c r="G42" s="7">
        <v>4</v>
      </c>
      <c r="H42" s="7">
        <v>0</v>
      </c>
      <c r="I42" s="77">
        <v>3116</v>
      </c>
      <c r="J42" s="77">
        <v>3959</v>
      </c>
      <c r="K42" s="119" t="s">
        <v>95</v>
      </c>
      <c r="L42" s="7">
        <v>720</v>
      </c>
      <c r="M42" s="7">
        <v>1</v>
      </c>
      <c r="N42" s="7" t="s">
        <v>259</v>
      </c>
      <c r="O42" s="7">
        <v>1991</v>
      </c>
      <c r="P42" s="7">
        <v>1993</v>
      </c>
      <c r="Q42" s="70">
        <v>794</v>
      </c>
      <c r="R42" s="7">
        <v>5</v>
      </c>
      <c r="S42" s="7">
        <v>1</v>
      </c>
      <c r="T42" s="77" t="s">
        <v>763</v>
      </c>
      <c r="U42" s="77" t="s">
        <v>763</v>
      </c>
      <c r="V42" s="119" t="s">
        <v>95</v>
      </c>
      <c r="W42" s="7">
        <v>553</v>
      </c>
      <c r="X42" s="7">
        <v>1</v>
      </c>
      <c r="Y42" s="7" t="s">
        <v>428</v>
      </c>
      <c r="Z42" s="7">
        <v>1995</v>
      </c>
      <c r="AA42" s="7">
        <v>1996</v>
      </c>
      <c r="AB42" s="70">
        <v>439.14</v>
      </c>
      <c r="AC42" s="7">
        <v>10</v>
      </c>
      <c r="AD42" s="7">
        <v>1</v>
      </c>
      <c r="AE42" s="77">
        <v>479</v>
      </c>
      <c r="AF42" s="77">
        <v>81</v>
      </c>
      <c r="AG42" s="127">
        <f t="shared" si="0"/>
        <v>0.85535714285714282</v>
      </c>
    </row>
    <row r="43" spans="1:33" x14ac:dyDescent="0.3">
      <c r="A43" s="7">
        <v>12</v>
      </c>
      <c r="B43" s="7">
        <v>1</v>
      </c>
      <c r="C43" s="7" t="s">
        <v>485</v>
      </c>
      <c r="D43" s="7">
        <v>2003</v>
      </c>
      <c r="E43" s="7">
        <v>2005</v>
      </c>
      <c r="F43" s="70">
        <v>68</v>
      </c>
      <c r="G43" s="7">
        <v>4</v>
      </c>
      <c r="H43" s="7">
        <v>0</v>
      </c>
      <c r="I43" s="77">
        <v>2080</v>
      </c>
      <c r="J43" s="77">
        <v>4938</v>
      </c>
      <c r="K43" s="119" t="s">
        <v>95</v>
      </c>
      <c r="L43" s="7">
        <v>727</v>
      </c>
      <c r="M43" s="7">
        <v>1</v>
      </c>
      <c r="N43" s="7" t="s">
        <v>260</v>
      </c>
      <c r="O43" s="7">
        <v>1991</v>
      </c>
      <c r="P43" s="7">
        <v>1993</v>
      </c>
      <c r="Q43" s="70">
        <v>235.38</v>
      </c>
      <c r="R43" s="7">
        <v>5</v>
      </c>
      <c r="S43" s="7">
        <v>0</v>
      </c>
      <c r="T43" s="77" t="s">
        <v>763</v>
      </c>
      <c r="U43" s="77" t="s">
        <v>763</v>
      </c>
      <c r="V43" s="119" t="s">
        <v>95</v>
      </c>
      <c r="W43" s="7">
        <v>611</v>
      </c>
      <c r="X43" s="7">
        <v>1</v>
      </c>
      <c r="Y43" s="7" t="s">
        <v>332</v>
      </c>
      <c r="Z43" s="7">
        <v>2005</v>
      </c>
      <c r="AA43" s="7">
        <v>2006</v>
      </c>
      <c r="AB43" s="70">
        <v>446.62</v>
      </c>
      <c r="AC43" s="7">
        <v>10</v>
      </c>
      <c r="AD43" s="10">
        <v>1</v>
      </c>
      <c r="AE43" s="67">
        <v>158</v>
      </c>
      <c r="AF43" s="67">
        <v>27</v>
      </c>
      <c r="AG43" s="127">
        <f t="shared" si="0"/>
        <v>0.8540540540540541</v>
      </c>
    </row>
    <row r="44" spans="1:33" x14ac:dyDescent="0.3">
      <c r="A44" s="7">
        <v>12</v>
      </c>
      <c r="B44" s="7">
        <v>1</v>
      </c>
      <c r="C44" s="7" t="s">
        <v>485</v>
      </c>
      <c r="D44" s="7">
        <v>2004</v>
      </c>
      <c r="E44" s="7">
        <v>2005</v>
      </c>
      <c r="F44" s="70">
        <v>511</v>
      </c>
      <c r="G44" s="7">
        <v>5</v>
      </c>
      <c r="H44" s="7">
        <v>0</v>
      </c>
      <c r="I44" s="77">
        <v>8055</v>
      </c>
      <c r="J44" s="77">
        <v>8226</v>
      </c>
      <c r="K44" s="119" t="s">
        <v>95</v>
      </c>
      <c r="L44" s="7">
        <v>738</v>
      </c>
      <c r="M44" s="7">
        <v>1</v>
      </c>
      <c r="N44" s="7" t="s">
        <v>232</v>
      </c>
      <c r="O44" s="7">
        <v>1991</v>
      </c>
      <c r="P44" s="7">
        <v>1992</v>
      </c>
      <c r="Q44" s="70">
        <v>98.62</v>
      </c>
      <c r="R44" s="7">
        <v>5</v>
      </c>
      <c r="S44" s="7">
        <v>0</v>
      </c>
      <c r="T44" s="77" t="s">
        <v>763</v>
      </c>
      <c r="U44" s="77" t="s">
        <v>763</v>
      </c>
      <c r="V44" s="119" t="s">
        <v>95</v>
      </c>
      <c r="W44" s="7">
        <v>2534</v>
      </c>
      <c r="X44" s="7">
        <v>1</v>
      </c>
      <c r="Y44" s="7" t="s">
        <v>658</v>
      </c>
      <c r="Z44" s="7">
        <v>2011</v>
      </c>
      <c r="AA44" s="7">
        <v>2012</v>
      </c>
      <c r="AB44" s="70">
        <v>700</v>
      </c>
      <c r="AC44" s="7">
        <v>6</v>
      </c>
      <c r="AD44" s="7">
        <v>1</v>
      </c>
      <c r="AE44" s="67">
        <v>607</v>
      </c>
      <c r="AF44" s="67">
        <v>104</v>
      </c>
      <c r="AG44" s="127">
        <f t="shared" si="0"/>
        <v>0.85372714486638535</v>
      </c>
    </row>
    <row r="45" spans="1:33" x14ac:dyDescent="0.3">
      <c r="A45" s="10">
        <v>12</v>
      </c>
      <c r="B45" s="10">
        <v>1</v>
      </c>
      <c r="C45" s="129" t="s">
        <v>485</v>
      </c>
      <c r="D45" s="7">
        <v>2005</v>
      </c>
      <c r="E45" s="10">
        <v>2006</v>
      </c>
      <c r="F45" s="66">
        <v>650</v>
      </c>
      <c r="G45" s="10">
        <v>5</v>
      </c>
      <c r="H45" s="10">
        <v>1</v>
      </c>
      <c r="I45" s="67">
        <v>4965</v>
      </c>
      <c r="J45" s="67">
        <v>3664</v>
      </c>
      <c r="K45" s="119" t="s">
        <v>95</v>
      </c>
      <c r="L45" s="7">
        <v>832</v>
      </c>
      <c r="M45" s="7">
        <v>1</v>
      </c>
      <c r="N45" s="7" t="s">
        <v>233</v>
      </c>
      <c r="O45" s="7">
        <v>1991</v>
      </c>
      <c r="P45" s="7">
        <v>1992</v>
      </c>
      <c r="Q45" s="70">
        <v>164.9</v>
      </c>
      <c r="R45" s="7">
        <v>5</v>
      </c>
      <c r="S45" s="7">
        <v>1</v>
      </c>
      <c r="T45" s="77" t="s">
        <v>763</v>
      </c>
      <c r="U45" s="77" t="s">
        <v>763</v>
      </c>
      <c r="V45" s="119" t="s">
        <v>95</v>
      </c>
      <c r="W45" s="7">
        <v>2754</v>
      </c>
      <c r="X45" s="7">
        <v>1</v>
      </c>
      <c r="Y45" s="7" t="s">
        <v>588</v>
      </c>
      <c r="Z45" s="68">
        <v>2007</v>
      </c>
      <c r="AA45" s="73">
        <v>2008</v>
      </c>
      <c r="AB45" s="66">
        <v>409.95</v>
      </c>
      <c r="AC45" s="7">
        <v>10</v>
      </c>
      <c r="AD45" s="67">
        <v>1</v>
      </c>
      <c r="AE45" s="67">
        <v>383</v>
      </c>
      <c r="AF45" s="77">
        <v>66</v>
      </c>
      <c r="AG45" s="127">
        <f t="shared" si="0"/>
        <v>0.85300668151447656</v>
      </c>
    </row>
    <row r="46" spans="1:33" x14ac:dyDescent="0.3">
      <c r="A46" s="7">
        <v>12</v>
      </c>
      <c r="B46" s="7">
        <v>1</v>
      </c>
      <c r="C46" s="7" t="s">
        <v>485</v>
      </c>
      <c r="D46" s="68">
        <v>2009</v>
      </c>
      <c r="E46" s="68">
        <v>2010</v>
      </c>
      <c r="F46" s="66">
        <v>295</v>
      </c>
      <c r="G46" s="68">
        <v>6</v>
      </c>
      <c r="H46" s="67">
        <v>0</v>
      </c>
      <c r="I46" s="67">
        <v>2906</v>
      </c>
      <c r="J46" s="67">
        <v>4045</v>
      </c>
      <c r="K46" s="119" t="s">
        <v>95</v>
      </c>
      <c r="L46" s="7">
        <v>837</v>
      </c>
      <c r="M46" s="7">
        <v>1</v>
      </c>
      <c r="N46" s="7" t="s">
        <v>234</v>
      </c>
      <c r="O46" s="7">
        <v>1991</v>
      </c>
      <c r="P46" s="7">
        <v>1992</v>
      </c>
      <c r="Q46" s="70">
        <v>217.13</v>
      </c>
      <c r="R46" s="7">
        <v>5</v>
      </c>
      <c r="S46" s="7">
        <v>1</v>
      </c>
      <c r="T46" s="77" t="s">
        <v>763</v>
      </c>
      <c r="U46" s="77" t="s">
        <v>763</v>
      </c>
      <c r="V46" s="119" t="s">
        <v>95</v>
      </c>
      <c r="W46" s="7">
        <v>815</v>
      </c>
      <c r="X46" s="7">
        <v>2</v>
      </c>
      <c r="Y46" s="7" t="s">
        <v>699</v>
      </c>
      <c r="Z46" s="7">
        <v>2016</v>
      </c>
      <c r="AA46" s="7">
        <v>2017</v>
      </c>
      <c r="AC46" s="7">
        <v>4</v>
      </c>
      <c r="AD46" s="7">
        <v>1</v>
      </c>
      <c r="AE46" s="77">
        <v>428</v>
      </c>
      <c r="AF46" s="77">
        <v>74</v>
      </c>
      <c r="AG46" s="127">
        <f t="shared" si="0"/>
        <v>0.85258964143426297</v>
      </c>
    </row>
    <row r="47" spans="1:33" x14ac:dyDescent="0.3">
      <c r="A47" s="7">
        <v>12</v>
      </c>
      <c r="B47" s="7">
        <v>1</v>
      </c>
      <c r="C47" s="7" t="s">
        <v>485</v>
      </c>
      <c r="D47" s="68">
        <v>2009</v>
      </c>
      <c r="E47" s="68">
        <v>2011</v>
      </c>
      <c r="F47" s="66">
        <v>689.17</v>
      </c>
      <c r="G47" s="68">
        <v>5</v>
      </c>
      <c r="H47" s="67">
        <v>1</v>
      </c>
      <c r="I47" s="67">
        <v>3767</v>
      </c>
      <c r="J47" s="67">
        <v>3193</v>
      </c>
      <c r="K47" s="119" t="s">
        <v>95</v>
      </c>
      <c r="L47" s="7">
        <v>852</v>
      </c>
      <c r="M47" s="7">
        <v>1</v>
      </c>
      <c r="N47" s="7" t="s">
        <v>263</v>
      </c>
      <c r="O47" s="7">
        <v>1991</v>
      </c>
      <c r="P47" s="7">
        <v>1994</v>
      </c>
      <c r="Q47" s="70">
        <v>800</v>
      </c>
      <c r="R47" s="7">
        <v>5</v>
      </c>
      <c r="S47" s="7">
        <v>1</v>
      </c>
      <c r="T47" s="77" t="s">
        <v>763</v>
      </c>
      <c r="U47" s="77" t="s">
        <v>763</v>
      </c>
      <c r="V47" s="119" t="s">
        <v>95</v>
      </c>
      <c r="W47" s="7">
        <v>423</v>
      </c>
      <c r="X47" s="7">
        <v>1</v>
      </c>
      <c r="Y47" s="7" t="s">
        <v>284</v>
      </c>
      <c r="Z47" s="7">
        <v>2013</v>
      </c>
      <c r="AA47" s="7">
        <v>2014</v>
      </c>
      <c r="AB47" s="7">
        <v>720.59</v>
      </c>
      <c r="AC47" s="7">
        <v>10</v>
      </c>
      <c r="AD47" s="7">
        <v>1</v>
      </c>
      <c r="AE47" s="77">
        <v>1875</v>
      </c>
      <c r="AF47" s="77">
        <v>327</v>
      </c>
      <c r="AG47" s="127">
        <f t="shared" si="0"/>
        <v>0.85149863760217981</v>
      </c>
    </row>
    <row r="48" spans="1:33" x14ac:dyDescent="0.3">
      <c r="A48" s="7">
        <v>12</v>
      </c>
      <c r="B48" s="7">
        <v>1</v>
      </c>
      <c r="C48" s="7" t="s">
        <v>485</v>
      </c>
      <c r="D48" s="7">
        <v>2011</v>
      </c>
      <c r="E48" s="7">
        <v>2012</v>
      </c>
      <c r="F48" s="7">
        <v>275</v>
      </c>
      <c r="G48" s="7">
        <v>4</v>
      </c>
      <c r="H48" s="7">
        <v>1</v>
      </c>
      <c r="I48" s="77">
        <v>3415</v>
      </c>
      <c r="J48" s="77">
        <v>2951</v>
      </c>
      <c r="K48" s="119" t="s">
        <v>95</v>
      </c>
      <c r="L48" s="7">
        <v>877</v>
      </c>
      <c r="M48" s="7">
        <v>1</v>
      </c>
      <c r="N48" s="7" t="s">
        <v>261</v>
      </c>
      <c r="O48" s="7">
        <v>1991</v>
      </c>
      <c r="P48" s="7">
        <v>1993</v>
      </c>
      <c r="Q48" s="70">
        <v>197</v>
      </c>
      <c r="R48" s="7">
        <v>5</v>
      </c>
      <c r="S48" s="7">
        <v>1</v>
      </c>
      <c r="T48" s="77" t="s">
        <v>763</v>
      </c>
      <c r="U48" s="77" t="s">
        <v>763</v>
      </c>
      <c r="V48" s="119" t="s">
        <v>95</v>
      </c>
      <c r="W48" s="7">
        <v>283</v>
      </c>
      <c r="X48" s="7">
        <v>1</v>
      </c>
      <c r="Y48" s="7" t="s">
        <v>725</v>
      </c>
      <c r="Z48" s="7">
        <v>2017</v>
      </c>
      <c r="AA48" s="7">
        <v>2019</v>
      </c>
      <c r="AB48" s="7">
        <v>2079.9899999999998</v>
      </c>
      <c r="AC48" s="7">
        <v>10</v>
      </c>
      <c r="AD48" s="7">
        <v>1</v>
      </c>
      <c r="AE48" s="77">
        <v>6609</v>
      </c>
      <c r="AF48" s="77">
        <v>1166</v>
      </c>
      <c r="AG48" s="127">
        <f t="shared" si="0"/>
        <v>0.85003215434083601</v>
      </c>
    </row>
    <row r="49" spans="1:33" x14ac:dyDescent="0.3">
      <c r="A49" s="7">
        <v>12</v>
      </c>
      <c r="B49" s="7">
        <v>1</v>
      </c>
      <c r="C49" s="7" t="s">
        <v>485</v>
      </c>
      <c r="D49" s="7">
        <v>2014</v>
      </c>
      <c r="E49" s="7">
        <v>2015</v>
      </c>
      <c r="F49" s="7">
        <v>770.48</v>
      </c>
      <c r="G49" s="7">
        <v>10</v>
      </c>
      <c r="H49" s="7">
        <v>0</v>
      </c>
      <c r="I49" s="77">
        <v>5586</v>
      </c>
      <c r="J49" s="77">
        <v>6086</v>
      </c>
      <c r="K49" s="119" t="s">
        <v>95</v>
      </c>
      <c r="L49" s="7">
        <v>14</v>
      </c>
      <c r="M49" s="7">
        <v>1</v>
      </c>
      <c r="N49" s="7" t="s">
        <v>264</v>
      </c>
      <c r="O49" s="7">
        <v>1992</v>
      </c>
      <c r="P49" s="7">
        <v>1993</v>
      </c>
      <c r="Q49" s="70">
        <v>203.51</v>
      </c>
      <c r="R49" s="7">
        <v>5</v>
      </c>
      <c r="S49" s="7">
        <v>1</v>
      </c>
      <c r="T49" s="77" t="s">
        <v>763</v>
      </c>
      <c r="U49" s="77" t="s">
        <v>763</v>
      </c>
      <c r="V49" s="119" t="s">
        <v>95</v>
      </c>
      <c r="W49" s="7">
        <v>85</v>
      </c>
      <c r="X49" s="7">
        <v>1</v>
      </c>
      <c r="Y49" s="7" t="s">
        <v>608</v>
      </c>
      <c r="Z49" s="7">
        <v>2013</v>
      </c>
      <c r="AA49" s="7">
        <v>2014</v>
      </c>
      <c r="AB49" s="7">
        <v>608.1</v>
      </c>
      <c r="AC49" s="7">
        <v>10</v>
      </c>
      <c r="AD49" s="7">
        <v>1</v>
      </c>
      <c r="AE49" s="77">
        <v>429</v>
      </c>
      <c r="AF49" s="77">
        <v>76</v>
      </c>
      <c r="AG49" s="127">
        <f t="shared" si="0"/>
        <v>0.84950495049504948</v>
      </c>
    </row>
    <row r="50" spans="1:33" x14ac:dyDescent="0.3">
      <c r="A50" s="7">
        <v>12</v>
      </c>
      <c r="B50" s="7">
        <v>1</v>
      </c>
      <c r="C50" s="7" t="s">
        <v>485</v>
      </c>
      <c r="D50" s="7">
        <v>2015</v>
      </c>
      <c r="E50" s="7">
        <v>2016</v>
      </c>
      <c r="F50" s="70">
        <v>164.19</v>
      </c>
      <c r="G50" s="7">
        <v>10</v>
      </c>
      <c r="H50" s="7">
        <v>1</v>
      </c>
      <c r="I50" s="67">
        <v>3524</v>
      </c>
      <c r="J50" s="67">
        <v>2298</v>
      </c>
      <c r="K50" s="119" t="s">
        <v>95</v>
      </c>
      <c r="L50" s="7">
        <v>15</v>
      </c>
      <c r="M50" s="7">
        <v>1</v>
      </c>
      <c r="N50" s="7" t="s">
        <v>265</v>
      </c>
      <c r="O50" s="7">
        <v>1992</v>
      </c>
      <c r="P50" s="7">
        <v>1993</v>
      </c>
      <c r="Q50" s="70">
        <v>302.73</v>
      </c>
      <c r="R50" s="7">
        <v>5</v>
      </c>
      <c r="S50" s="7">
        <v>0</v>
      </c>
      <c r="T50" s="77" t="s">
        <v>763</v>
      </c>
      <c r="U50" s="77" t="s">
        <v>763</v>
      </c>
      <c r="V50" s="119" t="s">
        <v>95</v>
      </c>
      <c r="W50" s="7">
        <v>487</v>
      </c>
      <c r="X50" s="7">
        <v>1</v>
      </c>
      <c r="Y50" s="7" t="s">
        <v>289</v>
      </c>
      <c r="Z50" s="7">
        <v>1997</v>
      </c>
      <c r="AA50" s="7">
        <v>1998</v>
      </c>
      <c r="AB50" s="70">
        <v>240</v>
      </c>
      <c r="AC50" s="7">
        <v>8</v>
      </c>
      <c r="AD50" s="7">
        <v>1</v>
      </c>
      <c r="AE50" s="77">
        <v>212</v>
      </c>
      <c r="AF50" s="77">
        <v>38</v>
      </c>
      <c r="AG50" s="127">
        <f t="shared" si="0"/>
        <v>0.84799999999999998</v>
      </c>
    </row>
    <row r="51" spans="1:33" x14ac:dyDescent="0.3">
      <c r="A51" s="7">
        <v>12</v>
      </c>
      <c r="B51" s="7">
        <v>1</v>
      </c>
      <c r="C51" s="7" t="s">
        <v>485</v>
      </c>
      <c r="D51" s="7">
        <v>2015</v>
      </c>
      <c r="E51" s="7">
        <v>2016</v>
      </c>
      <c r="F51" s="70">
        <v>549</v>
      </c>
      <c r="G51" s="7">
        <v>10</v>
      </c>
      <c r="H51" s="7">
        <v>0</v>
      </c>
      <c r="I51" s="67">
        <v>2411</v>
      </c>
      <c r="J51" s="67">
        <v>3391</v>
      </c>
      <c r="K51" s="119" t="s">
        <v>95</v>
      </c>
      <c r="L51" s="7">
        <v>47</v>
      </c>
      <c r="M51" s="7">
        <v>1</v>
      </c>
      <c r="N51" s="7" t="s">
        <v>236</v>
      </c>
      <c r="O51" s="7">
        <v>1992</v>
      </c>
      <c r="P51" s="7">
        <v>1993</v>
      </c>
      <c r="Q51" s="70">
        <v>125</v>
      </c>
      <c r="R51" s="7">
        <v>4</v>
      </c>
      <c r="S51" s="7">
        <v>0</v>
      </c>
      <c r="T51" s="77" t="s">
        <v>763</v>
      </c>
      <c r="U51" s="77" t="s">
        <v>763</v>
      </c>
      <c r="V51" s="119" t="s">
        <v>95</v>
      </c>
      <c r="W51" s="7">
        <v>777</v>
      </c>
      <c r="X51" s="7">
        <v>1</v>
      </c>
      <c r="Y51" s="7" t="s">
        <v>744</v>
      </c>
      <c r="Z51" s="7">
        <v>2017</v>
      </c>
      <c r="AA51" s="7">
        <v>2018</v>
      </c>
      <c r="AB51" s="7">
        <v>530.36</v>
      </c>
      <c r="AC51" s="7">
        <v>6</v>
      </c>
      <c r="AD51" s="7">
        <v>1</v>
      </c>
      <c r="AE51" s="77">
        <v>827</v>
      </c>
      <c r="AF51" s="77">
        <v>150</v>
      </c>
      <c r="AG51" s="127">
        <f t="shared" si="0"/>
        <v>0.84646878198567044</v>
      </c>
    </row>
    <row r="52" spans="1:33" x14ac:dyDescent="0.3">
      <c r="A52" s="82">
        <v>12</v>
      </c>
      <c r="B52" s="82">
        <v>1</v>
      </c>
      <c r="C52" s="82" t="s">
        <v>117</v>
      </c>
      <c r="D52" s="7">
        <v>2018</v>
      </c>
      <c r="E52" s="82">
        <v>2019</v>
      </c>
      <c r="F52" s="128">
        <v>650</v>
      </c>
      <c r="G52" s="82">
        <v>10</v>
      </c>
      <c r="H52" s="7">
        <v>1</v>
      </c>
      <c r="I52" s="67">
        <v>9739</v>
      </c>
      <c r="J52" s="67">
        <v>6638</v>
      </c>
      <c r="K52" s="119" t="s">
        <v>95</v>
      </c>
      <c r="L52" s="7">
        <v>77</v>
      </c>
      <c r="M52" s="7">
        <v>1</v>
      </c>
      <c r="N52" s="7" t="s">
        <v>266</v>
      </c>
      <c r="O52" s="7">
        <v>1992</v>
      </c>
      <c r="P52" s="7">
        <v>1993</v>
      </c>
      <c r="Q52" s="70">
        <v>305</v>
      </c>
      <c r="R52" s="7">
        <v>5</v>
      </c>
      <c r="S52" s="7">
        <v>1</v>
      </c>
      <c r="T52" s="77" t="s">
        <v>763</v>
      </c>
      <c r="U52" s="77" t="s">
        <v>763</v>
      </c>
      <c r="V52" s="119" t="s">
        <v>95</v>
      </c>
      <c r="W52" s="7">
        <v>280</v>
      </c>
      <c r="X52" s="7">
        <v>1</v>
      </c>
      <c r="Y52" s="7" t="s">
        <v>545</v>
      </c>
      <c r="Z52" s="7">
        <v>2015</v>
      </c>
      <c r="AA52" s="7">
        <v>2016</v>
      </c>
      <c r="AB52" s="70">
        <v>933.66</v>
      </c>
      <c r="AC52" s="7">
        <v>10</v>
      </c>
      <c r="AD52" s="7">
        <v>1</v>
      </c>
      <c r="AE52" s="67">
        <v>3377</v>
      </c>
      <c r="AF52" s="67">
        <v>629</v>
      </c>
      <c r="AG52" s="127">
        <f t="shared" si="0"/>
        <v>0.84298552171742391</v>
      </c>
    </row>
    <row r="53" spans="1:33" x14ac:dyDescent="0.3">
      <c r="A53" s="7">
        <v>13</v>
      </c>
      <c r="B53" s="7">
        <v>1</v>
      </c>
      <c r="C53" s="7" t="s">
        <v>466</v>
      </c>
      <c r="D53" s="7">
        <v>1996</v>
      </c>
      <c r="E53" s="7">
        <v>1998</v>
      </c>
      <c r="F53" s="70">
        <v>257.2</v>
      </c>
      <c r="G53" s="7">
        <v>10</v>
      </c>
      <c r="H53" s="7">
        <v>1</v>
      </c>
      <c r="I53" s="77">
        <v>1270</v>
      </c>
      <c r="J53" s="77">
        <v>1084</v>
      </c>
      <c r="K53" s="119" t="s">
        <v>95</v>
      </c>
      <c r="L53" s="7">
        <v>84</v>
      </c>
      <c r="M53" s="7">
        <v>1</v>
      </c>
      <c r="N53" s="7" t="s">
        <v>267</v>
      </c>
      <c r="O53" s="7">
        <v>1992</v>
      </c>
      <c r="P53" s="7">
        <v>1993</v>
      </c>
      <c r="Q53" s="70">
        <v>267.85000000000002</v>
      </c>
      <c r="R53" s="7">
        <v>5</v>
      </c>
      <c r="S53" s="7">
        <v>0</v>
      </c>
      <c r="T53" s="77" t="s">
        <v>763</v>
      </c>
      <c r="U53" s="77" t="s">
        <v>763</v>
      </c>
      <c r="V53" s="119" t="s">
        <v>95</v>
      </c>
      <c r="W53" s="7">
        <v>2184</v>
      </c>
      <c r="X53" s="7">
        <v>1</v>
      </c>
      <c r="Y53" s="7" t="s">
        <v>582</v>
      </c>
      <c r="Z53" s="7">
        <v>2015</v>
      </c>
      <c r="AA53" s="7">
        <v>2016</v>
      </c>
      <c r="AB53" s="70">
        <v>763.34</v>
      </c>
      <c r="AC53" s="7">
        <v>10</v>
      </c>
      <c r="AD53" s="7">
        <v>1</v>
      </c>
      <c r="AE53" s="77">
        <v>498</v>
      </c>
      <c r="AF53" s="77">
        <v>93</v>
      </c>
      <c r="AG53" s="127">
        <f t="shared" si="0"/>
        <v>0.84263959390862941</v>
      </c>
    </row>
    <row r="54" spans="1:33" x14ac:dyDescent="0.3">
      <c r="A54" s="7">
        <v>13</v>
      </c>
      <c r="B54" s="7">
        <v>1</v>
      </c>
      <c r="C54" s="7" t="s">
        <v>466</v>
      </c>
      <c r="D54" s="7">
        <v>2004</v>
      </c>
      <c r="E54" s="7">
        <v>2005</v>
      </c>
      <c r="F54" s="70">
        <f>852-549.57</f>
        <v>302.42999999999995</v>
      </c>
      <c r="G54" s="7">
        <v>10</v>
      </c>
      <c r="H54" s="7">
        <v>0</v>
      </c>
      <c r="I54" s="77">
        <v>5533</v>
      </c>
      <c r="J54" s="77">
        <v>5875</v>
      </c>
      <c r="K54" s="119" t="s">
        <v>95</v>
      </c>
      <c r="L54" s="7">
        <v>88</v>
      </c>
      <c r="M54" s="7">
        <v>1</v>
      </c>
      <c r="N54" s="7" t="s">
        <v>238</v>
      </c>
      <c r="O54" s="7">
        <v>1992</v>
      </c>
      <c r="P54" s="7">
        <v>1993</v>
      </c>
      <c r="Q54" s="70">
        <v>317.41000000000003</v>
      </c>
      <c r="R54" s="7">
        <v>5</v>
      </c>
      <c r="S54" s="7">
        <v>1</v>
      </c>
      <c r="T54" s="77" t="s">
        <v>763</v>
      </c>
      <c r="U54" s="77" t="s">
        <v>763</v>
      </c>
      <c r="V54" s="119" t="s">
        <v>95</v>
      </c>
      <c r="W54" s="7">
        <v>820</v>
      </c>
      <c r="X54" s="7">
        <v>1</v>
      </c>
      <c r="Y54" s="7" t="s">
        <v>353</v>
      </c>
      <c r="Z54" s="7">
        <v>2013</v>
      </c>
      <c r="AA54" s="7">
        <v>2015</v>
      </c>
      <c r="AB54" s="7">
        <v>856.67</v>
      </c>
      <c r="AC54" s="7">
        <v>10</v>
      </c>
      <c r="AD54" s="7">
        <v>1</v>
      </c>
      <c r="AE54" s="77">
        <v>201</v>
      </c>
      <c r="AF54" s="77">
        <v>38</v>
      </c>
      <c r="AG54" s="127">
        <f t="shared" si="0"/>
        <v>0.84100418410041844</v>
      </c>
    </row>
    <row r="55" spans="1:33" x14ac:dyDescent="0.3">
      <c r="A55" s="7">
        <v>13</v>
      </c>
      <c r="B55" s="7">
        <v>1</v>
      </c>
      <c r="C55" s="7" t="s">
        <v>466</v>
      </c>
      <c r="D55" s="7">
        <v>2005</v>
      </c>
      <c r="E55" s="7">
        <v>2006</v>
      </c>
      <c r="F55" s="70">
        <f>879-65.11</f>
        <v>813.89</v>
      </c>
      <c r="G55" s="7">
        <v>10</v>
      </c>
      <c r="H55" s="10">
        <v>1</v>
      </c>
      <c r="I55" s="67">
        <v>2485</v>
      </c>
      <c r="J55" s="67">
        <v>1803</v>
      </c>
      <c r="K55" s="119" t="s">
        <v>95</v>
      </c>
      <c r="L55" s="7">
        <v>91</v>
      </c>
      <c r="M55" s="7">
        <v>1</v>
      </c>
      <c r="N55" s="7" t="s">
        <v>239</v>
      </c>
      <c r="O55" s="7">
        <v>1992</v>
      </c>
      <c r="P55" s="7">
        <v>1993</v>
      </c>
      <c r="Q55" s="70">
        <v>133.62</v>
      </c>
      <c r="R55" s="7">
        <v>5</v>
      </c>
      <c r="S55" s="7">
        <v>1</v>
      </c>
      <c r="T55" s="77" t="s">
        <v>763</v>
      </c>
      <c r="U55" s="77" t="s">
        <v>763</v>
      </c>
      <c r="V55" s="119" t="s">
        <v>95</v>
      </c>
      <c r="W55" s="7">
        <v>1</v>
      </c>
      <c r="X55" s="7">
        <v>1</v>
      </c>
      <c r="Y55" s="7" t="s">
        <v>367</v>
      </c>
      <c r="Z55" s="68">
        <v>2009</v>
      </c>
      <c r="AA55" s="68">
        <v>2010</v>
      </c>
      <c r="AB55" s="66">
        <v>0.06</v>
      </c>
      <c r="AC55" s="68">
        <v>10</v>
      </c>
      <c r="AD55" s="67">
        <v>1</v>
      </c>
      <c r="AE55" s="67">
        <v>860</v>
      </c>
      <c r="AF55" s="67">
        <v>163</v>
      </c>
      <c r="AG55" s="127">
        <f t="shared" si="0"/>
        <v>0.8406647116324536</v>
      </c>
    </row>
    <row r="56" spans="1:33" x14ac:dyDescent="0.3">
      <c r="A56" s="7">
        <v>13</v>
      </c>
      <c r="B56" s="7">
        <v>1</v>
      </c>
      <c r="C56" s="7" t="s">
        <v>466</v>
      </c>
      <c r="D56" s="7">
        <v>2014</v>
      </c>
      <c r="E56" s="7">
        <v>2016</v>
      </c>
      <c r="F56" s="7">
        <v>608.92999999999995</v>
      </c>
      <c r="G56" s="7">
        <v>10</v>
      </c>
      <c r="H56" s="7">
        <v>1</v>
      </c>
      <c r="I56" s="77">
        <v>4222</v>
      </c>
      <c r="J56" s="77">
        <v>2951</v>
      </c>
      <c r="K56" s="119" t="s">
        <v>95</v>
      </c>
      <c r="L56" s="7">
        <v>93</v>
      </c>
      <c r="M56" s="7">
        <v>1</v>
      </c>
      <c r="N56" s="7" t="s">
        <v>268</v>
      </c>
      <c r="O56" s="7">
        <v>1992</v>
      </c>
      <c r="P56" s="7">
        <v>1993</v>
      </c>
      <c r="Q56" s="70">
        <v>175</v>
      </c>
      <c r="R56" s="7">
        <v>5</v>
      </c>
      <c r="S56" s="7">
        <v>0</v>
      </c>
      <c r="T56" s="77" t="s">
        <v>763</v>
      </c>
      <c r="U56" s="77" t="s">
        <v>763</v>
      </c>
      <c r="V56" s="119" t="s">
        <v>95</v>
      </c>
      <c r="W56" s="7">
        <v>495</v>
      </c>
      <c r="X56" s="7">
        <v>1</v>
      </c>
      <c r="Y56" s="7" t="s">
        <v>733</v>
      </c>
      <c r="Z56" s="7">
        <v>2017</v>
      </c>
      <c r="AA56" s="7">
        <v>2019</v>
      </c>
      <c r="AB56" s="7">
        <v>899.24</v>
      </c>
      <c r="AC56" s="7">
        <v>10</v>
      </c>
      <c r="AD56" s="7">
        <v>1</v>
      </c>
      <c r="AE56" s="77">
        <v>195</v>
      </c>
      <c r="AF56" s="77">
        <v>37</v>
      </c>
      <c r="AG56" s="127">
        <f t="shared" si="0"/>
        <v>0.84051724137931039</v>
      </c>
    </row>
    <row r="57" spans="1:33" x14ac:dyDescent="0.3">
      <c r="A57" s="7">
        <v>14</v>
      </c>
      <c r="B57" s="7">
        <v>1</v>
      </c>
      <c r="C57" s="7" t="s">
        <v>264</v>
      </c>
      <c r="D57" s="7">
        <v>1992</v>
      </c>
      <c r="E57" s="7">
        <v>1993</v>
      </c>
      <c r="F57" s="70">
        <v>203.51</v>
      </c>
      <c r="G57" s="7">
        <v>5</v>
      </c>
      <c r="H57" s="7">
        <v>1</v>
      </c>
      <c r="I57" s="77" t="s">
        <v>763</v>
      </c>
      <c r="J57" s="77" t="s">
        <v>763</v>
      </c>
      <c r="K57" s="119" t="s">
        <v>95</v>
      </c>
      <c r="L57" s="7">
        <v>195</v>
      </c>
      <c r="M57" s="7">
        <v>1</v>
      </c>
      <c r="N57" s="7" t="s">
        <v>269</v>
      </c>
      <c r="O57" s="7">
        <v>1992</v>
      </c>
      <c r="P57" s="7">
        <v>1993</v>
      </c>
      <c r="Q57" s="70">
        <v>314.74</v>
      </c>
      <c r="R57" s="7">
        <v>5</v>
      </c>
      <c r="S57" s="7">
        <v>1</v>
      </c>
      <c r="T57" s="77" t="s">
        <v>763</v>
      </c>
      <c r="U57" s="77" t="s">
        <v>763</v>
      </c>
      <c r="V57" s="119" t="s">
        <v>95</v>
      </c>
      <c r="W57" s="7">
        <v>173</v>
      </c>
      <c r="X57" s="7">
        <v>1</v>
      </c>
      <c r="Y57" s="7" t="s">
        <v>370</v>
      </c>
      <c r="Z57" s="68">
        <v>2015</v>
      </c>
      <c r="AA57" s="73">
        <v>2017</v>
      </c>
      <c r="AB57" s="66">
        <v>1699.21</v>
      </c>
      <c r="AC57" s="7">
        <v>10</v>
      </c>
      <c r="AD57" s="67">
        <v>1</v>
      </c>
      <c r="AE57" s="67">
        <v>350</v>
      </c>
      <c r="AF57" s="77">
        <v>67</v>
      </c>
      <c r="AG57" s="127">
        <f t="shared" si="0"/>
        <v>0.83932853717026379</v>
      </c>
    </row>
    <row r="58" spans="1:33" x14ac:dyDescent="0.3">
      <c r="A58" s="7">
        <v>14</v>
      </c>
      <c r="B58" s="7">
        <v>1</v>
      </c>
      <c r="C58" s="7" t="s">
        <v>264</v>
      </c>
      <c r="D58" s="7">
        <v>1997</v>
      </c>
      <c r="E58" s="7">
        <v>1998</v>
      </c>
      <c r="F58" s="70">
        <v>68.52</v>
      </c>
      <c r="G58" s="7">
        <v>10</v>
      </c>
      <c r="H58" s="7">
        <v>1</v>
      </c>
      <c r="I58" s="77">
        <v>1432</v>
      </c>
      <c r="J58" s="77">
        <v>452</v>
      </c>
      <c r="K58" s="119" t="s">
        <v>95</v>
      </c>
      <c r="L58" s="7">
        <v>209</v>
      </c>
      <c r="M58" s="7">
        <v>1</v>
      </c>
      <c r="N58" s="7" t="s">
        <v>270</v>
      </c>
      <c r="O58" s="7">
        <v>1992</v>
      </c>
      <c r="P58" s="7">
        <v>1993</v>
      </c>
      <c r="Q58" s="70">
        <v>410</v>
      </c>
      <c r="R58" s="7">
        <v>5</v>
      </c>
      <c r="S58" s="7">
        <v>0</v>
      </c>
      <c r="T58" s="77" t="s">
        <v>763</v>
      </c>
      <c r="U58" s="77" t="s">
        <v>763</v>
      </c>
      <c r="V58" s="119" t="s">
        <v>95</v>
      </c>
      <c r="W58" s="7">
        <v>404</v>
      </c>
      <c r="X58" s="7">
        <v>1</v>
      </c>
      <c r="Y58" s="7" t="s">
        <v>519</v>
      </c>
      <c r="Z58" s="7">
        <v>2015</v>
      </c>
      <c r="AA58" s="10">
        <v>2017</v>
      </c>
      <c r="AB58" s="70">
        <v>1850.54</v>
      </c>
      <c r="AC58" s="10">
        <v>10</v>
      </c>
      <c r="AD58" s="7">
        <v>1</v>
      </c>
      <c r="AE58" s="67">
        <v>130</v>
      </c>
      <c r="AF58" s="67">
        <v>25</v>
      </c>
      <c r="AG58" s="127">
        <f t="shared" si="0"/>
        <v>0.83870967741935487</v>
      </c>
    </row>
    <row r="59" spans="1:33" x14ac:dyDescent="0.3">
      <c r="A59" s="7">
        <v>14</v>
      </c>
      <c r="B59" s="7">
        <v>1</v>
      </c>
      <c r="C59" s="7" t="s">
        <v>264</v>
      </c>
      <c r="D59" s="7">
        <v>2001</v>
      </c>
      <c r="E59" s="7">
        <v>2002</v>
      </c>
      <c r="F59" s="70">
        <v>395</v>
      </c>
      <c r="G59" s="7">
        <v>10</v>
      </c>
      <c r="H59" s="7">
        <v>0</v>
      </c>
      <c r="I59" s="77">
        <v>1186</v>
      </c>
      <c r="J59" s="77">
        <v>1235</v>
      </c>
      <c r="K59" s="119" t="s">
        <v>95</v>
      </c>
      <c r="L59" s="7">
        <v>239</v>
      </c>
      <c r="M59" s="7">
        <v>1</v>
      </c>
      <c r="N59" s="7" t="s">
        <v>271</v>
      </c>
      <c r="O59" s="7">
        <v>1992</v>
      </c>
      <c r="P59" s="7">
        <v>1993</v>
      </c>
      <c r="Q59" s="70">
        <v>151.52000000000001</v>
      </c>
      <c r="R59" s="7">
        <v>5</v>
      </c>
      <c r="S59" s="7">
        <v>0</v>
      </c>
      <c r="T59" s="77" t="s">
        <v>763</v>
      </c>
      <c r="U59" s="77" t="s">
        <v>763</v>
      </c>
      <c r="V59" s="119" t="s">
        <v>95</v>
      </c>
      <c r="W59" s="7">
        <v>2165</v>
      </c>
      <c r="X59" s="7">
        <v>1</v>
      </c>
      <c r="Y59" s="7" t="s">
        <v>406</v>
      </c>
      <c r="Z59" s="7">
        <v>1995</v>
      </c>
      <c r="AA59" s="7">
        <v>1996</v>
      </c>
      <c r="AB59" s="70">
        <v>242.59</v>
      </c>
      <c r="AC59" s="7">
        <v>7</v>
      </c>
      <c r="AD59" s="7">
        <v>1</v>
      </c>
      <c r="AE59" s="77">
        <v>565</v>
      </c>
      <c r="AF59" s="77">
        <v>110</v>
      </c>
      <c r="AG59" s="127">
        <f t="shared" si="0"/>
        <v>0.83703703703703702</v>
      </c>
    </row>
    <row r="60" spans="1:33" x14ac:dyDescent="0.3">
      <c r="A60" s="7">
        <v>14</v>
      </c>
      <c r="B60" s="7">
        <v>1</v>
      </c>
      <c r="C60" s="7" t="s">
        <v>264</v>
      </c>
      <c r="D60" s="7">
        <v>2002</v>
      </c>
      <c r="E60" s="7">
        <v>2003</v>
      </c>
      <c r="F60" s="70">
        <v>406.18</v>
      </c>
      <c r="G60" s="7">
        <v>9</v>
      </c>
      <c r="H60" s="7">
        <v>1</v>
      </c>
      <c r="I60" s="77">
        <v>4198</v>
      </c>
      <c r="J60" s="77">
        <v>2935</v>
      </c>
      <c r="K60" s="119" t="s">
        <v>95</v>
      </c>
      <c r="L60" s="7">
        <v>241</v>
      </c>
      <c r="M60" s="7">
        <v>1</v>
      </c>
      <c r="N60" s="7" t="s">
        <v>272</v>
      </c>
      <c r="O60" s="7">
        <v>1992</v>
      </c>
      <c r="P60" s="7">
        <v>1993</v>
      </c>
      <c r="Q60" s="70">
        <v>150</v>
      </c>
      <c r="R60" s="7">
        <v>5</v>
      </c>
      <c r="S60" s="7">
        <v>1</v>
      </c>
      <c r="T60" s="77" t="s">
        <v>763</v>
      </c>
      <c r="U60" s="77" t="s">
        <v>763</v>
      </c>
      <c r="V60" s="119" t="s">
        <v>95</v>
      </c>
      <c r="W60" s="7">
        <v>891</v>
      </c>
      <c r="X60" s="7">
        <v>1</v>
      </c>
      <c r="Y60" s="7" t="s">
        <v>363</v>
      </c>
      <c r="Z60" s="7">
        <v>1997</v>
      </c>
      <c r="AA60" s="7">
        <v>1998</v>
      </c>
      <c r="AB60" s="70">
        <v>315</v>
      </c>
      <c r="AC60" s="7">
        <v>10</v>
      </c>
      <c r="AD60" s="7">
        <v>1</v>
      </c>
      <c r="AE60" s="77">
        <v>590</v>
      </c>
      <c r="AF60" s="77">
        <v>117</v>
      </c>
      <c r="AG60" s="127">
        <f t="shared" si="0"/>
        <v>0.83451202263083446</v>
      </c>
    </row>
    <row r="61" spans="1:33" x14ac:dyDescent="0.3">
      <c r="A61" s="7">
        <v>14</v>
      </c>
      <c r="B61" s="7">
        <v>1</v>
      </c>
      <c r="C61" s="7" t="s">
        <v>264</v>
      </c>
      <c r="D61" s="7">
        <v>2005</v>
      </c>
      <c r="E61" s="7">
        <v>2006</v>
      </c>
      <c r="F61" s="70">
        <f>434.55-69.59</f>
        <v>364.96000000000004</v>
      </c>
      <c r="G61" s="7">
        <v>10</v>
      </c>
      <c r="H61" s="10">
        <v>1</v>
      </c>
      <c r="I61" s="67">
        <v>1768</v>
      </c>
      <c r="J61" s="67">
        <v>1162</v>
      </c>
      <c r="K61" s="119" t="s">
        <v>95</v>
      </c>
      <c r="L61" s="7">
        <v>252</v>
      </c>
      <c r="M61" s="7">
        <v>1</v>
      </c>
      <c r="N61" s="7" t="s">
        <v>273</v>
      </c>
      <c r="O61" s="7">
        <v>1992</v>
      </c>
      <c r="P61" s="7">
        <v>1993</v>
      </c>
      <c r="Q61" s="70">
        <v>320</v>
      </c>
      <c r="R61" s="7">
        <v>5</v>
      </c>
      <c r="S61" s="7">
        <v>1</v>
      </c>
      <c r="T61" s="77" t="s">
        <v>763</v>
      </c>
      <c r="U61" s="77" t="s">
        <v>763</v>
      </c>
      <c r="V61" s="119" t="s">
        <v>95</v>
      </c>
      <c r="W61" s="7">
        <v>1.2</v>
      </c>
      <c r="X61" s="7">
        <v>3</v>
      </c>
      <c r="Y61" s="7" t="s">
        <v>688</v>
      </c>
      <c r="Z61" s="7">
        <v>2016</v>
      </c>
      <c r="AA61" s="7">
        <v>2017</v>
      </c>
      <c r="AB61" s="7">
        <v>1604.31</v>
      </c>
      <c r="AC61" s="7">
        <v>9</v>
      </c>
      <c r="AD61" s="7">
        <v>1</v>
      </c>
      <c r="AE61" s="77">
        <v>165912</v>
      </c>
      <c r="AF61" s="77">
        <v>32948</v>
      </c>
      <c r="AG61" s="127">
        <f t="shared" si="0"/>
        <v>0.83431559891380869</v>
      </c>
    </row>
    <row r="62" spans="1:33" x14ac:dyDescent="0.3">
      <c r="A62" s="7">
        <v>14</v>
      </c>
      <c r="B62" s="7">
        <v>1</v>
      </c>
      <c r="C62" s="7" t="s">
        <v>264</v>
      </c>
      <c r="D62" s="7">
        <v>2005</v>
      </c>
      <c r="E62" s="7">
        <v>2006</v>
      </c>
      <c r="F62" s="70">
        <v>150</v>
      </c>
      <c r="G62" s="7">
        <v>10</v>
      </c>
      <c r="H62" s="10">
        <v>1</v>
      </c>
      <c r="I62" s="67">
        <v>1531</v>
      </c>
      <c r="J62" s="67">
        <v>1405</v>
      </c>
      <c r="K62" s="119" t="s">
        <v>95</v>
      </c>
      <c r="L62" s="7">
        <v>264</v>
      </c>
      <c r="M62" s="7">
        <v>1</v>
      </c>
      <c r="N62" s="7" t="s">
        <v>274</v>
      </c>
      <c r="O62" s="7">
        <v>1992</v>
      </c>
      <c r="P62" s="7">
        <v>1993</v>
      </c>
      <c r="Q62" s="70">
        <v>415.08</v>
      </c>
      <c r="R62" s="7">
        <v>5</v>
      </c>
      <c r="S62" s="7">
        <v>0</v>
      </c>
      <c r="T62" s="77" t="s">
        <v>763</v>
      </c>
      <c r="U62" s="77" t="s">
        <v>763</v>
      </c>
      <c r="V62" s="119" t="s">
        <v>95</v>
      </c>
      <c r="W62" s="7">
        <v>458</v>
      </c>
      <c r="X62" s="7">
        <v>1</v>
      </c>
      <c r="Y62" s="7" t="s">
        <v>730</v>
      </c>
      <c r="Z62" s="7">
        <v>2017</v>
      </c>
      <c r="AA62" s="7">
        <v>2018</v>
      </c>
      <c r="AB62" s="7">
        <v>1158.31</v>
      </c>
      <c r="AC62" s="7">
        <v>10</v>
      </c>
      <c r="AD62" s="7">
        <v>1</v>
      </c>
      <c r="AE62" s="77">
        <v>268</v>
      </c>
      <c r="AF62" s="77">
        <v>54</v>
      </c>
      <c r="AG62" s="127">
        <f t="shared" si="0"/>
        <v>0.83229813664596275</v>
      </c>
    </row>
    <row r="63" spans="1:33" x14ac:dyDescent="0.3">
      <c r="A63" s="7">
        <v>14</v>
      </c>
      <c r="B63" s="7">
        <v>1</v>
      </c>
      <c r="C63" s="7" t="s">
        <v>264</v>
      </c>
      <c r="D63" s="7">
        <v>2011</v>
      </c>
      <c r="E63" s="7">
        <v>2012</v>
      </c>
      <c r="F63" s="7">
        <v>412.52</v>
      </c>
      <c r="G63" s="7">
        <v>10</v>
      </c>
      <c r="H63" s="7">
        <v>1</v>
      </c>
      <c r="I63" s="77">
        <v>1435</v>
      </c>
      <c r="J63" s="77">
        <v>516</v>
      </c>
      <c r="K63" s="119" t="s">
        <v>95</v>
      </c>
      <c r="L63" s="7">
        <v>297</v>
      </c>
      <c r="M63" s="7">
        <v>1</v>
      </c>
      <c r="N63" s="7" t="s">
        <v>275</v>
      </c>
      <c r="O63" s="7">
        <v>1992</v>
      </c>
      <c r="P63" s="7">
        <v>1993</v>
      </c>
      <c r="Q63" s="70">
        <v>164.82</v>
      </c>
      <c r="R63" s="7">
        <v>5</v>
      </c>
      <c r="S63" s="7">
        <v>1</v>
      </c>
      <c r="T63" s="77" t="s">
        <v>763</v>
      </c>
      <c r="U63" s="77" t="s">
        <v>763</v>
      </c>
      <c r="V63" s="119" t="s">
        <v>95</v>
      </c>
      <c r="W63" s="7">
        <v>763</v>
      </c>
      <c r="X63" s="7">
        <v>1</v>
      </c>
      <c r="Y63" s="7" t="s">
        <v>435</v>
      </c>
      <c r="Z63" s="7">
        <v>1995</v>
      </c>
      <c r="AA63" s="7">
        <v>1996</v>
      </c>
      <c r="AB63" s="70">
        <v>405.29</v>
      </c>
      <c r="AC63" s="7">
        <v>10</v>
      </c>
      <c r="AD63" s="7">
        <v>1</v>
      </c>
      <c r="AE63" s="77">
        <v>589</v>
      </c>
      <c r="AF63" s="77">
        <v>119</v>
      </c>
      <c r="AG63" s="127">
        <f t="shared" si="0"/>
        <v>0.83192090395480223</v>
      </c>
    </row>
    <row r="64" spans="1:33" x14ac:dyDescent="0.3">
      <c r="A64" s="7">
        <v>14</v>
      </c>
      <c r="B64" s="7">
        <v>1</v>
      </c>
      <c r="C64" s="7" t="s">
        <v>264</v>
      </c>
      <c r="D64" s="7">
        <v>2015</v>
      </c>
      <c r="E64" s="7">
        <v>2016</v>
      </c>
      <c r="F64" s="70">
        <v>152.53</v>
      </c>
      <c r="G64" s="7">
        <v>10</v>
      </c>
      <c r="H64" s="7">
        <v>1</v>
      </c>
      <c r="I64" s="77">
        <v>1213</v>
      </c>
      <c r="J64" s="77">
        <v>340</v>
      </c>
      <c r="K64" s="119" t="s">
        <v>95</v>
      </c>
      <c r="L64" s="7">
        <v>300</v>
      </c>
      <c r="M64" s="7">
        <v>1</v>
      </c>
      <c r="N64" s="7" t="s">
        <v>252</v>
      </c>
      <c r="O64" s="7">
        <v>1992</v>
      </c>
      <c r="P64" s="7">
        <v>1993</v>
      </c>
      <c r="Q64" s="70">
        <v>275</v>
      </c>
      <c r="R64" s="7">
        <v>5</v>
      </c>
      <c r="S64" s="7">
        <v>1</v>
      </c>
      <c r="T64" s="77" t="s">
        <v>763</v>
      </c>
      <c r="U64" s="77" t="s">
        <v>763</v>
      </c>
      <c r="V64" s="119" t="s">
        <v>95</v>
      </c>
      <c r="W64" s="7">
        <v>611</v>
      </c>
      <c r="X64" s="7">
        <v>1</v>
      </c>
      <c r="Y64" s="7" t="s">
        <v>332</v>
      </c>
      <c r="Z64" s="7">
        <v>2005</v>
      </c>
      <c r="AA64" s="7">
        <v>2006</v>
      </c>
      <c r="AB64" s="70">
        <v>250</v>
      </c>
      <c r="AC64" s="7">
        <v>5</v>
      </c>
      <c r="AD64" s="10">
        <v>1</v>
      </c>
      <c r="AE64" s="67">
        <v>153</v>
      </c>
      <c r="AF64" s="67">
        <v>31</v>
      </c>
      <c r="AG64" s="127">
        <f t="shared" si="0"/>
        <v>0.83152173913043481</v>
      </c>
    </row>
    <row r="65" spans="1:33" x14ac:dyDescent="0.3">
      <c r="A65" s="7">
        <v>15</v>
      </c>
      <c r="B65" s="7">
        <v>1</v>
      </c>
      <c r="C65" s="7" t="s">
        <v>265</v>
      </c>
      <c r="D65" s="7">
        <v>1992</v>
      </c>
      <c r="E65" s="7">
        <v>1993</v>
      </c>
      <c r="F65" s="70">
        <v>302.73</v>
      </c>
      <c r="G65" s="7">
        <v>5</v>
      </c>
      <c r="H65" s="7">
        <v>0</v>
      </c>
      <c r="I65" s="77" t="s">
        <v>763</v>
      </c>
      <c r="J65" s="77" t="s">
        <v>763</v>
      </c>
      <c r="K65" s="119" t="s">
        <v>95</v>
      </c>
      <c r="L65" s="7">
        <v>314</v>
      </c>
      <c r="M65" s="7">
        <v>1</v>
      </c>
      <c r="N65" s="7" t="s">
        <v>276</v>
      </c>
      <c r="O65" s="7">
        <v>1992</v>
      </c>
      <c r="P65" s="7">
        <v>1993</v>
      </c>
      <c r="Q65" s="70">
        <v>305</v>
      </c>
      <c r="R65" s="7">
        <v>5</v>
      </c>
      <c r="S65" s="7">
        <v>0</v>
      </c>
      <c r="T65" s="77" t="s">
        <v>763</v>
      </c>
      <c r="U65" s="77" t="s">
        <v>763</v>
      </c>
      <c r="V65" s="119" t="s">
        <v>95</v>
      </c>
      <c r="W65" s="7">
        <v>484</v>
      </c>
      <c r="X65" s="7">
        <v>1</v>
      </c>
      <c r="Y65" s="7" t="s">
        <v>425</v>
      </c>
      <c r="Z65" s="7">
        <v>1995</v>
      </c>
      <c r="AA65" s="7">
        <v>1996</v>
      </c>
      <c r="AB65" s="70">
        <v>440.79</v>
      </c>
      <c r="AC65" s="7">
        <v>10</v>
      </c>
      <c r="AD65" s="7">
        <v>1</v>
      </c>
      <c r="AE65" s="77">
        <v>605</v>
      </c>
      <c r="AF65" s="77">
        <v>123</v>
      </c>
      <c r="AG65" s="127">
        <f t="shared" si="0"/>
        <v>0.83104395604395609</v>
      </c>
    </row>
    <row r="66" spans="1:33" x14ac:dyDescent="0.3">
      <c r="A66" s="7">
        <v>15</v>
      </c>
      <c r="B66" s="7">
        <v>1</v>
      </c>
      <c r="C66" s="7" t="s">
        <v>265</v>
      </c>
      <c r="D66" s="7">
        <v>1993</v>
      </c>
      <c r="E66" s="7">
        <v>1994</v>
      </c>
      <c r="F66" s="70">
        <v>304</v>
      </c>
      <c r="G66" s="7">
        <v>5</v>
      </c>
      <c r="H66" s="7">
        <v>1</v>
      </c>
      <c r="I66" s="77" t="s">
        <v>763</v>
      </c>
      <c r="J66" s="77" t="s">
        <v>763</v>
      </c>
      <c r="K66" s="119" t="s">
        <v>95</v>
      </c>
      <c r="L66" s="7">
        <v>319</v>
      </c>
      <c r="M66" s="7">
        <v>1</v>
      </c>
      <c r="N66" s="7" t="s">
        <v>277</v>
      </c>
      <c r="O66" s="7">
        <v>1992</v>
      </c>
      <c r="P66" s="7">
        <v>1993</v>
      </c>
      <c r="Q66" s="70">
        <v>100</v>
      </c>
      <c r="R66" s="7">
        <v>5</v>
      </c>
      <c r="S66" s="7">
        <v>0</v>
      </c>
      <c r="T66" s="77" t="s">
        <v>763</v>
      </c>
      <c r="U66" s="77" t="s">
        <v>763</v>
      </c>
      <c r="V66" s="119" t="s">
        <v>95</v>
      </c>
      <c r="W66" s="7">
        <v>630</v>
      </c>
      <c r="X66" s="7">
        <v>1</v>
      </c>
      <c r="Y66" s="7" t="s">
        <v>393</v>
      </c>
      <c r="Z66" s="7">
        <v>1994</v>
      </c>
      <c r="AA66" s="7">
        <v>1995</v>
      </c>
      <c r="AB66" s="70">
        <v>337.7</v>
      </c>
      <c r="AC66" s="7">
        <v>5</v>
      </c>
      <c r="AD66" s="7">
        <v>1</v>
      </c>
      <c r="AE66" s="77">
        <v>447</v>
      </c>
      <c r="AF66" s="77">
        <v>91</v>
      </c>
      <c r="AG66" s="127">
        <f t="shared" si="0"/>
        <v>0.83085501858736055</v>
      </c>
    </row>
    <row r="67" spans="1:33" x14ac:dyDescent="0.3">
      <c r="A67" s="7">
        <v>15</v>
      </c>
      <c r="B67" s="7">
        <v>1</v>
      </c>
      <c r="C67" s="7" t="s">
        <v>265</v>
      </c>
      <c r="D67" s="7">
        <v>1997</v>
      </c>
      <c r="E67" s="7">
        <v>1999</v>
      </c>
      <c r="F67" s="70">
        <v>204</v>
      </c>
      <c r="G67" s="7">
        <v>5</v>
      </c>
      <c r="H67" s="7">
        <v>1</v>
      </c>
      <c r="I67" s="77">
        <v>1265</v>
      </c>
      <c r="J67" s="77">
        <v>637</v>
      </c>
      <c r="K67" s="119" t="s">
        <v>95</v>
      </c>
      <c r="L67" s="7">
        <v>333</v>
      </c>
      <c r="M67" s="7">
        <v>1</v>
      </c>
      <c r="N67" s="7" t="s">
        <v>278</v>
      </c>
      <c r="O67" s="7">
        <v>1992</v>
      </c>
      <c r="P67" s="7">
        <v>1993</v>
      </c>
      <c r="Q67" s="70">
        <v>305</v>
      </c>
      <c r="R67" s="7">
        <v>5</v>
      </c>
      <c r="S67" s="7">
        <v>0</v>
      </c>
      <c r="T67" s="77" t="s">
        <v>763</v>
      </c>
      <c r="U67" s="77" t="s">
        <v>763</v>
      </c>
      <c r="V67" s="119" t="s">
        <v>95</v>
      </c>
      <c r="W67" s="7">
        <v>2854</v>
      </c>
      <c r="X67" s="7">
        <v>1</v>
      </c>
      <c r="Y67" s="7" t="s">
        <v>590</v>
      </c>
      <c r="Z67" s="7">
        <v>2011</v>
      </c>
      <c r="AA67" s="7">
        <v>2012</v>
      </c>
      <c r="AB67" s="70">
        <v>400.91</v>
      </c>
      <c r="AC67" s="7">
        <v>10</v>
      </c>
      <c r="AD67" s="7">
        <v>1</v>
      </c>
      <c r="AE67" s="67">
        <v>334</v>
      </c>
      <c r="AF67" s="67">
        <v>68</v>
      </c>
      <c r="AG67" s="127">
        <f t="shared" si="0"/>
        <v>0.8308457711442786</v>
      </c>
    </row>
    <row r="68" spans="1:33" x14ac:dyDescent="0.3">
      <c r="A68" s="7">
        <v>15</v>
      </c>
      <c r="B68" s="7">
        <v>1</v>
      </c>
      <c r="C68" s="7" t="s">
        <v>265</v>
      </c>
      <c r="D68" s="7">
        <v>1999</v>
      </c>
      <c r="E68" s="7">
        <v>2000</v>
      </c>
      <c r="F68" s="70">
        <v>211</v>
      </c>
      <c r="G68" s="7">
        <v>10</v>
      </c>
      <c r="H68" s="7">
        <v>1</v>
      </c>
      <c r="I68" s="77">
        <v>1953</v>
      </c>
      <c r="J68" s="77">
        <v>1859</v>
      </c>
      <c r="K68" s="119" t="s">
        <v>95</v>
      </c>
      <c r="L68" s="7">
        <v>341</v>
      </c>
      <c r="M68" s="7">
        <v>1</v>
      </c>
      <c r="N68" s="7" t="s">
        <v>279</v>
      </c>
      <c r="O68" s="7">
        <v>1992</v>
      </c>
      <c r="P68" s="7">
        <v>1993</v>
      </c>
      <c r="Q68" s="70">
        <v>200</v>
      </c>
      <c r="R68" s="7">
        <v>5</v>
      </c>
      <c r="S68" s="7">
        <v>0</v>
      </c>
      <c r="T68" s="77" t="s">
        <v>763</v>
      </c>
      <c r="U68" s="77" t="s">
        <v>763</v>
      </c>
      <c r="V68" s="119" t="s">
        <v>95</v>
      </c>
      <c r="W68" s="7">
        <v>323</v>
      </c>
      <c r="X68" s="7">
        <v>2</v>
      </c>
      <c r="Y68" s="7" t="s">
        <v>550</v>
      </c>
      <c r="Z68" s="7">
        <v>2001</v>
      </c>
      <c r="AA68" s="7">
        <v>2002</v>
      </c>
      <c r="AB68" s="70">
        <v>300</v>
      </c>
      <c r="AC68" s="7">
        <v>4</v>
      </c>
      <c r="AD68" s="7">
        <v>1</v>
      </c>
      <c r="AE68" s="77">
        <v>44</v>
      </c>
      <c r="AF68" s="77">
        <v>9</v>
      </c>
      <c r="AG68" s="127">
        <f t="shared" ref="AG68:AG131" si="1">AE68/(AE68+AF68)</f>
        <v>0.83018867924528306</v>
      </c>
    </row>
    <row r="69" spans="1:33" x14ac:dyDescent="0.3">
      <c r="A69" s="7">
        <v>15</v>
      </c>
      <c r="B69" s="7">
        <v>1</v>
      </c>
      <c r="C69" s="7" t="s">
        <v>265</v>
      </c>
      <c r="D69" s="7">
        <v>2001</v>
      </c>
      <c r="E69" s="7">
        <v>2002</v>
      </c>
      <c r="F69" s="70">
        <v>214</v>
      </c>
      <c r="G69" s="7">
        <v>10</v>
      </c>
      <c r="H69" s="7">
        <v>0</v>
      </c>
      <c r="I69" s="77">
        <v>1598</v>
      </c>
      <c r="J69" s="77">
        <v>2359</v>
      </c>
      <c r="K69" s="119" t="s">
        <v>95</v>
      </c>
      <c r="L69" s="7">
        <v>361</v>
      </c>
      <c r="M69" s="7">
        <v>1</v>
      </c>
      <c r="N69" s="7" t="s">
        <v>612</v>
      </c>
      <c r="O69" s="7">
        <v>1992</v>
      </c>
      <c r="P69" s="7">
        <v>1993</v>
      </c>
      <c r="Q69" s="70">
        <v>189.37</v>
      </c>
      <c r="R69" s="7">
        <v>5</v>
      </c>
      <c r="S69" s="7">
        <v>0</v>
      </c>
      <c r="T69" s="77" t="s">
        <v>763</v>
      </c>
      <c r="U69" s="77" t="s">
        <v>763</v>
      </c>
      <c r="V69" s="119" t="s">
        <v>95</v>
      </c>
      <c r="W69" s="7">
        <v>208</v>
      </c>
      <c r="X69" s="7">
        <v>1</v>
      </c>
      <c r="Y69" s="7" t="s">
        <v>543</v>
      </c>
      <c r="Z69" s="7">
        <v>2001</v>
      </c>
      <c r="AA69" s="7">
        <v>2002</v>
      </c>
      <c r="AB69" s="70">
        <v>837.38</v>
      </c>
      <c r="AC69" s="7">
        <v>5</v>
      </c>
      <c r="AD69" s="7">
        <v>1</v>
      </c>
      <c r="AE69" s="77">
        <v>156</v>
      </c>
      <c r="AF69" s="77">
        <v>32</v>
      </c>
      <c r="AG69" s="127">
        <f t="shared" si="1"/>
        <v>0.82978723404255317</v>
      </c>
    </row>
    <row r="70" spans="1:33" x14ac:dyDescent="0.3">
      <c r="A70" s="7">
        <v>15</v>
      </c>
      <c r="B70" s="7">
        <v>1</v>
      </c>
      <c r="C70" s="7" t="s">
        <v>265</v>
      </c>
      <c r="D70" s="7">
        <v>2002</v>
      </c>
      <c r="E70" s="7">
        <v>2003</v>
      </c>
      <c r="F70" s="70">
        <v>500</v>
      </c>
      <c r="G70" s="7">
        <v>10</v>
      </c>
      <c r="H70" s="7">
        <v>0</v>
      </c>
      <c r="I70" s="77">
        <v>2837</v>
      </c>
      <c r="J70" s="77">
        <v>3404</v>
      </c>
      <c r="K70" s="119" t="s">
        <v>95</v>
      </c>
      <c r="L70" s="7">
        <v>378</v>
      </c>
      <c r="M70" s="7">
        <v>1</v>
      </c>
      <c r="N70" s="7" t="s">
        <v>281</v>
      </c>
      <c r="O70" s="7">
        <v>1992</v>
      </c>
      <c r="P70" s="7">
        <v>1993</v>
      </c>
      <c r="Q70" s="70">
        <v>155.51</v>
      </c>
      <c r="R70" s="7">
        <v>5</v>
      </c>
      <c r="S70" s="7">
        <v>1</v>
      </c>
      <c r="T70" s="77" t="s">
        <v>763</v>
      </c>
      <c r="U70" s="77" t="s">
        <v>763</v>
      </c>
      <c r="V70" s="119" t="s">
        <v>95</v>
      </c>
      <c r="W70" s="7">
        <v>242</v>
      </c>
      <c r="X70" s="7">
        <v>1</v>
      </c>
      <c r="Y70" s="7" t="s">
        <v>626</v>
      </c>
      <c r="Z70" s="7">
        <v>2013</v>
      </c>
      <c r="AA70" s="7">
        <v>2014</v>
      </c>
      <c r="AB70" s="7">
        <v>278.79999999999995</v>
      </c>
      <c r="AC70" s="7">
        <v>10</v>
      </c>
      <c r="AD70" s="7">
        <v>1</v>
      </c>
      <c r="AE70" s="77">
        <v>309</v>
      </c>
      <c r="AF70" s="77">
        <v>64</v>
      </c>
      <c r="AG70" s="127">
        <f t="shared" si="1"/>
        <v>0.82841823056300268</v>
      </c>
    </row>
    <row r="71" spans="1:33" x14ac:dyDescent="0.3">
      <c r="A71" s="7">
        <v>15</v>
      </c>
      <c r="B71" s="7">
        <v>1</v>
      </c>
      <c r="C71" s="7" t="s">
        <v>265</v>
      </c>
      <c r="D71" s="7">
        <v>2003</v>
      </c>
      <c r="E71" s="7">
        <v>2004</v>
      </c>
      <c r="F71" s="70">
        <v>250</v>
      </c>
      <c r="G71" s="7">
        <v>5</v>
      </c>
      <c r="H71" s="7">
        <v>1</v>
      </c>
      <c r="I71" s="77">
        <v>2708</v>
      </c>
      <c r="J71" s="77">
        <v>2016</v>
      </c>
      <c r="K71" s="119" t="s">
        <v>95</v>
      </c>
      <c r="L71" s="7">
        <v>402</v>
      </c>
      <c r="M71" s="7">
        <v>1</v>
      </c>
      <c r="N71" s="7" t="s">
        <v>282</v>
      </c>
      <c r="O71" s="7">
        <v>1992</v>
      </c>
      <c r="P71" s="7">
        <v>1993</v>
      </c>
      <c r="Q71" s="70">
        <v>670.62</v>
      </c>
      <c r="R71" s="7">
        <v>5</v>
      </c>
      <c r="S71" s="7">
        <v>0</v>
      </c>
      <c r="T71" s="77" t="s">
        <v>763</v>
      </c>
      <c r="U71" s="77" t="s">
        <v>763</v>
      </c>
      <c r="V71" s="119" t="s">
        <v>95</v>
      </c>
      <c r="W71" s="7">
        <v>561</v>
      </c>
      <c r="X71" s="7">
        <v>1</v>
      </c>
      <c r="Y71" s="7" t="s">
        <v>389</v>
      </c>
      <c r="Z71" s="7">
        <v>2013</v>
      </c>
      <c r="AA71" s="7">
        <v>2014</v>
      </c>
      <c r="AB71" s="7">
        <v>550</v>
      </c>
      <c r="AC71" s="7">
        <v>4</v>
      </c>
      <c r="AD71" s="7">
        <v>1</v>
      </c>
      <c r="AE71" s="77">
        <v>120</v>
      </c>
      <c r="AF71" s="77">
        <v>25</v>
      </c>
      <c r="AG71" s="127">
        <f t="shared" si="1"/>
        <v>0.82758620689655171</v>
      </c>
    </row>
    <row r="72" spans="1:33" x14ac:dyDescent="0.3">
      <c r="A72" s="7">
        <v>15</v>
      </c>
      <c r="B72" s="7">
        <v>1</v>
      </c>
      <c r="C72" s="7" t="s">
        <v>265</v>
      </c>
      <c r="D72" s="7">
        <v>2003</v>
      </c>
      <c r="E72" s="7">
        <v>2004</v>
      </c>
      <c r="F72" s="70">
        <v>109.5</v>
      </c>
      <c r="G72" s="7">
        <v>5</v>
      </c>
      <c r="H72" s="7">
        <v>1</v>
      </c>
      <c r="I72" s="77">
        <v>2598</v>
      </c>
      <c r="J72" s="77">
        <v>2117</v>
      </c>
      <c r="K72" s="119" t="s">
        <v>95</v>
      </c>
      <c r="L72" s="7">
        <v>403</v>
      </c>
      <c r="M72" s="7">
        <v>1</v>
      </c>
      <c r="N72" s="7" t="s">
        <v>283</v>
      </c>
      <c r="O72" s="7">
        <v>1992</v>
      </c>
      <c r="P72" s="7">
        <v>1993</v>
      </c>
      <c r="Q72" s="70">
        <v>518.80999999999995</v>
      </c>
      <c r="R72" s="7">
        <v>5</v>
      </c>
      <c r="S72" s="7">
        <v>0</v>
      </c>
      <c r="T72" s="77" t="s">
        <v>763</v>
      </c>
      <c r="U72" s="77" t="s">
        <v>763</v>
      </c>
      <c r="V72" s="119" t="s">
        <v>95</v>
      </c>
      <c r="W72" s="7">
        <v>815</v>
      </c>
      <c r="X72" s="7">
        <v>2</v>
      </c>
      <c r="Y72" s="7" t="s">
        <v>306</v>
      </c>
      <c r="Z72" s="7">
        <v>2004</v>
      </c>
      <c r="AA72" s="7">
        <v>2005</v>
      </c>
      <c r="AB72" s="70">
        <v>1100</v>
      </c>
      <c r="AC72" s="7">
        <v>4</v>
      </c>
      <c r="AD72" s="7">
        <v>1</v>
      </c>
      <c r="AE72" s="77">
        <v>408</v>
      </c>
      <c r="AF72" s="77">
        <v>85</v>
      </c>
      <c r="AG72" s="127">
        <f t="shared" si="1"/>
        <v>0.82758620689655171</v>
      </c>
    </row>
    <row r="73" spans="1:33" x14ac:dyDescent="0.3">
      <c r="A73" s="7">
        <v>15</v>
      </c>
      <c r="B73" s="7">
        <v>1</v>
      </c>
      <c r="C73" s="7" t="s">
        <v>265</v>
      </c>
      <c r="D73" s="7">
        <v>2003</v>
      </c>
      <c r="E73" s="7">
        <v>2004</v>
      </c>
      <c r="F73" s="70">
        <v>24.25</v>
      </c>
      <c r="G73" s="7">
        <v>5</v>
      </c>
      <c r="H73" s="7">
        <v>1</v>
      </c>
      <c r="I73" s="77">
        <v>2509</v>
      </c>
      <c r="J73" s="77">
        <v>2179</v>
      </c>
      <c r="K73" s="119" t="s">
        <v>95</v>
      </c>
      <c r="L73" s="7">
        <v>423</v>
      </c>
      <c r="M73" s="7">
        <v>1</v>
      </c>
      <c r="N73" s="7" t="s">
        <v>284</v>
      </c>
      <c r="O73" s="7">
        <v>1992</v>
      </c>
      <c r="P73" s="7">
        <v>1993</v>
      </c>
      <c r="Q73" s="70">
        <v>145</v>
      </c>
      <c r="R73" s="7">
        <v>5</v>
      </c>
      <c r="S73" s="7">
        <v>0</v>
      </c>
      <c r="T73" s="77" t="s">
        <v>763</v>
      </c>
      <c r="U73" s="77" t="s">
        <v>763</v>
      </c>
      <c r="V73" s="119" t="s">
        <v>95</v>
      </c>
      <c r="W73" s="7">
        <v>815</v>
      </c>
      <c r="X73" s="7">
        <v>2</v>
      </c>
      <c r="Y73" s="7" t="s">
        <v>306</v>
      </c>
      <c r="Z73" s="7">
        <v>2004</v>
      </c>
      <c r="AA73" s="7">
        <v>2005</v>
      </c>
      <c r="AB73" s="70">
        <v>3000</v>
      </c>
      <c r="AC73" s="7">
        <v>3</v>
      </c>
      <c r="AD73" s="7">
        <v>1</v>
      </c>
      <c r="AE73" s="77">
        <v>407</v>
      </c>
      <c r="AF73" s="77">
        <v>85</v>
      </c>
      <c r="AG73" s="127">
        <f t="shared" si="1"/>
        <v>0.82723577235772361</v>
      </c>
    </row>
    <row r="74" spans="1:33" x14ac:dyDescent="0.3">
      <c r="A74" s="7">
        <v>15</v>
      </c>
      <c r="B74" s="7">
        <v>1</v>
      </c>
      <c r="C74" s="7" t="s">
        <v>265</v>
      </c>
      <c r="D74" s="68">
        <v>2007</v>
      </c>
      <c r="E74" s="73">
        <v>2009</v>
      </c>
      <c r="F74" s="66">
        <v>451.25</v>
      </c>
      <c r="G74" s="7">
        <v>7</v>
      </c>
      <c r="H74" s="67">
        <v>0</v>
      </c>
      <c r="I74" s="67">
        <v>2406</v>
      </c>
      <c r="J74" s="77">
        <v>3410</v>
      </c>
      <c r="K74" s="119" t="s">
        <v>95</v>
      </c>
      <c r="L74" s="7">
        <v>436</v>
      </c>
      <c r="M74" s="7">
        <v>1</v>
      </c>
      <c r="N74" s="7" t="s">
        <v>285</v>
      </c>
      <c r="O74" s="7">
        <v>1992</v>
      </c>
      <c r="P74" s="7">
        <v>1993</v>
      </c>
      <c r="Q74" s="70">
        <v>239</v>
      </c>
      <c r="R74" s="7">
        <v>5</v>
      </c>
      <c r="S74" s="7">
        <v>1</v>
      </c>
      <c r="T74" s="77" t="s">
        <v>763</v>
      </c>
      <c r="U74" s="77" t="s">
        <v>763</v>
      </c>
      <c r="V74" s="119" t="s">
        <v>95</v>
      </c>
      <c r="W74" s="7">
        <v>128</v>
      </c>
      <c r="X74" s="7">
        <v>1</v>
      </c>
      <c r="Y74" s="7" t="s">
        <v>444</v>
      </c>
      <c r="Z74" s="7">
        <v>1995</v>
      </c>
      <c r="AA74" s="7">
        <v>1997</v>
      </c>
      <c r="AB74" s="70">
        <v>422.03</v>
      </c>
      <c r="AC74" s="7">
        <v>5</v>
      </c>
      <c r="AD74" s="7">
        <v>1</v>
      </c>
      <c r="AE74" s="77">
        <v>256</v>
      </c>
      <c r="AF74" s="77">
        <v>54</v>
      </c>
      <c r="AG74" s="127">
        <f t="shared" si="1"/>
        <v>0.82580645161290323</v>
      </c>
    </row>
    <row r="75" spans="1:33" x14ac:dyDescent="0.3">
      <c r="A75" s="7">
        <v>15</v>
      </c>
      <c r="B75" s="7">
        <v>1</v>
      </c>
      <c r="C75" s="7" t="s">
        <v>265</v>
      </c>
      <c r="D75" s="68">
        <v>2007</v>
      </c>
      <c r="E75" s="73">
        <v>2009</v>
      </c>
      <c r="F75" s="66">
        <v>109.5</v>
      </c>
      <c r="G75" s="7">
        <v>7</v>
      </c>
      <c r="H75" s="67">
        <v>0</v>
      </c>
      <c r="I75" s="67">
        <v>2522</v>
      </c>
      <c r="J75" s="77">
        <v>3283</v>
      </c>
      <c r="K75" s="119" t="s">
        <v>95</v>
      </c>
      <c r="L75" s="7">
        <v>442</v>
      </c>
      <c r="M75" s="7">
        <v>1</v>
      </c>
      <c r="N75" s="7" t="s">
        <v>286</v>
      </c>
      <c r="O75" s="7">
        <v>1992</v>
      </c>
      <c r="P75" s="7">
        <v>1993</v>
      </c>
      <c r="Q75" s="70">
        <v>915</v>
      </c>
      <c r="R75" s="7">
        <v>5</v>
      </c>
      <c r="S75" s="7">
        <v>1</v>
      </c>
      <c r="T75" s="77" t="s">
        <v>763</v>
      </c>
      <c r="U75" s="77" t="s">
        <v>763</v>
      </c>
      <c r="V75" s="119" t="s">
        <v>95</v>
      </c>
      <c r="W75" s="7">
        <v>207</v>
      </c>
      <c r="X75" s="7">
        <v>1</v>
      </c>
      <c r="Y75" s="7" t="s">
        <v>542</v>
      </c>
      <c r="Z75" s="7">
        <v>2001</v>
      </c>
      <c r="AA75" s="7">
        <v>2002</v>
      </c>
      <c r="AB75" s="70">
        <v>1</v>
      </c>
      <c r="AC75" s="7">
        <v>10</v>
      </c>
      <c r="AD75" s="7">
        <v>1</v>
      </c>
      <c r="AE75" s="77">
        <v>109</v>
      </c>
      <c r="AF75" s="77">
        <v>23</v>
      </c>
      <c r="AG75" s="127">
        <f t="shared" si="1"/>
        <v>0.8257575757575758</v>
      </c>
    </row>
    <row r="76" spans="1:33" x14ac:dyDescent="0.3">
      <c r="A76" s="7">
        <v>15</v>
      </c>
      <c r="B76" s="7">
        <v>1</v>
      </c>
      <c r="C76" s="7" t="s">
        <v>265</v>
      </c>
      <c r="D76" s="68">
        <v>2007</v>
      </c>
      <c r="E76" s="73">
        <v>2009</v>
      </c>
      <c r="F76" s="66">
        <v>24.25</v>
      </c>
      <c r="G76" s="7">
        <v>7</v>
      </c>
      <c r="H76" s="67">
        <v>0</v>
      </c>
      <c r="I76" s="67">
        <v>2497</v>
      </c>
      <c r="J76" s="77">
        <v>3298</v>
      </c>
      <c r="K76" s="119" t="s">
        <v>95</v>
      </c>
      <c r="L76" s="7">
        <v>454</v>
      </c>
      <c r="M76" s="7">
        <v>1</v>
      </c>
      <c r="N76" s="7" t="s">
        <v>287</v>
      </c>
      <c r="O76" s="7">
        <v>1992</v>
      </c>
      <c r="P76" s="7">
        <v>1993</v>
      </c>
      <c r="Q76" s="70">
        <v>315.05</v>
      </c>
      <c r="R76" s="7">
        <v>5</v>
      </c>
      <c r="S76" s="7">
        <v>0</v>
      </c>
      <c r="T76" s="77" t="s">
        <v>763</v>
      </c>
      <c r="U76" s="77" t="s">
        <v>763</v>
      </c>
      <c r="V76" s="119" t="s">
        <v>95</v>
      </c>
      <c r="W76" s="7">
        <v>463</v>
      </c>
      <c r="X76" s="7">
        <v>1</v>
      </c>
      <c r="Y76" s="7" t="s">
        <v>382</v>
      </c>
      <c r="Z76" s="68">
        <v>2015</v>
      </c>
      <c r="AA76" s="10">
        <v>2017</v>
      </c>
      <c r="AB76" s="66">
        <v>307.8</v>
      </c>
      <c r="AC76" s="10">
        <v>10</v>
      </c>
      <c r="AD76" s="67">
        <v>1</v>
      </c>
      <c r="AE76" s="67">
        <v>302</v>
      </c>
      <c r="AF76" s="67">
        <v>64</v>
      </c>
      <c r="AG76" s="127">
        <f t="shared" si="1"/>
        <v>0.82513661202185795</v>
      </c>
    </row>
    <row r="77" spans="1:33" x14ac:dyDescent="0.3">
      <c r="A77" s="7">
        <v>15</v>
      </c>
      <c r="B77" s="7">
        <v>1</v>
      </c>
      <c r="C77" s="7" t="s">
        <v>265</v>
      </c>
      <c r="D77" s="7">
        <v>2008</v>
      </c>
      <c r="E77" s="7">
        <v>2009</v>
      </c>
      <c r="F77" s="70">
        <v>671.65</v>
      </c>
      <c r="G77" s="7">
        <v>7</v>
      </c>
      <c r="H77" s="7">
        <v>0</v>
      </c>
      <c r="I77" s="67">
        <v>7373</v>
      </c>
      <c r="J77" s="67">
        <v>9027</v>
      </c>
      <c r="K77" s="119" t="s">
        <v>95</v>
      </c>
      <c r="L77" s="7">
        <v>486</v>
      </c>
      <c r="M77" s="7">
        <v>1</v>
      </c>
      <c r="N77" s="7" t="s">
        <v>288</v>
      </c>
      <c r="O77" s="7">
        <v>1992</v>
      </c>
      <c r="P77" s="7">
        <v>1993</v>
      </c>
      <c r="Q77" s="70">
        <v>450</v>
      </c>
      <c r="R77" s="7">
        <v>5</v>
      </c>
      <c r="S77" s="7">
        <v>1</v>
      </c>
      <c r="T77" s="77" t="s">
        <v>763</v>
      </c>
      <c r="U77" s="77" t="s">
        <v>763</v>
      </c>
      <c r="V77" s="119" t="s">
        <v>95</v>
      </c>
      <c r="W77" s="7">
        <v>534</v>
      </c>
      <c r="X77" s="7">
        <v>1</v>
      </c>
      <c r="Y77" s="7" t="s">
        <v>290</v>
      </c>
      <c r="Z77" s="7">
        <v>2013</v>
      </c>
      <c r="AA77" s="7">
        <v>2015</v>
      </c>
      <c r="AB77" s="7">
        <v>558</v>
      </c>
      <c r="AC77" s="7">
        <v>10</v>
      </c>
      <c r="AD77" s="7">
        <v>1</v>
      </c>
      <c r="AE77" s="77">
        <v>971</v>
      </c>
      <c r="AF77" s="77">
        <v>207</v>
      </c>
      <c r="AG77" s="127">
        <f t="shared" si="1"/>
        <v>0.82427843803056022</v>
      </c>
    </row>
    <row r="78" spans="1:33" x14ac:dyDescent="0.3">
      <c r="A78" s="7">
        <v>15</v>
      </c>
      <c r="B78" s="7">
        <v>1</v>
      </c>
      <c r="C78" s="7" t="s">
        <v>265</v>
      </c>
      <c r="D78" s="68">
        <v>2009</v>
      </c>
      <c r="E78" s="68">
        <v>2010</v>
      </c>
      <c r="F78" s="66">
        <v>290</v>
      </c>
      <c r="G78" s="68">
        <v>5</v>
      </c>
      <c r="H78" s="67">
        <v>1</v>
      </c>
      <c r="I78" s="67">
        <v>3561</v>
      </c>
      <c r="J78" s="67">
        <v>3121</v>
      </c>
      <c r="K78" s="119" t="s">
        <v>95</v>
      </c>
      <c r="L78" s="7">
        <v>487</v>
      </c>
      <c r="M78" s="7">
        <v>1</v>
      </c>
      <c r="N78" s="7" t="s">
        <v>289</v>
      </c>
      <c r="O78" s="7">
        <v>1992</v>
      </c>
      <c r="P78" s="7">
        <v>1993</v>
      </c>
      <c r="Q78" s="70">
        <v>305</v>
      </c>
      <c r="R78" s="7">
        <v>5</v>
      </c>
      <c r="S78" s="7">
        <v>1</v>
      </c>
      <c r="T78" s="77" t="s">
        <v>763</v>
      </c>
      <c r="U78" s="77" t="s">
        <v>763</v>
      </c>
      <c r="V78" s="119" t="s">
        <v>95</v>
      </c>
      <c r="W78" s="7">
        <v>635</v>
      </c>
      <c r="X78" s="7">
        <v>1</v>
      </c>
      <c r="Y78" s="7" t="s">
        <v>295</v>
      </c>
      <c r="Z78" s="7">
        <v>2015</v>
      </c>
      <c r="AA78" s="7">
        <v>2017</v>
      </c>
      <c r="AB78" s="70">
        <v>3466.88</v>
      </c>
      <c r="AC78" s="7">
        <v>10</v>
      </c>
      <c r="AD78" s="7">
        <v>1</v>
      </c>
      <c r="AE78" s="77">
        <v>84</v>
      </c>
      <c r="AF78" s="77">
        <v>18</v>
      </c>
      <c r="AG78" s="127">
        <f t="shared" si="1"/>
        <v>0.82352941176470584</v>
      </c>
    </row>
    <row r="79" spans="1:33" x14ac:dyDescent="0.3">
      <c r="A79" s="7">
        <v>15</v>
      </c>
      <c r="B79" s="7">
        <v>1</v>
      </c>
      <c r="C79" s="7" t="s">
        <v>265</v>
      </c>
      <c r="D79" s="68">
        <v>2009</v>
      </c>
      <c r="E79" s="68">
        <v>2010</v>
      </c>
      <c r="F79" s="66">
        <v>75</v>
      </c>
      <c r="G79" s="68">
        <v>5</v>
      </c>
      <c r="H79" s="67">
        <v>1</v>
      </c>
      <c r="I79" s="67">
        <v>3378</v>
      </c>
      <c r="J79" s="67">
        <v>3279</v>
      </c>
      <c r="K79" s="119" t="s">
        <v>95</v>
      </c>
      <c r="L79" s="7">
        <v>534</v>
      </c>
      <c r="M79" s="7">
        <v>1</v>
      </c>
      <c r="N79" s="7" t="s">
        <v>290</v>
      </c>
      <c r="O79" s="7">
        <v>1992</v>
      </c>
      <c r="P79" s="7">
        <v>1993</v>
      </c>
      <c r="Q79" s="70">
        <v>171.98</v>
      </c>
      <c r="R79" s="7">
        <v>5</v>
      </c>
      <c r="S79" s="7">
        <v>1</v>
      </c>
      <c r="T79" s="77" t="s">
        <v>763</v>
      </c>
      <c r="U79" s="77" t="s">
        <v>763</v>
      </c>
      <c r="V79" s="119" t="s">
        <v>95</v>
      </c>
      <c r="W79" s="7">
        <v>707</v>
      </c>
      <c r="X79" s="7">
        <v>1</v>
      </c>
      <c r="Y79" s="7" t="s">
        <v>343</v>
      </c>
      <c r="Z79" s="7">
        <v>1999</v>
      </c>
      <c r="AA79" s="7">
        <v>2000</v>
      </c>
      <c r="AB79" s="70">
        <v>65</v>
      </c>
      <c r="AC79" s="7">
        <v>10</v>
      </c>
      <c r="AD79" s="7">
        <v>1</v>
      </c>
      <c r="AE79" s="77">
        <v>70</v>
      </c>
      <c r="AF79" s="77">
        <v>15</v>
      </c>
      <c r="AG79" s="127">
        <f t="shared" si="1"/>
        <v>0.82352941176470584</v>
      </c>
    </row>
    <row r="80" spans="1:33" x14ac:dyDescent="0.3">
      <c r="A80" s="7">
        <v>16</v>
      </c>
      <c r="B80" s="7">
        <v>1</v>
      </c>
      <c r="C80" s="7" t="s">
        <v>235</v>
      </c>
      <c r="D80" s="7">
        <v>1991</v>
      </c>
      <c r="E80" s="7">
        <v>1993</v>
      </c>
      <c r="F80" s="70">
        <v>324.31</v>
      </c>
      <c r="G80" s="7">
        <v>5</v>
      </c>
      <c r="H80" s="7">
        <v>0</v>
      </c>
      <c r="I80" s="77" t="s">
        <v>763</v>
      </c>
      <c r="J80" s="77" t="s">
        <v>763</v>
      </c>
      <c r="K80" s="119" t="s">
        <v>95</v>
      </c>
      <c r="L80" s="7">
        <v>542</v>
      </c>
      <c r="M80" s="7">
        <v>1</v>
      </c>
      <c r="N80" s="7" t="s">
        <v>291</v>
      </c>
      <c r="O80" s="7">
        <v>1992</v>
      </c>
      <c r="P80" s="7">
        <v>1993</v>
      </c>
      <c r="Q80" s="70">
        <v>297.12</v>
      </c>
      <c r="R80" s="7">
        <v>5</v>
      </c>
      <c r="S80" s="7">
        <v>1</v>
      </c>
      <c r="T80" s="77" t="s">
        <v>763</v>
      </c>
      <c r="U80" s="77" t="s">
        <v>763</v>
      </c>
      <c r="V80" s="119" t="s">
        <v>95</v>
      </c>
      <c r="W80" s="7">
        <v>707</v>
      </c>
      <c r="X80" s="7">
        <v>1</v>
      </c>
      <c r="Y80" s="7" t="s">
        <v>738</v>
      </c>
      <c r="Z80" s="7">
        <v>2017</v>
      </c>
      <c r="AA80" s="7">
        <v>2018</v>
      </c>
      <c r="AB80" s="7">
        <v>1547</v>
      </c>
      <c r="AC80" s="7">
        <v>10</v>
      </c>
      <c r="AD80" s="7">
        <v>1</v>
      </c>
      <c r="AE80" s="77">
        <v>14</v>
      </c>
      <c r="AF80" s="77">
        <v>3</v>
      </c>
      <c r="AG80" s="127">
        <f t="shared" si="1"/>
        <v>0.82352941176470584</v>
      </c>
    </row>
    <row r="81" spans="1:33" x14ac:dyDescent="0.3">
      <c r="A81" s="7">
        <v>16</v>
      </c>
      <c r="B81" s="7">
        <v>1</v>
      </c>
      <c r="C81" s="7" t="s">
        <v>235</v>
      </c>
      <c r="D81" s="7">
        <v>1998</v>
      </c>
      <c r="E81" s="7">
        <v>1999</v>
      </c>
      <c r="F81" s="70">
        <v>350</v>
      </c>
      <c r="G81" s="7">
        <v>10</v>
      </c>
      <c r="H81" s="7">
        <v>0</v>
      </c>
      <c r="I81" s="77">
        <v>4439</v>
      </c>
      <c r="J81" s="77">
        <v>5183</v>
      </c>
      <c r="K81" s="119" t="s">
        <v>95</v>
      </c>
      <c r="L81" s="7">
        <v>545</v>
      </c>
      <c r="M81" s="7">
        <v>1</v>
      </c>
      <c r="N81" s="7" t="s">
        <v>292</v>
      </c>
      <c r="O81" s="7">
        <v>1992</v>
      </c>
      <c r="P81" s="7">
        <v>1993</v>
      </c>
      <c r="Q81" s="70">
        <v>280</v>
      </c>
      <c r="R81" s="7">
        <v>5</v>
      </c>
      <c r="S81" s="7">
        <v>1</v>
      </c>
      <c r="T81" s="77" t="s">
        <v>763</v>
      </c>
      <c r="U81" s="77" t="s">
        <v>763</v>
      </c>
      <c r="V81" s="119" t="s">
        <v>95</v>
      </c>
      <c r="W81" s="7">
        <v>837</v>
      </c>
      <c r="X81" s="7">
        <v>1</v>
      </c>
      <c r="Y81" s="7" t="s">
        <v>234</v>
      </c>
      <c r="Z81" s="7">
        <v>2015</v>
      </c>
      <c r="AA81" s="7">
        <v>2016</v>
      </c>
      <c r="AB81" s="70">
        <v>165.31</v>
      </c>
      <c r="AC81" s="7">
        <v>10</v>
      </c>
      <c r="AD81" s="7">
        <v>1</v>
      </c>
      <c r="AE81" s="67">
        <v>448</v>
      </c>
      <c r="AF81" s="67">
        <v>96</v>
      </c>
      <c r="AG81" s="127">
        <f t="shared" si="1"/>
        <v>0.82352941176470584</v>
      </c>
    </row>
    <row r="82" spans="1:33" x14ac:dyDescent="0.3">
      <c r="A82" s="7">
        <v>16</v>
      </c>
      <c r="B82" s="7">
        <v>1</v>
      </c>
      <c r="C82" s="7" t="s">
        <v>235</v>
      </c>
      <c r="D82" s="7">
        <v>1999</v>
      </c>
      <c r="E82" s="7">
        <v>2000</v>
      </c>
      <c r="F82" s="70">
        <v>250</v>
      </c>
      <c r="G82" s="7">
        <v>10</v>
      </c>
      <c r="H82" s="7">
        <v>1</v>
      </c>
      <c r="I82" s="77">
        <v>1930</v>
      </c>
      <c r="J82" s="77">
        <v>1342</v>
      </c>
      <c r="K82" s="119" t="s">
        <v>95</v>
      </c>
      <c r="L82" s="7">
        <v>601</v>
      </c>
      <c r="M82" s="7">
        <v>1</v>
      </c>
      <c r="N82" s="7" t="s">
        <v>293</v>
      </c>
      <c r="O82" s="7">
        <v>1992</v>
      </c>
      <c r="P82" s="7">
        <v>1993</v>
      </c>
      <c r="Q82" s="70">
        <v>490.8</v>
      </c>
      <c r="R82" s="7">
        <v>5</v>
      </c>
      <c r="S82" s="7">
        <v>0</v>
      </c>
      <c r="T82" s="77" t="s">
        <v>763</v>
      </c>
      <c r="U82" s="77" t="s">
        <v>763</v>
      </c>
      <c r="V82" s="119" t="s">
        <v>95</v>
      </c>
      <c r="W82" s="7">
        <v>314</v>
      </c>
      <c r="X82" s="7">
        <v>1</v>
      </c>
      <c r="Y82" s="7" t="s">
        <v>276</v>
      </c>
      <c r="Z82" s="7">
        <v>2013</v>
      </c>
      <c r="AA82" s="7">
        <v>2014</v>
      </c>
      <c r="AB82" s="7">
        <v>275.32</v>
      </c>
      <c r="AC82" s="7">
        <v>5</v>
      </c>
      <c r="AD82" s="7">
        <v>1</v>
      </c>
      <c r="AE82" s="77">
        <v>433</v>
      </c>
      <c r="AF82" s="77">
        <v>93</v>
      </c>
      <c r="AG82" s="127">
        <f t="shared" si="1"/>
        <v>0.82319391634980987</v>
      </c>
    </row>
    <row r="83" spans="1:33" x14ac:dyDescent="0.3">
      <c r="A83" s="7">
        <v>16</v>
      </c>
      <c r="B83" s="7">
        <v>1</v>
      </c>
      <c r="C83" s="7" t="s">
        <v>235</v>
      </c>
      <c r="D83" s="7">
        <v>1999</v>
      </c>
      <c r="E83" s="7">
        <v>2000</v>
      </c>
      <c r="F83" s="70">
        <v>100</v>
      </c>
      <c r="G83" s="7">
        <v>10</v>
      </c>
      <c r="H83" s="7">
        <v>1</v>
      </c>
      <c r="I83" s="77">
        <v>1875</v>
      </c>
      <c r="J83" s="77">
        <v>1394</v>
      </c>
      <c r="K83" s="119" t="s">
        <v>95</v>
      </c>
      <c r="L83" s="7">
        <v>625</v>
      </c>
      <c r="M83" s="7">
        <v>1</v>
      </c>
      <c r="N83" s="7" t="s">
        <v>294</v>
      </c>
      <c r="O83" s="7">
        <v>1992</v>
      </c>
      <c r="P83" s="7">
        <v>1993</v>
      </c>
      <c r="Q83" s="70">
        <v>300.26</v>
      </c>
      <c r="R83" s="7">
        <v>5</v>
      </c>
      <c r="S83" s="7">
        <v>0</v>
      </c>
      <c r="T83" s="77" t="s">
        <v>763</v>
      </c>
      <c r="U83" s="77" t="s">
        <v>763</v>
      </c>
      <c r="V83" s="119" t="s">
        <v>95</v>
      </c>
      <c r="W83" s="7">
        <v>2899</v>
      </c>
      <c r="X83" s="7">
        <v>1</v>
      </c>
      <c r="Y83" s="7" t="s">
        <v>681</v>
      </c>
      <c r="Z83" s="7">
        <v>2011</v>
      </c>
      <c r="AA83" s="7">
        <v>2013</v>
      </c>
      <c r="AB83" s="70">
        <v>292.99</v>
      </c>
      <c r="AC83" s="7">
        <v>10</v>
      </c>
      <c r="AD83" s="7">
        <v>1</v>
      </c>
      <c r="AE83" s="67">
        <v>891</v>
      </c>
      <c r="AF83" s="67">
        <v>195</v>
      </c>
      <c r="AG83" s="127">
        <f t="shared" si="1"/>
        <v>0.8204419889502762</v>
      </c>
    </row>
    <row r="84" spans="1:33" x14ac:dyDescent="0.3">
      <c r="A84" s="7">
        <v>16</v>
      </c>
      <c r="B84" s="7">
        <v>1</v>
      </c>
      <c r="C84" s="7" t="s">
        <v>235</v>
      </c>
      <c r="D84" s="7">
        <v>2001</v>
      </c>
      <c r="E84" s="7">
        <v>2002</v>
      </c>
      <c r="F84" s="70">
        <v>415</v>
      </c>
      <c r="G84" s="7">
        <v>10</v>
      </c>
      <c r="H84" s="7">
        <v>0</v>
      </c>
      <c r="I84" s="77">
        <v>1917</v>
      </c>
      <c r="J84" s="77">
        <v>2057</v>
      </c>
      <c r="K84" s="119" t="s">
        <v>95</v>
      </c>
      <c r="L84" s="7">
        <v>635</v>
      </c>
      <c r="M84" s="7">
        <v>1</v>
      </c>
      <c r="N84" s="7" t="s">
        <v>295</v>
      </c>
      <c r="O84" s="7">
        <v>1992</v>
      </c>
      <c r="P84" s="7">
        <v>1993</v>
      </c>
      <c r="Q84" s="70">
        <v>605.73</v>
      </c>
      <c r="R84" s="7">
        <v>5</v>
      </c>
      <c r="S84" s="7">
        <v>1</v>
      </c>
      <c r="T84" s="77" t="s">
        <v>763</v>
      </c>
      <c r="U84" s="77" t="s">
        <v>763</v>
      </c>
      <c r="V84" s="119" t="s">
        <v>95</v>
      </c>
      <c r="W84" s="7">
        <v>2135</v>
      </c>
      <c r="X84" s="7">
        <v>1</v>
      </c>
      <c r="Y84" s="7" t="s">
        <v>618</v>
      </c>
      <c r="Z84" s="7">
        <v>2013</v>
      </c>
      <c r="AA84" s="7">
        <v>2014</v>
      </c>
      <c r="AB84" s="7">
        <v>107.99000000000001</v>
      </c>
      <c r="AC84" s="7">
        <v>10</v>
      </c>
      <c r="AD84" s="7">
        <v>1</v>
      </c>
      <c r="AE84" s="77">
        <v>548</v>
      </c>
      <c r="AF84" s="77">
        <v>120</v>
      </c>
      <c r="AG84" s="127">
        <f t="shared" si="1"/>
        <v>0.82035928143712578</v>
      </c>
    </row>
    <row r="85" spans="1:33" x14ac:dyDescent="0.3">
      <c r="A85" s="7">
        <v>16</v>
      </c>
      <c r="B85" s="7">
        <v>1</v>
      </c>
      <c r="C85" s="7" t="s">
        <v>235</v>
      </c>
      <c r="D85" s="7">
        <v>2002</v>
      </c>
      <c r="E85" s="7">
        <v>2003</v>
      </c>
      <c r="F85" s="70">
        <v>420</v>
      </c>
      <c r="G85" s="7">
        <v>10</v>
      </c>
      <c r="H85" s="7">
        <v>1</v>
      </c>
      <c r="I85" s="77">
        <v>3149</v>
      </c>
      <c r="J85" s="77">
        <v>2063</v>
      </c>
      <c r="K85" s="119" t="s">
        <v>95</v>
      </c>
      <c r="L85" s="7">
        <v>637</v>
      </c>
      <c r="M85" s="7">
        <v>1</v>
      </c>
      <c r="N85" s="7" t="s">
        <v>296</v>
      </c>
      <c r="O85" s="7">
        <v>1992</v>
      </c>
      <c r="P85" s="7">
        <v>1993</v>
      </c>
      <c r="Q85" s="70">
        <v>463</v>
      </c>
      <c r="R85" s="7">
        <v>5</v>
      </c>
      <c r="S85" s="7">
        <v>0</v>
      </c>
      <c r="T85" s="77" t="s">
        <v>763</v>
      </c>
      <c r="U85" s="77" t="s">
        <v>763</v>
      </c>
      <c r="V85" s="119" t="s">
        <v>95</v>
      </c>
      <c r="W85" s="7">
        <v>507</v>
      </c>
      <c r="X85" s="7">
        <v>1</v>
      </c>
      <c r="Y85" s="7" t="s">
        <v>331</v>
      </c>
      <c r="Z85" s="7">
        <v>1997</v>
      </c>
      <c r="AA85" s="7">
        <v>1999</v>
      </c>
      <c r="AB85" s="70">
        <v>600</v>
      </c>
      <c r="AC85" s="7">
        <v>5</v>
      </c>
      <c r="AD85" s="7">
        <v>1</v>
      </c>
      <c r="AE85" s="77">
        <v>405</v>
      </c>
      <c r="AF85" s="77">
        <v>89</v>
      </c>
      <c r="AG85" s="127">
        <f t="shared" si="1"/>
        <v>0.81983805668016196</v>
      </c>
    </row>
    <row r="86" spans="1:33" x14ac:dyDescent="0.3">
      <c r="A86" s="7">
        <v>16</v>
      </c>
      <c r="B86" s="7">
        <v>1</v>
      </c>
      <c r="C86" s="7" t="s">
        <v>235</v>
      </c>
      <c r="D86" s="7">
        <v>2002</v>
      </c>
      <c r="E86" s="7">
        <v>2003</v>
      </c>
      <c r="F86" s="70">
        <v>90</v>
      </c>
      <c r="G86" s="7">
        <v>10</v>
      </c>
      <c r="H86" s="7">
        <v>1</v>
      </c>
      <c r="I86" s="77">
        <v>2987</v>
      </c>
      <c r="J86" s="77">
        <v>2168</v>
      </c>
      <c r="K86" s="119" t="s">
        <v>95</v>
      </c>
      <c r="L86" s="7">
        <v>708</v>
      </c>
      <c r="M86" s="7">
        <v>1</v>
      </c>
      <c r="N86" s="7" t="s">
        <v>297</v>
      </c>
      <c r="O86" s="7">
        <v>1992</v>
      </c>
      <c r="P86" s="7">
        <v>1993</v>
      </c>
      <c r="Q86" s="70">
        <v>889.68</v>
      </c>
      <c r="R86" s="7">
        <v>3</v>
      </c>
      <c r="S86" s="7">
        <v>0</v>
      </c>
      <c r="T86" s="77" t="s">
        <v>763</v>
      </c>
      <c r="U86" s="77" t="s">
        <v>763</v>
      </c>
      <c r="V86" s="119" t="s">
        <v>95</v>
      </c>
      <c r="W86" s="7">
        <v>347</v>
      </c>
      <c r="X86" s="7">
        <v>1</v>
      </c>
      <c r="Y86" s="7" t="s">
        <v>379</v>
      </c>
      <c r="Z86" s="7">
        <v>1997</v>
      </c>
      <c r="AA86" s="7">
        <v>1998</v>
      </c>
      <c r="AB86" s="70">
        <v>315</v>
      </c>
      <c r="AC86" s="7">
        <v>5</v>
      </c>
      <c r="AD86" s="7">
        <v>1</v>
      </c>
      <c r="AE86" s="77">
        <v>1607</v>
      </c>
      <c r="AF86" s="77">
        <v>355</v>
      </c>
      <c r="AG86" s="127">
        <f t="shared" si="1"/>
        <v>0.81906218144750254</v>
      </c>
    </row>
    <row r="87" spans="1:33" x14ac:dyDescent="0.3">
      <c r="A87" s="7">
        <v>16</v>
      </c>
      <c r="B87" s="7">
        <v>1</v>
      </c>
      <c r="C87" s="7" t="s">
        <v>235</v>
      </c>
      <c r="D87" s="68">
        <v>2009</v>
      </c>
      <c r="E87" s="68">
        <v>2010</v>
      </c>
      <c r="F87" s="66">
        <v>330.67</v>
      </c>
      <c r="G87" s="68">
        <v>10</v>
      </c>
      <c r="H87" s="67">
        <v>1</v>
      </c>
      <c r="I87" s="67">
        <v>2004</v>
      </c>
      <c r="J87" s="67">
        <v>1410</v>
      </c>
      <c r="K87" s="119" t="s">
        <v>95</v>
      </c>
      <c r="L87" s="7">
        <v>712</v>
      </c>
      <c r="M87" s="7">
        <v>1</v>
      </c>
      <c r="N87" s="7" t="s">
        <v>258</v>
      </c>
      <c r="O87" s="7">
        <v>1992</v>
      </c>
      <c r="P87" s="7">
        <v>1993</v>
      </c>
      <c r="Q87" s="70">
        <v>367.04</v>
      </c>
      <c r="R87" s="7">
        <v>5</v>
      </c>
      <c r="S87" s="7">
        <v>1</v>
      </c>
      <c r="T87" s="77" t="s">
        <v>763</v>
      </c>
      <c r="U87" s="77" t="s">
        <v>763</v>
      </c>
      <c r="V87" s="119" t="s">
        <v>95</v>
      </c>
      <c r="W87" s="7">
        <v>177</v>
      </c>
      <c r="X87" s="7">
        <v>1</v>
      </c>
      <c r="Y87" s="7" t="s">
        <v>371</v>
      </c>
      <c r="Z87" s="7">
        <v>2013</v>
      </c>
      <c r="AA87" s="7">
        <v>2015</v>
      </c>
      <c r="AB87" s="7">
        <v>1337.41</v>
      </c>
      <c r="AC87" s="7">
        <v>7</v>
      </c>
      <c r="AD87" s="7">
        <v>1</v>
      </c>
      <c r="AE87" s="77">
        <v>678</v>
      </c>
      <c r="AF87" s="77">
        <v>150</v>
      </c>
      <c r="AG87" s="127">
        <f t="shared" si="1"/>
        <v>0.8188405797101449</v>
      </c>
    </row>
    <row r="88" spans="1:33" x14ac:dyDescent="0.3">
      <c r="A88" s="7">
        <v>16</v>
      </c>
      <c r="B88" s="7">
        <v>1</v>
      </c>
      <c r="C88" s="7" t="s">
        <v>235</v>
      </c>
      <c r="D88" s="68">
        <v>2009</v>
      </c>
      <c r="E88" s="68">
        <v>2010</v>
      </c>
      <c r="F88" s="66">
        <v>325</v>
      </c>
      <c r="G88" s="68">
        <v>10</v>
      </c>
      <c r="H88" s="67">
        <v>0</v>
      </c>
      <c r="I88" s="67">
        <v>1434</v>
      </c>
      <c r="J88" s="67">
        <v>1962</v>
      </c>
      <c r="K88" s="119" t="s">
        <v>95</v>
      </c>
      <c r="L88" s="7">
        <v>719</v>
      </c>
      <c r="M88" s="7">
        <v>1</v>
      </c>
      <c r="N88" s="7" t="s">
        <v>231</v>
      </c>
      <c r="O88" s="7">
        <v>1992</v>
      </c>
      <c r="P88" s="7">
        <v>1993</v>
      </c>
      <c r="Q88" s="70">
        <v>585</v>
      </c>
      <c r="R88" s="7">
        <v>5</v>
      </c>
      <c r="S88" s="7">
        <v>0</v>
      </c>
      <c r="T88" s="77" t="s">
        <v>763</v>
      </c>
      <c r="U88" s="77" t="s">
        <v>763</v>
      </c>
      <c r="V88" s="119" t="s">
        <v>95</v>
      </c>
      <c r="W88" s="7">
        <v>2135</v>
      </c>
      <c r="X88" s="7">
        <v>1</v>
      </c>
      <c r="Y88" s="7" t="s">
        <v>618</v>
      </c>
      <c r="Z88" s="68">
        <v>2009</v>
      </c>
      <c r="AA88" s="68">
        <v>2010</v>
      </c>
      <c r="AB88" s="66">
        <v>889.34</v>
      </c>
      <c r="AC88" s="68">
        <v>5</v>
      </c>
      <c r="AD88" s="67">
        <v>1</v>
      </c>
      <c r="AE88" s="67">
        <v>946</v>
      </c>
      <c r="AF88" s="67">
        <v>213</v>
      </c>
      <c r="AG88" s="127">
        <f t="shared" si="1"/>
        <v>0.81622088006902505</v>
      </c>
    </row>
    <row r="89" spans="1:33" x14ac:dyDescent="0.3">
      <c r="A89" s="7">
        <v>16</v>
      </c>
      <c r="B89" s="7">
        <v>1</v>
      </c>
      <c r="C89" s="7" t="s">
        <v>235</v>
      </c>
      <c r="D89" s="7">
        <v>2011</v>
      </c>
      <c r="E89" s="7">
        <v>2013</v>
      </c>
      <c r="F89" s="7">
        <v>524.58000000000004</v>
      </c>
      <c r="G89" s="7">
        <v>7</v>
      </c>
      <c r="H89" s="7">
        <v>1</v>
      </c>
      <c r="I89" s="77">
        <v>2320</v>
      </c>
      <c r="J89" s="77">
        <v>1118</v>
      </c>
      <c r="K89" s="119" t="s">
        <v>95</v>
      </c>
      <c r="L89" s="7">
        <v>731</v>
      </c>
      <c r="M89" s="7">
        <v>1</v>
      </c>
      <c r="N89" s="7" t="s">
        <v>298</v>
      </c>
      <c r="O89" s="7">
        <v>1992</v>
      </c>
      <c r="P89" s="7">
        <v>1993</v>
      </c>
      <c r="Q89" s="70">
        <v>289.02</v>
      </c>
      <c r="R89" s="7">
        <v>5</v>
      </c>
      <c r="S89" s="7">
        <v>1</v>
      </c>
      <c r="T89" s="77" t="s">
        <v>763</v>
      </c>
      <c r="U89" s="77" t="s">
        <v>763</v>
      </c>
      <c r="V89" s="119" t="s">
        <v>95</v>
      </c>
      <c r="W89" s="7">
        <v>2860</v>
      </c>
      <c r="X89" s="7">
        <v>1</v>
      </c>
      <c r="Y89" s="7" t="s">
        <v>499</v>
      </c>
      <c r="Z89" s="68">
        <v>2009</v>
      </c>
      <c r="AA89" s="10">
        <v>2010</v>
      </c>
      <c r="AB89" s="66">
        <v>650</v>
      </c>
      <c r="AC89" s="10">
        <v>5</v>
      </c>
      <c r="AD89" s="67">
        <v>1</v>
      </c>
      <c r="AE89" s="67">
        <v>1199</v>
      </c>
      <c r="AF89" s="67">
        <v>270</v>
      </c>
      <c r="AG89" s="127">
        <f t="shared" si="1"/>
        <v>0.81620149761742677</v>
      </c>
    </row>
    <row r="90" spans="1:33" x14ac:dyDescent="0.3">
      <c r="A90" s="7">
        <v>21</v>
      </c>
      <c r="B90" s="7">
        <v>1</v>
      </c>
      <c r="C90" s="7" t="s">
        <v>447</v>
      </c>
      <c r="D90" s="7">
        <v>1998</v>
      </c>
      <c r="E90" s="7">
        <v>1999</v>
      </c>
      <c r="F90" s="70">
        <v>459</v>
      </c>
      <c r="G90" s="7">
        <v>5</v>
      </c>
      <c r="H90" s="7">
        <v>0</v>
      </c>
      <c r="I90" s="77">
        <v>467</v>
      </c>
      <c r="J90" s="77">
        <v>524</v>
      </c>
      <c r="K90" s="119" t="s">
        <v>95</v>
      </c>
      <c r="L90" s="7">
        <v>738</v>
      </c>
      <c r="M90" s="7">
        <v>1</v>
      </c>
      <c r="N90" s="7" t="s">
        <v>232</v>
      </c>
      <c r="O90" s="7">
        <v>1992</v>
      </c>
      <c r="P90" s="7">
        <v>1993</v>
      </c>
      <c r="Q90" s="70">
        <v>150</v>
      </c>
      <c r="R90" s="7">
        <v>5</v>
      </c>
      <c r="S90" s="7">
        <v>1</v>
      </c>
      <c r="T90" s="77" t="s">
        <v>763</v>
      </c>
      <c r="U90" s="77" t="s">
        <v>763</v>
      </c>
      <c r="V90" s="119" t="s">
        <v>95</v>
      </c>
      <c r="W90" s="7">
        <v>243</v>
      </c>
      <c r="X90" s="7">
        <v>1</v>
      </c>
      <c r="Y90" s="7" t="s">
        <v>418</v>
      </c>
      <c r="Z90" s="7">
        <v>1995</v>
      </c>
      <c r="AA90" s="7">
        <v>1996</v>
      </c>
      <c r="AB90" s="70">
        <v>310.10000000000002</v>
      </c>
      <c r="AC90" s="7">
        <v>5</v>
      </c>
      <c r="AD90" s="7">
        <v>1</v>
      </c>
      <c r="AE90" s="77">
        <v>115</v>
      </c>
      <c r="AF90" s="77">
        <v>26</v>
      </c>
      <c r="AG90" s="127">
        <f t="shared" si="1"/>
        <v>0.81560283687943258</v>
      </c>
    </row>
    <row r="91" spans="1:33" x14ac:dyDescent="0.3">
      <c r="A91" s="7">
        <v>22</v>
      </c>
      <c r="B91" s="7">
        <v>1</v>
      </c>
      <c r="C91" s="7" t="s">
        <v>312</v>
      </c>
      <c r="D91" s="7">
        <v>1993</v>
      </c>
      <c r="E91" s="7">
        <v>1994</v>
      </c>
      <c r="F91" s="70">
        <v>429</v>
      </c>
      <c r="G91" s="7">
        <v>4</v>
      </c>
      <c r="H91" s="7">
        <v>1</v>
      </c>
      <c r="I91" s="77" t="s">
        <v>763</v>
      </c>
      <c r="J91" s="77" t="s">
        <v>763</v>
      </c>
      <c r="K91" s="119" t="s">
        <v>95</v>
      </c>
      <c r="L91" s="7">
        <v>761</v>
      </c>
      <c r="M91" s="7">
        <v>1</v>
      </c>
      <c r="N91" s="7" t="s">
        <v>299</v>
      </c>
      <c r="O91" s="7">
        <v>1992</v>
      </c>
      <c r="P91" s="7">
        <v>1993</v>
      </c>
      <c r="Q91" s="70">
        <v>295.62</v>
      </c>
      <c r="R91" s="7">
        <v>5</v>
      </c>
      <c r="S91" s="7">
        <v>0</v>
      </c>
      <c r="T91" s="77" t="s">
        <v>763</v>
      </c>
      <c r="U91" s="77" t="s">
        <v>763</v>
      </c>
      <c r="V91" s="119" t="s">
        <v>95</v>
      </c>
      <c r="W91" s="7">
        <v>846</v>
      </c>
      <c r="X91" s="7">
        <v>1</v>
      </c>
      <c r="Y91" s="7" t="s">
        <v>657</v>
      </c>
      <c r="Z91" s="68">
        <v>2007</v>
      </c>
      <c r="AA91" s="73">
        <v>2008</v>
      </c>
      <c r="AB91" s="66">
        <v>700</v>
      </c>
      <c r="AC91" s="7">
        <v>7</v>
      </c>
      <c r="AD91" s="67">
        <v>1</v>
      </c>
      <c r="AE91" s="67">
        <v>1458</v>
      </c>
      <c r="AF91" s="77">
        <v>330</v>
      </c>
      <c r="AG91" s="127">
        <f t="shared" si="1"/>
        <v>0.81543624161073824</v>
      </c>
    </row>
    <row r="92" spans="1:33" x14ac:dyDescent="0.3">
      <c r="A92" s="7">
        <v>22</v>
      </c>
      <c r="B92" s="7">
        <v>1</v>
      </c>
      <c r="C92" s="7" t="s">
        <v>312</v>
      </c>
      <c r="D92" s="7">
        <v>1997</v>
      </c>
      <c r="E92" s="7">
        <v>1998</v>
      </c>
      <c r="F92" s="70">
        <v>315</v>
      </c>
      <c r="G92" s="7">
        <v>10</v>
      </c>
      <c r="H92" s="7">
        <v>1</v>
      </c>
      <c r="I92" s="77">
        <v>1065</v>
      </c>
      <c r="J92" s="77">
        <v>293</v>
      </c>
      <c r="K92" s="119" t="s">
        <v>95</v>
      </c>
      <c r="L92" s="7">
        <v>769</v>
      </c>
      <c r="M92" s="7">
        <v>1</v>
      </c>
      <c r="N92" s="7" t="s">
        <v>300</v>
      </c>
      <c r="O92" s="7">
        <v>1992</v>
      </c>
      <c r="P92" s="7">
        <v>1993</v>
      </c>
      <c r="Q92" s="70">
        <v>305</v>
      </c>
      <c r="R92" s="7">
        <v>5</v>
      </c>
      <c r="S92" s="7">
        <v>1</v>
      </c>
      <c r="T92" s="77" t="s">
        <v>763</v>
      </c>
      <c r="U92" s="77" t="s">
        <v>763</v>
      </c>
      <c r="V92" s="119" t="s">
        <v>95</v>
      </c>
      <c r="W92" s="7">
        <v>879</v>
      </c>
      <c r="X92" s="7">
        <v>1</v>
      </c>
      <c r="Y92" s="7" t="s">
        <v>357</v>
      </c>
      <c r="Z92" s="7">
        <v>1997</v>
      </c>
      <c r="AA92" s="7">
        <v>1998</v>
      </c>
      <c r="AB92" s="70">
        <v>138.87</v>
      </c>
      <c r="AC92" s="7">
        <v>5</v>
      </c>
      <c r="AD92" s="7">
        <v>1</v>
      </c>
      <c r="AE92" s="77">
        <v>1149</v>
      </c>
      <c r="AF92" s="77">
        <v>261</v>
      </c>
      <c r="AG92" s="127">
        <f t="shared" si="1"/>
        <v>0.81489361702127661</v>
      </c>
    </row>
    <row r="93" spans="1:33" x14ac:dyDescent="0.3">
      <c r="A93" s="7">
        <v>22</v>
      </c>
      <c r="B93" s="7">
        <v>1</v>
      </c>
      <c r="C93" s="7" t="s">
        <v>312</v>
      </c>
      <c r="D93" s="7">
        <v>2001</v>
      </c>
      <c r="E93" s="7">
        <v>2002</v>
      </c>
      <c r="F93" s="70">
        <v>315</v>
      </c>
      <c r="G93" s="7">
        <v>10</v>
      </c>
      <c r="H93" s="7">
        <v>1</v>
      </c>
      <c r="I93" s="77">
        <v>1105</v>
      </c>
      <c r="J93" s="77">
        <v>976</v>
      </c>
      <c r="K93" s="119" t="s">
        <v>95</v>
      </c>
      <c r="L93" s="7">
        <v>777</v>
      </c>
      <c r="M93" s="7">
        <v>1</v>
      </c>
      <c r="N93" s="7" t="s">
        <v>301</v>
      </c>
      <c r="O93" s="7">
        <v>1992</v>
      </c>
      <c r="P93" s="7">
        <v>1993</v>
      </c>
      <c r="Q93" s="70">
        <v>120.12</v>
      </c>
      <c r="R93" s="7">
        <v>5</v>
      </c>
      <c r="S93" s="7">
        <v>1</v>
      </c>
      <c r="T93" s="77" t="s">
        <v>763</v>
      </c>
      <c r="U93" s="77" t="s">
        <v>763</v>
      </c>
      <c r="V93" s="119" t="s">
        <v>95</v>
      </c>
      <c r="W93" s="7">
        <v>640</v>
      </c>
      <c r="X93" s="7">
        <v>1</v>
      </c>
      <c r="Y93" s="7" t="s">
        <v>614</v>
      </c>
      <c r="Z93" s="7">
        <v>2013</v>
      </c>
      <c r="AA93" s="7">
        <v>2014</v>
      </c>
      <c r="AB93" s="7">
        <v>588.62999999999988</v>
      </c>
      <c r="AC93" s="7">
        <v>10</v>
      </c>
      <c r="AD93" s="7">
        <v>1</v>
      </c>
      <c r="AE93" s="77">
        <v>302</v>
      </c>
      <c r="AF93" s="77">
        <v>69</v>
      </c>
      <c r="AG93" s="127">
        <f t="shared" si="1"/>
        <v>0.81401617250673852</v>
      </c>
    </row>
    <row r="94" spans="1:33" x14ac:dyDescent="0.3">
      <c r="A94" s="7">
        <v>22</v>
      </c>
      <c r="B94" s="7">
        <v>1</v>
      </c>
      <c r="C94" s="7" t="s">
        <v>312</v>
      </c>
      <c r="D94" s="7">
        <v>2004</v>
      </c>
      <c r="E94" s="7">
        <v>2005</v>
      </c>
      <c r="F94" s="70">
        <v>500</v>
      </c>
      <c r="G94" s="7">
        <v>7</v>
      </c>
      <c r="H94" s="7">
        <v>0</v>
      </c>
      <c r="I94" s="77">
        <v>3580</v>
      </c>
      <c r="J94" s="77">
        <v>4622</v>
      </c>
      <c r="K94" s="119" t="s">
        <v>95</v>
      </c>
      <c r="L94" s="7">
        <v>784</v>
      </c>
      <c r="M94" s="7">
        <v>1</v>
      </c>
      <c r="N94" s="7" t="s">
        <v>302</v>
      </c>
      <c r="O94" s="7">
        <v>1992</v>
      </c>
      <c r="P94" s="7">
        <v>1993</v>
      </c>
      <c r="Q94" s="70">
        <v>443.97</v>
      </c>
      <c r="R94" s="7">
        <v>5</v>
      </c>
      <c r="S94" s="7">
        <v>0</v>
      </c>
      <c r="T94" s="77" t="s">
        <v>763</v>
      </c>
      <c r="U94" s="77" t="s">
        <v>763</v>
      </c>
      <c r="V94" s="119" t="s">
        <v>95</v>
      </c>
      <c r="W94" s="7">
        <v>273</v>
      </c>
      <c r="X94" s="7">
        <v>1</v>
      </c>
      <c r="Y94" s="7" t="s">
        <v>321</v>
      </c>
      <c r="Z94" s="7">
        <v>2011</v>
      </c>
      <c r="AA94" s="7">
        <v>2012</v>
      </c>
      <c r="AB94" s="70">
        <v>400.15</v>
      </c>
      <c r="AC94" s="7">
        <v>10</v>
      </c>
      <c r="AD94" s="7">
        <v>1</v>
      </c>
      <c r="AE94" s="67">
        <v>6424</v>
      </c>
      <c r="AF94" s="67">
        <v>1503</v>
      </c>
      <c r="AG94" s="127">
        <f t="shared" si="1"/>
        <v>0.81039485303393466</v>
      </c>
    </row>
    <row r="95" spans="1:33" x14ac:dyDescent="0.3">
      <c r="A95" s="7">
        <v>22</v>
      </c>
      <c r="B95" s="7">
        <v>1</v>
      </c>
      <c r="C95" s="7" t="s">
        <v>312</v>
      </c>
      <c r="D95" s="68">
        <v>2009</v>
      </c>
      <c r="E95" s="68">
        <v>2010</v>
      </c>
      <c r="F95" s="66">
        <v>138</v>
      </c>
      <c r="G95" s="68">
        <v>10</v>
      </c>
      <c r="H95" s="67">
        <v>1</v>
      </c>
      <c r="I95" s="67">
        <v>1613</v>
      </c>
      <c r="J95" s="67">
        <v>649</v>
      </c>
      <c r="K95" s="119" t="s">
        <v>95</v>
      </c>
      <c r="L95" s="7">
        <v>786</v>
      </c>
      <c r="M95" s="7">
        <v>1</v>
      </c>
      <c r="N95" s="7" t="s">
        <v>303</v>
      </c>
      <c r="O95" s="7">
        <v>1992</v>
      </c>
      <c r="P95" s="7">
        <v>1993</v>
      </c>
      <c r="Q95" s="70">
        <v>225</v>
      </c>
      <c r="R95" s="7">
        <v>5</v>
      </c>
      <c r="S95" s="7">
        <v>1</v>
      </c>
      <c r="T95" s="77" t="s">
        <v>763</v>
      </c>
      <c r="U95" s="77" t="s">
        <v>763</v>
      </c>
      <c r="V95" s="119" t="s">
        <v>95</v>
      </c>
      <c r="W95" s="7">
        <v>2898</v>
      </c>
      <c r="X95" s="7">
        <v>1</v>
      </c>
      <c r="Y95" s="7" t="s">
        <v>672</v>
      </c>
      <c r="Z95" s="68">
        <v>2009</v>
      </c>
      <c r="AA95" s="10">
        <v>2010</v>
      </c>
      <c r="AB95" s="66">
        <v>200</v>
      </c>
      <c r="AC95" s="10">
        <v>10</v>
      </c>
      <c r="AD95" s="67">
        <v>1</v>
      </c>
      <c r="AE95" s="67">
        <v>369</v>
      </c>
      <c r="AF95" s="67">
        <v>87</v>
      </c>
      <c r="AG95" s="127">
        <f t="shared" si="1"/>
        <v>0.80921052631578949</v>
      </c>
    </row>
    <row r="96" spans="1:33" x14ac:dyDescent="0.3">
      <c r="A96" s="7">
        <v>23</v>
      </c>
      <c r="B96" s="7">
        <v>1</v>
      </c>
      <c r="C96" s="7" t="s">
        <v>516</v>
      </c>
      <c r="D96" s="7">
        <v>2000</v>
      </c>
      <c r="E96" s="7">
        <v>2001</v>
      </c>
      <c r="F96" s="70">
        <v>415</v>
      </c>
      <c r="G96" s="7">
        <v>10</v>
      </c>
      <c r="H96" s="7">
        <v>0</v>
      </c>
      <c r="I96" s="77">
        <v>920</v>
      </c>
      <c r="J96" s="77">
        <v>1839</v>
      </c>
      <c r="K96" s="119" t="s">
        <v>95</v>
      </c>
      <c r="L96" s="7">
        <v>791</v>
      </c>
      <c r="M96" s="7">
        <v>1</v>
      </c>
      <c r="N96" s="7" t="s">
        <v>304</v>
      </c>
      <c r="O96" s="7">
        <v>1992</v>
      </c>
      <c r="P96" s="7">
        <v>1993</v>
      </c>
      <c r="Q96" s="70">
        <v>305</v>
      </c>
      <c r="R96" s="7">
        <v>5</v>
      </c>
      <c r="S96" s="7">
        <v>1</v>
      </c>
      <c r="T96" s="77" t="s">
        <v>763</v>
      </c>
      <c r="U96" s="77" t="s">
        <v>763</v>
      </c>
      <c r="V96" s="119" t="s">
        <v>95</v>
      </c>
      <c r="W96" s="82">
        <v>581</v>
      </c>
      <c r="X96" s="82">
        <v>1</v>
      </c>
      <c r="Y96" s="82" t="s">
        <v>129</v>
      </c>
      <c r="Z96" s="7">
        <v>2018</v>
      </c>
      <c r="AA96" s="82">
        <v>2020</v>
      </c>
      <c r="AB96" s="128">
        <v>641.67999999999995</v>
      </c>
      <c r="AC96" s="82">
        <v>10</v>
      </c>
      <c r="AD96" s="7">
        <v>1</v>
      </c>
      <c r="AE96" s="67">
        <v>814</v>
      </c>
      <c r="AF96" s="67">
        <v>192</v>
      </c>
      <c r="AG96" s="127">
        <f t="shared" si="1"/>
        <v>0.80914512922465209</v>
      </c>
    </row>
    <row r="97" spans="1:33" x14ac:dyDescent="0.3">
      <c r="A97" s="7">
        <v>23</v>
      </c>
      <c r="B97" s="7">
        <v>1</v>
      </c>
      <c r="C97" s="7" t="s">
        <v>516</v>
      </c>
      <c r="D97" s="7">
        <v>2004</v>
      </c>
      <c r="E97" s="7">
        <v>2005</v>
      </c>
      <c r="F97" s="70">
        <v>500</v>
      </c>
      <c r="G97" s="7">
        <v>10</v>
      </c>
      <c r="H97" s="7">
        <v>0</v>
      </c>
      <c r="I97" s="77">
        <v>1206</v>
      </c>
      <c r="J97" s="77">
        <v>2241</v>
      </c>
      <c r="K97" s="119" t="s">
        <v>95</v>
      </c>
      <c r="L97" s="7">
        <v>806</v>
      </c>
      <c r="M97" s="7">
        <v>1</v>
      </c>
      <c r="N97" s="7" t="s">
        <v>305</v>
      </c>
      <c r="O97" s="7">
        <v>1992</v>
      </c>
      <c r="P97" s="7">
        <v>1993</v>
      </c>
      <c r="Q97" s="70">
        <v>164.47</v>
      </c>
      <c r="R97" s="7">
        <v>5</v>
      </c>
      <c r="S97" s="7">
        <v>0</v>
      </c>
      <c r="T97" s="77" t="s">
        <v>763</v>
      </c>
      <c r="U97" s="77" t="s">
        <v>763</v>
      </c>
      <c r="V97" s="119" t="s">
        <v>95</v>
      </c>
      <c r="W97" s="7">
        <v>2908</v>
      </c>
      <c r="X97" s="7">
        <v>1</v>
      </c>
      <c r="Y97" s="7" t="s">
        <v>687</v>
      </c>
      <c r="Z97" s="7">
        <v>2015</v>
      </c>
      <c r="AA97" s="7">
        <v>2016</v>
      </c>
      <c r="AB97" s="70">
        <v>605.13</v>
      </c>
      <c r="AC97" s="7">
        <v>10</v>
      </c>
      <c r="AD97" s="7">
        <v>1</v>
      </c>
      <c r="AE97" s="67">
        <v>218</v>
      </c>
      <c r="AF97" s="67">
        <v>52</v>
      </c>
      <c r="AG97" s="127">
        <f t="shared" si="1"/>
        <v>0.80740740740740746</v>
      </c>
    </row>
    <row r="98" spans="1:33" x14ac:dyDescent="0.3">
      <c r="A98" s="7">
        <v>23</v>
      </c>
      <c r="B98" s="7">
        <v>1</v>
      </c>
      <c r="C98" s="7" t="s">
        <v>516</v>
      </c>
      <c r="D98" s="7">
        <v>2005</v>
      </c>
      <c r="E98" s="7">
        <v>2006</v>
      </c>
      <c r="F98" s="70">
        <v>700</v>
      </c>
      <c r="G98" s="7">
        <v>10</v>
      </c>
      <c r="H98" s="10">
        <v>0</v>
      </c>
      <c r="I98" s="67">
        <v>716</v>
      </c>
      <c r="J98" s="67">
        <v>1018</v>
      </c>
      <c r="K98" s="119" t="s">
        <v>95</v>
      </c>
      <c r="L98" s="7">
        <v>815</v>
      </c>
      <c r="M98" s="7">
        <v>1</v>
      </c>
      <c r="N98" s="7" t="s">
        <v>306</v>
      </c>
      <c r="O98" s="7">
        <v>1992</v>
      </c>
      <c r="P98" s="7">
        <v>1993</v>
      </c>
      <c r="Q98" s="70">
        <v>915</v>
      </c>
      <c r="R98" s="7">
        <v>5</v>
      </c>
      <c r="S98" s="7">
        <v>0</v>
      </c>
      <c r="T98" s="77" t="s">
        <v>763</v>
      </c>
      <c r="U98" s="77" t="s">
        <v>763</v>
      </c>
      <c r="V98" s="119" t="s">
        <v>95</v>
      </c>
      <c r="W98" s="7">
        <v>581</v>
      </c>
      <c r="X98" s="7">
        <v>1</v>
      </c>
      <c r="Y98" s="7" t="s">
        <v>525</v>
      </c>
      <c r="Z98" s="68">
        <v>2009</v>
      </c>
      <c r="AA98" s="68">
        <v>2010</v>
      </c>
      <c r="AB98" s="66">
        <v>586.46</v>
      </c>
      <c r="AC98" s="68">
        <v>10</v>
      </c>
      <c r="AD98" s="67">
        <v>1</v>
      </c>
      <c r="AE98" s="67">
        <v>613</v>
      </c>
      <c r="AF98" s="67">
        <v>147</v>
      </c>
      <c r="AG98" s="127">
        <f t="shared" si="1"/>
        <v>0.80657894736842106</v>
      </c>
    </row>
    <row r="99" spans="1:33" x14ac:dyDescent="0.3">
      <c r="A99" s="7">
        <v>23</v>
      </c>
      <c r="B99" s="7">
        <v>1</v>
      </c>
      <c r="C99" s="7" t="s">
        <v>516</v>
      </c>
      <c r="D99" s="7">
        <v>2006</v>
      </c>
      <c r="E99" s="10">
        <v>2007</v>
      </c>
      <c r="F99" s="70">
        <v>274</v>
      </c>
      <c r="G99" s="10">
        <v>5</v>
      </c>
      <c r="H99" s="7">
        <v>0</v>
      </c>
      <c r="I99" s="67">
        <v>1362</v>
      </c>
      <c r="J99" s="67">
        <v>1495</v>
      </c>
      <c r="K99" s="119" t="s">
        <v>95</v>
      </c>
      <c r="L99" s="7">
        <v>836</v>
      </c>
      <c r="M99" s="7">
        <v>1</v>
      </c>
      <c r="N99" s="7" t="s">
        <v>307</v>
      </c>
      <c r="O99" s="7">
        <v>1992</v>
      </c>
      <c r="P99" s="7">
        <v>1993</v>
      </c>
      <c r="Q99" s="70">
        <v>1000</v>
      </c>
      <c r="R99" s="7">
        <v>5</v>
      </c>
      <c r="S99" s="7">
        <v>1</v>
      </c>
      <c r="T99" s="77" t="s">
        <v>763</v>
      </c>
      <c r="U99" s="77" t="s">
        <v>763</v>
      </c>
      <c r="V99" s="119" t="s">
        <v>95</v>
      </c>
      <c r="W99" s="7">
        <v>857</v>
      </c>
      <c r="X99" s="7">
        <v>1</v>
      </c>
      <c r="Y99" s="7" t="s">
        <v>529</v>
      </c>
      <c r="Z99" s="7">
        <v>2011</v>
      </c>
      <c r="AA99" s="7">
        <v>2012</v>
      </c>
      <c r="AB99" s="70">
        <v>501.65</v>
      </c>
      <c r="AC99" s="7">
        <v>10</v>
      </c>
      <c r="AD99" s="7">
        <v>1</v>
      </c>
      <c r="AE99" s="67">
        <v>366</v>
      </c>
      <c r="AF99" s="67">
        <v>88</v>
      </c>
      <c r="AG99" s="127">
        <f t="shared" si="1"/>
        <v>0.80616740088105732</v>
      </c>
    </row>
    <row r="100" spans="1:33" x14ac:dyDescent="0.3">
      <c r="A100" s="7">
        <v>23</v>
      </c>
      <c r="B100" s="7">
        <v>1</v>
      </c>
      <c r="C100" s="7" t="s">
        <v>516</v>
      </c>
      <c r="D100" s="7">
        <v>2006</v>
      </c>
      <c r="E100" s="10">
        <v>2007</v>
      </c>
      <c r="F100" s="70">
        <v>125</v>
      </c>
      <c r="G100" s="10">
        <v>5</v>
      </c>
      <c r="H100" s="7">
        <v>0</v>
      </c>
      <c r="I100" s="67">
        <v>1198</v>
      </c>
      <c r="J100" s="67">
        <v>1636</v>
      </c>
      <c r="K100" s="119" t="s">
        <v>95</v>
      </c>
      <c r="L100" s="7">
        <v>880</v>
      </c>
      <c r="M100" s="7">
        <v>1</v>
      </c>
      <c r="N100" s="7" t="s">
        <v>621</v>
      </c>
      <c r="O100" s="7">
        <v>1992</v>
      </c>
      <c r="P100" s="7">
        <v>1993</v>
      </c>
      <c r="Q100" s="70">
        <v>380</v>
      </c>
      <c r="R100" s="7">
        <v>5</v>
      </c>
      <c r="S100" s="7">
        <v>0</v>
      </c>
      <c r="T100" s="77" t="s">
        <v>763</v>
      </c>
      <c r="U100" s="77" t="s">
        <v>763</v>
      </c>
      <c r="V100" s="119" t="s">
        <v>95</v>
      </c>
      <c r="W100" s="7">
        <v>771</v>
      </c>
      <c r="X100" s="7">
        <v>1</v>
      </c>
      <c r="Y100" s="7" t="s">
        <v>478</v>
      </c>
      <c r="Z100" s="7">
        <v>2001</v>
      </c>
      <c r="AA100" s="7">
        <v>2002</v>
      </c>
      <c r="AB100" s="70">
        <v>320</v>
      </c>
      <c r="AC100" s="7">
        <v>5</v>
      </c>
      <c r="AD100" s="7">
        <v>1</v>
      </c>
      <c r="AE100" s="77">
        <v>357</v>
      </c>
      <c r="AF100" s="77">
        <v>86</v>
      </c>
      <c r="AG100" s="127">
        <f t="shared" si="1"/>
        <v>0.80586907449209932</v>
      </c>
    </row>
    <row r="101" spans="1:33" x14ac:dyDescent="0.3">
      <c r="A101" s="7">
        <v>23</v>
      </c>
      <c r="B101" s="7">
        <v>1</v>
      </c>
      <c r="C101" s="7" t="s">
        <v>516</v>
      </c>
      <c r="D101" s="68">
        <v>2007</v>
      </c>
      <c r="E101" s="73">
        <v>2008</v>
      </c>
      <c r="F101" s="66">
        <v>1000</v>
      </c>
      <c r="G101" s="7">
        <v>5</v>
      </c>
      <c r="H101" s="67">
        <v>1</v>
      </c>
      <c r="I101" s="67">
        <v>1600</v>
      </c>
      <c r="J101" s="77">
        <v>1006</v>
      </c>
      <c r="K101" s="119" t="s">
        <v>95</v>
      </c>
      <c r="L101" s="7">
        <v>2835</v>
      </c>
      <c r="M101" s="7">
        <v>1</v>
      </c>
      <c r="N101" s="7" t="s">
        <v>146</v>
      </c>
      <c r="O101" s="7">
        <v>1992</v>
      </c>
      <c r="P101" s="7">
        <v>1993</v>
      </c>
      <c r="Q101" s="70">
        <v>481.65</v>
      </c>
      <c r="R101" s="7">
        <v>5</v>
      </c>
      <c r="S101" s="7">
        <v>1</v>
      </c>
      <c r="T101" s="77" t="s">
        <v>763</v>
      </c>
      <c r="U101" s="77" t="s">
        <v>763</v>
      </c>
      <c r="V101" s="119" t="s">
        <v>95</v>
      </c>
      <c r="W101" s="7">
        <v>2448</v>
      </c>
      <c r="X101" s="7">
        <v>1</v>
      </c>
      <c r="Y101" s="7" t="s">
        <v>676</v>
      </c>
      <c r="Z101" s="7">
        <v>2015</v>
      </c>
      <c r="AA101" s="68">
        <v>2016</v>
      </c>
      <c r="AB101" s="66">
        <v>799.18</v>
      </c>
      <c r="AC101" s="68">
        <v>10</v>
      </c>
      <c r="AD101" s="67">
        <v>1</v>
      </c>
      <c r="AE101" s="67">
        <v>303</v>
      </c>
      <c r="AF101" s="67">
        <v>73</v>
      </c>
      <c r="AG101" s="127">
        <f t="shared" si="1"/>
        <v>0.80585106382978722</v>
      </c>
    </row>
    <row r="102" spans="1:33" x14ac:dyDescent="0.3">
      <c r="A102" s="7">
        <v>23</v>
      </c>
      <c r="B102" s="7">
        <v>1</v>
      </c>
      <c r="C102" s="7" t="s">
        <v>516</v>
      </c>
      <c r="D102" s="7">
        <v>2012</v>
      </c>
      <c r="E102" s="7">
        <v>2013</v>
      </c>
      <c r="F102" s="70">
        <v>700</v>
      </c>
      <c r="G102" s="7">
        <v>5</v>
      </c>
      <c r="H102" s="7">
        <v>1</v>
      </c>
      <c r="I102" s="67">
        <v>1866</v>
      </c>
      <c r="J102" s="67">
        <v>1555</v>
      </c>
      <c r="K102" s="119" t="s">
        <v>95</v>
      </c>
      <c r="L102" s="7">
        <v>11</v>
      </c>
      <c r="M102" s="7">
        <v>1</v>
      </c>
      <c r="N102" s="7" t="s">
        <v>311</v>
      </c>
      <c r="O102" s="7">
        <v>1993</v>
      </c>
      <c r="P102" s="7">
        <v>1994</v>
      </c>
      <c r="Q102" s="70">
        <v>97.64</v>
      </c>
      <c r="R102" s="7">
        <v>5</v>
      </c>
      <c r="S102" s="7">
        <v>0</v>
      </c>
      <c r="T102" s="77" t="s">
        <v>763</v>
      </c>
      <c r="U102" s="77" t="s">
        <v>763</v>
      </c>
      <c r="V102" s="119" t="s">
        <v>95</v>
      </c>
      <c r="W102" s="7">
        <v>2853</v>
      </c>
      <c r="X102" s="7">
        <v>1</v>
      </c>
      <c r="Y102" s="7" t="s">
        <v>673</v>
      </c>
      <c r="Z102" s="68">
        <v>2009</v>
      </c>
      <c r="AA102" s="10">
        <v>2011</v>
      </c>
      <c r="AB102" s="66">
        <v>1100</v>
      </c>
      <c r="AC102" s="10">
        <v>5</v>
      </c>
      <c r="AD102" s="67">
        <v>1</v>
      </c>
      <c r="AE102" s="67">
        <v>484</v>
      </c>
      <c r="AF102" s="67">
        <v>118</v>
      </c>
      <c r="AG102" s="127">
        <f t="shared" si="1"/>
        <v>0.8039867109634552</v>
      </c>
    </row>
    <row r="103" spans="1:33" x14ac:dyDescent="0.3">
      <c r="A103" s="7">
        <v>24</v>
      </c>
      <c r="B103" s="7">
        <v>1</v>
      </c>
      <c r="C103" s="7" t="s">
        <v>313</v>
      </c>
      <c r="D103" s="7">
        <v>1993</v>
      </c>
      <c r="E103" s="7">
        <v>1994</v>
      </c>
      <c r="F103" s="70">
        <v>395.55</v>
      </c>
      <c r="G103" s="7">
        <v>5</v>
      </c>
      <c r="H103" s="7">
        <v>1</v>
      </c>
      <c r="I103" s="77" t="s">
        <v>763</v>
      </c>
      <c r="J103" s="77" t="s">
        <v>763</v>
      </c>
      <c r="K103" s="119" t="s">
        <v>95</v>
      </c>
      <c r="L103" s="7">
        <v>15</v>
      </c>
      <c r="M103" s="7">
        <v>1</v>
      </c>
      <c r="N103" s="7" t="s">
        <v>265</v>
      </c>
      <c r="O103" s="7">
        <v>1993</v>
      </c>
      <c r="P103" s="7">
        <v>1994</v>
      </c>
      <c r="Q103" s="70">
        <v>304</v>
      </c>
      <c r="R103" s="7">
        <v>5</v>
      </c>
      <c r="S103" s="7">
        <v>1</v>
      </c>
      <c r="T103" s="77" t="s">
        <v>763</v>
      </c>
      <c r="U103" s="77" t="s">
        <v>763</v>
      </c>
      <c r="V103" s="119" t="s">
        <v>95</v>
      </c>
      <c r="W103" s="7">
        <v>630</v>
      </c>
      <c r="X103" s="7">
        <v>1</v>
      </c>
      <c r="Y103" s="7" t="s">
        <v>393</v>
      </c>
      <c r="Z103" s="7">
        <v>1999</v>
      </c>
      <c r="AA103" s="7">
        <v>2000</v>
      </c>
      <c r="AB103" s="70">
        <v>415</v>
      </c>
      <c r="AC103" s="7">
        <v>5</v>
      </c>
      <c r="AD103" s="7">
        <v>1</v>
      </c>
      <c r="AE103" s="77">
        <v>246</v>
      </c>
      <c r="AF103" s="77">
        <v>60</v>
      </c>
      <c r="AG103" s="127">
        <f t="shared" si="1"/>
        <v>0.80392156862745101</v>
      </c>
    </row>
    <row r="104" spans="1:33" x14ac:dyDescent="0.3">
      <c r="A104" s="7">
        <v>24</v>
      </c>
      <c r="B104" s="7">
        <v>1</v>
      </c>
      <c r="C104" s="7" t="s">
        <v>447</v>
      </c>
      <c r="D104" s="7">
        <v>1996</v>
      </c>
      <c r="E104" s="7">
        <v>1997</v>
      </c>
      <c r="F104" s="70">
        <v>499.43</v>
      </c>
      <c r="G104" s="7">
        <v>10</v>
      </c>
      <c r="H104" s="7">
        <v>0</v>
      </c>
      <c r="I104" s="77">
        <v>150</v>
      </c>
      <c r="J104" s="77">
        <v>419</v>
      </c>
      <c r="K104" s="119" t="s">
        <v>95</v>
      </c>
      <c r="L104" s="7">
        <v>22</v>
      </c>
      <c r="M104" s="7">
        <v>1</v>
      </c>
      <c r="N104" s="7" t="s">
        <v>312</v>
      </c>
      <c r="O104" s="7">
        <v>1993</v>
      </c>
      <c r="P104" s="7">
        <v>1994</v>
      </c>
      <c r="Q104" s="70">
        <v>429</v>
      </c>
      <c r="R104" s="7">
        <v>4</v>
      </c>
      <c r="S104" s="7">
        <v>1</v>
      </c>
      <c r="T104" s="77" t="s">
        <v>763</v>
      </c>
      <c r="U104" s="77" t="s">
        <v>763</v>
      </c>
      <c r="V104" s="119" t="s">
        <v>95</v>
      </c>
      <c r="W104" s="7">
        <v>81</v>
      </c>
      <c r="X104" s="7">
        <v>1</v>
      </c>
      <c r="Y104" s="7" t="s">
        <v>515</v>
      </c>
      <c r="Z104" s="68">
        <v>2007</v>
      </c>
      <c r="AA104" s="73">
        <v>2008</v>
      </c>
      <c r="AB104" s="66">
        <v>344.71</v>
      </c>
      <c r="AC104" s="7">
        <v>10</v>
      </c>
      <c r="AD104" s="67">
        <v>1</v>
      </c>
      <c r="AE104" s="67">
        <v>258</v>
      </c>
      <c r="AF104" s="77">
        <v>63</v>
      </c>
      <c r="AG104" s="127">
        <f t="shared" si="1"/>
        <v>0.80373831775700932</v>
      </c>
    </row>
    <row r="105" spans="1:33" x14ac:dyDescent="0.3">
      <c r="A105" s="7">
        <v>31</v>
      </c>
      <c r="B105" s="7">
        <v>1</v>
      </c>
      <c r="C105" s="7" t="s">
        <v>468</v>
      </c>
      <c r="D105" s="7">
        <v>1997</v>
      </c>
      <c r="E105" s="7">
        <v>1998</v>
      </c>
      <c r="F105" s="70">
        <v>315</v>
      </c>
      <c r="G105" s="7">
        <v>10</v>
      </c>
      <c r="H105" s="7">
        <v>1</v>
      </c>
      <c r="I105" s="77">
        <v>3902</v>
      </c>
      <c r="J105" s="77">
        <v>2748</v>
      </c>
      <c r="K105" s="119" t="s">
        <v>95</v>
      </c>
      <c r="L105" s="7">
        <v>24</v>
      </c>
      <c r="M105" s="7">
        <v>1</v>
      </c>
      <c r="N105" s="7" t="s">
        <v>313</v>
      </c>
      <c r="O105" s="7">
        <v>1993</v>
      </c>
      <c r="P105" s="7">
        <v>1994</v>
      </c>
      <c r="Q105" s="70">
        <v>395.55</v>
      </c>
      <c r="R105" s="7">
        <v>5</v>
      </c>
      <c r="S105" s="7">
        <v>1</v>
      </c>
      <c r="T105" s="77" t="s">
        <v>763</v>
      </c>
      <c r="U105" s="77" t="s">
        <v>763</v>
      </c>
      <c r="V105" s="119" t="s">
        <v>95</v>
      </c>
      <c r="W105" s="7">
        <v>2856</v>
      </c>
      <c r="X105" s="7">
        <v>1</v>
      </c>
      <c r="Y105" s="7" t="s">
        <v>679</v>
      </c>
      <c r="Z105" s="7">
        <v>2013</v>
      </c>
      <c r="AA105" s="7">
        <v>2014</v>
      </c>
      <c r="AB105" s="7">
        <v>700.08999999999992</v>
      </c>
      <c r="AC105" s="7">
        <v>8</v>
      </c>
      <c r="AD105" s="7">
        <v>1</v>
      </c>
      <c r="AE105" s="77">
        <v>598</v>
      </c>
      <c r="AF105" s="77">
        <v>147</v>
      </c>
      <c r="AG105" s="127">
        <f t="shared" si="1"/>
        <v>0.80268456375838926</v>
      </c>
    </row>
    <row r="106" spans="1:33" x14ac:dyDescent="0.3">
      <c r="A106" s="7">
        <v>31</v>
      </c>
      <c r="B106" s="7">
        <v>1</v>
      </c>
      <c r="C106" s="7" t="s">
        <v>468</v>
      </c>
      <c r="D106" s="7">
        <v>2001</v>
      </c>
      <c r="E106" s="7">
        <v>2002</v>
      </c>
      <c r="F106" s="70">
        <v>400</v>
      </c>
      <c r="G106" s="7">
        <v>10</v>
      </c>
      <c r="H106" s="7">
        <v>0</v>
      </c>
      <c r="I106" s="77">
        <v>3490</v>
      </c>
      <c r="J106" s="77">
        <v>5913</v>
      </c>
      <c r="K106" s="119" t="s">
        <v>95</v>
      </c>
      <c r="L106" s="7">
        <v>38</v>
      </c>
      <c r="M106" s="7">
        <v>1</v>
      </c>
      <c r="N106" s="7" t="s">
        <v>314</v>
      </c>
      <c r="O106" s="7">
        <v>1993</v>
      </c>
      <c r="P106" s="7">
        <v>1994</v>
      </c>
      <c r="Q106" s="70">
        <v>415</v>
      </c>
      <c r="R106" s="7">
        <v>4</v>
      </c>
      <c r="S106" s="7">
        <v>1</v>
      </c>
      <c r="T106" s="77" t="s">
        <v>763</v>
      </c>
      <c r="U106" s="77" t="s">
        <v>763</v>
      </c>
      <c r="V106" s="119" t="s">
        <v>95</v>
      </c>
      <c r="W106" s="7">
        <v>492</v>
      </c>
      <c r="X106" s="7">
        <v>1</v>
      </c>
      <c r="Y106" s="7" t="s">
        <v>385</v>
      </c>
      <c r="Z106" s="7">
        <v>2013</v>
      </c>
      <c r="AA106" s="7">
        <v>2014</v>
      </c>
      <c r="AB106" s="7">
        <v>254.7</v>
      </c>
      <c r="AC106" s="7">
        <v>10</v>
      </c>
      <c r="AD106" s="7">
        <v>1</v>
      </c>
      <c r="AE106" s="77">
        <v>2316</v>
      </c>
      <c r="AF106" s="77">
        <v>571</v>
      </c>
      <c r="AG106" s="127">
        <f t="shared" si="1"/>
        <v>0.80221683408382405</v>
      </c>
    </row>
    <row r="107" spans="1:33" x14ac:dyDescent="0.3">
      <c r="A107" s="7">
        <v>31</v>
      </c>
      <c r="B107" s="7">
        <v>1</v>
      </c>
      <c r="C107" s="7" t="s">
        <v>468</v>
      </c>
      <c r="D107" s="7">
        <v>2003</v>
      </c>
      <c r="E107" s="7">
        <v>2004</v>
      </c>
      <c r="F107" s="70">
        <v>300</v>
      </c>
      <c r="G107" s="7">
        <v>5</v>
      </c>
      <c r="H107" s="7">
        <v>1</v>
      </c>
      <c r="I107" s="77">
        <v>4524</v>
      </c>
      <c r="J107" s="77">
        <v>1826</v>
      </c>
      <c r="K107" s="119" t="s">
        <v>95</v>
      </c>
      <c r="L107" s="7">
        <v>91</v>
      </c>
      <c r="M107" s="7">
        <v>1</v>
      </c>
      <c r="N107" s="7" t="s">
        <v>239</v>
      </c>
      <c r="O107" s="7">
        <v>1993</v>
      </c>
      <c r="P107" s="7">
        <v>1994</v>
      </c>
      <c r="Q107" s="70">
        <v>240.81</v>
      </c>
      <c r="R107" s="7">
        <v>5</v>
      </c>
      <c r="S107" s="7">
        <v>1</v>
      </c>
      <c r="T107" s="77" t="s">
        <v>763</v>
      </c>
      <c r="U107" s="77" t="s">
        <v>763</v>
      </c>
      <c r="V107" s="119" t="s">
        <v>95</v>
      </c>
      <c r="W107" s="7">
        <v>112</v>
      </c>
      <c r="X107" s="7">
        <v>1</v>
      </c>
      <c r="Y107" s="7" t="s">
        <v>412</v>
      </c>
      <c r="Z107" s="7">
        <v>2013</v>
      </c>
      <c r="AA107" s="7">
        <v>2014</v>
      </c>
      <c r="AB107" s="7">
        <v>874.35</v>
      </c>
      <c r="AC107" s="7">
        <v>10</v>
      </c>
      <c r="AD107" s="7">
        <v>1</v>
      </c>
      <c r="AE107" s="77">
        <v>6126</v>
      </c>
      <c r="AF107" s="77">
        <v>1521</v>
      </c>
      <c r="AG107" s="127">
        <f t="shared" si="1"/>
        <v>0.80109846998823064</v>
      </c>
    </row>
    <row r="108" spans="1:33" x14ac:dyDescent="0.3">
      <c r="A108" s="7">
        <v>31</v>
      </c>
      <c r="B108" s="7">
        <v>1</v>
      </c>
      <c r="C108" s="7" t="s">
        <v>468</v>
      </c>
      <c r="D108" s="7">
        <v>2003</v>
      </c>
      <c r="E108" s="7">
        <v>2004</v>
      </c>
      <c r="F108" s="70">
        <v>200</v>
      </c>
      <c r="G108" s="7">
        <v>5</v>
      </c>
      <c r="H108" s="7">
        <v>1</v>
      </c>
      <c r="I108" s="77">
        <v>3634</v>
      </c>
      <c r="J108" s="77">
        <v>2664</v>
      </c>
      <c r="K108" s="119" t="s">
        <v>95</v>
      </c>
      <c r="L108" s="7">
        <v>93</v>
      </c>
      <c r="M108" s="7">
        <v>1</v>
      </c>
      <c r="N108" s="7" t="s">
        <v>268</v>
      </c>
      <c r="O108" s="7">
        <v>1993</v>
      </c>
      <c r="P108" s="7">
        <v>1994</v>
      </c>
      <c r="Q108" s="70">
        <v>373.37</v>
      </c>
      <c r="R108" s="7">
        <v>4</v>
      </c>
      <c r="S108" s="7">
        <v>1</v>
      </c>
      <c r="T108" s="77" t="s">
        <v>763</v>
      </c>
      <c r="U108" s="77" t="s">
        <v>763</v>
      </c>
      <c r="V108" s="119" t="s">
        <v>95</v>
      </c>
      <c r="W108" s="7">
        <v>624</v>
      </c>
      <c r="X108" s="7">
        <v>1</v>
      </c>
      <c r="Y108" s="7" t="s">
        <v>735</v>
      </c>
      <c r="Z108" s="7">
        <v>2017</v>
      </c>
      <c r="AA108" s="7">
        <v>2019</v>
      </c>
      <c r="AB108" s="7">
        <v>1538.31</v>
      </c>
      <c r="AC108" s="7">
        <v>10</v>
      </c>
      <c r="AD108" s="7">
        <v>1</v>
      </c>
      <c r="AE108" s="77">
        <v>5574</v>
      </c>
      <c r="AF108" s="77">
        <v>1392</v>
      </c>
      <c r="AG108" s="127">
        <f t="shared" si="1"/>
        <v>0.80017226528854435</v>
      </c>
    </row>
    <row r="109" spans="1:33" x14ac:dyDescent="0.3">
      <c r="A109" s="7">
        <v>31</v>
      </c>
      <c r="B109" s="7">
        <v>1</v>
      </c>
      <c r="C109" s="7" t="s">
        <v>468</v>
      </c>
      <c r="D109" s="7">
        <v>2003</v>
      </c>
      <c r="E109" s="7">
        <v>2004</v>
      </c>
      <c r="F109" s="70">
        <v>1</v>
      </c>
      <c r="G109" s="7">
        <v>5</v>
      </c>
      <c r="H109" s="7">
        <v>1</v>
      </c>
      <c r="I109" s="77">
        <v>4707</v>
      </c>
      <c r="J109" s="77">
        <v>1653</v>
      </c>
      <c r="K109" s="119" t="s">
        <v>95</v>
      </c>
      <c r="L109" s="7">
        <v>99</v>
      </c>
      <c r="M109" s="7">
        <v>1</v>
      </c>
      <c r="N109" s="7" t="s">
        <v>315</v>
      </c>
      <c r="O109" s="7">
        <v>1993</v>
      </c>
      <c r="P109" s="7">
        <v>1994</v>
      </c>
      <c r="Q109" s="70">
        <v>177.12</v>
      </c>
      <c r="R109" s="7">
        <v>5</v>
      </c>
      <c r="S109" s="7">
        <v>1</v>
      </c>
      <c r="T109" s="77" t="s">
        <v>763</v>
      </c>
      <c r="U109" s="77" t="s">
        <v>763</v>
      </c>
      <c r="V109" s="119" t="s">
        <v>95</v>
      </c>
      <c r="W109" s="7">
        <v>768</v>
      </c>
      <c r="X109" s="7">
        <v>1</v>
      </c>
      <c r="Y109" s="7" t="s">
        <v>604</v>
      </c>
      <c r="Z109" s="7">
        <v>2012</v>
      </c>
      <c r="AA109" s="10">
        <v>2013</v>
      </c>
      <c r="AB109" s="70">
        <v>800.35</v>
      </c>
      <c r="AC109" s="7">
        <v>10</v>
      </c>
      <c r="AD109" s="7">
        <v>1</v>
      </c>
      <c r="AE109" s="67">
        <v>500</v>
      </c>
      <c r="AF109" s="67">
        <v>125</v>
      </c>
      <c r="AG109" s="127">
        <f t="shared" si="1"/>
        <v>0.8</v>
      </c>
    </row>
    <row r="110" spans="1:33" x14ac:dyDescent="0.3">
      <c r="A110" s="7">
        <v>31</v>
      </c>
      <c r="B110" s="7">
        <v>1</v>
      </c>
      <c r="C110" s="7" t="s">
        <v>468</v>
      </c>
      <c r="D110" s="68">
        <v>2007</v>
      </c>
      <c r="E110" s="73">
        <v>2009</v>
      </c>
      <c r="F110" s="66">
        <v>501</v>
      </c>
      <c r="G110" s="7">
        <v>6</v>
      </c>
      <c r="H110" s="67">
        <v>0</v>
      </c>
      <c r="I110" s="67">
        <v>2074</v>
      </c>
      <c r="J110" s="77">
        <v>2410</v>
      </c>
      <c r="K110" s="119" t="s">
        <v>95</v>
      </c>
      <c r="L110" s="7">
        <v>100</v>
      </c>
      <c r="M110" s="7">
        <v>1</v>
      </c>
      <c r="N110" s="7" t="s">
        <v>316</v>
      </c>
      <c r="O110" s="7">
        <v>1993</v>
      </c>
      <c r="P110" s="7">
        <v>1994</v>
      </c>
      <c r="Q110" s="70">
        <v>155.46</v>
      </c>
      <c r="R110" s="7">
        <v>5</v>
      </c>
      <c r="S110" s="7">
        <v>1</v>
      </c>
      <c r="T110" s="77" t="s">
        <v>763</v>
      </c>
      <c r="U110" s="77" t="s">
        <v>763</v>
      </c>
      <c r="V110" s="119" t="s">
        <v>95</v>
      </c>
      <c r="W110" s="7">
        <v>2888</v>
      </c>
      <c r="X110" s="7">
        <v>1</v>
      </c>
      <c r="Y110" s="7" t="s">
        <v>593</v>
      </c>
      <c r="Z110" s="7">
        <v>2001</v>
      </c>
      <c r="AA110" s="7">
        <v>2002</v>
      </c>
      <c r="AB110" s="70">
        <v>126</v>
      </c>
      <c r="AC110" s="7">
        <v>10</v>
      </c>
      <c r="AD110" s="7">
        <v>1</v>
      </c>
      <c r="AE110" s="77">
        <v>456</v>
      </c>
      <c r="AF110" s="77">
        <v>115</v>
      </c>
      <c r="AG110" s="127">
        <f t="shared" si="1"/>
        <v>0.79859894921190888</v>
      </c>
    </row>
    <row r="111" spans="1:33" x14ac:dyDescent="0.3">
      <c r="A111" s="7">
        <v>31</v>
      </c>
      <c r="B111" s="7">
        <v>1</v>
      </c>
      <c r="C111" s="7" t="s">
        <v>468</v>
      </c>
      <c r="D111" s="68">
        <v>2007</v>
      </c>
      <c r="E111" s="73">
        <v>2009</v>
      </c>
      <c r="F111" s="66">
        <v>199</v>
      </c>
      <c r="G111" s="7">
        <v>6</v>
      </c>
      <c r="H111" s="67">
        <v>0</v>
      </c>
      <c r="I111" s="67">
        <v>1384</v>
      </c>
      <c r="J111" s="77">
        <v>3079</v>
      </c>
      <c r="K111" s="119" t="s">
        <v>95</v>
      </c>
      <c r="L111" s="7">
        <v>138</v>
      </c>
      <c r="M111" s="7">
        <v>1</v>
      </c>
      <c r="N111" s="7" t="s">
        <v>243</v>
      </c>
      <c r="O111" s="7">
        <v>1993</v>
      </c>
      <c r="P111" s="7">
        <v>1994</v>
      </c>
      <c r="Q111" s="70">
        <v>426</v>
      </c>
      <c r="R111" s="7">
        <v>5</v>
      </c>
      <c r="S111" s="7">
        <v>1</v>
      </c>
      <c r="T111" s="77" t="s">
        <v>763</v>
      </c>
      <c r="U111" s="77" t="s">
        <v>763</v>
      </c>
      <c r="V111" s="119" t="s">
        <v>95</v>
      </c>
      <c r="W111" s="7">
        <v>486</v>
      </c>
      <c r="X111" s="7">
        <v>1</v>
      </c>
      <c r="Y111" s="7" t="s">
        <v>288</v>
      </c>
      <c r="Z111" s="7">
        <v>2015</v>
      </c>
      <c r="AA111" s="7">
        <v>2016</v>
      </c>
      <c r="AB111" s="70">
        <v>374.66</v>
      </c>
      <c r="AC111" s="7">
        <v>10</v>
      </c>
      <c r="AD111" s="7">
        <v>1</v>
      </c>
      <c r="AE111" s="67">
        <v>484</v>
      </c>
      <c r="AF111" s="67">
        <v>124</v>
      </c>
      <c r="AG111" s="127">
        <f t="shared" si="1"/>
        <v>0.79605263157894735</v>
      </c>
    </row>
    <row r="112" spans="1:33" x14ac:dyDescent="0.3">
      <c r="A112" s="7">
        <v>31</v>
      </c>
      <c r="B112" s="7">
        <v>1</v>
      </c>
      <c r="C112" s="7" t="s">
        <v>468</v>
      </c>
      <c r="D112" s="7">
        <v>2008</v>
      </c>
      <c r="E112" s="7">
        <v>2009</v>
      </c>
      <c r="F112" s="70">
        <v>501</v>
      </c>
      <c r="G112" s="7">
        <v>5</v>
      </c>
      <c r="H112" s="7">
        <v>1</v>
      </c>
      <c r="I112" s="67">
        <v>12821</v>
      </c>
      <c r="J112" s="67">
        <v>5111</v>
      </c>
      <c r="K112" s="119" t="s">
        <v>95</v>
      </c>
      <c r="L112" s="7">
        <v>150</v>
      </c>
      <c r="M112" s="7">
        <v>1</v>
      </c>
      <c r="N112" s="7" t="s">
        <v>317</v>
      </c>
      <c r="O112" s="7">
        <v>1993</v>
      </c>
      <c r="P112" s="7">
        <v>1994</v>
      </c>
      <c r="Q112" s="70">
        <v>536.66</v>
      </c>
      <c r="R112" s="7">
        <v>5</v>
      </c>
      <c r="S112" s="7">
        <v>1</v>
      </c>
      <c r="T112" s="77" t="s">
        <v>763</v>
      </c>
      <c r="U112" s="77" t="s">
        <v>763</v>
      </c>
      <c r="V112" s="119" t="s">
        <v>95</v>
      </c>
      <c r="W112" s="7">
        <v>836</v>
      </c>
      <c r="X112" s="7">
        <v>1</v>
      </c>
      <c r="Y112" s="7" t="s">
        <v>307</v>
      </c>
      <c r="Z112" s="7">
        <v>1997</v>
      </c>
      <c r="AA112" s="7">
        <v>1998</v>
      </c>
      <c r="AB112" s="70">
        <v>1000</v>
      </c>
      <c r="AC112" s="7">
        <v>10</v>
      </c>
      <c r="AD112" s="7">
        <v>1</v>
      </c>
      <c r="AE112" s="77">
        <v>253</v>
      </c>
      <c r="AF112" s="77">
        <v>65</v>
      </c>
      <c r="AG112" s="127">
        <f t="shared" si="1"/>
        <v>0.79559748427672961</v>
      </c>
    </row>
    <row r="113" spans="1:33" x14ac:dyDescent="0.3">
      <c r="A113" s="7">
        <v>31</v>
      </c>
      <c r="B113" s="7">
        <v>1</v>
      </c>
      <c r="C113" s="7" t="s">
        <v>468</v>
      </c>
      <c r="D113" s="7">
        <v>2012</v>
      </c>
      <c r="E113" s="7">
        <v>2014</v>
      </c>
      <c r="F113" s="70">
        <v>501</v>
      </c>
      <c r="G113" s="7">
        <v>7</v>
      </c>
      <c r="H113" s="7">
        <v>1</v>
      </c>
      <c r="I113" s="67">
        <v>11715</v>
      </c>
      <c r="J113" s="67">
        <v>5900</v>
      </c>
      <c r="K113" s="119" t="s">
        <v>95</v>
      </c>
      <c r="L113" s="7">
        <v>192</v>
      </c>
      <c r="M113" s="7">
        <v>1</v>
      </c>
      <c r="N113" s="7" t="s">
        <v>318</v>
      </c>
      <c r="O113" s="7">
        <v>1993</v>
      </c>
      <c r="P113" s="7">
        <v>1994</v>
      </c>
      <c r="Q113" s="70">
        <v>175</v>
      </c>
      <c r="R113" s="7">
        <v>5</v>
      </c>
      <c r="S113" s="7">
        <v>1</v>
      </c>
      <c r="T113" s="77" t="s">
        <v>763</v>
      </c>
      <c r="U113" s="77" t="s">
        <v>763</v>
      </c>
      <c r="V113" s="119" t="s">
        <v>95</v>
      </c>
      <c r="W113" s="7">
        <v>682</v>
      </c>
      <c r="X113" s="7">
        <v>1</v>
      </c>
      <c r="Y113" s="7" t="s">
        <v>336</v>
      </c>
      <c r="Z113" s="68">
        <v>2011</v>
      </c>
      <c r="AA113" s="73">
        <v>2012</v>
      </c>
      <c r="AB113" s="66">
        <v>126.04</v>
      </c>
      <c r="AC113" s="7">
        <v>10</v>
      </c>
      <c r="AD113" s="7">
        <v>1</v>
      </c>
      <c r="AE113" s="67">
        <v>945</v>
      </c>
      <c r="AF113" s="67">
        <v>245</v>
      </c>
      <c r="AG113" s="127">
        <f t="shared" si="1"/>
        <v>0.79411764705882348</v>
      </c>
    </row>
    <row r="114" spans="1:33" x14ac:dyDescent="0.3">
      <c r="A114" s="7">
        <v>31</v>
      </c>
      <c r="B114" s="7">
        <v>1</v>
      </c>
      <c r="C114" s="7" t="s">
        <v>468</v>
      </c>
      <c r="D114" s="7">
        <v>2014</v>
      </c>
      <c r="E114" s="7">
        <v>2016</v>
      </c>
      <c r="F114" s="7">
        <v>180</v>
      </c>
      <c r="G114" s="7">
        <v>10</v>
      </c>
      <c r="H114" s="7">
        <v>1</v>
      </c>
      <c r="I114" s="77">
        <v>6814</v>
      </c>
      <c r="J114" s="77">
        <v>6630</v>
      </c>
      <c r="K114" s="119" t="s">
        <v>95</v>
      </c>
      <c r="L114" s="7">
        <v>194</v>
      </c>
      <c r="M114" s="7">
        <v>1</v>
      </c>
      <c r="N114" s="7" t="s">
        <v>319</v>
      </c>
      <c r="O114" s="7">
        <v>1993</v>
      </c>
      <c r="P114" s="7">
        <v>1994</v>
      </c>
      <c r="Q114" s="70">
        <v>272.87</v>
      </c>
      <c r="R114" s="7">
        <v>5</v>
      </c>
      <c r="S114" s="7">
        <v>1</v>
      </c>
      <c r="T114" s="77" t="s">
        <v>763</v>
      </c>
      <c r="U114" s="77" t="s">
        <v>763</v>
      </c>
      <c r="V114" s="119" t="s">
        <v>95</v>
      </c>
      <c r="W114" s="7">
        <v>4</v>
      </c>
      <c r="X114" s="7">
        <v>1</v>
      </c>
      <c r="Y114" s="7" t="s">
        <v>536</v>
      </c>
      <c r="Z114" s="7">
        <v>2001</v>
      </c>
      <c r="AA114" s="7">
        <v>2002</v>
      </c>
      <c r="AB114" s="70">
        <v>1</v>
      </c>
      <c r="AC114" s="7">
        <v>10</v>
      </c>
      <c r="AD114" s="7">
        <v>1</v>
      </c>
      <c r="AE114" s="77">
        <v>279</v>
      </c>
      <c r="AF114" s="77">
        <v>73</v>
      </c>
      <c r="AG114" s="127">
        <f t="shared" si="1"/>
        <v>0.79261363636363635</v>
      </c>
    </row>
    <row r="115" spans="1:33" x14ac:dyDescent="0.3">
      <c r="A115" s="7">
        <v>32</v>
      </c>
      <c r="B115" s="7">
        <v>1</v>
      </c>
      <c r="C115" s="7" t="s">
        <v>537</v>
      </c>
      <c r="D115" s="7">
        <v>2001</v>
      </c>
      <c r="E115" s="7">
        <v>2002</v>
      </c>
      <c r="F115" s="70">
        <v>1</v>
      </c>
      <c r="G115" s="7">
        <v>10</v>
      </c>
      <c r="H115" s="7">
        <v>1</v>
      </c>
      <c r="I115" s="77">
        <v>626</v>
      </c>
      <c r="J115" s="77">
        <v>307</v>
      </c>
      <c r="K115" s="119" t="s">
        <v>95</v>
      </c>
      <c r="L115" s="7">
        <v>199</v>
      </c>
      <c r="M115" s="7">
        <v>1</v>
      </c>
      <c r="N115" s="7" t="s">
        <v>320</v>
      </c>
      <c r="O115" s="7">
        <v>1993</v>
      </c>
      <c r="P115" s="7">
        <v>1994</v>
      </c>
      <c r="Q115" s="70">
        <v>361</v>
      </c>
      <c r="R115" s="7">
        <v>5</v>
      </c>
      <c r="S115" s="7">
        <v>1</v>
      </c>
      <c r="T115" s="77" t="s">
        <v>763</v>
      </c>
      <c r="U115" s="77" t="s">
        <v>763</v>
      </c>
      <c r="V115" s="119" t="s">
        <v>95</v>
      </c>
      <c r="W115" s="7">
        <v>332</v>
      </c>
      <c r="X115" s="7">
        <v>1</v>
      </c>
      <c r="Y115" s="7" t="s">
        <v>502</v>
      </c>
      <c r="Z115" s="68">
        <v>2009</v>
      </c>
      <c r="AA115" s="68">
        <v>2010</v>
      </c>
      <c r="AB115" s="66">
        <v>126.21</v>
      </c>
      <c r="AC115" s="10">
        <v>8</v>
      </c>
      <c r="AD115" s="67">
        <v>1</v>
      </c>
      <c r="AE115" s="67">
        <v>663</v>
      </c>
      <c r="AF115" s="67">
        <v>174</v>
      </c>
      <c r="AG115" s="127">
        <f t="shared" si="1"/>
        <v>0.79211469534050183</v>
      </c>
    </row>
    <row r="116" spans="1:33" x14ac:dyDescent="0.3">
      <c r="A116" s="7">
        <v>32</v>
      </c>
      <c r="B116" s="7">
        <v>1</v>
      </c>
      <c r="C116" s="7" t="s">
        <v>537</v>
      </c>
      <c r="D116" s="7">
        <v>2004</v>
      </c>
      <c r="E116" s="7">
        <v>2005</v>
      </c>
      <c r="F116" s="70">
        <v>350</v>
      </c>
      <c r="G116" s="7">
        <v>10</v>
      </c>
      <c r="H116" s="7">
        <v>0</v>
      </c>
      <c r="I116" s="77">
        <v>678</v>
      </c>
      <c r="J116" s="77">
        <v>1182</v>
      </c>
      <c r="K116" s="119" t="s">
        <v>95</v>
      </c>
      <c r="L116" s="7">
        <v>264</v>
      </c>
      <c r="M116" s="7">
        <v>1</v>
      </c>
      <c r="N116" s="7" t="s">
        <v>274</v>
      </c>
      <c r="O116" s="7">
        <v>1993</v>
      </c>
      <c r="P116" s="7">
        <v>1994</v>
      </c>
      <c r="Q116" s="70">
        <v>926.28</v>
      </c>
      <c r="R116" s="7">
        <v>3</v>
      </c>
      <c r="S116" s="7">
        <v>1</v>
      </c>
      <c r="T116" s="77" t="s">
        <v>763</v>
      </c>
      <c r="U116" s="77" t="s">
        <v>763</v>
      </c>
      <c r="V116" s="119" t="s">
        <v>95</v>
      </c>
      <c r="W116" s="7">
        <v>769</v>
      </c>
      <c r="X116" s="7">
        <v>1</v>
      </c>
      <c r="Y116" s="7" t="s">
        <v>300</v>
      </c>
      <c r="Z116" s="7">
        <v>1997</v>
      </c>
      <c r="AA116" s="7">
        <v>1998</v>
      </c>
      <c r="AB116" s="70">
        <v>315</v>
      </c>
      <c r="AC116" s="7">
        <v>10</v>
      </c>
      <c r="AD116" s="7">
        <v>1</v>
      </c>
      <c r="AE116" s="77">
        <v>1941</v>
      </c>
      <c r="AF116" s="77">
        <v>510</v>
      </c>
      <c r="AG116" s="127">
        <f t="shared" si="1"/>
        <v>0.79192166462668301</v>
      </c>
    </row>
    <row r="117" spans="1:33" x14ac:dyDescent="0.3">
      <c r="A117" s="7">
        <v>32</v>
      </c>
      <c r="B117" s="7">
        <v>1</v>
      </c>
      <c r="C117" s="7" t="s">
        <v>537</v>
      </c>
      <c r="D117" s="7">
        <v>2006</v>
      </c>
      <c r="E117" s="10">
        <v>2007</v>
      </c>
      <c r="F117" s="70">
        <v>350</v>
      </c>
      <c r="G117" s="10">
        <v>10</v>
      </c>
      <c r="H117" s="7">
        <v>0</v>
      </c>
      <c r="I117" s="67">
        <v>447</v>
      </c>
      <c r="J117" s="67">
        <v>725</v>
      </c>
      <c r="K117" s="119" t="s">
        <v>95</v>
      </c>
      <c r="L117" s="7">
        <v>273</v>
      </c>
      <c r="M117" s="7">
        <v>1</v>
      </c>
      <c r="N117" s="7" t="s">
        <v>321</v>
      </c>
      <c r="O117" s="7">
        <v>1993</v>
      </c>
      <c r="P117" s="7">
        <v>1994</v>
      </c>
      <c r="Q117" s="70">
        <v>555.4</v>
      </c>
      <c r="R117" s="7">
        <v>5</v>
      </c>
      <c r="S117" s="7">
        <v>1</v>
      </c>
      <c r="T117" s="77" t="s">
        <v>763</v>
      </c>
      <c r="U117" s="77" t="s">
        <v>763</v>
      </c>
      <c r="V117" s="119" t="s">
        <v>95</v>
      </c>
      <c r="W117" s="7">
        <v>771</v>
      </c>
      <c r="X117" s="7">
        <v>1</v>
      </c>
      <c r="Y117" s="7" t="s">
        <v>478</v>
      </c>
      <c r="Z117" s="68">
        <v>2007</v>
      </c>
      <c r="AA117" s="73">
        <v>2008</v>
      </c>
      <c r="AB117" s="66">
        <v>750</v>
      </c>
      <c r="AC117" s="7">
        <v>10</v>
      </c>
      <c r="AD117" s="67">
        <v>1</v>
      </c>
      <c r="AE117" s="67">
        <v>289</v>
      </c>
      <c r="AF117" s="77">
        <v>76</v>
      </c>
      <c r="AG117" s="127">
        <f t="shared" si="1"/>
        <v>0.79178082191780819</v>
      </c>
    </row>
    <row r="118" spans="1:33" x14ac:dyDescent="0.3">
      <c r="A118" s="7">
        <v>36</v>
      </c>
      <c r="B118" s="7">
        <v>1</v>
      </c>
      <c r="C118" s="7" t="s">
        <v>538</v>
      </c>
      <c r="D118" s="7">
        <v>2001</v>
      </c>
      <c r="E118" s="7">
        <v>2002</v>
      </c>
      <c r="F118" s="70">
        <v>50</v>
      </c>
      <c r="G118" s="7">
        <v>4</v>
      </c>
      <c r="H118" s="7">
        <v>1</v>
      </c>
      <c r="I118" s="77">
        <v>132</v>
      </c>
      <c r="J118" s="77">
        <v>114</v>
      </c>
      <c r="K118" s="119" t="s">
        <v>95</v>
      </c>
      <c r="L118" s="7">
        <v>314</v>
      </c>
      <c r="M118" s="7">
        <v>1</v>
      </c>
      <c r="N118" s="7" t="s">
        <v>276</v>
      </c>
      <c r="O118" s="7">
        <v>1993</v>
      </c>
      <c r="P118" s="7">
        <v>1994</v>
      </c>
      <c r="Q118" s="70">
        <v>400</v>
      </c>
      <c r="R118" s="7">
        <v>3</v>
      </c>
      <c r="S118" s="7">
        <v>1</v>
      </c>
      <c r="T118" s="77" t="s">
        <v>763</v>
      </c>
      <c r="U118" s="77" t="s">
        <v>763</v>
      </c>
      <c r="V118" s="119" t="s">
        <v>95</v>
      </c>
      <c r="W118" s="7">
        <v>2536</v>
      </c>
      <c r="X118" s="7">
        <v>1</v>
      </c>
      <c r="Y118" s="7" t="s">
        <v>407</v>
      </c>
      <c r="Z118" s="7">
        <v>2001</v>
      </c>
      <c r="AA118" s="7">
        <v>2002</v>
      </c>
      <c r="AB118" s="70">
        <v>256</v>
      </c>
      <c r="AC118" s="7">
        <v>10</v>
      </c>
      <c r="AD118" s="7">
        <v>1</v>
      </c>
      <c r="AE118" s="77">
        <v>273</v>
      </c>
      <c r="AF118" s="77">
        <v>72</v>
      </c>
      <c r="AG118" s="127">
        <f t="shared" si="1"/>
        <v>0.79130434782608694</v>
      </c>
    </row>
    <row r="119" spans="1:33" x14ac:dyDescent="0.3">
      <c r="A119" s="7">
        <v>36</v>
      </c>
      <c r="B119" s="7">
        <v>1</v>
      </c>
      <c r="C119" s="7" t="s">
        <v>640</v>
      </c>
      <c r="D119" s="7">
        <v>2005</v>
      </c>
      <c r="E119" s="7">
        <v>2006</v>
      </c>
      <c r="F119" s="70">
        <v>50</v>
      </c>
      <c r="G119" s="7">
        <v>4</v>
      </c>
      <c r="H119" s="10">
        <v>1</v>
      </c>
      <c r="I119" s="67">
        <v>101</v>
      </c>
      <c r="J119" s="67">
        <v>72</v>
      </c>
      <c r="K119" s="119" t="s">
        <v>95</v>
      </c>
      <c r="L119" s="7">
        <v>316</v>
      </c>
      <c r="M119" s="7">
        <v>1</v>
      </c>
      <c r="N119" s="7" t="s">
        <v>322</v>
      </c>
      <c r="O119" s="7">
        <v>1993</v>
      </c>
      <c r="P119" s="7">
        <v>1994</v>
      </c>
      <c r="Q119" s="70">
        <v>396.69</v>
      </c>
      <c r="R119" s="7">
        <v>5</v>
      </c>
      <c r="S119" s="7">
        <v>1</v>
      </c>
      <c r="T119" s="77" t="s">
        <v>763</v>
      </c>
      <c r="U119" s="77" t="s">
        <v>763</v>
      </c>
      <c r="V119" s="119" t="s">
        <v>95</v>
      </c>
      <c r="W119" s="7">
        <v>507</v>
      </c>
      <c r="X119" s="7">
        <v>1</v>
      </c>
      <c r="Y119" s="7" t="s">
        <v>331</v>
      </c>
      <c r="Z119" s="7">
        <v>2011</v>
      </c>
      <c r="AA119" s="7">
        <v>2012</v>
      </c>
      <c r="AB119" s="70">
        <v>800</v>
      </c>
      <c r="AC119" s="7">
        <v>5</v>
      </c>
      <c r="AD119" s="7">
        <v>1</v>
      </c>
      <c r="AE119" s="67">
        <v>549</v>
      </c>
      <c r="AF119" s="67">
        <v>145</v>
      </c>
      <c r="AG119" s="127">
        <f t="shared" si="1"/>
        <v>0.79106628242074928</v>
      </c>
    </row>
    <row r="120" spans="1:33" x14ac:dyDescent="0.3">
      <c r="A120" s="7">
        <v>38</v>
      </c>
      <c r="B120" s="7">
        <v>1</v>
      </c>
      <c r="C120" s="7" t="s">
        <v>314</v>
      </c>
      <c r="D120" s="7">
        <v>1993</v>
      </c>
      <c r="E120" s="7">
        <v>1994</v>
      </c>
      <c r="F120" s="70">
        <v>415</v>
      </c>
      <c r="G120" s="7">
        <v>4</v>
      </c>
      <c r="H120" s="7">
        <v>1</v>
      </c>
      <c r="I120" s="77" t="s">
        <v>763</v>
      </c>
      <c r="J120" s="77" t="s">
        <v>763</v>
      </c>
      <c r="K120" s="119" t="s">
        <v>95</v>
      </c>
      <c r="L120" s="7">
        <v>319</v>
      </c>
      <c r="M120" s="7">
        <v>1</v>
      </c>
      <c r="N120" s="7" t="s">
        <v>323</v>
      </c>
      <c r="O120" s="7">
        <v>1993</v>
      </c>
      <c r="P120" s="7">
        <v>1994</v>
      </c>
      <c r="Q120" s="70">
        <v>99.6</v>
      </c>
      <c r="R120" s="7">
        <v>5</v>
      </c>
      <c r="S120" s="7">
        <v>1</v>
      </c>
      <c r="T120" s="77" t="s">
        <v>763</v>
      </c>
      <c r="U120" s="77" t="s">
        <v>763</v>
      </c>
      <c r="V120" s="119" t="s">
        <v>95</v>
      </c>
      <c r="W120" s="7">
        <v>299</v>
      </c>
      <c r="X120" s="7">
        <v>1</v>
      </c>
      <c r="Y120" s="7" t="s">
        <v>377</v>
      </c>
      <c r="Z120" s="7">
        <v>2011</v>
      </c>
      <c r="AA120" s="7">
        <v>2013</v>
      </c>
      <c r="AB120" s="70">
        <v>725.96</v>
      </c>
      <c r="AC120" s="7">
        <v>5</v>
      </c>
      <c r="AD120" s="7">
        <v>1</v>
      </c>
      <c r="AE120" s="67">
        <v>727</v>
      </c>
      <c r="AF120" s="67">
        <v>194</v>
      </c>
      <c r="AG120" s="127">
        <f t="shared" si="1"/>
        <v>0.78935939196525517</v>
      </c>
    </row>
    <row r="121" spans="1:33" x14ac:dyDescent="0.3">
      <c r="A121" s="7">
        <v>38</v>
      </c>
      <c r="B121" s="7">
        <v>1</v>
      </c>
      <c r="C121" s="7" t="s">
        <v>314</v>
      </c>
      <c r="D121" s="7">
        <v>1997</v>
      </c>
      <c r="E121" s="7">
        <v>1998</v>
      </c>
      <c r="F121" s="70">
        <v>315</v>
      </c>
      <c r="G121" s="7">
        <v>4</v>
      </c>
      <c r="H121" s="7">
        <v>1</v>
      </c>
      <c r="I121" s="77">
        <v>97</v>
      </c>
      <c r="J121" s="77">
        <v>10</v>
      </c>
      <c r="K121" s="119" t="s">
        <v>95</v>
      </c>
      <c r="L121" s="7">
        <v>381</v>
      </c>
      <c r="M121" s="7">
        <v>1</v>
      </c>
      <c r="N121" s="7" t="s">
        <v>324</v>
      </c>
      <c r="O121" s="7">
        <v>1993</v>
      </c>
      <c r="P121" s="7">
        <v>1994</v>
      </c>
      <c r="Q121" s="70">
        <v>375.39</v>
      </c>
      <c r="R121" s="7">
        <v>5</v>
      </c>
      <c r="S121" s="7">
        <v>1</v>
      </c>
      <c r="T121" s="77" t="s">
        <v>763</v>
      </c>
      <c r="U121" s="77" t="s">
        <v>763</v>
      </c>
      <c r="V121" s="119" t="s">
        <v>95</v>
      </c>
      <c r="W121" s="7">
        <v>484</v>
      </c>
      <c r="X121" s="7">
        <v>1</v>
      </c>
      <c r="Y121" s="7" t="s">
        <v>425</v>
      </c>
      <c r="Z121" s="68">
        <v>2007</v>
      </c>
      <c r="AA121" s="73">
        <v>2008</v>
      </c>
      <c r="AB121" s="66">
        <v>200</v>
      </c>
      <c r="AC121" s="7">
        <v>7</v>
      </c>
      <c r="AD121" s="67">
        <v>1</v>
      </c>
      <c r="AE121" s="67">
        <v>521</v>
      </c>
      <c r="AF121" s="77">
        <v>140</v>
      </c>
      <c r="AG121" s="127">
        <f t="shared" si="1"/>
        <v>0.78819969742813922</v>
      </c>
    </row>
    <row r="122" spans="1:33" x14ac:dyDescent="0.3">
      <c r="A122" s="7">
        <v>38</v>
      </c>
      <c r="B122" s="7">
        <v>1</v>
      </c>
      <c r="C122" s="7" t="s">
        <v>314</v>
      </c>
      <c r="D122" s="7">
        <v>2001</v>
      </c>
      <c r="E122" s="7">
        <v>2002</v>
      </c>
      <c r="F122" s="70">
        <v>837.38</v>
      </c>
      <c r="G122" s="7">
        <v>10</v>
      </c>
      <c r="H122" s="7">
        <v>1</v>
      </c>
      <c r="I122" s="77">
        <v>105</v>
      </c>
      <c r="J122" s="77">
        <v>5</v>
      </c>
      <c r="K122" s="119" t="s">
        <v>95</v>
      </c>
      <c r="L122" s="7">
        <v>391</v>
      </c>
      <c r="M122" s="7">
        <v>1</v>
      </c>
      <c r="N122" s="7" t="s">
        <v>325</v>
      </c>
      <c r="O122" s="7">
        <v>1993</v>
      </c>
      <c r="P122" s="7">
        <v>1994</v>
      </c>
      <c r="Q122" s="70">
        <v>375</v>
      </c>
      <c r="R122" s="7">
        <v>3</v>
      </c>
      <c r="S122" s="7">
        <v>0</v>
      </c>
      <c r="T122" s="77" t="s">
        <v>763</v>
      </c>
      <c r="U122" s="77" t="s">
        <v>763</v>
      </c>
      <c r="V122" s="119" t="s">
        <v>95</v>
      </c>
      <c r="W122" s="7">
        <v>447</v>
      </c>
      <c r="X122" s="7">
        <v>1</v>
      </c>
      <c r="Y122" s="7" t="s">
        <v>558</v>
      </c>
      <c r="Z122" s="7">
        <v>2001</v>
      </c>
      <c r="AA122" s="7">
        <v>2002</v>
      </c>
      <c r="AB122" s="70">
        <v>126</v>
      </c>
      <c r="AC122" s="7">
        <v>10</v>
      </c>
      <c r="AD122" s="7">
        <v>1</v>
      </c>
      <c r="AE122" s="77">
        <v>160</v>
      </c>
      <c r="AF122" s="77">
        <v>43</v>
      </c>
      <c r="AG122" s="127">
        <f t="shared" si="1"/>
        <v>0.78817733990147787</v>
      </c>
    </row>
    <row r="123" spans="1:33" x14ac:dyDescent="0.3">
      <c r="A123" s="7">
        <v>38</v>
      </c>
      <c r="B123" s="7">
        <v>1</v>
      </c>
      <c r="C123" s="7" t="s">
        <v>886</v>
      </c>
      <c r="D123" s="7">
        <v>2005</v>
      </c>
      <c r="E123" s="7">
        <v>2006</v>
      </c>
      <c r="F123" s="70">
        <v>447.1</v>
      </c>
      <c r="G123" s="7">
        <v>10</v>
      </c>
      <c r="H123" s="10">
        <v>1</v>
      </c>
      <c r="I123" s="67">
        <v>77</v>
      </c>
      <c r="J123" s="67">
        <v>10</v>
      </c>
      <c r="K123" s="119" t="s">
        <v>95</v>
      </c>
      <c r="L123" s="7">
        <v>415</v>
      </c>
      <c r="M123" s="7">
        <v>1</v>
      </c>
      <c r="N123" s="7" t="s">
        <v>326</v>
      </c>
      <c r="O123" s="7">
        <v>1993</v>
      </c>
      <c r="P123" s="7">
        <v>1994</v>
      </c>
      <c r="Q123" s="70">
        <v>315</v>
      </c>
      <c r="R123" s="7">
        <v>1</v>
      </c>
      <c r="S123" s="7">
        <v>1</v>
      </c>
      <c r="T123" s="77" t="s">
        <v>763</v>
      </c>
      <c r="U123" s="77" t="s">
        <v>763</v>
      </c>
      <c r="V123" s="119" t="s">
        <v>95</v>
      </c>
      <c r="W123" s="7">
        <v>423</v>
      </c>
      <c r="X123" s="7">
        <v>1</v>
      </c>
      <c r="Y123" s="7" t="s">
        <v>284</v>
      </c>
      <c r="Z123" s="7">
        <v>2013</v>
      </c>
      <c r="AA123" s="7">
        <v>2014</v>
      </c>
      <c r="AB123" s="7">
        <v>180</v>
      </c>
      <c r="AC123" s="7">
        <v>10</v>
      </c>
      <c r="AD123" s="7">
        <v>1</v>
      </c>
      <c r="AE123" s="77">
        <v>1730</v>
      </c>
      <c r="AF123" s="77">
        <v>466</v>
      </c>
      <c r="AG123" s="127">
        <f t="shared" si="1"/>
        <v>0.78779599271402545</v>
      </c>
    </row>
    <row r="124" spans="1:33" x14ac:dyDescent="0.3">
      <c r="A124" s="7">
        <v>38</v>
      </c>
      <c r="B124" s="7">
        <v>1</v>
      </c>
      <c r="C124" s="7" t="s">
        <v>314</v>
      </c>
      <c r="D124" s="7">
        <v>2011</v>
      </c>
      <c r="E124" s="7">
        <v>2012</v>
      </c>
      <c r="F124" s="7">
        <v>911.14</v>
      </c>
      <c r="G124" s="7">
        <v>10</v>
      </c>
      <c r="H124" s="7">
        <v>1</v>
      </c>
      <c r="I124" s="77">
        <v>36</v>
      </c>
      <c r="J124" s="77">
        <v>1</v>
      </c>
      <c r="K124" s="119" t="s">
        <v>95</v>
      </c>
      <c r="L124" s="7">
        <v>426</v>
      </c>
      <c r="M124" s="7">
        <v>1</v>
      </c>
      <c r="N124" s="7" t="s">
        <v>327</v>
      </c>
      <c r="O124" s="7">
        <v>1993</v>
      </c>
      <c r="P124" s="7">
        <v>1994</v>
      </c>
      <c r="Q124" s="70">
        <v>170</v>
      </c>
      <c r="R124" s="7">
        <v>5</v>
      </c>
      <c r="S124" s="7">
        <v>1</v>
      </c>
      <c r="T124" s="77" t="s">
        <v>763</v>
      </c>
      <c r="U124" s="77" t="s">
        <v>763</v>
      </c>
      <c r="V124" s="119" t="s">
        <v>95</v>
      </c>
      <c r="W124" s="7">
        <v>2906</v>
      </c>
      <c r="X124" s="7">
        <v>1</v>
      </c>
      <c r="Y124" s="7" t="s">
        <v>685</v>
      </c>
      <c r="Z124" s="7">
        <v>2014</v>
      </c>
      <c r="AA124" s="7">
        <v>2016</v>
      </c>
      <c r="AB124" s="7">
        <v>1084.55</v>
      </c>
      <c r="AC124" s="7">
        <v>10</v>
      </c>
      <c r="AD124" s="7">
        <v>1</v>
      </c>
      <c r="AE124" s="77">
        <v>538</v>
      </c>
      <c r="AF124" s="77">
        <v>145</v>
      </c>
      <c r="AG124" s="127">
        <f t="shared" si="1"/>
        <v>0.78770131771595897</v>
      </c>
    </row>
    <row r="125" spans="1:33" x14ac:dyDescent="0.3">
      <c r="A125" s="7">
        <v>47</v>
      </c>
      <c r="B125" s="7">
        <v>1</v>
      </c>
      <c r="C125" s="7" t="s">
        <v>236</v>
      </c>
      <c r="D125" s="7">
        <v>1991</v>
      </c>
      <c r="E125" s="7">
        <v>1993</v>
      </c>
      <c r="F125" s="70">
        <v>200</v>
      </c>
      <c r="G125" s="7">
        <v>5</v>
      </c>
      <c r="H125" s="7">
        <v>0</v>
      </c>
      <c r="I125" s="77" t="s">
        <v>763</v>
      </c>
      <c r="J125" s="77" t="s">
        <v>763</v>
      </c>
      <c r="K125" s="119" t="s">
        <v>95</v>
      </c>
      <c r="L125" s="7">
        <v>483</v>
      </c>
      <c r="M125" s="7">
        <v>1</v>
      </c>
      <c r="N125" s="7" t="s">
        <v>328</v>
      </c>
      <c r="O125" s="7">
        <v>1993</v>
      </c>
      <c r="P125" s="7">
        <v>1994</v>
      </c>
      <c r="Q125" s="70">
        <v>361.54</v>
      </c>
      <c r="R125" s="7">
        <v>3</v>
      </c>
      <c r="S125" s="7">
        <v>0</v>
      </c>
      <c r="T125" s="77" t="s">
        <v>763</v>
      </c>
      <c r="U125" s="77" t="s">
        <v>763</v>
      </c>
      <c r="V125" s="119" t="s">
        <v>95</v>
      </c>
      <c r="W125" s="7">
        <v>912</v>
      </c>
      <c r="X125" s="7">
        <v>1</v>
      </c>
      <c r="Y125" s="7" t="s">
        <v>403</v>
      </c>
      <c r="Z125" s="7">
        <v>1994</v>
      </c>
      <c r="AA125" s="7">
        <v>1995</v>
      </c>
      <c r="AB125" s="70">
        <v>374.43</v>
      </c>
      <c r="AC125" s="7">
        <v>10</v>
      </c>
      <c r="AD125" s="7">
        <v>1</v>
      </c>
      <c r="AE125" s="77">
        <v>2588</v>
      </c>
      <c r="AF125" s="77">
        <v>699</v>
      </c>
      <c r="AG125" s="127">
        <f t="shared" si="1"/>
        <v>0.78734408275022816</v>
      </c>
    </row>
    <row r="126" spans="1:33" x14ac:dyDescent="0.3">
      <c r="A126" s="7">
        <v>47</v>
      </c>
      <c r="B126" s="7">
        <v>1</v>
      </c>
      <c r="C126" s="7" t="s">
        <v>236</v>
      </c>
      <c r="D126" s="7">
        <v>1992</v>
      </c>
      <c r="E126" s="7">
        <v>1993</v>
      </c>
      <c r="F126" s="70">
        <v>125</v>
      </c>
      <c r="G126" s="7">
        <v>4</v>
      </c>
      <c r="H126" s="7">
        <v>0</v>
      </c>
      <c r="I126" s="77" t="s">
        <v>763</v>
      </c>
      <c r="J126" s="77" t="s">
        <v>763</v>
      </c>
      <c r="K126" s="119" t="s">
        <v>95</v>
      </c>
      <c r="L126" s="7">
        <v>483</v>
      </c>
      <c r="M126" s="7">
        <v>1</v>
      </c>
      <c r="N126" s="7" t="s">
        <v>329</v>
      </c>
      <c r="O126" s="7">
        <v>1993</v>
      </c>
      <c r="P126" s="7">
        <v>1994</v>
      </c>
      <c r="Q126" s="70">
        <v>318.08999999999997</v>
      </c>
      <c r="R126" s="7">
        <v>4</v>
      </c>
      <c r="S126" s="7">
        <v>1</v>
      </c>
      <c r="T126" s="77" t="s">
        <v>763</v>
      </c>
      <c r="U126" s="77" t="s">
        <v>763</v>
      </c>
      <c r="V126" s="119" t="s">
        <v>95</v>
      </c>
      <c r="W126" s="7">
        <v>676</v>
      </c>
      <c r="X126" s="7">
        <v>1</v>
      </c>
      <c r="Y126" s="7" t="s">
        <v>230</v>
      </c>
      <c r="Z126" s="7">
        <v>2011</v>
      </c>
      <c r="AA126" s="7">
        <v>2012</v>
      </c>
      <c r="AB126" s="70">
        <v>500</v>
      </c>
      <c r="AC126" s="7">
        <v>10</v>
      </c>
      <c r="AD126" s="7">
        <v>1</v>
      </c>
      <c r="AE126" s="67">
        <v>240</v>
      </c>
      <c r="AF126" s="67">
        <v>65</v>
      </c>
      <c r="AG126" s="127">
        <f t="shared" si="1"/>
        <v>0.78688524590163933</v>
      </c>
    </row>
    <row r="127" spans="1:33" x14ac:dyDescent="0.3">
      <c r="A127" s="7">
        <v>47</v>
      </c>
      <c r="B127" s="7">
        <v>1</v>
      </c>
      <c r="C127" s="7" t="s">
        <v>236</v>
      </c>
      <c r="D127" s="7">
        <v>1996</v>
      </c>
      <c r="E127" s="7">
        <v>1997</v>
      </c>
      <c r="F127" s="70">
        <v>315</v>
      </c>
      <c r="G127" s="7">
        <v>10</v>
      </c>
      <c r="H127" s="7">
        <v>0</v>
      </c>
      <c r="I127" s="77">
        <v>3475</v>
      </c>
      <c r="J127" s="77">
        <v>3686</v>
      </c>
      <c r="K127" s="119" t="s">
        <v>95</v>
      </c>
      <c r="L127" s="7">
        <v>497</v>
      </c>
      <c r="M127" s="7">
        <v>1</v>
      </c>
      <c r="N127" s="7" t="s">
        <v>330</v>
      </c>
      <c r="O127" s="7">
        <v>1993</v>
      </c>
      <c r="P127" s="7">
        <v>1994</v>
      </c>
      <c r="Q127" s="70">
        <v>430</v>
      </c>
      <c r="R127" s="7">
        <v>4</v>
      </c>
      <c r="S127" s="7">
        <v>1</v>
      </c>
      <c r="T127" s="77" t="s">
        <v>763</v>
      </c>
      <c r="U127" s="77" t="s">
        <v>763</v>
      </c>
      <c r="V127" s="119" t="s">
        <v>95</v>
      </c>
      <c r="W127" s="7">
        <v>347</v>
      </c>
      <c r="X127" s="7">
        <v>1</v>
      </c>
      <c r="Y127" s="7" t="s">
        <v>379</v>
      </c>
      <c r="Z127" s="68">
        <v>2011</v>
      </c>
      <c r="AA127" s="73">
        <v>2012</v>
      </c>
      <c r="AB127" s="66">
        <v>498.49</v>
      </c>
      <c r="AC127" s="7">
        <v>9</v>
      </c>
      <c r="AD127" s="7">
        <v>1</v>
      </c>
      <c r="AE127" s="67">
        <v>3944</v>
      </c>
      <c r="AF127" s="67">
        <v>1076</v>
      </c>
      <c r="AG127" s="127">
        <f t="shared" si="1"/>
        <v>0.78565737051792828</v>
      </c>
    </row>
    <row r="128" spans="1:33" x14ac:dyDescent="0.3">
      <c r="A128" s="7">
        <v>47</v>
      </c>
      <c r="B128" s="7">
        <v>1</v>
      </c>
      <c r="C128" s="7" t="s">
        <v>236</v>
      </c>
      <c r="D128" s="7">
        <v>1997</v>
      </c>
      <c r="E128" s="7">
        <v>1998</v>
      </c>
      <c r="F128" s="70">
        <v>315</v>
      </c>
      <c r="G128" s="7">
        <v>10</v>
      </c>
      <c r="H128" s="7">
        <v>1</v>
      </c>
      <c r="I128" s="77">
        <v>2252</v>
      </c>
      <c r="J128" s="77">
        <v>1688</v>
      </c>
      <c r="K128" s="119" t="s">
        <v>95</v>
      </c>
      <c r="L128" s="7">
        <v>507</v>
      </c>
      <c r="M128" s="7">
        <v>1</v>
      </c>
      <c r="N128" s="7" t="s">
        <v>331</v>
      </c>
      <c r="O128" s="7">
        <v>1993</v>
      </c>
      <c r="P128" s="7">
        <v>1994</v>
      </c>
      <c r="Q128" s="70">
        <v>600</v>
      </c>
      <c r="R128" s="7">
        <v>5</v>
      </c>
      <c r="S128" s="7">
        <v>1</v>
      </c>
      <c r="T128" s="77" t="s">
        <v>763</v>
      </c>
      <c r="U128" s="77" t="s">
        <v>763</v>
      </c>
      <c r="V128" s="119" t="s">
        <v>95</v>
      </c>
      <c r="W128" s="7">
        <v>771</v>
      </c>
      <c r="X128" s="7">
        <v>1</v>
      </c>
      <c r="Y128" s="7" t="s">
        <v>478</v>
      </c>
      <c r="Z128" s="7">
        <v>2013</v>
      </c>
      <c r="AA128" s="7">
        <v>2015</v>
      </c>
      <c r="AB128" s="7">
        <v>2392.38</v>
      </c>
      <c r="AC128" s="7">
        <v>10</v>
      </c>
      <c r="AD128" s="7">
        <v>1</v>
      </c>
      <c r="AE128" s="77">
        <v>171</v>
      </c>
      <c r="AF128" s="77">
        <v>47</v>
      </c>
      <c r="AG128" s="127">
        <f t="shared" si="1"/>
        <v>0.7844036697247706</v>
      </c>
    </row>
    <row r="129" spans="1:33" x14ac:dyDescent="0.3">
      <c r="A129" s="7">
        <v>47</v>
      </c>
      <c r="B129" s="7">
        <v>1</v>
      </c>
      <c r="C129" s="7" t="s">
        <v>236</v>
      </c>
      <c r="D129" s="68">
        <v>2007</v>
      </c>
      <c r="E129" s="73">
        <v>2008</v>
      </c>
      <c r="F129" s="66">
        <v>700</v>
      </c>
      <c r="G129" s="7">
        <v>10</v>
      </c>
      <c r="H129" s="67">
        <v>0</v>
      </c>
      <c r="I129" s="67">
        <v>2030</v>
      </c>
      <c r="J129" s="77">
        <v>3145</v>
      </c>
      <c r="K129" s="119" t="s">
        <v>95</v>
      </c>
      <c r="L129" s="7">
        <v>601</v>
      </c>
      <c r="M129" s="7">
        <v>1</v>
      </c>
      <c r="N129" s="7" t="s">
        <v>310</v>
      </c>
      <c r="O129" s="7">
        <v>1993</v>
      </c>
      <c r="P129" s="7">
        <v>1993</v>
      </c>
      <c r="Q129" s="70">
        <v>303.57</v>
      </c>
      <c r="R129" s="7">
        <v>4</v>
      </c>
      <c r="S129" s="7">
        <v>1</v>
      </c>
      <c r="T129" s="77" t="s">
        <v>763</v>
      </c>
      <c r="U129" s="77" t="s">
        <v>763</v>
      </c>
      <c r="V129" s="119" t="s">
        <v>95</v>
      </c>
      <c r="W129" s="7">
        <v>22</v>
      </c>
      <c r="X129" s="7">
        <v>1</v>
      </c>
      <c r="Y129" s="7" t="s">
        <v>312</v>
      </c>
      <c r="Z129" s="7">
        <v>1997</v>
      </c>
      <c r="AA129" s="7">
        <v>1998</v>
      </c>
      <c r="AB129" s="70">
        <v>315</v>
      </c>
      <c r="AC129" s="7">
        <v>10</v>
      </c>
      <c r="AD129" s="7">
        <v>1</v>
      </c>
      <c r="AE129" s="77">
        <v>1065</v>
      </c>
      <c r="AF129" s="77">
        <v>293</v>
      </c>
      <c r="AG129" s="127">
        <f t="shared" si="1"/>
        <v>0.78424153166421207</v>
      </c>
    </row>
    <row r="130" spans="1:33" x14ac:dyDescent="0.3">
      <c r="A130" s="7">
        <v>47</v>
      </c>
      <c r="B130" s="7">
        <v>1</v>
      </c>
      <c r="C130" s="7" t="s">
        <v>236</v>
      </c>
      <c r="D130" s="7">
        <v>2011</v>
      </c>
      <c r="E130" s="7">
        <v>2012</v>
      </c>
      <c r="F130" s="7">
        <v>190</v>
      </c>
      <c r="G130" s="7">
        <v>10</v>
      </c>
      <c r="H130" s="7">
        <v>0</v>
      </c>
      <c r="I130" s="77">
        <v>1996</v>
      </c>
      <c r="J130" s="77">
        <v>2430</v>
      </c>
      <c r="K130" s="119" t="s">
        <v>95</v>
      </c>
      <c r="L130" s="7">
        <v>611</v>
      </c>
      <c r="M130" s="7">
        <v>1</v>
      </c>
      <c r="N130" s="7" t="s">
        <v>332</v>
      </c>
      <c r="O130" s="7">
        <v>1993</v>
      </c>
      <c r="P130" s="7">
        <v>1994</v>
      </c>
      <c r="Q130" s="70">
        <v>291.14999999999998</v>
      </c>
      <c r="R130" s="7">
        <v>5</v>
      </c>
      <c r="S130" s="7">
        <v>1</v>
      </c>
      <c r="T130" s="77" t="s">
        <v>763</v>
      </c>
      <c r="U130" s="77" t="s">
        <v>763</v>
      </c>
      <c r="V130" s="119" t="s">
        <v>95</v>
      </c>
      <c r="W130" s="7">
        <v>846</v>
      </c>
      <c r="X130" s="7">
        <v>1</v>
      </c>
      <c r="Y130" s="7" t="s">
        <v>657</v>
      </c>
      <c r="Z130" s="7">
        <v>2013</v>
      </c>
      <c r="AA130" s="7">
        <v>2015</v>
      </c>
      <c r="AB130" s="7">
        <v>760.62</v>
      </c>
      <c r="AC130" s="7">
        <v>8</v>
      </c>
      <c r="AD130" s="7">
        <v>1</v>
      </c>
      <c r="AE130" s="77">
        <v>1014</v>
      </c>
      <c r="AF130" s="77">
        <v>279</v>
      </c>
      <c r="AG130" s="127">
        <f t="shared" si="1"/>
        <v>0.78422273781902552</v>
      </c>
    </row>
    <row r="131" spans="1:33" x14ac:dyDescent="0.3">
      <c r="A131" s="7">
        <v>47</v>
      </c>
      <c r="B131" s="7">
        <v>1</v>
      </c>
      <c r="C131" s="7" t="s">
        <v>236</v>
      </c>
      <c r="D131" s="7">
        <v>2011</v>
      </c>
      <c r="E131" s="7">
        <v>2012</v>
      </c>
      <c r="F131" s="7">
        <v>190</v>
      </c>
      <c r="G131" s="7">
        <v>5</v>
      </c>
      <c r="H131" s="7">
        <v>0</v>
      </c>
      <c r="I131" s="77">
        <v>1881</v>
      </c>
      <c r="J131" s="77">
        <v>2549</v>
      </c>
      <c r="K131" s="119" t="s">
        <v>95</v>
      </c>
      <c r="L131" s="7">
        <v>628</v>
      </c>
      <c r="M131" s="7">
        <v>1</v>
      </c>
      <c r="N131" s="7" t="s">
        <v>333</v>
      </c>
      <c r="O131" s="7">
        <v>1993</v>
      </c>
      <c r="P131" s="7">
        <v>1994</v>
      </c>
      <c r="Q131" s="70">
        <v>607.57000000000005</v>
      </c>
      <c r="R131" s="7">
        <v>4</v>
      </c>
      <c r="S131" s="7">
        <v>1</v>
      </c>
      <c r="T131" s="77" t="s">
        <v>763</v>
      </c>
      <c r="U131" s="77" t="s">
        <v>763</v>
      </c>
      <c r="V131" s="119" t="s">
        <v>95</v>
      </c>
      <c r="W131" s="7">
        <v>2527</v>
      </c>
      <c r="X131" s="7">
        <v>1</v>
      </c>
      <c r="Y131" s="7" t="s">
        <v>586</v>
      </c>
      <c r="Z131" s="7">
        <v>2010</v>
      </c>
      <c r="AA131" s="10">
        <v>2012</v>
      </c>
      <c r="AB131" s="66">
        <v>700.18</v>
      </c>
      <c r="AC131" s="10">
        <v>10</v>
      </c>
      <c r="AD131" s="67">
        <v>1</v>
      </c>
      <c r="AE131" s="67">
        <v>372</v>
      </c>
      <c r="AF131" s="67">
        <v>104</v>
      </c>
      <c r="AG131" s="127">
        <f t="shared" si="1"/>
        <v>0.78151260504201681</v>
      </c>
    </row>
    <row r="132" spans="1:33" x14ac:dyDescent="0.3">
      <c r="A132" s="7">
        <v>47</v>
      </c>
      <c r="B132" s="7">
        <v>1</v>
      </c>
      <c r="C132" s="7" t="s">
        <v>236</v>
      </c>
      <c r="D132" s="7">
        <v>2012</v>
      </c>
      <c r="E132" s="7">
        <v>2013</v>
      </c>
      <c r="F132" s="70">
        <v>380</v>
      </c>
      <c r="G132" s="7">
        <v>6</v>
      </c>
      <c r="H132" s="7">
        <v>1</v>
      </c>
      <c r="I132" s="67">
        <v>6417</v>
      </c>
      <c r="J132" s="67">
        <v>5274</v>
      </c>
      <c r="K132" s="119" t="s">
        <v>95</v>
      </c>
      <c r="L132" s="7">
        <v>637</v>
      </c>
      <c r="M132" s="7">
        <v>1</v>
      </c>
      <c r="N132" s="7" t="s">
        <v>296</v>
      </c>
      <c r="O132" s="7">
        <v>1993</v>
      </c>
      <c r="P132" s="7">
        <v>1994</v>
      </c>
      <c r="Q132" s="70">
        <v>286</v>
      </c>
      <c r="R132" s="7">
        <v>5</v>
      </c>
      <c r="S132" s="7">
        <v>0</v>
      </c>
      <c r="T132" s="77" t="s">
        <v>763</v>
      </c>
      <c r="U132" s="77" t="s">
        <v>763</v>
      </c>
      <c r="V132" s="119" t="s">
        <v>95</v>
      </c>
      <c r="W132" s="7">
        <v>323</v>
      </c>
      <c r="X132" s="7">
        <v>1</v>
      </c>
      <c r="Y132" s="7" t="s">
        <v>965</v>
      </c>
      <c r="Z132" s="7">
        <v>2005</v>
      </c>
      <c r="AA132" s="7">
        <v>2006</v>
      </c>
      <c r="AB132" s="70">
        <v>1400</v>
      </c>
      <c r="AC132" s="7">
        <v>5</v>
      </c>
      <c r="AD132" s="10">
        <v>1</v>
      </c>
      <c r="AE132" s="67">
        <v>50</v>
      </c>
      <c r="AF132" s="67">
        <v>14</v>
      </c>
      <c r="AG132" s="127">
        <f t="shared" ref="AG132:AG195" si="2">AE132/(AE132+AF132)</f>
        <v>0.78125</v>
      </c>
    </row>
    <row r="133" spans="1:33" x14ac:dyDescent="0.3">
      <c r="A133" s="7">
        <v>51</v>
      </c>
      <c r="B133" s="7">
        <v>1</v>
      </c>
      <c r="C133" s="7" t="s">
        <v>409</v>
      </c>
      <c r="D133" s="7">
        <v>1995</v>
      </c>
      <c r="E133" s="7">
        <v>1996</v>
      </c>
      <c r="F133" s="70">
        <v>300</v>
      </c>
      <c r="G133" s="7">
        <v>10</v>
      </c>
      <c r="H133" s="7">
        <v>1</v>
      </c>
      <c r="I133" s="77">
        <v>718</v>
      </c>
      <c r="J133" s="77">
        <v>540</v>
      </c>
      <c r="K133" s="119" t="s">
        <v>95</v>
      </c>
      <c r="L133" s="7">
        <v>659</v>
      </c>
      <c r="M133" s="7">
        <v>1</v>
      </c>
      <c r="N133" s="7" t="s">
        <v>334</v>
      </c>
      <c r="O133" s="7">
        <v>1993</v>
      </c>
      <c r="P133" s="7">
        <v>1994</v>
      </c>
      <c r="Q133" s="70">
        <v>500</v>
      </c>
      <c r="R133" s="7">
        <v>5</v>
      </c>
      <c r="S133" s="7">
        <v>1</v>
      </c>
      <c r="T133" s="77" t="s">
        <v>763</v>
      </c>
      <c r="U133" s="77" t="s">
        <v>763</v>
      </c>
      <c r="V133" s="119" t="s">
        <v>95</v>
      </c>
      <c r="W133" s="7">
        <v>14</v>
      </c>
      <c r="X133" s="7">
        <v>1</v>
      </c>
      <c r="Y133" s="7" t="s">
        <v>264</v>
      </c>
      <c r="Z133" s="7">
        <v>2015</v>
      </c>
      <c r="AA133" s="7">
        <v>2016</v>
      </c>
      <c r="AB133" s="70">
        <v>152.53</v>
      </c>
      <c r="AC133" s="7">
        <v>10</v>
      </c>
      <c r="AD133" s="7">
        <v>1</v>
      </c>
      <c r="AE133" s="77">
        <v>1213</v>
      </c>
      <c r="AF133" s="77">
        <v>340</v>
      </c>
      <c r="AG133" s="127">
        <f t="shared" si="2"/>
        <v>0.78106889890534448</v>
      </c>
    </row>
    <row r="134" spans="1:33" x14ac:dyDescent="0.3">
      <c r="A134" s="7">
        <v>51</v>
      </c>
      <c r="B134" s="7">
        <v>1</v>
      </c>
      <c r="C134" s="7" t="s">
        <v>539</v>
      </c>
      <c r="D134" s="7">
        <v>2001</v>
      </c>
      <c r="E134" s="7">
        <v>2002</v>
      </c>
      <c r="F134" s="70">
        <v>125</v>
      </c>
      <c r="G134" s="7">
        <v>10</v>
      </c>
      <c r="H134" s="7">
        <v>0</v>
      </c>
      <c r="I134" s="77">
        <v>481</v>
      </c>
      <c r="J134" s="77">
        <v>797</v>
      </c>
      <c r="K134" s="119" t="s">
        <v>95</v>
      </c>
      <c r="L134" s="7">
        <v>678</v>
      </c>
      <c r="M134" s="7">
        <v>1</v>
      </c>
      <c r="N134" s="7" t="s">
        <v>335</v>
      </c>
      <c r="O134" s="7">
        <v>1993</v>
      </c>
      <c r="P134" s="7">
        <v>1994</v>
      </c>
      <c r="Q134" s="70">
        <v>640</v>
      </c>
      <c r="R134" s="7">
        <v>4</v>
      </c>
      <c r="S134" s="7">
        <v>1</v>
      </c>
      <c r="T134" s="77" t="s">
        <v>763</v>
      </c>
      <c r="U134" s="77" t="s">
        <v>763</v>
      </c>
      <c r="V134" s="119" t="s">
        <v>95</v>
      </c>
      <c r="W134" s="7">
        <v>676</v>
      </c>
      <c r="X134" s="7">
        <v>1</v>
      </c>
      <c r="Y134" s="7" t="s">
        <v>230</v>
      </c>
      <c r="Z134" s="7">
        <v>1999</v>
      </c>
      <c r="AA134" s="7">
        <v>2000</v>
      </c>
      <c r="AB134" s="70">
        <v>1251.56</v>
      </c>
      <c r="AC134" s="7">
        <v>5</v>
      </c>
      <c r="AD134" s="7">
        <v>1</v>
      </c>
      <c r="AE134" s="77">
        <v>178</v>
      </c>
      <c r="AF134" s="77">
        <v>50</v>
      </c>
      <c r="AG134" s="127">
        <f t="shared" si="2"/>
        <v>0.7807017543859649</v>
      </c>
    </row>
    <row r="135" spans="1:33" x14ac:dyDescent="0.3">
      <c r="A135" s="7">
        <v>51</v>
      </c>
      <c r="B135" s="7">
        <v>1</v>
      </c>
      <c r="C135" s="7" t="s">
        <v>540</v>
      </c>
      <c r="D135" s="7">
        <v>2001</v>
      </c>
      <c r="E135" s="7">
        <v>2002</v>
      </c>
      <c r="F135" s="70">
        <v>1</v>
      </c>
      <c r="G135" s="7">
        <v>10</v>
      </c>
      <c r="H135" s="7">
        <v>0</v>
      </c>
      <c r="I135" s="77">
        <v>481</v>
      </c>
      <c r="J135" s="77">
        <v>797</v>
      </c>
      <c r="K135" s="119" t="s">
        <v>95</v>
      </c>
      <c r="L135" s="7">
        <v>682</v>
      </c>
      <c r="M135" s="7">
        <v>1</v>
      </c>
      <c r="N135" s="7" t="s">
        <v>336</v>
      </c>
      <c r="O135" s="7">
        <v>1993</v>
      </c>
      <c r="P135" s="7">
        <v>1994</v>
      </c>
      <c r="Q135" s="70">
        <v>374.43</v>
      </c>
      <c r="R135" s="7">
        <v>4</v>
      </c>
      <c r="S135" s="7">
        <v>1</v>
      </c>
      <c r="T135" s="77" t="s">
        <v>763</v>
      </c>
      <c r="U135" s="77" t="s">
        <v>763</v>
      </c>
      <c r="V135" s="119" t="s">
        <v>95</v>
      </c>
      <c r="W135" s="7">
        <v>784</v>
      </c>
      <c r="X135" s="7">
        <v>1</v>
      </c>
      <c r="Y135" s="7" t="s">
        <v>302</v>
      </c>
      <c r="Z135" s="7">
        <v>1995</v>
      </c>
      <c r="AA135" s="7">
        <v>1997</v>
      </c>
      <c r="AB135" s="70">
        <v>422.03</v>
      </c>
      <c r="AC135" s="7">
        <v>5</v>
      </c>
      <c r="AD135" s="7">
        <v>1</v>
      </c>
      <c r="AE135" s="77">
        <v>564</v>
      </c>
      <c r="AF135" s="77">
        <v>160</v>
      </c>
      <c r="AG135" s="127">
        <f t="shared" si="2"/>
        <v>0.77900552486187846</v>
      </c>
    </row>
    <row r="136" spans="1:33" x14ac:dyDescent="0.3">
      <c r="A136" s="7">
        <v>51</v>
      </c>
      <c r="B136" s="7">
        <v>1</v>
      </c>
      <c r="C136" s="7" t="s">
        <v>409</v>
      </c>
      <c r="D136" s="7">
        <v>2003</v>
      </c>
      <c r="E136" s="7">
        <v>2004</v>
      </c>
      <c r="F136" s="70">
        <v>220</v>
      </c>
      <c r="G136" s="7">
        <v>10</v>
      </c>
      <c r="H136" s="7">
        <v>0</v>
      </c>
      <c r="I136" s="77">
        <v>669</v>
      </c>
      <c r="J136" s="77">
        <v>736</v>
      </c>
      <c r="K136" s="119" t="s">
        <v>95</v>
      </c>
      <c r="L136" s="7">
        <v>690</v>
      </c>
      <c r="M136" s="7">
        <v>1</v>
      </c>
      <c r="N136" s="7" t="s">
        <v>337</v>
      </c>
      <c r="O136" s="7">
        <v>1993</v>
      </c>
      <c r="P136" s="7">
        <v>1994</v>
      </c>
      <c r="Q136" s="70">
        <v>400.94</v>
      </c>
      <c r="R136" s="7">
        <v>4</v>
      </c>
      <c r="S136" s="7">
        <v>1</v>
      </c>
      <c r="T136" s="77" t="s">
        <v>763</v>
      </c>
      <c r="U136" s="77" t="s">
        <v>763</v>
      </c>
      <c r="V136" s="119" t="s">
        <v>95</v>
      </c>
      <c r="W136" s="7">
        <v>2805</v>
      </c>
      <c r="X136" s="7">
        <v>1</v>
      </c>
      <c r="Y136" s="7" t="s">
        <v>758</v>
      </c>
      <c r="Z136" s="7">
        <v>2017</v>
      </c>
      <c r="AA136" s="7">
        <v>2018</v>
      </c>
      <c r="AB136" s="7">
        <v>936.37</v>
      </c>
      <c r="AC136" s="7">
        <v>10</v>
      </c>
      <c r="AD136" s="7">
        <v>1</v>
      </c>
      <c r="AE136" s="77">
        <v>987</v>
      </c>
      <c r="AF136" s="77">
        <v>281</v>
      </c>
      <c r="AG136" s="127">
        <f t="shared" si="2"/>
        <v>0.77839116719242907</v>
      </c>
    </row>
    <row r="137" spans="1:33" x14ac:dyDescent="0.3">
      <c r="A137" s="7">
        <v>51</v>
      </c>
      <c r="B137" s="7">
        <v>1</v>
      </c>
      <c r="C137" s="7" t="s">
        <v>409</v>
      </c>
      <c r="D137" s="7">
        <v>2005</v>
      </c>
      <c r="E137" s="7">
        <v>2006</v>
      </c>
      <c r="F137" s="70">
        <v>450</v>
      </c>
      <c r="G137" s="7">
        <v>7</v>
      </c>
      <c r="H137" s="10">
        <v>0</v>
      </c>
      <c r="I137" s="67">
        <v>895</v>
      </c>
      <c r="J137" s="67">
        <v>897</v>
      </c>
      <c r="K137" s="119" t="s">
        <v>95</v>
      </c>
      <c r="L137" s="7">
        <v>695</v>
      </c>
      <c r="M137" s="7">
        <v>1</v>
      </c>
      <c r="N137" s="7" t="s">
        <v>338</v>
      </c>
      <c r="O137" s="7">
        <v>1993</v>
      </c>
      <c r="P137" s="7">
        <v>1994</v>
      </c>
      <c r="Q137" s="70">
        <v>158.41</v>
      </c>
      <c r="R137" s="7">
        <v>5</v>
      </c>
      <c r="S137" s="7">
        <v>1</v>
      </c>
      <c r="T137" s="77" t="s">
        <v>763</v>
      </c>
      <c r="U137" s="77" t="s">
        <v>763</v>
      </c>
      <c r="V137" s="119" t="s">
        <v>95</v>
      </c>
      <c r="W137" s="7">
        <v>391</v>
      </c>
      <c r="X137" s="7">
        <v>1</v>
      </c>
      <c r="Y137" s="7" t="s">
        <v>325</v>
      </c>
      <c r="Z137" s="7">
        <v>1999</v>
      </c>
      <c r="AA137" s="7">
        <v>2000</v>
      </c>
      <c r="AB137" s="70">
        <v>415</v>
      </c>
      <c r="AC137" s="7">
        <v>5</v>
      </c>
      <c r="AD137" s="7">
        <v>1</v>
      </c>
      <c r="AE137" s="77">
        <v>599</v>
      </c>
      <c r="AF137" s="77">
        <v>171</v>
      </c>
      <c r="AG137" s="127">
        <f t="shared" si="2"/>
        <v>0.7779220779220779</v>
      </c>
    </row>
    <row r="138" spans="1:33" x14ac:dyDescent="0.3">
      <c r="A138" s="7">
        <v>51</v>
      </c>
      <c r="B138" s="7">
        <v>1</v>
      </c>
      <c r="C138" s="7" t="s">
        <v>409</v>
      </c>
      <c r="D138" s="7">
        <v>2005</v>
      </c>
      <c r="E138" s="7">
        <v>2006</v>
      </c>
      <c r="F138" s="70">
        <v>235</v>
      </c>
      <c r="G138" s="7">
        <v>7</v>
      </c>
      <c r="H138" s="10">
        <v>1</v>
      </c>
      <c r="I138" s="67">
        <v>1032</v>
      </c>
      <c r="J138" s="67">
        <v>784</v>
      </c>
      <c r="K138" s="119" t="s">
        <v>95</v>
      </c>
      <c r="L138" s="7">
        <v>697</v>
      </c>
      <c r="M138" s="7">
        <v>1</v>
      </c>
      <c r="N138" s="7" t="s">
        <v>339</v>
      </c>
      <c r="O138" s="7">
        <v>1993</v>
      </c>
      <c r="P138" s="7">
        <v>1994</v>
      </c>
      <c r="Q138" s="70">
        <v>268.73</v>
      </c>
      <c r="R138" s="7">
        <v>5</v>
      </c>
      <c r="S138" s="7">
        <v>1</v>
      </c>
      <c r="T138" s="77" t="s">
        <v>763</v>
      </c>
      <c r="U138" s="77" t="s">
        <v>763</v>
      </c>
      <c r="V138" s="119" t="s">
        <v>95</v>
      </c>
      <c r="W138" s="82">
        <v>1</v>
      </c>
      <c r="X138" s="82">
        <v>3</v>
      </c>
      <c r="Y138" s="82" t="s">
        <v>688</v>
      </c>
      <c r="Z138" s="7">
        <v>2018</v>
      </c>
      <c r="AA138" s="82">
        <v>2019</v>
      </c>
      <c r="AB138" s="128">
        <v>490</v>
      </c>
      <c r="AC138" s="82">
        <v>7</v>
      </c>
      <c r="AD138" s="7">
        <v>1</v>
      </c>
      <c r="AE138" s="67">
        <v>148475</v>
      </c>
      <c r="AF138" s="67">
        <v>42412</v>
      </c>
      <c r="AG138" s="127">
        <f t="shared" si="2"/>
        <v>0.77781619492160281</v>
      </c>
    </row>
    <row r="139" spans="1:33" x14ac:dyDescent="0.3">
      <c r="A139" s="7">
        <v>51</v>
      </c>
      <c r="B139" s="7">
        <v>1</v>
      </c>
      <c r="C139" s="7" t="s">
        <v>409</v>
      </c>
      <c r="D139" s="7">
        <v>2011</v>
      </c>
      <c r="E139" s="7">
        <v>2012</v>
      </c>
      <c r="F139" s="7">
        <v>50</v>
      </c>
      <c r="G139" s="7">
        <v>8</v>
      </c>
      <c r="H139" s="7">
        <v>1</v>
      </c>
      <c r="I139" s="77">
        <v>687</v>
      </c>
      <c r="J139" s="77">
        <v>672</v>
      </c>
      <c r="K139" s="119" t="s">
        <v>95</v>
      </c>
      <c r="L139" s="7">
        <v>701</v>
      </c>
      <c r="M139" s="7">
        <v>1</v>
      </c>
      <c r="N139" s="7" t="s">
        <v>340</v>
      </c>
      <c r="O139" s="7">
        <v>1993</v>
      </c>
      <c r="P139" s="7">
        <v>1994</v>
      </c>
      <c r="Q139" s="70">
        <v>217.08</v>
      </c>
      <c r="R139" s="7">
        <v>5</v>
      </c>
      <c r="S139" s="7">
        <v>1</v>
      </c>
      <c r="T139" s="77" t="s">
        <v>763</v>
      </c>
      <c r="U139" s="77" t="s">
        <v>763</v>
      </c>
      <c r="V139" s="119" t="s">
        <v>95</v>
      </c>
      <c r="W139" s="7">
        <v>777</v>
      </c>
      <c r="X139" s="7">
        <v>1</v>
      </c>
      <c r="Y139" s="7" t="s">
        <v>301</v>
      </c>
      <c r="Z139" s="7">
        <v>2011</v>
      </c>
      <c r="AA139" s="7">
        <v>2012</v>
      </c>
      <c r="AB139" s="70">
        <v>650</v>
      </c>
      <c r="AC139" s="7">
        <v>4</v>
      </c>
      <c r="AD139" s="7">
        <v>1</v>
      </c>
      <c r="AE139" s="67">
        <v>849</v>
      </c>
      <c r="AF139" s="67">
        <v>244</v>
      </c>
      <c r="AG139" s="127">
        <f t="shared" si="2"/>
        <v>0.77676120768526991</v>
      </c>
    </row>
    <row r="140" spans="1:33" x14ac:dyDescent="0.3">
      <c r="A140" s="7">
        <v>51</v>
      </c>
      <c r="B140" s="7">
        <v>1</v>
      </c>
      <c r="C140" s="7" t="s">
        <v>409</v>
      </c>
      <c r="D140" s="7">
        <v>2011</v>
      </c>
      <c r="E140" s="7">
        <v>2012</v>
      </c>
      <c r="F140" s="7">
        <v>118</v>
      </c>
      <c r="G140" s="7">
        <v>8</v>
      </c>
      <c r="H140" s="7">
        <v>0</v>
      </c>
      <c r="I140" s="77">
        <v>536</v>
      </c>
      <c r="J140" s="77">
        <v>824</v>
      </c>
      <c r="K140" s="119" t="s">
        <v>95</v>
      </c>
      <c r="L140" s="7">
        <v>704</v>
      </c>
      <c r="M140" s="7">
        <v>1</v>
      </c>
      <c r="N140" s="7" t="s">
        <v>341</v>
      </c>
      <c r="O140" s="7">
        <v>1993</v>
      </c>
      <c r="P140" s="7">
        <v>1994</v>
      </c>
      <c r="Q140" s="70">
        <v>426.88</v>
      </c>
      <c r="R140" s="7">
        <v>5</v>
      </c>
      <c r="S140" s="7">
        <v>1</v>
      </c>
      <c r="T140" s="77" t="s">
        <v>763</v>
      </c>
      <c r="U140" s="77" t="s">
        <v>763</v>
      </c>
      <c r="V140" s="119" t="s">
        <v>95</v>
      </c>
      <c r="W140" s="7">
        <v>441</v>
      </c>
      <c r="X140" s="7">
        <v>1</v>
      </c>
      <c r="Y140" s="7" t="s">
        <v>255</v>
      </c>
      <c r="Z140" s="7">
        <v>2001</v>
      </c>
      <c r="AA140" s="7">
        <v>2002</v>
      </c>
      <c r="AB140" s="70">
        <v>200</v>
      </c>
      <c r="AC140" s="7">
        <v>10</v>
      </c>
      <c r="AD140" s="7">
        <v>1</v>
      </c>
      <c r="AE140" s="77">
        <v>260</v>
      </c>
      <c r="AF140" s="77">
        <v>75</v>
      </c>
      <c r="AG140" s="127">
        <f t="shared" si="2"/>
        <v>0.77611940298507465</v>
      </c>
    </row>
    <row r="141" spans="1:33" x14ac:dyDescent="0.3">
      <c r="A141" s="7">
        <v>51</v>
      </c>
      <c r="B141" s="7">
        <v>1</v>
      </c>
      <c r="C141" s="7" t="s">
        <v>409</v>
      </c>
      <c r="D141" s="7">
        <v>2011</v>
      </c>
      <c r="E141" s="7">
        <v>2013</v>
      </c>
      <c r="F141" s="7">
        <v>235</v>
      </c>
      <c r="G141" s="7">
        <v>7</v>
      </c>
      <c r="H141" s="7">
        <v>1</v>
      </c>
      <c r="I141" s="77">
        <v>911</v>
      </c>
      <c r="J141" s="77">
        <v>453</v>
      </c>
      <c r="K141" s="119" t="s">
        <v>95</v>
      </c>
      <c r="L141" s="7">
        <v>706</v>
      </c>
      <c r="M141" s="7">
        <v>1</v>
      </c>
      <c r="N141" s="7" t="s">
        <v>342</v>
      </c>
      <c r="O141" s="7">
        <v>1993</v>
      </c>
      <c r="P141" s="7">
        <v>1994</v>
      </c>
      <c r="Q141" s="70">
        <v>311.58999999999997</v>
      </c>
      <c r="R141" s="7">
        <v>5</v>
      </c>
      <c r="S141" s="7">
        <v>1</v>
      </c>
      <c r="T141" s="77" t="s">
        <v>763</v>
      </c>
      <c r="U141" s="77" t="s">
        <v>763</v>
      </c>
      <c r="V141" s="119" t="s">
        <v>95</v>
      </c>
      <c r="W141" s="7">
        <v>264</v>
      </c>
      <c r="X141" s="7">
        <v>1</v>
      </c>
      <c r="Y141" s="7" t="s">
        <v>274</v>
      </c>
      <c r="Z141" s="7">
        <v>1999</v>
      </c>
      <c r="AA141" s="7">
        <v>2000</v>
      </c>
      <c r="AB141" s="70">
        <v>926.28</v>
      </c>
      <c r="AC141" s="7">
        <v>10</v>
      </c>
      <c r="AD141" s="7">
        <v>1</v>
      </c>
      <c r="AE141" s="77">
        <v>325</v>
      </c>
      <c r="AF141" s="77">
        <v>94</v>
      </c>
      <c r="AG141" s="127">
        <f t="shared" si="2"/>
        <v>0.77565632458233891</v>
      </c>
    </row>
    <row r="142" spans="1:33" x14ac:dyDescent="0.3">
      <c r="A142" s="7">
        <v>62</v>
      </c>
      <c r="B142" s="7">
        <v>1</v>
      </c>
      <c r="C142" s="7" t="s">
        <v>219</v>
      </c>
      <c r="D142" s="7">
        <v>1991</v>
      </c>
      <c r="E142" s="7">
        <v>1992</v>
      </c>
      <c r="F142" s="70">
        <v>238.08</v>
      </c>
      <c r="G142" s="7">
        <v>5</v>
      </c>
      <c r="H142" s="7">
        <v>1</v>
      </c>
      <c r="I142" s="77" t="s">
        <v>763</v>
      </c>
      <c r="J142" s="77" t="s">
        <v>763</v>
      </c>
      <c r="K142" s="119" t="s">
        <v>95</v>
      </c>
      <c r="L142" s="7">
        <v>707</v>
      </c>
      <c r="M142" s="7">
        <v>1</v>
      </c>
      <c r="N142" s="7" t="s">
        <v>343</v>
      </c>
      <c r="O142" s="7">
        <v>1993</v>
      </c>
      <c r="P142" s="7">
        <v>1994</v>
      </c>
      <c r="Q142" s="70">
        <v>332.87</v>
      </c>
      <c r="R142" s="7">
        <v>5</v>
      </c>
      <c r="S142" s="7">
        <v>1</v>
      </c>
      <c r="T142" s="77" t="s">
        <v>763</v>
      </c>
      <c r="U142" s="77" t="s">
        <v>763</v>
      </c>
      <c r="V142" s="119" t="s">
        <v>95</v>
      </c>
      <c r="W142" s="7">
        <v>415</v>
      </c>
      <c r="X142" s="7">
        <v>1</v>
      </c>
      <c r="Y142" s="7" t="s">
        <v>326</v>
      </c>
      <c r="Z142" s="7">
        <v>2005</v>
      </c>
      <c r="AA142" s="7">
        <v>2006</v>
      </c>
      <c r="AB142" s="70">
        <v>1000</v>
      </c>
      <c r="AC142" s="7">
        <v>10</v>
      </c>
      <c r="AD142" s="10">
        <v>1</v>
      </c>
      <c r="AE142" s="67">
        <v>134</v>
      </c>
      <c r="AF142" s="67">
        <v>39</v>
      </c>
      <c r="AG142" s="127">
        <f t="shared" si="2"/>
        <v>0.77456647398843925</v>
      </c>
    </row>
    <row r="143" spans="1:33" x14ac:dyDescent="0.3">
      <c r="A143" s="7">
        <v>62</v>
      </c>
      <c r="B143" s="7">
        <v>1</v>
      </c>
      <c r="C143" s="7" t="s">
        <v>219</v>
      </c>
      <c r="D143" s="7">
        <v>1996</v>
      </c>
      <c r="E143" s="7">
        <v>1997</v>
      </c>
      <c r="F143" s="70">
        <v>169.94</v>
      </c>
      <c r="G143" s="7">
        <v>10</v>
      </c>
      <c r="H143" s="7">
        <v>1</v>
      </c>
      <c r="I143" s="77">
        <v>974</v>
      </c>
      <c r="J143" s="77">
        <v>652</v>
      </c>
      <c r="K143" s="119" t="s">
        <v>95</v>
      </c>
      <c r="L143" s="7">
        <v>709</v>
      </c>
      <c r="M143" s="7">
        <v>1</v>
      </c>
      <c r="N143" s="7" t="s">
        <v>344</v>
      </c>
      <c r="O143" s="7">
        <v>1993</v>
      </c>
      <c r="P143" s="7">
        <v>1994</v>
      </c>
      <c r="Q143" s="70">
        <v>345.03</v>
      </c>
      <c r="R143" s="7">
        <v>4</v>
      </c>
      <c r="S143" s="7">
        <v>1</v>
      </c>
      <c r="T143" s="77" t="s">
        <v>763</v>
      </c>
      <c r="U143" s="77" t="s">
        <v>763</v>
      </c>
      <c r="V143" s="119" t="s">
        <v>95</v>
      </c>
      <c r="W143" s="7">
        <v>756</v>
      </c>
      <c r="X143" s="7">
        <v>1</v>
      </c>
      <c r="Y143" s="7" t="s">
        <v>477</v>
      </c>
      <c r="Z143" s="7">
        <v>2001</v>
      </c>
      <c r="AA143" s="7">
        <v>2002</v>
      </c>
      <c r="AB143" s="70">
        <v>350</v>
      </c>
      <c r="AC143" s="7">
        <v>10</v>
      </c>
      <c r="AD143" s="7">
        <v>1</v>
      </c>
      <c r="AE143" s="77">
        <v>980</v>
      </c>
      <c r="AF143" s="77">
        <v>286</v>
      </c>
      <c r="AG143" s="127">
        <f t="shared" si="2"/>
        <v>0.77409162717219593</v>
      </c>
    </row>
    <row r="144" spans="1:33" x14ac:dyDescent="0.3">
      <c r="A144" s="7">
        <v>62</v>
      </c>
      <c r="B144" s="7">
        <v>1</v>
      </c>
      <c r="C144" s="7" t="s">
        <v>219</v>
      </c>
      <c r="D144" s="7">
        <v>1996</v>
      </c>
      <c r="E144" s="7">
        <v>1997</v>
      </c>
      <c r="F144" s="70">
        <v>150.19</v>
      </c>
      <c r="G144" s="7">
        <v>10</v>
      </c>
      <c r="H144" s="7">
        <v>1</v>
      </c>
      <c r="I144" s="77">
        <v>1188</v>
      </c>
      <c r="J144" s="77">
        <v>445</v>
      </c>
      <c r="K144" s="119" t="s">
        <v>95</v>
      </c>
      <c r="L144" s="7">
        <v>717</v>
      </c>
      <c r="M144" s="7">
        <v>1</v>
      </c>
      <c r="N144" s="7" t="s">
        <v>345</v>
      </c>
      <c r="O144" s="7">
        <v>1993</v>
      </c>
      <c r="P144" s="7">
        <v>1994</v>
      </c>
      <c r="Q144" s="70">
        <v>282</v>
      </c>
      <c r="R144" s="7">
        <v>5</v>
      </c>
      <c r="S144" s="7">
        <v>0</v>
      </c>
      <c r="T144" s="77" t="s">
        <v>763</v>
      </c>
      <c r="U144" s="77" t="s">
        <v>763</v>
      </c>
      <c r="V144" s="119" t="s">
        <v>95</v>
      </c>
      <c r="W144" s="7">
        <v>487</v>
      </c>
      <c r="X144" s="7">
        <v>1</v>
      </c>
      <c r="Y144" s="7" t="s">
        <v>732</v>
      </c>
      <c r="Z144" s="7">
        <v>2017</v>
      </c>
      <c r="AA144" s="7">
        <v>2018</v>
      </c>
      <c r="AB144" s="7">
        <v>206.54</v>
      </c>
      <c r="AC144" s="7">
        <v>10</v>
      </c>
      <c r="AD144" s="7">
        <v>1</v>
      </c>
      <c r="AE144" s="77">
        <v>178</v>
      </c>
      <c r="AF144" s="77">
        <v>52</v>
      </c>
      <c r="AG144" s="127">
        <f t="shared" si="2"/>
        <v>0.77391304347826084</v>
      </c>
    </row>
    <row r="145" spans="1:33" x14ac:dyDescent="0.3">
      <c r="A145" s="7">
        <v>62</v>
      </c>
      <c r="B145" s="7">
        <v>1</v>
      </c>
      <c r="C145" s="7" t="s">
        <v>219</v>
      </c>
      <c r="D145" s="7">
        <v>2001</v>
      </c>
      <c r="E145" s="7">
        <v>2002</v>
      </c>
      <c r="F145" s="70">
        <v>600</v>
      </c>
      <c r="G145" s="7">
        <v>5</v>
      </c>
      <c r="H145" s="7">
        <v>1</v>
      </c>
      <c r="I145" s="77">
        <v>585</v>
      </c>
      <c r="J145" s="77">
        <v>557</v>
      </c>
      <c r="K145" s="119" t="s">
        <v>95</v>
      </c>
      <c r="L145" s="7">
        <v>719</v>
      </c>
      <c r="M145" s="7">
        <v>1</v>
      </c>
      <c r="N145" s="7" t="s">
        <v>231</v>
      </c>
      <c r="O145" s="7">
        <v>1993</v>
      </c>
      <c r="P145" s="7">
        <v>1994</v>
      </c>
      <c r="Q145" s="70">
        <v>374.43</v>
      </c>
      <c r="R145" s="7">
        <v>5</v>
      </c>
      <c r="S145" s="7">
        <v>1</v>
      </c>
      <c r="T145" s="77" t="s">
        <v>763</v>
      </c>
      <c r="U145" s="77" t="s">
        <v>763</v>
      </c>
      <c r="V145" s="119" t="s">
        <v>95</v>
      </c>
      <c r="W145" s="7">
        <v>277</v>
      </c>
      <c r="X145" s="7">
        <v>1</v>
      </c>
      <c r="Y145" s="7" t="s">
        <v>723</v>
      </c>
      <c r="Z145" s="7">
        <v>2017</v>
      </c>
      <c r="AA145" s="7">
        <v>2018</v>
      </c>
      <c r="AB145" s="7">
        <v>453.54</v>
      </c>
      <c r="AC145" s="7">
        <v>10</v>
      </c>
      <c r="AD145" s="7">
        <v>1</v>
      </c>
      <c r="AE145" s="77">
        <v>1147</v>
      </c>
      <c r="AF145" s="77">
        <v>336</v>
      </c>
      <c r="AG145" s="127">
        <f t="shared" si="2"/>
        <v>0.77343223196223876</v>
      </c>
    </row>
    <row r="146" spans="1:33" x14ac:dyDescent="0.3">
      <c r="A146" s="7">
        <v>62</v>
      </c>
      <c r="B146" s="7">
        <v>1</v>
      </c>
      <c r="C146" s="7" t="s">
        <v>219</v>
      </c>
      <c r="D146" s="7">
        <v>2005</v>
      </c>
      <c r="E146" s="7">
        <v>2007</v>
      </c>
      <c r="F146" s="70">
        <v>900</v>
      </c>
      <c r="G146" s="7">
        <v>10</v>
      </c>
      <c r="H146" s="10">
        <v>1</v>
      </c>
      <c r="I146" s="67">
        <v>797</v>
      </c>
      <c r="J146" s="67">
        <v>314</v>
      </c>
      <c r="K146" s="119" t="s">
        <v>95</v>
      </c>
      <c r="L146" s="7">
        <v>727</v>
      </c>
      <c r="M146" s="7">
        <v>1</v>
      </c>
      <c r="N146" s="7" t="s">
        <v>260</v>
      </c>
      <c r="O146" s="7">
        <v>1993</v>
      </c>
      <c r="P146" s="7">
        <v>1994</v>
      </c>
      <c r="Q146" s="70">
        <v>427.75</v>
      </c>
      <c r="R146" s="7">
        <v>5</v>
      </c>
      <c r="S146" s="7">
        <v>1</v>
      </c>
      <c r="T146" s="77" t="s">
        <v>763</v>
      </c>
      <c r="U146" s="77" t="s">
        <v>763</v>
      </c>
      <c r="V146" s="119" t="s">
        <v>95</v>
      </c>
      <c r="W146" s="7">
        <v>409</v>
      </c>
      <c r="X146" s="7">
        <v>1</v>
      </c>
      <c r="Y146" s="7" t="s">
        <v>492</v>
      </c>
      <c r="Z146" s="7">
        <v>2005</v>
      </c>
      <c r="AA146" s="7">
        <v>2006</v>
      </c>
      <c r="AB146" s="70">
        <v>708.12</v>
      </c>
      <c r="AC146" s="7">
        <v>10</v>
      </c>
      <c r="AD146" s="10">
        <v>1</v>
      </c>
      <c r="AE146" s="67">
        <v>426</v>
      </c>
      <c r="AF146" s="67">
        <v>125</v>
      </c>
      <c r="AG146" s="127">
        <f t="shared" si="2"/>
        <v>0.77313974591651546</v>
      </c>
    </row>
    <row r="147" spans="1:33" x14ac:dyDescent="0.3">
      <c r="A147" s="7">
        <v>72</v>
      </c>
      <c r="B147" s="7">
        <v>1</v>
      </c>
      <c r="C147" s="7" t="s">
        <v>237</v>
      </c>
      <c r="D147" s="7">
        <v>1991</v>
      </c>
      <c r="E147" s="7">
        <v>1993</v>
      </c>
      <c r="F147" s="70">
        <v>189.77</v>
      </c>
      <c r="G147" s="7">
        <v>3</v>
      </c>
      <c r="H147" s="7">
        <v>1</v>
      </c>
      <c r="I147" s="77" t="s">
        <v>763</v>
      </c>
      <c r="J147" s="77" t="s">
        <v>763</v>
      </c>
      <c r="K147" s="119" t="s">
        <v>95</v>
      </c>
      <c r="L147" s="7">
        <v>728</v>
      </c>
      <c r="M147" s="7">
        <v>1</v>
      </c>
      <c r="N147" s="7" t="s">
        <v>346</v>
      </c>
      <c r="O147" s="7">
        <v>1993</v>
      </c>
      <c r="P147" s="7">
        <v>1994</v>
      </c>
      <c r="Q147" s="70">
        <v>332.83</v>
      </c>
      <c r="R147" s="7">
        <v>5</v>
      </c>
      <c r="S147" s="7">
        <v>1</v>
      </c>
      <c r="T147" s="77" t="s">
        <v>763</v>
      </c>
      <c r="U147" s="77" t="s">
        <v>763</v>
      </c>
      <c r="V147" s="119" t="s">
        <v>95</v>
      </c>
      <c r="W147" s="7">
        <v>264</v>
      </c>
      <c r="X147" s="7">
        <v>1</v>
      </c>
      <c r="Y147" s="7" t="s">
        <v>274</v>
      </c>
      <c r="Z147" s="7">
        <v>2014</v>
      </c>
      <c r="AA147" s="7">
        <v>2015</v>
      </c>
      <c r="AB147" s="7">
        <v>654.80999999999995</v>
      </c>
      <c r="AC147" s="7">
        <v>7</v>
      </c>
      <c r="AD147" s="7">
        <v>1</v>
      </c>
      <c r="AE147" s="77">
        <v>333</v>
      </c>
      <c r="AF147" s="77">
        <v>98</v>
      </c>
      <c r="AG147" s="127">
        <f t="shared" si="2"/>
        <v>0.77262180974477956</v>
      </c>
    </row>
    <row r="148" spans="1:33" x14ac:dyDescent="0.3">
      <c r="A148" s="7">
        <v>75</v>
      </c>
      <c r="B148" s="7">
        <v>1</v>
      </c>
      <c r="C148" s="7" t="s">
        <v>410</v>
      </c>
      <c r="D148" s="7">
        <v>1995</v>
      </c>
      <c r="E148" s="7">
        <v>1996</v>
      </c>
      <c r="F148" s="70">
        <v>274.8</v>
      </c>
      <c r="G148" s="7">
        <v>10</v>
      </c>
      <c r="H148" s="7">
        <v>1</v>
      </c>
      <c r="I148" s="77">
        <v>206</v>
      </c>
      <c r="J148" s="77">
        <v>179</v>
      </c>
      <c r="K148" s="119" t="s">
        <v>95</v>
      </c>
      <c r="L148" s="7">
        <v>741</v>
      </c>
      <c r="M148" s="7">
        <v>1</v>
      </c>
      <c r="N148" s="7" t="s">
        <v>347</v>
      </c>
      <c r="O148" s="7">
        <v>1993</v>
      </c>
      <c r="P148" s="7">
        <v>1994</v>
      </c>
      <c r="Q148" s="70">
        <v>339.5</v>
      </c>
      <c r="R148" s="7">
        <v>5</v>
      </c>
      <c r="S148" s="7">
        <v>1</v>
      </c>
      <c r="T148" s="77" t="s">
        <v>763</v>
      </c>
      <c r="U148" s="77" t="s">
        <v>763</v>
      </c>
      <c r="V148" s="119" t="s">
        <v>95</v>
      </c>
      <c r="W148" s="7">
        <v>514</v>
      </c>
      <c r="X148" s="7">
        <v>1</v>
      </c>
      <c r="Y148" s="7" t="s">
        <v>426</v>
      </c>
      <c r="Z148" s="7">
        <v>2013</v>
      </c>
      <c r="AA148" s="7">
        <v>2014</v>
      </c>
      <c r="AB148" s="7">
        <v>686.81999999999994</v>
      </c>
      <c r="AC148" s="7">
        <v>10</v>
      </c>
      <c r="AD148" s="7">
        <v>1</v>
      </c>
      <c r="AE148" s="77">
        <v>214</v>
      </c>
      <c r="AF148" s="77">
        <v>63</v>
      </c>
      <c r="AG148" s="127">
        <f t="shared" si="2"/>
        <v>0.77256317689530685</v>
      </c>
    </row>
    <row r="149" spans="1:33" x14ac:dyDescent="0.3">
      <c r="A149" s="7">
        <v>75</v>
      </c>
      <c r="B149" s="7">
        <v>1</v>
      </c>
      <c r="C149" s="7" t="s">
        <v>410</v>
      </c>
      <c r="D149" s="68">
        <v>2007</v>
      </c>
      <c r="E149" s="73">
        <v>2008</v>
      </c>
      <c r="F149" s="66">
        <v>675</v>
      </c>
      <c r="G149" s="7">
        <v>10</v>
      </c>
      <c r="H149" s="67">
        <v>0</v>
      </c>
      <c r="I149" s="67">
        <v>350</v>
      </c>
      <c r="J149" s="77">
        <v>397</v>
      </c>
      <c r="K149" s="119" t="s">
        <v>95</v>
      </c>
      <c r="L149" s="7">
        <v>742</v>
      </c>
      <c r="M149" s="7">
        <v>1</v>
      </c>
      <c r="N149" s="7" t="s">
        <v>348</v>
      </c>
      <c r="O149" s="7">
        <v>1993</v>
      </c>
      <c r="P149" s="7">
        <v>1994</v>
      </c>
      <c r="Q149" s="70">
        <v>295.33999999999997</v>
      </c>
      <c r="R149" s="7">
        <v>5</v>
      </c>
      <c r="S149" s="7">
        <v>0</v>
      </c>
      <c r="T149" s="77" t="s">
        <v>763</v>
      </c>
      <c r="U149" s="77" t="s">
        <v>763</v>
      </c>
      <c r="V149" s="119" t="s">
        <v>95</v>
      </c>
      <c r="W149" s="7">
        <v>330</v>
      </c>
      <c r="X149" s="7">
        <v>1</v>
      </c>
      <c r="Y149" s="7" t="s">
        <v>124</v>
      </c>
      <c r="Z149" s="7">
        <v>2001</v>
      </c>
      <c r="AA149" s="7">
        <v>2002</v>
      </c>
      <c r="AB149" s="70">
        <v>585.63</v>
      </c>
      <c r="AC149" s="7">
        <v>10</v>
      </c>
      <c r="AD149" s="7">
        <v>1</v>
      </c>
      <c r="AE149" s="77">
        <v>424</v>
      </c>
      <c r="AF149" s="77">
        <v>125</v>
      </c>
      <c r="AG149" s="127">
        <f t="shared" si="2"/>
        <v>0.77231329690346084</v>
      </c>
    </row>
    <row r="150" spans="1:33" x14ac:dyDescent="0.3">
      <c r="A150" s="7">
        <v>75</v>
      </c>
      <c r="B150" s="7">
        <v>1</v>
      </c>
      <c r="C150" s="7" t="s">
        <v>410</v>
      </c>
      <c r="D150" s="7">
        <v>2008</v>
      </c>
      <c r="E150" s="7">
        <v>2009</v>
      </c>
      <c r="F150" s="70">
        <v>550</v>
      </c>
      <c r="G150" s="7">
        <v>5</v>
      </c>
      <c r="H150" s="7">
        <v>1</v>
      </c>
      <c r="I150" s="67">
        <v>806</v>
      </c>
      <c r="J150" s="67">
        <v>716</v>
      </c>
      <c r="K150" s="119" t="s">
        <v>95</v>
      </c>
      <c r="L150" s="7">
        <v>750</v>
      </c>
      <c r="M150" s="7">
        <v>1</v>
      </c>
      <c r="N150" s="7" t="s">
        <v>349</v>
      </c>
      <c r="O150" s="7">
        <v>1993</v>
      </c>
      <c r="P150" s="7">
        <v>1994</v>
      </c>
      <c r="Q150" s="70">
        <v>353.12</v>
      </c>
      <c r="R150" s="7">
        <v>5</v>
      </c>
      <c r="S150" s="7">
        <v>1</v>
      </c>
      <c r="T150" s="77" t="s">
        <v>763</v>
      </c>
      <c r="U150" s="77" t="s">
        <v>763</v>
      </c>
      <c r="V150" s="119" t="s">
        <v>95</v>
      </c>
      <c r="W150" s="7">
        <v>270</v>
      </c>
      <c r="X150" s="7">
        <v>1</v>
      </c>
      <c r="Y150" s="7" t="s">
        <v>720</v>
      </c>
      <c r="Z150" s="7">
        <v>2017</v>
      </c>
      <c r="AA150" s="7">
        <v>2018</v>
      </c>
      <c r="AB150" s="7">
        <v>2075</v>
      </c>
      <c r="AC150" s="7">
        <v>10</v>
      </c>
      <c r="AD150" s="7">
        <v>1</v>
      </c>
      <c r="AE150" s="77">
        <v>7055</v>
      </c>
      <c r="AF150" s="77">
        <v>2090</v>
      </c>
      <c r="AG150" s="127">
        <f t="shared" si="2"/>
        <v>0.7714598141060689</v>
      </c>
    </row>
    <row r="151" spans="1:33" x14ac:dyDescent="0.3">
      <c r="A151" s="7">
        <v>75</v>
      </c>
      <c r="B151" s="7">
        <v>1</v>
      </c>
      <c r="C151" s="7" t="s">
        <v>410</v>
      </c>
      <c r="D151" s="7">
        <v>2013</v>
      </c>
      <c r="E151" s="7">
        <v>2014</v>
      </c>
      <c r="F151" s="7">
        <v>301.66000000000003</v>
      </c>
      <c r="G151" s="7">
        <v>5</v>
      </c>
      <c r="H151" s="7">
        <v>1</v>
      </c>
      <c r="I151" s="77">
        <v>413</v>
      </c>
      <c r="J151" s="77">
        <v>61</v>
      </c>
      <c r="K151" s="119" t="s">
        <v>95</v>
      </c>
      <c r="L151" s="7">
        <v>761</v>
      </c>
      <c r="M151" s="7">
        <v>1</v>
      </c>
      <c r="N151" s="7" t="s">
        <v>299</v>
      </c>
      <c r="O151" s="7">
        <v>1993</v>
      </c>
      <c r="P151" s="7">
        <v>1994</v>
      </c>
      <c r="Q151" s="70">
        <v>185.05</v>
      </c>
      <c r="R151" s="7">
        <v>5</v>
      </c>
      <c r="S151" s="7">
        <v>0</v>
      </c>
      <c r="T151" s="77" t="s">
        <v>763</v>
      </c>
      <c r="U151" s="77" t="s">
        <v>763</v>
      </c>
      <c r="V151" s="119" t="s">
        <v>95</v>
      </c>
      <c r="W151" s="7">
        <v>701</v>
      </c>
      <c r="X151" s="7">
        <v>1</v>
      </c>
      <c r="Y151" s="7" t="s">
        <v>340</v>
      </c>
      <c r="Z151" s="7">
        <v>2013</v>
      </c>
      <c r="AA151" s="7">
        <v>2014</v>
      </c>
      <c r="AB151" s="7">
        <v>257.33999999999997</v>
      </c>
      <c r="AC151" s="7">
        <v>10</v>
      </c>
      <c r="AD151" s="7">
        <v>1</v>
      </c>
      <c r="AE151" s="77">
        <v>1629</v>
      </c>
      <c r="AF151" s="77">
        <v>484</v>
      </c>
      <c r="AG151" s="127">
        <f t="shared" si="2"/>
        <v>0.77094178892569809</v>
      </c>
    </row>
    <row r="152" spans="1:33" x14ac:dyDescent="0.3">
      <c r="A152" s="7">
        <v>77</v>
      </c>
      <c r="B152" s="7">
        <v>1</v>
      </c>
      <c r="C152" s="7" t="s">
        <v>266</v>
      </c>
      <c r="D152" s="7">
        <v>1992</v>
      </c>
      <c r="E152" s="7">
        <v>1993</v>
      </c>
      <c r="F152" s="70">
        <v>305</v>
      </c>
      <c r="G152" s="7">
        <v>5</v>
      </c>
      <c r="H152" s="7">
        <v>1</v>
      </c>
      <c r="I152" s="77" t="s">
        <v>763</v>
      </c>
      <c r="J152" s="77" t="s">
        <v>763</v>
      </c>
      <c r="K152" s="119" t="s">
        <v>95</v>
      </c>
      <c r="L152" s="7">
        <v>784</v>
      </c>
      <c r="M152" s="7">
        <v>1</v>
      </c>
      <c r="N152" s="7" t="s">
        <v>350</v>
      </c>
      <c r="O152" s="7">
        <v>1993</v>
      </c>
      <c r="P152" s="7">
        <v>1994</v>
      </c>
      <c r="Q152" s="70">
        <v>374.43</v>
      </c>
      <c r="R152" s="7">
        <v>4</v>
      </c>
      <c r="S152" s="7">
        <v>1</v>
      </c>
      <c r="T152" s="77" t="s">
        <v>763</v>
      </c>
      <c r="U152" s="77" t="s">
        <v>763</v>
      </c>
      <c r="V152" s="119" t="s">
        <v>95</v>
      </c>
      <c r="W152" s="7">
        <v>850</v>
      </c>
      <c r="X152" s="7">
        <v>1</v>
      </c>
      <c r="Y152" s="7" t="s">
        <v>437</v>
      </c>
      <c r="Z152" s="7">
        <v>1996</v>
      </c>
      <c r="AA152" s="7">
        <v>1997</v>
      </c>
      <c r="AB152" s="70">
        <v>628.62</v>
      </c>
      <c r="AC152" s="7">
        <v>5</v>
      </c>
      <c r="AD152" s="7">
        <v>1</v>
      </c>
      <c r="AE152" s="77">
        <v>380</v>
      </c>
      <c r="AF152" s="77">
        <v>114</v>
      </c>
      <c r="AG152" s="127">
        <f t="shared" si="2"/>
        <v>0.76923076923076927</v>
      </c>
    </row>
    <row r="153" spans="1:33" x14ac:dyDescent="0.3">
      <c r="A153" s="7">
        <v>77</v>
      </c>
      <c r="B153" s="7">
        <v>1</v>
      </c>
      <c r="C153" s="7" t="s">
        <v>266</v>
      </c>
      <c r="D153" s="7">
        <v>1997</v>
      </c>
      <c r="E153" s="7">
        <v>1998</v>
      </c>
      <c r="F153" s="70">
        <v>305</v>
      </c>
      <c r="G153" s="7">
        <v>5</v>
      </c>
      <c r="H153" s="7">
        <v>1</v>
      </c>
      <c r="I153" s="77">
        <v>3421</v>
      </c>
      <c r="J153" s="77">
        <v>1885</v>
      </c>
      <c r="K153" s="119" t="s">
        <v>95</v>
      </c>
      <c r="L153" s="7">
        <v>793</v>
      </c>
      <c r="M153" s="7">
        <v>1</v>
      </c>
      <c r="N153" s="7" t="s">
        <v>351</v>
      </c>
      <c r="O153" s="7">
        <v>1993</v>
      </c>
      <c r="P153" s="7">
        <v>1994</v>
      </c>
      <c r="Q153" s="70">
        <v>381.39</v>
      </c>
      <c r="R153" s="7">
        <v>4</v>
      </c>
      <c r="S153" s="7">
        <v>1</v>
      </c>
      <c r="T153" s="77" t="s">
        <v>763</v>
      </c>
      <c r="U153" s="77" t="s">
        <v>763</v>
      </c>
      <c r="V153" s="119" t="s">
        <v>95</v>
      </c>
      <c r="W153" s="7">
        <v>284</v>
      </c>
      <c r="X153" s="7">
        <v>1</v>
      </c>
      <c r="Y153" s="7" t="s">
        <v>726</v>
      </c>
      <c r="Z153" s="7">
        <v>2017</v>
      </c>
      <c r="AA153" s="7">
        <v>2018</v>
      </c>
      <c r="AB153" s="7">
        <v>2000</v>
      </c>
      <c r="AC153" s="7">
        <v>10</v>
      </c>
      <c r="AD153" s="7">
        <v>1</v>
      </c>
      <c r="AE153" s="77">
        <v>4974</v>
      </c>
      <c r="AF153" s="77">
        <v>1495</v>
      </c>
      <c r="AG153" s="127">
        <f t="shared" si="2"/>
        <v>0.76889782037409182</v>
      </c>
    </row>
    <row r="154" spans="1:33" x14ac:dyDescent="0.3">
      <c r="A154" s="7">
        <v>77</v>
      </c>
      <c r="B154" s="7">
        <v>1</v>
      </c>
      <c r="C154" s="7" t="s">
        <v>266</v>
      </c>
      <c r="D154" s="7">
        <v>1999</v>
      </c>
      <c r="E154" s="7">
        <v>2000</v>
      </c>
      <c r="F154" s="70">
        <v>195</v>
      </c>
      <c r="G154" s="7">
        <v>10</v>
      </c>
      <c r="H154" s="7">
        <v>1</v>
      </c>
      <c r="I154" s="77">
        <v>2701</v>
      </c>
      <c r="J154" s="77">
        <v>1938</v>
      </c>
      <c r="K154" s="119" t="s">
        <v>95</v>
      </c>
      <c r="L154" s="7">
        <v>813</v>
      </c>
      <c r="M154" s="7">
        <v>1</v>
      </c>
      <c r="N154" s="7" t="s">
        <v>352</v>
      </c>
      <c r="O154" s="7">
        <v>1993</v>
      </c>
      <c r="P154" s="7">
        <v>1994</v>
      </c>
      <c r="Q154" s="70">
        <v>200</v>
      </c>
      <c r="R154" s="7">
        <v>3</v>
      </c>
      <c r="S154" s="7">
        <v>1</v>
      </c>
      <c r="T154" s="77" t="s">
        <v>763</v>
      </c>
      <c r="U154" s="77" t="s">
        <v>763</v>
      </c>
      <c r="V154" s="119" t="s">
        <v>95</v>
      </c>
      <c r="W154" s="7">
        <v>534</v>
      </c>
      <c r="X154" s="7">
        <v>1</v>
      </c>
      <c r="Y154" s="7" t="s">
        <v>290</v>
      </c>
      <c r="Z154" s="7">
        <v>1995</v>
      </c>
      <c r="AA154" s="7">
        <v>1996</v>
      </c>
      <c r="AB154" s="70">
        <v>122.35</v>
      </c>
      <c r="AC154" s="7">
        <v>10</v>
      </c>
      <c r="AD154" s="7">
        <v>1</v>
      </c>
      <c r="AE154" s="77">
        <v>1181</v>
      </c>
      <c r="AF154" s="77">
        <v>355</v>
      </c>
      <c r="AG154" s="127">
        <f t="shared" si="2"/>
        <v>0.76888020833333337</v>
      </c>
    </row>
    <row r="155" spans="1:33" x14ac:dyDescent="0.3">
      <c r="A155" s="7">
        <v>77</v>
      </c>
      <c r="B155" s="7">
        <v>1</v>
      </c>
      <c r="C155" s="7" t="s">
        <v>266</v>
      </c>
      <c r="D155" s="7">
        <v>2001</v>
      </c>
      <c r="E155" s="7">
        <v>2002</v>
      </c>
      <c r="F155" s="70">
        <v>285</v>
      </c>
      <c r="G155" s="7">
        <v>10</v>
      </c>
      <c r="H155" s="7">
        <v>0</v>
      </c>
      <c r="I155" s="77">
        <v>3407</v>
      </c>
      <c r="J155" s="77">
        <v>4110</v>
      </c>
      <c r="K155" s="119" t="s">
        <v>95</v>
      </c>
      <c r="L155" s="7">
        <v>820</v>
      </c>
      <c r="M155" s="7">
        <v>1</v>
      </c>
      <c r="N155" s="7" t="s">
        <v>353</v>
      </c>
      <c r="O155" s="7">
        <v>1993</v>
      </c>
      <c r="P155" s="7">
        <v>1994</v>
      </c>
      <c r="Q155" s="70">
        <v>374.43</v>
      </c>
      <c r="R155" s="7">
        <v>5</v>
      </c>
      <c r="S155" s="7">
        <v>1</v>
      </c>
      <c r="T155" s="77" t="s">
        <v>763</v>
      </c>
      <c r="U155" s="77" t="s">
        <v>763</v>
      </c>
      <c r="V155" s="119" t="s">
        <v>95</v>
      </c>
      <c r="W155" s="7">
        <v>829</v>
      </c>
      <c r="X155" s="7">
        <v>1</v>
      </c>
      <c r="Y155" s="7" t="s">
        <v>436</v>
      </c>
      <c r="Z155" s="7">
        <v>1995</v>
      </c>
      <c r="AA155" s="7">
        <v>1996</v>
      </c>
      <c r="AB155" s="70">
        <v>367.41</v>
      </c>
      <c r="AC155" s="7">
        <v>6</v>
      </c>
      <c r="AD155" s="7">
        <v>1</v>
      </c>
      <c r="AE155" s="77">
        <v>2153</v>
      </c>
      <c r="AF155" s="77">
        <v>649</v>
      </c>
      <c r="AG155" s="127">
        <f t="shared" si="2"/>
        <v>0.76837972876516769</v>
      </c>
    </row>
    <row r="156" spans="1:33" x14ac:dyDescent="0.3">
      <c r="A156" s="7">
        <v>77</v>
      </c>
      <c r="B156" s="7">
        <v>1</v>
      </c>
      <c r="C156" s="7" t="s">
        <v>266</v>
      </c>
      <c r="D156" s="7">
        <v>2002</v>
      </c>
      <c r="E156" s="7">
        <v>2003</v>
      </c>
      <c r="F156" s="70">
        <v>350</v>
      </c>
      <c r="G156" s="7">
        <v>7</v>
      </c>
      <c r="H156" s="7">
        <v>1</v>
      </c>
      <c r="I156" s="77">
        <v>12037</v>
      </c>
      <c r="J156" s="77">
        <v>9213</v>
      </c>
      <c r="K156" s="119" t="s">
        <v>95</v>
      </c>
      <c r="L156" s="7">
        <v>831</v>
      </c>
      <c r="M156" s="7">
        <v>1</v>
      </c>
      <c r="N156" s="7" t="s">
        <v>354</v>
      </c>
      <c r="O156" s="7">
        <v>1993</v>
      </c>
      <c r="P156" s="7">
        <v>1994</v>
      </c>
      <c r="Q156" s="70">
        <v>427.46</v>
      </c>
      <c r="R156" s="7">
        <v>3</v>
      </c>
      <c r="S156" s="7">
        <v>1</v>
      </c>
      <c r="T156" s="77" t="s">
        <v>763</v>
      </c>
      <c r="U156" s="77" t="s">
        <v>763</v>
      </c>
      <c r="V156" s="119" t="s">
        <v>95</v>
      </c>
      <c r="W156" s="7">
        <v>2215</v>
      </c>
      <c r="X156" s="7">
        <v>1</v>
      </c>
      <c r="Y156" s="7" t="s">
        <v>583</v>
      </c>
      <c r="Z156" s="68">
        <v>2007</v>
      </c>
      <c r="AA156" s="73">
        <v>2008</v>
      </c>
      <c r="AB156" s="66">
        <v>1006.83</v>
      </c>
      <c r="AC156" s="7">
        <v>10</v>
      </c>
      <c r="AD156" s="67">
        <v>1</v>
      </c>
      <c r="AE156" s="67">
        <v>670</v>
      </c>
      <c r="AF156" s="77">
        <v>202</v>
      </c>
      <c r="AG156" s="127">
        <f t="shared" si="2"/>
        <v>0.76834862385321101</v>
      </c>
    </row>
    <row r="157" spans="1:33" x14ac:dyDescent="0.3">
      <c r="A157" s="7">
        <v>77</v>
      </c>
      <c r="B157" s="7">
        <v>1</v>
      </c>
      <c r="C157" s="7" t="s">
        <v>266</v>
      </c>
      <c r="D157" s="68">
        <v>2007</v>
      </c>
      <c r="E157" s="73">
        <v>2008</v>
      </c>
      <c r="F157" s="66">
        <v>195</v>
      </c>
      <c r="G157" s="7">
        <v>10</v>
      </c>
      <c r="H157" s="67">
        <v>1</v>
      </c>
      <c r="I157" s="67">
        <v>3331</v>
      </c>
      <c r="J157" s="77">
        <v>2352</v>
      </c>
      <c r="K157" s="119" t="s">
        <v>95</v>
      </c>
      <c r="L157" s="7">
        <v>833</v>
      </c>
      <c r="M157" s="7">
        <v>1</v>
      </c>
      <c r="N157" s="7" t="s">
        <v>355</v>
      </c>
      <c r="O157" s="7">
        <v>1993</v>
      </c>
      <c r="P157" s="7">
        <v>1994</v>
      </c>
      <c r="Q157" s="70">
        <v>231.13</v>
      </c>
      <c r="R157" s="7">
        <v>5</v>
      </c>
      <c r="S157" s="7">
        <v>0</v>
      </c>
      <c r="T157" s="77" t="s">
        <v>763</v>
      </c>
      <c r="U157" s="77" t="s">
        <v>763</v>
      </c>
      <c r="V157" s="119" t="s">
        <v>95</v>
      </c>
      <c r="W157" s="7">
        <v>197</v>
      </c>
      <c r="X157" s="7">
        <v>1</v>
      </c>
      <c r="Y157" s="7" t="s">
        <v>415</v>
      </c>
      <c r="Z157" s="7">
        <v>2000</v>
      </c>
      <c r="AA157" s="7">
        <v>2001</v>
      </c>
      <c r="AB157" s="70">
        <v>981.25</v>
      </c>
      <c r="AC157" s="7">
        <v>7</v>
      </c>
      <c r="AD157" s="7">
        <v>1</v>
      </c>
      <c r="AE157" s="77">
        <v>3344</v>
      </c>
      <c r="AF157" s="77">
        <v>1015</v>
      </c>
      <c r="AG157" s="127">
        <f t="shared" si="2"/>
        <v>0.76714842853865561</v>
      </c>
    </row>
    <row r="158" spans="1:33" x14ac:dyDescent="0.3">
      <c r="A158" s="7">
        <v>77</v>
      </c>
      <c r="B158" s="7">
        <v>1</v>
      </c>
      <c r="C158" s="7" t="s">
        <v>711</v>
      </c>
      <c r="D158" s="7">
        <v>2017</v>
      </c>
      <c r="E158" s="7">
        <v>2018</v>
      </c>
      <c r="F158" s="7">
        <v>724.61</v>
      </c>
      <c r="G158" s="7">
        <v>10</v>
      </c>
      <c r="H158" s="7">
        <v>1</v>
      </c>
      <c r="I158" s="77">
        <v>2878</v>
      </c>
      <c r="J158" s="77">
        <v>2849</v>
      </c>
      <c r="K158" s="119" t="s">
        <v>95</v>
      </c>
      <c r="L158" s="7">
        <v>876</v>
      </c>
      <c r="M158" s="7">
        <v>1</v>
      </c>
      <c r="N158" s="7" t="s">
        <v>356</v>
      </c>
      <c r="O158" s="7">
        <v>1993</v>
      </c>
      <c r="P158" s="7">
        <v>1994</v>
      </c>
      <c r="Q158" s="70">
        <v>238.77</v>
      </c>
      <c r="R158" s="7">
        <v>3</v>
      </c>
      <c r="S158" s="7">
        <v>1</v>
      </c>
      <c r="T158" s="77" t="s">
        <v>763</v>
      </c>
      <c r="U158" s="77" t="s">
        <v>763</v>
      </c>
      <c r="V158" s="119" t="s">
        <v>95</v>
      </c>
      <c r="W158" s="7">
        <v>676</v>
      </c>
      <c r="X158" s="7">
        <v>1</v>
      </c>
      <c r="Y158" s="7" t="s">
        <v>230</v>
      </c>
      <c r="Z158" s="7">
        <v>2003</v>
      </c>
      <c r="AA158" s="7">
        <v>2004</v>
      </c>
      <c r="AB158" s="70">
        <f>1500-1183.86</f>
        <v>316.1400000000001</v>
      </c>
      <c r="AC158" s="7">
        <v>10</v>
      </c>
      <c r="AD158" s="7">
        <v>1</v>
      </c>
      <c r="AE158" s="77">
        <v>174</v>
      </c>
      <c r="AF158" s="77">
        <v>53</v>
      </c>
      <c r="AG158" s="127">
        <f t="shared" si="2"/>
        <v>0.76651982378854622</v>
      </c>
    </row>
    <row r="159" spans="1:33" x14ac:dyDescent="0.3">
      <c r="A159" s="7">
        <v>79</v>
      </c>
      <c r="B159" s="7">
        <v>1</v>
      </c>
      <c r="C159" s="7" t="s">
        <v>220</v>
      </c>
      <c r="D159" s="7">
        <v>1991</v>
      </c>
      <c r="E159" s="7">
        <v>1992</v>
      </c>
      <c r="F159" s="70">
        <v>221.11</v>
      </c>
      <c r="G159" s="7">
        <v>5</v>
      </c>
      <c r="H159" s="7">
        <v>1</v>
      </c>
      <c r="I159" s="77" t="s">
        <v>763</v>
      </c>
      <c r="J159" s="77" t="s">
        <v>763</v>
      </c>
      <c r="K159" s="119" t="s">
        <v>95</v>
      </c>
      <c r="L159" s="7">
        <v>879</v>
      </c>
      <c r="M159" s="7">
        <v>1</v>
      </c>
      <c r="N159" s="7" t="s">
        <v>357</v>
      </c>
      <c r="O159" s="7">
        <v>1993</v>
      </c>
      <c r="P159" s="7">
        <v>1994</v>
      </c>
      <c r="Q159" s="70">
        <v>302</v>
      </c>
      <c r="R159" s="7">
        <v>5</v>
      </c>
      <c r="S159" s="7">
        <v>0</v>
      </c>
      <c r="T159" s="77" t="s">
        <v>763</v>
      </c>
      <c r="U159" s="77" t="s">
        <v>763</v>
      </c>
      <c r="V159" s="119" t="s">
        <v>95</v>
      </c>
      <c r="W159" s="7">
        <v>423</v>
      </c>
      <c r="X159" s="7">
        <v>1</v>
      </c>
      <c r="Y159" s="7" t="s">
        <v>284</v>
      </c>
      <c r="Z159" s="7">
        <v>2011</v>
      </c>
      <c r="AA159" s="7">
        <v>2012</v>
      </c>
      <c r="AB159" s="70">
        <v>127.19</v>
      </c>
      <c r="AC159" s="7">
        <v>10</v>
      </c>
      <c r="AD159" s="7">
        <v>1</v>
      </c>
      <c r="AE159" s="67">
        <v>1842</v>
      </c>
      <c r="AF159" s="67">
        <v>564</v>
      </c>
      <c r="AG159" s="127">
        <f t="shared" si="2"/>
        <v>0.76558603491271815</v>
      </c>
    </row>
    <row r="160" spans="1:33" x14ac:dyDescent="0.3">
      <c r="A160" s="7">
        <v>81</v>
      </c>
      <c r="B160" s="7">
        <v>1</v>
      </c>
      <c r="C160" s="7" t="s">
        <v>515</v>
      </c>
      <c r="D160" s="7">
        <v>1999</v>
      </c>
      <c r="E160" s="7">
        <v>2001</v>
      </c>
      <c r="F160" s="70">
        <v>303.79000000000002</v>
      </c>
      <c r="G160" s="7">
        <v>10</v>
      </c>
      <c r="H160" s="7">
        <v>1</v>
      </c>
      <c r="I160" s="77">
        <v>229</v>
      </c>
      <c r="J160" s="77">
        <v>91</v>
      </c>
      <c r="K160" s="119" t="s">
        <v>95</v>
      </c>
      <c r="L160" s="7">
        <v>880</v>
      </c>
      <c r="M160" s="7">
        <v>1</v>
      </c>
      <c r="N160" s="7" t="s">
        <v>358</v>
      </c>
      <c r="O160" s="7">
        <v>1993</v>
      </c>
      <c r="P160" s="7">
        <v>1994</v>
      </c>
      <c r="Q160" s="70">
        <v>488.95</v>
      </c>
      <c r="R160" s="7">
        <v>5</v>
      </c>
      <c r="S160" s="7">
        <v>1</v>
      </c>
      <c r="T160" s="77" t="s">
        <v>763</v>
      </c>
      <c r="U160" s="77" t="s">
        <v>763</v>
      </c>
      <c r="V160" s="119" t="s">
        <v>95</v>
      </c>
      <c r="W160" s="7">
        <v>415</v>
      </c>
      <c r="X160" s="7">
        <v>1</v>
      </c>
      <c r="Y160" s="7" t="s">
        <v>326</v>
      </c>
      <c r="Z160" s="7">
        <v>2003</v>
      </c>
      <c r="AA160" s="7">
        <v>2004</v>
      </c>
      <c r="AB160" s="70">
        <v>615</v>
      </c>
      <c r="AC160" s="7">
        <v>5</v>
      </c>
      <c r="AD160" s="7">
        <v>1</v>
      </c>
      <c r="AE160" s="77">
        <v>160</v>
      </c>
      <c r="AF160" s="77">
        <v>49</v>
      </c>
      <c r="AG160" s="127">
        <f t="shared" si="2"/>
        <v>0.76555023923444976</v>
      </c>
    </row>
    <row r="161" spans="1:33" x14ac:dyDescent="0.3">
      <c r="A161" s="7">
        <v>81</v>
      </c>
      <c r="B161" s="7">
        <v>1</v>
      </c>
      <c r="C161" s="7" t="s">
        <v>515</v>
      </c>
      <c r="D161" s="7">
        <v>2000</v>
      </c>
      <c r="E161" s="7">
        <v>2001</v>
      </c>
      <c r="F161" s="70">
        <v>300</v>
      </c>
      <c r="G161" s="7">
        <v>10</v>
      </c>
      <c r="H161" s="7">
        <v>1</v>
      </c>
      <c r="I161" s="77">
        <v>337</v>
      </c>
      <c r="J161" s="77">
        <v>283</v>
      </c>
      <c r="K161" s="119" t="s">
        <v>95</v>
      </c>
      <c r="L161" s="7">
        <v>881</v>
      </c>
      <c r="M161" s="7">
        <v>1</v>
      </c>
      <c r="N161" s="7" t="s">
        <v>359</v>
      </c>
      <c r="O161" s="7">
        <v>1993</v>
      </c>
      <c r="P161" s="7">
        <v>1994</v>
      </c>
      <c r="Q161" s="70">
        <v>330.55</v>
      </c>
      <c r="R161" s="7">
        <v>5</v>
      </c>
      <c r="S161" s="7">
        <v>1</v>
      </c>
      <c r="T161" s="77" t="s">
        <v>763</v>
      </c>
      <c r="U161" s="77" t="s">
        <v>763</v>
      </c>
      <c r="V161" s="119" t="s">
        <v>95</v>
      </c>
      <c r="W161" s="7">
        <v>627</v>
      </c>
      <c r="X161" s="7">
        <v>1</v>
      </c>
      <c r="Y161" s="7" t="s">
        <v>432</v>
      </c>
      <c r="Z161" s="7">
        <v>2005</v>
      </c>
      <c r="AA161" s="7">
        <v>2006</v>
      </c>
      <c r="AB161" s="70">
        <v>1000</v>
      </c>
      <c r="AC161" s="7">
        <v>10</v>
      </c>
      <c r="AD161" s="10">
        <v>1</v>
      </c>
      <c r="AE161" s="67">
        <v>239</v>
      </c>
      <c r="AF161" s="67">
        <v>74</v>
      </c>
      <c r="AG161" s="127">
        <f t="shared" si="2"/>
        <v>0.76357827476038342</v>
      </c>
    </row>
    <row r="162" spans="1:33" x14ac:dyDescent="0.3">
      <c r="A162" s="7">
        <v>81</v>
      </c>
      <c r="B162" s="7">
        <v>1</v>
      </c>
      <c r="C162" s="7" t="s">
        <v>515</v>
      </c>
      <c r="D162" s="7">
        <v>2005</v>
      </c>
      <c r="E162" s="7">
        <v>2006</v>
      </c>
      <c r="F162" s="70">
        <v>500</v>
      </c>
      <c r="G162" s="7">
        <v>10</v>
      </c>
      <c r="H162" s="10">
        <v>1</v>
      </c>
      <c r="I162" s="67">
        <v>260</v>
      </c>
      <c r="J162" s="67">
        <v>83</v>
      </c>
      <c r="K162" s="119" t="s">
        <v>95</v>
      </c>
      <c r="L162" s="7">
        <v>882</v>
      </c>
      <c r="M162" s="7">
        <v>1</v>
      </c>
      <c r="N162" s="7" t="s">
        <v>360</v>
      </c>
      <c r="O162" s="7">
        <v>1993</v>
      </c>
      <c r="P162" s="7">
        <v>1994</v>
      </c>
      <c r="Q162" s="70">
        <v>214.39</v>
      </c>
      <c r="R162" s="7">
        <v>5</v>
      </c>
      <c r="S162" s="7">
        <v>1</v>
      </c>
      <c r="T162" s="77" t="s">
        <v>763</v>
      </c>
      <c r="U162" s="77" t="s">
        <v>763</v>
      </c>
      <c r="V162" s="119" t="s">
        <v>95</v>
      </c>
      <c r="W162" s="7">
        <v>2159</v>
      </c>
      <c r="X162" s="7">
        <v>1</v>
      </c>
      <c r="Y162" s="7" t="s">
        <v>619</v>
      </c>
      <c r="Z162" s="7">
        <v>2012</v>
      </c>
      <c r="AA162" s="7">
        <v>2014</v>
      </c>
      <c r="AB162" s="70">
        <v>776.65</v>
      </c>
      <c r="AC162" s="7">
        <v>10</v>
      </c>
      <c r="AD162" s="7">
        <v>1</v>
      </c>
      <c r="AE162" s="67">
        <v>1534</v>
      </c>
      <c r="AF162" s="67">
        <v>476</v>
      </c>
      <c r="AG162" s="127">
        <f t="shared" si="2"/>
        <v>0.76318407960199008</v>
      </c>
    </row>
    <row r="163" spans="1:33" x14ac:dyDescent="0.3">
      <c r="A163" s="7">
        <v>81</v>
      </c>
      <c r="B163" s="7">
        <v>1</v>
      </c>
      <c r="C163" s="7" t="s">
        <v>515</v>
      </c>
      <c r="D163" s="68">
        <v>2007</v>
      </c>
      <c r="E163" s="73">
        <v>2008</v>
      </c>
      <c r="F163" s="66">
        <v>344.71</v>
      </c>
      <c r="G163" s="7">
        <v>10</v>
      </c>
      <c r="H163" s="67">
        <v>1</v>
      </c>
      <c r="I163" s="67">
        <v>258</v>
      </c>
      <c r="J163" s="77">
        <v>63</v>
      </c>
      <c r="K163" s="119" t="s">
        <v>95</v>
      </c>
      <c r="L163" s="7">
        <v>883</v>
      </c>
      <c r="M163" s="7">
        <v>1</v>
      </c>
      <c r="N163" s="7" t="s">
        <v>361</v>
      </c>
      <c r="O163" s="7">
        <v>1993</v>
      </c>
      <c r="P163" s="7">
        <v>1994</v>
      </c>
      <c r="Q163" s="70">
        <v>303.38</v>
      </c>
      <c r="R163" s="7">
        <v>5</v>
      </c>
      <c r="S163" s="7">
        <v>0</v>
      </c>
      <c r="T163" s="77" t="s">
        <v>763</v>
      </c>
      <c r="U163" s="77" t="s">
        <v>763</v>
      </c>
      <c r="V163" s="119" t="s">
        <v>95</v>
      </c>
      <c r="W163" s="7">
        <v>264</v>
      </c>
      <c r="X163" s="7">
        <v>1</v>
      </c>
      <c r="Y163" s="7" t="s">
        <v>274</v>
      </c>
      <c r="Z163" s="7">
        <v>2011</v>
      </c>
      <c r="AA163" s="7">
        <v>2012</v>
      </c>
      <c r="AB163" s="70">
        <v>1100</v>
      </c>
      <c r="AC163" s="7">
        <v>10</v>
      </c>
      <c r="AD163" s="7">
        <v>1</v>
      </c>
      <c r="AE163" s="67">
        <v>243</v>
      </c>
      <c r="AF163" s="67">
        <v>76</v>
      </c>
      <c r="AG163" s="127">
        <f t="shared" si="2"/>
        <v>0.76175548589341691</v>
      </c>
    </row>
    <row r="164" spans="1:33" x14ac:dyDescent="0.3">
      <c r="A164" s="7">
        <v>81</v>
      </c>
      <c r="B164" s="7">
        <v>1</v>
      </c>
      <c r="C164" s="7" t="s">
        <v>515</v>
      </c>
      <c r="D164" s="68">
        <v>2015</v>
      </c>
      <c r="E164" s="73">
        <v>2016</v>
      </c>
      <c r="F164" s="66">
        <v>624.12</v>
      </c>
      <c r="G164" s="7">
        <v>10</v>
      </c>
      <c r="H164" s="67">
        <v>1</v>
      </c>
      <c r="I164" s="67">
        <v>183</v>
      </c>
      <c r="J164" s="77">
        <v>14</v>
      </c>
      <c r="K164" s="119" t="s">
        <v>95</v>
      </c>
      <c r="L164" s="7">
        <v>885</v>
      </c>
      <c r="M164" s="7">
        <v>1</v>
      </c>
      <c r="N164" s="7" t="s">
        <v>362</v>
      </c>
      <c r="O164" s="7">
        <v>1993</v>
      </c>
      <c r="P164" s="7">
        <v>1994</v>
      </c>
      <c r="Q164" s="70">
        <v>421.44</v>
      </c>
      <c r="R164" s="7">
        <v>5</v>
      </c>
      <c r="S164" s="7">
        <v>1</v>
      </c>
      <c r="T164" s="77" t="s">
        <v>763</v>
      </c>
      <c r="U164" s="77" t="s">
        <v>763</v>
      </c>
      <c r="V164" s="119" t="s">
        <v>95</v>
      </c>
      <c r="W164" s="7">
        <v>2609</v>
      </c>
      <c r="X164" s="7">
        <v>1</v>
      </c>
      <c r="Y164" s="7" t="s">
        <v>483</v>
      </c>
      <c r="Z164" s="7">
        <v>2015</v>
      </c>
      <c r="AA164" s="10">
        <v>2017</v>
      </c>
      <c r="AB164" s="70">
        <v>678.8</v>
      </c>
      <c r="AC164" s="10">
        <v>10</v>
      </c>
      <c r="AD164" s="7">
        <v>1</v>
      </c>
      <c r="AE164" s="67">
        <v>252</v>
      </c>
      <c r="AF164" s="67">
        <v>79</v>
      </c>
      <c r="AG164" s="127">
        <f t="shared" si="2"/>
        <v>0.76132930513595165</v>
      </c>
    </row>
    <row r="165" spans="1:33" x14ac:dyDescent="0.3">
      <c r="A165" s="7">
        <v>81</v>
      </c>
      <c r="B165" s="7">
        <v>1</v>
      </c>
      <c r="C165" s="7" t="s">
        <v>712</v>
      </c>
      <c r="D165" s="7">
        <v>2017</v>
      </c>
      <c r="E165" s="7">
        <v>2018</v>
      </c>
      <c r="F165" s="7">
        <v>731.68</v>
      </c>
      <c r="G165" s="7">
        <v>10</v>
      </c>
      <c r="H165" s="7">
        <v>1</v>
      </c>
      <c r="I165" s="77">
        <v>116</v>
      </c>
      <c r="J165" s="77">
        <v>8</v>
      </c>
      <c r="K165" s="119" t="s">
        <v>95</v>
      </c>
      <c r="L165" s="7">
        <v>891</v>
      </c>
      <c r="M165" s="7">
        <v>1</v>
      </c>
      <c r="N165" s="7" t="s">
        <v>363</v>
      </c>
      <c r="O165" s="7">
        <v>1993</v>
      </c>
      <c r="P165" s="7">
        <v>1994</v>
      </c>
      <c r="Q165" s="70">
        <v>381.4</v>
      </c>
      <c r="R165" s="7">
        <v>4</v>
      </c>
      <c r="S165" s="7">
        <v>1</v>
      </c>
      <c r="T165" s="77" t="s">
        <v>763</v>
      </c>
      <c r="U165" s="77" t="s">
        <v>763</v>
      </c>
      <c r="V165" s="119" t="s">
        <v>95</v>
      </c>
      <c r="W165" s="7">
        <v>182</v>
      </c>
      <c r="X165" s="7">
        <v>1</v>
      </c>
      <c r="Y165" s="7" t="s">
        <v>500</v>
      </c>
      <c r="Z165" s="7">
        <v>2001</v>
      </c>
      <c r="AA165" s="7">
        <v>2002</v>
      </c>
      <c r="AB165" s="70">
        <v>1</v>
      </c>
      <c r="AC165" s="7">
        <v>10</v>
      </c>
      <c r="AD165" s="7">
        <v>1</v>
      </c>
      <c r="AE165" s="77">
        <v>1853</v>
      </c>
      <c r="AF165" s="77">
        <v>582</v>
      </c>
      <c r="AG165" s="127">
        <f t="shared" si="2"/>
        <v>0.76098562628336752</v>
      </c>
    </row>
    <row r="166" spans="1:33" x14ac:dyDescent="0.3">
      <c r="A166" s="7">
        <v>84</v>
      </c>
      <c r="B166" s="7">
        <v>1</v>
      </c>
      <c r="C166" s="7" t="s">
        <v>267</v>
      </c>
      <c r="D166" s="7">
        <v>1992</v>
      </c>
      <c r="E166" s="7">
        <v>1993</v>
      </c>
      <c r="F166" s="70">
        <v>267.85000000000002</v>
      </c>
      <c r="G166" s="7">
        <v>5</v>
      </c>
      <c r="H166" s="7">
        <v>0</v>
      </c>
      <c r="I166" s="77" t="s">
        <v>763</v>
      </c>
      <c r="J166" s="77" t="s">
        <v>763</v>
      </c>
      <c r="K166" s="119" t="s">
        <v>95</v>
      </c>
      <c r="L166" s="7">
        <v>2144</v>
      </c>
      <c r="M166" s="7">
        <v>1</v>
      </c>
      <c r="N166" s="7" t="s">
        <v>364</v>
      </c>
      <c r="O166" s="7">
        <v>1993</v>
      </c>
      <c r="P166" s="7">
        <v>1994</v>
      </c>
      <c r="Q166" s="70">
        <v>395.66</v>
      </c>
      <c r="R166" s="7">
        <v>5</v>
      </c>
      <c r="S166" s="7">
        <v>0</v>
      </c>
      <c r="T166" s="77" t="s">
        <v>763</v>
      </c>
      <c r="U166" s="77" t="s">
        <v>763</v>
      </c>
      <c r="V166" s="119" t="s">
        <v>95</v>
      </c>
      <c r="W166" s="7">
        <v>2180</v>
      </c>
      <c r="X166" s="7">
        <v>1</v>
      </c>
      <c r="Y166" s="7" t="s">
        <v>662</v>
      </c>
      <c r="Z166" s="68">
        <v>2007</v>
      </c>
      <c r="AA166" s="73">
        <v>2008</v>
      </c>
      <c r="AB166" s="66">
        <v>225</v>
      </c>
      <c r="AC166" s="7">
        <v>10</v>
      </c>
      <c r="AD166" s="67">
        <v>1</v>
      </c>
      <c r="AE166" s="67">
        <v>643</v>
      </c>
      <c r="AF166" s="77">
        <v>202</v>
      </c>
      <c r="AG166" s="127">
        <f t="shared" si="2"/>
        <v>0.76094674556213016</v>
      </c>
    </row>
    <row r="167" spans="1:33" x14ac:dyDescent="0.3">
      <c r="A167" s="7">
        <v>84</v>
      </c>
      <c r="B167" s="7">
        <v>1</v>
      </c>
      <c r="C167" s="7" t="s">
        <v>267</v>
      </c>
      <c r="D167" s="7">
        <v>1999</v>
      </c>
      <c r="E167" s="7">
        <v>2000</v>
      </c>
      <c r="F167" s="70">
        <v>350</v>
      </c>
      <c r="G167" s="7">
        <v>5</v>
      </c>
      <c r="H167" s="7">
        <v>1</v>
      </c>
      <c r="I167" s="77">
        <v>718</v>
      </c>
      <c r="J167" s="77">
        <v>574</v>
      </c>
      <c r="K167" s="119" t="s">
        <v>95</v>
      </c>
      <c r="L167" s="7">
        <v>2154</v>
      </c>
      <c r="M167" s="7">
        <v>1</v>
      </c>
      <c r="N167" s="7" t="s">
        <v>365</v>
      </c>
      <c r="O167" s="7">
        <v>1993</v>
      </c>
      <c r="P167" s="7">
        <v>1994</v>
      </c>
      <c r="Q167" s="70">
        <v>268.73</v>
      </c>
      <c r="R167" s="7">
        <v>5</v>
      </c>
      <c r="S167" s="7">
        <v>1</v>
      </c>
      <c r="T167" s="77" t="s">
        <v>763</v>
      </c>
      <c r="U167" s="77" t="s">
        <v>763</v>
      </c>
      <c r="V167" s="119" t="s">
        <v>95</v>
      </c>
      <c r="W167" s="7">
        <v>253</v>
      </c>
      <c r="X167" s="7">
        <v>1</v>
      </c>
      <c r="Y167" s="7" t="s">
        <v>249</v>
      </c>
      <c r="Z167" s="7">
        <v>1997</v>
      </c>
      <c r="AA167" s="7">
        <v>1998</v>
      </c>
      <c r="AB167" s="70">
        <v>101</v>
      </c>
      <c r="AC167" s="7">
        <v>10</v>
      </c>
      <c r="AD167" s="7">
        <v>1</v>
      </c>
      <c r="AE167" s="77">
        <v>226</v>
      </c>
      <c r="AF167" s="77">
        <v>71</v>
      </c>
      <c r="AG167" s="127">
        <f t="shared" si="2"/>
        <v>0.76094276094276092</v>
      </c>
    </row>
    <row r="168" spans="1:33" x14ac:dyDescent="0.3">
      <c r="A168" s="7">
        <v>84</v>
      </c>
      <c r="B168" s="7">
        <v>1</v>
      </c>
      <c r="C168" s="7" t="s">
        <v>267</v>
      </c>
      <c r="D168" s="7">
        <v>2001</v>
      </c>
      <c r="E168" s="7">
        <v>2002</v>
      </c>
      <c r="F168" s="70">
        <v>350</v>
      </c>
      <c r="G168" s="7">
        <v>10</v>
      </c>
      <c r="H168" s="7">
        <v>0</v>
      </c>
      <c r="I168" s="77">
        <v>598</v>
      </c>
      <c r="J168" s="77">
        <v>884</v>
      </c>
      <c r="K168" s="119" t="s">
        <v>95</v>
      </c>
      <c r="L168" s="7">
        <v>2365</v>
      </c>
      <c r="M168" s="7">
        <v>1</v>
      </c>
      <c r="N168" s="7" t="s">
        <v>4</v>
      </c>
      <c r="O168" s="7">
        <v>1993</v>
      </c>
      <c r="P168" s="7">
        <v>1994</v>
      </c>
      <c r="Q168" s="70">
        <v>250</v>
      </c>
      <c r="R168" s="7">
        <v>4</v>
      </c>
      <c r="S168" s="7">
        <v>0</v>
      </c>
      <c r="T168" s="77" t="s">
        <v>763</v>
      </c>
      <c r="U168" s="77" t="s">
        <v>763</v>
      </c>
      <c r="V168" s="119" t="s">
        <v>95</v>
      </c>
      <c r="W168" s="7">
        <v>2180</v>
      </c>
      <c r="X168" s="7">
        <v>1</v>
      </c>
      <c r="Y168" s="7" t="s">
        <v>3</v>
      </c>
      <c r="Z168" s="68">
        <v>2007</v>
      </c>
      <c r="AA168" s="73">
        <v>2008</v>
      </c>
      <c r="AB168" s="66">
        <v>65</v>
      </c>
      <c r="AC168" s="7">
        <v>4</v>
      </c>
      <c r="AD168" s="67">
        <v>1</v>
      </c>
      <c r="AE168" s="67">
        <v>638</v>
      </c>
      <c r="AF168" s="77">
        <v>201</v>
      </c>
      <c r="AG168" s="127">
        <f t="shared" si="2"/>
        <v>0.76042908224076278</v>
      </c>
    </row>
    <row r="169" spans="1:33" x14ac:dyDescent="0.3">
      <c r="A169" s="7">
        <v>84</v>
      </c>
      <c r="B169" s="7">
        <v>1</v>
      </c>
      <c r="C169" s="7" t="s">
        <v>267</v>
      </c>
      <c r="D169" s="7">
        <v>2010</v>
      </c>
      <c r="E169" s="10">
        <v>2011</v>
      </c>
      <c r="F169" s="66">
        <v>1567.16</v>
      </c>
      <c r="G169" s="10">
        <v>10</v>
      </c>
      <c r="H169" s="67">
        <v>0</v>
      </c>
      <c r="I169" s="67">
        <v>642</v>
      </c>
      <c r="J169" s="67">
        <v>1526</v>
      </c>
      <c r="K169" s="119" t="s">
        <v>95</v>
      </c>
      <c r="L169" s="7">
        <v>2711</v>
      </c>
      <c r="M169" s="7">
        <v>1</v>
      </c>
      <c r="N169" s="7" t="s">
        <v>366</v>
      </c>
      <c r="O169" s="7">
        <v>1993</v>
      </c>
      <c r="P169" s="7">
        <v>1994</v>
      </c>
      <c r="Q169" s="70">
        <v>371.72</v>
      </c>
      <c r="R169" s="7">
        <v>5</v>
      </c>
      <c r="S169" s="7">
        <v>0</v>
      </c>
      <c r="T169" s="77" t="s">
        <v>763</v>
      </c>
      <c r="U169" s="77" t="s">
        <v>763</v>
      </c>
      <c r="V169" s="119" t="s">
        <v>95</v>
      </c>
      <c r="W169" s="7">
        <v>14</v>
      </c>
      <c r="X169" s="7">
        <v>1</v>
      </c>
      <c r="Y169" s="7" t="s">
        <v>264</v>
      </c>
      <c r="Z169" s="7">
        <v>1997</v>
      </c>
      <c r="AA169" s="7">
        <v>1998</v>
      </c>
      <c r="AB169" s="70">
        <v>68.52</v>
      </c>
      <c r="AC169" s="7">
        <v>10</v>
      </c>
      <c r="AD169" s="7">
        <v>1</v>
      </c>
      <c r="AE169" s="77">
        <v>1432</v>
      </c>
      <c r="AF169" s="77">
        <v>452</v>
      </c>
      <c r="AG169" s="127">
        <f t="shared" si="2"/>
        <v>0.76008492569002128</v>
      </c>
    </row>
    <row r="170" spans="1:33" x14ac:dyDescent="0.3">
      <c r="A170" s="7">
        <v>84</v>
      </c>
      <c r="B170" s="7">
        <v>1</v>
      </c>
      <c r="C170" s="7" t="s">
        <v>267</v>
      </c>
      <c r="D170" s="7">
        <v>2011</v>
      </c>
      <c r="E170" s="7">
        <v>2012</v>
      </c>
      <c r="F170" s="7">
        <v>750</v>
      </c>
      <c r="G170" s="7">
        <v>7</v>
      </c>
      <c r="H170" s="7">
        <v>0</v>
      </c>
      <c r="I170" s="77">
        <v>456</v>
      </c>
      <c r="J170" s="77">
        <v>739</v>
      </c>
      <c r="K170" s="119" t="s">
        <v>95</v>
      </c>
      <c r="L170" s="7">
        <v>2835</v>
      </c>
      <c r="M170" s="7">
        <v>1</v>
      </c>
      <c r="N170" s="7" t="s">
        <v>146</v>
      </c>
      <c r="O170" s="7">
        <v>1993</v>
      </c>
      <c r="P170" s="7">
        <v>1994</v>
      </c>
      <c r="Q170" s="70">
        <v>-481.65</v>
      </c>
      <c r="R170" s="7">
        <v>4</v>
      </c>
      <c r="S170" s="7">
        <v>1</v>
      </c>
      <c r="T170" s="77" t="s">
        <v>763</v>
      </c>
      <c r="U170" s="77" t="s">
        <v>763</v>
      </c>
      <c r="V170" s="119" t="s">
        <v>95</v>
      </c>
      <c r="W170" s="7">
        <v>2753</v>
      </c>
      <c r="X170" s="7">
        <v>1</v>
      </c>
      <c r="Y170" s="7" t="s">
        <v>465</v>
      </c>
      <c r="Z170" s="7">
        <v>2011</v>
      </c>
      <c r="AA170" s="7">
        <v>2013</v>
      </c>
      <c r="AB170" s="70">
        <v>700</v>
      </c>
      <c r="AC170" s="7">
        <v>10</v>
      </c>
      <c r="AD170" s="7">
        <v>1</v>
      </c>
      <c r="AE170" s="67">
        <v>695</v>
      </c>
      <c r="AF170" s="67">
        <v>220</v>
      </c>
      <c r="AG170" s="127">
        <f t="shared" si="2"/>
        <v>0.7595628415300546</v>
      </c>
    </row>
    <row r="171" spans="1:33" x14ac:dyDescent="0.3">
      <c r="A171" s="7">
        <v>84</v>
      </c>
      <c r="B171" s="7">
        <v>1</v>
      </c>
      <c r="C171" s="7" t="s">
        <v>267</v>
      </c>
      <c r="D171" s="7">
        <v>2011</v>
      </c>
      <c r="E171" s="7">
        <v>2012</v>
      </c>
      <c r="F171" s="7">
        <v>250</v>
      </c>
      <c r="G171" s="7">
        <v>7</v>
      </c>
      <c r="H171" s="7">
        <v>0</v>
      </c>
      <c r="I171" s="77">
        <v>396</v>
      </c>
      <c r="J171" s="77">
        <v>802</v>
      </c>
      <c r="K171" s="119" t="s">
        <v>95</v>
      </c>
      <c r="L171" s="7">
        <v>1</v>
      </c>
      <c r="M171" s="7">
        <v>1</v>
      </c>
      <c r="N171" s="7" t="s">
        <v>367</v>
      </c>
      <c r="O171" s="7">
        <v>1994</v>
      </c>
      <c r="P171" s="7">
        <v>1995</v>
      </c>
      <c r="Q171" s="70">
        <v>146.86000000000001</v>
      </c>
      <c r="R171" s="7">
        <v>10</v>
      </c>
      <c r="S171" s="7">
        <v>0</v>
      </c>
      <c r="T171" s="77">
        <v>1997</v>
      </c>
      <c r="U171" s="77">
        <v>2193</v>
      </c>
      <c r="V171" s="119" t="s">
        <v>95</v>
      </c>
      <c r="W171" s="7">
        <v>458</v>
      </c>
      <c r="X171" s="7">
        <v>1</v>
      </c>
      <c r="Y171" s="7" t="s">
        <v>520</v>
      </c>
      <c r="Z171" s="68">
        <v>2007</v>
      </c>
      <c r="AA171" s="73">
        <v>2008</v>
      </c>
      <c r="AB171" s="66">
        <v>702.34</v>
      </c>
      <c r="AC171" s="7">
        <v>10</v>
      </c>
      <c r="AD171" s="67">
        <v>1</v>
      </c>
      <c r="AE171" s="67">
        <v>445</v>
      </c>
      <c r="AF171" s="77">
        <v>141</v>
      </c>
      <c r="AG171" s="127">
        <f t="shared" si="2"/>
        <v>0.75938566552901021</v>
      </c>
    </row>
    <row r="172" spans="1:33" x14ac:dyDescent="0.3">
      <c r="A172" s="7">
        <v>84</v>
      </c>
      <c r="B172" s="7">
        <v>1</v>
      </c>
      <c r="C172" s="7" t="s">
        <v>267</v>
      </c>
      <c r="D172" s="7">
        <v>2012</v>
      </c>
      <c r="E172" s="7">
        <v>2013</v>
      </c>
      <c r="F172" s="70">
        <v>500</v>
      </c>
      <c r="G172" s="7">
        <v>5</v>
      </c>
      <c r="H172" s="7">
        <v>0</v>
      </c>
      <c r="I172" s="67">
        <v>1161</v>
      </c>
      <c r="J172" s="67">
        <v>1486</v>
      </c>
      <c r="K172" s="119" t="s">
        <v>95</v>
      </c>
      <c r="L172" s="7">
        <v>11</v>
      </c>
      <c r="M172" s="7">
        <v>1</v>
      </c>
      <c r="N172" s="7" t="s">
        <v>311</v>
      </c>
      <c r="O172" s="7">
        <v>1994</v>
      </c>
      <c r="P172" s="7">
        <v>1995</v>
      </c>
      <c r="Q172" s="70">
        <v>100.45</v>
      </c>
      <c r="R172" s="7">
        <v>10</v>
      </c>
      <c r="S172" s="7">
        <v>0</v>
      </c>
      <c r="T172" s="77">
        <v>28663</v>
      </c>
      <c r="U172" s="77">
        <v>32818</v>
      </c>
      <c r="V172" s="119" t="s">
        <v>95</v>
      </c>
      <c r="W172" s="7">
        <v>414</v>
      </c>
      <c r="X172" s="7">
        <v>1</v>
      </c>
      <c r="Y172" s="7" t="s">
        <v>453</v>
      </c>
      <c r="Z172" s="7">
        <v>2001</v>
      </c>
      <c r="AA172" s="7">
        <v>2002</v>
      </c>
      <c r="AB172" s="70">
        <v>126</v>
      </c>
      <c r="AC172" s="7">
        <v>10</v>
      </c>
      <c r="AD172" s="7">
        <v>1</v>
      </c>
      <c r="AE172" s="77">
        <v>325</v>
      </c>
      <c r="AF172" s="77">
        <v>103</v>
      </c>
      <c r="AG172" s="127">
        <f t="shared" si="2"/>
        <v>0.75934579439252337</v>
      </c>
    </row>
    <row r="173" spans="1:33" x14ac:dyDescent="0.3">
      <c r="A173" s="7">
        <v>85</v>
      </c>
      <c r="B173" s="7">
        <v>1</v>
      </c>
      <c r="C173" s="7" t="s">
        <v>608</v>
      </c>
      <c r="D173" s="7">
        <v>2003</v>
      </c>
      <c r="E173" s="7">
        <v>2004</v>
      </c>
      <c r="F173" s="70">
        <v>600</v>
      </c>
      <c r="G173" s="7">
        <v>10</v>
      </c>
      <c r="H173" s="7">
        <v>1</v>
      </c>
      <c r="I173" s="77">
        <v>639</v>
      </c>
      <c r="J173" s="77">
        <v>388</v>
      </c>
      <c r="K173" s="119" t="s">
        <v>95</v>
      </c>
      <c r="L173" s="7">
        <v>94</v>
      </c>
      <c r="M173" s="7">
        <v>1</v>
      </c>
      <c r="N173" s="7" t="s">
        <v>368</v>
      </c>
      <c r="O173" s="7">
        <v>1994</v>
      </c>
      <c r="P173" s="7">
        <v>1995</v>
      </c>
      <c r="Q173" s="70">
        <v>424.12</v>
      </c>
      <c r="R173" s="7">
        <v>10</v>
      </c>
      <c r="S173" s="7">
        <v>1</v>
      </c>
      <c r="T173" s="77">
        <v>3011</v>
      </c>
      <c r="U173" s="77">
        <v>1647</v>
      </c>
      <c r="V173" s="119" t="s">
        <v>95</v>
      </c>
      <c r="W173" s="7">
        <v>771</v>
      </c>
      <c r="X173" s="7">
        <v>1</v>
      </c>
      <c r="Y173" s="7" t="s">
        <v>478</v>
      </c>
      <c r="Z173" s="7">
        <v>2013</v>
      </c>
      <c r="AA173" s="7">
        <v>2015</v>
      </c>
      <c r="AB173" s="7">
        <v>1025.31</v>
      </c>
      <c r="AC173" s="7">
        <v>10</v>
      </c>
      <c r="AD173" s="7">
        <v>1</v>
      </c>
      <c r="AE173" s="77">
        <v>167</v>
      </c>
      <c r="AF173" s="77">
        <v>53</v>
      </c>
      <c r="AG173" s="127">
        <f t="shared" si="2"/>
        <v>0.75909090909090904</v>
      </c>
    </row>
    <row r="174" spans="1:33" x14ac:dyDescent="0.3">
      <c r="A174" s="7">
        <v>85</v>
      </c>
      <c r="B174" s="7">
        <v>1</v>
      </c>
      <c r="C174" s="7" t="s">
        <v>608</v>
      </c>
      <c r="D174" s="7">
        <v>2013</v>
      </c>
      <c r="E174" s="7">
        <v>2014</v>
      </c>
      <c r="F174" s="7">
        <v>608.1</v>
      </c>
      <c r="G174" s="7">
        <v>10</v>
      </c>
      <c r="H174" s="7">
        <v>1</v>
      </c>
      <c r="I174" s="77">
        <v>429</v>
      </c>
      <c r="J174" s="77">
        <v>76</v>
      </c>
      <c r="K174" s="119" t="s">
        <v>95</v>
      </c>
      <c r="L174" s="7">
        <v>146</v>
      </c>
      <c r="M174" s="7">
        <v>1</v>
      </c>
      <c r="N174" s="7" t="s">
        <v>369</v>
      </c>
      <c r="O174" s="7">
        <v>1994</v>
      </c>
      <c r="P174" s="7">
        <v>1995</v>
      </c>
      <c r="Q174" s="70">
        <v>393.49</v>
      </c>
      <c r="R174" s="7">
        <v>4</v>
      </c>
      <c r="S174" s="7">
        <v>1</v>
      </c>
      <c r="T174" s="77">
        <v>850</v>
      </c>
      <c r="U174" s="77">
        <v>595</v>
      </c>
      <c r="V174" s="119" t="s">
        <v>95</v>
      </c>
      <c r="W174" s="7">
        <v>378</v>
      </c>
      <c r="X174" s="7">
        <v>1</v>
      </c>
      <c r="Y174" s="7" t="s">
        <v>472</v>
      </c>
      <c r="Z174" s="68">
        <v>2011</v>
      </c>
      <c r="AA174" s="73">
        <v>2012</v>
      </c>
      <c r="AB174" s="66">
        <v>687.68000000000006</v>
      </c>
      <c r="AC174" s="7">
        <v>10</v>
      </c>
      <c r="AD174" s="7">
        <v>1</v>
      </c>
      <c r="AE174" s="67">
        <v>534</v>
      </c>
      <c r="AF174" s="67">
        <v>170</v>
      </c>
      <c r="AG174" s="127">
        <f t="shared" si="2"/>
        <v>0.75852272727272729</v>
      </c>
    </row>
    <row r="175" spans="1:33" x14ac:dyDescent="0.3">
      <c r="A175" s="7">
        <v>85</v>
      </c>
      <c r="B175" s="7">
        <v>1</v>
      </c>
      <c r="C175" s="7" t="s">
        <v>608</v>
      </c>
      <c r="D175" s="7">
        <v>2013</v>
      </c>
      <c r="E175" s="7">
        <v>2014</v>
      </c>
      <c r="F175" s="7">
        <v>100</v>
      </c>
      <c r="G175" s="7">
        <v>10</v>
      </c>
      <c r="H175" s="7">
        <v>1</v>
      </c>
      <c r="I175" s="77">
        <v>362</v>
      </c>
      <c r="J175" s="77">
        <v>142</v>
      </c>
      <c r="K175" s="119" t="s">
        <v>95</v>
      </c>
      <c r="L175" s="7">
        <v>173</v>
      </c>
      <c r="M175" s="7">
        <v>1</v>
      </c>
      <c r="N175" s="7" t="s">
        <v>370</v>
      </c>
      <c r="O175" s="7">
        <v>1994</v>
      </c>
      <c r="P175" s="7">
        <v>1995</v>
      </c>
      <c r="Q175" s="70">
        <v>520.20000000000005</v>
      </c>
      <c r="R175" s="7">
        <v>10</v>
      </c>
      <c r="S175" s="7">
        <v>0</v>
      </c>
      <c r="T175" s="77">
        <v>612</v>
      </c>
      <c r="U175" s="77">
        <v>662</v>
      </c>
      <c r="V175" s="119" t="s">
        <v>95</v>
      </c>
      <c r="W175" s="7">
        <v>300</v>
      </c>
      <c r="X175" s="7">
        <v>1</v>
      </c>
      <c r="Y175" s="7" t="s">
        <v>876</v>
      </c>
      <c r="Z175" s="7">
        <v>2001</v>
      </c>
      <c r="AA175" s="7">
        <v>2002</v>
      </c>
      <c r="AB175" s="70">
        <v>1</v>
      </c>
      <c r="AC175" s="7">
        <v>10</v>
      </c>
      <c r="AD175" s="7">
        <v>1</v>
      </c>
      <c r="AE175" s="77">
        <v>721</v>
      </c>
      <c r="AF175" s="77">
        <v>230</v>
      </c>
      <c r="AG175" s="127">
        <f t="shared" si="2"/>
        <v>0.75814931650893791</v>
      </c>
    </row>
    <row r="176" spans="1:33" x14ac:dyDescent="0.3">
      <c r="A176" s="7">
        <v>88</v>
      </c>
      <c r="B176" s="7">
        <v>1</v>
      </c>
      <c r="C176" s="7" t="s">
        <v>238</v>
      </c>
      <c r="D176" s="7">
        <v>1991</v>
      </c>
      <c r="E176" s="7">
        <v>1993</v>
      </c>
      <c r="F176" s="70">
        <v>194.24</v>
      </c>
      <c r="G176" s="7">
        <v>5</v>
      </c>
      <c r="H176" s="7">
        <v>0</v>
      </c>
      <c r="I176" s="77" t="s">
        <v>763</v>
      </c>
      <c r="J176" s="77" t="s">
        <v>763</v>
      </c>
      <c r="K176" s="119" t="s">
        <v>95</v>
      </c>
      <c r="L176" s="7">
        <v>177</v>
      </c>
      <c r="M176" s="7">
        <v>1</v>
      </c>
      <c r="N176" s="7" t="s">
        <v>371</v>
      </c>
      <c r="O176" s="7">
        <v>1994</v>
      </c>
      <c r="P176" s="7">
        <v>1995</v>
      </c>
      <c r="Q176" s="70">
        <v>350.41</v>
      </c>
      <c r="R176" s="7">
        <v>10</v>
      </c>
      <c r="S176" s="7">
        <v>1</v>
      </c>
      <c r="T176" s="77">
        <v>1403</v>
      </c>
      <c r="U176" s="77">
        <v>1283</v>
      </c>
      <c r="V176" s="119" t="s">
        <v>95</v>
      </c>
      <c r="W176" s="7">
        <v>81</v>
      </c>
      <c r="X176" s="7">
        <v>1</v>
      </c>
      <c r="Y176" s="7" t="s">
        <v>515</v>
      </c>
      <c r="Z176" s="7">
        <v>2005</v>
      </c>
      <c r="AA176" s="7">
        <v>2006</v>
      </c>
      <c r="AB176" s="70">
        <v>500</v>
      </c>
      <c r="AC176" s="7">
        <v>10</v>
      </c>
      <c r="AD176" s="10">
        <v>1</v>
      </c>
      <c r="AE176" s="67">
        <v>260</v>
      </c>
      <c r="AF176" s="67">
        <v>83</v>
      </c>
      <c r="AG176" s="127">
        <f t="shared" si="2"/>
        <v>0.75801749271137031</v>
      </c>
    </row>
    <row r="177" spans="1:33" x14ac:dyDescent="0.3">
      <c r="A177" s="7">
        <v>88</v>
      </c>
      <c r="B177" s="7">
        <v>1</v>
      </c>
      <c r="C177" s="7" t="s">
        <v>238</v>
      </c>
      <c r="D177" s="7">
        <v>1992</v>
      </c>
      <c r="E177" s="7">
        <v>1993</v>
      </c>
      <c r="F177" s="70">
        <v>317.41000000000003</v>
      </c>
      <c r="G177" s="7">
        <v>5</v>
      </c>
      <c r="H177" s="7">
        <v>1</v>
      </c>
      <c r="I177" s="77" t="s">
        <v>763</v>
      </c>
      <c r="J177" s="77" t="s">
        <v>763</v>
      </c>
      <c r="K177" s="119" t="s">
        <v>95</v>
      </c>
      <c r="L177" s="7">
        <v>213</v>
      </c>
      <c r="M177" s="7">
        <v>1</v>
      </c>
      <c r="N177" s="7" t="s">
        <v>372</v>
      </c>
      <c r="O177" s="7">
        <v>1994</v>
      </c>
      <c r="P177" s="7">
        <v>1995</v>
      </c>
      <c r="Q177" s="70">
        <v>374.43</v>
      </c>
      <c r="R177" s="7">
        <v>2</v>
      </c>
      <c r="S177" s="7">
        <v>0</v>
      </c>
      <c r="T177" s="77">
        <v>404</v>
      </c>
      <c r="U177" s="77">
        <v>673</v>
      </c>
      <c r="V177" s="119" t="s">
        <v>95</v>
      </c>
      <c r="W177" s="7">
        <v>2172</v>
      </c>
      <c r="X177" s="7">
        <v>1</v>
      </c>
      <c r="Y177" s="7" t="s">
        <v>461</v>
      </c>
      <c r="Z177" s="7">
        <v>2013</v>
      </c>
      <c r="AA177" s="7">
        <v>2014</v>
      </c>
      <c r="AB177" s="7">
        <v>682.58</v>
      </c>
      <c r="AC177" s="7">
        <v>8</v>
      </c>
      <c r="AD177" s="7">
        <v>1</v>
      </c>
      <c r="AE177" s="77">
        <v>633</v>
      </c>
      <c r="AF177" s="77">
        <v>205</v>
      </c>
      <c r="AG177" s="127">
        <f t="shared" si="2"/>
        <v>0.75536992840095463</v>
      </c>
    </row>
    <row r="178" spans="1:33" x14ac:dyDescent="0.3">
      <c r="A178" s="7">
        <v>88</v>
      </c>
      <c r="B178" s="7">
        <v>1</v>
      </c>
      <c r="C178" s="7" t="s">
        <v>238</v>
      </c>
      <c r="D178" s="7">
        <v>1997</v>
      </c>
      <c r="E178" s="7">
        <v>1998</v>
      </c>
      <c r="F178" s="70">
        <v>146</v>
      </c>
      <c r="G178" s="7">
        <v>5</v>
      </c>
      <c r="H178" s="7">
        <v>1</v>
      </c>
      <c r="I178" s="77">
        <v>1685</v>
      </c>
      <c r="J178" s="77">
        <v>1469</v>
      </c>
      <c r="K178" s="119" t="s">
        <v>95</v>
      </c>
      <c r="L178" s="7">
        <v>245</v>
      </c>
      <c r="M178" s="7">
        <v>1</v>
      </c>
      <c r="N178" s="7" t="s">
        <v>373</v>
      </c>
      <c r="O178" s="7">
        <v>1994</v>
      </c>
      <c r="P178" s="7">
        <v>1995</v>
      </c>
      <c r="Q178" s="70">
        <v>681</v>
      </c>
      <c r="R178" s="7">
        <v>10</v>
      </c>
      <c r="S178" s="7">
        <v>1</v>
      </c>
      <c r="T178" s="77">
        <v>506</v>
      </c>
      <c r="U178" s="77">
        <v>369</v>
      </c>
      <c r="V178" s="119" t="s">
        <v>95</v>
      </c>
      <c r="W178" s="7">
        <v>173</v>
      </c>
      <c r="X178" s="7">
        <v>1</v>
      </c>
      <c r="Y178" s="7" t="s">
        <v>370</v>
      </c>
      <c r="Z178" s="7">
        <v>2001</v>
      </c>
      <c r="AA178" s="7">
        <v>2002</v>
      </c>
      <c r="AB178" s="70">
        <v>610</v>
      </c>
      <c r="AC178" s="7">
        <v>10</v>
      </c>
      <c r="AD178" s="7">
        <v>1</v>
      </c>
      <c r="AE178" s="77">
        <v>503</v>
      </c>
      <c r="AF178" s="77">
        <v>163</v>
      </c>
      <c r="AG178" s="127">
        <f t="shared" si="2"/>
        <v>0.75525525525525528</v>
      </c>
    </row>
    <row r="179" spans="1:33" x14ac:dyDescent="0.3">
      <c r="A179" s="7">
        <v>88</v>
      </c>
      <c r="B179" s="7">
        <v>1</v>
      </c>
      <c r="C179" s="7" t="s">
        <v>238</v>
      </c>
      <c r="D179" s="7">
        <v>2000</v>
      </c>
      <c r="E179" s="7">
        <v>2001</v>
      </c>
      <c r="F179" s="70">
        <v>450</v>
      </c>
      <c r="G179" s="7">
        <v>5</v>
      </c>
      <c r="H179" s="7">
        <v>0</v>
      </c>
      <c r="I179" s="77">
        <v>2154</v>
      </c>
      <c r="J179" s="77">
        <v>3656</v>
      </c>
      <c r="K179" s="119" t="s">
        <v>95</v>
      </c>
      <c r="L179" s="7">
        <v>255</v>
      </c>
      <c r="M179" s="7">
        <v>1</v>
      </c>
      <c r="N179" s="7" t="s">
        <v>374</v>
      </c>
      <c r="O179" s="7">
        <v>1994</v>
      </c>
      <c r="P179" s="7">
        <v>1995</v>
      </c>
      <c r="Q179" s="70">
        <v>253</v>
      </c>
      <c r="R179" s="7">
        <v>5</v>
      </c>
      <c r="S179" s="7">
        <v>0</v>
      </c>
      <c r="T179" s="77">
        <v>741</v>
      </c>
      <c r="U179" s="77">
        <v>931</v>
      </c>
      <c r="V179" s="119" t="s">
        <v>95</v>
      </c>
      <c r="W179" s="7">
        <v>299</v>
      </c>
      <c r="X179" s="7">
        <v>1</v>
      </c>
      <c r="Y179" s="7" t="s">
        <v>728</v>
      </c>
      <c r="Z179" s="7">
        <v>2017</v>
      </c>
      <c r="AA179" s="7">
        <v>2018</v>
      </c>
      <c r="AB179" s="7">
        <v>460</v>
      </c>
      <c r="AC179" s="7">
        <v>5</v>
      </c>
      <c r="AD179" s="7">
        <v>1</v>
      </c>
      <c r="AE179" s="77">
        <v>645</v>
      </c>
      <c r="AF179" s="77">
        <v>210</v>
      </c>
      <c r="AG179" s="127">
        <f t="shared" si="2"/>
        <v>0.75438596491228072</v>
      </c>
    </row>
    <row r="180" spans="1:33" x14ac:dyDescent="0.3">
      <c r="A180" s="7">
        <v>88</v>
      </c>
      <c r="B180" s="7">
        <v>1</v>
      </c>
      <c r="C180" s="7" t="s">
        <v>238</v>
      </c>
      <c r="D180" s="7">
        <v>2001</v>
      </c>
      <c r="E180" s="7">
        <v>2002</v>
      </c>
      <c r="F180" s="70">
        <v>450</v>
      </c>
      <c r="G180" s="7">
        <v>10</v>
      </c>
      <c r="H180" s="7">
        <v>1</v>
      </c>
      <c r="I180" s="77">
        <v>3144</v>
      </c>
      <c r="J180" s="77">
        <v>2987</v>
      </c>
      <c r="K180" s="119" t="s">
        <v>95</v>
      </c>
      <c r="L180" s="7">
        <v>277</v>
      </c>
      <c r="M180" s="7">
        <v>1</v>
      </c>
      <c r="N180" s="7" t="s">
        <v>375</v>
      </c>
      <c r="O180" s="7">
        <v>1994</v>
      </c>
      <c r="P180" s="7">
        <v>1995</v>
      </c>
      <c r="Q180" s="70">
        <v>326</v>
      </c>
      <c r="R180" s="7">
        <v>6</v>
      </c>
      <c r="S180" s="7">
        <v>0</v>
      </c>
      <c r="T180" s="77">
        <v>3659</v>
      </c>
      <c r="U180" s="77">
        <v>3670</v>
      </c>
      <c r="V180" s="119" t="s">
        <v>95</v>
      </c>
      <c r="W180" s="7">
        <v>283</v>
      </c>
      <c r="X180" s="7">
        <v>1</v>
      </c>
      <c r="Y180" s="7" t="s">
        <v>547</v>
      </c>
      <c r="Z180" s="7">
        <v>2013</v>
      </c>
      <c r="AA180" s="7">
        <v>2014</v>
      </c>
      <c r="AB180" s="7">
        <v>245.81</v>
      </c>
      <c r="AC180" s="7">
        <v>10</v>
      </c>
      <c r="AD180" s="7">
        <v>1</v>
      </c>
      <c r="AE180" s="77">
        <v>4399</v>
      </c>
      <c r="AF180" s="77">
        <v>1434</v>
      </c>
      <c r="AG180" s="127">
        <f t="shared" si="2"/>
        <v>0.75415738042173841</v>
      </c>
    </row>
    <row r="181" spans="1:33" x14ac:dyDescent="0.3">
      <c r="A181" s="7">
        <v>88</v>
      </c>
      <c r="B181" s="7">
        <v>1</v>
      </c>
      <c r="C181" s="7" t="s">
        <v>238</v>
      </c>
      <c r="D181" s="7">
        <v>2006</v>
      </c>
      <c r="E181" s="10">
        <v>2007</v>
      </c>
      <c r="F181" s="70">
        <v>400</v>
      </c>
      <c r="G181" s="10">
        <v>10</v>
      </c>
      <c r="H181" s="7">
        <v>0</v>
      </c>
      <c r="I181" s="67">
        <v>3885</v>
      </c>
      <c r="J181" s="67">
        <v>5041</v>
      </c>
      <c r="K181" s="119" t="s">
        <v>95</v>
      </c>
      <c r="L181" s="7">
        <v>284</v>
      </c>
      <c r="M181" s="7">
        <v>1</v>
      </c>
      <c r="N181" s="7" t="s">
        <v>376</v>
      </c>
      <c r="O181" s="7">
        <v>1994</v>
      </c>
      <c r="P181" s="7">
        <v>1995</v>
      </c>
      <c r="Q181" s="70">
        <v>1129.8800000000001</v>
      </c>
      <c r="R181" s="7">
        <v>10</v>
      </c>
      <c r="S181" s="7">
        <v>1</v>
      </c>
      <c r="T181" s="77">
        <v>11298</v>
      </c>
      <c r="U181" s="77">
        <v>8700</v>
      </c>
      <c r="V181" s="119" t="s">
        <v>95</v>
      </c>
      <c r="W181" s="7">
        <v>877</v>
      </c>
      <c r="X181" s="7">
        <v>1</v>
      </c>
      <c r="Y181" s="7" t="s">
        <v>261</v>
      </c>
      <c r="Z181" s="7">
        <v>2011</v>
      </c>
      <c r="AA181" s="7">
        <v>2013</v>
      </c>
      <c r="AB181" s="70">
        <v>379.44</v>
      </c>
      <c r="AC181" s="7">
        <v>10</v>
      </c>
      <c r="AD181" s="7">
        <v>1</v>
      </c>
      <c r="AE181" s="67">
        <v>2475</v>
      </c>
      <c r="AF181" s="67">
        <v>816</v>
      </c>
      <c r="AG181" s="127">
        <f t="shared" si="2"/>
        <v>0.75205104831358249</v>
      </c>
    </row>
    <row r="182" spans="1:33" x14ac:dyDescent="0.3">
      <c r="A182" s="7">
        <v>88</v>
      </c>
      <c r="B182" s="7">
        <v>1</v>
      </c>
      <c r="C182" s="7" t="s">
        <v>238</v>
      </c>
      <c r="D182" s="68">
        <v>2007</v>
      </c>
      <c r="E182" s="73">
        <v>2008</v>
      </c>
      <c r="F182" s="66">
        <v>300</v>
      </c>
      <c r="G182" s="7">
        <v>10</v>
      </c>
      <c r="H182" s="67">
        <v>1</v>
      </c>
      <c r="I182" s="67">
        <v>3058</v>
      </c>
      <c r="J182" s="77">
        <v>2115</v>
      </c>
      <c r="K182" s="119" t="s">
        <v>95</v>
      </c>
      <c r="L182" s="7">
        <v>299</v>
      </c>
      <c r="M182" s="7">
        <v>1</v>
      </c>
      <c r="N182" s="7" t="s">
        <v>377</v>
      </c>
      <c r="O182" s="7">
        <v>1994</v>
      </c>
      <c r="P182" s="7">
        <v>1995</v>
      </c>
      <c r="Q182" s="70">
        <v>220</v>
      </c>
      <c r="R182" s="7">
        <v>5</v>
      </c>
      <c r="S182" s="7">
        <v>1</v>
      </c>
      <c r="T182" s="77">
        <v>1504</v>
      </c>
      <c r="U182" s="77">
        <v>1212</v>
      </c>
      <c r="V182" s="119" t="s">
        <v>95</v>
      </c>
      <c r="W182" s="7">
        <v>191</v>
      </c>
      <c r="X182" s="7">
        <v>1</v>
      </c>
      <c r="Y182" s="7" t="s">
        <v>713</v>
      </c>
      <c r="Z182" s="7">
        <v>2017</v>
      </c>
      <c r="AA182" s="7">
        <v>2018</v>
      </c>
      <c r="AB182" s="7">
        <v>757.19</v>
      </c>
      <c r="AC182" s="7">
        <v>10</v>
      </c>
      <c r="AD182" s="7">
        <v>1</v>
      </c>
      <c r="AE182" s="77">
        <v>4924</v>
      </c>
      <c r="AF182" s="77">
        <v>1630</v>
      </c>
      <c r="AG182" s="127">
        <f t="shared" si="2"/>
        <v>0.75129691791272502</v>
      </c>
    </row>
    <row r="183" spans="1:33" x14ac:dyDescent="0.3">
      <c r="A183" s="7">
        <v>88</v>
      </c>
      <c r="B183" s="7">
        <v>1</v>
      </c>
      <c r="C183" s="7" t="s">
        <v>238</v>
      </c>
      <c r="D183" s="7">
        <v>2010</v>
      </c>
      <c r="E183" s="68">
        <v>2011</v>
      </c>
      <c r="F183" s="66">
        <v>595</v>
      </c>
      <c r="G183" s="68">
        <v>10</v>
      </c>
      <c r="H183" s="67">
        <v>0</v>
      </c>
      <c r="I183" s="67">
        <v>2762</v>
      </c>
      <c r="J183" s="67">
        <v>5014</v>
      </c>
      <c r="K183" s="119" t="s">
        <v>95</v>
      </c>
      <c r="L183" s="7">
        <v>309</v>
      </c>
      <c r="M183" s="7">
        <v>1</v>
      </c>
      <c r="N183" s="7" t="s">
        <v>378</v>
      </c>
      <c r="O183" s="7">
        <v>1994</v>
      </c>
      <c r="P183" s="7">
        <v>1995</v>
      </c>
      <c r="Q183" s="70">
        <v>336.26</v>
      </c>
      <c r="R183" s="7">
        <v>10</v>
      </c>
      <c r="S183" s="7">
        <v>0</v>
      </c>
      <c r="T183" s="77">
        <v>2030</v>
      </c>
      <c r="U183" s="77">
        <v>2467</v>
      </c>
      <c r="V183" s="119" t="s">
        <v>95</v>
      </c>
      <c r="W183" s="7">
        <v>280</v>
      </c>
      <c r="X183" s="7">
        <v>1</v>
      </c>
      <c r="Y183" s="7" t="s">
        <v>724</v>
      </c>
      <c r="Z183" s="7">
        <v>2017</v>
      </c>
      <c r="AA183" s="7">
        <v>2018</v>
      </c>
      <c r="AB183" s="7">
        <v>1414.6</v>
      </c>
      <c r="AC183" s="7">
        <v>10</v>
      </c>
      <c r="AD183" s="7">
        <v>1</v>
      </c>
      <c r="AE183" s="77">
        <v>3756</v>
      </c>
      <c r="AF183" s="77">
        <v>1250</v>
      </c>
      <c r="AG183" s="127">
        <f t="shared" si="2"/>
        <v>0.75029964043148223</v>
      </c>
    </row>
    <row r="184" spans="1:33" x14ac:dyDescent="0.3">
      <c r="A184" s="7">
        <v>88</v>
      </c>
      <c r="B184" s="7">
        <v>1</v>
      </c>
      <c r="C184" s="7" t="s">
        <v>238</v>
      </c>
      <c r="D184" s="7">
        <v>2010</v>
      </c>
      <c r="E184" s="10">
        <v>2011</v>
      </c>
      <c r="F184" s="66">
        <v>150</v>
      </c>
      <c r="G184" s="10">
        <v>10</v>
      </c>
      <c r="H184" s="67">
        <v>0</v>
      </c>
      <c r="I184" s="67">
        <v>3016</v>
      </c>
      <c r="J184" s="67">
        <v>4735</v>
      </c>
      <c r="K184" s="119" t="s">
        <v>95</v>
      </c>
      <c r="L184" s="7">
        <v>333</v>
      </c>
      <c r="M184" s="7">
        <v>1</v>
      </c>
      <c r="N184" s="7" t="s">
        <v>278</v>
      </c>
      <c r="O184" s="7">
        <v>1994</v>
      </c>
      <c r="P184" s="7">
        <v>1995</v>
      </c>
      <c r="Q184" s="70">
        <v>432.2</v>
      </c>
      <c r="R184" s="7">
        <v>5</v>
      </c>
      <c r="S184" s="7">
        <v>1</v>
      </c>
      <c r="T184" s="77">
        <v>608</v>
      </c>
      <c r="U184" s="77">
        <v>386</v>
      </c>
      <c r="V184" s="119" t="s">
        <v>95</v>
      </c>
      <c r="W184" s="7">
        <v>2890</v>
      </c>
      <c r="X184" s="7">
        <v>1</v>
      </c>
      <c r="Y184" s="7" t="s">
        <v>533</v>
      </c>
      <c r="Z184" s="7">
        <v>2000</v>
      </c>
      <c r="AA184" s="7">
        <v>2001</v>
      </c>
      <c r="AB184" s="70">
        <v>800</v>
      </c>
      <c r="AC184" s="7">
        <v>10</v>
      </c>
      <c r="AD184" s="7">
        <v>1</v>
      </c>
      <c r="AE184" s="77">
        <v>812</v>
      </c>
      <c r="AF184" s="77">
        <v>271</v>
      </c>
      <c r="AG184" s="127">
        <f t="shared" si="2"/>
        <v>0.74976915974145886</v>
      </c>
    </row>
    <row r="185" spans="1:33" x14ac:dyDescent="0.3">
      <c r="A185" s="7">
        <v>88</v>
      </c>
      <c r="B185" s="7">
        <v>1</v>
      </c>
      <c r="C185" s="7" t="s">
        <v>238</v>
      </c>
      <c r="D185" s="7">
        <v>2010</v>
      </c>
      <c r="E185" s="68">
        <v>2012</v>
      </c>
      <c r="F185" s="66">
        <v>453.83</v>
      </c>
      <c r="G185" s="68">
        <v>10</v>
      </c>
      <c r="H185" s="67">
        <v>1</v>
      </c>
      <c r="I185" s="67">
        <v>4406</v>
      </c>
      <c r="J185" s="67">
        <v>3530</v>
      </c>
      <c r="K185" s="119" t="s">
        <v>95</v>
      </c>
      <c r="L185" s="7">
        <v>341</v>
      </c>
      <c r="M185" s="7">
        <v>1</v>
      </c>
      <c r="N185" s="7" t="s">
        <v>279</v>
      </c>
      <c r="O185" s="7">
        <v>1994</v>
      </c>
      <c r="P185" s="7">
        <v>1995</v>
      </c>
      <c r="Q185" s="70">
        <v>435.76</v>
      </c>
      <c r="R185" s="7">
        <v>10</v>
      </c>
      <c r="S185" s="7">
        <v>1</v>
      </c>
      <c r="T185" s="77">
        <v>800</v>
      </c>
      <c r="U185" s="77">
        <v>611</v>
      </c>
      <c r="V185" s="119" t="s">
        <v>95</v>
      </c>
      <c r="W185" s="7">
        <v>2174</v>
      </c>
      <c r="X185" s="7">
        <v>1</v>
      </c>
      <c r="Y185" s="7" t="s">
        <v>512</v>
      </c>
      <c r="Z185" s="7">
        <v>2011</v>
      </c>
      <c r="AA185" s="7">
        <v>2013</v>
      </c>
      <c r="AB185" s="70">
        <v>1.02</v>
      </c>
      <c r="AC185" s="7">
        <v>10</v>
      </c>
      <c r="AD185" s="7">
        <v>1</v>
      </c>
      <c r="AE185" s="67">
        <v>744</v>
      </c>
      <c r="AF185" s="67">
        <v>249</v>
      </c>
      <c r="AG185" s="127">
        <f t="shared" si="2"/>
        <v>0.74924471299093653</v>
      </c>
    </row>
    <row r="186" spans="1:33" x14ac:dyDescent="0.3">
      <c r="A186" s="7">
        <v>88</v>
      </c>
      <c r="B186" s="7">
        <v>1</v>
      </c>
      <c r="C186" s="7" t="s">
        <v>238</v>
      </c>
      <c r="D186" s="7">
        <v>2011</v>
      </c>
      <c r="E186" s="7">
        <v>2012</v>
      </c>
      <c r="F186" s="7">
        <v>725</v>
      </c>
      <c r="G186" s="7">
        <v>10</v>
      </c>
      <c r="H186" s="7">
        <v>0</v>
      </c>
      <c r="I186" s="77">
        <v>2184</v>
      </c>
      <c r="J186" s="77">
        <v>2493</v>
      </c>
      <c r="K186" s="119" t="s">
        <v>95</v>
      </c>
      <c r="L186" s="7">
        <v>347</v>
      </c>
      <c r="M186" s="7">
        <v>1</v>
      </c>
      <c r="N186" s="7" t="s">
        <v>379</v>
      </c>
      <c r="O186" s="7">
        <v>1994</v>
      </c>
      <c r="P186" s="7">
        <v>1995</v>
      </c>
      <c r="Q186" s="70">
        <v>425.64</v>
      </c>
      <c r="R186" s="7">
        <v>3</v>
      </c>
      <c r="S186" s="7">
        <v>1</v>
      </c>
      <c r="T186" s="77">
        <v>4375</v>
      </c>
      <c r="U186" s="77">
        <v>3814</v>
      </c>
      <c r="V186" s="119" t="s">
        <v>95</v>
      </c>
      <c r="W186" s="7">
        <v>2897</v>
      </c>
      <c r="X186" s="7">
        <v>1</v>
      </c>
      <c r="Y186" s="7" t="s">
        <v>680</v>
      </c>
      <c r="Z186" s="7">
        <v>2011</v>
      </c>
      <c r="AA186" s="7">
        <v>2012</v>
      </c>
      <c r="AB186" s="70">
        <v>400</v>
      </c>
      <c r="AC186" s="7">
        <v>10</v>
      </c>
      <c r="AD186" s="7">
        <v>1</v>
      </c>
      <c r="AE186" s="67">
        <v>1199</v>
      </c>
      <c r="AF186" s="67">
        <v>402</v>
      </c>
      <c r="AG186" s="127">
        <f t="shared" si="2"/>
        <v>0.74890693316677082</v>
      </c>
    </row>
    <row r="187" spans="1:33" x14ac:dyDescent="0.3">
      <c r="A187" s="7">
        <v>88</v>
      </c>
      <c r="B187" s="7">
        <v>1</v>
      </c>
      <c r="C187" s="7" t="s">
        <v>238</v>
      </c>
      <c r="D187" s="7">
        <v>2012</v>
      </c>
      <c r="E187" s="7">
        <v>2013</v>
      </c>
      <c r="F187" s="70">
        <v>575</v>
      </c>
      <c r="G187" s="7">
        <v>10</v>
      </c>
      <c r="H187" s="7">
        <v>1</v>
      </c>
      <c r="I187" s="67">
        <v>5991</v>
      </c>
      <c r="J187" s="67">
        <v>4658</v>
      </c>
      <c r="K187" s="119" t="s">
        <v>95</v>
      </c>
      <c r="L187" s="7">
        <v>361</v>
      </c>
      <c r="M187" s="7">
        <v>1</v>
      </c>
      <c r="N187" s="7" t="s">
        <v>612</v>
      </c>
      <c r="O187" s="7">
        <v>1994</v>
      </c>
      <c r="P187" s="7">
        <v>1995</v>
      </c>
      <c r="Q187" s="70">
        <v>407.2</v>
      </c>
      <c r="R187" s="7">
        <v>10</v>
      </c>
      <c r="S187" s="7">
        <v>1</v>
      </c>
      <c r="T187" s="77">
        <v>2715</v>
      </c>
      <c r="U187" s="77">
        <v>1400</v>
      </c>
      <c r="V187" s="119" t="s">
        <v>95</v>
      </c>
      <c r="W187" s="7">
        <v>253</v>
      </c>
      <c r="X187" s="7">
        <v>1</v>
      </c>
      <c r="Y187" s="7" t="s">
        <v>249</v>
      </c>
      <c r="Z187" s="7">
        <v>2001</v>
      </c>
      <c r="AA187" s="7">
        <v>2002</v>
      </c>
      <c r="AB187" s="70">
        <v>126</v>
      </c>
      <c r="AC187" s="7">
        <v>10</v>
      </c>
      <c r="AD187" s="7">
        <v>1</v>
      </c>
      <c r="AE187" s="77">
        <v>460</v>
      </c>
      <c r="AF187" s="77">
        <v>155</v>
      </c>
      <c r="AG187" s="127">
        <f t="shared" si="2"/>
        <v>0.74796747967479671</v>
      </c>
    </row>
    <row r="188" spans="1:33" x14ac:dyDescent="0.3">
      <c r="A188" s="7">
        <v>91</v>
      </c>
      <c r="B188" s="7">
        <v>1</v>
      </c>
      <c r="C188" s="7" t="s">
        <v>239</v>
      </c>
      <c r="D188" s="7">
        <v>1991</v>
      </c>
      <c r="E188" s="7">
        <v>1993</v>
      </c>
      <c r="F188" s="70">
        <v>133.62</v>
      </c>
      <c r="G188" s="7">
        <v>5</v>
      </c>
      <c r="H188" s="7">
        <v>0</v>
      </c>
      <c r="I188" s="77" t="s">
        <v>763</v>
      </c>
      <c r="J188" s="77" t="s">
        <v>763</v>
      </c>
      <c r="K188" s="119" t="s">
        <v>95</v>
      </c>
      <c r="L188" s="7">
        <v>391</v>
      </c>
      <c r="M188" s="7">
        <v>1</v>
      </c>
      <c r="N188" s="7" t="s">
        <v>325</v>
      </c>
      <c r="O188" s="7">
        <v>1994</v>
      </c>
      <c r="P188" s="7">
        <v>1995</v>
      </c>
      <c r="Q188" s="70">
        <v>430.92</v>
      </c>
      <c r="R188" s="7">
        <v>3</v>
      </c>
      <c r="S188" s="7">
        <v>1</v>
      </c>
      <c r="T188" s="77">
        <v>600</v>
      </c>
      <c r="U188" s="77">
        <v>481</v>
      </c>
      <c r="V188" s="119" t="s">
        <v>95</v>
      </c>
      <c r="W188" s="7">
        <v>768</v>
      </c>
      <c r="X188" s="7">
        <v>1</v>
      </c>
      <c r="Y188" s="7" t="s">
        <v>604</v>
      </c>
      <c r="Z188" s="68">
        <v>2007</v>
      </c>
      <c r="AA188" s="73">
        <v>2008</v>
      </c>
      <c r="AB188" s="66">
        <v>350</v>
      </c>
      <c r="AC188" s="7">
        <v>10</v>
      </c>
      <c r="AD188" s="67">
        <v>1</v>
      </c>
      <c r="AE188" s="67">
        <v>130</v>
      </c>
      <c r="AF188" s="77">
        <v>44</v>
      </c>
      <c r="AG188" s="127">
        <f t="shared" si="2"/>
        <v>0.74712643678160917</v>
      </c>
    </row>
    <row r="189" spans="1:33" x14ac:dyDescent="0.3">
      <c r="A189" s="7">
        <v>91</v>
      </c>
      <c r="B189" s="7">
        <v>1</v>
      </c>
      <c r="C189" s="7" t="s">
        <v>239</v>
      </c>
      <c r="D189" s="7">
        <v>1992</v>
      </c>
      <c r="E189" s="7">
        <v>1993</v>
      </c>
      <c r="F189" s="70">
        <v>133.62</v>
      </c>
      <c r="G189" s="7">
        <v>5</v>
      </c>
      <c r="H189" s="7">
        <v>1</v>
      </c>
      <c r="I189" s="77" t="s">
        <v>763</v>
      </c>
      <c r="J189" s="77" t="s">
        <v>763</v>
      </c>
      <c r="K189" s="119" t="s">
        <v>95</v>
      </c>
      <c r="L189" s="7">
        <v>402</v>
      </c>
      <c r="M189" s="7">
        <v>1</v>
      </c>
      <c r="N189" s="7" t="s">
        <v>282</v>
      </c>
      <c r="O189" s="7">
        <v>1994</v>
      </c>
      <c r="P189" s="7">
        <v>1995</v>
      </c>
      <c r="Q189" s="70">
        <v>500</v>
      </c>
      <c r="R189" s="7">
        <v>10</v>
      </c>
      <c r="S189" s="7">
        <v>0</v>
      </c>
      <c r="T189" s="77">
        <v>297</v>
      </c>
      <c r="U189" s="77">
        <v>320</v>
      </c>
      <c r="V189" s="119" t="s">
        <v>95</v>
      </c>
      <c r="W189" s="7">
        <v>545</v>
      </c>
      <c r="X189" s="7">
        <v>1</v>
      </c>
      <c r="Y189" s="7" t="s">
        <v>292</v>
      </c>
      <c r="Z189" s="7">
        <v>2011</v>
      </c>
      <c r="AA189" s="7">
        <v>2012</v>
      </c>
      <c r="AB189" s="70">
        <v>408.22</v>
      </c>
      <c r="AC189" s="7">
        <v>10</v>
      </c>
      <c r="AD189" s="7">
        <v>1</v>
      </c>
      <c r="AE189" s="67">
        <v>449</v>
      </c>
      <c r="AF189" s="67">
        <v>152</v>
      </c>
      <c r="AG189" s="127">
        <f t="shared" si="2"/>
        <v>0.74708818635607321</v>
      </c>
    </row>
    <row r="190" spans="1:33" x14ac:dyDescent="0.3">
      <c r="A190" s="7">
        <v>91</v>
      </c>
      <c r="B190" s="7">
        <v>1</v>
      </c>
      <c r="C190" s="7" t="s">
        <v>239</v>
      </c>
      <c r="D190" s="7">
        <v>1993</v>
      </c>
      <c r="E190" s="7">
        <v>1994</v>
      </c>
      <c r="F190" s="70">
        <v>240.81</v>
      </c>
      <c r="G190" s="7">
        <v>5</v>
      </c>
      <c r="H190" s="7">
        <v>1</v>
      </c>
      <c r="I190" s="77" t="s">
        <v>763</v>
      </c>
      <c r="J190" s="77" t="s">
        <v>763</v>
      </c>
      <c r="K190" s="119" t="s">
        <v>95</v>
      </c>
      <c r="L190" s="7">
        <v>403</v>
      </c>
      <c r="M190" s="7">
        <v>1</v>
      </c>
      <c r="N190" s="7" t="s">
        <v>283</v>
      </c>
      <c r="O190" s="7">
        <v>1994</v>
      </c>
      <c r="P190" s="7">
        <v>1995</v>
      </c>
      <c r="Q190" s="70">
        <v>483.87</v>
      </c>
      <c r="R190" s="7">
        <v>10</v>
      </c>
      <c r="S190" s="7">
        <v>1</v>
      </c>
      <c r="T190" s="77">
        <v>463</v>
      </c>
      <c r="U190" s="77">
        <v>443</v>
      </c>
      <c r="V190" s="119" t="s">
        <v>95</v>
      </c>
      <c r="W190" s="7">
        <v>194</v>
      </c>
      <c r="X190" s="7">
        <v>1</v>
      </c>
      <c r="Y190" s="7" t="s">
        <v>715</v>
      </c>
      <c r="Z190" s="7">
        <v>2017</v>
      </c>
      <c r="AA190" s="7">
        <v>2018</v>
      </c>
      <c r="AB190" s="7">
        <v>692.75</v>
      </c>
      <c r="AC190" s="7">
        <v>10</v>
      </c>
      <c r="AD190" s="7">
        <v>1</v>
      </c>
      <c r="AE190" s="77">
        <v>4623</v>
      </c>
      <c r="AF190" s="77">
        <v>1568</v>
      </c>
      <c r="AG190" s="127">
        <f t="shared" si="2"/>
        <v>0.7467291229203683</v>
      </c>
    </row>
    <row r="191" spans="1:33" x14ac:dyDescent="0.3">
      <c r="A191" s="7">
        <v>91</v>
      </c>
      <c r="B191" s="7">
        <v>1</v>
      </c>
      <c r="C191" s="7" t="s">
        <v>239</v>
      </c>
      <c r="D191" s="7">
        <v>1997</v>
      </c>
      <c r="E191" s="7">
        <v>1999</v>
      </c>
      <c r="F191" s="70">
        <v>315</v>
      </c>
      <c r="G191" s="7">
        <v>10</v>
      </c>
      <c r="H191" s="7">
        <v>1</v>
      </c>
      <c r="I191" s="77">
        <v>421</v>
      </c>
      <c r="J191" s="77">
        <v>170</v>
      </c>
      <c r="K191" s="119" t="s">
        <v>95</v>
      </c>
      <c r="L191" s="7">
        <v>411</v>
      </c>
      <c r="M191" s="7">
        <v>1</v>
      </c>
      <c r="N191" s="7" t="s">
        <v>380</v>
      </c>
      <c r="O191" s="7">
        <v>1994</v>
      </c>
      <c r="P191" s="7">
        <v>1995</v>
      </c>
      <c r="Q191" s="70">
        <v>555</v>
      </c>
      <c r="R191" s="7">
        <v>5</v>
      </c>
      <c r="S191" s="7">
        <v>1</v>
      </c>
      <c r="T191" s="77">
        <v>454</v>
      </c>
      <c r="U191" s="77">
        <v>197</v>
      </c>
      <c r="V191" s="119" t="s">
        <v>95</v>
      </c>
      <c r="W191" s="7">
        <v>391</v>
      </c>
      <c r="X191" s="7">
        <v>1</v>
      </c>
      <c r="Y191" s="7" t="s">
        <v>325</v>
      </c>
      <c r="Z191" s="7">
        <v>2011</v>
      </c>
      <c r="AA191" s="7">
        <v>2012</v>
      </c>
      <c r="AB191" s="70">
        <v>351.81</v>
      </c>
      <c r="AC191" s="7">
        <v>10</v>
      </c>
      <c r="AD191" s="7">
        <v>1</v>
      </c>
      <c r="AE191" s="67">
        <v>439</v>
      </c>
      <c r="AF191" s="67">
        <v>149</v>
      </c>
      <c r="AG191" s="127">
        <f t="shared" si="2"/>
        <v>0.74659863945578231</v>
      </c>
    </row>
    <row r="192" spans="1:33" x14ac:dyDescent="0.3">
      <c r="A192" s="7">
        <v>91</v>
      </c>
      <c r="B192" s="7">
        <v>1</v>
      </c>
      <c r="C192" s="7" t="s">
        <v>239</v>
      </c>
      <c r="D192" s="7">
        <v>2001</v>
      </c>
      <c r="E192" s="7">
        <v>2002</v>
      </c>
      <c r="F192" s="70">
        <v>200</v>
      </c>
      <c r="G192" s="7">
        <v>10</v>
      </c>
      <c r="H192" s="7">
        <v>1</v>
      </c>
      <c r="I192" s="77">
        <v>287</v>
      </c>
      <c r="J192" s="77">
        <v>280</v>
      </c>
      <c r="K192" s="119" t="s">
        <v>95</v>
      </c>
      <c r="L192" s="7">
        <v>415</v>
      </c>
      <c r="M192" s="7">
        <v>1</v>
      </c>
      <c r="N192" s="7" t="s">
        <v>326</v>
      </c>
      <c r="O192" s="7">
        <v>1994</v>
      </c>
      <c r="P192" s="7">
        <v>1995</v>
      </c>
      <c r="Q192" s="70">
        <v>331</v>
      </c>
      <c r="R192" s="7">
        <v>3</v>
      </c>
      <c r="S192" s="7">
        <v>0</v>
      </c>
      <c r="T192" s="77">
        <v>156</v>
      </c>
      <c r="U192" s="77">
        <v>207</v>
      </c>
      <c r="V192" s="119" t="s">
        <v>95</v>
      </c>
      <c r="W192" s="7">
        <v>280</v>
      </c>
      <c r="X192" s="7">
        <v>1</v>
      </c>
      <c r="Y192" s="7" t="s">
        <v>545</v>
      </c>
      <c r="Z192" s="7">
        <v>2012</v>
      </c>
      <c r="AA192" s="7">
        <v>2013</v>
      </c>
      <c r="AB192" s="70">
        <v>301.39999999999998</v>
      </c>
      <c r="AC192" s="7">
        <v>10</v>
      </c>
      <c r="AD192" s="7">
        <v>1</v>
      </c>
      <c r="AE192" s="67">
        <v>14544</v>
      </c>
      <c r="AF192" s="67">
        <v>4965</v>
      </c>
      <c r="AG192" s="127">
        <f t="shared" si="2"/>
        <v>0.74550207596493923</v>
      </c>
    </row>
    <row r="193" spans="1:33" x14ac:dyDescent="0.3">
      <c r="A193" s="7">
        <v>91</v>
      </c>
      <c r="B193" s="7">
        <v>1</v>
      </c>
      <c r="C193" s="7" t="s">
        <v>239</v>
      </c>
      <c r="D193" s="7">
        <v>2011</v>
      </c>
      <c r="E193" s="7">
        <v>2012</v>
      </c>
      <c r="F193" s="7">
        <v>400</v>
      </c>
      <c r="G193" s="7">
        <v>10</v>
      </c>
      <c r="H193" s="7">
        <v>0</v>
      </c>
      <c r="I193" s="77">
        <v>335</v>
      </c>
      <c r="J193" s="77">
        <v>603</v>
      </c>
      <c r="K193" s="119" t="s">
        <v>95</v>
      </c>
      <c r="L193" s="7">
        <v>422</v>
      </c>
      <c r="M193" s="7">
        <v>1</v>
      </c>
      <c r="N193" s="7" t="s">
        <v>227</v>
      </c>
      <c r="O193" s="7">
        <v>1994</v>
      </c>
      <c r="P193" s="7">
        <v>1995</v>
      </c>
      <c r="Q193" s="70">
        <v>336.67</v>
      </c>
      <c r="R193" s="7">
        <v>2</v>
      </c>
      <c r="S193" s="7">
        <v>0</v>
      </c>
      <c r="T193" s="77">
        <v>1711</v>
      </c>
      <c r="U193" s="77">
        <v>1805</v>
      </c>
      <c r="V193" s="119" t="s">
        <v>95</v>
      </c>
      <c r="W193" s="7">
        <v>801</v>
      </c>
      <c r="X193" s="7">
        <v>1</v>
      </c>
      <c r="Y193" s="7" t="s">
        <v>745</v>
      </c>
      <c r="Z193" s="7">
        <v>2017</v>
      </c>
      <c r="AA193" s="7">
        <v>2019</v>
      </c>
      <c r="AB193" s="7">
        <v>1035.44</v>
      </c>
      <c r="AC193" s="7">
        <v>10</v>
      </c>
      <c r="AD193" s="7">
        <v>1</v>
      </c>
      <c r="AE193" s="77">
        <v>82</v>
      </c>
      <c r="AF193" s="77">
        <v>28</v>
      </c>
      <c r="AG193" s="127">
        <f t="shared" si="2"/>
        <v>0.74545454545454548</v>
      </c>
    </row>
    <row r="194" spans="1:33" x14ac:dyDescent="0.3">
      <c r="A194" s="7">
        <v>91</v>
      </c>
      <c r="B194" s="7">
        <v>1</v>
      </c>
      <c r="C194" s="7" t="s">
        <v>239</v>
      </c>
      <c r="D194" s="7">
        <v>2012</v>
      </c>
      <c r="E194" s="7">
        <v>2013</v>
      </c>
      <c r="F194" s="70">
        <v>1</v>
      </c>
      <c r="G194" s="7">
        <v>5</v>
      </c>
      <c r="H194" s="7">
        <v>1</v>
      </c>
      <c r="I194" s="67">
        <v>1129</v>
      </c>
      <c r="J194" s="67">
        <v>974</v>
      </c>
      <c r="K194" s="119" t="s">
        <v>95</v>
      </c>
      <c r="L194" s="7">
        <v>437</v>
      </c>
      <c r="M194" s="7">
        <v>1</v>
      </c>
      <c r="N194" s="7" t="s">
        <v>381</v>
      </c>
      <c r="O194" s="7">
        <v>1994</v>
      </c>
      <c r="P194" s="7">
        <v>1995</v>
      </c>
      <c r="Q194" s="70">
        <v>500</v>
      </c>
      <c r="R194" s="7">
        <v>10</v>
      </c>
      <c r="S194" s="7">
        <v>1</v>
      </c>
      <c r="T194" s="77">
        <v>400</v>
      </c>
      <c r="U194" s="77">
        <v>238</v>
      </c>
      <c r="V194" s="119" t="s">
        <v>95</v>
      </c>
      <c r="W194" s="7">
        <v>252</v>
      </c>
      <c r="X194" s="7">
        <v>1</v>
      </c>
      <c r="Y194" s="7" t="s">
        <v>273</v>
      </c>
      <c r="Z194" s="68">
        <v>2007</v>
      </c>
      <c r="AA194" s="73">
        <v>2008</v>
      </c>
      <c r="AB194" s="66">
        <v>500</v>
      </c>
      <c r="AC194" s="7">
        <v>6</v>
      </c>
      <c r="AD194" s="67">
        <v>1</v>
      </c>
      <c r="AE194" s="67">
        <v>1695</v>
      </c>
      <c r="AF194" s="77">
        <v>580</v>
      </c>
      <c r="AG194" s="127">
        <f t="shared" si="2"/>
        <v>0.74505494505494507</v>
      </c>
    </row>
    <row r="195" spans="1:33" x14ac:dyDescent="0.3">
      <c r="A195" s="7">
        <v>93</v>
      </c>
      <c r="B195" s="7">
        <v>1</v>
      </c>
      <c r="C195" s="7" t="s">
        <v>268</v>
      </c>
      <c r="D195" s="7">
        <v>1992</v>
      </c>
      <c r="E195" s="7">
        <v>1993</v>
      </c>
      <c r="F195" s="70">
        <v>175</v>
      </c>
      <c r="G195" s="7">
        <v>5</v>
      </c>
      <c r="H195" s="7">
        <v>0</v>
      </c>
      <c r="I195" s="77" t="s">
        <v>763</v>
      </c>
      <c r="J195" s="77" t="s">
        <v>763</v>
      </c>
      <c r="K195" s="119" t="s">
        <v>95</v>
      </c>
      <c r="L195" s="7">
        <v>463</v>
      </c>
      <c r="M195" s="7">
        <v>1</v>
      </c>
      <c r="N195" s="7" t="s">
        <v>382</v>
      </c>
      <c r="O195" s="7">
        <v>1994</v>
      </c>
      <c r="P195" s="7">
        <v>1995</v>
      </c>
      <c r="Q195" s="70">
        <v>432.14</v>
      </c>
      <c r="R195" s="7">
        <v>10</v>
      </c>
      <c r="S195" s="7">
        <v>1</v>
      </c>
      <c r="T195" s="77">
        <v>814</v>
      </c>
      <c r="U195" s="77">
        <v>704</v>
      </c>
      <c r="V195" s="119" t="s">
        <v>95</v>
      </c>
      <c r="W195" s="7">
        <v>561</v>
      </c>
      <c r="X195" s="7">
        <v>1</v>
      </c>
      <c r="Y195" s="7" t="s">
        <v>389</v>
      </c>
      <c r="Z195" s="7">
        <v>2003</v>
      </c>
      <c r="AA195" s="7">
        <v>2004</v>
      </c>
      <c r="AB195" s="70">
        <v>1750</v>
      </c>
      <c r="AC195" s="7">
        <v>7</v>
      </c>
      <c r="AD195" s="7">
        <v>1</v>
      </c>
      <c r="AE195" s="77">
        <v>172</v>
      </c>
      <c r="AF195" s="77">
        <v>59</v>
      </c>
      <c r="AG195" s="127">
        <f t="shared" si="2"/>
        <v>0.74458874458874458</v>
      </c>
    </row>
    <row r="196" spans="1:33" x14ac:dyDescent="0.3">
      <c r="A196" s="7">
        <v>93</v>
      </c>
      <c r="B196" s="7">
        <v>1</v>
      </c>
      <c r="C196" s="7" t="s">
        <v>268</v>
      </c>
      <c r="D196" s="7">
        <v>1993</v>
      </c>
      <c r="E196" s="7">
        <v>1994</v>
      </c>
      <c r="F196" s="70">
        <v>373.37</v>
      </c>
      <c r="G196" s="7">
        <v>4</v>
      </c>
      <c r="H196" s="7">
        <v>1</v>
      </c>
      <c r="I196" s="77" t="s">
        <v>763</v>
      </c>
      <c r="J196" s="77" t="s">
        <v>763</v>
      </c>
      <c r="K196" s="119" t="s">
        <v>95</v>
      </c>
      <c r="L196" s="7">
        <v>466</v>
      </c>
      <c r="M196" s="7">
        <v>1</v>
      </c>
      <c r="N196" s="7" t="s">
        <v>383</v>
      </c>
      <c r="O196" s="7">
        <v>1994</v>
      </c>
      <c r="P196" s="7">
        <v>1995</v>
      </c>
      <c r="Q196" s="70">
        <v>338.63</v>
      </c>
      <c r="R196" s="7">
        <v>5</v>
      </c>
      <c r="S196" s="7">
        <v>1</v>
      </c>
      <c r="T196" s="77">
        <v>1736</v>
      </c>
      <c r="U196" s="77">
        <v>1555</v>
      </c>
      <c r="V196" s="119" t="s">
        <v>95</v>
      </c>
      <c r="W196" s="7">
        <v>239</v>
      </c>
      <c r="X196" s="7">
        <v>1</v>
      </c>
      <c r="Y196" s="7" t="s">
        <v>271</v>
      </c>
      <c r="Z196" s="7">
        <v>1997</v>
      </c>
      <c r="AA196" s="7">
        <v>1998</v>
      </c>
      <c r="AB196" s="70">
        <v>279.35000000000002</v>
      </c>
      <c r="AC196" s="7">
        <v>5</v>
      </c>
      <c r="AD196" s="7">
        <v>1</v>
      </c>
      <c r="AE196" s="77">
        <v>775</v>
      </c>
      <c r="AF196" s="77">
        <v>267</v>
      </c>
      <c r="AG196" s="127">
        <f t="shared" ref="AG196:AG259" si="3">AE196/(AE196+AF196)</f>
        <v>0.7437619961612284</v>
      </c>
    </row>
    <row r="197" spans="1:33" x14ac:dyDescent="0.3">
      <c r="A197" s="7">
        <v>93</v>
      </c>
      <c r="B197" s="7">
        <v>1</v>
      </c>
      <c r="C197" s="7" t="s">
        <v>268</v>
      </c>
      <c r="D197" s="7">
        <v>1997</v>
      </c>
      <c r="E197" s="7">
        <v>1998</v>
      </c>
      <c r="F197" s="70">
        <v>309.08</v>
      </c>
      <c r="G197" s="7">
        <v>10</v>
      </c>
      <c r="H197" s="7">
        <v>1</v>
      </c>
      <c r="I197" s="77">
        <v>237</v>
      </c>
      <c r="J197" s="77">
        <v>117</v>
      </c>
      <c r="K197" s="119" t="s">
        <v>95</v>
      </c>
      <c r="L197" s="7">
        <v>482</v>
      </c>
      <c r="M197" s="7">
        <v>1</v>
      </c>
      <c r="N197" s="7" t="s">
        <v>384</v>
      </c>
      <c r="O197" s="7">
        <v>1994</v>
      </c>
      <c r="P197" s="7">
        <v>1995</v>
      </c>
      <c r="Q197" s="70">
        <v>428.9</v>
      </c>
      <c r="R197" s="7">
        <v>10</v>
      </c>
      <c r="S197" s="7">
        <v>1</v>
      </c>
      <c r="T197" s="77">
        <v>3791</v>
      </c>
      <c r="U197" s="77">
        <v>2352</v>
      </c>
      <c r="V197" s="119" t="s">
        <v>95</v>
      </c>
      <c r="W197" s="7">
        <v>514</v>
      </c>
      <c r="X197" s="7">
        <v>1</v>
      </c>
      <c r="Y197" s="7" t="s">
        <v>426</v>
      </c>
      <c r="Z197" s="7">
        <v>2000</v>
      </c>
      <c r="AA197" s="7">
        <v>2001</v>
      </c>
      <c r="AB197" s="70">
        <v>372</v>
      </c>
      <c r="AC197" s="7">
        <v>5</v>
      </c>
      <c r="AD197" s="7">
        <v>1</v>
      </c>
      <c r="AE197" s="77">
        <v>357</v>
      </c>
      <c r="AF197" s="77">
        <v>123</v>
      </c>
      <c r="AG197" s="127">
        <f t="shared" si="3"/>
        <v>0.74375000000000002</v>
      </c>
    </row>
    <row r="198" spans="1:33" x14ac:dyDescent="0.3">
      <c r="A198" s="7">
        <v>93</v>
      </c>
      <c r="B198" s="7">
        <v>1</v>
      </c>
      <c r="C198" s="7" t="s">
        <v>268</v>
      </c>
      <c r="D198" s="7">
        <v>2001</v>
      </c>
      <c r="E198" s="7">
        <v>2002</v>
      </c>
      <c r="F198" s="70">
        <v>126</v>
      </c>
      <c r="G198" s="7">
        <v>10</v>
      </c>
      <c r="H198" s="7">
        <v>0</v>
      </c>
      <c r="I198" s="77">
        <v>312</v>
      </c>
      <c r="J198" s="77">
        <v>365</v>
      </c>
      <c r="K198" s="119" t="s">
        <v>95</v>
      </c>
      <c r="L198" s="7">
        <v>492</v>
      </c>
      <c r="M198" s="7">
        <v>1</v>
      </c>
      <c r="N198" s="7" t="s">
        <v>385</v>
      </c>
      <c r="O198" s="7">
        <v>1994</v>
      </c>
      <c r="P198" s="7">
        <v>1995</v>
      </c>
      <c r="Q198" s="70">
        <v>278.20999999999998</v>
      </c>
      <c r="R198" s="7">
        <v>10</v>
      </c>
      <c r="S198" s="7">
        <v>0</v>
      </c>
      <c r="T198" s="77">
        <v>5240</v>
      </c>
      <c r="U198" s="77">
        <v>5428</v>
      </c>
      <c r="V198" s="119" t="s">
        <v>95</v>
      </c>
      <c r="W198" s="7">
        <v>2527</v>
      </c>
      <c r="X198" s="7">
        <v>1</v>
      </c>
      <c r="Y198" s="7" t="s">
        <v>632</v>
      </c>
      <c r="Z198" s="7">
        <v>2014</v>
      </c>
      <c r="AA198" s="7">
        <v>2016</v>
      </c>
      <c r="AB198" s="7">
        <v>951.86</v>
      </c>
      <c r="AC198" s="7">
        <v>10</v>
      </c>
      <c r="AD198" s="7">
        <v>1</v>
      </c>
      <c r="AE198" s="77">
        <v>357</v>
      </c>
      <c r="AF198" s="77">
        <v>123</v>
      </c>
      <c r="AG198" s="127">
        <f t="shared" si="3"/>
        <v>0.74375000000000002</v>
      </c>
    </row>
    <row r="199" spans="1:33" x14ac:dyDescent="0.3">
      <c r="A199" s="7">
        <v>93</v>
      </c>
      <c r="B199" s="7">
        <v>1</v>
      </c>
      <c r="C199" s="7" t="s">
        <v>268</v>
      </c>
      <c r="D199" s="7">
        <v>2002</v>
      </c>
      <c r="E199" s="7">
        <v>2003</v>
      </c>
      <c r="F199" s="70">
        <v>300</v>
      </c>
      <c r="G199" s="7">
        <v>10</v>
      </c>
      <c r="H199" s="7">
        <v>0</v>
      </c>
      <c r="I199" s="77">
        <v>848</v>
      </c>
      <c r="J199" s="77">
        <v>863</v>
      </c>
      <c r="K199" s="119" t="s">
        <v>95</v>
      </c>
      <c r="L199" s="7">
        <v>521</v>
      </c>
      <c r="M199" s="7">
        <v>1</v>
      </c>
      <c r="N199" s="7" t="s">
        <v>386</v>
      </c>
      <c r="O199" s="7">
        <v>1994</v>
      </c>
      <c r="P199" s="7">
        <v>1995</v>
      </c>
      <c r="Q199" s="70">
        <v>433.44</v>
      </c>
      <c r="R199" s="7">
        <v>10</v>
      </c>
      <c r="S199" s="7">
        <v>0</v>
      </c>
      <c r="T199" s="77">
        <v>591</v>
      </c>
      <c r="U199" s="77">
        <v>647</v>
      </c>
      <c r="V199" s="119" t="s">
        <v>95</v>
      </c>
      <c r="W199" s="7">
        <v>2898</v>
      </c>
      <c r="X199" s="7">
        <v>1</v>
      </c>
      <c r="Y199" s="7" t="s">
        <v>639</v>
      </c>
      <c r="Z199" s="7">
        <v>2017</v>
      </c>
      <c r="AA199" s="7">
        <v>2018</v>
      </c>
      <c r="AB199" s="7">
        <v>1750</v>
      </c>
      <c r="AC199" s="7">
        <v>10</v>
      </c>
      <c r="AD199" s="7">
        <v>1</v>
      </c>
      <c r="AE199" s="77">
        <v>379</v>
      </c>
      <c r="AF199" s="77">
        <v>131</v>
      </c>
      <c r="AG199" s="127">
        <f t="shared" si="3"/>
        <v>0.74313725490196081</v>
      </c>
    </row>
    <row r="200" spans="1:33" x14ac:dyDescent="0.3">
      <c r="A200" s="7">
        <v>93</v>
      </c>
      <c r="B200" s="7">
        <v>1</v>
      </c>
      <c r="C200" s="7" t="s">
        <v>268</v>
      </c>
      <c r="D200" s="7">
        <v>2003</v>
      </c>
      <c r="E200" s="7">
        <v>2004</v>
      </c>
      <c r="F200" s="70">
        <v>500</v>
      </c>
      <c r="G200" s="7">
        <v>7</v>
      </c>
      <c r="H200" s="7">
        <v>1</v>
      </c>
      <c r="I200" s="77">
        <v>827</v>
      </c>
      <c r="J200" s="77">
        <v>479</v>
      </c>
      <c r="K200" s="119" t="s">
        <v>95</v>
      </c>
      <c r="L200" s="7">
        <v>531</v>
      </c>
      <c r="M200" s="7">
        <v>1</v>
      </c>
      <c r="N200" s="7" t="s">
        <v>387</v>
      </c>
      <c r="O200" s="7">
        <v>1994</v>
      </c>
      <c r="P200" s="7">
        <v>1995</v>
      </c>
      <c r="Q200" s="70">
        <v>208.5</v>
      </c>
      <c r="R200" s="7">
        <v>10</v>
      </c>
      <c r="S200" s="7">
        <v>0</v>
      </c>
      <c r="T200" s="77">
        <v>987</v>
      </c>
      <c r="U200" s="77">
        <v>1039</v>
      </c>
      <c r="V200" s="119" t="s">
        <v>95</v>
      </c>
      <c r="W200" s="7">
        <v>458</v>
      </c>
      <c r="X200" s="7">
        <v>1</v>
      </c>
      <c r="Y200" s="7" t="s">
        <v>520</v>
      </c>
      <c r="Z200" s="7">
        <v>2011</v>
      </c>
      <c r="AA200" s="10">
        <v>2013</v>
      </c>
      <c r="AB200" s="70">
        <v>256.81</v>
      </c>
      <c r="AC200" s="7">
        <v>10</v>
      </c>
      <c r="AD200" s="7">
        <v>1</v>
      </c>
      <c r="AE200" s="67">
        <v>231</v>
      </c>
      <c r="AF200" s="67">
        <v>80</v>
      </c>
      <c r="AG200" s="127">
        <f t="shared" si="3"/>
        <v>0.74276527331189712</v>
      </c>
    </row>
    <row r="201" spans="1:33" x14ac:dyDescent="0.3">
      <c r="A201" s="7">
        <v>93</v>
      </c>
      <c r="B201" s="7">
        <v>1</v>
      </c>
      <c r="C201" s="7" t="s">
        <v>268</v>
      </c>
      <c r="D201" s="7">
        <v>2003</v>
      </c>
      <c r="E201" s="7">
        <v>2004</v>
      </c>
      <c r="F201" s="70">
        <v>500</v>
      </c>
      <c r="G201" s="7">
        <v>7</v>
      </c>
      <c r="H201" s="7">
        <v>0</v>
      </c>
      <c r="I201" s="77">
        <v>555</v>
      </c>
      <c r="J201" s="77">
        <v>656</v>
      </c>
      <c r="K201" s="119" t="s">
        <v>95</v>
      </c>
      <c r="L201" s="7">
        <v>550</v>
      </c>
      <c r="M201" s="7">
        <v>1</v>
      </c>
      <c r="N201" s="7" t="s">
        <v>388</v>
      </c>
      <c r="O201" s="7">
        <v>1994</v>
      </c>
      <c r="P201" s="7">
        <v>1995</v>
      </c>
      <c r="Q201" s="70">
        <v>293.24</v>
      </c>
      <c r="R201" s="7">
        <v>5</v>
      </c>
      <c r="S201" s="7">
        <v>1</v>
      </c>
      <c r="T201" s="77">
        <v>547</v>
      </c>
      <c r="U201" s="77">
        <v>382</v>
      </c>
      <c r="V201" s="119" t="s">
        <v>95</v>
      </c>
      <c r="W201" s="7">
        <v>533</v>
      </c>
      <c r="X201" s="7">
        <v>1</v>
      </c>
      <c r="Y201" s="7" t="s">
        <v>565</v>
      </c>
      <c r="Z201" s="7">
        <v>2011</v>
      </c>
      <c r="AA201" s="7">
        <v>2012</v>
      </c>
      <c r="AB201" s="70">
        <v>126.79</v>
      </c>
      <c r="AC201" s="7">
        <v>10</v>
      </c>
      <c r="AD201" s="7">
        <v>1</v>
      </c>
      <c r="AE201" s="67">
        <v>343</v>
      </c>
      <c r="AF201" s="67">
        <v>119</v>
      </c>
      <c r="AG201" s="127">
        <f t="shared" si="3"/>
        <v>0.74242424242424243</v>
      </c>
    </row>
    <row r="202" spans="1:33" x14ac:dyDescent="0.3">
      <c r="A202" s="7">
        <v>93</v>
      </c>
      <c r="B202" s="7">
        <v>1</v>
      </c>
      <c r="C202" s="7" t="s">
        <v>268</v>
      </c>
      <c r="D202" s="7">
        <v>2010</v>
      </c>
      <c r="E202" s="10">
        <v>2011</v>
      </c>
      <c r="F202" s="66">
        <v>1100</v>
      </c>
      <c r="G202" s="10">
        <v>10</v>
      </c>
      <c r="H202" s="67">
        <v>1</v>
      </c>
      <c r="I202" s="67">
        <v>1240</v>
      </c>
      <c r="J202" s="67">
        <v>850</v>
      </c>
      <c r="K202" s="119" t="s">
        <v>95</v>
      </c>
      <c r="L202" s="7">
        <v>561</v>
      </c>
      <c r="M202" s="7">
        <v>1</v>
      </c>
      <c r="N202" s="7" t="s">
        <v>389</v>
      </c>
      <c r="O202" s="7">
        <v>1994</v>
      </c>
      <c r="P202" s="7">
        <v>1995</v>
      </c>
      <c r="Q202" s="70">
        <v>208.02</v>
      </c>
      <c r="R202" s="7">
        <v>10</v>
      </c>
      <c r="S202" s="7">
        <v>1</v>
      </c>
      <c r="T202" s="77">
        <v>195</v>
      </c>
      <c r="U202" s="77">
        <v>153</v>
      </c>
      <c r="V202" s="119" t="s">
        <v>95</v>
      </c>
      <c r="W202" s="7">
        <v>801</v>
      </c>
      <c r="X202" s="7">
        <v>1</v>
      </c>
      <c r="Y202" s="7" t="s">
        <v>460</v>
      </c>
      <c r="Z202" s="7">
        <v>2008</v>
      </c>
      <c r="AA202" s="7">
        <v>2009</v>
      </c>
      <c r="AB202" s="70">
        <v>1318.53</v>
      </c>
      <c r="AC202" s="7">
        <v>10</v>
      </c>
      <c r="AD202" s="7">
        <v>1</v>
      </c>
      <c r="AE202" s="67">
        <v>270</v>
      </c>
      <c r="AF202" s="67">
        <v>94</v>
      </c>
      <c r="AG202" s="127">
        <f t="shared" si="3"/>
        <v>0.74175824175824179</v>
      </c>
    </row>
    <row r="203" spans="1:33" x14ac:dyDescent="0.3">
      <c r="A203" s="7">
        <v>93</v>
      </c>
      <c r="B203" s="7">
        <v>1</v>
      </c>
      <c r="C203" s="7" t="s">
        <v>268</v>
      </c>
      <c r="D203" s="7">
        <v>2010</v>
      </c>
      <c r="E203" s="68">
        <v>2011</v>
      </c>
      <c r="F203" s="66">
        <v>500</v>
      </c>
      <c r="G203" s="68">
        <v>7</v>
      </c>
      <c r="H203" s="67">
        <v>0</v>
      </c>
      <c r="I203" s="67">
        <v>418</v>
      </c>
      <c r="J203" s="67">
        <v>433</v>
      </c>
      <c r="K203" s="119" t="s">
        <v>95</v>
      </c>
      <c r="L203" s="7">
        <v>564</v>
      </c>
      <c r="M203" s="7">
        <v>1</v>
      </c>
      <c r="N203" s="7" t="s">
        <v>429</v>
      </c>
      <c r="O203" s="7">
        <v>1994</v>
      </c>
      <c r="P203" s="7">
        <v>1995</v>
      </c>
      <c r="Q203" s="70">
        <v>289.29000000000002</v>
      </c>
      <c r="R203" s="7">
        <v>10</v>
      </c>
      <c r="S203" s="7">
        <v>0</v>
      </c>
      <c r="T203" s="77">
        <v>1796</v>
      </c>
      <c r="U203" s="77">
        <v>2700</v>
      </c>
      <c r="V203" s="119" t="s">
        <v>95</v>
      </c>
      <c r="W203" s="7">
        <v>561</v>
      </c>
      <c r="X203" s="7">
        <v>1</v>
      </c>
      <c r="Y203" s="7" t="s">
        <v>389</v>
      </c>
      <c r="Z203" s="7">
        <v>2010</v>
      </c>
      <c r="AA203" s="10">
        <v>2011</v>
      </c>
      <c r="AB203" s="66">
        <v>1750</v>
      </c>
      <c r="AC203" s="10">
        <v>7</v>
      </c>
      <c r="AD203" s="67">
        <v>1</v>
      </c>
      <c r="AE203" s="67">
        <v>235</v>
      </c>
      <c r="AF203" s="67">
        <v>82</v>
      </c>
      <c r="AG203" s="127">
        <f t="shared" si="3"/>
        <v>0.74132492113564674</v>
      </c>
    </row>
    <row r="204" spans="1:33" x14ac:dyDescent="0.3">
      <c r="A204" s="7">
        <v>93</v>
      </c>
      <c r="B204" s="7">
        <v>1</v>
      </c>
      <c r="C204" s="7" t="s">
        <v>268</v>
      </c>
      <c r="D204" s="7">
        <v>2010</v>
      </c>
      <c r="E204" s="68">
        <v>2011</v>
      </c>
      <c r="F204" s="66">
        <v>350</v>
      </c>
      <c r="G204" s="68">
        <v>7</v>
      </c>
      <c r="H204" s="67">
        <v>0</v>
      </c>
      <c r="I204" s="67">
        <v>0</v>
      </c>
      <c r="J204" s="67">
        <v>1</v>
      </c>
      <c r="K204" s="119" t="s">
        <v>95</v>
      </c>
      <c r="L204" s="7">
        <v>595</v>
      </c>
      <c r="M204" s="7">
        <v>1</v>
      </c>
      <c r="N204" s="7" t="s">
        <v>391</v>
      </c>
      <c r="O204" s="7">
        <v>1994</v>
      </c>
      <c r="P204" s="7">
        <v>1995</v>
      </c>
      <c r="Q204" s="70">
        <v>439</v>
      </c>
      <c r="R204" s="7">
        <v>3</v>
      </c>
      <c r="S204" s="7">
        <v>1</v>
      </c>
      <c r="T204" s="77">
        <v>1494</v>
      </c>
      <c r="U204" s="77">
        <v>1078</v>
      </c>
      <c r="V204" s="119" t="s">
        <v>95</v>
      </c>
      <c r="W204" s="7">
        <v>595</v>
      </c>
      <c r="X204" s="7">
        <v>1</v>
      </c>
      <c r="Y204" s="7" t="s">
        <v>391</v>
      </c>
      <c r="Z204" s="7">
        <v>2001</v>
      </c>
      <c r="AA204" s="7">
        <v>2002</v>
      </c>
      <c r="AB204" s="70">
        <v>126</v>
      </c>
      <c r="AC204" s="7">
        <v>10</v>
      </c>
      <c r="AD204" s="7">
        <v>1</v>
      </c>
      <c r="AE204" s="77">
        <v>1649</v>
      </c>
      <c r="AF204" s="77">
        <v>576</v>
      </c>
      <c r="AG204" s="127">
        <f t="shared" si="3"/>
        <v>0.74112359550561802</v>
      </c>
    </row>
    <row r="205" spans="1:33" x14ac:dyDescent="0.3">
      <c r="A205" s="7">
        <v>93</v>
      </c>
      <c r="B205" s="7">
        <v>1</v>
      </c>
      <c r="C205" s="7" t="s">
        <v>268</v>
      </c>
      <c r="D205" s="7">
        <v>2016</v>
      </c>
      <c r="E205" s="7">
        <v>2018</v>
      </c>
      <c r="F205" s="7">
        <v>1112.92</v>
      </c>
      <c r="G205" s="7">
        <v>7</v>
      </c>
      <c r="H205" s="7">
        <v>1</v>
      </c>
      <c r="I205" s="77">
        <v>1398</v>
      </c>
      <c r="J205" s="77">
        <v>816</v>
      </c>
      <c r="K205" s="119" t="s">
        <v>95</v>
      </c>
      <c r="L205" s="7">
        <v>624</v>
      </c>
      <c r="M205" s="7">
        <v>1</v>
      </c>
      <c r="N205" s="7" t="s">
        <v>392</v>
      </c>
      <c r="O205" s="7">
        <v>1994</v>
      </c>
      <c r="P205" s="7">
        <v>1995</v>
      </c>
      <c r="Q205" s="70">
        <v>331.84</v>
      </c>
      <c r="R205" s="7">
        <v>10</v>
      </c>
      <c r="S205" s="7">
        <v>0</v>
      </c>
      <c r="T205" s="77">
        <v>8829</v>
      </c>
      <c r="U205" s="77">
        <v>12242</v>
      </c>
      <c r="V205" s="119" t="s">
        <v>95</v>
      </c>
      <c r="W205" s="7">
        <v>411</v>
      </c>
      <c r="X205" s="7">
        <v>1</v>
      </c>
      <c r="Y205" s="7" t="s">
        <v>380</v>
      </c>
      <c r="Z205" s="68">
        <v>2007</v>
      </c>
      <c r="AA205" s="73">
        <v>2008</v>
      </c>
      <c r="AB205" s="66">
        <v>648.97</v>
      </c>
      <c r="AC205" s="7">
        <v>10</v>
      </c>
      <c r="AD205" s="67">
        <v>1</v>
      </c>
      <c r="AE205" s="67">
        <v>186</v>
      </c>
      <c r="AF205" s="77">
        <v>65</v>
      </c>
      <c r="AG205" s="127">
        <f t="shared" si="3"/>
        <v>0.74103585657370519</v>
      </c>
    </row>
    <row r="206" spans="1:33" x14ac:dyDescent="0.3">
      <c r="A206" s="7">
        <v>94</v>
      </c>
      <c r="B206" s="7">
        <v>1</v>
      </c>
      <c r="C206" s="7" t="s">
        <v>368</v>
      </c>
      <c r="D206" s="7">
        <v>1994</v>
      </c>
      <c r="E206" s="7">
        <v>1995</v>
      </c>
      <c r="F206" s="70">
        <v>424.12</v>
      </c>
      <c r="G206" s="7">
        <v>10</v>
      </c>
      <c r="H206" s="7">
        <v>1</v>
      </c>
      <c r="I206" s="77">
        <v>3011</v>
      </c>
      <c r="J206" s="77">
        <v>1647</v>
      </c>
      <c r="K206" s="119" t="s">
        <v>95</v>
      </c>
      <c r="L206" s="7">
        <v>624</v>
      </c>
      <c r="M206" s="7">
        <v>1</v>
      </c>
      <c r="N206" s="7" t="s">
        <v>392</v>
      </c>
      <c r="O206" s="7">
        <v>1994</v>
      </c>
      <c r="P206" s="7">
        <v>1995</v>
      </c>
      <c r="Q206" s="70">
        <v>331.84</v>
      </c>
      <c r="R206" s="7">
        <v>10</v>
      </c>
      <c r="S206" s="7">
        <v>0</v>
      </c>
      <c r="T206" s="77">
        <v>7108</v>
      </c>
      <c r="U206" s="77">
        <v>9267</v>
      </c>
      <c r="V206" s="119" t="s">
        <v>95</v>
      </c>
      <c r="W206" s="7">
        <v>2752</v>
      </c>
      <c r="X206" s="7">
        <v>1</v>
      </c>
      <c r="Y206" s="7" t="s">
        <v>622</v>
      </c>
      <c r="Z206" s="7">
        <v>2003</v>
      </c>
      <c r="AA206" s="7">
        <v>2004</v>
      </c>
      <c r="AB206" s="70">
        <v>500</v>
      </c>
      <c r="AC206" s="7">
        <v>10</v>
      </c>
      <c r="AD206" s="7">
        <v>1</v>
      </c>
      <c r="AE206" s="77">
        <v>1907</v>
      </c>
      <c r="AF206" s="77">
        <v>668</v>
      </c>
      <c r="AG206" s="127">
        <f t="shared" si="3"/>
        <v>0.74058252427184468</v>
      </c>
    </row>
    <row r="207" spans="1:33" x14ac:dyDescent="0.3">
      <c r="A207" s="7">
        <v>94</v>
      </c>
      <c r="B207" s="7">
        <v>1</v>
      </c>
      <c r="C207" s="7" t="s">
        <v>368</v>
      </c>
      <c r="D207" s="7">
        <v>2001</v>
      </c>
      <c r="E207" s="7">
        <v>2002</v>
      </c>
      <c r="F207" s="70">
        <v>97</v>
      </c>
      <c r="G207" s="7">
        <v>10</v>
      </c>
      <c r="H207" s="7">
        <v>1</v>
      </c>
      <c r="I207" s="77">
        <v>1578</v>
      </c>
      <c r="J207" s="77">
        <v>995</v>
      </c>
      <c r="K207" s="119" t="s">
        <v>95</v>
      </c>
      <c r="L207" s="7">
        <v>630</v>
      </c>
      <c r="M207" s="7">
        <v>1</v>
      </c>
      <c r="N207" s="7" t="s">
        <v>393</v>
      </c>
      <c r="O207" s="7">
        <v>1994</v>
      </c>
      <c r="P207" s="7">
        <v>1995</v>
      </c>
      <c r="Q207" s="70">
        <v>337.7</v>
      </c>
      <c r="R207" s="7">
        <v>5</v>
      </c>
      <c r="S207" s="7">
        <v>1</v>
      </c>
      <c r="T207" s="77">
        <v>447</v>
      </c>
      <c r="U207" s="77">
        <v>91</v>
      </c>
      <c r="V207" s="119" t="s">
        <v>95</v>
      </c>
      <c r="W207" s="7">
        <v>31</v>
      </c>
      <c r="X207" s="7">
        <v>1</v>
      </c>
      <c r="Y207" s="7" t="s">
        <v>468</v>
      </c>
      <c r="Z207" s="7">
        <v>2003</v>
      </c>
      <c r="AA207" s="7">
        <v>2004</v>
      </c>
      <c r="AB207" s="70">
        <v>1</v>
      </c>
      <c r="AC207" s="7">
        <v>5</v>
      </c>
      <c r="AD207" s="7">
        <v>1</v>
      </c>
      <c r="AE207" s="77">
        <v>4707</v>
      </c>
      <c r="AF207" s="77">
        <v>1653</v>
      </c>
      <c r="AG207" s="127">
        <f t="shared" si="3"/>
        <v>0.74009433962264148</v>
      </c>
    </row>
    <row r="208" spans="1:33" x14ac:dyDescent="0.3">
      <c r="A208" s="7">
        <v>94</v>
      </c>
      <c r="B208" s="7">
        <v>1</v>
      </c>
      <c r="C208" s="7" t="s">
        <v>368</v>
      </c>
      <c r="D208" s="7">
        <v>2011</v>
      </c>
      <c r="E208" s="7">
        <v>2012</v>
      </c>
      <c r="F208" s="7">
        <v>97.61</v>
      </c>
      <c r="G208" s="7">
        <v>10</v>
      </c>
      <c r="H208" s="7">
        <v>1</v>
      </c>
      <c r="I208" s="77">
        <v>1419</v>
      </c>
      <c r="J208" s="77">
        <v>730</v>
      </c>
      <c r="K208" s="119" t="s">
        <v>95</v>
      </c>
      <c r="L208" s="7">
        <v>633</v>
      </c>
      <c r="M208" s="7">
        <v>1</v>
      </c>
      <c r="N208" s="7" t="s">
        <v>394</v>
      </c>
      <c r="O208" s="7">
        <v>1994</v>
      </c>
      <c r="P208" s="7">
        <v>1995</v>
      </c>
      <c r="Q208" s="70">
        <v>303</v>
      </c>
      <c r="R208" s="7">
        <v>5</v>
      </c>
      <c r="S208" s="7">
        <v>1</v>
      </c>
      <c r="T208" s="77">
        <v>348</v>
      </c>
      <c r="U208" s="77">
        <v>291</v>
      </c>
      <c r="V208" s="119" t="s">
        <v>95</v>
      </c>
      <c r="W208" s="7">
        <v>2143</v>
      </c>
      <c r="X208" s="7">
        <v>1</v>
      </c>
      <c r="Y208" s="7" t="s">
        <v>439</v>
      </c>
      <c r="Z208" s="68">
        <v>2015</v>
      </c>
      <c r="AA208" s="68">
        <v>2016</v>
      </c>
      <c r="AB208" s="66">
        <v>676.03</v>
      </c>
      <c r="AC208" s="68">
        <v>10</v>
      </c>
      <c r="AD208" s="67">
        <v>1</v>
      </c>
      <c r="AE208" s="71">
        <v>1063</v>
      </c>
      <c r="AF208" s="71">
        <v>374</v>
      </c>
      <c r="AG208" s="127">
        <f t="shared" si="3"/>
        <v>0.73973556019485043</v>
      </c>
    </row>
    <row r="209" spans="1:33" x14ac:dyDescent="0.3">
      <c r="A209" s="7">
        <v>94</v>
      </c>
      <c r="B209" s="7">
        <v>1</v>
      </c>
      <c r="C209" s="7" t="s">
        <v>368</v>
      </c>
      <c r="D209" s="7">
        <v>2011</v>
      </c>
      <c r="E209" s="7">
        <v>2012</v>
      </c>
      <c r="F209" s="7">
        <v>275</v>
      </c>
      <c r="G209" s="7">
        <v>10</v>
      </c>
      <c r="H209" s="7">
        <v>0</v>
      </c>
      <c r="I209" s="77">
        <v>1034</v>
      </c>
      <c r="J209" s="77">
        <v>1120</v>
      </c>
      <c r="K209" s="119" t="s">
        <v>95</v>
      </c>
      <c r="L209" s="7">
        <v>638</v>
      </c>
      <c r="M209" s="7">
        <v>1</v>
      </c>
      <c r="N209" s="7" t="s">
        <v>395</v>
      </c>
      <c r="O209" s="7">
        <v>1994</v>
      </c>
      <c r="P209" s="7">
        <v>1995</v>
      </c>
      <c r="Q209" s="70">
        <v>434</v>
      </c>
      <c r="R209" s="7">
        <v>5</v>
      </c>
      <c r="S209" s="7">
        <v>0</v>
      </c>
      <c r="T209" s="77">
        <v>173</v>
      </c>
      <c r="U209" s="77">
        <v>254</v>
      </c>
      <c r="V209" s="119" t="s">
        <v>95</v>
      </c>
      <c r="W209" s="7">
        <v>553</v>
      </c>
      <c r="X209" s="7">
        <v>1</v>
      </c>
      <c r="Y209" s="7" t="s">
        <v>428</v>
      </c>
      <c r="Z209" s="7">
        <v>2001</v>
      </c>
      <c r="AA209" s="7">
        <v>2002</v>
      </c>
      <c r="AB209" s="70">
        <v>200</v>
      </c>
      <c r="AC209" s="7">
        <v>10</v>
      </c>
      <c r="AD209" s="7">
        <v>1</v>
      </c>
      <c r="AE209" s="77">
        <v>427</v>
      </c>
      <c r="AF209" s="77">
        <v>151</v>
      </c>
      <c r="AG209" s="127">
        <f t="shared" si="3"/>
        <v>0.73875432525951557</v>
      </c>
    </row>
    <row r="210" spans="1:33" x14ac:dyDescent="0.3">
      <c r="A210" s="7">
        <v>95</v>
      </c>
      <c r="B210" s="7">
        <v>1</v>
      </c>
      <c r="C210" s="7" t="s">
        <v>448</v>
      </c>
      <c r="D210" s="7">
        <v>1996</v>
      </c>
      <c r="E210" s="7">
        <v>1997</v>
      </c>
      <c r="F210" s="70">
        <v>315</v>
      </c>
      <c r="G210" s="7">
        <v>5</v>
      </c>
      <c r="H210" s="7">
        <v>0</v>
      </c>
      <c r="I210" s="77">
        <v>275</v>
      </c>
      <c r="J210" s="77">
        <v>430</v>
      </c>
      <c r="K210" s="119" t="s">
        <v>95</v>
      </c>
      <c r="L210" s="7">
        <v>700</v>
      </c>
      <c r="M210" s="7">
        <v>1</v>
      </c>
      <c r="N210" s="7" t="s">
        <v>396</v>
      </c>
      <c r="O210" s="7">
        <v>1994</v>
      </c>
      <c r="P210" s="7">
        <v>1995</v>
      </c>
      <c r="Q210" s="70">
        <v>367.96</v>
      </c>
      <c r="R210" s="7">
        <v>10</v>
      </c>
      <c r="S210" s="7">
        <v>1</v>
      </c>
      <c r="T210" s="77">
        <v>1810</v>
      </c>
      <c r="U210" s="77">
        <v>1209</v>
      </c>
      <c r="V210" s="119" t="s">
        <v>95</v>
      </c>
      <c r="W210" s="7">
        <v>480</v>
      </c>
      <c r="X210" s="7">
        <v>1</v>
      </c>
      <c r="Y210" s="7" t="s">
        <v>521</v>
      </c>
      <c r="Z210" s="7">
        <v>2001</v>
      </c>
      <c r="AA210" s="7">
        <v>2002</v>
      </c>
      <c r="AB210" s="70">
        <v>1</v>
      </c>
      <c r="AC210" s="7">
        <v>10</v>
      </c>
      <c r="AD210" s="7">
        <v>1</v>
      </c>
      <c r="AE210" s="77">
        <v>565</v>
      </c>
      <c r="AF210" s="77">
        <v>200</v>
      </c>
      <c r="AG210" s="127">
        <f t="shared" si="3"/>
        <v>0.73856209150326801</v>
      </c>
    </row>
    <row r="211" spans="1:33" x14ac:dyDescent="0.3">
      <c r="A211" s="7">
        <v>97</v>
      </c>
      <c r="B211" s="7">
        <v>1</v>
      </c>
      <c r="C211" s="7" t="s">
        <v>411</v>
      </c>
      <c r="D211" s="7">
        <v>1995</v>
      </c>
      <c r="E211" s="7">
        <v>1996</v>
      </c>
      <c r="F211" s="70">
        <v>444.61</v>
      </c>
      <c r="G211" s="7">
        <v>10</v>
      </c>
      <c r="H211" s="7">
        <v>1</v>
      </c>
      <c r="I211" s="77">
        <v>372</v>
      </c>
      <c r="J211" s="77">
        <v>206</v>
      </c>
      <c r="K211" s="119" t="s">
        <v>95</v>
      </c>
      <c r="L211" s="7">
        <v>717</v>
      </c>
      <c r="M211" s="7">
        <v>1</v>
      </c>
      <c r="N211" s="7" t="s">
        <v>345</v>
      </c>
      <c r="O211" s="7">
        <v>1994</v>
      </c>
      <c r="P211" s="7">
        <v>1995</v>
      </c>
      <c r="Q211" s="70">
        <v>649.54</v>
      </c>
      <c r="R211" s="7">
        <v>5</v>
      </c>
      <c r="S211" s="7">
        <v>0</v>
      </c>
      <c r="T211" s="77">
        <v>783</v>
      </c>
      <c r="U211" s="77">
        <v>1299</v>
      </c>
      <c r="V211" s="119" t="s">
        <v>95</v>
      </c>
      <c r="W211" s="7">
        <v>879</v>
      </c>
      <c r="X211" s="7">
        <v>1</v>
      </c>
      <c r="Y211" s="7" t="s">
        <v>357</v>
      </c>
      <c r="Z211" s="7">
        <v>2012</v>
      </c>
      <c r="AA211" s="7">
        <v>2013</v>
      </c>
      <c r="AB211" s="70">
        <v>426.86</v>
      </c>
      <c r="AC211" s="7">
        <v>10</v>
      </c>
      <c r="AD211" s="7">
        <v>1</v>
      </c>
      <c r="AE211" s="67">
        <v>4769</v>
      </c>
      <c r="AF211" s="67">
        <v>1689</v>
      </c>
      <c r="AG211" s="127">
        <f t="shared" si="3"/>
        <v>0.73846392071848865</v>
      </c>
    </row>
    <row r="212" spans="1:33" x14ac:dyDescent="0.3">
      <c r="A212" s="7">
        <v>97</v>
      </c>
      <c r="B212" s="7">
        <v>1</v>
      </c>
      <c r="C212" s="7" t="s">
        <v>411</v>
      </c>
      <c r="D212" s="7">
        <v>2000</v>
      </c>
      <c r="E212" s="7">
        <v>2001</v>
      </c>
      <c r="F212" s="70">
        <f>465-313.3</f>
        <v>151.69999999999999</v>
      </c>
      <c r="G212" s="7">
        <v>10</v>
      </c>
      <c r="H212" s="7">
        <v>0</v>
      </c>
      <c r="I212" s="77">
        <v>590</v>
      </c>
      <c r="J212" s="77">
        <v>628</v>
      </c>
      <c r="K212" s="119" t="s">
        <v>95</v>
      </c>
      <c r="L212" s="7">
        <v>731</v>
      </c>
      <c r="M212" s="7">
        <v>1</v>
      </c>
      <c r="N212" s="7" t="s">
        <v>397</v>
      </c>
      <c r="O212" s="7">
        <v>1994</v>
      </c>
      <c r="P212" s="7">
        <v>1995</v>
      </c>
      <c r="Q212" s="70">
        <v>498</v>
      </c>
      <c r="R212" s="7">
        <v>1</v>
      </c>
      <c r="S212" s="7">
        <v>0</v>
      </c>
      <c r="T212" s="77">
        <v>470</v>
      </c>
      <c r="U212" s="77">
        <v>1055</v>
      </c>
      <c r="V212" s="119" t="s">
        <v>95</v>
      </c>
      <c r="W212" s="7">
        <v>803</v>
      </c>
      <c r="X212" s="7">
        <v>1</v>
      </c>
      <c r="Y212" s="7" t="s">
        <v>616</v>
      </c>
      <c r="Z212" s="7">
        <v>2003</v>
      </c>
      <c r="AA212" s="7">
        <v>2004</v>
      </c>
      <c r="AB212" s="70">
        <v>600</v>
      </c>
      <c r="AC212" s="7">
        <v>10</v>
      </c>
      <c r="AD212" s="7">
        <v>1</v>
      </c>
      <c r="AE212" s="77">
        <v>439</v>
      </c>
      <c r="AF212" s="77">
        <v>156</v>
      </c>
      <c r="AG212" s="127">
        <f t="shared" si="3"/>
        <v>0.73781512605042021</v>
      </c>
    </row>
    <row r="213" spans="1:33" x14ac:dyDescent="0.3">
      <c r="A213" s="7">
        <v>97</v>
      </c>
      <c r="B213" s="7">
        <v>1</v>
      </c>
      <c r="C213" s="7" t="s">
        <v>411</v>
      </c>
      <c r="D213" s="7">
        <v>2001</v>
      </c>
      <c r="E213" s="7">
        <v>2002</v>
      </c>
      <c r="F213" s="70">
        <v>250</v>
      </c>
      <c r="G213" s="7">
        <v>10</v>
      </c>
      <c r="H213" s="7">
        <v>1</v>
      </c>
      <c r="I213" s="77">
        <v>629</v>
      </c>
      <c r="J213" s="77">
        <v>315</v>
      </c>
      <c r="K213" s="119" t="s">
        <v>95</v>
      </c>
      <c r="L213" s="7">
        <v>736</v>
      </c>
      <c r="M213" s="7">
        <v>1</v>
      </c>
      <c r="N213" s="7" t="s">
        <v>398</v>
      </c>
      <c r="O213" s="7">
        <v>1994</v>
      </c>
      <c r="P213" s="7">
        <v>1995</v>
      </c>
      <c r="Q213" s="70">
        <v>215.04</v>
      </c>
      <c r="R213" s="7">
        <v>10</v>
      </c>
      <c r="S213" s="7">
        <v>1</v>
      </c>
      <c r="T213" s="77">
        <v>594</v>
      </c>
      <c r="U213" s="77">
        <v>318</v>
      </c>
      <c r="V213" s="119" t="s">
        <v>95</v>
      </c>
      <c r="W213" s="7">
        <v>599</v>
      </c>
      <c r="X213" s="7">
        <v>1</v>
      </c>
      <c r="Y213" s="7" t="s">
        <v>527</v>
      </c>
      <c r="Z213" s="7">
        <v>2003</v>
      </c>
      <c r="AA213" s="7">
        <v>2004</v>
      </c>
      <c r="AB213" s="70">
        <v>1200</v>
      </c>
      <c r="AC213" s="7">
        <v>10</v>
      </c>
      <c r="AD213" s="7">
        <v>1</v>
      </c>
      <c r="AE213" s="77">
        <v>595</v>
      </c>
      <c r="AF213" s="77">
        <v>212</v>
      </c>
      <c r="AG213" s="127">
        <f t="shared" si="3"/>
        <v>0.73729863692688968</v>
      </c>
    </row>
    <row r="214" spans="1:33" x14ac:dyDescent="0.3">
      <c r="A214" s="7">
        <v>97</v>
      </c>
      <c r="B214" s="7">
        <v>1</v>
      </c>
      <c r="C214" s="7" t="s">
        <v>411</v>
      </c>
      <c r="D214" s="7">
        <v>2010</v>
      </c>
      <c r="E214" s="68">
        <v>2011</v>
      </c>
      <c r="F214" s="66">
        <v>149.79</v>
      </c>
      <c r="G214" s="68">
        <v>10</v>
      </c>
      <c r="H214" s="67">
        <v>0</v>
      </c>
      <c r="I214" s="67">
        <v>880</v>
      </c>
      <c r="J214" s="67">
        <v>959</v>
      </c>
      <c r="K214" s="119" t="s">
        <v>95</v>
      </c>
      <c r="L214" s="7">
        <v>737</v>
      </c>
      <c r="M214" s="7">
        <v>1</v>
      </c>
      <c r="N214" s="7" t="s">
        <v>399</v>
      </c>
      <c r="O214" s="7">
        <v>1994</v>
      </c>
      <c r="P214" s="7">
        <v>1995</v>
      </c>
      <c r="Q214" s="70">
        <v>346.53</v>
      </c>
      <c r="R214" s="7">
        <v>10</v>
      </c>
      <c r="S214" s="7">
        <v>1</v>
      </c>
      <c r="T214" s="77">
        <v>558</v>
      </c>
      <c r="U214" s="77">
        <v>256</v>
      </c>
      <c r="V214" s="119" t="s">
        <v>95</v>
      </c>
      <c r="W214" s="7">
        <v>740</v>
      </c>
      <c r="X214" s="7">
        <v>1</v>
      </c>
      <c r="Y214" s="7" t="s">
        <v>401</v>
      </c>
      <c r="Z214" s="7">
        <v>1997</v>
      </c>
      <c r="AA214" s="7">
        <v>1998</v>
      </c>
      <c r="AB214" s="70">
        <v>276.07</v>
      </c>
      <c r="AC214" s="7">
        <v>5</v>
      </c>
      <c r="AD214" s="7">
        <v>1</v>
      </c>
      <c r="AE214" s="77">
        <v>798</v>
      </c>
      <c r="AF214" s="77">
        <v>285</v>
      </c>
      <c r="AG214" s="127">
        <f t="shared" si="3"/>
        <v>0.73684210526315785</v>
      </c>
    </row>
    <row r="215" spans="1:33" x14ac:dyDescent="0.3">
      <c r="A215" s="7">
        <v>97</v>
      </c>
      <c r="B215" s="7">
        <v>1</v>
      </c>
      <c r="C215" s="7" t="s">
        <v>411</v>
      </c>
      <c r="D215" s="7">
        <v>2011</v>
      </c>
      <c r="E215" s="7">
        <v>2012</v>
      </c>
      <c r="F215" s="7">
        <v>450</v>
      </c>
      <c r="G215" s="7">
        <v>10</v>
      </c>
      <c r="H215" s="7">
        <v>1</v>
      </c>
      <c r="I215" s="77">
        <v>662</v>
      </c>
      <c r="J215" s="77">
        <v>426</v>
      </c>
      <c r="K215" s="119" t="s">
        <v>95</v>
      </c>
      <c r="L215" s="7">
        <v>739</v>
      </c>
      <c r="M215" s="7">
        <v>1</v>
      </c>
      <c r="N215" s="7" t="s">
        <v>400</v>
      </c>
      <c r="O215" s="7">
        <v>1994</v>
      </c>
      <c r="P215" s="7">
        <v>1995</v>
      </c>
      <c r="Q215" s="70">
        <v>325.24</v>
      </c>
      <c r="R215" s="7">
        <v>5</v>
      </c>
      <c r="S215" s="7">
        <v>1</v>
      </c>
      <c r="T215" s="77">
        <v>787</v>
      </c>
      <c r="U215" s="77">
        <v>654</v>
      </c>
      <c r="V215" s="119" t="s">
        <v>95</v>
      </c>
      <c r="W215" s="7">
        <v>914</v>
      </c>
      <c r="X215" s="7">
        <v>1</v>
      </c>
      <c r="Y215" s="7" t="s">
        <v>651</v>
      </c>
      <c r="Z215" s="7">
        <v>2005</v>
      </c>
      <c r="AA215" s="7">
        <v>2006</v>
      </c>
      <c r="AB215" s="70">
        <v>1700</v>
      </c>
      <c r="AC215" s="7">
        <v>5</v>
      </c>
      <c r="AD215" s="10">
        <v>1</v>
      </c>
      <c r="AE215" s="67">
        <v>362</v>
      </c>
      <c r="AF215" s="67">
        <v>130</v>
      </c>
      <c r="AG215" s="127">
        <f t="shared" si="3"/>
        <v>0.73577235772357719</v>
      </c>
    </row>
    <row r="216" spans="1:33" x14ac:dyDescent="0.3">
      <c r="A216" s="7">
        <v>99</v>
      </c>
      <c r="B216" s="7">
        <v>1</v>
      </c>
      <c r="C216" s="7" t="s">
        <v>315</v>
      </c>
      <c r="D216" s="7">
        <v>1993</v>
      </c>
      <c r="E216" s="7">
        <v>1994</v>
      </c>
      <c r="F216" s="70">
        <v>177.12</v>
      </c>
      <c r="G216" s="7">
        <v>5</v>
      </c>
      <c r="H216" s="7">
        <v>1</v>
      </c>
      <c r="I216" s="77" t="s">
        <v>763</v>
      </c>
      <c r="J216" s="77" t="s">
        <v>763</v>
      </c>
      <c r="K216" s="119" t="s">
        <v>95</v>
      </c>
      <c r="L216" s="7">
        <v>740</v>
      </c>
      <c r="M216" s="7">
        <v>1</v>
      </c>
      <c r="N216" s="7" t="s">
        <v>401</v>
      </c>
      <c r="O216" s="7">
        <v>1994</v>
      </c>
      <c r="P216" s="7">
        <v>1995</v>
      </c>
      <c r="Q216" s="70">
        <v>404</v>
      </c>
      <c r="R216" s="7">
        <v>3</v>
      </c>
      <c r="S216" s="7">
        <v>1</v>
      </c>
      <c r="T216" s="77">
        <v>1705</v>
      </c>
      <c r="U216" s="77">
        <v>1356</v>
      </c>
      <c r="V216" s="119" t="s">
        <v>95</v>
      </c>
      <c r="W216" s="7">
        <v>458</v>
      </c>
      <c r="X216" s="7">
        <v>1</v>
      </c>
      <c r="Y216" s="7" t="s">
        <v>520</v>
      </c>
      <c r="Z216" s="7">
        <v>2015</v>
      </c>
      <c r="AA216" s="7">
        <v>2016</v>
      </c>
      <c r="AB216" s="70">
        <v>498.66</v>
      </c>
      <c r="AC216" s="7">
        <v>10</v>
      </c>
      <c r="AD216" s="7">
        <v>1</v>
      </c>
      <c r="AE216" s="67">
        <v>398</v>
      </c>
      <c r="AF216" s="67">
        <v>143</v>
      </c>
      <c r="AG216" s="127">
        <f t="shared" si="3"/>
        <v>0.73567467652495377</v>
      </c>
    </row>
    <row r="217" spans="1:33" x14ac:dyDescent="0.3">
      <c r="A217" s="7">
        <v>99</v>
      </c>
      <c r="B217" s="7">
        <v>1</v>
      </c>
      <c r="C217" s="7" t="s">
        <v>315</v>
      </c>
      <c r="D217" s="7">
        <v>1998</v>
      </c>
      <c r="E217" s="7">
        <v>1999</v>
      </c>
      <c r="F217" s="70">
        <v>101.17</v>
      </c>
      <c r="G217" s="7">
        <v>10</v>
      </c>
      <c r="H217" s="7">
        <v>0</v>
      </c>
      <c r="I217" s="77">
        <v>861</v>
      </c>
      <c r="J217" s="77">
        <v>1072</v>
      </c>
      <c r="K217" s="119" t="s">
        <v>95</v>
      </c>
      <c r="L217" s="7">
        <v>742</v>
      </c>
      <c r="M217" s="7">
        <v>1</v>
      </c>
      <c r="N217" s="7" t="s">
        <v>348</v>
      </c>
      <c r="O217" s="7">
        <v>1994</v>
      </c>
      <c r="P217" s="7">
        <v>1995</v>
      </c>
      <c r="Q217" s="70">
        <v>303.43</v>
      </c>
      <c r="R217" s="7">
        <v>4</v>
      </c>
      <c r="S217" s="7">
        <v>1</v>
      </c>
      <c r="T217" s="77">
        <v>14518</v>
      </c>
      <c r="U217" s="77">
        <v>12481</v>
      </c>
      <c r="V217" s="119" t="s">
        <v>95</v>
      </c>
      <c r="W217" s="7">
        <v>499</v>
      </c>
      <c r="X217" s="7">
        <v>1</v>
      </c>
      <c r="Y217" s="7" t="s">
        <v>473</v>
      </c>
      <c r="Z217" s="7">
        <v>1997</v>
      </c>
      <c r="AA217" s="7">
        <v>1998</v>
      </c>
      <c r="AB217" s="70">
        <v>289.20999999999998</v>
      </c>
      <c r="AC217" s="7">
        <v>10</v>
      </c>
      <c r="AD217" s="7">
        <v>1</v>
      </c>
      <c r="AE217" s="77">
        <v>320</v>
      </c>
      <c r="AF217" s="77">
        <v>115</v>
      </c>
      <c r="AG217" s="127">
        <f t="shared" si="3"/>
        <v>0.73563218390804597</v>
      </c>
    </row>
    <row r="218" spans="1:33" x14ac:dyDescent="0.3">
      <c r="A218" s="7">
        <v>99</v>
      </c>
      <c r="B218" s="7">
        <v>1</v>
      </c>
      <c r="C218" s="7" t="s">
        <v>315</v>
      </c>
      <c r="D218" s="7">
        <v>1999</v>
      </c>
      <c r="E218" s="7">
        <v>2000</v>
      </c>
      <c r="F218" s="70">
        <v>116.02</v>
      </c>
      <c r="G218" s="7">
        <v>5</v>
      </c>
      <c r="H218" s="7">
        <v>0</v>
      </c>
      <c r="I218" s="77">
        <v>482</v>
      </c>
      <c r="J218" s="77">
        <v>551</v>
      </c>
      <c r="K218" s="119" t="s">
        <v>95</v>
      </c>
      <c r="L218" s="7">
        <v>761</v>
      </c>
      <c r="M218" s="7">
        <v>1</v>
      </c>
      <c r="N218" s="7" t="s">
        <v>299</v>
      </c>
      <c r="O218" s="7">
        <v>1994</v>
      </c>
      <c r="P218" s="7">
        <v>1995</v>
      </c>
      <c r="Q218" s="70">
        <v>247.11</v>
      </c>
      <c r="R218" s="7">
        <v>10</v>
      </c>
      <c r="S218" s="7">
        <v>1</v>
      </c>
      <c r="T218" s="77">
        <v>7806</v>
      </c>
      <c r="U218" s="77">
        <v>3300</v>
      </c>
      <c r="V218" s="119" t="s">
        <v>95</v>
      </c>
      <c r="W218" s="7">
        <v>876</v>
      </c>
      <c r="X218" s="7">
        <v>1</v>
      </c>
      <c r="Y218" s="7" t="s">
        <v>356</v>
      </c>
      <c r="Z218" s="7">
        <v>2013</v>
      </c>
      <c r="AA218" s="7">
        <v>2014</v>
      </c>
      <c r="AB218" s="7">
        <v>699.96</v>
      </c>
      <c r="AC218" s="7">
        <v>7</v>
      </c>
      <c r="AD218" s="7">
        <v>1</v>
      </c>
      <c r="AE218" s="77">
        <v>882</v>
      </c>
      <c r="AF218" s="77">
        <v>317</v>
      </c>
      <c r="AG218" s="127">
        <f t="shared" si="3"/>
        <v>0.73561301084236863</v>
      </c>
    </row>
    <row r="219" spans="1:33" x14ac:dyDescent="0.3">
      <c r="A219" s="7">
        <v>99</v>
      </c>
      <c r="B219" s="7">
        <v>1</v>
      </c>
      <c r="C219" s="7" t="s">
        <v>315</v>
      </c>
      <c r="D219" s="7">
        <v>2001</v>
      </c>
      <c r="E219" s="7">
        <v>2002</v>
      </c>
      <c r="F219" s="70">
        <v>1</v>
      </c>
      <c r="G219" s="7">
        <v>10</v>
      </c>
      <c r="H219" s="7">
        <v>1</v>
      </c>
      <c r="I219" s="77">
        <v>639</v>
      </c>
      <c r="J219" s="77">
        <v>317</v>
      </c>
      <c r="K219" s="119" t="s">
        <v>95</v>
      </c>
      <c r="L219" s="7">
        <v>832</v>
      </c>
      <c r="M219" s="7">
        <v>1</v>
      </c>
      <c r="N219" s="7" t="s">
        <v>233</v>
      </c>
      <c r="O219" s="7">
        <v>1994</v>
      </c>
      <c r="P219" s="7">
        <v>1995</v>
      </c>
      <c r="Q219" s="70">
        <v>105</v>
      </c>
      <c r="R219" s="7">
        <v>10</v>
      </c>
      <c r="S219" s="7">
        <v>1</v>
      </c>
      <c r="T219" s="77">
        <v>1717</v>
      </c>
      <c r="U219" s="77">
        <v>1312</v>
      </c>
      <c r="V219" s="119" t="s">
        <v>95</v>
      </c>
      <c r="W219" s="7">
        <v>14</v>
      </c>
      <c r="X219" s="7">
        <v>1</v>
      </c>
      <c r="Y219" s="7" t="s">
        <v>264</v>
      </c>
      <c r="Z219" s="7">
        <v>2011</v>
      </c>
      <c r="AA219" s="7">
        <v>2012</v>
      </c>
      <c r="AB219" s="70">
        <v>412.52</v>
      </c>
      <c r="AC219" s="7">
        <v>10</v>
      </c>
      <c r="AD219" s="7">
        <v>1</v>
      </c>
      <c r="AE219" s="67">
        <v>1435</v>
      </c>
      <c r="AF219" s="67">
        <v>516</v>
      </c>
      <c r="AG219" s="127">
        <f t="shared" si="3"/>
        <v>0.73552024602767807</v>
      </c>
    </row>
    <row r="220" spans="1:33" x14ac:dyDescent="0.3">
      <c r="A220" s="7">
        <v>99</v>
      </c>
      <c r="B220" s="7">
        <v>1</v>
      </c>
      <c r="C220" s="7" t="s">
        <v>315</v>
      </c>
      <c r="D220" s="7">
        <v>2002</v>
      </c>
      <c r="E220" s="7">
        <v>2003</v>
      </c>
      <c r="F220" s="70">
        <v>280</v>
      </c>
      <c r="G220" s="7">
        <v>5</v>
      </c>
      <c r="H220" s="7">
        <v>0</v>
      </c>
      <c r="I220" s="77">
        <v>951</v>
      </c>
      <c r="J220" s="77">
        <v>1094</v>
      </c>
      <c r="K220" s="119" t="s">
        <v>95</v>
      </c>
      <c r="L220" s="7">
        <v>832</v>
      </c>
      <c r="M220" s="7">
        <v>1</v>
      </c>
      <c r="N220" s="7" t="s">
        <v>233</v>
      </c>
      <c r="O220" s="7">
        <v>1994</v>
      </c>
      <c r="P220" s="7">
        <v>1995</v>
      </c>
      <c r="Q220" s="70">
        <v>75</v>
      </c>
      <c r="R220" s="7">
        <v>10</v>
      </c>
      <c r="S220" s="7">
        <v>1</v>
      </c>
      <c r="T220" s="77">
        <v>1556</v>
      </c>
      <c r="U220" s="77">
        <v>1523</v>
      </c>
      <c r="V220" s="119" t="s">
        <v>95</v>
      </c>
      <c r="W220" s="7">
        <v>507</v>
      </c>
      <c r="X220" s="7">
        <v>1</v>
      </c>
      <c r="Y220" s="7" t="s">
        <v>331</v>
      </c>
      <c r="Z220" s="7">
        <v>2002</v>
      </c>
      <c r="AA220" s="7">
        <v>2003</v>
      </c>
      <c r="AB220" s="70">
        <v>581.21</v>
      </c>
      <c r="AC220" s="7">
        <v>5</v>
      </c>
      <c r="AD220" s="7">
        <v>1</v>
      </c>
      <c r="AE220" s="77">
        <v>847</v>
      </c>
      <c r="AF220" s="77">
        <v>306</v>
      </c>
      <c r="AG220" s="127">
        <f t="shared" si="3"/>
        <v>0.73460537727666952</v>
      </c>
    </row>
    <row r="221" spans="1:33" x14ac:dyDescent="0.3">
      <c r="A221" s="7">
        <v>99</v>
      </c>
      <c r="B221" s="7">
        <v>1</v>
      </c>
      <c r="C221" s="7" t="s">
        <v>315</v>
      </c>
      <c r="D221" s="7">
        <v>2003</v>
      </c>
      <c r="E221" s="7">
        <v>2004</v>
      </c>
      <c r="F221" s="70">
        <v>404</v>
      </c>
      <c r="G221" s="7">
        <v>3</v>
      </c>
      <c r="H221" s="7">
        <v>1</v>
      </c>
      <c r="I221" s="77">
        <v>825</v>
      </c>
      <c r="J221" s="77">
        <v>542</v>
      </c>
      <c r="K221" s="119" t="s">
        <v>95</v>
      </c>
      <c r="L221" s="7">
        <v>833</v>
      </c>
      <c r="M221" s="7">
        <v>1</v>
      </c>
      <c r="N221" s="7" t="s">
        <v>355</v>
      </c>
      <c r="O221" s="7">
        <v>1994</v>
      </c>
      <c r="P221" s="7">
        <v>1995</v>
      </c>
      <c r="Q221" s="70">
        <v>205.8</v>
      </c>
      <c r="R221" s="7">
        <v>10</v>
      </c>
      <c r="S221" s="7">
        <v>0</v>
      </c>
      <c r="T221" s="77">
        <v>11312</v>
      </c>
      <c r="U221" s="77">
        <v>12197</v>
      </c>
      <c r="V221" s="119" t="s">
        <v>95</v>
      </c>
      <c r="W221" s="7">
        <v>882</v>
      </c>
      <c r="X221" s="7">
        <v>1</v>
      </c>
      <c r="Y221" s="7" t="s">
        <v>360</v>
      </c>
      <c r="Z221" s="7">
        <v>1997</v>
      </c>
      <c r="AA221" s="7">
        <v>1999</v>
      </c>
      <c r="AB221" s="70">
        <v>96.19</v>
      </c>
      <c r="AC221" s="7">
        <v>10</v>
      </c>
      <c r="AD221" s="7">
        <v>1</v>
      </c>
      <c r="AE221" s="77">
        <v>849</v>
      </c>
      <c r="AF221" s="77">
        <v>309</v>
      </c>
      <c r="AG221" s="127">
        <f t="shared" si="3"/>
        <v>0.73316062176165808</v>
      </c>
    </row>
    <row r="222" spans="1:33" x14ac:dyDescent="0.3">
      <c r="A222" s="7">
        <v>99</v>
      </c>
      <c r="B222" s="7">
        <v>1</v>
      </c>
      <c r="C222" s="7" t="s">
        <v>315</v>
      </c>
      <c r="D222" s="7">
        <v>2011</v>
      </c>
      <c r="E222" s="7">
        <v>2012</v>
      </c>
      <c r="F222" s="7">
        <v>341</v>
      </c>
      <c r="G222" s="7">
        <v>9</v>
      </c>
      <c r="H222" s="7">
        <v>0</v>
      </c>
      <c r="I222" s="77">
        <v>533</v>
      </c>
      <c r="J222" s="77">
        <v>727</v>
      </c>
      <c r="K222" s="119" t="s">
        <v>95</v>
      </c>
      <c r="L222" s="7">
        <v>840</v>
      </c>
      <c r="M222" s="7">
        <v>1</v>
      </c>
      <c r="N222" s="7" t="s">
        <v>402</v>
      </c>
      <c r="O222" s="7">
        <v>1994</v>
      </c>
      <c r="P222" s="7">
        <v>1995</v>
      </c>
      <c r="Q222" s="70">
        <v>167</v>
      </c>
      <c r="R222" s="7">
        <v>10</v>
      </c>
      <c r="S222" s="7">
        <v>0</v>
      </c>
      <c r="T222" s="77">
        <v>1249</v>
      </c>
      <c r="U222" s="77">
        <v>1296</v>
      </c>
      <c r="V222" s="119" t="s">
        <v>95</v>
      </c>
      <c r="W222" s="7">
        <v>690</v>
      </c>
      <c r="X222" s="7">
        <v>1</v>
      </c>
      <c r="Y222" s="7" t="s">
        <v>337</v>
      </c>
      <c r="Z222" s="7">
        <v>2001</v>
      </c>
      <c r="AA222" s="7">
        <v>2002</v>
      </c>
      <c r="AB222" s="70">
        <v>126</v>
      </c>
      <c r="AC222" s="7">
        <v>10</v>
      </c>
      <c r="AD222" s="7">
        <v>1</v>
      </c>
      <c r="AE222" s="77">
        <v>711</v>
      </c>
      <c r="AF222" s="77">
        <v>259</v>
      </c>
      <c r="AG222" s="127">
        <f t="shared" si="3"/>
        <v>0.73298969072164943</v>
      </c>
    </row>
    <row r="223" spans="1:33" x14ac:dyDescent="0.3">
      <c r="A223" s="7">
        <v>99</v>
      </c>
      <c r="B223" s="7">
        <v>1</v>
      </c>
      <c r="C223" s="7" t="s">
        <v>315</v>
      </c>
      <c r="D223" s="7">
        <v>2012</v>
      </c>
      <c r="E223" s="7">
        <v>2013</v>
      </c>
      <c r="F223" s="70">
        <v>341</v>
      </c>
      <c r="G223" s="7">
        <v>9</v>
      </c>
      <c r="H223" s="7">
        <v>1</v>
      </c>
      <c r="I223" s="67">
        <v>1896</v>
      </c>
      <c r="J223" s="67">
        <v>1172</v>
      </c>
      <c r="K223" s="119" t="s">
        <v>95</v>
      </c>
      <c r="L223" s="7">
        <v>877</v>
      </c>
      <c r="M223" s="7">
        <v>1</v>
      </c>
      <c r="N223" s="7" t="s">
        <v>261</v>
      </c>
      <c r="O223" s="7">
        <v>1994</v>
      </c>
      <c r="P223" s="7">
        <v>1995</v>
      </c>
      <c r="Q223" s="70">
        <v>237.09</v>
      </c>
      <c r="R223" s="7">
        <v>10</v>
      </c>
      <c r="S223" s="7">
        <v>0</v>
      </c>
      <c r="T223" s="77">
        <v>3532</v>
      </c>
      <c r="U223" s="77">
        <v>3603</v>
      </c>
      <c r="V223" s="119" t="s">
        <v>95</v>
      </c>
      <c r="W223" s="7">
        <v>415</v>
      </c>
      <c r="X223" s="7">
        <v>1</v>
      </c>
      <c r="Y223" s="7" t="s">
        <v>326</v>
      </c>
      <c r="Z223" s="7">
        <v>1999</v>
      </c>
      <c r="AA223" s="7">
        <v>2000</v>
      </c>
      <c r="AB223" s="70">
        <v>378.11</v>
      </c>
      <c r="AC223" s="7">
        <v>5</v>
      </c>
      <c r="AD223" s="7">
        <v>1</v>
      </c>
      <c r="AE223" s="77">
        <v>170</v>
      </c>
      <c r="AF223" s="77">
        <v>62</v>
      </c>
      <c r="AG223" s="127">
        <f t="shared" si="3"/>
        <v>0.73275862068965514</v>
      </c>
    </row>
    <row r="224" spans="1:33" x14ac:dyDescent="0.3">
      <c r="A224" s="7">
        <v>100</v>
      </c>
      <c r="B224" s="7">
        <v>1</v>
      </c>
      <c r="C224" s="7" t="s">
        <v>316</v>
      </c>
      <c r="D224" s="7">
        <v>1993</v>
      </c>
      <c r="E224" s="7">
        <v>1994</v>
      </c>
      <c r="F224" s="70">
        <v>155.46</v>
      </c>
      <c r="G224" s="7">
        <v>5</v>
      </c>
      <c r="H224" s="7">
        <v>1</v>
      </c>
      <c r="I224" s="77" t="s">
        <v>763</v>
      </c>
      <c r="J224" s="77" t="s">
        <v>763</v>
      </c>
      <c r="K224" s="119" t="s">
        <v>95</v>
      </c>
      <c r="L224" s="7">
        <v>879</v>
      </c>
      <c r="M224" s="7">
        <v>1</v>
      </c>
      <c r="N224" s="7" t="s">
        <v>357</v>
      </c>
      <c r="O224" s="7">
        <v>1994</v>
      </c>
      <c r="P224" s="7">
        <v>1995</v>
      </c>
      <c r="Q224" s="70">
        <v>304.47000000000003</v>
      </c>
      <c r="R224" s="7">
        <v>3</v>
      </c>
      <c r="S224" s="7">
        <v>1</v>
      </c>
      <c r="T224" s="77">
        <v>1307</v>
      </c>
      <c r="U224" s="77">
        <v>995</v>
      </c>
      <c r="V224" s="119" t="s">
        <v>95</v>
      </c>
      <c r="W224" s="7">
        <v>2689</v>
      </c>
      <c r="X224" s="7">
        <v>1</v>
      </c>
      <c r="Y224" s="7" t="s">
        <v>756</v>
      </c>
      <c r="Z224" s="7">
        <v>2017</v>
      </c>
      <c r="AA224" s="7">
        <v>2018</v>
      </c>
      <c r="AB224" s="7">
        <v>474.26</v>
      </c>
      <c r="AC224" s="7">
        <v>10</v>
      </c>
      <c r="AD224" s="7">
        <v>1</v>
      </c>
      <c r="AE224" s="77">
        <v>1045</v>
      </c>
      <c r="AF224" s="77">
        <v>382</v>
      </c>
      <c r="AG224" s="127">
        <f t="shared" si="3"/>
        <v>0.73230553608969862</v>
      </c>
    </row>
    <row r="225" spans="1:33" x14ac:dyDescent="0.3">
      <c r="A225" s="7">
        <v>100</v>
      </c>
      <c r="B225" s="7">
        <v>1</v>
      </c>
      <c r="C225" s="7" t="s">
        <v>316</v>
      </c>
      <c r="D225" s="7">
        <v>1998</v>
      </c>
      <c r="E225" s="7">
        <v>1999</v>
      </c>
      <c r="F225" s="70">
        <v>113.16</v>
      </c>
      <c r="G225" s="7">
        <v>10</v>
      </c>
      <c r="H225" s="7">
        <v>0</v>
      </c>
      <c r="I225" s="77">
        <v>299</v>
      </c>
      <c r="J225" s="77">
        <v>380</v>
      </c>
      <c r="K225" s="119" t="s">
        <v>95</v>
      </c>
      <c r="L225" s="7">
        <v>883</v>
      </c>
      <c r="M225" s="7">
        <v>1</v>
      </c>
      <c r="N225" s="7" t="s">
        <v>361</v>
      </c>
      <c r="O225" s="7">
        <v>1994</v>
      </c>
      <c r="P225" s="7">
        <v>1995</v>
      </c>
      <c r="Q225" s="70">
        <v>303.88</v>
      </c>
      <c r="R225" s="7">
        <v>5</v>
      </c>
      <c r="S225" s="7">
        <v>1</v>
      </c>
      <c r="T225" s="77">
        <v>961</v>
      </c>
      <c r="U225" s="77">
        <v>574</v>
      </c>
      <c r="V225" s="119" t="s">
        <v>95</v>
      </c>
      <c r="W225" s="7">
        <v>425</v>
      </c>
      <c r="X225" s="7">
        <v>1</v>
      </c>
      <c r="Y225" s="7" t="s">
        <v>254</v>
      </c>
      <c r="Z225" s="7">
        <v>1995</v>
      </c>
      <c r="AA225" s="7">
        <v>1996</v>
      </c>
      <c r="AB225" s="70">
        <v>431.74</v>
      </c>
      <c r="AC225" s="7">
        <v>1</v>
      </c>
      <c r="AD225" s="7">
        <v>1</v>
      </c>
      <c r="AE225" s="77">
        <v>190</v>
      </c>
      <c r="AF225" s="77">
        <v>70</v>
      </c>
      <c r="AG225" s="127">
        <f t="shared" si="3"/>
        <v>0.73076923076923073</v>
      </c>
    </row>
    <row r="226" spans="1:33" x14ac:dyDescent="0.3">
      <c r="A226" s="7">
        <v>100</v>
      </c>
      <c r="B226" s="7">
        <v>1</v>
      </c>
      <c r="C226" s="7" t="s">
        <v>316</v>
      </c>
      <c r="D226" s="7">
        <v>2001</v>
      </c>
      <c r="E226" s="7">
        <v>2002</v>
      </c>
      <c r="F226" s="70">
        <v>200</v>
      </c>
      <c r="G226" s="7">
        <v>5</v>
      </c>
      <c r="H226" s="7">
        <v>0</v>
      </c>
      <c r="I226" s="77">
        <v>155</v>
      </c>
      <c r="J226" s="77">
        <v>231</v>
      </c>
      <c r="K226" s="119" t="s">
        <v>95</v>
      </c>
      <c r="L226" s="7">
        <v>912</v>
      </c>
      <c r="M226" s="7">
        <v>1</v>
      </c>
      <c r="N226" s="7" t="s">
        <v>403</v>
      </c>
      <c r="O226" s="7">
        <v>1994</v>
      </c>
      <c r="P226" s="7">
        <v>1995</v>
      </c>
      <c r="Q226" s="70">
        <v>374.43</v>
      </c>
      <c r="R226" s="7">
        <v>10</v>
      </c>
      <c r="S226" s="7">
        <v>1</v>
      </c>
      <c r="T226" s="77">
        <v>2588</v>
      </c>
      <c r="U226" s="77">
        <v>699</v>
      </c>
      <c r="V226" s="119" t="s">
        <v>95</v>
      </c>
      <c r="W226" s="7">
        <v>624</v>
      </c>
      <c r="X226" s="7">
        <v>1</v>
      </c>
      <c r="Y226" s="7" t="s">
        <v>392</v>
      </c>
      <c r="Z226" s="7">
        <v>2011</v>
      </c>
      <c r="AA226" s="7">
        <v>2013</v>
      </c>
      <c r="AB226" s="70">
        <v>1580.36</v>
      </c>
      <c r="AC226" s="7">
        <v>6</v>
      </c>
      <c r="AD226" s="7">
        <v>1</v>
      </c>
      <c r="AE226" s="67">
        <v>6928</v>
      </c>
      <c r="AF226" s="67">
        <v>2556</v>
      </c>
      <c r="AG226" s="127">
        <f t="shared" si="3"/>
        <v>0.73049346267397719</v>
      </c>
    </row>
    <row r="227" spans="1:33" x14ac:dyDescent="0.3">
      <c r="A227" s="7">
        <v>100</v>
      </c>
      <c r="B227" s="7">
        <v>1</v>
      </c>
      <c r="C227" s="7" t="s">
        <v>316</v>
      </c>
      <c r="D227" s="7">
        <v>2002</v>
      </c>
      <c r="E227" s="7">
        <v>2003</v>
      </c>
      <c r="F227" s="70">
        <v>126</v>
      </c>
      <c r="G227" s="7">
        <v>6</v>
      </c>
      <c r="H227" s="7">
        <v>0</v>
      </c>
      <c r="I227" s="77">
        <v>319</v>
      </c>
      <c r="J227" s="77">
        <v>377</v>
      </c>
      <c r="K227" s="119" t="s">
        <v>95</v>
      </c>
      <c r="L227" s="7">
        <v>2134</v>
      </c>
      <c r="M227" s="7">
        <v>1</v>
      </c>
      <c r="N227" s="7" t="s">
        <v>404</v>
      </c>
      <c r="O227" s="7">
        <v>1994</v>
      </c>
      <c r="P227" s="7">
        <v>1995</v>
      </c>
      <c r="Q227" s="70">
        <v>370</v>
      </c>
      <c r="R227" s="7">
        <v>5</v>
      </c>
      <c r="S227" s="7">
        <v>1</v>
      </c>
      <c r="T227" s="77">
        <v>1844</v>
      </c>
      <c r="U227" s="77">
        <v>1486</v>
      </c>
      <c r="V227" s="119" t="s">
        <v>95</v>
      </c>
      <c r="W227" s="7">
        <v>195</v>
      </c>
      <c r="X227" s="7">
        <v>1</v>
      </c>
      <c r="Y227" s="7" t="s">
        <v>269</v>
      </c>
      <c r="Z227" s="7">
        <v>1997</v>
      </c>
      <c r="AA227" s="7">
        <v>1998</v>
      </c>
      <c r="AB227" s="70">
        <v>314.74</v>
      </c>
      <c r="AC227" s="7">
        <v>10</v>
      </c>
      <c r="AD227" s="7">
        <v>1</v>
      </c>
      <c r="AE227" s="77">
        <v>195</v>
      </c>
      <c r="AF227" s="77">
        <v>72</v>
      </c>
      <c r="AG227" s="127">
        <f t="shared" si="3"/>
        <v>0.7303370786516854</v>
      </c>
    </row>
    <row r="228" spans="1:33" x14ac:dyDescent="0.3">
      <c r="A228" s="7">
        <v>100</v>
      </c>
      <c r="B228" s="7">
        <v>1</v>
      </c>
      <c r="C228" s="7" t="s">
        <v>950</v>
      </c>
      <c r="D228" s="7">
        <v>2005</v>
      </c>
      <c r="E228" s="7">
        <v>2006</v>
      </c>
      <c r="F228" s="70">
        <v>250</v>
      </c>
      <c r="G228" s="7">
        <v>3</v>
      </c>
      <c r="H228" s="10">
        <v>0</v>
      </c>
      <c r="I228" s="67">
        <v>176</v>
      </c>
      <c r="J228" s="67">
        <v>195</v>
      </c>
      <c r="K228" s="119" t="s">
        <v>95</v>
      </c>
      <c r="L228" s="7">
        <v>2155</v>
      </c>
      <c r="M228" s="7">
        <v>1</v>
      </c>
      <c r="N228" s="7" t="s">
        <v>405</v>
      </c>
      <c r="O228" s="7">
        <v>1994</v>
      </c>
      <c r="P228" s="7">
        <v>1995</v>
      </c>
      <c r="Q228" s="70">
        <v>417.71</v>
      </c>
      <c r="R228" s="7">
        <v>10</v>
      </c>
      <c r="S228" s="7">
        <v>1</v>
      </c>
      <c r="T228" s="77">
        <v>1622</v>
      </c>
      <c r="U228" s="77">
        <v>1422</v>
      </c>
      <c r="V228" s="119" t="s">
        <v>95</v>
      </c>
      <c r="W228" s="7">
        <v>2888</v>
      </c>
      <c r="X228" s="7">
        <v>1</v>
      </c>
      <c r="Y228" s="7" t="s">
        <v>593</v>
      </c>
      <c r="Z228" s="7">
        <v>2014</v>
      </c>
      <c r="AA228" s="7">
        <v>2015</v>
      </c>
      <c r="AB228" s="7">
        <v>673.11</v>
      </c>
      <c r="AC228" s="7">
        <v>10</v>
      </c>
      <c r="AD228" s="7">
        <v>1</v>
      </c>
      <c r="AE228" s="77">
        <v>728</v>
      </c>
      <c r="AF228" s="77">
        <v>269</v>
      </c>
      <c r="AG228" s="127">
        <f t="shared" si="3"/>
        <v>0.73019057171514545</v>
      </c>
    </row>
    <row r="229" spans="1:33" x14ac:dyDescent="0.3">
      <c r="A229" s="7">
        <v>100</v>
      </c>
      <c r="B229" s="7">
        <v>1</v>
      </c>
      <c r="C229" s="7" t="s">
        <v>316</v>
      </c>
      <c r="D229" s="7">
        <v>2006</v>
      </c>
      <c r="E229" s="10">
        <v>2007</v>
      </c>
      <c r="F229" s="70">
        <v>450</v>
      </c>
      <c r="G229" s="10">
        <v>3</v>
      </c>
      <c r="H229" s="7">
        <v>0</v>
      </c>
      <c r="I229" s="67">
        <v>363</v>
      </c>
      <c r="J229" s="67">
        <v>483</v>
      </c>
      <c r="K229" s="119" t="s">
        <v>95</v>
      </c>
      <c r="L229" s="7">
        <v>2165</v>
      </c>
      <c r="M229" s="7">
        <v>1</v>
      </c>
      <c r="N229" s="7" t="s">
        <v>406</v>
      </c>
      <c r="O229" s="7">
        <v>1994</v>
      </c>
      <c r="P229" s="7">
        <v>1995</v>
      </c>
      <c r="Q229" s="70">
        <v>256.85000000000002</v>
      </c>
      <c r="R229" s="7">
        <v>10</v>
      </c>
      <c r="S229" s="7">
        <v>0</v>
      </c>
      <c r="T229" s="77">
        <v>1116</v>
      </c>
      <c r="U229" s="77">
        <v>1152</v>
      </c>
      <c r="V229" s="119" t="s">
        <v>95</v>
      </c>
      <c r="W229" s="7">
        <v>2609</v>
      </c>
      <c r="X229" s="7">
        <v>1</v>
      </c>
      <c r="Y229" s="7" t="s">
        <v>483</v>
      </c>
      <c r="Z229" s="7">
        <v>2015</v>
      </c>
      <c r="AA229" s="10">
        <v>2017</v>
      </c>
      <c r="AB229" s="70">
        <v>81.2</v>
      </c>
      <c r="AC229" s="10">
        <v>10</v>
      </c>
      <c r="AD229" s="7">
        <v>1</v>
      </c>
      <c r="AE229" s="67">
        <v>242</v>
      </c>
      <c r="AF229" s="67">
        <v>90</v>
      </c>
      <c r="AG229" s="127">
        <f t="shared" si="3"/>
        <v>0.72891566265060237</v>
      </c>
    </row>
    <row r="230" spans="1:33" x14ac:dyDescent="0.3">
      <c r="A230" s="7">
        <v>100</v>
      </c>
      <c r="B230" s="7">
        <v>1</v>
      </c>
      <c r="C230" s="7" t="s">
        <v>316</v>
      </c>
      <c r="D230" s="68">
        <v>2007</v>
      </c>
      <c r="E230" s="73">
        <v>2008</v>
      </c>
      <c r="F230" s="66">
        <v>485</v>
      </c>
      <c r="G230" s="7">
        <v>5</v>
      </c>
      <c r="H230" s="67">
        <v>1</v>
      </c>
      <c r="I230" s="67">
        <v>320</v>
      </c>
      <c r="J230" s="77">
        <v>258</v>
      </c>
      <c r="K230" s="119" t="s">
        <v>95</v>
      </c>
      <c r="L230" s="7">
        <v>2536</v>
      </c>
      <c r="M230" s="7">
        <v>1</v>
      </c>
      <c r="N230" s="7" t="s">
        <v>407</v>
      </c>
      <c r="O230" s="7">
        <v>1994</v>
      </c>
      <c r="P230" s="7">
        <v>1995</v>
      </c>
      <c r="Q230" s="70">
        <v>500</v>
      </c>
      <c r="R230" s="7">
        <v>5</v>
      </c>
      <c r="S230" s="7">
        <v>1</v>
      </c>
      <c r="T230" s="77">
        <v>484</v>
      </c>
      <c r="U230" s="77">
        <v>440</v>
      </c>
      <c r="V230" s="119" t="s">
        <v>95</v>
      </c>
      <c r="W230" s="7">
        <v>2683</v>
      </c>
      <c r="X230" s="7">
        <v>1</v>
      </c>
      <c r="Y230" s="7" t="s">
        <v>587</v>
      </c>
      <c r="Z230" s="7">
        <v>2001</v>
      </c>
      <c r="AA230" s="7">
        <v>2002</v>
      </c>
      <c r="AB230" s="70">
        <v>640.59</v>
      </c>
      <c r="AC230" s="7">
        <v>10</v>
      </c>
      <c r="AD230" s="7">
        <v>1</v>
      </c>
      <c r="AE230" s="77">
        <v>448</v>
      </c>
      <c r="AF230" s="77">
        <v>167</v>
      </c>
      <c r="AG230" s="127">
        <f t="shared" si="3"/>
        <v>0.72845528455284558</v>
      </c>
    </row>
    <row r="231" spans="1:33" x14ac:dyDescent="0.3">
      <c r="A231" s="7">
        <v>100</v>
      </c>
      <c r="B231" s="7">
        <v>1</v>
      </c>
      <c r="C231" s="7" t="s">
        <v>316</v>
      </c>
      <c r="D231" s="68">
        <v>2007</v>
      </c>
      <c r="E231" s="73">
        <v>2008</v>
      </c>
      <c r="F231" s="66">
        <v>144</v>
      </c>
      <c r="G231" s="7">
        <v>5</v>
      </c>
      <c r="H231" s="67">
        <v>1</v>
      </c>
      <c r="I231" s="67">
        <v>306</v>
      </c>
      <c r="J231" s="77">
        <v>270</v>
      </c>
      <c r="K231" s="119" t="s">
        <v>95</v>
      </c>
      <c r="L231" s="7">
        <v>2580</v>
      </c>
      <c r="M231" s="7">
        <v>1</v>
      </c>
      <c r="N231" s="7" t="s">
        <v>408</v>
      </c>
      <c r="O231" s="7">
        <v>1994</v>
      </c>
      <c r="P231" s="7">
        <v>1995</v>
      </c>
      <c r="Q231" s="70">
        <v>355.09</v>
      </c>
      <c r="R231" s="7">
        <v>10</v>
      </c>
      <c r="S231" s="7">
        <v>0</v>
      </c>
      <c r="T231" s="77">
        <v>834</v>
      </c>
      <c r="U231" s="77">
        <v>1190</v>
      </c>
      <c r="V231" s="119" t="s">
        <v>95</v>
      </c>
      <c r="W231" s="7">
        <v>361</v>
      </c>
      <c r="X231" s="7">
        <v>1</v>
      </c>
      <c r="Y231" s="7" t="s">
        <v>612</v>
      </c>
      <c r="Z231" s="68">
        <v>2009</v>
      </c>
      <c r="AA231" s="68">
        <v>2010</v>
      </c>
      <c r="AB231" s="66">
        <v>0</v>
      </c>
      <c r="AC231" s="68">
        <v>10</v>
      </c>
      <c r="AD231" s="67">
        <v>1</v>
      </c>
      <c r="AE231" s="67">
        <v>1096</v>
      </c>
      <c r="AF231" s="67">
        <v>410</v>
      </c>
      <c r="AG231" s="127">
        <f t="shared" si="3"/>
        <v>0.72775564409030546</v>
      </c>
    </row>
    <row r="232" spans="1:33" x14ac:dyDescent="0.3">
      <c r="A232" s="7">
        <v>100</v>
      </c>
      <c r="B232" s="7">
        <v>1</v>
      </c>
      <c r="C232" s="7" t="s">
        <v>316</v>
      </c>
      <c r="D232" s="7">
        <v>2012</v>
      </c>
      <c r="E232" s="7">
        <v>2013</v>
      </c>
      <c r="F232" s="70">
        <v>629</v>
      </c>
      <c r="G232" s="7">
        <v>5</v>
      </c>
      <c r="H232" s="7">
        <v>1</v>
      </c>
      <c r="I232" s="67">
        <v>596</v>
      </c>
      <c r="J232" s="67">
        <v>411</v>
      </c>
      <c r="K232" s="119" t="s">
        <v>95</v>
      </c>
      <c r="L232" s="7">
        <v>2580</v>
      </c>
      <c r="M232" s="7">
        <v>1</v>
      </c>
      <c r="N232" s="7" t="s">
        <v>408</v>
      </c>
      <c r="O232" s="7">
        <v>1994</v>
      </c>
      <c r="P232" s="7">
        <v>1995</v>
      </c>
      <c r="Q232" s="70">
        <v>355.09</v>
      </c>
      <c r="R232" s="7">
        <v>5</v>
      </c>
      <c r="S232" s="7">
        <v>1</v>
      </c>
      <c r="T232" s="77">
        <v>596</v>
      </c>
      <c r="U232" s="77">
        <v>252</v>
      </c>
      <c r="V232" s="119" t="s">
        <v>95</v>
      </c>
      <c r="W232" s="7">
        <v>62</v>
      </c>
      <c r="X232" s="7">
        <v>1</v>
      </c>
      <c r="Y232" s="7" t="s">
        <v>219</v>
      </c>
      <c r="Z232" s="7">
        <v>1996</v>
      </c>
      <c r="AA232" s="7">
        <v>1997</v>
      </c>
      <c r="AB232" s="70">
        <v>150.19</v>
      </c>
      <c r="AC232" s="7">
        <v>10</v>
      </c>
      <c r="AD232" s="7">
        <v>1</v>
      </c>
      <c r="AE232" s="77">
        <v>1188</v>
      </c>
      <c r="AF232" s="77">
        <v>445</v>
      </c>
      <c r="AG232" s="127">
        <f t="shared" si="3"/>
        <v>0.72749540722596451</v>
      </c>
    </row>
    <row r="233" spans="1:33" x14ac:dyDescent="0.3">
      <c r="A233" s="7">
        <v>100</v>
      </c>
      <c r="B233" s="7">
        <v>1</v>
      </c>
      <c r="C233" s="7" t="s">
        <v>316</v>
      </c>
      <c r="D233" s="7">
        <v>2012</v>
      </c>
      <c r="E233" s="7">
        <v>2013</v>
      </c>
      <c r="F233" s="70">
        <v>100</v>
      </c>
      <c r="G233" s="7">
        <v>5</v>
      </c>
      <c r="H233" s="7">
        <v>0</v>
      </c>
      <c r="I233" s="67">
        <v>449</v>
      </c>
      <c r="J233" s="67">
        <v>550</v>
      </c>
      <c r="K233" s="119" t="s">
        <v>95</v>
      </c>
      <c r="L233" s="7">
        <v>2711</v>
      </c>
      <c r="M233" s="7">
        <v>1</v>
      </c>
      <c r="N233" s="7" t="s">
        <v>366</v>
      </c>
      <c r="O233" s="7">
        <v>1994</v>
      </c>
      <c r="P233" s="7">
        <v>1995</v>
      </c>
      <c r="Q233" s="70">
        <v>164.21</v>
      </c>
      <c r="R233" s="7">
        <v>10</v>
      </c>
      <c r="S233" s="7">
        <v>1</v>
      </c>
      <c r="T233" s="77">
        <v>2375</v>
      </c>
      <c r="U233" s="77">
        <v>1537</v>
      </c>
      <c r="V233" s="119" t="s">
        <v>95</v>
      </c>
      <c r="W233" s="7">
        <v>2527</v>
      </c>
      <c r="X233" s="7">
        <v>1</v>
      </c>
      <c r="Y233" s="7" t="s">
        <v>632</v>
      </c>
      <c r="Z233" s="7">
        <v>2005</v>
      </c>
      <c r="AA233" s="7">
        <v>2006</v>
      </c>
      <c r="AB233" s="70">
        <v>900</v>
      </c>
      <c r="AC233" s="7">
        <v>10</v>
      </c>
      <c r="AD233" s="10">
        <v>1</v>
      </c>
      <c r="AE233" s="67">
        <v>371</v>
      </c>
      <c r="AF233" s="67">
        <v>139</v>
      </c>
      <c r="AG233" s="127">
        <f t="shared" si="3"/>
        <v>0.72745098039215683</v>
      </c>
    </row>
    <row r="234" spans="1:33" x14ac:dyDescent="0.3">
      <c r="A234" s="7">
        <v>108</v>
      </c>
      <c r="B234" s="7">
        <v>1</v>
      </c>
      <c r="C234" s="7" t="s">
        <v>449</v>
      </c>
      <c r="D234" s="7">
        <v>1996</v>
      </c>
      <c r="E234" s="7">
        <v>1997</v>
      </c>
      <c r="F234" s="70">
        <v>315</v>
      </c>
      <c r="G234" s="7">
        <v>10</v>
      </c>
      <c r="H234" s="7">
        <v>1</v>
      </c>
      <c r="I234" s="77">
        <v>1739</v>
      </c>
      <c r="J234" s="77">
        <v>1481</v>
      </c>
      <c r="K234" s="119" t="s">
        <v>95</v>
      </c>
      <c r="L234" s="7">
        <v>2835</v>
      </c>
      <c r="M234" s="7">
        <v>1</v>
      </c>
      <c r="N234" s="7" t="s">
        <v>146</v>
      </c>
      <c r="O234" s="7">
        <v>1994</v>
      </c>
      <c r="P234" s="7">
        <v>1995</v>
      </c>
      <c r="Q234" s="70">
        <v>312.77</v>
      </c>
      <c r="R234" s="7">
        <v>3</v>
      </c>
      <c r="S234" s="7">
        <v>0</v>
      </c>
      <c r="T234" s="77">
        <v>1005</v>
      </c>
      <c r="U234" s="77">
        <v>1082</v>
      </c>
      <c r="V234" s="119" t="s">
        <v>95</v>
      </c>
      <c r="W234" s="7">
        <v>2164</v>
      </c>
      <c r="X234" s="7">
        <v>1</v>
      </c>
      <c r="Y234" s="7" t="s">
        <v>479</v>
      </c>
      <c r="Z234" s="7">
        <v>2013</v>
      </c>
      <c r="AA234" s="7">
        <v>2014</v>
      </c>
      <c r="AB234" s="7">
        <v>133.37</v>
      </c>
      <c r="AC234" s="7">
        <v>10</v>
      </c>
      <c r="AD234" s="7">
        <v>1</v>
      </c>
      <c r="AE234" s="77">
        <v>471</v>
      </c>
      <c r="AF234" s="77">
        <v>177</v>
      </c>
      <c r="AG234" s="127">
        <f t="shared" si="3"/>
        <v>0.72685185185185186</v>
      </c>
    </row>
    <row r="235" spans="1:33" x14ac:dyDescent="0.3">
      <c r="A235" s="7">
        <v>108</v>
      </c>
      <c r="B235" s="7">
        <v>1</v>
      </c>
      <c r="C235" s="7" t="s">
        <v>597</v>
      </c>
      <c r="D235" s="7">
        <v>2002</v>
      </c>
      <c r="E235" s="7">
        <v>2003</v>
      </c>
      <c r="F235" s="70">
        <v>530</v>
      </c>
      <c r="G235" s="7">
        <v>6</v>
      </c>
      <c r="H235" s="7">
        <v>0</v>
      </c>
      <c r="I235" s="77">
        <v>1270</v>
      </c>
      <c r="J235" s="77">
        <v>1721</v>
      </c>
      <c r="K235" s="119" t="s">
        <v>95</v>
      </c>
      <c r="L235" s="7">
        <v>11</v>
      </c>
      <c r="M235" s="7">
        <v>1</v>
      </c>
      <c r="N235" s="7" t="s">
        <v>311</v>
      </c>
      <c r="O235" s="7">
        <v>1995</v>
      </c>
      <c r="P235" s="7">
        <v>1996</v>
      </c>
      <c r="Q235" s="70">
        <v>95.98</v>
      </c>
      <c r="R235" s="7">
        <v>10</v>
      </c>
      <c r="S235" s="7">
        <v>1</v>
      </c>
      <c r="T235" s="77">
        <v>17082</v>
      </c>
      <c r="U235" s="77">
        <v>9658</v>
      </c>
      <c r="V235" s="119" t="s">
        <v>95</v>
      </c>
      <c r="W235" s="7">
        <v>2689</v>
      </c>
      <c r="X235" s="7">
        <v>1</v>
      </c>
      <c r="Y235" s="7" t="s">
        <v>531</v>
      </c>
      <c r="Z235" s="68">
        <v>2007</v>
      </c>
      <c r="AA235" s="73">
        <v>2008</v>
      </c>
      <c r="AB235" s="66">
        <v>494.12</v>
      </c>
      <c r="AC235" s="7">
        <v>10</v>
      </c>
      <c r="AD235" s="67">
        <v>1</v>
      </c>
      <c r="AE235" s="67">
        <v>1758</v>
      </c>
      <c r="AF235" s="77">
        <v>664</v>
      </c>
      <c r="AG235" s="127">
        <f t="shared" si="3"/>
        <v>0.72584640792733279</v>
      </c>
    </row>
    <row r="236" spans="1:33" x14ac:dyDescent="0.3">
      <c r="A236" s="7">
        <v>108</v>
      </c>
      <c r="B236" s="7">
        <v>1</v>
      </c>
      <c r="C236" s="7" t="s">
        <v>597</v>
      </c>
      <c r="D236" s="7">
        <v>2002</v>
      </c>
      <c r="E236" s="7">
        <v>2003</v>
      </c>
      <c r="F236" s="70">
        <v>125</v>
      </c>
      <c r="G236" s="7">
        <v>6</v>
      </c>
      <c r="H236" s="7">
        <v>0</v>
      </c>
      <c r="I236" s="77">
        <v>1077</v>
      </c>
      <c r="J236" s="77">
        <v>1877</v>
      </c>
      <c r="K236" s="119" t="s">
        <v>95</v>
      </c>
      <c r="L236" s="7">
        <v>51</v>
      </c>
      <c r="M236" s="7">
        <v>1</v>
      </c>
      <c r="N236" s="7" t="s">
        <v>409</v>
      </c>
      <c r="O236" s="7">
        <v>1995</v>
      </c>
      <c r="P236" s="7">
        <v>1996</v>
      </c>
      <c r="Q236" s="70">
        <v>300</v>
      </c>
      <c r="R236" s="7">
        <v>10</v>
      </c>
      <c r="S236" s="7">
        <v>1</v>
      </c>
      <c r="T236" s="77">
        <v>718</v>
      </c>
      <c r="U236" s="77">
        <v>540</v>
      </c>
      <c r="V236" s="119" t="s">
        <v>95</v>
      </c>
      <c r="W236" s="7">
        <v>1.2</v>
      </c>
      <c r="X236" s="7">
        <v>3</v>
      </c>
      <c r="Y236" s="7" t="s">
        <v>446</v>
      </c>
      <c r="Z236" s="7">
        <v>2000</v>
      </c>
      <c r="AA236" s="7">
        <v>2002</v>
      </c>
      <c r="AB236" s="70">
        <v>735</v>
      </c>
      <c r="AC236" s="7">
        <v>8</v>
      </c>
      <c r="AD236" s="7">
        <v>1</v>
      </c>
      <c r="AE236" s="77">
        <v>110513</v>
      </c>
      <c r="AF236" s="77">
        <v>41918</v>
      </c>
      <c r="AG236" s="127">
        <f t="shared" si="3"/>
        <v>0.72500344418130169</v>
      </c>
    </row>
    <row r="237" spans="1:33" x14ac:dyDescent="0.3">
      <c r="A237" s="7">
        <v>108</v>
      </c>
      <c r="B237" s="7">
        <v>1</v>
      </c>
      <c r="C237" s="7" t="s">
        <v>597</v>
      </c>
      <c r="D237" s="7">
        <v>2002</v>
      </c>
      <c r="E237" s="7">
        <v>2003</v>
      </c>
      <c r="F237" s="70">
        <v>100</v>
      </c>
      <c r="G237" s="7">
        <v>6</v>
      </c>
      <c r="H237" s="7">
        <v>0</v>
      </c>
      <c r="I237" s="77">
        <v>959</v>
      </c>
      <c r="J237" s="77">
        <v>1995</v>
      </c>
      <c r="K237" s="119" t="s">
        <v>95</v>
      </c>
      <c r="L237" s="7">
        <v>75</v>
      </c>
      <c r="M237" s="7">
        <v>1</v>
      </c>
      <c r="N237" s="7" t="s">
        <v>410</v>
      </c>
      <c r="O237" s="7">
        <v>1995</v>
      </c>
      <c r="P237" s="7">
        <v>1996</v>
      </c>
      <c r="Q237" s="70">
        <v>274.8</v>
      </c>
      <c r="R237" s="7">
        <v>10</v>
      </c>
      <c r="S237" s="7">
        <v>1</v>
      </c>
      <c r="T237" s="77">
        <v>206</v>
      </c>
      <c r="U237" s="77">
        <v>179</v>
      </c>
      <c r="V237" s="119" t="s">
        <v>95</v>
      </c>
      <c r="W237" s="7">
        <v>2184</v>
      </c>
      <c r="X237" s="7">
        <v>1</v>
      </c>
      <c r="Y237" s="7" t="s">
        <v>582</v>
      </c>
      <c r="Z237" s="7">
        <v>2011</v>
      </c>
      <c r="AA237" s="10">
        <v>2012</v>
      </c>
      <c r="AB237" s="70">
        <v>401.27</v>
      </c>
      <c r="AC237" s="7">
        <v>10</v>
      </c>
      <c r="AD237" s="7">
        <v>1</v>
      </c>
      <c r="AE237" s="67">
        <v>875</v>
      </c>
      <c r="AF237" s="67">
        <v>332</v>
      </c>
      <c r="AG237" s="127">
        <f t="shared" si="3"/>
        <v>0.72493786246893122</v>
      </c>
    </row>
    <row r="238" spans="1:33" x14ac:dyDescent="0.3">
      <c r="A238" s="7">
        <v>108</v>
      </c>
      <c r="B238" s="7">
        <v>1</v>
      </c>
      <c r="C238" s="7" t="s">
        <v>597</v>
      </c>
      <c r="D238" s="7">
        <v>2003</v>
      </c>
      <c r="E238" s="7">
        <v>2004</v>
      </c>
      <c r="F238" s="70">
        <v>500</v>
      </c>
      <c r="G238" s="7">
        <v>5</v>
      </c>
      <c r="H238" s="7">
        <v>1</v>
      </c>
      <c r="I238" s="77">
        <v>991</v>
      </c>
      <c r="J238" s="77">
        <v>546</v>
      </c>
      <c r="K238" s="119" t="s">
        <v>95</v>
      </c>
      <c r="L238" s="7">
        <v>97</v>
      </c>
      <c r="M238" s="7">
        <v>1</v>
      </c>
      <c r="N238" s="7" t="s">
        <v>411</v>
      </c>
      <c r="O238" s="7">
        <v>1995</v>
      </c>
      <c r="P238" s="7">
        <v>1996</v>
      </c>
      <c r="Q238" s="70">
        <v>444.61</v>
      </c>
      <c r="R238" s="7">
        <v>10</v>
      </c>
      <c r="S238" s="7">
        <v>1</v>
      </c>
      <c r="T238" s="77">
        <v>372</v>
      </c>
      <c r="U238" s="77">
        <v>206</v>
      </c>
      <c r="V238" s="119" t="s">
        <v>95</v>
      </c>
      <c r="W238" s="7">
        <v>829</v>
      </c>
      <c r="X238" s="7">
        <v>1</v>
      </c>
      <c r="Y238" s="7" t="s">
        <v>436</v>
      </c>
      <c r="Z238" s="7">
        <v>2003</v>
      </c>
      <c r="AA238" s="7">
        <v>2004</v>
      </c>
      <c r="AB238" s="70">
        <v>355</v>
      </c>
      <c r="AC238" s="7">
        <v>6</v>
      </c>
      <c r="AD238" s="7">
        <v>1</v>
      </c>
      <c r="AE238" s="77">
        <v>2782</v>
      </c>
      <c r="AF238" s="77">
        <v>1056</v>
      </c>
      <c r="AG238" s="127">
        <f t="shared" si="3"/>
        <v>0.7248566961959354</v>
      </c>
    </row>
    <row r="239" spans="1:33" x14ac:dyDescent="0.3">
      <c r="A239" s="7">
        <v>108</v>
      </c>
      <c r="B239" s="7">
        <v>1</v>
      </c>
      <c r="C239" s="7" t="s">
        <v>597</v>
      </c>
      <c r="D239" s="7">
        <v>2008</v>
      </c>
      <c r="E239" s="7">
        <v>2009</v>
      </c>
      <c r="F239" s="70">
        <v>500</v>
      </c>
      <c r="G239" s="7">
        <v>5</v>
      </c>
      <c r="H239" s="7">
        <v>1</v>
      </c>
      <c r="I239" s="67">
        <v>2266</v>
      </c>
      <c r="J239" s="67">
        <v>1879</v>
      </c>
      <c r="K239" s="119" t="s">
        <v>95</v>
      </c>
      <c r="L239" s="7">
        <v>110</v>
      </c>
      <c r="M239" s="7">
        <v>1</v>
      </c>
      <c r="N239" s="7" t="s">
        <v>240</v>
      </c>
      <c r="O239" s="7">
        <v>1995</v>
      </c>
      <c r="P239" s="7">
        <v>1997</v>
      </c>
      <c r="Q239" s="70">
        <v>370</v>
      </c>
      <c r="R239" s="7">
        <v>7</v>
      </c>
      <c r="S239" s="7">
        <v>1</v>
      </c>
      <c r="T239" s="77">
        <v>748</v>
      </c>
      <c r="U239" s="77">
        <v>706</v>
      </c>
      <c r="V239" s="119" t="s">
        <v>95</v>
      </c>
      <c r="W239" s="82">
        <v>709</v>
      </c>
      <c r="X239" s="82">
        <v>1</v>
      </c>
      <c r="Y239" s="82" t="s">
        <v>133</v>
      </c>
      <c r="Z239" s="7">
        <v>2018</v>
      </c>
      <c r="AA239" s="82">
        <v>2019</v>
      </c>
      <c r="AB239" s="128">
        <v>371.78</v>
      </c>
      <c r="AC239" s="82">
        <v>10</v>
      </c>
      <c r="AD239" s="7">
        <v>1</v>
      </c>
      <c r="AE239" s="67">
        <v>32248</v>
      </c>
      <c r="AF239" s="67">
        <v>12314</v>
      </c>
      <c r="AG239" s="127">
        <f t="shared" si="3"/>
        <v>0.72366590368475381</v>
      </c>
    </row>
    <row r="240" spans="1:33" x14ac:dyDescent="0.3">
      <c r="A240" s="7">
        <v>110</v>
      </c>
      <c r="B240" s="7">
        <v>1</v>
      </c>
      <c r="C240" s="7" t="s">
        <v>240</v>
      </c>
      <c r="D240" s="7">
        <v>1991</v>
      </c>
      <c r="E240" s="7">
        <v>1993</v>
      </c>
      <c r="F240" s="70">
        <v>412.88</v>
      </c>
      <c r="G240" s="7">
        <v>4</v>
      </c>
      <c r="H240" s="7">
        <v>1</v>
      </c>
      <c r="I240" s="77" t="s">
        <v>763</v>
      </c>
      <c r="J240" s="77" t="s">
        <v>763</v>
      </c>
      <c r="K240" s="119" t="s">
        <v>95</v>
      </c>
      <c r="L240" s="7">
        <v>112</v>
      </c>
      <c r="M240" s="7">
        <v>1</v>
      </c>
      <c r="N240" s="7" t="s">
        <v>412</v>
      </c>
      <c r="O240" s="7">
        <v>1995</v>
      </c>
      <c r="P240" s="7">
        <v>1996</v>
      </c>
      <c r="Q240" s="70">
        <v>332.64</v>
      </c>
      <c r="R240" s="7">
        <v>10</v>
      </c>
      <c r="S240" s="7">
        <v>0</v>
      </c>
      <c r="T240" s="77">
        <v>2372</v>
      </c>
      <c r="U240" s="77">
        <v>3058</v>
      </c>
      <c r="V240" s="119" t="s">
        <v>95</v>
      </c>
      <c r="W240" s="7">
        <v>286</v>
      </c>
      <c r="X240" s="7">
        <v>1</v>
      </c>
      <c r="Y240" s="7" t="s">
        <v>422</v>
      </c>
      <c r="Z240" s="7">
        <v>2011</v>
      </c>
      <c r="AA240" s="7">
        <v>2012</v>
      </c>
      <c r="AB240" s="70">
        <v>337.14</v>
      </c>
      <c r="AC240" s="7">
        <v>10</v>
      </c>
      <c r="AD240" s="7">
        <v>1</v>
      </c>
      <c r="AE240" s="67">
        <v>513</v>
      </c>
      <c r="AF240" s="67">
        <v>196</v>
      </c>
      <c r="AG240" s="127">
        <f t="shared" si="3"/>
        <v>0.72355430183356839</v>
      </c>
    </row>
    <row r="241" spans="1:33" x14ac:dyDescent="0.3">
      <c r="A241" s="7">
        <v>110</v>
      </c>
      <c r="B241" s="7">
        <v>1</v>
      </c>
      <c r="C241" s="7" t="s">
        <v>240</v>
      </c>
      <c r="D241" s="7">
        <v>1995</v>
      </c>
      <c r="E241" s="7">
        <v>1997</v>
      </c>
      <c r="F241" s="70">
        <v>370</v>
      </c>
      <c r="G241" s="7">
        <v>7</v>
      </c>
      <c r="H241" s="7">
        <v>1</v>
      </c>
      <c r="I241" s="77">
        <v>748</v>
      </c>
      <c r="J241" s="77">
        <v>706</v>
      </c>
      <c r="K241" s="119" t="s">
        <v>95</v>
      </c>
      <c r="L241" s="7">
        <v>118</v>
      </c>
      <c r="M241" s="7">
        <v>1</v>
      </c>
      <c r="N241" s="7" t="s">
        <v>413</v>
      </c>
      <c r="O241" s="7">
        <v>1995</v>
      </c>
      <c r="P241" s="7">
        <v>1996</v>
      </c>
      <c r="Q241" s="70">
        <v>406</v>
      </c>
      <c r="R241" s="7">
        <v>5</v>
      </c>
      <c r="S241" s="7">
        <v>0</v>
      </c>
      <c r="T241" s="77">
        <v>260</v>
      </c>
      <c r="U241" s="77">
        <v>614</v>
      </c>
      <c r="V241" s="119" t="s">
        <v>95</v>
      </c>
      <c r="W241" s="7">
        <v>771</v>
      </c>
      <c r="X241" s="7">
        <v>1</v>
      </c>
      <c r="Y241" s="7" t="s">
        <v>478</v>
      </c>
      <c r="Z241" s="7">
        <v>1997</v>
      </c>
      <c r="AA241" s="7">
        <v>1998</v>
      </c>
      <c r="AB241" s="70">
        <v>289.08999999999997</v>
      </c>
      <c r="AC241" s="7">
        <v>10</v>
      </c>
      <c r="AD241" s="7">
        <v>1</v>
      </c>
      <c r="AE241" s="77">
        <v>196</v>
      </c>
      <c r="AF241" s="77">
        <v>75</v>
      </c>
      <c r="AG241" s="127">
        <f t="shared" si="3"/>
        <v>0.7232472324723247</v>
      </c>
    </row>
    <row r="242" spans="1:33" x14ac:dyDescent="0.3">
      <c r="A242" s="7">
        <v>110</v>
      </c>
      <c r="B242" s="7">
        <v>1</v>
      </c>
      <c r="C242" s="7" t="s">
        <v>240</v>
      </c>
      <c r="D242" s="7">
        <v>1998</v>
      </c>
      <c r="E242" s="7">
        <v>1999</v>
      </c>
      <c r="F242" s="70">
        <v>50</v>
      </c>
      <c r="G242" s="7">
        <v>10</v>
      </c>
      <c r="H242" s="7">
        <v>1</v>
      </c>
      <c r="I242" s="77">
        <v>1571</v>
      </c>
      <c r="J242" s="77">
        <v>1351</v>
      </c>
      <c r="K242" s="119" t="s">
        <v>95</v>
      </c>
      <c r="L242" s="7">
        <v>128</v>
      </c>
      <c r="M242" s="7">
        <v>1</v>
      </c>
      <c r="N242" s="7" t="s">
        <v>444</v>
      </c>
      <c r="O242" s="7">
        <v>1995</v>
      </c>
      <c r="P242" s="7">
        <v>1997</v>
      </c>
      <c r="Q242" s="70">
        <v>422.03</v>
      </c>
      <c r="R242" s="7">
        <v>5</v>
      </c>
      <c r="S242" s="7">
        <v>1</v>
      </c>
      <c r="T242" s="77">
        <v>256</v>
      </c>
      <c r="U242" s="77">
        <v>54</v>
      </c>
      <c r="V242" s="119" t="s">
        <v>95</v>
      </c>
      <c r="W242" s="7">
        <v>273</v>
      </c>
      <c r="X242" s="7">
        <v>1</v>
      </c>
      <c r="Y242" s="7" t="s">
        <v>321</v>
      </c>
      <c r="Z242" s="68">
        <v>2007</v>
      </c>
      <c r="AA242" s="73">
        <v>2008</v>
      </c>
      <c r="AB242" s="66">
        <v>1383.1</v>
      </c>
      <c r="AC242" s="7">
        <v>10</v>
      </c>
      <c r="AD242" s="67">
        <v>1</v>
      </c>
      <c r="AE242" s="67">
        <v>5707</v>
      </c>
      <c r="AF242" s="77">
        <v>2187</v>
      </c>
      <c r="AG242" s="127">
        <f t="shared" si="3"/>
        <v>0.7229541423866227</v>
      </c>
    </row>
    <row r="243" spans="1:33" x14ac:dyDescent="0.3">
      <c r="A243" s="7">
        <v>110</v>
      </c>
      <c r="B243" s="7">
        <v>1</v>
      </c>
      <c r="C243" s="7" t="s">
        <v>240</v>
      </c>
      <c r="D243" s="7">
        <v>2003</v>
      </c>
      <c r="E243" s="7">
        <v>2004</v>
      </c>
      <c r="F243" s="70">
        <v>350</v>
      </c>
      <c r="G243" s="7">
        <v>10</v>
      </c>
      <c r="H243" s="7">
        <v>0</v>
      </c>
      <c r="I243" s="77">
        <v>1314</v>
      </c>
      <c r="J243" s="77">
        <v>1546</v>
      </c>
      <c r="K243" s="119" t="s">
        <v>95</v>
      </c>
      <c r="L243" s="7">
        <v>173</v>
      </c>
      <c r="M243" s="7">
        <v>1</v>
      </c>
      <c r="N243" s="7" t="s">
        <v>370</v>
      </c>
      <c r="O243" s="7">
        <v>1995</v>
      </c>
      <c r="P243" s="7">
        <v>1996</v>
      </c>
      <c r="Q243" s="70">
        <v>520.20000000000005</v>
      </c>
      <c r="R243" s="7">
        <v>10</v>
      </c>
      <c r="S243" s="7">
        <v>1</v>
      </c>
      <c r="T243" s="77">
        <v>900</v>
      </c>
      <c r="U243" s="77">
        <v>454</v>
      </c>
      <c r="V243" s="119" t="s">
        <v>95</v>
      </c>
      <c r="W243" s="7">
        <v>720</v>
      </c>
      <c r="X243" s="7">
        <v>1</v>
      </c>
      <c r="Y243" s="7" t="s">
        <v>475</v>
      </c>
      <c r="Z243" s="68">
        <v>2009</v>
      </c>
      <c r="AA243" s="68">
        <v>2010</v>
      </c>
      <c r="AB243" s="66">
        <v>529.75</v>
      </c>
      <c r="AC243" s="10">
        <v>8</v>
      </c>
      <c r="AD243" s="67">
        <v>1</v>
      </c>
      <c r="AE243" s="67">
        <v>3527</v>
      </c>
      <c r="AF243" s="67">
        <v>1352</v>
      </c>
      <c r="AG243" s="127">
        <f t="shared" si="3"/>
        <v>0.72289403566304566</v>
      </c>
    </row>
    <row r="244" spans="1:33" x14ac:dyDescent="0.3">
      <c r="A244" s="7">
        <v>110</v>
      </c>
      <c r="B244" s="7">
        <v>1</v>
      </c>
      <c r="C244" s="7" t="s">
        <v>240</v>
      </c>
      <c r="D244" s="7">
        <v>2004</v>
      </c>
      <c r="E244" s="7">
        <v>2005</v>
      </c>
      <c r="F244" s="70">
        <v>390</v>
      </c>
      <c r="G244" s="7">
        <v>10</v>
      </c>
      <c r="H244" s="7">
        <v>1</v>
      </c>
      <c r="I244" s="77">
        <v>4535</v>
      </c>
      <c r="J244" s="77">
        <v>3722</v>
      </c>
      <c r="K244" s="119" t="s">
        <v>95</v>
      </c>
      <c r="L244" s="7">
        <v>192</v>
      </c>
      <c r="M244" s="7">
        <v>1</v>
      </c>
      <c r="N244" s="7" t="s">
        <v>318</v>
      </c>
      <c r="O244" s="7">
        <v>1995</v>
      </c>
      <c r="P244" s="7">
        <v>1996</v>
      </c>
      <c r="Q244" s="70">
        <v>244</v>
      </c>
      <c r="R244" s="7">
        <v>10</v>
      </c>
      <c r="S244" s="7">
        <v>1</v>
      </c>
      <c r="T244" s="77">
        <v>1626</v>
      </c>
      <c r="U244" s="77">
        <v>680</v>
      </c>
      <c r="V244" s="119" t="s">
        <v>95</v>
      </c>
      <c r="W244" s="7">
        <v>700</v>
      </c>
      <c r="X244" s="7">
        <v>1</v>
      </c>
      <c r="Y244" s="7" t="s">
        <v>396</v>
      </c>
      <c r="Z244" s="7">
        <v>2011</v>
      </c>
      <c r="AA244" s="7">
        <v>2013</v>
      </c>
      <c r="AB244" s="70">
        <v>1</v>
      </c>
      <c r="AC244" s="7">
        <v>10</v>
      </c>
      <c r="AD244" s="7">
        <v>1</v>
      </c>
      <c r="AE244" s="67">
        <v>892</v>
      </c>
      <c r="AF244" s="67">
        <v>342</v>
      </c>
      <c r="AG244" s="127">
        <f t="shared" si="3"/>
        <v>0.72285251215559154</v>
      </c>
    </row>
    <row r="245" spans="1:33" x14ac:dyDescent="0.3">
      <c r="A245" s="7">
        <v>110</v>
      </c>
      <c r="B245" s="7">
        <v>1</v>
      </c>
      <c r="C245" s="7" t="s">
        <v>240</v>
      </c>
      <c r="D245" s="7">
        <v>2006</v>
      </c>
      <c r="E245" s="10">
        <v>2007</v>
      </c>
      <c r="F245" s="70">
        <v>0</v>
      </c>
      <c r="G245" s="10">
        <v>10</v>
      </c>
      <c r="H245" s="7">
        <v>0</v>
      </c>
      <c r="I245" s="67">
        <v>3224</v>
      </c>
      <c r="J245" s="67">
        <v>3805</v>
      </c>
      <c r="K245" s="119" t="s">
        <v>95</v>
      </c>
      <c r="L245" s="7">
        <v>196</v>
      </c>
      <c r="M245" s="7">
        <v>1</v>
      </c>
      <c r="N245" s="7" t="s">
        <v>414</v>
      </c>
      <c r="O245" s="7">
        <v>1995</v>
      </c>
      <c r="P245" s="7">
        <v>1996</v>
      </c>
      <c r="Q245" s="70">
        <v>517</v>
      </c>
      <c r="R245" s="7">
        <v>10</v>
      </c>
      <c r="S245" s="7">
        <v>1</v>
      </c>
      <c r="T245" s="77">
        <v>8870</v>
      </c>
      <c r="U245" s="77">
        <v>7909</v>
      </c>
      <c r="V245" s="119" t="s">
        <v>95</v>
      </c>
      <c r="W245" s="82">
        <v>330</v>
      </c>
      <c r="X245" s="82">
        <v>1</v>
      </c>
      <c r="Y245" s="82" t="s">
        <v>124</v>
      </c>
      <c r="Z245" s="7">
        <v>2018</v>
      </c>
      <c r="AA245" s="82">
        <v>2020</v>
      </c>
      <c r="AB245" s="128">
        <v>1603</v>
      </c>
      <c r="AC245" s="82">
        <v>10</v>
      </c>
      <c r="AD245" s="7">
        <v>1</v>
      </c>
      <c r="AE245" s="67">
        <v>435</v>
      </c>
      <c r="AF245" s="67">
        <v>167</v>
      </c>
      <c r="AG245" s="127">
        <f t="shared" si="3"/>
        <v>0.72259136212624586</v>
      </c>
    </row>
    <row r="246" spans="1:33" x14ac:dyDescent="0.3">
      <c r="A246" s="7">
        <v>110</v>
      </c>
      <c r="B246" s="7">
        <v>1</v>
      </c>
      <c r="C246" s="7" t="s">
        <v>240</v>
      </c>
      <c r="D246" s="68">
        <v>2007</v>
      </c>
      <c r="E246" s="73">
        <v>2008</v>
      </c>
      <c r="F246" s="66">
        <v>235</v>
      </c>
      <c r="G246" s="7">
        <v>10</v>
      </c>
      <c r="H246" s="67">
        <v>1</v>
      </c>
      <c r="I246" s="67">
        <v>1923</v>
      </c>
      <c r="J246" s="77">
        <v>1815</v>
      </c>
      <c r="K246" s="119" t="s">
        <v>95</v>
      </c>
      <c r="L246" s="7">
        <v>197</v>
      </c>
      <c r="M246" s="7">
        <v>1</v>
      </c>
      <c r="N246" s="7" t="s">
        <v>415</v>
      </c>
      <c r="O246" s="7">
        <v>1995</v>
      </c>
      <c r="P246" s="7">
        <v>1996</v>
      </c>
      <c r="Q246" s="70">
        <v>932</v>
      </c>
      <c r="R246" s="7">
        <v>6</v>
      </c>
      <c r="S246" s="7">
        <v>1</v>
      </c>
      <c r="T246" s="77">
        <v>4617</v>
      </c>
      <c r="U246" s="77">
        <v>3809</v>
      </c>
      <c r="V246" s="119" t="s">
        <v>95</v>
      </c>
      <c r="W246" s="7">
        <v>635</v>
      </c>
      <c r="X246" s="7">
        <v>1</v>
      </c>
      <c r="Y246" s="7" t="s">
        <v>295</v>
      </c>
      <c r="Z246" s="7">
        <v>1997</v>
      </c>
      <c r="AA246" s="7">
        <v>1998</v>
      </c>
      <c r="AB246" s="70">
        <v>616.41</v>
      </c>
      <c r="AC246" s="7">
        <v>5</v>
      </c>
      <c r="AD246" s="7">
        <v>1</v>
      </c>
      <c r="AE246" s="77">
        <v>117</v>
      </c>
      <c r="AF246" s="77">
        <v>45</v>
      </c>
      <c r="AG246" s="127">
        <f t="shared" si="3"/>
        <v>0.72222222222222221</v>
      </c>
    </row>
    <row r="247" spans="1:33" x14ac:dyDescent="0.3">
      <c r="A247" s="82">
        <v>110</v>
      </c>
      <c r="B247" s="82">
        <v>1</v>
      </c>
      <c r="C247" s="82" t="s">
        <v>118</v>
      </c>
      <c r="D247" s="7">
        <v>2018</v>
      </c>
      <c r="E247" s="82">
        <v>2019</v>
      </c>
      <c r="F247" s="128">
        <v>525</v>
      </c>
      <c r="G247" s="82">
        <v>10</v>
      </c>
      <c r="H247" s="7">
        <v>1</v>
      </c>
      <c r="I247" s="67">
        <v>5954</v>
      </c>
      <c r="J247" s="67">
        <v>4263</v>
      </c>
      <c r="K247" s="119" t="s">
        <v>95</v>
      </c>
      <c r="L247" s="7">
        <v>199</v>
      </c>
      <c r="M247" s="7">
        <v>1</v>
      </c>
      <c r="N247" s="7" t="s">
        <v>320</v>
      </c>
      <c r="O247" s="7">
        <v>1995</v>
      </c>
      <c r="P247" s="7">
        <v>1996</v>
      </c>
      <c r="Q247" s="70">
        <v>474.02</v>
      </c>
      <c r="R247" s="7">
        <v>10</v>
      </c>
      <c r="S247" s="7">
        <v>1</v>
      </c>
      <c r="T247" s="77">
        <v>1807</v>
      </c>
      <c r="U247" s="77">
        <v>972</v>
      </c>
      <c r="V247" s="119" t="s">
        <v>95</v>
      </c>
      <c r="W247" s="7">
        <v>891</v>
      </c>
      <c r="X247" s="7">
        <v>1</v>
      </c>
      <c r="Y247" s="7" t="s">
        <v>363</v>
      </c>
      <c r="Z247" s="7">
        <v>2001</v>
      </c>
      <c r="AA247" s="7">
        <v>2002</v>
      </c>
      <c r="AB247" s="70">
        <v>126</v>
      </c>
      <c r="AC247" s="7">
        <v>10</v>
      </c>
      <c r="AD247" s="7">
        <v>1</v>
      </c>
      <c r="AE247" s="77">
        <v>470</v>
      </c>
      <c r="AF247" s="77">
        <v>181</v>
      </c>
      <c r="AG247" s="127">
        <f t="shared" si="3"/>
        <v>0.72196620583717352</v>
      </c>
    </row>
    <row r="248" spans="1:33" x14ac:dyDescent="0.3">
      <c r="A248" s="7">
        <v>111</v>
      </c>
      <c r="B248" s="7">
        <v>1</v>
      </c>
      <c r="C248" s="7" t="s">
        <v>241</v>
      </c>
      <c r="D248" s="7">
        <v>1991</v>
      </c>
      <c r="E248" s="7">
        <v>1993</v>
      </c>
      <c r="F248" s="70">
        <v>240</v>
      </c>
      <c r="G248" s="7">
        <v>5</v>
      </c>
      <c r="H248" s="7">
        <v>1</v>
      </c>
      <c r="I248" s="77" t="s">
        <v>763</v>
      </c>
      <c r="J248" s="77" t="s">
        <v>763</v>
      </c>
      <c r="K248" s="119" t="s">
        <v>95</v>
      </c>
      <c r="L248" s="7">
        <v>227</v>
      </c>
      <c r="M248" s="7">
        <v>1</v>
      </c>
      <c r="N248" s="7" t="s">
        <v>416</v>
      </c>
      <c r="O248" s="7">
        <v>1995</v>
      </c>
      <c r="P248" s="7">
        <v>1996</v>
      </c>
      <c r="Q248" s="70">
        <v>337</v>
      </c>
      <c r="R248" s="7">
        <v>10</v>
      </c>
      <c r="S248" s="7">
        <v>1</v>
      </c>
      <c r="T248" s="77">
        <v>658</v>
      </c>
      <c r="U248" s="77">
        <v>434</v>
      </c>
      <c r="V248" s="119" t="s">
        <v>95</v>
      </c>
      <c r="W248" s="7">
        <v>492</v>
      </c>
      <c r="X248" s="7">
        <v>1</v>
      </c>
      <c r="Y248" s="7" t="s">
        <v>385</v>
      </c>
      <c r="Z248" s="7">
        <v>1999</v>
      </c>
      <c r="AA248" s="7">
        <v>2001</v>
      </c>
      <c r="AB248" s="70">
        <v>347.82</v>
      </c>
      <c r="AC248" s="7">
        <v>10</v>
      </c>
      <c r="AD248" s="7">
        <v>1</v>
      </c>
      <c r="AE248" s="77">
        <v>4250</v>
      </c>
      <c r="AF248" s="77">
        <v>1639</v>
      </c>
      <c r="AG248" s="127">
        <f t="shared" si="3"/>
        <v>0.72168449651893363</v>
      </c>
    </row>
    <row r="249" spans="1:33" x14ac:dyDescent="0.3">
      <c r="A249" s="7">
        <v>111</v>
      </c>
      <c r="B249" s="7">
        <v>1</v>
      </c>
      <c r="C249" s="7" t="s">
        <v>469</v>
      </c>
      <c r="D249" s="7">
        <v>1997</v>
      </c>
      <c r="E249" s="7">
        <v>1998</v>
      </c>
      <c r="F249" s="70">
        <v>240</v>
      </c>
      <c r="G249" s="7">
        <v>5</v>
      </c>
      <c r="H249" s="7">
        <v>1</v>
      </c>
      <c r="I249" s="77">
        <v>269</v>
      </c>
      <c r="J249" s="77">
        <v>246</v>
      </c>
      <c r="K249" s="119" t="s">
        <v>95</v>
      </c>
      <c r="L249" s="7">
        <v>238</v>
      </c>
      <c r="M249" s="7">
        <v>1</v>
      </c>
      <c r="N249" s="7" t="s">
        <v>417</v>
      </c>
      <c r="O249" s="7">
        <v>1995</v>
      </c>
      <c r="P249" s="7">
        <v>1996</v>
      </c>
      <c r="Q249" s="70">
        <v>271.54000000000002</v>
      </c>
      <c r="R249" s="7">
        <v>10</v>
      </c>
      <c r="S249" s="7">
        <v>1</v>
      </c>
      <c r="T249" s="77">
        <v>279</v>
      </c>
      <c r="U249" s="77">
        <v>111</v>
      </c>
      <c r="V249" s="119" t="s">
        <v>95</v>
      </c>
      <c r="W249" s="7">
        <v>173</v>
      </c>
      <c r="X249" s="7">
        <v>1</v>
      </c>
      <c r="Y249" s="7" t="s">
        <v>370</v>
      </c>
      <c r="Z249" s="68">
        <v>2007</v>
      </c>
      <c r="AA249" s="73">
        <v>2008</v>
      </c>
      <c r="AB249" s="66">
        <v>859.26</v>
      </c>
      <c r="AC249" s="7">
        <v>10</v>
      </c>
      <c r="AD249" s="67">
        <v>1</v>
      </c>
      <c r="AE249" s="67">
        <v>603</v>
      </c>
      <c r="AF249" s="77">
        <v>233</v>
      </c>
      <c r="AG249" s="127">
        <f t="shared" si="3"/>
        <v>0.7212918660287081</v>
      </c>
    </row>
    <row r="250" spans="1:33" x14ac:dyDescent="0.3">
      <c r="A250" s="7">
        <v>111</v>
      </c>
      <c r="B250" s="7">
        <v>1</v>
      </c>
      <c r="C250" s="7" t="s">
        <v>469</v>
      </c>
      <c r="D250" s="7">
        <v>2000</v>
      </c>
      <c r="E250" s="7">
        <v>2001</v>
      </c>
      <c r="F250" s="70">
        <f>415-240</f>
        <v>175</v>
      </c>
      <c r="G250" s="7">
        <v>10</v>
      </c>
      <c r="H250" s="7">
        <v>0</v>
      </c>
      <c r="I250" s="77">
        <v>1631</v>
      </c>
      <c r="J250" s="77">
        <v>1739</v>
      </c>
      <c r="K250" s="119" t="s">
        <v>95</v>
      </c>
      <c r="L250" s="7">
        <v>243</v>
      </c>
      <c r="M250" s="7">
        <v>1</v>
      </c>
      <c r="N250" s="7" t="s">
        <v>418</v>
      </c>
      <c r="O250" s="7">
        <v>1995</v>
      </c>
      <c r="P250" s="7">
        <v>1996</v>
      </c>
      <c r="Q250" s="70">
        <v>310.10000000000002</v>
      </c>
      <c r="R250" s="7">
        <v>5</v>
      </c>
      <c r="S250" s="7">
        <v>1</v>
      </c>
      <c r="T250" s="77">
        <v>115</v>
      </c>
      <c r="U250" s="77">
        <v>26</v>
      </c>
      <c r="V250" s="119" t="s">
        <v>95</v>
      </c>
      <c r="W250" s="7">
        <v>378</v>
      </c>
      <c r="X250" s="7">
        <v>1</v>
      </c>
      <c r="Y250" s="7" t="s">
        <v>472</v>
      </c>
      <c r="Z250" s="7">
        <v>1997</v>
      </c>
      <c r="AA250" s="7">
        <v>1998</v>
      </c>
      <c r="AB250" s="70">
        <v>81.569999999999993</v>
      </c>
      <c r="AC250" s="7">
        <v>5</v>
      </c>
      <c r="AD250" s="7">
        <v>1</v>
      </c>
      <c r="AE250" s="77">
        <v>253</v>
      </c>
      <c r="AF250" s="77">
        <v>98</v>
      </c>
      <c r="AG250" s="127">
        <f t="shared" si="3"/>
        <v>0.72079772079772075</v>
      </c>
    </row>
    <row r="251" spans="1:33" x14ac:dyDescent="0.3">
      <c r="A251" s="7">
        <v>111</v>
      </c>
      <c r="B251" s="7">
        <v>1</v>
      </c>
      <c r="C251" s="7" t="s">
        <v>469</v>
      </c>
      <c r="D251" s="7">
        <v>2001</v>
      </c>
      <c r="E251" s="7">
        <v>2002</v>
      </c>
      <c r="F251" s="70">
        <v>240</v>
      </c>
      <c r="G251" s="7">
        <v>10</v>
      </c>
      <c r="H251" s="7">
        <v>1</v>
      </c>
      <c r="I251" s="77">
        <v>1090</v>
      </c>
      <c r="J251" s="77">
        <v>566</v>
      </c>
      <c r="K251" s="119" t="s">
        <v>95</v>
      </c>
      <c r="L251" s="7">
        <v>270</v>
      </c>
      <c r="M251" s="7">
        <v>1</v>
      </c>
      <c r="N251" s="7" t="s">
        <v>419</v>
      </c>
      <c r="O251" s="7">
        <v>1995</v>
      </c>
      <c r="P251" s="7">
        <v>1996</v>
      </c>
      <c r="Q251" s="70">
        <v>449</v>
      </c>
      <c r="R251" s="7">
        <v>5</v>
      </c>
      <c r="S251" s="7">
        <v>1</v>
      </c>
      <c r="T251" s="77">
        <v>6825</v>
      </c>
      <c r="U251" s="77">
        <v>3315</v>
      </c>
      <c r="V251" s="119" t="s">
        <v>95</v>
      </c>
      <c r="W251" s="7">
        <v>4</v>
      </c>
      <c r="X251" s="7">
        <v>1</v>
      </c>
      <c r="Y251" s="7" t="s">
        <v>536</v>
      </c>
      <c r="Z251" s="7">
        <v>1997</v>
      </c>
      <c r="AA251" s="7">
        <v>1998</v>
      </c>
      <c r="AB251" s="70">
        <v>315</v>
      </c>
      <c r="AC251" s="7">
        <v>7</v>
      </c>
      <c r="AD251" s="7">
        <v>1</v>
      </c>
      <c r="AE251" s="77">
        <v>825</v>
      </c>
      <c r="AF251" s="77">
        <v>320</v>
      </c>
      <c r="AG251" s="127">
        <f t="shared" si="3"/>
        <v>0.72052401746724892</v>
      </c>
    </row>
    <row r="252" spans="1:33" x14ac:dyDescent="0.3">
      <c r="A252" s="7">
        <v>111</v>
      </c>
      <c r="B252" s="7">
        <v>1</v>
      </c>
      <c r="C252" s="7" t="s">
        <v>469</v>
      </c>
      <c r="D252" s="7">
        <v>2010</v>
      </c>
      <c r="E252" s="68">
        <v>2011</v>
      </c>
      <c r="F252" s="66">
        <v>337.81</v>
      </c>
      <c r="G252" s="68">
        <v>10</v>
      </c>
      <c r="H252" s="67">
        <v>0</v>
      </c>
      <c r="I252" s="67">
        <v>1079</v>
      </c>
      <c r="J252" s="67">
        <v>3058</v>
      </c>
      <c r="K252" s="119" t="s">
        <v>95</v>
      </c>
      <c r="L252" s="7">
        <v>271</v>
      </c>
      <c r="M252" s="7">
        <v>1</v>
      </c>
      <c r="N252" s="7" t="s">
        <v>420</v>
      </c>
      <c r="O252" s="7">
        <v>1995</v>
      </c>
      <c r="P252" s="7">
        <v>1996</v>
      </c>
      <c r="Q252" s="70">
        <v>444.18</v>
      </c>
      <c r="R252" s="7">
        <v>5</v>
      </c>
      <c r="S252" s="7">
        <v>1</v>
      </c>
      <c r="T252" s="77">
        <v>11236</v>
      </c>
      <c r="U252" s="77">
        <v>7051</v>
      </c>
      <c r="V252" s="119" t="s">
        <v>95</v>
      </c>
      <c r="W252" s="7">
        <v>836</v>
      </c>
      <c r="X252" s="7">
        <v>1</v>
      </c>
      <c r="Y252" s="7" t="s">
        <v>307</v>
      </c>
      <c r="Z252" s="7">
        <v>2001</v>
      </c>
      <c r="AA252" s="7">
        <v>2002</v>
      </c>
      <c r="AB252" s="70">
        <v>218.74</v>
      </c>
      <c r="AC252" s="7">
        <v>10</v>
      </c>
      <c r="AD252" s="7">
        <v>1</v>
      </c>
      <c r="AE252" s="77">
        <v>260</v>
      </c>
      <c r="AF252" s="77">
        <v>101</v>
      </c>
      <c r="AG252" s="127">
        <f t="shared" si="3"/>
        <v>0.72022160664819945</v>
      </c>
    </row>
    <row r="253" spans="1:33" x14ac:dyDescent="0.3">
      <c r="A253" s="7">
        <v>111</v>
      </c>
      <c r="B253" s="7">
        <v>1</v>
      </c>
      <c r="C253" s="7" t="s">
        <v>469</v>
      </c>
      <c r="D253" s="7">
        <v>2011</v>
      </c>
      <c r="E253" s="7">
        <v>2012</v>
      </c>
      <c r="F253" s="7">
        <v>500</v>
      </c>
      <c r="G253" s="7">
        <v>10</v>
      </c>
      <c r="H253" s="7">
        <v>1</v>
      </c>
      <c r="I253" s="77">
        <v>1284</v>
      </c>
      <c r="J253" s="77">
        <v>1267</v>
      </c>
      <c r="K253" s="119" t="s">
        <v>95</v>
      </c>
      <c r="L253" s="7">
        <v>277</v>
      </c>
      <c r="M253" s="7">
        <v>1</v>
      </c>
      <c r="N253" s="7" t="s">
        <v>375</v>
      </c>
      <c r="O253" s="7">
        <v>1995</v>
      </c>
      <c r="P253" s="7">
        <v>1996</v>
      </c>
      <c r="Q253" s="70">
        <v>338</v>
      </c>
      <c r="R253" s="7">
        <v>10</v>
      </c>
      <c r="S253" s="7">
        <v>1</v>
      </c>
      <c r="T253" s="77">
        <v>2789</v>
      </c>
      <c r="U253" s="77">
        <v>1878</v>
      </c>
      <c r="V253" s="119" t="s">
        <v>95</v>
      </c>
      <c r="W253" s="7">
        <v>914</v>
      </c>
      <c r="X253" s="7">
        <v>1</v>
      </c>
      <c r="Y253" s="7" t="s">
        <v>438</v>
      </c>
      <c r="Z253" s="7">
        <v>1995</v>
      </c>
      <c r="AA253" s="7">
        <v>1996</v>
      </c>
      <c r="AB253" s="70">
        <v>913.15</v>
      </c>
      <c r="AC253" s="7">
        <v>5</v>
      </c>
      <c r="AD253" s="7">
        <v>1</v>
      </c>
      <c r="AE253" s="77">
        <v>406</v>
      </c>
      <c r="AF253" s="77">
        <v>158</v>
      </c>
      <c r="AG253" s="127">
        <f t="shared" si="3"/>
        <v>0.71985815602836878</v>
      </c>
    </row>
    <row r="254" spans="1:33" x14ac:dyDescent="0.3">
      <c r="A254" s="7">
        <v>112</v>
      </c>
      <c r="B254" s="7">
        <v>1</v>
      </c>
      <c r="C254" s="7" t="s">
        <v>412</v>
      </c>
      <c r="D254" s="7">
        <v>1995</v>
      </c>
      <c r="E254" s="7">
        <v>1996</v>
      </c>
      <c r="F254" s="70">
        <v>332.64</v>
      </c>
      <c r="G254" s="7">
        <v>10</v>
      </c>
      <c r="H254" s="7">
        <v>0</v>
      </c>
      <c r="I254" s="77">
        <v>2372</v>
      </c>
      <c r="J254" s="77">
        <v>3058</v>
      </c>
      <c r="K254" s="119" t="s">
        <v>95</v>
      </c>
      <c r="L254" s="7">
        <v>279</v>
      </c>
      <c r="M254" s="7">
        <v>1</v>
      </c>
      <c r="N254" s="7" t="s">
        <v>421</v>
      </c>
      <c r="O254" s="7">
        <v>1995</v>
      </c>
      <c r="P254" s="7">
        <v>1996</v>
      </c>
      <c r="Q254" s="70">
        <v>231.27</v>
      </c>
      <c r="R254" s="7">
        <v>10</v>
      </c>
      <c r="S254" s="7">
        <v>1</v>
      </c>
      <c r="T254" s="77">
        <v>7007</v>
      </c>
      <c r="U254" s="77">
        <v>6956</v>
      </c>
      <c r="V254" s="119" t="s">
        <v>95</v>
      </c>
      <c r="W254" s="7">
        <v>2310</v>
      </c>
      <c r="X254" s="7">
        <v>1</v>
      </c>
      <c r="Y254" s="7" t="s">
        <v>481</v>
      </c>
      <c r="Z254" s="68">
        <v>2011</v>
      </c>
      <c r="AA254" s="73">
        <v>2013</v>
      </c>
      <c r="AB254" s="66">
        <v>600</v>
      </c>
      <c r="AC254" s="7">
        <v>7</v>
      </c>
      <c r="AD254" s="7">
        <v>1</v>
      </c>
      <c r="AE254" s="67">
        <v>852</v>
      </c>
      <c r="AF254" s="67">
        <v>332</v>
      </c>
      <c r="AG254" s="127">
        <f t="shared" si="3"/>
        <v>0.71959459459459463</v>
      </c>
    </row>
    <row r="255" spans="1:33" x14ac:dyDescent="0.3">
      <c r="A255" s="7">
        <v>112</v>
      </c>
      <c r="B255" s="7">
        <v>1</v>
      </c>
      <c r="C255" s="7" t="s">
        <v>412</v>
      </c>
      <c r="D255" s="7">
        <v>1997</v>
      </c>
      <c r="E255" s="7">
        <v>1998</v>
      </c>
      <c r="F255" s="70">
        <v>176.45</v>
      </c>
      <c r="G255" s="7">
        <v>8</v>
      </c>
      <c r="H255" s="7">
        <v>1</v>
      </c>
      <c r="I255" s="77">
        <v>4767</v>
      </c>
      <c r="J255" s="77">
        <v>2566</v>
      </c>
      <c r="K255" s="119" t="s">
        <v>95</v>
      </c>
      <c r="L255" s="7">
        <v>286</v>
      </c>
      <c r="M255" s="7">
        <v>1</v>
      </c>
      <c r="N255" s="7" t="s">
        <v>422</v>
      </c>
      <c r="O255" s="7">
        <v>1995</v>
      </c>
      <c r="P255" s="7">
        <v>1996</v>
      </c>
      <c r="Q255" s="70">
        <v>300</v>
      </c>
      <c r="R255" s="7">
        <v>10</v>
      </c>
      <c r="S255" s="7">
        <v>1</v>
      </c>
      <c r="T255" s="77">
        <v>1042</v>
      </c>
      <c r="U255" s="77">
        <v>891</v>
      </c>
      <c r="V255" s="119" t="s">
        <v>95</v>
      </c>
      <c r="W255" s="7">
        <v>621</v>
      </c>
      <c r="X255" s="7">
        <v>1</v>
      </c>
      <c r="Y255" s="7" t="s">
        <v>566</v>
      </c>
      <c r="Z255" s="7">
        <v>2013</v>
      </c>
      <c r="AA255" s="7">
        <v>2015</v>
      </c>
      <c r="AB255" s="7">
        <v>1024.3499999999999</v>
      </c>
      <c r="AC255" s="7">
        <v>8</v>
      </c>
      <c r="AD255" s="7">
        <v>1</v>
      </c>
      <c r="AE255" s="77">
        <v>7642</v>
      </c>
      <c r="AF255" s="77">
        <v>2989</v>
      </c>
      <c r="AG255" s="127">
        <f t="shared" si="3"/>
        <v>0.71884112501175812</v>
      </c>
    </row>
    <row r="256" spans="1:33" x14ac:dyDescent="0.3">
      <c r="A256" s="7">
        <v>112</v>
      </c>
      <c r="B256" s="7">
        <v>1</v>
      </c>
      <c r="C256" s="7" t="s">
        <v>412</v>
      </c>
      <c r="D256" s="7">
        <v>1997</v>
      </c>
      <c r="E256" s="7">
        <v>1998</v>
      </c>
      <c r="F256" s="70">
        <v>56.47</v>
      </c>
      <c r="G256" s="7">
        <v>8</v>
      </c>
      <c r="H256" s="7">
        <v>1</v>
      </c>
      <c r="I256" s="77">
        <v>4459</v>
      </c>
      <c r="J256" s="77">
        <v>2862</v>
      </c>
      <c r="K256" s="119" t="s">
        <v>95</v>
      </c>
      <c r="L256" s="7">
        <v>286</v>
      </c>
      <c r="M256" s="7">
        <v>1</v>
      </c>
      <c r="N256" s="7" t="s">
        <v>422</v>
      </c>
      <c r="O256" s="7">
        <v>1995</v>
      </c>
      <c r="P256" s="7">
        <v>1996</v>
      </c>
      <c r="Q256" s="70">
        <v>300</v>
      </c>
      <c r="R256" s="7">
        <v>10</v>
      </c>
      <c r="S256" s="7">
        <v>0</v>
      </c>
      <c r="T256" s="77">
        <v>380</v>
      </c>
      <c r="U256" s="77">
        <v>520</v>
      </c>
      <c r="V256" s="119" t="s">
        <v>95</v>
      </c>
      <c r="W256" s="7">
        <v>743</v>
      </c>
      <c r="X256" s="7">
        <v>1</v>
      </c>
      <c r="Y256" s="7" t="s">
        <v>458</v>
      </c>
      <c r="Z256" s="7">
        <v>2013</v>
      </c>
      <c r="AA256" s="7">
        <v>2015</v>
      </c>
      <c r="AB256" s="7">
        <v>1310.76</v>
      </c>
      <c r="AC256" s="7">
        <v>6</v>
      </c>
      <c r="AD256" s="7">
        <v>1</v>
      </c>
      <c r="AE256" s="77">
        <v>615</v>
      </c>
      <c r="AF256" s="77">
        <v>241</v>
      </c>
      <c r="AG256" s="127">
        <f t="shared" si="3"/>
        <v>0.71845794392523366</v>
      </c>
    </row>
    <row r="257" spans="1:33" x14ac:dyDescent="0.3">
      <c r="A257" s="7">
        <v>112</v>
      </c>
      <c r="B257" s="7">
        <v>1</v>
      </c>
      <c r="C257" s="7" t="s">
        <v>412</v>
      </c>
      <c r="D257" s="7">
        <v>1999</v>
      </c>
      <c r="E257" s="7">
        <v>2000</v>
      </c>
      <c r="F257" s="70">
        <v>112.43</v>
      </c>
      <c r="G257" s="7">
        <v>10</v>
      </c>
      <c r="H257" s="7">
        <v>1</v>
      </c>
      <c r="I257" s="77">
        <v>3988</v>
      </c>
      <c r="J257" s="77">
        <v>2358</v>
      </c>
      <c r="K257" s="119" t="s">
        <v>95</v>
      </c>
      <c r="L257" s="7">
        <v>309</v>
      </c>
      <c r="M257" s="7">
        <v>1</v>
      </c>
      <c r="N257" s="7" t="s">
        <v>378</v>
      </c>
      <c r="O257" s="7">
        <v>1995</v>
      </c>
      <c r="P257" s="7">
        <v>1996</v>
      </c>
      <c r="Q257" s="70">
        <v>336.26</v>
      </c>
      <c r="R257" s="7">
        <v>10</v>
      </c>
      <c r="S257" s="7">
        <v>1</v>
      </c>
      <c r="T257" s="77">
        <v>2077</v>
      </c>
      <c r="U257" s="77">
        <v>1294</v>
      </c>
      <c r="V257" s="119" t="s">
        <v>95</v>
      </c>
      <c r="W257" s="7">
        <v>2397</v>
      </c>
      <c r="X257" s="7">
        <v>1</v>
      </c>
      <c r="Y257" s="7" t="s">
        <v>966</v>
      </c>
      <c r="Z257" s="7">
        <v>2017</v>
      </c>
      <c r="AA257" s="7">
        <v>2018</v>
      </c>
      <c r="AB257" s="7">
        <v>190.09</v>
      </c>
      <c r="AC257" s="7">
        <v>10</v>
      </c>
      <c r="AD257" s="7">
        <v>1</v>
      </c>
      <c r="AE257" s="77">
        <v>842</v>
      </c>
      <c r="AF257" s="77">
        <v>330</v>
      </c>
      <c r="AG257" s="127">
        <f t="shared" si="3"/>
        <v>0.71843003412969286</v>
      </c>
    </row>
    <row r="258" spans="1:33" x14ac:dyDescent="0.3">
      <c r="A258" s="7">
        <v>112</v>
      </c>
      <c r="B258" s="7">
        <v>1</v>
      </c>
      <c r="C258" s="7" t="s">
        <v>412</v>
      </c>
      <c r="D258" s="7">
        <v>2003</v>
      </c>
      <c r="E258" s="7">
        <v>2004</v>
      </c>
      <c r="F258" s="70">
        <v>148.44999999999999</v>
      </c>
      <c r="G258" s="7">
        <v>10</v>
      </c>
      <c r="H258" s="7">
        <v>1</v>
      </c>
      <c r="I258" s="77">
        <v>4131</v>
      </c>
      <c r="J258" s="77">
        <v>2342</v>
      </c>
      <c r="K258" s="119" t="s">
        <v>95</v>
      </c>
      <c r="L258" s="7">
        <v>314</v>
      </c>
      <c r="M258" s="7">
        <v>1</v>
      </c>
      <c r="N258" s="7" t="s">
        <v>276</v>
      </c>
      <c r="O258" s="7">
        <v>1995</v>
      </c>
      <c r="P258" s="7">
        <v>1997</v>
      </c>
      <c r="Q258" s="70">
        <v>400</v>
      </c>
      <c r="R258" s="7">
        <v>3</v>
      </c>
      <c r="S258" s="7">
        <v>1</v>
      </c>
      <c r="T258" s="77">
        <v>324</v>
      </c>
      <c r="U258" s="77">
        <v>187</v>
      </c>
      <c r="V258" s="119" t="s">
        <v>95</v>
      </c>
      <c r="W258" s="7">
        <v>628</v>
      </c>
      <c r="X258" s="7">
        <v>1</v>
      </c>
      <c r="Y258" s="7" t="s">
        <v>333</v>
      </c>
      <c r="Z258" s="7">
        <v>1997</v>
      </c>
      <c r="AA258" s="7">
        <v>1998</v>
      </c>
      <c r="AB258" s="70">
        <v>650</v>
      </c>
      <c r="AC258" s="7">
        <v>10</v>
      </c>
      <c r="AD258" s="7">
        <v>1</v>
      </c>
      <c r="AE258" s="77">
        <v>102</v>
      </c>
      <c r="AF258" s="77">
        <v>40</v>
      </c>
      <c r="AG258" s="127">
        <f t="shared" si="3"/>
        <v>0.71830985915492962</v>
      </c>
    </row>
    <row r="259" spans="1:33" x14ac:dyDescent="0.3">
      <c r="A259" s="7">
        <v>112</v>
      </c>
      <c r="B259" s="7">
        <v>1</v>
      </c>
      <c r="C259" s="7" t="s">
        <v>412</v>
      </c>
      <c r="D259" s="7">
        <v>2003</v>
      </c>
      <c r="E259" s="7">
        <v>2004</v>
      </c>
      <c r="F259" s="70">
        <f>619.79-496.06</f>
        <v>123.72999999999996</v>
      </c>
      <c r="G259" s="7">
        <v>10</v>
      </c>
      <c r="H259" s="7">
        <v>1</v>
      </c>
      <c r="I259" s="77">
        <v>4107</v>
      </c>
      <c r="J259" s="77">
        <v>2380</v>
      </c>
      <c r="K259" s="119" t="s">
        <v>95</v>
      </c>
      <c r="L259" s="7">
        <v>345</v>
      </c>
      <c r="M259" s="7">
        <v>1</v>
      </c>
      <c r="N259" s="7" t="s">
        <v>423</v>
      </c>
      <c r="O259" s="7">
        <v>1995</v>
      </c>
      <c r="P259" s="7">
        <v>1996</v>
      </c>
      <c r="Q259" s="70">
        <v>414.35</v>
      </c>
      <c r="R259" s="7">
        <v>3</v>
      </c>
      <c r="S259" s="7">
        <v>0</v>
      </c>
      <c r="T259" s="77">
        <v>757</v>
      </c>
      <c r="U259" s="77">
        <v>1172</v>
      </c>
      <c r="V259" s="119" t="s">
        <v>95</v>
      </c>
      <c r="W259" s="7">
        <v>690</v>
      </c>
      <c r="X259" s="7">
        <v>1</v>
      </c>
      <c r="Y259" s="7" t="s">
        <v>337</v>
      </c>
      <c r="Z259" s="7">
        <v>2011</v>
      </c>
      <c r="AA259" s="7">
        <v>2012</v>
      </c>
      <c r="AB259" s="70">
        <v>126.75</v>
      </c>
      <c r="AC259" s="7">
        <v>10</v>
      </c>
      <c r="AD259" s="7">
        <v>1</v>
      </c>
      <c r="AE259" s="67">
        <v>464</v>
      </c>
      <c r="AF259" s="67">
        <v>182</v>
      </c>
      <c r="AG259" s="127">
        <f t="shared" si="3"/>
        <v>0.71826625386996901</v>
      </c>
    </row>
    <row r="260" spans="1:33" x14ac:dyDescent="0.3">
      <c r="A260" s="7">
        <v>112</v>
      </c>
      <c r="B260" s="7">
        <v>1</v>
      </c>
      <c r="C260" s="7" t="s">
        <v>412</v>
      </c>
      <c r="D260" s="7">
        <v>2006</v>
      </c>
      <c r="E260" s="10">
        <v>2007</v>
      </c>
      <c r="F260" s="70">
        <v>285</v>
      </c>
      <c r="G260" s="10">
        <v>10</v>
      </c>
      <c r="H260" s="7">
        <v>1</v>
      </c>
      <c r="I260" s="67">
        <v>9854</v>
      </c>
      <c r="J260" s="67">
        <v>9484</v>
      </c>
      <c r="K260" s="119" t="s">
        <v>95</v>
      </c>
      <c r="L260" s="7">
        <v>415</v>
      </c>
      <c r="M260" s="7">
        <v>1</v>
      </c>
      <c r="N260" s="7" t="s">
        <v>326</v>
      </c>
      <c r="O260" s="7">
        <v>1995</v>
      </c>
      <c r="P260" s="7">
        <v>1996</v>
      </c>
      <c r="Q260" s="70">
        <v>315</v>
      </c>
      <c r="R260" s="7">
        <v>3</v>
      </c>
      <c r="S260" s="7">
        <v>1</v>
      </c>
      <c r="T260" s="77">
        <v>123</v>
      </c>
      <c r="U260" s="77">
        <v>112</v>
      </c>
      <c r="V260" s="119" t="s">
        <v>95</v>
      </c>
      <c r="W260" s="7">
        <v>756</v>
      </c>
      <c r="X260" s="7">
        <v>1</v>
      </c>
      <c r="Y260" s="7" t="s">
        <v>477</v>
      </c>
      <c r="Z260" s="7">
        <v>1997</v>
      </c>
      <c r="AA260" s="7">
        <v>1998</v>
      </c>
      <c r="AB260" s="70">
        <v>267.25</v>
      </c>
      <c r="AC260" s="7">
        <v>10</v>
      </c>
      <c r="AD260" s="7">
        <v>1</v>
      </c>
      <c r="AE260" s="77">
        <v>696</v>
      </c>
      <c r="AF260" s="77">
        <v>273</v>
      </c>
      <c r="AG260" s="127">
        <f t="shared" ref="AG260:AG323" si="4">AE260/(AE260+AF260)</f>
        <v>0.71826625386996901</v>
      </c>
    </row>
    <row r="261" spans="1:33" x14ac:dyDescent="0.3">
      <c r="A261" s="7">
        <v>112</v>
      </c>
      <c r="B261" s="7">
        <v>1</v>
      </c>
      <c r="C261" s="7" t="s">
        <v>412</v>
      </c>
      <c r="D261" s="7">
        <v>2013</v>
      </c>
      <c r="E261" s="7">
        <v>2014</v>
      </c>
      <c r="F261" s="7">
        <v>874.35</v>
      </c>
      <c r="G261" s="7">
        <v>10</v>
      </c>
      <c r="H261" s="7">
        <v>1</v>
      </c>
      <c r="I261" s="77">
        <v>6126</v>
      </c>
      <c r="J261" s="77">
        <v>1521</v>
      </c>
      <c r="K261" s="119" t="s">
        <v>95</v>
      </c>
      <c r="L261" s="7">
        <v>422</v>
      </c>
      <c r="M261" s="7">
        <v>1</v>
      </c>
      <c r="N261" s="7" t="s">
        <v>227</v>
      </c>
      <c r="O261" s="7">
        <v>1995</v>
      </c>
      <c r="P261" s="7">
        <v>1996</v>
      </c>
      <c r="Q261" s="70">
        <v>328.4</v>
      </c>
      <c r="R261" s="7">
        <v>1</v>
      </c>
      <c r="S261" s="7">
        <v>1</v>
      </c>
      <c r="T261" s="77">
        <v>1651</v>
      </c>
      <c r="U261" s="77">
        <v>690</v>
      </c>
      <c r="V261" s="119" t="s">
        <v>95</v>
      </c>
      <c r="W261" s="7">
        <v>85</v>
      </c>
      <c r="X261" s="7">
        <v>1</v>
      </c>
      <c r="Y261" s="7" t="s">
        <v>608</v>
      </c>
      <c r="Z261" s="7">
        <v>2013</v>
      </c>
      <c r="AA261" s="7">
        <v>2014</v>
      </c>
      <c r="AB261" s="7">
        <v>100</v>
      </c>
      <c r="AC261" s="7">
        <v>10</v>
      </c>
      <c r="AD261" s="7">
        <v>1</v>
      </c>
      <c r="AE261" s="77">
        <v>362</v>
      </c>
      <c r="AF261" s="77">
        <v>142</v>
      </c>
      <c r="AG261" s="127">
        <f t="shared" si="4"/>
        <v>0.71825396825396826</v>
      </c>
    </row>
    <row r="262" spans="1:33" x14ac:dyDescent="0.3">
      <c r="A262" s="7">
        <v>112</v>
      </c>
      <c r="B262" s="7">
        <v>1</v>
      </c>
      <c r="C262" s="7" t="s">
        <v>412</v>
      </c>
      <c r="D262" s="68">
        <v>2015</v>
      </c>
      <c r="E262" s="68">
        <v>2016</v>
      </c>
      <c r="F262" s="66">
        <v>829.19</v>
      </c>
      <c r="G262" s="77">
        <v>10</v>
      </c>
      <c r="H262" s="7">
        <v>1</v>
      </c>
      <c r="I262" s="67">
        <v>5638</v>
      </c>
      <c r="J262" s="67">
        <v>2475</v>
      </c>
      <c r="K262" s="119" t="s">
        <v>95</v>
      </c>
      <c r="L262" s="7">
        <v>425</v>
      </c>
      <c r="M262" s="7">
        <v>1</v>
      </c>
      <c r="N262" s="7" t="s">
        <v>254</v>
      </c>
      <c r="O262" s="7">
        <v>1995</v>
      </c>
      <c r="P262" s="7">
        <v>1996</v>
      </c>
      <c r="Q262" s="70">
        <v>431.74</v>
      </c>
      <c r="R262" s="7">
        <v>1</v>
      </c>
      <c r="S262" s="7">
        <v>1</v>
      </c>
      <c r="T262" s="77">
        <v>190</v>
      </c>
      <c r="U262" s="77">
        <v>70</v>
      </c>
      <c r="V262" s="119" t="s">
        <v>95</v>
      </c>
      <c r="W262" s="7">
        <v>62</v>
      </c>
      <c r="X262" s="7">
        <v>1</v>
      </c>
      <c r="Y262" s="7" t="s">
        <v>219</v>
      </c>
      <c r="Z262" s="7">
        <v>2005</v>
      </c>
      <c r="AA262" s="7">
        <v>2007</v>
      </c>
      <c r="AB262" s="70">
        <v>900</v>
      </c>
      <c r="AC262" s="7">
        <v>10</v>
      </c>
      <c r="AD262" s="10">
        <v>1</v>
      </c>
      <c r="AE262" s="67">
        <v>797</v>
      </c>
      <c r="AF262" s="67">
        <v>314</v>
      </c>
      <c r="AG262" s="127">
        <f t="shared" si="4"/>
        <v>0.71737173717371738</v>
      </c>
    </row>
    <row r="263" spans="1:33" x14ac:dyDescent="0.3">
      <c r="A263" s="130">
        <v>113</v>
      </c>
      <c r="B263" s="130">
        <v>1</v>
      </c>
      <c r="C263" s="130" t="s">
        <v>659</v>
      </c>
      <c r="D263" s="131">
        <v>2007</v>
      </c>
      <c r="E263" s="132">
        <v>2008</v>
      </c>
      <c r="F263" s="133">
        <v>500</v>
      </c>
      <c r="G263" s="7">
        <v>10</v>
      </c>
      <c r="H263" s="7">
        <v>0</v>
      </c>
      <c r="I263" s="67">
        <v>992</v>
      </c>
      <c r="J263" s="67">
        <v>1010</v>
      </c>
      <c r="K263" s="119" t="s">
        <v>95</v>
      </c>
      <c r="L263" s="7">
        <v>477</v>
      </c>
      <c r="M263" s="7">
        <v>1</v>
      </c>
      <c r="N263" s="7" t="s">
        <v>424</v>
      </c>
      <c r="O263" s="7">
        <v>1995</v>
      </c>
      <c r="P263" s="7">
        <v>1996</v>
      </c>
      <c r="Q263" s="70">
        <v>374.43</v>
      </c>
      <c r="R263" s="7">
        <v>10</v>
      </c>
      <c r="S263" s="7">
        <v>0</v>
      </c>
      <c r="T263" s="77">
        <v>783</v>
      </c>
      <c r="U263" s="77">
        <v>1121</v>
      </c>
      <c r="V263" s="119" t="s">
        <v>95</v>
      </c>
      <c r="W263" s="7">
        <v>727</v>
      </c>
      <c r="X263" s="7">
        <v>1</v>
      </c>
      <c r="Y263" s="7" t="s">
        <v>260</v>
      </c>
      <c r="Z263" s="7">
        <v>1999</v>
      </c>
      <c r="AA263" s="7">
        <v>2000</v>
      </c>
      <c r="AB263" s="70">
        <v>415</v>
      </c>
      <c r="AC263" s="7">
        <v>10</v>
      </c>
      <c r="AD263" s="7">
        <v>1</v>
      </c>
      <c r="AE263" s="77">
        <v>1361</v>
      </c>
      <c r="AF263" s="77">
        <v>537</v>
      </c>
      <c r="AG263" s="127">
        <f t="shared" si="4"/>
        <v>0.71707060063224448</v>
      </c>
    </row>
    <row r="264" spans="1:33" x14ac:dyDescent="0.3">
      <c r="A264" s="130">
        <v>113</v>
      </c>
      <c r="B264" s="130">
        <v>1</v>
      </c>
      <c r="C264" s="130" t="s">
        <v>659</v>
      </c>
      <c r="D264" s="131">
        <v>2007</v>
      </c>
      <c r="E264" s="132">
        <v>2008</v>
      </c>
      <c r="F264" s="133">
        <v>100</v>
      </c>
      <c r="G264" s="7">
        <v>10</v>
      </c>
      <c r="H264" s="7">
        <v>0</v>
      </c>
      <c r="I264" s="67">
        <v>927</v>
      </c>
      <c r="J264" s="67">
        <v>1062</v>
      </c>
      <c r="K264" s="119" t="s">
        <v>95</v>
      </c>
      <c r="L264" s="7">
        <v>484</v>
      </c>
      <c r="M264" s="7">
        <v>1</v>
      </c>
      <c r="N264" s="7" t="s">
        <v>425</v>
      </c>
      <c r="O264" s="7">
        <v>1995</v>
      </c>
      <c r="P264" s="7">
        <v>1996</v>
      </c>
      <c r="Q264" s="70">
        <v>440.79</v>
      </c>
      <c r="R264" s="7">
        <v>10</v>
      </c>
      <c r="S264" s="7">
        <v>1</v>
      </c>
      <c r="T264" s="77">
        <v>605</v>
      </c>
      <c r="U264" s="77">
        <v>123</v>
      </c>
      <c r="V264" s="119" t="s">
        <v>95</v>
      </c>
      <c r="W264" s="7">
        <v>463</v>
      </c>
      <c r="X264" s="7">
        <v>1</v>
      </c>
      <c r="Y264" s="7" t="s">
        <v>382</v>
      </c>
      <c r="Z264" s="7">
        <v>2005</v>
      </c>
      <c r="AA264" s="7">
        <v>2006</v>
      </c>
      <c r="AB264" s="70">
        <f>450-225.18</f>
        <v>224.82</v>
      </c>
      <c r="AC264" s="7">
        <v>6</v>
      </c>
      <c r="AD264" s="10">
        <v>1</v>
      </c>
      <c r="AE264" s="67">
        <v>597</v>
      </c>
      <c r="AF264" s="67">
        <v>236</v>
      </c>
      <c r="AG264" s="127">
        <f t="shared" si="4"/>
        <v>0.71668667466986791</v>
      </c>
    </row>
    <row r="265" spans="1:33" x14ac:dyDescent="0.3">
      <c r="A265" s="7">
        <v>113</v>
      </c>
      <c r="B265" s="7">
        <v>1</v>
      </c>
      <c r="C265" s="7" t="s">
        <v>665</v>
      </c>
      <c r="D265" s="7">
        <v>2008</v>
      </c>
      <c r="E265" s="7">
        <v>2009</v>
      </c>
      <c r="F265" s="70">
        <v>550</v>
      </c>
      <c r="G265" s="7">
        <v>8</v>
      </c>
      <c r="H265" s="7">
        <v>0</v>
      </c>
      <c r="I265" s="67">
        <v>1302</v>
      </c>
      <c r="J265" s="67">
        <v>1462</v>
      </c>
      <c r="K265" s="119" t="s">
        <v>95</v>
      </c>
      <c r="L265" s="7">
        <v>487</v>
      </c>
      <c r="M265" s="7">
        <v>1</v>
      </c>
      <c r="N265" s="7" t="s">
        <v>289</v>
      </c>
      <c r="O265" s="7">
        <v>1995</v>
      </c>
      <c r="P265" s="7">
        <v>1996</v>
      </c>
      <c r="Q265" s="70">
        <v>305</v>
      </c>
      <c r="R265" s="7">
        <v>10</v>
      </c>
      <c r="S265" s="7">
        <v>1</v>
      </c>
      <c r="T265" s="77">
        <v>352</v>
      </c>
      <c r="U265" s="77">
        <v>152</v>
      </c>
      <c r="V265" s="119" t="s">
        <v>95</v>
      </c>
      <c r="W265" s="7">
        <v>577</v>
      </c>
      <c r="X265" s="7">
        <v>1</v>
      </c>
      <c r="Y265" s="7" t="s">
        <v>430</v>
      </c>
      <c r="Z265" s="7">
        <v>1995</v>
      </c>
      <c r="AA265" s="7">
        <v>1996</v>
      </c>
      <c r="AB265" s="70">
        <v>448.38</v>
      </c>
      <c r="AC265" s="7">
        <v>5</v>
      </c>
      <c r="AD265" s="7">
        <v>1</v>
      </c>
      <c r="AE265" s="77">
        <v>202</v>
      </c>
      <c r="AF265" s="77">
        <v>80</v>
      </c>
      <c r="AG265" s="127">
        <f t="shared" si="4"/>
        <v>0.71631205673758869</v>
      </c>
    </row>
    <row r="266" spans="1:33" x14ac:dyDescent="0.3">
      <c r="A266" s="7">
        <v>113</v>
      </c>
      <c r="B266" s="7">
        <v>1</v>
      </c>
      <c r="C266" s="7" t="s">
        <v>665</v>
      </c>
      <c r="D266" s="7">
        <v>2010</v>
      </c>
      <c r="E266" s="10">
        <v>2011</v>
      </c>
      <c r="F266" s="66">
        <v>500</v>
      </c>
      <c r="G266" s="10">
        <v>10</v>
      </c>
      <c r="H266" s="67">
        <v>0</v>
      </c>
      <c r="I266" s="67">
        <v>1615</v>
      </c>
      <c r="J266" s="67">
        <v>2063</v>
      </c>
      <c r="K266" s="119" t="s">
        <v>95</v>
      </c>
      <c r="L266" s="7">
        <v>492</v>
      </c>
      <c r="M266" s="7">
        <v>1</v>
      </c>
      <c r="N266" s="7" t="s">
        <v>385</v>
      </c>
      <c r="O266" s="7">
        <v>1995</v>
      </c>
      <c r="P266" s="7">
        <v>1996</v>
      </c>
      <c r="Q266" s="70">
        <v>269.12</v>
      </c>
      <c r="R266" s="7">
        <v>5</v>
      </c>
      <c r="S266" s="7">
        <v>1</v>
      </c>
      <c r="T266" s="77">
        <v>5415</v>
      </c>
      <c r="U266" s="77">
        <v>2407</v>
      </c>
      <c r="V266" s="119" t="s">
        <v>95</v>
      </c>
      <c r="W266" s="7">
        <v>276</v>
      </c>
      <c r="X266" s="7">
        <v>1</v>
      </c>
      <c r="Y266" s="7" t="s">
        <v>544</v>
      </c>
      <c r="Z266" s="68">
        <v>2015</v>
      </c>
      <c r="AA266" s="73">
        <v>2016</v>
      </c>
      <c r="AB266" s="66">
        <v>1590.04</v>
      </c>
      <c r="AC266" s="7">
        <v>3</v>
      </c>
      <c r="AD266" s="79">
        <v>1</v>
      </c>
      <c r="AE266" s="79">
        <v>4685</v>
      </c>
      <c r="AF266" s="80">
        <v>1860</v>
      </c>
      <c r="AG266" s="127">
        <f t="shared" si="4"/>
        <v>0.71581359816653933</v>
      </c>
    </row>
    <row r="267" spans="1:33" x14ac:dyDescent="0.3">
      <c r="A267" s="7">
        <v>116</v>
      </c>
      <c r="B267" s="7">
        <v>1</v>
      </c>
      <c r="C267" s="7" t="s">
        <v>598</v>
      </c>
      <c r="D267" s="7">
        <v>2002</v>
      </c>
      <c r="E267" s="7">
        <v>2003</v>
      </c>
      <c r="F267" s="70">
        <v>126</v>
      </c>
      <c r="G267" s="7">
        <v>5</v>
      </c>
      <c r="H267" s="7">
        <v>0</v>
      </c>
      <c r="I267" s="77">
        <v>689</v>
      </c>
      <c r="J267" s="77">
        <v>1088</v>
      </c>
      <c r="K267" s="119" t="s">
        <v>95</v>
      </c>
      <c r="L267" s="7">
        <v>514</v>
      </c>
      <c r="M267" s="7">
        <v>1</v>
      </c>
      <c r="N267" s="7" t="s">
        <v>426</v>
      </c>
      <c r="O267" s="7">
        <v>1995</v>
      </c>
      <c r="P267" s="7">
        <v>1996</v>
      </c>
      <c r="Q267" s="70">
        <v>372</v>
      </c>
      <c r="R267" s="7">
        <v>5</v>
      </c>
      <c r="S267" s="7">
        <v>1</v>
      </c>
      <c r="T267" s="77">
        <v>353</v>
      </c>
      <c r="U267" s="77">
        <v>146</v>
      </c>
      <c r="V267" s="119" t="s">
        <v>95</v>
      </c>
      <c r="W267" s="7">
        <v>276</v>
      </c>
      <c r="X267" s="7">
        <v>1</v>
      </c>
      <c r="Y267" s="7" t="s">
        <v>544</v>
      </c>
      <c r="Z267" s="68">
        <v>2015</v>
      </c>
      <c r="AA267" s="73">
        <v>2019</v>
      </c>
      <c r="AB267" s="66">
        <v>1930.04</v>
      </c>
      <c r="AC267" s="7">
        <v>7</v>
      </c>
      <c r="AD267" s="79">
        <v>1</v>
      </c>
      <c r="AE267" s="79">
        <v>4685</v>
      </c>
      <c r="AF267" s="80">
        <v>1860</v>
      </c>
      <c r="AG267" s="127">
        <f t="shared" si="4"/>
        <v>0.71581359816653933</v>
      </c>
    </row>
    <row r="268" spans="1:33" x14ac:dyDescent="0.3">
      <c r="A268" s="7">
        <v>116</v>
      </c>
      <c r="B268" s="7">
        <v>1</v>
      </c>
      <c r="C268" s="7" t="s">
        <v>598</v>
      </c>
      <c r="D268" s="7">
        <v>2003</v>
      </c>
      <c r="E268" s="7">
        <v>2004</v>
      </c>
      <c r="F268" s="70">
        <v>175</v>
      </c>
      <c r="G268" s="7">
        <v>10</v>
      </c>
      <c r="H268" s="7">
        <v>0</v>
      </c>
      <c r="I268" s="77">
        <v>407</v>
      </c>
      <c r="J268" s="77">
        <v>671</v>
      </c>
      <c r="K268" s="119" t="s">
        <v>95</v>
      </c>
      <c r="L268" s="7">
        <v>531</v>
      </c>
      <c r="M268" s="7">
        <v>1</v>
      </c>
      <c r="N268" s="7" t="s">
        <v>387</v>
      </c>
      <c r="O268" s="7">
        <v>1995</v>
      </c>
      <c r="P268" s="7">
        <v>1996</v>
      </c>
      <c r="Q268" s="70">
        <v>214.15</v>
      </c>
      <c r="R268" s="7">
        <v>10</v>
      </c>
      <c r="S268" s="7">
        <v>1</v>
      </c>
      <c r="T268" s="77">
        <v>612</v>
      </c>
      <c r="U268" s="77">
        <v>408</v>
      </c>
      <c r="V268" s="119" t="s">
        <v>95</v>
      </c>
      <c r="W268" s="7">
        <v>81</v>
      </c>
      <c r="X268" s="7">
        <v>1</v>
      </c>
      <c r="Y268" s="7" t="s">
        <v>515</v>
      </c>
      <c r="Z268" s="7">
        <v>1999</v>
      </c>
      <c r="AA268" s="7">
        <v>2001</v>
      </c>
      <c r="AB268" s="70">
        <v>303.79000000000002</v>
      </c>
      <c r="AC268" s="7">
        <v>10</v>
      </c>
      <c r="AD268" s="7">
        <v>1</v>
      </c>
      <c r="AE268" s="77">
        <v>229</v>
      </c>
      <c r="AF268" s="77">
        <v>91</v>
      </c>
      <c r="AG268" s="127">
        <f t="shared" si="4"/>
        <v>0.71562499999999996</v>
      </c>
    </row>
    <row r="269" spans="1:33" x14ac:dyDescent="0.3">
      <c r="A269" s="7">
        <v>116</v>
      </c>
      <c r="B269" s="7">
        <v>1</v>
      </c>
      <c r="C269" s="7" t="s">
        <v>598</v>
      </c>
      <c r="D269" s="7">
        <v>2003</v>
      </c>
      <c r="E269" s="7">
        <v>2004</v>
      </c>
      <c r="F269" s="70">
        <v>100</v>
      </c>
      <c r="G269" s="7">
        <v>10</v>
      </c>
      <c r="H269" s="7">
        <v>0</v>
      </c>
      <c r="I269" s="77">
        <v>358</v>
      </c>
      <c r="J269" s="77">
        <v>719</v>
      </c>
      <c r="K269" s="119" t="s">
        <v>95</v>
      </c>
      <c r="L269" s="7">
        <v>534</v>
      </c>
      <c r="M269" s="7">
        <v>1</v>
      </c>
      <c r="N269" s="7" t="s">
        <v>290</v>
      </c>
      <c r="O269" s="7">
        <v>1995</v>
      </c>
      <c r="P269" s="7">
        <v>1996</v>
      </c>
      <c r="Q269" s="70">
        <v>122.35</v>
      </c>
      <c r="R269" s="7">
        <v>10</v>
      </c>
      <c r="S269" s="7">
        <v>1</v>
      </c>
      <c r="T269" s="77">
        <v>1181</v>
      </c>
      <c r="U269" s="77">
        <v>355</v>
      </c>
      <c r="V269" s="119" t="s">
        <v>95</v>
      </c>
      <c r="W269" s="7">
        <v>229</v>
      </c>
      <c r="X269" s="7">
        <v>1</v>
      </c>
      <c r="Y269" s="7" t="s">
        <v>451</v>
      </c>
      <c r="Z269" s="7">
        <v>2001</v>
      </c>
      <c r="AA269" s="7">
        <v>2002</v>
      </c>
      <c r="AB269" s="70">
        <v>315</v>
      </c>
      <c r="AC269" s="7">
        <v>10</v>
      </c>
      <c r="AD269" s="7">
        <v>1</v>
      </c>
      <c r="AE269" s="77">
        <v>249</v>
      </c>
      <c r="AF269" s="77">
        <v>99</v>
      </c>
      <c r="AG269" s="127">
        <f t="shared" si="4"/>
        <v>0.71551724137931039</v>
      </c>
    </row>
    <row r="270" spans="1:33" x14ac:dyDescent="0.3">
      <c r="A270" s="7">
        <v>118</v>
      </c>
      <c r="B270" s="7">
        <v>1</v>
      </c>
      <c r="C270" s="7" t="s">
        <v>413</v>
      </c>
      <c r="D270" s="7">
        <v>1995</v>
      </c>
      <c r="E270" s="7">
        <v>1996</v>
      </c>
      <c r="F270" s="70">
        <v>406</v>
      </c>
      <c r="G270" s="7">
        <v>5</v>
      </c>
      <c r="H270" s="7">
        <v>0</v>
      </c>
      <c r="I270" s="77">
        <v>260</v>
      </c>
      <c r="J270" s="77">
        <v>614</v>
      </c>
      <c r="K270" s="119" t="s">
        <v>95</v>
      </c>
      <c r="L270" s="7">
        <v>547</v>
      </c>
      <c r="M270" s="7">
        <v>1</v>
      </c>
      <c r="N270" s="7" t="s">
        <v>427</v>
      </c>
      <c r="O270" s="7">
        <v>1995</v>
      </c>
      <c r="P270" s="7">
        <v>1996</v>
      </c>
      <c r="Q270" s="70">
        <v>425.54</v>
      </c>
      <c r="R270" s="7">
        <v>10</v>
      </c>
      <c r="S270" s="7">
        <v>1</v>
      </c>
      <c r="T270" s="77">
        <v>326</v>
      </c>
      <c r="U270" s="77">
        <v>217</v>
      </c>
      <c r="V270" s="119" t="s">
        <v>95</v>
      </c>
      <c r="W270" s="7">
        <v>238</v>
      </c>
      <c r="X270" s="7">
        <v>1</v>
      </c>
      <c r="Y270" s="7" t="s">
        <v>417</v>
      </c>
      <c r="Z270" s="7">
        <v>1995</v>
      </c>
      <c r="AA270" s="7">
        <v>1996</v>
      </c>
      <c r="AB270" s="70">
        <v>271.54000000000002</v>
      </c>
      <c r="AC270" s="7">
        <v>10</v>
      </c>
      <c r="AD270" s="7">
        <v>1</v>
      </c>
      <c r="AE270" s="77">
        <v>279</v>
      </c>
      <c r="AF270" s="77">
        <v>111</v>
      </c>
      <c r="AG270" s="127">
        <f t="shared" si="4"/>
        <v>0.7153846153846154</v>
      </c>
    </row>
    <row r="271" spans="1:33" x14ac:dyDescent="0.3">
      <c r="A271" s="7">
        <v>118</v>
      </c>
      <c r="B271" s="7">
        <v>1</v>
      </c>
      <c r="C271" s="7" t="s">
        <v>413</v>
      </c>
      <c r="D271" s="7">
        <v>1996</v>
      </c>
      <c r="E271" s="7">
        <v>1997</v>
      </c>
      <c r="F271" s="70">
        <v>315</v>
      </c>
      <c r="G271" s="7">
        <v>5</v>
      </c>
      <c r="H271" s="7">
        <v>1</v>
      </c>
      <c r="I271" s="77">
        <v>1129</v>
      </c>
      <c r="J271" s="77">
        <v>1028</v>
      </c>
      <c r="K271" s="119" t="s">
        <v>95</v>
      </c>
      <c r="L271" s="7">
        <v>553</v>
      </c>
      <c r="M271" s="7">
        <v>1</v>
      </c>
      <c r="N271" s="7" t="s">
        <v>428</v>
      </c>
      <c r="O271" s="7">
        <v>1995</v>
      </c>
      <c r="P271" s="7">
        <v>1996</v>
      </c>
      <c r="Q271" s="70">
        <v>439.14</v>
      </c>
      <c r="R271" s="7">
        <v>10</v>
      </c>
      <c r="S271" s="7">
        <v>1</v>
      </c>
      <c r="T271" s="77">
        <v>479</v>
      </c>
      <c r="U271" s="77">
        <v>81</v>
      </c>
      <c r="V271" s="119" t="s">
        <v>95</v>
      </c>
      <c r="W271" s="7">
        <v>31</v>
      </c>
      <c r="X271" s="7">
        <v>1</v>
      </c>
      <c r="Y271" s="7" t="s">
        <v>468</v>
      </c>
      <c r="Z271" s="7">
        <v>2008</v>
      </c>
      <c r="AA271" s="7">
        <v>2009</v>
      </c>
      <c r="AB271" s="70">
        <v>501</v>
      </c>
      <c r="AC271" s="7">
        <v>5</v>
      </c>
      <c r="AD271" s="7">
        <v>1</v>
      </c>
      <c r="AE271" s="67">
        <v>12821</v>
      </c>
      <c r="AF271" s="67">
        <v>5111</v>
      </c>
      <c r="AG271" s="127">
        <f t="shared" si="4"/>
        <v>0.7149788088333705</v>
      </c>
    </row>
    <row r="272" spans="1:33" x14ac:dyDescent="0.3">
      <c r="A272" s="7">
        <v>118</v>
      </c>
      <c r="B272" s="7">
        <v>1</v>
      </c>
      <c r="C272" s="7" t="s">
        <v>413</v>
      </c>
      <c r="D272" s="7">
        <v>2001</v>
      </c>
      <c r="E272" s="7">
        <v>2002</v>
      </c>
      <c r="F272" s="70">
        <v>315</v>
      </c>
      <c r="G272" s="7">
        <v>5</v>
      </c>
      <c r="H272" s="7">
        <v>0</v>
      </c>
      <c r="I272" s="77">
        <v>671</v>
      </c>
      <c r="J272" s="77">
        <v>701</v>
      </c>
      <c r="K272" s="119" t="s">
        <v>95</v>
      </c>
      <c r="L272" s="7">
        <v>564</v>
      </c>
      <c r="M272" s="7">
        <v>1</v>
      </c>
      <c r="N272" s="7" t="s">
        <v>429</v>
      </c>
      <c r="O272" s="7">
        <v>1995</v>
      </c>
      <c r="P272" s="7">
        <v>1996</v>
      </c>
      <c r="Q272" s="70">
        <v>281.24</v>
      </c>
      <c r="R272" s="7">
        <v>10</v>
      </c>
      <c r="S272" s="7">
        <v>0</v>
      </c>
      <c r="T272" s="77">
        <v>1263</v>
      </c>
      <c r="U272" s="77">
        <v>1371</v>
      </c>
      <c r="V272" s="119" t="s">
        <v>95</v>
      </c>
      <c r="W272" s="7">
        <v>146</v>
      </c>
      <c r="X272" s="7">
        <v>1</v>
      </c>
      <c r="Y272" s="7" t="s">
        <v>642</v>
      </c>
      <c r="Z272" s="7">
        <v>2005</v>
      </c>
      <c r="AA272" s="7">
        <v>2006</v>
      </c>
      <c r="AB272" s="70">
        <v>100</v>
      </c>
      <c r="AC272" s="7">
        <v>10</v>
      </c>
      <c r="AD272" s="10">
        <v>1</v>
      </c>
      <c r="AE272" s="67">
        <v>632</v>
      </c>
      <c r="AF272" s="67">
        <v>252</v>
      </c>
      <c r="AG272" s="127">
        <f t="shared" si="4"/>
        <v>0.71493212669683259</v>
      </c>
    </row>
    <row r="273" spans="1:33" x14ac:dyDescent="0.3">
      <c r="A273" s="7">
        <v>118</v>
      </c>
      <c r="B273" s="7">
        <v>1</v>
      </c>
      <c r="C273" s="7" t="s">
        <v>599</v>
      </c>
      <c r="D273" s="7">
        <v>2002</v>
      </c>
      <c r="E273" s="7">
        <v>2003</v>
      </c>
      <c r="F273" s="70">
        <v>375</v>
      </c>
      <c r="G273" s="7">
        <v>5</v>
      </c>
      <c r="H273" s="7">
        <v>1</v>
      </c>
      <c r="I273" s="77">
        <v>1042</v>
      </c>
      <c r="J273" s="77">
        <v>772</v>
      </c>
      <c r="K273" s="119" t="s">
        <v>95</v>
      </c>
      <c r="L273" s="7">
        <v>577</v>
      </c>
      <c r="M273" s="7">
        <v>1</v>
      </c>
      <c r="N273" s="7" t="s">
        <v>430</v>
      </c>
      <c r="O273" s="7">
        <v>1995</v>
      </c>
      <c r="P273" s="7">
        <v>1996</v>
      </c>
      <c r="Q273" s="70">
        <v>448.38</v>
      </c>
      <c r="R273" s="7">
        <v>5</v>
      </c>
      <c r="S273" s="7">
        <v>1</v>
      </c>
      <c r="T273" s="77">
        <v>202</v>
      </c>
      <c r="U273" s="77">
        <v>80</v>
      </c>
      <c r="V273" s="119" t="s">
        <v>95</v>
      </c>
      <c r="W273" s="7">
        <v>630</v>
      </c>
      <c r="X273" s="7">
        <v>1</v>
      </c>
      <c r="Y273" s="7" t="s">
        <v>393</v>
      </c>
      <c r="Z273" s="7">
        <v>2003</v>
      </c>
      <c r="AA273" s="7">
        <v>2004</v>
      </c>
      <c r="AB273" s="70">
        <v>1000</v>
      </c>
      <c r="AC273" s="7">
        <v>5</v>
      </c>
      <c r="AD273" s="7">
        <v>1</v>
      </c>
      <c r="AE273" s="77">
        <v>381</v>
      </c>
      <c r="AF273" s="77">
        <v>152</v>
      </c>
      <c r="AG273" s="127">
        <f t="shared" si="4"/>
        <v>0.71482176360225136</v>
      </c>
    </row>
    <row r="274" spans="1:33" x14ac:dyDescent="0.3">
      <c r="A274" s="7">
        <v>118</v>
      </c>
      <c r="B274" s="7">
        <v>1</v>
      </c>
      <c r="C274" s="7" t="s">
        <v>413</v>
      </c>
      <c r="D274" s="68">
        <v>2007</v>
      </c>
      <c r="E274" s="73">
        <v>2008</v>
      </c>
      <c r="F274" s="66">
        <v>550</v>
      </c>
      <c r="G274" s="7">
        <v>5</v>
      </c>
      <c r="H274" s="67">
        <v>1</v>
      </c>
      <c r="I274" s="67">
        <v>868</v>
      </c>
      <c r="J274" s="77">
        <v>417</v>
      </c>
      <c r="K274" s="119" t="s">
        <v>95</v>
      </c>
      <c r="L274" s="7">
        <v>622</v>
      </c>
      <c r="M274" s="7">
        <v>1</v>
      </c>
      <c r="N274" s="7" t="s">
        <v>431</v>
      </c>
      <c r="O274" s="7">
        <v>1995</v>
      </c>
      <c r="P274" s="7">
        <v>1996</v>
      </c>
      <c r="Q274" s="70">
        <v>611.54999999999995</v>
      </c>
      <c r="R274" s="7">
        <v>6</v>
      </c>
      <c r="S274" s="7">
        <v>1</v>
      </c>
      <c r="T274" s="77">
        <v>5671</v>
      </c>
      <c r="U274" s="77">
        <v>4176</v>
      </c>
      <c r="V274" s="119" t="s">
        <v>95</v>
      </c>
      <c r="W274" s="7">
        <v>207</v>
      </c>
      <c r="X274" s="7">
        <v>1</v>
      </c>
      <c r="Y274" s="7" t="s">
        <v>542</v>
      </c>
      <c r="Z274" s="68">
        <v>2009</v>
      </c>
      <c r="AA274" s="68">
        <v>2010</v>
      </c>
      <c r="AB274" s="66">
        <v>500</v>
      </c>
      <c r="AC274" s="68">
        <v>6</v>
      </c>
      <c r="AD274" s="67">
        <v>1</v>
      </c>
      <c r="AE274" s="67">
        <v>238</v>
      </c>
      <c r="AF274" s="67">
        <v>95</v>
      </c>
      <c r="AG274" s="127">
        <f t="shared" si="4"/>
        <v>0.71471471471471471</v>
      </c>
    </row>
    <row r="275" spans="1:33" x14ac:dyDescent="0.3">
      <c r="A275" s="7">
        <v>118</v>
      </c>
      <c r="B275" s="7">
        <v>1</v>
      </c>
      <c r="C275" s="7" t="s">
        <v>413</v>
      </c>
      <c r="D275" s="68">
        <v>2012</v>
      </c>
      <c r="E275" s="73">
        <v>2013</v>
      </c>
      <c r="F275" s="66">
        <v>589.36</v>
      </c>
      <c r="G275" s="7">
        <v>5</v>
      </c>
      <c r="H275" s="7">
        <v>1</v>
      </c>
      <c r="I275" s="67">
        <v>923</v>
      </c>
      <c r="J275" s="67">
        <v>671</v>
      </c>
      <c r="K275" s="119" t="s">
        <v>95</v>
      </c>
      <c r="L275" s="7">
        <v>627</v>
      </c>
      <c r="M275" s="7">
        <v>1</v>
      </c>
      <c r="N275" s="7" t="s">
        <v>432</v>
      </c>
      <c r="O275" s="7">
        <v>1995</v>
      </c>
      <c r="P275" s="7">
        <v>1996</v>
      </c>
      <c r="Q275" s="70">
        <v>315</v>
      </c>
      <c r="R275" s="7">
        <v>10</v>
      </c>
      <c r="S275" s="7">
        <v>1</v>
      </c>
      <c r="T275" s="77">
        <v>162</v>
      </c>
      <c r="U275" s="77">
        <v>108</v>
      </c>
      <c r="V275" s="119" t="s">
        <v>95</v>
      </c>
      <c r="W275" s="7">
        <v>740</v>
      </c>
      <c r="X275" s="7">
        <v>1</v>
      </c>
      <c r="Y275" s="7" t="s">
        <v>401</v>
      </c>
      <c r="Z275" s="7">
        <v>2011</v>
      </c>
      <c r="AA275" s="7">
        <v>2012</v>
      </c>
      <c r="AB275" s="70">
        <v>700</v>
      </c>
      <c r="AC275" s="7">
        <v>6</v>
      </c>
      <c r="AD275" s="7">
        <v>1</v>
      </c>
      <c r="AE275" s="67">
        <v>742</v>
      </c>
      <c r="AF275" s="67">
        <v>298</v>
      </c>
      <c r="AG275" s="127">
        <f t="shared" si="4"/>
        <v>0.71346153846153848</v>
      </c>
    </row>
    <row r="276" spans="1:33" x14ac:dyDescent="0.3">
      <c r="A276" s="7">
        <v>118</v>
      </c>
      <c r="B276" s="7">
        <v>1</v>
      </c>
      <c r="C276" s="7" t="s">
        <v>413</v>
      </c>
      <c r="D276" s="7">
        <v>2012</v>
      </c>
      <c r="E276" s="7">
        <v>2013</v>
      </c>
      <c r="F276" s="70">
        <v>109.21</v>
      </c>
      <c r="G276" s="7">
        <v>5</v>
      </c>
      <c r="H276" s="7">
        <v>0</v>
      </c>
      <c r="I276" s="67">
        <v>685</v>
      </c>
      <c r="J276" s="67">
        <v>891</v>
      </c>
      <c r="K276" s="119" t="s">
        <v>95</v>
      </c>
      <c r="L276" s="7">
        <v>656</v>
      </c>
      <c r="M276" s="7">
        <v>1</v>
      </c>
      <c r="N276" s="7" t="s">
        <v>229</v>
      </c>
      <c r="O276" s="7">
        <v>1995</v>
      </c>
      <c r="P276" s="7">
        <v>1996</v>
      </c>
      <c r="Q276" s="70">
        <v>442</v>
      </c>
      <c r="R276" s="7">
        <v>10</v>
      </c>
      <c r="S276" s="7">
        <v>1</v>
      </c>
      <c r="T276" s="77">
        <v>2507</v>
      </c>
      <c r="U276" s="77">
        <v>1464</v>
      </c>
      <c r="V276" s="119" t="s">
        <v>95</v>
      </c>
      <c r="W276" s="7">
        <v>22</v>
      </c>
      <c r="X276" s="7">
        <v>1</v>
      </c>
      <c r="Y276" s="7" t="s">
        <v>312</v>
      </c>
      <c r="Z276" s="68">
        <v>2009</v>
      </c>
      <c r="AA276" s="68">
        <v>2010</v>
      </c>
      <c r="AB276" s="66">
        <v>138</v>
      </c>
      <c r="AC276" s="68">
        <v>10</v>
      </c>
      <c r="AD276" s="67">
        <v>1</v>
      </c>
      <c r="AE276" s="67">
        <v>1613</v>
      </c>
      <c r="AF276" s="67">
        <v>649</v>
      </c>
      <c r="AG276" s="127">
        <f t="shared" si="4"/>
        <v>0.71308576480990271</v>
      </c>
    </row>
    <row r="277" spans="1:33" x14ac:dyDescent="0.3">
      <c r="A277" s="7">
        <v>126</v>
      </c>
      <c r="B277" s="7">
        <v>1</v>
      </c>
      <c r="C277" s="7" t="s">
        <v>262</v>
      </c>
      <c r="D277" s="7">
        <v>1991</v>
      </c>
      <c r="E277" s="7">
        <v>1994</v>
      </c>
      <c r="F277" s="70">
        <v>338</v>
      </c>
      <c r="G277" s="7">
        <v>5</v>
      </c>
      <c r="H277" s="7">
        <v>1</v>
      </c>
      <c r="I277" s="77" t="s">
        <v>763</v>
      </c>
      <c r="J277" s="77" t="s">
        <v>763</v>
      </c>
      <c r="K277" s="119" t="s">
        <v>95</v>
      </c>
      <c r="L277" s="7">
        <v>695</v>
      </c>
      <c r="M277" s="7">
        <v>1</v>
      </c>
      <c r="N277" s="7" t="s">
        <v>338</v>
      </c>
      <c r="O277" s="7">
        <v>1995</v>
      </c>
      <c r="P277" s="7">
        <v>1996</v>
      </c>
      <c r="Q277" s="70">
        <v>105</v>
      </c>
      <c r="R277" s="7">
        <v>10</v>
      </c>
      <c r="S277" s="7">
        <v>1</v>
      </c>
      <c r="T277" s="77">
        <v>1172</v>
      </c>
      <c r="U277" s="77">
        <v>698</v>
      </c>
      <c r="V277" s="119" t="s">
        <v>95</v>
      </c>
      <c r="W277" s="7">
        <v>31</v>
      </c>
      <c r="X277" s="7">
        <v>1</v>
      </c>
      <c r="Y277" s="7" t="s">
        <v>468</v>
      </c>
      <c r="Z277" s="7">
        <v>2003</v>
      </c>
      <c r="AA277" s="7">
        <v>2004</v>
      </c>
      <c r="AB277" s="70">
        <v>300</v>
      </c>
      <c r="AC277" s="7">
        <v>5</v>
      </c>
      <c r="AD277" s="7">
        <v>1</v>
      </c>
      <c r="AE277" s="77">
        <v>4524</v>
      </c>
      <c r="AF277" s="77">
        <v>1826</v>
      </c>
      <c r="AG277" s="127">
        <f t="shared" si="4"/>
        <v>0.7124409448818898</v>
      </c>
    </row>
    <row r="278" spans="1:33" x14ac:dyDescent="0.3">
      <c r="A278" s="7">
        <v>128</v>
      </c>
      <c r="B278" s="7">
        <v>1</v>
      </c>
      <c r="C278" s="7" t="s">
        <v>444</v>
      </c>
      <c r="D278" s="7">
        <v>1995</v>
      </c>
      <c r="E278" s="7">
        <v>1997</v>
      </c>
      <c r="F278" s="70">
        <v>422.03</v>
      </c>
      <c r="G278" s="7">
        <v>5</v>
      </c>
      <c r="H278" s="7">
        <v>1</v>
      </c>
      <c r="I278" s="77">
        <v>256</v>
      </c>
      <c r="J278" s="77">
        <v>54</v>
      </c>
      <c r="K278" s="119" t="s">
        <v>95</v>
      </c>
      <c r="L278" s="7">
        <v>717</v>
      </c>
      <c r="M278" s="7">
        <v>1</v>
      </c>
      <c r="N278" s="7" t="s">
        <v>345</v>
      </c>
      <c r="O278" s="7">
        <v>1995</v>
      </c>
      <c r="P278" s="7">
        <v>1996</v>
      </c>
      <c r="Q278" s="70">
        <v>322</v>
      </c>
      <c r="R278" s="7">
        <v>5</v>
      </c>
      <c r="S278" s="7">
        <v>1</v>
      </c>
      <c r="T278" s="77">
        <v>541</v>
      </c>
      <c r="U278" s="77">
        <v>396</v>
      </c>
      <c r="V278" s="119" t="s">
        <v>95</v>
      </c>
      <c r="W278" s="7">
        <v>91</v>
      </c>
      <c r="X278" s="7">
        <v>1</v>
      </c>
      <c r="Y278" s="7" t="s">
        <v>239</v>
      </c>
      <c r="Z278" s="7">
        <v>1997</v>
      </c>
      <c r="AA278" s="7">
        <v>1999</v>
      </c>
      <c r="AB278" s="70">
        <v>315</v>
      </c>
      <c r="AC278" s="7">
        <v>10</v>
      </c>
      <c r="AD278" s="7">
        <v>1</v>
      </c>
      <c r="AE278" s="77">
        <v>421</v>
      </c>
      <c r="AF278" s="77">
        <v>170</v>
      </c>
      <c r="AG278" s="127">
        <f t="shared" si="4"/>
        <v>0.71235194585448391</v>
      </c>
    </row>
    <row r="279" spans="1:33" x14ac:dyDescent="0.3">
      <c r="A279" s="7">
        <v>129</v>
      </c>
      <c r="B279" s="7">
        <v>1</v>
      </c>
      <c r="C279" s="7" t="s">
        <v>242</v>
      </c>
      <c r="D279" s="7">
        <v>1991</v>
      </c>
      <c r="E279" s="7">
        <v>1993</v>
      </c>
      <c r="F279" s="70">
        <v>170</v>
      </c>
      <c r="G279" s="7">
        <v>5</v>
      </c>
      <c r="H279" s="7">
        <v>0</v>
      </c>
      <c r="I279" s="77" t="s">
        <v>763</v>
      </c>
      <c r="J279" s="77" t="s">
        <v>763</v>
      </c>
      <c r="K279" s="119" t="s">
        <v>95</v>
      </c>
      <c r="L279" s="7">
        <v>721</v>
      </c>
      <c r="M279" s="7">
        <v>1</v>
      </c>
      <c r="N279" s="7" t="s">
        <v>433</v>
      </c>
      <c r="O279" s="7">
        <v>1995</v>
      </c>
      <c r="P279" s="7">
        <v>1996</v>
      </c>
      <c r="Q279" s="70">
        <v>367.41</v>
      </c>
      <c r="R279" s="7">
        <v>5</v>
      </c>
      <c r="S279" s="7">
        <v>1</v>
      </c>
      <c r="T279" s="77">
        <v>1569</v>
      </c>
      <c r="U279" s="77">
        <v>1167</v>
      </c>
      <c r="V279" s="119" t="s">
        <v>95</v>
      </c>
      <c r="W279" s="7">
        <v>482</v>
      </c>
      <c r="X279" s="7">
        <v>1</v>
      </c>
      <c r="Y279" s="7" t="s">
        <v>384</v>
      </c>
      <c r="Z279" s="7">
        <v>2013</v>
      </c>
      <c r="AA279" s="7">
        <v>2015</v>
      </c>
      <c r="AB279" s="7">
        <v>948.11</v>
      </c>
      <c r="AC279" s="7">
        <v>10</v>
      </c>
      <c r="AD279" s="7">
        <v>1</v>
      </c>
      <c r="AE279" s="77">
        <v>1246</v>
      </c>
      <c r="AF279" s="77">
        <v>505</v>
      </c>
      <c r="AG279" s="127">
        <f t="shared" si="4"/>
        <v>0.71159337521416333</v>
      </c>
    </row>
    <row r="280" spans="1:33" x14ac:dyDescent="0.3">
      <c r="A280" s="7">
        <v>129</v>
      </c>
      <c r="B280" s="7">
        <v>1</v>
      </c>
      <c r="C280" s="7" t="s">
        <v>242</v>
      </c>
      <c r="D280" s="7">
        <v>1999</v>
      </c>
      <c r="E280" s="7">
        <v>2000</v>
      </c>
      <c r="F280" s="70">
        <v>415</v>
      </c>
      <c r="G280" s="7">
        <v>10</v>
      </c>
      <c r="H280" s="7">
        <v>1</v>
      </c>
      <c r="I280" s="77">
        <v>832</v>
      </c>
      <c r="J280" s="77">
        <v>775</v>
      </c>
      <c r="K280" s="119" t="s">
        <v>95</v>
      </c>
      <c r="L280" s="7">
        <v>748</v>
      </c>
      <c r="M280" s="7">
        <v>1</v>
      </c>
      <c r="N280" s="7" t="s">
        <v>434</v>
      </c>
      <c r="O280" s="7">
        <v>1995</v>
      </c>
      <c r="P280" s="7">
        <v>1996</v>
      </c>
      <c r="Q280" s="70">
        <v>430.25</v>
      </c>
      <c r="R280" s="7">
        <v>10</v>
      </c>
      <c r="S280" s="7">
        <v>1</v>
      </c>
      <c r="T280" s="77">
        <v>935</v>
      </c>
      <c r="U280" s="77">
        <v>532</v>
      </c>
      <c r="V280" s="119" t="s">
        <v>95</v>
      </c>
      <c r="W280" s="7">
        <v>2854</v>
      </c>
      <c r="X280" s="7">
        <v>1</v>
      </c>
      <c r="Y280" s="7" t="s">
        <v>590</v>
      </c>
      <c r="Z280" s="7">
        <v>2001</v>
      </c>
      <c r="AA280" s="7">
        <v>2002</v>
      </c>
      <c r="AB280" s="70">
        <v>400</v>
      </c>
      <c r="AC280" s="7">
        <v>10</v>
      </c>
      <c r="AD280" s="7">
        <v>1</v>
      </c>
      <c r="AE280" s="77">
        <v>693</v>
      </c>
      <c r="AF280" s="77">
        <v>283</v>
      </c>
      <c r="AG280" s="127">
        <f t="shared" si="4"/>
        <v>0.71004098360655743</v>
      </c>
    </row>
    <row r="281" spans="1:33" x14ac:dyDescent="0.3">
      <c r="A281" s="7">
        <v>129</v>
      </c>
      <c r="B281" s="7">
        <v>1</v>
      </c>
      <c r="C281" s="7" t="s">
        <v>242</v>
      </c>
      <c r="D281" s="7">
        <v>2001</v>
      </c>
      <c r="E281" s="7">
        <v>2002</v>
      </c>
      <c r="F281" s="70">
        <v>300</v>
      </c>
      <c r="G281" s="7">
        <v>10</v>
      </c>
      <c r="H281" s="7">
        <v>0</v>
      </c>
      <c r="I281" s="77">
        <v>818</v>
      </c>
      <c r="J281" s="77">
        <v>912</v>
      </c>
      <c r="K281" s="119" t="s">
        <v>95</v>
      </c>
      <c r="L281" s="7">
        <v>763</v>
      </c>
      <c r="M281" s="7">
        <v>1</v>
      </c>
      <c r="N281" s="7" t="s">
        <v>435</v>
      </c>
      <c r="O281" s="7">
        <v>1995</v>
      </c>
      <c r="P281" s="7">
        <v>1996</v>
      </c>
      <c r="Q281" s="70">
        <v>405.29</v>
      </c>
      <c r="R281" s="7">
        <v>10</v>
      </c>
      <c r="S281" s="7">
        <v>1</v>
      </c>
      <c r="T281" s="77">
        <v>589</v>
      </c>
      <c r="U281" s="77">
        <v>119</v>
      </c>
      <c r="V281" s="119" t="s">
        <v>95</v>
      </c>
      <c r="W281" s="7">
        <v>417</v>
      </c>
      <c r="X281" s="7">
        <v>1</v>
      </c>
      <c r="Y281" s="7" t="s">
        <v>226</v>
      </c>
      <c r="Z281" s="7">
        <v>2005</v>
      </c>
      <c r="AA281" s="7">
        <v>2006</v>
      </c>
      <c r="AB281" s="70">
        <f>425-425.47</f>
        <v>-0.47000000000002728</v>
      </c>
      <c r="AC281" s="7">
        <v>5</v>
      </c>
      <c r="AD281" s="10">
        <v>1</v>
      </c>
      <c r="AE281" s="67">
        <v>506</v>
      </c>
      <c r="AF281" s="67">
        <v>207</v>
      </c>
      <c r="AG281" s="127">
        <f t="shared" si="4"/>
        <v>0.70967741935483875</v>
      </c>
    </row>
    <row r="282" spans="1:33" x14ac:dyDescent="0.3">
      <c r="A282" s="7">
        <v>129</v>
      </c>
      <c r="B282" s="7">
        <v>1</v>
      </c>
      <c r="C282" s="7" t="s">
        <v>242</v>
      </c>
      <c r="D282" s="7">
        <v>2002</v>
      </c>
      <c r="E282" s="7">
        <v>2003</v>
      </c>
      <c r="F282" s="70">
        <v>500</v>
      </c>
      <c r="G282" s="7">
        <v>10</v>
      </c>
      <c r="H282" s="7">
        <v>1</v>
      </c>
      <c r="I282" s="77">
        <v>1695</v>
      </c>
      <c r="J282" s="77">
        <v>1448</v>
      </c>
      <c r="K282" s="119" t="s">
        <v>95</v>
      </c>
      <c r="L282" s="7">
        <v>784</v>
      </c>
      <c r="M282" s="7">
        <v>1</v>
      </c>
      <c r="N282" s="7" t="s">
        <v>302</v>
      </c>
      <c r="O282" s="7">
        <v>1995</v>
      </c>
      <c r="P282" s="7">
        <v>1997</v>
      </c>
      <c r="Q282" s="70">
        <v>422.03</v>
      </c>
      <c r="R282" s="7">
        <v>5</v>
      </c>
      <c r="S282" s="7">
        <v>1</v>
      </c>
      <c r="T282" s="77">
        <v>564</v>
      </c>
      <c r="U282" s="77">
        <v>160</v>
      </c>
      <c r="V282" s="119" t="s">
        <v>95</v>
      </c>
      <c r="W282" s="7">
        <v>402</v>
      </c>
      <c r="X282" s="7">
        <v>1</v>
      </c>
      <c r="Y282" s="7" t="s">
        <v>282</v>
      </c>
      <c r="Z282" s="68">
        <v>2009</v>
      </c>
      <c r="AA282" s="68">
        <v>2010</v>
      </c>
      <c r="AB282" s="66">
        <v>549.94000000000005</v>
      </c>
      <c r="AC282" s="68">
        <v>7</v>
      </c>
      <c r="AD282" s="67">
        <v>1</v>
      </c>
      <c r="AE282" s="67">
        <v>276</v>
      </c>
      <c r="AF282" s="67">
        <v>113</v>
      </c>
      <c r="AG282" s="127">
        <f t="shared" si="4"/>
        <v>0.70951156812339333</v>
      </c>
    </row>
    <row r="283" spans="1:33" x14ac:dyDescent="0.3">
      <c r="A283" s="7">
        <v>129</v>
      </c>
      <c r="B283" s="7">
        <v>1</v>
      </c>
      <c r="C283" s="7" t="s">
        <v>242</v>
      </c>
      <c r="D283" s="7">
        <v>2006</v>
      </c>
      <c r="E283" s="10">
        <v>2007</v>
      </c>
      <c r="F283" s="70">
        <v>375</v>
      </c>
      <c r="G283" s="10">
        <v>10</v>
      </c>
      <c r="H283" s="7">
        <v>0</v>
      </c>
      <c r="I283" s="67">
        <v>1456</v>
      </c>
      <c r="J283" s="67">
        <v>1723</v>
      </c>
      <c r="K283" s="119" t="s">
        <v>95</v>
      </c>
      <c r="L283" s="7">
        <v>829</v>
      </c>
      <c r="M283" s="7">
        <v>1</v>
      </c>
      <c r="N283" s="7" t="s">
        <v>436</v>
      </c>
      <c r="O283" s="7">
        <v>1995</v>
      </c>
      <c r="P283" s="7">
        <v>1996</v>
      </c>
      <c r="Q283" s="70">
        <v>367.41</v>
      </c>
      <c r="R283" s="7">
        <v>6</v>
      </c>
      <c r="S283" s="7">
        <v>1</v>
      </c>
      <c r="T283" s="77">
        <v>2153</v>
      </c>
      <c r="U283" s="77">
        <v>649</v>
      </c>
      <c r="V283" s="119" t="s">
        <v>95</v>
      </c>
      <c r="W283" s="7">
        <v>252</v>
      </c>
      <c r="X283" s="7">
        <v>1</v>
      </c>
      <c r="Y283" s="7" t="s">
        <v>273</v>
      </c>
      <c r="Z283" s="7">
        <v>2000</v>
      </c>
      <c r="AA283" s="7">
        <v>2001</v>
      </c>
      <c r="AB283" s="70">
        <v>415</v>
      </c>
      <c r="AC283" s="7">
        <v>10</v>
      </c>
      <c r="AD283" s="7">
        <v>1</v>
      </c>
      <c r="AE283" s="77">
        <v>2725</v>
      </c>
      <c r="AF283" s="77">
        <v>1117</v>
      </c>
      <c r="AG283" s="127">
        <f t="shared" si="4"/>
        <v>0.70926600728787093</v>
      </c>
    </row>
    <row r="284" spans="1:33" x14ac:dyDescent="0.3">
      <c r="A284" s="7">
        <v>129</v>
      </c>
      <c r="B284" s="7">
        <v>1</v>
      </c>
      <c r="C284" s="7" t="s">
        <v>242</v>
      </c>
      <c r="D284" s="68">
        <v>2009</v>
      </c>
      <c r="E284" s="68">
        <v>2010</v>
      </c>
      <c r="F284" s="66">
        <v>469.65</v>
      </c>
      <c r="G284" s="68">
        <v>10</v>
      </c>
      <c r="H284" s="67">
        <v>0</v>
      </c>
      <c r="I284" s="67">
        <v>807</v>
      </c>
      <c r="J284" s="67">
        <v>913</v>
      </c>
      <c r="K284" s="119" t="s">
        <v>95</v>
      </c>
      <c r="L284" s="7">
        <v>831</v>
      </c>
      <c r="M284" s="7">
        <v>1</v>
      </c>
      <c r="N284" s="7" t="s">
        <v>354</v>
      </c>
      <c r="O284" s="7">
        <v>1995</v>
      </c>
      <c r="P284" s="7">
        <v>1997</v>
      </c>
      <c r="Q284" s="70">
        <v>438.57</v>
      </c>
      <c r="R284" s="7">
        <v>5</v>
      </c>
      <c r="S284" s="7">
        <v>1</v>
      </c>
      <c r="T284" s="77">
        <v>3166</v>
      </c>
      <c r="U284" s="77">
        <v>2148</v>
      </c>
      <c r="V284" s="119" t="s">
        <v>95</v>
      </c>
      <c r="W284" s="7">
        <v>1.2</v>
      </c>
      <c r="X284" s="7">
        <v>3</v>
      </c>
      <c r="Y284" s="7" t="s">
        <v>446</v>
      </c>
      <c r="Z284" s="7">
        <v>2008</v>
      </c>
      <c r="AA284" s="7">
        <v>2009</v>
      </c>
      <c r="AB284" s="70">
        <v>585.22</v>
      </c>
      <c r="AC284" s="7">
        <v>8</v>
      </c>
      <c r="AD284" s="7">
        <v>1</v>
      </c>
      <c r="AE284" s="67">
        <v>131390</v>
      </c>
      <c r="AF284" s="67">
        <v>53939</v>
      </c>
      <c r="AG284" s="127">
        <f t="shared" si="4"/>
        <v>0.70895542521677668</v>
      </c>
    </row>
    <row r="285" spans="1:33" x14ac:dyDescent="0.3">
      <c r="A285" s="7">
        <v>129</v>
      </c>
      <c r="B285" s="7">
        <v>1</v>
      </c>
      <c r="C285" s="7" t="s">
        <v>242</v>
      </c>
      <c r="D285" s="7">
        <v>2011</v>
      </c>
      <c r="E285" s="7">
        <v>2012</v>
      </c>
      <c r="F285" s="7">
        <v>194.64999999999998</v>
      </c>
      <c r="G285" s="7">
        <v>10</v>
      </c>
      <c r="H285" s="7">
        <v>1</v>
      </c>
      <c r="I285" s="77">
        <v>1542</v>
      </c>
      <c r="J285" s="77">
        <v>690</v>
      </c>
      <c r="K285" s="119" t="s">
        <v>95</v>
      </c>
      <c r="L285" s="7">
        <v>850</v>
      </c>
      <c r="M285" s="7">
        <v>1</v>
      </c>
      <c r="N285" s="7" t="s">
        <v>437</v>
      </c>
      <c r="O285" s="7">
        <v>1995</v>
      </c>
      <c r="P285" s="7">
        <v>1996</v>
      </c>
      <c r="Q285" s="70">
        <v>532.49</v>
      </c>
      <c r="R285" s="7">
        <v>5</v>
      </c>
      <c r="S285" s="7">
        <v>0</v>
      </c>
      <c r="T285" s="77">
        <v>198</v>
      </c>
      <c r="U285" s="77">
        <v>268</v>
      </c>
      <c r="V285" s="119" t="s">
        <v>95</v>
      </c>
      <c r="W285" s="7">
        <v>877</v>
      </c>
      <c r="X285" s="7">
        <v>1</v>
      </c>
      <c r="Y285" s="7" t="s">
        <v>261</v>
      </c>
      <c r="Z285" s="7">
        <v>1997</v>
      </c>
      <c r="AA285" s="7">
        <v>1998</v>
      </c>
      <c r="AB285" s="70">
        <v>97</v>
      </c>
      <c r="AC285" s="7">
        <v>10</v>
      </c>
      <c r="AD285" s="7">
        <v>1</v>
      </c>
      <c r="AE285" s="77">
        <v>1389</v>
      </c>
      <c r="AF285" s="77">
        <v>573</v>
      </c>
      <c r="AG285" s="127">
        <f t="shared" si="4"/>
        <v>0.70795107033639149</v>
      </c>
    </row>
    <row r="286" spans="1:33" x14ac:dyDescent="0.3">
      <c r="A286" s="7">
        <v>129</v>
      </c>
      <c r="B286" s="7">
        <v>1</v>
      </c>
      <c r="C286" s="7" t="s">
        <v>242</v>
      </c>
      <c r="D286" s="7">
        <v>2011</v>
      </c>
      <c r="E286" s="7">
        <v>2012</v>
      </c>
      <c r="F286" s="7">
        <v>200</v>
      </c>
      <c r="G286" s="7">
        <v>10</v>
      </c>
      <c r="H286" s="7">
        <v>1</v>
      </c>
      <c r="I286" s="77">
        <v>1396</v>
      </c>
      <c r="J286" s="77">
        <v>826</v>
      </c>
      <c r="K286" s="119" t="s">
        <v>95</v>
      </c>
      <c r="L286" s="7">
        <v>876</v>
      </c>
      <c r="M286" s="7">
        <v>1</v>
      </c>
      <c r="N286" s="7" t="s">
        <v>356</v>
      </c>
      <c r="O286" s="7">
        <v>1995</v>
      </c>
      <c r="P286" s="7">
        <v>1997</v>
      </c>
      <c r="Q286" s="70">
        <v>238.77</v>
      </c>
      <c r="R286" s="7">
        <v>5</v>
      </c>
      <c r="S286" s="7">
        <v>1</v>
      </c>
      <c r="T286" s="77">
        <v>344</v>
      </c>
      <c r="U286" s="77">
        <v>211</v>
      </c>
      <c r="V286" s="119" t="s">
        <v>95</v>
      </c>
      <c r="W286" s="7">
        <v>601</v>
      </c>
      <c r="X286" s="7">
        <v>1</v>
      </c>
      <c r="Y286" s="7" t="s">
        <v>293</v>
      </c>
      <c r="Z286" s="7">
        <v>2013</v>
      </c>
      <c r="AA286" s="7">
        <v>2014</v>
      </c>
      <c r="AB286" s="7">
        <v>466.55999999999995</v>
      </c>
      <c r="AC286" s="7">
        <v>10</v>
      </c>
      <c r="AD286" s="7">
        <v>1</v>
      </c>
      <c r="AE286" s="77">
        <v>630</v>
      </c>
      <c r="AF286" s="77">
        <v>260</v>
      </c>
      <c r="AG286" s="127">
        <f t="shared" si="4"/>
        <v>0.7078651685393258</v>
      </c>
    </row>
    <row r="287" spans="1:33" x14ac:dyDescent="0.3">
      <c r="A287" s="7">
        <v>138</v>
      </c>
      <c r="B287" s="7">
        <v>1</v>
      </c>
      <c r="C287" s="7" t="s">
        <v>243</v>
      </c>
      <c r="D287" s="7">
        <v>1991</v>
      </c>
      <c r="E287" s="7">
        <v>1993</v>
      </c>
      <c r="F287" s="70">
        <v>305</v>
      </c>
      <c r="G287" s="7">
        <v>5</v>
      </c>
      <c r="H287" s="7">
        <v>0</v>
      </c>
      <c r="I287" s="77" t="s">
        <v>763</v>
      </c>
      <c r="J287" s="77" t="s">
        <v>763</v>
      </c>
      <c r="K287" s="119" t="s">
        <v>95</v>
      </c>
      <c r="L287" s="7">
        <v>877</v>
      </c>
      <c r="M287" s="7">
        <v>1</v>
      </c>
      <c r="N287" s="7" t="s">
        <v>261</v>
      </c>
      <c r="O287" s="7">
        <v>1995</v>
      </c>
      <c r="P287" s="7">
        <v>1996</v>
      </c>
      <c r="Q287" s="70">
        <v>235.84</v>
      </c>
      <c r="R287" s="7">
        <v>10</v>
      </c>
      <c r="S287" s="7">
        <v>1</v>
      </c>
      <c r="T287" s="77">
        <v>2942</v>
      </c>
      <c r="U287" s="77">
        <v>2244</v>
      </c>
      <c r="V287" s="119" t="s">
        <v>95</v>
      </c>
      <c r="W287" s="7">
        <v>514</v>
      </c>
      <c r="X287" s="7">
        <v>1</v>
      </c>
      <c r="Y287" s="7" t="s">
        <v>426</v>
      </c>
      <c r="Z287" s="7">
        <v>1995</v>
      </c>
      <c r="AA287" s="7">
        <v>1996</v>
      </c>
      <c r="AB287" s="70">
        <v>372</v>
      </c>
      <c r="AC287" s="7">
        <v>5</v>
      </c>
      <c r="AD287" s="7">
        <v>1</v>
      </c>
      <c r="AE287" s="77">
        <v>353</v>
      </c>
      <c r="AF287" s="77">
        <v>146</v>
      </c>
      <c r="AG287" s="127">
        <f t="shared" si="4"/>
        <v>0.70741482965931868</v>
      </c>
    </row>
    <row r="288" spans="1:33" x14ac:dyDescent="0.3">
      <c r="A288" s="7">
        <v>138</v>
      </c>
      <c r="B288" s="7">
        <v>1</v>
      </c>
      <c r="C288" s="7" t="s">
        <v>243</v>
      </c>
      <c r="D288" s="7">
        <v>1993</v>
      </c>
      <c r="E288" s="7">
        <v>1994</v>
      </c>
      <c r="F288" s="70">
        <v>426</v>
      </c>
      <c r="G288" s="7">
        <v>5</v>
      </c>
      <c r="H288" s="7">
        <v>1</v>
      </c>
      <c r="I288" s="77" t="s">
        <v>763</v>
      </c>
      <c r="J288" s="77" t="s">
        <v>763</v>
      </c>
      <c r="K288" s="119" t="s">
        <v>95</v>
      </c>
      <c r="L288" s="7">
        <v>914</v>
      </c>
      <c r="M288" s="7">
        <v>1</v>
      </c>
      <c r="N288" s="7" t="s">
        <v>438</v>
      </c>
      <c r="O288" s="7">
        <v>1995</v>
      </c>
      <c r="P288" s="7">
        <v>1996</v>
      </c>
      <c r="Q288" s="70">
        <v>913.15</v>
      </c>
      <c r="R288" s="7">
        <v>5</v>
      </c>
      <c r="S288" s="7">
        <v>1</v>
      </c>
      <c r="T288" s="77">
        <v>406</v>
      </c>
      <c r="U288" s="77">
        <v>158</v>
      </c>
      <c r="V288" s="119" t="s">
        <v>95</v>
      </c>
      <c r="W288" s="7">
        <v>601</v>
      </c>
      <c r="X288" s="7">
        <v>1</v>
      </c>
      <c r="Y288" s="7" t="s">
        <v>293</v>
      </c>
      <c r="Z288" s="7">
        <v>2005</v>
      </c>
      <c r="AA288" s="7">
        <v>2006</v>
      </c>
      <c r="AB288" s="70">
        <v>700</v>
      </c>
      <c r="AC288" s="7">
        <v>10</v>
      </c>
      <c r="AD288" s="10">
        <v>1</v>
      </c>
      <c r="AE288" s="67">
        <v>435</v>
      </c>
      <c r="AF288" s="67">
        <v>180</v>
      </c>
      <c r="AG288" s="127">
        <f t="shared" si="4"/>
        <v>0.70731707317073167</v>
      </c>
    </row>
    <row r="289" spans="1:33" x14ac:dyDescent="0.3">
      <c r="A289" s="7">
        <v>138</v>
      </c>
      <c r="B289" s="7">
        <v>1</v>
      </c>
      <c r="C289" s="7" t="s">
        <v>243</v>
      </c>
      <c r="D289" s="7">
        <v>1997</v>
      </c>
      <c r="E289" s="7">
        <v>1999</v>
      </c>
      <c r="F289" s="70">
        <v>315</v>
      </c>
      <c r="G289" s="7">
        <v>10</v>
      </c>
      <c r="H289" s="7">
        <v>0</v>
      </c>
      <c r="I289" s="77">
        <v>672</v>
      </c>
      <c r="J289" s="77">
        <v>885</v>
      </c>
      <c r="K289" s="119" t="s">
        <v>95</v>
      </c>
      <c r="L289" s="7">
        <v>2143</v>
      </c>
      <c r="M289" s="7">
        <v>1</v>
      </c>
      <c r="N289" s="7" t="s">
        <v>439</v>
      </c>
      <c r="O289" s="7">
        <v>1995</v>
      </c>
      <c r="P289" s="7">
        <v>1996</v>
      </c>
      <c r="Q289" s="70">
        <v>229.54</v>
      </c>
      <c r="R289" s="7">
        <v>10</v>
      </c>
      <c r="S289" s="7">
        <v>1</v>
      </c>
      <c r="T289" s="77">
        <v>543</v>
      </c>
      <c r="U289" s="77">
        <v>259</v>
      </c>
      <c r="V289" s="119" t="s">
        <v>95</v>
      </c>
      <c r="W289" s="7">
        <v>273</v>
      </c>
      <c r="X289" s="7">
        <v>1</v>
      </c>
      <c r="Y289" s="7" t="s">
        <v>321</v>
      </c>
      <c r="Z289" s="7">
        <v>1998</v>
      </c>
      <c r="AA289" s="7">
        <v>1999</v>
      </c>
      <c r="AB289" s="70">
        <v>555.4</v>
      </c>
      <c r="AC289" s="7">
        <v>5</v>
      </c>
      <c r="AD289" s="7">
        <v>1</v>
      </c>
      <c r="AE289" s="77">
        <v>14414</v>
      </c>
      <c r="AF289" s="77">
        <v>5972</v>
      </c>
      <c r="AG289" s="127">
        <f t="shared" si="4"/>
        <v>0.70705386049249486</v>
      </c>
    </row>
    <row r="290" spans="1:33" x14ac:dyDescent="0.3">
      <c r="A290" s="7">
        <v>138</v>
      </c>
      <c r="B290" s="7">
        <v>1</v>
      </c>
      <c r="C290" s="7" t="s">
        <v>243</v>
      </c>
      <c r="D290" s="7">
        <v>1998</v>
      </c>
      <c r="E290" s="7">
        <v>1999</v>
      </c>
      <c r="F290" s="70">
        <v>315</v>
      </c>
      <c r="G290" s="7">
        <v>5</v>
      </c>
      <c r="H290" s="7">
        <v>1</v>
      </c>
      <c r="I290" s="77">
        <v>3688</v>
      </c>
      <c r="J290" s="77">
        <v>2911</v>
      </c>
      <c r="K290" s="119" t="s">
        <v>95</v>
      </c>
      <c r="L290" s="7">
        <v>2149</v>
      </c>
      <c r="M290" s="7">
        <v>1</v>
      </c>
      <c r="N290" s="7" t="s">
        <v>440</v>
      </c>
      <c r="O290" s="7">
        <v>1995</v>
      </c>
      <c r="P290" s="7">
        <v>1996</v>
      </c>
      <c r="Q290" s="70">
        <v>238.5</v>
      </c>
      <c r="R290" s="7">
        <v>10</v>
      </c>
      <c r="S290" s="7">
        <v>1</v>
      </c>
      <c r="T290" s="77">
        <v>681</v>
      </c>
      <c r="U290" s="77">
        <v>522</v>
      </c>
      <c r="V290" s="119" t="s">
        <v>95</v>
      </c>
      <c r="W290" s="7">
        <v>727</v>
      </c>
      <c r="X290" s="7">
        <v>1</v>
      </c>
      <c r="Y290" s="7" t="s">
        <v>260</v>
      </c>
      <c r="Z290" s="7">
        <v>2015</v>
      </c>
      <c r="AA290" s="7">
        <v>2016</v>
      </c>
      <c r="AB290" s="70">
        <v>653.96</v>
      </c>
      <c r="AC290" s="7">
        <v>10</v>
      </c>
      <c r="AD290" s="7">
        <v>1</v>
      </c>
      <c r="AE290" s="67">
        <v>1853</v>
      </c>
      <c r="AF290" s="67">
        <v>771</v>
      </c>
      <c r="AG290" s="127">
        <f t="shared" si="4"/>
        <v>0.70617378048780488</v>
      </c>
    </row>
    <row r="291" spans="1:33" x14ac:dyDescent="0.3">
      <c r="A291" s="7">
        <v>138</v>
      </c>
      <c r="B291" s="7">
        <v>1</v>
      </c>
      <c r="C291" s="7" t="s">
        <v>243</v>
      </c>
      <c r="D291" s="7">
        <v>2001</v>
      </c>
      <c r="E291" s="7">
        <v>2002</v>
      </c>
      <c r="F291" s="70">
        <v>439</v>
      </c>
      <c r="G291" s="7">
        <v>5</v>
      </c>
      <c r="H291" s="7">
        <v>0</v>
      </c>
      <c r="I291" s="77">
        <v>1984</v>
      </c>
      <c r="J291" s="77">
        <v>2292</v>
      </c>
      <c r="K291" s="119" t="s">
        <v>95</v>
      </c>
      <c r="L291" s="7">
        <v>2153</v>
      </c>
      <c r="M291" s="7">
        <v>1</v>
      </c>
      <c r="N291" s="7" t="s">
        <v>445</v>
      </c>
      <c r="O291" s="7">
        <v>1995</v>
      </c>
      <c r="P291" s="7">
        <v>1997</v>
      </c>
      <c r="Q291" s="70">
        <v>422.03</v>
      </c>
      <c r="R291" s="7">
        <v>5</v>
      </c>
      <c r="S291" s="7">
        <v>1</v>
      </c>
      <c r="T291" s="77">
        <v>527</v>
      </c>
      <c r="U291" s="77">
        <v>443</v>
      </c>
      <c r="V291" s="119" t="s">
        <v>95</v>
      </c>
      <c r="W291" s="7">
        <v>181</v>
      </c>
      <c r="X291" s="7">
        <v>1</v>
      </c>
      <c r="Y291" s="7" t="s">
        <v>470</v>
      </c>
      <c r="Z291" s="7">
        <v>2011</v>
      </c>
      <c r="AA291" s="7">
        <v>2012</v>
      </c>
      <c r="AB291" s="70">
        <v>199.24</v>
      </c>
      <c r="AC291" s="7">
        <v>10</v>
      </c>
      <c r="AD291" s="7">
        <v>1</v>
      </c>
      <c r="AE291" s="67">
        <v>7036</v>
      </c>
      <c r="AF291" s="67">
        <v>2934</v>
      </c>
      <c r="AG291" s="127">
        <f t="shared" si="4"/>
        <v>0.70571715145436309</v>
      </c>
    </row>
    <row r="292" spans="1:33" x14ac:dyDescent="0.3">
      <c r="A292" s="7">
        <v>138</v>
      </c>
      <c r="B292" s="7">
        <v>1</v>
      </c>
      <c r="C292" s="7" t="s">
        <v>243</v>
      </c>
      <c r="D292" s="7">
        <v>2001</v>
      </c>
      <c r="E292" s="7">
        <v>2003</v>
      </c>
      <c r="F292" s="70">
        <v>126</v>
      </c>
      <c r="G292" s="7">
        <v>10</v>
      </c>
      <c r="H292" s="7">
        <v>0</v>
      </c>
      <c r="I292" s="77">
        <v>1984</v>
      </c>
      <c r="J292" s="77">
        <v>2292</v>
      </c>
      <c r="K292" s="119" t="s">
        <v>95</v>
      </c>
      <c r="L292" s="7">
        <v>2165</v>
      </c>
      <c r="M292" s="7">
        <v>1</v>
      </c>
      <c r="N292" s="7" t="s">
        <v>406</v>
      </c>
      <c r="O292" s="7">
        <v>1995</v>
      </c>
      <c r="P292" s="7">
        <v>1996</v>
      </c>
      <c r="Q292" s="70">
        <v>242.59</v>
      </c>
      <c r="R292" s="7">
        <v>7</v>
      </c>
      <c r="S292" s="7">
        <v>1</v>
      </c>
      <c r="T292" s="77">
        <v>565</v>
      </c>
      <c r="U292" s="77">
        <v>110</v>
      </c>
      <c r="V292" s="119" t="s">
        <v>95</v>
      </c>
      <c r="W292" s="7">
        <v>422</v>
      </c>
      <c r="X292" s="7">
        <v>1</v>
      </c>
      <c r="Y292" s="7" t="s">
        <v>227</v>
      </c>
      <c r="Z292" s="7">
        <v>1995</v>
      </c>
      <c r="AA292" s="7">
        <v>1996</v>
      </c>
      <c r="AB292" s="70">
        <v>328.4</v>
      </c>
      <c r="AC292" s="7">
        <v>1</v>
      </c>
      <c r="AD292" s="7">
        <v>1</v>
      </c>
      <c r="AE292" s="77">
        <v>1651</v>
      </c>
      <c r="AF292" s="77">
        <v>690</v>
      </c>
      <c r="AG292" s="127">
        <f t="shared" si="4"/>
        <v>0.70525416488680048</v>
      </c>
    </row>
    <row r="293" spans="1:33" x14ac:dyDescent="0.3">
      <c r="A293" s="7">
        <v>138</v>
      </c>
      <c r="B293" s="7">
        <v>1</v>
      </c>
      <c r="C293" s="7" t="s">
        <v>243</v>
      </c>
      <c r="D293" s="7">
        <v>2002</v>
      </c>
      <c r="E293" s="7">
        <v>2003</v>
      </c>
      <c r="F293" s="70">
        <v>500</v>
      </c>
      <c r="G293" s="7">
        <v>7</v>
      </c>
      <c r="H293" s="7">
        <v>0</v>
      </c>
      <c r="I293" s="77">
        <v>3472</v>
      </c>
      <c r="J293" s="77">
        <v>4301</v>
      </c>
      <c r="K293" s="119" t="s">
        <v>95</v>
      </c>
      <c r="L293" s="7">
        <v>2190</v>
      </c>
      <c r="M293" s="7">
        <v>1</v>
      </c>
      <c r="N293" s="7" t="s">
        <v>442</v>
      </c>
      <c r="O293" s="7">
        <v>1995</v>
      </c>
      <c r="P293" s="7">
        <v>1996</v>
      </c>
      <c r="Q293" s="70">
        <v>222.8</v>
      </c>
      <c r="R293" s="7">
        <v>10</v>
      </c>
      <c r="S293" s="7">
        <v>1</v>
      </c>
      <c r="T293" s="77">
        <v>587</v>
      </c>
      <c r="U293" s="77">
        <v>575</v>
      </c>
      <c r="V293" s="119" t="s">
        <v>95</v>
      </c>
      <c r="W293" s="7">
        <v>192</v>
      </c>
      <c r="X293" s="7">
        <v>1</v>
      </c>
      <c r="Y293" s="7" t="s">
        <v>318</v>
      </c>
      <c r="Z293" s="7">
        <v>1995</v>
      </c>
      <c r="AA293" s="7">
        <v>1996</v>
      </c>
      <c r="AB293" s="70">
        <v>244</v>
      </c>
      <c r="AC293" s="7">
        <v>10</v>
      </c>
      <c r="AD293" s="7">
        <v>1</v>
      </c>
      <c r="AE293" s="77">
        <v>1626</v>
      </c>
      <c r="AF293" s="77">
        <v>680</v>
      </c>
      <c r="AG293" s="127">
        <f t="shared" si="4"/>
        <v>0.70511708586296618</v>
      </c>
    </row>
    <row r="294" spans="1:33" x14ac:dyDescent="0.3">
      <c r="A294" s="7">
        <v>138</v>
      </c>
      <c r="B294" s="7">
        <v>1</v>
      </c>
      <c r="C294" s="7" t="s">
        <v>243</v>
      </c>
      <c r="D294" s="7">
        <v>2003</v>
      </c>
      <c r="E294" s="7">
        <v>2004</v>
      </c>
      <c r="F294" s="70">
        <v>550</v>
      </c>
      <c r="G294" s="7">
        <v>5</v>
      </c>
      <c r="H294" s="7">
        <v>0</v>
      </c>
      <c r="I294" s="77">
        <v>1778</v>
      </c>
      <c r="J294" s="77">
        <v>2423</v>
      </c>
      <c r="K294" s="119" t="s">
        <v>95</v>
      </c>
      <c r="L294" s="7">
        <v>2342</v>
      </c>
      <c r="M294" s="7">
        <v>1</v>
      </c>
      <c r="N294" s="7" t="s">
        <v>443</v>
      </c>
      <c r="O294" s="7">
        <v>1995</v>
      </c>
      <c r="P294" s="7">
        <v>1996</v>
      </c>
      <c r="Q294" s="70">
        <v>420.38</v>
      </c>
      <c r="R294" s="7">
        <v>5</v>
      </c>
      <c r="S294" s="7">
        <v>0</v>
      </c>
      <c r="T294" s="77">
        <v>395</v>
      </c>
      <c r="U294" s="77">
        <v>749</v>
      </c>
      <c r="V294" s="119" t="s">
        <v>95</v>
      </c>
      <c r="W294" s="7">
        <v>273</v>
      </c>
      <c r="X294" s="7">
        <v>1</v>
      </c>
      <c r="Y294" s="7" t="s">
        <v>722</v>
      </c>
      <c r="Z294" s="7">
        <v>2017</v>
      </c>
      <c r="AA294" s="7">
        <v>2018</v>
      </c>
      <c r="AB294" s="7">
        <v>1857.46</v>
      </c>
      <c r="AC294" s="7">
        <v>2</v>
      </c>
      <c r="AD294" s="7">
        <v>1</v>
      </c>
      <c r="AE294" s="77">
        <v>7935</v>
      </c>
      <c r="AF294" s="77">
        <v>3319</v>
      </c>
      <c r="AG294" s="127">
        <f t="shared" si="4"/>
        <v>0.70508263728452103</v>
      </c>
    </row>
    <row r="295" spans="1:33" x14ac:dyDescent="0.3">
      <c r="A295" s="7">
        <v>138</v>
      </c>
      <c r="B295" s="7">
        <v>1</v>
      </c>
      <c r="C295" s="7" t="s">
        <v>243</v>
      </c>
      <c r="D295" s="7">
        <v>2003</v>
      </c>
      <c r="E295" s="7">
        <v>2004</v>
      </c>
      <c r="F295" s="70">
        <v>125</v>
      </c>
      <c r="G295" s="7">
        <v>5</v>
      </c>
      <c r="H295" s="7">
        <v>0</v>
      </c>
      <c r="I295" s="77">
        <v>1628</v>
      </c>
      <c r="J295" s="77">
        <v>2564</v>
      </c>
      <c r="K295" s="119" t="s">
        <v>95</v>
      </c>
      <c r="L295" s="7">
        <v>2835</v>
      </c>
      <c r="M295" s="7">
        <v>1</v>
      </c>
      <c r="N295" s="7" t="s">
        <v>146</v>
      </c>
      <c r="O295" s="7">
        <v>1995</v>
      </c>
      <c r="P295" s="7">
        <v>1996</v>
      </c>
      <c r="Q295" s="70">
        <v>731</v>
      </c>
      <c r="R295" s="7">
        <v>5</v>
      </c>
      <c r="S295" s="7">
        <v>1</v>
      </c>
      <c r="T295" s="77">
        <v>1331</v>
      </c>
      <c r="U295" s="77">
        <v>614</v>
      </c>
      <c r="V295" s="119" t="s">
        <v>95</v>
      </c>
      <c r="W295" s="7">
        <v>273</v>
      </c>
      <c r="X295" s="7">
        <v>1</v>
      </c>
      <c r="Y295" s="7" t="s">
        <v>722</v>
      </c>
      <c r="Z295" s="7">
        <v>2017</v>
      </c>
      <c r="AA295" s="7">
        <v>2020</v>
      </c>
      <c r="AB295" s="7">
        <v>2075.0700000000002</v>
      </c>
      <c r="AC295" s="7">
        <v>8</v>
      </c>
      <c r="AD295" s="7">
        <v>1</v>
      </c>
      <c r="AE295" s="77">
        <v>7935</v>
      </c>
      <c r="AF295" s="77">
        <v>3319</v>
      </c>
      <c r="AG295" s="127">
        <f t="shared" si="4"/>
        <v>0.70508263728452103</v>
      </c>
    </row>
    <row r="296" spans="1:33" x14ac:dyDescent="0.3">
      <c r="A296" s="7">
        <v>138</v>
      </c>
      <c r="B296" s="7">
        <v>1</v>
      </c>
      <c r="C296" s="7" t="s">
        <v>243</v>
      </c>
      <c r="D296" s="7">
        <v>2004</v>
      </c>
      <c r="E296" s="7">
        <v>2005</v>
      </c>
      <c r="F296" s="70">
        <v>500</v>
      </c>
      <c r="G296" s="7">
        <v>5</v>
      </c>
      <c r="H296" s="7">
        <v>0</v>
      </c>
      <c r="I296" s="77">
        <v>3456</v>
      </c>
      <c r="J296" s="77">
        <v>6483</v>
      </c>
      <c r="K296" s="119" t="s">
        <v>95</v>
      </c>
      <c r="L296" s="7">
        <v>1</v>
      </c>
      <c r="M296" s="7">
        <v>3</v>
      </c>
      <c r="N296" s="7" t="s">
        <v>446</v>
      </c>
      <c r="O296" s="7">
        <v>1996</v>
      </c>
      <c r="P296" s="7">
        <v>1997</v>
      </c>
      <c r="Q296" s="70">
        <v>585</v>
      </c>
      <c r="R296" s="7">
        <v>5</v>
      </c>
      <c r="S296" s="7">
        <v>1</v>
      </c>
      <c r="T296" s="77">
        <v>105991</v>
      </c>
      <c r="U296" s="77">
        <v>44738</v>
      </c>
      <c r="V296" s="119" t="s">
        <v>95</v>
      </c>
      <c r="W296" s="82">
        <v>2342</v>
      </c>
      <c r="X296" s="82">
        <v>1</v>
      </c>
      <c r="Y296" s="82" t="s">
        <v>143</v>
      </c>
      <c r="Z296" s="7">
        <v>2018</v>
      </c>
      <c r="AA296" s="82">
        <v>2020</v>
      </c>
      <c r="AB296" s="128">
        <v>1851</v>
      </c>
      <c r="AC296" s="82">
        <v>5</v>
      </c>
      <c r="AD296" s="7">
        <v>1</v>
      </c>
      <c r="AE296" s="67">
        <v>1821</v>
      </c>
      <c r="AF296" s="67">
        <v>762</v>
      </c>
      <c r="AG296" s="127">
        <f t="shared" si="4"/>
        <v>0.70499419279907083</v>
      </c>
    </row>
    <row r="297" spans="1:33" x14ac:dyDescent="0.3">
      <c r="A297" s="7">
        <v>138</v>
      </c>
      <c r="B297" s="7">
        <v>1</v>
      </c>
      <c r="C297" s="7" t="s">
        <v>243</v>
      </c>
      <c r="D297" s="68">
        <v>2009</v>
      </c>
      <c r="E297" s="68">
        <v>2010</v>
      </c>
      <c r="F297" s="66">
        <v>335</v>
      </c>
      <c r="G297" s="68">
        <v>5</v>
      </c>
      <c r="H297" s="67">
        <v>0</v>
      </c>
      <c r="I297" s="67">
        <v>1582</v>
      </c>
      <c r="J297" s="67">
        <v>3201</v>
      </c>
      <c r="K297" s="119" t="s">
        <v>95</v>
      </c>
      <c r="L297" s="7">
        <v>13</v>
      </c>
      <c r="M297" s="7">
        <v>1</v>
      </c>
      <c r="N297" s="7" t="s">
        <v>466</v>
      </c>
      <c r="O297" s="7">
        <v>1996</v>
      </c>
      <c r="P297" s="7">
        <v>1998</v>
      </c>
      <c r="Q297" s="70">
        <v>257.2</v>
      </c>
      <c r="R297" s="7">
        <v>10</v>
      </c>
      <c r="S297" s="7">
        <v>1</v>
      </c>
      <c r="T297" s="77">
        <v>1270</v>
      </c>
      <c r="U297" s="77">
        <v>1084</v>
      </c>
      <c r="V297" s="119" t="s">
        <v>95</v>
      </c>
      <c r="W297" s="7">
        <v>297</v>
      </c>
      <c r="X297" s="7">
        <v>1</v>
      </c>
      <c r="Y297" s="7" t="s">
        <v>275</v>
      </c>
      <c r="Z297" s="7">
        <v>2014</v>
      </c>
      <c r="AA297" s="7">
        <v>2015</v>
      </c>
      <c r="AB297" s="7">
        <v>1217.5</v>
      </c>
      <c r="AC297" s="7">
        <v>10</v>
      </c>
      <c r="AD297" s="7">
        <v>1</v>
      </c>
      <c r="AE297" s="77">
        <v>642</v>
      </c>
      <c r="AF297" s="77">
        <v>270</v>
      </c>
      <c r="AG297" s="127">
        <f t="shared" si="4"/>
        <v>0.70394736842105265</v>
      </c>
    </row>
    <row r="298" spans="1:33" x14ac:dyDescent="0.3">
      <c r="A298" s="7">
        <v>138</v>
      </c>
      <c r="B298" s="7">
        <v>1</v>
      </c>
      <c r="C298" s="7" t="s">
        <v>243</v>
      </c>
      <c r="D298" s="68">
        <v>2009</v>
      </c>
      <c r="E298" s="68">
        <v>2010</v>
      </c>
      <c r="F298" s="66">
        <v>140</v>
      </c>
      <c r="G298" s="68">
        <v>5</v>
      </c>
      <c r="H298" s="67">
        <v>0</v>
      </c>
      <c r="I298" s="67">
        <v>1467</v>
      </c>
      <c r="J298" s="67">
        <v>3318</v>
      </c>
      <c r="K298" s="119" t="s">
        <v>95</v>
      </c>
      <c r="L298" s="7">
        <v>24</v>
      </c>
      <c r="M298" s="7">
        <v>1</v>
      </c>
      <c r="N298" s="7" t="s">
        <v>447</v>
      </c>
      <c r="O298" s="7">
        <v>1996</v>
      </c>
      <c r="P298" s="7">
        <v>1997</v>
      </c>
      <c r="Q298" s="70">
        <v>499.43</v>
      </c>
      <c r="R298" s="7">
        <v>10</v>
      </c>
      <c r="S298" s="7">
        <v>0</v>
      </c>
      <c r="T298" s="77">
        <v>150</v>
      </c>
      <c r="U298" s="77">
        <v>419</v>
      </c>
      <c r="V298" s="119" t="s">
        <v>95</v>
      </c>
      <c r="W298" s="7">
        <v>2859</v>
      </c>
      <c r="X298" s="7">
        <v>1</v>
      </c>
      <c r="Y298" s="7" t="s">
        <v>591</v>
      </c>
      <c r="Z298" s="68">
        <v>2007</v>
      </c>
      <c r="AA298" s="73">
        <v>2008</v>
      </c>
      <c r="AB298" s="66">
        <v>680.05</v>
      </c>
      <c r="AC298" s="7">
        <v>5</v>
      </c>
      <c r="AD298" s="67">
        <v>1</v>
      </c>
      <c r="AE298" s="67">
        <v>2380</v>
      </c>
      <c r="AF298" s="77">
        <v>1003</v>
      </c>
      <c r="AG298" s="127">
        <f t="shared" si="4"/>
        <v>0.70351758793969854</v>
      </c>
    </row>
    <row r="299" spans="1:33" x14ac:dyDescent="0.3">
      <c r="A299" s="7">
        <v>138</v>
      </c>
      <c r="B299" s="7">
        <v>1</v>
      </c>
      <c r="C299" s="7" t="s">
        <v>243</v>
      </c>
      <c r="D299" s="7">
        <v>2010</v>
      </c>
      <c r="E299" s="68">
        <v>2011</v>
      </c>
      <c r="F299" s="66">
        <v>350</v>
      </c>
      <c r="G299" s="68">
        <v>10</v>
      </c>
      <c r="H299" s="67">
        <v>0</v>
      </c>
      <c r="I299" s="67">
        <v>3073</v>
      </c>
      <c r="J299" s="67">
        <v>5215</v>
      </c>
      <c r="K299" s="119" t="s">
        <v>95</v>
      </c>
      <c r="L299" s="7">
        <v>47</v>
      </c>
      <c r="M299" s="7">
        <v>1</v>
      </c>
      <c r="N299" s="7" t="s">
        <v>236</v>
      </c>
      <c r="O299" s="7">
        <v>1996</v>
      </c>
      <c r="P299" s="7">
        <v>1997</v>
      </c>
      <c r="Q299" s="70">
        <v>315</v>
      </c>
      <c r="R299" s="7">
        <v>10</v>
      </c>
      <c r="S299" s="7">
        <v>0</v>
      </c>
      <c r="T299" s="77">
        <v>3475</v>
      </c>
      <c r="U299" s="77">
        <v>3686</v>
      </c>
      <c r="V299" s="119" t="s">
        <v>95</v>
      </c>
      <c r="W299" s="7">
        <v>1.2</v>
      </c>
      <c r="X299" s="7">
        <v>3</v>
      </c>
      <c r="Y299" s="7" t="s">
        <v>446</v>
      </c>
      <c r="Z299" s="7">
        <v>1996</v>
      </c>
      <c r="AA299" s="7">
        <v>1997</v>
      </c>
      <c r="AB299" s="70">
        <v>585</v>
      </c>
      <c r="AC299" s="7">
        <v>5</v>
      </c>
      <c r="AD299" s="7">
        <v>1</v>
      </c>
      <c r="AE299" s="77">
        <v>105991</v>
      </c>
      <c r="AF299" s="77">
        <v>44738</v>
      </c>
      <c r="AG299" s="127">
        <f t="shared" si="4"/>
        <v>0.70318916731352299</v>
      </c>
    </row>
    <row r="300" spans="1:33" x14ac:dyDescent="0.3">
      <c r="A300" s="7">
        <v>138</v>
      </c>
      <c r="B300" s="7">
        <v>1</v>
      </c>
      <c r="C300" s="7" t="s">
        <v>243</v>
      </c>
      <c r="D300" s="7">
        <v>2010</v>
      </c>
      <c r="E300" s="68">
        <v>2011</v>
      </c>
      <c r="F300" s="66">
        <v>175</v>
      </c>
      <c r="G300" s="68">
        <v>10</v>
      </c>
      <c r="H300" s="67">
        <v>0</v>
      </c>
      <c r="I300" s="67">
        <v>2811</v>
      </c>
      <c r="J300" s="67">
        <v>5427</v>
      </c>
      <c r="K300" s="119" t="s">
        <v>95</v>
      </c>
      <c r="L300" s="7">
        <v>62</v>
      </c>
      <c r="M300" s="7">
        <v>1</v>
      </c>
      <c r="N300" s="7" t="s">
        <v>219</v>
      </c>
      <c r="O300" s="7">
        <v>1996</v>
      </c>
      <c r="P300" s="7">
        <v>1997</v>
      </c>
      <c r="Q300" s="70">
        <v>169.94</v>
      </c>
      <c r="R300" s="7">
        <v>10</v>
      </c>
      <c r="S300" s="7">
        <v>1</v>
      </c>
      <c r="T300" s="77">
        <v>974</v>
      </c>
      <c r="U300" s="77">
        <v>652</v>
      </c>
      <c r="V300" s="119" t="s">
        <v>95</v>
      </c>
      <c r="W300" s="7">
        <v>761</v>
      </c>
      <c r="X300" s="7">
        <v>1</v>
      </c>
      <c r="Y300" s="7" t="s">
        <v>299</v>
      </c>
      <c r="Z300" s="7">
        <v>1994</v>
      </c>
      <c r="AA300" s="7">
        <v>1995</v>
      </c>
      <c r="AB300" s="70">
        <v>247.11</v>
      </c>
      <c r="AC300" s="7">
        <v>10</v>
      </c>
      <c r="AD300" s="7">
        <v>1</v>
      </c>
      <c r="AE300" s="77">
        <v>7806</v>
      </c>
      <c r="AF300" s="77">
        <v>3300</v>
      </c>
      <c r="AG300" s="127">
        <f t="shared" si="4"/>
        <v>0.70286331712587791</v>
      </c>
    </row>
    <row r="301" spans="1:33" x14ac:dyDescent="0.3">
      <c r="A301" s="7">
        <v>138</v>
      </c>
      <c r="B301" s="7">
        <v>1</v>
      </c>
      <c r="C301" s="7" t="s">
        <v>243</v>
      </c>
      <c r="D301" s="7">
        <v>2010</v>
      </c>
      <c r="E301" s="68">
        <v>2011</v>
      </c>
      <c r="F301" s="66">
        <v>175</v>
      </c>
      <c r="G301" s="68">
        <v>10</v>
      </c>
      <c r="H301" s="67">
        <v>0</v>
      </c>
      <c r="I301" s="67">
        <v>2522</v>
      </c>
      <c r="J301" s="67">
        <v>5425</v>
      </c>
      <c r="K301" s="119" t="s">
        <v>95</v>
      </c>
      <c r="L301" s="7">
        <v>62</v>
      </c>
      <c r="M301" s="7">
        <v>1</v>
      </c>
      <c r="N301" s="7" t="s">
        <v>219</v>
      </c>
      <c r="O301" s="7">
        <v>1996</v>
      </c>
      <c r="P301" s="7">
        <v>1997</v>
      </c>
      <c r="Q301" s="70">
        <v>150.19</v>
      </c>
      <c r="R301" s="7">
        <v>10</v>
      </c>
      <c r="S301" s="7">
        <v>1</v>
      </c>
      <c r="T301" s="77">
        <v>1188</v>
      </c>
      <c r="U301" s="77">
        <v>445</v>
      </c>
      <c r="V301" s="119" t="s">
        <v>95</v>
      </c>
      <c r="W301" s="7">
        <v>411</v>
      </c>
      <c r="X301" s="7">
        <v>1</v>
      </c>
      <c r="Y301" s="7" t="s">
        <v>380</v>
      </c>
      <c r="Z301" s="7">
        <v>2003</v>
      </c>
      <c r="AA301" s="7">
        <v>2004</v>
      </c>
      <c r="AB301" s="70">
        <v>226.25</v>
      </c>
      <c r="AC301" s="7">
        <v>5</v>
      </c>
      <c r="AD301" s="7">
        <v>1</v>
      </c>
      <c r="AE301" s="77">
        <v>123</v>
      </c>
      <c r="AF301" s="77">
        <v>52</v>
      </c>
      <c r="AG301" s="127">
        <f t="shared" si="4"/>
        <v>0.70285714285714285</v>
      </c>
    </row>
    <row r="302" spans="1:33" x14ac:dyDescent="0.3">
      <c r="A302" s="7">
        <v>138</v>
      </c>
      <c r="B302" s="7">
        <v>1</v>
      </c>
      <c r="C302" s="7" t="s">
        <v>243</v>
      </c>
      <c r="D302" s="7">
        <v>2011</v>
      </c>
      <c r="E302" s="7">
        <v>2012</v>
      </c>
      <c r="F302" s="7">
        <v>350</v>
      </c>
      <c r="G302" s="7">
        <v>3</v>
      </c>
      <c r="H302" s="7">
        <v>0</v>
      </c>
      <c r="I302" s="77">
        <v>1769</v>
      </c>
      <c r="J302" s="77">
        <v>2156</v>
      </c>
      <c r="K302" s="119" t="s">
        <v>95</v>
      </c>
      <c r="L302" s="7">
        <v>95</v>
      </c>
      <c r="M302" s="7">
        <v>1</v>
      </c>
      <c r="N302" s="7" t="s">
        <v>448</v>
      </c>
      <c r="O302" s="7">
        <v>1996</v>
      </c>
      <c r="P302" s="7">
        <v>1997</v>
      </c>
      <c r="Q302" s="70">
        <v>315</v>
      </c>
      <c r="R302" s="7">
        <v>5</v>
      </c>
      <c r="S302" s="7">
        <v>0</v>
      </c>
      <c r="T302" s="77">
        <v>275</v>
      </c>
      <c r="U302" s="77">
        <v>430</v>
      </c>
      <c r="V302" s="119" t="s">
        <v>95</v>
      </c>
      <c r="W302" s="7">
        <v>2580</v>
      </c>
      <c r="X302" s="7">
        <v>1</v>
      </c>
      <c r="Y302" s="7" t="s">
        <v>408</v>
      </c>
      <c r="Z302" s="7">
        <v>1994</v>
      </c>
      <c r="AA302" s="7">
        <v>1995</v>
      </c>
      <c r="AB302" s="70">
        <v>355.09</v>
      </c>
      <c r="AC302" s="7">
        <v>5</v>
      </c>
      <c r="AD302" s="7">
        <v>1</v>
      </c>
      <c r="AE302" s="77">
        <v>596</v>
      </c>
      <c r="AF302" s="77">
        <v>252</v>
      </c>
      <c r="AG302" s="127">
        <f t="shared" si="4"/>
        <v>0.70283018867924529</v>
      </c>
    </row>
    <row r="303" spans="1:33" x14ac:dyDescent="0.3">
      <c r="A303" s="7">
        <v>139</v>
      </c>
      <c r="B303" s="7">
        <v>1</v>
      </c>
      <c r="C303" s="7" t="s">
        <v>674</v>
      </c>
      <c r="D303" s="7">
        <v>2010</v>
      </c>
      <c r="E303" s="68">
        <v>2011</v>
      </c>
      <c r="F303" s="66">
        <v>500</v>
      </c>
      <c r="G303" s="68">
        <v>5</v>
      </c>
      <c r="H303" s="67">
        <v>0</v>
      </c>
      <c r="I303" s="67">
        <v>738</v>
      </c>
      <c r="J303" s="67">
        <v>1513</v>
      </c>
      <c r="K303" s="119" t="s">
        <v>95</v>
      </c>
      <c r="L303" s="7">
        <v>108</v>
      </c>
      <c r="M303" s="7">
        <v>1</v>
      </c>
      <c r="N303" s="7" t="s">
        <v>449</v>
      </c>
      <c r="O303" s="7">
        <v>1996</v>
      </c>
      <c r="P303" s="7">
        <v>1997</v>
      </c>
      <c r="Q303" s="70">
        <v>315</v>
      </c>
      <c r="R303" s="7">
        <v>10</v>
      </c>
      <c r="S303" s="7">
        <v>1</v>
      </c>
      <c r="T303" s="77">
        <v>1739</v>
      </c>
      <c r="U303" s="77">
        <v>1481</v>
      </c>
      <c r="V303" s="119" t="s">
        <v>95</v>
      </c>
      <c r="W303" s="7">
        <v>682</v>
      </c>
      <c r="X303" s="7">
        <v>1</v>
      </c>
      <c r="Y303" s="7" t="s">
        <v>336</v>
      </c>
      <c r="Z303" s="7">
        <v>2015</v>
      </c>
      <c r="AA303" s="7">
        <v>2016</v>
      </c>
      <c r="AB303" s="70">
        <v>200</v>
      </c>
      <c r="AC303" s="7">
        <v>10</v>
      </c>
      <c r="AD303" s="7">
        <v>1</v>
      </c>
      <c r="AE303" s="77">
        <v>503</v>
      </c>
      <c r="AF303" s="77">
        <v>213</v>
      </c>
      <c r="AG303" s="127">
        <f t="shared" si="4"/>
        <v>0.70251396648044695</v>
      </c>
    </row>
    <row r="304" spans="1:33" x14ac:dyDescent="0.3">
      <c r="A304" s="7">
        <v>139</v>
      </c>
      <c r="B304" s="7">
        <v>1</v>
      </c>
      <c r="C304" s="7" t="s">
        <v>689</v>
      </c>
      <c r="D304" s="7">
        <v>2016</v>
      </c>
      <c r="E304" s="7">
        <v>2017</v>
      </c>
      <c r="F304" s="7">
        <v>700</v>
      </c>
      <c r="G304" s="7">
        <v>7</v>
      </c>
      <c r="H304" s="7">
        <v>0</v>
      </c>
      <c r="I304" s="77">
        <v>1249</v>
      </c>
      <c r="J304" s="77">
        <v>1713</v>
      </c>
      <c r="K304" s="119" t="s">
        <v>95</v>
      </c>
      <c r="L304" s="7">
        <v>118</v>
      </c>
      <c r="M304" s="7">
        <v>1</v>
      </c>
      <c r="N304" s="7" t="s">
        <v>413</v>
      </c>
      <c r="O304" s="7">
        <v>1996</v>
      </c>
      <c r="P304" s="7">
        <v>1997</v>
      </c>
      <c r="Q304" s="70">
        <v>315</v>
      </c>
      <c r="R304" s="7">
        <v>5</v>
      </c>
      <c r="S304" s="7">
        <v>1</v>
      </c>
      <c r="T304" s="77">
        <v>1129</v>
      </c>
      <c r="U304" s="77">
        <v>1028</v>
      </c>
      <c r="V304" s="119" t="s">
        <v>95</v>
      </c>
      <c r="W304" s="7">
        <v>545</v>
      </c>
      <c r="X304" s="7">
        <v>1</v>
      </c>
      <c r="Y304" s="7" t="s">
        <v>292</v>
      </c>
      <c r="Z304" s="7">
        <v>1999</v>
      </c>
      <c r="AA304" s="7">
        <v>2000</v>
      </c>
      <c r="AB304" s="70">
        <v>415</v>
      </c>
      <c r="AC304" s="7">
        <v>10</v>
      </c>
      <c r="AD304" s="7">
        <v>1</v>
      </c>
      <c r="AE304" s="77">
        <v>748</v>
      </c>
      <c r="AF304" s="77">
        <v>319</v>
      </c>
      <c r="AG304" s="127">
        <f t="shared" si="4"/>
        <v>0.7010309278350515</v>
      </c>
    </row>
    <row r="305" spans="1:33" x14ac:dyDescent="0.3">
      <c r="A305" s="7">
        <v>139</v>
      </c>
      <c r="B305" s="7">
        <v>1</v>
      </c>
      <c r="C305" s="7" t="s">
        <v>119</v>
      </c>
      <c r="D305" s="7">
        <v>2017</v>
      </c>
      <c r="E305" s="7">
        <v>2018</v>
      </c>
      <c r="F305" s="7">
        <v>600</v>
      </c>
      <c r="G305" s="7">
        <v>8</v>
      </c>
      <c r="H305" s="7">
        <v>0</v>
      </c>
      <c r="I305" s="77">
        <v>445</v>
      </c>
      <c r="J305" s="77">
        <v>538</v>
      </c>
      <c r="K305" s="119" t="s">
        <v>95</v>
      </c>
      <c r="L305" s="7">
        <v>194</v>
      </c>
      <c r="M305" s="7">
        <v>1</v>
      </c>
      <c r="N305" s="7" t="s">
        <v>319</v>
      </c>
      <c r="O305" s="7">
        <v>1996</v>
      </c>
      <c r="P305" s="7">
        <v>1997</v>
      </c>
      <c r="Q305" s="70">
        <v>263.7</v>
      </c>
      <c r="R305" s="7">
        <v>10</v>
      </c>
      <c r="S305" s="7">
        <v>0</v>
      </c>
      <c r="T305" s="77">
        <v>7166</v>
      </c>
      <c r="U305" s="77">
        <v>7942</v>
      </c>
      <c r="V305" s="119" t="s">
        <v>95</v>
      </c>
      <c r="W305" s="7">
        <v>415</v>
      </c>
      <c r="X305" s="7">
        <v>1</v>
      </c>
      <c r="Y305" s="7" t="s">
        <v>326</v>
      </c>
      <c r="Z305" s="7">
        <v>2015</v>
      </c>
      <c r="AA305" s="7">
        <v>2016</v>
      </c>
      <c r="AB305" s="70">
        <v>1047.3499999999999</v>
      </c>
      <c r="AC305" s="7">
        <v>10</v>
      </c>
      <c r="AD305" s="7">
        <v>1</v>
      </c>
      <c r="AE305" s="67">
        <v>79</v>
      </c>
      <c r="AF305" s="67">
        <v>34</v>
      </c>
      <c r="AG305" s="127">
        <f t="shared" si="4"/>
        <v>0.69911504424778759</v>
      </c>
    </row>
    <row r="306" spans="1:33" x14ac:dyDescent="0.3">
      <c r="A306" s="82">
        <v>139</v>
      </c>
      <c r="B306" s="82">
        <v>1</v>
      </c>
      <c r="C306" s="82" t="s">
        <v>119</v>
      </c>
      <c r="D306" s="7">
        <v>2018</v>
      </c>
      <c r="E306" s="82">
        <v>2019</v>
      </c>
      <c r="F306" s="128">
        <v>900</v>
      </c>
      <c r="G306" s="82">
        <v>7</v>
      </c>
      <c r="H306" s="7">
        <v>1</v>
      </c>
      <c r="I306" s="67">
        <v>1346</v>
      </c>
      <c r="J306" s="67">
        <v>1249</v>
      </c>
      <c r="K306" s="119" t="s">
        <v>95</v>
      </c>
      <c r="L306" s="7">
        <v>213</v>
      </c>
      <c r="M306" s="7">
        <v>1</v>
      </c>
      <c r="N306" s="7" t="s">
        <v>450</v>
      </c>
      <c r="O306" s="7">
        <v>1996</v>
      </c>
      <c r="P306" s="7">
        <v>1997</v>
      </c>
      <c r="Q306" s="70">
        <v>315</v>
      </c>
      <c r="R306" s="7">
        <v>5</v>
      </c>
      <c r="S306" s="7">
        <v>1</v>
      </c>
      <c r="T306" s="77">
        <v>949</v>
      </c>
      <c r="U306" s="77">
        <v>916</v>
      </c>
      <c r="V306" s="119" t="s">
        <v>95</v>
      </c>
      <c r="W306" s="7">
        <v>628</v>
      </c>
      <c r="X306" s="7">
        <v>1</v>
      </c>
      <c r="Y306" s="7" t="s">
        <v>333</v>
      </c>
      <c r="Z306" s="7">
        <v>2005</v>
      </c>
      <c r="AA306" s="7">
        <v>2006</v>
      </c>
      <c r="AB306" s="70">
        <f>1293.24-806.24</f>
        <v>487</v>
      </c>
      <c r="AC306" s="7">
        <v>10</v>
      </c>
      <c r="AD306" s="10">
        <v>1</v>
      </c>
      <c r="AE306" s="67">
        <v>72</v>
      </c>
      <c r="AF306" s="67">
        <v>31</v>
      </c>
      <c r="AG306" s="127">
        <f t="shared" si="4"/>
        <v>0.69902912621359226</v>
      </c>
    </row>
    <row r="307" spans="1:33" x14ac:dyDescent="0.3">
      <c r="A307" s="7">
        <v>146</v>
      </c>
      <c r="B307" s="7">
        <v>1</v>
      </c>
      <c r="C307" s="7" t="s">
        <v>369</v>
      </c>
      <c r="D307" s="7">
        <v>1994</v>
      </c>
      <c r="E307" s="7">
        <v>1995</v>
      </c>
      <c r="F307" s="70">
        <v>393.49</v>
      </c>
      <c r="G307" s="7">
        <v>4</v>
      </c>
      <c r="H307" s="7">
        <v>1</v>
      </c>
      <c r="I307" s="77">
        <v>850</v>
      </c>
      <c r="J307" s="77">
        <v>595</v>
      </c>
      <c r="K307" s="119" t="s">
        <v>95</v>
      </c>
      <c r="L307" s="7">
        <v>229</v>
      </c>
      <c r="M307" s="7">
        <v>1</v>
      </c>
      <c r="N307" s="7" t="s">
        <v>451</v>
      </c>
      <c r="O307" s="7">
        <v>1996</v>
      </c>
      <c r="P307" s="7">
        <v>1997</v>
      </c>
      <c r="Q307" s="70">
        <v>315</v>
      </c>
      <c r="R307" s="7">
        <v>10</v>
      </c>
      <c r="S307" s="7">
        <v>1</v>
      </c>
      <c r="T307" s="77">
        <v>445</v>
      </c>
      <c r="U307" s="77">
        <v>385</v>
      </c>
      <c r="V307" s="119" t="s">
        <v>95</v>
      </c>
      <c r="W307" s="7">
        <v>704</v>
      </c>
      <c r="X307" s="7">
        <v>1</v>
      </c>
      <c r="Y307" s="7" t="s">
        <v>341</v>
      </c>
      <c r="Z307" s="7">
        <v>2011</v>
      </c>
      <c r="AA307" s="7">
        <v>2012</v>
      </c>
      <c r="AB307" s="70">
        <v>1</v>
      </c>
      <c r="AC307" s="7">
        <v>10</v>
      </c>
      <c r="AD307" s="7">
        <v>1</v>
      </c>
      <c r="AE307" s="67">
        <v>808</v>
      </c>
      <c r="AF307" s="67">
        <v>348</v>
      </c>
      <c r="AG307" s="127">
        <f t="shared" si="4"/>
        <v>0.69896193771626303</v>
      </c>
    </row>
    <row r="308" spans="1:33" x14ac:dyDescent="0.3">
      <c r="A308" s="7">
        <v>146</v>
      </c>
      <c r="B308" s="7">
        <v>1</v>
      </c>
      <c r="C308" s="7" t="s">
        <v>369</v>
      </c>
      <c r="D308" s="7">
        <v>1998</v>
      </c>
      <c r="E308" s="7">
        <v>1999</v>
      </c>
      <c r="F308" s="70">
        <v>350</v>
      </c>
      <c r="G308" s="7">
        <v>5</v>
      </c>
      <c r="H308" s="7">
        <v>1</v>
      </c>
      <c r="I308" s="77">
        <v>804</v>
      </c>
      <c r="J308" s="77">
        <v>676</v>
      </c>
      <c r="K308" s="119" t="s">
        <v>95</v>
      </c>
      <c r="L308" s="7">
        <v>239</v>
      </c>
      <c r="M308" s="7">
        <v>1</v>
      </c>
      <c r="N308" s="7" t="s">
        <v>271</v>
      </c>
      <c r="O308" s="7">
        <v>1996</v>
      </c>
      <c r="P308" s="7">
        <v>1997</v>
      </c>
      <c r="Q308" s="70">
        <v>289.7</v>
      </c>
      <c r="R308" s="7">
        <v>5</v>
      </c>
      <c r="S308" s="7">
        <v>0</v>
      </c>
      <c r="T308" s="77">
        <v>817</v>
      </c>
      <c r="U308" s="77">
        <v>887</v>
      </c>
      <c r="V308" s="119" t="s">
        <v>95</v>
      </c>
      <c r="W308" s="7">
        <v>487</v>
      </c>
      <c r="X308" s="7">
        <v>1</v>
      </c>
      <c r="Y308" s="7" t="s">
        <v>289</v>
      </c>
      <c r="Z308" s="7">
        <v>1995</v>
      </c>
      <c r="AA308" s="7">
        <v>1996</v>
      </c>
      <c r="AB308" s="70">
        <v>305</v>
      </c>
      <c r="AC308" s="7">
        <v>10</v>
      </c>
      <c r="AD308" s="7">
        <v>1</v>
      </c>
      <c r="AE308" s="77">
        <v>352</v>
      </c>
      <c r="AF308" s="77">
        <v>152</v>
      </c>
      <c r="AG308" s="127">
        <f t="shared" si="4"/>
        <v>0.69841269841269837</v>
      </c>
    </row>
    <row r="309" spans="1:33" x14ac:dyDescent="0.3">
      <c r="A309" s="7">
        <v>146</v>
      </c>
      <c r="B309" s="7">
        <v>1</v>
      </c>
      <c r="C309" s="7" t="s">
        <v>369</v>
      </c>
      <c r="D309" s="7">
        <v>2001</v>
      </c>
      <c r="E309" s="7">
        <v>2002</v>
      </c>
      <c r="F309" s="70">
        <v>250</v>
      </c>
      <c r="G309" s="7">
        <v>5</v>
      </c>
      <c r="H309" s="7">
        <v>1</v>
      </c>
      <c r="I309" s="77">
        <v>601</v>
      </c>
      <c r="J309" s="77">
        <v>396</v>
      </c>
      <c r="K309" s="119" t="s">
        <v>95</v>
      </c>
      <c r="L309" s="7">
        <v>241</v>
      </c>
      <c r="M309" s="7">
        <v>1</v>
      </c>
      <c r="N309" s="7" t="s">
        <v>272</v>
      </c>
      <c r="O309" s="7">
        <v>1996</v>
      </c>
      <c r="P309" s="7">
        <v>1998</v>
      </c>
      <c r="Q309" s="70">
        <v>150</v>
      </c>
      <c r="R309" s="7">
        <v>10</v>
      </c>
      <c r="S309" s="7">
        <v>1</v>
      </c>
      <c r="T309" s="77">
        <v>6503</v>
      </c>
      <c r="U309" s="77">
        <v>4465</v>
      </c>
      <c r="V309" s="119" t="s">
        <v>95</v>
      </c>
      <c r="W309" s="7">
        <v>411</v>
      </c>
      <c r="X309" s="7">
        <v>1</v>
      </c>
      <c r="Y309" s="7" t="s">
        <v>380</v>
      </c>
      <c r="Z309" s="7">
        <v>1994</v>
      </c>
      <c r="AA309" s="7">
        <v>1995</v>
      </c>
      <c r="AB309" s="70">
        <v>555</v>
      </c>
      <c r="AC309" s="7">
        <v>5</v>
      </c>
      <c r="AD309" s="7">
        <v>1</v>
      </c>
      <c r="AE309" s="77">
        <v>454</v>
      </c>
      <c r="AF309" s="77">
        <v>197</v>
      </c>
      <c r="AG309" s="127">
        <f t="shared" si="4"/>
        <v>0.69738863287250386</v>
      </c>
    </row>
    <row r="310" spans="1:33" x14ac:dyDescent="0.3">
      <c r="A310" s="7">
        <v>146</v>
      </c>
      <c r="B310" s="7">
        <v>1</v>
      </c>
      <c r="C310" s="7" t="s">
        <v>369</v>
      </c>
      <c r="D310" s="7">
        <v>2005</v>
      </c>
      <c r="E310" s="7">
        <v>2006</v>
      </c>
      <c r="F310" s="70">
        <v>800</v>
      </c>
      <c r="G310" s="7">
        <v>10</v>
      </c>
      <c r="H310" s="10">
        <v>1</v>
      </c>
      <c r="I310" s="67">
        <v>757</v>
      </c>
      <c r="J310" s="67">
        <v>329</v>
      </c>
      <c r="K310" s="119" t="s">
        <v>95</v>
      </c>
      <c r="L310" s="7">
        <v>255</v>
      </c>
      <c r="M310" s="7">
        <v>1</v>
      </c>
      <c r="N310" s="7" t="s">
        <v>374</v>
      </c>
      <c r="O310" s="7">
        <v>1996</v>
      </c>
      <c r="P310" s="7">
        <v>1997</v>
      </c>
      <c r="Q310" s="70">
        <v>460.44</v>
      </c>
      <c r="R310" s="7">
        <v>10</v>
      </c>
      <c r="S310" s="7">
        <v>0</v>
      </c>
      <c r="T310" s="77">
        <v>920</v>
      </c>
      <c r="U310" s="77">
        <v>1226</v>
      </c>
      <c r="V310" s="119" t="s">
        <v>95</v>
      </c>
      <c r="W310" s="7">
        <v>146</v>
      </c>
      <c r="X310" s="7">
        <v>1</v>
      </c>
      <c r="Y310" s="7" t="s">
        <v>642</v>
      </c>
      <c r="Z310" s="7">
        <v>2005</v>
      </c>
      <c r="AA310" s="7">
        <v>2006</v>
      </c>
      <c r="AB310" s="70">
        <v>800</v>
      </c>
      <c r="AC310" s="7">
        <v>10</v>
      </c>
      <c r="AD310" s="10">
        <v>1</v>
      </c>
      <c r="AE310" s="67">
        <v>757</v>
      </c>
      <c r="AF310" s="67">
        <v>329</v>
      </c>
      <c r="AG310" s="127">
        <f t="shared" si="4"/>
        <v>0.69705340699815843</v>
      </c>
    </row>
    <row r="311" spans="1:33" x14ac:dyDescent="0.3">
      <c r="A311" s="7">
        <v>146</v>
      </c>
      <c r="B311" s="7">
        <v>1</v>
      </c>
      <c r="C311" s="7" t="s">
        <v>369</v>
      </c>
      <c r="D311" s="7">
        <v>2005</v>
      </c>
      <c r="E311" s="7">
        <v>2006</v>
      </c>
      <c r="F311" s="70">
        <v>100</v>
      </c>
      <c r="G311" s="7">
        <v>10</v>
      </c>
      <c r="H311" s="10">
        <v>1</v>
      </c>
      <c r="I311" s="67">
        <v>632</v>
      </c>
      <c r="J311" s="67">
        <v>252</v>
      </c>
      <c r="K311" s="119" t="s">
        <v>95</v>
      </c>
      <c r="L311" s="7">
        <v>264</v>
      </c>
      <c r="M311" s="7">
        <v>1</v>
      </c>
      <c r="N311" s="7" t="s">
        <v>274</v>
      </c>
      <c r="O311" s="7">
        <v>1996</v>
      </c>
      <c r="P311" s="7">
        <v>1997</v>
      </c>
      <c r="Q311" s="70">
        <v>926.28</v>
      </c>
      <c r="R311" s="7">
        <v>3</v>
      </c>
      <c r="S311" s="7">
        <v>1</v>
      </c>
      <c r="T311" s="77">
        <v>467</v>
      </c>
      <c r="U311" s="77">
        <v>223</v>
      </c>
      <c r="V311" s="119" t="s">
        <v>95</v>
      </c>
      <c r="W311" s="7">
        <v>514</v>
      </c>
      <c r="X311" s="7">
        <v>1</v>
      </c>
      <c r="Y311" s="7" t="s">
        <v>426</v>
      </c>
      <c r="Z311" s="7">
        <v>2008</v>
      </c>
      <c r="AA311" s="7">
        <v>2009</v>
      </c>
      <c r="AB311" s="70">
        <v>409</v>
      </c>
      <c r="AC311" s="7">
        <v>10</v>
      </c>
      <c r="AD311" s="7">
        <v>1</v>
      </c>
      <c r="AE311" s="67">
        <v>328</v>
      </c>
      <c r="AF311" s="67">
        <v>143</v>
      </c>
      <c r="AG311" s="127">
        <f t="shared" si="4"/>
        <v>0.69639065817409762</v>
      </c>
    </row>
    <row r="312" spans="1:33" x14ac:dyDescent="0.3">
      <c r="A312" s="7">
        <v>146</v>
      </c>
      <c r="B312" s="7">
        <v>1</v>
      </c>
      <c r="C312" s="7" t="s">
        <v>369</v>
      </c>
      <c r="D312" s="7">
        <v>2005</v>
      </c>
      <c r="E312" s="7">
        <v>2006</v>
      </c>
      <c r="F312" s="70">
        <v>50</v>
      </c>
      <c r="G312" s="7">
        <v>10</v>
      </c>
      <c r="H312" s="10">
        <v>1</v>
      </c>
      <c r="I312" s="67">
        <v>562</v>
      </c>
      <c r="J312" s="67">
        <v>375</v>
      </c>
      <c r="K312" s="119" t="s">
        <v>95</v>
      </c>
      <c r="L312" s="7">
        <v>297</v>
      </c>
      <c r="M312" s="7">
        <v>1</v>
      </c>
      <c r="N312" s="7" t="s">
        <v>275</v>
      </c>
      <c r="O312" s="7">
        <v>1996</v>
      </c>
      <c r="P312" s="7">
        <v>1997</v>
      </c>
      <c r="Q312" s="70">
        <v>166.05</v>
      </c>
      <c r="R312" s="7">
        <v>10</v>
      </c>
      <c r="S312" s="7">
        <v>0</v>
      </c>
      <c r="T312" s="77">
        <v>476</v>
      </c>
      <c r="U312" s="77">
        <v>536</v>
      </c>
      <c r="V312" s="119" t="s">
        <v>95</v>
      </c>
      <c r="W312" s="7">
        <v>424</v>
      </c>
      <c r="X312" s="7">
        <v>1</v>
      </c>
      <c r="Y312" s="7" t="s">
        <v>503</v>
      </c>
      <c r="Z312" s="68">
        <v>2015</v>
      </c>
      <c r="AA312" s="68">
        <v>2017</v>
      </c>
      <c r="AB312" s="66">
        <v>493.36</v>
      </c>
      <c r="AC312" s="77">
        <v>9</v>
      </c>
      <c r="AD312" s="7">
        <v>1</v>
      </c>
      <c r="AE312" s="67">
        <v>252</v>
      </c>
      <c r="AF312" s="67">
        <v>110</v>
      </c>
      <c r="AG312" s="127">
        <f t="shared" si="4"/>
        <v>0.69613259668508287</v>
      </c>
    </row>
    <row r="313" spans="1:33" x14ac:dyDescent="0.3">
      <c r="A313" s="7">
        <v>146</v>
      </c>
      <c r="B313" s="7">
        <v>1</v>
      </c>
      <c r="C313" s="7" t="s">
        <v>369</v>
      </c>
      <c r="D313" s="7">
        <v>2014</v>
      </c>
      <c r="E313" s="7">
        <v>2016</v>
      </c>
      <c r="F313" s="7">
        <v>552.16999999999996</v>
      </c>
      <c r="G313" s="7">
        <v>10</v>
      </c>
      <c r="H313" s="7">
        <v>1</v>
      </c>
      <c r="I313" s="77">
        <v>907</v>
      </c>
      <c r="J313" s="77">
        <v>519</v>
      </c>
      <c r="K313" s="119" t="s">
        <v>95</v>
      </c>
      <c r="L313" s="7">
        <v>299</v>
      </c>
      <c r="M313" s="7">
        <v>1</v>
      </c>
      <c r="N313" s="7" t="s">
        <v>377</v>
      </c>
      <c r="O313" s="7">
        <v>1996</v>
      </c>
      <c r="P313" s="7">
        <v>1997</v>
      </c>
      <c r="Q313" s="70">
        <v>226.38</v>
      </c>
      <c r="R313" s="7">
        <v>5</v>
      </c>
      <c r="S313" s="7">
        <v>0</v>
      </c>
      <c r="T313" s="77">
        <v>1169</v>
      </c>
      <c r="U313" s="77">
        <v>1701</v>
      </c>
      <c r="V313" s="119" t="s">
        <v>95</v>
      </c>
      <c r="W313" s="7">
        <v>836</v>
      </c>
      <c r="X313" s="7">
        <v>1</v>
      </c>
      <c r="Y313" s="7" t="s">
        <v>307</v>
      </c>
      <c r="Z313" s="7">
        <v>2005</v>
      </c>
      <c r="AA313" s="7">
        <v>2006</v>
      </c>
      <c r="AB313" s="70">
        <f>1296.68-822.57</f>
        <v>474.11</v>
      </c>
      <c r="AC313" s="7">
        <v>10</v>
      </c>
      <c r="AD313" s="10">
        <v>1</v>
      </c>
      <c r="AE313" s="67">
        <v>176</v>
      </c>
      <c r="AF313" s="67">
        <v>77</v>
      </c>
      <c r="AG313" s="127">
        <f t="shared" si="4"/>
        <v>0.69565217391304346</v>
      </c>
    </row>
    <row r="314" spans="1:33" x14ac:dyDescent="0.3">
      <c r="A314" s="7">
        <v>150</v>
      </c>
      <c r="B314" s="7">
        <v>1</v>
      </c>
      <c r="C314" s="7" t="s">
        <v>317</v>
      </c>
      <c r="D314" s="7">
        <v>1993</v>
      </c>
      <c r="E314" s="7">
        <v>1994</v>
      </c>
      <c r="F314" s="70">
        <v>536.66</v>
      </c>
      <c r="G314" s="7">
        <v>5</v>
      </c>
      <c r="H314" s="7">
        <v>1</v>
      </c>
      <c r="I314" s="77" t="s">
        <v>763</v>
      </c>
      <c r="J314" s="77" t="s">
        <v>763</v>
      </c>
      <c r="K314" s="119" t="s">
        <v>95</v>
      </c>
      <c r="L314" s="7">
        <v>317</v>
      </c>
      <c r="M314" s="7">
        <v>1</v>
      </c>
      <c r="N314" s="7" t="s">
        <v>452</v>
      </c>
      <c r="O314" s="7">
        <v>1996</v>
      </c>
      <c r="P314" s="7">
        <v>1997</v>
      </c>
      <c r="Q314" s="70">
        <v>315</v>
      </c>
      <c r="R314" s="7">
        <v>10</v>
      </c>
      <c r="S314" s="7">
        <v>0</v>
      </c>
      <c r="T314" s="77">
        <v>913</v>
      </c>
      <c r="U314" s="77">
        <v>1080</v>
      </c>
      <c r="V314" s="119" t="s">
        <v>95</v>
      </c>
      <c r="W314" s="7">
        <v>413</v>
      </c>
      <c r="X314" s="7">
        <v>1</v>
      </c>
      <c r="Y314" s="7" t="s">
        <v>253</v>
      </c>
      <c r="Z314" s="7">
        <v>2011</v>
      </c>
      <c r="AA314" s="7">
        <v>2013</v>
      </c>
      <c r="AB314" s="70">
        <v>675</v>
      </c>
      <c r="AC314" s="7">
        <v>5</v>
      </c>
      <c r="AD314" s="7">
        <v>1</v>
      </c>
      <c r="AE314" s="67">
        <v>1634</v>
      </c>
      <c r="AF314" s="67">
        <v>715</v>
      </c>
      <c r="AG314" s="127">
        <f t="shared" si="4"/>
        <v>0.6956151553852703</v>
      </c>
    </row>
    <row r="315" spans="1:33" x14ac:dyDescent="0.3">
      <c r="A315" s="7">
        <v>150</v>
      </c>
      <c r="B315" s="7">
        <v>1</v>
      </c>
      <c r="C315" s="7" t="s">
        <v>317</v>
      </c>
      <c r="D315" s="7">
        <v>1998</v>
      </c>
      <c r="E315" s="7">
        <v>1999</v>
      </c>
      <c r="F315" s="70">
        <v>158.97999999999999</v>
      </c>
      <c r="G315" s="7">
        <v>5</v>
      </c>
      <c r="H315" s="7">
        <v>1</v>
      </c>
      <c r="I315" s="77">
        <v>802</v>
      </c>
      <c r="J315" s="77">
        <v>610</v>
      </c>
      <c r="K315" s="119" t="s">
        <v>95</v>
      </c>
      <c r="L315" s="7">
        <v>325</v>
      </c>
      <c r="M315" s="7">
        <v>1</v>
      </c>
      <c r="N315" s="7" t="s">
        <v>223</v>
      </c>
      <c r="O315" s="7">
        <v>1996</v>
      </c>
      <c r="P315" s="7">
        <v>1997</v>
      </c>
      <c r="Q315" s="70">
        <v>1000</v>
      </c>
      <c r="R315" s="7">
        <v>5</v>
      </c>
      <c r="S315" s="7">
        <v>0</v>
      </c>
      <c r="T315" s="77">
        <v>445</v>
      </c>
      <c r="U315" s="77">
        <v>1028</v>
      </c>
      <c r="V315" s="119" t="s">
        <v>95</v>
      </c>
      <c r="W315" s="7">
        <v>500</v>
      </c>
      <c r="X315" s="7">
        <v>1</v>
      </c>
      <c r="Y315" s="7" t="s">
        <v>635</v>
      </c>
      <c r="Z315" s="7">
        <v>2015</v>
      </c>
      <c r="AA315" s="7">
        <v>2016</v>
      </c>
      <c r="AB315" s="70">
        <v>1550</v>
      </c>
      <c r="AC315" s="7">
        <v>10</v>
      </c>
      <c r="AD315" s="7">
        <v>1</v>
      </c>
      <c r="AE315" s="67">
        <v>710</v>
      </c>
      <c r="AF315" s="67">
        <v>311</v>
      </c>
      <c r="AG315" s="127">
        <f t="shared" si="4"/>
        <v>0.69539666993143978</v>
      </c>
    </row>
    <row r="316" spans="1:33" x14ac:dyDescent="0.3">
      <c r="A316" s="7">
        <v>150</v>
      </c>
      <c r="B316" s="7">
        <v>1</v>
      </c>
      <c r="C316" s="7" t="s">
        <v>317</v>
      </c>
      <c r="D316" s="7">
        <v>2004</v>
      </c>
      <c r="E316" s="7">
        <v>2005</v>
      </c>
      <c r="F316" s="70">
        <v>500</v>
      </c>
      <c r="G316" s="7">
        <v>10</v>
      </c>
      <c r="H316" s="7">
        <v>1</v>
      </c>
      <c r="I316" s="77">
        <v>1154</v>
      </c>
      <c r="J316" s="77">
        <v>778</v>
      </c>
      <c r="K316" s="119" t="s">
        <v>95</v>
      </c>
      <c r="L316" s="7">
        <v>345</v>
      </c>
      <c r="M316" s="7">
        <v>1</v>
      </c>
      <c r="N316" s="7" t="s">
        <v>423</v>
      </c>
      <c r="O316" s="7">
        <v>1996</v>
      </c>
      <c r="P316" s="7">
        <v>1997</v>
      </c>
      <c r="Q316" s="70">
        <v>315</v>
      </c>
      <c r="R316" s="7">
        <v>7</v>
      </c>
      <c r="S316" s="7">
        <v>1</v>
      </c>
      <c r="T316" s="77">
        <v>2772</v>
      </c>
      <c r="U316" s="77">
        <v>1763</v>
      </c>
      <c r="V316" s="119" t="s">
        <v>95</v>
      </c>
      <c r="W316" s="7">
        <v>2310</v>
      </c>
      <c r="X316" s="7">
        <v>1</v>
      </c>
      <c r="Y316" s="7" t="s">
        <v>481</v>
      </c>
      <c r="Z316" s="7">
        <v>2005</v>
      </c>
      <c r="AA316" s="7">
        <v>2006</v>
      </c>
      <c r="AB316" s="70">
        <f>550-201.71</f>
        <v>348.28999999999996</v>
      </c>
      <c r="AC316" s="7">
        <v>7</v>
      </c>
      <c r="AD316" s="10">
        <v>1</v>
      </c>
      <c r="AE316" s="67">
        <v>1157</v>
      </c>
      <c r="AF316" s="67">
        <v>507</v>
      </c>
      <c r="AG316" s="127">
        <f t="shared" si="4"/>
        <v>0.6953125</v>
      </c>
    </row>
    <row r="317" spans="1:33" x14ac:dyDescent="0.3">
      <c r="A317" s="7">
        <v>150</v>
      </c>
      <c r="B317" s="7">
        <v>1</v>
      </c>
      <c r="C317" s="7" t="s">
        <v>317</v>
      </c>
      <c r="D317" s="7">
        <v>2013</v>
      </c>
      <c r="E317" s="7">
        <v>2015</v>
      </c>
      <c r="F317" s="7">
        <v>500</v>
      </c>
      <c r="G317" s="7">
        <v>10</v>
      </c>
      <c r="H317" s="7">
        <v>1</v>
      </c>
      <c r="I317" s="77">
        <v>729</v>
      </c>
      <c r="J317" s="77">
        <v>81</v>
      </c>
      <c r="K317" s="119" t="s">
        <v>95</v>
      </c>
      <c r="L317" s="7">
        <v>414</v>
      </c>
      <c r="M317" s="7">
        <v>1</v>
      </c>
      <c r="N317" s="7" t="s">
        <v>453</v>
      </c>
      <c r="O317" s="7">
        <v>1996</v>
      </c>
      <c r="P317" s="7">
        <v>1997</v>
      </c>
      <c r="Q317" s="70">
        <v>250</v>
      </c>
      <c r="R317" s="7">
        <v>10</v>
      </c>
      <c r="S317" s="7">
        <v>0</v>
      </c>
      <c r="T317" s="77">
        <v>613</v>
      </c>
      <c r="U317" s="77">
        <v>758</v>
      </c>
      <c r="V317" s="119" t="s">
        <v>95</v>
      </c>
      <c r="W317" s="7">
        <v>402</v>
      </c>
      <c r="X317" s="7">
        <v>1</v>
      </c>
      <c r="Y317" s="7" t="s">
        <v>282</v>
      </c>
      <c r="Z317" s="7">
        <v>2001</v>
      </c>
      <c r="AA317" s="7">
        <v>2002</v>
      </c>
      <c r="AB317" s="70">
        <v>400</v>
      </c>
      <c r="AC317" s="7">
        <v>10</v>
      </c>
      <c r="AD317" s="7">
        <v>1</v>
      </c>
      <c r="AE317" s="77">
        <v>235</v>
      </c>
      <c r="AF317" s="77">
        <v>103</v>
      </c>
      <c r="AG317" s="127">
        <f t="shared" si="4"/>
        <v>0.69526627218934911</v>
      </c>
    </row>
    <row r="318" spans="1:33" x14ac:dyDescent="0.3">
      <c r="A318" s="7">
        <v>152</v>
      </c>
      <c r="B318" s="7">
        <v>1</v>
      </c>
      <c r="C318" s="7" t="s">
        <v>486</v>
      </c>
      <c r="D318" s="7">
        <v>1998</v>
      </c>
      <c r="E318" s="7">
        <v>1999</v>
      </c>
      <c r="F318" s="70">
        <v>290.76</v>
      </c>
      <c r="G318" s="7">
        <v>10</v>
      </c>
      <c r="H318" s="7">
        <v>1</v>
      </c>
      <c r="I318" s="77">
        <v>6336</v>
      </c>
      <c r="J318" s="77">
        <v>4703</v>
      </c>
      <c r="K318" s="119" t="s">
        <v>95</v>
      </c>
      <c r="L318" s="7">
        <v>423</v>
      </c>
      <c r="M318" s="7">
        <v>1</v>
      </c>
      <c r="N318" s="7" t="s">
        <v>284</v>
      </c>
      <c r="O318" s="7">
        <v>1996</v>
      </c>
      <c r="P318" s="7">
        <v>1997</v>
      </c>
      <c r="Q318" s="70">
        <v>315</v>
      </c>
      <c r="R318" s="7">
        <v>10</v>
      </c>
      <c r="S318" s="7">
        <v>0</v>
      </c>
      <c r="T318" s="77">
        <v>1574</v>
      </c>
      <c r="U318" s="77">
        <v>2018</v>
      </c>
      <c r="V318" s="119" t="s">
        <v>95</v>
      </c>
      <c r="W318" s="7">
        <v>112</v>
      </c>
      <c r="X318" s="7">
        <v>1</v>
      </c>
      <c r="Y318" s="7" t="s">
        <v>412</v>
      </c>
      <c r="Z318" s="68">
        <v>2015</v>
      </c>
      <c r="AA318" s="68">
        <v>2016</v>
      </c>
      <c r="AB318" s="66">
        <v>829.19</v>
      </c>
      <c r="AC318" s="77">
        <v>10</v>
      </c>
      <c r="AD318" s="7">
        <v>1</v>
      </c>
      <c r="AE318" s="67">
        <v>5638</v>
      </c>
      <c r="AF318" s="67">
        <v>2475</v>
      </c>
      <c r="AG318" s="127">
        <f t="shared" si="4"/>
        <v>0.69493405645260697</v>
      </c>
    </row>
    <row r="319" spans="1:33" x14ac:dyDescent="0.3">
      <c r="A319" s="7">
        <v>152</v>
      </c>
      <c r="B319" s="7">
        <v>1</v>
      </c>
      <c r="C319" s="7" t="s">
        <v>486</v>
      </c>
      <c r="D319" s="68">
        <v>2009</v>
      </c>
      <c r="E319" s="68">
        <v>2010</v>
      </c>
      <c r="F319" s="66">
        <v>850</v>
      </c>
      <c r="G319" s="68">
        <v>7</v>
      </c>
      <c r="H319" s="67">
        <v>0</v>
      </c>
      <c r="I319" s="67">
        <v>4078</v>
      </c>
      <c r="J319" s="67">
        <v>4195</v>
      </c>
      <c r="K319" s="119" t="s">
        <v>95</v>
      </c>
      <c r="L319" s="7">
        <v>432</v>
      </c>
      <c r="M319" s="7">
        <v>1</v>
      </c>
      <c r="N319" s="7" t="s">
        <v>454</v>
      </c>
      <c r="O319" s="7">
        <v>1996</v>
      </c>
      <c r="P319" s="7">
        <v>1997</v>
      </c>
      <c r="Q319" s="70">
        <v>315</v>
      </c>
      <c r="R319" s="7">
        <v>5</v>
      </c>
      <c r="S319" s="7">
        <v>0</v>
      </c>
      <c r="T319" s="77">
        <v>548</v>
      </c>
      <c r="U319" s="77">
        <v>984</v>
      </c>
      <c r="V319" s="119" t="s">
        <v>95</v>
      </c>
      <c r="W319" s="7">
        <v>599</v>
      </c>
      <c r="X319" s="7">
        <v>1</v>
      </c>
      <c r="Y319" s="7" t="s">
        <v>527</v>
      </c>
      <c r="Z319" s="7">
        <v>2012</v>
      </c>
      <c r="AA319" s="7">
        <v>2014</v>
      </c>
      <c r="AB319" s="70">
        <v>1200</v>
      </c>
      <c r="AC319" s="7">
        <v>10</v>
      </c>
      <c r="AD319" s="7">
        <v>1</v>
      </c>
      <c r="AE319" s="67">
        <v>970</v>
      </c>
      <c r="AF319" s="67">
        <v>429</v>
      </c>
      <c r="AG319" s="127">
        <f t="shared" si="4"/>
        <v>0.69335239456754827</v>
      </c>
    </row>
    <row r="320" spans="1:33" x14ac:dyDescent="0.3">
      <c r="A320" s="7">
        <v>152</v>
      </c>
      <c r="B320" s="7">
        <v>1</v>
      </c>
      <c r="C320" s="7" t="s">
        <v>486</v>
      </c>
      <c r="D320" s="7">
        <v>2010</v>
      </c>
      <c r="E320" s="68">
        <v>2011</v>
      </c>
      <c r="F320" s="66">
        <v>850</v>
      </c>
      <c r="G320" s="68">
        <v>7</v>
      </c>
      <c r="H320" s="67">
        <v>1</v>
      </c>
      <c r="I320" s="67">
        <v>6950</v>
      </c>
      <c r="J320" s="67">
        <v>6045</v>
      </c>
      <c r="K320" s="119" t="s">
        <v>95</v>
      </c>
      <c r="L320" s="7">
        <v>465</v>
      </c>
      <c r="M320" s="7">
        <v>1</v>
      </c>
      <c r="N320" s="7" t="s">
        <v>455</v>
      </c>
      <c r="O320" s="7">
        <v>1996</v>
      </c>
      <c r="P320" s="7">
        <v>1997</v>
      </c>
      <c r="Q320" s="70">
        <v>315</v>
      </c>
      <c r="R320" s="7">
        <v>10</v>
      </c>
      <c r="S320" s="7">
        <v>0</v>
      </c>
      <c r="T320" s="77">
        <v>1073</v>
      </c>
      <c r="U320" s="77">
        <v>2076</v>
      </c>
      <c r="V320" s="119" t="s">
        <v>95</v>
      </c>
      <c r="W320" s="7">
        <v>271</v>
      </c>
      <c r="X320" s="7">
        <v>1</v>
      </c>
      <c r="Y320" s="7" t="s">
        <v>721</v>
      </c>
      <c r="Z320" s="7">
        <v>2017</v>
      </c>
      <c r="AA320" s="7">
        <v>2018</v>
      </c>
      <c r="AB320" s="7">
        <v>1995</v>
      </c>
      <c r="AC320" s="7">
        <v>10</v>
      </c>
      <c r="AD320" s="7">
        <v>1</v>
      </c>
      <c r="AE320" s="77">
        <v>9503</v>
      </c>
      <c r="AF320" s="77">
        <v>4205</v>
      </c>
      <c r="AG320" s="127">
        <f t="shared" si="4"/>
        <v>0.69324482054274872</v>
      </c>
    </row>
    <row r="321" spans="1:33" x14ac:dyDescent="0.3">
      <c r="A321" s="7">
        <v>152</v>
      </c>
      <c r="B321" s="7">
        <v>1</v>
      </c>
      <c r="C321" s="7" t="s">
        <v>690</v>
      </c>
      <c r="D321" s="7">
        <v>2016</v>
      </c>
      <c r="E321" s="7">
        <v>2018</v>
      </c>
      <c r="F321" s="7">
        <v>223.66</v>
      </c>
      <c r="G321" s="7">
        <v>10</v>
      </c>
      <c r="H321" s="7">
        <v>1</v>
      </c>
      <c r="I321" s="77">
        <v>12276</v>
      </c>
      <c r="J321" s="77">
        <v>6857</v>
      </c>
      <c r="K321" s="119" t="s">
        <v>95</v>
      </c>
      <c r="L321" s="7">
        <v>477</v>
      </c>
      <c r="M321" s="7">
        <v>1</v>
      </c>
      <c r="N321" s="7" t="s">
        <v>424</v>
      </c>
      <c r="O321" s="7">
        <v>1996</v>
      </c>
      <c r="P321" s="7">
        <v>1997</v>
      </c>
      <c r="Q321" s="70">
        <v>315</v>
      </c>
      <c r="R321" s="7">
        <v>5</v>
      </c>
      <c r="S321" s="7">
        <v>0</v>
      </c>
      <c r="T321" s="77">
        <v>2524</v>
      </c>
      <c r="U321" s="77">
        <v>3061</v>
      </c>
      <c r="V321" s="119" t="s">
        <v>95</v>
      </c>
      <c r="W321" s="7">
        <v>2753</v>
      </c>
      <c r="X321" s="7">
        <v>1</v>
      </c>
      <c r="Y321" s="7" t="s">
        <v>465</v>
      </c>
      <c r="Z321" s="7">
        <v>2003</v>
      </c>
      <c r="AA321" s="7">
        <v>2004</v>
      </c>
      <c r="AB321" s="70">
        <v>405</v>
      </c>
      <c r="AC321" s="7">
        <v>5</v>
      </c>
      <c r="AD321" s="7">
        <v>1</v>
      </c>
      <c r="AE321" s="77">
        <v>1046</v>
      </c>
      <c r="AF321" s="77">
        <v>463</v>
      </c>
      <c r="AG321" s="127">
        <f t="shared" si="4"/>
        <v>0.69317428760768718</v>
      </c>
    </row>
    <row r="322" spans="1:33" x14ac:dyDescent="0.3">
      <c r="A322" s="7">
        <v>162</v>
      </c>
      <c r="B322" s="7">
        <v>1</v>
      </c>
      <c r="C322" s="7" t="s">
        <v>487</v>
      </c>
      <c r="D322" s="7">
        <v>1998</v>
      </c>
      <c r="E322" s="7">
        <v>1999</v>
      </c>
      <c r="F322" s="70">
        <v>315</v>
      </c>
      <c r="G322" s="7">
        <v>10</v>
      </c>
      <c r="H322" s="7">
        <v>0</v>
      </c>
      <c r="I322" s="77">
        <v>669</v>
      </c>
      <c r="J322" s="77">
        <v>1346</v>
      </c>
      <c r="K322" s="119" t="s">
        <v>95</v>
      </c>
      <c r="L322" s="7">
        <v>486</v>
      </c>
      <c r="M322" s="7">
        <v>1</v>
      </c>
      <c r="N322" s="7" t="s">
        <v>288</v>
      </c>
      <c r="O322" s="7">
        <v>1996</v>
      </c>
      <c r="P322" s="7">
        <v>1997</v>
      </c>
      <c r="Q322" s="70">
        <v>385.81</v>
      </c>
      <c r="R322" s="7">
        <v>5</v>
      </c>
      <c r="S322" s="7">
        <v>1</v>
      </c>
      <c r="T322" s="77">
        <v>473</v>
      </c>
      <c r="U322" s="77">
        <v>264</v>
      </c>
      <c r="V322" s="119" t="s">
        <v>95</v>
      </c>
      <c r="W322" s="7">
        <v>513</v>
      </c>
      <c r="X322" s="7">
        <v>1</v>
      </c>
      <c r="Y322" s="7" t="s">
        <v>561</v>
      </c>
      <c r="Z322" s="7">
        <v>2001</v>
      </c>
      <c r="AA322" s="7">
        <v>2002</v>
      </c>
      <c r="AB322" s="70">
        <v>620</v>
      </c>
      <c r="AC322" s="7">
        <v>5</v>
      </c>
      <c r="AD322" s="7">
        <v>1</v>
      </c>
      <c r="AE322" s="77">
        <v>192</v>
      </c>
      <c r="AF322" s="77">
        <v>85</v>
      </c>
      <c r="AG322" s="127">
        <f t="shared" si="4"/>
        <v>0.69314079422382668</v>
      </c>
    </row>
    <row r="323" spans="1:33" x14ac:dyDescent="0.3">
      <c r="A323" s="7">
        <v>166</v>
      </c>
      <c r="B323" s="7">
        <v>1</v>
      </c>
      <c r="C323" s="7" t="s">
        <v>541</v>
      </c>
      <c r="D323" s="7">
        <v>2001</v>
      </c>
      <c r="E323" s="7">
        <v>2002</v>
      </c>
      <c r="F323" s="70">
        <v>340</v>
      </c>
      <c r="G323" s="7">
        <v>10</v>
      </c>
      <c r="H323" s="7">
        <v>0</v>
      </c>
      <c r="I323" s="77">
        <v>952</v>
      </c>
      <c r="J323" s="77">
        <v>1253</v>
      </c>
      <c r="K323" s="119" t="s">
        <v>95</v>
      </c>
      <c r="L323" s="7">
        <v>518</v>
      </c>
      <c r="M323" s="7">
        <v>1</v>
      </c>
      <c r="N323" s="7" t="s">
        <v>257</v>
      </c>
      <c r="O323" s="7">
        <v>1996</v>
      </c>
      <c r="P323" s="7">
        <v>1998</v>
      </c>
      <c r="Q323" s="70">
        <v>210.29</v>
      </c>
      <c r="R323" s="7">
        <v>5</v>
      </c>
      <c r="S323" s="7">
        <v>1</v>
      </c>
      <c r="T323" s="77">
        <v>3148</v>
      </c>
      <c r="U323" s="77">
        <v>2892</v>
      </c>
      <c r="V323" s="119" t="s">
        <v>95</v>
      </c>
      <c r="W323" s="7">
        <v>709</v>
      </c>
      <c r="X323" s="7">
        <v>1</v>
      </c>
      <c r="Y323" s="7" t="s">
        <v>344</v>
      </c>
      <c r="Z323" s="7">
        <v>1997</v>
      </c>
      <c r="AA323" s="7">
        <v>1998</v>
      </c>
      <c r="AB323" s="70">
        <v>315</v>
      </c>
      <c r="AC323" s="7">
        <v>5</v>
      </c>
      <c r="AD323" s="7">
        <v>1</v>
      </c>
      <c r="AE323" s="77">
        <v>12347</v>
      </c>
      <c r="AF323" s="77">
        <v>5468</v>
      </c>
      <c r="AG323" s="127">
        <f t="shared" si="4"/>
        <v>0.69306763962952567</v>
      </c>
    </row>
    <row r="324" spans="1:33" x14ac:dyDescent="0.3">
      <c r="A324" s="7">
        <v>166</v>
      </c>
      <c r="B324" s="7">
        <v>1</v>
      </c>
      <c r="C324" s="7" t="s">
        <v>541</v>
      </c>
      <c r="D324" s="7">
        <v>2002</v>
      </c>
      <c r="E324" s="7">
        <v>2003</v>
      </c>
      <c r="F324" s="70">
        <v>350</v>
      </c>
      <c r="G324" s="7">
        <v>4</v>
      </c>
      <c r="H324" s="7">
        <v>1</v>
      </c>
      <c r="I324" s="77">
        <v>1652</v>
      </c>
      <c r="J324" s="77">
        <v>1114</v>
      </c>
      <c r="K324" s="119" t="s">
        <v>95</v>
      </c>
      <c r="L324" s="7">
        <v>518</v>
      </c>
      <c r="M324" s="7">
        <v>1</v>
      </c>
      <c r="N324" s="7" t="s">
        <v>257</v>
      </c>
      <c r="O324" s="7">
        <v>1996</v>
      </c>
      <c r="P324" s="7">
        <v>1998</v>
      </c>
      <c r="Q324" s="70">
        <v>89.71</v>
      </c>
      <c r="R324" s="7">
        <v>5</v>
      </c>
      <c r="S324" s="7">
        <v>0</v>
      </c>
      <c r="T324" s="77">
        <v>2787</v>
      </c>
      <c r="U324" s="77">
        <v>3241</v>
      </c>
      <c r="V324" s="119" t="s">
        <v>95</v>
      </c>
      <c r="W324" s="7">
        <v>2890</v>
      </c>
      <c r="X324" s="7">
        <v>1</v>
      </c>
      <c r="Y324" s="7" t="s">
        <v>533</v>
      </c>
      <c r="Z324" s="7">
        <v>2003</v>
      </c>
      <c r="AA324" s="7">
        <v>2004</v>
      </c>
      <c r="AB324" s="70">
        <v>415</v>
      </c>
      <c r="AC324" s="7">
        <v>7</v>
      </c>
      <c r="AD324" s="7">
        <v>1</v>
      </c>
      <c r="AE324" s="77">
        <v>720</v>
      </c>
      <c r="AF324" s="77">
        <v>319</v>
      </c>
      <c r="AG324" s="127">
        <f t="shared" ref="AG324:AG387" si="5">AE324/(AE324+AF324)</f>
        <v>0.69297401347449472</v>
      </c>
    </row>
    <row r="325" spans="1:33" x14ac:dyDescent="0.3">
      <c r="A325" s="7">
        <v>166</v>
      </c>
      <c r="B325" s="7">
        <v>1</v>
      </c>
      <c r="C325" s="7" t="s">
        <v>541</v>
      </c>
      <c r="D325" s="7">
        <v>2010</v>
      </c>
      <c r="E325" s="68">
        <v>2011</v>
      </c>
      <c r="F325" s="66">
        <v>650</v>
      </c>
      <c r="G325" s="68">
        <v>5</v>
      </c>
      <c r="H325" s="67">
        <v>1</v>
      </c>
      <c r="I325" s="67">
        <v>1446</v>
      </c>
      <c r="J325" s="67">
        <v>1301</v>
      </c>
      <c r="K325" s="119" t="s">
        <v>95</v>
      </c>
      <c r="L325" s="7">
        <v>534</v>
      </c>
      <c r="M325" s="7">
        <v>1</v>
      </c>
      <c r="N325" s="7" t="s">
        <v>290</v>
      </c>
      <c r="O325" s="7">
        <v>1996</v>
      </c>
      <c r="P325" s="7">
        <v>1998</v>
      </c>
      <c r="Q325" s="70">
        <v>120.67</v>
      </c>
      <c r="R325" s="7">
        <v>10</v>
      </c>
      <c r="S325" s="7">
        <v>0</v>
      </c>
      <c r="T325" s="77">
        <v>1636</v>
      </c>
      <c r="U325" s="77">
        <v>1869</v>
      </c>
      <c r="V325" s="119" t="s">
        <v>95</v>
      </c>
      <c r="W325" s="7">
        <v>2897</v>
      </c>
      <c r="X325" s="7">
        <v>1</v>
      </c>
      <c r="Y325" s="7" t="s">
        <v>296</v>
      </c>
      <c r="Z325" s="7">
        <v>2005</v>
      </c>
      <c r="AA325" s="7">
        <v>2006</v>
      </c>
      <c r="AB325" s="70">
        <v>500</v>
      </c>
      <c r="AC325" s="7">
        <v>6</v>
      </c>
      <c r="AD325" s="10">
        <v>1</v>
      </c>
      <c r="AE325" s="67">
        <v>1602</v>
      </c>
      <c r="AF325" s="67">
        <v>711</v>
      </c>
      <c r="AG325" s="127">
        <f t="shared" si="5"/>
        <v>0.69260700389105057</v>
      </c>
    </row>
    <row r="326" spans="1:33" x14ac:dyDescent="0.3">
      <c r="A326" s="7">
        <v>166</v>
      </c>
      <c r="B326" s="7">
        <v>1</v>
      </c>
      <c r="C326" s="7" t="s">
        <v>541</v>
      </c>
      <c r="D326" s="7">
        <v>2015</v>
      </c>
      <c r="E326" s="68">
        <v>2016</v>
      </c>
      <c r="F326" s="66">
        <v>1276</v>
      </c>
      <c r="G326" s="68">
        <v>5</v>
      </c>
      <c r="H326" s="67">
        <v>0</v>
      </c>
      <c r="I326" s="67">
        <v>1039</v>
      </c>
      <c r="J326" s="67">
        <v>1140</v>
      </c>
      <c r="K326" s="119" t="s">
        <v>95</v>
      </c>
      <c r="L326" s="7">
        <v>544</v>
      </c>
      <c r="M326" s="7">
        <v>1</v>
      </c>
      <c r="N326" s="7" t="s">
        <v>456</v>
      </c>
      <c r="O326" s="7">
        <v>1996</v>
      </c>
      <c r="P326" s="7">
        <v>1997</v>
      </c>
      <c r="Q326" s="70">
        <v>269.54000000000002</v>
      </c>
      <c r="R326" s="7">
        <v>10</v>
      </c>
      <c r="S326" s="7">
        <v>1</v>
      </c>
      <c r="T326" s="77">
        <v>4391</v>
      </c>
      <c r="U326" s="77">
        <v>3546</v>
      </c>
      <c r="V326" s="119" t="s">
        <v>95</v>
      </c>
      <c r="W326" s="7">
        <v>544</v>
      </c>
      <c r="X326" s="7">
        <v>1</v>
      </c>
      <c r="Y326" s="7" t="s">
        <v>456</v>
      </c>
      <c r="Z326" s="7">
        <v>1999</v>
      </c>
      <c r="AA326" s="7">
        <v>2000</v>
      </c>
      <c r="AB326" s="70">
        <v>145.46</v>
      </c>
      <c r="AC326" s="7">
        <v>10</v>
      </c>
      <c r="AD326" s="7">
        <v>1</v>
      </c>
      <c r="AE326" s="77">
        <v>3012</v>
      </c>
      <c r="AF326" s="77">
        <v>1337</v>
      </c>
      <c r="AG326" s="127">
        <f t="shared" si="5"/>
        <v>0.69257300528857213</v>
      </c>
    </row>
    <row r="327" spans="1:33" x14ac:dyDescent="0.3">
      <c r="A327" s="7">
        <v>166</v>
      </c>
      <c r="B327" s="7">
        <v>1</v>
      </c>
      <c r="C327" s="7" t="s">
        <v>541</v>
      </c>
      <c r="D327" s="7">
        <v>2016</v>
      </c>
      <c r="E327" s="7">
        <v>2017</v>
      </c>
      <c r="F327" s="7">
        <v>800</v>
      </c>
      <c r="G327" s="7">
        <v>6</v>
      </c>
      <c r="H327" s="7">
        <v>1</v>
      </c>
      <c r="I327" s="77">
        <v>1945</v>
      </c>
      <c r="J327" s="77">
        <v>1392</v>
      </c>
      <c r="K327" s="119" t="s">
        <v>95</v>
      </c>
      <c r="L327" s="7">
        <v>564</v>
      </c>
      <c r="M327" s="7">
        <v>1</v>
      </c>
      <c r="N327" s="7" t="s">
        <v>429</v>
      </c>
      <c r="O327" s="7">
        <v>1996</v>
      </c>
      <c r="P327" s="7">
        <v>1997</v>
      </c>
      <c r="Q327" s="70">
        <v>239.34</v>
      </c>
      <c r="R327" s="7">
        <v>10</v>
      </c>
      <c r="S327" s="7">
        <v>0</v>
      </c>
      <c r="T327" s="77">
        <v>2725</v>
      </c>
      <c r="U327" s="77">
        <v>2793</v>
      </c>
      <c r="V327" s="119" t="s">
        <v>95</v>
      </c>
      <c r="W327" s="7">
        <v>2759</v>
      </c>
      <c r="X327" s="7">
        <v>1</v>
      </c>
      <c r="Y327" s="7" t="s">
        <v>498</v>
      </c>
      <c r="Z327" s="7">
        <v>2011</v>
      </c>
      <c r="AA327" s="7">
        <v>2012</v>
      </c>
      <c r="AB327" s="70">
        <v>307.08000000000004</v>
      </c>
      <c r="AC327" s="7">
        <v>10</v>
      </c>
      <c r="AD327" s="7">
        <v>1</v>
      </c>
      <c r="AE327" s="67">
        <v>430</v>
      </c>
      <c r="AF327" s="67">
        <v>191</v>
      </c>
      <c r="AG327" s="127">
        <f t="shared" si="5"/>
        <v>0.69243156199677935</v>
      </c>
    </row>
    <row r="328" spans="1:33" x14ac:dyDescent="0.3">
      <c r="A328" s="7">
        <v>173</v>
      </c>
      <c r="B328" s="7">
        <v>1</v>
      </c>
      <c r="C328" s="7" t="s">
        <v>370</v>
      </c>
      <c r="D328" s="7">
        <v>1994</v>
      </c>
      <c r="E328" s="7">
        <v>1995</v>
      </c>
      <c r="F328" s="70">
        <v>520.20000000000005</v>
      </c>
      <c r="G328" s="7">
        <v>10</v>
      </c>
      <c r="H328" s="7">
        <v>0</v>
      </c>
      <c r="I328" s="77">
        <v>612</v>
      </c>
      <c r="J328" s="77">
        <v>662</v>
      </c>
      <c r="K328" s="119" t="s">
        <v>95</v>
      </c>
      <c r="L328" s="7">
        <v>676</v>
      </c>
      <c r="M328" s="7">
        <v>1</v>
      </c>
      <c r="N328" s="7" t="s">
        <v>230</v>
      </c>
      <c r="O328" s="7">
        <v>1996</v>
      </c>
      <c r="P328" s="7">
        <v>1997</v>
      </c>
      <c r="Q328" s="70">
        <v>793.43</v>
      </c>
      <c r="R328" s="7">
        <v>3</v>
      </c>
      <c r="S328" s="7">
        <v>1</v>
      </c>
      <c r="T328" s="77">
        <v>370</v>
      </c>
      <c r="U328" s="77">
        <v>186</v>
      </c>
      <c r="V328" s="119" t="s">
        <v>95</v>
      </c>
      <c r="W328" s="7">
        <v>2365</v>
      </c>
      <c r="X328" s="7">
        <v>1</v>
      </c>
      <c r="Y328" s="7" t="s">
        <v>4</v>
      </c>
      <c r="Z328" s="7">
        <v>2000</v>
      </c>
      <c r="AA328" s="7">
        <v>2001</v>
      </c>
      <c r="AB328" s="70">
        <v>400</v>
      </c>
      <c r="AC328" s="7">
        <v>10</v>
      </c>
      <c r="AD328" s="7">
        <v>1</v>
      </c>
      <c r="AE328" s="77">
        <v>2205</v>
      </c>
      <c r="AF328" s="77">
        <v>980</v>
      </c>
      <c r="AG328" s="127">
        <f t="shared" si="5"/>
        <v>0.69230769230769229</v>
      </c>
    </row>
    <row r="329" spans="1:33" x14ac:dyDescent="0.3">
      <c r="A329" s="7">
        <v>173</v>
      </c>
      <c r="B329" s="7">
        <v>1</v>
      </c>
      <c r="C329" s="7" t="s">
        <v>370</v>
      </c>
      <c r="D329" s="7">
        <v>1995</v>
      </c>
      <c r="E329" s="7">
        <v>1996</v>
      </c>
      <c r="F329" s="70">
        <v>520.20000000000005</v>
      </c>
      <c r="G329" s="7">
        <v>10</v>
      </c>
      <c r="H329" s="7">
        <v>1</v>
      </c>
      <c r="I329" s="77">
        <v>900</v>
      </c>
      <c r="J329" s="77">
        <v>454</v>
      </c>
      <c r="K329" s="119" t="s">
        <v>95</v>
      </c>
      <c r="L329" s="7">
        <v>698</v>
      </c>
      <c r="M329" s="7">
        <v>1</v>
      </c>
      <c r="N329" s="7" t="s">
        <v>457</v>
      </c>
      <c r="O329" s="7">
        <v>1996</v>
      </c>
      <c r="P329" s="7">
        <v>1997</v>
      </c>
      <c r="Q329" s="70">
        <v>133.46</v>
      </c>
      <c r="R329" s="7">
        <v>10</v>
      </c>
      <c r="S329" s="7">
        <v>1</v>
      </c>
      <c r="T329" s="77">
        <v>254</v>
      </c>
      <c r="U329" s="77">
        <v>207</v>
      </c>
      <c r="V329" s="119" t="s">
        <v>95</v>
      </c>
      <c r="W329" s="7">
        <v>492</v>
      </c>
      <c r="X329" s="7">
        <v>1</v>
      </c>
      <c r="Y329" s="7" t="s">
        <v>385</v>
      </c>
      <c r="Z329" s="7">
        <v>1995</v>
      </c>
      <c r="AA329" s="7">
        <v>1996</v>
      </c>
      <c r="AB329" s="70">
        <v>269.12</v>
      </c>
      <c r="AC329" s="7">
        <v>5</v>
      </c>
      <c r="AD329" s="7">
        <v>1</v>
      </c>
      <c r="AE329" s="77">
        <v>5415</v>
      </c>
      <c r="AF329" s="77">
        <v>2407</v>
      </c>
      <c r="AG329" s="127">
        <f t="shared" si="5"/>
        <v>0.69227818972129895</v>
      </c>
    </row>
    <row r="330" spans="1:33" x14ac:dyDescent="0.3">
      <c r="A330" s="7">
        <v>173</v>
      </c>
      <c r="B330" s="7">
        <v>1</v>
      </c>
      <c r="C330" s="7" t="s">
        <v>370</v>
      </c>
      <c r="D330" s="7">
        <v>2001</v>
      </c>
      <c r="E330" s="7">
        <v>2002</v>
      </c>
      <c r="F330" s="70">
        <v>610</v>
      </c>
      <c r="G330" s="7">
        <v>10</v>
      </c>
      <c r="H330" s="7">
        <v>1</v>
      </c>
      <c r="I330" s="77">
        <v>503</v>
      </c>
      <c r="J330" s="77">
        <v>163</v>
      </c>
      <c r="K330" s="119" t="s">
        <v>95</v>
      </c>
      <c r="L330" s="7">
        <v>738</v>
      </c>
      <c r="M330" s="7">
        <v>1</v>
      </c>
      <c r="N330" s="7" t="s">
        <v>232</v>
      </c>
      <c r="O330" s="7">
        <v>1996</v>
      </c>
      <c r="P330" s="7">
        <v>1998</v>
      </c>
      <c r="Q330" s="70">
        <v>150</v>
      </c>
      <c r="R330" s="7">
        <v>3</v>
      </c>
      <c r="S330" s="7">
        <v>0</v>
      </c>
      <c r="T330" s="77">
        <v>936</v>
      </c>
      <c r="U330" s="77">
        <v>963</v>
      </c>
      <c r="V330" s="119" t="s">
        <v>95</v>
      </c>
      <c r="W330" s="7">
        <v>255</v>
      </c>
      <c r="X330" s="7">
        <v>1</v>
      </c>
      <c r="Y330" s="7" t="s">
        <v>374</v>
      </c>
      <c r="Z330" s="7">
        <v>2011</v>
      </c>
      <c r="AA330" s="7">
        <v>2012</v>
      </c>
      <c r="AB330" s="70">
        <v>0</v>
      </c>
      <c r="AC330" s="7">
        <v>10</v>
      </c>
      <c r="AD330" s="7">
        <v>1</v>
      </c>
      <c r="AE330" s="67">
        <v>963</v>
      </c>
      <c r="AF330" s="67">
        <v>429</v>
      </c>
      <c r="AG330" s="127">
        <f t="shared" si="5"/>
        <v>0.69181034482758619</v>
      </c>
    </row>
    <row r="331" spans="1:33" x14ac:dyDescent="0.3">
      <c r="A331" s="7">
        <v>173</v>
      </c>
      <c r="B331" s="7">
        <v>1</v>
      </c>
      <c r="C331" s="7" t="s">
        <v>370</v>
      </c>
      <c r="D331" s="7">
        <v>2006</v>
      </c>
      <c r="E331" s="10">
        <v>2007</v>
      </c>
      <c r="F331" s="70">
        <v>583.26</v>
      </c>
      <c r="G331" s="10">
        <v>10</v>
      </c>
      <c r="H331" s="7">
        <v>0</v>
      </c>
      <c r="I331" s="67">
        <v>505</v>
      </c>
      <c r="J331" s="67">
        <v>725</v>
      </c>
      <c r="K331" s="119" t="s">
        <v>95</v>
      </c>
      <c r="L331" s="7">
        <v>743</v>
      </c>
      <c r="M331" s="7">
        <v>1</v>
      </c>
      <c r="N331" s="7" t="s">
        <v>458</v>
      </c>
      <c r="O331" s="7">
        <v>1996</v>
      </c>
      <c r="P331" s="7">
        <v>1997</v>
      </c>
      <c r="Q331" s="70">
        <v>210.26</v>
      </c>
      <c r="R331" s="7">
        <v>5</v>
      </c>
      <c r="S331" s="7">
        <v>0</v>
      </c>
      <c r="T331" s="77">
        <v>1326</v>
      </c>
      <c r="U331" s="77">
        <v>1565</v>
      </c>
      <c r="V331" s="119" t="s">
        <v>95</v>
      </c>
      <c r="W331" s="7">
        <v>281</v>
      </c>
      <c r="X331" s="7">
        <v>1</v>
      </c>
      <c r="Y331" s="7" t="s">
        <v>546</v>
      </c>
      <c r="Z331" s="7">
        <v>2014</v>
      </c>
      <c r="AA331" s="7">
        <v>2016</v>
      </c>
      <c r="AB331" s="7">
        <v>1418.94</v>
      </c>
      <c r="AC331" s="7">
        <v>10</v>
      </c>
      <c r="AD331" s="7">
        <v>1</v>
      </c>
      <c r="AE331" s="77">
        <v>25052</v>
      </c>
      <c r="AF331" s="77">
        <v>11165</v>
      </c>
      <c r="AG331" s="127">
        <f t="shared" si="5"/>
        <v>0.69171935831239473</v>
      </c>
    </row>
    <row r="332" spans="1:33" x14ac:dyDescent="0.3">
      <c r="A332" s="7">
        <v>173</v>
      </c>
      <c r="B332" s="7">
        <v>1</v>
      </c>
      <c r="C332" s="7" t="s">
        <v>370</v>
      </c>
      <c r="D332" s="68">
        <v>2007</v>
      </c>
      <c r="E332" s="73">
        <v>2008</v>
      </c>
      <c r="F332" s="66">
        <v>859.26</v>
      </c>
      <c r="G332" s="7">
        <v>10</v>
      </c>
      <c r="H332" s="67">
        <v>1</v>
      </c>
      <c r="I332" s="67">
        <v>603</v>
      </c>
      <c r="J332" s="77">
        <v>233</v>
      </c>
      <c r="K332" s="119" t="s">
        <v>95</v>
      </c>
      <c r="L332" s="7">
        <v>775</v>
      </c>
      <c r="M332" s="7">
        <v>1</v>
      </c>
      <c r="N332" s="7" t="s">
        <v>459</v>
      </c>
      <c r="O332" s="7">
        <v>1996</v>
      </c>
      <c r="P332" s="7">
        <v>1997</v>
      </c>
      <c r="Q332" s="70">
        <v>200</v>
      </c>
      <c r="R332" s="7">
        <v>10</v>
      </c>
      <c r="S332" s="7">
        <v>0</v>
      </c>
      <c r="T332" s="77">
        <v>715</v>
      </c>
      <c r="U332" s="77">
        <v>798</v>
      </c>
      <c r="V332" s="119" t="s">
        <v>95</v>
      </c>
      <c r="W332" s="7">
        <v>840</v>
      </c>
      <c r="X332" s="7">
        <v>1</v>
      </c>
      <c r="Y332" s="7" t="s">
        <v>402</v>
      </c>
      <c r="Z332" s="7">
        <v>2015</v>
      </c>
      <c r="AA332" s="10">
        <v>2016</v>
      </c>
      <c r="AB332" s="66">
        <v>250</v>
      </c>
      <c r="AC332" s="10">
        <v>10</v>
      </c>
      <c r="AD332" s="67">
        <v>1</v>
      </c>
      <c r="AE332" s="67">
        <v>1643</v>
      </c>
      <c r="AF332" s="67">
        <v>733</v>
      </c>
      <c r="AG332" s="127">
        <f t="shared" si="5"/>
        <v>0.6914983164983165</v>
      </c>
    </row>
    <row r="333" spans="1:33" x14ac:dyDescent="0.3">
      <c r="A333" s="7">
        <v>173</v>
      </c>
      <c r="B333" s="7">
        <v>1</v>
      </c>
      <c r="C333" s="7" t="s">
        <v>370</v>
      </c>
      <c r="D333" s="68">
        <v>2015</v>
      </c>
      <c r="E333" s="73">
        <v>2017</v>
      </c>
      <c r="F333" s="66">
        <v>1699.21</v>
      </c>
      <c r="G333" s="7">
        <v>10</v>
      </c>
      <c r="H333" s="67">
        <v>1</v>
      </c>
      <c r="I333" s="67">
        <v>350</v>
      </c>
      <c r="J333" s="77">
        <v>67</v>
      </c>
      <c r="K333" s="119" t="s">
        <v>95</v>
      </c>
      <c r="L333" s="7">
        <v>801</v>
      </c>
      <c r="M333" s="7">
        <v>1</v>
      </c>
      <c r="N333" s="7" t="s">
        <v>460</v>
      </c>
      <c r="O333" s="7">
        <v>1996</v>
      </c>
      <c r="P333" s="7">
        <v>1997</v>
      </c>
      <c r="Q333" s="70">
        <v>534.84</v>
      </c>
      <c r="R333" s="7">
        <v>10</v>
      </c>
      <c r="S333" s="7">
        <v>0</v>
      </c>
      <c r="T333" s="77">
        <v>172</v>
      </c>
      <c r="U333" s="77">
        <v>284</v>
      </c>
      <c r="V333" s="119" t="s">
        <v>95</v>
      </c>
      <c r="W333" s="7">
        <v>294</v>
      </c>
      <c r="X333" s="7">
        <v>1</v>
      </c>
      <c r="Y333" s="7" t="s">
        <v>251</v>
      </c>
      <c r="Z333" s="7">
        <v>2001</v>
      </c>
      <c r="AA333" s="7">
        <v>2003</v>
      </c>
      <c r="AB333" s="70">
        <v>837.38</v>
      </c>
      <c r="AC333" s="7">
        <v>5</v>
      </c>
      <c r="AD333" s="7">
        <v>1</v>
      </c>
      <c r="AE333" s="77">
        <v>437</v>
      </c>
      <c r="AF333" s="77">
        <v>195</v>
      </c>
      <c r="AG333" s="127">
        <f t="shared" si="5"/>
        <v>0.69145569620253167</v>
      </c>
    </row>
    <row r="334" spans="1:33" x14ac:dyDescent="0.3">
      <c r="A334" s="7">
        <v>177</v>
      </c>
      <c r="B334" s="7">
        <v>1</v>
      </c>
      <c r="C334" s="7" t="s">
        <v>371</v>
      </c>
      <c r="D334" s="7">
        <v>1994</v>
      </c>
      <c r="E334" s="7">
        <v>1995</v>
      </c>
      <c r="F334" s="70">
        <v>350.41</v>
      </c>
      <c r="G334" s="7">
        <v>10</v>
      </c>
      <c r="H334" s="7">
        <v>1</v>
      </c>
      <c r="I334" s="77">
        <v>1403</v>
      </c>
      <c r="J334" s="77">
        <v>1283</v>
      </c>
      <c r="K334" s="119" t="s">
        <v>95</v>
      </c>
      <c r="L334" s="7">
        <v>813</v>
      </c>
      <c r="M334" s="7">
        <v>1</v>
      </c>
      <c r="N334" s="7" t="s">
        <v>352</v>
      </c>
      <c r="O334" s="7">
        <v>1996</v>
      </c>
      <c r="P334" s="7">
        <v>1997</v>
      </c>
      <c r="Q334" s="70">
        <v>200</v>
      </c>
      <c r="R334" s="7">
        <v>5</v>
      </c>
      <c r="S334" s="7">
        <v>0</v>
      </c>
      <c r="T334" s="77">
        <v>1823</v>
      </c>
      <c r="U334" s="77">
        <v>2013</v>
      </c>
      <c r="V334" s="119" t="s">
        <v>95</v>
      </c>
      <c r="W334" s="7">
        <v>690</v>
      </c>
      <c r="X334" s="7">
        <v>1</v>
      </c>
      <c r="Y334" s="7" t="s">
        <v>337</v>
      </c>
      <c r="Z334" s="7">
        <v>1997</v>
      </c>
      <c r="AA334" s="7">
        <v>1998</v>
      </c>
      <c r="AB334" s="70">
        <v>315</v>
      </c>
      <c r="AC334" s="7">
        <v>10</v>
      </c>
      <c r="AD334" s="7">
        <v>1</v>
      </c>
      <c r="AE334" s="77">
        <v>398</v>
      </c>
      <c r="AF334" s="77">
        <v>178</v>
      </c>
      <c r="AG334" s="127">
        <f t="shared" si="5"/>
        <v>0.69097222222222221</v>
      </c>
    </row>
    <row r="335" spans="1:33" x14ac:dyDescent="0.3">
      <c r="A335" s="7">
        <v>177</v>
      </c>
      <c r="B335" s="7">
        <v>1</v>
      </c>
      <c r="C335" s="7" t="s">
        <v>371</v>
      </c>
      <c r="D335" s="7">
        <v>2001</v>
      </c>
      <c r="E335" s="7">
        <v>2002</v>
      </c>
      <c r="F335" s="70">
        <v>415</v>
      </c>
      <c r="G335" s="7">
        <v>10</v>
      </c>
      <c r="H335" s="7">
        <v>1</v>
      </c>
      <c r="I335" s="77">
        <v>1079</v>
      </c>
      <c r="J335" s="77">
        <v>829</v>
      </c>
      <c r="K335" s="119" t="s">
        <v>95</v>
      </c>
      <c r="L335" s="7">
        <v>832</v>
      </c>
      <c r="M335" s="7">
        <v>1</v>
      </c>
      <c r="N335" s="7" t="s">
        <v>233</v>
      </c>
      <c r="O335" s="7">
        <v>1996</v>
      </c>
      <c r="P335" s="7">
        <v>1997</v>
      </c>
      <c r="Q335" s="70">
        <v>164.9</v>
      </c>
      <c r="R335" s="7">
        <v>5</v>
      </c>
      <c r="S335" s="7">
        <v>1</v>
      </c>
      <c r="T335" s="77">
        <v>3433</v>
      </c>
      <c r="U335" s="77">
        <v>2218</v>
      </c>
      <c r="V335" s="119" t="s">
        <v>95</v>
      </c>
      <c r="W335" s="7">
        <v>2170</v>
      </c>
      <c r="X335" s="7">
        <v>1</v>
      </c>
      <c r="Y335" s="7" t="s">
        <v>480</v>
      </c>
      <c r="Z335" s="7">
        <v>2013</v>
      </c>
      <c r="AA335" s="7">
        <v>2014</v>
      </c>
      <c r="AB335" s="7">
        <v>285.25</v>
      </c>
      <c r="AC335" s="7">
        <v>10</v>
      </c>
      <c r="AD335" s="7">
        <v>1</v>
      </c>
      <c r="AE335" s="77">
        <v>872</v>
      </c>
      <c r="AF335" s="77">
        <v>390</v>
      </c>
      <c r="AG335" s="127">
        <f t="shared" si="5"/>
        <v>0.69096671949286848</v>
      </c>
    </row>
    <row r="336" spans="1:33" x14ac:dyDescent="0.3">
      <c r="A336" s="7">
        <v>177</v>
      </c>
      <c r="B336" s="7">
        <v>1</v>
      </c>
      <c r="C336" s="7" t="s">
        <v>371</v>
      </c>
      <c r="D336" s="7">
        <v>2004</v>
      </c>
      <c r="E336" s="7">
        <v>2005</v>
      </c>
      <c r="F336" s="70">
        <v>440.25</v>
      </c>
      <c r="G336" s="7">
        <v>10</v>
      </c>
      <c r="H336" s="7">
        <v>0</v>
      </c>
      <c r="I336" s="77">
        <v>1449</v>
      </c>
      <c r="J336" s="77">
        <v>1846</v>
      </c>
      <c r="K336" s="119" t="s">
        <v>95</v>
      </c>
      <c r="L336" s="7">
        <v>833</v>
      </c>
      <c r="M336" s="7">
        <v>1</v>
      </c>
      <c r="N336" s="7" t="s">
        <v>355</v>
      </c>
      <c r="O336" s="7">
        <v>1996</v>
      </c>
      <c r="P336" s="7">
        <v>1997</v>
      </c>
      <c r="Q336" s="70">
        <v>295</v>
      </c>
      <c r="R336" s="7">
        <v>10</v>
      </c>
      <c r="S336" s="7">
        <v>0</v>
      </c>
      <c r="T336" s="77">
        <v>6688</v>
      </c>
      <c r="U336" s="77">
        <v>9616</v>
      </c>
      <c r="V336" s="119" t="s">
        <v>95</v>
      </c>
      <c r="W336" s="7">
        <v>129</v>
      </c>
      <c r="X336" s="7">
        <v>1</v>
      </c>
      <c r="Y336" s="7" t="s">
        <v>242</v>
      </c>
      <c r="Z336" s="7">
        <v>2011</v>
      </c>
      <c r="AA336" s="7">
        <v>2012</v>
      </c>
      <c r="AB336" s="70">
        <v>194.64999999999998</v>
      </c>
      <c r="AC336" s="7">
        <v>10</v>
      </c>
      <c r="AD336" s="7">
        <v>1</v>
      </c>
      <c r="AE336" s="67">
        <v>1542</v>
      </c>
      <c r="AF336" s="67">
        <v>690</v>
      </c>
      <c r="AG336" s="127">
        <f t="shared" si="5"/>
        <v>0.69086021505376349</v>
      </c>
    </row>
    <row r="337" spans="1:33" x14ac:dyDescent="0.3">
      <c r="A337" s="7">
        <v>177</v>
      </c>
      <c r="B337" s="7">
        <v>1</v>
      </c>
      <c r="C337" s="7" t="s">
        <v>371</v>
      </c>
      <c r="D337" s="68">
        <v>2007</v>
      </c>
      <c r="E337" s="73">
        <v>2008</v>
      </c>
      <c r="F337" s="66">
        <v>915.37</v>
      </c>
      <c r="G337" s="7">
        <v>7</v>
      </c>
      <c r="H337" s="67">
        <v>1</v>
      </c>
      <c r="I337" s="67">
        <v>1146</v>
      </c>
      <c r="J337" s="77">
        <v>979</v>
      </c>
      <c r="K337" s="119" t="s">
        <v>95</v>
      </c>
      <c r="L337" s="7">
        <v>837</v>
      </c>
      <c r="M337" s="7">
        <v>1</v>
      </c>
      <c r="N337" s="7" t="s">
        <v>234</v>
      </c>
      <c r="O337" s="7">
        <v>1996</v>
      </c>
      <c r="P337" s="7">
        <v>1997</v>
      </c>
      <c r="Q337" s="70">
        <v>217.13</v>
      </c>
      <c r="R337" s="7">
        <v>10</v>
      </c>
      <c r="S337" s="7">
        <v>1</v>
      </c>
      <c r="T337" s="77">
        <v>897</v>
      </c>
      <c r="U337" s="77">
        <v>576</v>
      </c>
      <c r="V337" s="119" t="s">
        <v>95</v>
      </c>
      <c r="W337" s="7">
        <v>2687</v>
      </c>
      <c r="X337" s="7">
        <v>1</v>
      </c>
      <c r="Y337" s="7" t="s">
        <v>621</v>
      </c>
      <c r="Z337" s="7">
        <v>2005</v>
      </c>
      <c r="AA337" s="7">
        <v>2006</v>
      </c>
      <c r="AB337" s="70">
        <v>500</v>
      </c>
      <c r="AC337" s="7">
        <v>5</v>
      </c>
      <c r="AD337" s="10">
        <v>1</v>
      </c>
      <c r="AE337" s="67">
        <v>2185</v>
      </c>
      <c r="AF337" s="67">
        <v>978</v>
      </c>
      <c r="AG337" s="127">
        <f t="shared" si="5"/>
        <v>0.69079987353778061</v>
      </c>
    </row>
    <row r="338" spans="1:33" x14ac:dyDescent="0.3">
      <c r="A338" s="7">
        <v>177</v>
      </c>
      <c r="B338" s="7">
        <v>1</v>
      </c>
      <c r="C338" s="7" t="s">
        <v>371</v>
      </c>
      <c r="D338" s="7">
        <v>2013</v>
      </c>
      <c r="E338" s="7">
        <v>2015</v>
      </c>
      <c r="F338" s="7">
        <v>1337.41</v>
      </c>
      <c r="G338" s="7">
        <v>7</v>
      </c>
      <c r="H338" s="7">
        <v>1</v>
      </c>
      <c r="I338" s="77">
        <v>678</v>
      </c>
      <c r="J338" s="77">
        <v>150</v>
      </c>
      <c r="K338" s="119" t="s">
        <v>95</v>
      </c>
      <c r="L338" s="7">
        <v>840</v>
      </c>
      <c r="M338" s="7">
        <v>1</v>
      </c>
      <c r="N338" s="7" t="s">
        <v>402</v>
      </c>
      <c r="O338" s="7">
        <v>1996</v>
      </c>
      <c r="P338" s="7">
        <v>1997</v>
      </c>
      <c r="Q338" s="70">
        <v>314.11</v>
      </c>
      <c r="R338" s="7">
        <v>10</v>
      </c>
      <c r="S338" s="7">
        <v>1</v>
      </c>
      <c r="T338" s="77">
        <v>1649</v>
      </c>
      <c r="U338" s="77">
        <v>1421</v>
      </c>
      <c r="V338" s="119" t="s">
        <v>95</v>
      </c>
      <c r="W338" s="7">
        <v>411</v>
      </c>
      <c r="X338" s="7">
        <v>1</v>
      </c>
      <c r="Y338" s="7" t="s">
        <v>380</v>
      </c>
      <c r="Z338" s="68">
        <v>2007</v>
      </c>
      <c r="AA338" s="73">
        <v>2008</v>
      </c>
      <c r="AB338" s="66">
        <v>276.2</v>
      </c>
      <c r="AC338" s="7">
        <v>10</v>
      </c>
      <c r="AD338" s="67">
        <v>1</v>
      </c>
      <c r="AE338" s="67">
        <v>172</v>
      </c>
      <c r="AF338" s="77">
        <v>77</v>
      </c>
      <c r="AG338" s="127">
        <f t="shared" si="5"/>
        <v>0.69076305220883538</v>
      </c>
    </row>
    <row r="339" spans="1:33" x14ac:dyDescent="0.3">
      <c r="A339" s="7">
        <v>181</v>
      </c>
      <c r="B339" s="7">
        <v>1</v>
      </c>
      <c r="C339" s="7" t="s">
        <v>470</v>
      </c>
      <c r="D339" s="7">
        <v>1997</v>
      </c>
      <c r="E339" s="7">
        <v>1998</v>
      </c>
      <c r="F339" s="70">
        <v>315</v>
      </c>
      <c r="G339" s="7">
        <v>10</v>
      </c>
      <c r="H339" s="7">
        <v>1</v>
      </c>
      <c r="I339" s="77">
        <v>2816</v>
      </c>
      <c r="J339" s="77">
        <v>2626</v>
      </c>
      <c r="K339" s="119" t="s">
        <v>95</v>
      </c>
      <c r="L339" s="7">
        <v>850</v>
      </c>
      <c r="M339" s="7">
        <v>1</v>
      </c>
      <c r="N339" s="7" t="s">
        <v>437</v>
      </c>
      <c r="O339" s="7">
        <v>1996</v>
      </c>
      <c r="P339" s="7">
        <v>1997</v>
      </c>
      <c r="Q339" s="70">
        <v>628.62</v>
      </c>
      <c r="R339" s="7">
        <v>5</v>
      </c>
      <c r="S339" s="7">
        <v>1</v>
      </c>
      <c r="T339" s="77">
        <v>380</v>
      </c>
      <c r="U339" s="77">
        <v>114</v>
      </c>
      <c r="V339" s="119" t="s">
        <v>95</v>
      </c>
      <c r="W339" s="7">
        <v>857</v>
      </c>
      <c r="X339" s="7">
        <v>1</v>
      </c>
      <c r="Y339" s="7" t="s">
        <v>529</v>
      </c>
      <c r="Z339" s="7">
        <v>2014</v>
      </c>
      <c r="AA339" s="7">
        <v>2016</v>
      </c>
      <c r="AB339" s="7">
        <v>304.70999999999998</v>
      </c>
      <c r="AC339" s="7">
        <v>10</v>
      </c>
      <c r="AD339" s="7">
        <v>1</v>
      </c>
      <c r="AE339" s="77">
        <v>964</v>
      </c>
      <c r="AF339" s="77">
        <v>433</v>
      </c>
      <c r="AG339" s="127">
        <f t="shared" si="5"/>
        <v>0.69005010737294203</v>
      </c>
    </row>
    <row r="340" spans="1:33" x14ac:dyDescent="0.3">
      <c r="A340" s="7">
        <v>181</v>
      </c>
      <c r="B340" s="7">
        <v>1</v>
      </c>
      <c r="C340" s="7" t="s">
        <v>470</v>
      </c>
      <c r="D340" s="7">
        <v>2001</v>
      </c>
      <c r="E340" s="7">
        <v>2002</v>
      </c>
      <c r="F340" s="70">
        <v>195</v>
      </c>
      <c r="G340" s="7">
        <v>10</v>
      </c>
      <c r="H340" s="7">
        <v>1</v>
      </c>
      <c r="I340" s="77">
        <v>3859</v>
      </c>
      <c r="J340" s="77">
        <v>3123</v>
      </c>
      <c r="K340" s="119" t="s">
        <v>95</v>
      </c>
      <c r="L340" s="7">
        <v>2172</v>
      </c>
      <c r="M340" s="7">
        <v>1</v>
      </c>
      <c r="N340" s="7" t="s">
        <v>461</v>
      </c>
      <c r="O340" s="7">
        <v>1996</v>
      </c>
      <c r="P340" s="7">
        <v>1997</v>
      </c>
      <c r="Q340" s="70">
        <v>312.85000000000002</v>
      </c>
      <c r="R340" s="7">
        <v>10</v>
      </c>
      <c r="S340" s="7">
        <v>1</v>
      </c>
      <c r="T340" s="77">
        <v>1444</v>
      </c>
      <c r="U340" s="77">
        <v>1218</v>
      </c>
      <c r="V340" s="119" t="s">
        <v>95</v>
      </c>
      <c r="W340" s="7">
        <v>356</v>
      </c>
      <c r="X340" s="7">
        <v>1</v>
      </c>
      <c r="Y340" s="7" t="s">
        <v>601</v>
      </c>
      <c r="Z340" s="7">
        <v>2006</v>
      </c>
      <c r="AA340" s="10">
        <v>2008</v>
      </c>
      <c r="AB340" s="70">
        <v>1009.08</v>
      </c>
      <c r="AC340" s="10">
        <v>10</v>
      </c>
      <c r="AD340" s="7">
        <v>1</v>
      </c>
      <c r="AE340" s="67">
        <v>267</v>
      </c>
      <c r="AF340" s="67">
        <v>120</v>
      </c>
      <c r="AG340" s="127">
        <f t="shared" si="5"/>
        <v>0.68992248062015504</v>
      </c>
    </row>
    <row r="341" spans="1:33" x14ac:dyDescent="0.3">
      <c r="A341" s="7">
        <v>181</v>
      </c>
      <c r="B341" s="7">
        <v>1</v>
      </c>
      <c r="C341" s="7" t="s">
        <v>470</v>
      </c>
      <c r="D341" s="68">
        <v>2007</v>
      </c>
      <c r="E341" s="73">
        <v>2008</v>
      </c>
      <c r="F341" s="66">
        <v>786.76</v>
      </c>
      <c r="G341" s="7">
        <v>10</v>
      </c>
      <c r="H341" s="67">
        <v>0</v>
      </c>
      <c r="I341" s="67">
        <v>5427</v>
      </c>
      <c r="J341" s="77">
        <v>8749</v>
      </c>
      <c r="K341" s="119" t="s">
        <v>95</v>
      </c>
      <c r="L341" s="7">
        <v>2198</v>
      </c>
      <c r="M341" s="7">
        <v>1</v>
      </c>
      <c r="N341" s="7" t="s">
        <v>462</v>
      </c>
      <c r="O341" s="7">
        <v>1996</v>
      </c>
      <c r="P341" s="7">
        <v>1997</v>
      </c>
      <c r="Q341" s="70">
        <v>341.28</v>
      </c>
      <c r="R341" s="7">
        <v>10</v>
      </c>
      <c r="S341" s="7">
        <v>0</v>
      </c>
      <c r="T341" s="77">
        <v>692</v>
      </c>
      <c r="U341" s="77">
        <v>1687</v>
      </c>
      <c r="V341" s="119" t="s">
        <v>95</v>
      </c>
      <c r="W341" s="7">
        <v>441</v>
      </c>
      <c r="X341" s="7">
        <v>1</v>
      </c>
      <c r="Y341" s="7" t="s">
        <v>684</v>
      </c>
      <c r="Z341" s="7">
        <v>2014</v>
      </c>
      <c r="AA341" s="7">
        <v>2015</v>
      </c>
      <c r="AB341" s="7">
        <v>529.83000000000004</v>
      </c>
      <c r="AC341" s="7">
        <v>10</v>
      </c>
      <c r="AD341" s="7">
        <v>1</v>
      </c>
      <c r="AE341" s="77">
        <v>478</v>
      </c>
      <c r="AF341" s="77">
        <v>215</v>
      </c>
      <c r="AG341" s="127">
        <f t="shared" si="5"/>
        <v>0.68975468975468979</v>
      </c>
    </row>
    <row r="342" spans="1:33" x14ac:dyDescent="0.3">
      <c r="A342" s="7">
        <v>181</v>
      </c>
      <c r="B342" s="7">
        <v>1</v>
      </c>
      <c r="C342" s="7" t="s">
        <v>470</v>
      </c>
      <c r="D342" s="7">
        <v>2011</v>
      </c>
      <c r="E342" s="7">
        <v>2012</v>
      </c>
      <c r="F342" s="7">
        <v>199.24</v>
      </c>
      <c r="G342" s="7">
        <v>10</v>
      </c>
      <c r="H342" s="7">
        <v>1</v>
      </c>
      <c r="I342" s="77">
        <v>7036</v>
      </c>
      <c r="J342" s="77">
        <v>2934</v>
      </c>
      <c r="K342" s="119" t="s">
        <v>95</v>
      </c>
      <c r="L342" s="7">
        <v>2342</v>
      </c>
      <c r="M342" s="7">
        <v>1</v>
      </c>
      <c r="N342" s="7" t="s">
        <v>463</v>
      </c>
      <c r="O342" s="7">
        <v>1996</v>
      </c>
      <c r="P342" s="7">
        <v>1997</v>
      </c>
      <c r="Q342" s="70">
        <v>315</v>
      </c>
      <c r="R342" s="7">
        <v>5</v>
      </c>
      <c r="S342" s="7">
        <v>0</v>
      </c>
      <c r="T342" s="77">
        <v>681</v>
      </c>
      <c r="U342" s="77">
        <v>935</v>
      </c>
      <c r="V342" s="119" t="s">
        <v>95</v>
      </c>
      <c r="W342" s="7">
        <v>882</v>
      </c>
      <c r="X342" s="7">
        <v>1</v>
      </c>
      <c r="Y342" s="7" t="s">
        <v>360</v>
      </c>
      <c r="Z342" s="68">
        <v>2015</v>
      </c>
      <c r="AA342" s="73">
        <v>2017</v>
      </c>
      <c r="AB342" s="66">
        <v>775</v>
      </c>
      <c r="AC342" s="7">
        <v>10</v>
      </c>
      <c r="AD342" s="67">
        <v>1</v>
      </c>
      <c r="AE342" s="67">
        <v>1681</v>
      </c>
      <c r="AF342" s="77">
        <v>758</v>
      </c>
      <c r="AG342" s="127">
        <f t="shared" si="5"/>
        <v>0.68921689216892168</v>
      </c>
    </row>
    <row r="343" spans="1:33" x14ac:dyDescent="0.3">
      <c r="A343" s="7">
        <v>181</v>
      </c>
      <c r="B343" s="7">
        <v>1</v>
      </c>
      <c r="C343" s="7" t="s">
        <v>470</v>
      </c>
      <c r="D343" s="7">
        <v>2011</v>
      </c>
      <c r="E343" s="7">
        <v>2012</v>
      </c>
      <c r="F343" s="7">
        <v>200</v>
      </c>
      <c r="G343" s="7">
        <v>5</v>
      </c>
      <c r="H343" s="7">
        <v>1</v>
      </c>
      <c r="I343" s="77">
        <v>5371</v>
      </c>
      <c r="J343" s="77">
        <v>4589</v>
      </c>
      <c r="K343" s="119" t="s">
        <v>95</v>
      </c>
      <c r="L343" s="7">
        <v>2534</v>
      </c>
      <c r="M343" s="7">
        <v>1</v>
      </c>
      <c r="N343" s="7" t="s">
        <v>464</v>
      </c>
      <c r="O343" s="7">
        <v>1996</v>
      </c>
      <c r="P343" s="7">
        <v>1997</v>
      </c>
      <c r="Q343" s="70">
        <v>367.88</v>
      </c>
      <c r="R343" s="7">
        <v>5</v>
      </c>
      <c r="S343" s="7">
        <v>0</v>
      </c>
      <c r="T343" s="77">
        <v>1086</v>
      </c>
      <c r="U343" s="77">
        <v>1659</v>
      </c>
      <c r="V343" s="119" t="s">
        <v>95</v>
      </c>
      <c r="W343" s="7">
        <v>2888</v>
      </c>
      <c r="X343" s="7">
        <v>1</v>
      </c>
      <c r="Y343" s="7" t="s">
        <v>593</v>
      </c>
      <c r="Z343" s="7">
        <v>2017</v>
      </c>
      <c r="AA343" s="7">
        <v>2018</v>
      </c>
      <c r="AB343" s="7">
        <v>500</v>
      </c>
      <c r="AC343" s="7">
        <v>10</v>
      </c>
      <c r="AD343" s="7">
        <v>1</v>
      </c>
      <c r="AE343" s="77">
        <v>303</v>
      </c>
      <c r="AF343" s="77">
        <v>137</v>
      </c>
      <c r="AG343" s="127">
        <f t="shared" si="5"/>
        <v>0.6886363636363636</v>
      </c>
    </row>
    <row r="344" spans="1:33" x14ac:dyDescent="0.3">
      <c r="A344" s="7">
        <v>182</v>
      </c>
      <c r="B344" s="7">
        <v>1</v>
      </c>
      <c r="C344" s="7" t="s">
        <v>500</v>
      </c>
      <c r="D344" s="7">
        <v>1999</v>
      </c>
      <c r="E344" s="7">
        <v>2000</v>
      </c>
      <c r="F344" s="70">
        <v>276.76</v>
      </c>
      <c r="G344" s="7">
        <v>5</v>
      </c>
      <c r="H344" s="7">
        <v>0</v>
      </c>
      <c r="I344" s="77">
        <v>645</v>
      </c>
      <c r="J344" s="77">
        <v>1237</v>
      </c>
      <c r="K344" s="119" t="s">
        <v>95</v>
      </c>
      <c r="L344" s="7">
        <v>2753</v>
      </c>
      <c r="M344" s="7">
        <v>1</v>
      </c>
      <c r="N344" s="7" t="s">
        <v>465</v>
      </c>
      <c r="O344" s="7">
        <v>1996</v>
      </c>
      <c r="P344" s="7">
        <v>1997</v>
      </c>
      <c r="Q344" s="70">
        <v>261.52999999999997</v>
      </c>
      <c r="R344" s="7">
        <v>5</v>
      </c>
      <c r="S344" s="7">
        <v>1</v>
      </c>
      <c r="T344" s="77">
        <v>1859</v>
      </c>
      <c r="U344" s="77">
        <v>1695</v>
      </c>
      <c r="V344" s="119" t="s">
        <v>95</v>
      </c>
      <c r="W344" s="7">
        <v>840</v>
      </c>
      <c r="X344" s="7">
        <v>1</v>
      </c>
      <c r="Y344" s="7" t="s">
        <v>402</v>
      </c>
      <c r="Z344" s="7">
        <v>2010</v>
      </c>
      <c r="AA344" s="10">
        <v>2012</v>
      </c>
      <c r="AB344" s="66">
        <v>569.20000000000005</v>
      </c>
      <c r="AC344" s="10">
        <v>10</v>
      </c>
      <c r="AD344" s="67">
        <v>1</v>
      </c>
      <c r="AE344" s="67">
        <v>1615</v>
      </c>
      <c r="AF344" s="67">
        <v>732</v>
      </c>
      <c r="AG344" s="127">
        <f t="shared" si="5"/>
        <v>0.68811248402215597</v>
      </c>
    </row>
    <row r="345" spans="1:33" x14ac:dyDescent="0.3">
      <c r="A345" s="7">
        <v>182</v>
      </c>
      <c r="B345" s="7">
        <v>1</v>
      </c>
      <c r="C345" s="7" t="s">
        <v>500</v>
      </c>
      <c r="D345" s="7">
        <v>2000</v>
      </c>
      <c r="E345" s="7">
        <v>2001</v>
      </c>
      <c r="F345" s="70">
        <v>318.26</v>
      </c>
      <c r="G345" s="7">
        <v>10</v>
      </c>
      <c r="H345" s="7">
        <v>0</v>
      </c>
      <c r="I345" s="77">
        <v>2403</v>
      </c>
      <c r="J345" s="77">
        <v>2687</v>
      </c>
      <c r="K345" s="119" t="s">
        <v>95</v>
      </c>
      <c r="L345" s="7">
        <v>4</v>
      </c>
      <c r="M345" s="7">
        <v>1</v>
      </c>
      <c r="N345" s="7" t="s">
        <v>536</v>
      </c>
      <c r="O345" s="7">
        <v>1997</v>
      </c>
      <c r="P345" s="7">
        <v>1998</v>
      </c>
      <c r="Q345" s="70">
        <v>315</v>
      </c>
      <c r="R345" s="7">
        <v>7</v>
      </c>
      <c r="S345" s="7">
        <v>1</v>
      </c>
      <c r="T345" s="77">
        <v>825</v>
      </c>
      <c r="U345" s="77">
        <v>320</v>
      </c>
      <c r="V345" s="119" t="s">
        <v>95</v>
      </c>
      <c r="W345" s="7">
        <v>297</v>
      </c>
      <c r="X345" s="7">
        <v>1</v>
      </c>
      <c r="Y345" s="7" t="s">
        <v>275</v>
      </c>
      <c r="Z345" s="7">
        <v>1997</v>
      </c>
      <c r="AA345" s="7">
        <v>1998</v>
      </c>
      <c r="AB345" s="70">
        <v>119.84</v>
      </c>
      <c r="AC345" s="7">
        <v>10</v>
      </c>
      <c r="AD345" s="7">
        <v>1</v>
      </c>
      <c r="AE345" s="77">
        <v>231</v>
      </c>
      <c r="AF345" s="77">
        <v>105</v>
      </c>
      <c r="AG345" s="127">
        <f t="shared" si="5"/>
        <v>0.6875</v>
      </c>
    </row>
    <row r="346" spans="1:33" x14ac:dyDescent="0.3">
      <c r="A346" s="7">
        <v>182</v>
      </c>
      <c r="B346" s="7">
        <v>1</v>
      </c>
      <c r="C346" s="7" t="s">
        <v>500</v>
      </c>
      <c r="D346" s="7">
        <v>2001</v>
      </c>
      <c r="E346" s="7">
        <v>2002</v>
      </c>
      <c r="F346" s="70">
        <v>1</v>
      </c>
      <c r="G346" s="7">
        <v>10</v>
      </c>
      <c r="H346" s="7">
        <v>1</v>
      </c>
      <c r="I346" s="77">
        <v>1853</v>
      </c>
      <c r="J346" s="77">
        <v>582</v>
      </c>
      <c r="K346" s="119" t="s">
        <v>95</v>
      </c>
      <c r="L346" s="7">
        <v>14</v>
      </c>
      <c r="M346" s="7">
        <v>1</v>
      </c>
      <c r="N346" s="7" t="s">
        <v>264</v>
      </c>
      <c r="O346" s="7">
        <v>1997</v>
      </c>
      <c r="P346" s="7">
        <v>1998</v>
      </c>
      <c r="Q346" s="70">
        <v>68.52</v>
      </c>
      <c r="R346" s="7">
        <v>10</v>
      </c>
      <c r="S346" s="7">
        <v>1</v>
      </c>
      <c r="T346" s="77">
        <v>1432</v>
      </c>
      <c r="U346" s="77">
        <v>452</v>
      </c>
      <c r="V346" s="119" t="s">
        <v>95</v>
      </c>
      <c r="W346" s="7">
        <v>891</v>
      </c>
      <c r="X346" s="7">
        <v>1</v>
      </c>
      <c r="Y346" s="7" t="s">
        <v>363</v>
      </c>
      <c r="Z346" s="7">
        <v>2003</v>
      </c>
      <c r="AA346" s="7">
        <v>2004</v>
      </c>
      <c r="AB346" s="70">
        <v>279</v>
      </c>
      <c r="AC346" s="7">
        <v>8</v>
      </c>
      <c r="AD346" s="7">
        <v>1</v>
      </c>
      <c r="AE346" s="77">
        <v>375</v>
      </c>
      <c r="AF346" s="77">
        <v>171</v>
      </c>
      <c r="AG346" s="127">
        <f t="shared" si="5"/>
        <v>0.68681318681318682</v>
      </c>
    </row>
    <row r="347" spans="1:33" x14ac:dyDescent="0.3">
      <c r="A347" s="7">
        <v>182</v>
      </c>
      <c r="B347" s="7">
        <v>1</v>
      </c>
      <c r="C347" s="7" t="s">
        <v>609</v>
      </c>
      <c r="D347" s="7">
        <v>2003</v>
      </c>
      <c r="E347" s="7">
        <v>2004</v>
      </c>
      <c r="F347" s="70">
        <v>404</v>
      </c>
      <c r="G347" s="7">
        <v>10</v>
      </c>
      <c r="H347" s="7">
        <v>1</v>
      </c>
      <c r="I347" s="77">
        <v>1432</v>
      </c>
      <c r="J347" s="77">
        <v>1417</v>
      </c>
      <c r="K347" s="119" t="s">
        <v>95</v>
      </c>
      <c r="L347" s="7">
        <v>15</v>
      </c>
      <c r="M347" s="7">
        <v>1</v>
      </c>
      <c r="N347" s="7" t="s">
        <v>265</v>
      </c>
      <c r="O347" s="7">
        <v>1997</v>
      </c>
      <c r="P347" s="7">
        <v>1999</v>
      </c>
      <c r="Q347" s="70">
        <v>204</v>
      </c>
      <c r="R347" s="7">
        <v>5</v>
      </c>
      <c r="S347" s="7">
        <v>1</v>
      </c>
      <c r="T347" s="77">
        <v>1265</v>
      </c>
      <c r="U347" s="77">
        <v>637</v>
      </c>
      <c r="V347" s="119" t="s">
        <v>95</v>
      </c>
      <c r="W347" s="7">
        <v>2580</v>
      </c>
      <c r="X347" s="7">
        <v>1</v>
      </c>
      <c r="Y347" s="7" t="s">
        <v>513</v>
      </c>
      <c r="Z347" s="7">
        <v>1999</v>
      </c>
      <c r="AA347" s="7">
        <v>2000</v>
      </c>
      <c r="AB347" s="70">
        <v>300</v>
      </c>
      <c r="AC347" s="7">
        <v>6</v>
      </c>
      <c r="AD347" s="7">
        <v>1</v>
      </c>
      <c r="AE347" s="77">
        <v>687</v>
      </c>
      <c r="AF347" s="77">
        <v>314</v>
      </c>
      <c r="AG347" s="127">
        <f t="shared" si="5"/>
        <v>0.68631368631368628</v>
      </c>
    </row>
    <row r="348" spans="1:33" x14ac:dyDescent="0.3">
      <c r="A348" s="7">
        <v>182</v>
      </c>
      <c r="B348" s="7">
        <v>1</v>
      </c>
      <c r="C348" s="7" t="s">
        <v>609</v>
      </c>
      <c r="D348" s="7">
        <v>2003</v>
      </c>
      <c r="E348" s="7">
        <v>2004</v>
      </c>
      <c r="F348" s="70">
        <v>100</v>
      </c>
      <c r="G348" s="7">
        <v>10</v>
      </c>
      <c r="H348" s="7">
        <v>0</v>
      </c>
      <c r="I348" s="77">
        <v>1333</v>
      </c>
      <c r="J348" s="77">
        <v>1503</v>
      </c>
      <c r="K348" s="119" t="s">
        <v>95</v>
      </c>
      <c r="L348" s="7">
        <v>22</v>
      </c>
      <c r="M348" s="7">
        <v>1</v>
      </c>
      <c r="N348" s="7" t="s">
        <v>312</v>
      </c>
      <c r="O348" s="7">
        <v>1997</v>
      </c>
      <c r="P348" s="7">
        <v>1998</v>
      </c>
      <c r="Q348" s="70">
        <v>315</v>
      </c>
      <c r="R348" s="7">
        <v>10</v>
      </c>
      <c r="S348" s="7">
        <v>1</v>
      </c>
      <c r="T348" s="77">
        <v>1065</v>
      </c>
      <c r="U348" s="77">
        <v>293</v>
      </c>
      <c r="V348" s="119" t="s">
        <v>95</v>
      </c>
      <c r="W348" s="7">
        <v>270</v>
      </c>
      <c r="X348" s="7">
        <v>1</v>
      </c>
      <c r="Y348" s="7" t="s">
        <v>419</v>
      </c>
      <c r="Z348" s="7">
        <v>1999</v>
      </c>
      <c r="AA348" s="7">
        <v>2001</v>
      </c>
      <c r="AB348" s="70">
        <v>449</v>
      </c>
      <c r="AC348" s="7">
        <v>10</v>
      </c>
      <c r="AD348" s="7">
        <v>1</v>
      </c>
      <c r="AE348" s="77">
        <v>6024</v>
      </c>
      <c r="AF348" s="77">
        <v>2758</v>
      </c>
      <c r="AG348" s="127">
        <f t="shared" si="5"/>
        <v>0.68594853108631293</v>
      </c>
    </row>
    <row r="349" spans="1:33" x14ac:dyDescent="0.3">
      <c r="A349" s="7">
        <v>182</v>
      </c>
      <c r="B349" s="7">
        <v>1</v>
      </c>
      <c r="C349" s="7" t="s">
        <v>609</v>
      </c>
      <c r="D349" s="7">
        <v>2003</v>
      </c>
      <c r="E349" s="7">
        <v>2004</v>
      </c>
      <c r="F349" s="70">
        <v>100</v>
      </c>
      <c r="G349" s="7">
        <v>10</v>
      </c>
      <c r="H349" s="7">
        <v>0</v>
      </c>
      <c r="I349" s="77">
        <v>1329</v>
      </c>
      <c r="J349" s="77">
        <v>1506</v>
      </c>
      <c r="K349" s="119" t="s">
        <v>95</v>
      </c>
      <c r="L349" s="7">
        <v>31</v>
      </c>
      <c r="M349" s="7">
        <v>1</v>
      </c>
      <c r="N349" s="7" t="s">
        <v>468</v>
      </c>
      <c r="O349" s="7">
        <v>1997</v>
      </c>
      <c r="P349" s="7">
        <v>1998</v>
      </c>
      <c r="Q349" s="70">
        <v>315</v>
      </c>
      <c r="R349" s="7">
        <v>10</v>
      </c>
      <c r="S349" s="7">
        <v>1</v>
      </c>
      <c r="T349" s="77">
        <v>3902</v>
      </c>
      <c r="U349" s="77">
        <v>2748</v>
      </c>
      <c r="V349" s="119" t="s">
        <v>95</v>
      </c>
      <c r="W349" s="7">
        <v>253</v>
      </c>
      <c r="X349" s="7">
        <v>1</v>
      </c>
      <c r="Y349" s="7" t="s">
        <v>249</v>
      </c>
      <c r="Z349" s="7">
        <v>2011</v>
      </c>
      <c r="AA349" s="7">
        <v>2012</v>
      </c>
      <c r="AB349" s="70">
        <v>500</v>
      </c>
      <c r="AC349" s="7">
        <v>10</v>
      </c>
      <c r="AD349" s="7">
        <v>1</v>
      </c>
      <c r="AE349" s="67">
        <v>360</v>
      </c>
      <c r="AF349" s="67">
        <v>165</v>
      </c>
      <c r="AG349" s="127">
        <f t="shared" si="5"/>
        <v>0.68571428571428572</v>
      </c>
    </row>
    <row r="350" spans="1:33" x14ac:dyDescent="0.3">
      <c r="A350" s="7">
        <v>182</v>
      </c>
      <c r="B350" s="7">
        <v>1</v>
      </c>
      <c r="C350" s="7" t="s">
        <v>500</v>
      </c>
      <c r="D350" s="68">
        <v>2007</v>
      </c>
      <c r="E350" s="73">
        <v>2008</v>
      </c>
      <c r="F350" s="66">
        <v>495</v>
      </c>
      <c r="G350" s="7">
        <v>10</v>
      </c>
      <c r="H350" s="67">
        <v>0</v>
      </c>
      <c r="I350" s="67">
        <v>1757</v>
      </c>
      <c r="J350" s="77">
        <v>2339</v>
      </c>
      <c r="K350" s="119" t="s">
        <v>95</v>
      </c>
      <c r="L350" s="7">
        <v>38</v>
      </c>
      <c r="M350" s="7">
        <v>1</v>
      </c>
      <c r="N350" s="7" t="s">
        <v>314</v>
      </c>
      <c r="O350" s="7">
        <v>1997</v>
      </c>
      <c r="P350" s="7">
        <v>1998</v>
      </c>
      <c r="Q350" s="70">
        <v>315</v>
      </c>
      <c r="R350" s="7">
        <v>4</v>
      </c>
      <c r="S350" s="7">
        <v>1</v>
      </c>
      <c r="T350" s="77">
        <v>97</v>
      </c>
      <c r="U350" s="77">
        <v>10</v>
      </c>
      <c r="V350" s="119" t="s">
        <v>95</v>
      </c>
      <c r="W350" s="7">
        <v>737</v>
      </c>
      <c r="X350" s="7">
        <v>1</v>
      </c>
      <c r="Y350" s="7" t="s">
        <v>399</v>
      </c>
      <c r="Z350" s="7">
        <v>1994</v>
      </c>
      <c r="AA350" s="7">
        <v>1995</v>
      </c>
      <c r="AB350" s="70">
        <v>346.53</v>
      </c>
      <c r="AC350" s="7">
        <v>10</v>
      </c>
      <c r="AD350" s="7">
        <v>1</v>
      </c>
      <c r="AE350" s="77">
        <v>558</v>
      </c>
      <c r="AF350" s="77">
        <v>256</v>
      </c>
      <c r="AG350" s="127">
        <f t="shared" si="5"/>
        <v>0.68550368550368546</v>
      </c>
    </row>
    <row r="351" spans="1:33" x14ac:dyDescent="0.3">
      <c r="A351" s="7">
        <v>182</v>
      </c>
      <c r="B351" s="7">
        <v>1</v>
      </c>
      <c r="C351" s="7" t="s">
        <v>500</v>
      </c>
      <c r="D351" s="68">
        <v>2007</v>
      </c>
      <c r="E351" s="73">
        <v>2008</v>
      </c>
      <c r="F351" s="66">
        <v>100</v>
      </c>
      <c r="G351" s="7">
        <v>10</v>
      </c>
      <c r="H351" s="67">
        <v>0</v>
      </c>
      <c r="I351" s="67">
        <v>1602</v>
      </c>
      <c r="J351" s="77">
        <v>2466</v>
      </c>
      <c r="K351" s="119" t="s">
        <v>95</v>
      </c>
      <c r="L351" s="7">
        <v>47</v>
      </c>
      <c r="M351" s="7">
        <v>1</v>
      </c>
      <c r="N351" s="7" t="s">
        <v>236</v>
      </c>
      <c r="O351" s="7">
        <v>1997</v>
      </c>
      <c r="P351" s="7">
        <v>1998</v>
      </c>
      <c r="Q351" s="70">
        <v>315</v>
      </c>
      <c r="R351" s="7">
        <v>10</v>
      </c>
      <c r="S351" s="7">
        <v>1</v>
      </c>
      <c r="T351" s="77">
        <v>2252</v>
      </c>
      <c r="U351" s="77">
        <v>1688</v>
      </c>
      <c r="V351" s="119" t="s">
        <v>95</v>
      </c>
      <c r="W351" s="7">
        <v>682</v>
      </c>
      <c r="X351" s="7">
        <v>1</v>
      </c>
      <c r="Y351" s="7" t="s">
        <v>336</v>
      </c>
      <c r="Z351" s="7">
        <v>2001</v>
      </c>
      <c r="AA351" s="7">
        <v>2002</v>
      </c>
      <c r="AB351" s="70">
        <v>126</v>
      </c>
      <c r="AC351" s="7">
        <v>10</v>
      </c>
      <c r="AD351" s="7">
        <v>1</v>
      </c>
      <c r="AE351" s="77">
        <v>784</v>
      </c>
      <c r="AF351" s="77">
        <v>360</v>
      </c>
      <c r="AG351" s="127">
        <f t="shared" si="5"/>
        <v>0.68531468531468531</v>
      </c>
    </row>
    <row r="352" spans="1:33" x14ac:dyDescent="0.3">
      <c r="A352" s="7">
        <v>182</v>
      </c>
      <c r="B352" s="7">
        <v>1</v>
      </c>
      <c r="C352" s="7" t="s">
        <v>500</v>
      </c>
      <c r="D352" s="7">
        <v>2008</v>
      </c>
      <c r="E352" s="7">
        <v>2009</v>
      </c>
      <c r="F352" s="70">
        <v>595</v>
      </c>
      <c r="G352" s="7">
        <v>10</v>
      </c>
      <c r="H352" s="7">
        <v>0</v>
      </c>
      <c r="I352" s="67">
        <v>2459</v>
      </c>
      <c r="J352" s="67">
        <v>3596</v>
      </c>
      <c r="K352" s="119" t="s">
        <v>95</v>
      </c>
      <c r="L352" s="7">
        <v>77</v>
      </c>
      <c r="M352" s="7">
        <v>1</v>
      </c>
      <c r="N352" s="7" t="s">
        <v>266</v>
      </c>
      <c r="O352" s="7">
        <v>1997</v>
      </c>
      <c r="P352" s="7">
        <v>1998</v>
      </c>
      <c r="Q352" s="70">
        <v>305</v>
      </c>
      <c r="R352" s="7">
        <v>5</v>
      </c>
      <c r="S352" s="7">
        <v>1</v>
      </c>
      <c r="T352" s="77">
        <v>3421</v>
      </c>
      <c r="U352" s="77">
        <v>1885</v>
      </c>
      <c r="V352" s="119" t="s">
        <v>95</v>
      </c>
      <c r="W352" s="7">
        <v>577</v>
      </c>
      <c r="X352" s="7">
        <v>1</v>
      </c>
      <c r="Y352" s="7" t="s">
        <v>430</v>
      </c>
      <c r="Z352" s="7">
        <v>2011</v>
      </c>
      <c r="AA352" s="7">
        <v>2012</v>
      </c>
      <c r="AB352" s="70">
        <v>126.32</v>
      </c>
      <c r="AC352" s="7">
        <v>10</v>
      </c>
      <c r="AD352" s="7">
        <v>1</v>
      </c>
      <c r="AE352" s="67">
        <v>172</v>
      </c>
      <c r="AF352" s="67">
        <v>79</v>
      </c>
      <c r="AG352" s="127">
        <f t="shared" si="5"/>
        <v>0.68525896414342624</v>
      </c>
    </row>
    <row r="353" spans="1:33" x14ac:dyDescent="0.3">
      <c r="A353" s="7">
        <v>182</v>
      </c>
      <c r="B353" s="7">
        <v>1</v>
      </c>
      <c r="C353" s="7" t="s">
        <v>500</v>
      </c>
      <c r="D353" s="7">
        <v>2008</v>
      </c>
      <c r="E353" s="7">
        <v>2009</v>
      </c>
      <c r="F353" s="70">
        <v>100</v>
      </c>
      <c r="G353" s="7">
        <v>10</v>
      </c>
      <c r="H353" s="7">
        <v>0</v>
      </c>
      <c r="I353" s="67">
        <v>2271</v>
      </c>
      <c r="J353" s="67">
        <v>3748</v>
      </c>
      <c r="K353" s="119" t="s">
        <v>95</v>
      </c>
      <c r="L353" s="7">
        <v>88</v>
      </c>
      <c r="M353" s="7">
        <v>1</v>
      </c>
      <c r="N353" s="7" t="s">
        <v>238</v>
      </c>
      <c r="O353" s="7">
        <v>1997</v>
      </c>
      <c r="P353" s="7">
        <v>1998</v>
      </c>
      <c r="Q353" s="70">
        <v>146</v>
      </c>
      <c r="R353" s="7">
        <v>5</v>
      </c>
      <c r="S353" s="7">
        <v>1</v>
      </c>
      <c r="T353" s="77">
        <v>1685</v>
      </c>
      <c r="U353" s="77">
        <v>1469</v>
      </c>
      <c r="V353" s="119" t="s">
        <v>95</v>
      </c>
      <c r="W353" s="7">
        <v>200</v>
      </c>
      <c r="X353" s="7">
        <v>1</v>
      </c>
      <c r="Y353" s="7" t="s">
        <v>246</v>
      </c>
      <c r="Z353" s="7">
        <v>1997</v>
      </c>
      <c r="AA353" s="7">
        <v>1998</v>
      </c>
      <c r="AB353" s="70">
        <v>148.80000000000001</v>
      </c>
      <c r="AC353" s="7">
        <v>10</v>
      </c>
      <c r="AD353" s="7">
        <v>1</v>
      </c>
      <c r="AE353" s="77">
        <v>1689</v>
      </c>
      <c r="AF353" s="77">
        <v>777</v>
      </c>
      <c r="AG353" s="127">
        <f t="shared" si="5"/>
        <v>0.68491484184914841</v>
      </c>
    </row>
    <row r="354" spans="1:33" x14ac:dyDescent="0.3">
      <c r="A354" s="7">
        <v>182</v>
      </c>
      <c r="B354" s="7">
        <v>1</v>
      </c>
      <c r="C354" s="7" t="s">
        <v>500</v>
      </c>
      <c r="D354" s="7">
        <v>2013</v>
      </c>
      <c r="E354" s="7">
        <v>2014</v>
      </c>
      <c r="F354" s="7">
        <v>195.66</v>
      </c>
      <c r="G354" s="7">
        <v>10</v>
      </c>
      <c r="H354" s="7">
        <v>1</v>
      </c>
      <c r="I354" s="77">
        <v>655</v>
      </c>
      <c r="J354" s="77">
        <v>303</v>
      </c>
      <c r="K354" s="119" t="s">
        <v>95</v>
      </c>
      <c r="L354" s="7">
        <v>91</v>
      </c>
      <c r="M354" s="7">
        <v>1</v>
      </c>
      <c r="N354" s="7" t="s">
        <v>239</v>
      </c>
      <c r="O354" s="7">
        <v>1997</v>
      </c>
      <c r="P354" s="7">
        <v>1999</v>
      </c>
      <c r="Q354" s="70">
        <v>315</v>
      </c>
      <c r="R354" s="7">
        <v>10</v>
      </c>
      <c r="S354" s="7">
        <v>1</v>
      </c>
      <c r="T354" s="77">
        <v>421</v>
      </c>
      <c r="U354" s="77">
        <v>170</v>
      </c>
      <c r="V354" s="119" t="s">
        <v>95</v>
      </c>
      <c r="W354" s="7">
        <v>2835</v>
      </c>
      <c r="X354" s="7">
        <v>1</v>
      </c>
      <c r="Y354" s="7" t="s">
        <v>146</v>
      </c>
      <c r="Z354" s="7">
        <v>1995</v>
      </c>
      <c r="AA354" s="7">
        <v>1996</v>
      </c>
      <c r="AB354" s="70">
        <v>731</v>
      </c>
      <c r="AC354" s="7">
        <v>5</v>
      </c>
      <c r="AD354" s="7">
        <v>1</v>
      </c>
      <c r="AE354" s="77">
        <v>1331</v>
      </c>
      <c r="AF354" s="77">
        <v>614</v>
      </c>
      <c r="AG354" s="127">
        <f t="shared" si="5"/>
        <v>0.68431876606683806</v>
      </c>
    </row>
    <row r="355" spans="1:33" x14ac:dyDescent="0.3">
      <c r="A355" s="7">
        <v>186</v>
      </c>
      <c r="B355" s="7">
        <v>1</v>
      </c>
      <c r="C355" s="7" t="s">
        <v>600</v>
      </c>
      <c r="D355" s="7">
        <v>2002</v>
      </c>
      <c r="E355" s="7">
        <v>2003</v>
      </c>
      <c r="F355" s="70">
        <v>1</v>
      </c>
      <c r="G355" s="7">
        <v>10</v>
      </c>
      <c r="H355" s="7">
        <v>1</v>
      </c>
      <c r="I355" s="77">
        <v>2293</v>
      </c>
      <c r="J355" s="77">
        <v>1741</v>
      </c>
      <c r="K355" s="119" t="s">
        <v>95</v>
      </c>
      <c r="L355" s="7">
        <v>93</v>
      </c>
      <c r="M355" s="7">
        <v>1</v>
      </c>
      <c r="N355" s="7" t="s">
        <v>268</v>
      </c>
      <c r="O355" s="7">
        <v>1997</v>
      </c>
      <c r="P355" s="7">
        <v>1998</v>
      </c>
      <c r="Q355" s="70">
        <v>309.08</v>
      </c>
      <c r="R355" s="7">
        <v>10</v>
      </c>
      <c r="S355" s="7">
        <v>1</v>
      </c>
      <c r="T355" s="77">
        <v>237</v>
      </c>
      <c r="U355" s="77">
        <v>117</v>
      </c>
      <c r="V355" s="119" t="s">
        <v>95</v>
      </c>
      <c r="W355" s="7">
        <v>458</v>
      </c>
      <c r="X355" s="7">
        <v>1</v>
      </c>
      <c r="Y355" s="7" t="s">
        <v>520</v>
      </c>
      <c r="Z355" s="7">
        <v>2000</v>
      </c>
      <c r="AA355" s="7">
        <v>2001</v>
      </c>
      <c r="AB355" s="70">
        <v>516.73</v>
      </c>
      <c r="AC355" s="7">
        <v>10</v>
      </c>
      <c r="AD355" s="7">
        <v>1</v>
      </c>
      <c r="AE355" s="77">
        <v>914</v>
      </c>
      <c r="AF355" s="77">
        <v>422</v>
      </c>
      <c r="AG355" s="127">
        <f t="shared" si="5"/>
        <v>0.68413173652694614</v>
      </c>
    </row>
    <row r="356" spans="1:33" x14ac:dyDescent="0.3">
      <c r="A356" s="7">
        <v>186</v>
      </c>
      <c r="B356" s="7">
        <v>1</v>
      </c>
      <c r="C356" s="7" t="s">
        <v>600</v>
      </c>
      <c r="D356" s="7">
        <v>2004</v>
      </c>
      <c r="E356" s="7">
        <v>2005</v>
      </c>
      <c r="F356" s="70">
        <v>528.07000000000005</v>
      </c>
      <c r="G356" s="7">
        <v>10</v>
      </c>
      <c r="H356" s="7">
        <v>0</v>
      </c>
      <c r="I356" s="77">
        <v>1958</v>
      </c>
      <c r="J356" s="77">
        <v>3603</v>
      </c>
      <c r="K356" s="119" t="s">
        <v>95</v>
      </c>
      <c r="L356" s="7">
        <v>111</v>
      </c>
      <c r="M356" s="7">
        <v>1</v>
      </c>
      <c r="N356" s="7" t="s">
        <v>469</v>
      </c>
      <c r="O356" s="7">
        <v>1997</v>
      </c>
      <c r="P356" s="7">
        <v>1998</v>
      </c>
      <c r="Q356" s="70">
        <v>240</v>
      </c>
      <c r="R356" s="7">
        <v>5</v>
      </c>
      <c r="S356" s="7">
        <v>1</v>
      </c>
      <c r="T356" s="77">
        <v>269</v>
      </c>
      <c r="U356" s="77">
        <v>246</v>
      </c>
      <c r="V356" s="119" t="s">
        <v>95</v>
      </c>
      <c r="W356" s="7">
        <v>182</v>
      </c>
      <c r="X356" s="7">
        <v>1</v>
      </c>
      <c r="Y356" s="7" t="s">
        <v>500</v>
      </c>
      <c r="Z356" s="7">
        <v>2013</v>
      </c>
      <c r="AA356" s="7">
        <v>2014</v>
      </c>
      <c r="AB356" s="7">
        <v>195.66</v>
      </c>
      <c r="AC356" s="7">
        <v>10</v>
      </c>
      <c r="AD356" s="7">
        <v>1</v>
      </c>
      <c r="AE356" s="77">
        <v>655</v>
      </c>
      <c r="AF356" s="77">
        <v>303</v>
      </c>
      <c r="AG356" s="127">
        <f t="shared" si="5"/>
        <v>0.68371607515657618</v>
      </c>
    </row>
    <row r="357" spans="1:33" x14ac:dyDescent="0.3">
      <c r="A357" s="7">
        <v>186</v>
      </c>
      <c r="B357" s="7">
        <v>1</v>
      </c>
      <c r="C357" s="7" t="s">
        <v>600</v>
      </c>
      <c r="D357" s="7">
        <v>2004</v>
      </c>
      <c r="E357" s="7">
        <v>2005</v>
      </c>
      <c r="F357" s="70">
        <v>200</v>
      </c>
      <c r="G357" s="7">
        <v>10</v>
      </c>
      <c r="H357" s="7">
        <v>0</v>
      </c>
      <c r="I357" s="77">
        <v>1629</v>
      </c>
      <c r="J357" s="77">
        <v>3683</v>
      </c>
      <c r="K357" s="119" t="s">
        <v>95</v>
      </c>
      <c r="L357" s="7">
        <v>112</v>
      </c>
      <c r="M357" s="7">
        <v>1</v>
      </c>
      <c r="N357" s="7" t="s">
        <v>412</v>
      </c>
      <c r="O357" s="7">
        <v>1997</v>
      </c>
      <c r="P357" s="7">
        <v>1998</v>
      </c>
      <c r="Q357" s="70">
        <v>176.45</v>
      </c>
      <c r="R357" s="7">
        <v>8</v>
      </c>
      <c r="S357" s="7">
        <v>1</v>
      </c>
      <c r="T357" s="77">
        <v>4767</v>
      </c>
      <c r="U357" s="77">
        <v>2566</v>
      </c>
      <c r="V357" s="119" t="s">
        <v>95</v>
      </c>
      <c r="W357" s="7">
        <v>411</v>
      </c>
      <c r="X357" s="7">
        <v>1</v>
      </c>
      <c r="Y357" s="7" t="s">
        <v>380</v>
      </c>
      <c r="Z357" s="7">
        <v>1998</v>
      </c>
      <c r="AA357" s="7">
        <v>2000</v>
      </c>
      <c r="AB357" s="70">
        <v>452.27</v>
      </c>
      <c r="AC357" s="7">
        <v>5</v>
      </c>
      <c r="AD357" s="7">
        <v>1</v>
      </c>
      <c r="AE357" s="77">
        <v>482</v>
      </c>
      <c r="AF357" s="77">
        <v>223</v>
      </c>
      <c r="AG357" s="127">
        <f t="shared" si="5"/>
        <v>0.68368794326241134</v>
      </c>
    </row>
    <row r="358" spans="1:33" x14ac:dyDescent="0.3">
      <c r="A358" s="7">
        <v>186</v>
      </c>
      <c r="B358" s="7">
        <v>1</v>
      </c>
      <c r="C358" s="7" t="s">
        <v>600</v>
      </c>
      <c r="D358" s="7">
        <v>2004</v>
      </c>
      <c r="E358" s="7">
        <v>2005</v>
      </c>
      <c r="F358" s="70">
        <v>160.27000000000001</v>
      </c>
      <c r="G358" s="7">
        <v>10</v>
      </c>
      <c r="H358" s="7">
        <v>0</v>
      </c>
      <c r="I358" s="77">
        <v>1589</v>
      </c>
      <c r="J358" s="77">
        <v>3746</v>
      </c>
      <c r="K358" s="119" t="s">
        <v>95</v>
      </c>
      <c r="L358" s="7">
        <v>112</v>
      </c>
      <c r="M358" s="7">
        <v>1</v>
      </c>
      <c r="N358" s="7" t="s">
        <v>412</v>
      </c>
      <c r="O358" s="7">
        <v>1997</v>
      </c>
      <c r="P358" s="7">
        <v>1998</v>
      </c>
      <c r="Q358" s="70">
        <v>56.47</v>
      </c>
      <c r="R358" s="7">
        <v>8</v>
      </c>
      <c r="S358" s="7">
        <v>1</v>
      </c>
      <c r="T358" s="77">
        <v>4459</v>
      </c>
      <c r="U358" s="77">
        <v>2862</v>
      </c>
      <c r="V358" s="119" t="s">
        <v>95</v>
      </c>
      <c r="W358" s="7">
        <v>2358</v>
      </c>
      <c r="X358" s="7">
        <v>1</v>
      </c>
      <c r="Y358" s="7" t="s">
        <v>620</v>
      </c>
      <c r="Z358" s="7">
        <v>2003</v>
      </c>
      <c r="AA358" s="7">
        <v>2004</v>
      </c>
      <c r="AB358" s="70">
        <v>800</v>
      </c>
      <c r="AC358" s="7">
        <v>10</v>
      </c>
      <c r="AD358" s="7">
        <v>1</v>
      </c>
      <c r="AE358" s="77">
        <v>352</v>
      </c>
      <c r="AF358" s="77">
        <v>163</v>
      </c>
      <c r="AG358" s="127">
        <f t="shared" si="5"/>
        <v>0.68349514563106795</v>
      </c>
    </row>
    <row r="359" spans="1:33" x14ac:dyDescent="0.3">
      <c r="A359" s="7">
        <v>186</v>
      </c>
      <c r="B359" s="7">
        <v>1</v>
      </c>
      <c r="C359" s="7" t="s">
        <v>600</v>
      </c>
      <c r="D359" s="7">
        <v>2012</v>
      </c>
      <c r="E359" s="7">
        <v>2013</v>
      </c>
      <c r="F359" s="70">
        <v>1.01</v>
      </c>
      <c r="G359" s="7">
        <v>10</v>
      </c>
      <c r="H359" s="7">
        <v>1</v>
      </c>
      <c r="I359" s="67">
        <v>3505</v>
      </c>
      <c r="J359" s="67">
        <v>2331</v>
      </c>
      <c r="K359" s="119" t="s">
        <v>95</v>
      </c>
      <c r="L359" s="7">
        <v>138</v>
      </c>
      <c r="M359" s="7">
        <v>1</v>
      </c>
      <c r="N359" s="7" t="s">
        <v>243</v>
      </c>
      <c r="O359" s="7">
        <v>1997</v>
      </c>
      <c r="P359" s="7">
        <v>1999</v>
      </c>
      <c r="Q359" s="70">
        <v>315</v>
      </c>
      <c r="R359" s="7">
        <v>10</v>
      </c>
      <c r="S359" s="7">
        <v>0</v>
      </c>
      <c r="T359" s="77">
        <v>672</v>
      </c>
      <c r="U359" s="77">
        <v>885</v>
      </c>
      <c r="V359" s="119" t="s">
        <v>95</v>
      </c>
      <c r="W359" s="7">
        <v>2180</v>
      </c>
      <c r="X359" s="7">
        <v>1</v>
      </c>
      <c r="Y359" s="7" t="s">
        <v>3</v>
      </c>
      <c r="Z359" s="68">
        <v>2009</v>
      </c>
      <c r="AA359" s="68">
        <v>2010</v>
      </c>
      <c r="AB359" s="66">
        <v>600</v>
      </c>
      <c r="AC359" s="68">
        <v>10</v>
      </c>
      <c r="AD359" s="67">
        <v>1</v>
      </c>
      <c r="AE359" s="67">
        <v>701</v>
      </c>
      <c r="AF359" s="67">
        <v>325</v>
      </c>
      <c r="AG359" s="127">
        <f t="shared" si="5"/>
        <v>0.68323586744639375</v>
      </c>
    </row>
    <row r="360" spans="1:33" x14ac:dyDescent="0.3">
      <c r="A360" s="7">
        <v>191</v>
      </c>
      <c r="B360" s="7">
        <v>1</v>
      </c>
      <c r="C360" s="7" t="s">
        <v>244</v>
      </c>
      <c r="D360" s="7">
        <v>1991</v>
      </c>
      <c r="E360" s="7">
        <v>1993</v>
      </c>
      <c r="F360" s="70">
        <v>276.44</v>
      </c>
      <c r="G360" s="7">
        <v>5</v>
      </c>
      <c r="H360" s="7">
        <v>1</v>
      </c>
      <c r="I360" s="77" t="s">
        <v>763</v>
      </c>
      <c r="J360" s="77" t="s">
        <v>763</v>
      </c>
      <c r="K360" s="119" t="s">
        <v>95</v>
      </c>
      <c r="L360" s="7">
        <v>181</v>
      </c>
      <c r="M360" s="7">
        <v>1</v>
      </c>
      <c r="N360" s="7" t="s">
        <v>470</v>
      </c>
      <c r="O360" s="7">
        <v>1997</v>
      </c>
      <c r="P360" s="7">
        <v>1998</v>
      </c>
      <c r="Q360" s="70">
        <v>315</v>
      </c>
      <c r="R360" s="7">
        <v>10</v>
      </c>
      <c r="S360" s="7">
        <v>1</v>
      </c>
      <c r="T360" s="77">
        <v>2816</v>
      </c>
      <c r="U360" s="77">
        <v>2626</v>
      </c>
      <c r="V360" s="119" t="s">
        <v>95</v>
      </c>
      <c r="W360" s="7">
        <v>836</v>
      </c>
      <c r="X360" s="7">
        <v>1</v>
      </c>
      <c r="Y360" s="7" t="s">
        <v>307</v>
      </c>
      <c r="Z360" s="7">
        <v>2013</v>
      </c>
      <c r="AA360" s="7">
        <v>2014</v>
      </c>
      <c r="AB360" s="7">
        <v>455</v>
      </c>
      <c r="AC360" s="7">
        <v>10</v>
      </c>
      <c r="AD360" s="7">
        <v>1</v>
      </c>
      <c r="AE360" s="77">
        <v>125</v>
      </c>
      <c r="AF360" s="77">
        <v>58</v>
      </c>
      <c r="AG360" s="127">
        <f t="shared" si="5"/>
        <v>0.68306010928961747</v>
      </c>
    </row>
    <row r="361" spans="1:33" x14ac:dyDescent="0.3">
      <c r="A361" s="7">
        <v>191</v>
      </c>
      <c r="B361" s="7">
        <v>1</v>
      </c>
      <c r="C361" s="7" t="s">
        <v>244</v>
      </c>
      <c r="D361" s="7">
        <v>1997</v>
      </c>
      <c r="E361" s="7">
        <v>1998</v>
      </c>
      <c r="F361" s="70">
        <v>276.44</v>
      </c>
      <c r="G361" s="7">
        <v>8</v>
      </c>
      <c r="H361" s="7">
        <v>1</v>
      </c>
      <c r="I361" s="77">
        <v>3132</v>
      </c>
      <c r="J361" s="77">
        <v>2728</v>
      </c>
      <c r="K361" s="119" t="s">
        <v>95</v>
      </c>
      <c r="L361" s="7">
        <v>191</v>
      </c>
      <c r="M361" s="7">
        <v>1</v>
      </c>
      <c r="N361" s="7" t="s">
        <v>244</v>
      </c>
      <c r="O361" s="7">
        <v>1997</v>
      </c>
      <c r="P361" s="7">
        <v>1998</v>
      </c>
      <c r="Q361" s="70">
        <v>276.44</v>
      </c>
      <c r="R361" s="7">
        <v>8</v>
      </c>
      <c r="S361" s="7">
        <v>1</v>
      </c>
      <c r="T361" s="77">
        <v>3132</v>
      </c>
      <c r="U361" s="77">
        <v>2728</v>
      </c>
      <c r="V361" s="119" t="s">
        <v>95</v>
      </c>
      <c r="W361" s="7">
        <v>403</v>
      </c>
      <c r="X361" s="7">
        <v>1</v>
      </c>
      <c r="Y361" s="7" t="s">
        <v>283</v>
      </c>
      <c r="Z361" s="7">
        <v>2001</v>
      </c>
      <c r="AA361" s="7">
        <v>2002</v>
      </c>
      <c r="AB361" s="70">
        <v>400</v>
      </c>
      <c r="AC361" s="7">
        <v>10</v>
      </c>
      <c r="AD361" s="7">
        <v>1</v>
      </c>
      <c r="AE361" s="77">
        <v>278</v>
      </c>
      <c r="AF361" s="77">
        <v>129</v>
      </c>
      <c r="AG361" s="127">
        <f t="shared" si="5"/>
        <v>0.68304668304668303</v>
      </c>
    </row>
    <row r="362" spans="1:33" x14ac:dyDescent="0.3">
      <c r="A362" s="7">
        <v>191</v>
      </c>
      <c r="B362" s="7">
        <v>1</v>
      </c>
      <c r="C362" s="7" t="s">
        <v>244</v>
      </c>
      <c r="D362" s="7">
        <v>2001</v>
      </c>
      <c r="E362" s="7">
        <v>2002</v>
      </c>
      <c r="F362" s="70">
        <f>837.38-285.71</f>
        <v>551.67000000000007</v>
      </c>
      <c r="G362" s="7">
        <v>10</v>
      </c>
      <c r="H362" s="7">
        <v>0</v>
      </c>
      <c r="I362" s="77">
        <v>4607</v>
      </c>
      <c r="J362" s="77">
        <v>5096</v>
      </c>
      <c r="K362" s="119" t="s">
        <v>95</v>
      </c>
      <c r="L362" s="7">
        <v>195</v>
      </c>
      <c r="M362" s="7">
        <v>1</v>
      </c>
      <c r="N362" s="7" t="s">
        <v>269</v>
      </c>
      <c r="O362" s="7">
        <v>1997</v>
      </c>
      <c r="P362" s="7">
        <v>1998</v>
      </c>
      <c r="Q362" s="70">
        <v>314.74</v>
      </c>
      <c r="R362" s="7">
        <v>10</v>
      </c>
      <c r="S362" s="7">
        <v>1</v>
      </c>
      <c r="T362" s="77">
        <v>195</v>
      </c>
      <c r="U362" s="77">
        <v>72</v>
      </c>
      <c r="V362" s="119" t="s">
        <v>95</v>
      </c>
      <c r="W362" s="7">
        <v>593</v>
      </c>
      <c r="X362" s="7">
        <v>1</v>
      </c>
      <c r="Y362" s="7" t="s">
        <v>526</v>
      </c>
      <c r="Z362" s="7">
        <v>2001</v>
      </c>
      <c r="AA362" s="7">
        <v>2002</v>
      </c>
      <c r="AB362" s="70">
        <v>350</v>
      </c>
      <c r="AC362" s="7">
        <v>10</v>
      </c>
      <c r="AD362" s="7">
        <v>1</v>
      </c>
      <c r="AE362" s="77">
        <v>1770</v>
      </c>
      <c r="AF362" s="77">
        <v>823</v>
      </c>
      <c r="AG362" s="127">
        <f t="shared" si="5"/>
        <v>0.68260701889703046</v>
      </c>
    </row>
    <row r="363" spans="1:33" x14ac:dyDescent="0.3">
      <c r="A363" s="7">
        <v>191</v>
      </c>
      <c r="B363" s="7">
        <v>1</v>
      </c>
      <c r="C363" s="7" t="s">
        <v>244</v>
      </c>
      <c r="D363" s="7">
        <v>2002</v>
      </c>
      <c r="E363" s="7">
        <v>2003</v>
      </c>
      <c r="F363" s="70">
        <f>837.38-560.29</f>
        <v>277.09000000000003</v>
      </c>
      <c r="G363" s="7">
        <v>10</v>
      </c>
      <c r="H363" s="7">
        <v>1</v>
      </c>
      <c r="I363" s="77">
        <v>13625</v>
      </c>
      <c r="J363" s="77">
        <v>12230</v>
      </c>
      <c r="K363" s="119" t="s">
        <v>95</v>
      </c>
      <c r="L363" s="7">
        <v>199</v>
      </c>
      <c r="M363" s="7">
        <v>1</v>
      </c>
      <c r="N363" s="7" t="s">
        <v>320</v>
      </c>
      <c r="O363" s="7">
        <v>1997</v>
      </c>
      <c r="P363" s="7">
        <v>1999</v>
      </c>
      <c r="Q363" s="70">
        <v>361</v>
      </c>
      <c r="R363" s="7">
        <v>10</v>
      </c>
      <c r="S363" s="7">
        <v>0</v>
      </c>
      <c r="T363" s="77">
        <v>1014</v>
      </c>
      <c r="U363" s="77">
        <v>1042</v>
      </c>
      <c r="V363" s="119" t="s">
        <v>95</v>
      </c>
      <c r="W363" s="7">
        <v>2754</v>
      </c>
      <c r="X363" s="7">
        <v>1</v>
      </c>
      <c r="Y363" s="7" t="s">
        <v>588</v>
      </c>
      <c r="Z363" s="7">
        <v>2001</v>
      </c>
      <c r="AA363" s="7">
        <v>2002</v>
      </c>
      <c r="AB363" s="70">
        <v>290</v>
      </c>
      <c r="AC363" s="7">
        <v>10</v>
      </c>
      <c r="AD363" s="7">
        <v>1</v>
      </c>
      <c r="AE363" s="77">
        <v>384</v>
      </c>
      <c r="AF363" s="77">
        <v>179</v>
      </c>
      <c r="AG363" s="127">
        <f t="shared" si="5"/>
        <v>0.68206039076376557</v>
      </c>
    </row>
    <row r="364" spans="1:33" x14ac:dyDescent="0.3">
      <c r="A364" s="7">
        <v>191</v>
      </c>
      <c r="B364" s="7">
        <v>1</v>
      </c>
      <c r="C364" s="7" t="s">
        <v>244</v>
      </c>
      <c r="D364" s="7">
        <v>2006</v>
      </c>
      <c r="E364" s="10">
        <v>2007</v>
      </c>
      <c r="F364" s="70">
        <v>588.07000000000005</v>
      </c>
      <c r="G364" s="10">
        <v>10</v>
      </c>
      <c r="H364" s="7">
        <v>0</v>
      </c>
      <c r="I364" s="67">
        <v>10992</v>
      </c>
      <c r="J364" s="67">
        <v>13882</v>
      </c>
      <c r="K364" s="119" t="s">
        <v>95</v>
      </c>
      <c r="L364" s="7">
        <v>200</v>
      </c>
      <c r="M364" s="7">
        <v>1</v>
      </c>
      <c r="N364" s="7" t="s">
        <v>246</v>
      </c>
      <c r="O364" s="7">
        <v>1997</v>
      </c>
      <c r="P364" s="7">
        <v>1998</v>
      </c>
      <c r="Q364" s="70">
        <v>148.80000000000001</v>
      </c>
      <c r="R364" s="7">
        <v>10</v>
      </c>
      <c r="S364" s="7">
        <v>1</v>
      </c>
      <c r="T364" s="77">
        <v>1689</v>
      </c>
      <c r="U364" s="77">
        <v>777</v>
      </c>
      <c r="V364" s="119" t="s">
        <v>95</v>
      </c>
      <c r="W364" s="7">
        <v>194</v>
      </c>
      <c r="X364" s="7">
        <v>1</v>
      </c>
      <c r="Y364" s="7" t="s">
        <v>319</v>
      </c>
      <c r="Z364" s="7">
        <v>2013</v>
      </c>
      <c r="AA364" s="7">
        <v>2014</v>
      </c>
      <c r="AB364" s="7">
        <v>540</v>
      </c>
      <c r="AC364" s="7">
        <v>10</v>
      </c>
      <c r="AD364" s="7">
        <v>1</v>
      </c>
      <c r="AE364" s="77">
        <v>8309</v>
      </c>
      <c r="AF364" s="77">
        <v>3887</v>
      </c>
      <c r="AG364" s="127">
        <f t="shared" si="5"/>
        <v>0.68128894719580191</v>
      </c>
    </row>
    <row r="365" spans="1:33" x14ac:dyDescent="0.3">
      <c r="A365" s="7">
        <v>191</v>
      </c>
      <c r="B365" s="7">
        <v>1</v>
      </c>
      <c r="C365" s="7" t="s">
        <v>244</v>
      </c>
      <c r="D365" s="68">
        <v>2007</v>
      </c>
      <c r="E365" s="73">
        <v>2008</v>
      </c>
      <c r="F365" s="66">
        <v>630.52</v>
      </c>
      <c r="G365" s="7">
        <v>10</v>
      </c>
      <c r="H365" s="67">
        <v>1</v>
      </c>
      <c r="I365" s="67">
        <v>6183</v>
      </c>
      <c r="J365" s="77">
        <v>5853</v>
      </c>
      <c r="K365" s="119" t="s">
        <v>95</v>
      </c>
      <c r="L365" s="7">
        <v>239</v>
      </c>
      <c r="M365" s="7">
        <v>1</v>
      </c>
      <c r="N365" s="7" t="s">
        <v>271</v>
      </c>
      <c r="O365" s="7">
        <v>1997</v>
      </c>
      <c r="P365" s="7">
        <v>1998</v>
      </c>
      <c r="Q365" s="70">
        <v>279.35000000000002</v>
      </c>
      <c r="R365" s="7">
        <v>5</v>
      </c>
      <c r="S365" s="7">
        <v>1</v>
      </c>
      <c r="T365" s="77">
        <v>775</v>
      </c>
      <c r="U365" s="77">
        <v>267</v>
      </c>
      <c r="V365" s="119" t="s">
        <v>95</v>
      </c>
      <c r="W365" s="7">
        <v>255</v>
      </c>
      <c r="X365" s="7">
        <v>1</v>
      </c>
      <c r="Y365" s="7" t="s">
        <v>374</v>
      </c>
      <c r="Z365" s="7">
        <v>2003</v>
      </c>
      <c r="AA365" s="7">
        <v>2004</v>
      </c>
      <c r="AB365" s="70">
        <v>500</v>
      </c>
      <c r="AC365" s="7">
        <v>10</v>
      </c>
      <c r="AD365" s="7">
        <v>1</v>
      </c>
      <c r="AE365" s="77">
        <v>908</v>
      </c>
      <c r="AF365" s="77">
        <v>425</v>
      </c>
      <c r="AG365" s="127">
        <f t="shared" si="5"/>
        <v>0.68117029257314332</v>
      </c>
    </row>
    <row r="366" spans="1:33" x14ac:dyDescent="0.3">
      <c r="A366" s="7">
        <v>191</v>
      </c>
      <c r="B366" s="7">
        <v>1</v>
      </c>
      <c r="C366" s="7" t="s">
        <v>244</v>
      </c>
      <c r="D366" s="7">
        <v>2011</v>
      </c>
      <c r="E366" s="7">
        <v>2013</v>
      </c>
      <c r="F366" s="7">
        <v>845.68</v>
      </c>
      <c r="G366" s="7">
        <v>10</v>
      </c>
      <c r="H366" s="7">
        <v>1</v>
      </c>
      <c r="I366" s="77">
        <v>4280</v>
      </c>
      <c r="J366" s="77">
        <v>2046</v>
      </c>
      <c r="K366" s="119" t="s">
        <v>95</v>
      </c>
      <c r="L366" s="7">
        <v>253</v>
      </c>
      <c r="M366" s="7">
        <v>1</v>
      </c>
      <c r="N366" s="7" t="s">
        <v>249</v>
      </c>
      <c r="O366" s="7">
        <v>1997</v>
      </c>
      <c r="P366" s="7">
        <v>1998</v>
      </c>
      <c r="Q366" s="70">
        <v>101</v>
      </c>
      <c r="R366" s="7">
        <v>10</v>
      </c>
      <c r="S366" s="7">
        <v>1</v>
      </c>
      <c r="T366" s="77">
        <v>226</v>
      </c>
      <c r="U366" s="77">
        <v>71</v>
      </c>
      <c r="V366" s="119" t="s">
        <v>95</v>
      </c>
      <c r="W366" s="7">
        <v>833</v>
      </c>
      <c r="X366" s="7">
        <v>1</v>
      </c>
      <c r="Y366" s="7" t="s">
        <v>746</v>
      </c>
      <c r="Z366" s="7">
        <v>2017</v>
      </c>
      <c r="AA366" s="7">
        <v>2018</v>
      </c>
      <c r="AB366" s="7">
        <v>780.72</v>
      </c>
      <c r="AC366" s="7">
        <v>10</v>
      </c>
      <c r="AD366" s="7">
        <v>1</v>
      </c>
      <c r="AE366" s="77">
        <v>8793</v>
      </c>
      <c r="AF366" s="77">
        <v>4123</v>
      </c>
      <c r="AG366" s="127">
        <f t="shared" si="5"/>
        <v>0.68078352431093214</v>
      </c>
    </row>
    <row r="367" spans="1:33" x14ac:dyDescent="0.3">
      <c r="A367" s="7">
        <v>191</v>
      </c>
      <c r="B367" s="7">
        <v>1</v>
      </c>
      <c r="C367" s="7" t="s">
        <v>713</v>
      </c>
      <c r="D367" s="7">
        <v>2017</v>
      </c>
      <c r="E367" s="7">
        <v>2018</v>
      </c>
      <c r="F367" s="7">
        <v>757.19</v>
      </c>
      <c r="G367" s="7">
        <v>10</v>
      </c>
      <c r="H367" s="7">
        <v>1</v>
      </c>
      <c r="I367" s="77">
        <v>4924</v>
      </c>
      <c r="J367" s="77">
        <v>1630</v>
      </c>
      <c r="K367" s="119" t="s">
        <v>95</v>
      </c>
      <c r="L367" s="7">
        <v>255</v>
      </c>
      <c r="M367" s="7">
        <v>1</v>
      </c>
      <c r="N367" s="7" t="s">
        <v>374</v>
      </c>
      <c r="O367" s="7">
        <v>1997</v>
      </c>
      <c r="P367" s="7">
        <v>1998</v>
      </c>
      <c r="Q367" s="70">
        <v>400</v>
      </c>
      <c r="R367" s="7">
        <v>10</v>
      </c>
      <c r="S367" s="7">
        <v>1</v>
      </c>
      <c r="T367" s="77">
        <v>651</v>
      </c>
      <c r="U367" s="77">
        <v>440</v>
      </c>
      <c r="V367" s="119" t="s">
        <v>95</v>
      </c>
      <c r="W367" s="7">
        <v>330</v>
      </c>
      <c r="X367" s="7">
        <v>1</v>
      </c>
      <c r="Y367" s="7" t="s">
        <v>551</v>
      </c>
      <c r="Z367" s="7">
        <v>2003</v>
      </c>
      <c r="AA367" s="7">
        <v>2004</v>
      </c>
      <c r="AB367" s="70">
        <v>500</v>
      </c>
      <c r="AC367" s="7">
        <v>10</v>
      </c>
      <c r="AD367" s="7">
        <v>1</v>
      </c>
      <c r="AE367" s="77">
        <v>251</v>
      </c>
      <c r="AF367" s="77">
        <v>118</v>
      </c>
      <c r="AG367" s="127">
        <f t="shared" si="5"/>
        <v>0.68021680216802172</v>
      </c>
    </row>
    <row r="368" spans="1:33" x14ac:dyDescent="0.3">
      <c r="A368" s="7">
        <v>191</v>
      </c>
      <c r="B368" s="7">
        <v>1</v>
      </c>
      <c r="C368" s="7" t="s">
        <v>714</v>
      </c>
      <c r="D368" s="7">
        <v>2017</v>
      </c>
      <c r="E368" s="7">
        <v>2018</v>
      </c>
      <c r="F368" s="7">
        <v>415</v>
      </c>
      <c r="G368" s="7">
        <v>10</v>
      </c>
      <c r="H368" s="7">
        <v>1</v>
      </c>
      <c r="I368" s="77">
        <v>4144</v>
      </c>
      <c r="J368" s="77">
        <v>2392</v>
      </c>
      <c r="K368" s="119" t="s">
        <v>95</v>
      </c>
      <c r="L368" s="7">
        <v>294</v>
      </c>
      <c r="M368" s="7">
        <v>1</v>
      </c>
      <c r="N368" s="7" t="s">
        <v>251</v>
      </c>
      <c r="O368" s="7">
        <v>1997</v>
      </c>
      <c r="P368" s="7">
        <v>1998</v>
      </c>
      <c r="Q368" s="70">
        <v>315</v>
      </c>
      <c r="R368" s="7">
        <v>5</v>
      </c>
      <c r="S368" s="7">
        <v>1</v>
      </c>
      <c r="T368" s="77">
        <v>317</v>
      </c>
      <c r="U368" s="77">
        <v>230</v>
      </c>
      <c r="V368" s="119" t="s">
        <v>95</v>
      </c>
      <c r="W368" s="7">
        <v>273</v>
      </c>
      <c r="X368" s="7">
        <v>1</v>
      </c>
      <c r="Y368" s="7" t="s">
        <v>321</v>
      </c>
      <c r="Z368" s="7">
        <v>2003</v>
      </c>
      <c r="AA368" s="7">
        <v>2004</v>
      </c>
      <c r="AB368" s="70">
        <v>43.12</v>
      </c>
      <c r="AC368" s="7">
        <v>4</v>
      </c>
      <c r="AD368" s="7">
        <v>1</v>
      </c>
      <c r="AE368" s="77">
        <v>7237</v>
      </c>
      <c r="AF368" s="77">
        <v>3413</v>
      </c>
      <c r="AG368" s="127">
        <f t="shared" si="5"/>
        <v>0.67953051643192486</v>
      </c>
    </row>
    <row r="369" spans="1:33" x14ac:dyDescent="0.3">
      <c r="A369" s="7">
        <v>192</v>
      </c>
      <c r="B369" s="7">
        <v>1</v>
      </c>
      <c r="C369" s="7" t="s">
        <v>318</v>
      </c>
      <c r="D369" s="7">
        <v>1993</v>
      </c>
      <c r="E369" s="7">
        <v>1994</v>
      </c>
      <c r="F369" s="70">
        <v>175</v>
      </c>
      <c r="G369" s="7">
        <v>5</v>
      </c>
      <c r="H369" s="7">
        <v>1</v>
      </c>
      <c r="I369" s="77" t="s">
        <v>763</v>
      </c>
      <c r="J369" s="77" t="s">
        <v>763</v>
      </c>
      <c r="K369" s="119" t="s">
        <v>95</v>
      </c>
      <c r="L369" s="7">
        <v>297</v>
      </c>
      <c r="M369" s="7">
        <v>1</v>
      </c>
      <c r="N369" s="7" t="s">
        <v>275</v>
      </c>
      <c r="O369" s="7">
        <v>1997</v>
      </c>
      <c r="P369" s="7">
        <v>1998</v>
      </c>
      <c r="Q369" s="70">
        <v>119.84</v>
      </c>
      <c r="R369" s="7">
        <v>10</v>
      </c>
      <c r="S369" s="7">
        <v>1</v>
      </c>
      <c r="T369" s="77">
        <v>231</v>
      </c>
      <c r="U369" s="77">
        <v>105</v>
      </c>
      <c r="V369" s="119" t="s">
        <v>95</v>
      </c>
      <c r="W369" s="7">
        <v>227</v>
      </c>
      <c r="X369" s="7">
        <v>1</v>
      </c>
      <c r="Y369" s="7" t="s">
        <v>416</v>
      </c>
      <c r="Z369" s="7">
        <v>2011</v>
      </c>
      <c r="AA369" s="7">
        <v>2012</v>
      </c>
      <c r="AB369" s="70">
        <v>350.77</v>
      </c>
      <c r="AC369" s="7">
        <v>10</v>
      </c>
      <c r="AD369" s="7">
        <v>1</v>
      </c>
      <c r="AE369" s="67">
        <v>867</v>
      </c>
      <c r="AF369" s="67">
        <v>411</v>
      </c>
      <c r="AG369" s="127">
        <f t="shared" si="5"/>
        <v>0.67840375586854462</v>
      </c>
    </row>
    <row r="370" spans="1:33" x14ac:dyDescent="0.3">
      <c r="A370" s="7">
        <v>192</v>
      </c>
      <c r="B370" s="7">
        <v>1</v>
      </c>
      <c r="C370" s="7" t="s">
        <v>318</v>
      </c>
      <c r="D370" s="7">
        <v>1995</v>
      </c>
      <c r="E370" s="7">
        <v>1996</v>
      </c>
      <c r="F370" s="70">
        <v>244</v>
      </c>
      <c r="G370" s="7">
        <v>10</v>
      </c>
      <c r="H370" s="7">
        <v>1</v>
      </c>
      <c r="I370" s="77">
        <v>1626</v>
      </c>
      <c r="J370" s="77">
        <v>680</v>
      </c>
      <c r="K370" s="119" t="s">
        <v>95</v>
      </c>
      <c r="L370" s="7">
        <v>300</v>
      </c>
      <c r="M370" s="7">
        <v>1</v>
      </c>
      <c r="N370" s="7" t="s">
        <v>252</v>
      </c>
      <c r="O370" s="7">
        <v>1997</v>
      </c>
      <c r="P370" s="7">
        <v>1998</v>
      </c>
      <c r="Q370" s="70">
        <v>225</v>
      </c>
      <c r="R370" s="7">
        <v>10</v>
      </c>
      <c r="S370" s="7">
        <v>1</v>
      </c>
      <c r="T370" s="77">
        <v>1122</v>
      </c>
      <c r="U370" s="77">
        <v>608</v>
      </c>
      <c r="V370" s="119" t="s">
        <v>95</v>
      </c>
      <c r="W370" s="7">
        <v>623</v>
      </c>
      <c r="X370" s="7">
        <v>1</v>
      </c>
      <c r="Y370" s="7" t="s">
        <v>603</v>
      </c>
      <c r="Z370" s="7">
        <v>2013</v>
      </c>
      <c r="AA370" s="7">
        <v>2014</v>
      </c>
      <c r="AB370" s="7">
        <v>1505</v>
      </c>
      <c r="AC370" s="7">
        <v>8</v>
      </c>
      <c r="AD370" s="7">
        <v>1</v>
      </c>
      <c r="AE370" s="77">
        <v>4113</v>
      </c>
      <c r="AF370" s="77">
        <v>1951</v>
      </c>
      <c r="AG370" s="127">
        <f t="shared" si="5"/>
        <v>0.67826517150395782</v>
      </c>
    </row>
    <row r="371" spans="1:33" x14ac:dyDescent="0.3">
      <c r="A371" s="7">
        <v>192</v>
      </c>
      <c r="B371" s="7">
        <v>1</v>
      </c>
      <c r="C371" s="7" t="s">
        <v>318</v>
      </c>
      <c r="D371" s="7">
        <v>1998</v>
      </c>
      <c r="E371" s="7">
        <v>1999</v>
      </c>
      <c r="F371" s="70">
        <v>175</v>
      </c>
      <c r="G371" s="7">
        <v>10</v>
      </c>
      <c r="H371" s="7">
        <v>1</v>
      </c>
      <c r="I371" s="77">
        <v>3483</v>
      </c>
      <c r="J371" s="77">
        <v>3414</v>
      </c>
      <c r="K371" s="119" t="s">
        <v>95</v>
      </c>
      <c r="L371" s="7">
        <v>316</v>
      </c>
      <c r="M371" s="7">
        <v>1</v>
      </c>
      <c r="N371" s="7" t="s">
        <v>471</v>
      </c>
      <c r="O371" s="7">
        <v>1997</v>
      </c>
      <c r="P371" s="7">
        <v>1998</v>
      </c>
      <c r="Q371" s="70">
        <v>50.1</v>
      </c>
      <c r="R371" s="7">
        <v>7</v>
      </c>
      <c r="S371" s="7">
        <v>1</v>
      </c>
      <c r="T371" s="77">
        <v>652</v>
      </c>
      <c r="U371" s="77">
        <v>523</v>
      </c>
      <c r="V371" s="119" t="s">
        <v>95</v>
      </c>
      <c r="W371" s="7">
        <v>300</v>
      </c>
      <c r="X371" s="7">
        <v>1</v>
      </c>
      <c r="Y371" s="7" t="s">
        <v>729</v>
      </c>
      <c r="Z371" s="7">
        <v>2017</v>
      </c>
      <c r="AA371" s="7">
        <v>2018</v>
      </c>
      <c r="AB371" s="7">
        <v>850</v>
      </c>
      <c r="AC371" s="7">
        <v>10</v>
      </c>
      <c r="AD371" s="7">
        <v>1</v>
      </c>
      <c r="AE371" s="77">
        <v>1797</v>
      </c>
      <c r="AF371" s="77">
        <v>854</v>
      </c>
      <c r="AG371" s="127">
        <f t="shared" si="5"/>
        <v>0.67785741229724628</v>
      </c>
    </row>
    <row r="372" spans="1:33" x14ac:dyDescent="0.3">
      <c r="A372" s="7">
        <v>192</v>
      </c>
      <c r="B372" s="7">
        <v>1</v>
      </c>
      <c r="C372" s="7" t="s">
        <v>318</v>
      </c>
      <c r="D372" s="7">
        <v>1998</v>
      </c>
      <c r="E372" s="7">
        <v>1999</v>
      </c>
      <c r="F372" s="70">
        <v>85</v>
      </c>
      <c r="G372" s="7">
        <v>10</v>
      </c>
      <c r="H372" s="7">
        <v>0</v>
      </c>
      <c r="I372" s="77">
        <v>2849</v>
      </c>
      <c r="J372" s="77">
        <v>3955</v>
      </c>
      <c r="K372" s="119" t="s">
        <v>95</v>
      </c>
      <c r="L372" s="7">
        <v>316</v>
      </c>
      <c r="M372" s="7">
        <v>1</v>
      </c>
      <c r="N372" s="7" t="s">
        <v>471</v>
      </c>
      <c r="O372" s="7">
        <v>1997</v>
      </c>
      <c r="P372" s="7">
        <v>1999</v>
      </c>
      <c r="Q372" s="70">
        <v>336.11</v>
      </c>
      <c r="R372" s="7">
        <v>10</v>
      </c>
      <c r="S372" s="7">
        <v>1</v>
      </c>
      <c r="T372" s="77">
        <v>671</v>
      </c>
      <c r="U372" s="77">
        <v>518</v>
      </c>
      <c r="V372" s="119" t="s">
        <v>95</v>
      </c>
      <c r="W372" s="7">
        <v>282</v>
      </c>
      <c r="X372" s="7">
        <v>1</v>
      </c>
      <c r="Y372" s="7" t="s">
        <v>967</v>
      </c>
      <c r="Z372" s="7">
        <v>2005</v>
      </c>
      <c r="AA372" s="7">
        <v>2006</v>
      </c>
      <c r="AB372" s="70">
        <f>1985-1542.11</f>
        <v>442.8900000000001</v>
      </c>
      <c r="AC372" s="7">
        <v>10</v>
      </c>
      <c r="AD372" s="10">
        <v>1</v>
      </c>
      <c r="AE372" s="67">
        <v>1254</v>
      </c>
      <c r="AF372" s="67">
        <v>597</v>
      </c>
      <c r="AG372" s="127">
        <f t="shared" si="5"/>
        <v>0.67747163695299839</v>
      </c>
    </row>
    <row r="373" spans="1:33" x14ac:dyDescent="0.3">
      <c r="A373" s="7">
        <v>192</v>
      </c>
      <c r="B373" s="7">
        <v>1</v>
      </c>
      <c r="C373" s="7" t="s">
        <v>318</v>
      </c>
      <c r="D373" s="7">
        <v>2000</v>
      </c>
      <c r="E373" s="7">
        <v>2001</v>
      </c>
      <c r="F373" s="70">
        <v>150</v>
      </c>
      <c r="G373" s="7">
        <v>10</v>
      </c>
      <c r="H373" s="7">
        <v>1</v>
      </c>
      <c r="I373" s="77">
        <v>4919</v>
      </c>
      <c r="J373" s="77">
        <v>4556</v>
      </c>
      <c r="K373" s="119" t="s">
        <v>95</v>
      </c>
      <c r="L373" s="7">
        <v>317</v>
      </c>
      <c r="M373" s="7">
        <v>1</v>
      </c>
      <c r="N373" s="7" t="s">
        <v>452</v>
      </c>
      <c r="O373" s="7">
        <v>1997</v>
      </c>
      <c r="P373" s="7">
        <v>1998</v>
      </c>
      <c r="Q373" s="70">
        <v>315</v>
      </c>
      <c r="R373" s="7">
        <v>10</v>
      </c>
      <c r="S373" s="7">
        <v>1</v>
      </c>
      <c r="T373" s="77">
        <v>520</v>
      </c>
      <c r="U373" s="77">
        <v>416</v>
      </c>
      <c r="V373" s="119" t="s">
        <v>95</v>
      </c>
      <c r="W373" s="7">
        <v>611</v>
      </c>
      <c r="X373" s="7">
        <v>1</v>
      </c>
      <c r="Y373" s="7" t="s">
        <v>332</v>
      </c>
      <c r="Z373" s="7">
        <v>2002</v>
      </c>
      <c r="AA373" s="7">
        <v>2003</v>
      </c>
      <c r="AB373" s="70">
        <v>415</v>
      </c>
      <c r="AC373" s="7">
        <v>7</v>
      </c>
      <c r="AD373" s="7">
        <v>1</v>
      </c>
      <c r="AE373" s="77">
        <v>252</v>
      </c>
      <c r="AF373" s="77">
        <v>120</v>
      </c>
      <c r="AG373" s="127">
        <f t="shared" si="5"/>
        <v>0.67741935483870963</v>
      </c>
    </row>
    <row r="374" spans="1:33" x14ac:dyDescent="0.3">
      <c r="A374" s="7">
        <v>192</v>
      </c>
      <c r="B374" s="7">
        <v>1</v>
      </c>
      <c r="C374" s="7" t="s">
        <v>318</v>
      </c>
      <c r="D374" s="7">
        <v>2002</v>
      </c>
      <c r="E374" s="7">
        <v>2003</v>
      </c>
      <c r="F374" s="70">
        <v>250</v>
      </c>
      <c r="G374" s="7">
        <v>10</v>
      </c>
      <c r="H374" s="7">
        <v>0</v>
      </c>
      <c r="I374" s="77">
        <v>4458</v>
      </c>
      <c r="J374" s="77">
        <v>4875</v>
      </c>
      <c r="K374" s="119" t="s">
        <v>95</v>
      </c>
      <c r="L374" s="7">
        <v>347</v>
      </c>
      <c r="M374" s="7">
        <v>1</v>
      </c>
      <c r="N374" s="7" t="s">
        <v>379</v>
      </c>
      <c r="O374" s="7">
        <v>1997</v>
      </c>
      <c r="P374" s="7">
        <v>1998</v>
      </c>
      <c r="Q374" s="70">
        <v>315</v>
      </c>
      <c r="R374" s="7">
        <v>5</v>
      </c>
      <c r="S374" s="7">
        <v>1</v>
      </c>
      <c r="T374" s="77">
        <v>1607</v>
      </c>
      <c r="U374" s="77">
        <v>355</v>
      </c>
      <c r="V374" s="119" t="s">
        <v>95</v>
      </c>
      <c r="W374" s="7">
        <v>2154</v>
      </c>
      <c r="X374" s="7">
        <v>1</v>
      </c>
      <c r="Y374" s="7" t="s">
        <v>365</v>
      </c>
      <c r="Z374" s="7">
        <v>2011</v>
      </c>
      <c r="AA374" s="7">
        <v>2012</v>
      </c>
      <c r="AB374" s="70">
        <v>335.95</v>
      </c>
      <c r="AC374" s="7">
        <v>10</v>
      </c>
      <c r="AD374" s="7">
        <v>1</v>
      </c>
      <c r="AE374" s="67">
        <v>1497</v>
      </c>
      <c r="AF374" s="67">
        <v>713</v>
      </c>
      <c r="AG374" s="127">
        <f t="shared" si="5"/>
        <v>0.67737556561085976</v>
      </c>
    </row>
    <row r="375" spans="1:33" x14ac:dyDescent="0.3">
      <c r="A375" s="7">
        <v>192</v>
      </c>
      <c r="B375" s="7">
        <v>1</v>
      </c>
      <c r="C375" s="7" t="s">
        <v>318</v>
      </c>
      <c r="D375" s="7">
        <v>2003</v>
      </c>
      <c r="E375" s="7">
        <v>2004</v>
      </c>
      <c r="F375" s="70">
        <v>688.52</v>
      </c>
      <c r="G375" s="7">
        <v>10</v>
      </c>
      <c r="H375" s="7">
        <v>0</v>
      </c>
      <c r="I375" s="77">
        <v>1928</v>
      </c>
      <c r="J375" s="77">
        <v>2164</v>
      </c>
      <c r="K375" s="119" t="s">
        <v>95</v>
      </c>
      <c r="L375" s="7">
        <v>378</v>
      </c>
      <c r="M375" s="7">
        <v>1</v>
      </c>
      <c r="N375" s="7" t="s">
        <v>472</v>
      </c>
      <c r="O375" s="7">
        <v>1997</v>
      </c>
      <c r="P375" s="7">
        <v>1998</v>
      </c>
      <c r="Q375" s="70">
        <v>81.569999999999993</v>
      </c>
      <c r="R375" s="7">
        <v>5</v>
      </c>
      <c r="S375" s="7">
        <v>1</v>
      </c>
      <c r="T375" s="77">
        <v>253</v>
      </c>
      <c r="U375" s="77">
        <v>98</v>
      </c>
      <c r="V375" s="119" t="s">
        <v>95</v>
      </c>
      <c r="W375" s="7">
        <v>2143</v>
      </c>
      <c r="X375" s="7">
        <v>1</v>
      </c>
      <c r="Y375" s="7" t="s">
        <v>439</v>
      </c>
      <c r="Z375" s="7">
        <v>1995</v>
      </c>
      <c r="AA375" s="7">
        <v>1996</v>
      </c>
      <c r="AB375" s="70">
        <v>229.54</v>
      </c>
      <c r="AC375" s="7">
        <v>10</v>
      </c>
      <c r="AD375" s="7">
        <v>1</v>
      </c>
      <c r="AE375" s="77">
        <v>543</v>
      </c>
      <c r="AF375" s="77">
        <v>259</v>
      </c>
      <c r="AG375" s="127">
        <f t="shared" si="5"/>
        <v>0.67705735660847877</v>
      </c>
    </row>
    <row r="376" spans="1:33" x14ac:dyDescent="0.3">
      <c r="A376" s="7">
        <v>192</v>
      </c>
      <c r="B376" s="7">
        <v>1</v>
      </c>
      <c r="C376" s="7" t="s">
        <v>318</v>
      </c>
      <c r="D376" s="68">
        <v>2007</v>
      </c>
      <c r="E376" s="73">
        <v>2008</v>
      </c>
      <c r="F376" s="66">
        <v>420.01</v>
      </c>
      <c r="G376" s="7">
        <v>10</v>
      </c>
      <c r="H376" s="67">
        <v>1</v>
      </c>
      <c r="I376" s="67">
        <v>2803</v>
      </c>
      <c r="J376" s="77">
        <v>2791</v>
      </c>
      <c r="K376" s="119" t="s">
        <v>95</v>
      </c>
      <c r="L376" s="7">
        <v>381</v>
      </c>
      <c r="M376" s="7">
        <v>1</v>
      </c>
      <c r="N376" s="7" t="s">
        <v>324</v>
      </c>
      <c r="O376" s="7">
        <v>1997</v>
      </c>
      <c r="P376" s="7">
        <v>1999</v>
      </c>
      <c r="Q376" s="70">
        <v>315</v>
      </c>
      <c r="R376" s="7">
        <v>10</v>
      </c>
      <c r="S376" s="7">
        <v>1</v>
      </c>
      <c r="T376" s="77">
        <v>1758</v>
      </c>
      <c r="U376" s="77">
        <v>221</v>
      </c>
      <c r="V376" s="119" t="s">
        <v>95</v>
      </c>
      <c r="W376" s="7">
        <v>463</v>
      </c>
      <c r="X376" s="7">
        <v>1</v>
      </c>
      <c r="Y376" s="7" t="s">
        <v>382</v>
      </c>
      <c r="Z376" s="68">
        <v>2009</v>
      </c>
      <c r="AA376" s="10">
        <v>2010</v>
      </c>
      <c r="AB376" s="66">
        <v>250</v>
      </c>
      <c r="AC376" s="10">
        <v>7</v>
      </c>
      <c r="AD376" s="67">
        <v>1</v>
      </c>
      <c r="AE376" s="67">
        <v>528</v>
      </c>
      <c r="AF376" s="67">
        <v>252</v>
      </c>
      <c r="AG376" s="127">
        <f t="shared" si="5"/>
        <v>0.67692307692307696</v>
      </c>
    </row>
    <row r="377" spans="1:33" x14ac:dyDescent="0.3">
      <c r="A377" s="7">
        <v>192</v>
      </c>
      <c r="B377" s="7">
        <v>1</v>
      </c>
      <c r="C377" s="7" t="s">
        <v>318</v>
      </c>
      <c r="D377" s="68">
        <v>2007</v>
      </c>
      <c r="E377" s="73">
        <v>2008</v>
      </c>
      <c r="F377" s="66">
        <v>200</v>
      </c>
      <c r="G377" s="7">
        <v>10</v>
      </c>
      <c r="H377" s="67">
        <v>0</v>
      </c>
      <c r="I377" s="67">
        <v>2225</v>
      </c>
      <c r="J377" s="77">
        <v>3367</v>
      </c>
      <c r="K377" s="119" t="s">
        <v>95</v>
      </c>
      <c r="L377" s="7">
        <v>414</v>
      </c>
      <c r="M377" s="7">
        <v>1</v>
      </c>
      <c r="N377" s="7" t="s">
        <v>453</v>
      </c>
      <c r="O377" s="7">
        <v>1997</v>
      </c>
      <c r="P377" s="7">
        <v>1998</v>
      </c>
      <c r="Q377" s="70">
        <v>185.41</v>
      </c>
      <c r="R377" s="7">
        <v>10</v>
      </c>
      <c r="S377" s="7">
        <v>1</v>
      </c>
      <c r="T377" s="77">
        <v>253</v>
      </c>
      <c r="U377" s="77">
        <v>186</v>
      </c>
      <c r="V377" s="119" t="s">
        <v>95</v>
      </c>
      <c r="W377" s="7">
        <v>2895</v>
      </c>
      <c r="X377" s="7">
        <v>1</v>
      </c>
      <c r="Y377" s="7" t="s">
        <v>968</v>
      </c>
      <c r="Z377" s="7">
        <v>2016</v>
      </c>
      <c r="AA377" s="7">
        <v>2018</v>
      </c>
      <c r="AB377" s="7">
        <v>284.87</v>
      </c>
      <c r="AC377" s="7">
        <v>10</v>
      </c>
      <c r="AD377" s="7">
        <v>1</v>
      </c>
      <c r="AE377" s="77">
        <v>2683</v>
      </c>
      <c r="AF377" s="77">
        <v>1281</v>
      </c>
      <c r="AG377" s="127">
        <f t="shared" si="5"/>
        <v>0.67684157416750756</v>
      </c>
    </row>
    <row r="378" spans="1:33" x14ac:dyDescent="0.3">
      <c r="A378" s="7">
        <v>192</v>
      </c>
      <c r="B378" s="7">
        <v>1</v>
      </c>
      <c r="C378" s="7" t="s">
        <v>318</v>
      </c>
      <c r="D378" s="68">
        <v>2015</v>
      </c>
      <c r="E378" s="73">
        <v>2016</v>
      </c>
      <c r="F378" s="66">
        <v>759.93</v>
      </c>
      <c r="G378" s="7">
        <v>10</v>
      </c>
      <c r="H378" s="67">
        <v>1</v>
      </c>
      <c r="I378" s="67">
        <v>2334</v>
      </c>
      <c r="J378" s="77">
        <v>1776</v>
      </c>
      <c r="K378" s="119" t="s">
        <v>95</v>
      </c>
      <c r="L378" s="7">
        <v>417</v>
      </c>
      <c r="M378" s="7">
        <v>1</v>
      </c>
      <c r="N378" s="7" t="s">
        <v>226</v>
      </c>
      <c r="O378" s="7">
        <v>1997</v>
      </c>
      <c r="P378" s="7">
        <v>1998</v>
      </c>
      <c r="Q378" s="70">
        <v>315</v>
      </c>
      <c r="R378" s="7">
        <v>5</v>
      </c>
      <c r="S378" s="7">
        <v>1</v>
      </c>
      <c r="T378" s="77">
        <v>660</v>
      </c>
      <c r="U378" s="77">
        <v>477</v>
      </c>
      <c r="V378" s="119" t="s">
        <v>95</v>
      </c>
      <c r="W378" s="7">
        <v>264</v>
      </c>
      <c r="X378" s="7">
        <v>1</v>
      </c>
      <c r="Y378" s="7" t="s">
        <v>274</v>
      </c>
      <c r="Z378" s="7">
        <v>1996</v>
      </c>
      <c r="AA378" s="7">
        <v>1997</v>
      </c>
      <c r="AB378" s="70">
        <v>926.28</v>
      </c>
      <c r="AC378" s="7">
        <v>3</v>
      </c>
      <c r="AD378" s="7">
        <v>1</v>
      </c>
      <c r="AE378" s="77">
        <v>467</v>
      </c>
      <c r="AF378" s="77">
        <v>223</v>
      </c>
      <c r="AG378" s="127">
        <f t="shared" si="5"/>
        <v>0.6768115942028986</v>
      </c>
    </row>
    <row r="379" spans="1:33" x14ac:dyDescent="0.3">
      <c r="A379" s="7">
        <v>194</v>
      </c>
      <c r="B379" s="7">
        <v>1</v>
      </c>
      <c r="C379" s="7" t="s">
        <v>319</v>
      </c>
      <c r="D379" s="7">
        <v>1993</v>
      </c>
      <c r="E379" s="7">
        <v>1994</v>
      </c>
      <c r="F379" s="70">
        <v>272.87</v>
      </c>
      <c r="G379" s="7">
        <v>5</v>
      </c>
      <c r="H379" s="7">
        <v>1</v>
      </c>
      <c r="I379" s="77" t="s">
        <v>763</v>
      </c>
      <c r="J379" s="77" t="s">
        <v>763</v>
      </c>
      <c r="K379" s="119" t="s">
        <v>95</v>
      </c>
      <c r="L379" s="7">
        <v>441</v>
      </c>
      <c r="M379" s="7">
        <v>1</v>
      </c>
      <c r="N379" s="7" t="s">
        <v>255</v>
      </c>
      <c r="O379" s="7">
        <v>1997</v>
      </c>
      <c r="P379" s="7">
        <v>1998</v>
      </c>
      <c r="Q379" s="70">
        <v>345</v>
      </c>
      <c r="R379" s="7">
        <v>10</v>
      </c>
      <c r="S379" s="7">
        <v>1</v>
      </c>
      <c r="T379" s="77">
        <v>192</v>
      </c>
      <c r="U379" s="77">
        <v>101</v>
      </c>
      <c r="V379" s="119" t="s">
        <v>95</v>
      </c>
      <c r="W379" s="7">
        <v>191</v>
      </c>
      <c r="X379" s="7">
        <v>1</v>
      </c>
      <c r="Y379" s="7" t="s">
        <v>244</v>
      </c>
      <c r="Z379" s="7">
        <v>2011</v>
      </c>
      <c r="AA379" s="7">
        <v>2013</v>
      </c>
      <c r="AB379" s="70">
        <v>845.68</v>
      </c>
      <c r="AC379" s="7">
        <v>10</v>
      </c>
      <c r="AD379" s="7">
        <v>1</v>
      </c>
      <c r="AE379" s="67">
        <v>4280</v>
      </c>
      <c r="AF379" s="67">
        <v>2046</v>
      </c>
      <c r="AG379" s="127">
        <f t="shared" si="5"/>
        <v>0.67657287385393616</v>
      </c>
    </row>
    <row r="380" spans="1:33" x14ac:dyDescent="0.3">
      <c r="A380" s="7">
        <v>194</v>
      </c>
      <c r="B380" s="7">
        <v>1</v>
      </c>
      <c r="C380" s="7" t="s">
        <v>319</v>
      </c>
      <c r="D380" s="7">
        <v>1996</v>
      </c>
      <c r="E380" s="7">
        <v>1997</v>
      </c>
      <c r="F380" s="70">
        <v>263.7</v>
      </c>
      <c r="G380" s="7">
        <v>10</v>
      </c>
      <c r="H380" s="7">
        <v>0</v>
      </c>
      <c r="I380" s="77">
        <v>7166</v>
      </c>
      <c r="J380" s="77">
        <v>7942</v>
      </c>
      <c r="K380" s="119" t="s">
        <v>95</v>
      </c>
      <c r="L380" s="7">
        <v>477</v>
      </c>
      <c r="M380" s="7">
        <v>1</v>
      </c>
      <c r="N380" s="7" t="s">
        <v>424</v>
      </c>
      <c r="O380" s="7">
        <v>1997</v>
      </c>
      <c r="P380" s="7">
        <v>1998</v>
      </c>
      <c r="Q380" s="70">
        <v>315</v>
      </c>
      <c r="R380" s="7">
        <v>10</v>
      </c>
      <c r="S380" s="7">
        <v>1</v>
      </c>
      <c r="T380" s="77">
        <v>1838</v>
      </c>
      <c r="U380" s="77">
        <v>1266</v>
      </c>
      <c r="V380" s="119" t="s">
        <v>95</v>
      </c>
      <c r="W380" s="7">
        <v>861</v>
      </c>
      <c r="X380" s="7">
        <v>1</v>
      </c>
      <c r="Y380" s="7" t="s">
        <v>700</v>
      </c>
      <c r="Z380" s="7">
        <v>2016</v>
      </c>
      <c r="AA380" s="7">
        <v>2018</v>
      </c>
      <c r="AB380" s="7">
        <v>1527.67</v>
      </c>
      <c r="AC380" s="7">
        <v>10</v>
      </c>
      <c r="AD380" s="7">
        <v>1</v>
      </c>
      <c r="AE380" s="77">
        <v>12942</v>
      </c>
      <c r="AF380" s="77">
        <v>6187</v>
      </c>
      <c r="AG380" s="127">
        <f t="shared" si="5"/>
        <v>0.67656437869203823</v>
      </c>
    </row>
    <row r="381" spans="1:33" x14ac:dyDescent="0.3">
      <c r="A381" s="7">
        <v>194</v>
      </c>
      <c r="B381" s="7">
        <v>1</v>
      </c>
      <c r="C381" s="7" t="s">
        <v>319</v>
      </c>
      <c r="D381" s="7">
        <v>1998</v>
      </c>
      <c r="E381" s="7">
        <v>1999</v>
      </c>
      <c r="F381" s="70">
        <v>272.87</v>
      </c>
      <c r="G381" s="7">
        <v>5</v>
      </c>
      <c r="H381" s="7">
        <v>1</v>
      </c>
      <c r="I381" s="77">
        <v>8002</v>
      </c>
      <c r="J381" s="77">
        <v>6904</v>
      </c>
      <c r="K381" s="119" t="s">
        <v>95</v>
      </c>
      <c r="L381" s="7">
        <v>487</v>
      </c>
      <c r="M381" s="7">
        <v>1</v>
      </c>
      <c r="N381" s="7" t="s">
        <v>289</v>
      </c>
      <c r="O381" s="7">
        <v>1997</v>
      </c>
      <c r="P381" s="7">
        <v>1998</v>
      </c>
      <c r="Q381" s="70">
        <v>240</v>
      </c>
      <c r="R381" s="7">
        <v>8</v>
      </c>
      <c r="S381" s="7">
        <v>1</v>
      </c>
      <c r="T381" s="77">
        <v>212</v>
      </c>
      <c r="U381" s="77">
        <v>38</v>
      </c>
      <c r="V381" s="119" t="s">
        <v>95</v>
      </c>
      <c r="W381" s="7">
        <v>238</v>
      </c>
      <c r="X381" s="7">
        <v>1</v>
      </c>
      <c r="Y381" s="7" t="s">
        <v>644</v>
      </c>
      <c r="Z381" s="7">
        <v>2005</v>
      </c>
      <c r="AA381" s="7">
        <v>2006</v>
      </c>
      <c r="AB381" s="70">
        <f>1207.96-507.96</f>
        <v>700</v>
      </c>
      <c r="AC381" s="7">
        <v>6</v>
      </c>
      <c r="AD381" s="10">
        <v>1</v>
      </c>
      <c r="AE381" s="67">
        <v>479</v>
      </c>
      <c r="AF381" s="67">
        <v>229</v>
      </c>
      <c r="AG381" s="127">
        <f t="shared" si="5"/>
        <v>0.67655367231638419</v>
      </c>
    </row>
    <row r="382" spans="1:33" x14ac:dyDescent="0.3">
      <c r="A382" s="7">
        <v>194</v>
      </c>
      <c r="B382" s="7">
        <v>1</v>
      </c>
      <c r="C382" s="7" t="s">
        <v>319</v>
      </c>
      <c r="D382" s="7">
        <v>1998</v>
      </c>
      <c r="E382" s="7">
        <v>1999</v>
      </c>
      <c r="F382" s="70">
        <v>50</v>
      </c>
      <c r="G382" s="7">
        <v>3</v>
      </c>
      <c r="H382" s="7">
        <v>1</v>
      </c>
      <c r="I382" s="77">
        <v>7424</v>
      </c>
      <c r="J382" s="77">
        <v>7419</v>
      </c>
      <c r="K382" s="119" t="s">
        <v>95</v>
      </c>
      <c r="L382" s="7">
        <v>497</v>
      </c>
      <c r="M382" s="7">
        <v>1</v>
      </c>
      <c r="N382" s="7" t="s">
        <v>330</v>
      </c>
      <c r="O382" s="7">
        <v>1997</v>
      </c>
      <c r="P382" s="7">
        <v>1998</v>
      </c>
      <c r="Q382" s="70">
        <v>600</v>
      </c>
      <c r="R382" s="7">
        <v>4</v>
      </c>
      <c r="S382" s="7">
        <v>1</v>
      </c>
      <c r="T382" s="77">
        <v>138</v>
      </c>
      <c r="U382" s="77">
        <v>19</v>
      </c>
      <c r="V382" s="119" t="s">
        <v>95</v>
      </c>
      <c r="W382" s="7">
        <v>622</v>
      </c>
      <c r="X382" s="7">
        <v>1</v>
      </c>
      <c r="Y382" s="7" t="s">
        <v>431</v>
      </c>
      <c r="Z382" s="7">
        <v>2011</v>
      </c>
      <c r="AA382" s="7">
        <v>2013</v>
      </c>
      <c r="AB382" s="70">
        <v>833.02</v>
      </c>
      <c r="AC382" s="7">
        <v>10</v>
      </c>
      <c r="AD382" s="7">
        <v>1</v>
      </c>
      <c r="AE382" s="67">
        <v>7028</v>
      </c>
      <c r="AF382" s="67">
        <v>3361</v>
      </c>
      <c r="AG382" s="127">
        <f t="shared" si="5"/>
        <v>0.67648474347867937</v>
      </c>
    </row>
    <row r="383" spans="1:33" x14ac:dyDescent="0.3">
      <c r="A383" s="7">
        <v>194</v>
      </c>
      <c r="B383" s="7">
        <v>1</v>
      </c>
      <c r="C383" s="7" t="s">
        <v>319</v>
      </c>
      <c r="D383" s="7">
        <v>2000</v>
      </c>
      <c r="E383" s="7">
        <v>2001</v>
      </c>
      <c r="F383" s="70">
        <v>462</v>
      </c>
      <c r="G383" s="7">
        <v>7</v>
      </c>
      <c r="H383" s="7">
        <v>1</v>
      </c>
      <c r="I383" s="77">
        <v>8961</v>
      </c>
      <c r="J383" s="77">
        <v>8146</v>
      </c>
      <c r="K383" s="119" t="s">
        <v>95</v>
      </c>
      <c r="L383" s="7">
        <v>499</v>
      </c>
      <c r="M383" s="7">
        <v>1</v>
      </c>
      <c r="N383" s="7" t="s">
        <v>473</v>
      </c>
      <c r="O383" s="7">
        <v>1997</v>
      </c>
      <c r="P383" s="7">
        <v>1998</v>
      </c>
      <c r="Q383" s="70">
        <v>289.20999999999998</v>
      </c>
      <c r="R383" s="7">
        <v>10</v>
      </c>
      <c r="S383" s="7">
        <v>1</v>
      </c>
      <c r="T383" s="77">
        <v>320</v>
      </c>
      <c r="U383" s="77">
        <v>115</v>
      </c>
      <c r="V383" s="119" t="s">
        <v>95</v>
      </c>
      <c r="W383" s="7">
        <v>492</v>
      </c>
      <c r="X383" s="7">
        <v>1</v>
      </c>
      <c r="Y383" s="7" t="s">
        <v>385</v>
      </c>
      <c r="Z383" s="7">
        <v>2010</v>
      </c>
      <c r="AA383" s="68">
        <v>2012</v>
      </c>
      <c r="AB383" s="66">
        <v>251.18</v>
      </c>
      <c r="AC383" s="68">
        <v>9</v>
      </c>
      <c r="AD383" s="67">
        <v>1</v>
      </c>
      <c r="AE383" s="67">
        <v>5736</v>
      </c>
      <c r="AF383" s="67">
        <v>2752</v>
      </c>
      <c r="AG383" s="127">
        <f t="shared" si="5"/>
        <v>0.6757775683317625</v>
      </c>
    </row>
    <row r="384" spans="1:33" x14ac:dyDescent="0.3">
      <c r="A384" s="7">
        <v>194</v>
      </c>
      <c r="B384" s="7">
        <v>1</v>
      </c>
      <c r="C384" s="7" t="s">
        <v>319</v>
      </c>
      <c r="D384" s="7">
        <v>2001</v>
      </c>
      <c r="E384" s="7">
        <v>2002</v>
      </c>
      <c r="F384" s="70">
        <v>70</v>
      </c>
      <c r="G384" s="7">
        <v>3</v>
      </c>
      <c r="H384" s="7">
        <v>0</v>
      </c>
      <c r="I384" s="77">
        <v>4161</v>
      </c>
      <c r="J384" s="77">
        <v>4440</v>
      </c>
      <c r="K384" s="119" t="s">
        <v>95</v>
      </c>
      <c r="L384" s="7">
        <v>507</v>
      </c>
      <c r="M384" s="7">
        <v>1</v>
      </c>
      <c r="N384" s="7" t="s">
        <v>331</v>
      </c>
      <c r="O384" s="7">
        <v>1997</v>
      </c>
      <c r="P384" s="7">
        <v>1999</v>
      </c>
      <c r="Q384" s="70">
        <v>600</v>
      </c>
      <c r="R384" s="7">
        <v>5</v>
      </c>
      <c r="S384" s="7">
        <v>1</v>
      </c>
      <c r="T384" s="77">
        <v>405</v>
      </c>
      <c r="U384" s="77">
        <v>89</v>
      </c>
      <c r="V384" s="119" t="s">
        <v>95</v>
      </c>
      <c r="W384" s="7">
        <v>492</v>
      </c>
      <c r="X384" s="7">
        <v>1</v>
      </c>
      <c r="Y384" s="7" t="s">
        <v>385</v>
      </c>
      <c r="Z384" s="7">
        <v>2010</v>
      </c>
      <c r="AA384" s="68">
        <v>2011</v>
      </c>
      <c r="AB384" s="66">
        <v>53.35</v>
      </c>
      <c r="AC384" s="68">
        <v>10</v>
      </c>
      <c r="AD384" s="67">
        <v>1</v>
      </c>
      <c r="AE384" s="67">
        <v>5736</v>
      </c>
      <c r="AF384" s="67">
        <v>2752</v>
      </c>
      <c r="AG384" s="127">
        <f t="shared" si="5"/>
        <v>0.6757775683317625</v>
      </c>
    </row>
    <row r="385" spans="1:33" x14ac:dyDescent="0.3">
      <c r="A385" s="7">
        <v>194</v>
      </c>
      <c r="B385" s="7">
        <v>1</v>
      </c>
      <c r="C385" s="7" t="s">
        <v>319</v>
      </c>
      <c r="D385" s="7">
        <v>2003</v>
      </c>
      <c r="E385" s="7">
        <v>2004</v>
      </c>
      <c r="F385" s="70">
        <v>250</v>
      </c>
      <c r="G385" s="7">
        <v>7</v>
      </c>
      <c r="H385" s="7">
        <v>1</v>
      </c>
      <c r="I385" s="77">
        <v>4339</v>
      </c>
      <c r="J385" s="77">
        <v>4033</v>
      </c>
      <c r="K385" s="119" t="s">
        <v>95</v>
      </c>
      <c r="L385" s="7">
        <v>508</v>
      </c>
      <c r="M385" s="7">
        <v>1</v>
      </c>
      <c r="N385" s="7" t="s">
        <v>474</v>
      </c>
      <c r="O385" s="7">
        <v>1997</v>
      </c>
      <c r="P385" s="7">
        <v>1998</v>
      </c>
      <c r="Q385" s="70">
        <v>285</v>
      </c>
      <c r="R385" s="7">
        <v>10</v>
      </c>
      <c r="S385" s="7">
        <v>1</v>
      </c>
      <c r="T385" s="77">
        <v>2290</v>
      </c>
      <c r="U385" s="77">
        <v>1193</v>
      </c>
      <c r="V385" s="119" t="s">
        <v>95</v>
      </c>
      <c r="W385" s="7">
        <v>118</v>
      </c>
      <c r="X385" s="7">
        <v>1</v>
      </c>
      <c r="Y385" s="7" t="s">
        <v>413</v>
      </c>
      <c r="Z385" s="68">
        <v>2007</v>
      </c>
      <c r="AA385" s="73">
        <v>2008</v>
      </c>
      <c r="AB385" s="66">
        <v>550</v>
      </c>
      <c r="AC385" s="7">
        <v>5</v>
      </c>
      <c r="AD385" s="67">
        <v>1</v>
      </c>
      <c r="AE385" s="67">
        <v>868</v>
      </c>
      <c r="AF385" s="77">
        <v>417</v>
      </c>
      <c r="AG385" s="127">
        <f t="shared" si="5"/>
        <v>0.67548638132295724</v>
      </c>
    </row>
    <row r="386" spans="1:33" x14ac:dyDescent="0.3">
      <c r="A386" s="7">
        <v>194</v>
      </c>
      <c r="B386" s="7">
        <v>1</v>
      </c>
      <c r="C386" s="7" t="s">
        <v>319</v>
      </c>
      <c r="D386" s="7">
        <v>2003</v>
      </c>
      <c r="E386" s="7">
        <v>2004</v>
      </c>
      <c r="F386" s="70">
        <v>125</v>
      </c>
      <c r="G386" s="7">
        <v>4</v>
      </c>
      <c r="H386" s="7">
        <v>1</v>
      </c>
      <c r="I386" s="77">
        <v>4250</v>
      </c>
      <c r="J386" s="77">
        <v>4117</v>
      </c>
      <c r="K386" s="119" t="s">
        <v>95</v>
      </c>
      <c r="L386" s="7">
        <v>534</v>
      </c>
      <c r="M386" s="7">
        <v>1</v>
      </c>
      <c r="N386" s="7" t="s">
        <v>290</v>
      </c>
      <c r="O386" s="7">
        <v>1997</v>
      </c>
      <c r="P386" s="7">
        <v>1998</v>
      </c>
      <c r="Q386" s="70">
        <v>192.65</v>
      </c>
      <c r="R386" s="7">
        <v>10</v>
      </c>
      <c r="S386" s="7">
        <v>0</v>
      </c>
      <c r="T386" s="77">
        <v>586</v>
      </c>
      <c r="U386" s="77">
        <v>747</v>
      </c>
      <c r="V386" s="119" t="s">
        <v>95</v>
      </c>
      <c r="W386" s="7">
        <v>630</v>
      </c>
      <c r="X386" s="7">
        <v>1</v>
      </c>
      <c r="Y386" s="7" t="s">
        <v>393</v>
      </c>
      <c r="Z386" s="7">
        <v>2012</v>
      </c>
      <c r="AA386" s="7">
        <v>2014</v>
      </c>
      <c r="AB386" s="70">
        <v>1600</v>
      </c>
      <c r="AC386" s="7">
        <v>5</v>
      </c>
      <c r="AD386" s="7">
        <v>1</v>
      </c>
      <c r="AE386" s="67">
        <v>768</v>
      </c>
      <c r="AF386" s="67">
        <v>369</v>
      </c>
      <c r="AG386" s="127">
        <f t="shared" si="5"/>
        <v>0.67546174142480209</v>
      </c>
    </row>
    <row r="387" spans="1:33" x14ac:dyDescent="0.3">
      <c r="A387" s="7">
        <v>194</v>
      </c>
      <c r="B387" s="7">
        <v>1</v>
      </c>
      <c r="C387" s="7" t="s">
        <v>319</v>
      </c>
      <c r="D387" s="7">
        <v>2006</v>
      </c>
      <c r="E387" s="10">
        <v>2007</v>
      </c>
      <c r="F387" s="70">
        <v>500</v>
      </c>
      <c r="G387" s="10">
        <v>10</v>
      </c>
      <c r="H387" s="7">
        <v>0</v>
      </c>
      <c r="I387" s="67">
        <v>9275</v>
      </c>
      <c r="J387" s="67">
        <v>10977</v>
      </c>
      <c r="K387" s="119" t="s">
        <v>95</v>
      </c>
      <c r="L387" s="7">
        <v>545</v>
      </c>
      <c r="M387" s="7">
        <v>1</v>
      </c>
      <c r="N387" s="7" t="s">
        <v>292</v>
      </c>
      <c r="O387" s="7">
        <v>1997</v>
      </c>
      <c r="P387" s="7">
        <v>1998</v>
      </c>
      <c r="Q387" s="70">
        <v>380</v>
      </c>
      <c r="R387" s="7">
        <v>5</v>
      </c>
      <c r="S387" s="7">
        <v>0</v>
      </c>
      <c r="T387" s="77">
        <v>300</v>
      </c>
      <c r="U387" s="77">
        <v>353</v>
      </c>
      <c r="V387" s="119" t="s">
        <v>95</v>
      </c>
      <c r="W387" s="7">
        <v>16</v>
      </c>
      <c r="X387" s="7">
        <v>1</v>
      </c>
      <c r="Y387" s="7" t="s">
        <v>235</v>
      </c>
      <c r="Z387" s="7">
        <v>2011</v>
      </c>
      <c r="AA387" s="7">
        <v>2013</v>
      </c>
      <c r="AB387" s="70">
        <v>524.58000000000004</v>
      </c>
      <c r="AC387" s="7">
        <v>7</v>
      </c>
      <c r="AD387" s="7">
        <v>1</v>
      </c>
      <c r="AE387" s="67">
        <v>2320</v>
      </c>
      <c r="AF387" s="67">
        <v>1118</v>
      </c>
      <c r="AG387" s="127">
        <f t="shared" si="5"/>
        <v>0.6748109365910413</v>
      </c>
    </row>
    <row r="388" spans="1:33" x14ac:dyDescent="0.3">
      <c r="A388" s="7">
        <v>194</v>
      </c>
      <c r="B388" s="7">
        <v>1</v>
      </c>
      <c r="C388" s="7" t="s">
        <v>319</v>
      </c>
      <c r="D388" s="7">
        <v>2006</v>
      </c>
      <c r="E388" s="10">
        <v>2007</v>
      </c>
      <c r="F388" s="70">
        <v>0</v>
      </c>
      <c r="G388" s="10">
        <v>10</v>
      </c>
      <c r="H388" s="7">
        <v>0</v>
      </c>
      <c r="I388" s="67">
        <v>9121</v>
      </c>
      <c r="J388" s="67">
        <v>10894</v>
      </c>
      <c r="K388" s="119" t="s">
        <v>95</v>
      </c>
      <c r="L388" s="7">
        <v>564</v>
      </c>
      <c r="M388" s="7">
        <v>1</v>
      </c>
      <c r="N388" s="7" t="s">
        <v>429</v>
      </c>
      <c r="O388" s="7">
        <v>1997</v>
      </c>
      <c r="P388" s="7">
        <v>1998</v>
      </c>
      <c r="Q388" s="70">
        <v>234.95</v>
      </c>
      <c r="R388" s="7">
        <v>10</v>
      </c>
      <c r="S388" s="7">
        <v>1</v>
      </c>
      <c r="T388" s="77">
        <v>2013</v>
      </c>
      <c r="U388" s="77">
        <v>1693</v>
      </c>
      <c r="V388" s="119" t="s">
        <v>95</v>
      </c>
      <c r="W388" s="7">
        <v>881</v>
      </c>
      <c r="X388" s="7">
        <v>1</v>
      </c>
      <c r="Y388" s="7" t="s">
        <v>359</v>
      </c>
      <c r="Z388" s="7">
        <v>1997</v>
      </c>
      <c r="AA388" s="7">
        <v>1999</v>
      </c>
      <c r="AB388" s="70">
        <v>315</v>
      </c>
      <c r="AC388" s="7">
        <v>10</v>
      </c>
      <c r="AD388" s="7">
        <v>1</v>
      </c>
      <c r="AE388" s="77">
        <v>615</v>
      </c>
      <c r="AF388" s="77">
        <v>297</v>
      </c>
      <c r="AG388" s="127">
        <f t="shared" ref="AG388:AG451" si="6">AE388/(AE388+AF388)</f>
        <v>0.67434210526315785</v>
      </c>
    </row>
    <row r="389" spans="1:33" x14ac:dyDescent="0.3">
      <c r="A389" s="7">
        <v>194</v>
      </c>
      <c r="B389" s="7">
        <v>1</v>
      </c>
      <c r="C389" s="7" t="s">
        <v>319</v>
      </c>
      <c r="D389" s="68">
        <v>2007</v>
      </c>
      <c r="E389" s="73">
        <v>2008</v>
      </c>
      <c r="F389" s="66">
        <v>571</v>
      </c>
      <c r="G389" s="7">
        <v>10</v>
      </c>
      <c r="H389" s="67">
        <v>1</v>
      </c>
      <c r="I389" s="67">
        <v>7544</v>
      </c>
      <c r="J389" s="77">
        <v>5016</v>
      </c>
      <c r="K389" s="119" t="s">
        <v>95</v>
      </c>
      <c r="L389" s="7">
        <v>611</v>
      </c>
      <c r="M389" s="7">
        <v>1</v>
      </c>
      <c r="N389" s="7" t="s">
        <v>332</v>
      </c>
      <c r="O389" s="7">
        <v>1997</v>
      </c>
      <c r="P389" s="7">
        <v>1999</v>
      </c>
      <c r="Q389" s="70">
        <v>291.14999999999998</v>
      </c>
      <c r="R389" s="7">
        <v>5</v>
      </c>
      <c r="S389" s="7">
        <v>1</v>
      </c>
      <c r="T389" s="77">
        <v>49</v>
      </c>
      <c r="U389" s="77">
        <v>26</v>
      </c>
      <c r="V389" s="119" t="s">
        <v>95</v>
      </c>
      <c r="W389" s="7">
        <v>787</v>
      </c>
      <c r="X389" s="7">
        <v>1</v>
      </c>
      <c r="Y389" s="7" t="s">
        <v>508</v>
      </c>
      <c r="Z389" s="7">
        <v>1999</v>
      </c>
      <c r="AA389" s="7">
        <v>2000</v>
      </c>
      <c r="AB389" s="70">
        <v>415</v>
      </c>
      <c r="AC389" s="7">
        <v>10</v>
      </c>
      <c r="AD389" s="7">
        <v>1</v>
      </c>
      <c r="AE389" s="77">
        <v>269</v>
      </c>
      <c r="AF389" s="77">
        <v>130</v>
      </c>
      <c r="AG389" s="127">
        <f t="shared" si="6"/>
        <v>0.67418546365914789</v>
      </c>
    </row>
    <row r="390" spans="1:33" x14ac:dyDescent="0.3">
      <c r="A390" s="7">
        <v>194</v>
      </c>
      <c r="B390" s="7">
        <v>1</v>
      </c>
      <c r="C390" s="7" t="s">
        <v>319</v>
      </c>
      <c r="D390" s="68">
        <v>2007</v>
      </c>
      <c r="E390" s="73">
        <v>2008</v>
      </c>
      <c r="F390" s="66">
        <v>389</v>
      </c>
      <c r="G390" s="7">
        <v>10</v>
      </c>
      <c r="H390" s="67">
        <v>0</v>
      </c>
      <c r="I390" s="67">
        <v>6271</v>
      </c>
      <c r="J390" s="77">
        <v>6286</v>
      </c>
      <c r="K390" s="119" t="s">
        <v>95</v>
      </c>
      <c r="L390" s="7">
        <v>624</v>
      </c>
      <c r="M390" s="7">
        <v>1</v>
      </c>
      <c r="N390" s="7" t="s">
        <v>392</v>
      </c>
      <c r="O390" s="7">
        <v>1997</v>
      </c>
      <c r="P390" s="7">
        <v>1998</v>
      </c>
      <c r="Q390" s="70">
        <v>292.08</v>
      </c>
      <c r="R390" s="7">
        <v>4</v>
      </c>
      <c r="S390" s="7">
        <v>1</v>
      </c>
      <c r="T390" s="77">
        <v>7574</v>
      </c>
      <c r="U390" s="77">
        <v>6031</v>
      </c>
      <c r="V390" s="119" t="s">
        <v>95</v>
      </c>
      <c r="W390" s="7">
        <v>264</v>
      </c>
      <c r="X390" s="7">
        <v>1</v>
      </c>
      <c r="Y390" s="7" t="s">
        <v>274</v>
      </c>
      <c r="Z390" s="7">
        <v>2008</v>
      </c>
      <c r="AA390" s="7">
        <v>2010</v>
      </c>
      <c r="AB390" s="70">
        <v>927.24</v>
      </c>
      <c r="AC390" s="7">
        <v>10</v>
      </c>
      <c r="AD390" s="7">
        <v>1</v>
      </c>
      <c r="AE390" s="67">
        <v>389</v>
      </c>
      <c r="AF390" s="67">
        <v>188</v>
      </c>
      <c r="AG390" s="127">
        <f t="shared" si="6"/>
        <v>0.67417677642980933</v>
      </c>
    </row>
    <row r="391" spans="1:33" x14ac:dyDescent="0.3">
      <c r="A391" s="7">
        <v>194</v>
      </c>
      <c r="B391" s="7">
        <v>1</v>
      </c>
      <c r="C391" s="7" t="s">
        <v>319</v>
      </c>
      <c r="D391" s="7">
        <v>2010</v>
      </c>
      <c r="E391" s="68">
        <v>2011</v>
      </c>
      <c r="F391" s="66">
        <v>524</v>
      </c>
      <c r="G391" s="68">
        <v>10</v>
      </c>
      <c r="H391" s="67">
        <v>1</v>
      </c>
      <c r="I391" s="67">
        <v>12890</v>
      </c>
      <c r="J391" s="67">
        <v>8819</v>
      </c>
      <c r="K391" s="119" t="s">
        <v>95</v>
      </c>
      <c r="L391" s="7">
        <v>624</v>
      </c>
      <c r="M391" s="7">
        <v>1</v>
      </c>
      <c r="N391" s="7" t="s">
        <v>392</v>
      </c>
      <c r="O391" s="7">
        <v>1997</v>
      </c>
      <c r="P391" s="7">
        <v>1998</v>
      </c>
      <c r="Q391" s="70">
        <v>108.92</v>
      </c>
      <c r="R391" s="7">
        <v>4</v>
      </c>
      <c r="S391" s="7">
        <v>1</v>
      </c>
      <c r="T391" s="77">
        <v>6964</v>
      </c>
      <c r="U391" s="77">
        <v>6416</v>
      </c>
      <c r="V391" s="119" t="s">
        <v>95</v>
      </c>
      <c r="W391" s="7">
        <v>739</v>
      </c>
      <c r="X391" s="7">
        <v>1</v>
      </c>
      <c r="Y391" s="7" t="s">
        <v>400</v>
      </c>
      <c r="Z391" s="7">
        <v>1999</v>
      </c>
      <c r="AA391" s="7">
        <v>2000</v>
      </c>
      <c r="AB391" s="70">
        <v>235.98</v>
      </c>
      <c r="AC391" s="7">
        <v>10</v>
      </c>
      <c r="AD391" s="7">
        <v>1</v>
      </c>
      <c r="AE391" s="77">
        <v>353</v>
      </c>
      <c r="AF391" s="77">
        <v>171</v>
      </c>
      <c r="AG391" s="127">
        <f t="shared" si="6"/>
        <v>0.67366412213740456</v>
      </c>
    </row>
    <row r="392" spans="1:33" x14ac:dyDescent="0.3">
      <c r="A392" s="7">
        <v>194</v>
      </c>
      <c r="B392" s="7">
        <v>1</v>
      </c>
      <c r="C392" s="7" t="s">
        <v>319</v>
      </c>
      <c r="D392" s="7">
        <v>2010</v>
      </c>
      <c r="E392" s="68">
        <v>2011</v>
      </c>
      <c r="F392" s="66">
        <v>236</v>
      </c>
      <c r="G392" s="68">
        <v>10</v>
      </c>
      <c r="H392" s="67">
        <v>0</v>
      </c>
      <c r="I392" s="67">
        <v>9380</v>
      </c>
      <c r="J392" s="67">
        <v>12203</v>
      </c>
      <c r="K392" s="119" t="s">
        <v>95</v>
      </c>
      <c r="L392" s="7">
        <v>628</v>
      </c>
      <c r="M392" s="7">
        <v>1</v>
      </c>
      <c r="N392" s="7" t="s">
        <v>333</v>
      </c>
      <c r="O392" s="7">
        <v>1997</v>
      </c>
      <c r="P392" s="7">
        <v>1998</v>
      </c>
      <c r="Q392" s="70">
        <v>650</v>
      </c>
      <c r="R392" s="7">
        <v>10</v>
      </c>
      <c r="S392" s="7">
        <v>1</v>
      </c>
      <c r="T392" s="77">
        <v>102</v>
      </c>
      <c r="U392" s="77">
        <v>40</v>
      </c>
      <c r="V392" s="119" t="s">
        <v>95</v>
      </c>
      <c r="W392" s="7">
        <v>2165</v>
      </c>
      <c r="X392" s="7">
        <v>1</v>
      </c>
      <c r="Y392" s="7" t="s">
        <v>406</v>
      </c>
      <c r="Z392" s="7">
        <v>2001</v>
      </c>
      <c r="AA392" s="7">
        <v>2002</v>
      </c>
      <c r="AB392" s="70">
        <v>126</v>
      </c>
      <c r="AC392" s="7">
        <v>7</v>
      </c>
      <c r="AD392" s="7">
        <v>1</v>
      </c>
      <c r="AE392" s="77">
        <v>429</v>
      </c>
      <c r="AF392" s="77">
        <v>208</v>
      </c>
      <c r="AG392" s="127">
        <f t="shared" si="6"/>
        <v>0.67346938775510201</v>
      </c>
    </row>
    <row r="393" spans="1:33" x14ac:dyDescent="0.3">
      <c r="A393" s="7">
        <v>194</v>
      </c>
      <c r="B393" s="7">
        <v>1</v>
      </c>
      <c r="C393" s="7" t="s">
        <v>319</v>
      </c>
      <c r="D393" s="7">
        <v>2013</v>
      </c>
      <c r="E393" s="7">
        <v>2014</v>
      </c>
      <c r="F393" s="7">
        <v>540</v>
      </c>
      <c r="G393" s="7">
        <v>10</v>
      </c>
      <c r="H393" s="7">
        <v>1</v>
      </c>
      <c r="I393" s="77">
        <v>8309</v>
      </c>
      <c r="J393" s="77">
        <v>3887</v>
      </c>
      <c r="K393" s="119" t="s">
        <v>95</v>
      </c>
      <c r="L393" s="7">
        <v>635</v>
      </c>
      <c r="M393" s="7">
        <v>1</v>
      </c>
      <c r="N393" s="7" t="s">
        <v>295</v>
      </c>
      <c r="O393" s="7">
        <v>1997</v>
      </c>
      <c r="P393" s="7">
        <v>1998</v>
      </c>
      <c r="Q393" s="70">
        <v>616.41</v>
      </c>
      <c r="R393" s="7">
        <v>5</v>
      </c>
      <c r="S393" s="7">
        <v>1</v>
      </c>
      <c r="T393" s="77">
        <v>117</v>
      </c>
      <c r="U393" s="77">
        <v>45</v>
      </c>
      <c r="V393" s="119" t="s">
        <v>95</v>
      </c>
      <c r="W393" s="7">
        <v>270</v>
      </c>
      <c r="X393" s="7">
        <v>1</v>
      </c>
      <c r="Y393" s="7" t="s">
        <v>419</v>
      </c>
      <c r="Z393" s="7">
        <v>1995</v>
      </c>
      <c r="AA393" s="7">
        <v>1996</v>
      </c>
      <c r="AB393" s="70">
        <v>449</v>
      </c>
      <c r="AC393" s="7">
        <v>5</v>
      </c>
      <c r="AD393" s="7">
        <v>1</v>
      </c>
      <c r="AE393" s="77">
        <v>6825</v>
      </c>
      <c r="AF393" s="77">
        <v>3315</v>
      </c>
      <c r="AG393" s="127">
        <f t="shared" si="6"/>
        <v>0.67307692307692313</v>
      </c>
    </row>
    <row r="394" spans="1:33" x14ac:dyDescent="0.3">
      <c r="A394" s="7">
        <v>194</v>
      </c>
      <c r="B394" s="7">
        <v>1</v>
      </c>
      <c r="C394" s="7" t="s">
        <v>319</v>
      </c>
      <c r="D394" s="68">
        <v>2015</v>
      </c>
      <c r="E394" s="68">
        <v>2016</v>
      </c>
      <c r="F394" s="66">
        <v>100</v>
      </c>
      <c r="G394" s="77">
        <v>10</v>
      </c>
      <c r="H394" s="7">
        <v>1</v>
      </c>
      <c r="I394" s="67">
        <v>5012</v>
      </c>
      <c r="J394" s="67">
        <v>3545</v>
      </c>
      <c r="K394" s="119" t="s">
        <v>95</v>
      </c>
      <c r="L394" s="7">
        <v>659</v>
      </c>
      <c r="M394" s="7">
        <v>1</v>
      </c>
      <c r="N394" s="7" t="s">
        <v>334</v>
      </c>
      <c r="O394" s="7">
        <v>1997</v>
      </c>
      <c r="P394" s="7">
        <v>1999</v>
      </c>
      <c r="Q394" s="70">
        <v>500</v>
      </c>
      <c r="R394" s="7">
        <v>5</v>
      </c>
      <c r="S394" s="7">
        <v>1</v>
      </c>
      <c r="T394" s="77">
        <v>2365</v>
      </c>
      <c r="U394" s="77">
        <v>1994</v>
      </c>
      <c r="V394" s="119" t="s">
        <v>95</v>
      </c>
      <c r="W394" s="7">
        <v>2687</v>
      </c>
      <c r="X394" s="7">
        <v>1</v>
      </c>
      <c r="Y394" s="7" t="s">
        <v>621</v>
      </c>
      <c r="Z394" s="7">
        <v>2011</v>
      </c>
      <c r="AA394" s="7">
        <v>2013</v>
      </c>
      <c r="AB394" s="70">
        <v>50</v>
      </c>
      <c r="AC394" s="7">
        <v>10</v>
      </c>
      <c r="AD394" s="7">
        <v>1</v>
      </c>
      <c r="AE394" s="67">
        <v>701</v>
      </c>
      <c r="AF394" s="67">
        <v>341</v>
      </c>
      <c r="AG394" s="127">
        <f t="shared" si="6"/>
        <v>0.67274472168905952</v>
      </c>
    </row>
    <row r="395" spans="1:33" x14ac:dyDescent="0.3">
      <c r="A395" s="7">
        <v>194</v>
      </c>
      <c r="B395" s="7">
        <v>1</v>
      </c>
      <c r="C395" s="7" t="s">
        <v>715</v>
      </c>
      <c r="D395" s="7">
        <v>2017</v>
      </c>
      <c r="E395" s="7">
        <v>2018</v>
      </c>
      <c r="F395" s="7">
        <v>692.75</v>
      </c>
      <c r="G395" s="7">
        <v>10</v>
      </c>
      <c r="H395" s="7">
        <v>1</v>
      </c>
      <c r="I395" s="77">
        <v>4623</v>
      </c>
      <c r="J395" s="77">
        <v>1568</v>
      </c>
      <c r="K395" s="119" t="s">
        <v>95</v>
      </c>
      <c r="L395" s="7">
        <v>682</v>
      </c>
      <c r="M395" s="7">
        <v>1</v>
      </c>
      <c r="N395" s="7" t="s">
        <v>336</v>
      </c>
      <c r="O395" s="7">
        <v>1997</v>
      </c>
      <c r="P395" s="7">
        <v>1998</v>
      </c>
      <c r="Q395" s="70">
        <v>315</v>
      </c>
      <c r="R395" s="7">
        <v>10</v>
      </c>
      <c r="S395" s="7">
        <v>1</v>
      </c>
      <c r="T395" s="77">
        <v>597</v>
      </c>
      <c r="U395" s="77">
        <v>375</v>
      </c>
      <c r="V395" s="119" t="s">
        <v>95</v>
      </c>
      <c r="W395" s="7">
        <v>578</v>
      </c>
      <c r="X395" s="7">
        <v>1</v>
      </c>
      <c r="Y395" s="7" t="s">
        <v>504</v>
      </c>
      <c r="Z395" s="7">
        <v>2001</v>
      </c>
      <c r="AA395" s="7">
        <v>2002</v>
      </c>
      <c r="AB395" s="70">
        <v>823.77</v>
      </c>
      <c r="AC395" s="7">
        <v>10</v>
      </c>
      <c r="AD395" s="7">
        <v>1</v>
      </c>
      <c r="AE395" s="77">
        <v>1004</v>
      </c>
      <c r="AF395" s="77">
        <v>490</v>
      </c>
      <c r="AG395" s="127">
        <f t="shared" si="6"/>
        <v>0.67202141900937085</v>
      </c>
    </row>
    <row r="396" spans="1:33" x14ac:dyDescent="0.3">
      <c r="A396" s="7">
        <v>195</v>
      </c>
      <c r="B396" s="7">
        <v>1</v>
      </c>
      <c r="C396" s="7" t="s">
        <v>269</v>
      </c>
      <c r="D396" s="7">
        <v>1992</v>
      </c>
      <c r="E396" s="7">
        <v>1993</v>
      </c>
      <c r="F396" s="70">
        <v>314.74</v>
      </c>
      <c r="G396" s="7">
        <v>5</v>
      </c>
      <c r="H396" s="7">
        <v>1</v>
      </c>
      <c r="I396" s="77" t="s">
        <v>763</v>
      </c>
      <c r="J396" s="77" t="s">
        <v>763</v>
      </c>
      <c r="K396" s="119" t="s">
        <v>95</v>
      </c>
      <c r="L396" s="7">
        <v>690</v>
      </c>
      <c r="M396" s="7">
        <v>1</v>
      </c>
      <c r="N396" s="7" t="s">
        <v>337</v>
      </c>
      <c r="O396" s="7">
        <v>1997</v>
      </c>
      <c r="P396" s="7">
        <v>1998</v>
      </c>
      <c r="Q396" s="70">
        <v>315</v>
      </c>
      <c r="R396" s="7">
        <v>10</v>
      </c>
      <c r="S396" s="7">
        <v>1</v>
      </c>
      <c r="T396" s="77">
        <v>398</v>
      </c>
      <c r="U396" s="77">
        <v>178</v>
      </c>
      <c r="V396" s="119" t="s">
        <v>95</v>
      </c>
      <c r="W396" s="7">
        <v>2805</v>
      </c>
      <c r="X396" s="7">
        <v>1</v>
      </c>
      <c r="Y396" s="7" t="s">
        <v>589</v>
      </c>
      <c r="Z396" s="7">
        <v>2013</v>
      </c>
      <c r="AA396" s="7">
        <v>2014</v>
      </c>
      <c r="AB396" s="7">
        <v>350</v>
      </c>
      <c r="AC396" s="7">
        <v>10</v>
      </c>
      <c r="AD396" s="7">
        <v>1</v>
      </c>
      <c r="AE396" s="77">
        <v>1069</v>
      </c>
      <c r="AF396" s="77">
        <v>522</v>
      </c>
      <c r="AG396" s="127">
        <f t="shared" si="6"/>
        <v>0.67190446260213699</v>
      </c>
    </row>
    <row r="397" spans="1:33" x14ac:dyDescent="0.3">
      <c r="A397" s="7">
        <v>195</v>
      </c>
      <c r="B397" s="7">
        <v>1</v>
      </c>
      <c r="C397" s="7" t="s">
        <v>269</v>
      </c>
      <c r="D397" s="7">
        <v>1997</v>
      </c>
      <c r="E397" s="7">
        <v>1998</v>
      </c>
      <c r="F397" s="70">
        <v>314.74</v>
      </c>
      <c r="G397" s="7">
        <v>10</v>
      </c>
      <c r="H397" s="7">
        <v>1</v>
      </c>
      <c r="I397" s="77">
        <v>195</v>
      </c>
      <c r="J397" s="77">
        <v>72</v>
      </c>
      <c r="K397" s="119" t="s">
        <v>95</v>
      </c>
      <c r="L397" s="7">
        <v>709</v>
      </c>
      <c r="M397" s="7">
        <v>1</v>
      </c>
      <c r="N397" s="7" t="s">
        <v>344</v>
      </c>
      <c r="O397" s="7">
        <v>1997</v>
      </c>
      <c r="P397" s="7">
        <v>1998</v>
      </c>
      <c r="Q397" s="70">
        <v>315</v>
      </c>
      <c r="R397" s="7">
        <v>5</v>
      </c>
      <c r="S397" s="7">
        <v>1</v>
      </c>
      <c r="T397" s="77">
        <v>12347</v>
      </c>
      <c r="U397" s="77">
        <v>5468</v>
      </c>
      <c r="V397" s="119" t="s">
        <v>95</v>
      </c>
      <c r="W397" s="7">
        <v>877</v>
      </c>
      <c r="X397" s="7">
        <v>1</v>
      </c>
      <c r="Y397" s="7" t="s">
        <v>261</v>
      </c>
      <c r="Z397" s="68">
        <v>2009</v>
      </c>
      <c r="AA397" s="68">
        <v>2011</v>
      </c>
      <c r="AB397" s="66">
        <v>110.55</v>
      </c>
      <c r="AC397" s="68">
        <v>10</v>
      </c>
      <c r="AD397" s="67">
        <v>1</v>
      </c>
      <c r="AE397" s="67">
        <v>2207</v>
      </c>
      <c r="AF397" s="67">
        <v>1080</v>
      </c>
      <c r="AG397" s="127">
        <f t="shared" si="6"/>
        <v>0.67143291755400059</v>
      </c>
    </row>
    <row r="398" spans="1:33" x14ac:dyDescent="0.3">
      <c r="A398" s="7">
        <v>195</v>
      </c>
      <c r="B398" s="7">
        <v>1</v>
      </c>
      <c r="C398" s="7" t="s">
        <v>269</v>
      </c>
      <c r="D398" s="7">
        <v>2005</v>
      </c>
      <c r="E398" s="7">
        <v>2006</v>
      </c>
      <c r="F398" s="70">
        <f>580.44-315.81</f>
        <v>264.63000000000005</v>
      </c>
      <c r="G398" s="7">
        <v>10</v>
      </c>
      <c r="H398" s="10">
        <v>1</v>
      </c>
      <c r="I398" s="67">
        <v>232</v>
      </c>
      <c r="J398" s="67">
        <v>152</v>
      </c>
      <c r="K398" s="119" t="s">
        <v>95</v>
      </c>
      <c r="L398" s="7">
        <v>712</v>
      </c>
      <c r="M398" s="7">
        <v>1</v>
      </c>
      <c r="N398" s="7" t="s">
        <v>258</v>
      </c>
      <c r="O398" s="7">
        <v>1997</v>
      </c>
      <c r="P398" s="7">
        <v>1998</v>
      </c>
      <c r="Q398" s="70">
        <v>265.35000000000002</v>
      </c>
      <c r="R398" s="7">
        <v>5</v>
      </c>
      <c r="S398" s="7">
        <v>1</v>
      </c>
      <c r="T398" s="77">
        <v>662</v>
      </c>
      <c r="U398" s="77">
        <v>537</v>
      </c>
      <c r="V398" s="119" t="s">
        <v>95</v>
      </c>
      <c r="W398" s="7">
        <v>280</v>
      </c>
      <c r="X398" s="7">
        <v>1</v>
      </c>
      <c r="Y398" s="7" t="s">
        <v>545</v>
      </c>
      <c r="Z398" s="7">
        <v>2005</v>
      </c>
      <c r="AA398" s="7">
        <v>2006</v>
      </c>
      <c r="AB398" s="70">
        <v>546.38</v>
      </c>
      <c r="AC398" s="7">
        <v>10</v>
      </c>
      <c r="AD398" s="10">
        <v>1</v>
      </c>
      <c r="AE398" s="67">
        <v>3264</v>
      </c>
      <c r="AF398" s="67">
        <v>1599</v>
      </c>
      <c r="AG398" s="127">
        <f t="shared" si="6"/>
        <v>0.67119062307217769</v>
      </c>
    </row>
    <row r="399" spans="1:33" x14ac:dyDescent="0.3">
      <c r="A399" s="7">
        <v>196</v>
      </c>
      <c r="B399" s="7">
        <v>1</v>
      </c>
      <c r="C399" s="7" t="s">
        <v>245</v>
      </c>
      <c r="D399" s="7">
        <v>1991</v>
      </c>
      <c r="E399" s="7">
        <v>1993</v>
      </c>
      <c r="F399" s="70">
        <v>131</v>
      </c>
      <c r="G399" s="7">
        <v>5</v>
      </c>
      <c r="H399" s="7">
        <v>1</v>
      </c>
      <c r="I399" s="77" t="s">
        <v>763</v>
      </c>
      <c r="J399" s="77" t="s">
        <v>763</v>
      </c>
      <c r="K399" s="119" t="s">
        <v>95</v>
      </c>
      <c r="L399" s="7">
        <v>719</v>
      </c>
      <c r="M399" s="7">
        <v>1</v>
      </c>
      <c r="N399" s="7" t="s">
        <v>231</v>
      </c>
      <c r="O399" s="7">
        <v>1997</v>
      </c>
      <c r="P399" s="7">
        <v>1998</v>
      </c>
      <c r="Q399" s="70">
        <v>200</v>
      </c>
      <c r="R399" s="7">
        <v>10</v>
      </c>
      <c r="S399" s="7">
        <v>0</v>
      </c>
      <c r="T399" s="77">
        <v>2091</v>
      </c>
      <c r="U399" s="77">
        <v>3156</v>
      </c>
      <c r="V399" s="119" t="s">
        <v>95</v>
      </c>
      <c r="W399" s="7">
        <v>696</v>
      </c>
      <c r="X399" s="7">
        <v>1</v>
      </c>
      <c r="Y399" s="7" t="s">
        <v>698</v>
      </c>
      <c r="Z399" s="7">
        <v>2016</v>
      </c>
      <c r="AA399" s="7">
        <v>2017</v>
      </c>
      <c r="AB399" s="7">
        <v>254.42</v>
      </c>
      <c r="AC399" s="7">
        <v>10</v>
      </c>
      <c r="AD399" s="7">
        <v>1</v>
      </c>
      <c r="AE399" s="77">
        <v>1286</v>
      </c>
      <c r="AF399" s="77">
        <v>630</v>
      </c>
      <c r="AG399" s="127">
        <f t="shared" si="6"/>
        <v>0.67118997912317324</v>
      </c>
    </row>
    <row r="400" spans="1:33" x14ac:dyDescent="0.3">
      <c r="A400" s="7">
        <v>196</v>
      </c>
      <c r="B400" s="7">
        <v>1</v>
      </c>
      <c r="C400" s="7" t="s">
        <v>414</v>
      </c>
      <c r="D400" s="7">
        <v>1995</v>
      </c>
      <c r="E400" s="7">
        <v>1996</v>
      </c>
      <c r="F400" s="70">
        <v>517</v>
      </c>
      <c r="G400" s="7">
        <v>10</v>
      </c>
      <c r="H400" s="7">
        <v>1</v>
      </c>
      <c r="I400" s="77">
        <v>8870</v>
      </c>
      <c r="J400" s="77">
        <v>7909</v>
      </c>
      <c r="K400" s="119" t="s">
        <v>95</v>
      </c>
      <c r="L400" s="7">
        <v>719</v>
      </c>
      <c r="M400" s="7">
        <v>1</v>
      </c>
      <c r="N400" s="7" t="s">
        <v>231</v>
      </c>
      <c r="O400" s="7">
        <v>1997</v>
      </c>
      <c r="P400" s="7">
        <v>1999</v>
      </c>
      <c r="Q400" s="70">
        <v>321</v>
      </c>
      <c r="R400" s="7">
        <v>10</v>
      </c>
      <c r="S400" s="7">
        <v>0</v>
      </c>
      <c r="T400" s="77">
        <v>2595</v>
      </c>
      <c r="U400" s="77">
        <v>2679</v>
      </c>
      <c r="V400" s="119" t="s">
        <v>95</v>
      </c>
      <c r="W400" s="7">
        <v>701</v>
      </c>
      <c r="X400" s="7">
        <v>1</v>
      </c>
      <c r="Y400" s="7" t="s">
        <v>340</v>
      </c>
      <c r="Z400" s="7">
        <v>2003</v>
      </c>
      <c r="AA400" s="7">
        <v>2004</v>
      </c>
      <c r="AB400" s="70">
        <v>550</v>
      </c>
      <c r="AC400" s="7">
        <v>10</v>
      </c>
      <c r="AD400" s="7">
        <v>1</v>
      </c>
      <c r="AE400" s="77">
        <v>2493</v>
      </c>
      <c r="AF400" s="77">
        <v>1222</v>
      </c>
      <c r="AG400" s="127">
        <f t="shared" si="6"/>
        <v>0.67106325706594883</v>
      </c>
    </row>
    <row r="401" spans="1:33" x14ac:dyDescent="0.3">
      <c r="A401" s="7">
        <v>196</v>
      </c>
      <c r="B401" s="7">
        <v>1</v>
      </c>
      <c r="C401" s="7" t="s">
        <v>245</v>
      </c>
      <c r="D401" s="7">
        <v>1999</v>
      </c>
      <c r="E401" s="7">
        <v>2000</v>
      </c>
      <c r="F401" s="70">
        <v>0</v>
      </c>
      <c r="G401" s="7">
        <v>1</v>
      </c>
      <c r="H401" s="7">
        <v>0</v>
      </c>
      <c r="I401" s="77">
        <v>8328</v>
      </c>
      <c r="J401" s="77">
        <v>8584</v>
      </c>
      <c r="K401" s="119" t="s">
        <v>95</v>
      </c>
      <c r="L401" s="7">
        <v>720</v>
      </c>
      <c r="M401" s="7">
        <v>1</v>
      </c>
      <c r="N401" s="7" t="s">
        <v>475</v>
      </c>
      <c r="O401" s="7">
        <v>1997</v>
      </c>
      <c r="P401" s="7">
        <v>1998</v>
      </c>
      <c r="Q401" s="70">
        <v>675</v>
      </c>
      <c r="R401" s="7">
        <v>5</v>
      </c>
      <c r="S401" s="7">
        <v>1</v>
      </c>
      <c r="T401" s="77">
        <v>2409</v>
      </c>
      <c r="U401" s="77">
        <v>1229</v>
      </c>
      <c r="V401" s="119" t="s">
        <v>95</v>
      </c>
      <c r="W401" s="7">
        <v>32</v>
      </c>
      <c r="X401" s="7">
        <v>1</v>
      </c>
      <c r="Y401" s="7" t="s">
        <v>537</v>
      </c>
      <c r="Z401" s="7">
        <v>2001</v>
      </c>
      <c r="AA401" s="7">
        <v>2002</v>
      </c>
      <c r="AB401" s="70">
        <v>1</v>
      </c>
      <c r="AC401" s="7">
        <v>10</v>
      </c>
      <c r="AD401" s="7">
        <v>1</v>
      </c>
      <c r="AE401" s="77">
        <v>626</v>
      </c>
      <c r="AF401" s="77">
        <v>307</v>
      </c>
      <c r="AG401" s="127">
        <f t="shared" si="6"/>
        <v>0.67095391211146838</v>
      </c>
    </row>
    <row r="402" spans="1:33" x14ac:dyDescent="0.3">
      <c r="A402" s="7">
        <v>196</v>
      </c>
      <c r="B402" s="7">
        <v>1</v>
      </c>
      <c r="C402" s="7" t="s">
        <v>414</v>
      </c>
      <c r="D402" s="7">
        <v>2000</v>
      </c>
      <c r="E402" s="7">
        <v>2001</v>
      </c>
      <c r="F402" s="70">
        <v>474</v>
      </c>
      <c r="G402" s="7">
        <v>10</v>
      </c>
      <c r="H402" s="7">
        <v>0</v>
      </c>
      <c r="I402" s="77">
        <v>30213</v>
      </c>
      <c r="J402" s="77">
        <v>32595</v>
      </c>
      <c r="K402" s="119" t="s">
        <v>95</v>
      </c>
      <c r="L402" s="7">
        <v>727</v>
      </c>
      <c r="M402" s="7">
        <v>1</v>
      </c>
      <c r="N402" s="7" t="s">
        <v>260</v>
      </c>
      <c r="O402" s="7">
        <v>1997</v>
      </c>
      <c r="P402" s="7">
        <v>1999</v>
      </c>
      <c r="Q402" s="70">
        <v>310.3</v>
      </c>
      <c r="R402" s="7">
        <v>5</v>
      </c>
      <c r="S402" s="7">
        <v>0</v>
      </c>
      <c r="T402" s="77">
        <v>304</v>
      </c>
      <c r="U402" s="77">
        <v>367</v>
      </c>
      <c r="V402" s="119" t="s">
        <v>95</v>
      </c>
      <c r="W402" s="7">
        <v>2853</v>
      </c>
      <c r="X402" s="7">
        <v>1</v>
      </c>
      <c r="Y402" s="7" t="s">
        <v>673</v>
      </c>
      <c r="Z402" s="7">
        <v>2014</v>
      </c>
      <c r="AA402" s="7">
        <v>2016</v>
      </c>
      <c r="AB402" s="7">
        <v>866</v>
      </c>
      <c r="AC402" s="7">
        <v>10</v>
      </c>
      <c r="AD402" s="7">
        <v>1</v>
      </c>
      <c r="AE402" s="77">
        <v>1751</v>
      </c>
      <c r="AF402" s="77">
        <v>859</v>
      </c>
      <c r="AG402" s="127">
        <f t="shared" si="6"/>
        <v>0.67088122605363987</v>
      </c>
    </row>
    <row r="403" spans="1:33" x14ac:dyDescent="0.3">
      <c r="A403" s="7">
        <v>196</v>
      </c>
      <c r="B403" s="7">
        <v>1</v>
      </c>
      <c r="C403" s="7" t="s">
        <v>414</v>
      </c>
      <c r="D403" s="7">
        <v>2001</v>
      </c>
      <c r="E403" s="7">
        <v>2002</v>
      </c>
      <c r="F403" s="70">
        <v>500</v>
      </c>
      <c r="G403" s="7">
        <v>6</v>
      </c>
      <c r="H403" s="7">
        <v>1</v>
      </c>
      <c r="I403" s="77">
        <v>22946</v>
      </c>
      <c r="J403" s="77">
        <v>13208</v>
      </c>
      <c r="K403" s="119" t="s">
        <v>95</v>
      </c>
      <c r="L403" s="7">
        <v>728</v>
      </c>
      <c r="M403" s="7">
        <v>1</v>
      </c>
      <c r="N403" s="7" t="s">
        <v>346</v>
      </c>
      <c r="O403" s="7">
        <v>1997</v>
      </c>
      <c r="P403" s="7">
        <v>1999</v>
      </c>
      <c r="Q403" s="70">
        <v>407.18</v>
      </c>
      <c r="R403" s="7">
        <v>10</v>
      </c>
      <c r="S403" s="7">
        <v>1</v>
      </c>
      <c r="T403" s="77">
        <v>3375</v>
      </c>
      <c r="U403" s="77">
        <v>2445</v>
      </c>
      <c r="V403" s="119" t="s">
        <v>95</v>
      </c>
      <c r="W403" s="7">
        <v>717</v>
      </c>
      <c r="X403" s="7">
        <v>1</v>
      </c>
      <c r="Y403" s="7" t="s">
        <v>345</v>
      </c>
      <c r="Z403" s="7">
        <v>2002</v>
      </c>
      <c r="AA403" s="7">
        <v>2003</v>
      </c>
      <c r="AB403" s="70">
        <v>1</v>
      </c>
      <c r="AC403" s="7">
        <v>10</v>
      </c>
      <c r="AD403" s="7">
        <v>1</v>
      </c>
      <c r="AE403" s="77">
        <v>1909</v>
      </c>
      <c r="AF403" s="77">
        <v>937</v>
      </c>
      <c r="AG403" s="127">
        <f t="shared" si="6"/>
        <v>0.67076598735066761</v>
      </c>
    </row>
    <row r="404" spans="1:33" x14ac:dyDescent="0.3">
      <c r="A404" s="7">
        <v>196</v>
      </c>
      <c r="B404" s="7">
        <v>1</v>
      </c>
      <c r="C404" s="7" t="s">
        <v>245</v>
      </c>
      <c r="D404" s="7">
        <v>2005</v>
      </c>
      <c r="E404" s="7">
        <v>2006</v>
      </c>
      <c r="F404" s="70">
        <v>430</v>
      </c>
      <c r="G404" s="7">
        <v>10</v>
      </c>
      <c r="H404" s="10">
        <v>1</v>
      </c>
      <c r="I404" s="67">
        <v>9695</v>
      </c>
      <c r="J404" s="67">
        <v>8365</v>
      </c>
      <c r="K404" s="119" t="s">
        <v>95</v>
      </c>
      <c r="L404" s="7">
        <v>728</v>
      </c>
      <c r="M404" s="7">
        <v>1</v>
      </c>
      <c r="N404" s="7" t="s">
        <v>346</v>
      </c>
      <c r="O404" s="7">
        <v>1997</v>
      </c>
      <c r="P404" s="7">
        <v>1999</v>
      </c>
      <c r="Q404" s="70">
        <v>81.22</v>
      </c>
      <c r="R404" s="7">
        <v>10</v>
      </c>
      <c r="S404" s="7">
        <v>1</v>
      </c>
      <c r="T404" s="77">
        <v>3113</v>
      </c>
      <c r="U404" s="77">
        <v>2686</v>
      </c>
      <c r="V404" s="119" t="s">
        <v>95</v>
      </c>
      <c r="W404" s="7">
        <v>477</v>
      </c>
      <c r="X404" s="7">
        <v>1</v>
      </c>
      <c r="Y404" s="7" t="s">
        <v>424</v>
      </c>
      <c r="Z404" s="7">
        <v>2011</v>
      </c>
      <c r="AA404" s="10">
        <v>2012</v>
      </c>
      <c r="AB404" s="70">
        <v>325</v>
      </c>
      <c r="AC404" s="7">
        <v>6</v>
      </c>
      <c r="AD404" s="7">
        <v>1</v>
      </c>
      <c r="AE404" s="67">
        <v>1680</v>
      </c>
      <c r="AF404" s="67">
        <v>826</v>
      </c>
      <c r="AG404" s="127">
        <f t="shared" si="6"/>
        <v>0.67039106145251393</v>
      </c>
    </row>
    <row r="405" spans="1:33" x14ac:dyDescent="0.3">
      <c r="A405" s="7">
        <v>196</v>
      </c>
      <c r="B405" s="7">
        <v>1</v>
      </c>
      <c r="C405" s="7" t="s">
        <v>245</v>
      </c>
      <c r="D405" s="7">
        <v>2005</v>
      </c>
      <c r="E405" s="7">
        <v>2006</v>
      </c>
      <c r="F405" s="70">
        <v>105.82</v>
      </c>
      <c r="G405" s="7">
        <v>10</v>
      </c>
      <c r="H405" s="10">
        <v>1</v>
      </c>
      <c r="I405" s="67">
        <v>11635</v>
      </c>
      <c r="J405" s="67">
        <v>6472</v>
      </c>
      <c r="K405" s="119" t="s">
        <v>95</v>
      </c>
      <c r="L405" s="7">
        <v>738</v>
      </c>
      <c r="M405" s="7">
        <v>1</v>
      </c>
      <c r="N405" s="7" t="s">
        <v>232</v>
      </c>
      <c r="O405" s="7">
        <v>1997</v>
      </c>
      <c r="P405" s="7">
        <v>1998</v>
      </c>
      <c r="Q405" s="70">
        <v>125</v>
      </c>
      <c r="R405" s="7">
        <v>5</v>
      </c>
      <c r="S405" s="7">
        <v>1</v>
      </c>
      <c r="T405" s="77">
        <v>381</v>
      </c>
      <c r="U405" s="77">
        <v>210</v>
      </c>
      <c r="V405" s="119" t="s">
        <v>95</v>
      </c>
      <c r="W405" s="7">
        <v>709</v>
      </c>
      <c r="X405" s="7">
        <v>1</v>
      </c>
      <c r="Y405" s="7" t="s">
        <v>344</v>
      </c>
      <c r="Z405" s="7">
        <v>2008</v>
      </c>
      <c r="AA405" s="7">
        <v>2009</v>
      </c>
      <c r="AB405" s="70">
        <v>365.6</v>
      </c>
      <c r="AC405" s="7">
        <v>5</v>
      </c>
      <c r="AD405" s="7">
        <v>1</v>
      </c>
      <c r="AE405" s="67">
        <v>35196</v>
      </c>
      <c r="AF405" s="67">
        <v>17326</v>
      </c>
      <c r="AG405" s="127">
        <f t="shared" si="6"/>
        <v>0.67011918814972771</v>
      </c>
    </row>
    <row r="406" spans="1:33" x14ac:dyDescent="0.3">
      <c r="A406" s="7">
        <v>196</v>
      </c>
      <c r="B406" s="7">
        <v>1</v>
      </c>
      <c r="C406" s="7" t="s">
        <v>245</v>
      </c>
      <c r="D406" s="7">
        <v>2005</v>
      </c>
      <c r="E406" s="7">
        <v>2007</v>
      </c>
      <c r="F406" s="70">
        <f>506.57-506.57</f>
        <v>0</v>
      </c>
      <c r="G406" s="7">
        <v>10</v>
      </c>
      <c r="H406" s="10">
        <v>1</v>
      </c>
      <c r="I406" s="67">
        <v>10627</v>
      </c>
      <c r="J406" s="67">
        <v>7438</v>
      </c>
      <c r="K406" s="119" t="s">
        <v>95</v>
      </c>
      <c r="L406" s="7">
        <v>740</v>
      </c>
      <c r="M406" s="7">
        <v>1</v>
      </c>
      <c r="N406" s="7" t="s">
        <v>401</v>
      </c>
      <c r="O406" s="7">
        <v>1997</v>
      </c>
      <c r="P406" s="7">
        <v>1998</v>
      </c>
      <c r="Q406" s="70">
        <v>276.07</v>
      </c>
      <c r="R406" s="7">
        <v>5</v>
      </c>
      <c r="S406" s="7">
        <v>1</v>
      </c>
      <c r="T406" s="77">
        <v>798</v>
      </c>
      <c r="U406" s="77">
        <v>285</v>
      </c>
      <c r="V406" s="119" t="s">
        <v>95</v>
      </c>
      <c r="W406" s="7">
        <v>2310</v>
      </c>
      <c r="X406" s="7">
        <v>1</v>
      </c>
      <c r="Y406" s="7" t="s">
        <v>481</v>
      </c>
      <c r="Z406" s="7">
        <v>2005</v>
      </c>
      <c r="AA406" s="7">
        <v>2006</v>
      </c>
      <c r="AB406" s="70">
        <v>50</v>
      </c>
      <c r="AC406" s="7">
        <v>7</v>
      </c>
      <c r="AD406" s="10">
        <v>1</v>
      </c>
      <c r="AE406" s="67">
        <v>1111</v>
      </c>
      <c r="AF406" s="67">
        <v>547</v>
      </c>
      <c r="AG406" s="127">
        <f t="shared" si="6"/>
        <v>0.67008443908323279</v>
      </c>
    </row>
    <row r="407" spans="1:33" x14ac:dyDescent="0.3">
      <c r="A407" s="7">
        <v>196</v>
      </c>
      <c r="B407" s="7">
        <v>1</v>
      </c>
      <c r="C407" s="7" t="s">
        <v>414</v>
      </c>
      <c r="D407" s="7">
        <v>2010</v>
      </c>
      <c r="E407" s="68">
        <v>2011</v>
      </c>
      <c r="F407" s="66">
        <v>511.83</v>
      </c>
      <c r="G407" s="68">
        <v>10</v>
      </c>
      <c r="H407" s="67">
        <v>0</v>
      </c>
      <c r="I407" s="67">
        <v>27338</v>
      </c>
      <c r="J407" s="67">
        <v>32026</v>
      </c>
      <c r="K407" s="119" t="s">
        <v>95</v>
      </c>
      <c r="L407" s="7">
        <v>741</v>
      </c>
      <c r="M407" s="7">
        <v>1</v>
      </c>
      <c r="N407" s="7" t="s">
        <v>347</v>
      </c>
      <c r="O407" s="7">
        <v>1997</v>
      </c>
      <c r="P407" s="7">
        <v>1999</v>
      </c>
      <c r="Q407" s="70">
        <v>315</v>
      </c>
      <c r="R407" s="7">
        <v>10</v>
      </c>
      <c r="S407" s="7">
        <v>1</v>
      </c>
      <c r="T407" s="77">
        <v>529</v>
      </c>
      <c r="U407" s="77">
        <v>337</v>
      </c>
      <c r="V407" s="119" t="s">
        <v>95</v>
      </c>
      <c r="W407" s="7">
        <v>93</v>
      </c>
      <c r="X407" s="7">
        <v>1</v>
      </c>
      <c r="Y407" s="7" t="s">
        <v>268</v>
      </c>
      <c r="Z407" s="7">
        <v>1997</v>
      </c>
      <c r="AA407" s="7">
        <v>1998</v>
      </c>
      <c r="AB407" s="70">
        <v>309.08</v>
      </c>
      <c r="AC407" s="7">
        <v>10</v>
      </c>
      <c r="AD407" s="7">
        <v>1</v>
      </c>
      <c r="AE407" s="77">
        <v>237</v>
      </c>
      <c r="AF407" s="77">
        <v>117</v>
      </c>
      <c r="AG407" s="127">
        <f t="shared" si="6"/>
        <v>0.66949152542372881</v>
      </c>
    </row>
    <row r="408" spans="1:33" x14ac:dyDescent="0.3">
      <c r="A408" s="7">
        <v>196</v>
      </c>
      <c r="B408" s="7">
        <v>1</v>
      </c>
      <c r="C408" s="7" t="s">
        <v>414</v>
      </c>
      <c r="D408" s="7">
        <v>2013</v>
      </c>
      <c r="E408" s="7">
        <v>2014</v>
      </c>
      <c r="F408" s="7">
        <v>391.28</v>
      </c>
      <c r="G408" s="7">
        <v>10</v>
      </c>
      <c r="H408" s="7">
        <v>1</v>
      </c>
      <c r="I408" s="77">
        <v>14217</v>
      </c>
      <c r="J408" s="77">
        <v>7124</v>
      </c>
      <c r="K408" s="119" t="s">
        <v>95</v>
      </c>
      <c r="L408" s="7">
        <v>743</v>
      </c>
      <c r="M408" s="7">
        <v>1</v>
      </c>
      <c r="N408" s="7" t="s">
        <v>458</v>
      </c>
      <c r="O408" s="7">
        <v>1997</v>
      </c>
      <c r="P408" s="7">
        <v>1998</v>
      </c>
      <c r="Q408" s="70">
        <v>214.47</v>
      </c>
      <c r="R408" s="7">
        <v>5</v>
      </c>
      <c r="S408" s="7">
        <v>1</v>
      </c>
      <c r="T408" s="77">
        <v>1002</v>
      </c>
      <c r="U408" s="77">
        <v>686</v>
      </c>
      <c r="V408" s="119" t="s">
        <v>95</v>
      </c>
      <c r="W408" s="7">
        <v>495</v>
      </c>
      <c r="X408" s="7">
        <v>1</v>
      </c>
      <c r="Y408" s="7" t="s">
        <v>522</v>
      </c>
      <c r="Z408" s="7">
        <v>2000</v>
      </c>
      <c r="AA408" s="7">
        <v>2001</v>
      </c>
      <c r="AB408" s="70">
        <v>601.47</v>
      </c>
      <c r="AC408" s="7">
        <v>10</v>
      </c>
      <c r="AD408" s="7">
        <v>1</v>
      </c>
      <c r="AE408" s="77">
        <v>607</v>
      </c>
      <c r="AF408" s="77">
        <v>300</v>
      </c>
      <c r="AG408" s="127">
        <f t="shared" si="6"/>
        <v>0.66923925027563391</v>
      </c>
    </row>
    <row r="409" spans="1:33" x14ac:dyDescent="0.3">
      <c r="A409" s="7">
        <v>197</v>
      </c>
      <c r="B409" s="7">
        <v>1</v>
      </c>
      <c r="C409" s="7" t="s">
        <v>415</v>
      </c>
      <c r="D409" s="7">
        <v>1995</v>
      </c>
      <c r="E409" s="7">
        <v>1996</v>
      </c>
      <c r="F409" s="70">
        <v>932</v>
      </c>
      <c r="G409" s="7">
        <v>6</v>
      </c>
      <c r="H409" s="7">
        <v>1</v>
      </c>
      <c r="I409" s="77">
        <v>4617</v>
      </c>
      <c r="J409" s="77">
        <v>3809</v>
      </c>
      <c r="K409" s="119" t="s">
        <v>95</v>
      </c>
      <c r="L409" s="7">
        <v>745</v>
      </c>
      <c r="M409" s="7">
        <v>1</v>
      </c>
      <c r="N409" s="7" t="s">
        <v>476</v>
      </c>
      <c r="O409" s="7">
        <v>1997</v>
      </c>
      <c r="P409" s="7">
        <v>1998</v>
      </c>
      <c r="Q409" s="70">
        <v>311.69</v>
      </c>
      <c r="R409" s="7">
        <v>10</v>
      </c>
      <c r="S409" s="7">
        <v>0</v>
      </c>
      <c r="T409" s="77">
        <v>459</v>
      </c>
      <c r="U409" s="77">
        <v>962</v>
      </c>
      <c r="V409" s="119" t="s">
        <v>95</v>
      </c>
      <c r="W409" s="7">
        <v>466</v>
      </c>
      <c r="X409" s="7">
        <v>1</v>
      </c>
      <c r="Y409" s="7" t="s">
        <v>383</v>
      </c>
      <c r="Z409" s="7">
        <v>1999</v>
      </c>
      <c r="AA409" s="7">
        <v>2000</v>
      </c>
      <c r="AB409" s="70">
        <v>350</v>
      </c>
      <c r="AC409" s="7">
        <v>5</v>
      </c>
      <c r="AD409" s="7">
        <v>1</v>
      </c>
      <c r="AE409" s="77">
        <v>1810</v>
      </c>
      <c r="AF409" s="77">
        <v>897</v>
      </c>
      <c r="AG409" s="127">
        <f t="shared" si="6"/>
        <v>0.66863686738086447</v>
      </c>
    </row>
    <row r="410" spans="1:33" x14ac:dyDescent="0.3">
      <c r="A410" s="7">
        <v>197</v>
      </c>
      <c r="B410" s="7">
        <v>1</v>
      </c>
      <c r="C410" s="7" t="s">
        <v>415</v>
      </c>
      <c r="D410" s="7">
        <v>2000</v>
      </c>
      <c r="E410" s="7">
        <v>2001</v>
      </c>
      <c r="F410" s="70">
        <v>981.25</v>
      </c>
      <c r="G410" s="7">
        <v>7</v>
      </c>
      <c r="H410" s="7">
        <v>1</v>
      </c>
      <c r="I410" s="77">
        <v>3344</v>
      </c>
      <c r="J410" s="77">
        <v>1015</v>
      </c>
      <c r="K410" s="119" t="s">
        <v>95</v>
      </c>
      <c r="L410" s="7">
        <v>756</v>
      </c>
      <c r="M410" s="7">
        <v>1</v>
      </c>
      <c r="N410" s="7" t="s">
        <v>477</v>
      </c>
      <c r="O410" s="7">
        <v>1997</v>
      </c>
      <c r="P410" s="7">
        <v>1998</v>
      </c>
      <c r="Q410" s="70">
        <v>267.25</v>
      </c>
      <c r="R410" s="7">
        <v>10</v>
      </c>
      <c r="S410" s="7">
        <v>1</v>
      </c>
      <c r="T410" s="77">
        <v>696</v>
      </c>
      <c r="U410" s="77">
        <v>273</v>
      </c>
      <c r="V410" s="119" t="s">
        <v>95</v>
      </c>
      <c r="W410" s="7">
        <v>99</v>
      </c>
      <c r="X410" s="7">
        <v>1</v>
      </c>
      <c r="Y410" s="7" t="s">
        <v>315</v>
      </c>
      <c r="Z410" s="7">
        <v>2001</v>
      </c>
      <c r="AA410" s="7">
        <v>2002</v>
      </c>
      <c r="AB410" s="70">
        <v>1</v>
      </c>
      <c r="AC410" s="7">
        <v>10</v>
      </c>
      <c r="AD410" s="7">
        <v>1</v>
      </c>
      <c r="AE410" s="77">
        <v>639</v>
      </c>
      <c r="AF410" s="77">
        <v>317</v>
      </c>
      <c r="AG410" s="127">
        <f t="shared" si="6"/>
        <v>0.66841004184100417</v>
      </c>
    </row>
    <row r="411" spans="1:33" x14ac:dyDescent="0.3">
      <c r="A411" s="7">
        <v>197</v>
      </c>
      <c r="B411" s="7">
        <v>1</v>
      </c>
      <c r="C411" s="7" t="s">
        <v>415</v>
      </c>
      <c r="D411" s="7">
        <v>2001</v>
      </c>
      <c r="E411" s="7">
        <v>2002</v>
      </c>
      <c r="F411" s="70">
        <v>255.95</v>
      </c>
      <c r="G411" s="7">
        <v>6</v>
      </c>
      <c r="H411" s="7">
        <v>0</v>
      </c>
      <c r="I411" s="77">
        <v>2645</v>
      </c>
      <c r="J411" s="77">
        <v>2834</v>
      </c>
      <c r="K411" s="119" t="s">
        <v>95</v>
      </c>
      <c r="L411" s="7">
        <v>769</v>
      </c>
      <c r="M411" s="7">
        <v>1</v>
      </c>
      <c r="N411" s="7" t="s">
        <v>300</v>
      </c>
      <c r="O411" s="7">
        <v>1997</v>
      </c>
      <c r="P411" s="7">
        <v>1998</v>
      </c>
      <c r="Q411" s="70">
        <v>315</v>
      </c>
      <c r="R411" s="7">
        <v>10</v>
      </c>
      <c r="S411" s="7">
        <v>1</v>
      </c>
      <c r="T411" s="77">
        <v>1941</v>
      </c>
      <c r="U411" s="77">
        <v>510</v>
      </c>
      <c r="V411" s="119" t="s">
        <v>95</v>
      </c>
      <c r="W411" s="7">
        <v>533</v>
      </c>
      <c r="X411" s="7">
        <v>1</v>
      </c>
      <c r="Y411" s="7" t="s">
        <v>565</v>
      </c>
      <c r="Z411" s="7">
        <v>2001</v>
      </c>
      <c r="AA411" s="7">
        <v>2002</v>
      </c>
      <c r="AB411" s="70">
        <v>126</v>
      </c>
      <c r="AC411" s="7">
        <v>10</v>
      </c>
      <c r="AD411" s="7">
        <v>1</v>
      </c>
      <c r="AE411" s="77">
        <v>451</v>
      </c>
      <c r="AF411" s="77">
        <v>224</v>
      </c>
      <c r="AG411" s="127">
        <f t="shared" si="6"/>
        <v>0.66814814814814816</v>
      </c>
    </row>
    <row r="412" spans="1:33" x14ac:dyDescent="0.3">
      <c r="A412" s="7">
        <v>197</v>
      </c>
      <c r="B412" s="7">
        <v>1</v>
      </c>
      <c r="C412" s="7" t="s">
        <v>415</v>
      </c>
      <c r="D412" s="7">
        <v>2002</v>
      </c>
      <c r="E412" s="7">
        <v>2003</v>
      </c>
      <c r="F412" s="70">
        <v>360</v>
      </c>
      <c r="G412" s="7">
        <v>9</v>
      </c>
      <c r="H412" s="7">
        <v>1</v>
      </c>
      <c r="I412" s="77">
        <v>10222</v>
      </c>
      <c r="J412" s="77">
        <v>7816</v>
      </c>
      <c r="K412" s="119" t="s">
        <v>95</v>
      </c>
      <c r="L412" s="7">
        <v>771</v>
      </c>
      <c r="M412" s="7">
        <v>1</v>
      </c>
      <c r="N412" s="7" t="s">
        <v>478</v>
      </c>
      <c r="O412" s="7">
        <v>1997</v>
      </c>
      <c r="P412" s="7">
        <v>1998</v>
      </c>
      <c r="Q412" s="70">
        <v>289.08999999999997</v>
      </c>
      <c r="R412" s="7">
        <v>10</v>
      </c>
      <c r="S412" s="7">
        <v>1</v>
      </c>
      <c r="T412" s="77">
        <v>196</v>
      </c>
      <c r="U412" s="77">
        <v>75</v>
      </c>
      <c r="V412" s="119" t="s">
        <v>95</v>
      </c>
      <c r="W412" s="7">
        <v>51</v>
      </c>
      <c r="X412" s="7">
        <v>1</v>
      </c>
      <c r="Y412" s="7" t="s">
        <v>409</v>
      </c>
      <c r="Z412" s="7">
        <v>2011</v>
      </c>
      <c r="AA412" s="7">
        <v>2013</v>
      </c>
      <c r="AB412" s="70">
        <v>235</v>
      </c>
      <c r="AC412" s="7">
        <v>7</v>
      </c>
      <c r="AD412" s="7">
        <v>1</v>
      </c>
      <c r="AE412" s="67">
        <v>911</v>
      </c>
      <c r="AF412" s="67">
        <v>453</v>
      </c>
      <c r="AG412" s="127">
        <f t="shared" si="6"/>
        <v>0.66788856304985333</v>
      </c>
    </row>
    <row r="413" spans="1:33" x14ac:dyDescent="0.3">
      <c r="A413" s="7">
        <v>197</v>
      </c>
      <c r="B413" s="7">
        <v>1</v>
      </c>
      <c r="C413" s="7" t="s">
        <v>415</v>
      </c>
      <c r="D413" s="7">
        <v>2006</v>
      </c>
      <c r="E413" s="10">
        <v>2007</v>
      </c>
      <c r="F413" s="70">
        <v>495.41</v>
      </c>
      <c r="G413" s="10">
        <v>10</v>
      </c>
      <c r="H413" s="7">
        <v>0</v>
      </c>
      <c r="I413" s="67">
        <v>7568</v>
      </c>
      <c r="J413" s="67">
        <v>10447</v>
      </c>
      <c r="K413" s="119" t="s">
        <v>95</v>
      </c>
      <c r="L413" s="7">
        <v>775</v>
      </c>
      <c r="M413" s="7">
        <v>1</v>
      </c>
      <c r="N413" s="7" t="s">
        <v>459</v>
      </c>
      <c r="O413" s="7">
        <v>1997</v>
      </c>
      <c r="P413" s="7">
        <v>1998</v>
      </c>
      <c r="Q413" s="70">
        <v>200</v>
      </c>
      <c r="R413" s="7">
        <v>10</v>
      </c>
      <c r="S413" s="7">
        <v>1</v>
      </c>
      <c r="T413" s="77">
        <v>543</v>
      </c>
      <c r="U413" s="77">
        <v>391</v>
      </c>
      <c r="V413" s="119" t="s">
        <v>95</v>
      </c>
      <c r="W413" s="7">
        <v>2198</v>
      </c>
      <c r="X413" s="7">
        <v>1</v>
      </c>
      <c r="Y413" s="7" t="s">
        <v>462</v>
      </c>
      <c r="Z413" s="7">
        <v>2001</v>
      </c>
      <c r="AA413" s="7">
        <v>2002</v>
      </c>
      <c r="AB413" s="70">
        <v>400</v>
      </c>
      <c r="AC413" s="7">
        <v>10</v>
      </c>
      <c r="AD413" s="7">
        <v>1</v>
      </c>
      <c r="AE413" s="77">
        <v>748</v>
      </c>
      <c r="AF413" s="77">
        <v>372</v>
      </c>
      <c r="AG413" s="127">
        <f t="shared" si="6"/>
        <v>0.66785714285714282</v>
      </c>
    </row>
    <row r="414" spans="1:33" x14ac:dyDescent="0.3">
      <c r="A414" s="7">
        <v>197</v>
      </c>
      <c r="B414" s="7">
        <v>1</v>
      </c>
      <c r="C414" s="7" t="s">
        <v>415</v>
      </c>
      <c r="D414" s="68">
        <v>2007</v>
      </c>
      <c r="E414" s="73">
        <v>2008</v>
      </c>
      <c r="F414" s="66">
        <v>805.68</v>
      </c>
      <c r="G414" s="7">
        <v>10</v>
      </c>
      <c r="H414" s="67">
        <v>1</v>
      </c>
      <c r="I414" s="67">
        <v>4702</v>
      </c>
      <c r="J414" s="77">
        <v>4150</v>
      </c>
      <c r="K414" s="119" t="s">
        <v>95</v>
      </c>
      <c r="L414" s="7">
        <v>777</v>
      </c>
      <c r="M414" s="7">
        <v>1</v>
      </c>
      <c r="N414" s="7" t="s">
        <v>301</v>
      </c>
      <c r="O414" s="7">
        <v>1997</v>
      </c>
      <c r="P414" s="7">
        <v>1998</v>
      </c>
      <c r="Q414" s="70">
        <v>315</v>
      </c>
      <c r="R414" s="7">
        <v>5</v>
      </c>
      <c r="S414" s="7">
        <v>1</v>
      </c>
      <c r="T414" s="77">
        <v>561</v>
      </c>
      <c r="U414" s="77">
        <v>405</v>
      </c>
      <c r="V414" s="119" t="s">
        <v>95</v>
      </c>
      <c r="W414" s="7">
        <v>2805</v>
      </c>
      <c r="X414" s="7">
        <v>1</v>
      </c>
      <c r="Y414" s="7" t="s">
        <v>759</v>
      </c>
      <c r="Z414" s="7">
        <v>2017</v>
      </c>
      <c r="AA414" s="7">
        <v>2018</v>
      </c>
      <c r="AB414" s="7">
        <v>313.63</v>
      </c>
      <c r="AC414" s="7">
        <v>10</v>
      </c>
      <c r="AD414" s="7">
        <v>1</v>
      </c>
      <c r="AE414" s="77">
        <v>842</v>
      </c>
      <c r="AF414" s="77">
        <v>419</v>
      </c>
      <c r="AG414" s="127">
        <f t="shared" si="6"/>
        <v>0.66772402854877078</v>
      </c>
    </row>
    <row r="415" spans="1:33" x14ac:dyDescent="0.3">
      <c r="A415" s="7">
        <v>197</v>
      </c>
      <c r="B415" s="7">
        <v>1</v>
      </c>
      <c r="C415" s="7" t="s">
        <v>415</v>
      </c>
      <c r="D415" s="68">
        <v>2007</v>
      </c>
      <c r="E415" s="73">
        <v>2009</v>
      </c>
      <c r="F415" s="66">
        <v>307.89</v>
      </c>
      <c r="G415" s="7">
        <v>9</v>
      </c>
      <c r="H415" s="67">
        <v>0</v>
      </c>
      <c r="I415" s="67">
        <v>4092</v>
      </c>
      <c r="J415" s="77">
        <v>4150</v>
      </c>
      <c r="K415" s="119" t="s">
        <v>95</v>
      </c>
      <c r="L415" s="7">
        <v>786</v>
      </c>
      <c r="M415" s="7">
        <v>1</v>
      </c>
      <c r="N415" s="7" t="s">
        <v>303</v>
      </c>
      <c r="O415" s="7">
        <v>1997</v>
      </c>
      <c r="P415" s="7">
        <v>1998</v>
      </c>
      <c r="Q415" s="70">
        <v>315</v>
      </c>
      <c r="R415" s="7">
        <v>5</v>
      </c>
      <c r="S415" s="7">
        <v>1</v>
      </c>
      <c r="T415" s="77">
        <v>451</v>
      </c>
      <c r="U415" s="77">
        <v>253</v>
      </c>
      <c r="V415" s="119" t="s">
        <v>95</v>
      </c>
      <c r="W415" s="7">
        <v>505</v>
      </c>
      <c r="X415" s="7">
        <v>1</v>
      </c>
      <c r="Y415" s="7" t="s">
        <v>559</v>
      </c>
      <c r="Z415" s="7">
        <v>2001</v>
      </c>
      <c r="AA415" s="7">
        <v>2002</v>
      </c>
      <c r="AB415" s="70">
        <f>900-559</f>
        <v>341</v>
      </c>
      <c r="AC415" s="7">
        <v>10</v>
      </c>
      <c r="AD415" s="7">
        <v>1</v>
      </c>
      <c r="AE415" s="77">
        <v>627</v>
      </c>
      <c r="AF415" s="77">
        <v>313</v>
      </c>
      <c r="AG415" s="127">
        <f t="shared" si="6"/>
        <v>0.66702127659574473</v>
      </c>
    </row>
    <row r="416" spans="1:33" x14ac:dyDescent="0.3">
      <c r="A416" s="7">
        <v>197</v>
      </c>
      <c r="B416" s="7">
        <v>1</v>
      </c>
      <c r="C416" s="7" t="s">
        <v>415</v>
      </c>
      <c r="D416" s="7">
        <v>2010</v>
      </c>
      <c r="E416" s="68">
        <v>2011</v>
      </c>
      <c r="F416" s="66">
        <v>347.29999999999995</v>
      </c>
      <c r="G416" s="68">
        <v>10</v>
      </c>
      <c r="H416" s="67">
        <v>0</v>
      </c>
      <c r="I416" s="67">
        <v>8332</v>
      </c>
      <c r="J416" s="67">
        <v>9535</v>
      </c>
      <c r="K416" s="119" t="s">
        <v>95</v>
      </c>
      <c r="L416" s="7">
        <v>836</v>
      </c>
      <c r="M416" s="7">
        <v>1</v>
      </c>
      <c r="N416" s="7" t="s">
        <v>307</v>
      </c>
      <c r="O416" s="7">
        <v>1997</v>
      </c>
      <c r="P416" s="7">
        <v>1998</v>
      </c>
      <c r="Q416" s="70">
        <v>1000</v>
      </c>
      <c r="R416" s="7">
        <v>10</v>
      </c>
      <c r="S416" s="7">
        <v>1</v>
      </c>
      <c r="T416" s="77">
        <v>253</v>
      </c>
      <c r="U416" s="77">
        <v>65</v>
      </c>
      <c r="V416" s="119" t="s">
        <v>95</v>
      </c>
      <c r="W416" s="7">
        <v>2580</v>
      </c>
      <c r="X416" s="7">
        <v>1</v>
      </c>
      <c r="Y416" s="7" t="s">
        <v>513</v>
      </c>
      <c r="Z416" s="7">
        <v>1999</v>
      </c>
      <c r="AA416" s="7">
        <v>2000</v>
      </c>
      <c r="AB416" s="70">
        <v>115</v>
      </c>
      <c r="AC416" s="7">
        <v>6</v>
      </c>
      <c r="AD416" s="7">
        <v>1</v>
      </c>
      <c r="AE416" s="77">
        <v>658</v>
      </c>
      <c r="AF416" s="77">
        <v>329</v>
      </c>
      <c r="AG416" s="127">
        <f t="shared" si="6"/>
        <v>0.66666666666666663</v>
      </c>
    </row>
    <row r="417" spans="1:33" x14ac:dyDescent="0.3">
      <c r="A417" s="7">
        <v>197</v>
      </c>
      <c r="B417" s="7">
        <v>1</v>
      </c>
      <c r="C417" s="7" t="s">
        <v>415</v>
      </c>
      <c r="D417" s="7">
        <v>2011</v>
      </c>
      <c r="E417" s="7">
        <v>2012</v>
      </c>
      <c r="F417" s="7">
        <v>738.79</v>
      </c>
      <c r="G417" s="7">
        <v>10</v>
      </c>
      <c r="H417" s="7">
        <v>1</v>
      </c>
      <c r="I417" s="77">
        <v>4526</v>
      </c>
      <c r="J417" s="77">
        <v>2750</v>
      </c>
      <c r="K417" s="119" t="s">
        <v>95</v>
      </c>
      <c r="L417" s="7">
        <v>877</v>
      </c>
      <c r="M417" s="7">
        <v>1</v>
      </c>
      <c r="N417" s="7" t="s">
        <v>261</v>
      </c>
      <c r="O417" s="7">
        <v>1997</v>
      </c>
      <c r="P417" s="7">
        <v>1998</v>
      </c>
      <c r="Q417" s="70">
        <v>97</v>
      </c>
      <c r="R417" s="7">
        <v>10</v>
      </c>
      <c r="S417" s="7">
        <v>1</v>
      </c>
      <c r="T417" s="77">
        <v>1389</v>
      </c>
      <c r="U417" s="77">
        <v>573</v>
      </c>
      <c r="V417" s="119" t="s">
        <v>95</v>
      </c>
      <c r="W417" s="7">
        <v>97</v>
      </c>
      <c r="X417" s="7">
        <v>1</v>
      </c>
      <c r="Y417" s="7" t="s">
        <v>411</v>
      </c>
      <c r="Z417" s="7">
        <v>2001</v>
      </c>
      <c r="AA417" s="7">
        <v>2002</v>
      </c>
      <c r="AB417" s="70">
        <v>250</v>
      </c>
      <c r="AC417" s="7">
        <v>10</v>
      </c>
      <c r="AD417" s="7">
        <v>1</v>
      </c>
      <c r="AE417" s="77">
        <v>629</v>
      </c>
      <c r="AF417" s="77">
        <v>315</v>
      </c>
      <c r="AG417" s="127">
        <f t="shared" si="6"/>
        <v>0.66631355932203384</v>
      </c>
    </row>
    <row r="418" spans="1:33" x14ac:dyDescent="0.3">
      <c r="A418" s="7">
        <v>197</v>
      </c>
      <c r="B418" s="7">
        <v>1</v>
      </c>
      <c r="C418" s="7" t="s">
        <v>691</v>
      </c>
      <c r="D418" s="7">
        <v>2016</v>
      </c>
      <c r="E418" s="7">
        <v>2018</v>
      </c>
      <c r="F418" s="7">
        <v>964.82</v>
      </c>
      <c r="G418" s="7">
        <v>10</v>
      </c>
      <c r="H418" s="7">
        <v>1</v>
      </c>
      <c r="I418" s="77">
        <v>15170</v>
      </c>
      <c r="J418" s="77">
        <v>8272</v>
      </c>
      <c r="K418" s="119" t="s">
        <v>95</v>
      </c>
      <c r="L418" s="7">
        <v>879</v>
      </c>
      <c r="M418" s="7">
        <v>1</v>
      </c>
      <c r="N418" s="7" t="s">
        <v>357</v>
      </c>
      <c r="O418" s="7">
        <v>1997</v>
      </c>
      <c r="P418" s="7">
        <v>1998</v>
      </c>
      <c r="Q418" s="70">
        <v>138.87</v>
      </c>
      <c r="R418" s="7">
        <v>5</v>
      </c>
      <c r="S418" s="7">
        <v>1</v>
      </c>
      <c r="T418" s="77">
        <v>1149</v>
      </c>
      <c r="U418" s="77">
        <v>261</v>
      </c>
      <c r="V418" s="119" t="s">
        <v>95</v>
      </c>
      <c r="W418" s="7">
        <v>196</v>
      </c>
      <c r="X418" s="7">
        <v>1</v>
      </c>
      <c r="Y418" s="7" t="s">
        <v>414</v>
      </c>
      <c r="Z418" s="7">
        <v>2013</v>
      </c>
      <c r="AA418" s="7">
        <v>2014</v>
      </c>
      <c r="AB418" s="7">
        <v>391.28</v>
      </c>
      <c r="AC418" s="7">
        <v>10</v>
      </c>
      <c r="AD418" s="7">
        <v>1</v>
      </c>
      <c r="AE418" s="77">
        <v>14217</v>
      </c>
      <c r="AF418" s="77">
        <v>7124</v>
      </c>
      <c r="AG418" s="127">
        <f t="shared" si="6"/>
        <v>0.6661824656763975</v>
      </c>
    </row>
    <row r="419" spans="1:33" x14ac:dyDescent="0.3">
      <c r="A419" s="7">
        <v>199</v>
      </c>
      <c r="B419" s="7">
        <v>1</v>
      </c>
      <c r="C419" s="7" t="s">
        <v>320</v>
      </c>
      <c r="D419" s="7">
        <v>1993</v>
      </c>
      <c r="E419" s="7">
        <v>1994</v>
      </c>
      <c r="F419" s="70">
        <v>361</v>
      </c>
      <c r="G419" s="7">
        <v>5</v>
      </c>
      <c r="H419" s="7">
        <v>1</v>
      </c>
      <c r="I419" s="77" t="s">
        <v>763</v>
      </c>
      <c r="J419" s="77" t="s">
        <v>763</v>
      </c>
      <c r="K419" s="119" t="s">
        <v>95</v>
      </c>
      <c r="L419" s="7">
        <v>881</v>
      </c>
      <c r="M419" s="7">
        <v>1</v>
      </c>
      <c r="N419" s="7" t="s">
        <v>359</v>
      </c>
      <c r="O419" s="7">
        <v>1997</v>
      </c>
      <c r="P419" s="7">
        <v>1999</v>
      </c>
      <c r="Q419" s="70">
        <v>315</v>
      </c>
      <c r="R419" s="7">
        <v>10</v>
      </c>
      <c r="S419" s="7">
        <v>1</v>
      </c>
      <c r="T419" s="77">
        <v>615</v>
      </c>
      <c r="U419" s="77">
        <v>297</v>
      </c>
      <c r="V419" s="119" t="s">
        <v>95</v>
      </c>
      <c r="W419" s="7">
        <v>676</v>
      </c>
      <c r="X419" s="7">
        <v>1</v>
      </c>
      <c r="Y419" s="7" t="s">
        <v>230</v>
      </c>
      <c r="Z419" s="7">
        <v>1996</v>
      </c>
      <c r="AA419" s="7">
        <v>1997</v>
      </c>
      <c r="AB419" s="70">
        <v>793.43</v>
      </c>
      <c r="AC419" s="7">
        <v>3</v>
      </c>
      <c r="AD419" s="7">
        <v>1</v>
      </c>
      <c r="AE419" s="77">
        <v>370</v>
      </c>
      <c r="AF419" s="77">
        <v>186</v>
      </c>
      <c r="AG419" s="127">
        <f t="shared" si="6"/>
        <v>0.66546762589928055</v>
      </c>
    </row>
    <row r="420" spans="1:33" x14ac:dyDescent="0.3">
      <c r="A420" s="7">
        <v>199</v>
      </c>
      <c r="B420" s="7">
        <v>1</v>
      </c>
      <c r="C420" s="7" t="s">
        <v>320</v>
      </c>
      <c r="D420" s="7">
        <v>1995</v>
      </c>
      <c r="E420" s="7">
        <v>1996</v>
      </c>
      <c r="F420" s="70">
        <v>474.02</v>
      </c>
      <c r="G420" s="7">
        <v>10</v>
      </c>
      <c r="H420" s="7">
        <v>1</v>
      </c>
      <c r="I420" s="77">
        <v>1807</v>
      </c>
      <c r="J420" s="77">
        <v>972</v>
      </c>
      <c r="K420" s="119" t="s">
        <v>95</v>
      </c>
      <c r="L420" s="7">
        <v>882</v>
      </c>
      <c r="M420" s="7">
        <v>1</v>
      </c>
      <c r="N420" s="7" t="s">
        <v>360</v>
      </c>
      <c r="O420" s="7">
        <v>1997</v>
      </c>
      <c r="P420" s="7">
        <v>1999</v>
      </c>
      <c r="Q420" s="70">
        <v>96.19</v>
      </c>
      <c r="R420" s="7">
        <v>10</v>
      </c>
      <c r="S420" s="7">
        <v>1</v>
      </c>
      <c r="T420" s="77">
        <v>849</v>
      </c>
      <c r="U420" s="77">
        <v>309</v>
      </c>
      <c r="V420" s="119" t="s">
        <v>95</v>
      </c>
      <c r="W420" s="82">
        <v>547</v>
      </c>
      <c r="X420" s="82">
        <v>1</v>
      </c>
      <c r="Y420" s="82" t="s">
        <v>128</v>
      </c>
      <c r="Z420" s="7">
        <v>2018</v>
      </c>
      <c r="AA420" s="82">
        <v>2019</v>
      </c>
      <c r="AB420" s="128">
        <v>660.75</v>
      </c>
      <c r="AC420" s="82">
        <v>10</v>
      </c>
      <c r="AD420" s="7">
        <v>1</v>
      </c>
      <c r="AE420" s="67">
        <v>813</v>
      </c>
      <c r="AF420" s="67">
        <v>409</v>
      </c>
      <c r="AG420" s="127">
        <f t="shared" si="6"/>
        <v>0.66530278232405893</v>
      </c>
    </row>
    <row r="421" spans="1:33" x14ac:dyDescent="0.3">
      <c r="A421" s="7">
        <v>199</v>
      </c>
      <c r="B421" s="7">
        <v>1</v>
      </c>
      <c r="C421" s="7" t="s">
        <v>320</v>
      </c>
      <c r="D421" s="7">
        <v>1997</v>
      </c>
      <c r="E421" s="7">
        <v>1999</v>
      </c>
      <c r="F421" s="70">
        <v>361</v>
      </c>
      <c r="G421" s="7">
        <v>10</v>
      </c>
      <c r="H421" s="7">
        <v>0</v>
      </c>
      <c r="I421" s="77">
        <v>1014</v>
      </c>
      <c r="J421" s="77">
        <v>1042</v>
      </c>
      <c r="K421" s="119" t="s">
        <v>95</v>
      </c>
      <c r="L421" s="7">
        <v>891</v>
      </c>
      <c r="M421" s="7">
        <v>1</v>
      </c>
      <c r="N421" s="7" t="s">
        <v>363</v>
      </c>
      <c r="O421" s="7">
        <v>1997</v>
      </c>
      <c r="P421" s="7">
        <v>1998</v>
      </c>
      <c r="Q421" s="70">
        <v>315</v>
      </c>
      <c r="R421" s="7">
        <v>10</v>
      </c>
      <c r="S421" s="7">
        <v>1</v>
      </c>
      <c r="T421" s="77">
        <v>590</v>
      </c>
      <c r="U421" s="77">
        <v>117</v>
      </c>
      <c r="V421" s="119" t="s">
        <v>95</v>
      </c>
      <c r="W421" s="7">
        <v>15</v>
      </c>
      <c r="X421" s="7">
        <v>1</v>
      </c>
      <c r="Y421" s="7" t="s">
        <v>265</v>
      </c>
      <c r="Z421" s="7">
        <v>1997</v>
      </c>
      <c r="AA421" s="7">
        <v>1999</v>
      </c>
      <c r="AB421" s="70">
        <v>204</v>
      </c>
      <c r="AC421" s="7">
        <v>5</v>
      </c>
      <c r="AD421" s="7">
        <v>1</v>
      </c>
      <c r="AE421" s="77">
        <v>1265</v>
      </c>
      <c r="AF421" s="77">
        <v>637</v>
      </c>
      <c r="AG421" s="127">
        <f t="shared" si="6"/>
        <v>0.66508937960042058</v>
      </c>
    </row>
    <row r="422" spans="1:33" x14ac:dyDescent="0.3">
      <c r="A422" s="7">
        <v>199</v>
      </c>
      <c r="B422" s="7">
        <v>1</v>
      </c>
      <c r="C422" s="7" t="s">
        <v>320</v>
      </c>
      <c r="D422" s="7">
        <v>1998</v>
      </c>
      <c r="E422" s="7">
        <v>1999</v>
      </c>
      <c r="F422" s="70">
        <v>361</v>
      </c>
      <c r="G422" s="7">
        <v>10</v>
      </c>
      <c r="H422" s="7">
        <v>1</v>
      </c>
      <c r="I422" s="77">
        <v>6116</v>
      </c>
      <c r="J422" s="77">
        <v>4679</v>
      </c>
      <c r="K422" s="119" t="s">
        <v>95</v>
      </c>
      <c r="L422" s="7">
        <v>2164</v>
      </c>
      <c r="M422" s="7">
        <v>1</v>
      </c>
      <c r="N422" s="7" t="s">
        <v>479</v>
      </c>
      <c r="O422" s="7">
        <v>1997</v>
      </c>
      <c r="P422" s="7">
        <v>1998</v>
      </c>
      <c r="Q422" s="70">
        <v>205</v>
      </c>
      <c r="R422" s="7">
        <v>5</v>
      </c>
      <c r="S422" s="7">
        <v>1</v>
      </c>
      <c r="T422" s="77">
        <v>714</v>
      </c>
      <c r="U422" s="77">
        <v>651</v>
      </c>
      <c r="V422" s="119" t="s">
        <v>95</v>
      </c>
      <c r="W422" s="7">
        <v>31</v>
      </c>
      <c r="X422" s="7">
        <v>1</v>
      </c>
      <c r="Y422" s="7" t="s">
        <v>468</v>
      </c>
      <c r="Z422" s="7">
        <v>2012</v>
      </c>
      <c r="AA422" s="7">
        <v>2014</v>
      </c>
      <c r="AB422" s="70">
        <v>501</v>
      </c>
      <c r="AC422" s="7">
        <v>7</v>
      </c>
      <c r="AD422" s="7">
        <v>1</v>
      </c>
      <c r="AE422" s="67">
        <v>11715</v>
      </c>
      <c r="AF422" s="67">
        <v>5900</v>
      </c>
      <c r="AG422" s="127">
        <f t="shared" si="6"/>
        <v>0.66505818904342895</v>
      </c>
    </row>
    <row r="423" spans="1:33" x14ac:dyDescent="0.3">
      <c r="A423" s="7">
        <v>199</v>
      </c>
      <c r="B423" s="7">
        <v>1</v>
      </c>
      <c r="C423" s="7" t="s">
        <v>320</v>
      </c>
      <c r="D423" s="7">
        <v>2000</v>
      </c>
      <c r="E423" s="7">
        <v>2001</v>
      </c>
      <c r="F423" s="70">
        <v>155.97999999999999</v>
      </c>
      <c r="G423" s="7">
        <v>10</v>
      </c>
      <c r="H423" s="7">
        <v>0</v>
      </c>
      <c r="I423" s="77">
        <v>5876</v>
      </c>
      <c r="J423" s="77">
        <v>5920</v>
      </c>
      <c r="K423" s="119" t="s">
        <v>95</v>
      </c>
      <c r="L423" s="7">
        <v>2170</v>
      </c>
      <c r="M423" s="7">
        <v>1</v>
      </c>
      <c r="N423" s="7" t="s">
        <v>480</v>
      </c>
      <c r="O423" s="7">
        <v>1997</v>
      </c>
      <c r="P423" s="7">
        <v>1998</v>
      </c>
      <c r="Q423" s="70">
        <v>315</v>
      </c>
      <c r="R423" s="7">
        <v>6</v>
      </c>
      <c r="S423" s="7">
        <v>0</v>
      </c>
      <c r="T423" s="77">
        <v>1088</v>
      </c>
      <c r="U423" s="77">
        <v>1206</v>
      </c>
      <c r="V423" s="119" t="s">
        <v>95</v>
      </c>
      <c r="W423" s="7">
        <v>2609</v>
      </c>
      <c r="X423" s="7">
        <v>1</v>
      </c>
      <c r="Y423" s="7" t="s">
        <v>483</v>
      </c>
      <c r="Z423" s="7">
        <v>1997</v>
      </c>
      <c r="AA423" s="7">
        <v>1998</v>
      </c>
      <c r="AB423" s="70">
        <v>232.5</v>
      </c>
      <c r="AC423" s="7">
        <v>10</v>
      </c>
      <c r="AD423" s="7">
        <v>1</v>
      </c>
      <c r="AE423" s="77">
        <v>601</v>
      </c>
      <c r="AF423" s="77">
        <v>303</v>
      </c>
      <c r="AG423" s="127">
        <f t="shared" si="6"/>
        <v>0.66482300884955747</v>
      </c>
    </row>
    <row r="424" spans="1:33" x14ac:dyDescent="0.3">
      <c r="A424" s="7">
        <v>199</v>
      </c>
      <c r="B424" s="7">
        <v>1</v>
      </c>
      <c r="C424" s="7" t="s">
        <v>320</v>
      </c>
      <c r="D424" s="7">
        <v>2001</v>
      </c>
      <c r="E424" s="7">
        <v>2002</v>
      </c>
      <c r="F424" s="70">
        <v>400</v>
      </c>
      <c r="G424" s="7">
        <v>10</v>
      </c>
      <c r="H424" s="7">
        <v>0</v>
      </c>
      <c r="I424" s="77">
        <v>2333</v>
      </c>
      <c r="J424" s="77">
        <v>3063</v>
      </c>
      <c r="K424" s="119" t="s">
        <v>95</v>
      </c>
      <c r="L424" s="7">
        <v>2198</v>
      </c>
      <c r="M424" s="7">
        <v>1</v>
      </c>
      <c r="N424" s="7" t="s">
        <v>462</v>
      </c>
      <c r="O424" s="7">
        <v>1997</v>
      </c>
      <c r="P424" s="7">
        <v>1998</v>
      </c>
      <c r="Q424" s="70">
        <v>170.83</v>
      </c>
      <c r="R424" s="7">
        <v>10</v>
      </c>
      <c r="S424" s="7">
        <v>0</v>
      </c>
      <c r="T424" s="77">
        <v>491</v>
      </c>
      <c r="U424" s="77">
        <v>649</v>
      </c>
      <c r="V424" s="119" t="s">
        <v>95</v>
      </c>
      <c r="W424" s="7">
        <v>507</v>
      </c>
      <c r="X424" s="7">
        <v>1</v>
      </c>
      <c r="Y424" s="7" t="s">
        <v>696</v>
      </c>
      <c r="Z424" s="7">
        <v>2016</v>
      </c>
      <c r="AA424" s="7">
        <v>2017</v>
      </c>
      <c r="AB424" s="7">
        <v>1118.1099999999999</v>
      </c>
      <c r="AC424" s="7">
        <v>5</v>
      </c>
      <c r="AD424" s="7">
        <v>1</v>
      </c>
      <c r="AE424" s="77">
        <v>912</v>
      </c>
      <c r="AF424" s="77">
        <v>460</v>
      </c>
      <c r="AG424" s="127">
        <f t="shared" si="6"/>
        <v>0.66472303206997085</v>
      </c>
    </row>
    <row r="425" spans="1:33" x14ac:dyDescent="0.3">
      <c r="A425" s="7">
        <v>199</v>
      </c>
      <c r="B425" s="7">
        <v>1</v>
      </c>
      <c r="C425" s="7" t="s">
        <v>320</v>
      </c>
      <c r="D425" s="7">
        <v>2002</v>
      </c>
      <c r="E425" s="7">
        <v>2003</v>
      </c>
      <c r="F425" s="70">
        <f>476.38-88.37</f>
        <v>388.01</v>
      </c>
      <c r="G425" s="7">
        <v>10</v>
      </c>
      <c r="H425" s="7">
        <v>1</v>
      </c>
      <c r="I425" s="77">
        <v>6224</v>
      </c>
      <c r="J425" s="77">
        <v>5015</v>
      </c>
      <c r="K425" s="119" t="s">
        <v>95</v>
      </c>
      <c r="L425" s="7">
        <v>2310</v>
      </c>
      <c r="M425" s="7">
        <v>1</v>
      </c>
      <c r="N425" s="7" t="s">
        <v>481</v>
      </c>
      <c r="O425" s="7">
        <v>1997</v>
      </c>
      <c r="P425" s="7">
        <v>1998</v>
      </c>
      <c r="Q425" s="70">
        <v>315</v>
      </c>
      <c r="R425" s="7">
        <v>5</v>
      </c>
      <c r="S425" s="7">
        <v>0</v>
      </c>
      <c r="T425" s="77">
        <v>438</v>
      </c>
      <c r="U425" s="77">
        <v>861</v>
      </c>
      <c r="V425" s="119" t="s">
        <v>95</v>
      </c>
      <c r="W425" s="7">
        <v>173</v>
      </c>
      <c r="X425" s="7">
        <v>1</v>
      </c>
      <c r="Y425" s="7" t="s">
        <v>370</v>
      </c>
      <c r="Z425" s="7">
        <v>1995</v>
      </c>
      <c r="AA425" s="7">
        <v>1996</v>
      </c>
      <c r="AB425" s="70">
        <v>520.20000000000005</v>
      </c>
      <c r="AC425" s="7">
        <v>10</v>
      </c>
      <c r="AD425" s="7">
        <v>1</v>
      </c>
      <c r="AE425" s="77">
        <v>900</v>
      </c>
      <c r="AF425" s="77">
        <v>454</v>
      </c>
      <c r="AG425" s="127">
        <f t="shared" si="6"/>
        <v>0.66469719350073853</v>
      </c>
    </row>
    <row r="426" spans="1:33" x14ac:dyDescent="0.3">
      <c r="A426" s="7">
        <v>199</v>
      </c>
      <c r="B426" s="7">
        <v>1</v>
      </c>
      <c r="C426" s="7" t="s">
        <v>320</v>
      </c>
      <c r="D426" s="68">
        <v>2007</v>
      </c>
      <c r="E426" s="73">
        <v>2008</v>
      </c>
      <c r="F426" s="66">
        <v>400</v>
      </c>
      <c r="G426" s="7">
        <v>10</v>
      </c>
      <c r="H426" s="67">
        <v>0</v>
      </c>
      <c r="I426" s="67">
        <v>1408</v>
      </c>
      <c r="J426" s="77">
        <v>2886</v>
      </c>
      <c r="K426" s="119" t="s">
        <v>95</v>
      </c>
      <c r="L426" s="7">
        <v>2364</v>
      </c>
      <c r="M426" s="7">
        <v>1</v>
      </c>
      <c r="N426" s="7" t="s">
        <v>482</v>
      </c>
      <c r="O426" s="7">
        <v>1997</v>
      </c>
      <c r="P426" s="7">
        <v>1998</v>
      </c>
      <c r="Q426" s="70">
        <v>85.45</v>
      </c>
      <c r="R426" s="7">
        <v>7</v>
      </c>
      <c r="S426" s="7">
        <v>1</v>
      </c>
      <c r="T426" s="77">
        <v>438</v>
      </c>
      <c r="U426" s="77">
        <v>342</v>
      </c>
      <c r="V426" s="119" t="s">
        <v>95</v>
      </c>
      <c r="W426" s="7">
        <v>333</v>
      </c>
      <c r="X426" s="7">
        <v>1</v>
      </c>
      <c r="Y426" s="7" t="s">
        <v>278</v>
      </c>
      <c r="Z426" s="7">
        <v>1999</v>
      </c>
      <c r="AA426" s="7">
        <v>2000</v>
      </c>
      <c r="AB426" s="70">
        <v>415</v>
      </c>
      <c r="AC426" s="7">
        <v>5</v>
      </c>
      <c r="AD426" s="7">
        <v>1</v>
      </c>
      <c r="AE426" s="77">
        <v>416</v>
      </c>
      <c r="AF426" s="77">
        <v>210</v>
      </c>
      <c r="AG426" s="127">
        <f t="shared" si="6"/>
        <v>0.66453674121405748</v>
      </c>
    </row>
    <row r="427" spans="1:33" x14ac:dyDescent="0.3">
      <c r="A427" s="7">
        <v>199</v>
      </c>
      <c r="B427" s="7">
        <v>1</v>
      </c>
      <c r="C427" s="7" t="s">
        <v>320</v>
      </c>
      <c r="D427" s="7">
        <v>2008</v>
      </c>
      <c r="E427" s="7">
        <v>2009</v>
      </c>
      <c r="F427" s="70">
        <v>363.89</v>
      </c>
      <c r="G427" s="7">
        <v>10</v>
      </c>
      <c r="H427" s="7">
        <v>1</v>
      </c>
      <c r="I427" s="67">
        <v>9067</v>
      </c>
      <c r="J427" s="67">
        <v>5866</v>
      </c>
      <c r="K427" s="119" t="s">
        <v>95</v>
      </c>
      <c r="L427" s="7">
        <v>2609</v>
      </c>
      <c r="M427" s="7">
        <v>1</v>
      </c>
      <c r="N427" s="7" t="s">
        <v>483</v>
      </c>
      <c r="O427" s="7">
        <v>1997</v>
      </c>
      <c r="P427" s="7">
        <v>1998</v>
      </c>
      <c r="Q427" s="70">
        <v>232.5</v>
      </c>
      <c r="R427" s="7">
        <v>10</v>
      </c>
      <c r="S427" s="7">
        <v>1</v>
      </c>
      <c r="T427" s="77">
        <v>601</v>
      </c>
      <c r="U427" s="77">
        <v>303</v>
      </c>
      <c r="V427" s="119" t="s">
        <v>95</v>
      </c>
      <c r="W427" s="7">
        <v>356</v>
      </c>
      <c r="X427" s="7">
        <v>1</v>
      </c>
      <c r="Y427" s="7" t="s">
        <v>601</v>
      </c>
      <c r="Z427" s="7">
        <v>2014</v>
      </c>
      <c r="AA427" s="7">
        <v>2015</v>
      </c>
      <c r="AB427" s="7">
        <v>800</v>
      </c>
      <c r="AC427" s="7">
        <v>10</v>
      </c>
      <c r="AD427" s="7">
        <v>1</v>
      </c>
      <c r="AE427" s="77">
        <v>257</v>
      </c>
      <c r="AF427" s="77">
        <v>130</v>
      </c>
      <c r="AG427" s="127">
        <f t="shared" si="6"/>
        <v>0.66408268733850129</v>
      </c>
    </row>
    <row r="428" spans="1:33" x14ac:dyDescent="0.3">
      <c r="A428" s="7">
        <v>199</v>
      </c>
      <c r="B428" s="7">
        <v>1</v>
      </c>
      <c r="C428" s="7" t="s">
        <v>320</v>
      </c>
      <c r="D428" s="7">
        <v>2011</v>
      </c>
      <c r="E428" s="7">
        <v>2012</v>
      </c>
      <c r="F428" s="7">
        <v>372</v>
      </c>
      <c r="G428" s="7">
        <v>10</v>
      </c>
      <c r="H428" s="7">
        <v>0</v>
      </c>
      <c r="I428" s="77">
        <v>1541</v>
      </c>
      <c r="J428" s="77">
        <v>2124</v>
      </c>
      <c r="K428" s="119" t="s">
        <v>95</v>
      </c>
      <c r="L428" s="7">
        <v>12</v>
      </c>
      <c r="M428" s="7">
        <v>1</v>
      </c>
      <c r="N428" s="7" t="s">
        <v>485</v>
      </c>
      <c r="O428" s="7">
        <v>1998</v>
      </c>
      <c r="P428" s="7">
        <v>1999</v>
      </c>
      <c r="Q428" s="70">
        <v>141</v>
      </c>
      <c r="R428" s="7">
        <v>9</v>
      </c>
      <c r="S428" s="7">
        <v>1</v>
      </c>
      <c r="T428" s="77">
        <v>6106</v>
      </c>
      <c r="U428" s="77">
        <v>5565</v>
      </c>
      <c r="V428" s="119" t="s">
        <v>95</v>
      </c>
      <c r="W428" s="7">
        <v>2689</v>
      </c>
      <c r="X428" s="7">
        <v>1</v>
      </c>
      <c r="Y428" s="7" t="s">
        <v>531</v>
      </c>
      <c r="Z428" s="68">
        <v>2007</v>
      </c>
      <c r="AA428" s="73">
        <v>2008</v>
      </c>
      <c r="AB428" s="66">
        <v>175</v>
      </c>
      <c r="AC428" s="7">
        <v>10</v>
      </c>
      <c r="AD428" s="67">
        <v>1</v>
      </c>
      <c r="AE428" s="67">
        <v>1596</v>
      </c>
      <c r="AF428" s="77">
        <v>809</v>
      </c>
      <c r="AG428" s="127">
        <f t="shared" si="6"/>
        <v>0.66361746361746365</v>
      </c>
    </row>
    <row r="429" spans="1:33" x14ac:dyDescent="0.3">
      <c r="A429" s="7">
        <v>199</v>
      </c>
      <c r="B429" s="7">
        <v>1</v>
      </c>
      <c r="C429" s="7" t="s">
        <v>320</v>
      </c>
      <c r="D429" s="7">
        <v>2011</v>
      </c>
      <c r="E429" s="7">
        <v>2013</v>
      </c>
      <c r="F429" s="7">
        <v>480.19</v>
      </c>
      <c r="G429" s="7">
        <v>10</v>
      </c>
      <c r="H429" s="7">
        <v>1</v>
      </c>
      <c r="I429" s="77">
        <v>2204</v>
      </c>
      <c r="J429" s="77">
        <v>1460</v>
      </c>
      <c r="K429" s="119" t="s">
        <v>95</v>
      </c>
      <c r="L429" s="7">
        <v>16</v>
      </c>
      <c r="M429" s="7">
        <v>1</v>
      </c>
      <c r="N429" s="7" t="s">
        <v>235</v>
      </c>
      <c r="O429" s="7">
        <v>1998</v>
      </c>
      <c r="P429" s="7">
        <v>1999</v>
      </c>
      <c r="Q429" s="70">
        <v>350</v>
      </c>
      <c r="R429" s="7">
        <v>10</v>
      </c>
      <c r="S429" s="7">
        <v>0</v>
      </c>
      <c r="T429" s="77">
        <v>4439</v>
      </c>
      <c r="U429" s="77">
        <v>5183</v>
      </c>
      <c r="V429" s="119" t="s">
        <v>95</v>
      </c>
      <c r="W429" s="7">
        <v>261</v>
      </c>
      <c r="X429" s="7">
        <v>1</v>
      </c>
      <c r="Y429" s="7" t="s">
        <v>669</v>
      </c>
      <c r="Z429" s="7">
        <v>2014</v>
      </c>
      <c r="AA429" s="7">
        <v>2015</v>
      </c>
      <c r="AB429" s="7">
        <v>903.11</v>
      </c>
      <c r="AC429" s="7">
        <v>5</v>
      </c>
      <c r="AD429" s="7">
        <v>1</v>
      </c>
      <c r="AE429" s="77">
        <v>485</v>
      </c>
      <c r="AF429" s="77">
        <v>246</v>
      </c>
      <c r="AG429" s="127">
        <f t="shared" si="6"/>
        <v>0.66347469220246236</v>
      </c>
    </row>
    <row r="430" spans="1:33" x14ac:dyDescent="0.3">
      <c r="A430" s="7">
        <v>199</v>
      </c>
      <c r="B430" s="7">
        <v>1</v>
      </c>
      <c r="C430" s="7" t="s">
        <v>716</v>
      </c>
      <c r="D430" s="7">
        <v>2017</v>
      </c>
      <c r="E430" s="7">
        <v>2018</v>
      </c>
      <c r="F430" s="7">
        <v>819</v>
      </c>
      <c r="G430" s="7">
        <v>10</v>
      </c>
      <c r="H430" s="7">
        <v>1</v>
      </c>
      <c r="I430" s="77">
        <v>2003</v>
      </c>
      <c r="J430" s="77">
        <v>1415</v>
      </c>
      <c r="K430" s="119" t="s">
        <v>95</v>
      </c>
      <c r="L430" s="7">
        <v>21</v>
      </c>
      <c r="M430" s="7">
        <v>1</v>
      </c>
      <c r="N430" s="7" t="s">
        <v>447</v>
      </c>
      <c r="O430" s="7">
        <v>1998</v>
      </c>
      <c r="P430" s="7">
        <v>1999</v>
      </c>
      <c r="Q430" s="70">
        <v>459</v>
      </c>
      <c r="R430" s="7">
        <v>5</v>
      </c>
      <c r="S430" s="7">
        <v>0</v>
      </c>
      <c r="T430" s="77">
        <v>467</v>
      </c>
      <c r="U430" s="77">
        <v>524</v>
      </c>
      <c r="V430" s="119" t="s">
        <v>95</v>
      </c>
      <c r="W430" s="7">
        <v>2805</v>
      </c>
      <c r="X430" s="7">
        <v>1</v>
      </c>
      <c r="Y430" s="7" t="s">
        <v>589</v>
      </c>
      <c r="Z430" s="7">
        <v>2005</v>
      </c>
      <c r="AA430" s="7">
        <v>2006</v>
      </c>
      <c r="AB430" s="70">
        <v>390.15</v>
      </c>
      <c r="AC430" s="7">
        <v>4</v>
      </c>
      <c r="AD430" s="10">
        <v>1</v>
      </c>
      <c r="AE430" s="67">
        <v>1214</v>
      </c>
      <c r="AF430" s="67">
        <v>617</v>
      </c>
      <c r="AG430" s="127">
        <f t="shared" si="6"/>
        <v>0.66302566903331517</v>
      </c>
    </row>
    <row r="431" spans="1:33" x14ac:dyDescent="0.3">
      <c r="A431" s="7">
        <v>200</v>
      </c>
      <c r="B431" s="7">
        <v>1</v>
      </c>
      <c r="C431" s="7" t="s">
        <v>246</v>
      </c>
      <c r="D431" s="7">
        <v>1991</v>
      </c>
      <c r="E431" s="7">
        <v>1993</v>
      </c>
      <c r="F431" s="70">
        <v>220</v>
      </c>
      <c r="G431" s="7">
        <v>5</v>
      </c>
      <c r="H431" s="7">
        <v>1</v>
      </c>
      <c r="I431" s="77" t="s">
        <v>763</v>
      </c>
      <c r="J431" s="77" t="s">
        <v>763</v>
      </c>
      <c r="K431" s="119" t="s">
        <v>95</v>
      </c>
      <c r="L431" s="7">
        <v>99</v>
      </c>
      <c r="M431" s="7">
        <v>1</v>
      </c>
      <c r="N431" s="7" t="s">
        <v>315</v>
      </c>
      <c r="O431" s="7">
        <v>1998</v>
      </c>
      <c r="P431" s="7">
        <v>1999</v>
      </c>
      <c r="Q431" s="70">
        <v>101.17</v>
      </c>
      <c r="R431" s="7">
        <v>10</v>
      </c>
      <c r="S431" s="7">
        <v>0</v>
      </c>
      <c r="T431" s="77">
        <v>861</v>
      </c>
      <c r="U431" s="77">
        <v>1072</v>
      </c>
      <c r="V431" s="119" t="s">
        <v>95</v>
      </c>
      <c r="W431" s="7">
        <v>361</v>
      </c>
      <c r="X431" s="7">
        <v>1</v>
      </c>
      <c r="Y431" s="7" t="s">
        <v>612</v>
      </c>
      <c r="Z431" s="68">
        <v>2009</v>
      </c>
      <c r="AA431" s="68">
        <v>2010</v>
      </c>
      <c r="AB431" s="66">
        <v>70</v>
      </c>
      <c r="AC431" s="68">
        <v>10</v>
      </c>
      <c r="AD431" s="67">
        <v>1</v>
      </c>
      <c r="AE431" s="67">
        <v>1002</v>
      </c>
      <c r="AF431" s="67">
        <v>510</v>
      </c>
      <c r="AG431" s="127">
        <f t="shared" si="6"/>
        <v>0.66269841269841268</v>
      </c>
    </row>
    <row r="432" spans="1:33" x14ac:dyDescent="0.3">
      <c r="A432" s="7">
        <v>200</v>
      </c>
      <c r="B432" s="7">
        <v>1</v>
      </c>
      <c r="C432" s="7" t="s">
        <v>246</v>
      </c>
      <c r="D432" s="7">
        <v>1997</v>
      </c>
      <c r="E432" s="7">
        <v>1998</v>
      </c>
      <c r="F432" s="70">
        <v>148.80000000000001</v>
      </c>
      <c r="G432" s="7">
        <v>10</v>
      </c>
      <c r="H432" s="7">
        <v>1</v>
      </c>
      <c r="I432" s="77">
        <v>1689</v>
      </c>
      <c r="J432" s="77">
        <v>777</v>
      </c>
      <c r="K432" s="119" t="s">
        <v>95</v>
      </c>
      <c r="L432" s="7">
        <v>100</v>
      </c>
      <c r="M432" s="7">
        <v>1</v>
      </c>
      <c r="N432" s="7" t="s">
        <v>316</v>
      </c>
      <c r="O432" s="7">
        <v>1998</v>
      </c>
      <c r="P432" s="7">
        <v>1999</v>
      </c>
      <c r="Q432" s="70">
        <v>113.16</v>
      </c>
      <c r="R432" s="7">
        <v>10</v>
      </c>
      <c r="S432" s="7">
        <v>0</v>
      </c>
      <c r="T432" s="77">
        <v>299</v>
      </c>
      <c r="U432" s="77">
        <v>380</v>
      </c>
      <c r="V432" s="119" t="s">
        <v>95</v>
      </c>
      <c r="W432" s="7">
        <v>544</v>
      </c>
      <c r="X432" s="7">
        <v>1</v>
      </c>
      <c r="Y432" s="7" t="s">
        <v>456</v>
      </c>
      <c r="Z432" s="7">
        <v>2001</v>
      </c>
      <c r="AA432" s="7">
        <v>2002</v>
      </c>
      <c r="AB432" s="70">
        <v>415</v>
      </c>
      <c r="AC432" s="7">
        <v>10</v>
      </c>
      <c r="AD432" s="7">
        <v>1</v>
      </c>
      <c r="AE432" s="77">
        <v>3096</v>
      </c>
      <c r="AF432" s="77">
        <v>1576</v>
      </c>
      <c r="AG432" s="127">
        <f t="shared" si="6"/>
        <v>0.66267123287671237</v>
      </c>
    </row>
    <row r="433" spans="1:33" x14ac:dyDescent="0.3">
      <c r="A433" s="7">
        <v>200</v>
      </c>
      <c r="B433" s="7">
        <v>1</v>
      </c>
      <c r="C433" s="7" t="s">
        <v>246</v>
      </c>
      <c r="D433" s="7">
        <v>2001</v>
      </c>
      <c r="E433" s="7">
        <v>2002</v>
      </c>
      <c r="F433" s="70">
        <v>492</v>
      </c>
      <c r="G433" s="7">
        <v>10</v>
      </c>
      <c r="H433" s="7">
        <v>0</v>
      </c>
      <c r="I433" s="77">
        <v>2627</v>
      </c>
      <c r="J433" s="77">
        <v>4188</v>
      </c>
      <c r="K433" s="119" t="s">
        <v>95</v>
      </c>
      <c r="L433" s="7">
        <v>110</v>
      </c>
      <c r="M433" s="7">
        <v>1</v>
      </c>
      <c r="N433" s="7" t="s">
        <v>240</v>
      </c>
      <c r="O433" s="7">
        <v>1998</v>
      </c>
      <c r="P433" s="7">
        <v>1999</v>
      </c>
      <c r="Q433" s="70">
        <v>50</v>
      </c>
      <c r="R433" s="7">
        <v>10</v>
      </c>
      <c r="S433" s="7">
        <v>1</v>
      </c>
      <c r="T433" s="77">
        <v>1571</v>
      </c>
      <c r="U433" s="77">
        <v>1351</v>
      </c>
      <c r="V433" s="119" t="s">
        <v>95</v>
      </c>
      <c r="W433" s="7">
        <v>6</v>
      </c>
      <c r="X433" s="7">
        <v>3</v>
      </c>
      <c r="Y433" s="7" t="s">
        <v>709</v>
      </c>
      <c r="Z433" s="7">
        <v>2017</v>
      </c>
      <c r="AA433" s="7">
        <v>2018</v>
      </c>
      <c r="AB433" s="7">
        <v>921.1</v>
      </c>
      <c r="AC433" s="7">
        <v>10</v>
      </c>
      <c r="AD433" s="7">
        <v>1</v>
      </c>
      <c r="AE433" s="77">
        <v>1842</v>
      </c>
      <c r="AF433" s="77">
        <v>939</v>
      </c>
      <c r="AG433" s="127">
        <f t="shared" si="6"/>
        <v>0.6623516720604099</v>
      </c>
    </row>
    <row r="434" spans="1:33" x14ac:dyDescent="0.3">
      <c r="A434" s="7">
        <v>200</v>
      </c>
      <c r="B434" s="7">
        <v>1</v>
      </c>
      <c r="C434" s="7" t="s">
        <v>246</v>
      </c>
      <c r="D434" s="7">
        <v>2003</v>
      </c>
      <c r="E434" s="7">
        <v>2004</v>
      </c>
      <c r="F434" s="70">
        <f>690-110.19</f>
        <v>579.80999999999995</v>
      </c>
      <c r="G434" s="7">
        <v>8</v>
      </c>
      <c r="H434" s="7">
        <v>1</v>
      </c>
      <c r="I434" s="77">
        <v>5373</v>
      </c>
      <c r="J434" s="77">
        <v>3331</v>
      </c>
      <c r="K434" s="119" t="s">
        <v>95</v>
      </c>
      <c r="L434" s="7">
        <v>138</v>
      </c>
      <c r="M434" s="7">
        <v>1</v>
      </c>
      <c r="N434" s="7" t="s">
        <v>243</v>
      </c>
      <c r="O434" s="7">
        <v>1998</v>
      </c>
      <c r="P434" s="7">
        <v>1999</v>
      </c>
      <c r="Q434" s="70">
        <v>315</v>
      </c>
      <c r="R434" s="7">
        <v>5</v>
      </c>
      <c r="S434" s="7">
        <v>1</v>
      </c>
      <c r="T434" s="77">
        <v>3688</v>
      </c>
      <c r="U434" s="77">
        <v>2911</v>
      </c>
      <c r="V434" s="119" t="s">
        <v>95</v>
      </c>
      <c r="W434" s="7">
        <v>720</v>
      </c>
      <c r="X434" s="7">
        <v>1</v>
      </c>
      <c r="Y434" s="7" t="s">
        <v>475</v>
      </c>
      <c r="Z434" s="7">
        <v>1997</v>
      </c>
      <c r="AA434" s="7">
        <v>1998</v>
      </c>
      <c r="AB434" s="70">
        <v>675</v>
      </c>
      <c r="AC434" s="7">
        <v>5</v>
      </c>
      <c r="AD434" s="7">
        <v>1</v>
      </c>
      <c r="AE434" s="77">
        <v>2409</v>
      </c>
      <c r="AF434" s="77">
        <v>1229</v>
      </c>
      <c r="AG434" s="127">
        <f t="shared" si="6"/>
        <v>0.66217702034084658</v>
      </c>
    </row>
    <row r="435" spans="1:33" x14ac:dyDescent="0.3">
      <c r="A435" s="7">
        <v>200</v>
      </c>
      <c r="B435" s="7">
        <v>1</v>
      </c>
      <c r="C435" s="7" t="s">
        <v>246</v>
      </c>
      <c r="D435" s="7">
        <v>2005</v>
      </c>
      <c r="E435" s="7">
        <v>2006</v>
      </c>
      <c r="F435" s="70">
        <v>500</v>
      </c>
      <c r="G435" s="7">
        <v>8</v>
      </c>
      <c r="H435" s="10">
        <v>1</v>
      </c>
      <c r="I435" s="67">
        <v>3849</v>
      </c>
      <c r="J435" s="67">
        <v>3626</v>
      </c>
      <c r="K435" s="119" t="s">
        <v>95</v>
      </c>
      <c r="L435" s="7">
        <v>146</v>
      </c>
      <c r="M435" s="7">
        <v>1</v>
      </c>
      <c r="N435" s="7" t="s">
        <v>369</v>
      </c>
      <c r="O435" s="7">
        <v>1998</v>
      </c>
      <c r="P435" s="7">
        <v>1999</v>
      </c>
      <c r="Q435" s="70">
        <v>350</v>
      </c>
      <c r="R435" s="7">
        <v>5</v>
      </c>
      <c r="S435" s="7">
        <v>1</v>
      </c>
      <c r="T435" s="77">
        <v>804</v>
      </c>
      <c r="U435" s="77">
        <v>676</v>
      </c>
      <c r="V435" s="119" t="s">
        <v>95</v>
      </c>
      <c r="W435" s="7">
        <v>417</v>
      </c>
      <c r="X435" s="7">
        <v>1</v>
      </c>
      <c r="Y435" s="7" t="s">
        <v>226</v>
      </c>
      <c r="Z435" s="7">
        <v>2001</v>
      </c>
      <c r="AA435" s="7">
        <v>2002</v>
      </c>
      <c r="AB435" s="70">
        <v>425</v>
      </c>
      <c r="AC435" s="7">
        <v>5</v>
      </c>
      <c r="AD435" s="7">
        <v>1</v>
      </c>
      <c r="AE435" s="77">
        <v>561</v>
      </c>
      <c r="AF435" s="77">
        <v>287</v>
      </c>
      <c r="AG435" s="127">
        <f t="shared" si="6"/>
        <v>0.66155660377358494</v>
      </c>
    </row>
    <row r="436" spans="1:33" x14ac:dyDescent="0.3">
      <c r="A436" s="7">
        <v>200</v>
      </c>
      <c r="B436" s="7">
        <v>1</v>
      </c>
      <c r="C436" s="7" t="s">
        <v>246</v>
      </c>
      <c r="D436" s="7">
        <v>2011</v>
      </c>
      <c r="E436" s="7">
        <v>2012</v>
      </c>
      <c r="F436" s="7">
        <v>690</v>
      </c>
      <c r="G436" s="7">
        <v>8</v>
      </c>
      <c r="H436" s="7">
        <v>1</v>
      </c>
      <c r="I436" s="77">
        <v>3231</v>
      </c>
      <c r="J436" s="77">
        <v>1952</v>
      </c>
      <c r="K436" s="119" t="s">
        <v>95</v>
      </c>
      <c r="L436" s="7">
        <v>150</v>
      </c>
      <c r="M436" s="7">
        <v>1</v>
      </c>
      <c r="N436" s="7" t="s">
        <v>317</v>
      </c>
      <c r="O436" s="7">
        <v>1998</v>
      </c>
      <c r="P436" s="7">
        <v>1999</v>
      </c>
      <c r="Q436" s="70">
        <v>158.97999999999999</v>
      </c>
      <c r="R436" s="7">
        <v>5</v>
      </c>
      <c r="S436" s="7">
        <v>1</v>
      </c>
      <c r="T436" s="77">
        <v>802</v>
      </c>
      <c r="U436" s="77">
        <v>610</v>
      </c>
      <c r="V436" s="119" t="s">
        <v>95</v>
      </c>
      <c r="W436" s="7">
        <v>712</v>
      </c>
      <c r="X436" s="7">
        <v>1</v>
      </c>
      <c r="Y436" s="7" t="s">
        <v>955</v>
      </c>
      <c r="Z436" s="7">
        <v>2001</v>
      </c>
      <c r="AA436" s="7">
        <v>2001</v>
      </c>
      <c r="AB436" s="70">
        <f>561.04-61.04</f>
        <v>499.99999999999994</v>
      </c>
      <c r="AC436" s="7">
        <v>10</v>
      </c>
      <c r="AD436" s="7">
        <v>1</v>
      </c>
      <c r="AE436" s="77">
        <v>1099</v>
      </c>
      <c r="AF436" s="77">
        <v>563</v>
      </c>
      <c r="AG436" s="127">
        <f t="shared" si="6"/>
        <v>0.66125150421179302</v>
      </c>
    </row>
    <row r="437" spans="1:33" x14ac:dyDescent="0.3">
      <c r="A437" s="7">
        <v>200</v>
      </c>
      <c r="B437" s="7">
        <v>1</v>
      </c>
      <c r="C437" s="7" t="s">
        <v>246</v>
      </c>
      <c r="D437" s="7">
        <v>2013</v>
      </c>
      <c r="E437" s="7">
        <v>2014</v>
      </c>
      <c r="F437" s="7">
        <v>869.85</v>
      </c>
      <c r="G437" s="7">
        <v>10</v>
      </c>
      <c r="H437" s="7">
        <v>1</v>
      </c>
      <c r="I437" s="77">
        <v>2622</v>
      </c>
      <c r="J437" s="77">
        <v>1931</v>
      </c>
      <c r="K437" s="119" t="s">
        <v>95</v>
      </c>
      <c r="L437" s="7">
        <v>152</v>
      </c>
      <c r="M437" s="7">
        <v>1</v>
      </c>
      <c r="N437" s="7" t="s">
        <v>486</v>
      </c>
      <c r="O437" s="7">
        <v>1998</v>
      </c>
      <c r="P437" s="7">
        <v>1999</v>
      </c>
      <c r="Q437" s="70">
        <v>290.76</v>
      </c>
      <c r="R437" s="7">
        <v>10</v>
      </c>
      <c r="S437" s="7">
        <v>1</v>
      </c>
      <c r="T437" s="77">
        <v>6336</v>
      </c>
      <c r="U437" s="77">
        <v>4703</v>
      </c>
      <c r="V437" s="119" t="s">
        <v>95</v>
      </c>
      <c r="W437" s="7">
        <v>628</v>
      </c>
      <c r="X437" s="7">
        <v>1</v>
      </c>
      <c r="Y437" s="7" t="s">
        <v>333</v>
      </c>
      <c r="Z437" s="7">
        <v>2001</v>
      </c>
      <c r="AA437" s="7">
        <v>2002</v>
      </c>
      <c r="AB437" s="70">
        <v>473.7</v>
      </c>
      <c r="AC437" s="7">
        <v>10</v>
      </c>
      <c r="AD437" s="7">
        <v>1</v>
      </c>
      <c r="AE437" s="77">
        <v>72</v>
      </c>
      <c r="AF437" s="77">
        <v>37</v>
      </c>
      <c r="AG437" s="127">
        <f t="shared" si="6"/>
        <v>0.66055045871559637</v>
      </c>
    </row>
    <row r="438" spans="1:33" x14ac:dyDescent="0.3">
      <c r="A438" s="7">
        <v>200</v>
      </c>
      <c r="B438" s="7">
        <v>1</v>
      </c>
      <c r="C438" s="7" t="s">
        <v>717</v>
      </c>
      <c r="D438" s="7">
        <v>2017</v>
      </c>
      <c r="E438" s="7">
        <v>2018</v>
      </c>
      <c r="F438" s="7">
        <v>773.31</v>
      </c>
      <c r="G438" s="7">
        <v>10</v>
      </c>
      <c r="H438" s="7">
        <v>1</v>
      </c>
      <c r="I438" s="77">
        <v>2071</v>
      </c>
      <c r="J438" s="77">
        <v>1667</v>
      </c>
      <c r="K438" s="119" t="s">
        <v>95</v>
      </c>
      <c r="L438" s="7">
        <v>162</v>
      </c>
      <c r="M438" s="7">
        <v>1</v>
      </c>
      <c r="N438" s="7" t="s">
        <v>487</v>
      </c>
      <c r="O438" s="7">
        <v>1998</v>
      </c>
      <c r="P438" s="7">
        <v>1999</v>
      </c>
      <c r="Q438" s="70">
        <v>315</v>
      </c>
      <c r="R438" s="7">
        <v>10</v>
      </c>
      <c r="S438" s="7">
        <v>0</v>
      </c>
      <c r="T438" s="77">
        <v>669</v>
      </c>
      <c r="U438" s="77">
        <v>1346</v>
      </c>
      <c r="V438" s="119" t="s">
        <v>95</v>
      </c>
      <c r="W438" s="7">
        <v>2687</v>
      </c>
      <c r="X438" s="7">
        <v>1</v>
      </c>
      <c r="Y438" s="7" t="s">
        <v>621</v>
      </c>
      <c r="Z438" s="7">
        <v>2005</v>
      </c>
      <c r="AA438" s="7">
        <v>2006</v>
      </c>
      <c r="AB438" s="70">
        <v>50</v>
      </c>
      <c r="AC438" s="7">
        <v>7</v>
      </c>
      <c r="AD438" s="10">
        <v>1</v>
      </c>
      <c r="AE438" s="67">
        <v>2086</v>
      </c>
      <c r="AF438" s="67">
        <v>1073</v>
      </c>
      <c r="AG438" s="127">
        <f t="shared" si="6"/>
        <v>0.66033554922443816</v>
      </c>
    </row>
    <row r="439" spans="1:33" x14ac:dyDescent="0.3">
      <c r="A439" s="7">
        <v>203</v>
      </c>
      <c r="B439" s="7">
        <v>1</v>
      </c>
      <c r="C439" s="7" t="s">
        <v>247</v>
      </c>
      <c r="D439" s="7">
        <v>1991</v>
      </c>
      <c r="E439" s="7">
        <v>1993</v>
      </c>
      <c r="F439" s="70">
        <v>150</v>
      </c>
      <c r="G439" s="7">
        <v>5</v>
      </c>
      <c r="H439" s="7">
        <v>1</v>
      </c>
      <c r="I439" s="77" t="s">
        <v>763</v>
      </c>
      <c r="J439" s="77" t="s">
        <v>763</v>
      </c>
      <c r="K439" s="119" t="s">
        <v>95</v>
      </c>
      <c r="L439" s="7">
        <v>192</v>
      </c>
      <c r="M439" s="7">
        <v>1</v>
      </c>
      <c r="N439" s="7" t="s">
        <v>318</v>
      </c>
      <c r="O439" s="7">
        <v>1998</v>
      </c>
      <c r="P439" s="7">
        <v>1999</v>
      </c>
      <c r="Q439" s="70">
        <v>175</v>
      </c>
      <c r="R439" s="7">
        <v>10</v>
      </c>
      <c r="S439" s="7">
        <v>1</v>
      </c>
      <c r="T439" s="77">
        <v>3483</v>
      </c>
      <c r="U439" s="77">
        <v>3414</v>
      </c>
      <c r="V439" s="119" t="s">
        <v>95</v>
      </c>
      <c r="W439" s="7">
        <v>94</v>
      </c>
      <c r="X439" s="7">
        <v>1</v>
      </c>
      <c r="Y439" s="7" t="s">
        <v>368</v>
      </c>
      <c r="Z439" s="68">
        <v>2011</v>
      </c>
      <c r="AA439" s="73">
        <v>2012</v>
      </c>
      <c r="AB439" s="66">
        <v>97.61</v>
      </c>
      <c r="AC439" s="7">
        <v>10</v>
      </c>
      <c r="AD439" s="7">
        <v>1</v>
      </c>
      <c r="AE439" s="67">
        <v>1419</v>
      </c>
      <c r="AF439" s="67">
        <v>730</v>
      </c>
      <c r="AG439" s="127">
        <f t="shared" si="6"/>
        <v>0.66030711959050725</v>
      </c>
    </row>
    <row r="440" spans="1:33" x14ac:dyDescent="0.3">
      <c r="A440" s="7">
        <v>203</v>
      </c>
      <c r="B440" s="7">
        <v>1</v>
      </c>
      <c r="C440" s="7" t="s">
        <v>247</v>
      </c>
      <c r="D440" s="7">
        <v>2003</v>
      </c>
      <c r="E440" s="7">
        <v>2004</v>
      </c>
      <c r="F440" s="70">
        <v>400</v>
      </c>
      <c r="G440" s="7">
        <v>5</v>
      </c>
      <c r="H440" s="7">
        <v>1</v>
      </c>
      <c r="I440" s="77">
        <v>835</v>
      </c>
      <c r="J440" s="77">
        <v>437</v>
      </c>
      <c r="K440" s="119" t="s">
        <v>95</v>
      </c>
      <c r="L440" s="7">
        <v>192</v>
      </c>
      <c r="M440" s="7">
        <v>1</v>
      </c>
      <c r="N440" s="7" t="s">
        <v>318</v>
      </c>
      <c r="O440" s="7">
        <v>1998</v>
      </c>
      <c r="P440" s="7">
        <v>1999</v>
      </c>
      <c r="Q440" s="70">
        <v>85</v>
      </c>
      <c r="R440" s="7">
        <v>10</v>
      </c>
      <c r="S440" s="7">
        <v>0</v>
      </c>
      <c r="T440" s="77">
        <v>2849</v>
      </c>
      <c r="U440" s="77">
        <v>3955</v>
      </c>
      <c r="V440" s="119" t="s">
        <v>95</v>
      </c>
      <c r="W440" s="7">
        <v>11</v>
      </c>
      <c r="X440" s="7">
        <v>1</v>
      </c>
      <c r="Y440" s="7" t="s">
        <v>710</v>
      </c>
      <c r="Z440" s="7">
        <v>2017</v>
      </c>
      <c r="AA440" s="7">
        <v>2018</v>
      </c>
      <c r="AB440" s="7">
        <v>226.2</v>
      </c>
      <c r="AC440" s="7">
        <v>10</v>
      </c>
      <c r="AD440" s="7">
        <v>1</v>
      </c>
      <c r="AE440" s="77">
        <v>16681</v>
      </c>
      <c r="AF440" s="77">
        <v>8586</v>
      </c>
      <c r="AG440" s="127">
        <f t="shared" si="6"/>
        <v>0.66018917956227485</v>
      </c>
    </row>
    <row r="441" spans="1:33" x14ac:dyDescent="0.3">
      <c r="A441" s="7">
        <v>203</v>
      </c>
      <c r="B441" s="7">
        <v>1</v>
      </c>
      <c r="C441" s="7" t="s">
        <v>247</v>
      </c>
      <c r="D441" s="68">
        <v>2007</v>
      </c>
      <c r="E441" s="73">
        <v>2009</v>
      </c>
      <c r="F441" s="66">
        <v>600</v>
      </c>
      <c r="G441" s="7">
        <v>5</v>
      </c>
      <c r="H441" s="67">
        <v>1</v>
      </c>
      <c r="I441" s="67">
        <v>473</v>
      </c>
      <c r="J441" s="77">
        <v>296</v>
      </c>
      <c r="K441" s="119" t="s">
        <v>95</v>
      </c>
      <c r="L441" s="7">
        <v>194</v>
      </c>
      <c r="M441" s="7">
        <v>1</v>
      </c>
      <c r="N441" s="7" t="s">
        <v>319</v>
      </c>
      <c r="O441" s="7">
        <v>1998</v>
      </c>
      <c r="P441" s="7">
        <v>1999</v>
      </c>
      <c r="Q441" s="70">
        <v>272.87</v>
      </c>
      <c r="R441" s="7">
        <v>5</v>
      </c>
      <c r="S441" s="7">
        <v>1</v>
      </c>
      <c r="T441" s="77">
        <v>8002</v>
      </c>
      <c r="U441" s="77">
        <v>6904</v>
      </c>
      <c r="V441" s="119" t="s">
        <v>95</v>
      </c>
      <c r="W441" s="7">
        <v>2805</v>
      </c>
      <c r="X441" s="7">
        <v>1</v>
      </c>
      <c r="Y441" s="7" t="s">
        <v>589</v>
      </c>
      <c r="Z441" s="68">
        <v>2009</v>
      </c>
      <c r="AA441" s="68">
        <v>2010</v>
      </c>
      <c r="AB441" s="66">
        <v>950</v>
      </c>
      <c r="AC441" s="68">
        <v>8</v>
      </c>
      <c r="AD441" s="67">
        <v>1</v>
      </c>
      <c r="AE441" s="67">
        <v>1100</v>
      </c>
      <c r="AF441" s="67">
        <v>567</v>
      </c>
      <c r="AG441" s="127">
        <f t="shared" si="6"/>
        <v>0.65986802639472109</v>
      </c>
    </row>
    <row r="442" spans="1:33" x14ac:dyDescent="0.3">
      <c r="A442" s="7">
        <v>203</v>
      </c>
      <c r="B442" s="7">
        <v>1</v>
      </c>
      <c r="C442" s="7" t="s">
        <v>247</v>
      </c>
      <c r="D442" s="7">
        <v>2011</v>
      </c>
      <c r="E442" s="7">
        <v>2012</v>
      </c>
      <c r="F442" s="7">
        <v>300</v>
      </c>
      <c r="G442" s="7">
        <v>5</v>
      </c>
      <c r="H442" s="7">
        <v>1</v>
      </c>
      <c r="I442" s="77">
        <v>485</v>
      </c>
      <c r="J442" s="77">
        <v>346</v>
      </c>
      <c r="K442" s="119" t="s">
        <v>95</v>
      </c>
      <c r="L442" s="7">
        <v>194</v>
      </c>
      <c r="M442" s="7">
        <v>1</v>
      </c>
      <c r="N442" s="7" t="s">
        <v>319</v>
      </c>
      <c r="O442" s="7">
        <v>1998</v>
      </c>
      <c r="P442" s="7">
        <v>1999</v>
      </c>
      <c r="Q442" s="70">
        <v>50</v>
      </c>
      <c r="R442" s="7">
        <v>3</v>
      </c>
      <c r="S442" s="7">
        <v>1</v>
      </c>
      <c r="T442" s="77">
        <v>7424</v>
      </c>
      <c r="U442" s="77">
        <v>7419</v>
      </c>
      <c r="V442" s="119" t="s">
        <v>95</v>
      </c>
      <c r="W442" s="7">
        <v>361</v>
      </c>
      <c r="X442" s="7">
        <v>1</v>
      </c>
      <c r="Y442" s="7" t="s">
        <v>612</v>
      </c>
      <c r="Z442" s="7">
        <v>1994</v>
      </c>
      <c r="AA442" s="7">
        <v>1995</v>
      </c>
      <c r="AB442" s="70">
        <v>407.2</v>
      </c>
      <c r="AC442" s="7">
        <v>10</v>
      </c>
      <c r="AD442" s="7">
        <v>1</v>
      </c>
      <c r="AE442" s="77">
        <v>2715</v>
      </c>
      <c r="AF442" s="77">
        <v>1400</v>
      </c>
      <c r="AG442" s="127">
        <f t="shared" si="6"/>
        <v>0.65978128797083835</v>
      </c>
    </row>
    <row r="443" spans="1:33" x14ac:dyDescent="0.3">
      <c r="A443" s="7">
        <v>203</v>
      </c>
      <c r="B443" s="7">
        <v>1</v>
      </c>
      <c r="C443" s="7" t="s">
        <v>247</v>
      </c>
      <c r="D443" s="7">
        <v>2015</v>
      </c>
      <c r="E443" s="7">
        <v>2017</v>
      </c>
      <c r="F443" s="70">
        <v>851.78</v>
      </c>
      <c r="G443" s="7">
        <v>5</v>
      </c>
      <c r="H443" s="7">
        <v>1</v>
      </c>
      <c r="I443" s="77">
        <v>389</v>
      </c>
      <c r="J443" s="77">
        <v>297</v>
      </c>
      <c r="K443" s="119" t="s">
        <v>95</v>
      </c>
      <c r="L443" s="7">
        <v>199</v>
      </c>
      <c r="M443" s="7">
        <v>1</v>
      </c>
      <c r="N443" s="7" t="s">
        <v>320</v>
      </c>
      <c r="O443" s="7">
        <v>1998</v>
      </c>
      <c r="P443" s="7">
        <v>1999</v>
      </c>
      <c r="Q443" s="70">
        <v>361</v>
      </c>
      <c r="R443" s="7">
        <v>10</v>
      </c>
      <c r="S443" s="7">
        <v>1</v>
      </c>
      <c r="T443" s="77">
        <v>6116</v>
      </c>
      <c r="U443" s="77">
        <v>4679</v>
      </c>
      <c r="V443" s="119" t="s">
        <v>95</v>
      </c>
      <c r="W443" s="7">
        <v>635</v>
      </c>
      <c r="X443" s="7">
        <v>1</v>
      </c>
      <c r="Y443" s="7" t="s">
        <v>295</v>
      </c>
      <c r="Z443" s="68">
        <v>2007</v>
      </c>
      <c r="AA443" s="73">
        <v>2008</v>
      </c>
      <c r="AB443" s="66">
        <v>1242</v>
      </c>
      <c r="AC443" s="7">
        <v>5</v>
      </c>
      <c r="AD443" s="67">
        <v>1</v>
      </c>
      <c r="AE443" s="67">
        <v>116</v>
      </c>
      <c r="AF443" s="77">
        <v>60</v>
      </c>
      <c r="AG443" s="127">
        <f t="shared" si="6"/>
        <v>0.65909090909090906</v>
      </c>
    </row>
    <row r="444" spans="1:33" x14ac:dyDescent="0.3">
      <c r="A444" s="7">
        <v>204</v>
      </c>
      <c r="B444" s="7">
        <v>1</v>
      </c>
      <c r="C444" s="7" t="s">
        <v>488</v>
      </c>
      <c r="D444" s="7">
        <v>1998</v>
      </c>
      <c r="E444" s="7">
        <v>1999</v>
      </c>
      <c r="F444" s="70">
        <v>350</v>
      </c>
      <c r="G444" s="7">
        <v>5</v>
      </c>
      <c r="H444" s="7">
        <v>1</v>
      </c>
      <c r="I444" s="77">
        <v>1883</v>
      </c>
      <c r="J444" s="77">
        <v>1248</v>
      </c>
      <c r="K444" s="119" t="s">
        <v>95</v>
      </c>
      <c r="L444" s="7">
        <v>204</v>
      </c>
      <c r="M444" s="7">
        <v>1</v>
      </c>
      <c r="N444" s="7" t="s">
        <v>488</v>
      </c>
      <c r="O444" s="7">
        <v>1998</v>
      </c>
      <c r="P444" s="7">
        <v>1999</v>
      </c>
      <c r="Q444" s="70">
        <v>350</v>
      </c>
      <c r="R444" s="7">
        <v>5</v>
      </c>
      <c r="S444" s="7">
        <v>1</v>
      </c>
      <c r="T444" s="77">
        <v>1883</v>
      </c>
      <c r="U444" s="77">
        <v>1248</v>
      </c>
      <c r="V444" s="119" t="s">
        <v>95</v>
      </c>
      <c r="W444" s="7">
        <v>391</v>
      </c>
      <c r="X444" s="7">
        <v>1</v>
      </c>
      <c r="Y444" s="7" t="s">
        <v>325</v>
      </c>
      <c r="Z444" s="7">
        <v>2005</v>
      </c>
      <c r="AA444" s="7">
        <v>2006</v>
      </c>
      <c r="AB444" s="70">
        <v>350</v>
      </c>
      <c r="AC444" s="7">
        <v>10</v>
      </c>
      <c r="AD444" s="10">
        <v>1</v>
      </c>
      <c r="AE444" s="67">
        <v>367</v>
      </c>
      <c r="AF444" s="67">
        <v>190</v>
      </c>
      <c r="AG444" s="127">
        <f t="shared" si="6"/>
        <v>0.65888689407540391</v>
      </c>
    </row>
    <row r="445" spans="1:33" x14ac:dyDescent="0.3">
      <c r="A445" s="7">
        <v>204</v>
      </c>
      <c r="B445" s="7">
        <v>1</v>
      </c>
      <c r="C445" s="7" t="s">
        <v>488</v>
      </c>
      <c r="D445" s="7">
        <v>2004</v>
      </c>
      <c r="E445" s="7">
        <v>2005</v>
      </c>
      <c r="F445" s="70">
        <v>700</v>
      </c>
      <c r="G445" s="7">
        <v>5</v>
      </c>
      <c r="H445" s="7">
        <v>0</v>
      </c>
      <c r="I445" s="77">
        <v>2313</v>
      </c>
      <c r="J445" s="77">
        <v>2410</v>
      </c>
      <c r="K445" s="119" t="s">
        <v>95</v>
      </c>
      <c r="L445" s="7">
        <v>206</v>
      </c>
      <c r="M445" s="7">
        <v>1</v>
      </c>
      <c r="N445" s="7" t="s">
        <v>489</v>
      </c>
      <c r="O445" s="7">
        <v>1998</v>
      </c>
      <c r="P445" s="7">
        <v>1999</v>
      </c>
      <c r="Q445" s="70">
        <v>350</v>
      </c>
      <c r="R445" s="7">
        <v>10</v>
      </c>
      <c r="S445" s="7">
        <v>0</v>
      </c>
      <c r="T445" s="77">
        <v>4400</v>
      </c>
      <c r="U445" s="77">
        <v>6581</v>
      </c>
      <c r="V445" s="119" t="s">
        <v>95</v>
      </c>
      <c r="W445" s="7">
        <v>850</v>
      </c>
      <c r="X445" s="7">
        <v>1</v>
      </c>
      <c r="Y445" s="7" t="s">
        <v>437</v>
      </c>
      <c r="Z445" s="7">
        <v>2016</v>
      </c>
      <c r="AA445" s="7">
        <v>2017</v>
      </c>
      <c r="AB445" s="7">
        <v>560.11</v>
      </c>
      <c r="AC445" s="7">
        <v>10</v>
      </c>
      <c r="AD445" s="7">
        <v>1</v>
      </c>
      <c r="AE445" s="77">
        <v>388</v>
      </c>
      <c r="AF445" s="77">
        <v>201</v>
      </c>
      <c r="AG445" s="127">
        <f t="shared" si="6"/>
        <v>0.65874363327674024</v>
      </c>
    </row>
    <row r="446" spans="1:33" x14ac:dyDescent="0.3">
      <c r="A446" s="7">
        <v>204</v>
      </c>
      <c r="B446" s="7">
        <v>1</v>
      </c>
      <c r="C446" s="7" t="s">
        <v>643</v>
      </c>
      <c r="D446" s="7">
        <v>2005</v>
      </c>
      <c r="E446" s="7">
        <v>2006</v>
      </c>
      <c r="F446" s="70">
        <v>350</v>
      </c>
      <c r="G446" s="7">
        <v>10</v>
      </c>
      <c r="H446" s="10">
        <v>1</v>
      </c>
      <c r="I446" s="67">
        <v>801</v>
      </c>
      <c r="J446" s="67">
        <v>647</v>
      </c>
      <c r="K446" s="119" t="s">
        <v>95</v>
      </c>
      <c r="L446" s="7">
        <v>256</v>
      </c>
      <c r="M446" s="7">
        <v>1</v>
      </c>
      <c r="N446" s="7" t="s">
        <v>490</v>
      </c>
      <c r="O446" s="7">
        <v>1998</v>
      </c>
      <c r="P446" s="7">
        <v>1999</v>
      </c>
      <c r="Q446" s="70">
        <v>500</v>
      </c>
      <c r="R446" s="7">
        <v>5</v>
      </c>
      <c r="S446" s="7">
        <v>0</v>
      </c>
      <c r="T446" s="77">
        <v>2153</v>
      </c>
      <c r="U446" s="77">
        <v>3774</v>
      </c>
      <c r="V446" s="119" t="s">
        <v>95</v>
      </c>
      <c r="W446" s="7">
        <v>600</v>
      </c>
      <c r="X446" s="7">
        <v>1</v>
      </c>
      <c r="Y446" s="7" t="s">
        <v>636</v>
      </c>
      <c r="Z446" s="7">
        <v>2013</v>
      </c>
      <c r="AA446" s="7">
        <v>2014</v>
      </c>
      <c r="AB446" s="7">
        <v>118.16999999999996</v>
      </c>
      <c r="AC446" s="7">
        <v>10</v>
      </c>
      <c r="AD446" s="7">
        <v>1</v>
      </c>
      <c r="AE446" s="77">
        <v>81</v>
      </c>
      <c r="AF446" s="77">
        <v>42</v>
      </c>
      <c r="AG446" s="127">
        <f t="shared" si="6"/>
        <v>0.65853658536585369</v>
      </c>
    </row>
    <row r="447" spans="1:33" x14ac:dyDescent="0.3">
      <c r="A447" s="7">
        <v>206</v>
      </c>
      <c r="B447" s="7">
        <v>1</v>
      </c>
      <c r="C447" s="7" t="s">
        <v>489</v>
      </c>
      <c r="D447" s="7">
        <v>1998</v>
      </c>
      <c r="E447" s="7">
        <v>1999</v>
      </c>
      <c r="F447" s="70">
        <v>350</v>
      </c>
      <c r="G447" s="7">
        <v>10</v>
      </c>
      <c r="H447" s="7">
        <v>0</v>
      </c>
      <c r="I447" s="77">
        <v>4400</v>
      </c>
      <c r="J447" s="77">
        <v>6581</v>
      </c>
      <c r="K447" s="119" t="s">
        <v>95</v>
      </c>
      <c r="L447" s="7">
        <v>273</v>
      </c>
      <c r="M447" s="7">
        <v>1</v>
      </c>
      <c r="N447" s="7" t="s">
        <v>321</v>
      </c>
      <c r="O447" s="7">
        <v>1998</v>
      </c>
      <c r="P447" s="7">
        <v>1999</v>
      </c>
      <c r="Q447" s="70">
        <v>555.4</v>
      </c>
      <c r="R447" s="7">
        <v>5</v>
      </c>
      <c r="S447" s="7">
        <v>1</v>
      </c>
      <c r="T447" s="77">
        <v>14414</v>
      </c>
      <c r="U447" s="77">
        <v>5972</v>
      </c>
      <c r="V447" s="119" t="s">
        <v>95</v>
      </c>
      <c r="W447" s="7">
        <v>2143</v>
      </c>
      <c r="X447" s="7">
        <v>1</v>
      </c>
      <c r="Y447" s="7" t="s">
        <v>439</v>
      </c>
      <c r="Z447" s="7">
        <v>2002</v>
      </c>
      <c r="AA447" s="7">
        <v>2003</v>
      </c>
      <c r="AB447" s="70">
        <v>450</v>
      </c>
      <c r="AC447" s="7">
        <v>7</v>
      </c>
      <c r="AD447" s="7">
        <v>1</v>
      </c>
      <c r="AE447" s="77">
        <v>1920</v>
      </c>
      <c r="AF447" s="77">
        <v>996</v>
      </c>
      <c r="AG447" s="127">
        <f t="shared" si="6"/>
        <v>0.65843621399176955</v>
      </c>
    </row>
    <row r="448" spans="1:33" x14ac:dyDescent="0.3">
      <c r="A448" s="7">
        <v>206</v>
      </c>
      <c r="B448" s="7">
        <v>1</v>
      </c>
      <c r="C448" s="7" t="s">
        <v>489</v>
      </c>
      <c r="D448" s="7">
        <v>1999</v>
      </c>
      <c r="E448" s="7">
        <v>2000</v>
      </c>
      <c r="F448" s="70">
        <v>415</v>
      </c>
      <c r="G448" s="7">
        <v>10</v>
      </c>
      <c r="H448" s="7">
        <v>1</v>
      </c>
      <c r="I448" s="77">
        <v>4370</v>
      </c>
      <c r="J448" s="77">
        <v>2604</v>
      </c>
      <c r="K448" s="119" t="s">
        <v>95</v>
      </c>
      <c r="L448" s="7">
        <v>294</v>
      </c>
      <c r="M448" s="7">
        <v>1</v>
      </c>
      <c r="N448" s="7" t="s">
        <v>251</v>
      </c>
      <c r="O448" s="7">
        <v>1998</v>
      </c>
      <c r="P448" s="7">
        <v>1999</v>
      </c>
      <c r="Q448" s="70">
        <v>400</v>
      </c>
      <c r="R448" s="7">
        <v>10</v>
      </c>
      <c r="S448" s="7">
        <v>0</v>
      </c>
      <c r="T448" s="77">
        <v>451</v>
      </c>
      <c r="U448" s="77">
        <v>753</v>
      </c>
      <c r="V448" s="119" t="s">
        <v>95</v>
      </c>
      <c r="W448" s="7">
        <v>111</v>
      </c>
      <c r="X448" s="7">
        <v>1</v>
      </c>
      <c r="Y448" s="7" t="s">
        <v>469</v>
      </c>
      <c r="Z448" s="7">
        <v>2001</v>
      </c>
      <c r="AA448" s="7">
        <v>2002</v>
      </c>
      <c r="AB448" s="70">
        <v>240</v>
      </c>
      <c r="AC448" s="7">
        <v>10</v>
      </c>
      <c r="AD448" s="7">
        <v>1</v>
      </c>
      <c r="AE448" s="77">
        <v>1090</v>
      </c>
      <c r="AF448" s="77">
        <v>566</v>
      </c>
      <c r="AG448" s="127">
        <f t="shared" si="6"/>
        <v>0.65821256038647347</v>
      </c>
    </row>
    <row r="449" spans="1:33" x14ac:dyDescent="0.3">
      <c r="A449" s="7">
        <v>206</v>
      </c>
      <c r="B449" s="7">
        <v>1</v>
      </c>
      <c r="C449" s="7" t="s">
        <v>489</v>
      </c>
      <c r="D449" s="7">
        <v>2004</v>
      </c>
      <c r="E449" s="7">
        <v>2005</v>
      </c>
      <c r="F449" s="70">
        <v>390</v>
      </c>
      <c r="G449" s="7">
        <v>10</v>
      </c>
      <c r="H449" s="7">
        <v>1</v>
      </c>
      <c r="I449" s="77">
        <v>8144</v>
      </c>
      <c r="J449" s="77">
        <v>7521</v>
      </c>
      <c r="K449" s="119" t="s">
        <v>95</v>
      </c>
      <c r="L449" s="7">
        <v>299</v>
      </c>
      <c r="M449" s="7">
        <v>1</v>
      </c>
      <c r="N449" s="7" t="s">
        <v>377</v>
      </c>
      <c r="O449" s="7">
        <v>1998</v>
      </c>
      <c r="P449" s="7">
        <v>1999</v>
      </c>
      <c r="Q449" s="70">
        <v>350</v>
      </c>
      <c r="R449" s="7">
        <v>5</v>
      </c>
      <c r="S449" s="7">
        <v>1</v>
      </c>
      <c r="T449" s="77">
        <v>1429</v>
      </c>
      <c r="U449" s="77">
        <v>828</v>
      </c>
      <c r="V449" s="119" t="s">
        <v>95</v>
      </c>
      <c r="W449" s="7">
        <v>423</v>
      </c>
      <c r="X449" s="7">
        <v>1</v>
      </c>
      <c r="Y449" s="7" t="s">
        <v>284</v>
      </c>
      <c r="Z449" s="7">
        <v>1999</v>
      </c>
      <c r="AA449" s="7">
        <v>2000</v>
      </c>
      <c r="AB449" s="70">
        <v>350</v>
      </c>
      <c r="AC449" s="7">
        <v>5</v>
      </c>
      <c r="AD449" s="7">
        <v>1</v>
      </c>
      <c r="AE449" s="77">
        <v>3857</v>
      </c>
      <c r="AF449" s="77">
        <v>2004</v>
      </c>
      <c r="AG449" s="127">
        <f t="shared" si="6"/>
        <v>0.65807882613888413</v>
      </c>
    </row>
    <row r="450" spans="1:33" x14ac:dyDescent="0.3">
      <c r="A450" s="7">
        <v>206</v>
      </c>
      <c r="B450" s="7">
        <v>1</v>
      </c>
      <c r="C450" s="7" t="s">
        <v>489</v>
      </c>
      <c r="D450" s="7">
        <v>2004</v>
      </c>
      <c r="E450" s="7">
        <v>2005</v>
      </c>
      <c r="F450" s="70">
        <v>100</v>
      </c>
      <c r="G450" s="7">
        <v>10</v>
      </c>
      <c r="H450" s="7">
        <v>0</v>
      </c>
      <c r="I450" s="77">
        <v>7650</v>
      </c>
      <c r="J450" s="77">
        <v>7774</v>
      </c>
      <c r="K450" s="119" t="s">
        <v>95</v>
      </c>
      <c r="L450" s="7">
        <v>299</v>
      </c>
      <c r="M450" s="7">
        <v>1</v>
      </c>
      <c r="N450" s="7" t="s">
        <v>377</v>
      </c>
      <c r="O450" s="7">
        <v>1998</v>
      </c>
      <c r="P450" s="7">
        <v>2000</v>
      </c>
      <c r="Q450" s="70">
        <v>188.62</v>
      </c>
      <c r="R450" s="7">
        <v>4</v>
      </c>
      <c r="S450" s="7">
        <v>1</v>
      </c>
      <c r="T450" s="77">
        <v>1429</v>
      </c>
      <c r="U450" s="77">
        <v>828</v>
      </c>
      <c r="V450" s="119" t="s">
        <v>95</v>
      </c>
      <c r="W450" s="7">
        <v>264</v>
      </c>
      <c r="X450" s="7">
        <v>1</v>
      </c>
      <c r="Y450" s="7" t="s">
        <v>274</v>
      </c>
      <c r="Z450" s="7">
        <v>2004</v>
      </c>
      <c r="AA450" s="7">
        <v>2005</v>
      </c>
      <c r="AB450" s="70">
        <v>400</v>
      </c>
      <c r="AC450" s="7">
        <v>10</v>
      </c>
      <c r="AD450" s="7">
        <v>1</v>
      </c>
      <c r="AE450" s="77">
        <v>425</v>
      </c>
      <c r="AF450" s="77">
        <v>221</v>
      </c>
      <c r="AG450" s="127">
        <f t="shared" si="6"/>
        <v>0.65789473684210531</v>
      </c>
    </row>
    <row r="451" spans="1:33" x14ac:dyDescent="0.3">
      <c r="A451" s="7">
        <v>206</v>
      </c>
      <c r="B451" s="7">
        <v>1</v>
      </c>
      <c r="C451" s="7" t="s">
        <v>489</v>
      </c>
      <c r="D451" s="7">
        <v>2004</v>
      </c>
      <c r="E451" s="7">
        <v>2005</v>
      </c>
      <c r="F451" s="70">
        <v>60</v>
      </c>
      <c r="G451" s="7">
        <v>10</v>
      </c>
      <c r="H451" s="7">
        <v>0</v>
      </c>
      <c r="I451" s="77">
        <v>6573</v>
      </c>
      <c r="J451" s="77">
        <v>8664</v>
      </c>
      <c r="K451" s="119" t="s">
        <v>95</v>
      </c>
      <c r="L451" s="7">
        <v>316</v>
      </c>
      <c r="M451" s="7">
        <v>1</v>
      </c>
      <c r="N451" s="7" t="s">
        <v>471</v>
      </c>
      <c r="O451" s="7">
        <v>1998</v>
      </c>
      <c r="P451" s="7">
        <v>1999</v>
      </c>
      <c r="Q451" s="70">
        <v>96.08</v>
      </c>
      <c r="R451" s="7">
        <v>5</v>
      </c>
      <c r="S451" s="7">
        <v>1</v>
      </c>
      <c r="T451" s="77">
        <v>1705</v>
      </c>
      <c r="U451" s="77">
        <v>1655</v>
      </c>
      <c r="V451" s="119" t="s">
        <v>95</v>
      </c>
      <c r="W451" s="7">
        <v>508</v>
      </c>
      <c r="X451" s="7">
        <v>1</v>
      </c>
      <c r="Y451" s="7" t="s">
        <v>474</v>
      </c>
      <c r="Z451" s="7">
        <v>1997</v>
      </c>
      <c r="AA451" s="7">
        <v>1998</v>
      </c>
      <c r="AB451" s="70">
        <v>285</v>
      </c>
      <c r="AC451" s="7">
        <v>10</v>
      </c>
      <c r="AD451" s="7">
        <v>1</v>
      </c>
      <c r="AE451" s="77">
        <v>2290</v>
      </c>
      <c r="AF451" s="77">
        <v>1193</v>
      </c>
      <c r="AG451" s="127">
        <f t="shared" si="6"/>
        <v>0.65747918461096755</v>
      </c>
    </row>
    <row r="452" spans="1:33" x14ac:dyDescent="0.3">
      <c r="A452" s="7">
        <v>206</v>
      </c>
      <c r="B452" s="7">
        <v>1</v>
      </c>
      <c r="C452" s="7" t="s">
        <v>489</v>
      </c>
      <c r="D452" s="7">
        <v>2004</v>
      </c>
      <c r="E452" s="7">
        <v>2005</v>
      </c>
      <c r="F452" s="70">
        <v>15</v>
      </c>
      <c r="G452" s="7">
        <v>10</v>
      </c>
      <c r="H452" s="7">
        <v>0</v>
      </c>
      <c r="I452" s="77">
        <v>6588</v>
      </c>
      <c r="J452" s="77">
        <v>8506</v>
      </c>
      <c r="K452" s="119" t="s">
        <v>95</v>
      </c>
      <c r="L452" s="7">
        <v>316</v>
      </c>
      <c r="M452" s="7">
        <v>1</v>
      </c>
      <c r="N452" s="7" t="s">
        <v>471</v>
      </c>
      <c r="O452" s="7">
        <v>1998</v>
      </c>
      <c r="P452" s="7">
        <v>1999</v>
      </c>
      <c r="Q452" s="70">
        <v>37.020000000000003</v>
      </c>
      <c r="R452" s="7">
        <v>5</v>
      </c>
      <c r="S452" s="7">
        <v>1</v>
      </c>
      <c r="T452" s="77">
        <v>1731</v>
      </c>
      <c r="U452" s="77">
        <v>1613</v>
      </c>
      <c r="V452" s="119" t="s">
        <v>95</v>
      </c>
      <c r="W452" s="7">
        <v>514</v>
      </c>
      <c r="X452" s="7">
        <v>1</v>
      </c>
      <c r="Y452" s="7" t="s">
        <v>426</v>
      </c>
      <c r="Z452" s="7">
        <v>2010</v>
      </c>
      <c r="AA452" s="68">
        <v>2011</v>
      </c>
      <c r="AB452" s="66">
        <v>349.99999999999989</v>
      </c>
      <c r="AC452" s="68">
        <v>10</v>
      </c>
      <c r="AD452" s="67">
        <v>1</v>
      </c>
      <c r="AE452" s="71">
        <v>253</v>
      </c>
      <c r="AF452" s="71">
        <v>132</v>
      </c>
      <c r="AG452" s="127">
        <f t="shared" ref="AG452:AG515" si="7">AE452/(AE452+AF452)</f>
        <v>0.65714285714285714</v>
      </c>
    </row>
    <row r="453" spans="1:33" x14ac:dyDescent="0.3">
      <c r="A453" s="7">
        <v>207</v>
      </c>
      <c r="B453" s="7">
        <v>1</v>
      </c>
      <c r="C453" s="7" t="s">
        <v>542</v>
      </c>
      <c r="D453" s="7">
        <v>2001</v>
      </c>
      <c r="E453" s="7">
        <v>2002</v>
      </c>
      <c r="F453" s="70">
        <v>1</v>
      </c>
      <c r="G453" s="7">
        <v>10</v>
      </c>
      <c r="H453" s="7">
        <v>1</v>
      </c>
      <c r="I453" s="77">
        <v>109</v>
      </c>
      <c r="J453" s="77">
        <v>23</v>
      </c>
      <c r="K453" s="119" t="s">
        <v>95</v>
      </c>
      <c r="L453" s="7">
        <v>319</v>
      </c>
      <c r="M453" s="7">
        <v>1</v>
      </c>
      <c r="N453" s="7" t="s">
        <v>960</v>
      </c>
      <c r="O453" s="7">
        <v>1998</v>
      </c>
      <c r="P453" s="7">
        <v>1999</v>
      </c>
      <c r="Q453" s="70">
        <v>309.01</v>
      </c>
      <c r="R453" s="7">
        <v>10</v>
      </c>
      <c r="S453" s="7">
        <v>1</v>
      </c>
      <c r="T453" s="77">
        <v>1057</v>
      </c>
      <c r="U453" s="77">
        <v>847</v>
      </c>
      <c r="V453" s="119" t="s">
        <v>95</v>
      </c>
      <c r="W453" s="7">
        <v>564</v>
      </c>
      <c r="X453" s="7">
        <v>1</v>
      </c>
      <c r="Y453" s="7" t="s">
        <v>429</v>
      </c>
      <c r="Z453" s="7">
        <v>2011</v>
      </c>
      <c r="AA453" s="7">
        <v>2012</v>
      </c>
      <c r="AB453" s="70">
        <v>126.03999999999996</v>
      </c>
      <c r="AC453" s="7">
        <v>10</v>
      </c>
      <c r="AD453" s="7">
        <v>1</v>
      </c>
      <c r="AE453" s="67">
        <v>1698</v>
      </c>
      <c r="AF453" s="67">
        <v>887</v>
      </c>
      <c r="AG453" s="127">
        <f t="shared" si="7"/>
        <v>0.65686653771760151</v>
      </c>
    </row>
    <row r="454" spans="1:33" x14ac:dyDescent="0.3">
      <c r="A454" s="7">
        <v>207</v>
      </c>
      <c r="B454" s="7">
        <v>1</v>
      </c>
      <c r="C454" s="7" t="s">
        <v>542</v>
      </c>
      <c r="D454" s="7">
        <v>2004</v>
      </c>
      <c r="E454" s="7">
        <v>2005</v>
      </c>
      <c r="F454" s="70">
        <v>500</v>
      </c>
      <c r="G454" s="7">
        <v>5</v>
      </c>
      <c r="H454" s="7">
        <v>1</v>
      </c>
      <c r="I454" s="77">
        <v>490</v>
      </c>
      <c r="J454" s="77">
        <v>485</v>
      </c>
      <c r="K454" s="119" t="s">
        <v>95</v>
      </c>
      <c r="L454" s="7">
        <v>391</v>
      </c>
      <c r="M454" s="7">
        <v>1</v>
      </c>
      <c r="N454" s="7" t="s">
        <v>325</v>
      </c>
      <c r="O454" s="7">
        <v>1998</v>
      </c>
      <c r="P454" s="7">
        <v>1999</v>
      </c>
      <c r="Q454" s="70">
        <v>350</v>
      </c>
      <c r="R454" s="7">
        <v>3</v>
      </c>
      <c r="S454" s="7">
        <v>0</v>
      </c>
      <c r="T454" s="77">
        <v>588</v>
      </c>
      <c r="U454" s="77">
        <v>596</v>
      </c>
      <c r="V454" s="119" t="s">
        <v>95</v>
      </c>
      <c r="W454" s="7">
        <v>601</v>
      </c>
      <c r="X454" s="7">
        <v>1</v>
      </c>
      <c r="Y454" s="7" t="s">
        <v>293</v>
      </c>
      <c r="Z454" s="7">
        <v>2001</v>
      </c>
      <c r="AA454" s="7">
        <v>2002</v>
      </c>
      <c r="AB454" s="70">
        <v>126</v>
      </c>
      <c r="AC454" s="7">
        <v>10</v>
      </c>
      <c r="AD454" s="7">
        <v>1</v>
      </c>
      <c r="AE454" s="77">
        <v>289</v>
      </c>
      <c r="AF454" s="77">
        <v>151</v>
      </c>
      <c r="AG454" s="127">
        <f t="shared" si="7"/>
        <v>0.65681818181818186</v>
      </c>
    </row>
    <row r="455" spans="1:33" x14ac:dyDescent="0.3">
      <c r="A455" s="7">
        <v>207</v>
      </c>
      <c r="B455" s="7">
        <v>1</v>
      </c>
      <c r="C455" s="7" t="s">
        <v>542</v>
      </c>
      <c r="D455" s="68">
        <v>2009</v>
      </c>
      <c r="E455" s="68">
        <v>2010</v>
      </c>
      <c r="F455" s="66">
        <v>500</v>
      </c>
      <c r="G455" s="68">
        <v>6</v>
      </c>
      <c r="H455" s="67">
        <v>1</v>
      </c>
      <c r="I455" s="67">
        <v>238</v>
      </c>
      <c r="J455" s="67">
        <v>95</v>
      </c>
      <c r="K455" s="119" t="s">
        <v>95</v>
      </c>
      <c r="L455" s="7">
        <v>409</v>
      </c>
      <c r="M455" s="7">
        <v>1</v>
      </c>
      <c r="N455" s="7" t="s">
        <v>492</v>
      </c>
      <c r="O455" s="7">
        <v>1998</v>
      </c>
      <c r="P455" s="7">
        <v>1999</v>
      </c>
      <c r="Q455" s="70">
        <v>350</v>
      </c>
      <c r="R455" s="7">
        <v>10</v>
      </c>
      <c r="S455" s="7">
        <v>0</v>
      </c>
      <c r="T455" s="77">
        <v>429</v>
      </c>
      <c r="U455" s="77">
        <v>520</v>
      </c>
      <c r="V455" s="119" t="s">
        <v>95</v>
      </c>
      <c r="W455" s="7">
        <v>709</v>
      </c>
      <c r="X455" s="7">
        <v>1</v>
      </c>
      <c r="Y455" s="7" t="s">
        <v>344</v>
      </c>
      <c r="Z455" s="7">
        <v>2013</v>
      </c>
      <c r="AA455" s="7">
        <v>2014</v>
      </c>
      <c r="AB455" s="7">
        <v>595.78</v>
      </c>
      <c r="AC455" s="7">
        <v>5</v>
      </c>
      <c r="AD455" s="7">
        <v>1</v>
      </c>
      <c r="AE455" s="77">
        <v>12676</v>
      </c>
      <c r="AF455" s="77">
        <v>6627</v>
      </c>
      <c r="AG455" s="127">
        <f t="shared" si="7"/>
        <v>0.65668548930218096</v>
      </c>
    </row>
    <row r="456" spans="1:33" x14ac:dyDescent="0.3">
      <c r="A456" s="7">
        <v>207</v>
      </c>
      <c r="B456" s="7">
        <v>1</v>
      </c>
      <c r="C456" s="7" t="s">
        <v>542</v>
      </c>
      <c r="D456" s="68">
        <v>2009</v>
      </c>
      <c r="E456" s="68">
        <v>2010</v>
      </c>
      <c r="F456" s="66">
        <v>200</v>
      </c>
      <c r="G456" s="68">
        <v>6</v>
      </c>
      <c r="H456" s="67">
        <v>1</v>
      </c>
      <c r="I456" s="67">
        <v>174</v>
      </c>
      <c r="J456" s="67">
        <v>157</v>
      </c>
      <c r="K456" s="119" t="s">
        <v>95</v>
      </c>
      <c r="L456" s="7">
        <v>411</v>
      </c>
      <c r="M456" s="7">
        <v>1</v>
      </c>
      <c r="N456" s="7" t="s">
        <v>380</v>
      </c>
      <c r="O456" s="7">
        <v>1998</v>
      </c>
      <c r="P456" s="7">
        <v>2000</v>
      </c>
      <c r="Q456" s="70">
        <v>452.27</v>
      </c>
      <c r="R456" s="7">
        <v>5</v>
      </c>
      <c r="S456" s="7">
        <v>1</v>
      </c>
      <c r="T456" s="77">
        <v>482</v>
      </c>
      <c r="U456" s="77">
        <v>223</v>
      </c>
      <c r="V456" s="119" t="s">
        <v>95</v>
      </c>
      <c r="W456" s="7">
        <v>203</v>
      </c>
      <c r="X456" s="7">
        <v>1</v>
      </c>
      <c r="Y456" s="7" t="s">
        <v>247</v>
      </c>
      <c r="Z456" s="7">
        <v>2003</v>
      </c>
      <c r="AA456" s="7">
        <v>2004</v>
      </c>
      <c r="AB456" s="70">
        <v>400</v>
      </c>
      <c r="AC456" s="7">
        <v>5</v>
      </c>
      <c r="AD456" s="7">
        <v>1</v>
      </c>
      <c r="AE456" s="77">
        <v>835</v>
      </c>
      <c r="AF456" s="77">
        <v>437</v>
      </c>
      <c r="AG456" s="127">
        <f t="shared" si="7"/>
        <v>0.65644654088050314</v>
      </c>
    </row>
    <row r="457" spans="1:33" x14ac:dyDescent="0.3">
      <c r="A457" s="7">
        <v>208</v>
      </c>
      <c r="B457" s="7">
        <v>1</v>
      </c>
      <c r="C457" s="7" t="s">
        <v>543</v>
      </c>
      <c r="D457" s="7">
        <v>2001</v>
      </c>
      <c r="E457" s="7">
        <v>2002</v>
      </c>
      <c r="F457" s="70">
        <v>837.38</v>
      </c>
      <c r="G457" s="7">
        <v>5</v>
      </c>
      <c r="H457" s="7">
        <v>1</v>
      </c>
      <c r="I457" s="77">
        <v>156</v>
      </c>
      <c r="J457" s="77">
        <v>32</v>
      </c>
      <c r="K457" s="119" t="s">
        <v>95</v>
      </c>
      <c r="L457" s="7">
        <v>413</v>
      </c>
      <c r="M457" s="7">
        <v>1</v>
      </c>
      <c r="N457" s="7" t="s">
        <v>253</v>
      </c>
      <c r="O457" s="7">
        <v>1998</v>
      </c>
      <c r="P457" s="7">
        <v>1999</v>
      </c>
      <c r="Q457" s="70">
        <v>445</v>
      </c>
      <c r="R457" s="7">
        <v>5</v>
      </c>
      <c r="S457" s="7">
        <v>1</v>
      </c>
      <c r="T457" s="77">
        <v>3139</v>
      </c>
      <c r="U457" s="77">
        <v>2508</v>
      </c>
      <c r="V457" s="119" t="s">
        <v>95</v>
      </c>
      <c r="W457" s="7">
        <v>756</v>
      </c>
      <c r="X457" s="7">
        <v>1</v>
      </c>
      <c r="Y457" s="7" t="s">
        <v>741</v>
      </c>
      <c r="Z457" s="7">
        <v>2017</v>
      </c>
      <c r="AA457" s="7">
        <v>2019</v>
      </c>
      <c r="AB457" s="7">
        <v>436</v>
      </c>
      <c r="AC457" s="7">
        <v>10</v>
      </c>
      <c r="AD457" s="7">
        <v>1</v>
      </c>
      <c r="AE457" s="77">
        <v>393</v>
      </c>
      <c r="AF457" s="77">
        <v>206</v>
      </c>
      <c r="AG457" s="127">
        <f t="shared" si="7"/>
        <v>0.65609348914858101</v>
      </c>
    </row>
    <row r="458" spans="1:33" x14ac:dyDescent="0.3">
      <c r="A458" s="7">
        <v>208</v>
      </c>
      <c r="B458" s="7">
        <v>1</v>
      </c>
      <c r="C458" s="7" t="s">
        <v>543</v>
      </c>
      <c r="D458" s="7">
        <v>2005</v>
      </c>
      <c r="E458" s="7">
        <v>2006</v>
      </c>
      <c r="F458" s="70">
        <f>1373.71-839.37</f>
        <v>534.34</v>
      </c>
      <c r="G458" s="7">
        <v>10</v>
      </c>
      <c r="H458" s="10">
        <v>1</v>
      </c>
      <c r="I458" s="67">
        <v>287</v>
      </c>
      <c r="J458" s="67">
        <v>192</v>
      </c>
      <c r="K458" s="119" t="s">
        <v>95</v>
      </c>
      <c r="L458" s="7">
        <v>415</v>
      </c>
      <c r="M458" s="7">
        <v>1</v>
      </c>
      <c r="N458" s="7" t="s">
        <v>326</v>
      </c>
      <c r="O458" s="7">
        <v>1998</v>
      </c>
      <c r="P458" s="7">
        <v>1999</v>
      </c>
      <c r="Q458" s="70">
        <v>507</v>
      </c>
      <c r="R458" s="7">
        <v>7</v>
      </c>
      <c r="S458" s="7">
        <v>0</v>
      </c>
      <c r="T458" s="77">
        <v>187</v>
      </c>
      <c r="U458" s="77">
        <v>230</v>
      </c>
      <c r="V458" s="119" t="s">
        <v>95</v>
      </c>
      <c r="W458" s="7">
        <v>2159</v>
      </c>
      <c r="X458" s="7">
        <v>1</v>
      </c>
      <c r="Y458" s="7" t="s">
        <v>619</v>
      </c>
      <c r="Z458" s="7">
        <v>2003</v>
      </c>
      <c r="AA458" s="7">
        <v>2004</v>
      </c>
      <c r="AB458" s="70">
        <v>800</v>
      </c>
      <c r="AC458" s="7">
        <v>10</v>
      </c>
      <c r="AD458" s="7">
        <v>1</v>
      </c>
      <c r="AE458" s="77">
        <v>574</v>
      </c>
      <c r="AF458" s="77">
        <v>301</v>
      </c>
      <c r="AG458" s="127">
        <f t="shared" si="7"/>
        <v>0.65600000000000003</v>
      </c>
    </row>
    <row r="459" spans="1:33" x14ac:dyDescent="0.3">
      <c r="A459" s="7">
        <v>209</v>
      </c>
      <c r="B459" s="7">
        <v>1</v>
      </c>
      <c r="C459" s="7" t="s">
        <v>270</v>
      </c>
      <c r="D459" s="7">
        <v>1992</v>
      </c>
      <c r="E459" s="7">
        <v>1993</v>
      </c>
      <c r="F459" s="70">
        <v>410</v>
      </c>
      <c r="G459" s="7">
        <v>5</v>
      </c>
      <c r="H459" s="7">
        <v>0</v>
      </c>
      <c r="I459" s="77" t="s">
        <v>763</v>
      </c>
      <c r="J459" s="77" t="s">
        <v>763</v>
      </c>
      <c r="K459" s="119" t="s">
        <v>95</v>
      </c>
      <c r="L459" s="7">
        <v>418</v>
      </c>
      <c r="M459" s="7">
        <v>1</v>
      </c>
      <c r="N459" s="7" t="s">
        <v>493</v>
      </c>
      <c r="O459" s="7">
        <v>1998</v>
      </c>
      <c r="P459" s="7">
        <v>1999</v>
      </c>
      <c r="Q459" s="70">
        <v>350</v>
      </c>
      <c r="R459" s="7">
        <v>10</v>
      </c>
      <c r="S459" s="7">
        <v>1</v>
      </c>
      <c r="T459" s="77">
        <v>195</v>
      </c>
      <c r="U459" s="77">
        <v>155</v>
      </c>
      <c r="V459" s="119" t="s">
        <v>95</v>
      </c>
      <c r="W459" s="7">
        <v>2169</v>
      </c>
      <c r="X459" s="7">
        <v>1</v>
      </c>
      <c r="Y459" s="7" t="s">
        <v>579</v>
      </c>
      <c r="Z459" s="7">
        <v>2010</v>
      </c>
      <c r="AA459" s="68">
        <v>2011</v>
      </c>
      <c r="AB459" s="66">
        <v>0</v>
      </c>
      <c r="AC459" s="68">
        <v>10</v>
      </c>
      <c r="AD459" s="67">
        <v>1</v>
      </c>
      <c r="AE459" s="67">
        <v>1285</v>
      </c>
      <c r="AF459" s="67">
        <v>675</v>
      </c>
      <c r="AG459" s="127">
        <f t="shared" si="7"/>
        <v>0.65561224489795922</v>
      </c>
    </row>
    <row r="460" spans="1:33" x14ac:dyDescent="0.3">
      <c r="A460" s="7">
        <v>213</v>
      </c>
      <c r="B460" s="7">
        <v>1</v>
      </c>
      <c r="C460" s="7" t="s">
        <v>372</v>
      </c>
      <c r="D460" s="7">
        <v>1994</v>
      </c>
      <c r="E460" s="7">
        <v>1995</v>
      </c>
      <c r="F460" s="70">
        <v>374.43</v>
      </c>
      <c r="G460" s="7">
        <v>2</v>
      </c>
      <c r="H460" s="7">
        <v>0</v>
      </c>
      <c r="I460" s="77">
        <v>404</v>
      </c>
      <c r="J460" s="77">
        <v>673</v>
      </c>
      <c r="K460" s="119" t="s">
        <v>95</v>
      </c>
      <c r="L460" s="7">
        <v>423</v>
      </c>
      <c r="M460" s="7">
        <v>1</v>
      </c>
      <c r="N460" s="7" t="s">
        <v>284</v>
      </c>
      <c r="O460" s="7">
        <v>1998</v>
      </c>
      <c r="P460" s="7">
        <v>1999</v>
      </c>
      <c r="Q460" s="70">
        <v>350</v>
      </c>
      <c r="R460" s="7">
        <v>10</v>
      </c>
      <c r="S460" s="7">
        <v>0</v>
      </c>
      <c r="T460" s="77">
        <v>3198</v>
      </c>
      <c r="U460" s="77">
        <v>3859</v>
      </c>
      <c r="V460" s="119" t="s">
        <v>95</v>
      </c>
      <c r="W460" s="7">
        <v>531</v>
      </c>
      <c r="X460" s="7">
        <v>1</v>
      </c>
      <c r="Y460" s="7" t="s">
        <v>387</v>
      </c>
      <c r="Z460" s="7">
        <v>2001</v>
      </c>
      <c r="AA460" s="7">
        <v>2002</v>
      </c>
      <c r="AB460" s="70">
        <v>126</v>
      </c>
      <c r="AC460" s="7">
        <v>10</v>
      </c>
      <c r="AD460" s="7">
        <v>1</v>
      </c>
      <c r="AE460" s="77">
        <v>552</v>
      </c>
      <c r="AF460" s="77">
        <v>290</v>
      </c>
      <c r="AG460" s="127">
        <f t="shared" si="7"/>
        <v>0.6555819477434679</v>
      </c>
    </row>
    <row r="461" spans="1:33" x14ac:dyDescent="0.3">
      <c r="A461" s="7">
        <v>213</v>
      </c>
      <c r="B461" s="7">
        <v>1</v>
      </c>
      <c r="C461" s="7" t="s">
        <v>450</v>
      </c>
      <c r="D461" s="7">
        <v>1996</v>
      </c>
      <c r="E461" s="7">
        <v>1997</v>
      </c>
      <c r="F461" s="70">
        <v>315</v>
      </c>
      <c r="G461" s="7">
        <v>5</v>
      </c>
      <c r="H461" s="7">
        <v>1</v>
      </c>
      <c r="I461" s="77">
        <v>949</v>
      </c>
      <c r="J461" s="77">
        <v>916</v>
      </c>
      <c r="K461" s="119" t="s">
        <v>95</v>
      </c>
      <c r="L461" s="7">
        <v>465</v>
      </c>
      <c r="M461" s="7">
        <v>1</v>
      </c>
      <c r="N461" s="7" t="s">
        <v>455</v>
      </c>
      <c r="O461" s="7">
        <v>1998</v>
      </c>
      <c r="P461" s="7">
        <v>1999</v>
      </c>
      <c r="Q461" s="70">
        <v>350</v>
      </c>
      <c r="R461" s="7">
        <v>10</v>
      </c>
      <c r="S461" s="7">
        <v>1</v>
      </c>
      <c r="T461" s="77">
        <v>2620</v>
      </c>
      <c r="U461" s="77">
        <v>2554</v>
      </c>
      <c r="V461" s="119" t="s">
        <v>95</v>
      </c>
      <c r="W461" s="7">
        <v>441</v>
      </c>
      <c r="X461" s="7">
        <v>1</v>
      </c>
      <c r="Y461" s="7" t="s">
        <v>255</v>
      </c>
      <c r="Z461" s="7">
        <v>1997</v>
      </c>
      <c r="AA461" s="7">
        <v>1998</v>
      </c>
      <c r="AB461" s="70">
        <v>345</v>
      </c>
      <c r="AC461" s="7">
        <v>10</v>
      </c>
      <c r="AD461" s="7">
        <v>1</v>
      </c>
      <c r="AE461" s="77">
        <v>192</v>
      </c>
      <c r="AF461" s="77">
        <v>101</v>
      </c>
      <c r="AG461" s="127">
        <f t="shared" si="7"/>
        <v>0.65529010238907848</v>
      </c>
    </row>
    <row r="462" spans="1:33" x14ac:dyDescent="0.3">
      <c r="A462" s="7">
        <v>219</v>
      </c>
      <c r="B462" s="7">
        <v>1</v>
      </c>
      <c r="C462" s="7" t="s">
        <v>221</v>
      </c>
      <c r="D462" s="7">
        <v>1991</v>
      </c>
      <c r="E462" s="7">
        <v>1992</v>
      </c>
      <c r="F462" s="70">
        <v>260.57</v>
      </c>
      <c r="G462" s="7">
        <v>5</v>
      </c>
      <c r="H462" s="7">
        <v>1</v>
      </c>
      <c r="I462" s="77" t="s">
        <v>763</v>
      </c>
      <c r="J462" s="77" t="s">
        <v>763</v>
      </c>
      <c r="K462" s="119" t="s">
        <v>95</v>
      </c>
      <c r="L462" s="7">
        <v>466</v>
      </c>
      <c r="M462" s="7">
        <v>1</v>
      </c>
      <c r="N462" s="7" t="s">
        <v>383</v>
      </c>
      <c r="O462" s="7">
        <v>1998</v>
      </c>
      <c r="P462" s="7">
        <v>2000</v>
      </c>
      <c r="Q462" s="70">
        <v>350</v>
      </c>
      <c r="R462" s="7">
        <v>5</v>
      </c>
      <c r="S462" s="7">
        <v>0</v>
      </c>
      <c r="T462" s="77">
        <v>1855</v>
      </c>
      <c r="U462" s="77">
        <v>2301</v>
      </c>
      <c r="V462" s="119" t="s">
        <v>95</v>
      </c>
      <c r="W462" s="82">
        <v>625</v>
      </c>
      <c r="X462" s="82">
        <v>1</v>
      </c>
      <c r="Y462" s="82" t="s">
        <v>130</v>
      </c>
      <c r="Z462" s="7">
        <v>2018</v>
      </c>
      <c r="AA462" s="82">
        <v>2019</v>
      </c>
      <c r="AB462" s="128">
        <v>1179.52</v>
      </c>
      <c r="AC462" s="82">
        <v>10</v>
      </c>
      <c r="AD462" s="7">
        <v>1</v>
      </c>
      <c r="AE462" s="67">
        <v>76072</v>
      </c>
      <c r="AF462" s="67">
        <v>40025</v>
      </c>
      <c r="AG462" s="127">
        <f t="shared" si="7"/>
        <v>0.65524518290739642</v>
      </c>
    </row>
    <row r="463" spans="1:33" x14ac:dyDescent="0.3">
      <c r="A463" s="7">
        <v>227</v>
      </c>
      <c r="B463" s="7">
        <v>1</v>
      </c>
      <c r="C463" s="7" t="s">
        <v>416</v>
      </c>
      <c r="D463" s="7">
        <v>1995</v>
      </c>
      <c r="E463" s="7">
        <v>1996</v>
      </c>
      <c r="F463" s="70">
        <v>337</v>
      </c>
      <c r="G463" s="7">
        <v>10</v>
      </c>
      <c r="H463" s="7">
        <v>1</v>
      </c>
      <c r="I463" s="77">
        <v>658</v>
      </c>
      <c r="J463" s="77">
        <v>434</v>
      </c>
      <c r="K463" s="119" t="s">
        <v>95</v>
      </c>
      <c r="L463" s="7">
        <v>485</v>
      </c>
      <c r="M463" s="7">
        <v>1</v>
      </c>
      <c r="N463" s="7" t="s">
        <v>494</v>
      </c>
      <c r="O463" s="7">
        <v>1998</v>
      </c>
      <c r="P463" s="7">
        <v>1999</v>
      </c>
      <c r="Q463" s="70">
        <v>350</v>
      </c>
      <c r="R463" s="7">
        <v>10</v>
      </c>
      <c r="S463" s="7">
        <v>0</v>
      </c>
      <c r="T463" s="77">
        <v>568</v>
      </c>
      <c r="U463" s="77">
        <v>713</v>
      </c>
      <c r="V463" s="119" t="s">
        <v>95</v>
      </c>
      <c r="W463" s="7">
        <v>507</v>
      </c>
      <c r="X463" s="7">
        <v>1</v>
      </c>
      <c r="Y463" s="7" t="s">
        <v>331</v>
      </c>
      <c r="Z463" s="7">
        <v>2011</v>
      </c>
      <c r="AA463" s="7">
        <v>2012</v>
      </c>
      <c r="AB463" s="70">
        <v>300</v>
      </c>
      <c r="AC463" s="7">
        <v>5</v>
      </c>
      <c r="AD463" s="7">
        <v>1</v>
      </c>
      <c r="AE463" s="67">
        <v>455</v>
      </c>
      <c r="AF463" s="67">
        <v>240</v>
      </c>
      <c r="AG463" s="127">
        <f t="shared" si="7"/>
        <v>0.65467625899280579</v>
      </c>
    </row>
    <row r="464" spans="1:33" x14ac:dyDescent="0.3">
      <c r="A464" s="7">
        <v>227</v>
      </c>
      <c r="B464" s="7">
        <v>1</v>
      </c>
      <c r="C464" s="7" t="s">
        <v>416</v>
      </c>
      <c r="D464" s="7">
        <v>2001</v>
      </c>
      <c r="E464" s="7">
        <v>2002</v>
      </c>
      <c r="F464" s="70">
        <v>350</v>
      </c>
      <c r="G464" s="7">
        <v>10</v>
      </c>
      <c r="H464" s="7">
        <v>1</v>
      </c>
      <c r="I464" s="77">
        <v>643</v>
      </c>
      <c r="J464" s="77">
        <v>488</v>
      </c>
      <c r="K464" s="119" t="s">
        <v>95</v>
      </c>
      <c r="L464" s="7">
        <v>534</v>
      </c>
      <c r="M464" s="7">
        <v>1</v>
      </c>
      <c r="N464" s="7" t="s">
        <v>290</v>
      </c>
      <c r="O464" s="7">
        <v>1998</v>
      </c>
      <c r="P464" s="7">
        <v>1999</v>
      </c>
      <c r="Q464" s="70">
        <v>227.65</v>
      </c>
      <c r="R464" s="7">
        <v>10</v>
      </c>
      <c r="S464" s="7">
        <v>1</v>
      </c>
      <c r="T464" s="77">
        <v>1829</v>
      </c>
      <c r="U464" s="77">
        <v>1525</v>
      </c>
      <c r="V464" s="119" t="s">
        <v>95</v>
      </c>
      <c r="W464" s="7">
        <v>544</v>
      </c>
      <c r="X464" s="7">
        <v>1</v>
      </c>
      <c r="Y464" s="7" t="s">
        <v>456</v>
      </c>
      <c r="Z464" s="7">
        <v>2010</v>
      </c>
      <c r="AA464" s="68">
        <v>2012</v>
      </c>
      <c r="AB464" s="66">
        <v>416.05</v>
      </c>
      <c r="AC464" s="68">
        <v>10</v>
      </c>
      <c r="AD464" s="67">
        <v>1</v>
      </c>
      <c r="AE464" s="67">
        <v>4988</v>
      </c>
      <c r="AF464" s="67">
        <v>2638</v>
      </c>
      <c r="AG464" s="127">
        <f t="shared" si="7"/>
        <v>0.65407815368476263</v>
      </c>
    </row>
    <row r="465" spans="1:33" x14ac:dyDescent="0.3">
      <c r="A465" s="7">
        <v>227</v>
      </c>
      <c r="B465" s="7">
        <v>1</v>
      </c>
      <c r="C465" s="7" t="s">
        <v>416</v>
      </c>
      <c r="D465" s="7">
        <v>2010</v>
      </c>
      <c r="E465" s="68">
        <v>2011</v>
      </c>
      <c r="F465" s="66">
        <v>170</v>
      </c>
      <c r="G465" s="68">
        <v>5</v>
      </c>
      <c r="H465" s="67">
        <v>0</v>
      </c>
      <c r="I465" s="67">
        <v>849</v>
      </c>
      <c r="J465" s="67">
        <v>1102</v>
      </c>
      <c r="K465" s="119" t="s">
        <v>95</v>
      </c>
      <c r="L465" s="7">
        <v>544</v>
      </c>
      <c r="M465" s="7">
        <v>1</v>
      </c>
      <c r="N465" s="7" t="s">
        <v>456</v>
      </c>
      <c r="O465" s="7">
        <v>1998</v>
      </c>
      <c r="P465" s="7">
        <v>1999</v>
      </c>
      <c r="Q465" s="70">
        <v>80.459999999999994</v>
      </c>
      <c r="R465" s="7">
        <v>10</v>
      </c>
      <c r="S465" s="7">
        <v>0</v>
      </c>
      <c r="T465" s="77">
        <v>3226</v>
      </c>
      <c r="U465" s="77">
        <v>4866</v>
      </c>
      <c r="V465" s="119" t="s">
        <v>95</v>
      </c>
      <c r="W465" s="7">
        <v>833</v>
      </c>
      <c r="X465" s="7">
        <v>1</v>
      </c>
      <c r="Y465" s="7" t="s">
        <v>355</v>
      </c>
      <c r="Z465" s="7">
        <v>2013</v>
      </c>
      <c r="AA465" s="7">
        <v>2014</v>
      </c>
      <c r="AB465" s="7">
        <v>180.35</v>
      </c>
      <c r="AC465" s="7">
        <v>10</v>
      </c>
      <c r="AD465" s="7">
        <v>1</v>
      </c>
      <c r="AE465" s="77">
        <v>6631</v>
      </c>
      <c r="AF465" s="77">
        <v>3516</v>
      </c>
      <c r="AG465" s="127">
        <f t="shared" si="7"/>
        <v>0.65349364344141125</v>
      </c>
    </row>
    <row r="466" spans="1:33" x14ac:dyDescent="0.3">
      <c r="A466" s="7">
        <v>227</v>
      </c>
      <c r="B466" s="7">
        <v>1</v>
      </c>
      <c r="C466" s="7" t="s">
        <v>416</v>
      </c>
      <c r="D466" s="7">
        <v>2011</v>
      </c>
      <c r="E466" s="7">
        <v>2012</v>
      </c>
      <c r="F466" s="7">
        <v>350.77</v>
      </c>
      <c r="G466" s="7">
        <v>10</v>
      </c>
      <c r="H466" s="7">
        <v>1</v>
      </c>
      <c r="I466" s="77">
        <v>867</v>
      </c>
      <c r="J466" s="77">
        <v>411</v>
      </c>
      <c r="K466" s="119" t="s">
        <v>95</v>
      </c>
      <c r="L466" s="7">
        <v>545</v>
      </c>
      <c r="M466" s="7">
        <v>1</v>
      </c>
      <c r="N466" s="7" t="s">
        <v>292</v>
      </c>
      <c r="O466" s="7">
        <v>1998</v>
      </c>
      <c r="P466" s="7">
        <v>1999</v>
      </c>
      <c r="Q466" s="70">
        <v>350</v>
      </c>
      <c r="R466" s="7">
        <v>10</v>
      </c>
      <c r="S466" s="7">
        <v>0</v>
      </c>
      <c r="T466" s="77">
        <v>652</v>
      </c>
      <c r="U466" s="77">
        <v>707</v>
      </c>
      <c r="V466" s="119" t="s">
        <v>95</v>
      </c>
      <c r="W466" s="7">
        <v>611</v>
      </c>
      <c r="X466" s="7">
        <v>1</v>
      </c>
      <c r="Y466" s="7" t="s">
        <v>332</v>
      </c>
      <c r="Z466" s="7">
        <v>1997</v>
      </c>
      <c r="AA466" s="7">
        <v>1999</v>
      </c>
      <c r="AB466" s="70">
        <v>291.14999999999998</v>
      </c>
      <c r="AC466" s="7">
        <v>5</v>
      </c>
      <c r="AD466" s="7">
        <v>1</v>
      </c>
      <c r="AE466" s="77">
        <v>49</v>
      </c>
      <c r="AF466" s="77">
        <v>26</v>
      </c>
      <c r="AG466" s="127">
        <f t="shared" si="7"/>
        <v>0.65333333333333332</v>
      </c>
    </row>
    <row r="467" spans="1:33" x14ac:dyDescent="0.3">
      <c r="A467" s="7">
        <v>227</v>
      </c>
      <c r="B467" s="7">
        <v>1</v>
      </c>
      <c r="C467" s="7" t="s">
        <v>416</v>
      </c>
      <c r="D467" s="7">
        <v>2011</v>
      </c>
      <c r="E467" s="7">
        <v>2012</v>
      </c>
      <c r="F467" s="7">
        <v>250</v>
      </c>
      <c r="G467" s="7">
        <v>10</v>
      </c>
      <c r="H467" s="7">
        <v>1</v>
      </c>
      <c r="I467" s="77">
        <v>649</v>
      </c>
      <c r="J467" s="77">
        <v>630</v>
      </c>
      <c r="K467" s="119" t="s">
        <v>95</v>
      </c>
      <c r="L467" s="7">
        <v>584</v>
      </c>
      <c r="M467" s="7">
        <v>1</v>
      </c>
      <c r="N467" s="7" t="s">
        <v>495</v>
      </c>
      <c r="O467" s="7">
        <v>1998</v>
      </c>
      <c r="P467" s="7">
        <v>1999</v>
      </c>
      <c r="Q467" s="70">
        <v>350</v>
      </c>
      <c r="R467" s="7">
        <v>10</v>
      </c>
      <c r="S467" s="7">
        <v>0</v>
      </c>
      <c r="T467" s="77">
        <v>173</v>
      </c>
      <c r="U467" s="77">
        <v>202</v>
      </c>
      <c r="V467" s="119" t="s">
        <v>95</v>
      </c>
      <c r="W467" s="7">
        <v>391</v>
      </c>
      <c r="X467" s="7">
        <v>1</v>
      </c>
      <c r="Y467" s="7" t="s">
        <v>325</v>
      </c>
      <c r="Z467" s="7">
        <v>2001</v>
      </c>
      <c r="AA467" s="7">
        <v>2002</v>
      </c>
      <c r="AB467" s="70">
        <v>350</v>
      </c>
      <c r="AC467" s="7">
        <v>10</v>
      </c>
      <c r="AD467" s="7">
        <v>1</v>
      </c>
      <c r="AE467" s="77">
        <v>446</v>
      </c>
      <c r="AF467" s="77">
        <v>237</v>
      </c>
      <c r="AG467" s="127">
        <f t="shared" si="7"/>
        <v>0.6530014641288433</v>
      </c>
    </row>
    <row r="468" spans="1:33" x14ac:dyDescent="0.3">
      <c r="A468" s="7">
        <v>227</v>
      </c>
      <c r="B468" s="7">
        <v>1</v>
      </c>
      <c r="C468" s="7" t="s">
        <v>416</v>
      </c>
      <c r="D468" s="7">
        <v>2015</v>
      </c>
      <c r="E468" s="7">
        <v>2016</v>
      </c>
      <c r="F468" s="70">
        <v>476</v>
      </c>
      <c r="G468" s="7">
        <v>6</v>
      </c>
      <c r="H468" s="7">
        <v>1</v>
      </c>
      <c r="I468" s="77">
        <v>789</v>
      </c>
      <c r="J468" s="77">
        <v>692</v>
      </c>
      <c r="K468" s="119" t="s">
        <v>95</v>
      </c>
      <c r="L468" s="7">
        <v>695</v>
      </c>
      <c r="M468" s="7">
        <v>1</v>
      </c>
      <c r="N468" s="7" t="s">
        <v>338</v>
      </c>
      <c r="O468" s="7">
        <v>1998</v>
      </c>
      <c r="P468" s="7">
        <v>1999</v>
      </c>
      <c r="Q468" s="70">
        <v>158.41</v>
      </c>
      <c r="R468" s="7">
        <v>10</v>
      </c>
      <c r="S468" s="7">
        <v>1</v>
      </c>
      <c r="T468" s="77">
        <v>1693</v>
      </c>
      <c r="U468" s="77">
        <v>1145</v>
      </c>
      <c r="V468" s="119" t="s">
        <v>95</v>
      </c>
      <c r="W468" s="82">
        <v>2835</v>
      </c>
      <c r="X468" s="82">
        <v>1</v>
      </c>
      <c r="Y468" s="82" t="s">
        <v>146</v>
      </c>
      <c r="Z468" s="7">
        <v>2018</v>
      </c>
      <c r="AA468" s="82">
        <v>2020</v>
      </c>
      <c r="AB468" s="128">
        <v>1610.82</v>
      </c>
      <c r="AC468" s="82">
        <v>10</v>
      </c>
      <c r="AD468" s="7">
        <v>1</v>
      </c>
      <c r="AE468" s="67">
        <v>1418</v>
      </c>
      <c r="AF468" s="67">
        <v>756</v>
      </c>
      <c r="AG468" s="127">
        <f t="shared" si="7"/>
        <v>0.65225390984360621</v>
      </c>
    </row>
    <row r="469" spans="1:33" x14ac:dyDescent="0.3">
      <c r="A469" s="7">
        <v>229</v>
      </c>
      <c r="B469" s="7">
        <v>1</v>
      </c>
      <c r="C469" s="7" t="s">
        <v>451</v>
      </c>
      <c r="D469" s="7">
        <v>1996</v>
      </c>
      <c r="E469" s="7">
        <v>1997</v>
      </c>
      <c r="F469" s="70">
        <v>315</v>
      </c>
      <c r="G469" s="7">
        <v>10</v>
      </c>
      <c r="H469" s="7">
        <v>1</v>
      </c>
      <c r="I469" s="77">
        <v>445</v>
      </c>
      <c r="J469" s="77">
        <v>385</v>
      </c>
      <c r="K469" s="119" t="s">
        <v>95</v>
      </c>
      <c r="L469" s="7">
        <v>700</v>
      </c>
      <c r="M469" s="7">
        <v>1</v>
      </c>
      <c r="N469" s="7" t="s">
        <v>396</v>
      </c>
      <c r="O469" s="7">
        <v>1998</v>
      </c>
      <c r="P469" s="7">
        <v>1999</v>
      </c>
      <c r="Q469" s="70">
        <v>67.239999999999995</v>
      </c>
      <c r="R469" s="7">
        <v>10</v>
      </c>
      <c r="S469" s="7">
        <v>1</v>
      </c>
      <c r="T469" s="77">
        <v>1371</v>
      </c>
      <c r="U469" s="77">
        <v>1346</v>
      </c>
      <c r="V469" s="119" t="s">
        <v>95</v>
      </c>
      <c r="W469" s="7">
        <v>2071</v>
      </c>
      <c r="X469" s="7">
        <v>1</v>
      </c>
      <c r="Y469" s="7" t="s">
        <v>682</v>
      </c>
      <c r="Z469" s="68">
        <v>2012</v>
      </c>
      <c r="AA469" s="73">
        <v>2013</v>
      </c>
      <c r="AB469" s="66">
        <v>316.11</v>
      </c>
      <c r="AC469" s="7">
        <v>10</v>
      </c>
      <c r="AD469" s="7">
        <v>1</v>
      </c>
      <c r="AE469" s="67">
        <v>2158</v>
      </c>
      <c r="AF469" s="67">
        <v>1154</v>
      </c>
      <c r="AG469" s="127">
        <f t="shared" si="7"/>
        <v>0.65157004830917875</v>
      </c>
    </row>
    <row r="470" spans="1:33" x14ac:dyDescent="0.3">
      <c r="A470" s="7">
        <v>229</v>
      </c>
      <c r="B470" s="7">
        <v>1</v>
      </c>
      <c r="C470" s="7" t="s">
        <v>451</v>
      </c>
      <c r="D470" s="7">
        <v>2001</v>
      </c>
      <c r="E470" s="7">
        <v>2002</v>
      </c>
      <c r="F470" s="70">
        <v>315</v>
      </c>
      <c r="G470" s="7">
        <v>10</v>
      </c>
      <c r="H470" s="7">
        <v>1</v>
      </c>
      <c r="I470" s="77">
        <v>249</v>
      </c>
      <c r="J470" s="77">
        <v>99</v>
      </c>
      <c r="K470" s="119" t="s">
        <v>95</v>
      </c>
      <c r="L470" s="7">
        <v>701</v>
      </c>
      <c r="M470" s="7">
        <v>1</v>
      </c>
      <c r="N470" s="7" t="s">
        <v>340</v>
      </c>
      <c r="O470" s="7">
        <v>1998</v>
      </c>
      <c r="P470" s="7">
        <v>1999</v>
      </c>
      <c r="Q470" s="70">
        <v>144.91</v>
      </c>
      <c r="R470" s="7">
        <v>10</v>
      </c>
      <c r="S470" s="7">
        <v>1</v>
      </c>
      <c r="T470" s="77">
        <v>4053</v>
      </c>
      <c r="U470" s="77">
        <v>3897</v>
      </c>
      <c r="V470" s="119" t="s">
        <v>95</v>
      </c>
      <c r="W470" s="7">
        <v>736</v>
      </c>
      <c r="X470" s="7">
        <v>1</v>
      </c>
      <c r="Y470" s="7" t="s">
        <v>398</v>
      </c>
      <c r="Z470" s="7">
        <v>1994</v>
      </c>
      <c r="AA470" s="7">
        <v>1995</v>
      </c>
      <c r="AB470" s="70">
        <v>215.04</v>
      </c>
      <c r="AC470" s="7">
        <v>10</v>
      </c>
      <c r="AD470" s="7">
        <v>1</v>
      </c>
      <c r="AE470" s="77">
        <v>594</v>
      </c>
      <c r="AF470" s="77">
        <v>318</v>
      </c>
      <c r="AG470" s="127">
        <f t="shared" si="7"/>
        <v>0.65131578947368418</v>
      </c>
    </row>
    <row r="471" spans="1:33" x14ac:dyDescent="0.3">
      <c r="A471" s="7">
        <v>233</v>
      </c>
      <c r="B471" s="7">
        <v>1</v>
      </c>
      <c r="C471" s="7" t="s">
        <v>248</v>
      </c>
      <c r="D471" s="7">
        <v>1991</v>
      </c>
      <c r="E471" s="7">
        <v>1993</v>
      </c>
      <c r="F471" s="70">
        <v>125.2</v>
      </c>
      <c r="G471" s="7">
        <v>5</v>
      </c>
      <c r="H471" s="7">
        <v>0</v>
      </c>
      <c r="I471" s="77" t="s">
        <v>763</v>
      </c>
      <c r="J471" s="77" t="s">
        <v>763</v>
      </c>
      <c r="K471" s="119" t="s">
        <v>95</v>
      </c>
      <c r="L471" s="7">
        <v>704</v>
      </c>
      <c r="M471" s="7">
        <v>1</v>
      </c>
      <c r="N471" s="7" t="s">
        <v>341</v>
      </c>
      <c r="O471" s="7">
        <v>1998</v>
      </c>
      <c r="P471" s="7">
        <v>1999</v>
      </c>
      <c r="Q471" s="70">
        <v>350</v>
      </c>
      <c r="R471" s="7">
        <v>10</v>
      </c>
      <c r="S471" s="7">
        <v>1</v>
      </c>
      <c r="T471" s="77">
        <v>2867</v>
      </c>
      <c r="U471" s="77">
        <v>2185</v>
      </c>
      <c r="V471" s="119" t="s">
        <v>95</v>
      </c>
      <c r="W471" s="7">
        <v>252</v>
      </c>
      <c r="X471" s="7">
        <v>1</v>
      </c>
      <c r="Y471" s="7" t="s">
        <v>273</v>
      </c>
      <c r="Z471" s="7">
        <v>2015</v>
      </c>
      <c r="AA471" s="7">
        <v>2016</v>
      </c>
      <c r="AB471" s="70">
        <v>500</v>
      </c>
      <c r="AC471" s="7">
        <v>10</v>
      </c>
      <c r="AD471" s="7">
        <v>1</v>
      </c>
      <c r="AE471" s="77">
        <v>960</v>
      </c>
      <c r="AF471" s="77">
        <v>514</v>
      </c>
      <c r="AG471" s="127">
        <f t="shared" si="7"/>
        <v>0.65128900949796475</v>
      </c>
    </row>
    <row r="472" spans="1:33" x14ac:dyDescent="0.3">
      <c r="A472" s="7">
        <v>238</v>
      </c>
      <c r="B472" s="7">
        <v>1</v>
      </c>
      <c r="C472" s="7" t="s">
        <v>417</v>
      </c>
      <c r="D472" s="7">
        <v>1995</v>
      </c>
      <c r="E472" s="7">
        <v>1996</v>
      </c>
      <c r="F472" s="70">
        <v>271.54000000000002</v>
      </c>
      <c r="G472" s="7">
        <v>10</v>
      </c>
      <c r="H472" s="7">
        <v>1</v>
      </c>
      <c r="I472" s="77">
        <v>279</v>
      </c>
      <c r="J472" s="77">
        <v>111</v>
      </c>
      <c r="K472" s="119" t="s">
        <v>95</v>
      </c>
      <c r="L472" s="7">
        <v>706</v>
      </c>
      <c r="M472" s="7">
        <v>1</v>
      </c>
      <c r="N472" s="7" t="s">
        <v>342</v>
      </c>
      <c r="O472" s="7">
        <v>1998</v>
      </c>
      <c r="P472" s="7">
        <v>1999</v>
      </c>
      <c r="Q472" s="70">
        <v>299.25</v>
      </c>
      <c r="R472" s="7">
        <v>10</v>
      </c>
      <c r="S472" s="7">
        <v>1</v>
      </c>
      <c r="T472" s="77">
        <v>2980</v>
      </c>
      <c r="U472" s="77">
        <v>2336</v>
      </c>
      <c r="V472" s="119" t="s">
        <v>95</v>
      </c>
      <c r="W472" s="7">
        <v>270</v>
      </c>
      <c r="X472" s="7">
        <v>1</v>
      </c>
      <c r="Y472" s="7" t="s">
        <v>419</v>
      </c>
      <c r="Z472" s="7">
        <v>2005</v>
      </c>
      <c r="AA472" s="7">
        <v>2006</v>
      </c>
      <c r="AB472" s="70">
        <f>1507.31-1366.22</f>
        <v>141.08999999999992</v>
      </c>
      <c r="AC472" s="7">
        <v>10</v>
      </c>
      <c r="AD472" s="10">
        <v>1</v>
      </c>
      <c r="AE472" s="67">
        <v>6711</v>
      </c>
      <c r="AF472" s="67">
        <v>3596</v>
      </c>
      <c r="AG472" s="127">
        <f t="shared" si="7"/>
        <v>0.65111089550790724</v>
      </c>
    </row>
    <row r="473" spans="1:33" x14ac:dyDescent="0.3">
      <c r="A473" s="7">
        <v>238</v>
      </c>
      <c r="B473" s="7">
        <v>1</v>
      </c>
      <c r="C473" s="7" t="s">
        <v>417</v>
      </c>
      <c r="D473" s="7">
        <v>2002</v>
      </c>
      <c r="E473" s="7">
        <v>2003</v>
      </c>
      <c r="F473" s="70">
        <f>775-207.17</f>
        <v>567.83000000000004</v>
      </c>
      <c r="G473" s="7">
        <v>7</v>
      </c>
      <c r="H473" s="7">
        <v>0</v>
      </c>
      <c r="I473" s="77">
        <v>392</v>
      </c>
      <c r="J473" s="77">
        <v>475</v>
      </c>
      <c r="K473" s="119" t="s">
        <v>95</v>
      </c>
      <c r="L473" s="7">
        <v>707</v>
      </c>
      <c r="M473" s="7">
        <v>1</v>
      </c>
      <c r="N473" s="7" t="s">
        <v>343</v>
      </c>
      <c r="O473" s="7">
        <v>1998</v>
      </c>
      <c r="P473" s="7">
        <v>1999</v>
      </c>
      <c r="Q473" s="70">
        <v>350</v>
      </c>
      <c r="R473" s="7">
        <v>10</v>
      </c>
      <c r="S473" s="7">
        <v>1</v>
      </c>
      <c r="T473" s="77">
        <v>57</v>
      </c>
      <c r="U473" s="77">
        <v>5</v>
      </c>
      <c r="V473" s="119" t="s">
        <v>95</v>
      </c>
      <c r="W473" s="7">
        <v>2134</v>
      </c>
      <c r="X473" s="7">
        <v>1</v>
      </c>
      <c r="Y473" s="7" t="s">
        <v>404</v>
      </c>
      <c r="Z473" s="68">
        <v>2007</v>
      </c>
      <c r="AA473" s="73">
        <v>2008</v>
      </c>
      <c r="AB473" s="66">
        <v>357.61</v>
      </c>
      <c r="AC473" s="7">
        <v>5</v>
      </c>
      <c r="AD473" s="67">
        <v>1</v>
      </c>
      <c r="AE473" s="67">
        <v>1339</v>
      </c>
      <c r="AF473" s="77">
        <v>718</v>
      </c>
      <c r="AG473" s="127">
        <f t="shared" si="7"/>
        <v>0.65094798249878461</v>
      </c>
    </row>
    <row r="474" spans="1:33" x14ac:dyDescent="0.3">
      <c r="A474" s="7">
        <v>238</v>
      </c>
      <c r="B474" s="7">
        <v>1</v>
      </c>
      <c r="C474" s="7" t="s">
        <v>417</v>
      </c>
      <c r="D474" s="7">
        <v>2003</v>
      </c>
      <c r="E474" s="7">
        <v>2004</v>
      </c>
      <c r="F474" s="70">
        <v>300</v>
      </c>
      <c r="G474" s="7">
        <v>5</v>
      </c>
      <c r="H474" s="7">
        <v>1</v>
      </c>
      <c r="I474" s="77">
        <v>262</v>
      </c>
      <c r="J474" s="77">
        <v>189</v>
      </c>
      <c r="K474" s="119" t="s">
        <v>95</v>
      </c>
      <c r="L474" s="7">
        <v>719</v>
      </c>
      <c r="M474" s="7">
        <v>1</v>
      </c>
      <c r="N474" s="7" t="s">
        <v>231</v>
      </c>
      <c r="O474" s="7">
        <v>1998</v>
      </c>
      <c r="P474" s="7">
        <v>1999</v>
      </c>
      <c r="Q474" s="70">
        <v>698</v>
      </c>
      <c r="R474" s="7">
        <v>10</v>
      </c>
      <c r="S474" s="7">
        <v>1</v>
      </c>
      <c r="T474" s="77">
        <v>5726</v>
      </c>
      <c r="U474" s="77">
        <v>5149</v>
      </c>
      <c r="V474" s="119" t="s">
        <v>95</v>
      </c>
      <c r="W474" s="7">
        <v>2365</v>
      </c>
      <c r="X474" s="7">
        <v>1</v>
      </c>
      <c r="Y474" s="7" t="s">
        <v>4</v>
      </c>
      <c r="Z474" s="7">
        <v>2000</v>
      </c>
      <c r="AA474" s="7">
        <v>2001</v>
      </c>
      <c r="AB474" s="70">
        <v>50</v>
      </c>
      <c r="AC474" s="7">
        <v>10</v>
      </c>
      <c r="AD474" s="7">
        <v>1</v>
      </c>
      <c r="AE474" s="77">
        <v>2047</v>
      </c>
      <c r="AF474" s="77">
        <v>1098</v>
      </c>
      <c r="AG474" s="127">
        <f t="shared" si="7"/>
        <v>0.65087440381558026</v>
      </c>
    </row>
    <row r="475" spans="1:33" x14ac:dyDescent="0.3">
      <c r="A475" s="7">
        <v>238</v>
      </c>
      <c r="B475" s="7">
        <v>1</v>
      </c>
      <c r="C475" s="7" t="s">
        <v>644</v>
      </c>
      <c r="D475" s="7">
        <v>2005</v>
      </c>
      <c r="E475" s="7">
        <v>2006</v>
      </c>
      <c r="F475" s="70">
        <f>1207.96-507.96</f>
        <v>700</v>
      </c>
      <c r="G475" s="7">
        <v>6</v>
      </c>
      <c r="H475" s="10">
        <v>1</v>
      </c>
      <c r="I475" s="67">
        <v>479</v>
      </c>
      <c r="J475" s="67">
        <v>229</v>
      </c>
      <c r="K475" s="119" t="s">
        <v>95</v>
      </c>
      <c r="L475" s="7">
        <v>727</v>
      </c>
      <c r="M475" s="7">
        <v>1</v>
      </c>
      <c r="N475" s="7" t="s">
        <v>260</v>
      </c>
      <c r="O475" s="7">
        <v>1998</v>
      </c>
      <c r="P475" s="7">
        <v>1999</v>
      </c>
      <c r="Q475" s="70">
        <v>310.3</v>
      </c>
      <c r="R475" s="7">
        <v>5</v>
      </c>
      <c r="S475" s="7">
        <v>0</v>
      </c>
      <c r="T475" s="77">
        <v>750</v>
      </c>
      <c r="U475" s="77">
        <v>900</v>
      </c>
      <c r="V475" s="119" t="s">
        <v>95</v>
      </c>
      <c r="W475" s="7">
        <v>516</v>
      </c>
      <c r="X475" s="7">
        <v>1</v>
      </c>
      <c r="Y475" s="7" t="s">
        <v>562</v>
      </c>
      <c r="Z475" s="7">
        <v>2005</v>
      </c>
      <c r="AA475" s="7">
        <v>2006</v>
      </c>
      <c r="AB475" s="70">
        <v>1500</v>
      </c>
      <c r="AC475" s="7">
        <v>10</v>
      </c>
      <c r="AD475" s="10">
        <v>1</v>
      </c>
      <c r="AE475" s="67">
        <v>123</v>
      </c>
      <c r="AF475" s="67">
        <v>66</v>
      </c>
      <c r="AG475" s="127">
        <f t="shared" si="7"/>
        <v>0.65079365079365081</v>
      </c>
    </row>
    <row r="476" spans="1:33" x14ac:dyDescent="0.3">
      <c r="A476" s="7">
        <v>238</v>
      </c>
      <c r="B476" s="7">
        <v>1</v>
      </c>
      <c r="C476" s="7" t="s">
        <v>417</v>
      </c>
      <c r="D476" s="7">
        <v>2011</v>
      </c>
      <c r="E476" s="7">
        <v>2012</v>
      </c>
      <c r="F476" s="7">
        <v>1207.96</v>
      </c>
      <c r="G476" s="7">
        <v>10</v>
      </c>
      <c r="H476" s="7">
        <v>1</v>
      </c>
      <c r="I476" s="77">
        <v>343</v>
      </c>
      <c r="J476" s="77">
        <v>45</v>
      </c>
      <c r="K476" s="119" t="s">
        <v>95</v>
      </c>
      <c r="L476" s="7">
        <v>742</v>
      </c>
      <c r="M476" s="7">
        <v>1</v>
      </c>
      <c r="N476" s="7" t="s">
        <v>348</v>
      </c>
      <c r="O476" s="7">
        <v>1998</v>
      </c>
      <c r="P476" s="7">
        <v>1999</v>
      </c>
      <c r="Q476" s="70">
        <v>332.07</v>
      </c>
      <c r="R476" s="7">
        <v>10</v>
      </c>
      <c r="S476" s="7">
        <v>1</v>
      </c>
      <c r="T476" s="77">
        <v>16215</v>
      </c>
      <c r="U476" s="77">
        <v>15830</v>
      </c>
      <c r="V476" s="119" t="s">
        <v>95</v>
      </c>
      <c r="W476" s="7">
        <v>700</v>
      </c>
      <c r="X476" s="7">
        <v>1</v>
      </c>
      <c r="Y476" s="7" t="s">
        <v>396</v>
      </c>
      <c r="Z476" s="7">
        <v>2002</v>
      </c>
      <c r="AA476" s="7">
        <v>2003</v>
      </c>
      <c r="AB476" s="70">
        <v>1</v>
      </c>
      <c r="AC476" s="7">
        <v>10</v>
      </c>
      <c r="AD476" s="7">
        <v>1</v>
      </c>
      <c r="AE476" s="77">
        <v>2765</v>
      </c>
      <c r="AF476" s="77">
        <v>1487</v>
      </c>
      <c r="AG476" s="127">
        <f t="shared" si="7"/>
        <v>0.65028222013170278</v>
      </c>
    </row>
    <row r="477" spans="1:33" x14ac:dyDescent="0.3">
      <c r="A477" s="7">
        <v>238</v>
      </c>
      <c r="B477" s="7">
        <v>1</v>
      </c>
      <c r="C477" s="7" t="s">
        <v>692</v>
      </c>
      <c r="D477" s="7">
        <v>2016</v>
      </c>
      <c r="E477" s="7">
        <v>2017</v>
      </c>
      <c r="F477" s="7">
        <v>409.6</v>
      </c>
      <c r="G477" s="7">
        <v>10</v>
      </c>
      <c r="H477" s="7">
        <v>1</v>
      </c>
      <c r="I477" s="77">
        <v>546</v>
      </c>
      <c r="J477" s="77">
        <v>372</v>
      </c>
      <c r="K477" s="119" t="s">
        <v>95</v>
      </c>
      <c r="L477" s="7">
        <v>745</v>
      </c>
      <c r="M477" s="7">
        <v>1</v>
      </c>
      <c r="N477" s="7" t="s">
        <v>476</v>
      </c>
      <c r="O477" s="7">
        <v>1998</v>
      </c>
      <c r="P477" s="7">
        <v>1999</v>
      </c>
      <c r="Q477" s="70">
        <v>315</v>
      </c>
      <c r="R477" s="7">
        <v>10</v>
      </c>
      <c r="S477" s="7">
        <v>1</v>
      </c>
      <c r="T477" s="77">
        <v>1754</v>
      </c>
      <c r="U477" s="77">
        <v>1652</v>
      </c>
      <c r="V477" s="119" t="s">
        <v>95</v>
      </c>
      <c r="W477" s="7">
        <v>199</v>
      </c>
      <c r="X477" s="7">
        <v>1</v>
      </c>
      <c r="Y477" s="7" t="s">
        <v>320</v>
      </c>
      <c r="Z477" s="7">
        <v>1995</v>
      </c>
      <c r="AA477" s="7">
        <v>1996</v>
      </c>
      <c r="AB477" s="70">
        <v>474.02</v>
      </c>
      <c r="AC477" s="7">
        <v>10</v>
      </c>
      <c r="AD477" s="7">
        <v>1</v>
      </c>
      <c r="AE477" s="77">
        <v>1807</v>
      </c>
      <c r="AF477" s="77">
        <v>972</v>
      </c>
      <c r="AG477" s="127">
        <f t="shared" si="7"/>
        <v>0.65023389708528245</v>
      </c>
    </row>
    <row r="478" spans="1:33" x14ac:dyDescent="0.3">
      <c r="A478" s="7">
        <v>239</v>
      </c>
      <c r="B478" s="7">
        <v>1</v>
      </c>
      <c r="C478" s="7" t="s">
        <v>271</v>
      </c>
      <c r="D478" s="7">
        <v>1992</v>
      </c>
      <c r="E478" s="7">
        <v>1993</v>
      </c>
      <c r="F478" s="70">
        <v>151.52000000000001</v>
      </c>
      <c r="G478" s="7">
        <v>5</v>
      </c>
      <c r="H478" s="7">
        <v>0</v>
      </c>
      <c r="I478" s="77" t="s">
        <v>763</v>
      </c>
      <c r="J478" s="77" t="s">
        <v>763</v>
      </c>
      <c r="K478" s="119" t="s">
        <v>95</v>
      </c>
      <c r="L478" s="7">
        <v>750</v>
      </c>
      <c r="M478" s="7">
        <v>1</v>
      </c>
      <c r="N478" s="7" t="s">
        <v>349</v>
      </c>
      <c r="O478" s="7">
        <v>1998</v>
      </c>
      <c r="P478" s="7">
        <v>1999</v>
      </c>
      <c r="Q478" s="70">
        <v>350</v>
      </c>
      <c r="R478" s="7">
        <v>10</v>
      </c>
      <c r="S478" s="7">
        <v>1</v>
      </c>
      <c r="T478" s="77">
        <v>2779</v>
      </c>
      <c r="U478" s="77">
        <v>2544</v>
      </c>
      <c r="V478" s="119" t="s">
        <v>95</v>
      </c>
      <c r="W478" s="7">
        <v>112</v>
      </c>
      <c r="X478" s="7">
        <v>1</v>
      </c>
      <c r="Y478" s="7" t="s">
        <v>412</v>
      </c>
      <c r="Z478" s="7">
        <v>1997</v>
      </c>
      <c r="AA478" s="7">
        <v>1998</v>
      </c>
      <c r="AB478" s="70">
        <v>176.45</v>
      </c>
      <c r="AC478" s="7">
        <v>8</v>
      </c>
      <c r="AD478" s="7">
        <v>1</v>
      </c>
      <c r="AE478" s="77">
        <v>4767</v>
      </c>
      <c r="AF478" s="77">
        <v>2566</v>
      </c>
      <c r="AG478" s="127">
        <f t="shared" si="7"/>
        <v>0.65007500340924584</v>
      </c>
    </row>
    <row r="479" spans="1:33" x14ac:dyDescent="0.3">
      <c r="A479" s="7">
        <v>239</v>
      </c>
      <c r="B479" s="7">
        <v>1</v>
      </c>
      <c r="C479" s="7" t="s">
        <v>271</v>
      </c>
      <c r="D479" s="7">
        <v>1996</v>
      </c>
      <c r="E479" s="7">
        <v>1997</v>
      </c>
      <c r="F479" s="70">
        <v>289.7</v>
      </c>
      <c r="G479" s="7">
        <v>5</v>
      </c>
      <c r="H479" s="7">
        <v>0</v>
      </c>
      <c r="I479" s="77">
        <v>817</v>
      </c>
      <c r="J479" s="77">
        <v>887</v>
      </c>
      <c r="K479" s="119" t="s">
        <v>95</v>
      </c>
      <c r="L479" s="7">
        <v>801</v>
      </c>
      <c r="M479" s="7">
        <v>1</v>
      </c>
      <c r="N479" s="7" t="s">
        <v>460</v>
      </c>
      <c r="O479" s="7">
        <v>1998</v>
      </c>
      <c r="P479" s="7">
        <v>1999</v>
      </c>
      <c r="Q479" s="70">
        <v>1318.3</v>
      </c>
      <c r="R479" s="7">
        <v>10</v>
      </c>
      <c r="S479" s="7">
        <v>1</v>
      </c>
      <c r="T479" s="77">
        <v>258</v>
      </c>
      <c r="U479" s="77">
        <v>205</v>
      </c>
      <c r="V479" s="119" t="s">
        <v>95</v>
      </c>
      <c r="W479" s="7">
        <v>390</v>
      </c>
      <c r="X479" s="7">
        <v>1</v>
      </c>
      <c r="Y479" s="7" t="s">
        <v>557</v>
      </c>
      <c r="Z479" s="7">
        <v>2016</v>
      </c>
      <c r="AA479" s="7">
        <v>2018</v>
      </c>
      <c r="AB479" s="7">
        <v>324.24</v>
      </c>
      <c r="AC479" s="7">
        <v>10</v>
      </c>
      <c r="AD479" s="7">
        <v>1</v>
      </c>
      <c r="AE479" s="77">
        <v>1209</v>
      </c>
      <c r="AF479" s="77">
        <v>651</v>
      </c>
      <c r="AG479" s="127">
        <f t="shared" si="7"/>
        <v>0.65</v>
      </c>
    </row>
    <row r="480" spans="1:33" x14ac:dyDescent="0.3">
      <c r="A480" s="7">
        <v>239</v>
      </c>
      <c r="B480" s="7">
        <v>1</v>
      </c>
      <c r="C480" s="7" t="s">
        <v>271</v>
      </c>
      <c r="D480" s="7">
        <v>1997</v>
      </c>
      <c r="E480" s="7">
        <v>1998</v>
      </c>
      <c r="F480" s="70">
        <v>279.35000000000002</v>
      </c>
      <c r="G480" s="7">
        <v>5</v>
      </c>
      <c r="H480" s="7">
        <v>1</v>
      </c>
      <c r="I480" s="77">
        <v>775</v>
      </c>
      <c r="J480" s="77">
        <v>267</v>
      </c>
      <c r="K480" s="119" t="s">
        <v>95</v>
      </c>
      <c r="L480" s="7">
        <v>806</v>
      </c>
      <c r="M480" s="7">
        <v>1</v>
      </c>
      <c r="N480" s="7" t="s">
        <v>305</v>
      </c>
      <c r="O480" s="7">
        <v>1998</v>
      </c>
      <c r="P480" s="7">
        <v>1999</v>
      </c>
      <c r="Q480" s="70">
        <v>350</v>
      </c>
      <c r="R480" s="7">
        <v>5</v>
      </c>
      <c r="S480" s="7">
        <v>1</v>
      </c>
      <c r="T480" s="77">
        <v>655</v>
      </c>
      <c r="U480" s="77">
        <v>395</v>
      </c>
      <c r="V480" s="119" t="s">
        <v>95</v>
      </c>
      <c r="W480" s="7">
        <v>2172</v>
      </c>
      <c r="X480" s="7">
        <v>1</v>
      </c>
      <c r="Y480" s="7" t="s">
        <v>461</v>
      </c>
      <c r="Z480" s="7">
        <v>2011</v>
      </c>
      <c r="AA480" s="7">
        <v>2012</v>
      </c>
      <c r="AB480" s="70">
        <v>126.24</v>
      </c>
      <c r="AC480" s="7">
        <v>10</v>
      </c>
      <c r="AD480" s="7">
        <v>1</v>
      </c>
      <c r="AE480" s="67">
        <v>618</v>
      </c>
      <c r="AF480" s="67">
        <v>333</v>
      </c>
      <c r="AG480" s="127">
        <f t="shared" si="7"/>
        <v>0.64984227129337535</v>
      </c>
    </row>
    <row r="481" spans="1:33" x14ac:dyDescent="0.3">
      <c r="A481" s="7">
        <v>239</v>
      </c>
      <c r="B481" s="7">
        <v>1</v>
      </c>
      <c r="C481" s="7" t="s">
        <v>271</v>
      </c>
      <c r="D481" s="7">
        <v>2001</v>
      </c>
      <c r="E481" s="7">
        <v>2002</v>
      </c>
      <c r="F481" s="70">
        <v>837</v>
      </c>
      <c r="G481" s="7">
        <v>10</v>
      </c>
      <c r="H481" s="7">
        <v>1</v>
      </c>
      <c r="I481" s="77">
        <v>795</v>
      </c>
      <c r="J481" s="77">
        <v>479</v>
      </c>
      <c r="K481" s="119" t="s">
        <v>95</v>
      </c>
      <c r="L481" s="7">
        <v>818</v>
      </c>
      <c r="M481" s="7">
        <v>1</v>
      </c>
      <c r="N481" s="7" t="s">
        <v>496</v>
      </c>
      <c r="O481" s="7">
        <v>1998</v>
      </c>
      <c r="P481" s="7">
        <v>1999</v>
      </c>
      <c r="Q481" s="70">
        <v>350</v>
      </c>
      <c r="R481" s="7">
        <v>5</v>
      </c>
      <c r="S481" s="7">
        <v>0</v>
      </c>
      <c r="T481" s="77">
        <v>400</v>
      </c>
      <c r="U481" s="77">
        <v>403</v>
      </c>
      <c r="V481" s="119" t="s">
        <v>95</v>
      </c>
      <c r="W481" s="7">
        <v>593</v>
      </c>
      <c r="X481" s="7">
        <v>1</v>
      </c>
      <c r="Y481" s="7" t="s">
        <v>526</v>
      </c>
      <c r="Z481" s="68">
        <v>2011</v>
      </c>
      <c r="AA481" s="73">
        <v>2012</v>
      </c>
      <c r="AB481" s="66">
        <v>100</v>
      </c>
      <c r="AC481" s="7">
        <v>10</v>
      </c>
      <c r="AD481" s="7">
        <v>1</v>
      </c>
      <c r="AE481" s="67">
        <v>1471</v>
      </c>
      <c r="AF481" s="67">
        <v>794</v>
      </c>
      <c r="AG481" s="127">
        <f t="shared" si="7"/>
        <v>0.64944812362030901</v>
      </c>
    </row>
    <row r="482" spans="1:33" x14ac:dyDescent="0.3">
      <c r="A482" s="7">
        <v>239</v>
      </c>
      <c r="B482" s="7">
        <v>1</v>
      </c>
      <c r="C482" s="7" t="s">
        <v>271</v>
      </c>
      <c r="D482" s="68">
        <v>2009</v>
      </c>
      <c r="E482" s="68">
        <v>2010</v>
      </c>
      <c r="F482" s="66">
        <v>100</v>
      </c>
      <c r="G482" s="68">
        <v>10</v>
      </c>
      <c r="H482" s="67">
        <v>1</v>
      </c>
      <c r="I482" s="67">
        <v>623</v>
      </c>
      <c r="J482" s="67">
        <v>502</v>
      </c>
      <c r="K482" s="119" t="s">
        <v>95</v>
      </c>
      <c r="L482" s="7">
        <v>820</v>
      </c>
      <c r="M482" s="7">
        <v>1</v>
      </c>
      <c r="N482" s="7" t="s">
        <v>353</v>
      </c>
      <c r="O482" s="7">
        <v>1998</v>
      </c>
      <c r="P482" s="7">
        <v>1999</v>
      </c>
      <c r="Q482" s="70">
        <v>350</v>
      </c>
      <c r="R482" s="7">
        <v>10</v>
      </c>
      <c r="S482" s="7">
        <v>1</v>
      </c>
      <c r="T482" s="77">
        <v>753</v>
      </c>
      <c r="U482" s="77">
        <v>535</v>
      </c>
      <c r="V482" s="119" t="s">
        <v>95</v>
      </c>
      <c r="W482" s="7">
        <v>2190</v>
      </c>
      <c r="X482" s="7">
        <v>1</v>
      </c>
      <c r="Y482" s="7" t="s">
        <v>442</v>
      </c>
      <c r="Z482" s="7">
        <v>2015</v>
      </c>
      <c r="AA482" s="7">
        <v>2016</v>
      </c>
      <c r="AB482" s="70">
        <v>1168.76</v>
      </c>
      <c r="AC482" s="7">
        <v>10</v>
      </c>
      <c r="AD482" s="7">
        <v>1</v>
      </c>
      <c r="AE482" s="67">
        <v>1289</v>
      </c>
      <c r="AF482" s="67">
        <v>696</v>
      </c>
      <c r="AG482" s="127">
        <f t="shared" si="7"/>
        <v>0.64937027707808559</v>
      </c>
    </row>
    <row r="483" spans="1:33" x14ac:dyDescent="0.3">
      <c r="A483" s="82">
        <v>239</v>
      </c>
      <c r="B483" s="82">
        <v>1</v>
      </c>
      <c r="C483" s="82" t="s">
        <v>120</v>
      </c>
      <c r="D483" s="7">
        <v>2018</v>
      </c>
      <c r="E483" s="82">
        <v>2020</v>
      </c>
      <c r="F483" s="128">
        <v>440.64</v>
      </c>
      <c r="G483" s="82">
        <v>10</v>
      </c>
      <c r="H483" s="7">
        <v>1</v>
      </c>
      <c r="I483" s="67">
        <v>958</v>
      </c>
      <c r="J483" s="67">
        <v>820</v>
      </c>
      <c r="K483" s="119" t="s">
        <v>95</v>
      </c>
      <c r="L483" s="7">
        <v>833</v>
      </c>
      <c r="M483" s="7">
        <v>1</v>
      </c>
      <c r="N483" s="7" t="s">
        <v>355</v>
      </c>
      <c r="O483" s="7">
        <v>1998</v>
      </c>
      <c r="P483" s="7">
        <v>1999</v>
      </c>
      <c r="Q483" s="70">
        <v>300</v>
      </c>
      <c r="R483" s="7">
        <v>5</v>
      </c>
      <c r="S483" s="7">
        <v>1</v>
      </c>
      <c r="T483" s="77">
        <v>19344</v>
      </c>
      <c r="U483" s="77">
        <v>13123</v>
      </c>
      <c r="V483" s="119" t="s">
        <v>95</v>
      </c>
      <c r="W483" s="7">
        <v>277</v>
      </c>
      <c r="X483" s="7">
        <v>1</v>
      </c>
      <c r="Y483" s="7" t="s">
        <v>375</v>
      </c>
      <c r="Z483" s="7">
        <v>2011</v>
      </c>
      <c r="AA483" s="10">
        <v>2013</v>
      </c>
      <c r="AB483" s="70">
        <v>573.46</v>
      </c>
      <c r="AC483" s="7">
        <v>10</v>
      </c>
      <c r="AD483" s="7">
        <v>1</v>
      </c>
      <c r="AE483" s="67">
        <v>2617</v>
      </c>
      <c r="AF483" s="67">
        <v>1414</v>
      </c>
      <c r="AG483" s="127">
        <f t="shared" si="7"/>
        <v>0.64921855618953117</v>
      </c>
    </row>
    <row r="484" spans="1:33" x14ac:dyDescent="0.3">
      <c r="A484" s="82">
        <v>239</v>
      </c>
      <c r="B484" s="82">
        <v>1</v>
      </c>
      <c r="C484" s="82" t="s">
        <v>120</v>
      </c>
      <c r="D484" s="7">
        <v>2018</v>
      </c>
      <c r="E484" s="82">
        <v>2020</v>
      </c>
      <c r="F484" s="128">
        <v>100</v>
      </c>
      <c r="G484" s="82">
        <v>10</v>
      </c>
      <c r="H484" s="7">
        <v>0</v>
      </c>
      <c r="I484" s="67">
        <v>709</v>
      </c>
      <c r="J484" s="67">
        <v>1071</v>
      </c>
      <c r="K484" s="119" t="s">
        <v>95</v>
      </c>
      <c r="L484" s="7">
        <v>833</v>
      </c>
      <c r="M484" s="7">
        <v>1</v>
      </c>
      <c r="N484" s="7" t="s">
        <v>355</v>
      </c>
      <c r="O484" s="7">
        <v>1998</v>
      </c>
      <c r="P484" s="7">
        <v>1999</v>
      </c>
      <c r="Q484" s="70">
        <v>100</v>
      </c>
      <c r="R484" s="7">
        <v>5</v>
      </c>
      <c r="S484" s="7">
        <v>1</v>
      </c>
      <c r="T484" s="77">
        <v>17347</v>
      </c>
      <c r="U484" s="77">
        <v>14059</v>
      </c>
      <c r="V484" s="119" t="s">
        <v>95</v>
      </c>
      <c r="W484" s="7">
        <v>300</v>
      </c>
      <c r="X484" s="7">
        <v>1</v>
      </c>
      <c r="Y484" s="7" t="s">
        <v>969</v>
      </c>
      <c r="Z484" s="7">
        <v>1997</v>
      </c>
      <c r="AA484" s="7">
        <v>1998</v>
      </c>
      <c r="AB484" s="70">
        <v>225</v>
      </c>
      <c r="AC484" s="7">
        <v>10</v>
      </c>
      <c r="AD484" s="7">
        <v>1</v>
      </c>
      <c r="AE484" s="77">
        <v>1122</v>
      </c>
      <c r="AF484" s="77">
        <v>608</v>
      </c>
      <c r="AG484" s="127">
        <f t="shared" si="7"/>
        <v>0.64855491329479764</v>
      </c>
    </row>
    <row r="485" spans="1:33" x14ac:dyDescent="0.3">
      <c r="A485" s="7">
        <v>241</v>
      </c>
      <c r="B485" s="7">
        <v>1</v>
      </c>
      <c r="C485" s="7" t="s">
        <v>272</v>
      </c>
      <c r="D485" s="7">
        <v>1992</v>
      </c>
      <c r="E485" s="7">
        <v>1993</v>
      </c>
      <c r="F485" s="70">
        <v>150</v>
      </c>
      <c r="G485" s="7">
        <v>5</v>
      </c>
      <c r="H485" s="7">
        <v>1</v>
      </c>
      <c r="I485" s="77" t="s">
        <v>763</v>
      </c>
      <c r="J485" s="77" t="s">
        <v>763</v>
      </c>
      <c r="K485" s="119" t="s">
        <v>95</v>
      </c>
      <c r="L485" s="7">
        <v>837</v>
      </c>
      <c r="M485" s="7">
        <v>1</v>
      </c>
      <c r="N485" s="7" t="s">
        <v>234</v>
      </c>
      <c r="O485" s="7">
        <v>1998</v>
      </c>
      <c r="P485" s="7">
        <v>1999</v>
      </c>
      <c r="Q485" s="70">
        <v>182.79</v>
      </c>
      <c r="R485" s="7">
        <v>10</v>
      </c>
      <c r="S485" s="7">
        <v>0</v>
      </c>
      <c r="T485" s="77">
        <v>685</v>
      </c>
      <c r="U485" s="77">
        <v>726</v>
      </c>
      <c r="V485" s="119" t="s">
        <v>95</v>
      </c>
      <c r="W485" s="7">
        <v>241</v>
      </c>
      <c r="X485" s="7">
        <v>1</v>
      </c>
      <c r="Y485" s="7" t="s">
        <v>272</v>
      </c>
      <c r="Z485" s="7">
        <v>2013</v>
      </c>
      <c r="AA485" s="7">
        <v>2015</v>
      </c>
      <c r="AB485" s="7">
        <v>1165.74</v>
      </c>
      <c r="AC485" s="7">
        <v>7</v>
      </c>
      <c r="AD485" s="7">
        <v>1</v>
      </c>
      <c r="AE485" s="77">
        <v>1649</v>
      </c>
      <c r="AF485" s="77">
        <v>895</v>
      </c>
      <c r="AG485" s="127">
        <f t="shared" si="7"/>
        <v>0.64819182389937102</v>
      </c>
    </row>
    <row r="486" spans="1:33" x14ac:dyDescent="0.3">
      <c r="A486" s="7">
        <v>241</v>
      </c>
      <c r="B486" s="7">
        <v>1</v>
      </c>
      <c r="C486" s="7" t="s">
        <v>272</v>
      </c>
      <c r="D486" s="7">
        <v>1996</v>
      </c>
      <c r="E486" s="7">
        <v>1998</v>
      </c>
      <c r="F486" s="70">
        <v>150</v>
      </c>
      <c r="G486" s="7">
        <v>10</v>
      </c>
      <c r="H486" s="7">
        <v>1</v>
      </c>
      <c r="I486" s="77">
        <v>6503</v>
      </c>
      <c r="J486" s="77">
        <v>4465</v>
      </c>
      <c r="K486" s="119" t="s">
        <v>95</v>
      </c>
      <c r="L486" s="7">
        <v>852</v>
      </c>
      <c r="M486" s="7">
        <v>1</v>
      </c>
      <c r="N486" s="7" t="s">
        <v>263</v>
      </c>
      <c r="O486" s="7">
        <v>1998</v>
      </c>
      <c r="P486" s="7">
        <v>1999</v>
      </c>
      <c r="Q486" s="70">
        <v>800</v>
      </c>
      <c r="R486" s="7">
        <v>10</v>
      </c>
      <c r="S486" s="7">
        <v>1</v>
      </c>
      <c r="T486" s="77">
        <v>241</v>
      </c>
      <c r="U486" s="77">
        <v>169</v>
      </c>
      <c r="V486" s="119" t="s">
        <v>95</v>
      </c>
      <c r="W486" s="7">
        <v>2856</v>
      </c>
      <c r="X486" s="7">
        <v>1</v>
      </c>
      <c r="Y486" s="7" t="s">
        <v>625</v>
      </c>
      <c r="Z486" s="7">
        <v>2003</v>
      </c>
      <c r="AA486" s="7">
        <v>2005</v>
      </c>
      <c r="AB486" s="70">
        <v>1000</v>
      </c>
      <c r="AC486" s="7">
        <v>10</v>
      </c>
      <c r="AD486" s="7">
        <v>1</v>
      </c>
      <c r="AE486" s="77">
        <v>302</v>
      </c>
      <c r="AF486" s="77">
        <v>164</v>
      </c>
      <c r="AG486" s="127">
        <f t="shared" si="7"/>
        <v>0.64806866952789699</v>
      </c>
    </row>
    <row r="487" spans="1:33" x14ac:dyDescent="0.3">
      <c r="A487" s="7">
        <v>241</v>
      </c>
      <c r="B487" s="7">
        <v>1</v>
      </c>
      <c r="C487" s="7" t="s">
        <v>272</v>
      </c>
      <c r="D487" s="7">
        <v>2001</v>
      </c>
      <c r="E487" s="7">
        <v>2002</v>
      </c>
      <c r="F487" s="70">
        <v>358</v>
      </c>
      <c r="G487" s="7">
        <v>10</v>
      </c>
      <c r="H487" s="7">
        <v>0</v>
      </c>
      <c r="I487" s="77">
        <v>2794</v>
      </c>
      <c r="J487" s="77">
        <v>4233</v>
      </c>
      <c r="K487" s="119" t="s">
        <v>95</v>
      </c>
      <c r="L487" s="7">
        <v>877</v>
      </c>
      <c r="M487" s="7">
        <v>1</v>
      </c>
      <c r="N487" s="7" t="s">
        <v>261</v>
      </c>
      <c r="O487" s="7">
        <v>1998</v>
      </c>
      <c r="P487" s="7">
        <v>1999</v>
      </c>
      <c r="Q487" s="70">
        <v>217.16</v>
      </c>
      <c r="R487" s="7">
        <v>10</v>
      </c>
      <c r="S487" s="7">
        <v>0</v>
      </c>
      <c r="T487" s="77">
        <v>3292</v>
      </c>
      <c r="U487" s="77">
        <v>6302</v>
      </c>
      <c r="V487" s="119" t="s">
        <v>95</v>
      </c>
      <c r="W487" s="7">
        <v>276</v>
      </c>
      <c r="X487" s="7">
        <v>1</v>
      </c>
      <c r="Y487" s="7" t="s">
        <v>544</v>
      </c>
      <c r="Z487" s="68">
        <v>2007</v>
      </c>
      <c r="AA487" s="73">
        <v>2008</v>
      </c>
      <c r="AB487" s="66">
        <v>436.29</v>
      </c>
      <c r="AC487" s="7">
        <v>10</v>
      </c>
      <c r="AD487" s="67">
        <v>1</v>
      </c>
      <c r="AE487" s="67">
        <v>5106</v>
      </c>
      <c r="AF487" s="77">
        <v>2773</v>
      </c>
      <c r="AG487" s="127">
        <f t="shared" si="7"/>
        <v>0.64805178322122092</v>
      </c>
    </row>
    <row r="488" spans="1:33" x14ac:dyDescent="0.3">
      <c r="A488" s="7">
        <v>241</v>
      </c>
      <c r="B488" s="7">
        <v>1</v>
      </c>
      <c r="C488" s="7" t="s">
        <v>272</v>
      </c>
      <c r="D488" s="7">
        <v>2002</v>
      </c>
      <c r="E488" s="7">
        <v>2003</v>
      </c>
      <c r="F488" s="70">
        <v>365</v>
      </c>
      <c r="G488" s="7">
        <v>5</v>
      </c>
      <c r="H488" s="7">
        <v>1</v>
      </c>
      <c r="I488" s="77">
        <v>6227</v>
      </c>
      <c r="J488" s="77">
        <v>4577</v>
      </c>
      <c r="K488" s="119" t="s">
        <v>95</v>
      </c>
      <c r="L488" s="7">
        <v>881</v>
      </c>
      <c r="M488" s="7">
        <v>1</v>
      </c>
      <c r="N488" s="7" t="s">
        <v>359</v>
      </c>
      <c r="O488" s="7">
        <v>1998</v>
      </c>
      <c r="P488" s="7">
        <v>1999</v>
      </c>
      <c r="Q488" s="70">
        <v>35</v>
      </c>
      <c r="R488" s="7">
        <v>10</v>
      </c>
      <c r="S488" s="7">
        <v>1</v>
      </c>
      <c r="T488" s="77">
        <v>977</v>
      </c>
      <c r="U488" s="77">
        <v>865</v>
      </c>
      <c r="V488" s="119" t="s">
        <v>95</v>
      </c>
      <c r="W488" s="7">
        <v>640</v>
      </c>
      <c r="X488" s="7">
        <v>1</v>
      </c>
      <c r="Y488" s="7" t="s">
        <v>614</v>
      </c>
      <c r="Z488" s="68">
        <v>2007</v>
      </c>
      <c r="AA488" s="73">
        <v>2008</v>
      </c>
      <c r="AB488" s="66">
        <v>500</v>
      </c>
      <c r="AC488" s="7">
        <v>10</v>
      </c>
      <c r="AD488" s="67">
        <v>1</v>
      </c>
      <c r="AE488" s="67">
        <v>479</v>
      </c>
      <c r="AF488" s="77">
        <v>261</v>
      </c>
      <c r="AG488" s="127">
        <f t="shared" si="7"/>
        <v>0.64729729729729735</v>
      </c>
    </row>
    <row r="489" spans="1:33" x14ac:dyDescent="0.3">
      <c r="A489" s="7">
        <v>241</v>
      </c>
      <c r="B489" s="7">
        <v>1</v>
      </c>
      <c r="C489" s="7" t="s">
        <v>272</v>
      </c>
      <c r="D489" s="7">
        <v>2002</v>
      </c>
      <c r="E489" s="7">
        <v>2003</v>
      </c>
      <c r="F489" s="70">
        <v>125</v>
      </c>
      <c r="G489" s="7">
        <v>5</v>
      </c>
      <c r="H489" s="7">
        <v>1</v>
      </c>
      <c r="I489" s="77">
        <v>5825</v>
      </c>
      <c r="J489" s="77">
        <v>4919</v>
      </c>
      <c r="K489" s="119" t="s">
        <v>95</v>
      </c>
      <c r="L489" s="7">
        <v>883</v>
      </c>
      <c r="M489" s="7">
        <v>1</v>
      </c>
      <c r="N489" s="7" t="s">
        <v>361</v>
      </c>
      <c r="O489" s="7">
        <v>1998</v>
      </c>
      <c r="P489" s="7">
        <v>2000</v>
      </c>
      <c r="Q489" s="70">
        <v>230</v>
      </c>
      <c r="R489" s="7">
        <v>10</v>
      </c>
      <c r="S489" s="7">
        <v>1</v>
      </c>
      <c r="T489" s="77">
        <v>1697</v>
      </c>
      <c r="U489" s="77">
        <v>1583</v>
      </c>
      <c r="V489" s="119" t="s">
        <v>95</v>
      </c>
      <c r="W489" s="7">
        <v>197</v>
      </c>
      <c r="X489" s="7">
        <v>1</v>
      </c>
      <c r="Y489" s="7" t="s">
        <v>888</v>
      </c>
      <c r="Z489" s="7">
        <v>2016</v>
      </c>
      <c r="AA489" s="7">
        <v>2018</v>
      </c>
      <c r="AB489" s="7">
        <v>964.82</v>
      </c>
      <c r="AC489" s="7">
        <v>10</v>
      </c>
      <c r="AD489" s="7">
        <v>1</v>
      </c>
      <c r="AE489" s="77">
        <v>15170</v>
      </c>
      <c r="AF489" s="77">
        <v>8272</v>
      </c>
      <c r="AG489" s="127">
        <f t="shared" si="7"/>
        <v>0.6471290845490999</v>
      </c>
    </row>
    <row r="490" spans="1:33" x14ac:dyDescent="0.3">
      <c r="A490" s="7">
        <v>241</v>
      </c>
      <c r="B490" s="7">
        <v>1</v>
      </c>
      <c r="C490" s="7" t="s">
        <v>272</v>
      </c>
      <c r="D490" s="7">
        <v>2006</v>
      </c>
      <c r="E490" s="10">
        <v>2007</v>
      </c>
      <c r="F490" s="70">
        <v>460</v>
      </c>
      <c r="G490" s="10">
        <v>5</v>
      </c>
      <c r="H490" s="7">
        <v>0</v>
      </c>
      <c r="I490" s="67">
        <v>4568</v>
      </c>
      <c r="J490" s="67">
        <v>6407</v>
      </c>
      <c r="K490" s="119" t="s">
        <v>95</v>
      </c>
      <c r="L490" s="7">
        <v>885</v>
      </c>
      <c r="M490" s="7">
        <v>1</v>
      </c>
      <c r="N490" s="7" t="s">
        <v>362</v>
      </c>
      <c r="O490" s="7">
        <v>1998</v>
      </c>
      <c r="P490" s="7">
        <v>1999</v>
      </c>
      <c r="Q490" s="70">
        <v>350</v>
      </c>
      <c r="R490" s="7">
        <v>10</v>
      </c>
      <c r="S490" s="7">
        <v>1</v>
      </c>
      <c r="T490" s="77">
        <v>2379</v>
      </c>
      <c r="U490" s="77">
        <v>1857</v>
      </c>
      <c r="V490" s="119" t="s">
        <v>95</v>
      </c>
      <c r="W490" s="7">
        <v>2752</v>
      </c>
      <c r="X490" s="7">
        <v>1</v>
      </c>
      <c r="Y490" s="7" t="s">
        <v>622</v>
      </c>
      <c r="Z490" s="7">
        <v>2016</v>
      </c>
      <c r="AA490" s="7">
        <v>2018</v>
      </c>
      <c r="AB490" s="7">
        <v>601.04999999999995</v>
      </c>
      <c r="AC490" s="7">
        <v>10</v>
      </c>
      <c r="AD490" s="7">
        <v>1</v>
      </c>
      <c r="AE490" s="77">
        <v>3819</v>
      </c>
      <c r="AF490" s="77">
        <v>2083</v>
      </c>
      <c r="AG490" s="127">
        <f t="shared" si="7"/>
        <v>0.64706879024059638</v>
      </c>
    </row>
    <row r="491" spans="1:33" x14ac:dyDescent="0.3">
      <c r="A491" s="7">
        <v>241</v>
      </c>
      <c r="B491" s="7">
        <v>1</v>
      </c>
      <c r="C491" s="7" t="s">
        <v>272</v>
      </c>
      <c r="D491" s="68">
        <v>2007</v>
      </c>
      <c r="E491" s="73">
        <v>2008</v>
      </c>
      <c r="F491" s="66">
        <v>869</v>
      </c>
      <c r="G491" s="7">
        <v>7</v>
      </c>
      <c r="H491" s="67">
        <v>1</v>
      </c>
      <c r="I491" s="67">
        <v>5014</v>
      </c>
      <c r="J491" s="77">
        <v>3522</v>
      </c>
      <c r="K491" s="119" t="s">
        <v>95</v>
      </c>
      <c r="L491" s="7">
        <v>2134</v>
      </c>
      <c r="M491" s="7">
        <v>1</v>
      </c>
      <c r="N491" s="7" t="s">
        <v>404</v>
      </c>
      <c r="O491" s="7">
        <v>1998</v>
      </c>
      <c r="P491" s="7">
        <v>2000</v>
      </c>
      <c r="Q491" s="70">
        <v>370</v>
      </c>
      <c r="R491" s="7">
        <v>10</v>
      </c>
      <c r="S491" s="7">
        <v>1</v>
      </c>
      <c r="T491" s="77">
        <v>1915</v>
      </c>
      <c r="U491" s="77">
        <v>1512</v>
      </c>
      <c r="V491" s="119" t="s">
        <v>95</v>
      </c>
      <c r="W491" s="7">
        <v>507</v>
      </c>
      <c r="X491" s="7">
        <v>1</v>
      </c>
      <c r="Y491" s="7" t="s">
        <v>331</v>
      </c>
      <c r="Z491" s="7">
        <v>2013</v>
      </c>
      <c r="AA491" s="7">
        <v>2014</v>
      </c>
      <c r="AB491" s="7">
        <v>450</v>
      </c>
      <c r="AC491" s="7">
        <v>3</v>
      </c>
      <c r="AD491" s="7">
        <v>1</v>
      </c>
      <c r="AE491" s="77">
        <v>339</v>
      </c>
      <c r="AF491" s="77">
        <v>185</v>
      </c>
      <c r="AG491" s="127">
        <f t="shared" si="7"/>
        <v>0.64694656488549618</v>
      </c>
    </row>
    <row r="492" spans="1:33" x14ac:dyDescent="0.3">
      <c r="A492" s="7">
        <v>241</v>
      </c>
      <c r="B492" s="7">
        <v>1</v>
      </c>
      <c r="C492" s="7" t="s">
        <v>272</v>
      </c>
      <c r="D492" s="68">
        <v>2007</v>
      </c>
      <c r="E492" s="73">
        <v>2008</v>
      </c>
      <c r="F492" s="66">
        <v>89</v>
      </c>
      <c r="G492" s="7">
        <v>7</v>
      </c>
      <c r="H492" s="67">
        <v>1</v>
      </c>
      <c r="I492" s="67">
        <v>4674</v>
      </c>
      <c r="J492" s="77">
        <v>3795</v>
      </c>
      <c r="K492" s="119" t="s">
        <v>95</v>
      </c>
      <c r="L492" s="7">
        <v>2154</v>
      </c>
      <c r="M492" s="7">
        <v>1</v>
      </c>
      <c r="N492" s="7" t="s">
        <v>365</v>
      </c>
      <c r="O492" s="7">
        <v>1998</v>
      </c>
      <c r="P492" s="7">
        <v>1999</v>
      </c>
      <c r="Q492" s="70">
        <v>247.38</v>
      </c>
      <c r="R492" s="7">
        <v>10</v>
      </c>
      <c r="S492" s="7">
        <v>1</v>
      </c>
      <c r="T492" s="77">
        <v>2391</v>
      </c>
      <c r="U492" s="77">
        <v>2202</v>
      </c>
      <c r="V492" s="119" t="s">
        <v>95</v>
      </c>
      <c r="W492" s="7">
        <v>94</v>
      </c>
      <c r="X492" s="7">
        <v>1</v>
      </c>
      <c r="Y492" s="7" t="s">
        <v>368</v>
      </c>
      <c r="Z492" s="7">
        <v>1994</v>
      </c>
      <c r="AA492" s="7">
        <v>1995</v>
      </c>
      <c r="AB492" s="70">
        <v>424.12</v>
      </c>
      <c r="AC492" s="7">
        <v>10</v>
      </c>
      <c r="AD492" s="7">
        <v>1</v>
      </c>
      <c r="AE492" s="77">
        <v>3011</v>
      </c>
      <c r="AF492" s="77">
        <v>1647</v>
      </c>
      <c r="AG492" s="127">
        <f t="shared" si="7"/>
        <v>0.64641477028767713</v>
      </c>
    </row>
    <row r="493" spans="1:33" x14ac:dyDescent="0.3">
      <c r="A493" s="7">
        <v>241</v>
      </c>
      <c r="B493" s="7">
        <v>1</v>
      </c>
      <c r="C493" s="7" t="s">
        <v>272</v>
      </c>
      <c r="D493" s="7">
        <v>2013</v>
      </c>
      <c r="E493" s="7">
        <v>2015</v>
      </c>
      <c r="F493" s="7">
        <v>1165.74</v>
      </c>
      <c r="G493" s="7">
        <v>7</v>
      </c>
      <c r="H493" s="7">
        <v>1</v>
      </c>
      <c r="I493" s="77">
        <v>1649</v>
      </c>
      <c r="J493" s="77">
        <v>895</v>
      </c>
      <c r="K493" s="119" t="s">
        <v>95</v>
      </c>
      <c r="L493" s="7">
        <v>2170</v>
      </c>
      <c r="M493" s="7">
        <v>1</v>
      </c>
      <c r="N493" s="7" t="s">
        <v>480</v>
      </c>
      <c r="O493" s="7">
        <v>1998</v>
      </c>
      <c r="P493" s="7">
        <v>1999</v>
      </c>
      <c r="Q493" s="70">
        <v>350</v>
      </c>
      <c r="R493" s="7">
        <v>10</v>
      </c>
      <c r="S493" s="7">
        <v>0</v>
      </c>
      <c r="T493" s="77">
        <v>1956</v>
      </c>
      <c r="U493" s="77">
        <v>1978</v>
      </c>
      <c r="V493" s="119" t="s">
        <v>95</v>
      </c>
      <c r="W493" s="7">
        <v>356</v>
      </c>
      <c r="X493" s="7">
        <v>1</v>
      </c>
      <c r="Y493" s="7" t="s">
        <v>601</v>
      </c>
      <c r="Z493" s="7">
        <v>2016</v>
      </c>
      <c r="AA493" s="7">
        <v>2017</v>
      </c>
      <c r="AB493" s="7">
        <v>1725.06</v>
      </c>
      <c r="AC493" s="7">
        <v>10</v>
      </c>
      <c r="AD493" s="7">
        <v>1</v>
      </c>
      <c r="AE493" s="77">
        <v>295</v>
      </c>
      <c r="AF493" s="77">
        <v>162</v>
      </c>
      <c r="AG493" s="127">
        <f t="shared" si="7"/>
        <v>0.64551422319474838</v>
      </c>
    </row>
    <row r="494" spans="1:33" x14ac:dyDescent="0.3">
      <c r="A494" s="7">
        <v>242</v>
      </c>
      <c r="B494" s="7">
        <v>1</v>
      </c>
      <c r="C494" s="7" t="s">
        <v>626</v>
      </c>
      <c r="D494" s="7">
        <v>2004</v>
      </c>
      <c r="E494" s="7">
        <v>2005</v>
      </c>
      <c r="F494" s="70">
        <v>478</v>
      </c>
      <c r="G494" s="7">
        <v>10</v>
      </c>
      <c r="H494" s="7">
        <v>1</v>
      </c>
      <c r="I494" s="77">
        <v>568</v>
      </c>
      <c r="J494" s="77">
        <v>348</v>
      </c>
      <c r="K494" s="119" t="s">
        <v>95</v>
      </c>
      <c r="L494" s="7">
        <v>2310</v>
      </c>
      <c r="M494" s="7">
        <v>1</v>
      </c>
      <c r="N494" s="7" t="s">
        <v>481</v>
      </c>
      <c r="O494" s="7">
        <v>1998</v>
      </c>
      <c r="P494" s="7">
        <v>1999</v>
      </c>
      <c r="Q494" s="70">
        <v>300</v>
      </c>
      <c r="R494" s="7">
        <v>5</v>
      </c>
      <c r="S494" s="7">
        <v>1</v>
      </c>
      <c r="T494" s="77">
        <v>1994</v>
      </c>
      <c r="U494" s="77">
        <v>1512</v>
      </c>
      <c r="V494" s="119" t="s">
        <v>95</v>
      </c>
      <c r="W494" s="7">
        <v>2171</v>
      </c>
      <c r="X494" s="7">
        <v>1</v>
      </c>
      <c r="Y494" s="7" t="s">
        <v>638</v>
      </c>
      <c r="Z494" s="7">
        <v>2004</v>
      </c>
      <c r="AA494" s="7">
        <v>2006</v>
      </c>
      <c r="AB494" s="70">
        <f>2334.56-2334.56</f>
        <v>0</v>
      </c>
      <c r="AC494" s="7">
        <v>10</v>
      </c>
      <c r="AD494" s="7">
        <v>1</v>
      </c>
      <c r="AE494" s="77">
        <v>788</v>
      </c>
      <c r="AF494" s="77">
        <v>433</v>
      </c>
      <c r="AG494" s="127">
        <f t="shared" si="7"/>
        <v>0.64537264537264538</v>
      </c>
    </row>
    <row r="495" spans="1:33" x14ac:dyDescent="0.3">
      <c r="A495" s="7">
        <v>242</v>
      </c>
      <c r="B495" s="7">
        <v>1</v>
      </c>
      <c r="C495" s="7" t="s">
        <v>626</v>
      </c>
      <c r="D495" s="7">
        <v>2013</v>
      </c>
      <c r="E495" s="7">
        <v>2014</v>
      </c>
      <c r="F495" s="7">
        <v>278.79999999999995</v>
      </c>
      <c r="G495" s="7">
        <v>10</v>
      </c>
      <c r="H495" s="7">
        <v>1</v>
      </c>
      <c r="I495" s="77">
        <v>309</v>
      </c>
      <c r="J495" s="77">
        <v>64</v>
      </c>
      <c r="K495" s="119" t="s">
        <v>95</v>
      </c>
      <c r="L495" s="7">
        <v>2342</v>
      </c>
      <c r="M495" s="7">
        <v>1</v>
      </c>
      <c r="N495" s="7" t="s">
        <v>443</v>
      </c>
      <c r="O495" s="7">
        <v>1998</v>
      </c>
      <c r="P495" s="7">
        <v>1999</v>
      </c>
      <c r="Q495" s="70">
        <v>400</v>
      </c>
      <c r="R495" s="7">
        <v>10</v>
      </c>
      <c r="S495" s="7">
        <v>1</v>
      </c>
      <c r="T495" s="77">
        <v>1513</v>
      </c>
      <c r="U495" s="77">
        <v>1437</v>
      </c>
      <c r="V495" s="119" t="s">
        <v>95</v>
      </c>
      <c r="W495" s="7">
        <v>361</v>
      </c>
      <c r="X495" s="7">
        <v>1</v>
      </c>
      <c r="Y495" s="7" t="s">
        <v>612</v>
      </c>
      <c r="Z495" s="7">
        <v>2017</v>
      </c>
      <c r="AA495" s="7">
        <v>2018</v>
      </c>
      <c r="AB495" s="7">
        <v>834</v>
      </c>
      <c r="AC495" s="7">
        <v>10</v>
      </c>
      <c r="AD495" s="7">
        <v>1</v>
      </c>
      <c r="AE495" s="77">
        <v>1052</v>
      </c>
      <c r="AF495" s="77">
        <v>579</v>
      </c>
      <c r="AG495" s="127">
        <f t="shared" si="7"/>
        <v>0.64500306560392395</v>
      </c>
    </row>
    <row r="496" spans="1:33" x14ac:dyDescent="0.3">
      <c r="A496" s="7">
        <v>243</v>
      </c>
      <c r="B496" s="7">
        <v>1</v>
      </c>
      <c r="C496" s="7" t="s">
        <v>418</v>
      </c>
      <c r="D496" s="7">
        <v>1995</v>
      </c>
      <c r="E496" s="7">
        <v>1996</v>
      </c>
      <c r="F496" s="70">
        <v>310.10000000000002</v>
      </c>
      <c r="G496" s="7">
        <v>5</v>
      </c>
      <c r="H496" s="7">
        <v>1</v>
      </c>
      <c r="I496" s="77">
        <v>115</v>
      </c>
      <c r="J496" s="77">
        <v>26</v>
      </c>
      <c r="K496" s="119" t="s">
        <v>95</v>
      </c>
      <c r="L496" s="7">
        <v>2397</v>
      </c>
      <c r="M496" s="7">
        <v>1</v>
      </c>
      <c r="N496" s="7" t="s">
        <v>497</v>
      </c>
      <c r="O496" s="7">
        <v>1998</v>
      </c>
      <c r="P496" s="7">
        <v>1999</v>
      </c>
      <c r="Q496" s="70">
        <v>350</v>
      </c>
      <c r="R496" s="7">
        <v>3</v>
      </c>
      <c r="S496" s="7">
        <v>1</v>
      </c>
      <c r="T496" s="77">
        <v>1997</v>
      </c>
      <c r="U496" s="77">
        <v>1281</v>
      </c>
      <c r="V496" s="119" t="s">
        <v>95</v>
      </c>
      <c r="W496" s="7">
        <v>390</v>
      </c>
      <c r="X496" s="7">
        <v>1</v>
      </c>
      <c r="Y496" s="7" t="s">
        <v>557</v>
      </c>
      <c r="Z496" s="7">
        <v>2001</v>
      </c>
      <c r="AA496" s="7">
        <v>2002</v>
      </c>
      <c r="AB496" s="70">
        <v>126</v>
      </c>
      <c r="AC496" s="7">
        <v>10</v>
      </c>
      <c r="AD496" s="7">
        <v>1</v>
      </c>
      <c r="AE496" s="77">
        <v>899</v>
      </c>
      <c r="AF496" s="77">
        <v>495</v>
      </c>
      <c r="AG496" s="127">
        <f t="shared" si="7"/>
        <v>0.6449067431850789</v>
      </c>
    </row>
    <row r="497" spans="1:33" x14ac:dyDescent="0.3">
      <c r="A497" s="7">
        <v>245</v>
      </c>
      <c r="B497" s="7">
        <v>1</v>
      </c>
      <c r="C497" s="7" t="s">
        <v>373</v>
      </c>
      <c r="D497" s="7">
        <v>1994</v>
      </c>
      <c r="E497" s="7">
        <v>1995</v>
      </c>
      <c r="F497" s="70">
        <v>681</v>
      </c>
      <c r="G497" s="7">
        <v>10</v>
      </c>
      <c r="H497" s="7">
        <v>1</v>
      </c>
      <c r="I497" s="77">
        <v>506</v>
      </c>
      <c r="J497" s="77">
        <v>369</v>
      </c>
      <c r="K497" s="119" t="s">
        <v>95</v>
      </c>
      <c r="L497" s="7">
        <v>2759</v>
      </c>
      <c r="M497" s="7">
        <v>1</v>
      </c>
      <c r="N497" s="7" t="s">
        <v>498</v>
      </c>
      <c r="O497" s="7">
        <v>1998</v>
      </c>
      <c r="P497" s="7">
        <v>1999</v>
      </c>
      <c r="Q497" s="70">
        <v>315</v>
      </c>
      <c r="R497" s="7">
        <v>10</v>
      </c>
      <c r="S497" s="7">
        <v>1</v>
      </c>
      <c r="T497" s="77">
        <v>677</v>
      </c>
      <c r="U497" s="77">
        <v>578</v>
      </c>
      <c r="V497" s="119" t="s">
        <v>95</v>
      </c>
      <c r="W497" s="7">
        <v>108</v>
      </c>
      <c r="X497" s="7">
        <v>1</v>
      </c>
      <c r="Y497" s="7" t="s">
        <v>597</v>
      </c>
      <c r="Z497" s="7">
        <v>2003</v>
      </c>
      <c r="AA497" s="7">
        <v>2004</v>
      </c>
      <c r="AB497" s="70">
        <v>500</v>
      </c>
      <c r="AC497" s="7">
        <v>5</v>
      </c>
      <c r="AD497" s="7">
        <v>1</v>
      </c>
      <c r="AE497" s="77">
        <v>991</v>
      </c>
      <c r="AF497" s="77">
        <v>546</v>
      </c>
      <c r="AG497" s="127">
        <f t="shared" si="7"/>
        <v>0.64476252439817827</v>
      </c>
    </row>
    <row r="498" spans="1:33" x14ac:dyDescent="0.3">
      <c r="A498" s="7">
        <v>252</v>
      </c>
      <c r="B498" s="7">
        <v>1</v>
      </c>
      <c r="C498" s="7" t="s">
        <v>273</v>
      </c>
      <c r="D498" s="7">
        <v>1992</v>
      </c>
      <c r="E498" s="7">
        <v>1993</v>
      </c>
      <c r="F498" s="70">
        <v>320</v>
      </c>
      <c r="G498" s="7">
        <v>5</v>
      </c>
      <c r="H498" s="7">
        <v>1</v>
      </c>
      <c r="I498" s="77" t="s">
        <v>763</v>
      </c>
      <c r="J498" s="77" t="s">
        <v>763</v>
      </c>
      <c r="K498" s="119" t="s">
        <v>95</v>
      </c>
      <c r="L498" s="7">
        <v>2860</v>
      </c>
      <c r="M498" s="7">
        <v>1</v>
      </c>
      <c r="N498" s="7" t="s">
        <v>499</v>
      </c>
      <c r="O498" s="7">
        <v>1998</v>
      </c>
      <c r="P498" s="7">
        <v>1999</v>
      </c>
      <c r="Q498" s="70">
        <v>455</v>
      </c>
      <c r="R498" s="7">
        <v>5</v>
      </c>
      <c r="S498" s="7">
        <v>0</v>
      </c>
      <c r="T498" s="77">
        <v>2084</v>
      </c>
      <c r="U498" s="77">
        <v>2421</v>
      </c>
      <c r="V498" s="119" t="s">
        <v>95</v>
      </c>
      <c r="W498" s="7">
        <v>77</v>
      </c>
      <c r="X498" s="7">
        <v>1</v>
      </c>
      <c r="Y498" s="7" t="s">
        <v>266</v>
      </c>
      <c r="Z498" s="7">
        <v>1997</v>
      </c>
      <c r="AA498" s="7">
        <v>1998</v>
      </c>
      <c r="AB498" s="70">
        <v>305</v>
      </c>
      <c r="AC498" s="7">
        <v>5</v>
      </c>
      <c r="AD498" s="7">
        <v>1</v>
      </c>
      <c r="AE498" s="77">
        <v>3421</v>
      </c>
      <c r="AF498" s="77">
        <v>1885</v>
      </c>
      <c r="AG498" s="127">
        <f t="shared" si="7"/>
        <v>0.64474180173388618</v>
      </c>
    </row>
    <row r="499" spans="1:33" x14ac:dyDescent="0.3">
      <c r="A499" s="7">
        <v>252</v>
      </c>
      <c r="B499" s="7">
        <v>1</v>
      </c>
      <c r="C499" s="7" t="s">
        <v>273</v>
      </c>
      <c r="D499" s="7">
        <v>2000</v>
      </c>
      <c r="E499" s="7">
        <v>2001</v>
      </c>
      <c r="F499" s="70">
        <v>415</v>
      </c>
      <c r="G499" s="7">
        <v>10</v>
      </c>
      <c r="H499" s="7">
        <v>1</v>
      </c>
      <c r="I499" s="77">
        <v>2725</v>
      </c>
      <c r="J499" s="77">
        <v>1117</v>
      </c>
      <c r="K499" s="119" t="s">
        <v>95</v>
      </c>
      <c r="L499" s="7">
        <v>1</v>
      </c>
      <c r="M499" s="7">
        <v>1</v>
      </c>
      <c r="N499" s="7" t="s">
        <v>367</v>
      </c>
      <c r="O499" s="7">
        <v>1999</v>
      </c>
      <c r="P499" s="7">
        <v>2000</v>
      </c>
      <c r="Q499" s="70">
        <v>380.56</v>
      </c>
      <c r="R499" s="7">
        <v>10</v>
      </c>
      <c r="S499" s="7">
        <v>1</v>
      </c>
      <c r="T499" s="77">
        <v>1385</v>
      </c>
      <c r="U499" s="77">
        <v>942</v>
      </c>
      <c r="V499" s="119" t="s">
        <v>95</v>
      </c>
      <c r="W499" s="7">
        <v>738</v>
      </c>
      <c r="X499" s="7">
        <v>1</v>
      </c>
      <c r="Y499" s="7" t="s">
        <v>232</v>
      </c>
      <c r="Z499" s="7">
        <v>1997</v>
      </c>
      <c r="AA499" s="7">
        <v>1998</v>
      </c>
      <c r="AB499" s="70">
        <v>125</v>
      </c>
      <c r="AC499" s="7">
        <v>5</v>
      </c>
      <c r="AD499" s="7">
        <v>1</v>
      </c>
      <c r="AE499" s="77">
        <v>381</v>
      </c>
      <c r="AF499" s="77">
        <v>210</v>
      </c>
      <c r="AG499" s="127">
        <f t="shared" si="7"/>
        <v>0.64467005076142136</v>
      </c>
    </row>
    <row r="500" spans="1:33" x14ac:dyDescent="0.3">
      <c r="A500" s="7">
        <v>252</v>
      </c>
      <c r="B500" s="7">
        <v>1</v>
      </c>
      <c r="C500" s="7" t="s">
        <v>273</v>
      </c>
      <c r="D500" s="7">
        <v>2004</v>
      </c>
      <c r="E500" s="7">
        <v>2005</v>
      </c>
      <c r="F500" s="70">
        <v>500</v>
      </c>
      <c r="G500" s="7">
        <v>3</v>
      </c>
      <c r="H500" s="7">
        <v>1</v>
      </c>
      <c r="I500" s="77">
        <v>2521</v>
      </c>
      <c r="J500" s="77">
        <v>1865</v>
      </c>
      <c r="K500" s="119" t="s">
        <v>95</v>
      </c>
      <c r="L500" s="7">
        <v>11</v>
      </c>
      <c r="M500" s="7">
        <v>1</v>
      </c>
      <c r="N500" s="7" t="s">
        <v>311</v>
      </c>
      <c r="O500" s="7">
        <v>1999</v>
      </c>
      <c r="P500" s="7">
        <v>2000</v>
      </c>
      <c r="Q500" s="70">
        <v>131</v>
      </c>
      <c r="R500" s="7">
        <v>10</v>
      </c>
      <c r="S500" s="7">
        <v>1</v>
      </c>
      <c r="T500" s="77">
        <v>13196</v>
      </c>
      <c r="U500" s="77">
        <v>10912</v>
      </c>
      <c r="V500" s="119" t="s">
        <v>95</v>
      </c>
      <c r="W500" s="7">
        <v>690</v>
      </c>
      <c r="X500" s="7">
        <v>1</v>
      </c>
      <c r="Y500" s="7" t="s">
        <v>337</v>
      </c>
      <c r="Z500" s="7">
        <v>2013</v>
      </c>
      <c r="AA500" s="7">
        <v>2014</v>
      </c>
      <c r="AB500" s="7">
        <v>50.139999999999986</v>
      </c>
      <c r="AC500" s="7">
        <v>10</v>
      </c>
      <c r="AD500" s="7">
        <v>1</v>
      </c>
      <c r="AE500" s="77">
        <v>436</v>
      </c>
      <c r="AF500" s="77">
        <v>241</v>
      </c>
      <c r="AG500" s="127">
        <f t="shared" si="7"/>
        <v>0.64401772525849332</v>
      </c>
    </row>
    <row r="501" spans="1:33" x14ac:dyDescent="0.3">
      <c r="A501" s="7">
        <v>252</v>
      </c>
      <c r="B501" s="7">
        <v>1</v>
      </c>
      <c r="C501" s="7" t="s">
        <v>273</v>
      </c>
      <c r="D501" s="68">
        <v>2007</v>
      </c>
      <c r="E501" s="73">
        <v>2008</v>
      </c>
      <c r="F501" s="66">
        <v>500</v>
      </c>
      <c r="G501" s="7">
        <v>6</v>
      </c>
      <c r="H501" s="67">
        <v>1</v>
      </c>
      <c r="I501" s="67">
        <v>1695</v>
      </c>
      <c r="J501" s="77">
        <v>580</v>
      </c>
      <c r="K501" s="119" t="s">
        <v>95</v>
      </c>
      <c r="L501" s="7">
        <v>15</v>
      </c>
      <c r="M501" s="7">
        <v>1</v>
      </c>
      <c r="N501" s="7" t="s">
        <v>265</v>
      </c>
      <c r="O501" s="7">
        <v>1999</v>
      </c>
      <c r="P501" s="7">
        <v>2000</v>
      </c>
      <c r="Q501" s="70">
        <v>211</v>
      </c>
      <c r="R501" s="7">
        <v>10</v>
      </c>
      <c r="S501" s="7">
        <v>1</v>
      </c>
      <c r="T501" s="77">
        <v>1953</v>
      </c>
      <c r="U501" s="77">
        <v>1859</v>
      </c>
      <c r="V501" s="119" t="s">
        <v>95</v>
      </c>
      <c r="W501" s="7">
        <v>409</v>
      </c>
      <c r="X501" s="7">
        <v>1</v>
      </c>
      <c r="Y501" s="7" t="s">
        <v>492</v>
      </c>
      <c r="Z501" s="7">
        <v>2000</v>
      </c>
      <c r="AA501" s="7">
        <v>2001</v>
      </c>
      <c r="AB501" s="70">
        <v>415</v>
      </c>
      <c r="AC501" s="7">
        <v>10</v>
      </c>
      <c r="AD501" s="7">
        <v>1</v>
      </c>
      <c r="AE501" s="77">
        <v>573</v>
      </c>
      <c r="AF501" s="77">
        <v>317</v>
      </c>
      <c r="AG501" s="127">
        <f t="shared" si="7"/>
        <v>0.64382022471910116</v>
      </c>
    </row>
    <row r="502" spans="1:33" x14ac:dyDescent="0.3">
      <c r="A502" s="7">
        <v>252</v>
      </c>
      <c r="B502" s="7">
        <v>1</v>
      </c>
      <c r="C502" s="7" t="s">
        <v>273</v>
      </c>
      <c r="D502" s="7">
        <v>2010</v>
      </c>
      <c r="E502" s="68">
        <v>2011</v>
      </c>
      <c r="F502" s="66">
        <v>350</v>
      </c>
      <c r="G502" s="68">
        <v>5</v>
      </c>
      <c r="H502" s="67">
        <v>0</v>
      </c>
      <c r="I502" s="67">
        <v>1467</v>
      </c>
      <c r="J502" s="67">
        <v>2020</v>
      </c>
      <c r="K502" s="119" t="s">
        <v>95</v>
      </c>
      <c r="L502" s="7">
        <v>16</v>
      </c>
      <c r="M502" s="7">
        <v>1</v>
      </c>
      <c r="N502" s="7" t="s">
        <v>235</v>
      </c>
      <c r="O502" s="7">
        <v>1999</v>
      </c>
      <c r="P502" s="7">
        <v>2000</v>
      </c>
      <c r="Q502" s="70">
        <v>250</v>
      </c>
      <c r="R502" s="7">
        <v>10</v>
      </c>
      <c r="S502" s="7">
        <v>1</v>
      </c>
      <c r="T502" s="77">
        <v>1930</v>
      </c>
      <c r="U502" s="77">
        <v>1342</v>
      </c>
      <c r="V502" s="119" t="s">
        <v>95</v>
      </c>
      <c r="W502" s="7">
        <v>635</v>
      </c>
      <c r="X502" s="7">
        <v>1</v>
      </c>
      <c r="Y502" s="7" t="s">
        <v>295</v>
      </c>
      <c r="Z502" s="7">
        <v>2002</v>
      </c>
      <c r="AA502" s="7">
        <v>2003</v>
      </c>
      <c r="AB502" s="70">
        <v>837.38</v>
      </c>
      <c r="AC502" s="7">
        <v>5</v>
      </c>
      <c r="AD502" s="7">
        <v>1</v>
      </c>
      <c r="AE502" s="77">
        <v>224</v>
      </c>
      <c r="AF502" s="77">
        <v>124</v>
      </c>
      <c r="AG502" s="127">
        <f t="shared" si="7"/>
        <v>0.64367816091954022</v>
      </c>
    </row>
    <row r="503" spans="1:33" x14ac:dyDescent="0.3">
      <c r="A503" s="7">
        <v>252</v>
      </c>
      <c r="B503" s="7">
        <v>1</v>
      </c>
      <c r="C503" s="7" t="s">
        <v>273</v>
      </c>
      <c r="D503" s="7">
        <v>2011</v>
      </c>
      <c r="E503" s="7">
        <v>2012</v>
      </c>
      <c r="F503" s="7">
        <v>450</v>
      </c>
      <c r="G503" s="7">
        <v>3</v>
      </c>
      <c r="H503" s="7">
        <v>0</v>
      </c>
      <c r="I503" s="77">
        <v>928</v>
      </c>
      <c r="J503" s="77">
        <v>1099</v>
      </c>
      <c r="K503" s="119" t="s">
        <v>95</v>
      </c>
      <c r="L503" s="7">
        <v>16</v>
      </c>
      <c r="M503" s="7">
        <v>1</v>
      </c>
      <c r="N503" s="7" t="s">
        <v>235</v>
      </c>
      <c r="O503" s="7">
        <v>1999</v>
      </c>
      <c r="P503" s="7">
        <v>2000</v>
      </c>
      <c r="Q503" s="70">
        <v>100</v>
      </c>
      <c r="R503" s="7">
        <v>10</v>
      </c>
      <c r="S503" s="7">
        <v>1</v>
      </c>
      <c r="T503" s="77">
        <v>1875</v>
      </c>
      <c r="U503" s="77">
        <v>1394</v>
      </c>
      <c r="V503" s="119" t="s">
        <v>95</v>
      </c>
      <c r="W503" s="7">
        <v>97</v>
      </c>
      <c r="X503" s="7">
        <v>1</v>
      </c>
      <c r="Y503" s="7" t="s">
        <v>411</v>
      </c>
      <c r="Z503" s="7">
        <v>1995</v>
      </c>
      <c r="AA503" s="7">
        <v>1996</v>
      </c>
      <c r="AB503" s="70">
        <v>444.61</v>
      </c>
      <c r="AC503" s="7">
        <v>10</v>
      </c>
      <c r="AD503" s="7">
        <v>1</v>
      </c>
      <c r="AE503" s="77">
        <v>372</v>
      </c>
      <c r="AF503" s="77">
        <v>206</v>
      </c>
      <c r="AG503" s="127">
        <f t="shared" si="7"/>
        <v>0.643598615916955</v>
      </c>
    </row>
    <row r="504" spans="1:33" x14ac:dyDescent="0.3">
      <c r="A504" s="7">
        <v>252</v>
      </c>
      <c r="B504" s="7">
        <v>1</v>
      </c>
      <c r="C504" s="7" t="s">
        <v>273</v>
      </c>
      <c r="D504" s="7">
        <v>2015</v>
      </c>
      <c r="E504" s="7">
        <v>2016</v>
      </c>
      <c r="F504" s="70">
        <v>500</v>
      </c>
      <c r="G504" s="7">
        <v>10</v>
      </c>
      <c r="H504" s="7">
        <v>1</v>
      </c>
      <c r="I504" s="77">
        <v>960</v>
      </c>
      <c r="J504" s="77">
        <v>514</v>
      </c>
      <c r="K504" s="119" t="s">
        <v>95</v>
      </c>
      <c r="L504" s="7">
        <v>77</v>
      </c>
      <c r="M504" s="7">
        <v>1</v>
      </c>
      <c r="N504" s="7" t="s">
        <v>266</v>
      </c>
      <c r="O504" s="7">
        <v>1999</v>
      </c>
      <c r="P504" s="7">
        <v>2000</v>
      </c>
      <c r="Q504" s="70">
        <v>195</v>
      </c>
      <c r="R504" s="7">
        <v>10</v>
      </c>
      <c r="S504" s="7">
        <v>1</v>
      </c>
      <c r="T504" s="77">
        <v>2701</v>
      </c>
      <c r="U504" s="77">
        <v>1938</v>
      </c>
      <c r="V504" s="119" t="s">
        <v>95</v>
      </c>
      <c r="W504" s="7">
        <v>458</v>
      </c>
      <c r="X504" s="7">
        <v>1</v>
      </c>
      <c r="Y504" s="7" t="s">
        <v>520</v>
      </c>
      <c r="Z504" s="7">
        <v>2002</v>
      </c>
      <c r="AA504" s="7">
        <v>2003</v>
      </c>
      <c r="AB504" s="70">
        <v>256.64999999999998</v>
      </c>
      <c r="AC504" s="7">
        <v>10</v>
      </c>
      <c r="AD504" s="7">
        <v>1</v>
      </c>
      <c r="AE504" s="77">
        <v>316</v>
      </c>
      <c r="AF504" s="77">
        <v>175</v>
      </c>
      <c r="AG504" s="127">
        <f t="shared" si="7"/>
        <v>0.64358452138492872</v>
      </c>
    </row>
    <row r="505" spans="1:33" x14ac:dyDescent="0.3">
      <c r="A505" s="7">
        <v>253</v>
      </c>
      <c r="B505" s="7">
        <v>1</v>
      </c>
      <c r="C505" s="7" t="s">
        <v>249</v>
      </c>
      <c r="D505" s="7">
        <v>1991</v>
      </c>
      <c r="E505" s="7">
        <v>1993</v>
      </c>
      <c r="F505" s="70">
        <v>200</v>
      </c>
      <c r="G505" s="7">
        <v>5</v>
      </c>
      <c r="H505" s="7">
        <v>1</v>
      </c>
      <c r="I505" s="77" t="s">
        <v>763</v>
      </c>
      <c r="J505" s="77" t="s">
        <v>763</v>
      </c>
      <c r="K505" s="119" t="s">
        <v>95</v>
      </c>
      <c r="L505" s="7">
        <v>81</v>
      </c>
      <c r="M505" s="7">
        <v>1</v>
      </c>
      <c r="N505" s="7" t="s">
        <v>515</v>
      </c>
      <c r="O505" s="7">
        <v>1999</v>
      </c>
      <c r="P505" s="7">
        <v>2001</v>
      </c>
      <c r="Q505" s="70">
        <v>303.79000000000002</v>
      </c>
      <c r="R505" s="7">
        <v>10</v>
      </c>
      <c r="S505" s="7">
        <v>1</v>
      </c>
      <c r="T505" s="77">
        <v>229</v>
      </c>
      <c r="U505" s="77">
        <v>91</v>
      </c>
      <c r="V505" s="119" t="s">
        <v>95</v>
      </c>
      <c r="W505" s="7">
        <v>2190</v>
      </c>
      <c r="X505" s="7">
        <v>1</v>
      </c>
      <c r="Y505" s="7" t="s">
        <v>442</v>
      </c>
      <c r="Z505" s="7">
        <v>2001</v>
      </c>
      <c r="AA505" s="7">
        <v>2002</v>
      </c>
      <c r="AB505" s="70">
        <v>400</v>
      </c>
      <c r="AC505" s="7">
        <v>10</v>
      </c>
      <c r="AD505" s="7">
        <v>1</v>
      </c>
      <c r="AE505" s="77">
        <v>946</v>
      </c>
      <c r="AF505" s="77">
        <v>524</v>
      </c>
      <c r="AG505" s="127">
        <f t="shared" si="7"/>
        <v>0.64353741496598638</v>
      </c>
    </row>
    <row r="506" spans="1:33" x14ac:dyDescent="0.3">
      <c r="A506" s="7">
        <v>253</v>
      </c>
      <c r="B506" s="7">
        <v>1</v>
      </c>
      <c r="C506" s="7" t="s">
        <v>249</v>
      </c>
      <c r="D506" s="7">
        <v>1997</v>
      </c>
      <c r="E506" s="7">
        <v>1998</v>
      </c>
      <c r="F506" s="70">
        <v>101</v>
      </c>
      <c r="G506" s="7">
        <v>10</v>
      </c>
      <c r="H506" s="7">
        <v>1</v>
      </c>
      <c r="I506" s="77">
        <v>226</v>
      </c>
      <c r="J506" s="77">
        <v>71</v>
      </c>
      <c r="K506" s="119" t="s">
        <v>95</v>
      </c>
      <c r="L506" s="7">
        <v>84</v>
      </c>
      <c r="M506" s="7">
        <v>1</v>
      </c>
      <c r="N506" s="7" t="s">
        <v>267</v>
      </c>
      <c r="O506" s="7">
        <v>1999</v>
      </c>
      <c r="P506" s="7">
        <v>2000</v>
      </c>
      <c r="Q506" s="70">
        <v>350</v>
      </c>
      <c r="R506" s="7">
        <v>5</v>
      </c>
      <c r="S506" s="7">
        <v>1</v>
      </c>
      <c r="T506" s="77">
        <v>718</v>
      </c>
      <c r="U506" s="77">
        <v>574</v>
      </c>
      <c r="V506" s="119" t="s">
        <v>95</v>
      </c>
      <c r="W506" s="7">
        <v>361</v>
      </c>
      <c r="X506" s="7">
        <v>1</v>
      </c>
      <c r="Y506" s="7" t="s">
        <v>893</v>
      </c>
      <c r="Z506" s="7">
        <v>2001</v>
      </c>
      <c r="AA506" s="7">
        <v>2002</v>
      </c>
      <c r="AB506" s="70">
        <v>560</v>
      </c>
      <c r="AC506" s="7">
        <v>10</v>
      </c>
      <c r="AD506" s="7">
        <v>1</v>
      </c>
      <c r="AE506" s="77">
        <v>1684</v>
      </c>
      <c r="AF506" s="77">
        <v>934</v>
      </c>
      <c r="AG506" s="127">
        <f t="shared" si="7"/>
        <v>0.64323911382734911</v>
      </c>
    </row>
    <row r="507" spans="1:33" x14ac:dyDescent="0.3">
      <c r="A507" s="7">
        <v>253</v>
      </c>
      <c r="B507" s="7">
        <v>1</v>
      </c>
      <c r="C507" s="7" t="s">
        <v>249</v>
      </c>
      <c r="D507" s="7">
        <v>2001</v>
      </c>
      <c r="E507" s="7">
        <v>2002</v>
      </c>
      <c r="F507" s="70">
        <v>126</v>
      </c>
      <c r="G507" s="7">
        <v>10</v>
      </c>
      <c r="H507" s="7">
        <v>1</v>
      </c>
      <c r="I507" s="77">
        <v>460</v>
      </c>
      <c r="J507" s="77">
        <v>155</v>
      </c>
      <c r="K507" s="119" t="s">
        <v>95</v>
      </c>
      <c r="L507" s="7">
        <v>99</v>
      </c>
      <c r="M507" s="7">
        <v>1</v>
      </c>
      <c r="N507" s="7" t="s">
        <v>315</v>
      </c>
      <c r="O507" s="7">
        <v>1999</v>
      </c>
      <c r="P507" s="7">
        <v>2000</v>
      </c>
      <c r="Q507" s="70">
        <v>116.02</v>
      </c>
      <c r="R507" s="7">
        <v>5</v>
      </c>
      <c r="S507" s="7">
        <v>0</v>
      </c>
      <c r="T507" s="77">
        <v>482</v>
      </c>
      <c r="U507" s="77">
        <v>551</v>
      </c>
      <c r="V507" s="119" t="s">
        <v>95</v>
      </c>
      <c r="W507" s="7">
        <v>2759</v>
      </c>
      <c r="X507" s="7">
        <v>1</v>
      </c>
      <c r="Y507" s="7" t="s">
        <v>498</v>
      </c>
      <c r="Z507" s="7">
        <v>2001</v>
      </c>
      <c r="AA507" s="7">
        <v>2002</v>
      </c>
      <c r="AB507" s="70">
        <v>300</v>
      </c>
      <c r="AC507" s="7">
        <v>10</v>
      </c>
      <c r="AD507" s="7">
        <v>1</v>
      </c>
      <c r="AE507" s="77">
        <v>310</v>
      </c>
      <c r="AF507" s="77">
        <v>172</v>
      </c>
      <c r="AG507" s="127">
        <f t="shared" si="7"/>
        <v>0.6431535269709544</v>
      </c>
    </row>
    <row r="508" spans="1:33" x14ac:dyDescent="0.3">
      <c r="A508" s="7">
        <v>253</v>
      </c>
      <c r="B508" s="7">
        <v>1</v>
      </c>
      <c r="C508" s="7" t="s">
        <v>249</v>
      </c>
      <c r="D508" s="7">
        <v>2011</v>
      </c>
      <c r="E508" s="7">
        <v>2012</v>
      </c>
      <c r="F508" s="7">
        <v>500</v>
      </c>
      <c r="G508" s="7">
        <v>10</v>
      </c>
      <c r="H508" s="7">
        <v>1</v>
      </c>
      <c r="I508" s="77">
        <v>360</v>
      </c>
      <c r="J508" s="77">
        <v>165</v>
      </c>
      <c r="K508" s="119" t="s">
        <v>95</v>
      </c>
      <c r="L508" s="7">
        <v>112</v>
      </c>
      <c r="M508" s="7">
        <v>1</v>
      </c>
      <c r="N508" s="7" t="s">
        <v>412</v>
      </c>
      <c r="O508" s="7">
        <v>1999</v>
      </c>
      <c r="P508" s="7">
        <v>2000</v>
      </c>
      <c r="Q508" s="70">
        <v>112.43</v>
      </c>
      <c r="R508" s="7">
        <v>10</v>
      </c>
      <c r="S508" s="7">
        <v>1</v>
      </c>
      <c r="T508" s="77">
        <v>3988</v>
      </c>
      <c r="U508" s="77">
        <v>2358</v>
      </c>
      <c r="V508" s="119" t="s">
        <v>95</v>
      </c>
      <c r="W508" s="7">
        <v>424</v>
      </c>
      <c r="X508" s="7">
        <v>1</v>
      </c>
      <c r="Y508" s="7" t="s">
        <v>503</v>
      </c>
      <c r="Z508" s="7">
        <v>2013</v>
      </c>
      <c r="AA508" s="7">
        <v>2014</v>
      </c>
      <c r="AB508" s="7">
        <v>351.76</v>
      </c>
      <c r="AC508" s="7">
        <v>10</v>
      </c>
      <c r="AD508" s="7">
        <v>1</v>
      </c>
      <c r="AE508" s="77">
        <v>205</v>
      </c>
      <c r="AF508" s="77">
        <v>114</v>
      </c>
      <c r="AG508" s="127">
        <f t="shared" si="7"/>
        <v>0.64263322884012541</v>
      </c>
    </row>
    <row r="509" spans="1:33" x14ac:dyDescent="0.3">
      <c r="A509" s="7">
        <v>255</v>
      </c>
      <c r="B509" s="7">
        <v>1</v>
      </c>
      <c r="C509" s="7" t="s">
        <v>374</v>
      </c>
      <c r="D509" s="7">
        <v>1994</v>
      </c>
      <c r="E509" s="7">
        <v>1995</v>
      </c>
      <c r="F509" s="70">
        <v>253</v>
      </c>
      <c r="G509" s="7">
        <v>5</v>
      </c>
      <c r="H509" s="7">
        <v>0</v>
      </c>
      <c r="I509" s="77">
        <v>741</v>
      </c>
      <c r="J509" s="77">
        <v>931</v>
      </c>
      <c r="K509" s="119" t="s">
        <v>95</v>
      </c>
      <c r="L509" s="7">
        <v>129</v>
      </c>
      <c r="M509" s="7">
        <v>1</v>
      </c>
      <c r="N509" s="7" t="s">
        <v>242</v>
      </c>
      <c r="O509" s="7">
        <v>1999</v>
      </c>
      <c r="P509" s="7">
        <v>2000</v>
      </c>
      <c r="Q509" s="70">
        <v>415</v>
      </c>
      <c r="R509" s="7">
        <v>10</v>
      </c>
      <c r="S509" s="7">
        <v>1</v>
      </c>
      <c r="T509" s="77">
        <v>832</v>
      </c>
      <c r="U509" s="77">
        <v>775</v>
      </c>
      <c r="V509" s="119" t="s">
        <v>95</v>
      </c>
      <c r="W509" s="7">
        <v>196</v>
      </c>
      <c r="X509" s="7">
        <v>1</v>
      </c>
      <c r="Y509" s="7" t="s">
        <v>245</v>
      </c>
      <c r="Z509" s="7">
        <v>2005</v>
      </c>
      <c r="AA509" s="7">
        <v>2006</v>
      </c>
      <c r="AB509" s="70">
        <v>105.82</v>
      </c>
      <c r="AC509" s="7">
        <v>10</v>
      </c>
      <c r="AD509" s="10">
        <v>1</v>
      </c>
      <c r="AE509" s="67">
        <v>11635</v>
      </c>
      <c r="AF509" s="67">
        <v>6472</v>
      </c>
      <c r="AG509" s="127">
        <f t="shared" si="7"/>
        <v>0.64256917214336995</v>
      </c>
    </row>
    <row r="510" spans="1:33" x14ac:dyDescent="0.3">
      <c r="A510" s="7">
        <v>255</v>
      </c>
      <c r="B510" s="7">
        <v>1</v>
      </c>
      <c r="C510" s="7" t="s">
        <v>374</v>
      </c>
      <c r="D510" s="7">
        <v>1996</v>
      </c>
      <c r="E510" s="7">
        <v>1997</v>
      </c>
      <c r="F510" s="70">
        <v>460.44</v>
      </c>
      <c r="G510" s="7">
        <v>10</v>
      </c>
      <c r="H510" s="7">
        <v>0</v>
      </c>
      <c r="I510" s="77">
        <v>920</v>
      </c>
      <c r="J510" s="77">
        <v>1226</v>
      </c>
      <c r="K510" s="119" t="s">
        <v>95</v>
      </c>
      <c r="L510" s="7">
        <v>182</v>
      </c>
      <c r="M510" s="7">
        <v>1</v>
      </c>
      <c r="N510" s="7" t="s">
        <v>500</v>
      </c>
      <c r="O510" s="7">
        <v>1999</v>
      </c>
      <c r="P510" s="7">
        <v>2000</v>
      </c>
      <c r="Q510" s="70">
        <v>276.76</v>
      </c>
      <c r="R510" s="7">
        <v>5</v>
      </c>
      <c r="S510" s="7">
        <v>0</v>
      </c>
      <c r="T510" s="77">
        <v>645</v>
      </c>
      <c r="U510" s="77">
        <v>1237</v>
      </c>
      <c r="V510" s="119" t="s">
        <v>95</v>
      </c>
      <c r="W510" s="7">
        <v>486</v>
      </c>
      <c r="X510" s="7">
        <v>1</v>
      </c>
      <c r="Y510" s="7" t="s">
        <v>288</v>
      </c>
      <c r="Z510" s="7">
        <v>1996</v>
      </c>
      <c r="AA510" s="7">
        <v>1997</v>
      </c>
      <c r="AB510" s="70">
        <v>385.81</v>
      </c>
      <c r="AC510" s="7">
        <v>5</v>
      </c>
      <c r="AD510" s="7">
        <v>1</v>
      </c>
      <c r="AE510" s="77">
        <v>473</v>
      </c>
      <c r="AF510" s="77">
        <v>264</v>
      </c>
      <c r="AG510" s="127">
        <f t="shared" si="7"/>
        <v>0.64179104477611937</v>
      </c>
    </row>
    <row r="511" spans="1:33" x14ac:dyDescent="0.3">
      <c r="A511" s="7">
        <v>255</v>
      </c>
      <c r="B511" s="7">
        <v>1</v>
      </c>
      <c r="C511" s="7" t="s">
        <v>374</v>
      </c>
      <c r="D511" s="7">
        <v>1997</v>
      </c>
      <c r="E511" s="7">
        <v>1998</v>
      </c>
      <c r="F511" s="70">
        <v>400</v>
      </c>
      <c r="G511" s="7">
        <v>10</v>
      </c>
      <c r="H511" s="7">
        <v>1</v>
      </c>
      <c r="I511" s="77">
        <v>651</v>
      </c>
      <c r="J511" s="77">
        <v>440</v>
      </c>
      <c r="K511" s="119" t="s">
        <v>95</v>
      </c>
      <c r="L511" s="7">
        <v>196</v>
      </c>
      <c r="M511" s="7">
        <v>1</v>
      </c>
      <c r="N511" s="7" t="s">
        <v>245</v>
      </c>
      <c r="O511" s="7">
        <v>1999</v>
      </c>
      <c r="P511" s="7">
        <v>2000</v>
      </c>
      <c r="Q511" s="70">
        <v>0</v>
      </c>
      <c r="R511" s="7">
        <v>1</v>
      </c>
      <c r="S511" s="7">
        <v>0</v>
      </c>
      <c r="T511" s="77">
        <v>8328</v>
      </c>
      <c r="U511" s="77">
        <v>8584</v>
      </c>
      <c r="V511" s="119" t="s">
        <v>95</v>
      </c>
      <c r="W511" s="7">
        <v>152</v>
      </c>
      <c r="X511" s="7">
        <v>1</v>
      </c>
      <c r="Y511" s="7" t="s">
        <v>970</v>
      </c>
      <c r="Z511" s="7">
        <v>2016</v>
      </c>
      <c r="AA511" s="7">
        <v>2018</v>
      </c>
      <c r="AB511" s="7">
        <v>223.66</v>
      </c>
      <c r="AC511" s="7">
        <v>10</v>
      </c>
      <c r="AD511" s="7">
        <v>1</v>
      </c>
      <c r="AE511" s="77">
        <v>12276</v>
      </c>
      <c r="AF511" s="77">
        <v>6857</v>
      </c>
      <c r="AG511" s="127">
        <f t="shared" si="7"/>
        <v>0.64161396540009408</v>
      </c>
    </row>
    <row r="512" spans="1:33" x14ac:dyDescent="0.3">
      <c r="A512" s="7">
        <v>255</v>
      </c>
      <c r="B512" s="7">
        <v>1</v>
      </c>
      <c r="C512" s="7" t="s">
        <v>374</v>
      </c>
      <c r="D512" s="7">
        <v>2002</v>
      </c>
      <c r="E512" s="7">
        <v>2003</v>
      </c>
      <c r="F512" s="70">
        <v>450</v>
      </c>
      <c r="G512" s="7">
        <v>10</v>
      </c>
      <c r="H512" s="7">
        <v>0</v>
      </c>
      <c r="I512" s="77">
        <v>1299</v>
      </c>
      <c r="J512" s="77">
        <v>1324</v>
      </c>
      <c r="K512" s="119" t="s">
        <v>95</v>
      </c>
      <c r="L512" s="7">
        <v>206</v>
      </c>
      <c r="M512" s="7">
        <v>1</v>
      </c>
      <c r="N512" s="7" t="s">
        <v>489</v>
      </c>
      <c r="O512" s="7">
        <v>1999</v>
      </c>
      <c r="P512" s="7">
        <v>2000</v>
      </c>
      <c r="Q512" s="70">
        <v>415</v>
      </c>
      <c r="R512" s="7">
        <v>10</v>
      </c>
      <c r="S512" s="7">
        <v>1</v>
      </c>
      <c r="T512" s="77">
        <v>4370</v>
      </c>
      <c r="U512" s="77">
        <v>2604</v>
      </c>
      <c r="V512" s="119" t="s">
        <v>95</v>
      </c>
      <c r="W512" s="7">
        <v>682</v>
      </c>
      <c r="X512" s="7">
        <v>1</v>
      </c>
      <c r="Y512" s="7" t="s">
        <v>336</v>
      </c>
      <c r="Z512" s="7">
        <v>2011</v>
      </c>
      <c r="AA512" s="7">
        <v>2012</v>
      </c>
      <c r="AB512" s="70">
        <v>200</v>
      </c>
      <c r="AC512" s="7">
        <v>10</v>
      </c>
      <c r="AD512" s="7">
        <v>1</v>
      </c>
      <c r="AE512" s="67">
        <v>762</v>
      </c>
      <c r="AF512" s="67">
        <v>426</v>
      </c>
      <c r="AG512" s="127">
        <f t="shared" si="7"/>
        <v>0.64141414141414144</v>
      </c>
    </row>
    <row r="513" spans="1:33" x14ac:dyDescent="0.3">
      <c r="A513" s="7">
        <v>255</v>
      </c>
      <c r="B513" s="7">
        <v>1</v>
      </c>
      <c r="C513" s="7" t="s">
        <v>374</v>
      </c>
      <c r="D513" s="7">
        <v>2003</v>
      </c>
      <c r="E513" s="7">
        <v>2004</v>
      </c>
      <c r="F513" s="70">
        <v>500</v>
      </c>
      <c r="G513" s="7">
        <v>10</v>
      </c>
      <c r="H513" s="7">
        <v>1</v>
      </c>
      <c r="I513" s="77">
        <v>908</v>
      </c>
      <c r="J513" s="77">
        <v>425</v>
      </c>
      <c r="K513" s="119" t="s">
        <v>95</v>
      </c>
      <c r="L513" s="7">
        <v>264</v>
      </c>
      <c r="M513" s="7">
        <v>1</v>
      </c>
      <c r="N513" s="7" t="s">
        <v>274</v>
      </c>
      <c r="O513" s="7">
        <v>1999</v>
      </c>
      <c r="P513" s="7">
        <v>2000</v>
      </c>
      <c r="Q513" s="70">
        <v>926.28</v>
      </c>
      <c r="R513" s="7">
        <v>10</v>
      </c>
      <c r="S513" s="7">
        <v>1</v>
      </c>
      <c r="T513" s="77">
        <v>325</v>
      </c>
      <c r="U513" s="77">
        <v>94</v>
      </c>
      <c r="V513" s="119" t="s">
        <v>95</v>
      </c>
      <c r="W513" s="7">
        <v>458</v>
      </c>
      <c r="X513" s="7">
        <v>1</v>
      </c>
      <c r="Y513" s="7" t="s">
        <v>520</v>
      </c>
      <c r="Z513" s="7">
        <v>2010</v>
      </c>
      <c r="AA513" s="68">
        <v>2011</v>
      </c>
      <c r="AB513" s="66">
        <v>517.04999999999995</v>
      </c>
      <c r="AC513" s="68">
        <v>10</v>
      </c>
      <c r="AD513" s="67">
        <v>1</v>
      </c>
      <c r="AE513" s="67">
        <v>660</v>
      </c>
      <c r="AF513" s="67">
        <v>369</v>
      </c>
      <c r="AG513" s="127">
        <f t="shared" si="7"/>
        <v>0.64139941690962099</v>
      </c>
    </row>
    <row r="514" spans="1:33" x14ac:dyDescent="0.3">
      <c r="A514" s="7">
        <v>255</v>
      </c>
      <c r="B514" s="7">
        <v>1</v>
      </c>
      <c r="C514" s="7" t="s">
        <v>374</v>
      </c>
      <c r="D514" s="7">
        <v>2011</v>
      </c>
      <c r="E514" s="7">
        <v>2012</v>
      </c>
      <c r="F514" s="7">
        <v>0</v>
      </c>
      <c r="G514" s="7">
        <v>10</v>
      </c>
      <c r="H514" s="7">
        <v>1</v>
      </c>
      <c r="I514" s="77">
        <v>963</v>
      </c>
      <c r="J514" s="77">
        <v>429</v>
      </c>
      <c r="K514" s="119" t="s">
        <v>95</v>
      </c>
      <c r="L514" s="7">
        <v>270</v>
      </c>
      <c r="M514" s="7">
        <v>1</v>
      </c>
      <c r="N514" s="7" t="s">
        <v>419</v>
      </c>
      <c r="O514" s="7">
        <v>1999</v>
      </c>
      <c r="P514" s="7">
        <v>2001</v>
      </c>
      <c r="Q514" s="70">
        <v>449</v>
      </c>
      <c r="R514" s="7">
        <v>10</v>
      </c>
      <c r="S514" s="7">
        <v>1</v>
      </c>
      <c r="T514" s="77">
        <v>6024</v>
      </c>
      <c r="U514" s="77">
        <v>2758</v>
      </c>
      <c r="V514" s="119" t="s">
        <v>95</v>
      </c>
      <c r="W514" s="7">
        <v>584</v>
      </c>
      <c r="X514" s="7">
        <v>1</v>
      </c>
      <c r="Y514" s="7" t="s">
        <v>495</v>
      </c>
      <c r="Z514" s="7">
        <v>2003</v>
      </c>
      <c r="AA514" s="7">
        <v>2004</v>
      </c>
      <c r="AB514" s="70">
        <v>500</v>
      </c>
      <c r="AC514" s="7">
        <v>10</v>
      </c>
      <c r="AD514" s="7">
        <v>1</v>
      </c>
      <c r="AE514" s="77">
        <v>84</v>
      </c>
      <c r="AF514" s="77">
        <v>47</v>
      </c>
      <c r="AG514" s="127">
        <f t="shared" si="7"/>
        <v>0.64122137404580148</v>
      </c>
    </row>
    <row r="515" spans="1:33" x14ac:dyDescent="0.3">
      <c r="A515" s="7">
        <v>255</v>
      </c>
      <c r="B515" s="7">
        <v>1</v>
      </c>
      <c r="C515" s="7" t="s">
        <v>374</v>
      </c>
      <c r="D515" s="7">
        <v>2011</v>
      </c>
      <c r="E515" s="7">
        <v>2012</v>
      </c>
      <c r="F515" s="7">
        <v>200</v>
      </c>
      <c r="G515" s="7">
        <v>10</v>
      </c>
      <c r="H515" s="7">
        <v>1</v>
      </c>
      <c r="I515" s="77">
        <v>791</v>
      </c>
      <c r="J515" s="77">
        <v>597</v>
      </c>
      <c r="K515" s="119" t="s">
        <v>95</v>
      </c>
      <c r="L515" s="7">
        <v>272</v>
      </c>
      <c r="M515" s="7">
        <v>1</v>
      </c>
      <c r="N515" s="7" t="s">
        <v>501</v>
      </c>
      <c r="O515" s="7">
        <v>1999</v>
      </c>
      <c r="P515" s="7">
        <v>2000</v>
      </c>
      <c r="Q515" s="70">
        <v>981.25</v>
      </c>
      <c r="R515" s="7">
        <v>10</v>
      </c>
      <c r="S515" s="7">
        <v>1</v>
      </c>
      <c r="T515" s="77">
        <v>3323</v>
      </c>
      <c r="U515" s="77">
        <v>2783</v>
      </c>
      <c r="V515" s="119" t="s">
        <v>95</v>
      </c>
      <c r="W515" s="7">
        <v>813</v>
      </c>
      <c r="X515" s="7">
        <v>1</v>
      </c>
      <c r="Y515" s="7" t="s">
        <v>352</v>
      </c>
      <c r="Z515" s="68">
        <v>2007</v>
      </c>
      <c r="AA515" s="73">
        <v>2008</v>
      </c>
      <c r="AB515" s="66">
        <v>600</v>
      </c>
      <c r="AC515" s="7">
        <v>8</v>
      </c>
      <c r="AD515" s="67">
        <v>1</v>
      </c>
      <c r="AE515" s="67">
        <v>1578</v>
      </c>
      <c r="AF515" s="77">
        <v>884</v>
      </c>
      <c r="AG515" s="127">
        <f t="shared" si="7"/>
        <v>0.6409423233143785</v>
      </c>
    </row>
    <row r="516" spans="1:33" x14ac:dyDescent="0.3">
      <c r="A516" s="7">
        <v>256</v>
      </c>
      <c r="B516" s="7">
        <v>1</v>
      </c>
      <c r="C516" s="7" t="s">
        <v>490</v>
      </c>
      <c r="D516" s="7">
        <v>1998</v>
      </c>
      <c r="E516" s="7">
        <v>1999</v>
      </c>
      <c r="F516" s="70">
        <v>500</v>
      </c>
      <c r="G516" s="7">
        <v>5</v>
      </c>
      <c r="H516" s="7">
        <v>0</v>
      </c>
      <c r="I516" s="77">
        <v>2153</v>
      </c>
      <c r="J516" s="77">
        <v>3774</v>
      </c>
      <c r="K516" s="119" t="s">
        <v>95</v>
      </c>
      <c r="L516" s="7">
        <v>277</v>
      </c>
      <c r="M516" s="7">
        <v>1</v>
      </c>
      <c r="N516" s="7" t="s">
        <v>375</v>
      </c>
      <c r="O516" s="7">
        <v>1999</v>
      </c>
      <c r="P516" s="7">
        <v>2000</v>
      </c>
      <c r="Q516" s="70">
        <v>103.15</v>
      </c>
      <c r="R516" s="7">
        <v>6</v>
      </c>
      <c r="S516" s="7">
        <v>1</v>
      </c>
      <c r="T516" s="77">
        <v>1319</v>
      </c>
      <c r="U516" s="77">
        <v>1098</v>
      </c>
      <c r="V516" s="119" t="s">
        <v>95</v>
      </c>
      <c r="W516" s="7">
        <v>2859</v>
      </c>
      <c r="X516" s="7">
        <v>1</v>
      </c>
      <c r="Y516" s="7" t="s">
        <v>591</v>
      </c>
      <c r="Z516" s="7">
        <v>2011</v>
      </c>
      <c r="AA516" s="7">
        <v>2013</v>
      </c>
      <c r="AB516" s="70">
        <v>727.36</v>
      </c>
      <c r="AC516" s="7">
        <v>7</v>
      </c>
      <c r="AD516" s="7">
        <v>1</v>
      </c>
      <c r="AE516" s="67">
        <v>2163</v>
      </c>
      <c r="AF516" s="67">
        <v>1212</v>
      </c>
      <c r="AG516" s="127">
        <f t="shared" ref="AG516:AG579" si="8">AE516/(AE516+AF516)</f>
        <v>0.64088888888888884</v>
      </c>
    </row>
    <row r="517" spans="1:33" x14ac:dyDescent="0.3">
      <c r="A517" s="7">
        <v>256</v>
      </c>
      <c r="B517" s="7">
        <v>1</v>
      </c>
      <c r="C517" s="7" t="s">
        <v>490</v>
      </c>
      <c r="D517" s="7">
        <v>2000</v>
      </c>
      <c r="E517" s="7">
        <v>2001</v>
      </c>
      <c r="F517" s="70">
        <v>300</v>
      </c>
      <c r="G517" s="7">
        <v>10</v>
      </c>
      <c r="H517" s="7">
        <v>1</v>
      </c>
      <c r="I517" s="77">
        <v>3301</v>
      </c>
      <c r="J517" s="77">
        <v>2413</v>
      </c>
      <c r="K517" s="119" t="s">
        <v>95</v>
      </c>
      <c r="L517" s="7">
        <v>294</v>
      </c>
      <c r="M517" s="7">
        <v>1</v>
      </c>
      <c r="N517" s="7" t="s">
        <v>251</v>
      </c>
      <c r="O517" s="7">
        <v>1999</v>
      </c>
      <c r="P517" s="7">
        <v>2000</v>
      </c>
      <c r="Q517" s="70">
        <v>499</v>
      </c>
      <c r="R517" s="7">
        <v>3</v>
      </c>
      <c r="S517" s="7">
        <v>1</v>
      </c>
      <c r="T517" s="77">
        <v>682</v>
      </c>
      <c r="U517" s="77">
        <v>436</v>
      </c>
      <c r="V517" s="119" t="s">
        <v>95</v>
      </c>
      <c r="W517" s="7">
        <v>786</v>
      </c>
      <c r="X517" s="7">
        <v>1</v>
      </c>
      <c r="Y517" s="7" t="s">
        <v>303</v>
      </c>
      <c r="Z517" s="7">
        <v>1997</v>
      </c>
      <c r="AA517" s="7">
        <v>1998</v>
      </c>
      <c r="AB517" s="70">
        <v>315</v>
      </c>
      <c r="AC517" s="7">
        <v>5</v>
      </c>
      <c r="AD517" s="7">
        <v>1</v>
      </c>
      <c r="AE517" s="77">
        <v>451</v>
      </c>
      <c r="AF517" s="77">
        <v>253</v>
      </c>
      <c r="AG517" s="127">
        <f t="shared" si="8"/>
        <v>0.640625</v>
      </c>
    </row>
    <row r="518" spans="1:33" x14ac:dyDescent="0.3">
      <c r="A518" s="7">
        <v>256</v>
      </c>
      <c r="B518" s="7">
        <v>1</v>
      </c>
      <c r="C518" s="7" t="s">
        <v>490</v>
      </c>
      <c r="D518" s="7">
        <v>2002</v>
      </c>
      <c r="E518" s="7">
        <v>2003</v>
      </c>
      <c r="F518" s="70">
        <v>625</v>
      </c>
      <c r="G518" s="7">
        <v>5</v>
      </c>
      <c r="H518" s="7">
        <v>0</v>
      </c>
      <c r="I518" s="77">
        <v>1819</v>
      </c>
      <c r="J518" s="77">
        <v>3148</v>
      </c>
      <c r="K518" s="119" t="s">
        <v>95</v>
      </c>
      <c r="L518" s="7">
        <v>297</v>
      </c>
      <c r="M518" s="7">
        <v>1</v>
      </c>
      <c r="N518" s="7" t="s">
        <v>275</v>
      </c>
      <c r="O518" s="7">
        <v>1999</v>
      </c>
      <c r="P518" s="7">
        <v>2000</v>
      </c>
      <c r="Q518" s="70">
        <v>325</v>
      </c>
      <c r="R518" s="7">
        <v>10</v>
      </c>
      <c r="S518" s="7">
        <v>1</v>
      </c>
      <c r="T518" s="77">
        <v>222</v>
      </c>
      <c r="U518" s="77">
        <v>142</v>
      </c>
      <c r="V518" s="119" t="s">
        <v>95</v>
      </c>
      <c r="W518" s="7">
        <v>2527</v>
      </c>
      <c r="X518" s="7">
        <v>1</v>
      </c>
      <c r="Y518" s="7" t="s">
        <v>586</v>
      </c>
      <c r="Z518" s="7">
        <v>2001</v>
      </c>
      <c r="AA518" s="7">
        <v>2002</v>
      </c>
      <c r="AB518" s="70">
        <v>700</v>
      </c>
      <c r="AC518" s="7">
        <v>10</v>
      </c>
      <c r="AD518" s="7">
        <v>1</v>
      </c>
      <c r="AE518" s="77">
        <v>228</v>
      </c>
      <c r="AF518" s="77">
        <v>128</v>
      </c>
      <c r="AG518" s="127">
        <f t="shared" si="8"/>
        <v>0.6404494382022472</v>
      </c>
    </row>
    <row r="519" spans="1:33" x14ac:dyDescent="0.3">
      <c r="A519" s="7">
        <v>256</v>
      </c>
      <c r="B519" s="7">
        <v>1</v>
      </c>
      <c r="C519" s="7" t="s">
        <v>490</v>
      </c>
      <c r="D519" s="7">
        <v>2002</v>
      </c>
      <c r="E519" s="7">
        <v>2003</v>
      </c>
      <c r="F519" s="70">
        <v>75</v>
      </c>
      <c r="G519" s="7">
        <v>5</v>
      </c>
      <c r="H519" s="7">
        <v>0</v>
      </c>
      <c r="I519" s="77">
        <v>1831</v>
      </c>
      <c r="J519" s="77">
        <v>3109</v>
      </c>
      <c r="K519" s="119" t="s">
        <v>95</v>
      </c>
      <c r="L519" s="7">
        <v>314</v>
      </c>
      <c r="M519" s="7">
        <v>1</v>
      </c>
      <c r="N519" s="7" t="s">
        <v>276</v>
      </c>
      <c r="O519" s="7">
        <v>1999</v>
      </c>
      <c r="P519" s="7">
        <v>2000</v>
      </c>
      <c r="Q519" s="70">
        <v>415</v>
      </c>
      <c r="R519" s="7">
        <v>6</v>
      </c>
      <c r="S519" s="7">
        <v>1</v>
      </c>
      <c r="T519" s="77">
        <v>728</v>
      </c>
      <c r="U519" s="77">
        <v>572</v>
      </c>
      <c r="V519" s="119" t="s">
        <v>95</v>
      </c>
      <c r="W519" s="7">
        <v>811</v>
      </c>
      <c r="X519" s="7">
        <v>1</v>
      </c>
      <c r="Y519" s="7" t="s">
        <v>569</v>
      </c>
      <c r="Z519" s="7">
        <v>2014</v>
      </c>
      <c r="AA519" s="7">
        <v>2016</v>
      </c>
      <c r="AB519" s="7">
        <v>1137.3699999999999</v>
      </c>
      <c r="AC519" s="7">
        <v>10</v>
      </c>
      <c r="AD519" s="7">
        <v>1</v>
      </c>
      <c r="AE519" s="77">
        <v>1385</v>
      </c>
      <c r="AF519" s="77">
        <v>778</v>
      </c>
      <c r="AG519" s="127">
        <f t="shared" si="8"/>
        <v>0.64031437817845582</v>
      </c>
    </row>
    <row r="520" spans="1:33" x14ac:dyDescent="0.3">
      <c r="A520" s="7">
        <v>256</v>
      </c>
      <c r="B520" s="7">
        <v>1</v>
      </c>
      <c r="C520" s="7" t="s">
        <v>490</v>
      </c>
      <c r="D520" s="7">
        <v>2002</v>
      </c>
      <c r="E520" s="7">
        <v>2003</v>
      </c>
      <c r="F520" s="70">
        <v>75</v>
      </c>
      <c r="G520" s="7">
        <v>5</v>
      </c>
      <c r="H520" s="7">
        <v>0</v>
      </c>
      <c r="I520" s="77">
        <v>1823</v>
      </c>
      <c r="J520" s="77">
        <v>3124</v>
      </c>
      <c r="K520" s="119" t="s">
        <v>95</v>
      </c>
      <c r="L520" s="7">
        <v>332</v>
      </c>
      <c r="M520" s="7">
        <v>1</v>
      </c>
      <c r="N520" s="7" t="s">
        <v>502</v>
      </c>
      <c r="O520" s="7">
        <v>1999</v>
      </c>
      <c r="P520" s="7">
        <v>2000</v>
      </c>
      <c r="Q520" s="70">
        <v>415</v>
      </c>
      <c r="R520" s="7">
        <v>6</v>
      </c>
      <c r="S520" s="7">
        <v>0</v>
      </c>
      <c r="T520" s="77">
        <v>820</v>
      </c>
      <c r="U520" s="77">
        <v>875</v>
      </c>
      <c r="V520" s="119" t="s">
        <v>95</v>
      </c>
      <c r="W520" s="7">
        <v>508</v>
      </c>
      <c r="X520" s="7">
        <v>1</v>
      </c>
      <c r="Y520" s="7" t="s">
        <v>474</v>
      </c>
      <c r="Z520" s="7">
        <v>2002</v>
      </c>
      <c r="AA520" s="7">
        <v>2003</v>
      </c>
      <c r="AB520" s="70">
        <v>300</v>
      </c>
      <c r="AC520" s="7">
        <v>10</v>
      </c>
      <c r="AD520" s="7">
        <v>1</v>
      </c>
      <c r="AE520" s="77">
        <v>3310</v>
      </c>
      <c r="AF520" s="77">
        <v>1865</v>
      </c>
      <c r="AG520" s="127">
        <f t="shared" si="8"/>
        <v>0.63961352657004833</v>
      </c>
    </row>
    <row r="521" spans="1:33" x14ac:dyDescent="0.3">
      <c r="A521" s="7">
        <v>256</v>
      </c>
      <c r="B521" s="7">
        <v>1</v>
      </c>
      <c r="C521" s="7" t="s">
        <v>490</v>
      </c>
      <c r="D521" s="7">
        <v>2003</v>
      </c>
      <c r="E521" s="7">
        <v>2004</v>
      </c>
      <c r="F521" s="70">
        <v>520</v>
      </c>
      <c r="G521" s="7">
        <v>5</v>
      </c>
      <c r="H521" s="7">
        <v>1</v>
      </c>
      <c r="I521" s="77">
        <v>2448</v>
      </c>
      <c r="J521" s="77">
        <v>2358</v>
      </c>
      <c r="K521" s="119" t="s">
        <v>95</v>
      </c>
      <c r="L521" s="7">
        <v>333</v>
      </c>
      <c r="M521" s="7">
        <v>1</v>
      </c>
      <c r="N521" s="7" t="s">
        <v>278</v>
      </c>
      <c r="O521" s="7">
        <v>1999</v>
      </c>
      <c r="P521" s="7">
        <v>2000</v>
      </c>
      <c r="Q521" s="70">
        <v>415</v>
      </c>
      <c r="R521" s="7">
        <v>5</v>
      </c>
      <c r="S521" s="7">
        <v>1</v>
      </c>
      <c r="T521" s="77">
        <v>416</v>
      </c>
      <c r="U521" s="77">
        <v>210</v>
      </c>
      <c r="V521" s="119" t="s">
        <v>95</v>
      </c>
      <c r="W521" s="7">
        <v>356</v>
      </c>
      <c r="X521" s="7">
        <v>1</v>
      </c>
      <c r="Y521" s="7" t="s">
        <v>601</v>
      </c>
      <c r="Z521" s="7">
        <v>2010</v>
      </c>
      <c r="AA521" s="10">
        <v>2011</v>
      </c>
      <c r="AB521" s="66">
        <v>997.49</v>
      </c>
      <c r="AC521" s="10">
        <v>10</v>
      </c>
      <c r="AD521" s="67">
        <v>1</v>
      </c>
      <c r="AE521" s="67">
        <v>257</v>
      </c>
      <c r="AF521" s="67">
        <v>145</v>
      </c>
      <c r="AG521" s="127">
        <f t="shared" si="8"/>
        <v>0.63930348258706471</v>
      </c>
    </row>
    <row r="522" spans="1:33" x14ac:dyDescent="0.3">
      <c r="A522" s="7">
        <v>256</v>
      </c>
      <c r="B522" s="7">
        <v>1</v>
      </c>
      <c r="C522" s="7" t="s">
        <v>490</v>
      </c>
      <c r="D522" s="7">
        <v>2008</v>
      </c>
      <c r="E522" s="7">
        <v>2009</v>
      </c>
      <c r="F522" s="70">
        <v>936.41</v>
      </c>
      <c r="G522" s="7">
        <v>5</v>
      </c>
      <c r="H522" s="7">
        <v>1</v>
      </c>
      <c r="I522" s="67">
        <v>3440</v>
      </c>
      <c r="J522" s="67">
        <v>2024</v>
      </c>
      <c r="K522" s="119" t="s">
        <v>95</v>
      </c>
      <c r="L522" s="7">
        <v>391</v>
      </c>
      <c r="M522" s="7">
        <v>1</v>
      </c>
      <c r="N522" s="7" t="s">
        <v>325</v>
      </c>
      <c r="O522" s="7">
        <v>1999</v>
      </c>
      <c r="P522" s="7">
        <v>2000</v>
      </c>
      <c r="Q522" s="70">
        <v>415</v>
      </c>
      <c r="R522" s="7">
        <v>5</v>
      </c>
      <c r="S522" s="7">
        <v>1</v>
      </c>
      <c r="T522" s="77">
        <v>599</v>
      </c>
      <c r="U522" s="77">
        <v>171</v>
      </c>
      <c r="V522" s="119" t="s">
        <v>95</v>
      </c>
      <c r="W522" s="7">
        <v>852</v>
      </c>
      <c r="X522" s="7">
        <v>1</v>
      </c>
      <c r="Y522" s="7" t="s">
        <v>263</v>
      </c>
      <c r="Z522" s="7">
        <v>2012</v>
      </c>
      <c r="AA522" s="7">
        <v>2014</v>
      </c>
      <c r="AB522" s="70">
        <v>0</v>
      </c>
      <c r="AC522" s="7">
        <v>10</v>
      </c>
      <c r="AD522" s="7">
        <v>1</v>
      </c>
      <c r="AE522" s="67">
        <v>147</v>
      </c>
      <c r="AF522" s="67">
        <v>83</v>
      </c>
      <c r="AG522" s="127">
        <f t="shared" si="8"/>
        <v>0.63913043478260867</v>
      </c>
    </row>
    <row r="523" spans="1:33" x14ac:dyDescent="0.3">
      <c r="A523" s="7">
        <v>256</v>
      </c>
      <c r="B523" s="7">
        <v>1</v>
      </c>
      <c r="C523" s="7" t="s">
        <v>490</v>
      </c>
      <c r="D523" s="7">
        <v>2008</v>
      </c>
      <c r="E523" s="7">
        <v>2009</v>
      </c>
      <c r="F523" s="70">
        <v>175</v>
      </c>
      <c r="G523" s="7">
        <v>5</v>
      </c>
      <c r="H523" s="7">
        <v>1</v>
      </c>
      <c r="I523" s="67">
        <v>3036</v>
      </c>
      <c r="J523" s="67">
        <v>2410</v>
      </c>
      <c r="K523" s="119" t="s">
        <v>95</v>
      </c>
      <c r="L523" s="7">
        <v>415</v>
      </c>
      <c r="M523" s="7">
        <v>1</v>
      </c>
      <c r="N523" s="7" t="s">
        <v>326</v>
      </c>
      <c r="O523" s="7">
        <v>1999</v>
      </c>
      <c r="P523" s="7">
        <v>2000</v>
      </c>
      <c r="Q523" s="70">
        <v>378.11</v>
      </c>
      <c r="R523" s="7">
        <v>5</v>
      </c>
      <c r="S523" s="7">
        <v>1</v>
      </c>
      <c r="T523" s="77">
        <v>170</v>
      </c>
      <c r="U523" s="77">
        <v>62</v>
      </c>
      <c r="V523" s="119" t="s">
        <v>95</v>
      </c>
      <c r="W523" s="7">
        <v>534</v>
      </c>
      <c r="X523" s="7">
        <v>1</v>
      </c>
      <c r="Y523" s="7" t="s">
        <v>290</v>
      </c>
      <c r="Z523" s="7">
        <v>2010</v>
      </c>
      <c r="AA523" s="68">
        <v>2012</v>
      </c>
      <c r="AB523" s="66">
        <v>200.35</v>
      </c>
      <c r="AC523" s="10">
        <v>9</v>
      </c>
      <c r="AD523" s="67">
        <v>1</v>
      </c>
      <c r="AE523" s="67">
        <v>2201</v>
      </c>
      <c r="AF523" s="67">
        <v>1243</v>
      </c>
      <c r="AG523" s="127">
        <f t="shared" si="8"/>
        <v>0.63908246225319398</v>
      </c>
    </row>
    <row r="524" spans="1:33" x14ac:dyDescent="0.3">
      <c r="A524" s="7">
        <v>256</v>
      </c>
      <c r="B524" s="7">
        <v>1</v>
      </c>
      <c r="C524" s="7" t="s">
        <v>490</v>
      </c>
      <c r="D524" s="7">
        <v>2012</v>
      </c>
      <c r="E524" s="7">
        <v>2014</v>
      </c>
      <c r="F524" s="70">
        <v>1111.4100000000001</v>
      </c>
      <c r="G524" s="7">
        <v>5</v>
      </c>
      <c r="H524" s="7">
        <v>1</v>
      </c>
      <c r="I524" s="67">
        <v>5759</v>
      </c>
      <c r="J524" s="67">
        <v>4503</v>
      </c>
      <c r="K524" s="119" t="s">
        <v>95</v>
      </c>
      <c r="L524" s="7">
        <v>423</v>
      </c>
      <c r="M524" s="7">
        <v>1</v>
      </c>
      <c r="N524" s="7" t="s">
        <v>284</v>
      </c>
      <c r="O524" s="7">
        <v>1999</v>
      </c>
      <c r="P524" s="7">
        <v>2000</v>
      </c>
      <c r="Q524" s="70">
        <v>350</v>
      </c>
      <c r="R524" s="7">
        <v>5</v>
      </c>
      <c r="S524" s="7">
        <v>1</v>
      </c>
      <c r="T524" s="77">
        <v>3857</v>
      </c>
      <c r="U524" s="77">
        <v>2004</v>
      </c>
      <c r="V524" s="119" t="s">
        <v>95</v>
      </c>
      <c r="W524" s="7">
        <v>11</v>
      </c>
      <c r="X524" s="7">
        <v>1</v>
      </c>
      <c r="Y524" s="7" t="s">
        <v>311</v>
      </c>
      <c r="Z524" s="7">
        <v>1995</v>
      </c>
      <c r="AA524" s="7">
        <v>1996</v>
      </c>
      <c r="AB524" s="70">
        <v>95.98</v>
      </c>
      <c r="AC524" s="7">
        <v>10</v>
      </c>
      <c r="AD524" s="7">
        <v>1</v>
      </c>
      <c r="AE524" s="77">
        <v>17082</v>
      </c>
      <c r="AF524" s="77">
        <v>9658</v>
      </c>
      <c r="AG524" s="127">
        <f t="shared" si="8"/>
        <v>0.63881824981301416</v>
      </c>
    </row>
    <row r="525" spans="1:33" x14ac:dyDescent="0.3">
      <c r="A525" s="7">
        <v>256</v>
      </c>
      <c r="B525" s="7">
        <v>1</v>
      </c>
      <c r="C525" s="7" t="s">
        <v>718</v>
      </c>
      <c r="D525" s="7">
        <v>2017</v>
      </c>
      <c r="E525" s="7">
        <v>2018</v>
      </c>
      <c r="F525" s="7">
        <v>1235.6400000000001</v>
      </c>
      <c r="G525" s="7">
        <v>10</v>
      </c>
      <c r="H525" s="7">
        <v>0</v>
      </c>
      <c r="I525" s="77">
        <v>1463</v>
      </c>
      <c r="J525" s="77">
        <v>1630</v>
      </c>
      <c r="K525" s="119" t="s">
        <v>95</v>
      </c>
      <c r="L525" s="7">
        <v>424</v>
      </c>
      <c r="M525" s="7">
        <v>1</v>
      </c>
      <c r="N525" s="7" t="s">
        <v>503</v>
      </c>
      <c r="O525" s="7">
        <v>1999</v>
      </c>
      <c r="P525" s="7">
        <v>2000</v>
      </c>
      <c r="Q525" s="70">
        <v>415</v>
      </c>
      <c r="R525" s="7">
        <v>10</v>
      </c>
      <c r="S525" s="7">
        <v>1</v>
      </c>
      <c r="T525" s="77">
        <v>316</v>
      </c>
      <c r="U525" s="77">
        <v>197</v>
      </c>
      <c r="V525" s="119" t="s">
        <v>95</v>
      </c>
      <c r="W525" s="7">
        <v>803</v>
      </c>
      <c r="X525" s="7">
        <v>1</v>
      </c>
      <c r="Y525" s="7" t="s">
        <v>675</v>
      </c>
      <c r="Z525" s="7">
        <v>2011</v>
      </c>
      <c r="AA525" s="7">
        <v>2012</v>
      </c>
      <c r="AB525" s="70">
        <v>547.66</v>
      </c>
      <c r="AC525" s="7">
        <v>10</v>
      </c>
      <c r="AD525" s="7">
        <v>1</v>
      </c>
      <c r="AE525" s="67">
        <v>502</v>
      </c>
      <c r="AF525" s="67">
        <v>284</v>
      </c>
      <c r="AG525" s="127">
        <f t="shared" si="8"/>
        <v>0.638676844783715</v>
      </c>
    </row>
    <row r="526" spans="1:33" x14ac:dyDescent="0.3">
      <c r="A526" s="7">
        <v>256</v>
      </c>
      <c r="B526" s="7">
        <v>1</v>
      </c>
      <c r="C526" s="7" t="s">
        <v>719</v>
      </c>
      <c r="D526" s="7">
        <v>2017</v>
      </c>
      <c r="E526" s="7">
        <v>2018</v>
      </c>
      <c r="F526" s="7">
        <v>500</v>
      </c>
      <c r="G526" s="7">
        <v>10</v>
      </c>
      <c r="H526" s="7">
        <v>0</v>
      </c>
      <c r="I526" s="77">
        <v>1293</v>
      </c>
      <c r="J526" s="77">
        <v>1797</v>
      </c>
      <c r="K526" s="119" t="s">
        <v>95</v>
      </c>
      <c r="L526" s="7">
        <v>466</v>
      </c>
      <c r="M526" s="7">
        <v>1</v>
      </c>
      <c r="N526" s="7" t="s">
        <v>383</v>
      </c>
      <c r="O526" s="7">
        <v>1999</v>
      </c>
      <c r="P526" s="7">
        <v>2000</v>
      </c>
      <c r="Q526" s="70">
        <v>350</v>
      </c>
      <c r="R526" s="7">
        <v>5</v>
      </c>
      <c r="S526" s="7">
        <v>1</v>
      </c>
      <c r="T526" s="77">
        <v>1810</v>
      </c>
      <c r="U526" s="77">
        <v>897</v>
      </c>
      <c r="V526" s="119" t="s">
        <v>95</v>
      </c>
      <c r="W526" s="7">
        <v>2536</v>
      </c>
      <c r="X526" s="7">
        <v>1</v>
      </c>
      <c r="Y526" s="7" t="s">
        <v>407</v>
      </c>
      <c r="Z526" s="7">
        <v>2015</v>
      </c>
      <c r="AA526" s="7">
        <v>2017</v>
      </c>
      <c r="AB526" s="70">
        <v>3208.8</v>
      </c>
      <c r="AC526" s="7">
        <v>10</v>
      </c>
      <c r="AD526" s="7">
        <v>1</v>
      </c>
      <c r="AE526" s="77">
        <v>364</v>
      </c>
      <c r="AF526" s="77">
        <v>206</v>
      </c>
      <c r="AG526" s="127">
        <f t="shared" si="8"/>
        <v>0.63859649122807016</v>
      </c>
    </row>
    <row r="527" spans="1:33" x14ac:dyDescent="0.3">
      <c r="A527" s="82">
        <v>256</v>
      </c>
      <c r="B527" s="82">
        <v>1</v>
      </c>
      <c r="C527" s="82" t="s">
        <v>121</v>
      </c>
      <c r="D527" s="7">
        <v>2018</v>
      </c>
      <c r="E527" s="82">
        <v>2019</v>
      </c>
      <c r="F527" s="128">
        <v>1200</v>
      </c>
      <c r="G527" s="82">
        <v>5</v>
      </c>
      <c r="H527" s="7">
        <v>1</v>
      </c>
      <c r="I527" s="67">
        <v>5478</v>
      </c>
      <c r="J527" s="67">
        <v>3601</v>
      </c>
      <c r="K527" s="119" t="s">
        <v>95</v>
      </c>
      <c r="L527" s="7">
        <v>485</v>
      </c>
      <c r="M527" s="7">
        <v>1</v>
      </c>
      <c r="N527" s="7" t="s">
        <v>494</v>
      </c>
      <c r="O527" s="7">
        <v>1999</v>
      </c>
      <c r="P527" s="7">
        <v>2000</v>
      </c>
      <c r="Q527" s="70">
        <v>415</v>
      </c>
      <c r="R527" s="7">
        <v>10</v>
      </c>
      <c r="S527" s="7">
        <v>1</v>
      </c>
      <c r="T527" s="77">
        <v>537</v>
      </c>
      <c r="U527" s="77">
        <v>326</v>
      </c>
      <c r="V527" s="119" t="s">
        <v>95</v>
      </c>
      <c r="W527" s="7">
        <v>891</v>
      </c>
      <c r="X527" s="7">
        <v>1</v>
      </c>
      <c r="Y527" s="7" t="s">
        <v>363</v>
      </c>
      <c r="Z527" s="68">
        <v>2007</v>
      </c>
      <c r="AA527" s="73">
        <v>2008</v>
      </c>
      <c r="AB527" s="66">
        <v>200</v>
      </c>
      <c r="AC527" s="7">
        <v>10</v>
      </c>
      <c r="AD527" s="67">
        <v>1</v>
      </c>
      <c r="AE527" s="67">
        <v>362</v>
      </c>
      <c r="AF527" s="77">
        <v>205</v>
      </c>
      <c r="AG527" s="127">
        <f t="shared" si="8"/>
        <v>0.63844797178130508</v>
      </c>
    </row>
    <row r="528" spans="1:33" x14ac:dyDescent="0.3">
      <c r="A528" s="82">
        <v>256</v>
      </c>
      <c r="B528" s="82">
        <v>1</v>
      </c>
      <c r="C528" s="82" t="s">
        <v>121</v>
      </c>
      <c r="D528" s="7">
        <v>2018</v>
      </c>
      <c r="E528" s="82">
        <v>2019</v>
      </c>
      <c r="F528" s="128">
        <v>450</v>
      </c>
      <c r="G528" s="82">
        <v>5</v>
      </c>
      <c r="H528" s="7">
        <v>1</v>
      </c>
      <c r="I528" s="67">
        <v>5134</v>
      </c>
      <c r="J528" s="67">
        <v>3944</v>
      </c>
      <c r="K528" s="119" t="s">
        <v>95</v>
      </c>
      <c r="L528" s="7">
        <v>492</v>
      </c>
      <c r="M528" s="7">
        <v>1</v>
      </c>
      <c r="N528" s="7" t="s">
        <v>385</v>
      </c>
      <c r="O528" s="7">
        <v>1999</v>
      </c>
      <c r="P528" s="7">
        <v>2001</v>
      </c>
      <c r="Q528" s="70">
        <v>347.82</v>
      </c>
      <c r="R528" s="7">
        <v>10</v>
      </c>
      <c r="S528" s="7">
        <v>1</v>
      </c>
      <c r="T528" s="77">
        <v>4250</v>
      </c>
      <c r="U528" s="77">
        <v>1639</v>
      </c>
      <c r="V528" s="119" t="s">
        <v>95</v>
      </c>
      <c r="W528" s="7">
        <v>857</v>
      </c>
      <c r="X528" s="7">
        <v>1</v>
      </c>
      <c r="Y528" s="7" t="s">
        <v>529</v>
      </c>
      <c r="Z528" s="7">
        <v>2001</v>
      </c>
      <c r="AA528" s="7">
        <v>2002</v>
      </c>
      <c r="AB528" s="70">
        <v>500</v>
      </c>
      <c r="AC528" s="7">
        <v>10</v>
      </c>
      <c r="AD528" s="7">
        <v>1</v>
      </c>
      <c r="AE528" s="77">
        <v>542</v>
      </c>
      <c r="AF528" s="77">
        <v>307</v>
      </c>
      <c r="AG528" s="127">
        <f t="shared" si="8"/>
        <v>0.63839811542991753</v>
      </c>
    </row>
    <row r="529" spans="1:33" x14ac:dyDescent="0.3">
      <c r="A529" s="7">
        <v>260</v>
      </c>
      <c r="B529" s="7">
        <v>1</v>
      </c>
      <c r="C529" s="7" t="s">
        <v>250</v>
      </c>
      <c r="D529" s="7">
        <v>1991</v>
      </c>
      <c r="E529" s="7">
        <v>1993</v>
      </c>
      <c r="F529" s="70">
        <v>225</v>
      </c>
      <c r="G529" s="7">
        <v>5</v>
      </c>
      <c r="H529" s="7">
        <v>1</v>
      </c>
      <c r="I529" s="77" t="s">
        <v>763</v>
      </c>
      <c r="J529" s="77" t="s">
        <v>763</v>
      </c>
      <c r="K529" s="119" t="s">
        <v>95</v>
      </c>
      <c r="L529" s="7">
        <v>544</v>
      </c>
      <c r="M529" s="7">
        <v>1</v>
      </c>
      <c r="N529" s="7" t="s">
        <v>456</v>
      </c>
      <c r="O529" s="7">
        <v>1999</v>
      </c>
      <c r="P529" s="7">
        <v>2000</v>
      </c>
      <c r="Q529" s="70">
        <v>145.46</v>
      </c>
      <c r="R529" s="7">
        <v>10</v>
      </c>
      <c r="S529" s="7">
        <v>1</v>
      </c>
      <c r="T529" s="77">
        <v>3012</v>
      </c>
      <c r="U529" s="77">
        <v>1337</v>
      </c>
      <c r="V529" s="119" t="s">
        <v>95</v>
      </c>
      <c r="W529" s="7">
        <v>447</v>
      </c>
      <c r="X529" s="7">
        <v>1</v>
      </c>
      <c r="Y529" s="7" t="s">
        <v>558</v>
      </c>
      <c r="Z529" s="7">
        <v>2011</v>
      </c>
      <c r="AA529" s="7">
        <v>2012</v>
      </c>
      <c r="AB529" s="70">
        <v>1000</v>
      </c>
      <c r="AC529" s="7">
        <v>10</v>
      </c>
      <c r="AD529" s="7">
        <v>1</v>
      </c>
      <c r="AE529" s="67">
        <v>180</v>
      </c>
      <c r="AF529" s="67">
        <v>102</v>
      </c>
      <c r="AG529" s="127">
        <f t="shared" si="8"/>
        <v>0.63829787234042556</v>
      </c>
    </row>
    <row r="530" spans="1:33" x14ac:dyDescent="0.3">
      <c r="A530" s="7">
        <v>261</v>
      </c>
      <c r="B530" s="7">
        <v>1</v>
      </c>
      <c r="C530" s="7" t="s">
        <v>669</v>
      </c>
      <c r="D530" s="68">
        <v>2009</v>
      </c>
      <c r="E530" s="68">
        <v>2010</v>
      </c>
      <c r="F530" s="66">
        <v>1400</v>
      </c>
      <c r="G530" s="68">
        <v>5</v>
      </c>
      <c r="H530" s="67">
        <v>1</v>
      </c>
      <c r="I530" s="67">
        <v>309</v>
      </c>
      <c r="J530" s="67">
        <v>307</v>
      </c>
      <c r="K530" s="119" t="s">
        <v>95</v>
      </c>
      <c r="L530" s="7">
        <v>545</v>
      </c>
      <c r="M530" s="7">
        <v>1</v>
      </c>
      <c r="N530" s="7" t="s">
        <v>292</v>
      </c>
      <c r="O530" s="7">
        <v>1999</v>
      </c>
      <c r="P530" s="7">
        <v>2000</v>
      </c>
      <c r="Q530" s="70">
        <v>415</v>
      </c>
      <c r="R530" s="7">
        <v>10</v>
      </c>
      <c r="S530" s="7">
        <v>1</v>
      </c>
      <c r="T530" s="77">
        <v>748</v>
      </c>
      <c r="U530" s="77">
        <v>319</v>
      </c>
      <c r="V530" s="119" t="s">
        <v>95</v>
      </c>
      <c r="W530" s="7">
        <v>695</v>
      </c>
      <c r="X530" s="7">
        <v>1</v>
      </c>
      <c r="Y530" s="7" t="s">
        <v>338</v>
      </c>
      <c r="Z530" s="7">
        <v>2012</v>
      </c>
      <c r="AA530" s="10">
        <v>2014</v>
      </c>
      <c r="AB530" s="70">
        <v>873.36</v>
      </c>
      <c r="AC530" s="7">
        <v>10</v>
      </c>
      <c r="AD530" s="7">
        <v>1</v>
      </c>
      <c r="AE530" s="67">
        <v>1800</v>
      </c>
      <c r="AF530" s="67">
        <v>1020</v>
      </c>
      <c r="AG530" s="127">
        <f t="shared" si="8"/>
        <v>0.63829787234042556</v>
      </c>
    </row>
    <row r="531" spans="1:33" x14ac:dyDescent="0.3">
      <c r="A531" s="7">
        <v>261</v>
      </c>
      <c r="B531" s="7">
        <v>1</v>
      </c>
      <c r="C531" s="7" t="s">
        <v>669</v>
      </c>
      <c r="D531" s="7">
        <v>2014</v>
      </c>
      <c r="E531" s="7">
        <v>2015</v>
      </c>
      <c r="F531" s="7">
        <v>903.11</v>
      </c>
      <c r="G531" s="7">
        <v>5</v>
      </c>
      <c r="H531" s="7">
        <v>1</v>
      </c>
      <c r="I531" s="77">
        <v>485</v>
      </c>
      <c r="J531" s="77">
        <v>246</v>
      </c>
      <c r="K531" s="119" t="s">
        <v>95</v>
      </c>
      <c r="L531" s="7">
        <v>550</v>
      </c>
      <c r="M531" s="7">
        <v>1</v>
      </c>
      <c r="N531" s="7" t="s">
        <v>388</v>
      </c>
      <c r="O531" s="7">
        <v>1999</v>
      </c>
      <c r="P531" s="7">
        <v>2000</v>
      </c>
      <c r="Q531" s="70">
        <v>193.24</v>
      </c>
      <c r="R531" s="7">
        <v>10</v>
      </c>
      <c r="S531" s="7">
        <v>1</v>
      </c>
      <c r="T531" s="77">
        <v>367</v>
      </c>
      <c r="U531" s="77">
        <v>347</v>
      </c>
      <c r="V531" s="119" t="s">
        <v>95</v>
      </c>
      <c r="W531" s="7">
        <v>112</v>
      </c>
      <c r="X531" s="7">
        <v>1</v>
      </c>
      <c r="Y531" s="7" t="s">
        <v>412</v>
      </c>
      <c r="Z531" s="7">
        <v>2003</v>
      </c>
      <c r="AA531" s="7">
        <v>2004</v>
      </c>
      <c r="AB531" s="70">
        <v>148.44999999999999</v>
      </c>
      <c r="AC531" s="7">
        <v>10</v>
      </c>
      <c r="AD531" s="7">
        <v>1</v>
      </c>
      <c r="AE531" s="77">
        <v>4131</v>
      </c>
      <c r="AF531" s="77">
        <v>2342</v>
      </c>
      <c r="AG531" s="127">
        <f t="shared" si="8"/>
        <v>0.63818940213193265</v>
      </c>
    </row>
    <row r="532" spans="1:33" x14ac:dyDescent="0.3">
      <c r="A532" s="7">
        <v>264</v>
      </c>
      <c r="B532" s="7">
        <v>1</v>
      </c>
      <c r="C532" s="7" t="s">
        <v>274</v>
      </c>
      <c r="D532" s="7">
        <v>1992</v>
      </c>
      <c r="E532" s="7">
        <v>1993</v>
      </c>
      <c r="F532" s="70">
        <v>415.08</v>
      </c>
      <c r="G532" s="7">
        <v>5</v>
      </c>
      <c r="H532" s="7">
        <v>0</v>
      </c>
      <c r="I532" s="77" t="s">
        <v>763</v>
      </c>
      <c r="J532" s="77" t="s">
        <v>763</v>
      </c>
      <c r="K532" s="119" t="s">
        <v>95</v>
      </c>
      <c r="L532" s="7">
        <v>578</v>
      </c>
      <c r="M532" s="7">
        <v>1</v>
      </c>
      <c r="N532" s="7" t="s">
        <v>504</v>
      </c>
      <c r="O532" s="7">
        <v>1999</v>
      </c>
      <c r="P532" s="7">
        <v>2000</v>
      </c>
      <c r="Q532" s="70">
        <v>415</v>
      </c>
      <c r="R532" s="7">
        <v>10</v>
      </c>
      <c r="S532" s="7">
        <v>0</v>
      </c>
      <c r="T532" s="77">
        <v>1025</v>
      </c>
      <c r="U532" s="77">
        <v>1030</v>
      </c>
      <c r="V532" s="119" t="s">
        <v>95</v>
      </c>
      <c r="W532" s="7">
        <v>721</v>
      </c>
      <c r="X532" s="7">
        <v>1</v>
      </c>
      <c r="Y532" s="7" t="s">
        <v>433</v>
      </c>
      <c r="Z532" s="7">
        <v>2000</v>
      </c>
      <c r="AA532" s="7">
        <v>2001</v>
      </c>
      <c r="AB532" s="70">
        <v>415</v>
      </c>
      <c r="AC532" s="7">
        <v>5</v>
      </c>
      <c r="AD532" s="7">
        <v>1</v>
      </c>
      <c r="AE532" s="77">
        <v>3774</v>
      </c>
      <c r="AF532" s="77">
        <v>2140</v>
      </c>
      <c r="AG532" s="127">
        <f t="shared" si="8"/>
        <v>0.63814677037538048</v>
      </c>
    </row>
    <row r="533" spans="1:33" x14ac:dyDescent="0.3">
      <c r="A533" s="7">
        <v>264</v>
      </c>
      <c r="B533" s="7">
        <v>1</v>
      </c>
      <c r="C533" s="7" t="s">
        <v>274</v>
      </c>
      <c r="D533" s="7">
        <v>1993</v>
      </c>
      <c r="E533" s="7">
        <v>1994</v>
      </c>
      <c r="F533" s="70">
        <v>926.28</v>
      </c>
      <c r="G533" s="7">
        <v>3</v>
      </c>
      <c r="H533" s="7">
        <v>1</v>
      </c>
      <c r="I533" s="77" t="s">
        <v>763</v>
      </c>
      <c r="J533" s="77" t="s">
        <v>763</v>
      </c>
      <c r="K533" s="119" t="s">
        <v>95</v>
      </c>
      <c r="L533" s="7">
        <v>622</v>
      </c>
      <c r="M533" s="7">
        <v>1</v>
      </c>
      <c r="N533" s="7" t="s">
        <v>505</v>
      </c>
      <c r="O533" s="7">
        <v>1999</v>
      </c>
      <c r="P533" s="7">
        <v>2000</v>
      </c>
      <c r="Q533" s="70">
        <v>340</v>
      </c>
      <c r="R533" s="7">
        <v>8</v>
      </c>
      <c r="S533" s="7">
        <v>0</v>
      </c>
      <c r="T533" s="77">
        <v>6333</v>
      </c>
      <c r="U533" s="77">
        <v>6791</v>
      </c>
      <c r="V533" s="119" t="s">
        <v>95</v>
      </c>
      <c r="W533" s="7">
        <v>2167</v>
      </c>
      <c r="X533" s="7">
        <v>1</v>
      </c>
      <c r="Y533" s="7" t="s">
        <v>578</v>
      </c>
      <c r="Z533" s="7">
        <v>2001</v>
      </c>
      <c r="AA533" s="7">
        <v>2002</v>
      </c>
      <c r="AB533" s="70">
        <v>5</v>
      </c>
      <c r="AC533" s="7">
        <v>10</v>
      </c>
      <c r="AD533" s="7">
        <v>1</v>
      </c>
      <c r="AE533" s="77">
        <v>372</v>
      </c>
      <c r="AF533" s="77">
        <v>211</v>
      </c>
      <c r="AG533" s="127">
        <f t="shared" si="8"/>
        <v>0.63807890222984565</v>
      </c>
    </row>
    <row r="534" spans="1:33" x14ac:dyDescent="0.3">
      <c r="A534" s="7">
        <v>264</v>
      </c>
      <c r="B534" s="7">
        <v>1</v>
      </c>
      <c r="C534" s="7" t="s">
        <v>274</v>
      </c>
      <c r="D534" s="7">
        <v>1996</v>
      </c>
      <c r="E534" s="7">
        <v>1997</v>
      </c>
      <c r="F534" s="70">
        <v>926.28</v>
      </c>
      <c r="G534" s="7">
        <v>3</v>
      </c>
      <c r="H534" s="7">
        <v>1</v>
      </c>
      <c r="I534" s="77">
        <v>467</v>
      </c>
      <c r="J534" s="77">
        <v>223</v>
      </c>
      <c r="K534" s="119" t="s">
        <v>95</v>
      </c>
      <c r="L534" s="7">
        <v>624</v>
      </c>
      <c r="M534" s="7">
        <v>1</v>
      </c>
      <c r="N534" s="7" t="s">
        <v>392</v>
      </c>
      <c r="O534" s="7">
        <v>1999</v>
      </c>
      <c r="P534" s="7">
        <v>2000</v>
      </c>
      <c r="Q534" s="70">
        <v>115</v>
      </c>
      <c r="R534" s="7">
        <v>10</v>
      </c>
      <c r="S534" s="7">
        <v>0</v>
      </c>
      <c r="T534" s="77">
        <v>4250</v>
      </c>
      <c r="U534" s="77">
        <v>4687</v>
      </c>
      <c r="V534" s="119" t="s">
        <v>95</v>
      </c>
      <c r="W534" s="7">
        <v>2167</v>
      </c>
      <c r="X534" s="7">
        <v>1</v>
      </c>
      <c r="Y534" s="7" t="s">
        <v>578</v>
      </c>
      <c r="Z534" s="7">
        <v>2010</v>
      </c>
      <c r="AA534" s="68">
        <v>2011</v>
      </c>
      <c r="AB534" s="66">
        <v>299.99</v>
      </c>
      <c r="AC534" s="68">
        <v>7</v>
      </c>
      <c r="AD534" s="67">
        <v>1</v>
      </c>
      <c r="AE534" s="67">
        <v>653</v>
      </c>
      <c r="AF534" s="67">
        <v>371</v>
      </c>
      <c r="AG534" s="127">
        <f t="shared" si="8"/>
        <v>0.6376953125</v>
      </c>
    </row>
    <row r="535" spans="1:33" x14ac:dyDescent="0.3">
      <c r="A535" s="7">
        <v>264</v>
      </c>
      <c r="B535" s="7">
        <v>1</v>
      </c>
      <c r="C535" s="7" t="s">
        <v>274</v>
      </c>
      <c r="D535" s="7">
        <v>1999</v>
      </c>
      <c r="E535" s="7">
        <v>2000</v>
      </c>
      <c r="F535" s="70">
        <v>926.28</v>
      </c>
      <c r="G535" s="7">
        <v>10</v>
      </c>
      <c r="H535" s="7">
        <v>1</v>
      </c>
      <c r="I535" s="77">
        <v>325</v>
      </c>
      <c r="J535" s="77">
        <v>94</v>
      </c>
      <c r="K535" s="119" t="s">
        <v>95</v>
      </c>
      <c r="L535" s="7">
        <v>624</v>
      </c>
      <c r="M535" s="7">
        <v>1</v>
      </c>
      <c r="N535" s="7" t="s">
        <v>392</v>
      </c>
      <c r="O535" s="7">
        <v>1999</v>
      </c>
      <c r="P535" s="7">
        <v>2000</v>
      </c>
      <c r="Q535" s="70">
        <v>70</v>
      </c>
      <c r="R535" s="7">
        <v>10</v>
      </c>
      <c r="S535" s="7">
        <v>0</v>
      </c>
      <c r="T535" s="77">
        <v>4000</v>
      </c>
      <c r="U535" s="77">
        <v>4743</v>
      </c>
      <c r="V535" s="119" t="s">
        <v>95</v>
      </c>
      <c r="W535" s="7">
        <v>2144</v>
      </c>
      <c r="X535" s="7">
        <v>1</v>
      </c>
      <c r="Y535" s="7" t="s">
        <v>530</v>
      </c>
      <c r="Z535" s="7">
        <v>2000</v>
      </c>
      <c r="AA535" s="7">
        <v>2001</v>
      </c>
      <c r="AB535" s="70">
        <v>415</v>
      </c>
      <c r="AC535" s="7">
        <v>10</v>
      </c>
      <c r="AD535" s="7">
        <v>1</v>
      </c>
      <c r="AE535" s="77">
        <v>3565</v>
      </c>
      <c r="AF535" s="77">
        <v>2027</v>
      </c>
      <c r="AG535" s="127">
        <f t="shared" si="8"/>
        <v>0.63751788268955656</v>
      </c>
    </row>
    <row r="536" spans="1:33" x14ac:dyDescent="0.3">
      <c r="A536" s="7">
        <v>264</v>
      </c>
      <c r="B536" s="7">
        <v>1</v>
      </c>
      <c r="C536" s="7" t="s">
        <v>274</v>
      </c>
      <c r="D536" s="7">
        <v>2004</v>
      </c>
      <c r="E536" s="7">
        <v>2005</v>
      </c>
      <c r="F536" s="70">
        <v>400</v>
      </c>
      <c r="G536" s="7">
        <v>10</v>
      </c>
      <c r="H536" s="7">
        <v>1</v>
      </c>
      <c r="I536" s="77">
        <v>425</v>
      </c>
      <c r="J536" s="77">
        <v>221</v>
      </c>
      <c r="K536" s="119" t="s">
        <v>95</v>
      </c>
      <c r="L536" s="7">
        <v>627</v>
      </c>
      <c r="M536" s="7">
        <v>1</v>
      </c>
      <c r="N536" s="7" t="s">
        <v>432</v>
      </c>
      <c r="O536" s="7">
        <v>1999</v>
      </c>
      <c r="P536" s="7">
        <v>2000</v>
      </c>
      <c r="Q536" s="70">
        <v>760.89</v>
      </c>
      <c r="R536" s="7">
        <v>5</v>
      </c>
      <c r="S536" s="7">
        <v>1</v>
      </c>
      <c r="T536" s="77">
        <v>274</v>
      </c>
      <c r="U536" s="77">
        <v>164</v>
      </c>
      <c r="V536" s="119" t="s">
        <v>95</v>
      </c>
      <c r="W536" s="7">
        <v>2903</v>
      </c>
      <c r="X536" s="7">
        <v>1</v>
      </c>
      <c r="Y536" s="7" t="s">
        <v>761</v>
      </c>
      <c r="Z536" s="7">
        <v>2017</v>
      </c>
      <c r="AA536" s="7">
        <v>2018</v>
      </c>
      <c r="AB536" s="7">
        <v>158</v>
      </c>
      <c r="AC536" s="7">
        <v>10</v>
      </c>
      <c r="AD536" s="7">
        <v>1</v>
      </c>
      <c r="AE536" s="77">
        <v>510</v>
      </c>
      <c r="AF536" s="77">
        <v>290</v>
      </c>
      <c r="AG536" s="127">
        <f t="shared" si="8"/>
        <v>0.63749999999999996</v>
      </c>
    </row>
    <row r="537" spans="1:33" x14ac:dyDescent="0.3">
      <c r="A537" s="7">
        <v>264</v>
      </c>
      <c r="B537" s="7">
        <v>1</v>
      </c>
      <c r="C537" s="7" t="s">
        <v>274</v>
      </c>
      <c r="D537" s="7">
        <v>2008</v>
      </c>
      <c r="E537" s="7">
        <v>2010</v>
      </c>
      <c r="F537" s="70">
        <v>927.24</v>
      </c>
      <c r="G537" s="7">
        <v>10</v>
      </c>
      <c r="H537" s="7">
        <v>1</v>
      </c>
      <c r="I537" s="67">
        <v>389</v>
      </c>
      <c r="J537" s="67">
        <v>188</v>
      </c>
      <c r="K537" s="119" t="s">
        <v>95</v>
      </c>
      <c r="L537" s="7">
        <v>630</v>
      </c>
      <c r="M537" s="7">
        <v>1</v>
      </c>
      <c r="N537" s="7" t="s">
        <v>393</v>
      </c>
      <c r="O537" s="7">
        <v>1999</v>
      </c>
      <c r="P537" s="7">
        <v>2000</v>
      </c>
      <c r="Q537" s="70">
        <v>415</v>
      </c>
      <c r="R537" s="7">
        <v>5</v>
      </c>
      <c r="S537" s="7">
        <v>1</v>
      </c>
      <c r="T537" s="77">
        <v>246</v>
      </c>
      <c r="U537" s="77">
        <v>60</v>
      </c>
      <c r="V537" s="119" t="s">
        <v>95</v>
      </c>
      <c r="W537" s="7">
        <v>748</v>
      </c>
      <c r="X537" s="7">
        <v>1</v>
      </c>
      <c r="Y537" s="7" t="s">
        <v>434</v>
      </c>
      <c r="Z537" s="7">
        <v>1995</v>
      </c>
      <c r="AA537" s="7">
        <v>1996</v>
      </c>
      <c r="AB537" s="70">
        <v>430.25</v>
      </c>
      <c r="AC537" s="7">
        <v>10</v>
      </c>
      <c r="AD537" s="7">
        <v>1</v>
      </c>
      <c r="AE537" s="77">
        <v>935</v>
      </c>
      <c r="AF537" s="77">
        <v>532</v>
      </c>
      <c r="AG537" s="127">
        <f t="shared" si="8"/>
        <v>0.6373551465576005</v>
      </c>
    </row>
    <row r="538" spans="1:33" x14ac:dyDescent="0.3">
      <c r="A538" s="7">
        <v>264</v>
      </c>
      <c r="B538" s="7">
        <v>1</v>
      </c>
      <c r="C538" s="7" t="s">
        <v>274</v>
      </c>
      <c r="D538" s="7">
        <v>2011</v>
      </c>
      <c r="E538" s="7">
        <v>2012</v>
      </c>
      <c r="F538" s="7">
        <v>1100</v>
      </c>
      <c r="G538" s="7">
        <v>10</v>
      </c>
      <c r="H538" s="7">
        <v>1</v>
      </c>
      <c r="I538" s="77">
        <v>243</v>
      </c>
      <c r="J538" s="77">
        <v>76</v>
      </c>
      <c r="K538" s="119" t="s">
        <v>95</v>
      </c>
      <c r="L538" s="7">
        <v>659</v>
      </c>
      <c r="M538" s="7">
        <v>1</v>
      </c>
      <c r="N538" s="7" t="s">
        <v>334</v>
      </c>
      <c r="O538" s="7">
        <v>1999</v>
      </c>
      <c r="P538" s="7">
        <v>2000</v>
      </c>
      <c r="Q538" s="70">
        <v>150</v>
      </c>
      <c r="R538" s="7">
        <v>8</v>
      </c>
      <c r="S538" s="7">
        <v>0</v>
      </c>
      <c r="T538" s="77">
        <v>1877</v>
      </c>
      <c r="U538" s="77">
        <v>2219</v>
      </c>
      <c r="V538" s="119" t="s">
        <v>95</v>
      </c>
      <c r="W538" s="7">
        <v>2365</v>
      </c>
      <c r="X538" s="7">
        <v>1</v>
      </c>
      <c r="Y538" s="7" t="s">
        <v>4</v>
      </c>
      <c r="Z538" s="7">
        <v>2011</v>
      </c>
      <c r="AA538" s="7">
        <v>2012</v>
      </c>
      <c r="AB538" s="70">
        <v>401.82</v>
      </c>
      <c r="AC538" s="7">
        <v>10</v>
      </c>
      <c r="AD538" s="7">
        <v>1</v>
      </c>
      <c r="AE538" s="67">
        <v>898</v>
      </c>
      <c r="AF538" s="67">
        <v>512</v>
      </c>
      <c r="AG538" s="127">
        <f t="shared" si="8"/>
        <v>0.63687943262411351</v>
      </c>
    </row>
    <row r="539" spans="1:33" x14ac:dyDescent="0.3">
      <c r="A539" s="7">
        <v>264</v>
      </c>
      <c r="B539" s="7">
        <v>1</v>
      </c>
      <c r="C539" s="7" t="s">
        <v>274</v>
      </c>
      <c r="D539" s="7">
        <v>2014</v>
      </c>
      <c r="E539" s="7">
        <v>2015</v>
      </c>
      <c r="F539" s="7">
        <v>654.80999999999995</v>
      </c>
      <c r="G539" s="7">
        <v>7</v>
      </c>
      <c r="H539" s="7">
        <v>1</v>
      </c>
      <c r="I539" s="77">
        <v>333</v>
      </c>
      <c r="J539" s="77">
        <v>98</v>
      </c>
      <c r="K539" s="119" t="s">
        <v>95</v>
      </c>
      <c r="L539" s="7">
        <v>676</v>
      </c>
      <c r="M539" s="7">
        <v>1</v>
      </c>
      <c r="N539" s="7" t="s">
        <v>230</v>
      </c>
      <c r="O539" s="7">
        <v>1999</v>
      </c>
      <c r="P539" s="7">
        <v>2000</v>
      </c>
      <c r="Q539" s="70">
        <v>1251.56</v>
      </c>
      <c r="R539" s="7">
        <v>5</v>
      </c>
      <c r="S539" s="7">
        <v>1</v>
      </c>
      <c r="T539" s="77">
        <v>178</v>
      </c>
      <c r="U539" s="77">
        <v>50</v>
      </c>
      <c r="V539" s="119" t="s">
        <v>95</v>
      </c>
      <c r="W539" s="7">
        <v>297</v>
      </c>
      <c r="X539" s="7">
        <v>1</v>
      </c>
      <c r="Y539" s="7" t="s">
        <v>275</v>
      </c>
      <c r="Z539" s="7">
        <v>2005</v>
      </c>
      <c r="AA539" s="7">
        <v>2006</v>
      </c>
      <c r="AB539" s="70">
        <f>1388-837.86</f>
        <v>550.14</v>
      </c>
      <c r="AC539" s="7">
        <v>10</v>
      </c>
      <c r="AD539" s="10">
        <v>1</v>
      </c>
      <c r="AE539" s="67">
        <v>359</v>
      </c>
      <c r="AF539" s="67">
        <v>205</v>
      </c>
      <c r="AG539" s="127">
        <f t="shared" si="8"/>
        <v>0.63652482269503541</v>
      </c>
    </row>
    <row r="540" spans="1:33" x14ac:dyDescent="0.3">
      <c r="A540" s="7">
        <v>264</v>
      </c>
      <c r="B540" s="7">
        <v>1</v>
      </c>
      <c r="C540" s="7" t="s">
        <v>274</v>
      </c>
      <c r="D540" s="7">
        <v>2017</v>
      </c>
      <c r="E540" s="7">
        <v>2019</v>
      </c>
      <c r="F540" s="7">
        <v>1375.08</v>
      </c>
      <c r="G540" s="7">
        <v>10</v>
      </c>
      <c r="H540" s="7">
        <v>1</v>
      </c>
      <c r="I540" s="77">
        <v>123</v>
      </c>
      <c r="J540" s="77">
        <v>15</v>
      </c>
      <c r="K540" s="119" t="s">
        <v>95</v>
      </c>
      <c r="L540" s="7">
        <v>707</v>
      </c>
      <c r="M540" s="7">
        <v>1</v>
      </c>
      <c r="N540" s="7" t="s">
        <v>343</v>
      </c>
      <c r="O540" s="7">
        <v>1999</v>
      </c>
      <c r="P540" s="7">
        <v>2000</v>
      </c>
      <c r="Q540" s="70">
        <v>65</v>
      </c>
      <c r="R540" s="7">
        <v>10</v>
      </c>
      <c r="S540" s="7">
        <v>1</v>
      </c>
      <c r="T540" s="77">
        <v>70</v>
      </c>
      <c r="U540" s="77">
        <v>15</v>
      </c>
      <c r="V540" s="119" t="s">
        <v>95</v>
      </c>
      <c r="W540" s="7">
        <v>621</v>
      </c>
      <c r="X540" s="7">
        <v>1</v>
      </c>
      <c r="Y540" s="7" t="s">
        <v>566</v>
      </c>
      <c r="Z540" s="7">
        <v>2010</v>
      </c>
      <c r="AA540" s="68">
        <v>2012</v>
      </c>
      <c r="AB540" s="66">
        <v>532.54</v>
      </c>
      <c r="AC540" s="68">
        <v>8</v>
      </c>
      <c r="AD540" s="67">
        <v>1</v>
      </c>
      <c r="AE540" s="67">
        <v>20686</v>
      </c>
      <c r="AF540" s="67">
        <v>11820</v>
      </c>
      <c r="AG540" s="127">
        <f t="shared" si="8"/>
        <v>0.63637482310957982</v>
      </c>
    </row>
    <row r="541" spans="1:33" x14ac:dyDescent="0.3">
      <c r="A541" s="7">
        <v>270</v>
      </c>
      <c r="B541" s="7">
        <v>1</v>
      </c>
      <c r="C541" s="7" t="s">
        <v>419</v>
      </c>
      <c r="D541" s="7">
        <v>1995</v>
      </c>
      <c r="E541" s="7">
        <v>1996</v>
      </c>
      <c r="F541" s="70">
        <v>449</v>
      </c>
      <c r="G541" s="7">
        <v>5</v>
      </c>
      <c r="H541" s="7">
        <v>1</v>
      </c>
      <c r="I541" s="77">
        <v>6825</v>
      </c>
      <c r="J541" s="77">
        <v>3315</v>
      </c>
      <c r="K541" s="119" t="s">
        <v>95</v>
      </c>
      <c r="L541" s="7">
        <v>726</v>
      </c>
      <c r="M541" s="7">
        <v>1</v>
      </c>
      <c r="N541" s="7" t="s">
        <v>506</v>
      </c>
      <c r="O541" s="7">
        <v>1999</v>
      </c>
      <c r="P541" s="7">
        <v>2000</v>
      </c>
      <c r="Q541" s="70">
        <v>315</v>
      </c>
      <c r="R541" s="7">
        <v>10</v>
      </c>
      <c r="S541" s="7">
        <v>1</v>
      </c>
      <c r="T541" s="77">
        <v>721</v>
      </c>
      <c r="U541" s="77">
        <v>560</v>
      </c>
      <c r="V541" s="119" t="s">
        <v>95</v>
      </c>
      <c r="W541" s="7">
        <v>2134</v>
      </c>
      <c r="X541" s="7">
        <v>1</v>
      </c>
      <c r="Y541" s="7" t="s">
        <v>404</v>
      </c>
      <c r="Z541" s="7">
        <v>2003</v>
      </c>
      <c r="AA541" s="7">
        <v>2004</v>
      </c>
      <c r="AB541" s="70">
        <v>300</v>
      </c>
      <c r="AC541" s="7">
        <v>10</v>
      </c>
      <c r="AD541" s="7">
        <v>1</v>
      </c>
      <c r="AE541" s="77">
        <v>1258</v>
      </c>
      <c r="AF541" s="77">
        <v>719</v>
      </c>
      <c r="AG541" s="127">
        <f t="shared" si="8"/>
        <v>0.63631765300961052</v>
      </c>
    </row>
    <row r="542" spans="1:33" x14ac:dyDescent="0.3">
      <c r="A542" s="7">
        <v>270</v>
      </c>
      <c r="B542" s="7">
        <v>1</v>
      </c>
      <c r="C542" s="7" t="s">
        <v>419</v>
      </c>
      <c r="D542" s="7">
        <v>1999</v>
      </c>
      <c r="E542" s="7">
        <v>2001</v>
      </c>
      <c r="F542" s="70">
        <v>449</v>
      </c>
      <c r="G542" s="7">
        <v>10</v>
      </c>
      <c r="H542" s="7">
        <v>1</v>
      </c>
      <c r="I542" s="77">
        <v>6024</v>
      </c>
      <c r="J542" s="77">
        <v>2758</v>
      </c>
      <c r="K542" s="119" t="s">
        <v>95</v>
      </c>
      <c r="L542" s="7">
        <v>727</v>
      </c>
      <c r="M542" s="7">
        <v>1</v>
      </c>
      <c r="N542" s="7" t="s">
        <v>260</v>
      </c>
      <c r="O542" s="7">
        <v>1999</v>
      </c>
      <c r="P542" s="7">
        <v>2000</v>
      </c>
      <c r="Q542" s="70">
        <v>415</v>
      </c>
      <c r="R542" s="7">
        <v>10</v>
      </c>
      <c r="S542" s="7">
        <v>1</v>
      </c>
      <c r="T542" s="77">
        <v>1361</v>
      </c>
      <c r="U542" s="77">
        <v>537</v>
      </c>
      <c r="V542" s="119" t="s">
        <v>95</v>
      </c>
      <c r="W542" s="7">
        <v>146</v>
      </c>
      <c r="X542" s="7">
        <v>1</v>
      </c>
      <c r="Y542" s="7" t="s">
        <v>369</v>
      </c>
      <c r="Z542" s="7">
        <v>2014</v>
      </c>
      <c r="AA542" s="7">
        <v>2016</v>
      </c>
      <c r="AB542" s="7">
        <v>552.16999999999996</v>
      </c>
      <c r="AC542" s="7">
        <v>10</v>
      </c>
      <c r="AD542" s="7">
        <v>1</v>
      </c>
      <c r="AE542" s="77">
        <v>907</v>
      </c>
      <c r="AF542" s="77">
        <v>519</v>
      </c>
      <c r="AG542" s="127">
        <f t="shared" si="8"/>
        <v>0.63604488078541377</v>
      </c>
    </row>
    <row r="543" spans="1:33" x14ac:dyDescent="0.3">
      <c r="A543" s="7">
        <v>270</v>
      </c>
      <c r="B543" s="7">
        <v>1</v>
      </c>
      <c r="C543" s="7" t="s">
        <v>419</v>
      </c>
      <c r="D543" s="7">
        <v>2001</v>
      </c>
      <c r="E543" s="7">
        <v>2002</v>
      </c>
      <c r="F543" s="70">
        <v>225</v>
      </c>
      <c r="G543" s="7">
        <v>10</v>
      </c>
      <c r="H543" s="7">
        <v>1</v>
      </c>
      <c r="I543" s="77">
        <v>6478</v>
      </c>
      <c r="J543" s="77">
        <v>5879</v>
      </c>
      <c r="K543" s="119" t="s">
        <v>95</v>
      </c>
      <c r="L543" s="7">
        <v>728</v>
      </c>
      <c r="M543" s="7">
        <v>1</v>
      </c>
      <c r="N543" s="7" t="s">
        <v>346</v>
      </c>
      <c r="O543" s="7">
        <v>1999</v>
      </c>
      <c r="P543" s="7">
        <v>2000</v>
      </c>
      <c r="Q543" s="70">
        <v>285.23</v>
      </c>
      <c r="R543" s="7">
        <v>10</v>
      </c>
      <c r="S543" s="7">
        <v>0</v>
      </c>
      <c r="T543" s="77">
        <v>3719</v>
      </c>
      <c r="U543" s="77">
        <v>4285</v>
      </c>
      <c r="V543" s="119" t="s">
        <v>95</v>
      </c>
      <c r="W543" s="7">
        <v>2687</v>
      </c>
      <c r="X543" s="7">
        <v>1</v>
      </c>
      <c r="Y543" s="7" t="s">
        <v>621</v>
      </c>
      <c r="Z543" s="68">
        <v>2009</v>
      </c>
      <c r="AA543" s="10">
        <v>2011</v>
      </c>
      <c r="AB543" s="66">
        <v>500</v>
      </c>
      <c r="AC543" s="10">
        <v>10</v>
      </c>
      <c r="AD543" s="67">
        <v>1</v>
      </c>
      <c r="AE543" s="67">
        <v>1399</v>
      </c>
      <c r="AF543" s="67">
        <v>801</v>
      </c>
      <c r="AG543" s="127">
        <f t="shared" si="8"/>
        <v>0.63590909090909087</v>
      </c>
    </row>
    <row r="544" spans="1:33" x14ac:dyDescent="0.3">
      <c r="A544" s="7">
        <v>270</v>
      </c>
      <c r="B544" s="7">
        <v>1</v>
      </c>
      <c r="C544" s="7" t="s">
        <v>419</v>
      </c>
      <c r="D544" s="7">
        <v>2005</v>
      </c>
      <c r="E544" s="7">
        <v>2006</v>
      </c>
      <c r="F544" s="70">
        <f>1507.31-1366.22</f>
        <v>141.08999999999992</v>
      </c>
      <c r="G544" s="7">
        <v>10</v>
      </c>
      <c r="H544" s="10">
        <v>1</v>
      </c>
      <c r="I544" s="67">
        <v>6711</v>
      </c>
      <c r="J544" s="67">
        <v>3596</v>
      </c>
      <c r="K544" s="119" t="s">
        <v>95</v>
      </c>
      <c r="L544" s="7">
        <v>738</v>
      </c>
      <c r="M544" s="7">
        <v>1</v>
      </c>
      <c r="N544" s="7" t="s">
        <v>507</v>
      </c>
      <c r="O544" s="7">
        <v>1999</v>
      </c>
      <c r="P544" s="7">
        <v>2000</v>
      </c>
      <c r="Q544" s="70">
        <v>240</v>
      </c>
      <c r="R544" s="7">
        <v>5</v>
      </c>
      <c r="S544" s="7">
        <v>1</v>
      </c>
      <c r="T544" s="77">
        <v>369</v>
      </c>
      <c r="U544" s="77">
        <v>335</v>
      </c>
      <c r="V544" s="119" t="s">
        <v>95</v>
      </c>
      <c r="W544" s="7">
        <v>630</v>
      </c>
      <c r="X544" s="7">
        <v>1</v>
      </c>
      <c r="Y544" s="7" t="s">
        <v>393</v>
      </c>
      <c r="Z544" s="7">
        <v>2008</v>
      </c>
      <c r="AA544" s="7">
        <v>2009</v>
      </c>
      <c r="AB544" s="70">
        <v>1600</v>
      </c>
      <c r="AC544" s="7">
        <v>5</v>
      </c>
      <c r="AD544" s="7">
        <v>1</v>
      </c>
      <c r="AE544" s="67">
        <v>813</v>
      </c>
      <c r="AF544" s="67">
        <v>466</v>
      </c>
      <c r="AG544" s="127">
        <f t="shared" si="8"/>
        <v>0.63565285379202507</v>
      </c>
    </row>
    <row r="545" spans="1:33" x14ac:dyDescent="0.3">
      <c r="A545" s="7">
        <v>270</v>
      </c>
      <c r="B545" s="7">
        <v>1</v>
      </c>
      <c r="C545" s="7" t="s">
        <v>419</v>
      </c>
      <c r="D545" s="7">
        <v>2013</v>
      </c>
      <c r="E545" s="7">
        <v>2014</v>
      </c>
      <c r="F545" s="7">
        <v>325.55999999999995</v>
      </c>
      <c r="G545" s="7">
        <v>10</v>
      </c>
      <c r="H545" s="7">
        <v>1</v>
      </c>
      <c r="I545" s="77">
        <v>4750</v>
      </c>
      <c r="J545" s="77">
        <v>3235</v>
      </c>
      <c r="K545" s="119" t="s">
        <v>95</v>
      </c>
      <c r="L545" s="7">
        <v>739</v>
      </c>
      <c r="M545" s="7">
        <v>1</v>
      </c>
      <c r="N545" s="7" t="s">
        <v>400</v>
      </c>
      <c r="O545" s="7">
        <v>1999</v>
      </c>
      <c r="P545" s="7">
        <v>2000</v>
      </c>
      <c r="Q545" s="70">
        <v>235.98</v>
      </c>
      <c r="R545" s="7">
        <v>10</v>
      </c>
      <c r="S545" s="7">
        <v>1</v>
      </c>
      <c r="T545" s="77">
        <v>353</v>
      </c>
      <c r="U545" s="77">
        <v>171</v>
      </c>
      <c r="V545" s="119" t="s">
        <v>95</v>
      </c>
      <c r="W545" s="7">
        <v>272</v>
      </c>
      <c r="X545" s="7">
        <v>1</v>
      </c>
      <c r="Y545" s="7" t="s">
        <v>501</v>
      </c>
      <c r="Z545" s="7">
        <v>2014</v>
      </c>
      <c r="AA545" s="7">
        <v>2015</v>
      </c>
      <c r="AB545" s="7">
        <v>1289.33</v>
      </c>
      <c r="AC545" s="7">
        <v>10</v>
      </c>
      <c r="AD545" s="7">
        <v>1</v>
      </c>
      <c r="AE545" s="77">
        <v>15534</v>
      </c>
      <c r="AF545" s="77">
        <v>8912</v>
      </c>
      <c r="AG545" s="127">
        <f t="shared" si="8"/>
        <v>0.63544138100302705</v>
      </c>
    </row>
    <row r="546" spans="1:33" x14ac:dyDescent="0.3">
      <c r="A546" s="7">
        <v>270</v>
      </c>
      <c r="B546" s="7">
        <v>1</v>
      </c>
      <c r="C546" s="7" t="s">
        <v>720</v>
      </c>
      <c r="D546" s="7">
        <v>2017</v>
      </c>
      <c r="E546" s="7">
        <v>2018</v>
      </c>
      <c r="F546" s="7">
        <v>2075</v>
      </c>
      <c r="G546" s="7">
        <v>10</v>
      </c>
      <c r="H546" s="7">
        <v>1</v>
      </c>
      <c r="I546" s="77">
        <v>7055</v>
      </c>
      <c r="J546" s="77">
        <v>2090</v>
      </c>
      <c r="K546" s="119" t="s">
        <v>95</v>
      </c>
      <c r="L546" s="7">
        <v>787</v>
      </c>
      <c r="M546" s="7">
        <v>1</v>
      </c>
      <c r="N546" s="7" t="s">
        <v>508</v>
      </c>
      <c r="O546" s="7">
        <v>1999</v>
      </c>
      <c r="P546" s="7">
        <v>2000</v>
      </c>
      <c r="Q546" s="70">
        <v>415</v>
      </c>
      <c r="R546" s="7">
        <v>10</v>
      </c>
      <c r="S546" s="7">
        <v>1</v>
      </c>
      <c r="T546" s="77">
        <v>269</v>
      </c>
      <c r="U546" s="77">
        <v>130</v>
      </c>
      <c r="V546" s="119" t="s">
        <v>95</v>
      </c>
      <c r="W546" s="7">
        <v>280</v>
      </c>
      <c r="X546" s="7">
        <v>1</v>
      </c>
      <c r="Y546" s="7" t="s">
        <v>545</v>
      </c>
      <c r="Z546" s="7">
        <v>2012</v>
      </c>
      <c r="AA546" s="7">
        <v>2013</v>
      </c>
      <c r="AB546" s="70">
        <v>60</v>
      </c>
      <c r="AC546" s="7">
        <v>10</v>
      </c>
      <c r="AD546" s="7">
        <v>1</v>
      </c>
      <c r="AE546" s="67">
        <v>12348</v>
      </c>
      <c r="AF546" s="67">
        <v>7092</v>
      </c>
      <c r="AG546" s="127">
        <f t="shared" si="8"/>
        <v>0.63518518518518519</v>
      </c>
    </row>
    <row r="547" spans="1:33" x14ac:dyDescent="0.3">
      <c r="A547" s="7">
        <v>271</v>
      </c>
      <c r="B547" s="7">
        <v>1</v>
      </c>
      <c r="C547" s="7" t="s">
        <v>420</v>
      </c>
      <c r="D547" s="7">
        <v>1995</v>
      </c>
      <c r="E547" s="7">
        <v>1996</v>
      </c>
      <c r="F547" s="70">
        <v>444.18</v>
      </c>
      <c r="G547" s="7">
        <v>5</v>
      </c>
      <c r="H547" s="7">
        <v>1</v>
      </c>
      <c r="I547" s="77">
        <v>11236</v>
      </c>
      <c r="J547" s="77">
        <v>7051</v>
      </c>
      <c r="K547" s="119" t="s">
        <v>95</v>
      </c>
      <c r="L547" s="7">
        <v>811</v>
      </c>
      <c r="M547" s="7">
        <v>1</v>
      </c>
      <c r="N547" s="7" t="s">
        <v>509</v>
      </c>
      <c r="O547" s="7">
        <v>1999</v>
      </c>
      <c r="P547" s="7">
        <v>2000</v>
      </c>
      <c r="Q547" s="70">
        <v>415</v>
      </c>
      <c r="R547" s="7">
        <v>5</v>
      </c>
      <c r="S547" s="7">
        <v>0</v>
      </c>
      <c r="T547" s="77">
        <v>681</v>
      </c>
      <c r="U547" s="77">
        <v>822</v>
      </c>
      <c r="V547" s="119" t="s">
        <v>95</v>
      </c>
      <c r="W547" s="7">
        <v>196</v>
      </c>
      <c r="X547" s="7">
        <v>1</v>
      </c>
      <c r="Y547" s="7" t="s">
        <v>414</v>
      </c>
      <c r="Z547" s="7">
        <v>2001</v>
      </c>
      <c r="AA547" s="7">
        <v>2002</v>
      </c>
      <c r="AB547" s="70">
        <v>500</v>
      </c>
      <c r="AC547" s="7">
        <v>6</v>
      </c>
      <c r="AD547" s="7">
        <v>1</v>
      </c>
      <c r="AE547" s="77">
        <v>22946</v>
      </c>
      <c r="AF547" s="77">
        <v>13208</v>
      </c>
      <c r="AG547" s="127">
        <f t="shared" si="8"/>
        <v>0.63467389500470206</v>
      </c>
    </row>
    <row r="548" spans="1:33" x14ac:dyDescent="0.3">
      <c r="A548" s="7">
        <v>271</v>
      </c>
      <c r="B548" s="7">
        <v>1</v>
      </c>
      <c r="C548" s="7" t="s">
        <v>420</v>
      </c>
      <c r="D548" s="7">
        <v>2000</v>
      </c>
      <c r="E548" s="7">
        <v>2001</v>
      </c>
      <c r="F548" s="70">
        <v>665.44</v>
      </c>
      <c r="G548" s="7">
        <v>10</v>
      </c>
      <c r="H548" s="7">
        <v>1</v>
      </c>
      <c r="I548" s="77">
        <v>24211</v>
      </c>
      <c r="J548" s="77">
        <v>18442</v>
      </c>
      <c r="K548" s="119" t="s">
        <v>95</v>
      </c>
      <c r="L548" s="7">
        <v>818</v>
      </c>
      <c r="M548" s="7">
        <v>1</v>
      </c>
      <c r="N548" s="7" t="s">
        <v>496</v>
      </c>
      <c r="O548" s="7">
        <v>1999</v>
      </c>
      <c r="P548" s="7">
        <v>2000</v>
      </c>
      <c r="Q548" s="70">
        <v>350</v>
      </c>
      <c r="R548" s="7">
        <v>5</v>
      </c>
      <c r="S548" s="7">
        <v>1</v>
      </c>
      <c r="T548" s="77">
        <v>282</v>
      </c>
      <c r="U548" s="77">
        <v>205</v>
      </c>
      <c r="V548" s="119" t="s">
        <v>95</v>
      </c>
      <c r="W548" s="7">
        <v>701</v>
      </c>
      <c r="X548" s="7">
        <v>1</v>
      </c>
      <c r="Y548" s="7" t="s">
        <v>340</v>
      </c>
      <c r="Z548" s="68">
        <v>2007</v>
      </c>
      <c r="AA548" s="73">
        <v>2008</v>
      </c>
      <c r="AB548" s="66">
        <v>106.13</v>
      </c>
      <c r="AC548" s="7">
        <v>10</v>
      </c>
      <c r="AD548" s="67">
        <v>1</v>
      </c>
      <c r="AE548" s="67">
        <v>1544</v>
      </c>
      <c r="AF548" s="77">
        <v>890</v>
      </c>
      <c r="AG548" s="127">
        <f t="shared" si="8"/>
        <v>0.63434675431388665</v>
      </c>
    </row>
    <row r="549" spans="1:33" x14ac:dyDescent="0.3">
      <c r="A549" s="7">
        <v>271</v>
      </c>
      <c r="B549" s="7">
        <v>1</v>
      </c>
      <c r="C549" s="7" t="s">
        <v>420</v>
      </c>
      <c r="D549" s="7">
        <v>2001</v>
      </c>
      <c r="E549" s="7">
        <v>2002</v>
      </c>
      <c r="F549" s="70">
        <v>247.3</v>
      </c>
      <c r="G549" s="7">
        <v>10</v>
      </c>
      <c r="H549" s="7">
        <v>0</v>
      </c>
      <c r="I549" s="77">
        <v>7381</v>
      </c>
      <c r="J549" s="77">
        <v>9346</v>
      </c>
      <c r="K549" s="119" t="s">
        <v>95</v>
      </c>
      <c r="L549" s="7">
        <v>861</v>
      </c>
      <c r="M549" s="7">
        <v>1</v>
      </c>
      <c r="N549" s="7" t="s">
        <v>510</v>
      </c>
      <c r="O549" s="7">
        <v>1999</v>
      </c>
      <c r="P549" s="7">
        <v>2000</v>
      </c>
      <c r="Q549" s="70">
        <v>268</v>
      </c>
      <c r="R549" s="7">
        <v>2</v>
      </c>
      <c r="S549" s="7">
        <v>0</v>
      </c>
      <c r="T549" s="77">
        <v>2094</v>
      </c>
      <c r="U549" s="77">
        <v>3470</v>
      </c>
      <c r="V549" s="119" t="s">
        <v>95</v>
      </c>
      <c r="W549" s="7">
        <v>806</v>
      </c>
      <c r="X549" s="7">
        <v>1</v>
      </c>
      <c r="Y549" s="7" t="s">
        <v>305</v>
      </c>
      <c r="Z549" s="7">
        <v>2001</v>
      </c>
      <c r="AA549" s="7">
        <v>2002</v>
      </c>
      <c r="AB549" s="70">
        <v>350</v>
      </c>
      <c r="AC549" s="7">
        <v>5</v>
      </c>
      <c r="AD549" s="7">
        <v>1</v>
      </c>
      <c r="AE549" s="77">
        <v>338</v>
      </c>
      <c r="AF549" s="77">
        <v>195</v>
      </c>
      <c r="AG549" s="127">
        <f t="shared" si="8"/>
        <v>0.63414634146341464</v>
      </c>
    </row>
    <row r="550" spans="1:33" x14ac:dyDescent="0.3">
      <c r="A550" s="7">
        <v>271</v>
      </c>
      <c r="B550" s="7">
        <v>1</v>
      </c>
      <c r="C550" s="7" t="s">
        <v>420</v>
      </c>
      <c r="D550" s="7">
        <v>2003</v>
      </c>
      <c r="E550" s="7">
        <v>2004</v>
      </c>
      <c r="F550" s="70">
        <v>395.6</v>
      </c>
      <c r="G550" s="7">
        <v>10</v>
      </c>
      <c r="H550" s="7">
        <v>1</v>
      </c>
      <c r="I550" s="77">
        <v>10358</v>
      </c>
      <c r="J550" s="77">
        <v>8077</v>
      </c>
      <c r="K550" s="119" t="s">
        <v>95</v>
      </c>
      <c r="L550" s="7">
        <v>911</v>
      </c>
      <c r="M550" s="7">
        <v>1</v>
      </c>
      <c r="N550" s="7" t="s">
        <v>511</v>
      </c>
      <c r="O550" s="7">
        <v>1999</v>
      </c>
      <c r="P550" s="7">
        <v>2000</v>
      </c>
      <c r="Q550" s="70">
        <v>415</v>
      </c>
      <c r="R550" s="7">
        <v>10</v>
      </c>
      <c r="S550" s="7">
        <v>1</v>
      </c>
      <c r="T550" s="77">
        <v>3278</v>
      </c>
      <c r="U550" s="77">
        <v>2187</v>
      </c>
      <c r="V550" s="119" t="s">
        <v>95</v>
      </c>
      <c r="W550" s="7">
        <v>624</v>
      </c>
      <c r="X550" s="7">
        <v>1</v>
      </c>
      <c r="Y550" s="7" t="s">
        <v>392</v>
      </c>
      <c r="Z550" s="68">
        <v>2007</v>
      </c>
      <c r="AA550" s="73">
        <v>2008</v>
      </c>
      <c r="AB550" s="66">
        <v>1470.89</v>
      </c>
      <c r="AC550" s="7">
        <v>5</v>
      </c>
      <c r="AD550" s="67">
        <v>1</v>
      </c>
      <c r="AE550" s="67">
        <v>10057</v>
      </c>
      <c r="AF550" s="77">
        <v>5804</v>
      </c>
      <c r="AG550" s="127">
        <f t="shared" si="8"/>
        <v>0.63407099174074777</v>
      </c>
    </row>
    <row r="551" spans="1:33" x14ac:dyDescent="0.3">
      <c r="A551" s="7">
        <v>271</v>
      </c>
      <c r="B551" s="7">
        <v>1</v>
      </c>
      <c r="C551" s="7" t="s">
        <v>420</v>
      </c>
      <c r="D551" s="68">
        <v>2007</v>
      </c>
      <c r="E551" s="73">
        <v>2009</v>
      </c>
      <c r="F551" s="66">
        <v>511.71</v>
      </c>
      <c r="G551" s="7">
        <v>10</v>
      </c>
      <c r="H551" s="67">
        <v>1</v>
      </c>
      <c r="I551" s="67">
        <v>8675</v>
      </c>
      <c r="J551" s="77">
        <v>8402</v>
      </c>
      <c r="K551" s="119" t="s">
        <v>95</v>
      </c>
      <c r="L551" s="7">
        <v>2149</v>
      </c>
      <c r="M551" s="7">
        <v>1</v>
      </c>
      <c r="N551" s="7" t="s">
        <v>440</v>
      </c>
      <c r="O551" s="7">
        <v>1999</v>
      </c>
      <c r="P551" s="7">
        <v>2000</v>
      </c>
      <c r="Q551" s="70">
        <v>220.38</v>
      </c>
      <c r="R551" s="7">
        <v>10</v>
      </c>
      <c r="S551" s="7">
        <v>1</v>
      </c>
      <c r="T551" s="77">
        <v>884</v>
      </c>
      <c r="U551" s="77">
        <v>631</v>
      </c>
      <c r="V551" s="119" t="s">
        <v>95</v>
      </c>
      <c r="W551" s="7">
        <v>314</v>
      </c>
      <c r="X551" s="7">
        <v>1</v>
      </c>
      <c r="Y551" s="7" t="s">
        <v>276</v>
      </c>
      <c r="Z551" s="7">
        <v>1995</v>
      </c>
      <c r="AA551" s="7">
        <v>1997</v>
      </c>
      <c r="AB551" s="70">
        <v>400</v>
      </c>
      <c r="AC551" s="7">
        <v>3</v>
      </c>
      <c r="AD551" s="7">
        <v>1</v>
      </c>
      <c r="AE551" s="77">
        <v>324</v>
      </c>
      <c r="AF551" s="77">
        <v>187</v>
      </c>
      <c r="AG551" s="127">
        <f t="shared" si="8"/>
        <v>0.63405088062622306</v>
      </c>
    </row>
    <row r="552" spans="1:33" x14ac:dyDescent="0.3">
      <c r="A552" s="7">
        <v>271</v>
      </c>
      <c r="B552" s="7">
        <v>1</v>
      </c>
      <c r="C552" s="7" t="s">
        <v>721</v>
      </c>
      <c r="D552" s="7">
        <v>2017</v>
      </c>
      <c r="E552" s="7">
        <v>2018</v>
      </c>
      <c r="F552" s="7">
        <v>1995</v>
      </c>
      <c r="G552" s="7">
        <v>10</v>
      </c>
      <c r="H552" s="7">
        <v>1</v>
      </c>
      <c r="I552" s="77">
        <v>9503</v>
      </c>
      <c r="J552" s="77">
        <v>4205</v>
      </c>
      <c r="K552" s="119" t="s">
        <v>95</v>
      </c>
      <c r="L552" s="7">
        <v>2170</v>
      </c>
      <c r="M552" s="7">
        <v>1</v>
      </c>
      <c r="N552" s="7" t="s">
        <v>480</v>
      </c>
      <c r="O552" s="7">
        <v>1999</v>
      </c>
      <c r="P552" s="7">
        <v>2000</v>
      </c>
      <c r="Q552" s="70">
        <v>415</v>
      </c>
      <c r="R552" s="7">
        <v>6</v>
      </c>
      <c r="S552" s="7">
        <v>1</v>
      </c>
      <c r="T552" s="77">
        <v>1325</v>
      </c>
      <c r="U552" s="77">
        <v>923</v>
      </c>
      <c r="V552" s="119" t="s">
        <v>95</v>
      </c>
      <c r="W552" s="7">
        <v>191</v>
      </c>
      <c r="X552" s="7">
        <v>1</v>
      </c>
      <c r="Y552" s="7" t="s">
        <v>714</v>
      </c>
      <c r="Z552" s="7">
        <v>2017</v>
      </c>
      <c r="AA552" s="7">
        <v>2018</v>
      </c>
      <c r="AB552" s="7">
        <v>415</v>
      </c>
      <c r="AC552" s="7">
        <v>10</v>
      </c>
      <c r="AD552" s="7">
        <v>1</v>
      </c>
      <c r="AE552" s="77">
        <v>4144</v>
      </c>
      <c r="AF552" s="77">
        <v>2392</v>
      </c>
      <c r="AG552" s="127">
        <f t="shared" si="8"/>
        <v>0.6340269277845777</v>
      </c>
    </row>
    <row r="553" spans="1:33" x14ac:dyDescent="0.3">
      <c r="A553" s="7">
        <v>272</v>
      </c>
      <c r="B553" s="7">
        <v>1</v>
      </c>
      <c r="C553" s="7" t="s">
        <v>501</v>
      </c>
      <c r="D553" s="7">
        <v>1999</v>
      </c>
      <c r="E553" s="7">
        <v>2000</v>
      </c>
      <c r="F553" s="70">
        <v>981.25</v>
      </c>
      <c r="G553" s="7">
        <v>10</v>
      </c>
      <c r="H553" s="7">
        <v>1</v>
      </c>
      <c r="I553" s="77">
        <v>3323</v>
      </c>
      <c r="J553" s="77">
        <v>2783</v>
      </c>
      <c r="K553" s="119" t="s">
        <v>95</v>
      </c>
      <c r="L553" s="7">
        <v>2174</v>
      </c>
      <c r="M553" s="7">
        <v>1</v>
      </c>
      <c r="N553" s="7" t="s">
        <v>512</v>
      </c>
      <c r="O553" s="7">
        <v>1999</v>
      </c>
      <c r="P553" s="7">
        <v>2000</v>
      </c>
      <c r="Q553" s="70">
        <v>415</v>
      </c>
      <c r="R553" s="7">
        <v>10</v>
      </c>
      <c r="S553" s="7">
        <v>0</v>
      </c>
      <c r="T553" s="77">
        <v>412</v>
      </c>
      <c r="U553" s="77">
        <v>1476</v>
      </c>
      <c r="V553" s="119" t="s">
        <v>95</v>
      </c>
      <c r="W553" s="7">
        <v>2895</v>
      </c>
      <c r="X553" s="7">
        <v>1</v>
      </c>
      <c r="Y553" s="7" t="s">
        <v>594</v>
      </c>
      <c r="Z553" s="68">
        <v>2007</v>
      </c>
      <c r="AA553" s="73">
        <v>2008</v>
      </c>
      <c r="AB553" s="66">
        <v>949.77</v>
      </c>
      <c r="AC553" s="7">
        <v>10</v>
      </c>
      <c r="AD553" s="67">
        <v>1</v>
      </c>
      <c r="AE553" s="67">
        <v>1890</v>
      </c>
      <c r="AF553" s="77">
        <v>1091</v>
      </c>
      <c r="AG553" s="127">
        <f t="shared" si="8"/>
        <v>0.63401543106340152</v>
      </c>
    </row>
    <row r="554" spans="1:33" x14ac:dyDescent="0.3">
      <c r="A554" s="7">
        <v>272</v>
      </c>
      <c r="B554" s="7">
        <v>1</v>
      </c>
      <c r="C554" s="7" t="s">
        <v>501</v>
      </c>
      <c r="D554" s="7">
        <v>2001</v>
      </c>
      <c r="E554" s="7">
        <v>2002</v>
      </c>
      <c r="F554" s="70">
        <v>415</v>
      </c>
      <c r="G554" s="7">
        <v>10</v>
      </c>
      <c r="H554" s="7">
        <v>0</v>
      </c>
      <c r="I554" s="77">
        <v>3238</v>
      </c>
      <c r="J554" s="77">
        <v>3699</v>
      </c>
      <c r="K554" s="119" t="s">
        <v>95</v>
      </c>
      <c r="L554" s="7">
        <v>2365</v>
      </c>
      <c r="M554" s="7">
        <v>1</v>
      </c>
      <c r="N554" s="7" t="s">
        <v>4</v>
      </c>
      <c r="O554" s="7">
        <v>1999</v>
      </c>
      <c r="P554" s="7">
        <v>2000</v>
      </c>
      <c r="Q554" s="70">
        <v>400</v>
      </c>
      <c r="R554" s="7">
        <v>10</v>
      </c>
      <c r="S554" s="7">
        <v>0</v>
      </c>
      <c r="T554" s="77">
        <v>639</v>
      </c>
      <c r="U554" s="77">
        <v>730</v>
      </c>
      <c r="V554" s="119" t="s">
        <v>95</v>
      </c>
      <c r="W554" s="7">
        <v>516</v>
      </c>
      <c r="X554" s="7">
        <v>1</v>
      </c>
      <c r="Y554" s="7" t="s">
        <v>562</v>
      </c>
      <c r="Z554" s="7">
        <v>2001</v>
      </c>
      <c r="AA554" s="7">
        <v>2002</v>
      </c>
      <c r="AB554" s="70">
        <v>320</v>
      </c>
      <c r="AC554" s="7">
        <v>5</v>
      </c>
      <c r="AD554" s="7">
        <v>1</v>
      </c>
      <c r="AE554" s="77">
        <v>142</v>
      </c>
      <c r="AF554" s="77">
        <v>82</v>
      </c>
      <c r="AG554" s="127">
        <f t="shared" si="8"/>
        <v>0.6339285714285714</v>
      </c>
    </row>
    <row r="555" spans="1:33" x14ac:dyDescent="0.3">
      <c r="A555" s="7">
        <v>272</v>
      </c>
      <c r="B555" s="7">
        <v>1</v>
      </c>
      <c r="C555" s="7" t="s">
        <v>501</v>
      </c>
      <c r="D555" s="7">
        <v>2002</v>
      </c>
      <c r="E555" s="7">
        <v>2003</v>
      </c>
      <c r="F555" s="70">
        <v>263.51</v>
      </c>
      <c r="G555" s="7">
        <v>7</v>
      </c>
      <c r="H555" s="7">
        <v>1</v>
      </c>
      <c r="I555" s="77">
        <v>14357</v>
      </c>
      <c r="J555" s="77">
        <v>9835</v>
      </c>
      <c r="K555" s="119" t="s">
        <v>95</v>
      </c>
      <c r="L555" s="7">
        <v>2534</v>
      </c>
      <c r="M555" s="7">
        <v>1</v>
      </c>
      <c r="N555" s="7" t="s">
        <v>464</v>
      </c>
      <c r="O555" s="7">
        <v>1999</v>
      </c>
      <c r="P555" s="7">
        <v>2000</v>
      </c>
      <c r="Q555" s="70">
        <v>415</v>
      </c>
      <c r="R555" s="7">
        <v>5</v>
      </c>
      <c r="S555" s="7">
        <v>1</v>
      </c>
      <c r="T555" s="77">
        <v>917</v>
      </c>
      <c r="U555" s="77">
        <v>550</v>
      </c>
      <c r="V555" s="119" t="s">
        <v>95</v>
      </c>
      <c r="W555" s="7">
        <v>2753</v>
      </c>
      <c r="X555" s="7">
        <v>1</v>
      </c>
      <c r="Y555" s="7" t="s">
        <v>465</v>
      </c>
      <c r="Z555" s="68">
        <v>2007</v>
      </c>
      <c r="AA555" s="73">
        <v>2008</v>
      </c>
      <c r="AB555" s="66">
        <v>295</v>
      </c>
      <c r="AC555" s="7">
        <v>5</v>
      </c>
      <c r="AD555" s="67">
        <v>1</v>
      </c>
      <c r="AE555" s="67">
        <v>613</v>
      </c>
      <c r="AF555" s="77">
        <v>354</v>
      </c>
      <c r="AG555" s="127">
        <f t="shared" si="8"/>
        <v>0.63391933815925539</v>
      </c>
    </row>
    <row r="556" spans="1:33" x14ac:dyDescent="0.3">
      <c r="A556" s="7">
        <v>272</v>
      </c>
      <c r="B556" s="7">
        <v>1</v>
      </c>
      <c r="C556" s="7" t="s">
        <v>501</v>
      </c>
      <c r="D556" s="7">
        <v>2004</v>
      </c>
      <c r="E556" s="7">
        <v>2005</v>
      </c>
      <c r="F556" s="70">
        <f>1200-840.11</f>
        <v>359.89</v>
      </c>
      <c r="G556" s="7">
        <v>10</v>
      </c>
      <c r="H556" s="7">
        <v>1</v>
      </c>
      <c r="I556" s="77">
        <v>15421</v>
      </c>
      <c r="J556" s="77">
        <v>13729</v>
      </c>
      <c r="K556" s="119" t="s">
        <v>95</v>
      </c>
      <c r="L556" s="7">
        <v>2536</v>
      </c>
      <c r="M556" s="7">
        <v>1</v>
      </c>
      <c r="N556" s="7" t="s">
        <v>407</v>
      </c>
      <c r="O556" s="7">
        <v>1999</v>
      </c>
      <c r="P556" s="7">
        <v>2000</v>
      </c>
      <c r="Q556" s="70">
        <v>500</v>
      </c>
      <c r="R556" s="7">
        <v>10</v>
      </c>
      <c r="S556" s="7">
        <v>1</v>
      </c>
      <c r="T556" s="77">
        <v>497</v>
      </c>
      <c r="U556" s="77">
        <v>80</v>
      </c>
      <c r="V556" s="119" t="s">
        <v>95</v>
      </c>
      <c r="W556" s="7">
        <v>465</v>
      </c>
      <c r="X556" s="7">
        <v>1</v>
      </c>
      <c r="Y556" s="7" t="s">
        <v>455</v>
      </c>
      <c r="Z556" s="68">
        <v>2009</v>
      </c>
      <c r="AA556" s="68">
        <v>2010</v>
      </c>
      <c r="AB556" s="66">
        <v>298.49</v>
      </c>
      <c r="AC556" s="68">
        <v>7</v>
      </c>
      <c r="AD556" s="67">
        <v>1</v>
      </c>
      <c r="AE556" s="67">
        <v>2028</v>
      </c>
      <c r="AF556" s="67">
        <v>1174</v>
      </c>
      <c r="AG556" s="127">
        <f t="shared" si="8"/>
        <v>0.6333541536539663</v>
      </c>
    </row>
    <row r="557" spans="1:33" x14ac:dyDescent="0.3">
      <c r="A557" s="7">
        <v>272</v>
      </c>
      <c r="B557" s="7">
        <v>1</v>
      </c>
      <c r="C557" s="7" t="s">
        <v>501</v>
      </c>
      <c r="D557" s="7">
        <v>2013</v>
      </c>
      <c r="E557" s="7">
        <v>2014</v>
      </c>
      <c r="F557" s="7">
        <v>958.97</v>
      </c>
      <c r="G557" s="7">
        <v>10</v>
      </c>
      <c r="H557" s="7">
        <v>0</v>
      </c>
      <c r="I557" s="77">
        <v>3470</v>
      </c>
      <c r="J557" s="77">
        <v>4394</v>
      </c>
      <c r="K557" s="119" t="s">
        <v>95</v>
      </c>
      <c r="L557" s="7">
        <v>2580</v>
      </c>
      <c r="M557" s="7">
        <v>1</v>
      </c>
      <c r="N557" s="7" t="s">
        <v>513</v>
      </c>
      <c r="O557" s="7">
        <v>1999</v>
      </c>
      <c r="P557" s="7">
        <v>2000</v>
      </c>
      <c r="Q557" s="70">
        <v>300</v>
      </c>
      <c r="R557" s="7">
        <v>6</v>
      </c>
      <c r="S557" s="7">
        <v>1</v>
      </c>
      <c r="T557" s="77">
        <v>687</v>
      </c>
      <c r="U557" s="77">
        <v>314</v>
      </c>
      <c r="V557" s="119" t="s">
        <v>95</v>
      </c>
      <c r="W557" s="7">
        <v>93</v>
      </c>
      <c r="X557" s="7">
        <v>1</v>
      </c>
      <c r="Y557" s="7" t="s">
        <v>268</v>
      </c>
      <c r="Z557" s="7">
        <v>2003</v>
      </c>
      <c r="AA557" s="7">
        <v>2004</v>
      </c>
      <c r="AB557" s="70">
        <v>500</v>
      </c>
      <c r="AC557" s="7">
        <v>7</v>
      </c>
      <c r="AD557" s="7">
        <v>1</v>
      </c>
      <c r="AE557" s="77">
        <v>827</v>
      </c>
      <c r="AF557" s="77">
        <v>479</v>
      </c>
      <c r="AG557" s="127">
        <f t="shared" si="8"/>
        <v>0.6332312404287902</v>
      </c>
    </row>
    <row r="558" spans="1:33" x14ac:dyDescent="0.3">
      <c r="A558" s="7">
        <v>272</v>
      </c>
      <c r="B558" s="7">
        <v>1</v>
      </c>
      <c r="C558" s="7" t="s">
        <v>501</v>
      </c>
      <c r="D558" s="7">
        <v>2014</v>
      </c>
      <c r="E558" s="7">
        <v>2015</v>
      </c>
      <c r="F558" s="7">
        <v>1289.33</v>
      </c>
      <c r="G558" s="7">
        <v>10</v>
      </c>
      <c r="H558" s="7">
        <v>1</v>
      </c>
      <c r="I558" s="77">
        <v>15534</v>
      </c>
      <c r="J558" s="77">
        <v>8912</v>
      </c>
      <c r="K558" s="119" t="s">
        <v>95</v>
      </c>
      <c r="L558" s="7">
        <v>2580</v>
      </c>
      <c r="M558" s="7">
        <v>1</v>
      </c>
      <c r="N558" s="7" t="s">
        <v>513</v>
      </c>
      <c r="O558" s="7">
        <v>1999</v>
      </c>
      <c r="P558" s="7">
        <v>2000</v>
      </c>
      <c r="Q558" s="70">
        <v>115</v>
      </c>
      <c r="R558" s="7">
        <v>6</v>
      </c>
      <c r="S558" s="7">
        <v>1</v>
      </c>
      <c r="T558" s="77">
        <v>658</v>
      </c>
      <c r="U558" s="77">
        <v>329</v>
      </c>
      <c r="V558" s="119" t="s">
        <v>95</v>
      </c>
      <c r="W558" s="7">
        <v>299</v>
      </c>
      <c r="X558" s="7">
        <v>1</v>
      </c>
      <c r="Y558" s="7" t="s">
        <v>377</v>
      </c>
      <c r="Z558" s="7">
        <v>1998</v>
      </c>
      <c r="AA558" s="7">
        <v>1999</v>
      </c>
      <c r="AB558" s="70">
        <v>350</v>
      </c>
      <c r="AC558" s="7">
        <v>5</v>
      </c>
      <c r="AD558" s="7">
        <v>1</v>
      </c>
      <c r="AE558" s="77">
        <v>1429</v>
      </c>
      <c r="AF558" s="77">
        <v>828</v>
      </c>
      <c r="AG558" s="127">
        <f t="shared" si="8"/>
        <v>0.6331413380593709</v>
      </c>
    </row>
    <row r="559" spans="1:33" x14ac:dyDescent="0.3">
      <c r="A559" s="7">
        <v>272</v>
      </c>
      <c r="B559" s="7">
        <v>1</v>
      </c>
      <c r="C559" s="7" t="s">
        <v>501</v>
      </c>
      <c r="D559" s="7">
        <v>2014</v>
      </c>
      <c r="E559" s="7">
        <v>2015</v>
      </c>
      <c r="F559" s="7">
        <v>150</v>
      </c>
      <c r="G559" s="7">
        <v>10</v>
      </c>
      <c r="H559" s="7">
        <v>1</v>
      </c>
      <c r="I559" s="77">
        <v>13594</v>
      </c>
      <c r="J559" s="77">
        <v>10810</v>
      </c>
      <c r="K559" s="119" t="s">
        <v>95</v>
      </c>
      <c r="L559" s="7">
        <v>2753</v>
      </c>
      <c r="M559" s="7">
        <v>1</v>
      </c>
      <c r="N559" s="7" t="s">
        <v>465</v>
      </c>
      <c r="O559" s="7">
        <v>1999</v>
      </c>
      <c r="P559" s="7">
        <v>2000</v>
      </c>
      <c r="Q559" s="70">
        <v>100</v>
      </c>
      <c r="R559" s="7">
        <v>10</v>
      </c>
      <c r="S559" s="7">
        <v>1</v>
      </c>
      <c r="T559" s="77">
        <v>825</v>
      </c>
      <c r="U559" s="77">
        <v>580</v>
      </c>
      <c r="V559" s="119" t="s">
        <v>95</v>
      </c>
      <c r="W559" s="7">
        <v>299</v>
      </c>
      <c r="X559" s="7">
        <v>1</v>
      </c>
      <c r="Y559" s="7" t="s">
        <v>377</v>
      </c>
      <c r="Z559" s="7">
        <v>1998</v>
      </c>
      <c r="AA559" s="7">
        <v>2000</v>
      </c>
      <c r="AB559" s="70">
        <v>188.62</v>
      </c>
      <c r="AC559" s="7">
        <v>4</v>
      </c>
      <c r="AD559" s="7">
        <v>1</v>
      </c>
      <c r="AE559" s="77">
        <v>1429</v>
      </c>
      <c r="AF559" s="77">
        <v>828</v>
      </c>
      <c r="AG559" s="127">
        <f t="shared" si="8"/>
        <v>0.6331413380593709</v>
      </c>
    </row>
    <row r="560" spans="1:33" x14ac:dyDescent="0.3">
      <c r="A560" s="7">
        <v>273</v>
      </c>
      <c r="B560" s="7">
        <v>1</v>
      </c>
      <c r="C560" s="7" t="s">
        <v>321</v>
      </c>
      <c r="D560" s="7">
        <v>1993</v>
      </c>
      <c r="E560" s="7">
        <v>1994</v>
      </c>
      <c r="F560" s="70">
        <v>555.4</v>
      </c>
      <c r="G560" s="7">
        <v>5</v>
      </c>
      <c r="H560" s="7">
        <v>1</v>
      </c>
      <c r="I560" s="77" t="s">
        <v>763</v>
      </c>
      <c r="J560" s="77" t="s">
        <v>763</v>
      </c>
      <c r="K560" s="119" t="s">
        <v>95</v>
      </c>
      <c r="L560" s="7">
        <v>2805</v>
      </c>
      <c r="M560" s="7">
        <v>1</v>
      </c>
      <c r="N560" s="7" t="s">
        <v>514</v>
      </c>
      <c r="O560" s="7">
        <v>1999</v>
      </c>
      <c r="P560" s="7">
        <v>2000</v>
      </c>
      <c r="Q560" s="70">
        <v>450</v>
      </c>
      <c r="R560" s="7">
        <v>10</v>
      </c>
      <c r="S560" s="7">
        <v>1</v>
      </c>
      <c r="T560" s="77">
        <v>622</v>
      </c>
      <c r="U560" s="77">
        <v>578</v>
      </c>
      <c r="V560" s="119" t="s">
        <v>95</v>
      </c>
      <c r="W560" s="7">
        <v>112</v>
      </c>
      <c r="X560" s="7">
        <v>1</v>
      </c>
      <c r="Y560" s="7" t="s">
        <v>412</v>
      </c>
      <c r="Z560" s="7">
        <v>2003</v>
      </c>
      <c r="AA560" s="7">
        <v>2004</v>
      </c>
      <c r="AB560" s="70">
        <f>619.79-496.06</f>
        <v>123.72999999999996</v>
      </c>
      <c r="AC560" s="7">
        <v>10</v>
      </c>
      <c r="AD560" s="7">
        <v>1</v>
      </c>
      <c r="AE560" s="77">
        <v>4107</v>
      </c>
      <c r="AF560" s="77">
        <v>2380</v>
      </c>
      <c r="AG560" s="127">
        <f t="shared" si="8"/>
        <v>0.63311237860336056</v>
      </c>
    </row>
    <row r="561" spans="1:33" x14ac:dyDescent="0.3">
      <c r="A561" s="7">
        <v>273</v>
      </c>
      <c r="B561" s="7">
        <v>1</v>
      </c>
      <c r="C561" s="7" t="s">
        <v>321</v>
      </c>
      <c r="D561" s="7">
        <v>1998</v>
      </c>
      <c r="E561" s="7">
        <v>1999</v>
      </c>
      <c r="F561" s="70">
        <v>555.4</v>
      </c>
      <c r="G561" s="7">
        <v>5</v>
      </c>
      <c r="H561" s="7">
        <v>1</v>
      </c>
      <c r="I561" s="77">
        <v>14414</v>
      </c>
      <c r="J561" s="77">
        <v>5972</v>
      </c>
      <c r="K561" s="119" t="s">
        <v>95</v>
      </c>
      <c r="L561" s="7">
        <v>2835</v>
      </c>
      <c r="M561" s="7">
        <v>1</v>
      </c>
      <c r="N561" s="7" t="s">
        <v>146</v>
      </c>
      <c r="O561" s="7">
        <v>1999</v>
      </c>
      <c r="P561" s="7">
        <v>2001</v>
      </c>
      <c r="Q561" s="70">
        <v>731</v>
      </c>
      <c r="R561" s="7">
        <v>10</v>
      </c>
      <c r="S561" s="7">
        <v>1</v>
      </c>
      <c r="T561" s="77">
        <v>579</v>
      </c>
      <c r="U561" s="77">
        <v>432</v>
      </c>
      <c r="V561" s="119" t="s">
        <v>95</v>
      </c>
      <c r="W561" s="7">
        <v>279</v>
      </c>
      <c r="X561" s="7">
        <v>1</v>
      </c>
      <c r="Y561" s="7" t="s">
        <v>421</v>
      </c>
      <c r="Z561" s="7">
        <v>2013</v>
      </c>
      <c r="AA561" s="7">
        <v>2014</v>
      </c>
      <c r="AB561" s="7">
        <v>453.70000000000005</v>
      </c>
      <c r="AC561" s="7">
        <v>10</v>
      </c>
      <c r="AD561" s="7">
        <v>1</v>
      </c>
      <c r="AE561" s="77">
        <v>9563</v>
      </c>
      <c r="AF561" s="77">
        <v>5547</v>
      </c>
      <c r="AG561" s="127">
        <f t="shared" si="8"/>
        <v>0.63289212442091325</v>
      </c>
    </row>
    <row r="562" spans="1:33" x14ac:dyDescent="0.3">
      <c r="A562" s="7">
        <v>273</v>
      </c>
      <c r="B562" s="7">
        <v>1</v>
      </c>
      <c r="C562" s="7" t="s">
        <v>321</v>
      </c>
      <c r="D562" s="7">
        <v>2001</v>
      </c>
      <c r="E562" s="7">
        <v>2002</v>
      </c>
      <c r="F562" s="70">
        <f>398.32-153.47</f>
        <v>244.85</v>
      </c>
      <c r="G562" s="7">
        <v>10</v>
      </c>
      <c r="H562" s="7">
        <v>1</v>
      </c>
      <c r="I562" s="77">
        <v>6296</v>
      </c>
      <c r="J562" s="77">
        <v>3667</v>
      </c>
      <c r="K562" s="119" t="s">
        <v>95</v>
      </c>
      <c r="L562" s="7">
        <v>2860</v>
      </c>
      <c r="M562" s="7">
        <v>1</v>
      </c>
      <c r="N562" s="7" t="s">
        <v>499</v>
      </c>
      <c r="O562" s="7">
        <v>1999</v>
      </c>
      <c r="P562" s="7">
        <v>2000</v>
      </c>
      <c r="Q562" s="70">
        <v>455</v>
      </c>
      <c r="R562" s="7">
        <v>5</v>
      </c>
      <c r="S562" s="7">
        <v>1</v>
      </c>
      <c r="T562" s="77">
        <v>2292</v>
      </c>
      <c r="U562" s="77">
        <v>1375</v>
      </c>
      <c r="V562" s="119" t="s">
        <v>95</v>
      </c>
      <c r="W562" s="7">
        <v>834</v>
      </c>
      <c r="X562" s="7">
        <v>1</v>
      </c>
      <c r="Y562" s="7" t="s">
        <v>572</v>
      </c>
      <c r="Z562" s="7">
        <v>2013</v>
      </c>
      <c r="AA562" s="7">
        <v>2014</v>
      </c>
      <c r="AB562" s="7">
        <v>1536.47</v>
      </c>
      <c r="AC562" s="7">
        <v>8</v>
      </c>
      <c r="AD562" s="7">
        <v>1</v>
      </c>
      <c r="AE562" s="77">
        <v>9111</v>
      </c>
      <c r="AF562" s="77">
        <v>5285</v>
      </c>
      <c r="AG562" s="127">
        <f t="shared" si="8"/>
        <v>0.63288413448180048</v>
      </c>
    </row>
    <row r="563" spans="1:33" x14ac:dyDescent="0.3">
      <c r="A563" s="7">
        <v>273</v>
      </c>
      <c r="B563" s="7">
        <v>1</v>
      </c>
      <c r="C563" s="7" t="s">
        <v>321</v>
      </c>
      <c r="D563" s="7">
        <v>2003</v>
      </c>
      <c r="E563" s="7">
        <v>2004</v>
      </c>
      <c r="F563" s="70">
        <v>43.12</v>
      </c>
      <c r="G563" s="7">
        <v>4</v>
      </c>
      <c r="H563" s="7">
        <v>1</v>
      </c>
      <c r="I563" s="77">
        <v>7237</v>
      </c>
      <c r="J563" s="77">
        <v>3413</v>
      </c>
      <c r="K563" s="119" t="s">
        <v>95</v>
      </c>
      <c r="L563" s="7">
        <v>1</v>
      </c>
      <c r="M563" s="7">
        <v>3</v>
      </c>
      <c r="N563" s="7" t="s">
        <v>446</v>
      </c>
      <c r="O563" s="7">
        <v>2000</v>
      </c>
      <c r="P563" s="7">
        <v>2002</v>
      </c>
      <c r="Q563" s="70">
        <v>735</v>
      </c>
      <c r="R563" s="7">
        <v>8</v>
      </c>
      <c r="S563" s="7">
        <v>1</v>
      </c>
      <c r="T563" s="77">
        <v>110513</v>
      </c>
      <c r="U563" s="77">
        <v>41918</v>
      </c>
      <c r="V563" s="119" t="s">
        <v>95</v>
      </c>
      <c r="W563" s="7">
        <v>578</v>
      </c>
      <c r="X563" s="7">
        <v>1</v>
      </c>
      <c r="Y563" s="7" t="s">
        <v>504</v>
      </c>
      <c r="Z563" s="7">
        <v>2000</v>
      </c>
      <c r="AA563" s="7">
        <v>2001</v>
      </c>
      <c r="AB563" s="70">
        <v>415</v>
      </c>
      <c r="AC563" s="7">
        <v>10</v>
      </c>
      <c r="AD563" s="7">
        <v>1</v>
      </c>
      <c r="AE563" s="77">
        <v>3036</v>
      </c>
      <c r="AF563" s="77">
        <v>1762</v>
      </c>
      <c r="AG563" s="127">
        <f t="shared" si="8"/>
        <v>0.6327636515214673</v>
      </c>
    </row>
    <row r="564" spans="1:33" x14ac:dyDescent="0.3">
      <c r="A564" s="7">
        <v>273</v>
      </c>
      <c r="B564" s="7">
        <v>1</v>
      </c>
      <c r="C564" s="7" t="s">
        <v>321</v>
      </c>
      <c r="D564" s="68">
        <v>2007</v>
      </c>
      <c r="E564" s="73">
        <v>2008</v>
      </c>
      <c r="F564" s="66">
        <v>1383.1</v>
      </c>
      <c r="G564" s="7">
        <v>10</v>
      </c>
      <c r="H564" s="67">
        <v>1</v>
      </c>
      <c r="I564" s="67">
        <v>5707</v>
      </c>
      <c r="J564" s="77">
        <v>2187</v>
      </c>
      <c r="K564" s="119" t="s">
        <v>95</v>
      </c>
      <c r="L564" s="7">
        <v>12</v>
      </c>
      <c r="M564" s="7">
        <v>1</v>
      </c>
      <c r="N564" s="7" t="s">
        <v>485</v>
      </c>
      <c r="O564" s="7">
        <v>2000</v>
      </c>
      <c r="P564" s="7">
        <v>2001</v>
      </c>
      <c r="Q564" s="70">
        <v>80</v>
      </c>
      <c r="R564" s="7">
        <v>10</v>
      </c>
      <c r="S564" s="7">
        <v>1</v>
      </c>
      <c r="T564" s="77">
        <v>6686</v>
      </c>
      <c r="U564" s="77">
        <v>6346</v>
      </c>
      <c r="V564" s="119" t="s">
        <v>95</v>
      </c>
      <c r="W564" s="7">
        <v>2853</v>
      </c>
      <c r="X564" s="7">
        <v>1</v>
      </c>
      <c r="Y564" s="7" t="s">
        <v>904</v>
      </c>
      <c r="Z564" s="7">
        <v>2001</v>
      </c>
      <c r="AA564" s="7">
        <v>2002</v>
      </c>
      <c r="AB564" s="70">
        <v>415</v>
      </c>
      <c r="AC564" s="7">
        <v>5</v>
      </c>
      <c r="AD564" s="7">
        <v>1</v>
      </c>
      <c r="AE564" s="77">
        <v>858</v>
      </c>
      <c r="AF564" s="77">
        <v>498</v>
      </c>
      <c r="AG564" s="127">
        <f t="shared" si="8"/>
        <v>0.63274336283185839</v>
      </c>
    </row>
    <row r="565" spans="1:33" x14ac:dyDescent="0.3">
      <c r="A565" s="7">
        <v>273</v>
      </c>
      <c r="B565" s="7">
        <v>1</v>
      </c>
      <c r="C565" s="7" t="s">
        <v>321</v>
      </c>
      <c r="D565" s="7">
        <v>2011</v>
      </c>
      <c r="E565" s="7">
        <v>2012</v>
      </c>
      <c r="F565" s="7">
        <v>400.15</v>
      </c>
      <c r="G565" s="7">
        <v>10</v>
      </c>
      <c r="H565" s="7">
        <v>1</v>
      </c>
      <c r="I565" s="77">
        <v>6424</v>
      </c>
      <c r="J565" s="77">
        <v>1503</v>
      </c>
      <c r="K565" s="119" t="s">
        <v>95</v>
      </c>
      <c r="L565" s="7">
        <v>23</v>
      </c>
      <c r="M565" s="7">
        <v>1</v>
      </c>
      <c r="N565" s="7" t="s">
        <v>516</v>
      </c>
      <c r="O565" s="7">
        <v>2000</v>
      </c>
      <c r="P565" s="7">
        <v>2001</v>
      </c>
      <c r="Q565" s="70">
        <v>415</v>
      </c>
      <c r="R565" s="7">
        <v>10</v>
      </c>
      <c r="S565" s="7">
        <v>0</v>
      </c>
      <c r="T565" s="77">
        <v>920</v>
      </c>
      <c r="U565" s="77">
        <v>1839</v>
      </c>
      <c r="V565" s="119" t="s">
        <v>95</v>
      </c>
      <c r="W565" s="7">
        <v>811</v>
      </c>
      <c r="X565" s="7">
        <v>1</v>
      </c>
      <c r="Y565" s="7" t="s">
        <v>569</v>
      </c>
      <c r="Z565" s="7">
        <v>2001</v>
      </c>
      <c r="AA565" s="7">
        <v>2002</v>
      </c>
      <c r="AB565" s="70">
        <v>126</v>
      </c>
      <c r="AC565" s="7">
        <v>10</v>
      </c>
      <c r="AD565" s="7">
        <v>1</v>
      </c>
      <c r="AE565" s="77">
        <v>625</v>
      </c>
      <c r="AF565" s="77">
        <v>364</v>
      </c>
      <c r="AG565" s="127">
        <f t="shared" si="8"/>
        <v>0.63195146612740138</v>
      </c>
    </row>
    <row r="566" spans="1:33" x14ac:dyDescent="0.3">
      <c r="A566" s="7">
        <v>273</v>
      </c>
      <c r="B566" s="7">
        <v>1</v>
      </c>
      <c r="C566" s="7" t="s">
        <v>722</v>
      </c>
      <c r="D566" s="7">
        <v>2017</v>
      </c>
      <c r="E566" s="7">
        <v>2018</v>
      </c>
      <c r="F566" s="7">
        <v>1857.46</v>
      </c>
      <c r="G566" s="7">
        <v>2</v>
      </c>
      <c r="H566" s="7">
        <v>1</v>
      </c>
      <c r="I566" s="77">
        <v>7935</v>
      </c>
      <c r="J566" s="77">
        <v>3319</v>
      </c>
      <c r="K566" s="119" t="s">
        <v>95</v>
      </c>
      <c r="L566" s="7">
        <v>81</v>
      </c>
      <c r="M566" s="7">
        <v>1</v>
      </c>
      <c r="N566" s="7" t="s">
        <v>515</v>
      </c>
      <c r="O566" s="7">
        <v>2000</v>
      </c>
      <c r="P566" s="7">
        <v>2001</v>
      </c>
      <c r="Q566" s="70">
        <v>300</v>
      </c>
      <c r="R566" s="7">
        <v>10</v>
      </c>
      <c r="S566" s="7">
        <v>1</v>
      </c>
      <c r="T566" s="77">
        <v>337</v>
      </c>
      <c r="U566" s="77">
        <v>283</v>
      </c>
      <c r="V566" s="119" t="s">
        <v>95</v>
      </c>
      <c r="W566" s="7">
        <v>273</v>
      </c>
      <c r="X566" s="7">
        <v>1</v>
      </c>
      <c r="Y566" s="7" t="s">
        <v>321</v>
      </c>
      <c r="Z566" s="7">
        <v>2001</v>
      </c>
      <c r="AA566" s="7">
        <v>2002</v>
      </c>
      <c r="AB566" s="70">
        <f>398.32-153.47</f>
        <v>244.85</v>
      </c>
      <c r="AC566" s="7">
        <v>10</v>
      </c>
      <c r="AD566" s="7">
        <v>1</v>
      </c>
      <c r="AE566" s="77">
        <v>6296</v>
      </c>
      <c r="AF566" s="77">
        <v>3667</v>
      </c>
      <c r="AG566" s="127">
        <f t="shared" si="8"/>
        <v>0.63193817123356422</v>
      </c>
    </row>
    <row r="567" spans="1:33" x14ac:dyDescent="0.3">
      <c r="A567" s="7">
        <v>273</v>
      </c>
      <c r="B567" s="7">
        <v>1</v>
      </c>
      <c r="C567" s="7" t="s">
        <v>722</v>
      </c>
      <c r="D567" s="7">
        <v>2017</v>
      </c>
      <c r="E567" s="7">
        <v>2020</v>
      </c>
      <c r="F567" s="7">
        <v>2075.0700000000002</v>
      </c>
      <c r="G567" s="7">
        <v>8</v>
      </c>
      <c r="H567" s="7">
        <v>1</v>
      </c>
      <c r="I567" s="77">
        <v>7935</v>
      </c>
      <c r="J567" s="77">
        <v>3319</v>
      </c>
      <c r="K567" s="119" t="s">
        <v>95</v>
      </c>
      <c r="L567" s="7">
        <v>88</v>
      </c>
      <c r="M567" s="7">
        <v>1</v>
      </c>
      <c r="N567" s="7" t="s">
        <v>238</v>
      </c>
      <c r="O567" s="7">
        <v>2000</v>
      </c>
      <c r="P567" s="7">
        <v>2001</v>
      </c>
      <c r="Q567" s="70">
        <v>450</v>
      </c>
      <c r="R567" s="7">
        <v>5</v>
      </c>
      <c r="S567" s="7">
        <v>0</v>
      </c>
      <c r="T567" s="77">
        <v>2154</v>
      </c>
      <c r="U567" s="77">
        <v>3656</v>
      </c>
      <c r="V567" s="119" t="s">
        <v>95</v>
      </c>
      <c r="W567" s="7">
        <v>2164</v>
      </c>
      <c r="X567" s="7">
        <v>1</v>
      </c>
      <c r="Y567" s="7" t="s">
        <v>479</v>
      </c>
      <c r="Z567" s="7">
        <v>2013</v>
      </c>
      <c r="AA567" s="7">
        <v>2014</v>
      </c>
      <c r="AB567" s="7">
        <v>166.63</v>
      </c>
      <c r="AC567" s="7">
        <v>10</v>
      </c>
      <c r="AD567" s="7">
        <v>1</v>
      </c>
      <c r="AE567" s="77">
        <v>410</v>
      </c>
      <c r="AF567" s="77">
        <v>239</v>
      </c>
      <c r="AG567" s="127">
        <f t="shared" si="8"/>
        <v>0.63174114021571648</v>
      </c>
    </row>
    <row r="568" spans="1:33" x14ac:dyDescent="0.3">
      <c r="A568" s="7">
        <v>276</v>
      </c>
      <c r="B568" s="7">
        <v>1</v>
      </c>
      <c r="C568" s="7" t="s">
        <v>544</v>
      </c>
      <c r="D568" s="7">
        <v>2001</v>
      </c>
      <c r="E568" s="7">
        <v>2002</v>
      </c>
      <c r="F568" s="70">
        <f>1376.2-1076.36</f>
        <v>299.84000000000015</v>
      </c>
      <c r="G568" s="7">
        <v>10</v>
      </c>
      <c r="H568" s="7">
        <v>0</v>
      </c>
      <c r="I568" s="77">
        <v>4649</v>
      </c>
      <c r="J568" s="77">
        <v>4796</v>
      </c>
      <c r="K568" s="119" t="s">
        <v>95</v>
      </c>
      <c r="L568" s="7">
        <v>97</v>
      </c>
      <c r="M568" s="7">
        <v>1</v>
      </c>
      <c r="N568" s="7" t="s">
        <v>411</v>
      </c>
      <c r="O568" s="7">
        <v>2000</v>
      </c>
      <c r="P568" s="7">
        <v>2001</v>
      </c>
      <c r="Q568" s="70">
        <f>465-313.3</f>
        <v>151.69999999999999</v>
      </c>
      <c r="R568" s="7">
        <v>10</v>
      </c>
      <c r="S568" s="7">
        <v>0</v>
      </c>
      <c r="T568" s="77">
        <v>590</v>
      </c>
      <c r="U568" s="77">
        <v>628</v>
      </c>
      <c r="V568" s="119" t="s">
        <v>95</v>
      </c>
      <c r="W568" s="7">
        <v>323</v>
      </c>
      <c r="X568" s="7">
        <v>2</v>
      </c>
      <c r="Y568" s="7" t="s">
        <v>550</v>
      </c>
      <c r="Z568" s="7">
        <v>2015</v>
      </c>
      <c r="AA568" s="68">
        <v>2016</v>
      </c>
      <c r="AB568" s="66">
        <v>1607.12</v>
      </c>
      <c r="AC568" s="68">
        <v>10</v>
      </c>
      <c r="AD568" s="67">
        <v>1</v>
      </c>
      <c r="AE568" s="67">
        <v>36</v>
      </c>
      <c r="AF568" s="67">
        <v>21</v>
      </c>
      <c r="AG568" s="127">
        <f t="shared" si="8"/>
        <v>0.63157894736842102</v>
      </c>
    </row>
    <row r="569" spans="1:33" x14ac:dyDescent="0.3">
      <c r="A569" s="7">
        <v>276</v>
      </c>
      <c r="B569" s="7">
        <v>1</v>
      </c>
      <c r="C569" s="7" t="s">
        <v>544</v>
      </c>
      <c r="D569" s="7">
        <v>2002</v>
      </c>
      <c r="E569" s="7">
        <v>2003</v>
      </c>
      <c r="F569" s="70">
        <f>1376.09-1072.34</f>
        <v>303.75</v>
      </c>
      <c r="G569" s="7">
        <v>7</v>
      </c>
      <c r="H569" s="7">
        <v>1</v>
      </c>
      <c r="I569" s="77">
        <v>13013</v>
      </c>
      <c r="J569" s="77">
        <v>9003</v>
      </c>
      <c r="K569" s="119" t="s">
        <v>95</v>
      </c>
      <c r="L569" s="7">
        <v>111</v>
      </c>
      <c r="M569" s="7">
        <v>1</v>
      </c>
      <c r="N569" s="7" t="s">
        <v>469</v>
      </c>
      <c r="O569" s="7">
        <v>2000</v>
      </c>
      <c r="P569" s="7">
        <v>2001</v>
      </c>
      <c r="Q569" s="70">
        <f>415-240</f>
        <v>175</v>
      </c>
      <c r="R569" s="7">
        <v>10</v>
      </c>
      <c r="S569" s="7">
        <v>0</v>
      </c>
      <c r="T569" s="77">
        <v>1631</v>
      </c>
      <c r="U569" s="77">
        <v>1739</v>
      </c>
      <c r="V569" s="119" t="s">
        <v>95</v>
      </c>
      <c r="W569" s="7">
        <v>508</v>
      </c>
      <c r="X569" s="7">
        <v>1</v>
      </c>
      <c r="Y569" s="7" t="s">
        <v>474</v>
      </c>
      <c r="Z569" s="7">
        <v>2005</v>
      </c>
      <c r="AA569" s="7">
        <v>2006</v>
      </c>
      <c r="AB569" s="70">
        <v>315</v>
      </c>
      <c r="AC569" s="7">
        <v>10</v>
      </c>
      <c r="AD569" s="10">
        <v>1</v>
      </c>
      <c r="AE569" s="67">
        <v>1561</v>
      </c>
      <c r="AF569" s="67">
        <v>911</v>
      </c>
      <c r="AG569" s="127">
        <f t="shared" si="8"/>
        <v>0.63147249190938515</v>
      </c>
    </row>
    <row r="570" spans="1:33" x14ac:dyDescent="0.3">
      <c r="A570" s="7">
        <v>276</v>
      </c>
      <c r="B570" s="7">
        <v>1</v>
      </c>
      <c r="C570" s="7" t="s">
        <v>544</v>
      </c>
      <c r="D570" s="68">
        <v>2007</v>
      </c>
      <c r="E570" s="73">
        <v>2008</v>
      </c>
      <c r="F570" s="66">
        <v>436.29</v>
      </c>
      <c r="G570" s="7">
        <v>10</v>
      </c>
      <c r="H570" s="67">
        <v>1</v>
      </c>
      <c r="I570" s="67">
        <v>5106</v>
      </c>
      <c r="J570" s="77">
        <v>2773</v>
      </c>
      <c r="K570" s="119" t="s">
        <v>95</v>
      </c>
      <c r="L570" s="7">
        <v>182</v>
      </c>
      <c r="M570" s="7">
        <v>1</v>
      </c>
      <c r="N570" s="7" t="s">
        <v>500</v>
      </c>
      <c r="O570" s="7">
        <v>2000</v>
      </c>
      <c r="P570" s="7">
        <v>2001</v>
      </c>
      <c r="Q570" s="70">
        <v>318.26</v>
      </c>
      <c r="R570" s="7">
        <v>10</v>
      </c>
      <c r="S570" s="7">
        <v>0</v>
      </c>
      <c r="T570" s="77">
        <v>2403</v>
      </c>
      <c r="U570" s="77">
        <v>2687</v>
      </c>
      <c r="V570" s="119" t="s">
        <v>95</v>
      </c>
      <c r="W570" s="7">
        <v>93</v>
      </c>
      <c r="X570" s="7">
        <v>1</v>
      </c>
      <c r="Y570" s="7" t="s">
        <v>268</v>
      </c>
      <c r="Z570" s="7">
        <v>2016</v>
      </c>
      <c r="AA570" s="7">
        <v>2018</v>
      </c>
      <c r="AB570" s="7">
        <v>1112.92</v>
      </c>
      <c r="AC570" s="7">
        <v>7</v>
      </c>
      <c r="AD570" s="7">
        <v>1</v>
      </c>
      <c r="AE570" s="77">
        <v>1398</v>
      </c>
      <c r="AF570" s="77">
        <v>816</v>
      </c>
      <c r="AG570" s="127">
        <f t="shared" si="8"/>
        <v>0.63143631436314362</v>
      </c>
    </row>
    <row r="571" spans="1:33" x14ac:dyDescent="0.3">
      <c r="A571" s="7">
        <v>276</v>
      </c>
      <c r="B571" s="7">
        <v>1</v>
      </c>
      <c r="C571" s="7" t="s">
        <v>544</v>
      </c>
      <c r="D571" s="68">
        <v>2015</v>
      </c>
      <c r="E571" s="73">
        <v>2016</v>
      </c>
      <c r="F571" s="66">
        <v>1590.04</v>
      </c>
      <c r="G571" s="7">
        <v>3</v>
      </c>
      <c r="H571" s="79">
        <v>1</v>
      </c>
      <c r="I571" s="79">
        <v>4685</v>
      </c>
      <c r="J571" s="80">
        <v>1860</v>
      </c>
      <c r="K571" s="119" t="s">
        <v>95</v>
      </c>
      <c r="L571" s="7">
        <v>192</v>
      </c>
      <c r="M571" s="7">
        <v>1</v>
      </c>
      <c r="N571" s="7" t="s">
        <v>318</v>
      </c>
      <c r="O571" s="7">
        <v>2000</v>
      </c>
      <c r="P571" s="7">
        <v>2001</v>
      </c>
      <c r="Q571" s="70">
        <v>150</v>
      </c>
      <c r="R571" s="7">
        <v>10</v>
      </c>
      <c r="S571" s="7">
        <v>1</v>
      </c>
      <c r="T571" s="77">
        <v>4919</v>
      </c>
      <c r="U571" s="77">
        <v>4556</v>
      </c>
      <c r="V571" s="119" t="s">
        <v>95</v>
      </c>
      <c r="W571" s="7">
        <v>656</v>
      </c>
      <c r="X571" s="7">
        <v>1</v>
      </c>
      <c r="Y571" s="7" t="s">
        <v>229</v>
      </c>
      <c r="Z571" s="7">
        <v>1995</v>
      </c>
      <c r="AA571" s="7">
        <v>1996</v>
      </c>
      <c r="AB571" s="70">
        <v>442</v>
      </c>
      <c r="AC571" s="7">
        <v>10</v>
      </c>
      <c r="AD571" s="7">
        <v>1</v>
      </c>
      <c r="AE571" s="77">
        <v>2507</v>
      </c>
      <c r="AF571" s="77">
        <v>1464</v>
      </c>
      <c r="AG571" s="127">
        <f t="shared" si="8"/>
        <v>0.6313271216318308</v>
      </c>
    </row>
    <row r="572" spans="1:33" x14ac:dyDescent="0.3">
      <c r="A572" s="7">
        <v>276</v>
      </c>
      <c r="B572" s="7">
        <v>1</v>
      </c>
      <c r="C572" s="7" t="s">
        <v>544</v>
      </c>
      <c r="D572" s="68">
        <v>2015</v>
      </c>
      <c r="E572" s="73">
        <v>2019</v>
      </c>
      <c r="F572" s="66">
        <v>1930.04</v>
      </c>
      <c r="G572" s="7">
        <v>7</v>
      </c>
      <c r="H572" s="79">
        <v>1</v>
      </c>
      <c r="I572" s="79">
        <v>4685</v>
      </c>
      <c r="J572" s="80">
        <v>1860</v>
      </c>
      <c r="K572" s="119" t="s">
        <v>95</v>
      </c>
      <c r="L572" s="7">
        <v>194</v>
      </c>
      <c r="M572" s="7">
        <v>1</v>
      </c>
      <c r="N572" s="7" t="s">
        <v>319</v>
      </c>
      <c r="O572" s="7">
        <v>2000</v>
      </c>
      <c r="P572" s="7">
        <v>2001</v>
      </c>
      <c r="Q572" s="70">
        <v>462</v>
      </c>
      <c r="R572" s="7">
        <v>7</v>
      </c>
      <c r="S572" s="7">
        <v>1</v>
      </c>
      <c r="T572" s="77">
        <v>8961</v>
      </c>
      <c r="U572" s="77">
        <v>8146</v>
      </c>
      <c r="V572" s="119" t="s">
        <v>95</v>
      </c>
      <c r="W572" s="7">
        <v>813</v>
      </c>
      <c r="X572" s="7">
        <v>1</v>
      </c>
      <c r="Y572" s="7" t="s">
        <v>352</v>
      </c>
      <c r="Z572" s="7">
        <v>2014</v>
      </c>
      <c r="AA572" s="7">
        <v>2016</v>
      </c>
      <c r="AB572" s="7">
        <v>987.01</v>
      </c>
      <c r="AC572" s="7">
        <v>10</v>
      </c>
      <c r="AD572" s="7">
        <v>1</v>
      </c>
      <c r="AE572" s="77">
        <v>2240</v>
      </c>
      <c r="AF572" s="77">
        <v>1312</v>
      </c>
      <c r="AG572" s="127">
        <f t="shared" si="8"/>
        <v>0.63063063063063063</v>
      </c>
    </row>
    <row r="573" spans="1:33" x14ac:dyDescent="0.3">
      <c r="A573" s="7">
        <v>277</v>
      </c>
      <c r="B573" s="7">
        <v>1</v>
      </c>
      <c r="C573" s="7" t="s">
        <v>375</v>
      </c>
      <c r="D573" s="7">
        <v>1994</v>
      </c>
      <c r="E573" s="7">
        <v>1995</v>
      </c>
      <c r="F573" s="70">
        <v>326</v>
      </c>
      <c r="G573" s="7">
        <v>6</v>
      </c>
      <c r="H573" s="7">
        <v>0</v>
      </c>
      <c r="I573" s="77">
        <v>3659</v>
      </c>
      <c r="J573" s="77">
        <v>3670</v>
      </c>
      <c r="K573" s="119" t="s">
        <v>95</v>
      </c>
      <c r="L573" s="7">
        <v>196</v>
      </c>
      <c r="M573" s="7">
        <v>1</v>
      </c>
      <c r="N573" s="7" t="s">
        <v>414</v>
      </c>
      <c r="O573" s="7">
        <v>2000</v>
      </c>
      <c r="P573" s="7">
        <v>2001</v>
      </c>
      <c r="Q573" s="70">
        <v>474</v>
      </c>
      <c r="R573" s="7">
        <v>10</v>
      </c>
      <c r="S573" s="7">
        <v>0</v>
      </c>
      <c r="T573" s="77">
        <v>30213</v>
      </c>
      <c r="U573" s="77">
        <v>32595</v>
      </c>
      <c r="V573" s="119" t="s">
        <v>95</v>
      </c>
      <c r="W573" s="7">
        <v>2397</v>
      </c>
      <c r="X573" s="7">
        <v>1</v>
      </c>
      <c r="Y573" s="7" t="s">
        <v>971</v>
      </c>
      <c r="Z573" s="7">
        <v>2011</v>
      </c>
      <c r="AA573" s="7">
        <v>2012</v>
      </c>
      <c r="AB573" s="70">
        <v>350</v>
      </c>
      <c r="AC573" s="7">
        <v>6</v>
      </c>
      <c r="AD573" s="7">
        <v>1</v>
      </c>
      <c r="AE573" s="67">
        <v>1453</v>
      </c>
      <c r="AF573" s="67">
        <v>852</v>
      </c>
      <c r="AG573" s="127">
        <f t="shared" si="8"/>
        <v>0.63036876355748372</v>
      </c>
    </row>
    <row r="574" spans="1:33" x14ac:dyDescent="0.3">
      <c r="A574" s="7">
        <v>277</v>
      </c>
      <c r="B574" s="7">
        <v>1</v>
      </c>
      <c r="C574" s="7" t="s">
        <v>375</v>
      </c>
      <c r="D574" s="7">
        <v>1995</v>
      </c>
      <c r="E574" s="7">
        <v>1996</v>
      </c>
      <c r="F574" s="70">
        <v>338</v>
      </c>
      <c r="G574" s="7">
        <v>10</v>
      </c>
      <c r="H574" s="7">
        <v>1</v>
      </c>
      <c r="I574" s="77">
        <v>2789</v>
      </c>
      <c r="J574" s="77">
        <v>1878</v>
      </c>
      <c r="K574" s="119" t="s">
        <v>95</v>
      </c>
      <c r="L574" s="7">
        <v>197</v>
      </c>
      <c r="M574" s="7">
        <v>1</v>
      </c>
      <c r="N574" s="7" t="s">
        <v>415</v>
      </c>
      <c r="O574" s="7">
        <v>2000</v>
      </c>
      <c r="P574" s="7">
        <v>2001</v>
      </c>
      <c r="Q574" s="70">
        <v>981.25</v>
      </c>
      <c r="R574" s="7">
        <v>7</v>
      </c>
      <c r="S574" s="7">
        <v>1</v>
      </c>
      <c r="T574" s="77">
        <v>3344</v>
      </c>
      <c r="U574" s="77">
        <v>1015</v>
      </c>
      <c r="V574" s="119" t="s">
        <v>95</v>
      </c>
      <c r="W574" s="7">
        <v>390</v>
      </c>
      <c r="X574" s="7">
        <v>1</v>
      </c>
      <c r="Y574" s="7" t="s">
        <v>557</v>
      </c>
      <c r="Z574" s="68">
        <v>2007</v>
      </c>
      <c r="AA574" s="73">
        <v>2008</v>
      </c>
      <c r="AB574" s="66">
        <v>573.70000000000005</v>
      </c>
      <c r="AC574" s="7">
        <v>10</v>
      </c>
      <c r="AD574" s="67">
        <v>1</v>
      </c>
      <c r="AE574" s="67">
        <v>810</v>
      </c>
      <c r="AF574" s="77">
        <v>475</v>
      </c>
      <c r="AG574" s="127">
        <f t="shared" si="8"/>
        <v>0.63035019455252916</v>
      </c>
    </row>
    <row r="575" spans="1:33" x14ac:dyDescent="0.3">
      <c r="A575" s="7">
        <v>277</v>
      </c>
      <c r="B575" s="7">
        <v>1</v>
      </c>
      <c r="C575" s="7" t="s">
        <v>375</v>
      </c>
      <c r="D575" s="7">
        <v>1999</v>
      </c>
      <c r="E575" s="7">
        <v>2000</v>
      </c>
      <c r="F575" s="70">
        <v>103.15</v>
      </c>
      <c r="G575" s="7">
        <v>6</v>
      </c>
      <c r="H575" s="7">
        <v>1</v>
      </c>
      <c r="I575" s="77">
        <v>1319</v>
      </c>
      <c r="J575" s="77">
        <v>1098</v>
      </c>
      <c r="K575" s="119" t="s">
        <v>95</v>
      </c>
      <c r="L575" s="7">
        <v>199</v>
      </c>
      <c r="M575" s="7">
        <v>1</v>
      </c>
      <c r="N575" s="7" t="s">
        <v>320</v>
      </c>
      <c r="O575" s="7">
        <v>2000</v>
      </c>
      <c r="P575" s="7">
        <v>2001</v>
      </c>
      <c r="Q575" s="70">
        <v>155.97999999999999</v>
      </c>
      <c r="R575" s="7">
        <v>10</v>
      </c>
      <c r="S575" s="7">
        <v>0</v>
      </c>
      <c r="T575" s="77">
        <v>5876</v>
      </c>
      <c r="U575" s="77">
        <v>5920</v>
      </c>
      <c r="V575" s="119" t="s">
        <v>95</v>
      </c>
      <c r="W575" s="7">
        <v>11</v>
      </c>
      <c r="X575" s="7">
        <v>1</v>
      </c>
      <c r="Y575" s="7" t="s">
        <v>311</v>
      </c>
      <c r="Z575" s="7">
        <v>2011</v>
      </c>
      <c r="AA575" s="7">
        <v>2013</v>
      </c>
      <c r="AB575" s="70">
        <v>1044</v>
      </c>
      <c r="AC575" s="7">
        <v>10</v>
      </c>
      <c r="AD575" s="7">
        <v>1</v>
      </c>
      <c r="AE575" s="67">
        <v>20698</v>
      </c>
      <c r="AF575" s="67">
        <v>12139</v>
      </c>
      <c r="AG575" s="127">
        <f t="shared" si="8"/>
        <v>0.63032554740079783</v>
      </c>
    </row>
    <row r="576" spans="1:33" x14ac:dyDescent="0.3">
      <c r="A576" s="7">
        <v>277</v>
      </c>
      <c r="B576" s="7">
        <v>1</v>
      </c>
      <c r="C576" s="7" t="s">
        <v>375</v>
      </c>
      <c r="D576" s="7">
        <v>2001</v>
      </c>
      <c r="E576" s="7">
        <v>2002</v>
      </c>
      <c r="F576" s="70">
        <v>570</v>
      </c>
      <c r="G576" s="7">
        <v>10</v>
      </c>
      <c r="H576" s="7">
        <v>0</v>
      </c>
      <c r="I576" s="77">
        <v>1452</v>
      </c>
      <c r="J576" s="77">
        <v>2078</v>
      </c>
      <c r="K576" s="119" t="s">
        <v>95</v>
      </c>
      <c r="L576" s="7">
        <v>252</v>
      </c>
      <c r="M576" s="7">
        <v>1</v>
      </c>
      <c r="N576" s="7" t="s">
        <v>273</v>
      </c>
      <c r="O576" s="7">
        <v>2000</v>
      </c>
      <c r="P576" s="7">
        <v>2001</v>
      </c>
      <c r="Q576" s="70">
        <v>415</v>
      </c>
      <c r="R576" s="7">
        <v>10</v>
      </c>
      <c r="S576" s="7">
        <v>1</v>
      </c>
      <c r="T576" s="77">
        <v>2725</v>
      </c>
      <c r="U576" s="77">
        <v>1117</v>
      </c>
      <c r="V576" s="119" t="s">
        <v>95</v>
      </c>
      <c r="W576" s="7">
        <v>740</v>
      </c>
      <c r="X576" s="7">
        <v>1</v>
      </c>
      <c r="Y576" s="7" t="s">
        <v>401</v>
      </c>
      <c r="Z576" s="7">
        <v>2001</v>
      </c>
      <c r="AA576" s="7">
        <v>2003</v>
      </c>
      <c r="AB576" s="70">
        <v>444.44</v>
      </c>
      <c r="AC576" s="7">
        <v>3</v>
      </c>
      <c r="AD576" s="7">
        <v>1</v>
      </c>
      <c r="AE576" s="77">
        <v>765</v>
      </c>
      <c r="AF576" s="77">
        <v>450</v>
      </c>
      <c r="AG576" s="127">
        <f t="shared" si="8"/>
        <v>0.62962962962962965</v>
      </c>
    </row>
    <row r="577" spans="1:33" x14ac:dyDescent="0.3">
      <c r="A577" s="7">
        <v>277</v>
      </c>
      <c r="B577" s="7">
        <v>1</v>
      </c>
      <c r="C577" s="7" t="s">
        <v>375</v>
      </c>
      <c r="D577" s="7">
        <v>2002</v>
      </c>
      <c r="E577" s="7">
        <v>2003</v>
      </c>
      <c r="F577" s="70">
        <v>570</v>
      </c>
      <c r="G577" s="7">
        <v>10</v>
      </c>
      <c r="H577" s="7">
        <v>1</v>
      </c>
      <c r="I577" s="77">
        <v>2475</v>
      </c>
      <c r="J577" s="77">
        <v>2094</v>
      </c>
      <c r="K577" s="119" t="s">
        <v>95</v>
      </c>
      <c r="L577" s="7">
        <v>256</v>
      </c>
      <c r="M577" s="7">
        <v>1</v>
      </c>
      <c r="N577" s="7" t="s">
        <v>490</v>
      </c>
      <c r="O577" s="7">
        <v>2000</v>
      </c>
      <c r="P577" s="7">
        <v>2001</v>
      </c>
      <c r="Q577" s="70">
        <v>300</v>
      </c>
      <c r="R577" s="7">
        <v>10</v>
      </c>
      <c r="S577" s="7">
        <v>1</v>
      </c>
      <c r="T577" s="77">
        <v>3301</v>
      </c>
      <c r="U577" s="77">
        <v>2413</v>
      </c>
      <c r="V577" s="119" t="s">
        <v>95</v>
      </c>
      <c r="W577" s="7">
        <v>256</v>
      </c>
      <c r="X577" s="7">
        <v>1</v>
      </c>
      <c r="Y577" s="7" t="s">
        <v>490</v>
      </c>
      <c r="Z577" s="7">
        <v>2008</v>
      </c>
      <c r="AA577" s="7">
        <v>2009</v>
      </c>
      <c r="AB577" s="70">
        <v>936.41</v>
      </c>
      <c r="AC577" s="7">
        <v>5</v>
      </c>
      <c r="AD577" s="7">
        <v>1</v>
      </c>
      <c r="AE577" s="67">
        <v>3440</v>
      </c>
      <c r="AF577" s="67">
        <v>2024</v>
      </c>
      <c r="AG577" s="127">
        <f t="shared" si="8"/>
        <v>0.62957540263543188</v>
      </c>
    </row>
    <row r="578" spans="1:33" x14ac:dyDescent="0.3">
      <c r="A578" s="7">
        <v>277</v>
      </c>
      <c r="B578" s="7">
        <v>1</v>
      </c>
      <c r="C578" s="7" t="s">
        <v>375</v>
      </c>
      <c r="D578" s="7">
        <v>2004</v>
      </c>
      <c r="E578" s="7">
        <v>2006</v>
      </c>
      <c r="F578" s="70">
        <v>562.97</v>
      </c>
      <c r="G578" s="7">
        <v>10</v>
      </c>
      <c r="H578" s="7">
        <v>1</v>
      </c>
      <c r="I578" s="77">
        <v>5721</v>
      </c>
      <c r="J578" s="77">
        <v>4702</v>
      </c>
      <c r="K578" s="119" t="s">
        <v>95</v>
      </c>
      <c r="L578" s="7">
        <v>271</v>
      </c>
      <c r="M578" s="7">
        <v>1</v>
      </c>
      <c r="N578" s="7" t="s">
        <v>420</v>
      </c>
      <c r="O578" s="7">
        <v>2000</v>
      </c>
      <c r="P578" s="7">
        <v>2001</v>
      </c>
      <c r="Q578" s="70">
        <v>665.44</v>
      </c>
      <c r="R578" s="7">
        <v>10</v>
      </c>
      <c r="S578" s="7">
        <v>1</v>
      </c>
      <c r="T578" s="77">
        <v>24211</v>
      </c>
      <c r="U578" s="77">
        <v>18442</v>
      </c>
      <c r="V578" s="119" t="s">
        <v>95</v>
      </c>
      <c r="W578" s="7">
        <v>739</v>
      </c>
      <c r="X578" s="7">
        <v>1</v>
      </c>
      <c r="Y578" s="7" t="s">
        <v>400</v>
      </c>
      <c r="Z578" s="7">
        <v>2005</v>
      </c>
      <c r="AA578" s="7">
        <v>2006</v>
      </c>
      <c r="AB578" s="70">
        <v>275</v>
      </c>
      <c r="AC578" s="7">
        <v>6</v>
      </c>
      <c r="AD578" s="10">
        <v>1</v>
      </c>
      <c r="AE578" s="67">
        <v>783</v>
      </c>
      <c r="AF578" s="67">
        <v>462</v>
      </c>
      <c r="AG578" s="127">
        <f t="shared" si="8"/>
        <v>0.62891566265060239</v>
      </c>
    </row>
    <row r="579" spans="1:33" x14ac:dyDescent="0.3">
      <c r="A579" s="7">
        <v>277</v>
      </c>
      <c r="B579" s="7">
        <v>1</v>
      </c>
      <c r="C579" s="7" t="s">
        <v>375</v>
      </c>
      <c r="D579" s="7">
        <v>2006</v>
      </c>
      <c r="E579" s="10">
        <v>2007</v>
      </c>
      <c r="F579" s="70">
        <v>480</v>
      </c>
      <c r="G579" s="10">
        <v>10</v>
      </c>
      <c r="H579" s="7">
        <v>0</v>
      </c>
      <c r="I579" s="67">
        <v>3393</v>
      </c>
      <c r="J579" s="67">
        <v>5418</v>
      </c>
      <c r="K579" s="119" t="s">
        <v>95</v>
      </c>
      <c r="L579" s="7">
        <v>278</v>
      </c>
      <c r="M579" s="7">
        <v>1</v>
      </c>
      <c r="N579" s="7" t="s">
        <v>517</v>
      </c>
      <c r="O579" s="7">
        <v>2000</v>
      </c>
      <c r="P579" s="7">
        <v>2001</v>
      </c>
      <c r="Q579" s="70">
        <v>111.61</v>
      </c>
      <c r="R579" s="7">
        <v>10</v>
      </c>
      <c r="S579" s="7">
        <v>1</v>
      </c>
      <c r="T579" s="77">
        <v>3586</v>
      </c>
      <c r="U579" s="77">
        <v>2847</v>
      </c>
      <c r="V579" s="119" t="s">
        <v>95</v>
      </c>
      <c r="W579" s="7">
        <v>832</v>
      </c>
      <c r="X579" s="7">
        <v>1</v>
      </c>
      <c r="Y579" s="7" t="s">
        <v>233</v>
      </c>
      <c r="Z579" s="7">
        <v>2001</v>
      </c>
      <c r="AA579" s="7">
        <v>2002</v>
      </c>
      <c r="AB579" s="70">
        <v>397</v>
      </c>
      <c r="AC579" s="7">
        <v>10</v>
      </c>
      <c r="AD579" s="7">
        <v>1</v>
      </c>
      <c r="AE579" s="77">
        <v>2334</v>
      </c>
      <c r="AF579" s="77">
        <v>1378</v>
      </c>
      <c r="AG579" s="127">
        <f t="shared" si="8"/>
        <v>0.6287715517241379</v>
      </c>
    </row>
    <row r="580" spans="1:33" x14ac:dyDescent="0.3">
      <c r="A580" s="7">
        <v>277</v>
      </c>
      <c r="B580" s="7">
        <v>1</v>
      </c>
      <c r="C580" s="7" t="s">
        <v>375</v>
      </c>
      <c r="D580" s="68">
        <v>2007</v>
      </c>
      <c r="E580" s="73">
        <v>2008</v>
      </c>
      <c r="F580" s="66">
        <v>334.46</v>
      </c>
      <c r="G580" s="7">
        <v>10</v>
      </c>
      <c r="H580" s="67">
        <v>1</v>
      </c>
      <c r="I580" s="67">
        <v>2136</v>
      </c>
      <c r="J580" s="77">
        <v>1981</v>
      </c>
      <c r="K580" s="119" t="s">
        <v>95</v>
      </c>
      <c r="L580" s="7">
        <v>316</v>
      </c>
      <c r="M580" s="7">
        <v>1</v>
      </c>
      <c r="N580" s="7" t="s">
        <v>471</v>
      </c>
      <c r="O580" s="7">
        <v>2000</v>
      </c>
      <c r="P580" s="7">
        <v>2001</v>
      </c>
      <c r="Q580" s="70">
        <v>427.7</v>
      </c>
      <c r="R580" s="7">
        <v>10</v>
      </c>
      <c r="S580" s="7">
        <v>1</v>
      </c>
      <c r="T580" s="77">
        <v>2268</v>
      </c>
      <c r="U580" s="77">
        <v>1542</v>
      </c>
      <c r="V580" s="119" t="s">
        <v>95</v>
      </c>
      <c r="W580" s="7">
        <v>495</v>
      </c>
      <c r="X580" s="7">
        <v>1</v>
      </c>
      <c r="Y580" s="7" t="s">
        <v>522</v>
      </c>
      <c r="Z580" s="7">
        <v>2001</v>
      </c>
      <c r="AA580" s="7">
        <v>2002</v>
      </c>
      <c r="AB580" s="70">
        <v>265</v>
      </c>
      <c r="AC580" s="7">
        <v>9</v>
      </c>
      <c r="AD580" s="7">
        <v>1</v>
      </c>
      <c r="AE580" s="77">
        <v>303</v>
      </c>
      <c r="AF580" s="77">
        <v>179</v>
      </c>
      <c r="AG580" s="127">
        <f t="shared" ref="AG580:AG643" si="9">AE580/(AE580+AF580)</f>
        <v>0.62863070539419086</v>
      </c>
    </row>
    <row r="581" spans="1:33" x14ac:dyDescent="0.3">
      <c r="A581" s="7">
        <v>277</v>
      </c>
      <c r="B581" s="7">
        <v>1</v>
      </c>
      <c r="C581" s="7" t="s">
        <v>375</v>
      </c>
      <c r="D581" s="7">
        <v>2011</v>
      </c>
      <c r="E581" s="7">
        <v>2013</v>
      </c>
      <c r="F581" s="7">
        <v>573.46</v>
      </c>
      <c r="G581" s="7">
        <v>10</v>
      </c>
      <c r="H581" s="7">
        <v>1</v>
      </c>
      <c r="I581" s="77">
        <v>2617</v>
      </c>
      <c r="J581" s="77">
        <v>1414</v>
      </c>
      <c r="K581" s="119" t="s">
        <v>95</v>
      </c>
      <c r="L581" s="7">
        <v>371</v>
      </c>
      <c r="M581" s="7">
        <v>1</v>
      </c>
      <c r="N581" s="7" t="s">
        <v>225</v>
      </c>
      <c r="O581" s="7">
        <v>2000</v>
      </c>
      <c r="P581" s="7">
        <v>2001</v>
      </c>
      <c r="Q581" s="70">
        <v>544.41999999999996</v>
      </c>
      <c r="R581" s="7">
        <v>5</v>
      </c>
      <c r="S581" s="7">
        <v>1</v>
      </c>
      <c r="T581" s="77">
        <v>224</v>
      </c>
      <c r="U581" s="77">
        <v>195</v>
      </c>
      <c r="V581" s="119" t="s">
        <v>95</v>
      </c>
      <c r="W581" s="7">
        <v>840</v>
      </c>
      <c r="X581" s="7">
        <v>1</v>
      </c>
      <c r="Y581" s="7" t="s">
        <v>402</v>
      </c>
      <c r="Z581" s="7">
        <v>2001</v>
      </c>
      <c r="AA581" s="7">
        <v>2002</v>
      </c>
      <c r="AB581" s="70">
        <v>568.69000000000005</v>
      </c>
      <c r="AC581" s="7">
        <v>10</v>
      </c>
      <c r="AD581" s="7">
        <v>1</v>
      </c>
      <c r="AE581" s="77">
        <v>1438</v>
      </c>
      <c r="AF581" s="77">
        <v>850</v>
      </c>
      <c r="AG581" s="127">
        <f t="shared" si="9"/>
        <v>0.62849650349650354</v>
      </c>
    </row>
    <row r="582" spans="1:33" x14ac:dyDescent="0.3">
      <c r="A582" s="7">
        <v>277</v>
      </c>
      <c r="B582" s="7">
        <v>1</v>
      </c>
      <c r="C582" s="7" t="s">
        <v>375</v>
      </c>
      <c r="D582" s="7">
        <v>2014</v>
      </c>
      <c r="E582" s="7">
        <v>2016</v>
      </c>
      <c r="F582" s="7">
        <v>674.44</v>
      </c>
      <c r="G582" s="7">
        <v>10</v>
      </c>
      <c r="H582" s="7">
        <v>1</v>
      </c>
      <c r="I582" s="77">
        <v>4830</v>
      </c>
      <c r="J582" s="77">
        <v>2878</v>
      </c>
      <c r="K582" s="119" t="s">
        <v>95</v>
      </c>
      <c r="L582" s="7">
        <v>381</v>
      </c>
      <c r="M582" s="7">
        <v>1</v>
      </c>
      <c r="N582" s="7" t="s">
        <v>324</v>
      </c>
      <c r="O582" s="7">
        <v>2000</v>
      </c>
      <c r="P582" s="7">
        <v>2001</v>
      </c>
      <c r="Q582" s="70">
        <v>100</v>
      </c>
      <c r="R582" s="7">
        <v>8</v>
      </c>
      <c r="S582" s="7">
        <v>0</v>
      </c>
      <c r="T582" s="77">
        <v>3812</v>
      </c>
      <c r="U582" s="77">
        <v>3838</v>
      </c>
      <c r="V582" s="119" t="s">
        <v>95</v>
      </c>
      <c r="W582" s="7">
        <v>112</v>
      </c>
      <c r="X582" s="7">
        <v>1</v>
      </c>
      <c r="Y582" s="7" t="s">
        <v>412</v>
      </c>
      <c r="Z582" s="7">
        <v>1999</v>
      </c>
      <c r="AA582" s="7">
        <v>2000</v>
      </c>
      <c r="AB582" s="70">
        <v>112.43</v>
      </c>
      <c r="AC582" s="7">
        <v>10</v>
      </c>
      <c r="AD582" s="7">
        <v>1</v>
      </c>
      <c r="AE582" s="77">
        <v>3988</v>
      </c>
      <c r="AF582" s="77">
        <v>2358</v>
      </c>
      <c r="AG582" s="127">
        <f t="shared" si="9"/>
        <v>0.62842735581468645</v>
      </c>
    </row>
    <row r="583" spans="1:33" x14ac:dyDescent="0.3">
      <c r="A583" s="7">
        <v>277</v>
      </c>
      <c r="B583" s="7">
        <v>1</v>
      </c>
      <c r="C583" s="7" t="s">
        <v>723</v>
      </c>
      <c r="D583" s="7">
        <v>2017</v>
      </c>
      <c r="E583" s="7">
        <v>2018</v>
      </c>
      <c r="F583" s="7">
        <v>453.54</v>
      </c>
      <c r="G583" s="7">
        <v>10</v>
      </c>
      <c r="H583" s="7">
        <v>1</v>
      </c>
      <c r="I583" s="77">
        <v>1147</v>
      </c>
      <c r="J583" s="77">
        <v>336</v>
      </c>
      <c r="K583" s="119" t="s">
        <v>95</v>
      </c>
      <c r="L583" s="7">
        <v>392</v>
      </c>
      <c r="M583" s="7">
        <v>1</v>
      </c>
      <c r="N583" s="7" t="s">
        <v>925</v>
      </c>
      <c r="O583" s="7">
        <v>2000</v>
      </c>
      <c r="P583" s="7">
        <v>2001</v>
      </c>
      <c r="Q583" s="70">
        <v>318.58</v>
      </c>
      <c r="R583" s="7">
        <v>10</v>
      </c>
      <c r="S583" s="7">
        <v>0</v>
      </c>
      <c r="T583" s="77">
        <v>777</v>
      </c>
      <c r="U583" s="77">
        <v>859</v>
      </c>
      <c r="V583" s="119" t="s">
        <v>95</v>
      </c>
      <c r="W583" s="7">
        <v>129</v>
      </c>
      <c r="X583" s="7">
        <v>1</v>
      </c>
      <c r="Y583" s="7" t="s">
        <v>242</v>
      </c>
      <c r="Z583" s="7">
        <v>2011</v>
      </c>
      <c r="AA583" s="7">
        <v>2012</v>
      </c>
      <c r="AB583" s="70">
        <v>200</v>
      </c>
      <c r="AC583" s="7">
        <v>10</v>
      </c>
      <c r="AD583" s="7">
        <v>1</v>
      </c>
      <c r="AE583" s="67">
        <v>1396</v>
      </c>
      <c r="AF583" s="67">
        <v>826</v>
      </c>
      <c r="AG583" s="127">
        <f t="shared" si="9"/>
        <v>0.62826282628262831</v>
      </c>
    </row>
    <row r="584" spans="1:33" x14ac:dyDescent="0.3">
      <c r="A584" s="7">
        <v>278</v>
      </c>
      <c r="B584" s="7">
        <v>1</v>
      </c>
      <c r="C584" s="7" t="s">
        <v>517</v>
      </c>
      <c r="D584" s="7">
        <v>2000</v>
      </c>
      <c r="E584" s="7">
        <v>2001</v>
      </c>
      <c r="F584" s="70">
        <v>111.61</v>
      </c>
      <c r="G584" s="7">
        <v>10</v>
      </c>
      <c r="H584" s="7">
        <v>1</v>
      </c>
      <c r="I584" s="77">
        <v>3586</v>
      </c>
      <c r="J584" s="77">
        <v>2847</v>
      </c>
      <c r="K584" s="119" t="s">
        <v>95</v>
      </c>
      <c r="L584" s="7">
        <v>404</v>
      </c>
      <c r="M584" s="7">
        <v>1</v>
      </c>
      <c r="N584" s="7" t="s">
        <v>519</v>
      </c>
      <c r="O584" s="7">
        <v>2000</v>
      </c>
      <c r="P584" s="7">
        <v>2001</v>
      </c>
      <c r="Q584" s="70">
        <v>613.14</v>
      </c>
      <c r="R584" s="7">
        <v>10</v>
      </c>
      <c r="S584" s="7">
        <v>1</v>
      </c>
      <c r="T584" s="77">
        <v>430</v>
      </c>
      <c r="U584" s="77">
        <v>297</v>
      </c>
      <c r="V584" s="119" t="s">
        <v>95</v>
      </c>
      <c r="W584" s="7">
        <v>592</v>
      </c>
      <c r="X584" s="7">
        <v>1</v>
      </c>
      <c r="Y584" s="7" t="s">
        <v>602</v>
      </c>
      <c r="Z584" s="7">
        <v>2002</v>
      </c>
      <c r="AA584" s="7">
        <v>2003</v>
      </c>
      <c r="AB584" s="70">
        <f>1931-981</f>
        <v>950</v>
      </c>
      <c r="AC584" s="7">
        <v>10</v>
      </c>
      <c r="AD584" s="7">
        <v>1</v>
      </c>
      <c r="AE584" s="77">
        <v>231</v>
      </c>
      <c r="AF584" s="77">
        <v>137</v>
      </c>
      <c r="AG584" s="127">
        <f t="shared" si="9"/>
        <v>0.62771739130434778</v>
      </c>
    </row>
    <row r="585" spans="1:33" x14ac:dyDescent="0.3">
      <c r="A585" s="7">
        <v>278</v>
      </c>
      <c r="B585" s="7">
        <v>1</v>
      </c>
      <c r="C585" s="7" t="s">
        <v>517</v>
      </c>
      <c r="D585" s="7">
        <v>2001</v>
      </c>
      <c r="E585" s="7">
        <v>2002</v>
      </c>
      <c r="F585" s="70">
        <f>1004-703.96</f>
        <v>300.03999999999996</v>
      </c>
      <c r="G585" s="7">
        <v>10</v>
      </c>
      <c r="H585" s="7">
        <v>0</v>
      </c>
      <c r="I585" s="77">
        <v>1172</v>
      </c>
      <c r="J585" s="77">
        <v>1615</v>
      </c>
      <c r="K585" s="119" t="s">
        <v>95</v>
      </c>
      <c r="L585" s="7">
        <v>409</v>
      </c>
      <c r="M585" s="7">
        <v>1</v>
      </c>
      <c r="N585" s="7" t="s">
        <v>492</v>
      </c>
      <c r="O585" s="7">
        <v>2000</v>
      </c>
      <c r="P585" s="7">
        <v>2001</v>
      </c>
      <c r="Q585" s="70">
        <v>415</v>
      </c>
      <c r="R585" s="7">
        <v>10</v>
      </c>
      <c r="S585" s="7">
        <v>1</v>
      </c>
      <c r="T585" s="77">
        <v>573</v>
      </c>
      <c r="U585" s="77">
        <v>317</v>
      </c>
      <c r="V585" s="119" t="s">
        <v>95</v>
      </c>
      <c r="W585" s="7">
        <v>831</v>
      </c>
      <c r="X585" s="7">
        <v>1</v>
      </c>
      <c r="Y585" s="7" t="s">
        <v>354</v>
      </c>
      <c r="Z585" s="7">
        <v>2011</v>
      </c>
      <c r="AA585" s="7">
        <v>2012</v>
      </c>
      <c r="AB585" s="70">
        <v>725</v>
      </c>
      <c r="AC585" s="7">
        <v>8</v>
      </c>
      <c r="AD585" s="7">
        <v>1</v>
      </c>
      <c r="AE585" s="67">
        <v>4977</v>
      </c>
      <c r="AF585" s="67">
        <v>2955</v>
      </c>
      <c r="AG585" s="127">
        <f t="shared" si="9"/>
        <v>0.62745839636913769</v>
      </c>
    </row>
    <row r="586" spans="1:33" x14ac:dyDescent="0.3">
      <c r="A586" s="7">
        <v>278</v>
      </c>
      <c r="B586" s="7">
        <v>1</v>
      </c>
      <c r="C586" s="7" t="s">
        <v>517</v>
      </c>
      <c r="D586" s="7">
        <v>2002</v>
      </c>
      <c r="E586" s="7">
        <v>2003</v>
      </c>
      <c r="F586" s="70">
        <v>173.27</v>
      </c>
      <c r="G586" s="7">
        <v>10</v>
      </c>
      <c r="H586" s="7">
        <v>1</v>
      </c>
      <c r="I586" s="77">
        <v>3820</v>
      </c>
      <c r="J586" s="77">
        <v>2681</v>
      </c>
      <c r="K586" s="119" t="s">
        <v>95</v>
      </c>
      <c r="L586" s="7">
        <v>458</v>
      </c>
      <c r="M586" s="7">
        <v>1</v>
      </c>
      <c r="N586" s="7" t="s">
        <v>520</v>
      </c>
      <c r="O586" s="7">
        <v>2000</v>
      </c>
      <c r="P586" s="7">
        <v>2001</v>
      </c>
      <c r="Q586" s="70">
        <v>516.73</v>
      </c>
      <c r="R586" s="7">
        <v>10</v>
      </c>
      <c r="S586" s="7">
        <v>1</v>
      </c>
      <c r="T586" s="77">
        <v>914</v>
      </c>
      <c r="U586" s="77">
        <v>422</v>
      </c>
      <c r="V586" s="119" t="s">
        <v>95</v>
      </c>
      <c r="W586" s="7">
        <v>2752</v>
      </c>
      <c r="X586" s="7">
        <v>1</v>
      </c>
      <c r="Y586" s="7" t="s">
        <v>622</v>
      </c>
      <c r="Z586" s="7">
        <v>2012</v>
      </c>
      <c r="AA586" s="7">
        <v>2013</v>
      </c>
      <c r="AB586" s="70">
        <v>450</v>
      </c>
      <c r="AC586" s="7">
        <v>5</v>
      </c>
      <c r="AD586" s="7">
        <v>1</v>
      </c>
      <c r="AE586" s="67">
        <v>4058</v>
      </c>
      <c r="AF586" s="67">
        <v>2411</v>
      </c>
      <c r="AG586" s="127">
        <f t="shared" si="9"/>
        <v>0.62729942804142835</v>
      </c>
    </row>
    <row r="587" spans="1:33" x14ac:dyDescent="0.3">
      <c r="A587" s="7">
        <v>278</v>
      </c>
      <c r="B587" s="7">
        <v>1</v>
      </c>
      <c r="C587" s="7" t="s">
        <v>517</v>
      </c>
      <c r="D587" s="7">
        <v>2004</v>
      </c>
      <c r="E587" s="7">
        <v>2005</v>
      </c>
      <c r="F587" s="70">
        <f>1200-881.95</f>
        <v>318.04999999999995</v>
      </c>
      <c r="G587" s="7">
        <v>10</v>
      </c>
      <c r="H587" s="7">
        <v>1</v>
      </c>
      <c r="I587" s="77">
        <v>4447</v>
      </c>
      <c r="J587" s="77">
        <v>2989</v>
      </c>
      <c r="K587" s="119" t="s">
        <v>95</v>
      </c>
      <c r="L587" s="7">
        <v>480</v>
      </c>
      <c r="M587" s="7">
        <v>1</v>
      </c>
      <c r="N587" s="7" t="s">
        <v>521</v>
      </c>
      <c r="O587" s="7">
        <v>2000</v>
      </c>
      <c r="P587" s="7">
        <v>2001</v>
      </c>
      <c r="Q587" s="70">
        <v>415</v>
      </c>
      <c r="R587" s="7">
        <v>10</v>
      </c>
      <c r="S587" s="7">
        <v>0</v>
      </c>
      <c r="T587" s="77">
        <v>334</v>
      </c>
      <c r="U587" s="77">
        <v>656</v>
      </c>
      <c r="V587" s="119" t="s">
        <v>95</v>
      </c>
      <c r="W587" s="7">
        <v>437</v>
      </c>
      <c r="X587" s="7">
        <v>1</v>
      </c>
      <c r="Y587" s="7" t="s">
        <v>381</v>
      </c>
      <c r="Z587" s="7">
        <v>1994</v>
      </c>
      <c r="AA587" s="7">
        <v>1995</v>
      </c>
      <c r="AB587" s="70">
        <v>500</v>
      </c>
      <c r="AC587" s="7">
        <v>10</v>
      </c>
      <c r="AD587" s="7">
        <v>1</v>
      </c>
      <c r="AE587" s="77">
        <v>400</v>
      </c>
      <c r="AF587" s="77">
        <v>238</v>
      </c>
      <c r="AG587" s="127">
        <f t="shared" si="9"/>
        <v>0.62695924764890287</v>
      </c>
    </row>
    <row r="588" spans="1:33" x14ac:dyDescent="0.3">
      <c r="A588" s="7">
        <v>278</v>
      </c>
      <c r="B588" s="7">
        <v>1</v>
      </c>
      <c r="C588" s="7" t="s">
        <v>517</v>
      </c>
      <c r="D588" s="7">
        <v>2005</v>
      </c>
      <c r="E588" s="7">
        <v>2006</v>
      </c>
      <c r="F588" s="70">
        <v>520</v>
      </c>
      <c r="G588" s="7">
        <v>10</v>
      </c>
      <c r="H588" s="10">
        <v>0</v>
      </c>
      <c r="I588" s="67">
        <v>1814</v>
      </c>
      <c r="J588" s="67">
        <v>1917</v>
      </c>
      <c r="K588" s="119" t="s">
        <v>95</v>
      </c>
      <c r="L588" s="7">
        <v>482</v>
      </c>
      <c r="M588" s="7">
        <v>1</v>
      </c>
      <c r="N588" s="7" t="s">
        <v>384</v>
      </c>
      <c r="O588" s="7">
        <v>2000</v>
      </c>
      <c r="P588" s="7">
        <v>2001</v>
      </c>
      <c r="Q588" s="70">
        <v>108.05</v>
      </c>
      <c r="R588" s="7">
        <v>4</v>
      </c>
      <c r="S588" s="7">
        <v>0</v>
      </c>
      <c r="T588" s="77">
        <v>2373</v>
      </c>
      <c r="U588" s="77">
        <v>4875</v>
      </c>
      <c r="V588" s="119" t="s">
        <v>95</v>
      </c>
      <c r="W588" s="7">
        <v>695</v>
      </c>
      <c r="X588" s="7">
        <v>1</v>
      </c>
      <c r="Y588" s="7" t="s">
        <v>338</v>
      </c>
      <c r="Z588" s="7">
        <v>1995</v>
      </c>
      <c r="AA588" s="7">
        <v>1996</v>
      </c>
      <c r="AB588" s="70">
        <v>105</v>
      </c>
      <c r="AC588" s="7">
        <v>10</v>
      </c>
      <c r="AD588" s="7">
        <v>1</v>
      </c>
      <c r="AE588" s="77">
        <v>1172</v>
      </c>
      <c r="AF588" s="77">
        <v>698</v>
      </c>
      <c r="AG588" s="127">
        <f t="shared" si="9"/>
        <v>0.62673796791443848</v>
      </c>
    </row>
    <row r="589" spans="1:33" x14ac:dyDescent="0.3">
      <c r="A589" s="7">
        <v>278</v>
      </c>
      <c r="B589" s="7">
        <v>1</v>
      </c>
      <c r="C589" s="7" t="s">
        <v>517</v>
      </c>
      <c r="D589" s="7">
        <v>2006</v>
      </c>
      <c r="E589" s="10">
        <v>2007</v>
      </c>
      <c r="F589" s="70">
        <v>550</v>
      </c>
      <c r="G589" s="134">
        <v>10</v>
      </c>
      <c r="H589" s="7">
        <v>1</v>
      </c>
      <c r="I589" s="67">
        <v>3276</v>
      </c>
      <c r="J589" s="67">
        <v>2941</v>
      </c>
      <c r="K589" s="119" t="s">
        <v>95</v>
      </c>
      <c r="L589" s="7">
        <v>484</v>
      </c>
      <c r="M589" s="7">
        <v>1</v>
      </c>
      <c r="N589" s="7" t="s">
        <v>425</v>
      </c>
      <c r="O589" s="7">
        <v>2000</v>
      </c>
      <c r="P589" s="7">
        <v>2001</v>
      </c>
      <c r="Q589" s="70">
        <v>103.48</v>
      </c>
      <c r="R589" s="7">
        <v>10</v>
      </c>
      <c r="S589" s="7">
        <v>0</v>
      </c>
      <c r="T589" s="77">
        <v>871</v>
      </c>
      <c r="U589" s="77">
        <v>1437</v>
      </c>
      <c r="V589" s="119" t="s">
        <v>95</v>
      </c>
      <c r="W589" s="7">
        <v>283</v>
      </c>
      <c r="X589" s="7">
        <v>1</v>
      </c>
      <c r="Y589" s="7" t="s">
        <v>547</v>
      </c>
      <c r="Z589" s="7">
        <v>2004</v>
      </c>
      <c r="AA589" s="7">
        <v>2005</v>
      </c>
      <c r="AB589" s="70">
        <f>1560.55-1419.59</f>
        <v>140.96000000000004</v>
      </c>
      <c r="AC589" s="7">
        <v>10</v>
      </c>
      <c r="AD589" s="7">
        <v>1</v>
      </c>
      <c r="AE589" s="77">
        <v>15314</v>
      </c>
      <c r="AF589" s="77">
        <v>9122</v>
      </c>
      <c r="AG589" s="127">
        <f t="shared" si="9"/>
        <v>0.62669831396300535</v>
      </c>
    </row>
    <row r="590" spans="1:33" x14ac:dyDescent="0.3">
      <c r="A590" s="7">
        <v>278</v>
      </c>
      <c r="B590" s="7">
        <v>1</v>
      </c>
      <c r="C590" s="7" t="s">
        <v>517</v>
      </c>
      <c r="D590" s="7">
        <v>2013</v>
      </c>
      <c r="E590" s="7">
        <v>2014</v>
      </c>
      <c r="F590" s="7">
        <v>401.07000000000016</v>
      </c>
      <c r="G590" s="7">
        <v>10</v>
      </c>
      <c r="H590" s="7">
        <v>1</v>
      </c>
      <c r="I590" s="77">
        <v>1179</v>
      </c>
      <c r="J590" s="77">
        <v>984</v>
      </c>
      <c r="K590" s="119" t="s">
        <v>95</v>
      </c>
      <c r="L590" s="7">
        <v>495</v>
      </c>
      <c r="M590" s="7">
        <v>1</v>
      </c>
      <c r="N590" s="7" t="s">
        <v>522</v>
      </c>
      <c r="O590" s="7">
        <v>2000</v>
      </c>
      <c r="P590" s="7">
        <v>2001</v>
      </c>
      <c r="Q590" s="70">
        <v>601.47</v>
      </c>
      <c r="R590" s="7">
        <v>10</v>
      </c>
      <c r="S590" s="7">
        <v>1</v>
      </c>
      <c r="T590" s="77">
        <v>607</v>
      </c>
      <c r="U590" s="77">
        <v>300</v>
      </c>
      <c r="V590" s="119" t="s">
        <v>95</v>
      </c>
      <c r="W590" s="7">
        <v>771</v>
      </c>
      <c r="X590" s="7">
        <v>1</v>
      </c>
      <c r="Y590" s="7" t="s">
        <v>478</v>
      </c>
      <c r="Z590" s="7">
        <v>2004</v>
      </c>
      <c r="AA590" s="7">
        <v>2005</v>
      </c>
      <c r="AB590" s="70">
        <v>1750</v>
      </c>
      <c r="AC590" s="7">
        <v>10</v>
      </c>
      <c r="AD590" s="7">
        <v>1</v>
      </c>
      <c r="AE590" s="77">
        <v>517</v>
      </c>
      <c r="AF590" s="77">
        <v>308</v>
      </c>
      <c r="AG590" s="127">
        <f t="shared" si="9"/>
        <v>0.62666666666666671</v>
      </c>
    </row>
    <row r="591" spans="1:33" x14ac:dyDescent="0.3">
      <c r="A591" s="7">
        <v>278</v>
      </c>
      <c r="B591" s="7">
        <v>1</v>
      </c>
      <c r="C591" s="7" t="s">
        <v>693</v>
      </c>
      <c r="D591" s="7">
        <v>2016</v>
      </c>
      <c r="E591" s="7">
        <v>2017</v>
      </c>
      <c r="F591" s="7">
        <v>1975</v>
      </c>
      <c r="G591" s="7">
        <v>10</v>
      </c>
      <c r="H591" s="7">
        <v>1</v>
      </c>
      <c r="I591" s="77">
        <v>4213</v>
      </c>
      <c r="J591" s="77">
        <v>3501</v>
      </c>
      <c r="K591" s="119" t="s">
        <v>95</v>
      </c>
      <c r="L591" s="7">
        <v>499</v>
      </c>
      <c r="M591" s="7">
        <v>1</v>
      </c>
      <c r="N591" s="7" t="s">
        <v>256</v>
      </c>
      <c r="O591" s="7">
        <v>2000</v>
      </c>
      <c r="P591" s="7">
        <v>2001</v>
      </c>
      <c r="Q591" s="70">
        <v>400</v>
      </c>
      <c r="R591" s="7">
        <v>10</v>
      </c>
      <c r="S591" s="7">
        <v>1</v>
      </c>
      <c r="T591" s="77">
        <v>409</v>
      </c>
      <c r="U591" s="77">
        <v>401</v>
      </c>
      <c r="V591" s="119" t="s">
        <v>95</v>
      </c>
      <c r="W591" s="7">
        <v>2311</v>
      </c>
      <c r="X591" s="7">
        <v>1</v>
      </c>
      <c r="Y591" s="7" t="s">
        <v>903</v>
      </c>
      <c r="Z591" s="7">
        <v>2005</v>
      </c>
      <c r="AA591" s="7">
        <v>2006</v>
      </c>
      <c r="AB591" s="70">
        <v>600</v>
      </c>
      <c r="AC591" s="7">
        <v>10</v>
      </c>
      <c r="AD591" s="10">
        <v>1</v>
      </c>
      <c r="AE591" s="67">
        <v>574</v>
      </c>
      <c r="AF591" s="67">
        <v>342</v>
      </c>
      <c r="AG591" s="127">
        <f t="shared" si="9"/>
        <v>0.6266375545851528</v>
      </c>
    </row>
    <row r="592" spans="1:33" x14ac:dyDescent="0.3">
      <c r="A592" s="7">
        <v>279</v>
      </c>
      <c r="B592" s="7">
        <v>1</v>
      </c>
      <c r="C592" s="7" t="s">
        <v>421</v>
      </c>
      <c r="D592" s="7">
        <v>1995</v>
      </c>
      <c r="E592" s="7">
        <v>1996</v>
      </c>
      <c r="F592" s="70">
        <v>231.27</v>
      </c>
      <c r="G592" s="7">
        <v>10</v>
      </c>
      <c r="H592" s="7">
        <v>1</v>
      </c>
      <c r="I592" s="77">
        <v>7007</v>
      </c>
      <c r="J592" s="77">
        <v>6956</v>
      </c>
      <c r="K592" s="119" t="s">
        <v>95</v>
      </c>
      <c r="L592" s="7">
        <v>508</v>
      </c>
      <c r="M592" s="7">
        <v>1</v>
      </c>
      <c r="N592" s="7" t="s">
        <v>474</v>
      </c>
      <c r="O592" s="7">
        <v>2000</v>
      </c>
      <c r="P592" s="7">
        <v>2001</v>
      </c>
      <c r="Q592" s="70">
        <v>126.62</v>
      </c>
      <c r="R592" s="7">
        <v>7</v>
      </c>
      <c r="S592" s="7">
        <v>1</v>
      </c>
      <c r="T592" s="77">
        <v>3566</v>
      </c>
      <c r="U592" s="77">
        <v>2360</v>
      </c>
      <c r="V592" s="119" t="s">
        <v>95</v>
      </c>
      <c r="W592" s="7">
        <v>277</v>
      </c>
      <c r="X592" s="7">
        <v>1</v>
      </c>
      <c r="Y592" s="7" t="s">
        <v>375</v>
      </c>
      <c r="Z592" s="7">
        <v>2014</v>
      </c>
      <c r="AA592" s="7">
        <v>2016</v>
      </c>
      <c r="AB592" s="7">
        <v>674.44</v>
      </c>
      <c r="AC592" s="7">
        <v>10</v>
      </c>
      <c r="AD592" s="7">
        <v>1</v>
      </c>
      <c r="AE592" s="77">
        <v>4830</v>
      </c>
      <c r="AF592" s="77">
        <v>2878</v>
      </c>
      <c r="AG592" s="127">
        <f t="shared" si="9"/>
        <v>0.62662169174883242</v>
      </c>
    </row>
    <row r="593" spans="1:33" x14ac:dyDescent="0.3">
      <c r="A593" s="7">
        <v>279</v>
      </c>
      <c r="B593" s="7">
        <v>1</v>
      </c>
      <c r="C593" s="7" t="s">
        <v>421</v>
      </c>
      <c r="D593" s="7">
        <v>2001</v>
      </c>
      <c r="E593" s="7">
        <v>2002</v>
      </c>
      <c r="F593" s="70">
        <v>559</v>
      </c>
      <c r="G593" s="7">
        <v>10</v>
      </c>
      <c r="H593" s="7">
        <v>0</v>
      </c>
      <c r="I593" s="77">
        <v>8455</v>
      </c>
      <c r="J593" s="77">
        <v>12595</v>
      </c>
      <c r="K593" s="119" t="s">
        <v>95</v>
      </c>
      <c r="L593" s="7">
        <v>514</v>
      </c>
      <c r="M593" s="7">
        <v>1</v>
      </c>
      <c r="N593" s="7" t="s">
        <v>426</v>
      </c>
      <c r="O593" s="7">
        <v>2000</v>
      </c>
      <c r="P593" s="7">
        <v>2001</v>
      </c>
      <c r="Q593" s="70">
        <v>372</v>
      </c>
      <c r="R593" s="7">
        <v>5</v>
      </c>
      <c r="S593" s="7">
        <v>1</v>
      </c>
      <c r="T593" s="77">
        <v>357</v>
      </c>
      <c r="U593" s="77">
        <v>123</v>
      </c>
      <c r="V593" s="119" t="s">
        <v>95</v>
      </c>
      <c r="W593" s="7">
        <v>206</v>
      </c>
      <c r="X593" s="7">
        <v>1</v>
      </c>
      <c r="Y593" s="7" t="s">
        <v>489</v>
      </c>
      <c r="Z593" s="7">
        <v>1999</v>
      </c>
      <c r="AA593" s="7">
        <v>2000</v>
      </c>
      <c r="AB593" s="70">
        <v>415</v>
      </c>
      <c r="AC593" s="7">
        <v>10</v>
      </c>
      <c r="AD593" s="7">
        <v>1</v>
      </c>
      <c r="AE593" s="77">
        <v>4370</v>
      </c>
      <c r="AF593" s="77">
        <v>2604</v>
      </c>
      <c r="AG593" s="127">
        <f t="shared" si="9"/>
        <v>0.62661313449956979</v>
      </c>
    </row>
    <row r="594" spans="1:33" x14ac:dyDescent="0.3">
      <c r="A594" s="7">
        <v>279</v>
      </c>
      <c r="B594" s="7">
        <v>1</v>
      </c>
      <c r="C594" s="7" t="s">
        <v>421</v>
      </c>
      <c r="D594" s="7">
        <v>2002</v>
      </c>
      <c r="E594" s="7">
        <v>2003</v>
      </c>
      <c r="F594" s="70">
        <v>560.1</v>
      </c>
      <c r="G594" s="7">
        <v>7</v>
      </c>
      <c r="H594" s="7">
        <v>1</v>
      </c>
      <c r="I594" s="77">
        <v>28002</v>
      </c>
      <c r="J594" s="77">
        <v>23169</v>
      </c>
      <c r="K594" s="119" t="s">
        <v>95</v>
      </c>
      <c r="L594" s="7">
        <v>535</v>
      </c>
      <c r="M594" s="7">
        <v>1</v>
      </c>
      <c r="N594" s="7" t="s">
        <v>523</v>
      </c>
      <c r="O594" s="7">
        <v>2000</v>
      </c>
      <c r="P594" s="7">
        <v>2001</v>
      </c>
      <c r="Q594" s="70">
        <v>514</v>
      </c>
      <c r="R594" s="7">
        <v>10</v>
      </c>
      <c r="S594" s="7">
        <v>0</v>
      </c>
      <c r="T594" s="77">
        <v>16311</v>
      </c>
      <c r="U594" s="77">
        <v>24813</v>
      </c>
      <c r="V594" s="119" t="s">
        <v>95</v>
      </c>
      <c r="W594" s="7">
        <v>883</v>
      </c>
      <c r="X594" s="7">
        <v>1</v>
      </c>
      <c r="Y594" s="7" t="s">
        <v>361</v>
      </c>
      <c r="Z594" s="7">
        <v>1994</v>
      </c>
      <c r="AA594" s="7">
        <v>1995</v>
      </c>
      <c r="AB594" s="70">
        <v>303.88</v>
      </c>
      <c r="AC594" s="7">
        <v>5</v>
      </c>
      <c r="AD594" s="7">
        <v>1</v>
      </c>
      <c r="AE594" s="77">
        <v>961</v>
      </c>
      <c r="AF594" s="77">
        <v>574</v>
      </c>
      <c r="AG594" s="127">
        <f t="shared" si="9"/>
        <v>0.62605863192182409</v>
      </c>
    </row>
    <row r="595" spans="1:33" x14ac:dyDescent="0.3">
      <c r="A595" s="7">
        <v>279</v>
      </c>
      <c r="B595" s="7">
        <v>1</v>
      </c>
      <c r="C595" s="7" t="s">
        <v>421</v>
      </c>
      <c r="D595" s="68">
        <v>2007</v>
      </c>
      <c r="E595" s="73">
        <v>2008</v>
      </c>
      <c r="F595" s="66">
        <v>585.74</v>
      </c>
      <c r="G595" s="7">
        <v>10</v>
      </c>
      <c r="H595" s="67">
        <v>1</v>
      </c>
      <c r="I595" s="67">
        <v>10863</v>
      </c>
      <c r="J595" s="77">
        <v>9262</v>
      </c>
      <c r="K595" s="119" t="s">
        <v>95</v>
      </c>
      <c r="L595" s="7">
        <v>549</v>
      </c>
      <c r="M595" s="7">
        <v>1</v>
      </c>
      <c r="N595" s="7" t="s">
        <v>524</v>
      </c>
      <c r="O595" s="7">
        <v>2000</v>
      </c>
      <c r="P595" s="7">
        <v>2001</v>
      </c>
      <c r="Q595" s="70">
        <v>415</v>
      </c>
      <c r="R595" s="7">
        <v>10</v>
      </c>
      <c r="S595" s="7">
        <v>1</v>
      </c>
      <c r="T595" s="77">
        <v>2637</v>
      </c>
      <c r="U595" s="77">
        <v>2298</v>
      </c>
      <c r="V595" s="119" t="s">
        <v>95</v>
      </c>
      <c r="W595" s="7">
        <v>2683</v>
      </c>
      <c r="X595" s="7">
        <v>1</v>
      </c>
      <c r="Y595" s="7" t="s">
        <v>587</v>
      </c>
      <c r="Z595" s="7">
        <v>2011</v>
      </c>
      <c r="AA595" s="7">
        <v>2012</v>
      </c>
      <c r="AB595" s="70">
        <v>1135</v>
      </c>
      <c r="AC595" s="7">
        <v>5</v>
      </c>
      <c r="AD595" s="7">
        <v>1</v>
      </c>
      <c r="AE595" s="67">
        <v>500</v>
      </c>
      <c r="AF595" s="67">
        <v>299</v>
      </c>
      <c r="AG595" s="127">
        <f t="shared" si="9"/>
        <v>0.62578222778473092</v>
      </c>
    </row>
    <row r="596" spans="1:33" x14ac:dyDescent="0.3">
      <c r="A596" s="7">
        <v>279</v>
      </c>
      <c r="B596" s="7">
        <v>1</v>
      </c>
      <c r="C596" s="7" t="s">
        <v>421</v>
      </c>
      <c r="D596" s="68">
        <v>2007</v>
      </c>
      <c r="E596" s="73">
        <v>2008</v>
      </c>
      <c r="F596" s="66">
        <v>321.89</v>
      </c>
      <c r="G596" s="7">
        <v>10</v>
      </c>
      <c r="H596" s="67">
        <v>0</v>
      </c>
      <c r="I596" s="67">
        <v>9940</v>
      </c>
      <c r="J596" s="77">
        <v>10173</v>
      </c>
      <c r="K596" s="119" t="s">
        <v>95</v>
      </c>
      <c r="L596" s="7">
        <v>577</v>
      </c>
      <c r="M596" s="7">
        <v>1</v>
      </c>
      <c r="N596" s="7" t="s">
        <v>430</v>
      </c>
      <c r="O596" s="7">
        <v>2000</v>
      </c>
      <c r="P596" s="7">
        <v>2001</v>
      </c>
      <c r="Q596" s="70">
        <v>317</v>
      </c>
      <c r="R596" s="7">
        <v>10</v>
      </c>
      <c r="S596" s="7">
        <v>1</v>
      </c>
      <c r="T596" s="77">
        <v>377</v>
      </c>
      <c r="U596" s="77">
        <v>345</v>
      </c>
      <c r="V596" s="119" t="s">
        <v>95</v>
      </c>
      <c r="W596" s="7">
        <v>627</v>
      </c>
      <c r="X596" s="7">
        <v>1</v>
      </c>
      <c r="Y596" s="7" t="s">
        <v>432</v>
      </c>
      <c r="Z596" s="7">
        <v>1999</v>
      </c>
      <c r="AA596" s="7">
        <v>2000</v>
      </c>
      <c r="AB596" s="70">
        <v>760.89</v>
      </c>
      <c r="AC596" s="7">
        <v>5</v>
      </c>
      <c r="AD596" s="7">
        <v>1</v>
      </c>
      <c r="AE596" s="77">
        <v>274</v>
      </c>
      <c r="AF596" s="77">
        <v>164</v>
      </c>
      <c r="AG596" s="127">
        <f t="shared" si="9"/>
        <v>0.62557077625570778</v>
      </c>
    </row>
    <row r="597" spans="1:33" x14ac:dyDescent="0.3">
      <c r="A597" s="7">
        <v>279</v>
      </c>
      <c r="B597" s="7">
        <v>1</v>
      </c>
      <c r="C597" s="7" t="s">
        <v>421</v>
      </c>
      <c r="D597" s="7">
        <v>2008</v>
      </c>
      <c r="E597" s="7">
        <v>2009</v>
      </c>
      <c r="F597" s="70">
        <v>336.31</v>
      </c>
      <c r="G597" s="7">
        <v>10</v>
      </c>
      <c r="H597" s="7">
        <v>0</v>
      </c>
      <c r="I597" s="67">
        <v>32058</v>
      </c>
      <c r="J597" s="67">
        <v>34978</v>
      </c>
      <c r="K597" s="119" t="s">
        <v>95</v>
      </c>
      <c r="L597" s="7">
        <v>578</v>
      </c>
      <c r="M597" s="7">
        <v>1</v>
      </c>
      <c r="N597" s="7" t="s">
        <v>504</v>
      </c>
      <c r="O597" s="7">
        <v>2000</v>
      </c>
      <c r="P597" s="7">
        <v>2001</v>
      </c>
      <c r="Q597" s="70">
        <v>415</v>
      </c>
      <c r="R597" s="7">
        <v>10</v>
      </c>
      <c r="S597" s="7">
        <v>1</v>
      </c>
      <c r="T597" s="77">
        <v>3036</v>
      </c>
      <c r="U597" s="77">
        <v>1762</v>
      </c>
      <c r="V597" s="119" t="s">
        <v>95</v>
      </c>
      <c r="W597" s="7">
        <v>595</v>
      </c>
      <c r="X597" s="7">
        <v>1</v>
      </c>
      <c r="Y597" s="7" t="s">
        <v>391</v>
      </c>
      <c r="Z597" s="68">
        <v>2007</v>
      </c>
      <c r="AA597" s="73">
        <v>2008</v>
      </c>
      <c r="AB597" s="66">
        <v>400</v>
      </c>
      <c r="AC597" s="7">
        <v>5</v>
      </c>
      <c r="AD597" s="67">
        <v>1</v>
      </c>
      <c r="AE597" s="67">
        <v>1713</v>
      </c>
      <c r="AF597" s="77">
        <v>1026</v>
      </c>
      <c r="AG597" s="127">
        <f t="shared" si="9"/>
        <v>0.62541073384446877</v>
      </c>
    </row>
    <row r="598" spans="1:33" x14ac:dyDescent="0.3">
      <c r="A598" s="7">
        <v>279</v>
      </c>
      <c r="B598" s="7">
        <v>1</v>
      </c>
      <c r="C598" s="7" t="s">
        <v>421</v>
      </c>
      <c r="D598" s="7">
        <v>2012</v>
      </c>
      <c r="E598" s="7">
        <v>2013</v>
      </c>
      <c r="F598" s="70">
        <v>385</v>
      </c>
      <c r="G598" s="7">
        <v>5</v>
      </c>
      <c r="H598" s="7">
        <v>0</v>
      </c>
      <c r="I598" s="67">
        <v>33792</v>
      </c>
      <c r="J598" s="67">
        <v>33908</v>
      </c>
      <c r="K598" s="119" t="s">
        <v>95</v>
      </c>
      <c r="L598" s="7">
        <v>581</v>
      </c>
      <c r="M598" s="7">
        <v>1</v>
      </c>
      <c r="N598" s="7" t="s">
        <v>525</v>
      </c>
      <c r="O598" s="7">
        <v>2000</v>
      </c>
      <c r="P598" s="7">
        <v>2001</v>
      </c>
      <c r="Q598" s="70">
        <v>686.75</v>
      </c>
      <c r="R598" s="7">
        <v>10</v>
      </c>
      <c r="S598" s="7">
        <v>1</v>
      </c>
      <c r="T598" s="77">
        <v>697</v>
      </c>
      <c r="U598" s="77">
        <v>563</v>
      </c>
      <c r="V598" s="119" t="s">
        <v>95</v>
      </c>
      <c r="W598" s="7">
        <v>2534</v>
      </c>
      <c r="X598" s="7">
        <v>1</v>
      </c>
      <c r="Y598" s="7" t="s">
        <v>464</v>
      </c>
      <c r="Z598" s="7">
        <v>1999</v>
      </c>
      <c r="AA598" s="7">
        <v>2000</v>
      </c>
      <c r="AB598" s="70">
        <v>415</v>
      </c>
      <c r="AC598" s="7">
        <v>5</v>
      </c>
      <c r="AD598" s="7">
        <v>1</v>
      </c>
      <c r="AE598" s="77">
        <v>917</v>
      </c>
      <c r="AF598" s="77">
        <v>550</v>
      </c>
      <c r="AG598" s="127">
        <f t="shared" si="9"/>
        <v>0.62508520790729383</v>
      </c>
    </row>
    <row r="599" spans="1:33" x14ac:dyDescent="0.3">
      <c r="A599" s="7">
        <v>279</v>
      </c>
      <c r="B599" s="7">
        <v>1</v>
      </c>
      <c r="C599" s="7" t="s">
        <v>421</v>
      </c>
      <c r="D599" s="7">
        <v>2013</v>
      </c>
      <c r="E599" s="7">
        <v>2014</v>
      </c>
      <c r="F599" s="7">
        <v>453.70000000000005</v>
      </c>
      <c r="G599" s="7">
        <v>10</v>
      </c>
      <c r="H599" s="7">
        <v>1</v>
      </c>
      <c r="I599" s="77">
        <v>9563</v>
      </c>
      <c r="J599" s="77">
        <v>5547</v>
      </c>
      <c r="K599" s="119" t="s">
        <v>95</v>
      </c>
      <c r="L599" s="7">
        <v>584</v>
      </c>
      <c r="M599" s="7">
        <v>1</v>
      </c>
      <c r="N599" s="7" t="s">
        <v>495</v>
      </c>
      <c r="O599" s="7">
        <v>2000</v>
      </c>
      <c r="P599" s="7">
        <v>2001</v>
      </c>
      <c r="Q599" s="70">
        <v>400</v>
      </c>
      <c r="R599" s="7">
        <v>10</v>
      </c>
      <c r="S599" s="7">
        <v>1</v>
      </c>
      <c r="T599" s="77">
        <v>248</v>
      </c>
      <c r="U599" s="77">
        <v>175</v>
      </c>
      <c r="V599" s="119" t="s">
        <v>95</v>
      </c>
      <c r="W599" s="7">
        <v>2860</v>
      </c>
      <c r="X599" s="7">
        <v>1</v>
      </c>
      <c r="Y599" s="7" t="s">
        <v>499</v>
      </c>
      <c r="Z599" s="7">
        <v>1999</v>
      </c>
      <c r="AA599" s="7">
        <v>2000</v>
      </c>
      <c r="AB599" s="70">
        <v>455</v>
      </c>
      <c r="AC599" s="7">
        <v>5</v>
      </c>
      <c r="AD599" s="7">
        <v>1</v>
      </c>
      <c r="AE599" s="77">
        <v>2292</v>
      </c>
      <c r="AF599" s="77">
        <v>1375</v>
      </c>
      <c r="AG599" s="127">
        <f t="shared" si="9"/>
        <v>0.62503408781019909</v>
      </c>
    </row>
    <row r="600" spans="1:33" x14ac:dyDescent="0.3">
      <c r="A600" s="7">
        <v>280</v>
      </c>
      <c r="B600" s="7">
        <v>1</v>
      </c>
      <c r="C600" s="7" t="s">
        <v>545</v>
      </c>
      <c r="D600" s="7">
        <v>2001</v>
      </c>
      <c r="E600" s="7">
        <v>2002</v>
      </c>
      <c r="F600" s="70">
        <v>297</v>
      </c>
      <c r="G600" s="7">
        <v>10</v>
      </c>
      <c r="H600" s="7">
        <v>0</v>
      </c>
      <c r="I600" s="77">
        <v>2911</v>
      </c>
      <c r="J600" s="77">
        <v>3263</v>
      </c>
      <c r="K600" s="119" t="s">
        <v>95</v>
      </c>
      <c r="L600" s="7">
        <v>593</v>
      </c>
      <c r="M600" s="7">
        <v>1</v>
      </c>
      <c r="N600" s="7" t="s">
        <v>526</v>
      </c>
      <c r="O600" s="7">
        <v>2000</v>
      </c>
      <c r="P600" s="7">
        <v>2001</v>
      </c>
      <c r="Q600" s="70">
        <v>415</v>
      </c>
      <c r="R600" s="7">
        <v>10</v>
      </c>
      <c r="S600" s="7">
        <v>0</v>
      </c>
      <c r="T600" s="77">
        <v>1117</v>
      </c>
      <c r="U600" s="77">
        <v>1652</v>
      </c>
      <c r="V600" s="119" t="s">
        <v>95</v>
      </c>
      <c r="W600" s="7">
        <v>418</v>
      </c>
      <c r="X600" s="7">
        <v>1</v>
      </c>
      <c r="Y600" s="7" t="s">
        <v>493</v>
      </c>
      <c r="Z600" s="7">
        <v>2005</v>
      </c>
      <c r="AA600" s="7">
        <v>2006</v>
      </c>
      <c r="AB600" s="70">
        <v>209.44</v>
      </c>
      <c r="AC600" s="7">
        <v>8</v>
      </c>
      <c r="AD600" s="10">
        <v>1</v>
      </c>
      <c r="AE600" s="67">
        <v>85</v>
      </c>
      <c r="AF600" s="67">
        <v>51</v>
      </c>
      <c r="AG600" s="127">
        <f t="shared" si="9"/>
        <v>0.625</v>
      </c>
    </row>
    <row r="601" spans="1:33" x14ac:dyDescent="0.3">
      <c r="A601" s="7">
        <v>280</v>
      </c>
      <c r="B601" s="7">
        <v>1</v>
      </c>
      <c r="C601" s="7" t="s">
        <v>545</v>
      </c>
      <c r="D601" s="7">
        <v>2002</v>
      </c>
      <c r="E601" s="7">
        <v>2003</v>
      </c>
      <c r="F601" s="70">
        <v>298.17</v>
      </c>
      <c r="G601" s="7">
        <v>10</v>
      </c>
      <c r="H601" s="7">
        <v>1</v>
      </c>
      <c r="I601" s="77">
        <v>10081</v>
      </c>
      <c r="J601" s="77">
        <v>6688</v>
      </c>
      <c r="K601" s="119" t="s">
        <v>95</v>
      </c>
      <c r="L601" s="7">
        <v>595</v>
      </c>
      <c r="M601" s="7">
        <v>1</v>
      </c>
      <c r="N601" s="7" t="s">
        <v>391</v>
      </c>
      <c r="O601" s="7">
        <v>2000</v>
      </c>
      <c r="P601" s="7">
        <v>2001</v>
      </c>
      <c r="Q601" s="70">
        <v>415</v>
      </c>
      <c r="R601" s="7">
        <v>10</v>
      </c>
      <c r="S601" s="7">
        <v>0</v>
      </c>
      <c r="T601" s="77">
        <v>988</v>
      </c>
      <c r="U601" s="77">
        <v>1103</v>
      </c>
      <c r="V601" s="119" t="s">
        <v>95</v>
      </c>
      <c r="W601" s="7">
        <v>283</v>
      </c>
      <c r="X601" s="7">
        <v>1</v>
      </c>
      <c r="Y601" s="7" t="s">
        <v>547</v>
      </c>
      <c r="Z601" s="7">
        <v>2008</v>
      </c>
      <c r="AA601" s="7">
        <v>2009</v>
      </c>
      <c r="AB601" s="70">
        <v>309.22000000000003</v>
      </c>
      <c r="AC601" s="7">
        <v>10</v>
      </c>
      <c r="AD601" s="7">
        <v>1</v>
      </c>
      <c r="AE601" s="67">
        <v>15872</v>
      </c>
      <c r="AF601" s="67">
        <v>9532</v>
      </c>
      <c r="AG601" s="127">
        <f t="shared" si="9"/>
        <v>0.62478349866162808</v>
      </c>
    </row>
    <row r="602" spans="1:33" x14ac:dyDescent="0.3">
      <c r="A602" s="7">
        <v>280</v>
      </c>
      <c r="B602" s="7">
        <v>1</v>
      </c>
      <c r="C602" s="7" t="s">
        <v>545</v>
      </c>
      <c r="D602" s="7">
        <v>2005</v>
      </c>
      <c r="E602" s="7">
        <v>2006</v>
      </c>
      <c r="F602" s="70">
        <v>546.38</v>
      </c>
      <c r="G602" s="7">
        <v>10</v>
      </c>
      <c r="H602" s="10">
        <v>1</v>
      </c>
      <c r="I602" s="67">
        <v>3264</v>
      </c>
      <c r="J602" s="67">
        <v>1599</v>
      </c>
      <c r="K602" s="119" t="s">
        <v>95</v>
      </c>
      <c r="L602" s="7">
        <v>599</v>
      </c>
      <c r="M602" s="7">
        <v>1</v>
      </c>
      <c r="N602" s="7" t="s">
        <v>527</v>
      </c>
      <c r="O602" s="7">
        <v>2000</v>
      </c>
      <c r="P602" s="7">
        <v>2001</v>
      </c>
      <c r="Q602" s="70">
        <v>415</v>
      </c>
      <c r="R602" s="7">
        <v>10</v>
      </c>
      <c r="S602" s="7">
        <v>1</v>
      </c>
      <c r="T602" s="77">
        <v>783</v>
      </c>
      <c r="U602" s="77">
        <v>746</v>
      </c>
      <c r="V602" s="119" t="s">
        <v>95</v>
      </c>
      <c r="W602" s="7">
        <v>2448</v>
      </c>
      <c r="X602" s="7">
        <v>1</v>
      </c>
      <c r="Y602" s="7" t="s">
        <v>654</v>
      </c>
      <c r="Z602" s="7">
        <v>2005</v>
      </c>
      <c r="AA602" s="7">
        <v>2006</v>
      </c>
      <c r="AB602" s="70">
        <v>700</v>
      </c>
      <c r="AC602" s="7">
        <v>10</v>
      </c>
      <c r="AD602" s="10">
        <v>1</v>
      </c>
      <c r="AE602" s="67">
        <v>719</v>
      </c>
      <c r="AF602" s="67">
        <v>432</v>
      </c>
      <c r="AG602" s="127">
        <f t="shared" si="9"/>
        <v>0.62467419635099908</v>
      </c>
    </row>
    <row r="603" spans="1:33" x14ac:dyDescent="0.3">
      <c r="A603" s="7">
        <v>280</v>
      </c>
      <c r="B603" s="7">
        <v>1</v>
      </c>
      <c r="C603" s="7" t="s">
        <v>545</v>
      </c>
      <c r="D603" s="7">
        <v>2005</v>
      </c>
      <c r="E603" s="7">
        <v>2006</v>
      </c>
      <c r="F603" s="70">
        <v>252</v>
      </c>
      <c r="G603" s="7">
        <v>10</v>
      </c>
      <c r="H603" s="10">
        <v>1</v>
      </c>
      <c r="I603" s="67">
        <v>2892</v>
      </c>
      <c r="J603" s="67">
        <v>1967</v>
      </c>
      <c r="K603" s="119" t="s">
        <v>95</v>
      </c>
      <c r="L603" s="7">
        <v>622</v>
      </c>
      <c r="M603" s="7">
        <v>1</v>
      </c>
      <c r="N603" s="7" t="s">
        <v>505</v>
      </c>
      <c r="O603" s="7">
        <v>2000</v>
      </c>
      <c r="P603" s="7">
        <v>2001</v>
      </c>
      <c r="Q603" s="70">
        <v>297</v>
      </c>
      <c r="R603" s="7">
        <v>7</v>
      </c>
      <c r="S603" s="7">
        <v>1</v>
      </c>
      <c r="T603" s="77">
        <v>8477</v>
      </c>
      <c r="U603" s="77">
        <v>7470</v>
      </c>
      <c r="V603" s="119" t="s">
        <v>95</v>
      </c>
      <c r="W603" s="7">
        <v>640</v>
      </c>
      <c r="X603" s="7">
        <v>1</v>
      </c>
      <c r="Y603" s="7" t="s">
        <v>614</v>
      </c>
      <c r="Z603" s="7">
        <v>2003</v>
      </c>
      <c r="AA603" s="7">
        <v>2004</v>
      </c>
      <c r="AB603" s="70">
        <v>500</v>
      </c>
      <c r="AC603" s="7">
        <v>10</v>
      </c>
      <c r="AD603" s="7">
        <v>1</v>
      </c>
      <c r="AE603" s="77">
        <v>426</v>
      </c>
      <c r="AF603" s="77">
        <v>256</v>
      </c>
      <c r="AG603" s="127">
        <f t="shared" si="9"/>
        <v>0.62463343108504399</v>
      </c>
    </row>
    <row r="604" spans="1:33" x14ac:dyDescent="0.3">
      <c r="A604" s="7">
        <v>280</v>
      </c>
      <c r="B604" s="7">
        <v>1</v>
      </c>
      <c r="C604" s="7" t="s">
        <v>545</v>
      </c>
      <c r="D604" s="7">
        <v>2011</v>
      </c>
      <c r="E604" s="7">
        <v>2012</v>
      </c>
      <c r="F604" s="7">
        <v>416</v>
      </c>
      <c r="G604" s="7">
        <v>10</v>
      </c>
      <c r="H604" s="7">
        <v>0</v>
      </c>
      <c r="I604" s="77">
        <v>2105</v>
      </c>
      <c r="J604" s="77">
        <v>2309</v>
      </c>
      <c r="K604" s="119" t="s">
        <v>95</v>
      </c>
      <c r="L604" s="7">
        <v>624</v>
      </c>
      <c r="M604" s="7">
        <v>1</v>
      </c>
      <c r="N604" s="7" t="s">
        <v>392</v>
      </c>
      <c r="O604" s="7">
        <v>2000</v>
      </c>
      <c r="P604" s="7">
        <v>2002</v>
      </c>
      <c r="Q604" s="70">
        <v>530</v>
      </c>
      <c r="R604" s="7">
        <v>6</v>
      </c>
      <c r="S604" s="7">
        <v>1</v>
      </c>
      <c r="T604" s="77">
        <v>15019</v>
      </c>
      <c r="U604" s="77">
        <v>11723</v>
      </c>
      <c r="V604" s="119" t="s">
        <v>95</v>
      </c>
      <c r="W604" s="7">
        <v>719</v>
      </c>
      <c r="X604" s="7">
        <v>1</v>
      </c>
      <c r="Y604" s="7" t="s">
        <v>739</v>
      </c>
      <c r="Z604" s="7">
        <v>2017</v>
      </c>
      <c r="AA604" s="7">
        <v>2018</v>
      </c>
      <c r="AB604" s="7">
        <v>923.97</v>
      </c>
      <c r="AC604" s="7">
        <v>10</v>
      </c>
      <c r="AD604" s="7">
        <v>1</v>
      </c>
      <c r="AE604" s="77">
        <v>7259</v>
      </c>
      <c r="AF604" s="77">
        <v>4370</v>
      </c>
      <c r="AG604" s="127">
        <f t="shared" si="9"/>
        <v>0.62421532375956656</v>
      </c>
    </row>
    <row r="605" spans="1:33" x14ac:dyDescent="0.3">
      <c r="A605" s="7">
        <v>280</v>
      </c>
      <c r="B605" s="7">
        <v>1</v>
      </c>
      <c r="C605" s="7" t="s">
        <v>545</v>
      </c>
      <c r="D605" s="7">
        <v>2012</v>
      </c>
      <c r="E605" s="7">
        <v>2013</v>
      </c>
      <c r="F605" s="70">
        <v>301.39999999999998</v>
      </c>
      <c r="G605" s="7">
        <v>10</v>
      </c>
      <c r="H605" s="7">
        <v>1</v>
      </c>
      <c r="I605" s="67">
        <v>14544</v>
      </c>
      <c r="J605" s="67">
        <v>4965</v>
      </c>
      <c r="K605" s="119" t="s">
        <v>95</v>
      </c>
      <c r="L605" s="7">
        <v>625</v>
      </c>
      <c r="M605" s="7">
        <v>1</v>
      </c>
      <c r="N605" s="7" t="s">
        <v>294</v>
      </c>
      <c r="O605" s="7">
        <v>2000</v>
      </c>
      <c r="P605" s="7">
        <v>2001</v>
      </c>
      <c r="Q605" s="70">
        <v>415</v>
      </c>
      <c r="R605" s="7">
        <v>5</v>
      </c>
      <c r="S605" s="7">
        <v>1</v>
      </c>
      <c r="T605" s="77">
        <v>65385</v>
      </c>
      <c r="U605" s="77">
        <v>48000</v>
      </c>
      <c r="V605" s="119" t="s">
        <v>95</v>
      </c>
      <c r="W605" s="7">
        <v>239</v>
      </c>
      <c r="X605" s="7">
        <v>1</v>
      </c>
      <c r="Y605" s="7" t="s">
        <v>271</v>
      </c>
      <c r="Z605" s="7">
        <v>2001</v>
      </c>
      <c r="AA605" s="7">
        <v>2002</v>
      </c>
      <c r="AB605" s="70">
        <v>837</v>
      </c>
      <c r="AC605" s="7">
        <v>10</v>
      </c>
      <c r="AD605" s="7">
        <v>1</v>
      </c>
      <c r="AE605" s="77">
        <v>795</v>
      </c>
      <c r="AF605" s="77">
        <v>479</v>
      </c>
      <c r="AG605" s="127">
        <f t="shared" si="9"/>
        <v>0.62401883830455263</v>
      </c>
    </row>
    <row r="606" spans="1:33" x14ac:dyDescent="0.3">
      <c r="A606" s="7">
        <v>280</v>
      </c>
      <c r="B606" s="7">
        <v>1</v>
      </c>
      <c r="C606" s="7" t="s">
        <v>545</v>
      </c>
      <c r="D606" s="7">
        <v>2012</v>
      </c>
      <c r="E606" s="7">
        <v>2013</v>
      </c>
      <c r="F606" s="70">
        <v>60</v>
      </c>
      <c r="G606" s="7">
        <v>10</v>
      </c>
      <c r="H606" s="7">
        <v>1</v>
      </c>
      <c r="I606" s="67">
        <v>12348</v>
      </c>
      <c r="J606" s="67">
        <v>7092</v>
      </c>
      <c r="K606" s="119" t="s">
        <v>95</v>
      </c>
      <c r="L606" s="7">
        <v>690</v>
      </c>
      <c r="M606" s="7">
        <v>1</v>
      </c>
      <c r="N606" s="7" t="s">
        <v>337</v>
      </c>
      <c r="O606" s="7">
        <v>2000</v>
      </c>
      <c r="P606" s="7">
        <v>2001</v>
      </c>
      <c r="Q606" s="70">
        <v>100</v>
      </c>
      <c r="R606" s="7">
        <v>10</v>
      </c>
      <c r="S606" s="7">
        <v>0</v>
      </c>
      <c r="T606" s="77">
        <v>1058</v>
      </c>
      <c r="U606" s="77">
        <v>1285</v>
      </c>
      <c r="V606" s="119" t="s">
        <v>95</v>
      </c>
      <c r="W606" s="7">
        <v>806</v>
      </c>
      <c r="X606" s="7">
        <v>1</v>
      </c>
      <c r="Y606" s="7" t="s">
        <v>305</v>
      </c>
      <c r="Z606" s="7">
        <v>1998</v>
      </c>
      <c r="AA606" s="7">
        <v>1999</v>
      </c>
      <c r="AB606" s="70">
        <v>350</v>
      </c>
      <c r="AC606" s="7">
        <v>5</v>
      </c>
      <c r="AD606" s="7">
        <v>1</v>
      </c>
      <c r="AE606" s="77">
        <v>655</v>
      </c>
      <c r="AF606" s="77">
        <v>395</v>
      </c>
      <c r="AG606" s="127">
        <f t="shared" si="9"/>
        <v>0.62380952380952381</v>
      </c>
    </row>
    <row r="607" spans="1:33" x14ac:dyDescent="0.3">
      <c r="A607" s="7">
        <v>280</v>
      </c>
      <c r="B607" s="7">
        <v>1</v>
      </c>
      <c r="C607" s="7" t="s">
        <v>545</v>
      </c>
      <c r="D607" s="7">
        <v>2015</v>
      </c>
      <c r="E607" s="7">
        <v>2016</v>
      </c>
      <c r="F607" s="70">
        <v>933.66</v>
      </c>
      <c r="G607" s="7">
        <v>10</v>
      </c>
      <c r="H607" s="7">
        <v>1</v>
      </c>
      <c r="I607" s="67">
        <v>3377</v>
      </c>
      <c r="J607" s="67">
        <v>629</v>
      </c>
      <c r="K607" s="119" t="s">
        <v>95</v>
      </c>
      <c r="L607" s="7">
        <v>696</v>
      </c>
      <c r="M607" s="7">
        <v>1</v>
      </c>
      <c r="N607" s="7" t="s">
        <v>528</v>
      </c>
      <c r="O607" s="7">
        <v>2000</v>
      </c>
      <c r="P607" s="7">
        <v>2001</v>
      </c>
      <c r="Q607" s="70">
        <v>315.93</v>
      </c>
      <c r="R607" s="7">
        <v>10</v>
      </c>
      <c r="S607" s="7">
        <v>1</v>
      </c>
      <c r="T607" s="77">
        <v>1713</v>
      </c>
      <c r="U607" s="77">
        <v>1194</v>
      </c>
      <c r="V607" s="119" t="s">
        <v>95</v>
      </c>
      <c r="W607" s="82">
        <v>347</v>
      </c>
      <c r="X607" s="82">
        <v>1</v>
      </c>
      <c r="Y607" s="82" t="s">
        <v>125</v>
      </c>
      <c r="Z607" s="7">
        <v>2018</v>
      </c>
      <c r="AA607" s="82">
        <v>2019</v>
      </c>
      <c r="AB607" s="128">
        <v>45.1</v>
      </c>
      <c r="AC607" s="82">
        <v>10</v>
      </c>
      <c r="AD607" s="7">
        <v>1</v>
      </c>
      <c r="AE607" s="67">
        <v>6047</v>
      </c>
      <c r="AF607" s="67">
        <v>3649</v>
      </c>
      <c r="AG607" s="127">
        <f t="shared" si="9"/>
        <v>0.62365924092409242</v>
      </c>
    </row>
    <row r="608" spans="1:33" x14ac:dyDescent="0.3">
      <c r="A608" s="7">
        <v>280</v>
      </c>
      <c r="B608" s="7">
        <v>1</v>
      </c>
      <c r="C608" s="7" t="s">
        <v>724</v>
      </c>
      <c r="D608" s="7">
        <v>2017</v>
      </c>
      <c r="E608" s="7">
        <v>2018</v>
      </c>
      <c r="F608" s="7">
        <v>1414.6</v>
      </c>
      <c r="G608" s="7">
        <v>10</v>
      </c>
      <c r="H608" s="7">
        <v>1</v>
      </c>
      <c r="I608" s="77">
        <v>3756</v>
      </c>
      <c r="J608" s="77">
        <v>1250</v>
      </c>
      <c r="K608" s="119" t="s">
        <v>95</v>
      </c>
      <c r="L608" s="7">
        <v>706</v>
      </c>
      <c r="M608" s="7">
        <v>1</v>
      </c>
      <c r="N608" s="7" t="s">
        <v>342</v>
      </c>
      <c r="O608" s="7">
        <v>2000</v>
      </c>
      <c r="P608" s="7">
        <v>2001</v>
      </c>
      <c r="Q608" s="70">
        <v>400</v>
      </c>
      <c r="R608" s="7">
        <v>8</v>
      </c>
      <c r="S608" s="7">
        <v>0</v>
      </c>
      <c r="T608" s="77">
        <v>1726</v>
      </c>
      <c r="U608" s="77">
        <v>3772</v>
      </c>
      <c r="V608" s="119" t="s">
        <v>95</v>
      </c>
      <c r="W608" s="7">
        <v>200</v>
      </c>
      <c r="X608" s="7">
        <v>1</v>
      </c>
      <c r="Y608" s="7" t="s">
        <v>246</v>
      </c>
      <c r="Z608" s="68">
        <v>2011</v>
      </c>
      <c r="AA608" s="73">
        <v>2012</v>
      </c>
      <c r="AB608" s="66">
        <v>690</v>
      </c>
      <c r="AC608" s="7">
        <v>8</v>
      </c>
      <c r="AD608" s="7">
        <v>1</v>
      </c>
      <c r="AE608" s="67">
        <v>3231</v>
      </c>
      <c r="AF608" s="67">
        <v>1952</v>
      </c>
      <c r="AG608" s="127">
        <f t="shared" si="9"/>
        <v>0.62338414045919355</v>
      </c>
    </row>
    <row r="609" spans="1:33" x14ac:dyDescent="0.3">
      <c r="A609" s="7">
        <v>281</v>
      </c>
      <c r="B609" s="7">
        <v>1</v>
      </c>
      <c r="C609" s="7" t="s">
        <v>546</v>
      </c>
      <c r="D609" s="7">
        <v>2001</v>
      </c>
      <c r="E609" s="7">
        <v>2002</v>
      </c>
      <c r="F609" s="70">
        <v>837.38</v>
      </c>
      <c r="G609" s="7">
        <v>10</v>
      </c>
      <c r="H609" s="7">
        <v>1</v>
      </c>
      <c r="I609" s="77">
        <v>12247</v>
      </c>
      <c r="J609" s="77">
        <v>8201</v>
      </c>
      <c r="K609" s="119" t="s">
        <v>95</v>
      </c>
      <c r="L609" s="7">
        <v>712</v>
      </c>
      <c r="M609" s="7">
        <v>1</v>
      </c>
      <c r="N609" s="7" t="s">
        <v>258</v>
      </c>
      <c r="O609" s="7">
        <v>2000</v>
      </c>
      <c r="P609" s="7">
        <v>2001</v>
      </c>
      <c r="Q609" s="70">
        <f>991-318</f>
        <v>673</v>
      </c>
      <c r="R609" s="7">
        <v>10</v>
      </c>
      <c r="S609" s="7">
        <v>0</v>
      </c>
      <c r="T609" s="77">
        <v>846</v>
      </c>
      <c r="U609" s="77">
        <v>1723</v>
      </c>
      <c r="V609" s="119" t="s">
        <v>95</v>
      </c>
      <c r="W609" s="7">
        <v>497</v>
      </c>
      <c r="X609" s="7">
        <v>1</v>
      </c>
      <c r="Y609" s="7" t="s">
        <v>330</v>
      </c>
      <c r="Z609" s="7">
        <v>2011</v>
      </c>
      <c r="AA609" s="7">
        <v>2012</v>
      </c>
      <c r="AB609" s="70">
        <v>840.01</v>
      </c>
      <c r="AC609" s="7">
        <v>10</v>
      </c>
      <c r="AD609" s="7">
        <v>1</v>
      </c>
      <c r="AE609" s="67">
        <v>228</v>
      </c>
      <c r="AF609" s="67">
        <v>138</v>
      </c>
      <c r="AG609" s="127">
        <f t="shared" si="9"/>
        <v>0.62295081967213117</v>
      </c>
    </row>
    <row r="610" spans="1:33" x14ac:dyDescent="0.3">
      <c r="A610" s="7">
        <v>281</v>
      </c>
      <c r="B610" s="7">
        <v>1</v>
      </c>
      <c r="C610" s="7" t="s">
        <v>546</v>
      </c>
      <c r="D610" s="68">
        <v>2007</v>
      </c>
      <c r="E610" s="73">
        <v>2008</v>
      </c>
      <c r="F610" s="66">
        <v>624.58000000000004</v>
      </c>
      <c r="G610" s="7">
        <v>10</v>
      </c>
      <c r="H610" s="67">
        <v>0</v>
      </c>
      <c r="I610" s="67">
        <v>9660</v>
      </c>
      <c r="J610" s="77">
        <v>10733</v>
      </c>
      <c r="K610" s="119" t="s">
        <v>95</v>
      </c>
      <c r="L610" s="7">
        <v>717</v>
      </c>
      <c r="M610" s="7">
        <v>1</v>
      </c>
      <c r="N610" s="7" t="s">
        <v>345</v>
      </c>
      <c r="O610" s="7">
        <v>2000</v>
      </c>
      <c r="P610" s="7">
        <v>2001</v>
      </c>
      <c r="Q610" s="70">
        <v>276</v>
      </c>
      <c r="R610" s="7">
        <v>5</v>
      </c>
      <c r="S610" s="7">
        <v>1</v>
      </c>
      <c r="T610" s="77">
        <v>1613</v>
      </c>
      <c r="U610" s="77">
        <v>1367</v>
      </c>
      <c r="V610" s="119" t="s">
        <v>95</v>
      </c>
      <c r="W610" s="7">
        <v>564</v>
      </c>
      <c r="X610" s="7">
        <v>1</v>
      </c>
      <c r="Y610" s="7" t="s">
        <v>429</v>
      </c>
      <c r="Z610" s="7">
        <v>2004</v>
      </c>
      <c r="AA610" s="7">
        <v>2005</v>
      </c>
      <c r="AB610" s="70">
        <v>621.96</v>
      </c>
      <c r="AC610" s="7">
        <v>10</v>
      </c>
      <c r="AD610" s="7">
        <v>1</v>
      </c>
      <c r="AE610" s="77">
        <v>4115</v>
      </c>
      <c r="AF610" s="77">
        <v>2495</v>
      </c>
      <c r="AG610" s="127">
        <f t="shared" si="9"/>
        <v>0.62254160363086231</v>
      </c>
    </row>
    <row r="611" spans="1:33" x14ac:dyDescent="0.3">
      <c r="A611" s="7">
        <v>281</v>
      </c>
      <c r="B611" s="7">
        <v>1</v>
      </c>
      <c r="C611" s="7" t="s">
        <v>546</v>
      </c>
      <c r="D611" s="7">
        <v>2008</v>
      </c>
      <c r="E611" s="7">
        <v>2009</v>
      </c>
      <c r="F611" s="70">
        <v>512.1</v>
      </c>
      <c r="G611" s="7">
        <v>7</v>
      </c>
      <c r="H611" s="7">
        <v>1</v>
      </c>
      <c r="I611" s="67">
        <v>30083</v>
      </c>
      <c r="J611" s="67">
        <v>24490</v>
      </c>
      <c r="K611" s="119" t="s">
        <v>95</v>
      </c>
      <c r="L611" s="7">
        <v>721</v>
      </c>
      <c r="M611" s="7">
        <v>1</v>
      </c>
      <c r="N611" s="7" t="s">
        <v>433</v>
      </c>
      <c r="O611" s="7">
        <v>2000</v>
      </c>
      <c r="P611" s="7">
        <v>2001</v>
      </c>
      <c r="Q611" s="70">
        <v>415</v>
      </c>
      <c r="R611" s="7">
        <v>5</v>
      </c>
      <c r="S611" s="7">
        <v>1</v>
      </c>
      <c r="T611" s="77">
        <v>3774</v>
      </c>
      <c r="U611" s="77">
        <v>2140</v>
      </c>
      <c r="V611" s="119" t="s">
        <v>95</v>
      </c>
      <c r="W611" s="7">
        <v>485</v>
      </c>
      <c r="X611" s="7">
        <v>1</v>
      </c>
      <c r="Y611" s="7" t="s">
        <v>494</v>
      </c>
      <c r="Z611" s="7">
        <v>1999</v>
      </c>
      <c r="AA611" s="7">
        <v>2000</v>
      </c>
      <c r="AB611" s="70">
        <v>415</v>
      </c>
      <c r="AC611" s="7">
        <v>10</v>
      </c>
      <c r="AD611" s="7">
        <v>1</v>
      </c>
      <c r="AE611" s="77">
        <v>537</v>
      </c>
      <c r="AF611" s="77">
        <v>326</v>
      </c>
      <c r="AG611" s="127">
        <f t="shared" si="9"/>
        <v>0.6222479721900348</v>
      </c>
    </row>
    <row r="612" spans="1:33" x14ac:dyDescent="0.3">
      <c r="A612" s="7">
        <v>281</v>
      </c>
      <c r="B612" s="7">
        <v>1</v>
      </c>
      <c r="C612" s="7" t="s">
        <v>546</v>
      </c>
      <c r="D612" s="7">
        <v>2008</v>
      </c>
      <c r="E612" s="7">
        <v>2009</v>
      </c>
      <c r="F612" s="70">
        <v>119.46</v>
      </c>
      <c r="G612" s="7">
        <v>7</v>
      </c>
      <c r="H612" s="7">
        <v>1</v>
      </c>
      <c r="I612" s="67">
        <v>28552</v>
      </c>
      <c r="J612" s="67">
        <v>25913</v>
      </c>
      <c r="K612" s="119" t="s">
        <v>95</v>
      </c>
      <c r="L612" s="7">
        <v>728</v>
      </c>
      <c r="M612" s="7">
        <v>1</v>
      </c>
      <c r="N612" s="7" t="s">
        <v>346</v>
      </c>
      <c r="O612" s="7">
        <v>2000</v>
      </c>
      <c r="P612" s="7">
        <v>2001</v>
      </c>
      <c r="Q612" s="70">
        <v>195</v>
      </c>
      <c r="R612" s="7">
        <v>10</v>
      </c>
      <c r="S612" s="7">
        <v>1</v>
      </c>
      <c r="T612" s="77">
        <v>11003</v>
      </c>
      <c r="U612" s="77">
        <v>9530</v>
      </c>
      <c r="V612" s="119" t="s">
        <v>95</v>
      </c>
      <c r="W612" s="7">
        <v>858</v>
      </c>
      <c r="X612" s="7">
        <v>1</v>
      </c>
      <c r="Y612" s="7" t="s">
        <v>677</v>
      </c>
      <c r="Z612" s="7">
        <v>2011</v>
      </c>
      <c r="AA612" s="7">
        <v>2012</v>
      </c>
      <c r="AB612" s="70">
        <v>300</v>
      </c>
      <c r="AC612" s="7">
        <v>9</v>
      </c>
      <c r="AD612" s="7">
        <v>1</v>
      </c>
      <c r="AE612" s="67">
        <v>677</v>
      </c>
      <c r="AF612" s="67">
        <v>411</v>
      </c>
      <c r="AG612" s="127">
        <f t="shared" si="9"/>
        <v>0.62224264705882348</v>
      </c>
    </row>
    <row r="613" spans="1:33" x14ac:dyDescent="0.3">
      <c r="A613" s="7">
        <v>281</v>
      </c>
      <c r="B613" s="7">
        <v>1</v>
      </c>
      <c r="C613" s="7" t="s">
        <v>546</v>
      </c>
      <c r="D613" s="7">
        <v>2014</v>
      </c>
      <c r="E613" s="7">
        <v>2016</v>
      </c>
      <c r="F613" s="7">
        <v>1418.94</v>
      </c>
      <c r="G613" s="7">
        <v>10</v>
      </c>
      <c r="H613" s="7">
        <v>1</v>
      </c>
      <c r="I613" s="77">
        <v>25052</v>
      </c>
      <c r="J613" s="77">
        <v>11165</v>
      </c>
      <c r="K613" s="119" t="s">
        <v>95</v>
      </c>
      <c r="L613" s="7">
        <v>756</v>
      </c>
      <c r="M613" s="7">
        <v>1</v>
      </c>
      <c r="N613" s="7" t="s">
        <v>477</v>
      </c>
      <c r="O613" s="7">
        <v>2000</v>
      </c>
      <c r="P613" s="7">
        <v>2001</v>
      </c>
      <c r="Q613" s="70">
        <v>350</v>
      </c>
      <c r="R613" s="7">
        <v>10</v>
      </c>
      <c r="S613" s="7">
        <v>0</v>
      </c>
      <c r="T613" s="77">
        <v>871</v>
      </c>
      <c r="U613" s="77">
        <v>1242</v>
      </c>
      <c r="V613" s="119" t="s">
        <v>95</v>
      </c>
      <c r="W613" s="7">
        <v>85</v>
      </c>
      <c r="X613" s="7">
        <v>1</v>
      </c>
      <c r="Y613" s="7" t="s">
        <v>608</v>
      </c>
      <c r="Z613" s="7">
        <v>2003</v>
      </c>
      <c r="AA613" s="7">
        <v>2004</v>
      </c>
      <c r="AB613" s="70">
        <v>600</v>
      </c>
      <c r="AC613" s="7">
        <v>10</v>
      </c>
      <c r="AD613" s="7">
        <v>1</v>
      </c>
      <c r="AE613" s="77">
        <v>639</v>
      </c>
      <c r="AF613" s="77">
        <v>388</v>
      </c>
      <c r="AG613" s="127">
        <f t="shared" si="9"/>
        <v>0.62220058422590063</v>
      </c>
    </row>
    <row r="614" spans="1:33" x14ac:dyDescent="0.3">
      <c r="A614" s="82">
        <v>281</v>
      </c>
      <c r="B614" s="82">
        <v>1</v>
      </c>
      <c r="C614" s="82" t="s">
        <v>122</v>
      </c>
      <c r="D614" s="7">
        <v>2018</v>
      </c>
      <c r="E614" s="82">
        <v>2019</v>
      </c>
      <c r="F614" s="128">
        <v>515</v>
      </c>
      <c r="G614" s="82">
        <v>10</v>
      </c>
      <c r="H614" s="7">
        <v>1</v>
      </c>
      <c r="I614" s="67">
        <v>29166</v>
      </c>
      <c r="J614" s="67">
        <v>18242</v>
      </c>
      <c r="K614" s="119" t="s">
        <v>95</v>
      </c>
      <c r="L614" s="7">
        <v>769</v>
      </c>
      <c r="M614" s="7">
        <v>1</v>
      </c>
      <c r="N614" s="7" t="s">
        <v>300</v>
      </c>
      <c r="O614" s="7">
        <v>2000</v>
      </c>
      <c r="P614" s="7">
        <v>2001</v>
      </c>
      <c r="Q614" s="70">
        <v>400</v>
      </c>
      <c r="R614" s="7">
        <v>10</v>
      </c>
      <c r="S614" s="7">
        <v>1</v>
      </c>
      <c r="T614" s="77">
        <v>1986</v>
      </c>
      <c r="U614" s="77">
        <v>1531</v>
      </c>
      <c r="V614" s="119" t="s">
        <v>95</v>
      </c>
      <c r="W614" s="7">
        <v>2125</v>
      </c>
      <c r="X614" s="7">
        <v>1</v>
      </c>
      <c r="Y614" s="7" t="s">
        <v>364</v>
      </c>
      <c r="Z614" s="7">
        <v>2003</v>
      </c>
      <c r="AA614" s="7">
        <v>2004</v>
      </c>
      <c r="AB614" s="70">
        <v>350</v>
      </c>
      <c r="AC614" s="7">
        <v>10</v>
      </c>
      <c r="AD614" s="7">
        <v>1</v>
      </c>
      <c r="AE614" s="77">
        <v>624</v>
      </c>
      <c r="AF614" s="77">
        <v>379</v>
      </c>
      <c r="AG614" s="127">
        <f t="shared" si="9"/>
        <v>0.62213359920239286</v>
      </c>
    </row>
    <row r="615" spans="1:33" x14ac:dyDescent="0.3">
      <c r="A615" s="7">
        <v>282</v>
      </c>
      <c r="B615" s="7">
        <v>1</v>
      </c>
      <c r="C615" s="7" t="s">
        <v>610</v>
      </c>
      <c r="D615" s="7">
        <v>2003</v>
      </c>
      <c r="E615" s="7">
        <v>2004</v>
      </c>
      <c r="F615" s="70">
        <v>400</v>
      </c>
      <c r="G615" s="7">
        <v>4</v>
      </c>
      <c r="H615" s="7">
        <v>1</v>
      </c>
      <c r="I615" s="77">
        <v>1497</v>
      </c>
      <c r="J615" s="77">
        <v>1083</v>
      </c>
      <c r="K615" s="119" t="s">
        <v>95</v>
      </c>
      <c r="L615" s="7">
        <v>811</v>
      </c>
      <c r="M615" s="7">
        <v>1</v>
      </c>
      <c r="N615" s="7" t="s">
        <v>509</v>
      </c>
      <c r="O615" s="7">
        <v>2000</v>
      </c>
      <c r="P615" s="7">
        <v>2001</v>
      </c>
      <c r="Q615" s="70">
        <v>415</v>
      </c>
      <c r="R615" s="7">
        <v>5</v>
      </c>
      <c r="S615" s="7">
        <v>1</v>
      </c>
      <c r="T615" s="77">
        <v>1727</v>
      </c>
      <c r="U615" s="77">
        <v>1111</v>
      </c>
      <c r="V615" s="119" t="s">
        <v>95</v>
      </c>
      <c r="W615" s="7">
        <v>197</v>
      </c>
      <c r="X615" s="7">
        <v>1</v>
      </c>
      <c r="Y615" s="7" t="s">
        <v>415</v>
      </c>
      <c r="Z615" s="7">
        <v>2011</v>
      </c>
      <c r="AA615" s="7">
        <v>2012</v>
      </c>
      <c r="AB615" s="70">
        <v>738.79</v>
      </c>
      <c r="AC615" s="7">
        <v>10</v>
      </c>
      <c r="AD615" s="7">
        <v>1</v>
      </c>
      <c r="AE615" s="67">
        <v>4526</v>
      </c>
      <c r="AF615" s="67">
        <v>2750</v>
      </c>
      <c r="AG615" s="127">
        <f t="shared" si="9"/>
        <v>0.62204507971412859</v>
      </c>
    </row>
    <row r="616" spans="1:33" x14ac:dyDescent="0.3">
      <c r="A616" s="7">
        <v>282</v>
      </c>
      <c r="B616" s="7">
        <v>1</v>
      </c>
      <c r="C616" s="7" t="s">
        <v>610</v>
      </c>
      <c r="D616" s="7">
        <v>2005</v>
      </c>
      <c r="E616" s="7">
        <v>2006</v>
      </c>
      <c r="F616" s="70">
        <f>1985-1542.11</f>
        <v>442.8900000000001</v>
      </c>
      <c r="G616" s="7">
        <v>10</v>
      </c>
      <c r="H616" s="10">
        <v>1</v>
      </c>
      <c r="I616" s="67">
        <v>1254</v>
      </c>
      <c r="J616" s="67">
        <v>597</v>
      </c>
      <c r="K616" s="119" t="s">
        <v>95</v>
      </c>
      <c r="L616" s="7">
        <v>829</v>
      </c>
      <c r="M616" s="7">
        <v>1</v>
      </c>
      <c r="N616" s="7" t="s">
        <v>436</v>
      </c>
      <c r="O616" s="7">
        <v>2000</v>
      </c>
      <c r="P616" s="7">
        <v>2001</v>
      </c>
      <c r="Q616" s="70">
        <v>465</v>
      </c>
      <c r="R616" s="7">
        <v>6</v>
      </c>
      <c r="S616" s="7">
        <v>0</v>
      </c>
      <c r="T616" s="77">
        <v>2484</v>
      </c>
      <c r="U616" s="77">
        <v>2856</v>
      </c>
      <c r="V616" s="119" t="s">
        <v>95</v>
      </c>
      <c r="W616" s="7">
        <v>391</v>
      </c>
      <c r="X616" s="7">
        <v>1</v>
      </c>
      <c r="Y616" s="7" t="s">
        <v>325</v>
      </c>
      <c r="Z616" s="7">
        <v>2011</v>
      </c>
      <c r="AA616" s="7">
        <v>2012</v>
      </c>
      <c r="AB616" s="70">
        <v>200</v>
      </c>
      <c r="AC616" s="7">
        <v>10</v>
      </c>
      <c r="AD616" s="7">
        <v>1</v>
      </c>
      <c r="AE616" s="67">
        <v>365</v>
      </c>
      <c r="AF616" s="67">
        <v>222</v>
      </c>
      <c r="AG616" s="127">
        <f t="shared" si="9"/>
        <v>0.62180579216354348</v>
      </c>
    </row>
    <row r="617" spans="1:33" x14ac:dyDescent="0.3">
      <c r="A617" s="7">
        <v>282</v>
      </c>
      <c r="B617" s="7">
        <v>1</v>
      </c>
      <c r="C617" s="7" t="s">
        <v>610</v>
      </c>
      <c r="D617" s="7">
        <v>2014</v>
      </c>
      <c r="E617" s="7">
        <v>2015</v>
      </c>
      <c r="F617" s="7">
        <v>1068.3499999999999</v>
      </c>
      <c r="G617" s="7">
        <v>10</v>
      </c>
      <c r="H617" s="7">
        <v>1</v>
      </c>
      <c r="I617" s="77">
        <v>2648</v>
      </c>
      <c r="J617" s="77">
        <v>2053</v>
      </c>
      <c r="K617" s="119" t="s">
        <v>95</v>
      </c>
      <c r="L617" s="7">
        <v>831</v>
      </c>
      <c r="M617" s="7">
        <v>1</v>
      </c>
      <c r="N617" s="7" t="s">
        <v>354</v>
      </c>
      <c r="O617" s="7">
        <v>2000</v>
      </c>
      <c r="P617" s="7">
        <v>2001</v>
      </c>
      <c r="Q617" s="70">
        <v>251.81</v>
      </c>
      <c r="R617" s="7">
        <v>10</v>
      </c>
      <c r="S617" s="7">
        <v>0</v>
      </c>
      <c r="T617" s="77">
        <v>7302</v>
      </c>
      <c r="U617" s="77">
        <v>12220</v>
      </c>
      <c r="V617" s="119" t="s">
        <v>95</v>
      </c>
      <c r="W617" s="7">
        <v>2886</v>
      </c>
      <c r="X617" s="7">
        <v>1</v>
      </c>
      <c r="Y617" s="7" t="s">
        <v>607</v>
      </c>
      <c r="Z617" s="7">
        <v>2010</v>
      </c>
      <c r="AA617" s="10">
        <v>2011</v>
      </c>
      <c r="AB617" s="66">
        <v>448.5</v>
      </c>
      <c r="AC617" s="10">
        <v>10</v>
      </c>
      <c r="AD617" s="67">
        <v>1</v>
      </c>
      <c r="AE617" s="67">
        <v>720</v>
      </c>
      <c r="AF617" s="67">
        <v>438</v>
      </c>
      <c r="AG617" s="127">
        <f t="shared" si="9"/>
        <v>0.62176165803108807</v>
      </c>
    </row>
    <row r="618" spans="1:33" x14ac:dyDescent="0.3">
      <c r="A618" s="7">
        <v>283</v>
      </c>
      <c r="B618" s="7">
        <v>1</v>
      </c>
      <c r="C618" s="7" t="s">
        <v>547</v>
      </c>
      <c r="D618" s="7">
        <v>2001</v>
      </c>
      <c r="E618" s="7">
        <v>2002</v>
      </c>
      <c r="F618" s="70">
        <v>230</v>
      </c>
      <c r="G618" s="7">
        <v>10</v>
      </c>
      <c r="H618" s="7">
        <v>1</v>
      </c>
      <c r="I618" s="77">
        <v>3913</v>
      </c>
      <c r="J618" s="77">
        <v>3028</v>
      </c>
      <c r="K618" s="119" t="s">
        <v>95</v>
      </c>
      <c r="L618" s="7">
        <v>857</v>
      </c>
      <c r="M618" s="7">
        <v>1</v>
      </c>
      <c r="N618" s="7" t="s">
        <v>529</v>
      </c>
      <c r="O618" s="7">
        <v>2000</v>
      </c>
      <c r="P618" s="7">
        <v>2001</v>
      </c>
      <c r="Q618" s="70">
        <v>415</v>
      </c>
      <c r="R618" s="7">
        <v>10</v>
      </c>
      <c r="S618" s="7">
        <v>0</v>
      </c>
      <c r="T618" s="77">
        <v>924</v>
      </c>
      <c r="U618" s="77">
        <v>954</v>
      </c>
      <c r="V618" s="119" t="s">
        <v>95</v>
      </c>
      <c r="W618" s="7">
        <v>2580</v>
      </c>
      <c r="X618" s="7">
        <v>1</v>
      </c>
      <c r="Y618" s="7" t="s">
        <v>513</v>
      </c>
      <c r="Z618" s="7">
        <v>2005</v>
      </c>
      <c r="AA618" s="7">
        <v>2006</v>
      </c>
      <c r="AB618" s="70">
        <v>34.590000000000003</v>
      </c>
      <c r="AC618" s="7">
        <v>6</v>
      </c>
      <c r="AD618" s="10">
        <v>1</v>
      </c>
      <c r="AE618" s="67">
        <v>432</v>
      </c>
      <c r="AF618" s="67">
        <v>263</v>
      </c>
      <c r="AG618" s="127">
        <f t="shared" si="9"/>
        <v>0.62158273381294959</v>
      </c>
    </row>
    <row r="619" spans="1:33" x14ac:dyDescent="0.3">
      <c r="A619" s="7">
        <v>283</v>
      </c>
      <c r="B619" s="7">
        <v>1</v>
      </c>
      <c r="C619" s="7" t="s">
        <v>547</v>
      </c>
      <c r="D619" s="7">
        <v>2004</v>
      </c>
      <c r="E619" s="7">
        <v>2005</v>
      </c>
      <c r="F619" s="70">
        <f>1560.55-1419.59</f>
        <v>140.96000000000004</v>
      </c>
      <c r="G619" s="7">
        <v>10</v>
      </c>
      <c r="H619" s="7">
        <v>1</v>
      </c>
      <c r="I619" s="77">
        <v>15314</v>
      </c>
      <c r="J619" s="77">
        <v>9122</v>
      </c>
      <c r="K619" s="119" t="s">
        <v>95</v>
      </c>
      <c r="L619" s="7">
        <v>876</v>
      </c>
      <c r="M619" s="7">
        <v>1</v>
      </c>
      <c r="N619" s="7" t="s">
        <v>356</v>
      </c>
      <c r="O619" s="7">
        <v>2000</v>
      </c>
      <c r="P619" s="7">
        <v>2001</v>
      </c>
      <c r="Q619" s="70">
        <f>500-391</f>
        <v>109</v>
      </c>
      <c r="R619" s="7">
        <v>10</v>
      </c>
      <c r="S619" s="7">
        <v>1</v>
      </c>
      <c r="T619" s="77">
        <v>2209</v>
      </c>
      <c r="U619" s="77">
        <v>1882</v>
      </c>
      <c r="V619" s="119" t="s">
        <v>95</v>
      </c>
      <c r="W619" s="7">
        <v>2903</v>
      </c>
      <c r="X619" s="7">
        <v>1</v>
      </c>
      <c r="Y619" s="7" t="s">
        <v>760</v>
      </c>
      <c r="Z619" s="7">
        <v>2017</v>
      </c>
      <c r="AA619" s="7">
        <v>2018</v>
      </c>
      <c r="AB619" s="7">
        <v>302</v>
      </c>
      <c r="AC619" s="7">
        <v>10</v>
      </c>
      <c r="AD619" s="7">
        <v>1</v>
      </c>
      <c r="AE619" s="77">
        <v>496</v>
      </c>
      <c r="AF619" s="77">
        <v>302</v>
      </c>
      <c r="AG619" s="127">
        <f t="shared" si="9"/>
        <v>0.62155388471177941</v>
      </c>
    </row>
    <row r="620" spans="1:33" x14ac:dyDescent="0.3">
      <c r="A620" s="7">
        <v>283</v>
      </c>
      <c r="B620" s="7">
        <v>1</v>
      </c>
      <c r="C620" s="7" t="s">
        <v>547</v>
      </c>
      <c r="D620" s="7">
        <v>2008</v>
      </c>
      <c r="E620" s="7">
        <v>2009</v>
      </c>
      <c r="F620" s="70">
        <v>309.22000000000003</v>
      </c>
      <c r="G620" s="7">
        <v>10</v>
      </c>
      <c r="H620" s="7">
        <v>1</v>
      </c>
      <c r="I620" s="67">
        <v>15872</v>
      </c>
      <c r="J620" s="67">
        <v>9532</v>
      </c>
      <c r="K620" s="119" t="s">
        <v>95</v>
      </c>
      <c r="L620" s="7">
        <v>877</v>
      </c>
      <c r="M620" s="7">
        <v>1</v>
      </c>
      <c r="N620" s="7" t="s">
        <v>261</v>
      </c>
      <c r="O620" s="7">
        <v>2000</v>
      </c>
      <c r="P620" s="7">
        <v>2001</v>
      </c>
      <c r="Q620" s="70">
        <v>171</v>
      </c>
      <c r="R620" s="7">
        <v>10</v>
      </c>
      <c r="S620" s="7">
        <v>1</v>
      </c>
      <c r="T620" s="77">
        <v>5286</v>
      </c>
      <c r="U620" s="77">
        <v>4867</v>
      </c>
      <c r="V620" s="119" t="s">
        <v>95</v>
      </c>
      <c r="W620" s="7">
        <v>578</v>
      </c>
      <c r="X620" s="7">
        <v>1</v>
      </c>
      <c r="Y620" s="7" t="s">
        <v>504</v>
      </c>
      <c r="Z620" s="7">
        <v>2010</v>
      </c>
      <c r="AA620" s="68">
        <v>2012</v>
      </c>
      <c r="AB620" s="66">
        <v>838.64</v>
      </c>
      <c r="AC620" s="68">
        <v>10</v>
      </c>
      <c r="AD620" s="67">
        <v>1</v>
      </c>
      <c r="AE620" s="67">
        <v>2651</v>
      </c>
      <c r="AF620" s="67">
        <v>1619</v>
      </c>
      <c r="AG620" s="127">
        <f t="shared" si="9"/>
        <v>0.62084309133489457</v>
      </c>
    </row>
    <row r="621" spans="1:33" x14ac:dyDescent="0.3">
      <c r="A621" s="7">
        <v>283</v>
      </c>
      <c r="B621" s="7">
        <v>1</v>
      </c>
      <c r="C621" s="7" t="s">
        <v>547</v>
      </c>
      <c r="D621" s="7">
        <v>2013</v>
      </c>
      <c r="E621" s="7">
        <v>2014</v>
      </c>
      <c r="F621" s="7">
        <v>245.81</v>
      </c>
      <c r="G621" s="7">
        <v>10</v>
      </c>
      <c r="H621" s="7">
        <v>1</v>
      </c>
      <c r="I621" s="77">
        <v>4399</v>
      </c>
      <c r="J621" s="77">
        <v>1434</v>
      </c>
      <c r="K621" s="119" t="s">
        <v>95</v>
      </c>
      <c r="L621" s="7">
        <v>881</v>
      </c>
      <c r="M621" s="7">
        <v>1</v>
      </c>
      <c r="N621" s="7" t="s">
        <v>359</v>
      </c>
      <c r="O621" s="7">
        <v>2000</v>
      </c>
      <c r="P621" s="7">
        <v>2001</v>
      </c>
      <c r="Q621" s="70">
        <v>250</v>
      </c>
      <c r="R621" s="7">
        <v>8</v>
      </c>
      <c r="S621" s="7">
        <v>1</v>
      </c>
      <c r="T621" s="77">
        <v>592</v>
      </c>
      <c r="U621" s="77">
        <v>575</v>
      </c>
      <c r="V621" s="119" t="s">
        <v>95</v>
      </c>
      <c r="W621" s="7">
        <v>726</v>
      </c>
      <c r="X621" s="7">
        <v>1</v>
      </c>
      <c r="Y621" s="7" t="s">
        <v>506</v>
      </c>
      <c r="Z621" s="7">
        <v>2015</v>
      </c>
      <c r="AA621" s="7">
        <v>2016</v>
      </c>
      <c r="AB621" s="70">
        <v>460</v>
      </c>
      <c r="AC621" s="7">
        <v>10</v>
      </c>
      <c r="AD621" s="7">
        <v>1</v>
      </c>
      <c r="AE621" s="67">
        <v>1197</v>
      </c>
      <c r="AF621" s="67">
        <v>732</v>
      </c>
      <c r="AG621" s="127">
        <f t="shared" si="9"/>
        <v>0.62052877138413687</v>
      </c>
    </row>
    <row r="622" spans="1:33" x14ac:dyDescent="0.3">
      <c r="A622" s="7">
        <v>283</v>
      </c>
      <c r="B622" s="7">
        <v>1</v>
      </c>
      <c r="C622" s="7" t="s">
        <v>725</v>
      </c>
      <c r="D622" s="7">
        <v>2017</v>
      </c>
      <c r="E622" s="7">
        <v>2019</v>
      </c>
      <c r="F622" s="7">
        <v>2079.9899999999998</v>
      </c>
      <c r="G622" s="7">
        <v>10</v>
      </c>
      <c r="H622" s="7">
        <v>1</v>
      </c>
      <c r="I622" s="77">
        <v>6609</v>
      </c>
      <c r="J622" s="77">
        <v>1166</v>
      </c>
      <c r="K622" s="119" t="s">
        <v>95</v>
      </c>
      <c r="L622" s="7">
        <v>882</v>
      </c>
      <c r="M622" s="7">
        <v>1</v>
      </c>
      <c r="N622" s="7" t="s">
        <v>360</v>
      </c>
      <c r="O622" s="7">
        <v>2000</v>
      </c>
      <c r="P622" s="7">
        <v>2001</v>
      </c>
      <c r="Q622" s="70">
        <v>275</v>
      </c>
      <c r="R622" s="7">
        <v>10</v>
      </c>
      <c r="S622" s="7">
        <v>1</v>
      </c>
      <c r="T622" s="77">
        <v>2198</v>
      </c>
      <c r="U622" s="77">
        <v>2150</v>
      </c>
      <c r="V622" s="119" t="s">
        <v>95</v>
      </c>
      <c r="W622" s="7">
        <v>625</v>
      </c>
      <c r="X622" s="7">
        <v>1</v>
      </c>
      <c r="Y622" s="7" t="s">
        <v>294</v>
      </c>
      <c r="Z622" s="7">
        <v>2006</v>
      </c>
      <c r="AA622" s="10">
        <v>2007</v>
      </c>
      <c r="AB622" s="70">
        <v>593</v>
      </c>
      <c r="AC622" s="10">
        <v>6</v>
      </c>
      <c r="AD622" s="7">
        <v>1</v>
      </c>
      <c r="AE622" s="67">
        <v>56753</v>
      </c>
      <c r="AF622" s="67">
        <v>34741</v>
      </c>
      <c r="AG622" s="127">
        <f t="shared" si="9"/>
        <v>0.62029204100815349</v>
      </c>
    </row>
    <row r="623" spans="1:33" x14ac:dyDescent="0.3">
      <c r="A623" s="7">
        <v>284</v>
      </c>
      <c r="B623" s="7">
        <v>1</v>
      </c>
      <c r="C623" s="7" t="s">
        <v>222</v>
      </c>
      <c r="D623" s="7">
        <v>1991</v>
      </c>
      <c r="E623" s="7">
        <v>1992</v>
      </c>
      <c r="F623" s="70">
        <v>303.07</v>
      </c>
      <c r="G623" s="7">
        <v>5</v>
      </c>
      <c r="H623" s="7">
        <v>1</v>
      </c>
      <c r="I623" s="77" t="s">
        <v>763</v>
      </c>
      <c r="J623" s="77" t="s">
        <v>763</v>
      </c>
      <c r="K623" s="119" t="s">
        <v>95</v>
      </c>
      <c r="L623" s="7">
        <v>885</v>
      </c>
      <c r="M623" s="7">
        <v>1</v>
      </c>
      <c r="N623" s="7" t="s">
        <v>362</v>
      </c>
      <c r="O623" s="7">
        <v>2000</v>
      </c>
      <c r="P623" s="7">
        <v>2001</v>
      </c>
      <c r="Q623" s="70">
        <v>65</v>
      </c>
      <c r="R623" s="7">
        <v>8</v>
      </c>
      <c r="S623" s="7">
        <v>1</v>
      </c>
      <c r="T623" s="77">
        <v>2646</v>
      </c>
      <c r="U623" s="77">
        <v>2424</v>
      </c>
      <c r="V623" s="119" t="s">
        <v>95</v>
      </c>
      <c r="W623" s="7">
        <v>242</v>
      </c>
      <c r="X623" s="7">
        <v>1</v>
      </c>
      <c r="Y623" s="7" t="s">
        <v>626</v>
      </c>
      <c r="Z623" s="7">
        <v>2004</v>
      </c>
      <c r="AA623" s="7">
        <v>2005</v>
      </c>
      <c r="AB623" s="70">
        <v>478</v>
      </c>
      <c r="AC623" s="7">
        <v>10</v>
      </c>
      <c r="AD623" s="7">
        <v>1</v>
      </c>
      <c r="AE623" s="77">
        <v>568</v>
      </c>
      <c r="AF623" s="77">
        <v>348</v>
      </c>
      <c r="AG623" s="127">
        <f t="shared" si="9"/>
        <v>0.62008733624454149</v>
      </c>
    </row>
    <row r="624" spans="1:33" x14ac:dyDescent="0.3">
      <c r="A624" s="7">
        <v>284</v>
      </c>
      <c r="B624" s="7">
        <v>1</v>
      </c>
      <c r="C624" s="7" t="s">
        <v>376</v>
      </c>
      <c r="D624" s="7">
        <v>1994</v>
      </c>
      <c r="E624" s="7">
        <v>1995</v>
      </c>
      <c r="F624" s="70">
        <v>1129.8800000000001</v>
      </c>
      <c r="G624" s="7">
        <v>10</v>
      </c>
      <c r="H624" s="7">
        <v>1</v>
      </c>
      <c r="I624" s="77">
        <v>11298</v>
      </c>
      <c r="J624" s="77">
        <v>8700</v>
      </c>
      <c r="K624" s="119" t="s">
        <v>95</v>
      </c>
      <c r="L624" s="7">
        <v>914</v>
      </c>
      <c r="M624" s="7">
        <v>1</v>
      </c>
      <c r="N624" s="7" t="s">
        <v>438</v>
      </c>
      <c r="O624" s="7">
        <v>2000</v>
      </c>
      <c r="P624" s="7">
        <v>2001</v>
      </c>
      <c r="Q624" s="70">
        <v>1300</v>
      </c>
      <c r="R624" s="7">
        <v>5</v>
      </c>
      <c r="S624" s="7">
        <v>1</v>
      </c>
      <c r="T624" s="77">
        <v>442</v>
      </c>
      <c r="U624" s="77">
        <v>390</v>
      </c>
      <c r="V624" s="119" t="s">
        <v>95</v>
      </c>
      <c r="W624" s="7">
        <v>2170</v>
      </c>
      <c r="X624" s="7">
        <v>1</v>
      </c>
      <c r="Y624" s="7" t="s">
        <v>480</v>
      </c>
      <c r="Z624" s="7">
        <v>2013</v>
      </c>
      <c r="AA624" s="7">
        <v>2014</v>
      </c>
      <c r="AB624" s="7">
        <v>185</v>
      </c>
      <c r="AC624" s="7">
        <v>10</v>
      </c>
      <c r="AD624" s="7">
        <v>1</v>
      </c>
      <c r="AE624" s="77">
        <v>778</v>
      </c>
      <c r="AF624" s="77">
        <v>477</v>
      </c>
      <c r="AG624" s="127">
        <f t="shared" si="9"/>
        <v>0.61992031872509956</v>
      </c>
    </row>
    <row r="625" spans="1:33" x14ac:dyDescent="0.3">
      <c r="A625" s="7">
        <v>284</v>
      </c>
      <c r="B625" s="7">
        <v>1</v>
      </c>
      <c r="C625" s="7" t="s">
        <v>376</v>
      </c>
      <c r="D625" s="7">
        <v>2001</v>
      </c>
      <c r="E625" s="7">
        <v>2002</v>
      </c>
      <c r="F625" s="70">
        <f>837.38-663.78</f>
        <v>173.60000000000002</v>
      </c>
      <c r="G625" s="7">
        <v>10</v>
      </c>
      <c r="H625" s="7">
        <v>1</v>
      </c>
      <c r="I625" s="77">
        <v>5049</v>
      </c>
      <c r="J625" s="77">
        <v>3900</v>
      </c>
      <c r="K625" s="119" t="s">
        <v>95</v>
      </c>
      <c r="L625" s="7">
        <v>2144</v>
      </c>
      <c r="M625" s="7">
        <v>1</v>
      </c>
      <c r="N625" s="7" t="s">
        <v>530</v>
      </c>
      <c r="O625" s="7">
        <v>2000</v>
      </c>
      <c r="P625" s="7">
        <v>2001</v>
      </c>
      <c r="Q625" s="70">
        <v>415</v>
      </c>
      <c r="R625" s="7">
        <v>10</v>
      </c>
      <c r="S625" s="7">
        <v>1</v>
      </c>
      <c r="T625" s="77">
        <v>3565</v>
      </c>
      <c r="U625" s="77">
        <v>2027</v>
      </c>
      <c r="V625" s="119" t="s">
        <v>95</v>
      </c>
      <c r="W625" s="7">
        <v>876</v>
      </c>
      <c r="X625" s="7">
        <v>1</v>
      </c>
      <c r="Y625" s="7" t="s">
        <v>356</v>
      </c>
      <c r="Z625" s="7">
        <v>1995</v>
      </c>
      <c r="AA625" s="7">
        <v>1997</v>
      </c>
      <c r="AB625" s="70">
        <v>238.77</v>
      </c>
      <c r="AC625" s="7">
        <v>5</v>
      </c>
      <c r="AD625" s="7">
        <v>1</v>
      </c>
      <c r="AE625" s="77">
        <v>344</v>
      </c>
      <c r="AF625" s="77">
        <v>211</v>
      </c>
      <c r="AG625" s="127">
        <f t="shared" si="9"/>
        <v>0.61981981981981982</v>
      </c>
    </row>
    <row r="626" spans="1:33" x14ac:dyDescent="0.3">
      <c r="A626" s="7">
        <v>284</v>
      </c>
      <c r="B626" s="7">
        <v>1</v>
      </c>
      <c r="C626" s="7" t="s">
        <v>376</v>
      </c>
      <c r="D626" s="7">
        <v>2003</v>
      </c>
      <c r="E626" s="7">
        <v>2004</v>
      </c>
      <c r="F626" s="70">
        <v>31.06</v>
      </c>
      <c r="G626" s="7">
        <v>10</v>
      </c>
      <c r="H626" s="7">
        <v>1</v>
      </c>
      <c r="I626" s="77">
        <v>4246</v>
      </c>
      <c r="J626" s="77">
        <v>3221</v>
      </c>
      <c r="K626" s="119" t="s">
        <v>95</v>
      </c>
      <c r="L626" s="7">
        <v>2154</v>
      </c>
      <c r="M626" s="7">
        <v>1</v>
      </c>
      <c r="N626" s="7" t="s">
        <v>365</v>
      </c>
      <c r="O626" s="7">
        <v>2000</v>
      </c>
      <c r="P626" s="7">
        <v>2001</v>
      </c>
      <c r="Q626" s="70">
        <v>53.69</v>
      </c>
      <c r="R626" s="7">
        <v>10</v>
      </c>
      <c r="S626" s="7">
        <v>0</v>
      </c>
      <c r="T626" s="77">
        <v>2268</v>
      </c>
      <c r="U626" s="77">
        <v>2456</v>
      </c>
      <c r="V626" s="119" t="s">
        <v>95</v>
      </c>
      <c r="W626" s="7">
        <v>704</v>
      </c>
      <c r="X626" s="7">
        <v>1</v>
      </c>
      <c r="Y626" s="7" t="s">
        <v>341</v>
      </c>
      <c r="Z626" s="7">
        <v>2001</v>
      </c>
      <c r="AA626" s="7">
        <v>2002</v>
      </c>
      <c r="AB626" s="70">
        <v>1</v>
      </c>
      <c r="AC626" s="7">
        <v>10</v>
      </c>
      <c r="AD626" s="7">
        <v>1</v>
      </c>
      <c r="AE626" s="77">
        <v>1304</v>
      </c>
      <c r="AF626" s="77">
        <v>800</v>
      </c>
      <c r="AG626" s="127">
        <f t="shared" si="9"/>
        <v>0.61977186311787069</v>
      </c>
    </row>
    <row r="627" spans="1:33" x14ac:dyDescent="0.3">
      <c r="A627" s="7">
        <v>284</v>
      </c>
      <c r="B627" s="7">
        <v>1</v>
      </c>
      <c r="C627" s="7" t="s">
        <v>376</v>
      </c>
      <c r="D627" s="7">
        <v>2005</v>
      </c>
      <c r="E627" s="7">
        <v>2006</v>
      </c>
      <c r="F627" s="70">
        <v>629</v>
      </c>
      <c r="G627" s="7">
        <v>10</v>
      </c>
      <c r="H627" s="10">
        <v>1</v>
      </c>
      <c r="I627" s="67">
        <v>4172</v>
      </c>
      <c r="J627" s="67">
        <v>3222</v>
      </c>
      <c r="K627" s="119" t="s">
        <v>95</v>
      </c>
      <c r="L627" s="7">
        <v>2365</v>
      </c>
      <c r="M627" s="7">
        <v>1</v>
      </c>
      <c r="N627" s="7" t="s">
        <v>4</v>
      </c>
      <c r="O627" s="7">
        <v>2000</v>
      </c>
      <c r="P627" s="7">
        <v>2001</v>
      </c>
      <c r="Q627" s="70">
        <v>400</v>
      </c>
      <c r="R627" s="7">
        <v>10</v>
      </c>
      <c r="S627" s="7">
        <v>1</v>
      </c>
      <c r="T627" s="77">
        <v>2205</v>
      </c>
      <c r="U627" s="77">
        <v>980</v>
      </c>
      <c r="V627" s="119" t="s">
        <v>95</v>
      </c>
      <c r="W627" s="7">
        <v>803</v>
      </c>
      <c r="X627" s="7">
        <v>1</v>
      </c>
      <c r="Y627" s="7" t="s">
        <v>675</v>
      </c>
      <c r="Z627" s="7">
        <v>2011</v>
      </c>
      <c r="AA627" s="7">
        <v>2012</v>
      </c>
      <c r="AB627" s="70">
        <v>128</v>
      </c>
      <c r="AC627" s="7">
        <v>10</v>
      </c>
      <c r="AD627" s="7">
        <v>1</v>
      </c>
      <c r="AE627" s="67">
        <v>486</v>
      </c>
      <c r="AF627" s="67">
        <v>299</v>
      </c>
      <c r="AG627" s="127">
        <f t="shared" si="9"/>
        <v>0.61910828025477704</v>
      </c>
    </row>
    <row r="628" spans="1:33" x14ac:dyDescent="0.3">
      <c r="A628" s="7">
        <v>284</v>
      </c>
      <c r="B628" s="7">
        <v>1</v>
      </c>
      <c r="C628" s="7" t="s">
        <v>376</v>
      </c>
      <c r="D628" s="68">
        <v>2009</v>
      </c>
      <c r="E628" s="68">
        <v>2010</v>
      </c>
      <c r="F628" s="66">
        <v>0</v>
      </c>
      <c r="G628" s="68">
        <v>10</v>
      </c>
      <c r="H628" s="67">
        <v>1</v>
      </c>
      <c r="I628" s="67">
        <v>3200</v>
      </c>
      <c r="J628" s="67">
        <v>2014</v>
      </c>
      <c r="K628" s="119" t="s">
        <v>95</v>
      </c>
      <c r="L628" s="7">
        <v>2365</v>
      </c>
      <c r="M628" s="7">
        <v>1</v>
      </c>
      <c r="N628" s="7" t="s">
        <v>4</v>
      </c>
      <c r="O628" s="7">
        <v>2000</v>
      </c>
      <c r="P628" s="7">
        <v>2001</v>
      </c>
      <c r="Q628" s="70">
        <v>50</v>
      </c>
      <c r="R628" s="7">
        <v>10</v>
      </c>
      <c r="S628" s="7">
        <v>1</v>
      </c>
      <c r="T628" s="77">
        <v>2047</v>
      </c>
      <c r="U628" s="77">
        <v>1098</v>
      </c>
      <c r="V628" s="119" t="s">
        <v>95</v>
      </c>
      <c r="W628" s="7">
        <v>492</v>
      </c>
      <c r="X628" s="7">
        <v>1</v>
      </c>
      <c r="Y628" s="7" t="s">
        <v>385</v>
      </c>
      <c r="Z628" s="7">
        <v>2001</v>
      </c>
      <c r="AA628" s="7">
        <v>2002</v>
      </c>
      <c r="AB628" s="70">
        <v>246.54</v>
      </c>
      <c r="AC628" s="7">
        <v>10</v>
      </c>
      <c r="AD628" s="7">
        <v>1</v>
      </c>
      <c r="AE628" s="77">
        <v>3493</v>
      </c>
      <c r="AF628" s="77">
        <v>2156</v>
      </c>
      <c r="AG628" s="127">
        <f t="shared" si="9"/>
        <v>0.61833952912019829</v>
      </c>
    </row>
    <row r="629" spans="1:33" x14ac:dyDescent="0.3">
      <c r="A629" s="7">
        <v>284</v>
      </c>
      <c r="B629" s="7">
        <v>1</v>
      </c>
      <c r="C629" s="7" t="s">
        <v>726</v>
      </c>
      <c r="D629" s="7">
        <v>2017</v>
      </c>
      <c r="E629" s="7">
        <v>2018</v>
      </c>
      <c r="F629" s="7">
        <v>2000</v>
      </c>
      <c r="G629" s="7">
        <v>10</v>
      </c>
      <c r="H629" s="7">
        <v>1</v>
      </c>
      <c r="I629" s="77">
        <v>4974</v>
      </c>
      <c r="J629" s="77">
        <v>1495</v>
      </c>
      <c r="K629" s="119" t="s">
        <v>95</v>
      </c>
      <c r="L629" s="7">
        <v>2397</v>
      </c>
      <c r="M629" s="7">
        <v>1</v>
      </c>
      <c r="N629" s="7" t="s">
        <v>497</v>
      </c>
      <c r="O629" s="7">
        <v>2000</v>
      </c>
      <c r="P629" s="7">
        <v>2002</v>
      </c>
      <c r="Q629" s="70">
        <v>415</v>
      </c>
      <c r="R629" s="7">
        <v>5</v>
      </c>
      <c r="S629" s="7">
        <v>1</v>
      </c>
      <c r="T629" s="77">
        <v>1976</v>
      </c>
      <c r="U629" s="77">
        <v>1281</v>
      </c>
      <c r="V629" s="119" t="s">
        <v>95</v>
      </c>
      <c r="W629" s="7">
        <v>2536</v>
      </c>
      <c r="X629" s="7">
        <v>1</v>
      </c>
      <c r="Y629" s="7" t="s">
        <v>407</v>
      </c>
      <c r="Z629" s="68">
        <v>2007</v>
      </c>
      <c r="AA629" s="73">
        <v>2008</v>
      </c>
      <c r="AB629" s="66">
        <v>900</v>
      </c>
      <c r="AC629" s="7">
        <v>10</v>
      </c>
      <c r="AD629" s="67">
        <v>1</v>
      </c>
      <c r="AE629" s="67">
        <v>371</v>
      </c>
      <c r="AF629" s="77">
        <v>229</v>
      </c>
      <c r="AG629" s="127">
        <f t="shared" si="9"/>
        <v>0.61833333333333329</v>
      </c>
    </row>
    <row r="630" spans="1:33" x14ac:dyDescent="0.3">
      <c r="A630" s="7">
        <v>286</v>
      </c>
      <c r="B630" s="7">
        <v>1</v>
      </c>
      <c r="C630" s="7" t="s">
        <v>422</v>
      </c>
      <c r="D630" s="7">
        <v>1995</v>
      </c>
      <c r="E630" s="7">
        <v>1996</v>
      </c>
      <c r="F630" s="70">
        <v>300</v>
      </c>
      <c r="G630" s="7">
        <v>10</v>
      </c>
      <c r="H630" s="7">
        <v>1</v>
      </c>
      <c r="I630" s="77">
        <v>1042</v>
      </c>
      <c r="J630" s="77">
        <v>891</v>
      </c>
      <c r="K630" s="119" t="s">
        <v>95</v>
      </c>
      <c r="L630" s="7">
        <v>2689</v>
      </c>
      <c r="M630" s="7">
        <v>1</v>
      </c>
      <c r="N630" s="7" t="s">
        <v>531</v>
      </c>
      <c r="O630" s="7">
        <v>2000</v>
      </c>
      <c r="P630" s="7">
        <v>2001</v>
      </c>
      <c r="Q630" s="70">
        <v>245.04</v>
      </c>
      <c r="R630" s="7">
        <v>10</v>
      </c>
      <c r="S630" s="7">
        <v>0</v>
      </c>
      <c r="T630" s="77">
        <v>1603</v>
      </c>
      <c r="U630" s="77">
        <v>1945</v>
      </c>
      <c r="V630" s="119" t="s">
        <v>95</v>
      </c>
      <c r="W630" s="7">
        <v>99</v>
      </c>
      <c r="X630" s="7">
        <v>1</v>
      </c>
      <c r="Y630" s="7" t="s">
        <v>315</v>
      </c>
      <c r="Z630" s="7">
        <v>2012</v>
      </c>
      <c r="AA630" s="7">
        <v>2013</v>
      </c>
      <c r="AB630" s="70">
        <v>341</v>
      </c>
      <c r="AC630" s="7">
        <v>9</v>
      </c>
      <c r="AD630" s="7">
        <v>1</v>
      </c>
      <c r="AE630" s="67">
        <v>1896</v>
      </c>
      <c r="AF630" s="67">
        <v>1172</v>
      </c>
      <c r="AG630" s="127">
        <f t="shared" si="9"/>
        <v>0.61799217731421119</v>
      </c>
    </row>
    <row r="631" spans="1:33" x14ac:dyDescent="0.3">
      <c r="A631" s="7">
        <v>286</v>
      </c>
      <c r="B631" s="7">
        <v>1</v>
      </c>
      <c r="C631" s="7" t="s">
        <v>422</v>
      </c>
      <c r="D631" s="7">
        <v>1995</v>
      </c>
      <c r="E631" s="7">
        <v>1996</v>
      </c>
      <c r="F631" s="70">
        <v>300</v>
      </c>
      <c r="G631" s="7">
        <v>10</v>
      </c>
      <c r="H631" s="7">
        <v>0</v>
      </c>
      <c r="I631" s="77">
        <v>380</v>
      </c>
      <c r="J631" s="77">
        <v>520</v>
      </c>
      <c r="K631" s="119" t="s">
        <v>95</v>
      </c>
      <c r="L631" s="7">
        <v>2853</v>
      </c>
      <c r="M631" s="7">
        <v>1</v>
      </c>
      <c r="N631" s="7" t="s">
        <v>904</v>
      </c>
      <c r="O631" s="7">
        <v>2000</v>
      </c>
      <c r="P631" s="7">
        <v>2002</v>
      </c>
      <c r="Q631" s="70">
        <v>500</v>
      </c>
      <c r="R631" s="7">
        <v>5</v>
      </c>
      <c r="S631" s="7">
        <v>1</v>
      </c>
      <c r="T631" s="77">
        <v>1995</v>
      </c>
      <c r="U631" s="77">
        <v>1949</v>
      </c>
      <c r="V631" s="119" t="s">
        <v>95</v>
      </c>
      <c r="W631" s="7">
        <v>11</v>
      </c>
      <c r="X631" s="7">
        <v>1</v>
      </c>
      <c r="Y631" s="7" t="s">
        <v>311</v>
      </c>
      <c r="Z631" s="68">
        <v>2007</v>
      </c>
      <c r="AA631" s="73">
        <v>2008</v>
      </c>
      <c r="AB631" s="66">
        <v>645.80999999999995</v>
      </c>
      <c r="AC631" s="7">
        <v>5</v>
      </c>
      <c r="AD631" s="67">
        <v>1</v>
      </c>
      <c r="AE631" s="67">
        <v>29772</v>
      </c>
      <c r="AF631" s="77">
        <v>18417</v>
      </c>
      <c r="AG631" s="127">
        <f t="shared" si="9"/>
        <v>0.61781734420718426</v>
      </c>
    </row>
    <row r="632" spans="1:33" x14ac:dyDescent="0.3">
      <c r="A632" s="7">
        <v>286</v>
      </c>
      <c r="B632" s="7">
        <v>1</v>
      </c>
      <c r="C632" s="7" t="s">
        <v>422</v>
      </c>
      <c r="D632" s="7">
        <v>2001</v>
      </c>
      <c r="E632" s="7">
        <v>2002</v>
      </c>
      <c r="F632" s="70">
        <v>335</v>
      </c>
      <c r="G632" s="7">
        <v>10</v>
      </c>
      <c r="H632" s="7">
        <v>1</v>
      </c>
      <c r="I632" s="77">
        <v>812</v>
      </c>
      <c r="J632" s="77">
        <v>692</v>
      </c>
      <c r="K632" s="119" t="s">
        <v>95</v>
      </c>
      <c r="L632" s="7">
        <v>2889</v>
      </c>
      <c r="M632" s="7">
        <v>1</v>
      </c>
      <c r="N632" s="7" t="s">
        <v>532</v>
      </c>
      <c r="O632" s="7">
        <v>2000</v>
      </c>
      <c r="P632" s="7">
        <v>2001</v>
      </c>
      <c r="Q632" s="70">
        <v>307.22000000000003</v>
      </c>
      <c r="R632" s="7">
        <v>5</v>
      </c>
      <c r="S632" s="7">
        <v>1</v>
      </c>
      <c r="T632" s="77">
        <v>1264</v>
      </c>
      <c r="U632" s="77">
        <v>827</v>
      </c>
      <c r="V632" s="119" t="s">
        <v>95</v>
      </c>
      <c r="W632" s="7">
        <v>299</v>
      </c>
      <c r="X632" s="7">
        <v>1</v>
      </c>
      <c r="Y632" s="7" t="s">
        <v>377</v>
      </c>
      <c r="Z632" s="7">
        <v>2002</v>
      </c>
      <c r="AA632" s="7">
        <v>2003</v>
      </c>
      <c r="AB632" s="70">
        <v>718.3</v>
      </c>
      <c r="AC632" s="7">
        <v>5</v>
      </c>
      <c r="AD632" s="7">
        <v>1</v>
      </c>
      <c r="AE632" s="77">
        <v>1244</v>
      </c>
      <c r="AF632" s="77">
        <v>770</v>
      </c>
      <c r="AG632" s="127">
        <f t="shared" si="9"/>
        <v>0.61767626613704074</v>
      </c>
    </row>
    <row r="633" spans="1:33" x14ac:dyDescent="0.3">
      <c r="A633" s="7">
        <v>286</v>
      </c>
      <c r="B633" s="7">
        <v>1</v>
      </c>
      <c r="C633" s="7" t="s">
        <v>422</v>
      </c>
      <c r="D633" s="7">
        <v>2005</v>
      </c>
      <c r="E633" s="7">
        <v>2006</v>
      </c>
      <c r="F633" s="70">
        <v>595</v>
      </c>
      <c r="G633" s="7">
        <v>10</v>
      </c>
      <c r="H633" s="10">
        <v>0</v>
      </c>
      <c r="I633" s="67">
        <v>730</v>
      </c>
      <c r="J633" s="67">
        <v>753</v>
      </c>
      <c r="K633" s="119" t="s">
        <v>95</v>
      </c>
      <c r="L633" s="7">
        <v>2890</v>
      </c>
      <c r="M633" s="7">
        <v>1</v>
      </c>
      <c r="N633" s="7" t="s">
        <v>533</v>
      </c>
      <c r="O633" s="7">
        <v>2000</v>
      </c>
      <c r="P633" s="7">
        <v>2001</v>
      </c>
      <c r="Q633" s="70">
        <v>800</v>
      </c>
      <c r="R633" s="7">
        <v>10</v>
      </c>
      <c r="S633" s="7">
        <v>1</v>
      </c>
      <c r="T633" s="77">
        <v>812</v>
      </c>
      <c r="U633" s="77">
        <v>271</v>
      </c>
      <c r="V633" s="119" t="s">
        <v>95</v>
      </c>
      <c r="W633" s="7">
        <v>200</v>
      </c>
      <c r="X633" s="7">
        <v>1</v>
      </c>
      <c r="Y633" s="7" t="s">
        <v>246</v>
      </c>
      <c r="Z633" s="7">
        <v>2003</v>
      </c>
      <c r="AA633" s="7">
        <v>2004</v>
      </c>
      <c r="AB633" s="70">
        <f>690-110.19</f>
        <v>579.80999999999995</v>
      </c>
      <c r="AC633" s="7">
        <v>8</v>
      </c>
      <c r="AD633" s="7">
        <v>1</v>
      </c>
      <c r="AE633" s="77">
        <v>5373</v>
      </c>
      <c r="AF633" s="77">
        <v>3331</v>
      </c>
      <c r="AG633" s="127">
        <f t="shared" si="9"/>
        <v>0.61730238970588236</v>
      </c>
    </row>
    <row r="634" spans="1:33" x14ac:dyDescent="0.3">
      <c r="A634" s="7">
        <v>286</v>
      </c>
      <c r="B634" s="7">
        <v>1</v>
      </c>
      <c r="C634" s="7" t="s">
        <v>422</v>
      </c>
      <c r="D634" s="7">
        <v>2005</v>
      </c>
      <c r="E634" s="7">
        <v>2006</v>
      </c>
      <c r="F634" s="70">
        <v>595</v>
      </c>
      <c r="G634" s="7">
        <v>10</v>
      </c>
      <c r="H634" s="10">
        <v>0</v>
      </c>
      <c r="I634" s="67">
        <v>411</v>
      </c>
      <c r="J634" s="67">
        <v>606</v>
      </c>
      <c r="K634" s="119" t="s">
        <v>95</v>
      </c>
      <c r="L634" s="7">
        <v>4</v>
      </c>
      <c r="M634" s="7">
        <v>1</v>
      </c>
      <c r="N634" s="7" t="s">
        <v>536</v>
      </c>
      <c r="O634" s="7">
        <v>2001</v>
      </c>
      <c r="P634" s="7">
        <v>2002</v>
      </c>
      <c r="Q634" s="70">
        <v>1</v>
      </c>
      <c r="R634" s="7">
        <v>10</v>
      </c>
      <c r="S634" s="7">
        <v>1</v>
      </c>
      <c r="T634" s="77">
        <v>279</v>
      </c>
      <c r="U634" s="77">
        <v>73</v>
      </c>
      <c r="V634" s="119" t="s">
        <v>95</v>
      </c>
      <c r="W634" s="7">
        <v>2342</v>
      </c>
      <c r="X634" s="7">
        <v>1</v>
      </c>
      <c r="Y634" s="7" t="s">
        <v>584</v>
      </c>
      <c r="Z634" s="7">
        <v>2001</v>
      </c>
      <c r="AA634" s="7">
        <v>2002</v>
      </c>
      <c r="AB634" s="70">
        <v>375</v>
      </c>
      <c r="AC634" s="7">
        <v>5</v>
      </c>
      <c r="AD634" s="7">
        <v>1</v>
      </c>
      <c r="AE634" s="77">
        <v>729</v>
      </c>
      <c r="AF634" s="77">
        <v>452</v>
      </c>
      <c r="AG634" s="127">
        <f t="shared" si="9"/>
        <v>0.61727349703640977</v>
      </c>
    </row>
    <row r="635" spans="1:33" x14ac:dyDescent="0.3">
      <c r="A635" s="7">
        <v>286</v>
      </c>
      <c r="B635" s="7">
        <v>1</v>
      </c>
      <c r="C635" s="7" t="s">
        <v>422</v>
      </c>
      <c r="D635" s="7">
        <v>2006</v>
      </c>
      <c r="E635" s="10">
        <v>2007</v>
      </c>
      <c r="F635" s="70">
        <v>595</v>
      </c>
      <c r="G635" s="10">
        <v>10</v>
      </c>
      <c r="H635" s="7">
        <v>0</v>
      </c>
      <c r="I635" s="67">
        <v>666</v>
      </c>
      <c r="J635" s="67">
        <v>767</v>
      </c>
      <c r="K635" s="119" t="s">
        <v>95</v>
      </c>
      <c r="L635" s="7">
        <v>11</v>
      </c>
      <c r="M635" s="7">
        <v>1</v>
      </c>
      <c r="N635" s="7" t="s">
        <v>311</v>
      </c>
      <c r="O635" s="7">
        <v>2001</v>
      </c>
      <c r="P635" s="7">
        <v>2002</v>
      </c>
      <c r="Q635" s="70">
        <v>590</v>
      </c>
      <c r="R635" s="7">
        <v>8</v>
      </c>
      <c r="S635" s="7">
        <v>0</v>
      </c>
      <c r="T635" s="77">
        <v>17855</v>
      </c>
      <c r="U635" s="77">
        <v>19327</v>
      </c>
      <c r="V635" s="119" t="s">
        <v>95</v>
      </c>
      <c r="W635" s="7">
        <v>740</v>
      </c>
      <c r="X635" s="7">
        <v>1</v>
      </c>
      <c r="Y635" s="7" t="s">
        <v>401</v>
      </c>
      <c r="Z635" s="7">
        <v>2008</v>
      </c>
      <c r="AA635" s="7">
        <v>2009</v>
      </c>
      <c r="AB635" s="70">
        <v>700</v>
      </c>
      <c r="AC635" s="7">
        <v>3</v>
      </c>
      <c r="AD635" s="7">
        <v>1</v>
      </c>
      <c r="AE635" s="67">
        <v>2364</v>
      </c>
      <c r="AF635" s="67">
        <v>1466</v>
      </c>
      <c r="AG635" s="127">
        <f t="shared" si="9"/>
        <v>0.61723237597911229</v>
      </c>
    </row>
    <row r="636" spans="1:33" x14ac:dyDescent="0.3">
      <c r="A636" s="7">
        <v>286</v>
      </c>
      <c r="B636" s="7">
        <v>1</v>
      </c>
      <c r="C636" s="7" t="s">
        <v>422</v>
      </c>
      <c r="D636" s="7">
        <v>2006</v>
      </c>
      <c r="E636" s="10">
        <v>2007</v>
      </c>
      <c r="F636" s="70">
        <v>315</v>
      </c>
      <c r="G636" s="10">
        <v>10</v>
      </c>
      <c r="H636" s="7">
        <v>0</v>
      </c>
      <c r="I636" s="67">
        <v>1146</v>
      </c>
      <c r="J636" s="67">
        <v>1333</v>
      </c>
      <c r="K636" s="119" t="s">
        <v>95</v>
      </c>
      <c r="L636" s="7">
        <v>14</v>
      </c>
      <c r="M636" s="7">
        <v>1</v>
      </c>
      <c r="N636" s="7" t="s">
        <v>264</v>
      </c>
      <c r="O636" s="7">
        <v>2001</v>
      </c>
      <c r="P636" s="7">
        <v>2002</v>
      </c>
      <c r="Q636" s="70">
        <v>395</v>
      </c>
      <c r="R636" s="7">
        <v>10</v>
      </c>
      <c r="S636" s="7">
        <v>0</v>
      </c>
      <c r="T636" s="77">
        <v>1186</v>
      </c>
      <c r="U636" s="77">
        <v>1235</v>
      </c>
      <c r="V636" s="119" t="s">
        <v>95</v>
      </c>
      <c r="W636" s="7">
        <v>482</v>
      </c>
      <c r="X636" s="7">
        <v>1</v>
      </c>
      <c r="Y636" s="7" t="s">
        <v>384</v>
      </c>
      <c r="Z636" s="7">
        <v>1994</v>
      </c>
      <c r="AA636" s="7">
        <v>1995</v>
      </c>
      <c r="AB636" s="70">
        <v>428.9</v>
      </c>
      <c r="AC636" s="7">
        <v>10</v>
      </c>
      <c r="AD636" s="7">
        <v>1</v>
      </c>
      <c r="AE636" s="77">
        <v>3791</v>
      </c>
      <c r="AF636" s="77">
        <v>2352</v>
      </c>
      <c r="AG636" s="127">
        <f t="shared" si="9"/>
        <v>0.61712518313527598</v>
      </c>
    </row>
    <row r="637" spans="1:33" x14ac:dyDescent="0.3">
      <c r="A637" s="7">
        <v>286</v>
      </c>
      <c r="B637" s="7">
        <v>1</v>
      </c>
      <c r="C637" s="7" t="s">
        <v>422</v>
      </c>
      <c r="D637" s="7">
        <v>2006</v>
      </c>
      <c r="E637" s="10">
        <v>2007</v>
      </c>
      <c r="F637" s="70">
        <v>200</v>
      </c>
      <c r="G637" s="10">
        <v>10</v>
      </c>
      <c r="H637" s="7">
        <v>0</v>
      </c>
      <c r="I637" s="67">
        <v>1028</v>
      </c>
      <c r="J637" s="67">
        <v>1422</v>
      </c>
      <c r="K637" s="119" t="s">
        <v>95</v>
      </c>
      <c r="L637" s="7">
        <v>15</v>
      </c>
      <c r="M637" s="7">
        <v>1</v>
      </c>
      <c r="N637" s="7" t="s">
        <v>265</v>
      </c>
      <c r="O637" s="7">
        <v>2001</v>
      </c>
      <c r="P637" s="7">
        <v>2002</v>
      </c>
      <c r="Q637" s="70">
        <v>214</v>
      </c>
      <c r="R637" s="7">
        <v>10</v>
      </c>
      <c r="S637" s="7">
        <v>0</v>
      </c>
      <c r="T637" s="77">
        <v>1598</v>
      </c>
      <c r="U637" s="77">
        <v>2359</v>
      </c>
      <c r="V637" s="119" t="s">
        <v>95</v>
      </c>
      <c r="W637" s="7">
        <v>777</v>
      </c>
      <c r="X637" s="7">
        <v>1</v>
      </c>
      <c r="Y637" s="7" t="s">
        <v>301</v>
      </c>
      <c r="Z637" s="7">
        <v>2006</v>
      </c>
      <c r="AA637" s="10">
        <v>2007</v>
      </c>
      <c r="AB637" s="70">
        <v>515</v>
      </c>
      <c r="AC637" s="10">
        <v>5</v>
      </c>
      <c r="AD637" s="7">
        <v>1</v>
      </c>
      <c r="AE637" s="67">
        <v>1599</v>
      </c>
      <c r="AF637" s="67">
        <v>994</v>
      </c>
      <c r="AG637" s="127">
        <f t="shared" si="9"/>
        <v>0.61666023910528345</v>
      </c>
    </row>
    <row r="638" spans="1:33" x14ac:dyDescent="0.3">
      <c r="A638" s="7">
        <v>286</v>
      </c>
      <c r="B638" s="7">
        <v>1</v>
      </c>
      <c r="C638" s="7" t="s">
        <v>422</v>
      </c>
      <c r="D638" s="68">
        <v>2007</v>
      </c>
      <c r="E638" s="73">
        <v>2008</v>
      </c>
      <c r="F638" s="66">
        <v>300</v>
      </c>
      <c r="G638" s="7">
        <v>10</v>
      </c>
      <c r="H638" s="67">
        <v>0</v>
      </c>
      <c r="I638" s="67">
        <v>495</v>
      </c>
      <c r="J638" s="77">
        <v>689</v>
      </c>
      <c r="K638" s="119" t="s">
        <v>95</v>
      </c>
      <c r="L638" s="7">
        <v>16</v>
      </c>
      <c r="M638" s="7">
        <v>1</v>
      </c>
      <c r="N638" s="7" t="s">
        <v>235</v>
      </c>
      <c r="O638" s="7">
        <v>2001</v>
      </c>
      <c r="P638" s="7">
        <v>2002</v>
      </c>
      <c r="Q638" s="70">
        <v>415</v>
      </c>
      <c r="R638" s="7">
        <v>10</v>
      </c>
      <c r="S638" s="7">
        <v>0</v>
      </c>
      <c r="T638" s="77">
        <v>1917</v>
      </c>
      <c r="U638" s="77">
        <v>2057</v>
      </c>
      <c r="V638" s="119" t="s">
        <v>95</v>
      </c>
      <c r="W638" s="7">
        <v>309</v>
      </c>
      <c r="X638" s="7">
        <v>1</v>
      </c>
      <c r="Y638" s="7" t="s">
        <v>378</v>
      </c>
      <c r="Z638" s="7">
        <v>1995</v>
      </c>
      <c r="AA638" s="7">
        <v>1996</v>
      </c>
      <c r="AB638" s="70">
        <v>336.26</v>
      </c>
      <c r="AC638" s="7">
        <v>10</v>
      </c>
      <c r="AD638" s="7">
        <v>1</v>
      </c>
      <c r="AE638" s="77">
        <v>2077</v>
      </c>
      <c r="AF638" s="77">
        <v>1294</v>
      </c>
      <c r="AG638" s="127">
        <f t="shared" si="9"/>
        <v>0.61613764461584097</v>
      </c>
    </row>
    <row r="639" spans="1:33" x14ac:dyDescent="0.3">
      <c r="A639" s="7">
        <v>286</v>
      </c>
      <c r="B639" s="7">
        <v>1</v>
      </c>
      <c r="C639" s="7" t="s">
        <v>422</v>
      </c>
      <c r="D639" s="7">
        <v>2008</v>
      </c>
      <c r="E639" s="7">
        <v>2009</v>
      </c>
      <c r="F639" s="70">
        <v>200</v>
      </c>
      <c r="G639" s="7">
        <v>10</v>
      </c>
      <c r="H639" s="7">
        <v>0</v>
      </c>
      <c r="I639" s="67">
        <v>504</v>
      </c>
      <c r="J639" s="67">
        <v>684</v>
      </c>
      <c r="K639" s="119" t="s">
        <v>95</v>
      </c>
      <c r="L639" s="7">
        <v>22</v>
      </c>
      <c r="M639" s="7">
        <v>1</v>
      </c>
      <c r="N639" s="7" t="s">
        <v>312</v>
      </c>
      <c r="O639" s="7">
        <v>2001</v>
      </c>
      <c r="P639" s="7">
        <v>2002</v>
      </c>
      <c r="Q639" s="70">
        <v>315</v>
      </c>
      <c r="R639" s="7">
        <v>10</v>
      </c>
      <c r="S639" s="7">
        <v>1</v>
      </c>
      <c r="T639" s="77">
        <v>1105</v>
      </c>
      <c r="U639" s="77">
        <v>976</v>
      </c>
      <c r="V639" s="119" t="s">
        <v>95</v>
      </c>
      <c r="W639" s="7">
        <v>777</v>
      </c>
      <c r="X639" s="7">
        <v>1</v>
      </c>
      <c r="Y639" s="7" t="s">
        <v>301</v>
      </c>
      <c r="Z639" s="7">
        <v>2001</v>
      </c>
      <c r="AA639" s="7">
        <v>2002</v>
      </c>
      <c r="AB639" s="70">
        <v>315</v>
      </c>
      <c r="AC639" s="7">
        <v>5</v>
      </c>
      <c r="AD639" s="7">
        <v>1</v>
      </c>
      <c r="AE639" s="77">
        <v>1077</v>
      </c>
      <c r="AF639" s="77">
        <v>671</v>
      </c>
      <c r="AG639" s="127">
        <f t="shared" si="9"/>
        <v>0.61613272311212819</v>
      </c>
    </row>
    <row r="640" spans="1:33" x14ac:dyDescent="0.3">
      <c r="A640" s="7">
        <v>286</v>
      </c>
      <c r="B640" s="7">
        <v>1</v>
      </c>
      <c r="C640" s="7" t="s">
        <v>422</v>
      </c>
      <c r="D640" s="7">
        <v>2010</v>
      </c>
      <c r="E640" s="68">
        <v>2011</v>
      </c>
      <c r="F640" s="66">
        <v>252.86</v>
      </c>
      <c r="G640" s="68">
        <v>10</v>
      </c>
      <c r="H640" s="67">
        <v>0</v>
      </c>
      <c r="I640" s="67">
        <v>1039</v>
      </c>
      <c r="J640" s="67">
        <v>1228</v>
      </c>
      <c r="K640" s="119" t="s">
        <v>95</v>
      </c>
      <c r="L640" s="7">
        <v>31</v>
      </c>
      <c r="M640" s="7">
        <v>1</v>
      </c>
      <c r="N640" s="7" t="s">
        <v>468</v>
      </c>
      <c r="O640" s="7">
        <v>2001</v>
      </c>
      <c r="P640" s="7">
        <v>2002</v>
      </c>
      <c r="Q640" s="70">
        <v>400</v>
      </c>
      <c r="R640" s="7">
        <v>10</v>
      </c>
      <c r="S640" s="7">
        <v>0</v>
      </c>
      <c r="T640" s="77">
        <v>3490</v>
      </c>
      <c r="U640" s="77">
        <v>5913</v>
      </c>
      <c r="V640" s="119" t="s">
        <v>95</v>
      </c>
      <c r="W640" s="7">
        <v>424</v>
      </c>
      <c r="X640" s="7">
        <v>1</v>
      </c>
      <c r="Y640" s="7" t="s">
        <v>503</v>
      </c>
      <c r="Z640" s="7">
        <v>1999</v>
      </c>
      <c r="AA640" s="7">
        <v>2000</v>
      </c>
      <c r="AB640" s="70">
        <v>415</v>
      </c>
      <c r="AC640" s="7">
        <v>10</v>
      </c>
      <c r="AD640" s="7">
        <v>1</v>
      </c>
      <c r="AE640" s="77">
        <v>316</v>
      </c>
      <c r="AF640" s="77">
        <v>197</v>
      </c>
      <c r="AG640" s="127">
        <f t="shared" si="9"/>
        <v>0.61598440545808963</v>
      </c>
    </row>
    <row r="641" spans="1:33" x14ac:dyDescent="0.3">
      <c r="A641" s="7">
        <v>286</v>
      </c>
      <c r="B641" s="7">
        <v>1</v>
      </c>
      <c r="C641" s="7" t="s">
        <v>422</v>
      </c>
      <c r="D641" s="7">
        <v>2010</v>
      </c>
      <c r="E641" s="68">
        <v>2011</v>
      </c>
      <c r="F641" s="66">
        <v>100</v>
      </c>
      <c r="G641" s="68">
        <v>10</v>
      </c>
      <c r="H641" s="67">
        <v>0</v>
      </c>
      <c r="I641" s="67">
        <v>933</v>
      </c>
      <c r="J641" s="67">
        <v>1316</v>
      </c>
      <c r="K641" s="119" t="s">
        <v>95</v>
      </c>
      <c r="L641" s="7">
        <v>32</v>
      </c>
      <c r="M641" s="7">
        <v>1</v>
      </c>
      <c r="N641" s="7" t="s">
        <v>537</v>
      </c>
      <c r="O641" s="7">
        <v>2001</v>
      </c>
      <c r="P641" s="7">
        <v>2002</v>
      </c>
      <c r="Q641" s="70">
        <v>1</v>
      </c>
      <c r="R641" s="7">
        <v>10</v>
      </c>
      <c r="S641" s="7">
        <v>1</v>
      </c>
      <c r="T641" s="77">
        <v>626</v>
      </c>
      <c r="U641" s="77">
        <v>307</v>
      </c>
      <c r="V641" s="119" t="s">
        <v>95</v>
      </c>
      <c r="W641" s="7">
        <v>2895</v>
      </c>
      <c r="X641" s="7">
        <v>1</v>
      </c>
      <c r="Y641" s="7" t="s">
        <v>594</v>
      </c>
      <c r="Z641" s="7">
        <v>2001</v>
      </c>
      <c r="AA641" s="7">
        <v>2002</v>
      </c>
      <c r="AB641" s="70">
        <v>50</v>
      </c>
      <c r="AC641" s="7">
        <v>10</v>
      </c>
      <c r="AD641" s="7">
        <v>1</v>
      </c>
      <c r="AE641" s="77">
        <v>1701</v>
      </c>
      <c r="AF641" s="77">
        <v>1062</v>
      </c>
      <c r="AG641" s="127">
        <f t="shared" si="9"/>
        <v>0.61563517915309451</v>
      </c>
    </row>
    <row r="642" spans="1:33" x14ac:dyDescent="0.3">
      <c r="A642" s="7">
        <v>286</v>
      </c>
      <c r="B642" s="7">
        <v>1</v>
      </c>
      <c r="C642" s="7" t="s">
        <v>422</v>
      </c>
      <c r="D642" s="7">
        <v>2011</v>
      </c>
      <c r="E642" s="7">
        <v>2012</v>
      </c>
      <c r="F642" s="7">
        <v>590</v>
      </c>
      <c r="G642" s="7">
        <v>10</v>
      </c>
      <c r="H642" s="7">
        <v>0</v>
      </c>
      <c r="I642" s="77">
        <v>524</v>
      </c>
      <c r="J642" s="77">
        <v>626</v>
      </c>
      <c r="K642" s="119" t="s">
        <v>95</v>
      </c>
      <c r="L642" s="7">
        <v>36</v>
      </c>
      <c r="M642" s="7">
        <v>1</v>
      </c>
      <c r="N642" s="7" t="s">
        <v>538</v>
      </c>
      <c r="O642" s="7">
        <v>2001</v>
      </c>
      <c r="P642" s="7">
        <v>2002</v>
      </c>
      <c r="Q642" s="70">
        <v>50</v>
      </c>
      <c r="R642" s="7">
        <v>4</v>
      </c>
      <c r="S642" s="7">
        <v>1</v>
      </c>
      <c r="T642" s="77">
        <v>132</v>
      </c>
      <c r="U642" s="77">
        <v>114</v>
      </c>
      <c r="V642" s="119" t="s">
        <v>95</v>
      </c>
      <c r="W642" s="7">
        <v>2071</v>
      </c>
      <c r="X642" s="7">
        <v>1</v>
      </c>
      <c r="Y642" s="7" t="s">
        <v>682</v>
      </c>
      <c r="Z642" s="7">
        <v>2014</v>
      </c>
      <c r="AA642" s="7">
        <v>2016</v>
      </c>
      <c r="AB642" s="7">
        <v>80.55</v>
      </c>
      <c r="AC642" s="7">
        <v>7</v>
      </c>
      <c r="AD642" s="7">
        <v>1</v>
      </c>
      <c r="AE642" s="77">
        <v>1427</v>
      </c>
      <c r="AF642" s="77">
        <v>892</v>
      </c>
      <c r="AG642" s="127">
        <f t="shared" si="9"/>
        <v>0.61535144458818458</v>
      </c>
    </row>
    <row r="643" spans="1:33" x14ac:dyDescent="0.3">
      <c r="A643" s="7">
        <v>286</v>
      </c>
      <c r="B643" s="7">
        <v>1</v>
      </c>
      <c r="C643" s="7" t="s">
        <v>422</v>
      </c>
      <c r="D643" s="7">
        <v>2011</v>
      </c>
      <c r="E643" s="7">
        <v>2012</v>
      </c>
      <c r="F643" s="7">
        <v>337.14</v>
      </c>
      <c r="G643" s="7">
        <v>10</v>
      </c>
      <c r="H643" s="7">
        <v>1</v>
      </c>
      <c r="I643" s="77">
        <v>513</v>
      </c>
      <c r="J643" s="77">
        <v>196</v>
      </c>
      <c r="K643" s="119" t="s">
        <v>95</v>
      </c>
      <c r="L643" s="7">
        <v>38</v>
      </c>
      <c r="M643" s="7">
        <v>1</v>
      </c>
      <c r="N643" s="7" t="s">
        <v>314</v>
      </c>
      <c r="O643" s="7">
        <v>2001</v>
      </c>
      <c r="P643" s="7">
        <v>2002</v>
      </c>
      <c r="Q643" s="70">
        <v>837.38</v>
      </c>
      <c r="R643" s="7">
        <v>10</v>
      </c>
      <c r="S643" s="7">
        <v>1</v>
      </c>
      <c r="T643" s="77">
        <v>105</v>
      </c>
      <c r="U643" s="77">
        <v>5</v>
      </c>
      <c r="V643" s="119" t="s">
        <v>95</v>
      </c>
      <c r="W643" s="82">
        <v>281</v>
      </c>
      <c r="X643" s="82">
        <v>1</v>
      </c>
      <c r="Y643" s="82" t="s">
        <v>122</v>
      </c>
      <c r="Z643" s="7">
        <v>2018</v>
      </c>
      <c r="AA643" s="82">
        <v>2019</v>
      </c>
      <c r="AB643" s="128">
        <v>515</v>
      </c>
      <c r="AC643" s="82">
        <v>10</v>
      </c>
      <c r="AD643" s="7">
        <v>1</v>
      </c>
      <c r="AE643" s="67">
        <v>29166</v>
      </c>
      <c r="AF643" s="67">
        <v>18242</v>
      </c>
      <c r="AG643" s="127">
        <f t="shared" si="9"/>
        <v>0.61521262234222074</v>
      </c>
    </row>
    <row r="644" spans="1:33" x14ac:dyDescent="0.3">
      <c r="A644" s="7">
        <v>286</v>
      </c>
      <c r="B644" s="7">
        <v>1</v>
      </c>
      <c r="C644" s="7" t="s">
        <v>727</v>
      </c>
      <c r="D644" s="7">
        <v>2017</v>
      </c>
      <c r="E644" s="7">
        <v>2018</v>
      </c>
      <c r="F644" s="7">
        <v>210</v>
      </c>
      <c r="G644" s="7">
        <v>10</v>
      </c>
      <c r="H644" s="7">
        <v>1</v>
      </c>
      <c r="I644" s="77">
        <v>280</v>
      </c>
      <c r="J644" s="77">
        <v>233</v>
      </c>
      <c r="K644" s="119" t="s">
        <v>95</v>
      </c>
      <c r="L644" s="7">
        <v>51</v>
      </c>
      <c r="M644" s="7">
        <v>1</v>
      </c>
      <c r="N644" s="7" t="s">
        <v>539</v>
      </c>
      <c r="O644" s="7">
        <v>2001</v>
      </c>
      <c r="P644" s="7">
        <v>2002</v>
      </c>
      <c r="Q644" s="70">
        <v>125</v>
      </c>
      <c r="R644" s="7">
        <v>10</v>
      </c>
      <c r="S644" s="7">
        <v>0</v>
      </c>
      <c r="T644" s="77">
        <v>481</v>
      </c>
      <c r="U644" s="77">
        <v>797</v>
      </c>
      <c r="V644" s="119" t="s">
        <v>95</v>
      </c>
      <c r="W644" s="7">
        <v>203</v>
      </c>
      <c r="X644" s="7">
        <v>1</v>
      </c>
      <c r="Y644" s="7" t="s">
        <v>247</v>
      </c>
      <c r="Z644" s="68">
        <v>2007</v>
      </c>
      <c r="AA644" s="73">
        <v>2009</v>
      </c>
      <c r="AB644" s="66">
        <v>600</v>
      </c>
      <c r="AC644" s="7">
        <v>5</v>
      </c>
      <c r="AD644" s="67">
        <v>1</v>
      </c>
      <c r="AE644" s="67">
        <v>473</v>
      </c>
      <c r="AF644" s="77">
        <v>296</v>
      </c>
      <c r="AG644" s="127">
        <f t="shared" ref="AG644:AG707" si="10">AE644/(AE644+AF644)</f>
        <v>0.61508452535760727</v>
      </c>
    </row>
    <row r="645" spans="1:33" x14ac:dyDescent="0.3">
      <c r="A645" s="7">
        <v>294</v>
      </c>
      <c r="B645" s="7">
        <v>1</v>
      </c>
      <c r="C645" s="7" t="s">
        <v>251</v>
      </c>
      <c r="D645" s="7">
        <v>1991</v>
      </c>
      <c r="E645" s="7">
        <v>1993</v>
      </c>
      <c r="F645" s="70">
        <v>251.68</v>
      </c>
      <c r="G645" s="7">
        <v>5</v>
      </c>
      <c r="H645" s="7">
        <v>1</v>
      </c>
      <c r="I645" s="77" t="s">
        <v>763</v>
      </c>
      <c r="J645" s="77" t="s">
        <v>763</v>
      </c>
      <c r="K645" s="119" t="s">
        <v>95</v>
      </c>
      <c r="L645" s="7">
        <v>51</v>
      </c>
      <c r="M645" s="7">
        <v>1</v>
      </c>
      <c r="N645" s="7" t="s">
        <v>540</v>
      </c>
      <c r="O645" s="7">
        <v>2001</v>
      </c>
      <c r="P645" s="7">
        <v>2002</v>
      </c>
      <c r="Q645" s="70">
        <v>1</v>
      </c>
      <c r="R645" s="7">
        <v>10</v>
      </c>
      <c r="S645" s="7">
        <v>0</v>
      </c>
      <c r="T645" s="77">
        <v>481</v>
      </c>
      <c r="U645" s="77">
        <v>797</v>
      </c>
      <c r="V645" s="119" t="s">
        <v>95</v>
      </c>
      <c r="W645" s="7">
        <v>625</v>
      </c>
      <c r="X645" s="7">
        <v>1</v>
      </c>
      <c r="Y645" s="7" t="s">
        <v>294</v>
      </c>
      <c r="Z645" s="7">
        <v>2012</v>
      </c>
      <c r="AA645" s="7">
        <v>2013</v>
      </c>
      <c r="AB645" s="70">
        <v>821.55</v>
      </c>
      <c r="AC645" s="7">
        <v>8</v>
      </c>
      <c r="AD645" s="7">
        <v>1</v>
      </c>
      <c r="AE645" s="67">
        <v>78703</v>
      </c>
      <c r="AF645" s="67">
        <v>49306</v>
      </c>
      <c r="AG645" s="127">
        <f t="shared" si="10"/>
        <v>0.61482395769047493</v>
      </c>
    </row>
    <row r="646" spans="1:33" x14ac:dyDescent="0.3">
      <c r="A646" s="7">
        <v>294</v>
      </c>
      <c r="B646" s="7">
        <v>1</v>
      </c>
      <c r="C646" s="7" t="s">
        <v>251</v>
      </c>
      <c r="D646" s="7">
        <v>1997</v>
      </c>
      <c r="E646" s="7">
        <v>1998</v>
      </c>
      <c r="F646" s="70">
        <v>315</v>
      </c>
      <c r="G646" s="7">
        <v>5</v>
      </c>
      <c r="H646" s="7">
        <v>1</v>
      </c>
      <c r="I646" s="77">
        <v>317</v>
      </c>
      <c r="J646" s="77">
        <v>230</v>
      </c>
      <c r="K646" s="119" t="s">
        <v>95</v>
      </c>
      <c r="L646" s="7">
        <v>62</v>
      </c>
      <c r="M646" s="7">
        <v>1</v>
      </c>
      <c r="N646" s="7" t="s">
        <v>219</v>
      </c>
      <c r="O646" s="7">
        <v>2001</v>
      </c>
      <c r="P646" s="7">
        <v>2002</v>
      </c>
      <c r="Q646" s="70">
        <v>600</v>
      </c>
      <c r="R646" s="7">
        <v>5</v>
      </c>
      <c r="S646" s="7">
        <v>1</v>
      </c>
      <c r="T646" s="77">
        <v>585</v>
      </c>
      <c r="U646" s="77">
        <v>557</v>
      </c>
      <c r="V646" s="119" t="s">
        <v>95</v>
      </c>
      <c r="W646" s="7">
        <v>829</v>
      </c>
      <c r="X646" s="7">
        <v>1</v>
      </c>
      <c r="Y646" s="7" t="s">
        <v>436</v>
      </c>
      <c r="Z646" s="7">
        <v>2011</v>
      </c>
      <c r="AA646" s="7">
        <v>2012</v>
      </c>
      <c r="AB646" s="70">
        <v>700</v>
      </c>
      <c r="AC646" s="7">
        <v>6</v>
      </c>
      <c r="AD646" s="7">
        <v>1</v>
      </c>
      <c r="AE646" s="67">
        <v>2062</v>
      </c>
      <c r="AF646" s="67">
        <v>1292</v>
      </c>
      <c r="AG646" s="127">
        <f t="shared" si="10"/>
        <v>0.61478831246273102</v>
      </c>
    </row>
    <row r="647" spans="1:33" x14ac:dyDescent="0.3">
      <c r="A647" s="7">
        <v>294</v>
      </c>
      <c r="B647" s="7">
        <v>1</v>
      </c>
      <c r="C647" s="7" t="s">
        <v>251</v>
      </c>
      <c r="D647" s="7">
        <v>1998</v>
      </c>
      <c r="E647" s="7">
        <v>1999</v>
      </c>
      <c r="F647" s="70">
        <v>400</v>
      </c>
      <c r="G647" s="7">
        <v>10</v>
      </c>
      <c r="H647" s="7">
        <v>0</v>
      </c>
      <c r="I647" s="77">
        <v>451</v>
      </c>
      <c r="J647" s="77">
        <v>753</v>
      </c>
      <c r="K647" s="119" t="s">
        <v>95</v>
      </c>
      <c r="L647" s="7">
        <v>77</v>
      </c>
      <c r="M647" s="7">
        <v>1</v>
      </c>
      <c r="N647" s="7" t="s">
        <v>266</v>
      </c>
      <c r="O647" s="7">
        <v>2001</v>
      </c>
      <c r="P647" s="7">
        <v>2002</v>
      </c>
      <c r="Q647" s="70">
        <v>285</v>
      </c>
      <c r="R647" s="7">
        <v>10</v>
      </c>
      <c r="S647" s="7">
        <v>0</v>
      </c>
      <c r="T647" s="77">
        <v>3407</v>
      </c>
      <c r="U647" s="77">
        <v>4110</v>
      </c>
      <c r="V647" s="119" t="s">
        <v>95</v>
      </c>
      <c r="W647" s="7">
        <v>482</v>
      </c>
      <c r="X647" s="7">
        <v>1</v>
      </c>
      <c r="Y647" s="7" t="s">
        <v>384</v>
      </c>
      <c r="Z647" s="7">
        <v>2004</v>
      </c>
      <c r="AA647" s="7">
        <v>2005</v>
      </c>
      <c r="AB647" s="70">
        <v>633</v>
      </c>
      <c r="AC647" s="7">
        <v>10</v>
      </c>
      <c r="AD647" s="7">
        <v>1</v>
      </c>
      <c r="AE647" s="77">
        <v>4267</v>
      </c>
      <c r="AF647" s="77">
        <v>2674</v>
      </c>
      <c r="AG647" s="127">
        <f t="shared" si="10"/>
        <v>0.61475291744705374</v>
      </c>
    </row>
    <row r="648" spans="1:33" x14ac:dyDescent="0.3">
      <c r="A648" s="7">
        <v>294</v>
      </c>
      <c r="B648" s="7">
        <v>1</v>
      </c>
      <c r="C648" s="7" t="s">
        <v>251</v>
      </c>
      <c r="D648" s="7">
        <v>1999</v>
      </c>
      <c r="E648" s="7">
        <v>2000</v>
      </c>
      <c r="F648" s="70">
        <v>499</v>
      </c>
      <c r="G648" s="7">
        <v>3</v>
      </c>
      <c r="H648" s="7">
        <v>1</v>
      </c>
      <c r="I648" s="77">
        <v>682</v>
      </c>
      <c r="J648" s="77">
        <v>436</v>
      </c>
      <c r="K648" s="119" t="s">
        <v>95</v>
      </c>
      <c r="L648" s="7">
        <v>84</v>
      </c>
      <c r="M648" s="7">
        <v>1</v>
      </c>
      <c r="N648" s="7" t="s">
        <v>267</v>
      </c>
      <c r="O648" s="7">
        <v>2001</v>
      </c>
      <c r="P648" s="7">
        <v>2002</v>
      </c>
      <c r="Q648" s="70">
        <v>350</v>
      </c>
      <c r="R648" s="7">
        <v>10</v>
      </c>
      <c r="S648" s="7">
        <v>0</v>
      </c>
      <c r="T648" s="77">
        <v>598</v>
      </c>
      <c r="U648" s="77">
        <v>884</v>
      </c>
      <c r="V648" s="119" t="s">
        <v>95</v>
      </c>
      <c r="W648" s="7">
        <v>513</v>
      </c>
      <c r="X648" s="7">
        <v>1</v>
      </c>
      <c r="Y648" s="7" t="s">
        <v>972</v>
      </c>
      <c r="Z648" s="7">
        <v>2005</v>
      </c>
      <c r="AA648" s="7">
        <v>2006</v>
      </c>
      <c r="AB648" s="70">
        <v>1500</v>
      </c>
      <c r="AC648" s="7">
        <v>10</v>
      </c>
      <c r="AD648" s="10">
        <v>1</v>
      </c>
      <c r="AE648" s="67">
        <v>134</v>
      </c>
      <c r="AF648" s="67">
        <v>84</v>
      </c>
      <c r="AG648" s="127">
        <f t="shared" si="10"/>
        <v>0.61467889908256879</v>
      </c>
    </row>
    <row r="649" spans="1:33" x14ac:dyDescent="0.3">
      <c r="A649" s="7">
        <v>294</v>
      </c>
      <c r="B649" s="7">
        <v>1</v>
      </c>
      <c r="C649" s="7" t="s">
        <v>251</v>
      </c>
      <c r="D649" s="7">
        <v>2001</v>
      </c>
      <c r="E649" s="7">
        <v>2003</v>
      </c>
      <c r="F649" s="70">
        <v>837.38</v>
      </c>
      <c r="G649" s="7">
        <v>5</v>
      </c>
      <c r="H649" s="7">
        <v>1</v>
      </c>
      <c r="I649" s="77">
        <v>437</v>
      </c>
      <c r="J649" s="77">
        <v>195</v>
      </c>
      <c r="K649" s="119" t="s">
        <v>95</v>
      </c>
      <c r="L649" s="7">
        <v>88</v>
      </c>
      <c r="M649" s="7">
        <v>1</v>
      </c>
      <c r="N649" s="7" t="s">
        <v>238</v>
      </c>
      <c r="O649" s="7">
        <v>2001</v>
      </c>
      <c r="P649" s="7">
        <v>2002</v>
      </c>
      <c r="Q649" s="70">
        <v>450</v>
      </c>
      <c r="R649" s="7">
        <v>10</v>
      </c>
      <c r="S649" s="7">
        <v>1</v>
      </c>
      <c r="T649" s="77">
        <v>3144</v>
      </c>
      <c r="U649" s="77">
        <v>2987</v>
      </c>
      <c r="V649" s="119" t="s">
        <v>95</v>
      </c>
      <c r="W649" s="7">
        <v>271</v>
      </c>
      <c r="X649" s="7">
        <v>1</v>
      </c>
      <c r="Y649" s="7" t="s">
        <v>420</v>
      </c>
      <c r="Z649" s="7">
        <v>1995</v>
      </c>
      <c r="AA649" s="7">
        <v>1996</v>
      </c>
      <c r="AB649" s="70">
        <v>444.18</v>
      </c>
      <c r="AC649" s="7">
        <v>5</v>
      </c>
      <c r="AD649" s="7">
        <v>1</v>
      </c>
      <c r="AE649" s="77">
        <v>11236</v>
      </c>
      <c r="AF649" s="77">
        <v>7051</v>
      </c>
      <c r="AG649" s="127">
        <f t="shared" si="10"/>
        <v>0.61442554820364192</v>
      </c>
    </row>
    <row r="650" spans="1:33" x14ac:dyDescent="0.3">
      <c r="A650" s="7">
        <v>294</v>
      </c>
      <c r="B650" s="7">
        <v>1</v>
      </c>
      <c r="C650" s="7" t="s">
        <v>251</v>
      </c>
      <c r="D650" s="7">
        <v>2006</v>
      </c>
      <c r="E650" s="10">
        <v>2008</v>
      </c>
      <c r="F650" s="70">
        <v>1400</v>
      </c>
      <c r="G650" s="10">
        <v>10</v>
      </c>
      <c r="H650" s="7">
        <v>0</v>
      </c>
      <c r="I650" s="67">
        <v>522</v>
      </c>
      <c r="J650" s="67">
        <v>869</v>
      </c>
      <c r="K650" s="119" t="s">
        <v>95</v>
      </c>
      <c r="L650" s="7">
        <v>91</v>
      </c>
      <c r="M650" s="7">
        <v>1</v>
      </c>
      <c r="N650" s="7" t="s">
        <v>239</v>
      </c>
      <c r="O650" s="7">
        <v>2001</v>
      </c>
      <c r="P650" s="7">
        <v>2002</v>
      </c>
      <c r="Q650" s="70">
        <v>200</v>
      </c>
      <c r="R650" s="7">
        <v>10</v>
      </c>
      <c r="S650" s="7">
        <v>1</v>
      </c>
      <c r="T650" s="77">
        <v>287</v>
      </c>
      <c r="U650" s="77">
        <v>280</v>
      </c>
      <c r="V650" s="119" t="s">
        <v>95</v>
      </c>
      <c r="W650" s="7">
        <v>2534</v>
      </c>
      <c r="X650" s="7">
        <v>1</v>
      </c>
      <c r="Y650" s="7" t="s">
        <v>658</v>
      </c>
      <c r="Z650" s="7">
        <v>2006</v>
      </c>
      <c r="AA650" s="10">
        <v>2007</v>
      </c>
      <c r="AB650" s="70">
        <v>700</v>
      </c>
      <c r="AC650" s="10">
        <v>5</v>
      </c>
      <c r="AD650" s="7">
        <v>1</v>
      </c>
      <c r="AE650" s="67">
        <v>1409</v>
      </c>
      <c r="AF650" s="67">
        <v>885</v>
      </c>
      <c r="AG650" s="127">
        <f t="shared" si="10"/>
        <v>0.61421098517872708</v>
      </c>
    </row>
    <row r="651" spans="1:33" x14ac:dyDescent="0.3">
      <c r="A651" s="7">
        <v>294</v>
      </c>
      <c r="B651" s="7">
        <v>1</v>
      </c>
      <c r="C651" s="7" t="s">
        <v>251</v>
      </c>
      <c r="D651" s="68">
        <v>2007</v>
      </c>
      <c r="E651" s="73">
        <v>2008</v>
      </c>
      <c r="F651" s="66">
        <v>1077</v>
      </c>
      <c r="G651" s="7">
        <v>7</v>
      </c>
      <c r="H651" s="67">
        <v>1</v>
      </c>
      <c r="I651" s="67">
        <v>453</v>
      </c>
      <c r="J651" s="77">
        <v>310</v>
      </c>
      <c r="K651" s="119" t="s">
        <v>95</v>
      </c>
      <c r="L651" s="7">
        <v>93</v>
      </c>
      <c r="M651" s="7">
        <v>1</v>
      </c>
      <c r="N651" s="7" t="s">
        <v>268</v>
      </c>
      <c r="O651" s="7">
        <v>2001</v>
      </c>
      <c r="P651" s="7">
        <v>2002</v>
      </c>
      <c r="Q651" s="70">
        <v>126</v>
      </c>
      <c r="R651" s="7">
        <v>10</v>
      </c>
      <c r="S651" s="7">
        <v>0</v>
      </c>
      <c r="T651" s="77">
        <v>312</v>
      </c>
      <c r="U651" s="77">
        <v>365</v>
      </c>
      <c r="V651" s="119" t="s">
        <v>95</v>
      </c>
      <c r="W651" s="7">
        <v>411</v>
      </c>
      <c r="X651" s="7">
        <v>1</v>
      </c>
      <c r="Y651" s="7" t="s">
        <v>380</v>
      </c>
      <c r="Z651" s="7">
        <v>2001</v>
      </c>
      <c r="AA651" s="7">
        <v>2002</v>
      </c>
      <c r="AB651" s="70">
        <v>325.22000000000003</v>
      </c>
      <c r="AC651" s="7">
        <v>10</v>
      </c>
      <c r="AD651" s="7">
        <v>1</v>
      </c>
      <c r="AE651" s="77">
        <v>199</v>
      </c>
      <c r="AF651" s="77">
        <v>125</v>
      </c>
      <c r="AG651" s="127">
        <f t="shared" si="10"/>
        <v>0.61419753086419748</v>
      </c>
    </row>
    <row r="652" spans="1:33" x14ac:dyDescent="0.3">
      <c r="A652" s="7">
        <v>297</v>
      </c>
      <c r="B652" s="7">
        <v>1</v>
      </c>
      <c r="C652" s="7" t="s">
        <v>275</v>
      </c>
      <c r="D652" s="7">
        <v>1992</v>
      </c>
      <c r="E652" s="7">
        <v>1993</v>
      </c>
      <c r="F652" s="70">
        <v>164.82</v>
      </c>
      <c r="G652" s="7">
        <v>5</v>
      </c>
      <c r="H652" s="7">
        <v>1</v>
      </c>
      <c r="I652" s="77" t="s">
        <v>763</v>
      </c>
      <c r="J652" s="77" t="s">
        <v>763</v>
      </c>
      <c r="K652" s="119" t="s">
        <v>95</v>
      </c>
      <c r="L652" s="7">
        <v>94</v>
      </c>
      <c r="M652" s="7">
        <v>1</v>
      </c>
      <c r="N652" s="7" t="s">
        <v>368</v>
      </c>
      <c r="O652" s="7">
        <v>2001</v>
      </c>
      <c r="P652" s="7">
        <v>2002</v>
      </c>
      <c r="Q652" s="70">
        <v>97</v>
      </c>
      <c r="R652" s="7">
        <v>10</v>
      </c>
      <c r="S652" s="7">
        <v>1</v>
      </c>
      <c r="T652" s="77">
        <v>1578</v>
      </c>
      <c r="U652" s="77">
        <v>995</v>
      </c>
      <c r="V652" s="119" t="s">
        <v>95</v>
      </c>
      <c r="W652" s="7">
        <v>682</v>
      </c>
      <c r="X652" s="7">
        <v>1</v>
      </c>
      <c r="Y652" s="7" t="s">
        <v>336</v>
      </c>
      <c r="Z652" s="7">
        <v>1997</v>
      </c>
      <c r="AA652" s="7">
        <v>1998</v>
      </c>
      <c r="AB652" s="70">
        <v>315</v>
      </c>
      <c r="AC652" s="7">
        <v>10</v>
      </c>
      <c r="AD652" s="7">
        <v>1</v>
      </c>
      <c r="AE652" s="77">
        <v>597</v>
      </c>
      <c r="AF652" s="77">
        <v>375</v>
      </c>
      <c r="AG652" s="127">
        <f t="shared" si="10"/>
        <v>0.61419753086419748</v>
      </c>
    </row>
    <row r="653" spans="1:33" x14ac:dyDescent="0.3">
      <c r="A653" s="7">
        <v>297</v>
      </c>
      <c r="B653" s="7">
        <v>1</v>
      </c>
      <c r="C653" s="7" t="s">
        <v>275</v>
      </c>
      <c r="D653" s="7">
        <v>1996</v>
      </c>
      <c r="E653" s="7">
        <v>1997</v>
      </c>
      <c r="F653" s="70">
        <v>166.05</v>
      </c>
      <c r="G653" s="7">
        <v>10</v>
      </c>
      <c r="H653" s="7">
        <v>0</v>
      </c>
      <c r="I653" s="77">
        <v>476</v>
      </c>
      <c r="J653" s="77">
        <v>536</v>
      </c>
      <c r="K653" s="119" t="s">
        <v>95</v>
      </c>
      <c r="L653" s="7">
        <v>97</v>
      </c>
      <c r="M653" s="7">
        <v>1</v>
      </c>
      <c r="N653" s="7" t="s">
        <v>411</v>
      </c>
      <c r="O653" s="7">
        <v>2001</v>
      </c>
      <c r="P653" s="7">
        <v>2002</v>
      </c>
      <c r="Q653" s="70">
        <v>250</v>
      </c>
      <c r="R653" s="7">
        <v>10</v>
      </c>
      <c r="S653" s="7">
        <v>1</v>
      </c>
      <c r="T653" s="77">
        <v>629</v>
      </c>
      <c r="U653" s="77">
        <v>315</v>
      </c>
      <c r="V653" s="119" t="s">
        <v>95</v>
      </c>
      <c r="W653" s="7">
        <v>23</v>
      </c>
      <c r="X653" s="7">
        <v>1</v>
      </c>
      <c r="Y653" s="7" t="s">
        <v>516</v>
      </c>
      <c r="Z653" s="68">
        <v>2007</v>
      </c>
      <c r="AA653" s="73">
        <v>2008</v>
      </c>
      <c r="AB653" s="66">
        <v>1000</v>
      </c>
      <c r="AC653" s="7">
        <v>5</v>
      </c>
      <c r="AD653" s="67">
        <v>1</v>
      </c>
      <c r="AE653" s="67">
        <v>1600</v>
      </c>
      <c r="AF653" s="77">
        <v>1006</v>
      </c>
      <c r="AG653" s="127">
        <f t="shared" si="10"/>
        <v>0.61396776669224862</v>
      </c>
    </row>
    <row r="654" spans="1:33" x14ac:dyDescent="0.3">
      <c r="A654" s="7">
        <v>297</v>
      </c>
      <c r="B654" s="7">
        <v>1</v>
      </c>
      <c r="C654" s="7" t="s">
        <v>275</v>
      </c>
      <c r="D654" s="7">
        <v>1997</v>
      </c>
      <c r="E654" s="7">
        <v>1998</v>
      </c>
      <c r="F654" s="70">
        <v>119.84</v>
      </c>
      <c r="G654" s="7">
        <v>10</v>
      </c>
      <c r="H654" s="7">
        <v>1</v>
      </c>
      <c r="I654" s="77">
        <v>231</v>
      </c>
      <c r="J654" s="77">
        <v>105</v>
      </c>
      <c r="K654" s="119" t="s">
        <v>95</v>
      </c>
      <c r="L654" s="7">
        <v>99</v>
      </c>
      <c r="M654" s="7">
        <v>1</v>
      </c>
      <c r="N654" s="7" t="s">
        <v>315</v>
      </c>
      <c r="O654" s="7">
        <v>2001</v>
      </c>
      <c r="P654" s="7">
        <v>2002</v>
      </c>
      <c r="Q654" s="70">
        <v>1</v>
      </c>
      <c r="R654" s="7">
        <v>10</v>
      </c>
      <c r="S654" s="7">
        <v>1</v>
      </c>
      <c r="T654" s="77">
        <v>639</v>
      </c>
      <c r="U654" s="77">
        <v>317</v>
      </c>
      <c r="V654" s="119" t="s">
        <v>95</v>
      </c>
      <c r="W654" s="7">
        <v>284</v>
      </c>
      <c r="X654" s="7">
        <v>1</v>
      </c>
      <c r="Y654" s="7" t="s">
        <v>376</v>
      </c>
      <c r="Z654" s="68">
        <v>2009</v>
      </c>
      <c r="AA654" s="68">
        <v>2010</v>
      </c>
      <c r="AB654" s="66">
        <v>0</v>
      </c>
      <c r="AC654" s="68">
        <v>10</v>
      </c>
      <c r="AD654" s="67">
        <v>1</v>
      </c>
      <c r="AE654" s="67">
        <v>3200</v>
      </c>
      <c r="AF654" s="67">
        <v>2014</v>
      </c>
      <c r="AG654" s="127">
        <f t="shared" si="10"/>
        <v>0.61373225930187958</v>
      </c>
    </row>
    <row r="655" spans="1:33" x14ac:dyDescent="0.3">
      <c r="A655" s="7">
        <v>297</v>
      </c>
      <c r="B655" s="7">
        <v>1</v>
      </c>
      <c r="C655" s="7" t="s">
        <v>275</v>
      </c>
      <c r="D655" s="7">
        <v>1999</v>
      </c>
      <c r="E655" s="7">
        <v>2000</v>
      </c>
      <c r="F655" s="70">
        <v>325</v>
      </c>
      <c r="G655" s="7">
        <v>10</v>
      </c>
      <c r="H655" s="7">
        <v>1</v>
      </c>
      <c r="I655" s="77">
        <v>222</v>
      </c>
      <c r="J655" s="77">
        <v>142</v>
      </c>
      <c r="K655" s="119" t="s">
        <v>95</v>
      </c>
      <c r="L655" s="7">
        <v>100</v>
      </c>
      <c r="M655" s="7">
        <v>1</v>
      </c>
      <c r="N655" s="7" t="s">
        <v>316</v>
      </c>
      <c r="O655" s="7">
        <v>2001</v>
      </c>
      <c r="P655" s="7">
        <v>2002</v>
      </c>
      <c r="Q655" s="70">
        <v>200</v>
      </c>
      <c r="R655" s="7">
        <v>5</v>
      </c>
      <c r="S655" s="7">
        <v>0</v>
      </c>
      <c r="T655" s="77">
        <v>155</v>
      </c>
      <c r="U655" s="77">
        <v>231</v>
      </c>
      <c r="V655" s="119" t="s">
        <v>95</v>
      </c>
      <c r="W655" s="7">
        <v>94</v>
      </c>
      <c r="X655" s="7">
        <v>1</v>
      </c>
      <c r="Y655" s="7" t="s">
        <v>368</v>
      </c>
      <c r="Z655" s="7">
        <v>2001</v>
      </c>
      <c r="AA655" s="7">
        <v>2002</v>
      </c>
      <c r="AB655" s="70">
        <v>97</v>
      </c>
      <c r="AC655" s="7">
        <v>10</v>
      </c>
      <c r="AD655" s="7">
        <v>1</v>
      </c>
      <c r="AE655" s="77">
        <v>1578</v>
      </c>
      <c r="AF655" s="77">
        <v>995</v>
      </c>
      <c r="AG655" s="127">
        <f t="shared" si="10"/>
        <v>0.61329187718616396</v>
      </c>
    </row>
    <row r="656" spans="1:33" x14ac:dyDescent="0.3">
      <c r="A656" s="7">
        <v>297</v>
      </c>
      <c r="B656" s="7">
        <v>1</v>
      </c>
      <c r="C656" s="7" t="s">
        <v>275</v>
      </c>
      <c r="D656" s="7">
        <v>2001</v>
      </c>
      <c r="E656" s="7">
        <v>2002</v>
      </c>
      <c r="F656" s="70">
        <v>588.07000000000005</v>
      </c>
      <c r="G656" s="7">
        <v>10</v>
      </c>
      <c r="H656" s="7">
        <v>1</v>
      </c>
      <c r="I656" s="77">
        <v>267</v>
      </c>
      <c r="J656" s="77">
        <v>177</v>
      </c>
      <c r="K656" s="119" t="s">
        <v>95</v>
      </c>
      <c r="L656" s="7">
        <v>111</v>
      </c>
      <c r="M656" s="7">
        <v>1</v>
      </c>
      <c r="N656" s="7" t="s">
        <v>469</v>
      </c>
      <c r="O656" s="7">
        <v>2001</v>
      </c>
      <c r="P656" s="7">
        <v>2002</v>
      </c>
      <c r="Q656" s="70">
        <v>240</v>
      </c>
      <c r="R656" s="7">
        <v>10</v>
      </c>
      <c r="S656" s="7">
        <v>1</v>
      </c>
      <c r="T656" s="77">
        <v>1090</v>
      </c>
      <c r="U656" s="77">
        <v>566</v>
      </c>
      <c r="V656" s="119" t="s">
        <v>95</v>
      </c>
      <c r="W656" s="7">
        <v>332</v>
      </c>
      <c r="X656" s="7">
        <v>1</v>
      </c>
      <c r="Y656" s="7" t="s">
        <v>502</v>
      </c>
      <c r="Z656" s="7">
        <v>2001</v>
      </c>
      <c r="AA656" s="7">
        <v>2002</v>
      </c>
      <c r="AB656" s="70">
        <v>126</v>
      </c>
      <c r="AC656" s="7">
        <v>8</v>
      </c>
      <c r="AD656" s="7">
        <v>1</v>
      </c>
      <c r="AE656" s="77">
        <v>1450</v>
      </c>
      <c r="AF656" s="77">
        <v>918</v>
      </c>
      <c r="AG656" s="127">
        <f t="shared" si="10"/>
        <v>0.61233108108108103</v>
      </c>
    </row>
    <row r="657" spans="1:33" x14ac:dyDescent="0.3">
      <c r="A657" s="7">
        <v>297</v>
      </c>
      <c r="B657" s="7">
        <v>1</v>
      </c>
      <c r="C657" s="7" t="s">
        <v>275</v>
      </c>
      <c r="D657" s="7">
        <v>2005</v>
      </c>
      <c r="E657" s="7">
        <v>2006</v>
      </c>
      <c r="F657" s="70">
        <f>1388-837.86</f>
        <v>550.14</v>
      </c>
      <c r="G657" s="7">
        <v>10</v>
      </c>
      <c r="H657" s="10">
        <v>1</v>
      </c>
      <c r="I657" s="67">
        <v>359</v>
      </c>
      <c r="J657" s="67">
        <v>205</v>
      </c>
      <c r="K657" s="119" t="s">
        <v>95</v>
      </c>
      <c r="L657" s="7">
        <v>118</v>
      </c>
      <c r="M657" s="7">
        <v>1</v>
      </c>
      <c r="N657" s="7" t="s">
        <v>413</v>
      </c>
      <c r="O657" s="7">
        <v>2001</v>
      </c>
      <c r="P657" s="7">
        <v>2002</v>
      </c>
      <c r="Q657" s="70">
        <v>315</v>
      </c>
      <c r="R657" s="7">
        <v>5</v>
      </c>
      <c r="S657" s="7">
        <v>0</v>
      </c>
      <c r="T657" s="77">
        <v>671</v>
      </c>
      <c r="U657" s="77">
        <v>701</v>
      </c>
      <c r="V657" s="119" t="s">
        <v>95</v>
      </c>
      <c r="W657" s="7">
        <v>535</v>
      </c>
      <c r="X657" s="7">
        <v>1</v>
      </c>
      <c r="Y657" s="7" t="s">
        <v>523</v>
      </c>
      <c r="Z657" s="7">
        <v>2006</v>
      </c>
      <c r="AA657" s="10">
        <v>2008</v>
      </c>
      <c r="AB657" s="70">
        <v>440.84</v>
      </c>
      <c r="AC657" s="10">
        <v>9</v>
      </c>
      <c r="AD657" s="7">
        <v>1</v>
      </c>
      <c r="AE657" s="67">
        <v>26638</v>
      </c>
      <c r="AF657" s="67">
        <v>16870</v>
      </c>
      <c r="AG657" s="127">
        <f t="shared" si="10"/>
        <v>0.61225521743127698</v>
      </c>
    </row>
    <row r="658" spans="1:33" x14ac:dyDescent="0.3">
      <c r="A658" s="7">
        <v>297</v>
      </c>
      <c r="B658" s="7">
        <v>1</v>
      </c>
      <c r="C658" s="7" t="s">
        <v>275</v>
      </c>
      <c r="D658" s="7">
        <v>2014</v>
      </c>
      <c r="E658" s="7">
        <v>2015</v>
      </c>
      <c r="F658" s="7">
        <v>1217.5</v>
      </c>
      <c r="G658" s="7">
        <v>10</v>
      </c>
      <c r="H658" s="7">
        <v>1</v>
      </c>
      <c r="I658" s="77">
        <v>642</v>
      </c>
      <c r="J658" s="77">
        <v>270</v>
      </c>
      <c r="K658" s="119" t="s">
        <v>95</v>
      </c>
      <c r="L658" s="7">
        <v>129</v>
      </c>
      <c r="M658" s="7">
        <v>1</v>
      </c>
      <c r="N658" s="7" t="s">
        <v>242</v>
      </c>
      <c r="O658" s="7">
        <v>2001</v>
      </c>
      <c r="P658" s="7">
        <v>2002</v>
      </c>
      <c r="Q658" s="70">
        <v>300</v>
      </c>
      <c r="R658" s="7">
        <v>10</v>
      </c>
      <c r="S658" s="7">
        <v>0</v>
      </c>
      <c r="T658" s="77">
        <v>818</v>
      </c>
      <c r="U658" s="77">
        <v>912</v>
      </c>
      <c r="V658" s="119" t="s">
        <v>95</v>
      </c>
      <c r="W658" s="7">
        <v>750</v>
      </c>
      <c r="X658" s="7">
        <v>1</v>
      </c>
      <c r="Y658" s="7" t="s">
        <v>349</v>
      </c>
      <c r="Z658" s="68">
        <v>2007</v>
      </c>
      <c r="AA658" s="73">
        <v>2008</v>
      </c>
      <c r="AB658" s="66">
        <v>344</v>
      </c>
      <c r="AC658" s="7">
        <v>6</v>
      </c>
      <c r="AD658" s="67">
        <v>1</v>
      </c>
      <c r="AE658" s="67">
        <v>2369</v>
      </c>
      <c r="AF658" s="77">
        <v>1503</v>
      </c>
      <c r="AG658" s="127">
        <f t="shared" si="10"/>
        <v>0.61182851239669422</v>
      </c>
    </row>
    <row r="659" spans="1:33" x14ac:dyDescent="0.3">
      <c r="A659" s="7">
        <v>299</v>
      </c>
      <c r="B659" s="7">
        <v>1</v>
      </c>
      <c r="C659" s="7" t="s">
        <v>377</v>
      </c>
      <c r="D659" s="7">
        <v>1994</v>
      </c>
      <c r="E659" s="7">
        <v>1995</v>
      </c>
      <c r="F659" s="70">
        <v>220</v>
      </c>
      <c r="G659" s="7">
        <v>5</v>
      </c>
      <c r="H659" s="7">
        <v>1</v>
      </c>
      <c r="I659" s="77">
        <v>1504</v>
      </c>
      <c r="J659" s="77">
        <v>1212</v>
      </c>
      <c r="K659" s="119" t="s">
        <v>95</v>
      </c>
      <c r="L659" s="7">
        <v>138</v>
      </c>
      <c r="M659" s="7">
        <v>1</v>
      </c>
      <c r="N659" s="7" t="s">
        <v>243</v>
      </c>
      <c r="O659" s="7">
        <v>2001</v>
      </c>
      <c r="P659" s="7">
        <v>2002</v>
      </c>
      <c r="Q659" s="70">
        <v>439</v>
      </c>
      <c r="R659" s="7">
        <v>5</v>
      </c>
      <c r="S659" s="7">
        <v>0</v>
      </c>
      <c r="T659" s="77">
        <v>1984</v>
      </c>
      <c r="U659" s="77">
        <v>2292</v>
      </c>
      <c r="V659" s="119" t="s">
        <v>95</v>
      </c>
      <c r="W659" s="7">
        <v>333</v>
      </c>
      <c r="X659" s="7">
        <v>1</v>
      </c>
      <c r="Y659" s="7" t="s">
        <v>278</v>
      </c>
      <c r="Z659" s="7">
        <v>1994</v>
      </c>
      <c r="AA659" s="7">
        <v>1995</v>
      </c>
      <c r="AB659" s="70">
        <v>432.2</v>
      </c>
      <c r="AC659" s="7">
        <v>5</v>
      </c>
      <c r="AD659" s="7">
        <v>1</v>
      </c>
      <c r="AE659" s="77">
        <v>608</v>
      </c>
      <c r="AF659" s="77">
        <v>386</v>
      </c>
      <c r="AG659" s="127">
        <f t="shared" si="10"/>
        <v>0.61167002012072436</v>
      </c>
    </row>
    <row r="660" spans="1:33" x14ac:dyDescent="0.3">
      <c r="A660" s="7">
        <v>299</v>
      </c>
      <c r="B660" s="7">
        <v>1</v>
      </c>
      <c r="C660" s="7" t="s">
        <v>377</v>
      </c>
      <c r="D660" s="7">
        <v>1996</v>
      </c>
      <c r="E660" s="7">
        <v>1997</v>
      </c>
      <c r="F660" s="70">
        <v>226.38</v>
      </c>
      <c r="G660" s="7">
        <v>5</v>
      </c>
      <c r="H660" s="7">
        <v>0</v>
      </c>
      <c r="I660" s="77">
        <v>1169</v>
      </c>
      <c r="J660" s="77">
        <v>1701</v>
      </c>
      <c r="K660" s="119" t="s">
        <v>95</v>
      </c>
      <c r="L660" s="7">
        <v>138</v>
      </c>
      <c r="M660" s="7">
        <v>1</v>
      </c>
      <c r="N660" s="7" t="s">
        <v>243</v>
      </c>
      <c r="O660" s="7">
        <v>2001</v>
      </c>
      <c r="P660" s="7">
        <v>2003</v>
      </c>
      <c r="Q660" s="70">
        <v>126</v>
      </c>
      <c r="R660" s="7">
        <v>10</v>
      </c>
      <c r="S660" s="7">
        <v>0</v>
      </c>
      <c r="T660" s="77">
        <v>1984</v>
      </c>
      <c r="U660" s="77">
        <v>2292</v>
      </c>
      <c r="V660" s="119" t="s">
        <v>95</v>
      </c>
      <c r="W660" s="7">
        <v>2364</v>
      </c>
      <c r="X660" s="7">
        <v>1</v>
      </c>
      <c r="Y660" s="7" t="s">
        <v>482</v>
      </c>
      <c r="Z660" s="7">
        <v>2003</v>
      </c>
      <c r="AA660" s="7">
        <v>2004</v>
      </c>
      <c r="AB660" s="70">
        <v>294</v>
      </c>
      <c r="AC660" s="7">
        <v>10</v>
      </c>
      <c r="AD660" s="7">
        <v>1</v>
      </c>
      <c r="AE660" s="77">
        <v>608</v>
      </c>
      <c r="AF660" s="77">
        <v>386</v>
      </c>
      <c r="AG660" s="127">
        <f t="shared" si="10"/>
        <v>0.61167002012072436</v>
      </c>
    </row>
    <row r="661" spans="1:33" x14ac:dyDescent="0.3">
      <c r="A661" s="7">
        <v>299</v>
      </c>
      <c r="B661" s="7">
        <v>1</v>
      </c>
      <c r="C661" s="7" t="s">
        <v>377</v>
      </c>
      <c r="D661" s="7">
        <v>1998</v>
      </c>
      <c r="E661" s="7">
        <v>1999</v>
      </c>
      <c r="F661" s="70">
        <v>350</v>
      </c>
      <c r="G661" s="7">
        <v>5</v>
      </c>
      <c r="H661" s="7">
        <v>1</v>
      </c>
      <c r="I661" s="77">
        <v>1429</v>
      </c>
      <c r="J661" s="77">
        <v>828</v>
      </c>
      <c r="K661" s="119" t="s">
        <v>95</v>
      </c>
      <c r="L661" s="7">
        <v>146</v>
      </c>
      <c r="M661" s="7">
        <v>1</v>
      </c>
      <c r="N661" s="7" t="s">
        <v>369</v>
      </c>
      <c r="O661" s="7">
        <v>2001</v>
      </c>
      <c r="P661" s="7">
        <v>2002</v>
      </c>
      <c r="Q661" s="70">
        <v>250</v>
      </c>
      <c r="R661" s="7">
        <v>5</v>
      </c>
      <c r="S661" s="7">
        <v>1</v>
      </c>
      <c r="T661" s="77">
        <v>601</v>
      </c>
      <c r="U661" s="77">
        <v>396</v>
      </c>
      <c r="V661" s="119" t="s">
        <v>95</v>
      </c>
      <c r="W661" s="7">
        <v>883</v>
      </c>
      <c r="X661" s="7">
        <v>1</v>
      </c>
      <c r="Y661" s="7" t="s">
        <v>361</v>
      </c>
      <c r="Z661" s="68">
        <v>2009</v>
      </c>
      <c r="AA661" s="68">
        <v>2010</v>
      </c>
      <c r="AB661" s="66">
        <v>395</v>
      </c>
      <c r="AC661" s="68">
        <v>5</v>
      </c>
      <c r="AD661" s="67">
        <v>1</v>
      </c>
      <c r="AE661" s="67">
        <v>1070</v>
      </c>
      <c r="AF661" s="67">
        <v>680</v>
      </c>
      <c r="AG661" s="127">
        <f t="shared" si="10"/>
        <v>0.61142857142857143</v>
      </c>
    </row>
    <row r="662" spans="1:33" x14ac:dyDescent="0.3">
      <c r="A662" s="7">
        <v>299</v>
      </c>
      <c r="B662" s="7">
        <v>1</v>
      </c>
      <c r="C662" s="7" t="s">
        <v>377</v>
      </c>
      <c r="D662" s="7">
        <v>1998</v>
      </c>
      <c r="E662" s="7">
        <v>2000</v>
      </c>
      <c r="F662" s="70">
        <v>188.62</v>
      </c>
      <c r="G662" s="7">
        <v>4</v>
      </c>
      <c r="H662" s="7">
        <v>1</v>
      </c>
      <c r="I662" s="77">
        <v>1429</v>
      </c>
      <c r="J662" s="77">
        <v>828</v>
      </c>
      <c r="K662" s="119" t="s">
        <v>95</v>
      </c>
      <c r="L662" s="7">
        <v>166</v>
      </c>
      <c r="M662" s="7">
        <v>1</v>
      </c>
      <c r="N662" s="7" t="s">
        <v>541</v>
      </c>
      <c r="O662" s="7">
        <v>2001</v>
      </c>
      <c r="P662" s="7">
        <v>2002</v>
      </c>
      <c r="Q662" s="70">
        <v>340</v>
      </c>
      <c r="R662" s="7">
        <v>10</v>
      </c>
      <c r="S662" s="7">
        <v>0</v>
      </c>
      <c r="T662" s="77">
        <v>952</v>
      </c>
      <c r="U662" s="77">
        <v>1253</v>
      </c>
      <c r="V662" s="119" t="s">
        <v>95</v>
      </c>
      <c r="W662" s="7">
        <v>345</v>
      </c>
      <c r="X662" s="7">
        <v>1</v>
      </c>
      <c r="Y662" s="7" t="s">
        <v>423</v>
      </c>
      <c r="Z662" s="7">
        <v>1996</v>
      </c>
      <c r="AA662" s="7">
        <v>1997</v>
      </c>
      <c r="AB662" s="70">
        <v>315</v>
      </c>
      <c r="AC662" s="7">
        <v>7</v>
      </c>
      <c r="AD662" s="7">
        <v>1</v>
      </c>
      <c r="AE662" s="77">
        <v>2772</v>
      </c>
      <c r="AF662" s="77">
        <v>1763</v>
      </c>
      <c r="AG662" s="127">
        <f t="shared" si="10"/>
        <v>0.61124586549062843</v>
      </c>
    </row>
    <row r="663" spans="1:33" x14ac:dyDescent="0.3">
      <c r="A663" s="7">
        <v>299</v>
      </c>
      <c r="B663" s="7">
        <v>1</v>
      </c>
      <c r="C663" s="7" t="s">
        <v>377</v>
      </c>
      <c r="D663" s="7">
        <v>2001</v>
      </c>
      <c r="E663" s="7">
        <v>2002</v>
      </c>
      <c r="F663" s="70">
        <v>260</v>
      </c>
      <c r="G663" s="7">
        <v>10</v>
      </c>
      <c r="H663" s="7">
        <v>0</v>
      </c>
      <c r="I663" s="77">
        <v>400</v>
      </c>
      <c r="J663" s="77">
        <v>977</v>
      </c>
      <c r="K663" s="119" t="s">
        <v>95</v>
      </c>
      <c r="L663" s="7">
        <v>173</v>
      </c>
      <c r="M663" s="7">
        <v>1</v>
      </c>
      <c r="N663" s="7" t="s">
        <v>370</v>
      </c>
      <c r="O663" s="7">
        <v>2001</v>
      </c>
      <c r="P663" s="7">
        <v>2002</v>
      </c>
      <c r="Q663" s="70">
        <v>610</v>
      </c>
      <c r="R663" s="7">
        <v>10</v>
      </c>
      <c r="S663" s="7">
        <v>1</v>
      </c>
      <c r="T663" s="77">
        <v>503</v>
      </c>
      <c r="U663" s="77">
        <v>163</v>
      </c>
      <c r="V663" s="119" t="s">
        <v>95</v>
      </c>
      <c r="W663" s="7">
        <v>323</v>
      </c>
      <c r="X663" s="7">
        <v>2</v>
      </c>
      <c r="Y663" s="7" t="s">
        <v>550</v>
      </c>
      <c r="Z663" s="7">
        <v>2010</v>
      </c>
      <c r="AA663" s="68">
        <v>2011</v>
      </c>
      <c r="AB663" s="66">
        <v>1700</v>
      </c>
      <c r="AC663" s="68">
        <v>5</v>
      </c>
      <c r="AD663" s="67">
        <v>1</v>
      </c>
      <c r="AE663" s="67">
        <v>88</v>
      </c>
      <c r="AF663" s="67">
        <v>56</v>
      </c>
      <c r="AG663" s="127">
        <f t="shared" si="10"/>
        <v>0.61111111111111116</v>
      </c>
    </row>
    <row r="664" spans="1:33" x14ac:dyDescent="0.3">
      <c r="A664" s="7">
        <v>299</v>
      </c>
      <c r="B664" s="7">
        <v>1</v>
      </c>
      <c r="C664" s="7" t="s">
        <v>377</v>
      </c>
      <c r="D664" s="7">
        <v>2002</v>
      </c>
      <c r="E664" s="7">
        <v>2003</v>
      </c>
      <c r="F664" s="70">
        <v>718.3</v>
      </c>
      <c r="G664" s="7">
        <v>5</v>
      </c>
      <c r="H664" s="7">
        <v>1</v>
      </c>
      <c r="I664" s="77">
        <v>1244</v>
      </c>
      <c r="J664" s="77">
        <v>770</v>
      </c>
      <c r="K664" s="119" t="s">
        <v>95</v>
      </c>
      <c r="L664" s="7">
        <v>177</v>
      </c>
      <c r="M664" s="7">
        <v>1</v>
      </c>
      <c r="N664" s="7" t="s">
        <v>371</v>
      </c>
      <c r="O664" s="7">
        <v>2001</v>
      </c>
      <c r="P664" s="7">
        <v>2002</v>
      </c>
      <c r="Q664" s="70">
        <v>415</v>
      </c>
      <c r="R664" s="7">
        <v>10</v>
      </c>
      <c r="S664" s="7">
        <v>1</v>
      </c>
      <c r="T664" s="77">
        <v>1079</v>
      </c>
      <c r="U664" s="77">
        <v>829</v>
      </c>
      <c r="V664" s="119" t="s">
        <v>95</v>
      </c>
      <c r="W664" s="7">
        <v>850</v>
      </c>
      <c r="X664" s="7">
        <v>1</v>
      </c>
      <c r="Y664" s="7" t="s">
        <v>437</v>
      </c>
      <c r="Z664" s="7">
        <v>2001</v>
      </c>
      <c r="AA664" s="7">
        <v>2002</v>
      </c>
      <c r="AB664" s="70">
        <v>500</v>
      </c>
      <c r="AC664" s="7">
        <v>5</v>
      </c>
      <c r="AD664" s="7">
        <v>1</v>
      </c>
      <c r="AE664" s="77">
        <v>121</v>
      </c>
      <c r="AF664" s="77">
        <v>77</v>
      </c>
      <c r="AG664" s="127">
        <f t="shared" si="10"/>
        <v>0.61111111111111116</v>
      </c>
    </row>
    <row r="665" spans="1:33" x14ac:dyDescent="0.3">
      <c r="A665" s="7">
        <v>299</v>
      </c>
      <c r="B665" s="7">
        <v>1</v>
      </c>
      <c r="C665" s="7" t="s">
        <v>377</v>
      </c>
      <c r="D665" s="68">
        <v>2007</v>
      </c>
      <c r="E665" s="73">
        <v>2008</v>
      </c>
      <c r="F665" s="66">
        <v>725.96</v>
      </c>
      <c r="G665" s="7">
        <v>5</v>
      </c>
      <c r="H665" s="67">
        <v>1</v>
      </c>
      <c r="I665" s="67">
        <v>531</v>
      </c>
      <c r="J665" s="77">
        <v>356</v>
      </c>
      <c r="K665" s="119" t="s">
        <v>95</v>
      </c>
      <c r="L665" s="7">
        <v>181</v>
      </c>
      <c r="M665" s="7">
        <v>1</v>
      </c>
      <c r="N665" s="7" t="s">
        <v>470</v>
      </c>
      <c r="O665" s="7">
        <v>2001</v>
      </c>
      <c r="P665" s="7">
        <v>2002</v>
      </c>
      <c r="Q665" s="70">
        <v>195</v>
      </c>
      <c r="R665" s="7">
        <v>10</v>
      </c>
      <c r="S665" s="7">
        <v>1</v>
      </c>
      <c r="T665" s="77">
        <v>3859</v>
      </c>
      <c r="U665" s="77">
        <v>3123</v>
      </c>
      <c r="V665" s="119" t="s">
        <v>95</v>
      </c>
      <c r="W665" s="7">
        <v>741</v>
      </c>
      <c r="X665" s="7">
        <v>1</v>
      </c>
      <c r="Y665" s="7" t="s">
        <v>347</v>
      </c>
      <c r="Z665" s="7">
        <v>1997</v>
      </c>
      <c r="AA665" s="7">
        <v>1999</v>
      </c>
      <c r="AB665" s="70">
        <v>315</v>
      </c>
      <c r="AC665" s="7">
        <v>10</v>
      </c>
      <c r="AD665" s="7">
        <v>1</v>
      </c>
      <c r="AE665" s="77">
        <v>529</v>
      </c>
      <c r="AF665" s="77">
        <v>337</v>
      </c>
      <c r="AG665" s="127">
        <f t="shared" si="10"/>
        <v>0.61085450346420322</v>
      </c>
    </row>
    <row r="666" spans="1:33" x14ac:dyDescent="0.3">
      <c r="A666" s="7">
        <v>299</v>
      </c>
      <c r="B666" s="7">
        <v>1</v>
      </c>
      <c r="C666" s="7" t="s">
        <v>377</v>
      </c>
      <c r="D666" s="7">
        <v>2011</v>
      </c>
      <c r="E666" s="7">
        <v>2013</v>
      </c>
      <c r="F666" s="7">
        <v>725.96</v>
      </c>
      <c r="G666" s="7">
        <v>5</v>
      </c>
      <c r="H666" s="7">
        <v>1</v>
      </c>
      <c r="I666" s="77">
        <v>727</v>
      </c>
      <c r="J666" s="77">
        <v>194</v>
      </c>
      <c r="K666" s="119" t="s">
        <v>95</v>
      </c>
      <c r="L666" s="7">
        <v>182</v>
      </c>
      <c r="M666" s="7">
        <v>1</v>
      </c>
      <c r="N666" s="7" t="s">
        <v>500</v>
      </c>
      <c r="O666" s="7">
        <v>2001</v>
      </c>
      <c r="P666" s="7">
        <v>2002</v>
      </c>
      <c r="Q666" s="70">
        <v>1</v>
      </c>
      <c r="R666" s="7">
        <v>10</v>
      </c>
      <c r="S666" s="7">
        <v>1</v>
      </c>
      <c r="T666" s="77">
        <v>1853</v>
      </c>
      <c r="U666" s="77">
        <v>582</v>
      </c>
      <c r="V666" s="119" t="s">
        <v>95</v>
      </c>
      <c r="W666" s="7">
        <v>294</v>
      </c>
      <c r="X666" s="7">
        <v>1</v>
      </c>
      <c r="Y666" s="7" t="s">
        <v>251</v>
      </c>
      <c r="Z666" s="7">
        <v>1999</v>
      </c>
      <c r="AA666" s="7">
        <v>2000</v>
      </c>
      <c r="AB666" s="70">
        <v>499</v>
      </c>
      <c r="AC666" s="7">
        <v>3</v>
      </c>
      <c r="AD666" s="7">
        <v>1</v>
      </c>
      <c r="AE666" s="77">
        <v>682</v>
      </c>
      <c r="AF666" s="77">
        <v>436</v>
      </c>
      <c r="AG666" s="127">
        <f t="shared" si="10"/>
        <v>0.61001788908765653</v>
      </c>
    </row>
    <row r="667" spans="1:33" x14ac:dyDescent="0.3">
      <c r="A667" s="7">
        <v>299</v>
      </c>
      <c r="B667" s="7">
        <v>1</v>
      </c>
      <c r="C667" s="7" t="s">
        <v>728</v>
      </c>
      <c r="D667" s="7">
        <v>2017</v>
      </c>
      <c r="E667" s="7">
        <v>2018</v>
      </c>
      <c r="F667" s="7">
        <v>460</v>
      </c>
      <c r="G667" s="7">
        <v>5</v>
      </c>
      <c r="H667" s="7">
        <v>1</v>
      </c>
      <c r="I667" s="77">
        <v>645</v>
      </c>
      <c r="J667" s="77">
        <v>210</v>
      </c>
      <c r="K667" s="119" t="s">
        <v>95</v>
      </c>
      <c r="L667" s="7">
        <v>191</v>
      </c>
      <c r="M667" s="7">
        <v>1</v>
      </c>
      <c r="N667" s="7" t="s">
        <v>244</v>
      </c>
      <c r="O667" s="7">
        <v>2001</v>
      </c>
      <c r="P667" s="7">
        <v>2002</v>
      </c>
      <c r="Q667" s="70">
        <f>837.38-285.71</f>
        <v>551.67000000000007</v>
      </c>
      <c r="R667" s="7">
        <v>10</v>
      </c>
      <c r="S667" s="7">
        <v>0</v>
      </c>
      <c r="T667" s="77">
        <v>4607</v>
      </c>
      <c r="U667" s="77">
        <v>5096</v>
      </c>
      <c r="V667" s="119" t="s">
        <v>95</v>
      </c>
      <c r="W667" s="7">
        <v>2886</v>
      </c>
      <c r="X667" s="7">
        <v>1</v>
      </c>
      <c r="Y667" s="7" t="s">
        <v>905</v>
      </c>
      <c r="Z667" s="7">
        <v>2005</v>
      </c>
      <c r="AA667" s="7">
        <v>2006</v>
      </c>
      <c r="AB667" s="70">
        <v>433.41</v>
      </c>
      <c r="AC667" s="7">
        <v>10</v>
      </c>
      <c r="AD667" s="10">
        <v>1</v>
      </c>
      <c r="AE667" s="67">
        <v>524</v>
      </c>
      <c r="AF667" s="67">
        <v>335</v>
      </c>
      <c r="AG667" s="127">
        <f t="shared" si="10"/>
        <v>0.61001164144353903</v>
      </c>
    </row>
    <row r="668" spans="1:33" x14ac:dyDescent="0.3">
      <c r="A668" s="7">
        <v>300</v>
      </c>
      <c r="B668" s="7">
        <v>1</v>
      </c>
      <c r="C668" s="7" t="s">
        <v>252</v>
      </c>
      <c r="D668" s="7">
        <v>1991</v>
      </c>
      <c r="E668" s="7">
        <v>1993</v>
      </c>
      <c r="F668" s="70">
        <v>305</v>
      </c>
      <c r="G668" s="7">
        <v>5</v>
      </c>
      <c r="H668" s="7">
        <v>0</v>
      </c>
      <c r="I668" s="77" t="s">
        <v>763</v>
      </c>
      <c r="J668" s="77" t="s">
        <v>763</v>
      </c>
      <c r="K668" s="119" t="s">
        <v>95</v>
      </c>
      <c r="L668" s="7">
        <v>194</v>
      </c>
      <c r="M668" s="7">
        <v>1</v>
      </c>
      <c r="N668" s="7" t="s">
        <v>319</v>
      </c>
      <c r="O668" s="7">
        <v>2001</v>
      </c>
      <c r="P668" s="7">
        <v>2002</v>
      </c>
      <c r="Q668" s="70">
        <v>70</v>
      </c>
      <c r="R668" s="7">
        <v>3</v>
      </c>
      <c r="S668" s="7">
        <v>0</v>
      </c>
      <c r="T668" s="77">
        <v>4161</v>
      </c>
      <c r="U668" s="77">
        <v>4440</v>
      </c>
      <c r="V668" s="119" t="s">
        <v>95</v>
      </c>
      <c r="W668" s="7">
        <v>297</v>
      </c>
      <c r="X668" s="7">
        <v>1</v>
      </c>
      <c r="Y668" s="7" t="s">
        <v>275</v>
      </c>
      <c r="Z668" s="7">
        <v>1999</v>
      </c>
      <c r="AA668" s="7">
        <v>2000</v>
      </c>
      <c r="AB668" s="70">
        <v>325</v>
      </c>
      <c r="AC668" s="7">
        <v>10</v>
      </c>
      <c r="AD668" s="7">
        <v>1</v>
      </c>
      <c r="AE668" s="77">
        <v>222</v>
      </c>
      <c r="AF668" s="77">
        <v>142</v>
      </c>
      <c r="AG668" s="127">
        <f t="shared" si="10"/>
        <v>0.60989010989010994</v>
      </c>
    </row>
    <row r="669" spans="1:33" x14ac:dyDescent="0.3">
      <c r="A669" s="7">
        <v>300</v>
      </c>
      <c r="B669" s="7">
        <v>1</v>
      </c>
      <c r="C669" s="7" t="s">
        <v>252</v>
      </c>
      <c r="D669" s="7">
        <v>1992</v>
      </c>
      <c r="E669" s="7">
        <v>1993</v>
      </c>
      <c r="F669" s="70">
        <v>275</v>
      </c>
      <c r="G669" s="7">
        <v>5</v>
      </c>
      <c r="H669" s="7">
        <v>1</v>
      </c>
      <c r="I669" s="77" t="s">
        <v>763</v>
      </c>
      <c r="J669" s="77" t="s">
        <v>763</v>
      </c>
      <c r="K669" s="119" t="s">
        <v>95</v>
      </c>
      <c r="L669" s="7">
        <v>196</v>
      </c>
      <c r="M669" s="7">
        <v>1</v>
      </c>
      <c r="N669" s="7" t="s">
        <v>414</v>
      </c>
      <c r="O669" s="7">
        <v>2001</v>
      </c>
      <c r="P669" s="7">
        <v>2002</v>
      </c>
      <c r="Q669" s="70">
        <v>500</v>
      </c>
      <c r="R669" s="7">
        <v>6</v>
      </c>
      <c r="S669" s="7">
        <v>1</v>
      </c>
      <c r="T669" s="77">
        <v>22946</v>
      </c>
      <c r="U669" s="77">
        <v>13208</v>
      </c>
      <c r="V669" s="119" t="s">
        <v>95</v>
      </c>
      <c r="W669" s="7">
        <v>2342</v>
      </c>
      <c r="X669" s="7">
        <v>1</v>
      </c>
      <c r="Y669" s="7" t="s">
        <v>443</v>
      </c>
      <c r="Z669" s="7">
        <v>2006</v>
      </c>
      <c r="AA669" s="10">
        <v>2007</v>
      </c>
      <c r="AB669" s="70">
        <v>850</v>
      </c>
      <c r="AC669" s="10">
        <v>5</v>
      </c>
      <c r="AD669" s="7">
        <v>1</v>
      </c>
      <c r="AE669" s="67">
        <v>1349</v>
      </c>
      <c r="AF669" s="67">
        <v>863</v>
      </c>
      <c r="AG669" s="127">
        <f t="shared" si="10"/>
        <v>0.60985533453887886</v>
      </c>
    </row>
    <row r="670" spans="1:33" x14ac:dyDescent="0.3">
      <c r="A670" s="7">
        <v>300</v>
      </c>
      <c r="B670" s="7">
        <v>1</v>
      </c>
      <c r="C670" s="7" t="s">
        <v>252</v>
      </c>
      <c r="D670" s="7">
        <v>1997</v>
      </c>
      <c r="E670" s="7">
        <v>1998</v>
      </c>
      <c r="F670" s="70">
        <v>225</v>
      </c>
      <c r="G670" s="7">
        <v>10</v>
      </c>
      <c r="H670" s="7">
        <v>1</v>
      </c>
      <c r="I670" s="77">
        <v>1122</v>
      </c>
      <c r="J670" s="77">
        <v>608</v>
      </c>
      <c r="K670" s="119" t="s">
        <v>95</v>
      </c>
      <c r="L670" s="7">
        <v>197</v>
      </c>
      <c r="M670" s="7">
        <v>1</v>
      </c>
      <c r="N670" s="7" t="s">
        <v>415</v>
      </c>
      <c r="O670" s="7">
        <v>2001</v>
      </c>
      <c r="P670" s="7">
        <v>2002</v>
      </c>
      <c r="Q670" s="70">
        <v>255.95</v>
      </c>
      <c r="R670" s="7">
        <v>6</v>
      </c>
      <c r="S670" s="7">
        <v>0</v>
      </c>
      <c r="T670" s="77">
        <v>2645</v>
      </c>
      <c r="U670" s="77">
        <v>2834</v>
      </c>
      <c r="V670" s="119" t="s">
        <v>95</v>
      </c>
      <c r="W670" s="7">
        <v>531</v>
      </c>
      <c r="X670" s="7">
        <v>1</v>
      </c>
      <c r="Y670" s="7" t="s">
        <v>387</v>
      </c>
      <c r="Z670" s="7">
        <v>2011</v>
      </c>
      <c r="AA670" s="7">
        <v>2012</v>
      </c>
      <c r="AB670" s="70">
        <v>290</v>
      </c>
      <c r="AC670" s="7">
        <v>6</v>
      </c>
      <c r="AD670" s="7">
        <v>1</v>
      </c>
      <c r="AE670" s="67">
        <v>1366</v>
      </c>
      <c r="AF670" s="67">
        <v>874</v>
      </c>
      <c r="AG670" s="127">
        <f t="shared" si="10"/>
        <v>0.60982142857142863</v>
      </c>
    </row>
    <row r="671" spans="1:33" x14ac:dyDescent="0.3">
      <c r="A671" s="7">
        <v>300</v>
      </c>
      <c r="B671" s="7">
        <v>1</v>
      </c>
      <c r="C671" s="7" t="s">
        <v>252</v>
      </c>
      <c r="D671" s="7">
        <v>2001</v>
      </c>
      <c r="E671" s="7">
        <v>2002</v>
      </c>
      <c r="F671" s="70">
        <v>1</v>
      </c>
      <c r="G671" s="7">
        <v>10</v>
      </c>
      <c r="H671" s="7">
        <v>1</v>
      </c>
      <c r="I671" s="77">
        <v>721</v>
      </c>
      <c r="J671" s="77">
        <v>230</v>
      </c>
      <c r="K671" s="119" t="s">
        <v>95</v>
      </c>
      <c r="L671" s="7">
        <v>199</v>
      </c>
      <c r="M671" s="7">
        <v>1</v>
      </c>
      <c r="N671" s="7" t="s">
        <v>320</v>
      </c>
      <c r="O671" s="7">
        <v>2001</v>
      </c>
      <c r="P671" s="7">
        <v>2002</v>
      </c>
      <c r="Q671" s="70">
        <v>400</v>
      </c>
      <c r="R671" s="7">
        <v>10</v>
      </c>
      <c r="S671" s="7">
        <v>0</v>
      </c>
      <c r="T671" s="77">
        <v>2333</v>
      </c>
      <c r="U671" s="77">
        <v>3063</v>
      </c>
      <c r="V671" s="119" t="s">
        <v>95</v>
      </c>
      <c r="W671" s="7">
        <v>2397</v>
      </c>
      <c r="X671" s="7">
        <v>1</v>
      </c>
      <c r="Y671" s="7" t="s">
        <v>497</v>
      </c>
      <c r="Z671" s="7">
        <v>1998</v>
      </c>
      <c r="AA671" s="7">
        <v>1999</v>
      </c>
      <c r="AB671" s="70">
        <v>350</v>
      </c>
      <c r="AC671" s="7">
        <v>3</v>
      </c>
      <c r="AD671" s="7">
        <v>1</v>
      </c>
      <c r="AE671" s="77">
        <v>1997</v>
      </c>
      <c r="AF671" s="77">
        <v>1281</v>
      </c>
      <c r="AG671" s="127">
        <f t="shared" si="10"/>
        <v>0.60921293471629046</v>
      </c>
    </row>
    <row r="672" spans="1:33" x14ac:dyDescent="0.3">
      <c r="A672" s="7">
        <v>300</v>
      </c>
      <c r="B672" s="7">
        <v>1</v>
      </c>
      <c r="C672" s="7" t="s">
        <v>252</v>
      </c>
      <c r="D672" s="7">
        <v>2002</v>
      </c>
      <c r="E672" s="7">
        <v>2003</v>
      </c>
      <c r="F672" s="70">
        <v>550</v>
      </c>
      <c r="G672" s="7">
        <v>10</v>
      </c>
      <c r="H672" s="7">
        <v>0</v>
      </c>
      <c r="I672" s="77">
        <v>1380</v>
      </c>
      <c r="J672" s="77">
        <v>2563</v>
      </c>
      <c r="K672" s="119" t="s">
        <v>95</v>
      </c>
      <c r="L672" s="7">
        <v>200</v>
      </c>
      <c r="M672" s="7">
        <v>1</v>
      </c>
      <c r="N672" s="7" t="s">
        <v>246</v>
      </c>
      <c r="O672" s="7">
        <v>2001</v>
      </c>
      <c r="P672" s="7">
        <v>2002</v>
      </c>
      <c r="Q672" s="70">
        <v>492</v>
      </c>
      <c r="R672" s="7">
        <v>10</v>
      </c>
      <c r="S672" s="7">
        <v>0</v>
      </c>
      <c r="T672" s="77">
        <v>2627</v>
      </c>
      <c r="U672" s="77">
        <v>4188</v>
      </c>
      <c r="V672" s="119" t="s">
        <v>95</v>
      </c>
      <c r="W672" s="7">
        <v>112</v>
      </c>
      <c r="X672" s="7">
        <v>1</v>
      </c>
      <c r="Y672" s="7" t="s">
        <v>412</v>
      </c>
      <c r="Z672" s="7">
        <v>1997</v>
      </c>
      <c r="AA672" s="7">
        <v>1998</v>
      </c>
      <c r="AB672" s="70">
        <v>56.47</v>
      </c>
      <c r="AC672" s="7">
        <v>8</v>
      </c>
      <c r="AD672" s="7">
        <v>1</v>
      </c>
      <c r="AE672" s="77">
        <v>4459</v>
      </c>
      <c r="AF672" s="77">
        <v>2862</v>
      </c>
      <c r="AG672" s="127">
        <f t="shared" si="10"/>
        <v>0.6090697992077585</v>
      </c>
    </row>
    <row r="673" spans="1:33" x14ac:dyDescent="0.3">
      <c r="A673" s="7">
        <v>300</v>
      </c>
      <c r="B673" s="7">
        <v>1</v>
      </c>
      <c r="C673" s="7" t="s">
        <v>611</v>
      </c>
      <c r="D673" s="7">
        <v>2003</v>
      </c>
      <c r="E673" s="7">
        <v>2004</v>
      </c>
      <c r="F673" s="70">
        <v>600</v>
      </c>
      <c r="G673" s="7">
        <v>5</v>
      </c>
      <c r="H673" s="7">
        <v>0</v>
      </c>
      <c r="I673" s="77">
        <v>1385</v>
      </c>
      <c r="J673" s="77">
        <v>1648</v>
      </c>
      <c r="K673" s="119" t="s">
        <v>95</v>
      </c>
      <c r="L673" s="7">
        <v>207</v>
      </c>
      <c r="M673" s="7">
        <v>1</v>
      </c>
      <c r="N673" s="7" t="s">
        <v>542</v>
      </c>
      <c r="O673" s="7">
        <v>2001</v>
      </c>
      <c r="P673" s="7">
        <v>2002</v>
      </c>
      <c r="Q673" s="70">
        <v>1</v>
      </c>
      <c r="R673" s="7">
        <v>10</v>
      </c>
      <c r="S673" s="7">
        <v>1</v>
      </c>
      <c r="T673" s="77">
        <v>109</v>
      </c>
      <c r="U673" s="77">
        <v>23</v>
      </c>
      <c r="V673" s="119" t="s">
        <v>95</v>
      </c>
      <c r="W673" s="7">
        <v>441</v>
      </c>
      <c r="X673" s="7">
        <v>1</v>
      </c>
      <c r="Y673" s="7" t="s">
        <v>627</v>
      </c>
      <c r="Z673" s="7">
        <v>2004</v>
      </c>
      <c r="AA673" s="7">
        <v>2005</v>
      </c>
      <c r="AB673" s="70">
        <v>600</v>
      </c>
      <c r="AC673" s="7">
        <v>10</v>
      </c>
      <c r="AD673" s="7">
        <v>1</v>
      </c>
      <c r="AE673" s="77">
        <v>651</v>
      </c>
      <c r="AF673" s="77">
        <v>418</v>
      </c>
      <c r="AG673" s="127">
        <f t="shared" si="10"/>
        <v>0.60898035547240414</v>
      </c>
    </row>
    <row r="674" spans="1:33" x14ac:dyDescent="0.3">
      <c r="A674" s="7">
        <v>300</v>
      </c>
      <c r="B674" s="7">
        <v>1</v>
      </c>
      <c r="C674" s="7" t="s">
        <v>611</v>
      </c>
      <c r="D674" s="7">
        <v>2003</v>
      </c>
      <c r="E674" s="7">
        <v>2004</v>
      </c>
      <c r="F674" s="70">
        <v>100</v>
      </c>
      <c r="G674" s="7">
        <v>5</v>
      </c>
      <c r="H674" s="7">
        <v>0</v>
      </c>
      <c r="I674" s="77">
        <v>1238</v>
      </c>
      <c r="J674" s="77">
        <v>1779</v>
      </c>
      <c r="K674" s="119" t="s">
        <v>95</v>
      </c>
      <c r="L674" s="7">
        <v>208</v>
      </c>
      <c r="M674" s="7">
        <v>1</v>
      </c>
      <c r="N674" s="7" t="s">
        <v>543</v>
      </c>
      <c r="O674" s="7">
        <v>2001</v>
      </c>
      <c r="P674" s="7">
        <v>2002</v>
      </c>
      <c r="Q674" s="70">
        <v>837.38</v>
      </c>
      <c r="R674" s="7">
        <v>5</v>
      </c>
      <c r="S674" s="7">
        <v>1</v>
      </c>
      <c r="T674" s="77">
        <v>156</v>
      </c>
      <c r="U674" s="77">
        <v>32</v>
      </c>
      <c r="V674" s="119" t="s">
        <v>95</v>
      </c>
      <c r="W674" s="7">
        <v>837</v>
      </c>
      <c r="X674" s="7">
        <v>1</v>
      </c>
      <c r="Y674" s="7" t="s">
        <v>234</v>
      </c>
      <c r="Z674" s="7">
        <v>1996</v>
      </c>
      <c r="AA674" s="7">
        <v>1997</v>
      </c>
      <c r="AB674" s="70">
        <v>217.13</v>
      </c>
      <c r="AC674" s="7">
        <v>10</v>
      </c>
      <c r="AD674" s="7">
        <v>1</v>
      </c>
      <c r="AE674" s="77">
        <v>897</v>
      </c>
      <c r="AF674" s="77">
        <v>576</v>
      </c>
      <c r="AG674" s="127">
        <f t="shared" si="10"/>
        <v>0.6089613034623218</v>
      </c>
    </row>
    <row r="675" spans="1:33" x14ac:dyDescent="0.3">
      <c r="A675" s="7">
        <v>300</v>
      </c>
      <c r="B675" s="7">
        <v>1</v>
      </c>
      <c r="C675" s="7" t="s">
        <v>252</v>
      </c>
      <c r="D675" s="7">
        <v>2006</v>
      </c>
      <c r="E675" s="10">
        <v>2007</v>
      </c>
      <c r="F675" s="70">
        <v>575</v>
      </c>
      <c r="G675" s="10">
        <v>5</v>
      </c>
      <c r="H675" s="7">
        <v>1</v>
      </c>
      <c r="I675" s="67">
        <v>1931</v>
      </c>
      <c r="J675" s="67">
        <v>1615</v>
      </c>
      <c r="K675" s="119" t="s">
        <v>95</v>
      </c>
      <c r="L675" s="7">
        <v>227</v>
      </c>
      <c r="M675" s="7">
        <v>1</v>
      </c>
      <c r="N675" s="7" t="s">
        <v>416</v>
      </c>
      <c r="O675" s="7">
        <v>2001</v>
      </c>
      <c r="P675" s="7">
        <v>2002</v>
      </c>
      <c r="Q675" s="70">
        <v>350</v>
      </c>
      <c r="R675" s="7">
        <v>10</v>
      </c>
      <c r="S675" s="7">
        <v>1</v>
      </c>
      <c r="T675" s="77">
        <v>643</v>
      </c>
      <c r="U675" s="77">
        <v>488</v>
      </c>
      <c r="V675" s="119" t="s">
        <v>95</v>
      </c>
      <c r="W675" s="7">
        <v>2155</v>
      </c>
      <c r="X675" s="7">
        <v>1</v>
      </c>
      <c r="Y675" s="7" t="s">
        <v>751</v>
      </c>
      <c r="Z675" s="7">
        <v>2017</v>
      </c>
      <c r="AA675" s="7">
        <v>2018</v>
      </c>
      <c r="AB675" s="7">
        <v>863.29</v>
      </c>
      <c r="AC675" s="7">
        <v>6</v>
      </c>
      <c r="AD675" s="7">
        <v>1</v>
      </c>
      <c r="AE675" s="77">
        <v>612</v>
      </c>
      <c r="AF675" s="77">
        <v>393</v>
      </c>
      <c r="AG675" s="127">
        <f t="shared" si="10"/>
        <v>0.60895522388059697</v>
      </c>
    </row>
    <row r="676" spans="1:33" x14ac:dyDescent="0.3">
      <c r="A676" s="7">
        <v>300</v>
      </c>
      <c r="B676" s="7">
        <v>1</v>
      </c>
      <c r="C676" s="7" t="s">
        <v>252</v>
      </c>
      <c r="D676" s="7">
        <v>2010</v>
      </c>
      <c r="E676" s="10">
        <v>2011</v>
      </c>
      <c r="F676" s="66">
        <v>375</v>
      </c>
      <c r="G676" s="10">
        <v>7</v>
      </c>
      <c r="H676" s="67">
        <v>0</v>
      </c>
      <c r="I676" s="67">
        <v>1476</v>
      </c>
      <c r="J676" s="67">
        <v>2047</v>
      </c>
      <c r="K676" s="119" t="s">
        <v>95</v>
      </c>
      <c r="L676" s="7">
        <v>229</v>
      </c>
      <c r="M676" s="7">
        <v>1</v>
      </c>
      <c r="N676" s="7" t="s">
        <v>451</v>
      </c>
      <c r="O676" s="7">
        <v>2001</v>
      </c>
      <c r="P676" s="7">
        <v>2002</v>
      </c>
      <c r="Q676" s="70">
        <v>315</v>
      </c>
      <c r="R676" s="7">
        <v>10</v>
      </c>
      <c r="S676" s="7">
        <v>1</v>
      </c>
      <c r="T676" s="77">
        <v>249</v>
      </c>
      <c r="U676" s="77">
        <v>99</v>
      </c>
      <c r="V676" s="119" t="s">
        <v>95</v>
      </c>
      <c r="W676" s="7">
        <v>593</v>
      </c>
      <c r="X676" s="7">
        <v>1</v>
      </c>
      <c r="Y676" s="7" t="s">
        <v>526</v>
      </c>
      <c r="Z676" s="68">
        <v>2011</v>
      </c>
      <c r="AA676" s="73">
        <v>2012</v>
      </c>
      <c r="AB676" s="66">
        <v>1000</v>
      </c>
      <c r="AC676" s="7">
        <v>10</v>
      </c>
      <c r="AD676" s="7">
        <v>1</v>
      </c>
      <c r="AE676" s="67">
        <v>1378</v>
      </c>
      <c r="AF676" s="67">
        <v>885</v>
      </c>
      <c r="AG676" s="127">
        <f t="shared" si="10"/>
        <v>0.60892620415377818</v>
      </c>
    </row>
    <row r="677" spans="1:33" x14ac:dyDescent="0.3">
      <c r="A677" s="7">
        <v>300</v>
      </c>
      <c r="B677" s="7">
        <v>1</v>
      </c>
      <c r="C677" s="7" t="s">
        <v>252</v>
      </c>
      <c r="D677" s="7">
        <v>2010</v>
      </c>
      <c r="E677" s="68">
        <v>2012</v>
      </c>
      <c r="F677" s="66">
        <v>608.34</v>
      </c>
      <c r="G677" s="68">
        <v>6</v>
      </c>
      <c r="H677" s="67">
        <v>1</v>
      </c>
      <c r="I677" s="67">
        <v>2153</v>
      </c>
      <c r="J677" s="67">
        <v>1421</v>
      </c>
      <c r="K677" s="119" t="s">
        <v>95</v>
      </c>
      <c r="L677" s="7">
        <v>239</v>
      </c>
      <c r="M677" s="7">
        <v>1</v>
      </c>
      <c r="N677" s="7" t="s">
        <v>271</v>
      </c>
      <c r="O677" s="7">
        <v>2001</v>
      </c>
      <c r="P677" s="7">
        <v>2002</v>
      </c>
      <c r="Q677" s="70">
        <v>837</v>
      </c>
      <c r="R677" s="7">
        <v>10</v>
      </c>
      <c r="S677" s="7">
        <v>1</v>
      </c>
      <c r="T677" s="77">
        <v>795</v>
      </c>
      <c r="U677" s="77">
        <v>479</v>
      </c>
      <c r="V677" s="119" t="s">
        <v>95</v>
      </c>
      <c r="W677" s="7">
        <v>912</v>
      </c>
      <c r="X677" s="7">
        <v>1</v>
      </c>
      <c r="Y677" s="7" t="s">
        <v>403</v>
      </c>
      <c r="Z677" s="68">
        <v>2012</v>
      </c>
      <c r="AA677" s="73">
        <v>2013</v>
      </c>
      <c r="AB677" s="66">
        <v>1.02</v>
      </c>
      <c r="AC677" s="7">
        <v>10</v>
      </c>
      <c r="AD677" s="7">
        <v>1</v>
      </c>
      <c r="AE677" s="67">
        <v>3381</v>
      </c>
      <c r="AF677" s="67">
        <v>2172</v>
      </c>
      <c r="AG677" s="127">
        <f t="shared" si="10"/>
        <v>0.60886007563479205</v>
      </c>
    </row>
    <row r="678" spans="1:33" x14ac:dyDescent="0.3">
      <c r="A678" s="7">
        <v>300</v>
      </c>
      <c r="B678" s="7">
        <v>1</v>
      </c>
      <c r="C678" s="7" t="s">
        <v>611</v>
      </c>
      <c r="D678" s="7">
        <v>2016</v>
      </c>
      <c r="E678" s="7">
        <v>2017</v>
      </c>
      <c r="F678" s="7">
        <v>626.72</v>
      </c>
      <c r="G678" s="7">
        <v>5</v>
      </c>
      <c r="H678" s="7">
        <v>0</v>
      </c>
      <c r="I678" s="77">
        <v>2173</v>
      </c>
      <c r="J678" s="77">
        <v>2476</v>
      </c>
      <c r="K678" s="119" t="s">
        <v>95</v>
      </c>
      <c r="L678" s="7">
        <v>241</v>
      </c>
      <c r="M678" s="7">
        <v>1</v>
      </c>
      <c r="N678" s="7" t="s">
        <v>272</v>
      </c>
      <c r="O678" s="7">
        <v>2001</v>
      </c>
      <c r="P678" s="7">
        <v>2002</v>
      </c>
      <c r="Q678" s="70">
        <v>358</v>
      </c>
      <c r="R678" s="7">
        <v>10</v>
      </c>
      <c r="S678" s="7">
        <v>0</v>
      </c>
      <c r="T678" s="77">
        <v>2794</v>
      </c>
      <c r="U678" s="77">
        <v>4233</v>
      </c>
      <c r="V678" s="119" t="s">
        <v>95</v>
      </c>
      <c r="W678" s="7">
        <v>378</v>
      </c>
      <c r="X678" s="7">
        <v>1</v>
      </c>
      <c r="Y678" s="7" t="s">
        <v>472</v>
      </c>
      <c r="Z678" s="7">
        <v>2001</v>
      </c>
      <c r="AA678" s="7">
        <v>2002</v>
      </c>
      <c r="AB678" s="70">
        <v>450</v>
      </c>
      <c r="AC678" s="7">
        <v>10</v>
      </c>
      <c r="AD678" s="7">
        <v>1</v>
      </c>
      <c r="AE678" s="77">
        <v>557</v>
      </c>
      <c r="AF678" s="77">
        <v>358</v>
      </c>
      <c r="AG678" s="127">
        <f t="shared" si="10"/>
        <v>0.60874316939890716</v>
      </c>
    </row>
    <row r="679" spans="1:33" x14ac:dyDescent="0.3">
      <c r="A679" s="7">
        <v>300</v>
      </c>
      <c r="B679" s="7">
        <v>1</v>
      </c>
      <c r="C679" s="7" t="s">
        <v>729</v>
      </c>
      <c r="D679" s="7">
        <v>2017</v>
      </c>
      <c r="E679" s="7">
        <v>2018</v>
      </c>
      <c r="F679" s="7">
        <v>850</v>
      </c>
      <c r="G679" s="7">
        <v>10</v>
      </c>
      <c r="H679" s="7">
        <v>1</v>
      </c>
      <c r="I679" s="77">
        <v>1797</v>
      </c>
      <c r="J679" s="77">
        <v>854</v>
      </c>
      <c r="K679" s="119" t="s">
        <v>95</v>
      </c>
      <c r="L679" s="7">
        <v>253</v>
      </c>
      <c r="M679" s="7">
        <v>1</v>
      </c>
      <c r="N679" s="7" t="s">
        <v>249</v>
      </c>
      <c r="O679" s="7">
        <v>2001</v>
      </c>
      <c r="P679" s="7">
        <v>2002</v>
      </c>
      <c r="Q679" s="70">
        <v>126</v>
      </c>
      <c r="R679" s="7">
        <v>10</v>
      </c>
      <c r="S679" s="7">
        <v>1</v>
      </c>
      <c r="T679" s="77">
        <v>460</v>
      </c>
      <c r="U679" s="77">
        <v>155</v>
      </c>
      <c r="V679" s="119" t="s">
        <v>95</v>
      </c>
      <c r="W679" s="7">
        <v>756</v>
      </c>
      <c r="X679" s="7">
        <v>1</v>
      </c>
      <c r="Y679" s="7" t="s">
        <v>742</v>
      </c>
      <c r="Z679" s="7">
        <v>2017</v>
      </c>
      <c r="AA679" s="7">
        <v>2019</v>
      </c>
      <c r="AB679" s="7">
        <v>100</v>
      </c>
      <c r="AC679" s="7">
        <v>10</v>
      </c>
      <c r="AD679" s="7">
        <v>1</v>
      </c>
      <c r="AE679" s="77">
        <v>364</v>
      </c>
      <c r="AF679" s="77">
        <v>234</v>
      </c>
      <c r="AG679" s="127">
        <f t="shared" si="10"/>
        <v>0.60869565217391308</v>
      </c>
    </row>
    <row r="680" spans="1:33" x14ac:dyDescent="0.3">
      <c r="A680" s="7">
        <v>306</v>
      </c>
      <c r="B680" s="7">
        <v>1</v>
      </c>
      <c r="C680" s="7" t="s">
        <v>548</v>
      </c>
      <c r="D680" s="7">
        <v>2001</v>
      </c>
      <c r="E680" s="7">
        <v>2002</v>
      </c>
      <c r="F680" s="70">
        <v>126</v>
      </c>
      <c r="G680" s="7">
        <v>10</v>
      </c>
      <c r="H680" s="7">
        <v>0</v>
      </c>
      <c r="I680" s="77">
        <v>131</v>
      </c>
      <c r="J680" s="77">
        <v>216</v>
      </c>
      <c r="K680" s="119" t="s">
        <v>95</v>
      </c>
      <c r="L680" s="7">
        <v>270</v>
      </c>
      <c r="M680" s="7">
        <v>1</v>
      </c>
      <c r="N680" s="7" t="s">
        <v>419</v>
      </c>
      <c r="O680" s="7">
        <v>2001</v>
      </c>
      <c r="P680" s="7">
        <v>2002</v>
      </c>
      <c r="Q680" s="70">
        <v>225</v>
      </c>
      <c r="R680" s="7">
        <v>10</v>
      </c>
      <c r="S680" s="7">
        <v>1</v>
      </c>
      <c r="T680" s="77">
        <v>6478</v>
      </c>
      <c r="U680" s="77">
        <v>5879</v>
      </c>
      <c r="V680" s="119" t="s">
        <v>95</v>
      </c>
      <c r="W680" s="7">
        <v>811</v>
      </c>
      <c r="X680" s="7">
        <v>1</v>
      </c>
      <c r="Y680" s="7" t="s">
        <v>509</v>
      </c>
      <c r="Z680" s="7">
        <v>2000</v>
      </c>
      <c r="AA680" s="7">
        <v>2001</v>
      </c>
      <c r="AB680" s="70">
        <v>415</v>
      </c>
      <c r="AC680" s="7">
        <v>5</v>
      </c>
      <c r="AD680" s="7">
        <v>1</v>
      </c>
      <c r="AE680" s="77">
        <v>1727</v>
      </c>
      <c r="AF680" s="77">
        <v>1111</v>
      </c>
      <c r="AG680" s="127">
        <f t="shared" si="10"/>
        <v>0.60852713178294571</v>
      </c>
    </row>
    <row r="681" spans="1:33" x14ac:dyDescent="0.3">
      <c r="A681" s="7">
        <v>308</v>
      </c>
      <c r="B681" s="7">
        <v>1</v>
      </c>
      <c r="C681" s="7" t="s">
        <v>549</v>
      </c>
      <c r="D681" s="7">
        <v>2001</v>
      </c>
      <c r="E681" s="7">
        <v>2002</v>
      </c>
      <c r="F681" s="70">
        <v>126</v>
      </c>
      <c r="G681" s="7">
        <v>10</v>
      </c>
      <c r="H681" s="7">
        <v>1</v>
      </c>
      <c r="I681" s="77">
        <v>165</v>
      </c>
      <c r="J681" s="77">
        <v>154</v>
      </c>
      <c r="K681" s="119" t="s">
        <v>95</v>
      </c>
      <c r="L681" s="7">
        <v>271</v>
      </c>
      <c r="M681" s="7">
        <v>1</v>
      </c>
      <c r="N681" s="7" t="s">
        <v>420</v>
      </c>
      <c r="O681" s="7">
        <v>2001</v>
      </c>
      <c r="P681" s="7">
        <v>2002</v>
      </c>
      <c r="Q681" s="70">
        <v>247.3</v>
      </c>
      <c r="R681" s="7">
        <v>10</v>
      </c>
      <c r="S681" s="7">
        <v>0</v>
      </c>
      <c r="T681" s="77">
        <v>7381</v>
      </c>
      <c r="U681" s="77">
        <v>9346</v>
      </c>
      <c r="V681" s="119" t="s">
        <v>95</v>
      </c>
      <c r="W681" s="7">
        <v>97</v>
      </c>
      <c r="X681" s="7">
        <v>1</v>
      </c>
      <c r="Y681" s="7" t="s">
        <v>411</v>
      </c>
      <c r="Z681" s="7">
        <v>2011</v>
      </c>
      <c r="AA681" s="7">
        <v>2012</v>
      </c>
      <c r="AB681" s="70">
        <v>450</v>
      </c>
      <c r="AC681" s="7">
        <v>10</v>
      </c>
      <c r="AD681" s="7">
        <v>1</v>
      </c>
      <c r="AE681" s="67">
        <v>662</v>
      </c>
      <c r="AF681" s="67">
        <v>426</v>
      </c>
      <c r="AG681" s="127">
        <f t="shared" si="10"/>
        <v>0.60845588235294112</v>
      </c>
    </row>
    <row r="682" spans="1:33" x14ac:dyDescent="0.3">
      <c r="A682" s="7">
        <v>308</v>
      </c>
      <c r="B682" s="7">
        <v>1</v>
      </c>
      <c r="C682" s="7" t="s">
        <v>549</v>
      </c>
      <c r="D682" s="7">
        <v>2010</v>
      </c>
      <c r="E682" s="10">
        <v>2011</v>
      </c>
      <c r="F682" s="66">
        <v>348.53</v>
      </c>
      <c r="G682" s="10">
        <v>10</v>
      </c>
      <c r="H682" s="67">
        <v>0</v>
      </c>
      <c r="I682" s="67">
        <v>455</v>
      </c>
      <c r="J682" s="67">
        <v>790</v>
      </c>
      <c r="K682" s="119" t="s">
        <v>95</v>
      </c>
      <c r="L682" s="7">
        <v>272</v>
      </c>
      <c r="M682" s="7">
        <v>1</v>
      </c>
      <c r="N682" s="7" t="s">
        <v>501</v>
      </c>
      <c r="O682" s="7">
        <v>2001</v>
      </c>
      <c r="P682" s="7">
        <v>2002</v>
      </c>
      <c r="Q682" s="70">
        <v>415</v>
      </c>
      <c r="R682" s="7">
        <v>10</v>
      </c>
      <c r="S682" s="7">
        <v>0</v>
      </c>
      <c r="T682" s="77">
        <v>3238</v>
      </c>
      <c r="U682" s="77">
        <v>3699</v>
      </c>
      <c r="V682" s="119" t="s">
        <v>95</v>
      </c>
      <c r="W682" s="7">
        <v>424</v>
      </c>
      <c r="X682" s="7">
        <v>1</v>
      </c>
      <c r="Y682" s="7" t="s">
        <v>503</v>
      </c>
      <c r="Z682" s="7">
        <v>2003</v>
      </c>
      <c r="AA682" s="7">
        <v>2005</v>
      </c>
      <c r="AB682" s="70">
        <v>95</v>
      </c>
      <c r="AC682" s="7">
        <v>9</v>
      </c>
      <c r="AD682" s="7">
        <v>1</v>
      </c>
      <c r="AE682" s="77">
        <v>337</v>
      </c>
      <c r="AF682" s="77">
        <v>217</v>
      </c>
      <c r="AG682" s="127">
        <f t="shared" si="10"/>
        <v>0.60830324909747291</v>
      </c>
    </row>
    <row r="683" spans="1:33" x14ac:dyDescent="0.3">
      <c r="A683" s="7">
        <v>308</v>
      </c>
      <c r="B683" s="7">
        <v>1</v>
      </c>
      <c r="C683" s="7" t="s">
        <v>549</v>
      </c>
      <c r="D683" s="7">
        <v>2011</v>
      </c>
      <c r="E683" s="7">
        <v>2012</v>
      </c>
      <c r="F683" s="7">
        <v>252</v>
      </c>
      <c r="G683" s="7">
        <v>7</v>
      </c>
      <c r="H683" s="7">
        <v>1</v>
      </c>
      <c r="I683" s="77">
        <v>378</v>
      </c>
      <c r="J683" s="77">
        <v>338</v>
      </c>
      <c r="K683" s="119" t="s">
        <v>95</v>
      </c>
      <c r="L683" s="7">
        <v>273</v>
      </c>
      <c r="M683" s="7">
        <v>1</v>
      </c>
      <c r="N683" s="7" t="s">
        <v>321</v>
      </c>
      <c r="O683" s="7">
        <v>2001</v>
      </c>
      <c r="P683" s="7">
        <v>2002</v>
      </c>
      <c r="Q683" s="70">
        <f>398.32-153.47</f>
        <v>244.85</v>
      </c>
      <c r="R683" s="7">
        <v>10</v>
      </c>
      <c r="S683" s="7">
        <v>1</v>
      </c>
      <c r="T683" s="77">
        <v>6296</v>
      </c>
      <c r="U683" s="77">
        <v>3667</v>
      </c>
      <c r="V683" s="119" t="s">
        <v>95</v>
      </c>
      <c r="W683" s="7">
        <v>2364</v>
      </c>
      <c r="X683" s="7">
        <v>1</v>
      </c>
      <c r="Y683" s="7" t="s">
        <v>482</v>
      </c>
      <c r="Z683" s="7">
        <v>2001</v>
      </c>
      <c r="AA683" s="7">
        <v>2002</v>
      </c>
      <c r="AB683" s="70">
        <v>543</v>
      </c>
      <c r="AC683" s="7">
        <v>10</v>
      </c>
      <c r="AD683" s="7">
        <v>1</v>
      </c>
      <c r="AE683" s="77">
        <v>855</v>
      </c>
      <c r="AF683" s="77">
        <v>551</v>
      </c>
      <c r="AG683" s="127">
        <f t="shared" si="10"/>
        <v>0.60810810810810811</v>
      </c>
    </row>
    <row r="684" spans="1:33" x14ac:dyDescent="0.3">
      <c r="A684" s="7">
        <v>308</v>
      </c>
      <c r="B684" s="7">
        <v>1</v>
      </c>
      <c r="C684" s="7" t="s">
        <v>549</v>
      </c>
      <c r="D684" s="7">
        <v>2011</v>
      </c>
      <c r="E684" s="7">
        <v>2012</v>
      </c>
      <c r="F684" s="7">
        <v>225</v>
      </c>
      <c r="G684" s="7">
        <v>7</v>
      </c>
      <c r="H684" s="7">
        <v>0</v>
      </c>
      <c r="I684" s="77">
        <v>231</v>
      </c>
      <c r="J684" s="77">
        <v>482</v>
      </c>
      <c r="K684" s="119" t="s">
        <v>95</v>
      </c>
      <c r="L684" s="7">
        <v>276</v>
      </c>
      <c r="M684" s="7">
        <v>1</v>
      </c>
      <c r="N684" s="7" t="s">
        <v>544</v>
      </c>
      <c r="O684" s="7">
        <v>2001</v>
      </c>
      <c r="P684" s="7">
        <v>2002</v>
      </c>
      <c r="Q684" s="70">
        <f>1376.2-1076.36</f>
        <v>299.84000000000015</v>
      </c>
      <c r="R684" s="7">
        <v>10</v>
      </c>
      <c r="S684" s="7">
        <v>0</v>
      </c>
      <c r="T684" s="77">
        <v>4649</v>
      </c>
      <c r="U684" s="77">
        <v>4796</v>
      </c>
      <c r="V684" s="119" t="s">
        <v>95</v>
      </c>
      <c r="W684" s="7">
        <v>623</v>
      </c>
      <c r="X684" s="7">
        <v>1</v>
      </c>
      <c r="Y684" s="7" t="s">
        <v>603</v>
      </c>
      <c r="Z684" s="7">
        <v>2002</v>
      </c>
      <c r="AA684" s="7">
        <v>2003</v>
      </c>
      <c r="AB684" s="70">
        <v>227.82</v>
      </c>
      <c r="AC684" s="7">
        <v>5</v>
      </c>
      <c r="AD684" s="7">
        <v>1</v>
      </c>
      <c r="AE684" s="77">
        <v>5706</v>
      </c>
      <c r="AF684" s="77">
        <v>3678</v>
      </c>
      <c r="AG684" s="127">
        <f t="shared" si="10"/>
        <v>0.60805626598465479</v>
      </c>
    </row>
    <row r="685" spans="1:33" x14ac:dyDescent="0.3">
      <c r="A685" s="7">
        <v>309</v>
      </c>
      <c r="B685" s="7">
        <v>1</v>
      </c>
      <c r="C685" s="7" t="s">
        <v>378</v>
      </c>
      <c r="D685" s="7">
        <v>1994</v>
      </c>
      <c r="E685" s="7">
        <v>1995</v>
      </c>
      <c r="F685" s="70">
        <v>336.26</v>
      </c>
      <c r="G685" s="7">
        <v>10</v>
      </c>
      <c r="H685" s="7">
        <v>0</v>
      </c>
      <c r="I685" s="77">
        <v>2030</v>
      </c>
      <c r="J685" s="77">
        <v>2467</v>
      </c>
      <c r="K685" s="119" t="s">
        <v>95</v>
      </c>
      <c r="L685" s="7">
        <v>277</v>
      </c>
      <c r="M685" s="7">
        <v>1</v>
      </c>
      <c r="N685" s="7" t="s">
        <v>375</v>
      </c>
      <c r="O685" s="7">
        <v>2001</v>
      </c>
      <c r="P685" s="7">
        <v>2002</v>
      </c>
      <c r="Q685" s="70">
        <v>570</v>
      </c>
      <c r="R685" s="7">
        <v>10</v>
      </c>
      <c r="S685" s="7">
        <v>0</v>
      </c>
      <c r="T685" s="77">
        <v>1452</v>
      </c>
      <c r="U685" s="77">
        <v>2078</v>
      </c>
      <c r="V685" s="119" t="s">
        <v>95</v>
      </c>
      <c r="W685" s="7">
        <v>756</v>
      </c>
      <c r="X685" s="7">
        <v>1</v>
      </c>
      <c r="Y685" s="7" t="s">
        <v>743</v>
      </c>
      <c r="Z685" s="7">
        <v>2017</v>
      </c>
      <c r="AA685" s="7">
        <v>2019</v>
      </c>
      <c r="AB685" s="7">
        <v>60</v>
      </c>
      <c r="AC685" s="7">
        <v>10</v>
      </c>
      <c r="AD685" s="7">
        <v>1</v>
      </c>
      <c r="AE685" s="77">
        <v>363</v>
      </c>
      <c r="AF685" s="77">
        <v>234</v>
      </c>
      <c r="AG685" s="127">
        <f t="shared" si="10"/>
        <v>0.60804020100502509</v>
      </c>
    </row>
    <row r="686" spans="1:33" x14ac:dyDescent="0.3">
      <c r="A686" s="7">
        <v>309</v>
      </c>
      <c r="B686" s="7">
        <v>1</v>
      </c>
      <c r="C686" s="7" t="s">
        <v>378</v>
      </c>
      <c r="D686" s="7">
        <v>1995</v>
      </c>
      <c r="E686" s="7">
        <v>1996</v>
      </c>
      <c r="F686" s="70">
        <v>336.26</v>
      </c>
      <c r="G686" s="7">
        <v>10</v>
      </c>
      <c r="H686" s="7">
        <v>1</v>
      </c>
      <c r="I686" s="77">
        <v>2077</v>
      </c>
      <c r="J686" s="77">
        <v>1294</v>
      </c>
      <c r="K686" s="119" t="s">
        <v>95</v>
      </c>
      <c r="L686" s="7">
        <v>278</v>
      </c>
      <c r="M686" s="7">
        <v>1</v>
      </c>
      <c r="N686" s="7" t="s">
        <v>517</v>
      </c>
      <c r="O686" s="7">
        <v>2001</v>
      </c>
      <c r="P686" s="7">
        <v>2002</v>
      </c>
      <c r="Q686" s="70">
        <f>1004-703.96</f>
        <v>300.03999999999996</v>
      </c>
      <c r="R686" s="7">
        <v>10</v>
      </c>
      <c r="S686" s="7">
        <v>0</v>
      </c>
      <c r="T686" s="77">
        <v>1172</v>
      </c>
      <c r="U686" s="77">
        <v>1615</v>
      </c>
      <c r="V686" s="119" t="s">
        <v>95</v>
      </c>
      <c r="W686" s="7">
        <v>829</v>
      </c>
      <c r="X686" s="7">
        <v>1</v>
      </c>
      <c r="Y686" s="7" t="s">
        <v>436</v>
      </c>
      <c r="Z686" s="7">
        <v>2003</v>
      </c>
      <c r="AA686" s="7">
        <v>2004</v>
      </c>
      <c r="AB686" s="70">
        <v>255</v>
      </c>
      <c r="AC686" s="7">
        <v>6</v>
      </c>
      <c r="AD686" s="7">
        <v>1</v>
      </c>
      <c r="AE686" s="77">
        <v>2306</v>
      </c>
      <c r="AF686" s="77">
        <v>1487</v>
      </c>
      <c r="AG686" s="127">
        <f t="shared" si="10"/>
        <v>0.60796203532823623</v>
      </c>
    </row>
    <row r="687" spans="1:33" x14ac:dyDescent="0.3">
      <c r="A687" s="7">
        <v>309</v>
      </c>
      <c r="B687" s="7">
        <v>1</v>
      </c>
      <c r="C687" s="7" t="s">
        <v>378</v>
      </c>
      <c r="D687" s="7">
        <v>2002</v>
      </c>
      <c r="E687" s="7">
        <v>2003</v>
      </c>
      <c r="F687" s="70">
        <v>360</v>
      </c>
      <c r="G687" s="7">
        <v>3</v>
      </c>
      <c r="H687" s="7">
        <v>0</v>
      </c>
      <c r="I687" s="77">
        <v>1458</v>
      </c>
      <c r="J687" s="77">
        <v>3986</v>
      </c>
      <c r="K687" s="119" t="s">
        <v>95</v>
      </c>
      <c r="L687" s="7">
        <v>279</v>
      </c>
      <c r="M687" s="7">
        <v>1</v>
      </c>
      <c r="N687" s="7" t="s">
        <v>421</v>
      </c>
      <c r="O687" s="7">
        <v>2001</v>
      </c>
      <c r="P687" s="7">
        <v>2002</v>
      </c>
      <c r="Q687" s="70">
        <v>559</v>
      </c>
      <c r="R687" s="7">
        <v>10</v>
      </c>
      <c r="S687" s="7">
        <v>0</v>
      </c>
      <c r="T687" s="77">
        <v>8455</v>
      </c>
      <c r="U687" s="77">
        <v>12595</v>
      </c>
      <c r="V687" s="119" t="s">
        <v>95</v>
      </c>
      <c r="W687" s="7">
        <v>832</v>
      </c>
      <c r="X687" s="7">
        <v>1</v>
      </c>
      <c r="Y687" s="7" t="s">
        <v>233</v>
      </c>
      <c r="Z687" s="7">
        <v>1996</v>
      </c>
      <c r="AA687" s="7">
        <v>1997</v>
      </c>
      <c r="AB687" s="70">
        <v>164.9</v>
      </c>
      <c r="AC687" s="7">
        <v>5</v>
      </c>
      <c r="AD687" s="7">
        <v>1</v>
      </c>
      <c r="AE687" s="77">
        <v>3433</v>
      </c>
      <c r="AF687" s="77">
        <v>2218</v>
      </c>
      <c r="AG687" s="127">
        <f t="shared" si="10"/>
        <v>0.60750309679702708</v>
      </c>
    </row>
    <row r="688" spans="1:33" x14ac:dyDescent="0.3">
      <c r="A688" s="7">
        <v>309</v>
      </c>
      <c r="B688" s="7">
        <v>1</v>
      </c>
      <c r="C688" s="7" t="s">
        <v>378</v>
      </c>
      <c r="D688" s="7">
        <v>2003</v>
      </c>
      <c r="E688" s="7">
        <v>2004</v>
      </c>
      <c r="F688" s="70">
        <v>375</v>
      </c>
      <c r="G688" s="7">
        <v>3</v>
      </c>
      <c r="H688" s="7">
        <v>0</v>
      </c>
      <c r="I688" s="77">
        <v>1017</v>
      </c>
      <c r="J688" s="77">
        <v>2454</v>
      </c>
      <c r="K688" s="119" t="s">
        <v>95</v>
      </c>
      <c r="L688" s="7">
        <v>280</v>
      </c>
      <c r="M688" s="7">
        <v>1</v>
      </c>
      <c r="N688" s="7" t="s">
        <v>545</v>
      </c>
      <c r="O688" s="7">
        <v>2001</v>
      </c>
      <c r="P688" s="7">
        <v>2002</v>
      </c>
      <c r="Q688" s="70">
        <v>297</v>
      </c>
      <c r="R688" s="7">
        <v>10</v>
      </c>
      <c r="S688" s="7">
        <v>0</v>
      </c>
      <c r="T688" s="77">
        <v>2911</v>
      </c>
      <c r="U688" s="77">
        <v>3263</v>
      </c>
      <c r="V688" s="119" t="s">
        <v>95</v>
      </c>
      <c r="W688" s="7">
        <v>199</v>
      </c>
      <c r="X688" s="7">
        <v>1</v>
      </c>
      <c r="Y688" s="7" t="s">
        <v>320</v>
      </c>
      <c r="Z688" s="7">
        <v>2008</v>
      </c>
      <c r="AA688" s="7">
        <v>2009</v>
      </c>
      <c r="AB688" s="70">
        <v>363.89</v>
      </c>
      <c r="AC688" s="7">
        <v>10</v>
      </c>
      <c r="AD688" s="7">
        <v>1</v>
      </c>
      <c r="AE688" s="67">
        <v>9067</v>
      </c>
      <c r="AF688" s="67">
        <v>5866</v>
      </c>
      <c r="AG688" s="127">
        <f t="shared" si="10"/>
        <v>0.60717873166811764</v>
      </c>
    </row>
    <row r="689" spans="1:33" x14ac:dyDescent="0.3">
      <c r="A689" s="7">
        <v>309</v>
      </c>
      <c r="B689" s="7">
        <v>1</v>
      </c>
      <c r="C689" s="7" t="s">
        <v>378</v>
      </c>
      <c r="D689" s="7">
        <v>2004</v>
      </c>
      <c r="E689" s="7">
        <v>2006</v>
      </c>
      <c r="F689" s="70">
        <v>375</v>
      </c>
      <c r="G689" s="7">
        <v>7</v>
      </c>
      <c r="H689" s="7">
        <v>0</v>
      </c>
      <c r="I689" s="77">
        <v>2661</v>
      </c>
      <c r="J689" s="77">
        <v>4029</v>
      </c>
      <c r="K689" s="119" t="s">
        <v>95</v>
      </c>
      <c r="L689" s="7">
        <v>281</v>
      </c>
      <c r="M689" s="7">
        <v>1</v>
      </c>
      <c r="N689" s="7" t="s">
        <v>546</v>
      </c>
      <c r="O689" s="7">
        <v>2001</v>
      </c>
      <c r="P689" s="7">
        <v>2002</v>
      </c>
      <c r="Q689" s="70">
        <v>837.38</v>
      </c>
      <c r="R689" s="7">
        <v>10</v>
      </c>
      <c r="S689" s="7">
        <v>1</v>
      </c>
      <c r="T689" s="77">
        <v>12247</v>
      </c>
      <c r="U689" s="77">
        <v>8201</v>
      </c>
      <c r="V689" s="119" t="s">
        <v>95</v>
      </c>
      <c r="W689" s="7">
        <v>846</v>
      </c>
      <c r="X689" s="7">
        <v>1</v>
      </c>
      <c r="Y689" s="7" t="s">
        <v>657</v>
      </c>
      <c r="Z689" s="7">
        <v>2013</v>
      </c>
      <c r="AA689" s="7">
        <v>2014</v>
      </c>
      <c r="AB689" s="7">
        <v>150</v>
      </c>
      <c r="AC689" s="7">
        <v>9</v>
      </c>
      <c r="AD689" s="7">
        <v>1</v>
      </c>
      <c r="AE689" s="77">
        <v>782</v>
      </c>
      <c r="AF689" s="77">
        <v>506</v>
      </c>
      <c r="AG689" s="127">
        <f t="shared" si="10"/>
        <v>0.6071428571428571</v>
      </c>
    </row>
    <row r="690" spans="1:33" x14ac:dyDescent="0.3">
      <c r="A690" s="7">
        <v>309</v>
      </c>
      <c r="B690" s="7">
        <v>1</v>
      </c>
      <c r="C690" s="7" t="s">
        <v>378</v>
      </c>
      <c r="D690" s="7">
        <v>2005</v>
      </c>
      <c r="E690" s="7">
        <v>2006</v>
      </c>
      <c r="F690" s="70">
        <v>400</v>
      </c>
      <c r="G690" s="7">
        <v>7</v>
      </c>
      <c r="H690" s="10">
        <v>0</v>
      </c>
      <c r="I690" s="67">
        <v>1673</v>
      </c>
      <c r="J690" s="67">
        <v>2193</v>
      </c>
      <c r="K690" s="119" t="s">
        <v>95</v>
      </c>
      <c r="L690" s="7">
        <v>283</v>
      </c>
      <c r="M690" s="7">
        <v>1</v>
      </c>
      <c r="N690" s="7" t="s">
        <v>547</v>
      </c>
      <c r="O690" s="7">
        <v>2001</v>
      </c>
      <c r="P690" s="7">
        <v>2002</v>
      </c>
      <c r="Q690" s="70">
        <v>230</v>
      </c>
      <c r="R690" s="7">
        <v>10</v>
      </c>
      <c r="S690" s="7">
        <v>1</v>
      </c>
      <c r="T690" s="77">
        <v>3913</v>
      </c>
      <c r="U690" s="77">
        <v>3028</v>
      </c>
      <c r="V690" s="119" t="s">
        <v>95</v>
      </c>
      <c r="W690" s="7">
        <v>2711</v>
      </c>
      <c r="X690" s="7">
        <v>1</v>
      </c>
      <c r="Y690" s="7" t="s">
        <v>366</v>
      </c>
      <c r="Z690" s="7">
        <v>1994</v>
      </c>
      <c r="AA690" s="7">
        <v>1995</v>
      </c>
      <c r="AB690" s="70">
        <v>164.21</v>
      </c>
      <c r="AC690" s="7">
        <v>10</v>
      </c>
      <c r="AD690" s="7">
        <v>1</v>
      </c>
      <c r="AE690" s="77">
        <v>2375</v>
      </c>
      <c r="AF690" s="77">
        <v>1537</v>
      </c>
      <c r="AG690" s="127">
        <f t="shared" si="10"/>
        <v>0.60710633946830261</v>
      </c>
    </row>
    <row r="691" spans="1:33" x14ac:dyDescent="0.3">
      <c r="A691" s="7">
        <v>309</v>
      </c>
      <c r="B691" s="7">
        <v>1</v>
      </c>
      <c r="C691" s="7" t="s">
        <v>378</v>
      </c>
      <c r="D691" s="7">
        <v>2006</v>
      </c>
      <c r="E691" s="10">
        <v>2007</v>
      </c>
      <c r="F691" s="70">
        <v>600</v>
      </c>
      <c r="G691" s="10">
        <v>5</v>
      </c>
      <c r="H691" s="7">
        <v>1</v>
      </c>
      <c r="I691" s="67">
        <v>3486</v>
      </c>
      <c r="J691" s="67">
        <v>2807</v>
      </c>
      <c r="K691" s="119" t="s">
        <v>95</v>
      </c>
      <c r="L691" s="7">
        <v>284</v>
      </c>
      <c r="M691" s="7">
        <v>1</v>
      </c>
      <c r="N691" s="7" t="s">
        <v>376</v>
      </c>
      <c r="O691" s="7">
        <v>2001</v>
      </c>
      <c r="P691" s="7">
        <v>2002</v>
      </c>
      <c r="Q691" s="70">
        <f>837.38-663.78</f>
        <v>173.60000000000002</v>
      </c>
      <c r="R691" s="7">
        <v>10</v>
      </c>
      <c r="S691" s="7">
        <v>1</v>
      </c>
      <c r="T691" s="77">
        <v>5049</v>
      </c>
      <c r="U691" s="77">
        <v>3900</v>
      </c>
      <c r="V691" s="119" t="s">
        <v>95</v>
      </c>
      <c r="W691" s="7">
        <v>2397</v>
      </c>
      <c r="X691" s="7">
        <v>1</v>
      </c>
      <c r="Y691" s="7" t="s">
        <v>497</v>
      </c>
      <c r="Z691" s="7">
        <v>2000</v>
      </c>
      <c r="AA691" s="7">
        <v>2002</v>
      </c>
      <c r="AB691" s="70">
        <v>415</v>
      </c>
      <c r="AC691" s="7">
        <v>5</v>
      </c>
      <c r="AD691" s="7">
        <v>1</v>
      </c>
      <c r="AE691" s="77">
        <v>1976</v>
      </c>
      <c r="AF691" s="77">
        <v>1281</v>
      </c>
      <c r="AG691" s="127">
        <f t="shared" si="10"/>
        <v>0.60669327602087808</v>
      </c>
    </row>
    <row r="692" spans="1:33" x14ac:dyDescent="0.3">
      <c r="A692" s="7">
        <v>309</v>
      </c>
      <c r="B692" s="7">
        <v>1</v>
      </c>
      <c r="C692" s="7" t="s">
        <v>378</v>
      </c>
      <c r="D692" s="7">
        <v>2010</v>
      </c>
      <c r="E692" s="68">
        <v>2012</v>
      </c>
      <c r="F692" s="66">
        <v>600</v>
      </c>
      <c r="G692" s="68">
        <v>5</v>
      </c>
      <c r="H692" s="67">
        <v>1</v>
      </c>
      <c r="I692" s="67">
        <v>2937</v>
      </c>
      <c r="J692" s="67">
        <v>2464</v>
      </c>
      <c r="K692" s="119" t="s">
        <v>95</v>
      </c>
      <c r="L692" s="7">
        <v>286</v>
      </c>
      <c r="M692" s="7">
        <v>1</v>
      </c>
      <c r="N692" s="7" t="s">
        <v>422</v>
      </c>
      <c r="O692" s="7">
        <v>2001</v>
      </c>
      <c r="P692" s="7">
        <v>2002</v>
      </c>
      <c r="Q692" s="70">
        <v>335</v>
      </c>
      <c r="R692" s="7">
        <v>10</v>
      </c>
      <c r="S692" s="7">
        <v>1</v>
      </c>
      <c r="T692" s="77">
        <v>812</v>
      </c>
      <c r="U692" s="77">
        <v>692</v>
      </c>
      <c r="V692" s="119" t="s">
        <v>95</v>
      </c>
      <c r="W692" s="7">
        <v>726</v>
      </c>
      <c r="X692" s="7">
        <v>1</v>
      </c>
      <c r="Y692" s="7" t="s">
        <v>506</v>
      </c>
      <c r="Z692" s="68">
        <v>2009</v>
      </c>
      <c r="AA692" s="68">
        <v>2010</v>
      </c>
      <c r="AB692" s="66">
        <v>731.28</v>
      </c>
      <c r="AC692" s="10">
        <v>10</v>
      </c>
      <c r="AD692" s="67">
        <v>1</v>
      </c>
      <c r="AE692" s="67">
        <v>987</v>
      </c>
      <c r="AF692" s="67">
        <v>641</v>
      </c>
      <c r="AG692" s="127">
        <f t="shared" si="10"/>
        <v>0.60626535626535627</v>
      </c>
    </row>
    <row r="693" spans="1:33" x14ac:dyDescent="0.3">
      <c r="A693" s="7">
        <v>314</v>
      </c>
      <c r="B693" s="7">
        <v>1</v>
      </c>
      <c r="C693" s="7" t="s">
        <v>276</v>
      </c>
      <c r="D693" s="7">
        <v>1992</v>
      </c>
      <c r="E693" s="7">
        <v>1993</v>
      </c>
      <c r="F693" s="70">
        <v>305</v>
      </c>
      <c r="G693" s="7">
        <v>5</v>
      </c>
      <c r="H693" s="7">
        <v>0</v>
      </c>
      <c r="I693" s="77" t="s">
        <v>763</v>
      </c>
      <c r="J693" s="77" t="s">
        <v>763</v>
      </c>
      <c r="K693" s="119" t="s">
        <v>95</v>
      </c>
      <c r="L693" s="7">
        <v>294</v>
      </c>
      <c r="M693" s="7">
        <v>1</v>
      </c>
      <c r="N693" s="7" t="s">
        <v>251</v>
      </c>
      <c r="O693" s="7">
        <v>2001</v>
      </c>
      <c r="P693" s="7">
        <v>2003</v>
      </c>
      <c r="Q693" s="70">
        <v>837.38</v>
      </c>
      <c r="R693" s="7">
        <v>5</v>
      </c>
      <c r="S693" s="7">
        <v>1</v>
      </c>
      <c r="T693" s="77">
        <v>437</v>
      </c>
      <c r="U693" s="77">
        <v>195</v>
      </c>
      <c r="V693" s="119" t="s">
        <v>95</v>
      </c>
      <c r="W693" s="7">
        <v>2071</v>
      </c>
      <c r="X693" s="7">
        <v>1</v>
      </c>
      <c r="Y693" s="7" t="s">
        <v>682</v>
      </c>
      <c r="Z693" s="7">
        <v>2002</v>
      </c>
      <c r="AA693" s="7">
        <v>2003</v>
      </c>
      <c r="AB693" s="70">
        <v>315</v>
      </c>
      <c r="AC693" s="7">
        <v>10</v>
      </c>
      <c r="AD693" s="7">
        <v>1</v>
      </c>
      <c r="AE693" s="77">
        <v>1270</v>
      </c>
      <c r="AF693" s="77">
        <v>825</v>
      </c>
      <c r="AG693" s="127">
        <f t="shared" si="10"/>
        <v>0.60620525059665875</v>
      </c>
    </row>
    <row r="694" spans="1:33" x14ac:dyDescent="0.3">
      <c r="A694" s="7">
        <v>314</v>
      </c>
      <c r="B694" s="7">
        <v>1</v>
      </c>
      <c r="C694" s="7" t="s">
        <v>276</v>
      </c>
      <c r="D694" s="7">
        <v>1993</v>
      </c>
      <c r="E694" s="7">
        <v>1994</v>
      </c>
      <c r="F694" s="70">
        <v>400</v>
      </c>
      <c r="G694" s="7">
        <v>3</v>
      </c>
      <c r="H694" s="7">
        <v>1</v>
      </c>
      <c r="I694" s="77" t="s">
        <v>763</v>
      </c>
      <c r="J694" s="77" t="s">
        <v>763</v>
      </c>
      <c r="K694" s="119" t="s">
        <v>95</v>
      </c>
      <c r="L694" s="7">
        <v>297</v>
      </c>
      <c r="M694" s="7">
        <v>1</v>
      </c>
      <c r="N694" s="7" t="s">
        <v>275</v>
      </c>
      <c r="O694" s="7">
        <v>2001</v>
      </c>
      <c r="P694" s="7">
        <v>2002</v>
      </c>
      <c r="Q694" s="70">
        <v>588.07000000000005</v>
      </c>
      <c r="R694" s="7">
        <v>10</v>
      </c>
      <c r="S694" s="7">
        <v>1</v>
      </c>
      <c r="T694" s="77">
        <v>267</v>
      </c>
      <c r="U694" s="77">
        <v>177</v>
      </c>
      <c r="V694" s="119" t="s">
        <v>95</v>
      </c>
      <c r="W694" s="7">
        <v>741</v>
      </c>
      <c r="X694" s="7">
        <v>1</v>
      </c>
      <c r="Y694" s="7" t="s">
        <v>347</v>
      </c>
      <c r="Z694" s="7">
        <v>2012</v>
      </c>
      <c r="AA694" s="7">
        <v>2013</v>
      </c>
      <c r="AB694" s="70">
        <v>723</v>
      </c>
      <c r="AC694" s="7">
        <v>10</v>
      </c>
      <c r="AD694" s="7">
        <v>1</v>
      </c>
      <c r="AE694" s="67">
        <v>1946</v>
      </c>
      <c r="AF694" s="67">
        <v>1266</v>
      </c>
      <c r="AG694" s="127">
        <f t="shared" si="10"/>
        <v>0.60585305105853049</v>
      </c>
    </row>
    <row r="695" spans="1:33" x14ac:dyDescent="0.3">
      <c r="A695" s="7">
        <v>314</v>
      </c>
      <c r="B695" s="7">
        <v>1</v>
      </c>
      <c r="C695" s="7" t="s">
        <v>276</v>
      </c>
      <c r="D695" s="7">
        <v>1995</v>
      </c>
      <c r="E695" s="7">
        <v>1997</v>
      </c>
      <c r="F695" s="70">
        <v>400</v>
      </c>
      <c r="G695" s="7">
        <v>3</v>
      </c>
      <c r="H695" s="7">
        <v>1</v>
      </c>
      <c r="I695" s="77">
        <v>324</v>
      </c>
      <c r="J695" s="77">
        <v>187</v>
      </c>
      <c r="K695" s="119" t="s">
        <v>95</v>
      </c>
      <c r="L695" s="7">
        <v>299</v>
      </c>
      <c r="M695" s="7">
        <v>1</v>
      </c>
      <c r="N695" s="7" t="s">
        <v>377</v>
      </c>
      <c r="O695" s="7">
        <v>2001</v>
      </c>
      <c r="P695" s="7">
        <v>2002</v>
      </c>
      <c r="Q695" s="70">
        <v>260</v>
      </c>
      <c r="R695" s="7">
        <v>10</v>
      </c>
      <c r="S695" s="7">
        <v>0</v>
      </c>
      <c r="T695" s="77">
        <v>400</v>
      </c>
      <c r="U695" s="77">
        <v>977</v>
      </c>
      <c r="V695" s="119" t="s">
        <v>95</v>
      </c>
      <c r="W695" s="7">
        <v>2167</v>
      </c>
      <c r="X695" s="7">
        <v>1</v>
      </c>
      <c r="Y695" s="7" t="s">
        <v>578</v>
      </c>
      <c r="Z695" s="7">
        <v>2004</v>
      </c>
      <c r="AA695" s="7">
        <v>2005</v>
      </c>
      <c r="AB695" s="70">
        <v>495</v>
      </c>
      <c r="AC695" s="7">
        <v>7</v>
      </c>
      <c r="AD695" s="7">
        <v>1</v>
      </c>
      <c r="AE695" s="77">
        <v>897</v>
      </c>
      <c r="AF695" s="77">
        <v>584</v>
      </c>
      <c r="AG695" s="127">
        <f t="shared" si="10"/>
        <v>0.60567184334908841</v>
      </c>
    </row>
    <row r="696" spans="1:33" x14ac:dyDescent="0.3">
      <c r="A696" s="7">
        <v>314</v>
      </c>
      <c r="B696" s="7">
        <v>1</v>
      </c>
      <c r="C696" s="7" t="s">
        <v>276</v>
      </c>
      <c r="D696" s="7">
        <v>1999</v>
      </c>
      <c r="E696" s="7">
        <v>2000</v>
      </c>
      <c r="F696" s="70">
        <v>415</v>
      </c>
      <c r="G696" s="7">
        <v>6</v>
      </c>
      <c r="H696" s="7">
        <v>1</v>
      </c>
      <c r="I696" s="77">
        <v>728</v>
      </c>
      <c r="J696" s="77">
        <v>572</v>
      </c>
      <c r="K696" s="119" t="s">
        <v>95</v>
      </c>
      <c r="L696" s="7">
        <v>300</v>
      </c>
      <c r="M696" s="7">
        <v>1</v>
      </c>
      <c r="N696" s="7" t="s">
        <v>252</v>
      </c>
      <c r="O696" s="7">
        <v>2001</v>
      </c>
      <c r="P696" s="7">
        <v>2002</v>
      </c>
      <c r="Q696" s="70">
        <v>1</v>
      </c>
      <c r="R696" s="7">
        <v>10</v>
      </c>
      <c r="S696" s="7">
        <v>1</v>
      </c>
      <c r="T696" s="77">
        <v>721</v>
      </c>
      <c r="U696" s="77">
        <v>230</v>
      </c>
      <c r="V696" s="119" t="s">
        <v>95</v>
      </c>
      <c r="W696" s="7">
        <v>12</v>
      </c>
      <c r="X696" s="7">
        <v>1</v>
      </c>
      <c r="Y696" s="7" t="s">
        <v>485</v>
      </c>
      <c r="Z696" s="7">
        <v>2015</v>
      </c>
      <c r="AA696" s="7">
        <v>2016</v>
      </c>
      <c r="AB696" s="70">
        <v>164.19</v>
      </c>
      <c r="AC696" s="7">
        <v>10</v>
      </c>
      <c r="AD696" s="7">
        <v>1</v>
      </c>
      <c r="AE696" s="67">
        <v>3524</v>
      </c>
      <c r="AF696" s="67">
        <v>2298</v>
      </c>
      <c r="AG696" s="127">
        <f t="shared" si="10"/>
        <v>0.60529027825489523</v>
      </c>
    </row>
    <row r="697" spans="1:33" x14ac:dyDescent="0.3">
      <c r="A697" s="7">
        <v>314</v>
      </c>
      <c r="B697" s="7">
        <v>1</v>
      </c>
      <c r="C697" s="7" t="s">
        <v>276</v>
      </c>
      <c r="D697" s="7">
        <v>2001</v>
      </c>
      <c r="E697" s="7">
        <v>2002</v>
      </c>
      <c r="F697" s="70">
        <v>295</v>
      </c>
      <c r="G697" s="7">
        <v>6</v>
      </c>
      <c r="H697" s="7">
        <v>1</v>
      </c>
      <c r="I697" s="77">
        <v>510</v>
      </c>
      <c r="J697" s="77">
        <v>426</v>
      </c>
      <c r="K697" s="119" t="s">
        <v>95</v>
      </c>
      <c r="L697" s="7">
        <v>306</v>
      </c>
      <c r="M697" s="7">
        <v>1</v>
      </c>
      <c r="N697" s="7" t="s">
        <v>548</v>
      </c>
      <c r="O697" s="7">
        <v>2001</v>
      </c>
      <c r="P697" s="7">
        <v>2002</v>
      </c>
      <c r="Q697" s="70">
        <v>126</v>
      </c>
      <c r="R697" s="7">
        <v>10</v>
      </c>
      <c r="S697" s="7">
        <v>0</v>
      </c>
      <c r="T697" s="77">
        <v>131</v>
      </c>
      <c r="U697" s="77">
        <v>216</v>
      </c>
      <c r="V697" s="119" t="s">
        <v>95</v>
      </c>
      <c r="W697" s="7">
        <v>345</v>
      </c>
      <c r="X697" s="7">
        <v>1</v>
      </c>
      <c r="Y697" s="7" t="s">
        <v>423</v>
      </c>
      <c r="Z697" s="7">
        <v>2008</v>
      </c>
      <c r="AA697" s="7">
        <v>2010</v>
      </c>
      <c r="AB697" s="70">
        <v>597</v>
      </c>
      <c r="AC697" s="7">
        <v>7</v>
      </c>
      <c r="AD697" s="7">
        <v>1</v>
      </c>
      <c r="AE697" s="67">
        <v>3262</v>
      </c>
      <c r="AF697" s="67">
        <v>2130</v>
      </c>
      <c r="AG697" s="127">
        <f t="shared" si="10"/>
        <v>0.60497032640949555</v>
      </c>
    </row>
    <row r="698" spans="1:33" x14ac:dyDescent="0.3">
      <c r="A698" s="7">
        <v>314</v>
      </c>
      <c r="B698" s="7">
        <v>1</v>
      </c>
      <c r="C698" s="7" t="s">
        <v>276</v>
      </c>
      <c r="D698" s="68">
        <v>2007</v>
      </c>
      <c r="E698" s="73">
        <v>2008</v>
      </c>
      <c r="F698" s="66">
        <v>475</v>
      </c>
      <c r="G698" s="7">
        <v>6</v>
      </c>
      <c r="H698" s="67">
        <v>1</v>
      </c>
      <c r="I698" s="67">
        <v>407</v>
      </c>
      <c r="J698" s="77">
        <v>374</v>
      </c>
      <c r="K698" s="119" t="s">
        <v>95</v>
      </c>
      <c r="L698" s="7">
        <v>308</v>
      </c>
      <c r="M698" s="7">
        <v>1</v>
      </c>
      <c r="N698" s="7" t="s">
        <v>549</v>
      </c>
      <c r="O698" s="7">
        <v>2001</v>
      </c>
      <c r="P698" s="7">
        <v>2002</v>
      </c>
      <c r="Q698" s="70">
        <v>126</v>
      </c>
      <c r="R698" s="7">
        <v>10</v>
      </c>
      <c r="S698" s="7">
        <v>1</v>
      </c>
      <c r="T698" s="77">
        <v>165</v>
      </c>
      <c r="U698" s="77">
        <v>154</v>
      </c>
      <c r="V698" s="119" t="s">
        <v>95</v>
      </c>
      <c r="W698" s="7">
        <v>2889</v>
      </c>
      <c r="X698" s="7">
        <v>1</v>
      </c>
      <c r="Y698" s="7" t="s">
        <v>532</v>
      </c>
      <c r="Z698" s="7">
        <v>2000</v>
      </c>
      <c r="AA698" s="7">
        <v>2001</v>
      </c>
      <c r="AB698" s="70">
        <v>307.22000000000003</v>
      </c>
      <c r="AC698" s="7">
        <v>5</v>
      </c>
      <c r="AD698" s="7">
        <v>1</v>
      </c>
      <c r="AE698" s="77">
        <v>1264</v>
      </c>
      <c r="AF698" s="77">
        <v>827</v>
      </c>
      <c r="AG698" s="127">
        <f t="shared" si="10"/>
        <v>0.60449545671927307</v>
      </c>
    </row>
    <row r="699" spans="1:33" x14ac:dyDescent="0.3">
      <c r="A699" s="7">
        <v>314</v>
      </c>
      <c r="B699" s="7">
        <v>1</v>
      </c>
      <c r="C699" s="7" t="s">
        <v>276</v>
      </c>
      <c r="D699" s="7">
        <v>2013</v>
      </c>
      <c r="E699" s="7">
        <v>2014</v>
      </c>
      <c r="F699" s="7">
        <v>275.32</v>
      </c>
      <c r="G699" s="7">
        <v>5</v>
      </c>
      <c r="H699" s="7">
        <v>1</v>
      </c>
      <c r="I699" s="77">
        <v>433</v>
      </c>
      <c r="J699" s="77">
        <v>93</v>
      </c>
      <c r="K699" s="119" t="s">
        <v>95</v>
      </c>
      <c r="L699" s="7">
        <v>314</v>
      </c>
      <c r="M699" s="7">
        <v>1</v>
      </c>
      <c r="N699" s="7" t="s">
        <v>276</v>
      </c>
      <c r="O699" s="7">
        <v>2001</v>
      </c>
      <c r="P699" s="7">
        <v>2002</v>
      </c>
      <c r="Q699" s="70">
        <v>295</v>
      </c>
      <c r="R699" s="7">
        <v>6</v>
      </c>
      <c r="S699" s="7">
        <v>1</v>
      </c>
      <c r="T699" s="77">
        <v>510</v>
      </c>
      <c r="U699" s="77">
        <v>426</v>
      </c>
      <c r="V699" s="119" t="s">
        <v>95</v>
      </c>
      <c r="W699" s="7">
        <v>16</v>
      </c>
      <c r="X699" s="7">
        <v>1</v>
      </c>
      <c r="Y699" s="7" t="s">
        <v>235</v>
      </c>
      <c r="Z699" s="7">
        <v>2002</v>
      </c>
      <c r="AA699" s="7">
        <v>2003</v>
      </c>
      <c r="AB699" s="70">
        <v>420</v>
      </c>
      <c r="AC699" s="7">
        <v>10</v>
      </c>
      <c r="AD699" s="7">
        <v>1</v>
      </c>
      <c r="AE699" s="77">
        <v>3149</v>
      </c>
      <c r="AF699" s="77">
        <v>2063</v>
      </c>
      <c r="AG699" s="127">
        <f t="shared" si="10"/>
        <v>0.60418265541059091</v>
      </c>
    </row>
    <row r="700" spans="1:33" x14ac:dyDescent="0.3">
      <c r="A700" s="82">
        <v>314</v>
      </c>
      <c r="B700" s="82">
        <v>1</v>
      </c>
      <c r="C700" s="82" t="s">
        <v>123</v>
      </c>
      <c r="D700" s="7">
        <v>2018</v>
      </c>
      <c r="E700" s="82">
        <v>2019</v>
      </c>
      <c r="F700" s="128">
        <v>460</v>
      </c>
      <c r="G700" s="82">
        <v>10</v>
      </c>
      <c r="H700" s="7">
        <v>1</v>
      </c>
      <c r="I700" s="67">
        <v>1285</v>
      </c>
      <c r="J700" s="67">
        <v>1185</v>
      </c>
      <c r="K700" s="119" t="s">
        <v>95</v>
      </c>
      <c r="L700" s="7">
        <v>323</v>
      </c>
      <c r="M700" s="7">
        <v>2</v>
      </c>
      <c r="N700" s="7" t="s">
        <v>550</v>
      </c>
      <c r="O700" s="7">
        <v>2001</v>
      </c>
      <c r="P700" s="7">
        <v>2002</v>
      </c>
      <c r="Q700" s="70">
        <v>300</v>
      </c>
      <c r="R700" s="7">
        <v>4</v>
      </c>
      <c r="S700" s="7">
        <v>1</v>
      </c>
      <c r="T700" s="77">
        <v>44</v>
      </c>
      <c r="U700" s="77">
        <v>9</v>
      </c>
      <c r="V700" s="119" t="s">
        <v>95</v>
      </c>
      <c r="W700" s="7">
        <v>195</v>
      </c>
      <c r="X700" s="7">
        <v>1</v>
      </c>
      <c r="Y700" s="7" t="s">
        <v>973</v>
      </c>
      <c r="Z700" s="7">
        <v>2005</v>
      </c>
      <c r="AA700" s="7">
        <v>2006</v>
      </c>
      <c r="AB700" s="70">
        <f>580.44-315.81</f>
        <v>264.63000000000005</v>
      </c>
      <c r="AC700" s="7">
        <v>10</v>
      </c>
      <c r="AD700" s="10">
        <v>1</v>
      </c>
      <c r="AE700" s="67">
        <v>232</v>
      </c>
      <c r="AF700" s="67">
        <v>152</v>
      </c>
      <c r="AG700" s="127">
        <f t="shared" si="10"/>
        <v>0.60416666666666663</v>
      </c>
    </row>
    <row r="701" spans="1:33" x14ac:dyDescent="0.3">
      <c r="A701" s="7">
        <v>316</v>
      </c>
      <c r="B701" s="7">
        <v>1</v>
      </c>
      <c r="C701" s="7" t="s">
        <v>322</v>
      </c>
      <c r="D701" s="7">
        <v>1993</v>
      </c>
      <c r="E701" s="7">
        <v>1994</v>
      </c>
      <c r="F701" s="70">
        <v>396.69</v>
      </c>
      <c r="G701" s="7">
        <v>5</v>
      </c>
      <c r="H701" s="7">
        <v>1</v>
      </c>
      <c r="I701" s="77" t="s">
        <v>763</v>
      </c>
      <c r="J701" s="77" t="s">
        <v>763</v>
      </c>
      <c r="K701" s="119" t="s">
        <v>95</v>
      </c>
      <c r="L701" s="7">
        <v>330</v>
      </c>
      <c r="M701" s="7">
        <v>1</v>
      </c>
      <c r="N701" s="7" t="s">
        <v>551</v>
      </c>
      <c r="O701" s="7">
        <v>2001</v>
      </c>
      <c r="P701" s="7">
        <v>2002</v>
      </c>
      <c r="Q701" s="70">
        <v>585.63</v>
      </c>
      <c r="R701" s="7">
        <v>10</v>
      </c>
      <c r="S701" s="7">
        <v>1</v>
      </c>
      <c r="T701" s="77">
        <v>424</v>
      </c>
      <c r="U701" s="77">
        <v>125</v>
      </c>
      <c r="V701" s="119" t="s">
        <v>95</v>
      </c>
      <c r="W701" s="7">
        <v>656</v>
      </c>
      <c r="X701" s="7">
        <v>1</v>
      </c>
      <c r="Y701" s="7" t="s">
        <v>229</v>
      </c>
      <c r="Z701" s="7">
        <v>2010</v>
      </c>
      <c r="AA701" s="68">
        <v>2011</v>
      </c>
      <c r="AB701" s="66">
        <v>385</v>
      </c>
      <c r="AC701" s="68">
        <v>5</v>
      </c>
      <c r="AD701" s="67">
        <v>1</v>
      </c>
      <c r="AE701" s="67">
        <v>5226</v>
      </c>
      <c r="AF701" s="67">
        <v>3424</v>
      </c>
      <c r="AG701" s="127">
        <f t="shared" si="10"/>
        <v>0.60416184971098263</v>
      </c>
    </row>
    <row r="702" spans="1:33" x14ac:dyDescent="0.3">
      <c r="A702" s="7">
        <v>316</v>
      </c>
      <c r="B702" s="7">
        <v>1</v>
      </c>
      <c r="C702" s="7" t="s">
        <v>471</v>
      </c>
      <c r="D702" s="7">
        <v>1997</v>
      </c>
      <c r="E702" s="7">
        <v>1998</v>
      </c>
      <c r="F702" s="70">
        <v>50.1</v>
      </c>
      <c r="G702" s="7">
        <v>7</v>
      </c>
      <c r="H702" s="7">
        <v>1</v>
      </c>
      <c r="I702" s="77">
        <v>652</v>
      </c>
      <c r="J702" s="77">
        <v>523</v>
      </c>
      <c r="K702" s="119" t="s">
        <v>95</v>
      </c>
      <c r="L702" s="7">
        <v>332</v>
      </c>
      <c r="M702" s="7">
        <v>1</v>
      </c>
      <c r="N702" s="7" t="s">
        <v>502</v>
      </c>
      <c r="O702" s="7">
        <v>2001</v>
      </c>
      <c r="P702" s="7">
        <v>2002</v>
      </c>
      <c r="Q702" s="70">
        <v>126</v>
      </c>
      <c r="R702" s="7">
        <v>8</v>
      </c>
      <c r="S702" s="7">
        <v>1</v>
      </c>
      <c r="T702" s="77">
        <v>1450</v>
      </c>
      <c r="U702" s="77">
        <v>918</v>
      </c>
      <c r="V702" s="119" t="s">
        <v>95</v>
      </c>
      <c r="W702" s="7">
        <v>99</v>
      </c>
      <c r="X702" s="7">
        <v>1</v>
      </c>
      <c r="Y702" s="7" t="s">
        <v>315</v>
      </c>
      <c r="Z702" s="7">
        <v>2003</v>
      </c>
      <c r="AA702" s="7">
        <v>2004</v>
      </c>
      <c r="AB702" s="70">
        <v>404</v>
      </c>
      <c r="AC702" s="7">
        <v>3</v>
      </c>
      <c r="AD702" s="7">
        <v>1</v>
      </c>
      <c r="AE702" s="77">
        <v>825</v>
      </c>
      <c r="AF702" s="77">
        <v>542</v>
      </c>
      <c r="AG702" s="127">
        <f t="shared" si="10"/>
        <v>0.60351133869787854</v>
      </c>
    </row>
    <row r="703" spans="1:33" x14ac:dyDescent="0.3">
      <c r="A703" s="7">
        <v>316</v>
      </c>
      <c r="B703" s="7">
        <v>1</v>
      </c>
      <c r="C703" s="7" t="s">
        <v>471</v>
      </c>
      <c r="D703" s="7">
        <v>1997</v>
      </c>
      <c r="E703" s="7">
        <v>1999</v>
      </c>
      <c r="F703" s="70">
        <v>336.11</v>
      </c>
      <c r="G703" s="7">
        <v>10</v>
      </c>
      <c r="H703" s="7">
        <v>1</v>
      </c>
      <c r="I703" s="77">
        <v>671</v>
      </c>
      <c r="J703" s="77">
        <v>518</v>
      </c>
      <c r="K703" s="119" t="s">
        <v>95</v>
      </c>
      <c r="L703" s="7">
        <v>345</v>
      </c>
      <c r="M703" s="7">
        <v>1</v>
      </c>
      <c r="N703" s="7" t="s">
        <v>423</v>
      </c>
      <c r="O703" s="7">
        <v>2001</v>
      </c>
      <c r="P703" s="7">
        <v>2003</v>
      </c>
      <c r="Q703" s="70">
        <v>415</v>
      </c>
      <c r="R703" s="7">
        <v>10</v>
      </c>
      <c r="S703" s="7">
        <v>0</v>
      </c>
      <c r="T703" s="77">
        <v>1725</v>
      </c>
      <c r="U703" s="77">
        <v>2071</v>
      </c>
      <c r="V703" s="119" t="s">
        <v>95</v>
      </c>
      <c r="W703" s="7">
        <v>14</v>
      </c>
      <c r="X703" s="7">
        <v>1</v>
      </c>
      <c r="Y703" s="7" t="s">
        <v>264</v>
      </c>
      <c r="Z703" s="7">
        <v>2005</v>
      </c>
      <c r="AA703" s="7">
        <v>2006</v>
      </c>
      <c r="AB703" s="70">
        <f>434.55-69.59</f>
        <v>364.96000000000004</v>
      </c>
      <c r="AC703" s="7">
        <v>10</v>
      </c>
      <c r="AD703" s="10">
        <v>1</v>
      </c>
      <c r="AE703" s="67">
        <v>1768</v>
      </c>
      <c r="AF703" s="67">
        <v>1162</v>
      </c>
      <c r="AG703" s="127">
        <f t="shared" si="10"/>
        <v>0.60341296928327648</v>
      </c>
    </row>
    <row r="704" spans="1:33" x14ac:dyDescent="0.3">
      <c r="A704" s="7">
        <v>316</v>
      </c>
      <c r="B704" s="7">
        <v>1</v>
      </c>
      <c r="C704" s="7" t="s">
        <v>471</v>
      </c>
      <c r="D704" s="7">
        <v>1998</v>
      </c>
      <c r="E704" s="7">
        <v>1999</v>
      </c>
      <c r="F704" s="70">
        <v>96.08</v>
      </c>
      <c r="G704" s="7">
        <v>5</v>
      </c>
      <c r="H704" s="7">
        <v>1</v>
      </c>
      <c r="I704" s="77">
        <v>1705</v>
      </c>
      <c r="J704" s="77">
        <v>1655</v>
      </c>
      <c r="K704" s="119" t="s">
        <v>95</v>
      </c>
      <c r="L704" s="7">
        <v>347</v>
      </c>
      <c r="M704" s="7">
        <v>1</v>
      </c>
      <c r="N704" s="7" t="s">
        <v>379</v>
      </c>
      <c r="O704" s="7">
        <v>2001</v>
      </c>
      <c r="P704" s="7">
        <v>2002</v>
      </c>
      <c r="Q704" s="70">
        <v>625</v>
      </c>
      <c r="R704" s="7">
        <v>7</v>
      </c>
      <c r="S704" s="7">
        <v>0</v>
      </c>
      <c r="T704" s="77">
        <v>2375</v>
      </c>
      <c r="U704" s="77">
        <v>2732</v>
      </c>
      <c r="V704" s="119" t="s">
        <v>95</v>
      </c>
      <c r="W704" s="82">
        <v>256</v>
      </c>
      <c r="X704" s="82">
        <v>1</v>
      </c>
      <c r="Y704" s="82" t="s">
        <v>121</v>
      </c>
      <c r="Z704" s="7">
        <v>2018</v>
      </c>
      <c r="AA704" s="82">
        <v>2019</v>
      </c>
      <c r="AB704" s="128">
        <v>1200</v>
      </c>
      <c r="AC704" s="82">
        <v>5</v>
      </c>
      <c r="AD704" s="7">
        <v>1</v>
      </c>
      <c r="AE704" s="67">
        <v>5478</v>
      </c>
      <c r="AF704" s="67">
        <v>3601</v>
      </c>
      <c r="AG704" s="127">
        <f t="shared" si="10"/>
        <v>0.60337041524396962</v>
      </c>
    </row>
    <row r="705" spans="1:33" x14ac:dyDescent="0.3">
      <c r="A705" s="7">
        <v>316</v>
      </c>
      <c r="B705" s="7">
        <v>1</v>
      </c>
      <c r="C705" s="7" t="s">
        <v>471</v>
      </c>
      <c r="D705" s="7">
        <v>1998</v>
      </c>
      <c r="E705" s="7">
        <v>1999</v>
      </c>
      <c r="F705" s="70">
        <v>37.020000000000003</v>
      </c>
      <c r="G705" s="7">
        <v>5</v>
      </c>
      <c r="H705" s="7">
        <v>1</v>
      </c>
      <c r="I705" s="77">
        <v>1731</v>
      </c>
      <c r="J705" s="77">
        <v>1613</v>
      </c>
      <c r="K705" s="119" t="s">
        <v>95</v>
      </c>
      <c r="L705" s="7">
        <v>347</v>
      </c>
      <c r="M705" s="7">
        <v>1</v>
      </c>
      <c r="N705" s="7" t="s">
        <v>552</v>
      </c>
      <c r="O705" s="7">
        <v>2001</v>
      </c>
      <c r="P705" s="7">
        <v>2002</v>
      </c>
      <c r="Q705" s="70">
        <v>495</v>
      </c>
      <c r="R705" s="7">
        <v>10</v>
      </c>
      <c r="S705" s="7">
        <v>1</v>
      </c>
      <c r="T705" s="77">
        <v>4074</v>
      </c>
      <c r="U705" s="77">
        <v>3694</v>
      </c>
      <c r="V705" s="119" t="s">
        <v>95</v>
      </c>
      <c r="W705" s="7">
        <v>482</v>
      </c>
      <c r="X705" s="7">
        <v>1</v>
      </c>
      <c r="Y705" s="7" t="s">
        <v>384</v>
      </c>
      <c r="Z705" s="7">
        <v>2004</v>
      </c>
      <c r="AA705" s="7">
        <v>2005</v>
      </c>
      <c r="AB705" s="70">
        <v>155</v>
      </c>
      <c r="AC705" s="7">
        <v>10</v>
      </c>
      <c r="AD705" s="7">
        <v>1</v>
      </c>
      <c r="AE705" s="77">
        <v>4169</v>
      </c>
      <c r="AF705" s="77">
        <v>2742</v>
      </c>
      <c r="AG705" s="127">
        <f t="shared" si="10"/>
        <v>0.60324120966575023</v>
      </c>
    </row>
    <row r="706" spans="1:33" x14ac:dyDescent="0.3">
      <c r="A706" s="7">
        <v>316</v>
      </c>
      <c r="B706" s="7">
        <v>1</v>
      </c>
      <c r="C706" s="7" t="s">
        <v>471</v>
      </c>
      <c r="D706" s="7">
        <v>2000</v>
      </c>
      <c r="E706" s="7">
        <v>2001</v>
      </c>
      <c r="F706" s="70">
        <v>427.7</v>
      </c>
      <c r="G706" s="7">
        <v>10</v>
      </c>
      <c r="H706" s="7">
        <v>1</v>
      </c>
      <c r="I706" s="77">
        <v>2268</v>
      </c>
      <c r="J706" s="77">
        <v>1542</v>
      </c>
      <c r="K706" s="119" t="s">
        <v>95</v>
      </c>
      <c r="L706" s="7">
        <v>347</v>
      </c>
      <c r="M706" s="7">
        <v>1</v>
      </c>
      <c r="N706" s="7" t="s">
        <v>553</v>
      </c>
      <c r="O706" s="7">
        <v>2001</v>
      </c>
      <c r="P706" s="7">
        <v>2002</v>
      </c>
      <c r="Q706" s="70">
        <v>80</v>
      </c>
      <c r="R706" s="7">
        <v>10</v>
      </c>
      <c r="S706" s="7">
        <v>0</v>
      </c>
      <c r="T706" s="77">
        <v>3712</v>
      </c>
      <c r="U706" s="77">
        <v>3976</v>
      </c>
      <c r="V706" s="119" t="s">
        <v>95</v>
      </c>
      <c r="W706" s="7">
        <v>2342</v>
      </c>
      <c r="X706" s="7">
        <v>1</v>
      </c>
      <c r="Y706" s="7" t="s">
        <v>585</v>
      </c>
      <c r="Z706" s="7">
        <v>2001</v>
      </c>
      <c r="AA706" s="7">
        <v>2002</v>
      </c>
      <c r="AB706" s="70">
        <v>50</v>
      </c>
      <c r="AC706" s="7">
        <v>5</v>
      </c>
      <c r="AD706" s="7">
        <v>1</v>
      </c>
      <c r="AE706" s="77">
        <v>703</v>
      </c>
      <c r="AF706" s="77">
        <v>463</v>
      </c>
      <c r="AG706" s="127">
        <f t="shared" si="10"/>
        <v>0.60291595197255576</v>
      </c>
    </row>
    <row r="707" spans="1:33" x14ac:dyDescent="0.3">
      <c r="A707" s="7">
        <v>316</v>
      </c>
      <c r="B707" s="7">
        <v>1</v>
      </c>
      <c r="C707" s="7" t="s">
        <v>471</v>
      </c>
      <c r="D707" s="7">
        <v>2004</v>
      </c>
      <c r="E707" s="7">
        <v>2005</v>
      </c>
      <c r="F707" s="70">
        <v>307.08</v>
      </c>
      <c r="G707" s="7">
        <v>5</v>
      </c>
      <c r="H707" s="7">
        <v>1</v>
      </c>
      <c r="I707" s="77">
        <v>2257</v>
      </c>
      <c r="J707" s="77">
        <v>1908</v>
      </c>
      <c r="K707" s="119" t="s">
        <v>95</v>
      </c>
      <c r="L707" s="7">
        <v>361</v>
      </c>
      <c r="M707" s="7">
        <v>1</v>
      </c>
      <c r="N707" s="7" t="s">
        <v>554</v>
      </c>
      <c r="O707" s="7">
        <v>2001</v>
      </c>
      <c r="P707" s="7">
        <v>2002</v>
      </c>
      <c r="Q707" s="70">
        <v>560</v>
      </c>
      <c r="R707" s="7">
        <v>10</v>
      </c>
      <c r="S707" s="7">
        <v>1</v>
      </c>
      <c r="T707" s="77">
        <v>1684</v>
      </c>
      <c r="U707" s="77">
        <v>934</v>
      </c>
      <c r="V707" s="119" t="s">
        <v>95</v>
      </c>
      <c r="W707" s="7">
        <v>146</v>
      </c>
      <c r="X707" s="7">
        <v>1</v>
      </c>
      <c r="Y707" s="7" t="s">
        <v>369</v>
      </c>
      <c r="Z707" s="7">
        <v>2001</v>
      </c>
      <c r="AA707" s="7">
        <v>2002</v>
      </c>
      <c r="AB707" s="70">
        <v>250</v>
      </c>
      <c r="AC707" s="7">
        <v>5</v>
      </c>
      <c r="AD707" s="7">
        <v>1</v>
      </c>
      <c r="AE707" s="77">
        <v>601</v>
      </c>
      <c r="AF707" s="77">
        <v>396</v>
      </c>
      <c r="AG707" s="127">
        <f t="shared" si="10"/>
        <v>0.60280842527582745</v>
      </c>
    </row>
    <row r="708" spans="1:33" x14ac:dyDescent="0.3">
      <c r="A708" s="7">
        <v>316</v>
      </c>
      <c r="B708" s="7">
        <v>1</v>
      </c>
      <c r="C708" s="7" t="s">
        <v>471</v>
      </c>
      <c r="D708" s="7">
        <v>2008</v>
      </c>
      <c r="E708" s="7">
        <v>2009</v>
      </c>
      <c r="F708" s="70">
        <v>154.97999999999999</v>
      </c>
      <c r="G708" s="7">
        <v>5</v>
      </c>
      <c r="H708" s="7">
        <v>0</v>
      </c>
      <c r="I708" s="67">
        <v>898</v>
      </c>
      <c r="J708" s="67">
        <v>1170</v>
      </c>
      <c r="K708" s="119" t="s">
        <v>95</v>
      </c>
      <c r="L708" s="7">
        <v>361</v>
      </c>
      <c r="M708" s="7">
        <v>1</v>
      </c>
      <c r="N708" s="7" t="s">
        <v>555</v>
      </c>
      <c r="O708" s="7">
        <v>2001</v>
      </c>
      <c r="P708" s="7">
        <v>2002</v>
      </c>
      <c r="Q708" s="70">
        <v>120</v>
      </c>
      <c r="R708" s="7">
        <v>10</v>
      </c>
      <c r="S708" s="7">
        <v>0</v>
      </c>
      <c r="T708" s="77">
        <v>1251</v>
      </c>
      <c r="U708" s="77">
        <v>1356</v>
      </c>
      <c r="V708" s="119" t="s">
        <v>95</v>
      </c>
      <c r="W708" s="7">
        <v>484</v>
      </c>
      <c r="X708" s="7">
        <v>1</v>
      </c>
      <c r="Y708" s="7" t="s">
        <v>425</v>
      </c>
      <c r="Z708" s="7">
        <v>2004</v>
      </c>
      <c r="AA708" s="7">
        <v>2005</v>
      </c>
      <c r="AB708" s="70">
        <v>300</v>
      </c>
      <c r="AC708" s="7">
        <v>10</v>
      </c>
      <c r="AD708" s="7">
        <v>1</v>
      </c>
      <c r="AE708" s="77">
        <v>1036</v>
      </c>
      <c r="AF708" s="77">
        <v>683</v>
      </c>
      <c r="AG708" s="127">
        <f t="shared" ref="AG708:AG771" si="11">AE708/(AE708+AF708)</f>
        <v>0.60267597440372311</v>
      </c>
    </row>
    <row r="709" spans="1:33" x14ac:dyDescent="0.3">
      <c r="A709" s="7">
        <v>317</v>
      </c>
      <c r="B709" s="7">
        <v>1</v>
      </c>
      <c r="C709" s="7" t="s">
        <v>452</v>
      </c>
      <c r="D709" s="7">
        <v>1996</v>
      </c>
      <c r="E709" s="7">
        <v>1997</v>
      </c>
      <c r="F709" s="70">
        <v>315</v>
      </c>
      <c r="G709" s="7">
        <v>10</v>
      </c>
      <c r="H709" s="7">
        <v>0</v>
      </c>
      <c r="I709" s="77">
        <v>913</v>
      </c>
      <c r="J709" s="77">
        <v>1080</v>
      </c>
      <c r="K709" s="119" t="s">
        <v>95</v>
      </c>
      <c r="L709" s="7">
        <v>362</v>
      </c>
      <c r="M709" s="7">
        <v>1</v>
      </c>
      <c r="N709" s="7" t="s">
        <v>927</v>
      </c>
      <c r="O709" s="7">
        <v>2001</v>
      </c>
      <c r="P709" s="7">
        <v>2002</v>
      </c>
      <c r="Q709" s="70">
        <v>1</v>
      </c>
      <c r="R709" s="7">
        <v>10</v>
      </c>
      <c r="S709" s="7">
        <v>1</v>
      </c>
      <c r="T709" s="77">
        <v>239</v>
      </c>
      <c r="U709" s="77">
        <v>28</v>
      </c>
      <c r="V709" s="119" t="s">
        <v>95</v>
      </c>
      <c r="W709" s="7">
        <v>227</v>
      </c>
      <c r="X709" s="7">
        <v>1</v>
      </c>
      <c r="Y709" s="7" t="s">
        <v>416</v>
      </c>
      <c r="Z709" s="7">
        <v>1995</v>
      </c>
      <c r="AA709" s="7">
        <v>1996</v>
      </c>
      <c r="AB709" s="70">
        <v>337</v>
      </c>
      <c r="AC709" s="7">
        <v>10</v>
      </c>
      <c r="AD709" s="7">
        <v>1</v>
      </c>
      <c r="AE709" s="77">
        <v>658</v>
      </c>
      <c r="AF709" s="77">
        <v>434</v>
      </c>
      <c r="AG709" s="127">
        <f t="shared" si="11"/>
        <v>0.60256410256410253</v>
      </c>
    </row>
    <row r="710" spans="1:33" x14ac:dyDescent="0.3">
      <c r="A710" s="7">
        <v>317</v>
      </c>
      <c r="B710" s="7">
        <v>1</v>
      </c>
      <c r="C710" s="7" t="s">
        <v>452</v>
      </c>
      <c r="D710" s="7">
        <v>1997</v>
      </c>
      <c r="E710" s="7">
        <v>1998</v>
      </c>
      <c r="F710" s="70">
        <v>315</v>
      </c>
      <c r="G710" s="7">
        <v>10</v>
      </c>
      <c r="H710" s="7">
        <v>1</v>
      </c>
      <c r="I710" s="77">
        <v>520</v>
      </c>
      <c r="J710" s="77">
        <v>416</v>
      </c>
      <c r="K710" s="119" t="s">
        <v>95</v>
      </c>
      <c r="L710" s="7">
        <v>363</v>
      </c>
      <c r="M710" s="7">
        <v>1</v>
      </c>
      <c r="N710" s="7" t="s">
        <v>595</v>
      </c>
      <c r="O710" s="7">
        <v>2001</v>
      </c>
      <c r="P710" s="7">
        <v>2003</v>
      </c>
      <c r="Q710" s="70">
        <v>1</v>
      </c>
      <c r="R710" s="7">
        <v>10</v>
      </c>
      <c r="S710" s="7">
        <v>1</v>
      </c>
      <c r="T710" s="77">
        <v>140</v>
      </c>
      <c r="U710" s="77">
        <v>23</v>
      </c>
      <c r="V710" s="119" t="s">
        <v>95</v>
      </c>
      <c r="W710" s="7">
        <v>300</v>
      </c>
      <c r="X710" s="7">
        <v>1</v>
      </c>
      <c r="Y710" s="7" t="s">
        <v>252</v>
      </c>
      <c r="Z710" s="7">
        <v>2010</v>
      </c>
      <c r="AA710" s="68">
        <v>2012</v>
      </c>
      <c r="AB710" s="66">
        <v>608.34</v>
      </c>
      <c r="AC710" s="68">
        <v>6</v>
      </c>
      <c r="AD710" s="67">
        <v>1</v>
      </c>
      <c r="AE710" s="67">
        <v>2153</v>
      </c>
      <c r="AF710" s="67">
        <v>1421</v>
      </c>
      <c r="AG710" s="127">
        <f t="shared" si="11"/>
        <v>0.60240626748740911</v>
      </c>
    </row>
    <row r="711" spans="1:33" x14ac:dyDescent="0.3">
      <c r="A711" s="7">
        <v>317</v>
      </c>
      <c r="B711" s="7">
        <v>1</v>
      </c>
      <c r="C711" s="7" t="s">
        <v>452</v>
      </c>
      <c r="D711" s="7">
        <v>2002</v>
      </c>
      <c r="E711" s="7">
        <v>2003</v>
      </c>
      <c r="F711" s="70">
        <v>80</v>
      </c>
      <c r="G711" s="7">
        <v>10</v>
      </c>
      <c r="H711" s="7">
        <v>0</v>
      </c>
      <c r="I711" s="77">
        <v>660</v>
      </c>
      <c r="J711" s="77">
        <v>1367</v>
      </c>
      <c r="K711" s="119" t="s">
        <v>95</v>
      </c>
      <c r="L711" s="7">
        <v>378</v>
      </c>
      <c r="M711" s="7">
        <v>1</v>
      </c>
      <c r="N711" s="7" t="s">
        <v>472</v>
      </c>
      <c r="O711" s="7">
        <v>2001</v>
      </c>
      <c r="P711" s="7">
        <v>2002</v>
      </c>
      <c r="Q711" s="70">
        <v>450</v>
      </c>
      <c r="R711" s="7">
        <v>10</v>
      </c>
      <c r="S711" s="7">
        <v>1</v>
      </c>
      <c r="T711" s="77">
        <v>557</v>
      </c>
      <c r="U711" s="77">
        <v>358</v>
      </c>
      <c r="V711" s="119" t="s">
        <v>95</v>
      </c>
      <c r="W711" s="7">
        <v>424</v>
      </c>
      <c r="X711" s="7">
        <v>1</v>
      </c>
      <c r="Y711" s="7" t="s">
        <v>503</v>
      </c>
      <c r="Z711" s="7">
        <v>2003</v>
      </c>
      <c r="AA711" s="7">
        <v>2004</v>
      </c>
      <c r="AB711" s="70">
        <v>405</v>
      </c>
      <c r="AC711" s="7">
        <v>10</v>
      </c>
      <c r="AD711" s="7">
        <v>1</v>
      </c>
      <c r="AE711" s="77">
        <v>337</v>
      </c>
      <c r="AF711" s="77">
        <v>223</v>
      </c>
      <c r="AG711" s="127">
        <f t="shared" si="11"/>
        <v>0.60178571428571426</v>
      </c>
    </row>
    <row r="712" spans="1:33" x14ac:dyDescent="0.3">
      <c r="A712" s="7">
        <v>317</v>
      </c>
      <c r="B712" s="7">
        <v>1</v>
      </c>
      <c r="C712" s="7" t="s">
        <v>452</v>
      </c>
      <c r="D712" s="7">
        <v>2004</v>
      </c>
      <c r="E712" s="7">
        <v>2005</v>
      </c>
      <c r="F712" s="70">
        <v>500</v>
      </c>
      <c r="G712" s="7">
        <v>10</v>
      </c>
      <c r="H712" s="7">
        <v>0</v>
      </c>
      <c r="I712" s="77">
        <v>942</v>
      </c>
      <c r="J712" s="77">
        <v>1508</v>
      </c>
      <c r="K712" s="119" t="s">
        <v>95</v>
      </c>
      <c r="L712" s="7">
        <v>390</v>
      </c>
      <c r="M712" s="7">
        <v>1</v>
      </c>
      <c r="N712" s="7" t="s">
        <v>557</v>
      </c>
      <c r="O712" s="7">
        <v>2001</v>
      </c>
      <c r="P712" s="7">
        <v>2002</v>
      </c>
      <c r="Q712" s="70">
        <v>126</v>
      </c>
      <c r="R712" s="7">
        <v>10</v>
      </c>
      <c r="S712" s="7">
        <v>1</v>
      </c>
      <c r="T712" s="77">
        <v>899</v>
      </c>
      <c r="U712" s="77">
        <v>495</v>
      </c>
      <c r="V712" s="119" t="s">
        <v>95</v>
      </c>
      <c r="W712" s="7">
        <v>508</v>
      </c>
      <c r="X712" s="7">
        <v>1</v>
      </c>
      <c r="Y712" s="7" t="s">
        <v>474</v>
      </c>
      <c r="Z712" s="7">
        <v>2000</v>
      </c>
      <c r="AA712" s="7">
        <v>2001</v>
      </c>
      <c r="AB712" s="70">
        <v>126.62</v>
      </c>
      <c r="AC712" s="7">
        <v>7</v>
      </c>
      <c r="AD712" s="7">
        <v>1</v>
      </c>
      <c r="AE712" s="77">
        <v>3566</v>
      </c>
      <c r="AF712" s="77">
        <v>2360</v>
      </c>
      <c r="AG712" s="127">
        <f t="shared" si="11"/>
        <v>0.60175497806277423</v>
      </c>
    </row>
    <row r="713" spans="1:33" x14ac:dyDescent="0.3">
      <c r="A713" s="7">
        <v>317</v>
      </c>
      <c r="B713" s="7">
        <v>1</v>
      </c>
      <c r="C713" s="7" t="s">
        <v>452</v>
      </c>
      <c r="D713" s="7">
        <v>2006</v>
      </c>
      <c r="E713" s="10">
        <v>2007</v>
      </c>
      <c r="F713" s="70">
        <v>600</v>
      </c>
      <c r="G713" s="10">
        <v>5</v>
      </c>
      <c r="H713" s="7">
        <v>0</v>
      </c>
      <c r="I713" s="67">
        <v>990</v>
      </c>
      <c r="J713" s="67">
        <v>1264</v>
      </c>
      <c r="K713" s="119" t="s">
        <v>95</v>
      </c>
      <c r="L713" s="7">
        <v>391</v>
      </c>
      <c r="M713" s="7">
        <v>1</v>
      </c>
      <c r="N713" s="7" t="s">
        <v>325</v>
      </c>
      <c r="O713" s="7">
        <v>2001</v>
      </c>
      <c r="P713" s="7">
        <v>2002</v>
      </c>
      <c r="Q713" s="70">
        <v>350</v>
      </c>
      <c r="R713" s="7">
        <v>10</v>
      </c>
      <c r="S713" s="7">
        <v>1</v>
      </c>
      <c r="T713" s="77">
        <v>446</v>
      </c>
      <c r="U713" s="77">
        <v>237</v>
      </c>
      <c r="V713" s="119" t="s">
        <v>95</v>
      </c>
      <c r="W713" s="7">
        <v>199</v>
      </c>
      <c r="X713" s="7">
        <v>1</v>
      </c>
      <c r="Y713" s="7" t="s">
        <v>320</v>
      </c>
      <c r="Z713" s="7">
        <v>2011</v>
      </c>
      <c r="AA713" s="7">
        <v>2013</v>
      </c>
      <c r="AB713" s="70">
        <v>480.19</v>
      </c>
      <c r="AC713" s="7">
        <v>10</v>
      </c>
      <c r="AD713" s="7">
        <v>1</v>
      </c>
      <c r="AE713" s="67">
        <v>2204</v>
      </c>
      <c r="AF713" s="67">
        <v>1460</v>
      </c>
      <c r="AG713" s="127">
        <f t="shared" si="11"/>
        <v>0.60152838427947597</v>
      </c>
    </row>
    <row r="714" spans="1:33" x14ac:dyDescent="0.3">
      <c r="A714" s="7">
        <v>317</v>
      </c>
      <c r="B714" s="7">
        <v>1</v>
      </c>
      <c r="C714" s="7" t="s">
        <v>452</v>
      </c>
      <c r="D714" s="7">
        <v>2006</v>
      </c>
      <c r="E714" s="10">
        <v>2007</v>
      </c>
      <c r="F714" s="70">
        <v>100</v>
      </c>
      <c r="G714" s="10">
        <v>5</v>
      </c>
      <c r="H714" s="7">
        <v>0</v>
      </c>
      <c r="I714" s="67">
        <v>934</v>
      </c>
      <c r="J714" s="67">
        <v>1310</v>
      </c>
      <c r="K714" s="119" t="s">
        <v>95</v>
      </c>
      <c r="L714" s="7">
        <v>392</v>
      </c>
      <c r="M714" s="7">
        <v>1</v>
      </c>
      <c r="N714" s="7" t="s">
        <v>518</v>
      </c>
      <c r="O714" s="7">
        <v>2001</v>
      </c>
      <c r="P714" s="7">
        <v>2002</v>
      </c>
      <c r="Q714" s="70">
        <v>250</v>
      </c>
      <c r="R714" s="7">
        <v>10</v>
      </c>
      <c r="S714" s="7">
        <v>1</v>
      </c>
      <c r="T714" s="77">
        <v>508</v>
      </c>
      <c r="U714" s="77">
        <v>420</v>
      </c>
      <c r="V714" s="119" t="s">
        <v>95</v>
      </c>
      <c r="W714" s="7">
        <v>204</v>
      </c>
      <c r="X714" s="7">
        <v>1</v>
      </c>
      <c r="Y714" s="7" t="s">
        <v>488</v>
      </c>
      <c r="Z714" s="7">
        <v>1998</v>
      </c>
      <c r="AA714" s="7">
        <v>1999</v>
      </c>
      <c r="AB714" s="70">
        <v>350</v>
      </c>
      <c r="AC714" s="7">
        <v>5</v>
      </c>
      <c r="AD714" s="7">
        <v>1</v>
      </c>
      <c r="AE714" s="77">
        <v>1883</v>
      </c>
      <c r="AF714" s="77">
        <v>1248</v>
      </c>
      <c r="AG714" s="127">
        <f t="shared" si="11"/>
        <v>0.60140530182050467</v>
      </c>
    </row>
    <row r="715" spans="1:33" x14ac:dyDescent="0.3">
      <c r="A715" s="7">
        <v>317</v>
      </c>
      <c r="B715" s="7">
        <v>1</v>
      </c>
      <c r="C715" s="7" t="s">
        <v>452</v>
      </c>
      <c r="D715" s="7">
        <v>2011</v>
      </c>
      <c r="E715" s="7">
        <v>2012</v>
      </c>
      <c r="F715" s="7">
        <v>400</v>
      </c>
      <c r="G715" s="7">
        <v>4</v>
      </c>
      <c r="H715" s="7">
        <v>0</v>
      </c>
      <c r="I715" s="77">
        <v>389</v>
      </c>
      <c r="J715" s="77">
        <v>781</v>
      </c>
      <c r="K715" s="119" t="s">
        <v>95</v>
      </c>
      <c r="L715" s="7">
        <v>402</v>
      </c>
      <c r="M715" s="7">
        <v>1</v>
      </c>
      <c r="N715" s="7" t="s">
        <v>282</v>
      </c>
      <c r="O715" s="7">
        <v>2001</v>
      </c>
      <c r="P715" s="7">
        <v>2002</v>
      </c>
      <c r="Q715" s="70">
        <v>400</v>
      </c>
      <c r="R715" s="7">
        <v>10</v>
      </c>
      <c r="S715" s="7">
        <v>1</v>
      </c>
      <c r="T715" s="77">
        <v>235</v>
      </c>
      <c r="U715" s="77">
        <v>103</v>
      </c>
      <c r="V715" s="119" t="s">
        <v>95</v>
      </c>
      <c r="W715" s="7">
        <v>500</v>
      </c>
      <c r="X715" s="7">
        <v>1</v>
      </c>
      <c r="Y715" s="7" t="s">
        <v>635</v>
      </c>
      <c r="Z715" s="68">
        <v>2007</v>
      </c>
      <c r="AA715" s="73">
        <v>2008</v>
      </c>
      <c r="AB715" s="66">
        <v>593</v>
      </c>
      <c r="AC715" s="7">
        <v>10</v>
      </c>
      <c r="AD715" s="67">
        <v>1</v>
      </c>
      <c r="AE715" s="67">
        <v>703</v>
      </c>
      <c r="AF715" s="77">
        <v>466</v>
      </c>
      <c r="AG715" s="127">
        <f t="shared" si="11"/>
        <v>0.60136869118905045</v>
      </c>
    </row>
    <row r="716" spans="1:33" x14ac:dyDescent="0.3">
      <c r="A716" s="7">
        <v>318</v>
      </c>
      <c r="B716" s="7">
        <v>1</v>
      </c>
      <c r="C716" s="7" t="s">
        <v>660</v>
      </c>
      <c r="D716" s="68">
        <v>2007</v>
      </c>
      <c r="E716" s="73">
        <v>2008</v>
      </c>
      <c r="F716" s="66">
        <v>295</v>
      </c>
      <c r="G716" s="7">
        <v>10</v>
      </c>
      <c r="H716" s="67">
        <v>0</v>
      </c>
      <c r="I716" s="67">
        <v>2261</v>
      </c>
      <c r="J716" s="77">
        <v>4012</v>
      </c>
      <c r="K716" s="119" t="s">
        <v>95</v>
      </c>
      <c r="L716" s="7">
        <v>403</v>
      </c>
      <c r="M716" s="7">
        <v>1</v>
      </c>
      <c r="N716" s="7" t="s">
        <v>283</v>
      </c>
      <c r="O716" s="7">
        <v>2001</v>
      </c>
      <c r="P716" s="7">
        <v>2002</v>
      </c>
      <c r="Q716" s="70">
        <v>400</v>
      </c>
      <c r="R716" s="7">
        <v>10</v>
      </c>
      <c r="S716" s="7">
        <v>1</v>
      </c>
      <c r="T716" s="77">
        <v>278</v>
      </c>
      <c r="U716" s="77">
        <v>129</v>
      </c>
      <c r="V716" s="119" t="s">
        <v>95</v>
      </c>
      <c r="W716" s="7">
        <v>297</v>
      </c>
      <c r="X716" s="7">
        <v>1</v>
      </c>
      <c r="Y716" s="7" t="s">
        <v>275</v>
      </c>
      <c r="Z716" s="7">
        <v>2001</v>
      </c>
      <c r="AA716" s="7">
        <v>2002</v>
      </c>
      <c r="AB716" s="70">
        <v>588.07000000000005</v>
      </c>
      <c r="AC716" s="7">
        <v>10</v>
      </c>
      <c r="AD716" s="7">
        <v>1</v>
      </c>
      <c r="AE716" s="77">
        <v>267</v>
      </c>
      <c r="AF716" s="77">
        <v>177</v>
      </c>
      <c r="AG716" s="127">
        <f t="shared" si="11"/>
        <v>0.60135135135135132</v>
      </c>
    </row>
    <row r="717" spans="1:33" x14ac:dyDescent="0.3">
      <c r="A717" s="7">
        <v>319</v>
      </c>
      <c r="B717" s="7">
        <v>1</v>
      </c>
      <c r="C717" s="7" t="s">
        <v>491</v>
      </c>
      <c r="D717" s="7">
        <v>1992</v>
      </c>
      <c r="E717" s="7">
        <v>1993</v>
      </c>
      <c r="F717" s="70">
        <v>100</v>
      </c>
      <c r="G717" s="7">
        <v>5</v>
      </c>
      <c r="H717" s="7">
        <v>0</v>
      </c>
      <c r="I717" s="77" t="s">
        <v>763</v>
      </c>
      <c r="J717" s="77" t="s">
        <v>763</v>
      </c>
      <c r="K717" s="119" t="s">
        <v>95</v>
      </c>
      <c r="L717" s="7">
        <v>411</v>
      </c>
      <c r="M717" s="7">
        <v>1</v>
      </c>
      <c r="N717" s="7" t="s">
        <v>380</v>
      </c>
      <c r="O717" s="7">
        <v>2001</v>
      </c>
      <c r="P717" s="7">
        <v>2002</v>
      </c>
      <c r="Q717" s="70">
        <v>325.22000000000003</v>
      </c>
      <c r="R717" s="7">
        <v>10</v>
      </c>
      <c r="S717" s="7">
        <v>1</v>
      </c>
      <c r="T717" s="77">
        <v>199</v>
      </c>
      <c r="U717" s="77">
        <v>125</v>
      </c>
      <c r="V717" s="119" t="s">
        <v>95</v>
      </c>
      <c r="W717" s="7">
        <v>280</v>
      </c>
      <c r="X717" s="7">
        <v>1</v>
      </c>
      <c r="Y717" s="7" t="s">
        <v>545</v>
      </c>
      <c r="Z717" s="7">
        <v>2002</v>
      </c>
      <c r="AA717" s="7">
        <v>2003</v>
      </c>
      <c r="AB717" s="70">
        <v>298.17</v>
      </c>
      <c r="AC717" s="7">
        <v>10</v>
      </c>
      <c r="AD717" s="7">
        <v>1</v>
      </c>
      <c r="AE717" s="77">
        <v>10081</v>
      </c>
      <c r="AF717" s="77">
        <v>6688</v>
      </c>
      <c r="AG717" s="127">
        <f t="shared" si="11"/>
        <v>0.60116882342417555</v>
      </c>
    </row>
    <row r="718" spans="1:33" x14ac:dyDescent="0.3">
      <c r="A718" s="7">
        <v>319</v>
      </c>
      <c r="B718" s="7">
        <v>1</v>
      </c>
      <c r="C718" s="7" t="s">
        <v>323</v>
      </c>
      <c r="D718" s="7">
        <v>1993</v>
      </c>
      <c r="E718" s="7">
        <v>1994</v>
      </c>
      <c r="F718" s="70">
        <v>99.6</v>
      </c>
      <c r="G718" s="7">
        <v>5</v>
      </c>
      <c r="H718" s="7">
        <v>1</v>
      </c>
      <c r="I718" s="77" t="s">
        <v>763</v>
      </c>
      <c r="J718" s="77" t="s">
        <v>763</v>
      </c>
      <c r="K718" s="119" t="s">
        <v>95</v>
      </c>
      <c r="L718" s="7">
        <v>414</v>
      </c>
      <c r="M718" s="7">
        <v>1</v>
      </c>
      <c r="N718" s="7" t="s">
        <v>453</v>
      </c>
      <c r="O718" s="7">
        <v>2001</v>
      </c>
      <c r="P718" s="7">
        <v>2002</v>
      </c>
      <c r="Q718" s="70">
        <v>126</v>
      </c>
      <c r="R718" s="7">
        <v>10</v>
      </c>
      <c r="S718" s="7">
        <v>1</v>
      </c>
      <c r="T718" s="77">
        <v>325</v>
      </c>
      <c r="U718" s="77">
        <v>103</v>
      </c>
      <c r="V718" s="119" t="s">
        <v>95</v>
      </c>
      <c r="W718" s="7">
        <v>743</v>
      </c>
      <c r="X718" s="7">
        <v>1</v>
      </c>
      <c r="Y718" s="7" t="s">
        <v>458</v>
      </c>
      <c r="Z718" s="7">
        <v>2008</v>
      </c>
      <c r="AA718" s="7">
        <v>2009</v>
      </c>
      <c r="AB718" s="70">
        <v>350</v>
      </c>
      <c r="AC718" s="7">
        <v>6</v>
      </c>
      <c r="AD718" s="7">
        <v>1</v>
      </c>
      <c r="AE718" s="67">
        <v>1362</v>
      </c>
      <c r="AF718" s="67">
        <v>905</v>
      </c>
      <c r="AG718" s="127">
        <f t="shared" si="11"/>
        <v>0.60079400088222323</v>
      </c>
    </row>
    <row r="719" spans="1:33" x14ac:dyDescent="0.3">
      <c r="A719" s="7">
        <v>319</v>
      </c>
      <c r="B719" s="7">
        <v>1</v>
      </c>
      <c r="C719" s="7" t="s">
        <v>491</v>
      </c>
      <c r="D719" s="7">
        <v>1998</v>
      </c>
      <c r="E719" s="7">
        <v>1999</v>
      </c>
      <c r="F719" s="70">
        <v>309.01</v>
      </c>
      <c r="G719" s="7">
        <v>10</v>
      </c>
      <c r="H719" s="7">
        <v>1</v>
      </c>
      <c r="I719" s="77">
        <v>1057</v>
      </c>
      <c r="J719" s="77">
        <v>847</v>
      </c>
      <c r="K719" s="119" t="s">
        <v>95</v>
      </c>
      <c r="L719" s="7">
        <v>417</v>
      </c>
      <c r="M719" s="7">
        <v>1</v>
      </c>
      <c r="N719" s="7" t="s">
        <v>226</v>
      </c>
      <c r="O719" s="7">
        <v>2001</v>
      </c>
      <c r="P719" s="7">
        <v>2002</v>
      </c>
      <c r="Q719" s="70">
        <v>425</v>
      </c>
      <c r="R719" s="7">
        <v>5</v>
      </c>
      <c r="S719" s="7">
        <v>1</v>
      </c>
      <c r="T719" s="77">
        <v>561</v>
      </c>
      <c r="U719" s="77">
        <v>287</v>
      </c>
      <c r="V719" s="119" t="s">
        <v>95</v>
      </c>
      <c r="W719" s="7">
        <v>194</v>
      </c>
      <c r="X719" s="7">
        <v>1</v>
      </c>
      <c r="Y719" s="7" t="s">
        <v>319</v>
      </c>
      <c r="Z719" s="68">
        <v>2007</v>
      </c>
      <c r="AA719" s="73">
        <v>2008</v>
      </c>
      <c r="AB719" s="66">
        <v>571</v>
      </c>
      <c r="AC719" s="7">
        <v>10</v>
      </c>
      <c r="AD719" s="67">
        <v>1</v>
      </c>
      <c r="AE719" s="67">
        <v>7544</v>
      </c>
      <c r="AF719" s="77">
        <v>5016</v>
      </c>
      <c r="AG719" s="127">
        <f t="shared" si="11"/>
        <v>0.60063694267515921</v>
      </c>
    </row>
    <row r="720" spans="1:33" x14ac:dyDescent="0.3">
      <c r="A720" s="7">
        <v>319</v>
      </c>
      <c r="B720" s="7">
        <v>1</v>
      </c>
      <c r="C720" s="7" t="s">
        <v>491</v>
      </c>
      <c r="D720" s="7">
        <v>2008</v>
      </c>
      <c r="E720" s="7">
        <v>2009</v>
      </c>
      <c r="F720" s="70">
        <v>900</v>
      </c>
      <c r="G720" s="7">
        <v>10</v>
      </c>
      <c r="H720" s="7">
        <v>0</v>
      </c>
      <c r="I720" s="67">
        <v>884</v>
      </c>
      <c r="J720" s="67">
        <v>1350</v>
      </c>
      <c r="K720" s="119" t="s">
        <v>95</v>
      </c>
      <c r="L720" s="7">
        <v>423</v>
      </c>
      <c r="M720" s="7">
        <v>1</v>
      </c>
      <c r="N720" s="7" t="s">
        <v>284</v>
      </c>
      <c r="O720" s="7">
        <v>2001</v>
      </c>
      <c r="P720" s="7">
        <v>2002</v>
      </c>
      <c r="Q720" s="70">
        <v>126</v>
      </c>
      <c r="R720" s="7">
        <v>10</v>
      </c>
      <c r="S720" s="7">
        <v>1</v>
      </c>
      <c r="T720" s="77">
        <v>1987</v>
      </c>
      <c r="U720" s="77">
        <v>1471</v>
      </c>
      <c r="V720" s="119" t="s">
        <v>95</v>
      </c>
      <c r="W720" s="7">
        <v>186</v>
      </c>
      <c r="X720" s="7">
        <v>1</v>
      </c>
      <c r="Y720" s="7" t="s">
        <v>600</v>
      </c>
      <c r="Z720" s="7">
        <v>2012</v>
      </c>
      <c r="AA720" s="7">
        <v>2013</v>
      </c>
      <c r="AB720" s="70">
        <v>1.01</v>
      </c>
      <c r="AC720" s="7">
        <v>10</v>
      </c>
      <c r="AD720" s="7">
        <v>1</v>
      </c>
      <c r="AE720" s="67">
        <v>3505</v>
      </c>
      <c r="AF720" s="67">
        <v>2331</v>
      </c>
      <c r="AG720" s="127">
        <f t="shared" si="11"/>
        <v>0.60058259081562715</v>
      </c>
    </row>
    <row r="721" spans="1:33" x14ac:dyDescent="0.3">
      <c r="A721" s="7">
        <v>319</v>
      </c>
      <c r="B721" s="7">
        <v>1</v>
      </c>
      <c r="C721" s="7" t="s">
        <v>491</v>
      </c>
      <c r="D721" s="68">
        <v>2009</v>
      </c>
      <c r="E721" s="68">
        <v>2010</v>
      </c>
      <c r="F721" s="66">
        <v>700</v>
      </c>
      <c r="G721" s="10">
        <v>5</v>
      </c>
      <c r="H721" s="67">
        <v>1</v>
      </c>
      <c r="I721" s="67">
        <v>881</v>
      </c>
      <c r="J721" s="67">
        <v>616</v>
      </c>
      <c r="K721" s="119" t="s">
        <v>95</v>
      </c>
      <c r="L721" s="7">
        <v>424</v>
      </c>
      <c r="M721" s="7">
        <v>1</v>
      </c>
      <c r="N721" s="7" t="s">
        <v>503</v>
      </c>
      <c r="O721" s="7">
        <v>2001</v>
      </c>
      <c r="P721" s="7">
        <v>2002</v>
      </c>
      <c r="Q721" s="70">
        <v>125</v>
      </c>
      <c r="R721" s="7">
        <v>10</v>
      </c>
      <c r="S721" s="7">
        <v>0</v>
      </c>
      <c r="T721" s="77">
        <v>240</v>
      </c>
      <c r="U721" s="77">
        <v>253</v>
      </c>
      <c r="V721" s="119" t="s">
        <v>95</v>
      </c>
      <c r="W721" s="82">
        <v>706</v>
      </c>
      <c r="X721" s="82">
        <v>1</v>
      </c>
      <c r="Y721" s="82" t="s">
        <v>132</v>
      </c>
      <c r="Z721" s="7">
        <v>2018</v>
      </c>
      <c r="AA721" s="82">
        <v>2020</v>
      </c>
      <c r="AB721" s="128">
        <v>555</v>
      </c>
      <c r="AC721" s="82">
        <v>7</v>
      </c>
      <c r="AD721" s="7">
        <v>1</v>
      </c>
      <c r="AE721" s="67">
        <v>2690</v>
      </c>
      <c r="AF721" s="67">
        <v>1790</v>
      </c>
      <c r="AG721" s="127">
        <f t="shared" si="11"/>
        <v>0.6004464285714286</v>
      </c>
    </row>
    <row r="722" spans="1:33" x14ac:dyDescent="0.3">
      <c r="A722" s="7">
        <v>319</v>
      </c>
      <c r="B722" s="7">
        <v>1</v>
      </c>
      <c r="C722" s="7" t="s">
        <v>491</v>
      </c>
      <c r="D722" s="68">
        <v>2009</v>
      </c>
      <c r="E722" s="68">
        <v>2010</v>
      </c>
      <c r="F722" s="66">
        <v>400</v>
      </c>
      <c r="G722" s="68">
        <v>5</v>
      </c>
      <c r="H722" s="67">
        <v>0</v>
      </c>
      <c r="I722" s="67">
        <v>668</v>
      </c>
      <c r="J722" s="67">
        <v>748</v>
      </c>
      <c r="K722" s="119" t="s">
        <v>95</v>
      </c>
      <c r="L722" s="7">
        <v>441</v>
      </c>
      <c r="M722" s="7">
        <v>1</v>
      </c>
      <c r="N722" s="7" t="s">
        <v>255</v>
      </c>
      <c r="O722" s="7">
        <v>2001</v>
      </c>
      <c r="P722" s="7">
        <v>2002</v>
      </c>
      <c r="Q722" s="70">
        <v>200</v>
      </c>
      <c r="R722" s="7">
        <v>10</v>
      </c>
      <c r="S722" s="7">
        <v>1</v>
      </c>
      <c r="T722" s="77">
        <v>260</v>
      </c>
      <c r="U722" s="77">
        <v>75</v>
      </c>
      <c r="V722" s="119" t="s">
        <v>95</v>
      </c>
      <c r="W722" s="7">
        <v>2311</v>
      </c>
      <c r="X722" s="7">
        <v>1</v>
      </c>
      <c r="Y722" s="7" t="s">
        <v>631</v>
      </c>
      <c r="Z722" s="7">
        <v>2014</v>
      </c>
      <c r="AA722" s="7">
        <v>2016</v>
      </c>
      <c r="AB722" s="7">
        <v>549.78</v>
      </c>
      <c r="AC722" s="7">
        <v>10</v>
      </c>
      <c r="AD722" s="7">
        <v>1</v>
      </c>
      <c r="AE722" s="77">
        <v>562</v>
      </c>
      <c r="AF722" s="77">
        <v>374</v>
      </c>
      <c r="AG722" s="127">
        <f t="shared" si="11"/>
        <v>0.6004273504273504</v>
      </c>
    </row>
    <row r="723" spans="1:33" x14ac:dyDescent="0.3">
      <c r="A723" s="7">
        <v>319</v>
      </c>
      <c r="B723" s="7">
        <v>1</v>
      </c>
      <c r="C723" s="7" t="s">
        <v>491</v>
      </c>
      <c r="D723" s="68">
        <v>2009</v>
      </c>
      <c r="E723" s="68">
        <v>2010</v>
      </c>
      <c r="F723" s="66">
        <v>200</v>
      </c>
      <c r="G723" s="68">
        <v>5</v>
      </c>
      <c r="H723" s="67">
        <v>0</v>
      </c>
      <c r="I723" s="67">
        <v>674</v>
      </c>
      <c r="J723" s="67">
        <v>758</v>
      </c>
      <c r="K723" s="119" t="s">
        <v>95</v>
      </c>
      <c r="L723" s="7">
        <v>447</v>
      </c>
      <c r="M723" s="7">
        <v>1</v>
      </c>
      <c r="N723" s="7" t="s">
        <v>558</v>
      </c>
      <c r="O723" s="7">
        <v>2001</v>
      </c>
      <c r="P723" s="7">
        <v>2002</v>
      </c>
      <c r="Q723" s="70">
        <v>126</v>
      </c>
      <c r="R723" s="7">
        <v>10</v>
      </c>
      <c r="S723" s="7">
        <v>1</v>
      </c>
      <c r="T723" s="77">
        <v>160</v>
      </c>
      <c r="U723" s="77">
        <v>43</v>
      </c>
      <c r="V723" s="119" t="s">
        <v>95</v>
      </c>
      <c r="W723" s="7">
        <v>547</v>
      </c>
      <c r="X723" s="7">
        <v>1</v>
      </c>
      <c r="Y723" s="7" t="s">
        <v>427</v>
      </c>
      <c r="Z723" s="7">
        <v>1995</v>
      </c>
      <c r="AA723" s="7">
        <v>1996</v>
      </c>
      <c r="AB723" s="70">
        <v>425.54</v>
      </c>
      <c r="AC723" s="7">
        <v>10</v>
      </c>
      <c r="AD723" s="7">
        <v>1</v>
      </c>
      <c r="AE723" s="77">
        <v>326</v>
      </c>
      <c r="AF723" s="77">
        <v>217</v>
      </c>
      <c r="AG723" s="127">
        <f t="shared" si="11"/>
        <v>0.60036832412523022</v>
      </c>
    </row>
    <row r="724" spans="1:33" x14ac:dyDescent="0.3">
      <c r="A724" s="7">
        <v>323</v>
      </c>
      <c r="B724" s="7">
        <v>1</v>
      </c>
      <c r="C724" s="7" t="s">
        <v>550</v>
      </c>
      <c r="D724" s="7">
        <v>2005</v>
      </c>
      <c r="E724" s="7">
        <v>2006</v>
      </c>
      <c r="F724" s="70">
        <v>1400</v>
      </c>
      <c r="G724" s="7">
        <v>5</v>
      </c>
      <c r="H724" s="10">
        <v>1</v>
      </c>
      <c r="I724" s="67">
        <v>50</v>
      </c>
      <c r="J724" s="67">
        <v>14</v>
      </c>
      <c r="K724" s="119" t="s">
        <v>95</v>
      </c>
      <c r="L724" s="7">
        <v>463</v>
      </c>
      <c r="M724" s="7">
        <v>1</v>
      </c>
      <c r="N724" s="7" t="s">
        <v>382</v>
      </c>
      <c r="O724" s="7">
        <v>2001</v>
      </c>
      <c r="P724" s="7">
        <v>2002</v>
      </c>
      <c r="Q724" s="70">
        <v>225</v>
      </c>
      <c r="R724" s="7">
        <v>10</v>
      </c>
      <c r="S724" s="7">
        <v>1</v>
      </c>
      <c r="T724" s="77">
        <v>456</v>
      </c>
      <c r="U724" s="77">
        <v>423</v>
      </c>
      <c r="V724" s="119" t="s">
        <v>95</v>
      </c>
      <c r="W724" s="7">
        <v>508</v>
      </c>
      <c r="X724" s="7">
        <v>1</v>
      </c>
      <c r="Y724" s="7" t="s">
        <v>474</v>
      </c>
      <c r="Z724" s="7">
        <v>2011</v>
      </c>
      <c r="AA724" s="7">
        <v>2012</v>
      </c>
      <c r="AB724" s="70">
        <v>250.00000000000006</v>
      </c>
      <c r="AC724" s="7">
        <v>10</v>
      </c>
      <c r="AD724" s="7">
        <v>1</v>
      </c>
      <c r="AE724" s="67">
        <v>1290</v>
      </c>
      <c r="AF724" s="67">
        <v>859</v>
      </c>
      <c r="AG724" s="127">
        <f t="shared" si="11"/>
        <v>0.60027919962773379</v>
      </c>
    </row>
    <row r="725" spans="1:33" x14ac:dyDescent="0.3">
      <c r="A725" s="7">
        <v>323</v>
      </c>
      <c r="B725" s="7">
        <v>2</v>
      </c>
      <c r="C725" s="7" t="s">
        <v>550</v>
      </c>
      <c r="D725" s="7">
        <v>2001</v>
      </c>
      <c r="E725" s="7">
        <v>2002</v>
      </c>
      <c r="F725" s="70">
        <v>300</v>
      </c>
      <c r="G725" s="7">
        <v>4</v>
      </c>
      <c r="H725" s="7">
        <v>1</v>
      </c>
      <c r="I725" s="77">
        <v>44</v>
      </c>
      <c r="J725" s="77">
        <v>9</v>
      </c>
      <c r="K725" s="119" t="s">
        <v>95</v>
      </c>
      <c r="L725" s="7">
        <v>466</v>
      </c>
      <c r="M725" s="7">
        <v>1</v>
      </c>
      <c r="N725" s="7" t="s">
        <v>383</v>
      </c>
      <c r="O725" s="7">
        <v>2001</v>
      </c>
      <c r="P725" s="7">
        <v>2002</v>
      </c>
      <c r="Q725" s="70">
        <v>126</v>
      </c>
      <c r="R725" s="7">
        <v>5</v>
      </c>
      <c r="S725" s="7">
        <v>1</v>
      </c>
      <c r="T725" s="77">
        <v>1234</v>
      </c>
      <c r="U725" s="77">
        <v>979</v>
      </c>
      <c r="V725" s="119" t="s">
        <v>95</v>
      </c>
      <c r="W725" s="7">
        <v>531</v>
      </c>
      <c r="X725" s="7">
        <v>1</v>
      </c>
      <c r="Y725" s="7" t="s">
        <v>387</v>
      </c>
      <c r="Z725" s="7">
        <v>1995</v>
      </c>
      <c r="AA725" s="7">
        <v>1996</v>
      </c>
      <c r="AB725" s="70">
        <v>214.15</v>
      </c>
      <c r="AC725" s="7">
        <v>10</v>
      </c>
      <c r="AD725" s="7">
        <v>1</v>
      </c>
      <c r="AE725" s="77">
        <v>612</v>
      </c>
      <c r="AF725" s="77">
        <v>408</v>
      </c>
      <c r="AG725" s="127">
        <f t="shared" si="11"/>
        <v>0.6</v>
      </c>
    </row>
    <row r="726" spans="1:33" x14ac:dyDescent="0.3">
      <c r="A726" s="7">
        <v>323</v>
      </c>
      <c r="B726" s="7">
        <v>2</v>
      </c>
      <c r="C726" s="7" t="s">
        <v>550</v>
      </c>
      <c r="D726" s="7">
        <v>2010</v>
      </c>
      <c r="E726" s="68">
        <v>2011</v>
      </c>
      <c r="F726" s="66">
        <v>1700</v>
      </c>
      <c r="G726" s="68">
        <v>5</v>
      </c>
      <c r="H726" s="67">
        <v>1</v>
      </c>
      <c r="I726" s="67">
        <v>88</v>
      </c>
      <c r="J726" s="67">
        <v>56</v>
      </c>
      <c r="K726" s="119" t="s">
        <v>95</v>
      </c>
      <c r="L726" s="7">
        <v>480</v>
      </c>
      <c r="M726" s="7">
        <v>1</v>
      </c>
      <c r="N726" s="7" t="s">
        <v>521</v>
      </c>
      <c r="O726" s="7">
        <v>2001</v>
      </c>
      <c r="P726" s="7">
        <v>2002</v>
      </c>
      <c r="Q726" s="70">
        <v>1</v>
      </c>
      <c r="R726" s="7">
        <v>10</v>
      </c>
      <c r="S726" s="7">
        <v>1</v>
      </c>
      <c r="T726" s="77">
        <v>565</v>
      </c>
      <c r="U726" s="77">
        <v>200</v>
      </c>
      <c r="V726" s="119" t="s">
        <v>95</v>
      </c>
      <c r="W726" s="7">
        <v>627</v>
      </c>
      <c r="X726" s="7">
        <v>1</v>
      </c>
      <c r="Y726" s="7" t="s">
        <v>432</v>
      </c>
      <c r="Z726" s="7">
        <v>1995</v>
      </c>
      <c r="AA726" s="7">
        <v>1996</v>
      </c>
      <c r="AB726" s="70">
        <v>315</v>
      </c>
      <c r="AC726" s="7">
        <v>10</v>
      </c>
      <c r="AD726" s="7">
        <v>1</v>
      </c>
      <c r="AE726" s="77">
        <v>162</v>
      </c>
      <c r="AF726" s="77">
        <v>108</v>
      </c>
      <c r="AG726" s="127">
        <f t="shared" si="11"/>
        <v>0.6</v>
      </c>
    </row>
    <row r="727" spans="1:33" x14ac:dyDescent="0.3">
      <c r="A727" s="7">
        <v>323</v>
      </c>
      <c r="B727" s="7">
        <v>2</v>
      </c>
      <c r="C727" s="7" t="s">
        <v>550</v>
      </c>
      <c r="D727" s="7">
        <v>2015</v>
      </c>
      <c r="E727" s="68">
        <v>2016</v>
      </c>
      <c r="F727" s="66">
        <v>1607.12</v>
      </c>
      <c r="G727" s="68">
        <v>10</v>
      </c>
      <c r="H727" s="67">
        <v>1</v>
      </c>
      <c r="I727" s="67">
        <v>36</v>
      </c>
      <c r="J727" s="67">
        <v>21</v>
      </c>
      <c r="K727" s="119" t="s">
        <v>95</v>
      </c>
      <c r="L727" s="7">
        <v>482</v>
      </c>
      <c r="M727" s="7">
        <v>1</v>
      </c>
      <c r="N727" s="7" t="s">
        <v>384</v>
      </c>
      <c r="O727" s="7">
        <v>2001</v>
      </c>
      <c r="P727" s="7">
        <v>2002</v>
      </c>
      <c r="Q727" s="70">
        <v>600</v>
      </c>
      <c r="R727" s="7">
        <v>10</v>
      </c>
      <c r="S727" s="7">
        <v>0</v>
      </c>
      <c r="T727" s="77">
        <v>1848</v>
      </c>
      <c r="U727" s="77">
        <v>2902</v>
      </c>
      <c r="V727" s="119" t="s">
        <v>95</v>
      </c>
      <c r="W727" s="7">
        <v>911</v>
      </c>
      <c r="X727" s="7">
        <v>1</v>
      </c>
      <c r="Y727" s="7" t="s">
        <v>511</v>
      </c>
      <c r="Z727" s="7">
        <v>1999</v>
      </c>
      <c r="AA727" s="7">
        <v>2000</v>
      </c>
      <c r="AB727" s="70">
        <v>415</v>
      </c>
      <c r="AC727" s="7">
        <v>10</v>
      </c>
      <c r="AD727" s="7">
        <v>1</v>
      </c>
      <c r="AE727" s="77">
        <v>3278</v>
      </c>
      <c r="AF727" s="77">
        <v>2187</v>
      </c>
      <c r="AG727" s="127">
        <f t="shared" si="11"/>
        <v>0.59981701738334858</v>
      </c>
    </row>
    <row r="728" spans="1:33" x14ac:dyDescent="0.3">
      <c r="A728" s="7">
        <v>325</v>
      </c>
      <c r="B728" s="7">
        <v>1</v>
      </c>
      <c r="C728" s="7" t="s">
        <v>223</v>
      </c>
      <c r="D728" s="7">
        <v>1991</v>
      </c>
      <c r="E728" s="7">
        <v>1992</v>
      </c>
      <c r="F728" s="70">
        <v>333</v>
      </c>
      <c r="G728" s="7">
        <v>5</v>
      </c>
      <c r="H728" s="7">
        <v>1</v>
      </c>
      <c r="I728" s="77" t="s">
        <v>763</v>
      </c>
      <c r="J728" s="77" t="s">
        <v>763</v>
      </c>
      <c r="K728" s="119" t="s">
        <v>95</v>
      </c>
      <c r="L728" s="7">
        <v>484</v>
      </c>
      <c r="M728" s="7">
        <v>1</v>
      </c>
      <c r="N728" s="7" t="s">
        <v>425</v>
      </c>
      <c r="O728" s="7">
        <v>2001</v>
      </c>
      <c r="P728" s="7">
        <v>2002</v>
      </c>
      <c r="Q728" s="70">
        <v>103.48</v>
      </c>
      <c r="R728" s="7">
        <v>10</v>
      </c>
      <c r="S728" s="7">
        <v>0</v>
      </c>
      <c r="T728" s="77">
        <v>664</v>
      </c>
      <c r="U728" s="77">
        <v>901</v>
      </c>
      <c r="V728" s="119" t="s">
        <v>95</v>
      </c>
      <c r="W728" s="7">
        <v>146</v>
      </c>
      <c r="X728" s="7">
        <v>1</v>
      </c>
      <c r="Y728" s="7" t="s">
        <v>887</v>
      </c>
      <c r="Z728" s="7">
        <v>2005</v>
      </c>
      <c r="AA728" s="7">
        <v>2006</v>
      </c>
      <c r="AB728" s="70">
        <v>50</v>
      </c>
      <c r="AC728" s="7">
        <v>10</v>
      </c>
      <c r="AD728" s="10">
        <v>1</v>
      </c>
      <c r="AE728" s="67">
        <v>562</v>
      </c>
      <c r="AF728" s="67">
        <v>375</v>
      </c>
      <c r="AG728" s="127">
        <f t="shared" si="11"/>
        <v>0.59978655282817506</v>
      </c>
    </row>
    <row r="729" spans="1:33" x14ac:dyDescent="0.3">
      <c r="A729" s="7">
        <v>325</v>
      </c>
      <c r="B729" s="7">
        <v>1</v>
      </c>
      <c r="C729" s="7" t="s">
        <v>223</v>
      </c>
      <c r="D729" s="7">
        <v>1996</v>
      </c>
      <c r="E729" s="7">
        <v>1997</v>
      </c>
      <c r="F729" s="70">
        <v>1000</v>
      </c>
      <c r="G729" s="7">
        <v>5</v>
      </c>
      <c r="H729" s="7">
        <v>0</v>
      </c>
      <c r="I729" s="77">
        <v>445</v>
      </c>
      <c r="J729" s="77">
        <v>1028</v>
      </c>
      <c r="K729" s="119" t="s">
        <v>95</v>
      </c>
      <c r="L729" s="7">
        <v>485</v>
      </c>
      <c r="M729" s="7">
        <v>1</v>
      </c>
      <c r="N729" s="7" t="s">
        <v>494</v>
      </c>
      <c r="O729" s="7">
        <v>2001</v>
      </c>
      <c r="P729" s="7">
        <v>2002</v>
      </c>
      <c r="Q729" s="70">
        <v>415</v>
      </c>
      <c r="R729" s="7">
        <v>10</v>
      </c>
      <c r="S729" s="7">
        <v>0</v>
      </c>
      <c r="T729" s="77">
        <v>335</v>
      </c>
      <c r="U729" s="77">
        <v>441</v>
      </c>
      <c r="V729" s="119" t="s">
        <v>95</v>
      </c>
      <c r="W729" s="7">
        <v>706</v>
      </c>
      <c r="X729" s="7">
        <v>1</v>
      </c>
      <c r="Y729" s="7" t="s">
        <v>649</v>
      </c>
      <c r="Z729" s="7">
        <v>2005</v>
      </c>
      <c r="AA729" s="7">
        <v>2006</v>
      </c>
      <c r="AB729" s="70">
        <v>800</v>
      </c>
      <c r="AC729" s="7">
        <v>7</v>
      </c>
      <c r="AD729" s="10">
        <v>1</v>
      </c>
      <c r="AE729" s="67">
        <v>2393</v>
      </c>
      <c r="AF729" s="67">
        <v>1597</v>
      </c>
      <c r="AG729" s="127">
        <f t="shared" si="11"/>
        <v>0.59974937343358392</v>
      </c>
    </row>
    <row r="730" spans="1:33" x14ac:dyDescent="0.3">
      <c r="A730" s="7">
        <v>330</v>
      </c>
      <c r="B730" s="7">
        <v>1</v>
      </c>
      <c r="C730" s="7" t="s">
        <v>551</v>
      </c>
      <c r="D730" s="7">
        <v>2001</v>
      </c>
      <c r="E730" s="7">
        <v>2002</v>
      </c>
      <c r="F730" s="70">
        <v>585.63</v>
      </c>
      <c r="G730" s="7">
        <v>10</v>
      </c>
      <c r="H730" s="7">
        <v>1</v>
      </c>
      <c r="I730" s="77">
        <v>424</v>
      </c>
      <c r="J730" s="77">
        <v>125</v>
      </c>
      <c r="K730" s="119" t="s">
        <v>95</v>
      </c>
      <c r="L730" s="7">
        <v>486</v>
      </c>
      <c r="M730" s="7">
        <v>1</v>
      </c>
      <c r="N730" s="7" t="s">
        <v>288</v>
      </c>
      <c r="O730" s="7">
        <v>2001</v>
      </c>
      <c r="P730" s="7">
        <v>2002</v>
      </c>
      <c r="Q730" s="70">
        <v>800</v>
      </c>
      <c r="R730" s="7">
        <v>10</v>
      </c>
      <c r="S730" s="7">
        <v>1</v>
      </c>
      <c r="T730" s="77">
        <v>351</v>
      </c>
      <c r="U730" s="77">
        <v>268</v>
      </c>
      <c r="V730" s="119" t="s">
        <v>95</v>
      </c>
      <c r="W730" s="7">
        <v>700</v>
      </c>
      <c r="X730" s="7">
        <v>1</v>
      </c>
      <c r="Y730" s="7" t="s">
        <v>396</v>
      </c>
      <c r="Z730" s="7">
        <v>1994</v>
      </c>
      <c r="AA730" s="7">
        <v>1995</v>
      </c>
      <c r="AB730" s="70">
        <v>367.96</v>
      </c>
      <c r="AC730" s="7">
        <v>10</v>
      </c>
      <c r="AD730" s="7">
        <v>1</v>
      </c>
      <c r="AE730" s="77">
        <v>1810</v>
      </c>
      <c r="AF730" s="77">
        <v>1209</v>
      </c>
      <c r="AG730" s="127">
        <f t="shared" si="11"/>
        <v>0.59953627028817491</v>
      </c>
    </row>
    <row r="731" spans="1:33" x14ac:dyDescent="0.3">
      <c r="A731" s="7">
        <v>330</v>
      </c>
      <c r="B731" s="7">
        <v>1</v>
      </c>
      <c r="C731" s="7" t="s">
        <v>551</v>
      </c>
      <c r="D731" s="7">
        <v>2003</v>
      </c>
      <c r="E731" s="7">
        <v>2004</v>
      </c>
      <c r="F731" s="70">
        <v>500</v>
      </c>
      <c r="G731" s="7">
        <v>10</v>
      </c>
      <c r="H731" s="7">
        <v>1</v>
      </c>
      <c r="I731" s="77">
        <v>251</v>
      </c>
      <c r="J731" s="77">
        <v>118</v>
      </c>
      <c r="K731" s="119" t="s">
        <v>95</v>
      </c>
      <c r="L731" s="7">
        <v>492</v>
      </c>
      <c r="M731" s="7">
        <v>1</v>
      </c>
      <c r="N731" s="7" t="s">
        <v>385</v>
      </c>
      <c r="O731" s="7">
        <v>2001</v>
      </c>
      <c r="P731" s="7">
        <v>2002</v>
      </c>
      <c r="Q731" s="70">
        <v>246.54</v>
      </c>
      <c r="R731" s="7">
        <v>10</v>
      </c>
      <c r="S731" s="7">
        <v>1</v>
      </c>
      <c r="T731" s="77">
        <v>3493</v>
      </c>
      <c r="U731" s="77">
        <v>2156</v>
      </c>
      <c r="V731" s="119" t="s">
        <v>95</v>
      </c>
      <c r="W731" s="7">
        <v>208</v>
      </c>
      <c r="X731" s="7">
        <v>1</v>
      </c>
      <c r="Y731" s="7" t="s">
        <v>890</v>
      </c>
      <c r="Z731" s="7">
        <v>2005</v>
      </c>
      <c r="AA731" s="7">
        <v>2006</v>
      </c>
      <c r="AB731" s="70">
        <f>1373.71-839.37</f>
        <v>534.34</v>
      </c>
      <c r="AC731" s="7">
        <v>10</v>
      </c>
      <c r="AD731" s="10">
        <v>1</v>
      </c>
      <c r="AE731" s="67">
        <v>287</v>
      </c>
      <c r="AF731" s="67">
        <v>192</v>
      </c>
      <c r="AG731" s="127">
        <f t="shared" si="11"/>
        <v>0.59916492693110646</v>
      </c>
    </row>
    <row r="732" spans="1:33" x14ac:dyDescent="0.3">
      <c r="A732" s="7">
        <v>330</v>
      </c>
      <c r="B732" s="7">
        <v>1</v>
      </c>
      <c r="C732" s="7" t="s">
        <v>551</v>
      </c>
      <c r="D732" s="68">
        <v>2009</v>
      </c>
      <c r="E732" s="68">
        <v>2010</v>
      </c>
      <c r="F732" s="66">
        <v>1000</v>
      </c>
      <c r="G732" s="68">
        <v>10</v>
      </c>
      <c r="H732" s="67">
        <v>1</v>
      </c>
      <c r="I732" s="67">
        <v>226</v>
      </c>
      <c r="J732" s="67">
        <v>220</v>
      </c>
      <c r="K732" s="119" t="s">
        <v>95</v>
      </c>
      <c r="L732" s="7">
        <v>495</v>
      </c>
      <c r="M732" s="7">
        <v>1</v>
      </c>
      <c r="N732" s="7" t="s">
        <v>522</v>
      </c>
      <c r="O732" s="7">
        <v>2001</v>
      </c>
      <c r="P732" s="7">
        <v>2002</v>
      </c>
      <c r="Q732" s="70">
        <v>265</v>
      </c>
      <c r="R732" s="7">
        <v>9</v>
      </c>
      <c r="S732" s="7">
        <v>1</v>
      </c>
      <c r="T732" s="77">
        <v>303</v>
      </c>
      <c r="U732" s="77">
        <v>179</v>
      </c>
      <c r="V732" s="119" t="s">
        <v>95</v>
      </c>
      <c r="W732" s="7">
        <v>62</v>
      </c>
      <c r="X732" s="7">
        <v>1</v>
      </c>
      <c r="Y732" s="7" t="s">
        <v>219</v>
      </c>
      <c r="Z732" s="7">
        <v>1996</v>
      </c>
      <c r="AA732" s="7">
        <v>1997</v>
      </c>
      <c r="AB732" s="70">
        <v>169.94</v>
      </c>
      <c r="AC732" s="7">
        <v>10</v>
      </c>
      <c r="AD732" s="7">
        <v>1</v>
      </c>
      <c r="AE732" s="77">
        <v>974</v>
      </c>
      <c r="AF732" s="77">
        <v>652</v>
      </c>
      <c r="AG732" s="127">
        <f t="shared" si="11"/>
        <v>0.59901599015990159</v>
      </c>
    </row>
    <row r="733" spans="1:33" x14ac:dyDescent="0.3">
      <c r="A733" s="82">
        <v>330</v>
      </c>
      <c r="B733" s="82">
        <v>1</v>
      </c>
      <c r="C733" s="82" t="s">
        <v>124</v>
      </c>
      <c r="D733" s="7">
        <v>2018</v>
      </c>
      <c r="E733" s="82">
        <v>2020</v>
      </c>
      <c r="F733" s="128">
        <v>1603</v>
      </c>
      <c r="G733" s="82">
        <v>10</v>
      </c>
      <c r="H733" s="7">
        <v>1</v>
      </c>
      <c r="I733" s="67">
        <v>435</v>
      </c>
      <c r="J733" s="67">
        <v>167</v>
      </c>
      <c r="K733" s="119" t="s">
        <v>95</v>
      </c>
      <c r="L733" s="7">
        <v>497</v>
      </c>
      <c r="M733" s="7">
        <v>1</v>
      </c>
      <c r="N733" s="7" t="s">
        <v>330</v>
      </c>
      <c r="O733" s="7">
        <v>2001</v>
      </c>
      <c r="P733" s="7">
        <v>2002</v>
      </c>
      <c r="Q733" s="70">
        <v>837</v>
      </c>
      <c r="R733" s="7">
        <v>10</v>
      </c>
      <c r="S733" s="7">
        <v>1</v>
      </c>
      <c r="T733" s="77">
        <v>142</v>
      </c>
      <c r="U733" s="77">
        <v>18</v>
      </c>
      <c r="V733" s="119" t="s">
        <v>95</v>
      </c>
      <c r="W733" s="7">
        <v>281</v>
      </c>
      <c r="X733" s="7">
        <v>1</v>
      </c>
      <c r="Y733" s="7" t="s">
        <v>546</v>
      </c>
      <c r="Z733" s="7">
        <v>2001</v>
      </c>
      <c r="AA733" s="7">
        <v>2002</v>
      </c>
      <c r="AB733" s="70">
        <v>837.38</v>
      </c>
      <c r="AC733" s="7">
        <v>10</v>
      </c>
      <c r="AD733" s="7">
        <v>1</v>
      </c>
      <c r="AE733" s="77">
        <v>12247</v>
      </c>
      <c r="AF733" s="77">
        <v>8201</v>
      </c>
      <c r="AG733" s="127">
        <f t="shared" si="11"/>
        <v>0.59893388106416279</v>
      </c>
    </row>
    <row r="734" spans="1:33" x14ac:dyDescent="0.3">
      <c r="A734" s="7">
        <v>332</v>
      </c>
      <c r="B734" s="7">
        <v>1</v>
      </c>
      <c r="C734" s="7" t="s">
        <v>502</v>
      </c>
      <c r="D734" s="7">
        <v>1999</v>
      </c>
      <c r="E734" s="7">
        <v>2000</v>
      </c>
      <c r="F734" s="70">
        <v>415</v>
      </c>
      <c r="G734" s="7">
        <v>6</v>
      </c>
      <c r="H734" s="7">
        <v>0</v>
      </c>
      <c r="I734" s="77">
        <v>820</v>
      </c>
      <c r="J734" s="77">
        <v>875</v>
      </c>
      <c r="K734" s="119" t="s">
        <v>95</v>
      </c>
      <c r="L734" s="7">
        <v>505</v>
      </c>
      <c r="M734" s="7">
        <v>1</v>
      </c>
      <c r="N734" s="7" t="s">
        <v>559</v>
      </c>
      <c r="O734" s="7">
        <v>2001</v>
      </c>
      <c r="P734" s="7">
        <v>2002</v>
      </c>
      <c r="Q734" s="70">
        <f>900-559</f>
        <v>341</v>
      </c>
      <c r="R734" s="7">
        <v>10</v>
      </c>
      <c r="S734" s="7">
        <v>1</v>
      </c>
      <c r="T734" s="77">
        <v>627</v>
      </c>
      <c r="U734" s="77">
        <v>313</v>
      </c>
      <c r="V734" s="119" t="s">
        <v>95</v>
      </c>
      <c r="W734" s="7">
        <v>623</v>
      </c>
      <c r="X734" s="7">
        <v>1</v>
      </c>
      <c r="Y734" s="7" t="s">
        <v>603</v>
      </c>
      <c r="Z734" s="7">
        <v>2006</v>
      </c>
      <c r="AA734" s="10">
        <v>2007</v>
      </c>
      <c r="AB734" s="70">
        <v>386.27</v>
      </c>
      <c r="AC734" s="10">
        <v>7</v>
      </c>
      <c r="AD734" s="7">
        <v>1</v>
      </c>
      <c r="AE734" s="67">
        <v>5220</v>
      </c>
      <c r="AF734" s="67">
        <v>3497</v>
      </c>
      <c r="AG734" s="127">
        <f t="shared" si="11"/>
        <v>0.59882987266261334</v>
      </c>
    </row>
    <row r="735" spans="1:33" x14ac:dyDescent="0.3">
      <c r="A735" s="7">
        <v>332</v>
      </c>
      <c r="B735" s="7">
        <v>1</v>
      </c>
      <c r="C735" s="7" t="s">
        <v>502</v>
      </c>
      <c r="D735" s="7">
        <v>2001</v>
      </c>
      <c r="E735" s="7">
        <v>2002</v>
      </c>
      <c r="F735" s="70">
        <v>126</v>
      </c>
      <c r="G735" s="7">
        <v>8</v>
      </c>
      <c r="H735" s="7">
        <v>1</v>
      </c>
      <c r="I735" s="77">
        <v>1450</v>
      </c>
      <c r="J735" s="77">
        <v>918</v>
      </c>
      <c r="K735" s="119" t="s">
        <v>95</v>
      </c>
      <c r="L735" s="7">
        <v>511</v>
      </c>
      <c r="M735" s="7">
        <v>1</v>
      </c>
      <c r="N735" s="7" t="s">
        <v>560</v>
      </c>
      <c r="O735" s="7">
        <v>2001</v>
      </c>
      <c r="P735" s="7">
        <v>2002</v>
      </c>
      <c r="Q735" s="70">
        <v>450</v>
      </c>
      <c r="R735" s="7">
        <v>10</v>
      </c>
      <c r="S735" s="7">
        <v>1</v>
      </c>
      <c r="T735" s="77">
        <v>303</v>
      </c>
      <c r="U735" s="77">
        <v>302</v>
      </c>
      <c r="V735" s="119" t="s">
        <v>95</v>
      </c>
      <c r="W735" s="7">
        <v>659</v>
      </c>
      <c r="X735" s="7">
        <v>1</v>
      </c>
      <c r="Y735" s="7" t="s">
        <v>334</v>
      </c>
      <c r="Z735" s="7">
        <v>2011</v>
      </c>
      <c r="AA735" s="7">
        <v>2012</v>
      </c>
      <c r="AB735" s="70">
        <v>343.53</v>
      </c>
      <c r="AC735" s="7">
        <v>10</v>
      </c>
      <c r="AD735" s="7">
        <v>1</v>
      </c>
      <c r="AE735" s="67">
        <v>3497</v>
      </c>
      <c r="AF735" s="67">
        <v>2343</v>
      </c>
      <c r="AG735" s="127">
        <f t="shared" si="11"/>
        <v>0.59880136986301369</v>
      </c>
    </row>
    <row r="736" spans="1:33" x14ac:dyDescent="0.3">
      <c r="A736" s="7">
        <v>332</v>
      </c>
      <c r="B736" s="7">
        <v>1</v>
      </c>
      <c r="C736" s="7" t="s">
        <v>502</v>
      </c>
      <c r="D736" s="68">
        <v>2009</v>
      </c>
      <c r="E736" s="68">
        <v>2010</v>
      </c>
      <c r="F736" s="66">
        <v>126.21</v>
      </c>
      <c r="G736" s="10">
        <v>8</v>
      </c>
      <c r="H736" s="67">
        <v>1</v>
      </c>
      <c r="I736" s="67">
        <v>663</v>
      </c>
      <c r="J736" s="67">
        <v>174</v>
      </c>
      <c r="K736" s="119" t="s">
        <v>95</v>
      </c>
      <c r="L736" s="7">
        <v>513</v>
      </c>
      <c r="M736" s="7">
        <v>1</v>
      </c>
      <c r="N736" s="7" t="s">
        <v>561</v>
      </c>
      <c r="O736" s="7">
        <v>2001</v>
      </c>
      <c r="P736" s="7">
        <v>2002</v>
      </c>
      <c r="Q736" s="70">
        <v>620</v>
      </c>
      <c r="R736" s="7">
        <v>5</v>
      </c>
      <c r="S736" s="7">
        <v>1</v>
      </c>
      <c r="T736" s="77">
        <v>192</v>
      </c>
      <c r="U736" s="77">
        <v>85</v>
      </c>
      <c r="V736" s="119" t="s">
        <v>95</v>
      </c>
      <c r="W736" s="7">
        <v>299</v>
      </c>
      <c r="X736" s="7">
        <v>1</v>
      </c>
      <c r="Y736" s="7" t="s">
        <v>377</v>
      </c>
      <c r="Z736" s="68">
        <v>2007</v>
      </c>
      <c r="AA736" s="73">
        <v>2008</v>
      </c>
      <c r="AB736" s="66">
        <v>725.96</v>
      </c>
      <c r="AC736" s="7">
        <v>5</v>
      </c>
      <c r="AD736" s="67">
        <v>1</v>
      </c>
      <c r="AE736" s="67">
        <v>531</v>
      </c>
      <c r="AF736" s="77">
        <v>356</v>
      </c>
      <c r="AG736" s="127">
        <f t="shared" si="11"/>
        <v>0.59864712514092444</v>
      </c>
    </row>
    <row r="737" spans="1:33" x14ac:dyDescent="0.3">
      <c r="A737" s="7">
        <v>333</v>
      </c>
      <c r="B737" s="7">
        <v>1</v>
      </c>
      <c r="C737" s="7" t="s">
        <v>278</v>
      </c>
      <c r="D737" s="7">
        <v>1992</v>
      </c>
      <c r="E737" s="7">
        <v>1993</v>
      </c>
      <c r="F737" s="70">
        <v>305</v>
      </c>
      <c r="G737" s="7">
        <v>5</v>
      </c>
      <c r="H737" s="7">
        <v>0</v>
      </c>
      <c r="I737" s="77" t="s">
        <v>763</v>
      </c>
      <c r="J737" s="77" t="s">
        <v>763</v>
      </c>
      <c r="K737" s="119" t="s">
        <v>95</v>
      </c>
      <c r="L737" s="7">
        <v>516</v>
      </c>
      <c r="M737" s="7">
        <v>1</v>
      </c>
      <c r="N737" s="7" t="s">
        <v>562</v>
      </c>
      <c r="O737" s="7">
        <v>2001</v>
      </c>
      <c r="P737" s="7">
        <v>2002</v>
      </c>
      <c r="Q737" s="70">
        <v>320</v>
      </c>
      <c r="R737" s="7">
        <v>5</v>
      </c>
      <c r="S737" s="7">
        <v>1</v>
      </c>
      <c r="T737" s="77">
        <v>142</v>
      </c>
      <c r="U737" s="77">
        <v>82</v>
      </c>
      <c r="V737" s="119" t="s">
        <v>95</v>
      </c>
      <c r="W737" s="7">
        <v>2448</v>
      </c>
      <c r="X737" s="7">
        <v>1</v>
      </c>
      <c r="Y737" s="7" t="s">
        <v>676</v>
      </c>
      <c r="Z737" s="7">
        <v>2010</v>
      </c>
      <c r="AA737" s="68">
        <v>2011</v>
      </c>
      <c r="AB737" s="66">
        <v>140</v>
      </c>
      <c r="AC737" s="68">
        <v>5</v>
      </c>
      <c r="AD737" s="67">
        <v>1</v>
      </c>
      <c r="AE737" s="67">
        <v>1206</v>
      </c>
      <c r="AF737" s="67">
        <v>809</v>
      </c>
      <c r="AG737" s="127">
        <f t="shared" si="11"/>
        <v>0.59851116625310175</v>
      </c>
    </row>
    <row r="738" spans="1:33" x14ac:dyDescent="0.3">
      <c r="A738" s="7">
        <v>333</v>
      </c>
      <c r="B738" s="7">
        <v>1</v>
      </c>
      <c r="C738" s="7" t="s">
        <v>278</v>
      </c>
      <c r="D738" s="7">
        <v>1994</v>
      </c>
      <c r="E738" s="7">
        <v>1995</v>
      </c>
      <c r="F738" s="70">
        <v>432.2</v>
      </c>
      <c r="G738" s="7">
        <v>5</v>
      </c>
      <c r="H738" s="7">
        <v>1</v>
      </c>
      <c r="I738" s="77">
        <v>608</v>
      </c>
      <c r="J738" s="77">
        <v>386</v>
      </c>
      <c r="K738" s="119" t="s">
        <v>95</v>
      </c>
      <c r="L738" s="7">
        <v>518</v>
      </c>
      <c r="M738" s="7">
        <v>1</v>
      </c>
      <c r="N738" s="7" t="s">
        <v>563</v>
      </c>
      <c r="O738" s="7">
        <v>2001</v>
      </c>
      <c r="P738" s="7">
        <v>2002</v>
      </c>
      <c r="Q738" s="70">
        <v>250</v>
      </c>
      <c r="R738" s="7">
        <v>5</v>
      </c>
      <c r="S738" s="7">
        <v>0</v>
      </c>
      <c r="T738" s="77">
        <v>1157</v>
      </c>
      <c r="U738" s="77">
        <v>1906</v>
      </c>
      <c r="V738" s="119" t="s">
        <v>95</v>
      </c>
      <c r="W738" s="7">
        <v>278</v>
      </c>
      <c r="X738" s="7">
        <v>1</v>
      </c>
      <c r="Y738" s="7" t="s">
        <v>517</v>
      </c>
      <c r="Z738" s="7">
        <v>2004</v>
      </c>
      <c r="AA738" s="7">
        <v>2005</v>
      </c>
      <c r="AB738" s="70">
        <f>1200-881.95</f>
        <v>318.04999999999995</v>
      </c>
      <c r="AC738" s="7">
        <v>10</v>
      </c>
      <c r="AD738" s="7">
        <v>1</v>
      </c>
      <c r="AE738" s="77">
        <v>4447</v>
      </c>
      <c r="AF738" s="77">
        <v>2989</v>
      </c>
      <c r="AG738" s="127">
        <f t="shared" si="11"/>
        <v>0.59803657880580963</v>
      </c>
    </row>
    <row r="739" spans="1:33" x14ac:dyDescent="0.3">
      <c r="A739" s="7">
        <v>333</v>
      </c>
      <c r="B739" s="7">
        <v>1</v>
      </c>
      <c r="C739" s="7" t="s">
        <v>278</v>
      </c>
      <c r="D739" s="7">
        <v>1999</v>
      </c>
      <c r="E739" s="7">
        <v>2000</v>
      </c>
      <c r="F739" s="70">
        <v>415</v>
      </c>
      <c r="G739" s="7">
        <v>5</v>
      </c>
      <c r="H739" s="7">
        <v>1</v>
      </c>
      <c r="I739" s="77">
        <v>416</v>
      </c>
      <c r="J739" s="77">
        <v>210</v>
      </c>
      <c r="K739" s="119" t="s">
        <v>95</v>
      </c>
      <c r="L739" s="7">
        <v>518</v>
      </c>
      <c r="M739" s="7">
        <v>1</v>
      </c>
      <c r="N739" s="7" t="s">
        <v>564</v>
      </c>
      <c r="O739" s="7">
        <v>2001</v>
      </c>
      <c r="P739" s="7">
        <v>2002</v>
      </c>
      <c r="Q739" s="70">
        <v>100</v>
      </c>
      <c r="R739" s="7">
        <v>5</v>
      </c>
      <c r="S739" s="7">
        <v>0</v>
      </c>
      <c r="T739" s="77">
        <v>903</v>
      </c>
      <c r="U739" s="77">
        <v>2078</v>
      </c>
      <c r="V739" s="119" t="s">
        <v>95</v>
      </c>
      <c r="W739" s="7">
        <v>277</v>
      </c>
      <c r="X739" s="7">
        <v>1</v>
      </c>
      <c r="Y739" s="7" t="s">
        <v>375</v>
      </c>
      <c r="Z739" s="7">
        <v>1995</v>
      </c>
      <c r="AA739" s="7">
        <v>1996</v>
      </c>
      <c r="AB739" s="70">
        <v>338</v>
      </c>
      <c r="AC739" s="7">
        <v>10</v>
      </c>
      <c r="AD739" s="7">
        <v>1</v>
      </c>
      <c r="AE739" s="77">
        <v>2789</v>
      </c>
      <c r="AF739" s="77">
        <v>1878</v>
      </c>
      <c r="AG739" s="127">
        <f t="shared" si="11"/>
        <v>0.59760017141632737</v>
      </c>
    </row>
    <row r="740" spans="1:33" x14ac:dyDescent="0.3">
      <c r="A740" s="7">
        <v>333</v>
      </c>
      <c r="B740" s="7">
        <v>1</v>
      </c>
      <c r="C740" s="7" t="s">
        <v>278</v>
      </c>
      <c r="D740" s="7">
        <v>2002</v>
      </c>
      <c r="E740" s="7">
        <v>2003</v>
      </c>
      <c r="F740" s="70">
        <v>400</v>
      </c>
      <c r="G740" s="7">
        <v>5</v>
      </c>
      <c r="H740" s="7">
        <v>0</v>
      </c>
      <c r="I740" s="77">
        <v>326</v>
      </c>
      <c r="J740" s="77">
        <v>616</v>
      </c>
      <c r="K740" s="119" t="s">
        <v>95</v>
      </c>
      <c r="L740" s="7">
        <v>531</v>
      </c>
      <c r="M740" s="7">
        <v>1</v>
      </c>
      <c r="N740" s="7" t="s">
        <v>387</v>
      </c>
      <c r="O740" s="7">
        <v>2001</v>
      </c>
      <c r="P740" s="7">
        <v>2002</v>
      </c>
      <c r="Q740" s="70">
        <v>126</v>
      </c>
      <c r="R740" s="7">
        <v>10</v>
      </c>
      <c r="S740" s="7">
        <v>1</v>
      </c>
      <c r="T740" s="77">
        <v>552</v>
      </c>
      <c r="U740" s="77">
        <v>290</v>
      </c>
      <c r="V740" s="119" t="s">
        <v>95</v>
      </c>
      <c r="W740" s="7">
        <v>150</v>
      </c>
      <c r="X740" s="7">
        <v>1</v>
      </c>
      <c r="Y740" s="7" t="s">
        <v>317</v>
      </c>
      <c r="Z740" s="7">
        <v>2004</v>
      </c>
      <c r="AA740" s="7">
        <v>2005</v>
      </c>
      <c r="AB740" s="70">
        <v>500</v>
      </c>
      <c r="AC740" s="7">
        <v>10</v>
      </c>
      <c r="AD740" s="7">
        <v>1</v>
      </c>
      <c r="AE740" s="77">
        <v>1154</v>
      </c>
      <c r="AF740" s="77">
        <v>778</v>
      </c>
      <c r="AG740" s="127">
        <f t="shared" si="11"/>
        <v>0.59730848861283647</v>
      </c>
    </row>
    <row r="741" spans="1:33" x14ac:dyDescent="0.3">
      <c r="A741" s="7">
        <v>333</v>
      </c>
      <c r="B741" s="7">
        <v>1</v>
      </c>
      <c r="C741" s="7" t="s">
        <v>278</v>
      </c>
      <c r="D741" s="7">
        <v>2003</v>
      </c>
      <c r="E741" s="7">
        <v>2004</v>
      </c>
      <c r="F741" s="70">
        <v>550</v>
      </c>
      <c r="G741" s="7">
        <v>5</v>
      </c>
      <c r="H741" s="7">
        <v>0</v>
      </c>
      <c r="I741" s="77">
        <v>296</v>
      </c>
      <c r="J741" s="77">
        <v>355</v>
      </c>
      <c r="K741" s="119" t="s">
        <v>95</v>
      </c>
      <c r="L741" s="7">
        <v>533</v>
      </c>
      <c r="M741" s="7">
        <v>1</v>
      </c>
      <c r="N741" s="7" t="s">
        <v>565</v>
      </c>
      <c r="O741" s="7">
        <v>2001</v>
      </c>
      <c r="P741" s="7">
        <v>2002</v>
      </c>
      <c r="Q741" s="70">
        <v>126</v>
      </c>
      <c r="R741" s="7">
        <v>10</v>
      </c>
      <c r="S741" s="7">
        <v>1</v>
      </c>
      <c r="T741" s="77">
        <v>451</v>
      </c>
      <c r="U741" s="77">
        <v>224</v>
      </c>
      <c r="V741" s="119" t="s">
        <v>95</v>
      </c>
      <c r="W741" s="7">
        <v>166</v>
      </c>
      <c r="X741" s="7">
        <v>1</v>
      </c>
      <c r="Y741" s="7" t="s">
        <v>541</v>
      </c>
      <c r="Z741" s="7">
        <v>2002</v>
      </c>
      <c r="AA741" s="7">
        <v>2003</v>
      </c>
      <c r="AB741" s="70">
        <v>350</v>
      </c>
      <c r="AC741" s="7">
        <v>4</v>
      </c>
      <c r="AD741" s="7">
        <v>1</v>
      </c>
      <c r="AE741" s="77">
        <v>1652</v>
      </c>
      <c r="AF741" s="77">
        <v>1114</v>
      </c>
      <c r="AG741" s="127">
        <f t="shared" si="11"/>
        <v>0.59725234996384668</v>
      </c>
    </row>
    <row r="742" spans="1:33" x14ac:dyDescent="0.3">
      <c r="A742" s="7">
        <v>333</v>
      </c>
      <c r="B742" s="7">
        <v>1</v>
      </c>
      <c r="C742" s="7" t="s">
        <v>278</v>
      </c>
      <c r="D742" s="7">
        <v>2008</v>
      </c>
      <c r="E742" s="7">
        <v>2009</v>
      </c>
      <c r="F742" s="70">
        <v>1195</v>
      </c>
      <c r="G742" s="7">
        <v>5</v>
      </c>
      <c r="H742" s="7">
        <v>0</v>
      </c>
      <c r="I742" s="67">
        <v>800</v>
      </c>
      <c r="J742" s="67">
        <v>1050</v>
      </c>
      <c r="K742" s="119" t="s">
        <v>95</v>
      </c>
      <c r="L742" s="7">
        <v>534</v>
      </c>
      <c r="M742" s="7">
        <v>1</v>
      </c>
      <c r="N742" s="7" t="s">
        <v>290</v>
      </c>
      <c r="O742" s="7">
        <v>2001</v>
      </c>
      <c r="P742" s="7">
        <v>2002</v>
      </c>
      <c r="Q742" s="70">
        <v>200</v>
      </c>
      <c r="R742" s="7">
        <v>10</v>
      </c>
      <c r="S742" s="7">
        <v>1</v>
      </c>
      <c r="T742" s="77">
        <v>1107</v>
      </c>
      <c r="U742" s="77">
        <v>807</v>
      </c>
      <c r="V742" s="119" t="s">
        <v>95</v>
      </c>
      <c r="W742" s="7">
        <v>2358</v>
      </c>
      <c r="X742" s="7">
        <v>1</v>
      </c>
      <c r="Y742" s="7" t="s">
        <v>678</v>
      </c>
      <c r="Z742" s="7">
        <v>2011</v>
      </c>
      <c r="AA742" s="7">
        <v>2012</v>
      </c>
      <c r="AB742" s="70">
        <v>450</v>
      </c>
      <c r="AC742" s="7">
        <v>5</v>
      </c>
      <c r="AD742" s="7">
        <v>1</v>
      </c>
      <c r="AE742" s="67">
        <v>215</v>
      </c>
      <c r="AF742" s="67">
        <v>145</v>
      </c>
      <c r="AG742" s="127">
        <f t="shared" si="11"/>
        <v>0.59722222222222221</v>
      </c>
    </row>
    <row r="743" spans="1:33" x14ac:dyDescent="0.3">
      <c r="A743" s="7">
        <v>333</v>
      </c>
      <c r="B743" s="7">
        <v>1</v>
      </c>
      <c r="C743" s="7" t="s">
        <v>278</v>
      </c>
      <c r="D743" s="68">
        <v>2009</v>
      </c>
      <c r="E743" s="68">
        <v>2010</v>
      </c>
      <c r="F743" s="66">
        <v>900</v>
      </c>
      <c r="G743" s="68">
        <v>5</v>
      </c>
      <c r="H743" s="67">
        <v>0</v>
      </c>
      <c r="I743" s="67">
        <v>348</v>
      </c>
      <c r="J743" s="67">
        <v>468</v>
      </c>
      <c r="K743" s="119" t="s">
        <v>95</v>
      </c>
      <c r="L743" s="7">
        <v>535</v>
      </c>
      <c r="M743" s="7">
        <v>1</v>
      </c>
      <c r="N743" s="7" t="s">
        <v>523</v>
      </c>
      <c r="O743" s="7">
        <v>2001</v>
      </c>
      <c r="P743" s="7">
        <v>2002</v>
      </c>
      <c r="Q743" s="70">
        <v>360</v>
      </c>
      <c r="R743" s="7">
        <v>6</v>
      </c>
      <c r="S743" s="7">
        <v>1</v>
      </c>
      <c r="T743" s="77">
        <v>12027</v>
      </c>
      <c r="U743" s="77">
        <v>11843</v>
      </c>
      <c r="V743" s="119" t="s">
        <v>95</v>
      </c>
      <c r="W743" s="7">
        <v>2835</v>
      </c>
      <c r="X743" s="7">
        <v>1</v>
      </c>
      <c r="Y743" s="7" t="s">
        <v>146</v>
      </c>
      <c r="Z743" s="7">
        <v>2005</v>
      </c>
      <c r="AA743" s="7">
        <v>2006</v>
      </c>
      <c r="AB743" s="70">
        <v>381</v>
      </c>
      <c r="AC743" s="7">
        <v>8</v>
      </c>
      <c r="AD743" s="10">
        <v>1</v>
      </c>
      <c r="AE743" s="67">
        <v>1342</v>
      </c>
      <c r="AF743" s="67">
        <v>906</v>
      </c>
      <c r="AG743" s="127">
        <f t="shared" si="11"/>
        <v>0.59697508896797158</v>
      </c>
    </row>
    <row r="744" spans="1:33" x14ac:dyDescent="0.3">
      <c r="A744" s="7">
        <v>333</v>
      </c>
      <c r="B744" s="7">
        <v>1</v>
      </c>
      <c r="C744" s="7" t="s">
        <v>278</v>
      </c>
      <c r="D744" s="7">
        <v>2010</v>
      </c>
      <c r="E744" s="10">
        <v>2011</v>
      </c>
      <c r="F744" s="66">
        <v>600</v>
      </c>
      <c r="G744" s="10">
        <v>5</v>
      </c>
      <c r="H744" s="67">
        <v>0</v>
      </c>
      <c r="I744" s="67">
        <v>582</v>
      </c>
      <c r="J744" s="67">
        <v>884</v>
      </c>
      <c r="K744" s="119" t="s">
        <v>95</v>
      </c>
      <c r="L744" s="7">
        <v>544</v>
      </c>
      <c r="M744" s="7">
        <v>1</v>
      </c>
      <c r="N744" s="7" t="s">
        <v>456</v>
      </c>
      <c r="O744" s="7">
        <v>2001</v>
      </c>
      <c r="P744" s="7">
        <v>2002</v>
      </c>
      <c r="Q744" s="70">
        <v>415</v>
      </c>
      <c r="R744" s="7">
        <v>10</v>
      </c>
      <c r="S744" s="7">
        <v>1</v>
      </c>
      <c r="T744" s="77">
        <v>3096</v>
      </c>
      <c r="U744" s="77">
        <v>1576</v>
      </c>
      <c r="V744" s="119" t="s">
        <v>95</v>
      </c>
      <c r="W744" s="7">
        <v>2887</v>
      </c>
      <c r="X744" s="7">
        <v>1</v>
      </c>
      <c r="Y744" s="7" t="s">
        <v>592</v>
      </c>
      <c r="Z744" s="7">
        <v>2001</v>
      </c>
      <c r="AA744" s="7">
        <v>2002</v>
      </c>
      <c r="AB744" s="70">
        <v>250</v>
      </c>
      <c r="AC744" s="7">
        <v>10</v>
      </c>
      <c r="AD744" s="7">
        <v>1</v>
      </c>
      <c r="AE744" s="77">
        <v>739</v>
      </c>
      <c r="AF744" s="77">
        <v>499</v>
      </c>
      <c r="AG744" s="127">
        <f t="shared" si="11"/>
        <v>0.59693053311793209</v>
      </c>
    </row>
    <row r="745" spans="1:33" x14ac:dyDescent="0.3">
      <c r="A745" s="7">
        <v>341</v>
      </c>
      <c r="B745" s="7">
        <v>1</v>
      </c>
      <c r="C745" s="7" t="s">
        <v>279</v>
      </c>
      <c r="D745" s="7">
        <v>1992</v>
      </c>
      <c r="E745" s="7">
        <v>1993</v>
      </c>
      <c r="F745" s="70">
        <v>200</v>
      </c>
      <c r="G745" s="7">
        <v>5</v>
      </c>
      <c r="H745" s="7">
        <v>0</v>
      </c>
      <c r="I745" s="77" t="s">
        <v>763</v>
      </c>
      <c r="J745" s="77" t="s">
        <v>763</v>
      </c>
      <c r="K745" s="119" t="s">
        <v>95</v>
      </c>
      <c r="L745" s="7">
        <v>545</v>
      </c>
      <c r="M745" s="7">
        <v>1</v>
      </c>
      <c r="N745" s="7" t="s">
        <v>292</v>
      </c>
      <c r="O745" s="7">
        <v>2001</v>
      </c>
      <c r="P745" s="7">
        <v>2002</v>
      </c>
      <c r="Q745" s="70">
        <v>400</v>
      </c>
      <c r="R745" s="7">
        <v>10</v>
      </c>
      <c r="S745" s="7">
        <v>1</v>
      </c>
      <c r="T745" s="77">
        <v>588</v>
      </c>
      <c r="U745" s="77">
        <v>412</v>
      </c>
      <c r="V745" s="119" t="s">
        <v>95</v>
      </c>
      <c r="W745" s="7">
        <v>2174</v>
      </c>
      <c r="X745" s="7">
        <v>1</v>
      </c>
      <c r="Y745" s="7" t="s">
        <v>512</v>
      </c>
      <c r="Z745" s="7">
        <v>2002</v>
      </c>
      <c r="AA745" s="7">
        <v>2003</v>
      </c>
      <c r="AB745" s="70">
        <v>1</v>
      </c>
      <c r="AC745" s="7">
        <v>10</v>
      </c>
      <c r="AD745" s="7">
        <v>1</v>
      </c>
      <c r="AE745" s="77">
        <v>1824</v>
      </c>
      <c r="AF745" s="77">
        <v>1232</v>
      </c>
      <c r="AG745" s="127">
        <f t="shared" si="11"/>
        <v>0.59685863874345546</v>
      </c>
    </row>
    <row r="746" spans="1:33" x14ac:dyDescent="0.3">
      <c r="A746" s="7">
        <v>341</v>
      </c>
      <c r="B746" s="7">
        <v>1</v>
      </c>
      <c r="C746" s="7" t="s">
        <v>279</v>
      </c>
      <c r="D746" s="7">
        <v>1994</v>
      </c>
      <c r="E746" s="7">
        <v>1995</v>
      </c>
      <c r="F746" s="70">
        <v>435.76</v>
      </c>
      <c r="G746" s="7">
        <v>10</v>
      </c>
      <c r="H746" s="7">
        <v>1</v>
      </c>
      <c r="I746" s="77">
        <v>800</v>
      </c>
      <c r="J746" s="77">
        <v>611</v>
      </c>
      <c r="K746" s="119" t="s">
        <v>95</v>
      </c>
      <c r="L746" s="7">
        <v>547</v>
      </c>
      <c r="M746" s="7">
        <v>1</v>
      </c>
      <c r="N746" s="7" t="s">
        <v>427</v>
      </c>
      <c r="O746" s="7">
        <v>2001</v>
      </c>
      <c r="P746" s="7">
        <v>2002</v>
      </c>
      <c r="Q746" s="70">
        <v>400</v>
      </c>
      <c r="R746" s="7">
        <v>10</v>
      </c>
      <c r="S746" s="7">
        <v>1</v>
      </c>
      <c r="T746" s="77">
        <v>431</v>
      </c>
      <c r="U746" s="77">
        <v>346</v>
      </c>
      <c r="V746" s="119" t="s">
        <v>95</v>
      </c>
      <c r="W746" s="7">
        <v>2397</v>
      </c>
      <c r="X746" s="7">
        <v>1</v>
      </c>
      <c r="Y746" s="7" t="s">
        <v>497</v>
      </c>
      <c r="Z746" s="7">
        <v>2003</v>
      </c>
      <c r="AA746" s="7">
        <v>2004</v>
      </c>
      <c r="AB746" s="70">
        <v>300</v>
      </c>
      <c r="AC746" s="7">
        <v>5</v>
      </c>
      <c r="AD746" s="7">
        <v>1</v>
      </c>
      <c r="AE746" s="77">
        <v>1199</v>
      </c>
      <c r="AF746" s="77">
        <v>810</v>
      </c>
      <c r="AG746" s="127">
        <f t="shared" si="11"/>
        <v>0.59681433549029372</v>
      </c>
    </row>
    <row r="747" spans="1:33" x14ac:dyDescent="0.3">
      <c r="A747" s="7">
        <v>345</v>
      </c>
      <c r="B747" s="7">
        <v>1</v>
      </c>
      <c r="C747" s="7" t="s">
        <v>423</v>
      </c>
      <c r="D747" s="7">
        <v>1995</v>
      </c>
      <c r="E747" s="7">
        <v>1996</v>
      </c>
      <c r="F747" s="70">
        <v>414.35</v>
      </c>
      <c r="G747" s="7">
        <v>3</v>
      </c>
      <c r="H747" s="7">
        <v>0</v>
      </c>
      <c r="I747" s="77">
        <v>757</v>
      </c>
      <c r="J747" s="77">
        <v>1172</v>
      </c>
      <c r="K747" s="119" t="s">
        <v>95</v>
      </c>
      <c r="L747" s="7">
        <v>553</v>
      </c>
      <c r="M747" s="7">
        <v>1</v>
      </c>
      <c r="N747" s="7" t="s">
        <v>428</v>
      </c>
      <c r="O747" s="7">
        <v>2001</v>
      </c>
      <c r="P747" s="7">
        <v>2002</v>
      </c>
      <c r="Q747" s="70">
        <v>200</v>
      </c>
      <c r="R747" s="7">
        <v>10</v>
      </c>
      <c r="S747" s="7">
        <v>1</v>
      </c>
      <c r="T747" s="77">
        <v>427</v>
      </c>
      <c r="U747" s="77">
        <v>151</v>
      </c>
      <c r="V747" s="119" t="s">
        <v>95</v>
      </c>
      <c r="W747" s="7">
        <v>255</v>
      </c>
      <c r="X747" s="7">
        <v>1</v>
      </c>
      <c r="Y747" s="7" t="s">
        <v>374</v>
      </c>
      <c r="Z747" s="7">
        <v>1997</v>
      </c>
      <c r="AA747" s="7">
        <v>1998</v>
      </c>
      <c r="AB747" s="70">
        <v>400</v>
      </c>
      <c r="AC747" s="7">
        <v>10</v>
      </c>
      <c r="AD747" s="7">
        <v>1</v>
      </c>
      <c r="AE747" s="77">
        <v>651</v>
      </c>
      <c r="AF747" s="77">
        <v>440</v>
      </c>
      <c r="AG747" s="127">
        <f t="shared" si="11"/>
        <v>0.59670027497708522</v>
      </c>
    </row>
    <row r="748" spans="1:33" x14ac:dyDescent="0.3">
      <c r="A748" s="7">
        <v>345</v>
      </c>
      <c r="B748" s="7">
        <v>1</v>
      </c>
      <c r="C748" s="7" t="s">
        <v>423</v>
      </c>
      <c r="D748" s="7">
        <v>1996</v>
      </c>
      <c r="E748" s="7">
        <v>1997</v>
      </c>
      <c r="F748" s="70">
        <v>315</v>
      </c>
      <c r="G748" s="7">
        <v>7</v>
      </c>
      <c r="H748" s="7">
        <v>1</v>
      </c>
      <c r="I748" s="77">
        <v>2772</v>
      </c>
      <c r="J748" s="77">
        <v>1763</v>
      </c>
      <c r="K748" s="119" t="s">
        <v>95</v>
      </c>
      <c r="L748" s="7">
        <v>564</v>
      </c>
      <c r="M748" s="7">
        <v>1</v>
      </c>
      <c r="N748" s="7" t="s">
        <v>429</v>
      </c>
      <c r="O748" s="7">
        <v>2001</v>
      </c>
      <c r="P748" s="7">
        <v>2002</v>
      </c>
      <c r="Q748" s="70">
        <v>126</v>
      </c>
      <c r="R748" s="7">
        <v>10</v>
      </c>
      <c r="S748" s="7">
        <v>1</v>
      </c>
      <c r="T748" s="77">
        <v>981</v>
      </c>
      <c r="U748" s="77">
        <v>858</v>
      </c>
      <c r="V748" s="119" t="s">
        <v>95</v>
      </c>
      <c r="W748" s="7">
        <v>695</v>
      </c>
      <c r="X748" s="7">
        <v>1</v>
      </c>
      <c r="Y748" s="7" t="s">
        <v>338</v>
      </c>
      <c r="Z748" s="7">
        <v>1998</v>
      </c>
      <c r="AA748" s="7">
        <v>1999</v>
      </c>
      <c r="AB748" s="70">
        <v>158.41</v>
      </c>
      <c r="AC748" s="7">
        <v>10</v>
      </c>
      <c r="AD748" s="7">
        <v>1</v>
      </c>
      <c r="AE748" s="77">
        <v>1693</v>
      </c>
      <c r="AF748" s="77">
        <v>1145</v>
      </c>
      <c r="AG748" s="127">
        <f t="shared" si="11"/>
        <v>0.59654686398872447</v>
      </c>
    </row>
    <row r="749" spans="1:33" x14ac:dyDescent="0.3">
      <c r="A749" s="7">
        <v>345</v>
      </c>
      <c r="B749" s="7">
        <v>1</v>
      </c>
      <c r="C749" s="7" t="s">
        <v>423</v>
      </c>
      <c r="D749" s="7">
        <v>2001</v>
      </c>
      <c r="E749" s="7">
        <v>2003</v>
      </c>
      <c r="F749" s="70">
        <v>415</v>
      </c>
      <c r="G749" s="7">
        <v>10</v>
      </c>
      <c r="H749" s="7">
        <v>0</v>
      </c>
      <c r="I749" s="77">
        <v>1725</v>
      </c>
      <c r="J749" s="77">
        <v>2071</v>
      </c>
      <c r="K749" s="119" t="s">
        <v>95</v>
      </c>
      <c r="L749" s="7">
        <v>577</v>
      </c>
      <c r="M749" s="7">
        <v>1</v>
      </c>
      <c r="N749" s="7" t="s">
        <v>430</v>
      </c>
      <c r="O749" s="7">
        <v>2001</v>
      </c>
      <c r="P749" s="7">
        <v>2002</v>
      </c>
      <c r="Q749" s="70">
        <v>126</v>
      </c>
      <c r="R749" s="7">
        <v>10</v>
      </c>
      <c r="S749" s="7">
        <v>1</v>
      </c>
      <c r="T749" s="77">
        <v>173</v>
      </c>
      <c r="U749" s="77">
        <v>168</v>
      </c>
      <c r="V749" s="119" t="s">
        <v>95</v>
      </c>
      <c r="W749" s="7">
        <v>553</v>
      </c>
      <c r="X749" s="7">
        <v>1</v>
      </c>
      <c r="Y749" s="7" t="s">
        <v>428</v>
      </c>
      <c r="Z749" s="7">
        <v>2011</v>
      </c>
      <c r="AA749" s="7">
        <v>2012</v>
      </c>
      <c r="AB749" s="70">
        <v>75</v>
      </c>
      <c r="AC749" s="7">
        <v>4</v>
      </c>
      <c r="AD749" s="7">
        <v>1</v>
      </c>
      <c r="AE749" s="67">
        <v>362</v>
      </c>
      <c r="AF749" s="67">
        <v>245</v>
      </c>
      <c r="AG749" s="127">
        <f t="shared" si="11"/>
        <v>0.59637561779242176</v>
      </c>
    </row>
    <row r="750" spans="1:33" x14ac:dyDescent="0.3">
      <c r="A750" s="7">
        <v>345</v>
      </c>
      <c r="B750" s="7">
        <v>1</v>
      </c>
      <c r="C750" s="7" t="s">
        <v>423</v>
      </c>
      <c r="D750" s="7">
        <v>2002</v>
      </c>
      <c r="E750" s="7">
        <v>2003</v>
      </c>
      <c r="F750" s="70">
        <v>395</v>
      </c>
      <c r="G750" s="7">
        <v>7</v>
      </c>
      <c r="H750" s="7">
        <v>1</v>
      </c>
      <c r="I750" s="77">
        <v>2191</v>
      </c>
      <c r="J750" s="77">
        <v>2114</v>
      </c>
      <c r="K750" s="119" t="s">
        <v>95</v>
      </c>
      <c r="L750" s="7">
        <v>578</v>
      </c>
      <c r="M750" s="7">
        <v>1</v>
      </c>
      <c r="N750" s="7" t="s">
        <v>504</v>
      </c>
      <c r="O750" s="7">
        <v>2001</v>
      </c>
      <c r="P750" s="7">
        <v>2002</v>
      </c>
      <c r="Q750" s="70">
        <v>823.77</v>
      </c>
      <c r="R750" s="7">
        <v>10</v>
      </c>
      <c r="S750" s="7">
        <v>1</v>
      </c>
      <c r="T750" s="77">
        <v>1004</v>
      </c>
      <c r="U750" s="77">
        <v>490</v>
      </c>
      <c r="V750" s="119" t="s">
        <v>95</v>
      </c>
      <c r="W750" s="7">
        <v>518</v>
      </c>
      <c r="X750" s="7">
        <v>1</v>
      </c>
      <c r="Y750" s="7" t="s">
        <v>257</v>
      </c>
      <c r="Z750" s="7">
        <v>2014</v>
      </c>
      <c r="AA750" s="7">
        <v>2015</v>
      </c>
      <c r="AB750" s="7">
        <v>500</v>
      </c>
      <c r="AC750" s="7">
        <v>10</v>
      </c>
      <c r="AD750" s="7">
        <v>1</v>
      </c>
      <c r="AE750" s="77">
        <v>2375</v>
      </c>
      <c r="AF750" s="77">
        <v>1608</v>
      </c>
      <c r="AG750" s="127">
        <f t="shared" si="11"/>
        <v>0.59628420788350489</v>
      </c>
    </row>
    <row r="751" spans="1:33" x14ac:dyDescent="0.3">
      <c r="A751" s="7">
        <v>345</v>
      </c>
      <c r="B751" s="7">
        <v>1</v>
      </c>
      <c r="C751" s="7" t="s">
        <v>423</v>
      </c>
      <c r="D751" s="7">
        <v>2008</v>
      </c>
      <c r="E751" s="7">
        <v>2010</v>
      </c>
      <c r="F751" s="70">
        <v>597</v>
      </c>
      <c r="G751" s="7">
        <v>7</v>
      </c>
      <c r="H751" s="7">
        <v>1</v>
      </c>
      <c r="I751" s="67">
        <v>3262</v>
      </c>
      <c r="J751" s="67">
        <v>2130</v>
      </c>
      <c r="K751" s="119" t="s">
        <v>95</v>
      </c>
      <c r="L751" s="7">
        <v>593</v>
      </c>
      <c r="M751" s="7">
        <v>1</v>
      </c>
      <c r="N751" s="7" t="s">
        <v>526</v>
      </c>
      <c r="O751" s="7">
        <v>2001</v>
      </c>
      <c r="P751" s="7">
        <v>2002</v>
      </c>
      <c r="Q751" s="70">
        <v>350</v>
      </c>
      <c r="R751" s="7">
        <v>10</v>
      </c>
      <c r="S751" s="7">
        <v>1</v>
      </c>
      <c r="T751" s="77">
        <v>1770</v>
      </c>
      <c r="U751" s="77">
        <v>823</v>
      </c>
      <c r="V751" s="119" t="s">
        <v>95</v>
      </c>
      <c r="W751" s="7">
        <v>2396</v>
      </c>
      <c r="X751" s="7">
        <v>1</v>
      </c>
      <c r="Y751" s="7" t="s">
        <v>5</v>
      </c>
      <c r="Z751" s="7">
        <v>2003</v>
      </c>
      <c r="AA751" s="7">
        <v>2004</v>
      </c>
      <c r="AB751" s="70">
        <v>650</v>
      </c>
      <c r="AC751" s="7">
        <v>7</v>
      </c>
      <c r="AD751" s="7">
        <v>1</v>
      </c>
      <c r="AE751" s="77">
        <v>887</v>
      </c>
      <c r="AF751" s="77">
        <v>601</v>
      </c>
      <c r="AG751" s="127">
        <f t="shared" si="11"/>
        <v>0.59610215053763438</v>
      </c>
    </row>
    <row r="752" spans="1:33" x14ac:dyDescent="0.3">
      <c r="A752" s="7">
        <v>347</v>
      </c>
      <c r="B752" s="7">
        <v>1</v>
      </c>
      <c r="C752" s="7" t="s">
        <v>379</v>
      </c>
      <c r="D752" s="7">
        <v>1994</v>
      </c>
      <c r="E752" s="7">
        <v>1995</v>
      </c>
      <c r="F752" s="70">
        <v>425.64</v>
      </c>
      <c r="G752" s="7">
        <v>3</v>
      </c>
      <c r="H752" s="7">
        <v>1</v>
      </c>
      <c r="I752" s="77">
        <v>4375</v>
      </c>
      <c r="J752" s="77">
        <v>3814</v>
      </c>
      <c r="K752" s="119" t="s">
        <v>95</v>
      </c>
      <c r="L752" s="7">
        <v>595</v>
      </c>
      <c r="M752" s="7">
        <v>1</v>
      </c>
      <c r="N752" s="7" t="s">
        <v>391</v>
      </c>
      <c r="O752" s="7">
        <v>2001</v>
      </c>
      <c r="P752" s="7">
        <v>2002</v>
      </c>
      <c r="Q752" s="70">
        <v>126</v>
      </c>
      <c r="R752" s="7">
        <v>10</v>
      </c>
      <c r="S752" s="7">
        <v>1</v>
      </c>
      <c r="T752" s="77">
        <v>1649</v>
      </c>
      <c r="U752" s="77">
        <v>576</v>
      </c>
      <c r="V752" s="119" t="s">
        <v>95</v>
      </c>
      <c r="W752" s="7">
        <v>833</v>
      </c>
      <c r="X752" s="7">
        <v>1</v>
      </c>
      <c r="Y752" s="7" t="s">
        <v>355</v>
      </c>
      <c r="Z752" s="7">
        <v>1998</v>
      </c>
      <c r="AA752" s="7">
        <v>1999</v>
      </c>
      <c r="AB752" s="70">
        <v>300</v>
      </c>
      <c r="AC752" s="7">
        <v>5</v>
      </c>
      <c r="AD752" s="7">
        <v>1</v>
      </c>
      <c r="AE752" s="77">
        <v>19344</v>
      </c>
      <c r="AF752" s="77">
        <v>13123</v>
      </c>
      <c r="AG752" s="127">
        <f t="shared" si="11"/>
        <v>0.59580497120152776</v>
      </c>
    </row>
    <row r="753" spans="1:33" x14ac:dyDescent="0.3">
      <c r="A753" s="7">
        <v>347</v>
      </c>
      <c r="B753" s="7">
        <v>1</v>
      </c>
      <c r="C753" s="7" t="s">
        <v>379</v>
      </c>
      <c r="D753" s="7">
        <v>1997</v>
      </c>
      <c r="E753" s="7">
        <v>1998</v>
      </c>
      <c r="F753" s="70">
        <v>315</v>
      </c>
      <c r="G753" s="7">
        <v>5</v>
      </c>
      <c r="H753" s="7">
        <v>1</v>
      </c>
      <c r="I753" s="77">
        <v>1607</v>
      </c>
      <c r="J753" s="77">
        <v>355</v>
      </c>
      <c r="K753" s="119" t="s">
        <v>95</v>
      </c>
      <c r="L753" s="7">
        <v>601</v>
      </c>
      <c r="M753" s="7">
        <v>1</v>
      </c>
      <c r="N753" s="7" t="s">
        <v>293</v>
      </c>
      <c r="O753" s="7">
        <v>2001</v>
      </c>
      <c r="P753" s="7">
        <v>2002</v>
      </c>
      <c r="Q753" s="70">
        <v>126</v>
      </c>
      <c r="R753" s="7">
        <v>10</v>
      </c>
      <c r="S753" s="7">
        <v>1</v>
      </c>
      <c r="T753" s="77">
        <v>289</v>
      </c>
      <c r="U753" s="77">
        <v>151</v>
      </c>
      <c r="V753" s="119" t="s">
        <v>95</v>
      </c>
      <c r="W753" s="7">
        <v>831</v>
      </c>
      <c r="X753" s="7">
        <v>1</v>
      </c>
      <c r="Y753" s="7" t="s">
        <v>354</v>
      </c>
      <c r="Z753" s="7">
        <v>1995</v>
      </c>
      <c r="AA753" s="7">
        <v>1997</v>
      </c>
      <c r="AB753" s="70">
        <v>438.57</v>
      </c>
      <c r="AC753" s="7">
        <v>5</v>
      </c>
      <c r="AD753" s="7">
        <v>1</v>
      </c>
      <c r="AE753" s="77">
        <v>3166</v>
      </c>
      <c r="AF753" s="77">
        <v>2148</v>
      </c>
      <c r="AG753" s="127">
        <f t="shared" si="11"/>
        <v>0.59578471960858115</v>
      </c>
    </row>
    <row r="754" spans="1:33" x14ac:dyDescent="0.3">
      <c r="A754" s="7">
        <v>347</v>
      </c>
      <c r="B754" s="7">
        <v>1</v>
      </c>
      <c r="C754" s="7" t="s">
        <v>379</v>
      </c>
      <c r="D754" s="7">
        <v>2001</v>
      </c>
      <c r="E754" s="7">
        <v>2002</v>
      </c>
      <c r="F754" s="70">
        <v>625</v>
      </c>
      <c r="G754" s="7">
        <v>7</v>
      </c>
      <c r="H754" s="7">
        <v>0</v>
      </c>
      <c r="I754" s="77">
        <v>2375</v>
      </c>
      <c r="J754" s="77">
        <v>2732</v>
      </c>
      <c r="K754" s="119" t="s">
        <v>95</v>
      </c>
      <c r="L754" s="7">
        <v>621</v>
      </c>
      <c r="M754" s="7">
        <v>1</v>
      </c>
      <c r="N754" s="7" t="s">
        <v>566</v>
      </c>
      <c r="O754" s="7">
        <v>2001</v>
      </c>
      <c r="P754" s="7">
        <v>2002</v>
      </c>
      <c r="Q754" s="70">
        <v>506</v>
      </c>
      <c r="R754" s="7">
        <v>10</v>
      </c>
      <c r="S754" s="7">
        <v>0</v>
      </c>
      <c r="T754" s="77">
        <v>5450</v>
      </c>
      <c r="U754" s="77">
        <v>8512</v>
      </c>
      <c r="V754" s="119" t="s">
        <v>95</v>
      </c>
      <c r="W754" s="7">
        <v>484</v>
      </c>
      <c r="X754" s="7">
        <v>1</v>
      </c>
      <c r="Y754" s="7" t="s">
        <v>425</v>
      </c>
      <c r="Z754" s="7">
        <v>2002</v>
      </c>
      <c r="AA754" s="7">
        <v>2003</v>
      </c>
      <c r="AB754" s="70">
        <v>200</v>
      </c>
      <c r="AC754" s="7">
        <v>10</v>
      </c>
      <c r="AD754" s="7">
        <v>1</v>
      </c>
      <c r="AE754" s="77">
        <v>1242</v>
      </c>
      <c r="AF754" s="77">
        <v>843</v>
      </c>
      <c r="AG754" s="127">
        <f t="shared" si="11"/>
        <v>0.59568345323741012</v>
      </c>
    </row>
    <row r="755" spans="1:33" x14ac:dyDescent="0.3">
      <c r="A755" s="7">
        <v>347</v>
      </c>
      <c r="B755" s="7">
        <v>1</v>
      </c>
      <c r="C755" s="7" t="s">
        <v>552</v>
      </c>
      <c r="D755" s="7">
        <v>2001</v>
      </c>
      <c r="E755" s="7">
        <v>2002</v>
      </c>
      <c r="F755" s="70">
        <v>495</v>
      </c>
      <c r="G755" s="7">
        <v>10</v>
      </c>
      <c r="H755" s="7">
        <v>1</v>
      </c>
      <c r="I755" s="77">
        <v>4074</v>
      </c>
      <c r="J755" s="77">
        <v>3694</v>
      </c>
      <c r="K755" s="119" t="s">
        <v>95</v>
      </c>
      <c r="L755" s="7">
        <v>622</v>
      </c>
      <c r="M755" s="7">
        <v>1</v>
      </c>
      <c r="N755" s="7" t="s">
        <v>431</v>
      </c>
      <c r="O755" s="7">
        <v>2001</v>
      </c>
      <c r="P755" s="7">
        <v>2002</v>
      </c>
      <c r="Q755" s="70">
        <v>498</v>
      </c>
      <c r="R755" s="7">
        <v>6</v>
      </c>
      <c r="S755" s="7">
        <v>0</v>
      </c>
      <c r="T755" s="77">
        <v>6290</v>
      </c>
      <c r="U755" s="77">
        <v>6433</v>
      </c>
      <c r="V755" s="119" t="s">
        <v>95</v>
      </c>
      <c r="W755" s="7">
        <v>394</v>
      </c>
      <c r="X755" s="7">
        <v>1</v>
      </c>
      <c r="Y755" s="7" t="s">
        <v>661</v>
      </c>
      <c r="Z755" s="7">
        <v>2008</v>
      </c>
      <c r="AA755" s="7">
        <v>2009</v>
      </c>
      <c r="AB755" s="70">
        <v>313.13</v>
      </c>
      <c r="AC755" s="7">
        <v>5</v>
      </c>
      <c r="AD755" s="7">
        <v>1</v>
      </c>
      <c r="AE755" s="67">
        <v>2609</v>
      </c>
      <c r="AF755" s="67">
        <v>1772</v>
      </c>
      <c r="AG755" s="127">
        <f t="shared" si="11"/>
        <v>0.59552613558548273</v>
      </c>
    </row>
    <row r="756" spans="1:33" x14ac:dyDescent="0.3">
      <c r="A756" s="7">
        <v>347</v>
      </c>
      <c r="B756" s="7">
        <v>1</v>
      </c>
      <c r="C756" s="7" t="s">
        <v>553</v>
      </c>
      <c r="D756" s="7">
        <v>2001</v>
      </c>
      <c r="E756" s="7">
        <v>2002</v>
      </c>
      <c r="F756" s="70">
        <v>80</v>
      </c>
      <c r="G756" s="7">
        <v>10</v>
      </c>
      <c r="H756" s="7">
        <v>0</v>
      </c>
      <c r="I756" s="77">
        <v>3712</v>
      </c>
      <c r="J756" s="77">
        <v>3976</v>
      </c>
      <c r="K756" s="119" t="s">
        <v>95</v>
      </c>
      <c r="L756" s="7">
        <v>628</v>
      </c>
      <c r="M756" s="7">
        <v>1</v>
      </c>
      <c r="N756" s="7" t="s">
        <v>333</v>
      </c>
      <c r="O756" s="7">
        <v>2001</v>
      </c>
      <c r="P756" s="7">
        <v>2002</v>
      </c>
      <c r="Q756" s="70">
        <v>473.7</v>
      </c>
      <c r="R756" s="7">
        <v>10</v>
      </c>
      <c r="S756" s="7">
        <v>1</v>
      </c>
      <c r="T756" s="77">
        <v>72</v>
      </c>
      <c r="U756" s="77">
        <v>37</v>
      </c>
      <c r="V756" s="119" t="s">
        <v>95</v>
      </c>
      <c r="W756" s="7">
        <v>316</v>
      </c>
      <c r="X756" s="7">
        <v>1</v>
      </c>
      <c r="Y756" s="7" t="s">
        <v>471</v>
      </c>
      <c r="Z756" s="7">
        <v>2000</v>
      </c>
      <c r="AA756" s="7">
        <v>2001</v>
      </c>
      <c r="AB756" s="70">
        <v>427.7</v>
      </c>
      <c r="AC756" s="7">
        <v>10</v>
      </c>
      <c r="AD756" s="7">
        <v>1</v>
      </c>
      <c r="AE756" s="77">
        <v>2268</v>
      </c>
      <c r="AF756" s="77">
        <v>1542</v>
      </c>
      <c r="AG756" s="127">
        <f t="shared" si="11"/>
        <v>0.59527559055118107</v>
      </c>
    </row>
    <row r="757" spans="1:33" x14ac:dyDescent="0.3">
      <c r="A757" s="7">
        <v>347</v>
      </c>
      <c r="B757" s="7">
        <v>1</v>
      </c>
      <c r="C757" s="7" t="s">
        <v>379</v>
      </c>
      <c r="D757" s="7">
        <v>2008</v>
      </c>
      <c r="E757" s="7">
        <v>2009</v>
      </c>
      <c r="F757" s="70">
        <v>374.36</v>
      </c>
      <c r="G757" s="7">
        <v>10</v>
      </c>
      <c r="H757" s="7">
        <v>0</v>
      </c>
      <c r="I757" s="67">
        <v>5620</v>
      </c>
      <c r="J757" s="67">
        <v>6036</v>
      </c>
      <c r="K757" s="119" t="s">
        <v>95</v>
      </c>
      <c r="L757" s="7">
        <v>682</v>
      </c>
      <c r="M757" s="7">
        <v>1</v>
      </c>
      <c r="N757" s="7" t="s">
        <v>336</v>
      </c>
      <c r="O757" s="7">
        <v>2001</v>
      </c>
      <c r="P757" s="7">
        <v>2002</v>
      </c>
      <c r="Q757" s="70">
        <v>126</v>
      </c>
      <c r="R757" s="7">
        <v>10</v>
      </c>
      <c r="S757" s="7">
        <v>1</v>
      </c>
      <c r="T757" s="77">
        <v>784</v>
      </c>
      <c r="U757" s="77">
        <v>360</v>
      </c>
      <c r="V757" s="119" t="s">
        <v>95</v>
      </c>
      <c r="W757" s="7">
        <v>1</v>
      </c>
      <c r="X757" s="7">
        <v>1</v>
      </c>
      <c r="Y757" s="7" t="s">
        <v>367</v>
      </c>
      <c r="Z757" s="7">
        <v>1999</v>
      </c>
      <c r="AA757" s="7">
        <v>2000</v>
      </c>
      <c r="AB757" s="70">
        <v>380.56</v>
      </c>
      <c r="AC757" s="7">
        <v>10</v>
      </c>
      <c r="AD757" s="7">
        <v>1</v>
      </c>
      <c r="AE757" s="77">
        <v>1385</v>
      </c>
      <c r="AF757" s="77">
        <v>942</v>
      </c>
      <c r="AG757" s="127">
        <f t="shared" si="11"/>
        <v>0.59518693596905892</v>
      </c>
    </row>
    <row r="758" spans="1:33" x14ac:dyDescent="0.3">
      <c r="A758" s="7">
        <v>347</v>
      </c>
      <c r="B758" s="7">
        <v>1</v>
      </c>
      <c r="C758" s="7" t="s">
        <v>379</v>
      </c>
      <c r="D758" s="7">
        <v>2008</v>
      </c>
      <c r="E758" s="7">
        <v>2009</v>
      </c>
      <c r="F758" s="70">
        <v>201.51</v>
      </c>
      <c r="G758" s="7">
        <v>10</v>
      </c>
      <c r="H758" s="7">
        <v>1</v>
      </c>
      <c r="I758" s="67">
        <v>6696</v>
      </c>
      <c r="J758" s="67">
        <v>5068</v>
      </c>
      <c r="K758" s="119" t="s">
        <v>95</v>
      </c>
      <c r="L758" s="7">
        <v>690</v>
      </c>
      <c r="M758" s="7">
        <v>1</v>
      </c>
      <c r="N758" s="7" t="s">
        <v>337</v>
      </c>
      <c r="O758" s="7">
        <v>2001</v>
      </c>
      <c r="P758" s="7">
        <v>2002</v>
      </c>
      <c r="Q758" s="70">
        <v>126</v>
      </c>
      <c r="R758" s="7">
        <v>10</v>
      </c>
      <c r="S758" s="7">
        <v>1</v>
      </c>
      <c r="T758" s="77">
        <v>711</v>
      </c>
      <c r="U758" s="77">
        <v>259</v>
      </c>
      <c r="V758" s="119" t="s">
        <v>95</v>
      </c>
      <c r="W758" s="7">
        <v>280</v>
      </c>
      <c r="X758" s="7">
        <v>1</v>
      </c>
      <c r="Y758" s="7" t="s">
        <v>891</v>
      </c>
      <c r="Z758" s="7">
        <v>2005</v>
      </c>
      <c r="AA758" s="7">
        <v>2006</v>
      </c>
      <c r="AB758" s="70">
        <v>252</v>
      </c>
      <c r="AC758" s="7">
        <v>10</v>
      </c>
      <c r="AD758" s="10">
        <v>1</v>
      </c>
      <c r="AE758" s="67">
        <v>2892</v>
      </c>
      <c r="AF758" s="67">
        <v>1967</v>
      </c>
      <c r="AG758" s="127">
        <f t="shared" si="11"/>
        <v>0.59518419427865821</v>
      </c>
    </row>
    <row r="759" spans="1:33" x14ac:dyDescent="0.3">
      <c r="A759" s="7">
        <v>347</v>
      </c>
      <c r="B759" s="7">
        <v>1</v>
      </c>
      <c r="C759" s="7" t="s">
        <v>379</v>
      </c>
      <c r="D759" s="7">
        <v>2010</v>
      </c>
      <c r="E759" s="68">
        <v>2011</v>
      </c>
      <c r="F759" s="66">
        <v>400</v>
      </c>
      <c r="G759" s="68">
        <v>10</v>
      </c>
      <c r="H759" s="67">
        <v>0</v>
      </c>
      <c r="I759" s="67">
        <v>4427</v>
      </c>
      <c r="J759" s="67">
        <v>4669</v>
      </c>
      <c r="K759" s="119" t="s">
        <v>95</v>
      </c>
      <c r="L759" s="7">
        <v>700</v>
      </c>
      <c r="M759" s="7">
        <v>1</v>
      </c>
      <c r="N759" s="7" t="s">
        <v>396</v>
      </c>
      <c r="O759" s="7">
        <v>2001</v>
      </c>
      <c r="P759" s="7">
        <v>2002</v>
      </c>
      <c r="Q759" s="70">
        <v>126</v>
      </c>
      <c r="R759" s="7">
        <v>10</v>
      </c>
      <c r="S759" s="7">
        <v>0</v>
      </c>
      <c r="T759" s="77">
        <v>686</v>
      </c>
      <c r="U759" s="77">
        <v>784</v>
      </c>
      <c r="V759" s="119" t="s">
        <v>95</v>
      </c>
      <c r="W759" s="7">
        <v>270</v>
      </c>
      <c r="X759" s="7">
        <v>1</v>
      </c>
      <c r="Y759" s="7" t="s">
        <v>419</v>
      </c>
      <c r="Z759" s="7">
        <v>2013</v>
      </c>
      <c r="AA759" s="7">
        <v>2014</v>
      </c>
      <c r="AB759" s="7">
        <v>325.55999999999995</v>
      </c>
      <c r="AC759" s="7">
        <v>10</v>
      </c>
      <c r="AD759" s="7">
        <v>1</v>
      </c>
      <c r="AE759" s="77">
        <v>4750</v>
      </c>
      <c r="AF759" s="77">
        <v>3235</v>
      </c>
      <c r="AG759" s="127">
        <f t="shared" si="11"/>
        <v>0.59486537257357541</v>
      </c>
    </row>
    <row r="760" spans="1:33" x14ac:dyDescent="0.3">
      <c r="A760" s="7">
        <v>347</v>
      </c>
      <c r="B760" s="7">
        <v>1</v>
      </c>
      <c r="C760" s="7" t="s">
        <v>379</v>
      </c>
      <c r="D760" s="7">
        <v>2011</v>
      </c>
      <c r="E760" s="7">
        <v>2012</v>
      </c>
      <c r="F760" s="7">
        <v>498.49</v>
      </c>
      <c r="G760" s="7">
        <v>9</v>
      </c>
      <c r="H760" s="7">
        <v>1</v>
      </c>
      <c r="I760" s="77">
        <v>3944</v>
      </c>
      <c r="J760" s="77">
        <v>1076</v>
      </c>
      <c r="K760" s="119" t="s">
        <v>95</v>
      </c>
      <c r="L760" s="7">
        <v>704</v>
      </c>
      <c r="M760" s="7">
        <v>1</v>
      </c>
      <c r="N760" s="7" t="s">
        <v>341</v>
      </c>
      <c r="O760" s="7">
        <v>2001</v>
      </c>
      <c r="P760" s="7">
        <v>2002</v>
      </c>
      <c r="Q760" s="70">
        <v>1</v>
      </c>
      <c r="R760" s="7">
        <v>10</v>
      </c>
      <c r="S760" s="7">
        <v>1</v>
      </c>
      <c r="T760" s="77">
        <v>1304</v>
      </c>
      <c r="U760" s="77">
        <v>800</v>
      </c>
      <c r="V760" s="119" t="s">
        <v>95</v>
      </c>
      <c r="W760" s="7">
        <v>238</v>
      </c>
      <c r="X760" s="7">
        <v>1</v>
      </c>
      <c r="Y760" s="7" t="s">
        <v>692</v>
      </c>
      <c r="Z760" s="7">
        <v>2016</v>
      </c>
      <c r="AA760" s="7">
        <v>2017</v>
      </c>
      <c r="AB760" s="7">
        <v>409.6</v>
      </c>
      <c r="AC760" s="7">
        <v>10</v>
      </c>
      <c r="AD760" s="7">
        <v>1</v>
      </c>
      <c r="AE760" s="77">
        <v>546</v>
      </c>
      <c r="AF760" s="77">
        <v>372</v>
      </c>
      <c r="AG760" s="127">
        <f t="shared" si="11"/>
        <v>0.59477124183006536</v>
      </c>
    </row>
    <row r="761" spans="1:33" x14ac:dyDescent="0.3">
      <c r="A761" s="82">
        <v>347</v>
      </c>
      <c r="B761" s="82">
        <v>1</v>
      </c>
      <c r="C761" s="82" t="s">
        <v>125</v>
      </c>
      <c r="D761" s="7">
        <v>2018</v>
      </c>
      <c r="E761" s="82">
        <v>2019</v>
      </c>
      <c r="F761" s="128">
        <v>45.1</v>
      </c>
      <c r="G761" s="82">
        <v>10</v>
      </c>
      <c r="H761" s="7">
        <v>1</v>
      </c>
      <c r="I761" s="67">
        <v>6047</v>
      </c>
      <c r="J761" s="67">
        <v>3649</v>
      </c>
      <c r="K761" s="119" t="s">
        <v>95</v>
      </c>
      <c r="L761" s="7">
        <v>706</v>
      </c>
      <c r="M761" s="7">
        <v>1</v>
      </c>
      <c r="N761" s="7" t="s">
        <v>342</v>
      </c>
      <c r="O761" s="7">
        <v>2001</v>
      </c>
      <c r="P761" s="7">
        <v>2002</v>
      </c>
      <c r="Q761" s="70">
        <v>450</v>
      </c>
      <c r="R761" s="7">
        <v>10</v>
      </c>
      <c r="S761" s="7">
        <v>0</v>
      </c>
      <c r="T761" s="77">
        <v>1668</v>
      </c>
      <c r="U761" s="77">
        <v>2260</v>
      </c>
      <c r="V761" s="119" t="s">
        <v>95</v>
      </c>
      <c r="W761" s="82">
        <v>12</v>
      </c>
      <c r="X761" s="82">
        <v>1</v>
      </c>
      <c r="Y761" s="82" t="s">
        <v>117</v>
      </c>
      <c r="Z761" s="7">
        <v>2018</v>
      </c>
      <c r="AA761" s="82">
        <v>2019</v>
      </c>
      <c r="AB761" s="128">
        <v>650</v>
      </c>
      <c r="AC761" s="82">
        <v>10</v>
      </c>
      <c r="AD761" s="7">
        <v>1</v>
      </c>
      <c r="AE761" s="67">
        <v>9739</v>
      </c>
      <c r="AF761" s="67">
        <v>6638</v>
      </c>
      <c r="AG761" s="127">
        <f t="shared" si="11"/>
        <v>0.59467545948586431</v>
      </c>
    </row>
    <row r="762" spans="1:33" x14ac:dyDescent="0.3">
      <c r="A762" s="7">
        <v>354</v>
      </c>
      <c r="B762" s="7">
        <v>1</v>
      </c>
      <c r="C762" s="7" t="s">
        <v>224</v>
      </c>
      <c r="D762" s="7">
        <v>1991</v>
      </c>
      <c r="E762" s="7">
        <v>1992</v>
      </c>
      <c r="F762" s="70">
        <v>2327.4299999999998</v>
      </c>
      <c r="G762" s="7">
        <v>5</v>
      </c>
      <c r="H762" s="7">
        <v>1</v>
      </c>
      <c r="I762" s="77" t="s">
        <v>763</v>
      </c>
      <c r="J762" s="77" t="s">
        <v>763</v>
      </c>
      <c r="K762" s="119" t="s">
        <v>95</v>
      </c>
      <c r="L762" s="7">
        <v>707</v>
      </c>
      <c r="M762" s="7">
        <v>1</v>
      </c>
      <c r="N762" s="7" t="s">
        <v>343</v>
      </c>
      <c r="O762" s="7">
        <v>2001</v>
      </c>
      <c r="P762" s="7">
        <v>2002</v>
      </c>
      <c r="Q762" s="70">
        <v>571.88</v>
      </c>
      <c r="R762" s="7">
        <v>10</v>
      </c>
      <c r="S762" s="7">
        <v>1</v>
      </c>
      <c r="T762" s="77">
        <v>132</v>
      </c>
      <c r="U762" s="77">
        <v>18</v>
      </c>
      <c r="V762" s="119" t="s">
        <v>95</v>
      </c>
      <c r="W762" s="7">
        <v>861</v>
      </c>
      <c r="X762" s="7">
        <v>1</v>
      </c>
      <c r="Y762" s="7" t="s">
        <v>510</v>
      </c>
      <c r="Z762" s="7">
        <v>2010</v>
      </c>
      <c r="AA762" s="68">
        <v>2012</v>
      </c>
      <c r="AB762" s="66">
        <v>1550</v>
      </c>
      <c r="AC762" s="68">
        <v>6</v>
      </c>
      <c r="AD762" s="67">
        <v>1</v>
      </c>
      <c r="AE762" s="67">
        <v>7485</v>
      </c>
      <c r="AF762" s="67">
        <v>5115</v>
      </c>
      <c r="AG762" s="127">
        <f t="shared" si="11"/>
        <v>0.59404761904761905</v>
      </c>
    </row>
    <row r="763" spans="1:33" x14ac:dyDescent="0.3">
      <c r="A763" s="7">
        <v>356</v>
      </c>
      <c r="B763" s="7">
        <v>1</v>
      </c>
      <c r="C763" s="7" t="s">
        <v>601</v>
      </c>
      <c r="D763" s="7">
        <v>2002</v>
      </c>
      <c r="E763" s="7">
        <v>2003</v>
      </c>
      <c r="F763" s="70">
        <v>675</v>
      </c>
      <c r="G763" s="7">
        <v>10</v>
      </c>
      <c r="H763" s="7">
        <v>1</v>
      </c>
      <c r="I763" s="77">
        <v>232</v>
      </c>
      <c r="J763" s="77">
        <v>180</v>
      </c>
      <c r="K763" s="119" t="s">
        <v>95</v>
      </c>
      <c r="L763" s="7">
        <v>709</v>
      </c>
      <c r="M763" s="7">
        <v>1</v>
      </c>
      <c r="N763" s="7" t="s">
        <v>344</v>
      </c>
      <c r="O763" s="7">
        <v>2001</v>
      </c>
      <c r="P763" s="7">
        <v>2002</v>
      </c>
      <c r="Q763" s="70">
        <v>425</v>
      </c>
      <c r="R763" s="7">
        <v>5</v>
      </c>
      <c r="S763" s="7">
        <v>0</v>
      </c>
      <c r="T763" s="77">
        <v>13409</v>
      </c>
      <c r="U763" s="77">
        <v>16810</v>
      </c>
      <c r="V763" s="119" t="s">
        <v>95</v>
      </c>
      <c r="W763" s="7">
        <v>769</v>
      </c>
      <c r="X763" s="7">
        <v>1</v>
      </c>
      <c r="Y763" s="7" t="s">
        <v>300</v>
      </c>
      <c r="Z763" s="7">
        <v>2010</v>
      </c>
      <c r="AA763" s="68">
        <v>2011</v>
      </c>
      <c r="AB763" s="66">
        <v>500</v>
      </c>
      <c r="AC763" s="68">
        <v>10</v>
      </c>
      <c r="AD763" s="67">
        <v>1</v>
      </c>
      <c r="AE763" s="67">
        <v>1750</v>
      </c>
      <c r="AF763" s="67">
        <v>1197</v>
      </c>
      <c r="AG763" s="127">
        <f t="shared" si="11"/>
        <v>0.59382422802850354</v>
      </c>
    </row>
    <row r="764" spans="1:33" x14ac:dyDescent="0.3">
      <c r="A764" s="7">
        <v>356</v>
      </c>
      <c r="B764" s="7">
        <v>1</v>
      </c>
      <c r="C764" s="7" t="s">
        <v>601</v>
      </c>
      <c r="D764" s="7">
        <v>2006</v>
      </c>
      <c r="E764" s="10">
        <v>2008</v>
      </c>
      <c r="F764" s="70">
        <v>1009.08</v>
      </c>
      <c r="G764" s="10">
        <v>10</v>
      </c>
      <c r="H764" s="7">
        <v>1</v>
      </c>
      <c r="I764" s="67">
        <v>267</v>
      </c>
      <c r="J764" s="67">
        <v>120</v>
      </c>
      <c r="K764" s="119" t="s">
        <v>95</v>
      </c>
      <c r="L764" s="7">
        <v>712</v>
      </c>
      <c r="M764" s="7">
        <v>1</v>
      </c>
      <c r="N764" s="7" t="s">
        <v>955</v>
      </c>
      <c r="O764" s="7">
        <v>2001</v>
      </c>
      <c r="P764" s="7">
        <v>2001</v>
      </c>
      <c r="Q764" s="70">
        <f>561.04-61.04</f>
        <v>499.99999999999994</v>
      </c>
      <c r="R764" s="7">
        <v>10</v>
      </c>
      <c r="S764" s="7">
        <v>1</v>
      </c>
      <c r="T764" s="77">
        <v>1099</v>
      </c>
      <c r="U764" s="77">
        <v>563</v>
      </c>
      <c r="V764" s="119" t="s">
        <v>95</v>
      </c>
      <c r="W764" s="7">
        <v>850</v>
      </c>
      <c r="X764" s="7">
        <v>1</v>
      </c>
      <c r="Y764" s="7" t="s">
        <v>437</v>
      </c>
      <c r="Z764" s="7">
        <v>2006</v>
      </c>
      <c r="AA764" s="10">
        <v>2007</v>
      </c>
      <c r="AB764" s="70">
        <v>609.88</v>
      </c>
      <c r="AC764" s="10">
        <v>10</v>
      </c>
      <c r="AD764" s="7">
        <v>1</v>
      </c>
      <c r="AE764" s="71">
        <v>288</v>
      </c>
      <c r="AF764" s="71">
        <v>197</v>
      </c>
      <c r="AG764" s="127">
        <f t="shared" si="11"/>
        <v>0.59381443298969072</v>
      </c>
    </row>
    <row r="765" spans="1:33" x14ac:dyDescent="0.3">
      <c r="A765" s="7">
        <v>356</v>
      </c>
      <c r="B765" s="7">
        <v>1</v>
      </c>
      <c r="C765" s="7" t="s">
        <v>601</v>
      </c>
      <c r="D765" s="7">
        <v>2010</v>
      </c>
      <c r="E765" s="10">
        <v>2011</v>
      </c>
      <c r="F765" s="66">
        <v>997.49</v>
      </c>
      <c r="G765" s="10">
        <v>10</v>
      </c>
      <c r="H765" s="67">
        <v>1</v>
      </c>
      <c r="I765" s="67">
        <v>257</v>
      </c>
      <c r="J765" s="67">
        <v>145</v>
      </c>
      <c r="K765" s="119" t="s">
        <v>95</v>
      </c>
      <c r="L765" s="7">
        <v>716</v>
      </c>
      <c r="M765" s="7">
        <v>1</v>
      </c>
      <c r="N765" s="7" t="s">
        <v>567</v>
      </c>
      <c r="O765" s="7">
        <v>2001</v>
      </c>
      <c r="P765" s="7">
        <v>2002</v>
      </c>
      <c r="Q765" s="70">
        <v>250</v>
      </c>
      <c r="R765" s="7">
        <v>10</v>
      </c>
      <c r="S765" s="7">
        <v>0</v>
      </c>
      <c r="T765" s="77">
        <v>523</v>
      </c>
      <c r="U765" s="77">
        <v>702</v>
      </c>
      <c r="V765" s="119" t="s">
        <v>95</v>
      </c>
      <c r="W765" s="7">
        <v>194</v>
      </c>
      <c r="X765" s="7">
        <v>1</v>
      </c>
      <c r="Y765" s="7" t="s">
        <v>319</v>
      </c>
      <c r="Z765" s="7">
        <v>2010</v>
      </c>
      <c r="AA765" s="68">
        <v>2011</v>
      </c>
      <c r="AB765" s="66">
        <v>524</v>
      </c>
      <c r="AC765" s="68">
        <v>10</v>
      </c>
      <c r="AD765" s="67">
        <v>1</v>
      </c>
      <c r="AE765" s="67">
        <v>12890</v>
      </c>
      <c r="AF765" s="67">
        <v>8819</v>
      </c>
      <c r="AG765" s="127">
        <f t="shared" si="11"/>
        <v>0.59376295545626234</v>
      </c>
    </row>
    <row r="766" spans="1:33" x14ac:dyDescent="0.3">
      <c r="A766" s="7">
        <v>356</v>
      </c>
      <c r="B766" s="7">
        <v>1</v>
      </c>
      <c r="C766" s="7" t="s">
        <v>601</v>
      </c>
      <c r="D766" s="7">
        <v>2014</v>
      </c>
      <c r="E766" s="7">
        <v>2015</v>
      </c>
      <c r="F766" s="7">
        <v>800</v>
      </c>
      <c r="G766" s="7">
        <v>10</v>
      </c>
      <c r="H766" s="7">
        <v>1</v>
      </c>
      <c r="I766" s="77">
        <v>257</v>
      </c>
      <c r="J766" s="77">
        <v>130</v>
      </c>
      <c r="K766" s="119" t="s">
        <v>95</v>
      </c>
      <c r="L766" s="7">
        <v>720</v>
      </c>
      <c r="M766" s="7">
        <v>1</v>
      </c>
      <c r="N766" s="7" t="s">
        <v>475</v>
      </c>
      <c r="O766" s="7">
        <v>2001</v>
      </c>
      <c r="P766" s="7">
        <v>2002</v>
      </c>
      <c r="Q766" s="70">
        <v>579</v>
      </c>
      <c r="R766" s="7">
        <v>6</v>
      </c>
      <c r="S766" s="7">
        <v>0</v>
      </c>
      <c r="T766" s="77">
        <v>1988</v>
      </c>
      <c r="U766" s="77">
        <v>2555</v>
      </c>
      <c r="V766" s="119" t="s">
        <v>95</v>
      </c>
      <c r="W766" s="7">
        <v>294</v>
      </c>
      <c r="X766" s="7">
        <v>1</v>
      </c>
      <c r="Y766" s="7" t="s">
        <v>251</v>
      </c>
      <c r="Z766" s="68">
        <v>2007</v>
      </c>
      <c r="AA766" s="73">
        <v>2008</v>
      </c>
      <c r="AB766" s="66">
        <v>1077</v>
      </c>
      <c r="AC766" s="7">
        <v>7</v>
      </c>
      <c r="AD766" s="67">
        <v>1</v>
      </c>
      <c r="AE766" s="67">
        <v>453</v>
      </c>
      <c r="AF766" s="77">
        <v>310</v>
      </c>
      <c r="AG766" s="127">
        <f t="shared" si="11"/>
        <v>0.59370904325032769</v>
      </c>
    </row>
    <row r="767" spans="1:33" x14ac:dyDescent="0.3">
      <c r="A767" s="7">
        <v>356</v>
      </c>
      <c r="B767" s="7">
        <v>1</v>
      </c>
      <c r="C767" s="7" t="s">
        <v>601</v>
      </c>
      <c r="D767" s="7">
        <v>2016</v>
      </c>
      <c r="E767" s="7">
        <v>2017</v>
      </c>
      <c r="F767" s="7">
        <v>1725.06</v>
      </c>
      <c r="G767" s="7">
        <v>10</v>
      </c>
      <c r="H767" s="7">
        <v>1</v>
      </c>
      <c r="I767" s="77">
        <v>295</v>
      </c>
      <c r="J767" s="77">
        <v>162</v>
      </c>
      <c r="K767" s="119" t="s">
        <v>95</v>
      </c>
      <c r="L767" s="7">
        <v>727</v>
      </c>
      <c r="M767" s="7">
        <v>1</v>
      </c>
      <c r="N767" s="7" t="s">
        <v>260</v>
      </c>
      <c r="O767" s="7">
        <v>2001</v>
      </c>
      <c r="P767" s="7">
        <v>2002</v>
      </c>
      <c r="Q767" s="70">
        <v>831.04</v>
      </c>
      <c r="R767" s="7">
        <v>10</v>
      </c>
      <c r="S767" s="7">
        <v>0</v>
      </c>
      <c r="T767" s="77">
        <v>528</v>
      </c>
      <c r="U767" s="77">
        <v>1527</v>
      </c>
      <c r="V767" s="119" t="s">
        <v>95</v>
      </c>
      <c r="W767" s="7">
        <v>743</v>
      </c>
      <c r="X767" s="7">
        <v>1</v>
      </c>
      <c r="Y767" s="7" t="s">
        <v>458</v>
      </c>
      <c r="Z767" s="7">
        <v>1997</v>
      </c>
      <c r="AA767" s="7">
        <v>1998</v>
      </c>
      <c r="AB767" s="70">
        <v>214.47</v>
      </c>
      <c r="AC767" s="7">
        <v>5</v>
      </c>
      <c r="AD767" s="7">
        <v>1</v>
      </c>
      <c r="AE767" s="77">
        <v>1002</v>
      </c>
      <c r="AF767" s="77">
        <v>686</v>
      </c>
      <c r="AG767" s="127">
        <f t="shared" si="11"/>
        <v>0.59360189573459721</v>
      </c>
    </row>
    <row r="768" spans="1:33" x14ac:dyDescent="0.3">
      <c r="A768" s="7">
        <v>361</v>
      </c>
      <c r="B768" s="7">
        <v>1</v>
      </c>
      <c r="C768" s="7" t="s">
        <v>612</v>
      </c>
      <c r="D768" s="7">
        <v>1992</v>
      </c>
      <c r="E768" s="7">
        <v>1993</v>
      </c>
      <c r="F768" s="70">
        <v>189.37</v>
      </c>
      <c r="G768" s="7">
        <v>5</v>
      </c>
      <c r="H768" s="7">
        <v>0</v>
      </c>
      <c r="I768" s="77" t="s">
        <v>763</v>
      </c>
      <c r="J768" s="77" t="s">
        <v>763</v>
      </c>
      <c r="K768" s="119" t="s">
        <v>95</v>
      </c>
      <c r="L768" s="7">
        <v>728</v>
      </c>
      <c r="M768" s="7">
        <v>1</v>
      </c>
      <c r="N768" s="7" t="s">
        <v>346</v>
      </c>
      <c r="O768" s="7">
        <v>2001</v>
      </c>
      <c r="P768" s="7">
        <v>2002</v>
      </c>
      <c r="Q768" s="70">
        <v>526.75</v>
      </c>
      <c r="R768" s="7">
        <v>10</v>
      </c>
      <c r="S768" s="7">
        <v>0</v>
      </c>
      <c r="T768" s="77">
        <v>3750</v>
      </c>
      <c r="U768" s="77">
        <v>6478</v>
      </c>
      <c r="V768" s="119" t="s">
        <v>95</v>
      </c>
      <c r="W768" s="7">
        <v>545</v>
      </c>
      <c r="X768" s="7">
        <v>1</v>
      </c>
      <c r="Y768" s="7" t="s">
        <v>292</v>
      </c>
      <c r="Z768" s="7">
        <v>2002</v>
      </c>
      <c r="AA768" s="7">
        <v>2003</v>
      </c>
      <c r="AB768" s="70">
        <v>600</v>
      </c>
      <c r="AC768" s="7">
        <v>10</v>
      </c>
      <c r="AD768" s="7">
        <v>1</v>
      </c>
      <c r="AE768" s="77">
        <v>933</v>
      </c>
      <c r="AF768" s="77">
        <v>639</v>
      </c>
      <c r="AG768" s="127">
        <f t="shared" si="11"/>
        <v>0.59351145038167941</v>
      </c>
    </row>
    <row r="769" spans="1:33" x14ac:dyDescent="0.3">
      <c r="A769" s="7">
        <v>361</v>
      </c>
      <c r="B769" s="7">
        <v>1</v>
      </c>
      <c r="C769" s="7" t="s">
        <v>612</v>
      </c>
      <c r="D769" s="7">
        <v>1994</v>
      </c>
      <c r="E769" s="7">
        <v>1995</v>
      </c>
      <c r="F769" s="70">
        <v>407.2</v>
      </c>
      <c r="G769" s="7">
        <v>10</v>
      </c>
      <c r="H769" s="7">
        <v>1</v>
      </c>
      <c r="I769" s="77">
        <v>2715</v>
      </c>
      <c r="J769" s="77">
        <v>1400</v>
      </c>
      <c r="K769" s="119" t="s">
        <v>95</v>
      </c>
      <c r="L769" s="7">
        <v>738</v>
      </c>
      <c r="M769" s="7">
        <v>1</v>
      </c>
      <c r="N769" s="7" t="s">
        <v>232</v>
      </c>
      <c r="O769" s="7">
        <v>2001</v>
      </c>
      <c r="P769" s="7">
        <v>2002</v>
      </c>
      <c r="Q769" s="70">
        <v>300</v>
      </c>
      <c r="R769" s="7">
        <v>5</v>
      </c>
      <c r="S769" s="7">
        <v>1</v>
      </c>
      <c r="T769" s="77">
        <v>449</v>
      </c>
      <c r="U769" s="77">
        <v>433</v>
      </c>
      <c r="V769" s="119" t="s">
        <v>95</v>
      </c>
      <c r="W769" s="7">
        <v>272</v>
      </c>
      <c r="X769" s="7">
        <v>1</v>
      </c>
      <c r="Y769" s="7" t="s">
        <v>501</v>
      </c>
      <c r="Z769" s="7">
        <v>2002</v>
      </c>
      <c r="AA769" s="7">
        <v>2003</v>
      </c>
      <c r="AB769" s="70">
        <v>263.51</v>
      </c>
      <c r="AC769" s="7">
        <v>7</v>
      </c>
      <c r="AD769" s="7">
        <v>1</v>
      </c>
      <c r="AE769" s="77">
        <v>14357</v>
      </c>
      <c r="AF769" s="77">
        <v>9835</v>
      </c>
      <c r="AG769" s="127">
        <f t="shared" si="11"/>
        <v>0.59346064814814814</v>
      </c>
    </row>
    <row r="770" spans="1:33" x14ac:dyDescent="0.3">
      <c r="A770" s="7">
        <v>361</v>
      </c>
      <c r="B770" s="7">
        <v>1</v>
      </c>
      <c r="C770" s="7" t="s">
        <v>951</v>
      </c>
      <c r="D770" s="7">
        <v>2001</v>
      </c>
      <c r="E770" s="7">
        <v>2002</v>
      </c>
      <c r="F770" s="70">
        <v>560</v>
      </c>
      <c r="G770" s="7">
        <v>10</v>
      </c>
      <c r="H770" s="7">
        <v>1</v>
      </c>
      <c r="I770" s="77">
        <v>1684</v>
      </c>
      <c r="J770" s="77">
        <v>934</v>
      </c>
      <c r="K770" s="119" t="s">
        <v>95</v>
      </c>
      <c r="L770" s="7">
        <v>740</v>
      </c>
      <c r="M770" s="7">
        <v>1</v>
      </c>
      <c r="N770" s="7" t="s">
        <v>401</v>
      </c>
      <c r="O770" s="7">
        <v>2001</v>
      </c>
      <c r="P770" s="7">
        <v>2003</v>
      </c>
      <c r="Q770" s="70">
        <v>444.44</v>
      </c>
      <c r="R770" s="7">
        <v>3</v>
      </c>
      <c r="S770" s="7">
        <v>1</v>
      </c>
      <c r="T770" s="77">
        <v>765</v>
      </c>
      <c r="U770" s="77">
        <v>450</v>
      </c>
      <c r="V770" s="119" t="s">
        <v>95</v>
      </c>
      <c r="W770" s="7">
        <v>93</v>
      </c>
      <c r="X770" s="7">
        <v>1</v>
      </c>
      <c r="Y770" s="7" t="s">
        <v>268</v>
      </c>
      <c r="Z770" s="7">
        <v>2010</v>
      </c>
      <c r="AA770" s="10">
        <v>2011</v>
      </c>
      <c r="AB770" s="66">
        <v>1100</v>
      </c>
      <c r="AC770" s="10">
        <v>10</v>
      </c>
      <c r="AD770" s="67">
        <v>1</v>
      </c>
      <c r="AE770" s="67">
        <v>1240</v>
      </c>
      <c r="AF770" s="67">
        <v>850</v>
      </c>
      <c r="AG770" s="127">
        <f t="shared" si="11"/>
        <v>0.59330143540669855</v>
      </c>
    </row>
    <row r="771" spans="1:33" x14ac:dyDescent="0.3">
      <c r="A771" s="7">
        <v>361</v>
      </c>
      <c r="B771" s="7">
        <v>1</v>
      </c>
      <c r="C771" s="7" t="s">
        <v>952</v>
      </c>
      <c r="D771" s="7">
        <v>2001</v>
      </c>
      <c r="E771" s="7">
        <v>2002</v>
      </c>
      <c r="F771" s="70">
        <v>120</v>
      </c>
      <c r="G771" s="7">
        <v>10</v>
      </c>
      <c r="H771" s="7">
        <v>0</v>
      </c>
      <c r="I771" s="77">
        <v>1251</v>
      </c>
      <c r="J771" s="77">
        <v>1356</v>
      </c>
      <c r="K771" s="119" t="s">
        <v>95</v>
      </c>
      <c r="L771" s="7">
        <v>741</v>
      </c>
      <c r="M771" s="7">
        <v>1</v>
      </c>
      <c r="N771" s="7" t="s">
        <v>347</v>
      </c>
      <c r="O771" s="7">
        <v>2001</v>
      </c>
      <c r="P771" s="7">
        <v>2002</v>
      </c>
      <c r="Q771" s="70">
        <v>315</v>
      </c>
      <c r="R771" s="7">
        <v>10</v>
      </c>
      <c r="S771" s="7">
        <v>1</v>
      </c>
      <c r="T771" s="77">
        <v>1142</v>
      </c>
      <c r="U771" s="77">
        <v>873</v>
      </c>
      <c r="V771" s="119" t="s">
        <v>95</v>
      </c>
      <c r="W771" s="7">
        <v>2155</v>
      </c>
      <c r="X771" s="7">
        <v>1</v>
      </c>
      <c r="Y771" s="7" t="s">
        <v>405</v>
      </c>
      <c r="Z771" s="7">
        <v>2001</v>
      </c>
      <c r="AA771" s="7">
        <v>2002</v>
      </c>
      <c r="AB771" s="70">
        <v>100</v>
      </c>
      <c r="AC771" s="7">
        <v>10</v>
      </c>
      <c r="AD771" s="7">
        <v>1</v>
      </c>
      <c r="AE771" s="77">
        <v>681</v>
      </c>
      <c r="AF771" s="77">
        <v>467</v>
      </c>
      <c r="AG771" s="127">
        <f t="shared" si="11"/>
        <v>0.59320557491289194</v>
      </c>
    </row>
    <row r="772" spans="1:33" x14ac:dyDescent="0.3">
      <c r="A772" s="7">
        <v>361</v>
      </c>
      <c r="B772" s="7">
        <v>1</v>
      </c>
      <c r="C772" s="7" t="s">
        <v>612</v>
      </c>
      <c r="D772" s="7">
        <v>2003</v>
      </c>
      <c r="E772" s="7">
        <v>2004</v>
      </c>
      <c r="F772" s="70">
        <v>286.68</v>
      </c>
      <c r="G772" s="7">
        <v>5</v>
      </c>
      <c r="H772" s="7">
        <v>0</v>
      </c>
      <c r="I772" s="77">
        <v>1088</v>
      </c>
      <c r="J772" s="77">
        <v>1315</v>
      </c>
      <c r="K772" s="119" t="s">
        <v>95</v>
      </c>
      <c r="L772" s="7">
        <v>742</v>
      </c>
      <c r="M772" s="7">
        <v>1</v>
      </c>
      <c r="N772" s="7" t="s">
        <v>348</v>
      </c>
      <c r="O772" s="7">
        <v>2001</v>
      </c>
      <c r="P772" s="7">
        <v>2002</v>
      </c>
      <c r="Q772" s="70">
        <v>550</v>
      </c>
      <c r="R772" s="7">
        <v>10</v>
      </c>
      <c r="S772" s="7">
        <v>0</v>
      </c>
      <c r="T772" s="77">
        <v>7187</v>
      </c>
      <c r="U772" s="77">
        <v>11836</v>
      </c>
      <c r="V772" s="119" t="s">
        <v>95</v>
      </c>
      <c r="W772" s="7">
        <v>241</v>
      </c>
      <c r="X772" s="7">
        <v>1</v>
      </c>
      <c r="Y772" s="7" t="s">
        <v>272</v>
      </c>
      <c r="Z772" s="7">
        <v>1996</v>
      </c>
      <c r="AA772" s="7">
        <v>1998</v>
      </c>
      <c r="AB772" s="70">
        <v>150</v>
      </c>
      <c r="AC772" s="7">
        <v>10</v>
      </c>
      <c r="AD772" s="7">
        <v>1</v>
      </c>
      <c r="AE772" s="77">
        <v>6503</v>
      </c>
      <c r="AF772" s="77">
        <v>4465</v>
      </c>
      <c r="AG772" s="127">
        <f t="shared" ref="AG772:AG835" si="12">AE772/(AE772+AF772)</f>
        <v>0.59290663749088257</v>
      </c>
    </row>
    <row r="773" spans="1:33" x14ac:dyDescent="0.3">
      <c r="A773" s="7">
        <v>361</v>
      </c>
      <c r="B773" s="7">
        <v>1</v>
      </c>
      <c r="C773" s="7" t="s">
        <v>612</v>
      </c>
      <c r="D773" s="68">
        <v>2009</v>
      </c>
      <c r="E773" s="68">
        <v>2010</v>
      </c>
      <c r="F773" s="66">
        <v>70</v>
      </c>
      <c r="G773" s="68">
        <v>10</v>
      </c>
      <c r="H773" s="67">
        <v>1</v>
      </c>
      <c r="I773" s="67">
        <v>1002</v>
      </c>
      <c r="J773" s="67">
        <v>510</v>
      </c>
      <c r="K773" s="119" t="s">
        <v>95</v>
      </c>
      <c r="L773" s="7">
        <v>743</v>
      </c>
      <c r="M773" s="7">
        <v>1</v>
      </c>
      <c r="N773" s="7" t="s">
        <v>458</v>
      </c>
      <c r="O773" s="7">
        <v>2001</v>
      </c>
      <c r="P773" s="7">
        <v>2002</v>
      </c>
      <c r="Q773" s="70">
        <v>250</v>
      </c>
      <c r="R773" s="7">
        <v>10</v>
      </c>
      <c r="S773" s="7">
        <v>0</v>
      </c>
      <c r="T773" s="77">
        <v>439</v>
      </c>
      <c r="U773" s="77">
        <v>638</v>
      </c>
      <c r="V773" s="119" t="s">
        <v>95</v>
      </c>
      <c r="W773" s="7">
        <v>402</v>
      </c>
      <c r="X773" s="7">
        <v>1</v>
      </c>
      <c r="Y773" s="7" t="s">
        <v>282</v>
      </c>
      <c r="Z773" s="7">
        <v>2004</v>
      </c>
      <c r="AA773" s="7">
        <v>2005</v>
      </c>
      <c r="AB773" s="70">
        <v>400</v>
      </c>
      <c r="AC773" s="7">
        <v>10</v>
      </c>
      <c r="AD773" s="7">
        <v>1</v>
      </c>
      <c r="AE773" s="77">
        <v>366</v>
      </c>
      <c r="AF773" s="77">
        <v>252</v>
      </c>
      <c r="AG773" s="127">
        <f t="shared" si="12"/>
        <v>0.59223300970873782</v>
      </c>
    </row>
    <row r="774" spans="1:33" x14ac:dyDescent="0.3">
      <c r="A774" s="7">
        <v>361</v>
      </c>
      <c r="B774" s="7">
        <v>1</v>
      </c>
      <c r="C774" s="7" t="s">
        <v>612</v>
      </c>
      <c r="D774" s="68">
        <v>2009</v>
      </c>
      <c r="E774" s="68">
        <v>2010</v>
      </c>
      <c r="F774" s="66">
        <v>0</v>
      </c>
      <c r="G774" s="68">
        <v>10</v>
      </c>
      <c r="H774" s="67">
        <v>1</v>
      </c>
      <c r="I774" s="67">
        <v>1096</v>
      </c>
      <c r="J774" s="67">
        <v>410</v>
      </c>
      <c r="K774" s="119" t="s">
        <v>95</v>
      </c>
      <c r="L774" s="7">
        <v>748</v>
      </c>
      <c r="M774" s="7">
        <v>1</v>
      </c>
      <c r="N774" s="7" t="s">
        <v>434</v>
      </c>
      <c r="O774" s="7">
        <v>2001</v>
      </c>
      <c r="P774" s="7">
        <v>2002</v>
      </c>
      <c r="Q774" s="70">
        <v>300</v>
      </c>
      <c r="R774" s="7">
        <v>10</v>
      </c>
      <c r="S774" s="7">
        <v>1</v>
      </c>
      <c r="T774" s="77">
        <v>1780</v>
      </c>
      <c r="U774" s="77">
        <v>1450</v>
      </c>
      <c r="V774" s="119" t="s">
        <v>95</v>
      </c>
      <c r="W774" s="7">
        <v>477</v>
      </c>
      <c r="X774" s="7">
        <v>1</v>
      </c>
      <c r="Y774" s="7" t="s">
        <v>424</v>
      </c>
      <c r="Z774" s="7">
        <v>1997</v>
      </c>
      <c r="AA774" s="7">
        <v>1998</v>
      </c>
      <c r="AB774" s="70">
        <v>315</v>
      </c>
      <c r="AC774" s="7">
        <v>10</v>
      </c>
      <c r="AD774" s="7">
        <v>1</v>
      </c>
      <c r="AE774" s="77">
        <v>1838</v>
      </c>
      <c r="AF774" s="77">
        <v>1266</v>
      </c>
      <c r="AG774" s="127">
        <f t="shared" si="12"/>
        <v>0.59213917525773196</v>
      </c>
    </row>
    <row r="775" spans="1:33" x14ac:dyDescent="0.3">
      <c r="A775" s="7">
        <v>361</v>
      </c>
      <c r="B775" s="7">
        <v>1</v>
      </c>
      <c r="C775" s="7" t="s">
        <v>612</v>
      </c>
      <c r="D775" s="7">
        <v>2017</v>
      </c>
      <c r="E775" s="7">
        <v>2018</v>
      </c>
      <c r="F775" s="7">
        <v>834</v>
      </c>
      <c r="G775" s="7">
        <v>10</v>
      </c>
      <c r="H775" s="7">
        <v>1</v>
      </c>
      <c r="I775" s="77">
        <v>1052</v>
      </c>
      <c r="J775" s="77">
        <v>579</v>
      </c>
      <c r="K775" s="119" t="s">
        <v>95</v>
      </c>
      <c r="L775" s="7">
        <v>750</v>
      </c>
      <c r="M775" s="7">
        <v>1</v>
      </c>
      <c r="N775" s="7" t="s">
        <v>349</v>
      </c>
      <c r="O775" s="7">
        <v>2001</v>
      </c>
      <c r="P775" s="7">
        <v>2002</v>
      </c>
      <c r="Q775" s="70">
        <v>126</v>
      </c>
      <c r="R775" s="7">
        <v>10</v>
      </c>
      <c r="S775" s="7">
        <v>1</v>
      </c>
      <c r="T775" s="77">
        <v>1363</v>
      </c>
      <c r="U775" s="77">
        <v>1089</v>
      </c>
      <c r="V775" s="119" t="s">
        <v>95</v>
      </c>
      <c r="W775" s="7">
        <v>100</v>
      </c>
      <c r="X775" s="7">
        <v>1</v>
      </c>
      <c r="Y775" s="7" t="s">
        <v>316</v>
      </c>
      <c r="Z775" s="7">
        <v>2012</v>
      </c>
      <c r="AA775" s="7">
        <v>2013</v>
      </c>
      <c r="AB775" s="70">
        <v>629</v>
      </c>
      <c r="AC775" s="7">
        <v>5</v>
      </c>
      <c r="AD775" s="7">
        <v>1</v>
      </c>
      <c r="AE775" s="67">
        <v>596</v>
      </c>
      <c r="AF775" s="67">
        <v>411</v>
      </c>
      <c r="AG775" s="127">
        <f t="shared" si="12"/>
        <v>0.59185700099304861</v>
      </c>
    </row>
    <row r="776" spans="1:33" x14ac:dyDescent="0.3">
      <c r="A776" s="7">
        <v>362</v>
      </c>
      <c r="B776" s="7">
        <v>1</v>
      </c>
      <c r="C776" s="7" t="s">
        <v>927</v>
      </c>
      <c r="D776" s="7">
        <v>2001</v>
      </c>
      <c r="E776" s="7">
        <v>2002</v>
      </c>
      <c r="F776" s="70">
        <v>1</v>
      </c>
      <c r="G776" s="7">
        <v>10</v>
      </c>
      <c r="H776" s="7">
        <v>1</v>
      </c>
      <c r="I776" s="77">
        <v>239</v>
      </c>
      <c r="J776" s="77">
        <v>28</v>
      </c>
      <c r="K776" s="119" t="s">
        <v>95</v>
      </c>
      <c r="L776" s="7">
        <v>756</v>
      </c>
      <c r="M776" s="7">
        <v>1</v>
      </c>
      <c r="N776" s="7" t="s">
        <v>477</v>
      </c>
      <c r="O776" s="7">
        <v>2001</v>
      </c>
      <c r="P776" s="7">
        <v>2002</v>
      </c>
      <c r="Q776" s="70">
        <v>350</v>
      </c>
      <c r="R776" s="7">
        <v>10</v>
      </c>
      <c r="S776" s="7">
        <v>1</v>
      </c>
      <c r="T776" s="77">
        <v>980</v>
      </c>
      <c r="U776" s="77">
        <v>286</v>
      </c>
      <c r="V776" s="119" t="s">
        <v>95</v>
      </c>
      <c r="W776" s="7">
        <v>418</v>
      </c>
      <c r="X776" s="7">
        <v>1</v>
      </c>
      <c r="Y776" s="7" t="s">
        <v>493</v>
      </c>
      <c r="Z776" s="7">
        <v>2003</v>
      </c>
      <c r="AA776" s="7">
        <v>2004</v>
      </c>
      <c r="AB776" s="70">
        <v>500</v>
      </c>
      <c r="AC776" s="7">
        <v>10</v>
      </c>
      <c r="AD776" s="7">
        <v>1</v>
      </c>
      <c r="AE776" s="77">
        <v>84</v>
      </c>
      <c r="AF776" s="77">
        <v>58</v>
      </c>
      <c r="AG776" s="127">
        <f t="shared" si="12"/>
        <v>0.59154929577464788</v>
      </c>
    </row>
    <row r="777" spans="1:33" x14ac:dyDescent="0.3">
      <c r="A777" s="7">
        <v>363</v>
      </c>
      <c r="B777" s="7">
        <v>1</v>
      </c>
      <c r="C777" s="7" t="s">
        <v>595</v>
      </c>
      <c r="D777" s="7">
        <v>2001</v>
      </c>
      <c r="E777" s="7">
        <v>2003</v>
      </c>
      <c r="F777" s="70">
        <v>1</v>
      </c>
      <c r="G777" s="7">
        <v>10</v>
      </c>
      <c r="H777" s="7">
        <v>1</v>
      </c>
      <c r="I777" s="77">
        <v>140</v>
      </c>
      <c r="J777" s="77">
        <v>23</v>
      </c>
      <c r="K777" s="119" t="s">
        <v>95</v>
      </c>
      <c r="L777" s="7">
        <v>771</v>
      </c>
      <c r="M777" s="7">
        <v>1</v>
      </c>
      <c r="N777" s="7" t="s">
        <v>478</v>
      </c>
      <c r="O777" s="7">
        <v>2001</v>
      </c>
      <c r="P777" s="7">
        <v>2002</v>
      </c>
      <c r="Q777" s="70">
        <v>320</v>
      </c>
      <c r="R777" s="7">
        <v>5</v>
      </c>
      <c r="S777" s="7">
        <v>1</v>
      </c>
      <c r="T777" s="77">
        <v>357</v>
      </c>
      <c r="U777" s="77">
        <v>86</v>
      </c>
      <c r="V777" s="119" t="s">
        <v>95</v>
      </c>
      <c r="W777" s="7">
        <v>404</v>
      </c>
      <c r="X777" s="7">
        <v>1</v>
      </c>
      <c r="Y777" s="7" t="s">
        <v>519</v>
      </c>
      <c r="Z777" s="7">
        <v>2000</v>
      </c>
      <c r="AA777" s="7">
        <v>2001</v>
      </c>
      <c r="AB777" s="70">
        <v>613.14</v>
      </c>
      <c r="AC777" s="7">
        <v>10</v>
      </c>
      <c r="AD777" s="7">
        <v>1</v>
      </c>
      <c r="AE777" s="77">
        <v>430</v>
      </c>
      <c r="AF777" s="77">
        <v>297</v>
      </c>
      <c r="AG777" s="127">
        <f t="shared" si="12"/>
        <v>0.59147180192572213</v>
      </c>
    </row>
    <row r="778" spans="1:33" x14ac:dyDescent="0.3">
      <c r="A778" s="7">
        <v>363</v>
      </c>
      <c r="B778" s="7">
        <v>1</v>
      </c>
      <c r="C778" s="7" t="s">
        <v>595</v>
      </c>
      <c r="D778" s="7">
        <v>2012</v>
      </c>
      <c r="E778" s="7">
        <v>2013</v>
      </c>
      <c r="F778" s="70">
        <v>700</v>
      </c>
      <c r="G778" s="7">
        <v>10</v>
      </c>
      <c r="H778" s="7">
        <v>0</v>
      </c>
      <c r="I778" s="67">
        <v>223</v>
      </c>
      <c r="J778" s="67">
        <v>415</v>
      </c>
      <c r="K778" s="119" t="s">
        <v>95</v>
      </c>
      <c r="L778" s="7">
        <v>777</v>
      </c>
      <c r="M778" s="7">
        <v>1</v>
      </c>
      <c r="N778" s="7" t="s">
        <v>301</v>
      </c>
      <c r="O778" s="7">
        <v>2001</v>
      </c>
      <c r="P778" s="7">
        <v>2002</v>
      </c>
      <c r="Q778" s="70">
        <v>315</v>
      </c>
      <c r="R778" s="7">
        <v>5</v>
      </c>
      <c r="S778" s="7">
        <v>1</v>
      </c>
      <c r="T778" s="77">
        <v>1077</v>
      </c>
      <c r="U778" s="77">
        <v>671</v>
      </c>
      <c r="V778" s="119" t="s">
        <v>95</v>
      </c>
      <c r="W778" s="7">
        <v>88</v>
      </c>
      <c r="X778" s="7">
        <v>1</v>
      </c>
      <c r="Y778" s="7" t="s">
        <v>238</v>
      </c>
      <c r="Z778" s="68">
        <v>2007</v>
      </c>
      <c r="AA778" s="73">
        <v>2008</v>
      </c>
      <c r="AB778" s="66">
        <v>300</v>
      </c>
      <c r="AC778" s="7">
        <v>10</v>
      </c>
      <c r="AD778" s="67">
        <v>1</v>
      </c>
      <c r="AE778" s="67">
        <v>3058</v>
      </c>
      <c r="AF778" s="77">
        <v>2115</v>
      </c>
      <c r="AG778" s="127">
        <f t="shared" si="12"/>
        <v>0.59114633674850181</v>
      </c>
    </row>
    <row r="779" spans="1:33" x14ac:dyDescent="0.3">
      <c r="A779" s="7">
        <v>371</v>
      </c>
      <c r="B779" s="7">
        <v>1</v>
      </c>
      <c r="C779" s="7" t="s">
        <v>225</v>
      </c>
      <c r="D779" s="7">
        <v>1991</v>
      </c>
      <c r="E779" s="7">
        <v>1992</v>
      </c>
      <c r="F779" s="70">
        <v>314.76</v>
      </c>
      <c r="G779" s="7">
        <v>5</v>
      </c>
      <c r="H779" s="7">
        <v>1</v>
      </c>
      <c r="I779" s="77" t="s">
        <v>763</v>
      </c>
      <c r="J779" s="77" t="s">
        <v>763</v>
      </c>
      <c r="K779" s="119" t="s">
        <v>95</v>
      </c>
      <c r="L779" s="7">
        <v>786</v>
      </c>
      <c r="M779" s="7">
        <v>1</v>
      </c>
      <c r="N779" s="7" t="s">
        <v>303</v>
      </c>
      <c r="O779" s="7">
        <v>2001</v>
      </c>
      <c r="P779" s="7">
        <v>2002</v>
      </c>
      <c r="Q779" s="70">
        <v>126</v>
      </c>
      <c r="R779" s="7">
        <v>10</v>
      </c>
      <c r="S779" s="7">
        <v>1</v>
      </c>
      <c r="T779" s="77">
        <v>182</v>
      </c>
      <c r="U779" s="77">
        <v>179</v>
      </c>
      <c r="V779" s="119" t="s">
        <v>95</v>
      </c>
      <c r="W779" s="7">
        <v>276</v>
      </c>
      <c r="X779" s="7">
        <v>1</v>
      </c>
      <c r="Y779" s="7" t="s">
        <v>544</v>
      </c>
      <c r="Z779" s="7">
        <v>2002</v>
      </c>
      <c r="AA779" s="7">
        <v>2003</v>
      </c>
      <c r="AB779" s="70">
        <f>1376.09-1072.34</f>
        <v>303.75</v>
      </c>
      <c r="AC779" s="7">
        <v>7</v>
      </c>
      <c r="AD779" s="7">
        <v>1</v>
      </c>
      <c r="AE779" s="77">
        <v>13013</v>
      </c>
      <c r="AF779" s="77">
        <v>9003</v>
      </c>
      <c r="AG779" s="127">
        <f t="shared" si="12"/>
        <v>0.59107013081395354</v>
      </c>
    </row>
    <row r="780" spans="1:33" x14ac:dyDescent="0.3">
      <c r="A780" s="7">
        <v>371</v>
      </c>
      <c r="B780" s="7">
        <v>1</v>
      </c>
      <c r="C780" s="7" t="s">
        <v>225</v>
      </c>
      <c r="D780" s="7">
        <v>2000</v>
      </c>
      <c r="E780" s="7">
        <v>2001</v>
      </c>
      <c r="F780" s="70">
        <v>544.41999999999996</v>
      </c>
      <c r="G780" s="7">
        <v>5</v>
      </c>
      <c r="H780" s="7">
        <v>1</v>
      </c>
      <c r="I780" s="77">
        <v>224</v>
      </c>
      <c r="J780" s="77">
        <v>195</v>
      </c>
      <c r="K780" s="119" t="s">
        <v>95</v>
      </c>
      <c r="L780" s="7">
        <v>787</v>
      </c>
      <c r="M780" s="7">
        <v>1</v>
      </c>
      <c r="N780" s="7" t="s">
        <v>508</v>
      </c>
      <c r="O780" s="7">
        <v>2001</v>
      </c>
      <c r="P780" s="7">
        <v>2002</v>
      </c>
      <c r="Q780" s="70">
        <v>126</v>
      </c>
      <c r="R780" s="7">
        <v>10</v>
      </c>
      <c r="S780" s="7">
        <v>1</v>
      </c>
      <c r="T780" s="77">
        <v>224</v>
      </c>
      <c r="U780" s="77">
        <v>158</v>
      </c>
      <c r="V780" s="119" t="s">
        <v>95</v>
      </c>
      <c r="W780" s="7">
        <v>837</v>
      </c>
      <c r="X780" s="7">
        <v>1</v>
      </c>
      <c r="Y780" s="7" t="s">
        <v>234</v>
      </c>
      <c r="Z780" s="7">
        <v>2005</v>
      </c>
      <c r="AA780" s="7">
        <v>2006</v>
      </c>
      <c r="AB780" s="70">
        <f>700-129.06</f>
        <v>570.94000000000005</v>
      </c>
      <c r="AC780" s="7">
        <v>10</v>
      </c>
      <c r="AD780" s="10">
        <v>1</v>
      </c>
      <c r="AE780" s="67">
        <v>482</v>
      </c>
      <c r="AF780" s="67">
        <v>334</v>
      </c>
      <c r="AG780" s="127">
        <f t="shared" si="12"/>
        <v>0.59068627450980393</v>
      </c>
    </row>
    <row r="781" spans="1:33" x14ac:dyDescent="0.3">
      <c r="A781" s="7">
        <v>371</v>
      </c>
      <c r="B781" s="7">
        <v>1</v>
      </c>
      <c r="C781" s="7" t="s">
        <v>225</v>
      </c>
      <c r="D781" s="7">
        <v>2003</v>
      </c>
      <c r="E781" s="7">
        <v>2004</v>
      </c>
      <c r="F781" s="70">
        <f>1536.57-936.57</f>
        <v>599.99999999999989</v>
      </c>
      <c r="G781" s="7">
        <v>10</v>
      </c>
      <c r="H781" s="7">
        <v>1</v>
      </c>
      <c r="I781" s="77">
        <v>215</v>
      </c>
      <c r="J781" s="77">
        <v>29</v>
      </c>
      <c r="K781" s="119" t="s">
        <v>95</v>
      </c>
      <c r="L781" s="7">
        <v>806</v>
      </c>
      <c r="M781" s="7">
        <v>1</v>
      </c>
      <c r="N781" s="7" t="s">
        <v>305</v>
      </c>
      <c r="O781" s="7">
        <v>2001</v>
      </c>
      <c r="P781" s="7">
        <v>2002</v>
      </c>
      <c r="Q781" s="70">
        <v>350</v>
      </c>
      <c r="R781" s="7">
        <v>5</v>
      </c>
      <c r="S781" s="7">
        <v>1</v>
      </c>
      <c r="T781" s="77">
        <v>338</v>
      </c>
      <c r="U781" s="77">
        <v>195</v>
      </c>
      <c r="V781" s="119" t="s">
        <v>95</v>
      </c>
      <c r="W781" s="7">
        <v>721</v>
      </c>
      <c r="X781" s="7">
        <v>1</v>
      </c>
      <c r="Y781" s="7" t="s">
        <v>615</v>
      </c>
      <c r="Z781" s="7">
        <v>2017</v>
      </c>
      <c r="AA781" s="7">
        <v>2018</v>
      </c>
      <c r="AB781" s="7">
        <v>246.7</v>
      </c>
      <c r="AC781" s="7">
        <v>6</v>
      </c>
      <c r="AD781" s="7">
        <v>1</v>
      </c>
      <c r="AE781" s="77">
        <v>1685</v>
      </c>
      <c r="AF781" s="77">
        <v>1168</v>
      </c>
      <c r="AG781" s="127">
        <f t="shared" si="12"/>
        <v>0.59060637924991233</v>
      </c>
    </row>
    <row r="782" spans="1:33" x14ac:dyDescent="0.3">
      <c r="A782" s="7">
        <v>378</v>
      </c>
      <c r="B782" s="7">
        <v>1</v>
      </c>
      <c r="C782" s="7" t="s">
        <v>281</v>
      </c>
      <c r="D782" s="7">
        <v>1992</v>
      </c>
      <c r="E782" s="7">
        <v>1993</v>
      </c>
      <c r="F782" s="70">
        <v>155.51</v>
      </c>
      <c r="G782" s="7">
        <v>5</v>
      </c>
      <c r="H782" s="7">
        <v>1</v>
      </c>
      <c r="I782" s="77" t="s">
        <v>763</v>
      </c>
      <c r="J782" s="77" t="s">
        <v>763</v>
      </c>
      <c r="K782" s="119" t="s">
        <v>95</v>
      </c>
      <c r="L782" s="7">
        <v>810</v>
      </c>
      <c r="M782" s="7">
        <v>1</v>
      </c>
      <c r="N782" s="7" t="s">
        <v>568</v>
      </c>
      <c r="O782" s="7">
        <v>2001</v>
      </c>
      <c r="P782" s="7">
        <v>2002</v>
      </c>
      <c r="Q782" s="70">
        <v>126</v>
      </c>
      <c r="R782" s="7">
        <v>10</v>
      </c>
      <c r="S782" s="7">
        <v>1</v>
      </c>
      <c r="T782" s="77">
        <v>432</v>
      </c>
      <c r="U782" s="77">
        <v>326</v>
      </c>
      <c r="V782" s="119" t="s">
        <v>95</v>
      </c>
      <c r="W782" s="7">
        <v>415</v>
      </c>
      <c r="X782" s="7">
        <v>1</v>
      </c>
      <c r="Y782" s="7" t="s">
        <v>326</v>
      </c>
      <c r="Z782" s="7">
        <v>2008</v>
      </c>
      <c r="AA782" s="7">
        <v>2009</v>
      </c>
      <c r="AB782" s="70">
        <v>615</v>
      </c>
      <c r="AC782" s="7">
        <v>10</v>
      </c>
      <c r="AD782" s="7">
        <v>1</v>
      </c>
      <c r="AE782" s="67">
        <v>308</v>
      </c>
      <c r="AF782" s="67">
        <v>214</v>
      </c>
      <c r="AG782" s="127">
        <f t="shared" si="12"/>
        <v>0.59003831417624519</v>
      </c>
    </row>
    <row r="783" spans="1:33" x14ac:dyDescent="0.3">
      <c r="A783" s="7">
        <v>378</v>
      </c>
      <c r="B783" s="7">
        <v>1</v>
      </c>
      <c r="C783" s="7" t="s">
        <v>472</v>
      </c>
      <c r="D783" s="7">
        <v>1997</v>
      </c>
      <c r="E783" s="7">
        <v>1998</v>
      </c>
      <c r="F783" s="70">
        <v>81.569999999999993</v>
      </c>
      <c r="G783" s="7">
        <v>5</v>
      </c>
      <c r="H783" s="7">
        <v>1</v>
      </c>
      <c r="I783" s="77">
        <v>253</v>
      </c>
      <c r="J783" s="77">
        <v>98</v>
      </c>
      <c r="K783" s="119" t="s">
        <v>95</v>
      </c>
      <c r="L783" s="7">
        <v>811</v>
      </c>
      <c r="M783" s="7">
        <v>1</v>
      </c>
      <c r="N783" s="7" t="s">
        <v>569</v>
      </c>
      <c r="O783" s="7">
        <v>2001</v>
      </c>
      <c r="P783" s="7">
        <v>2002</v>
      </c>
      <c r="Q783" s="70">
        <v>126</v>
      </c>
      <c r="R783" s="7">
        <v>10</v>
      </c>
      <c r="S783" s="7">
        <v>1</v>
      </c>
      <c r="T783" s="77">
        <v>625</v>
      </c>
      <c r="U783" s="77">
        <v>364</v>
      </c>
      <c r="V783" s="119" t="s">
        <v>95</v>
      </c>
      <c r="W783" s="7">
        <v>16</v>
      </c>
      <c r="X783" s="7">
        <v>1</v>
      </c>
      <c r="Y783" s="7" t="s">
        <v>235</v>
      </c>
      <c r="Z783" s="7">
        <v>1999</v>
      </c>
      <c r="AA783" s="7">
        <v>2000</v>
      </c>
      <c r="AB783" s="70">
        <v>250</v>
      </c>
      <c r="AC783" s="7">
        <v>10</v>
      </c>
      <c r="AD783" s="7">
        <v>1</v>
      </c>
      <c r="AE783" s="77">
        <v>1930</v>
      </c>
      <c r="AF783" s="77">
        <v>1342</v>
      </c>
      <c r="AG783" s="127">
        <f t="shared" si="12"/>
        <v>0.58985330073349629</v>
      </c>
    </row>
    <row r="784" spans="1:33" x14ac:dyDescent="0.3">
      <c r="A784" s="7">
        <v>378</v>
      </c>
      <c r="B784" s="7">
        <v>1</v>
      </c>
      <c r="C784" s="7" t="s">
        <v>472</v>
      </c>
      <c r="D784" s="7">
        <v>2001</v>
      </c>
      <c r="E784" s="7">
        <v>2002</v>
      </c>
      <c r="F784" s="70">
        <v>450</v>
      </c>
      <c r="G784" s="7">
        <v>10</v>
      </c>
      <c r="H784" s="7">
        <v>1</v>
      </c>
      <c r="I784" s="77">
        <v>557</v>
      </c>
      <c r="J784" s="77">
        <v>358</v>
      </c>
      <c r="K784" s="119" t="s">
        <v>95</v>
      </c>
      <c r="L784" s="7">
        <v>831</v>
      </c>
      <c r="M784" s="7">
        <v>1</v>
      </c>
      <c r="N784" s="7" t="s">
        <v>354</v>
      </c>
      <c r="O784" s="7">
        <v>2001</v>
      </c>
      <c r="P784" s="7">
        <v>2002</v>
      </c>
      <c r="Q784" s="70">
        <v>650</v>
      </c>
      <c r="R784" s="7">
        <v>5</v>
      </c>
      <c r="S784" s="7">
        <v>1</v>
      </c>
      <c r="T784" s="77">
        <v>6558</v>
      </c>
      <c r="U784" s="77">
        <v>5280</v>
      </c>
      <c r="V784" s="119" t="s">
        <v>95</v>
      </c>
      <c r="W784" s="7">
        <v>2170</v>
      </c>
      <c r="X784" s="7">
        <v>1</v>
      </c>
      <c r="Y784" s="7" t="s">
        <v>480</v>
      </c>
      <c r="Z784" s="7">
        <v>1999</v>
      </c>
      <c r="AA784" s="7">
        <v>2000</v>
      </c>
      <c r="AB784" s="70">
        <v>415</v>
      </c>
      <c r="AC784" s="7">
        <v>6</v>
      </c>
      <c r="AD784" s="7">
        <v>1</v>
      </c>
      <c r="AE784" s="77">
        <v>1325</v>
      </c>
      <c r="AF784" s="77">
        <v>923</v>
      </c>
      <c r="AG784" s="127">
        <f t="shared" si="12"/>
        <v>0.58941281138790036</v>
      </c>
    </row>
    <row r="785" spans="1:33" x14ac:dyDescent="0.3">
      <c r="A785" s="7">
        <v>378</v>
      </c>
      <c r="B785" s="7">
        <v>1</v>
      </c>
      <c r="C785" s="7" t="s">
        <v>281</v>
      </c>
      <c r="D785" s="7">
        <v>2004</v>
      </c>
      <c r="E785" s="7">
        <v>2005</v>
      </c>
      <c r="F785" s="70">
        <v>302.32</v>
      </c>
      <c r="G785" s="7">
        <v>10</v>
      </c>
      <c r="H785" s="7">
        <v>1</v>
      </c>
      <c r="I785" s="77">
        <v>908</v>
      </c>
      <c r="J785" s="77">
        <v>867</v>
      </c>
      <c r="K785" s="119" t="s">
        <v>95</v>
      </c>
      <c r="L785" s="7">
        <v>832</v>
      </c>
      <c r="M785" s="7">
        <v>1</v>
      </c>
      <c r="N785" s="7" t="s">
        <v>233</v>
      </c>
      <c r="O785" s="7">
        <v>2001</v>
      </c>
      <c r="P785" s="7">
        <v>2002</v>
      </c>
      <c r="Q785" s="70">
        <v>397</v>
      </c>
      <c r="R785" s="7">
        <v>10</v>
      </c>
      <c r="S785" s="7">
        <v>1</v>
      </c>
      <c r="T785" s="77">
        <v>2334</v>
      </c>
      <c r="U785" s="77">
        <v>1378</v>
      </c>
      <c r="V785" s="119" t="s">
        <v>95</v>
      </c>
      <c r="W785" s="7">
        <v>696</v>
      </c>
      <c r="X785" s="7">
        <v>1</v>
      </c>
      <c r="Y785" s="7" t="s">
        <v>528</v>
      </c>
      <c r="Z785" s="7">
        <v>2000</v>
      </c>
      <c r="AA785" s="7">
        <v>2001</v>
      </c>
      <c r="AB785" s="70">
        <v>315.93</v>
      </c>
      <c r="AC785" s="7">
        <v>10</v>
      </c>
      <c r="AD785" s="7">
        <v>1</v>
      </c>
      <c r="AE785" s="77">
        <v>1713</v>
      </c>
      <c r="AF785" s="77">
        <v>1194</v>
      </c>
      <c r="AG785" s="127">
        <f t="shared" si="12"/>
        <v>0.58926728586171306</v>
      </c>
    </row>
    <row r="786" spans="1:33" x14ac:dyDescent="0.3">
      <c r="A786" s="7">
        <v>378</v>
      </c>
      <c r="B786" s="7">
        <v>1</v>
      </c>
      <c r="C786" s="7" t="s">
        <v>472</v>
      </c>
      <c r="D786" s="7">
        <v>2011</v>
      </c>
      <c r="E786" s="7">
        <v>2012</v>
      </c>
      <c r="F786" s="7">
        <v>687.68000000000006</v>
      </c>
      <c r="G786" s="7">
        <v>10</v>
      </c>
      <c r="H786" s="7">
        <v>1</v>
      </c>
      <c r="I786" s="77">
        <v>534</v>
      </c>
      <c r="J786" s="77">
        <v>170</v>
      </c>
      <c r="K786" s="119" t="s">
        <v>95</v>
      </c>
      <c r="L786" s="7">
        <v>833</v>
      </c>
      <c r="M786" s="7">
        <v>1</v>
      </c>
      <c r="N786" s="7" t="s">
        <v>929</v>
      </c>
      <c r="O786" s="7">
        <v>2001</v>
      </c>
      <c r="P786" s="7">
        <v>2002</v>
      </c>
      <c r="Q786" s="70">
        <v>378</v>
      </c>
      <c r="R786" s="7">
        <v>8</v>
      </c>
      <c r="S786" s="7">
        <v>1</v>
      </c>
      <c r="T786" s="77">
        <v>8088</v>
      </c>
      <c r="U786" s="77">
        <v>7410</v>
      </c>
      <c r="V786" s="119" t="s">
        <v>95</v>
      </c>
      <c r="W786" s="7">
        <v>721</v>
      </c>
      <c r="X786" s="7">
        <v>1</v>
      </c>
      <c r="Y786" s="7" t="s">
        <v>615</v>
      </c>
      <c r="Z786" s="7">
        <v>2003</v>
      </c>
      <c r="AA786" s="7">
        <v>2004</v>
      </c>
      <c r="AB786" s="70">
        <v>453</v>
      </c>
      <c r="AC786" s="7">
        <v>4</v>
      </c>
      <c r="AD786" s="7">
        <v>1</v>
      </c>
      <c r="AE786" s="77">
        <v>2190</v>
      </c>
      <c r="AF786" s="77">
        <v>1527</v>
      </c>
      <c r="AG786" s="127">
        <f t="shared" si="12"/>
        <v>0.58918482647296211</v>
      </c>
    </row>
    <row r="787" spans="1:33" x14ac:dyDescent="0.3">
      <c r="A787" s="7">
        <v>381</v>
      </c>
      <c r="B787" s="7">
        <v>1</v>
      </c>
      <c r="C787" s="7" t="s">
        <v>324</v>
      </c>
      <c r="D787" s="7">
        <v>1993</v>
      </c>
      <c r="E787" s="7">
        <v>1994</v>
      </c>
      <c r="F787" s="70">
        <v>375.39</v>
      </c>
      <c r="G787" s="7">
        <v>5</v>
      </c>
      <c r="H787" s="7">
        <v>1</v>
      </c>
      <c r="I787" s="77" t="s">
        <v>763</v>
      </c>
      <c r="J787" s="77" t="s">
        <v>763</v>
      </c>
      <c r="K787" s="119" t="s">
        <v>95</v>
      </c>
      <c r="L787" s="7">
        <v>833</v>
      </c>
      <c r="M787" s="7">
        <v>1</v>
      </c>
      <c r="N787" s="7" t="s">
        <v>928</v>
      </c>
      <c r="O787" s="7">
        <v>2001</v>
      </c>
      <c r="P787" s="7">
        <v>2002</v>
      </c>
      <c r="Q787" s="70">
        <v>126</v>
      </c>
      <c r="R787" s="7">
        <v>8</v>
      </c>
      <c r="S787" s="7">
        <v>0</v>
      </c>
      <c r="T787" s="77">
        <v>7535</v>
      </c>
      <c r="U787" s="77">
        <v>7935</v>
      </c>
      <c r="V787" s="119" t="s">
        <v>95</v>
      </c>
      <c r="W787" s="7">
        <v>550</v>
      </c>
      <c r="X787" s="7">
        <v>1</v>
      </c>
      <c r="Y787" s="7" t="s">
        <v>388</v>
      </c>
      <c r="Z787" s="7">
        <v>1994</v>
      </c>
      <c r="AA787" s="7">
        <v>1995</v>
      </c>
      <c r="AB787" s="70">
        <v>293.24</v>
      </c>
      <c r="AC787" s="7">
        <v>5</v>
      </c>
      <c r="AD787" s="7">
        <v>1</v>
      </c>
      <c r="AE787" s="77">
        <v>547</v>
      </c>
      <c r="AF787" s="77">
        <v>382</v>
      </c>
      <c r="AG787" s="127">
        <f t="shared" si="12"/>
        <v>0.58880516684607109</v>
      </c>
    </row>
    <row r="788" spans="1:33" x14ac:dyDescent="0.3">
      <c r="A788" s="7">
        <v>381</v>
      </c>
      <c r="B788" s="7">
        <v>1</v>
      </c>
      <c r="C788" s="7" t="s">
        <v>324</v>
      </c>
      <c r="D788" s="7">
        <v>1997</v>
      </c>
      <c r="E788" s="7">
        <v>1999</v>
      </c>
      <c r="F788" s="70">
        <v>315</v>
      </c>
      <c r="G788" s="7">
        <v>10</v>
      </c>
      <c r="H788" s="7">
        <v>1</v>
      </c>
      <c r="I788" s="77">
        <v>1758</v>
      </c>
      <c r="J788" s="77">
        <v>221</v>
      </c>
      <c r="K788" s="119" t="s">
        <v>95</v>
      </c>
      <c r="L788" s="7">
        <v>834</v>
      </c>
      <c r="M788" s="7">
        <v>1</v>
      </c>
      <c r="N788" s="7" t="s">
        <v>572</v>
      </c>
      <c r="O788" s="7">
        <v>2001</v>
      </c>
      <c r="P788" s="7">
        <v>2002</v>
      </c>
      <c r="Q788" s="70">
        <v>613.80999999999995</v>
      </c>
      <c r="R788" s="7">
        <v>10</v>
      </c>
      <c r="S788" s="7">
        <v>0</v>
      </c>
      <c r="T788" s="77">
        <v>4305</v>
      </c>
      <c r="U788" s="77">
        <v>5754</v>
      </c>
      <c r="V788" s="119" t="s">
        <v>95</v>
      </c>
      <c r="W788" s="7">
        <v>487</v>
      </c>
      <c r="X788" s="7">
        <v>1</v>
      </c>
      <c r="Y788" s="7" t="s">
        <v>289</v>
      </c>
      <c r="Z788" s="68">
        <v>2007</v>
      </c>
      <c r="AA788" s="73">
        <v>2008</v>
      </c>
      <c r="AB788" s="66">
        <v>500</v>
      </c>
      <c r="AC788" s="7">
        <v>5</v>
      </c>
      <c r="AD788" s="67">
        <v>1</v>
      </c>
      <c r="AE788" s="67">
        <v>428</v>
      </c>
      <c r="AF788" s="77">
        <v>299</v>
      </c>
      <c r="AG788" s="127">
        <f t="shared" si="12"/>
        <v>0.58872077028885827</v>
      </c>
    </row>
    <row r="789" spans="1:33" x14ac:dyDescent="0.3">
      <c r="A789" s="7">
        <v>381</v>
      </c>
      <c r="B789" s="7">
        <v>1</v>
      </c>
      <c r="C789" s="7" t="s">
        <v>324</v>
      </c>
      <c r="D789" s="7">
        <v>2000</v>
      </c>
      <c r="E789" s="7">
        <v>2001</v>
      </c>
      <c r="F789" s="70">
        <v>100</v>
      </c>
      <c r="G789" s="7">
        <v>8</v>
      </c>
      <c r="H789" s="7">
        <v>0</v>
      </c>
      <c r="I789" s="77">
        <v>3812</v>
      </c>
      <c r="J789" s="77">
        <v>3838</v>
      </c>
      <c r="K789" s="119" t="s">
        <v>95</v>
      </c>
      <c r="L789" s="7">
        <v>836</v>
      </c>
      <c r="M789" s="7">
        <v>1</v>
      </c>
      <c r="N789" s="7" t="s">
        <v>307</v>
      </c>
      <c r="O789" s="7">
        <v>2001</v>
      </c>
      <c r="P789" s="7">
        <v>2002</v>
      </c>
      <c r="Q789" s="70">
        <v>218.74</v>
      </c>
      <c r="R789" s="7">
        <v>10</v>
      </c>
      <c r="S789" s="7">
        <v>1</v>
      </c>
      <c r="T789" s="77">
        <v>260</v>
      </c>
      <c r="U789" s="77">
        <v>101</v>
      </c>
      <c r="V789" s="119" t="s">
        <v>95</v>
      </c>
      <c r="W789" s="7">
        <v>13</v>
      </c>
      <c r="X789" s="7">
        <v>1</v>
      </c>
      <c r="Y789" s="7" t="s">
        <v>466</v>
      </c>
      <c r="Z789" s="7">
        <v>2014</v>
      </c>
      <c r="AA789" s="7">
        <v>2016</v>
      </c>
      <c r="AB789" s="7">
        <v>608.92999999999995</v>
      </c>
      <c r="AC789" s="7">
        <v>10</v>
      </c>
      <c r="AD789" s="7">
        <v>1</v>
      </c>
      <c r="AE789" s="77">
        <v>4222</v>
      </c>
      <c r="AF789" s="77">
        <v>2951</v>
      </c>
      <c r="AG789" s="127">
        <f t="shared" si="12"/>
        <v>0.58859612435522102</v>
      </c>
    </row>
    <row r="790" spans="1:33" x14ac:dyDescent="0.3">
      <c r="A790" s="7">
        <v>381</v>
      </c>
      <c r="B790" s="7">
        <v>1</v>
      </c>
      <c r="C790" s="7" t="s">
        <v>324</v>
      </c>
      <c r="D790" s="7">
        <v>2006</v>
      </c>
      <c r="E790" s="10">
        <v>2007</v>
      </c>
      <c r="F790" s="70">
        <v>950</v>
      </c>
      <c r="G790" s="10">
        <v>10</v>
      </c>
      <c r="H790" s="7">
        <v>0</v>
      </c>
      <c r="I790" s="67">
        <v>2621</v>
      </c>
      <c r="J790" s="67">
        <v>4583</v>
      </c>
      <c r="K790" s="119" t="s">
        <v>95</v>
      </c>
      <c r="L790" s="7">
        <v>840</v>
      </c>
      <c r="M790" s="7">
        <v>1</v>
      </c>
      <c r="N790" s="7" t="s">
        <v>402</v>
      </c>
      <c r="O790" s="7">
        <v>2001</v>
      </c>
      <c r="P790" s="7">
        <v>2002</v>
      </c>
      <c r="Q790" s="70">
        <v>568.69000000000005</v>
      </c>
      <c r="R790" s="7">
        <v>10</v>
      </c>
      <c r="S790" s="7">
        <v>1</v>
      </c>
      <c r="T790" s="77">
        <v>1438</v>
      </c>
      <c r="U790" s="77">
        <v>850</v>
      </c>
      <c r="V790" s="119" t="s">
        <v>95</v>
      </c>
      <c r="W790" s="7">
        <v>14</v>
      </c>
      <c r="X790" s="7">
        <v>1</v>
      </c>
      <c r="Y790" s="7" t="s">
        <v>264</v>
      </c>
      <c r="Z790" s="7">
        <v>2002</v>
      </c>
      <c r="AA790" s="7">
        <v>2003</v>
      </c>
      <c r="AB790" s="70">
        <v>406.18</v>
      </c>
      <c r="AC790" s="7">
        <v>9</v>
      </c>
      <c r="AD790" s="7">
        <v>1</v>
      </c>
      <c r="AE790" s="77">
        <v>4198</v>
      </c>
      <c r="AF790" s="77">
        <v>2935</v>
      </c>
      <c r="AG790" s="127">
        <f t="shared" si="12"/>
        <v>0.58853217440067296</v>
      </c>
    </row>
    <row r="791" spans="1:33" x14ac:dyDescent="0.3">
      <c r="A791" s="7">
        <v>381</v>
      </c>
      <c r="B791" s="7">
        <v>1</v>
      </c>
      <c r="C791" s="7" t="s">
        <v>324</v>
      </c>
      <c r="D791" s="68">
        <v>2007</v>
      </c>
      <c r="E791" s="73">
        <v>2008</v>
      </c>
      <c r="F791" s="66">
        <v>600</v>
      </c>
      <c r="G791" s="7">
        <v>8</v>
      </c>
      <c r="H791" s="67">
        <v>0</v>
      </c>
      <c r="I791" s="67">
        <v>1839</v>
      </c>
      <c r="J791" s="77">
        <v>2914</v>
      </c>
      <c r="K791" s="119" t="s">
        <v>95</v>
      </c>
      <c r="L791" s="7">
        <v>850</v>
      </c>
      <c r="M791" s="7">
        <v>1</v>
      </c>
      <c r="N791" s="7" t="s">
        <v>437</v>
      </c>
      <c r="O791" s="7">
        <v>2001</v>
      </c>
      <c r="P791" s="7">
        <v>2002</v>
      </c>
      <c r="Q791" s="70">
        <v>500</v>
      </c>
      <c r="R791" s="7">
        <v>5</v>
      </c>
      <c r="S791" s="7">
        <v>1</v>
      </c>
      <c r="T791" s="77">
        <v>121</v>
      </c>
      <c r="U791" s="77">
        <v>77</v>
      </c>
      <c r="V791" s="119" t="s">
        <v>95</v>
      </c>
      <c r="W791" s="7">
        <v>319</v>
      </c>
      <c r="X791" s="7">
        <v>1</v>
      </c>
      <c r="Y791" s="7" t="s">
        <v>491</v>
      </c>
      <c r="Z791" s="68">
        <v>2009</v>
      </c>
      <c r="AA791" s="68">
        <v>2010</v>
      </c>
      <c r="AB791" s="66">
        <v>700</v>
      </c>
      <c r="AC791" s="10">
        <v>5</v>
      </c>
      <c r="AD791" s="67">
        <v>1</v>
      </c>
      <c r="AE791" s="67">
        <v>881</v>
      </c>
      <c r="AF791" s="67">
        <v>616</v>
      </c>
      <c r="AG791" s="127">
        <f t="shared" si="12"/>
        <v>0.58851035404141616</v>
      </c>
    </row>
    <row r="792" spans="1:33" x14ac:dyDescent="0.3">
      <c r="A792" s="7">
        <v>381</v>
      </c>
      <c r="B792" s="7">
        <v>1</v>
      </c>
      <c r="C792" s="7" t="s">
        <v>324</v>
      </c>
      <c r="D792" s="7">
        <v>2010</v>
      </c>
      <c r="E792" s="68">
        <v>2011</v>
      </c>
      <c r="F792" s="66">
        <v>550</v>
      </c>
      <c r="G792" s="68">
        <v>10</v>
      </c>
      <c r="H792" s="67">
        <v>0</v>
      </c>
      <c r="I792" s="67">
        <v>1420</v>
      </c>
      <c r="J792" s="67">
        <v>3551</v>
      </c>
      <c r="K792" s="119" t="s">
        <v>95</v>
      </c>
      <c r="L792" s="7">
        <v>857</v>
      </c>
      <c r="M792" s="7">
        <v>1</v>
      </c>
      <c r="N792" s="7" t="s">
        <v>529</v>
      </c>
      <c r="O792" s="7">
        <v>2001</v>
      </c>
      <c r="P792" s="7">
        <v>2002</v>
      </c>
      <c r="Q792" s="70">
        <v>500</v>
      </c>
      <c r="R792" s="7">
        <v>10</v>
      </c>
      <c r="S792" s="7">
        <v>1</v>
      </c>
      <c r="T792" s="77">
        <v>542</v>
      </c>
      <c r="U792" s="77">
        <v>307</v>
      </c>
      <c r="V792" s="119" t="s">
        <v>95</v>
      </c>
      <c r="W792" s="7">
        <v>682</v>
      </c>
      <c r="X792" s="7">
        <v>1</v>
      </c>
      <c r="Y792" s="7" t="s">
        <v>336</v>
      </c>
      <c r="Z792" s="7">
        <v>2005</v>
      </c>
      <c r="AA792" s="7">
        <v>2006</v>
      </c>
      <c r="AB792" s="70">
        <v>373.96</v>
      </c>
      <c r="AC792" s="7">
        <v>10</v>
      </c>
      <c r="AD792" s="10">
        <v>1</v>
      </c>
      <c r="AE792" s="67">
        <v>582</v>
      </c>
      <c r="AF792" s="67">
        <v>407</v>
      </c>
      <c r="AG792" s="127">
        <f t="shared" si="12"/>
        <v>0.5884732052578362</v>
      </c>
    </row>
    <row r="793" spans="1:33" x14ac:dyDescent="0.3">
      <c r="A793" s="7">
        <v>381</v>
      </c>
      <c r="B793" s="7">
        <v>1</v>
      </c>
      <c r="C793" s="7" t="s">
        <v>324</v>
      </c>
      <c r="D793" s="7">
        <v>2010</v>
      </c>
      <c r="E793" s="68">
        <v>2011</v>
      </c>
      <c r="F793" s="66">
        <v>425</v>
      </c>
      <c r="G793" s="68">
        <v>10</v>
      </c>
      <c r="H793" s="67">
        <v>0</v>
      </c>
      <c r="I793" s="67">
        <v>1676</v>
      </c>
      <c r="J793" s="67">
        <v>3264</v>
      </c>
      <c r="K793" s="119" t="s">
        <v>95</v>
      </c>
      <c r="L793" s="7">
        <v>861</v>
      </c>
      <c r="M793" s="7">
        <v>1</v>
      </c>
      <c r="N793" s="7" t="s">
        <v>573</v>
      </c>
      <c r="O793" s="7">
        <v>2001</v>
      </c>
      <c r="P793" s="7">
        <v>2002</v>
      </c>
      <c r="Q793" s="70">
        <v>480</v>
      </c>
      <c r="R793" s="7">
        <v>5</v>
      </c>
      <c r="S793" s="7">
        <v>1</v>
      </c>
      <c r="T793" s="77">
        <v>6453</v>
      </c>
      <c r="U793" s="77">
        <v>5418</v>
      </c>
      <c r="V793" s="119" t="s">
        <v>95</v>
      </c>
      <c r="W793" s="7">
        <v>196</v>
      </c>
      <c r="X793" s="7">
        <v>1</v>
      </c>
      <c r="Y793" s="7" t="s">
        <v>245</v>
      </c>
      <c r="Z793" s="7">
        <v>2005</v>
      </c>
      <c r="AA793" s="7">
        <v>2007</v>
      </c>
      <c r="AB793" s="70">
        <f>506.57-506.57</f>
        <v>0</v>
      </c>
      <c r="AC793" s="7">
        <v>10</v>
      </c>
      <c r="AD793" s="10">
        <v>1</v>
      </c>
      <c r="AE793" s="67">
        <v>10627</v>
      </c>
      <c r="AF793" s="67">
        <v>7438</v>
      </c>
      <c r="AG793" s="127">
        <f t="shared" si="12"/>
        <v>0.58826460005535564</v>
      </c>
    </row>
    <row r="794" spans="1:33" x14ac:dyDescent="0.3">
      <c r="A794" s="7">
        <v>381</v>
      </c>
      <c r="B794" s="7">
        <v>1</v>
      </c>
      <c r="C794" s="7" t="s">
        <v>324</v>
      </c>
      <c r="D794" s="7">
        <v>2010</v>
      </c>
      <c r="E794" s="68">
        <v>2011</v>
      </c>
      <c r="F794" s="66">
        <v>300</v>
      </c>
      <c r="G794" s="68">
        <v>10</v>
      </c>
      <c r="H794" s="67">
        <v>0</v>
      </c>
      <c r="I794" s="67">
        <v>1773</v>
      </c>
      <c r="J794" s="67">
        <v>3164</v>
      </c>
      <c r="K794" s="119" t="s">
        <v>95</v>
      </c>
      <c r="L794" s="7">
        <v>861</v>
      </c>
      <c r="M794" s="7">
        <v>1</v>
      </c>
      <c r="N794" s="7" t="s">
        <v>574</v>
      </c>
      <c r="O794" s="7">
        <v>2001</v>
      </c>
      <c r="P794" s="7">
        <v>2002</v>
      </c>
      <c r="Q794" s="70">
        <v>150</v>
      </c>
      <c r="R794" s="7">
        <v>5</v>
      </c>
      <c r="S794" s="7">
        <v>0</v>
      </c>
      <c r="T794" s="77">
        <v>5901</v>
      </c>
      <c r="U794" s="77">
        <v>5901</v>
      </c>
      <c r="V794" s="119" t="s">
        <v>95</v>
      </c>
      <c r="W794" s="7">
        <v>146</v>
      </c>
      <c r="X794" s="7">
        <v>1</v>
      </c>
      <c r="Y794" s="7" t="s">
        <v>369</v>
      </c>
      <c r="Z794" s="7">
        <v>1994</v>
      </c>
      <c r="AA794" s="7">
        <v>1995</v>
      </c>
      <c r="AB794" s="70">
        <v>393.49</v>
      </c>
      <c r="AC794" s="7">
        <v>4</v>
      </c>
      <c r="AD794" s="7">
        <v>1</v>
      </c>
      <c r="AE794" s="77">
        <v>850</v>
      </c>
      <c r="AF794" s="77">
        <v>595</v>
      </c>
      <c r="AG794" s="127">
        <f t="shared" si="12"/>
        <v>0.58823529411764708</v>
      </c>
    </row>
    <row r="795" spans="1:33" x14ac:dyDescent="0.3">
      <c r="A795" s="7">
        <v>390</v>
      </c>
      <c r="B795" s="7">
        <v>1</v>
      </c>
      <c r="C795" s="7" t="s">
        <v>557</v>
      </c>
      <c r="D795" s="7">
        <v>2001</v>
      </c>
      <c r="E795" s="7">
        <v>2002</v>
      </c>
      <c r="F795" s="70">
        <v>126</v>
      </c>
      <c r="G795" s="7">
        <v>10</v>
      </c>
      <c r="H795" s="7">
        <v>1</v>
      </c>
      <c r="I795" s="77">
        <v>899</v>
      </c>
      <c r="J795" s="77">
        <v>495</v>
      </c>
      <c r="K795" s="119" t="s">
        <v>95</v>
      </c>
      <c r="L795" s="7">
        <v>877</v>
      </c>
      <c r="M795" s="7">
        <v>1</v>
      </c>
      <c r="N795" s="7" t="s">
        <v>261</v>
      </c>
      <c r="O795" s="7">
        <v>2001</v>
      </c>
      <c r="P795" s="7">
        <v>2002</v>
      </c>
      <c r="Q795" s="70">
        <v>200</v>
      </c>
      <c r="R795" s="7">
        <v>10</v>
      </c>
      <c r="S795" s="7">
        <v>0</v>
      </c>
      <c r="T795" s="77">
        <v>2071</v>
      </c>
      <c r="U795" s="77">
        <v>2735</v>
      </c>
      <c r="V795" s="119" t="s">
        <v>95</v>
      </c>
      <c r="W795" s="7">
        <v>695</v>
      </c>
      <c r="X795" s="7">
        <v>1</v>
      </c>
      <c r="Y795" s="7" t="s">
        <v>338</v>
      </c>
      <c r="Z795" s="7">
        <v>2003</v>
      </c>
      <c r="AA795" s="7">
        <v>2004</v>
      </c>
      <c r="AB795" s="70">
        <f>873.36-184.74</f>
        <v>688.62</v>
      </c>
      <c r="AC795" s="7">
        <v>10</v>
      </c>
      <c r="AD795" s="7">
        <v>1</v>
      </c>
      <c r="AE795" s="77">
        <v>1255</v>
      </c>
      <c r="AF795" s="77">
        <v>879</v>
      </c>
      <c r="AG795" s="127">
        <f t="shared" si="12"/>
        <v>0.58809746954076847</v>
      </c>
    </row>
    <row r="796" spans="1:33" x14ac:dyDescent="0.3">
      <c r="A796" s="7">
        <v>390</v>
      </c>
      <c r="B796" s="7">
        <v>1</v>
      </c>
      <c r="C796" s="7" t="s">
        <v>557</v>
      </c>
      <c r="D796" s="7">
        <v>2006</v>
      </c>
      <c r="E796" s="10">
        <v>2007</v>
      </c>
      <c r="F796" s="70">
        <v>573.70000000000005</v>
      </c>
      <c r="G796" s="10">
        <v>10</v>
      </c>
      <c r="H796" s="7">
        <v>0</v>
      </c>
      <c r="I796" s="67">
        <v>795</v>
      </c>
      <c r="J796" s="67">
        <v>952</v>
      </c>
      <c r="K796" s="119" t="s">
        <v>95</v>
      </c>
      <c r="L796" s="7">
        <v>879</v>
      </c>
      <c r="M796" s="7">
        <v>1</v>
      </c>
      <c r="N796" s="7" t="s">
        <v>357</v>
      </c>
      <c r="O796" s="7">
        <v>2001</v>
      </c>
      <c r="P796" s="7">
        <v>2002</v>
      </c>
      <c r="Q796" s="70">
        <v>390</v>
      </c>
      <c r="R796" s="7">
        <v>10</v>
      </c>
      <c r="S796" s="7">
        <v>0</v>
      </c>
      <c r="T796" s="77">
        <v>907</v>
      </c>
      <c r="U796" s="77">
        <v>1370</v>
      </c>
      <c r="V796" s="119" t="s">
        <v>95</v>
      </c>
      <c r="W796" s="7">
        <v>545</v>
      </c>
      <c r="X796" s="7">
        <v>1</v>
      </c>
      <c r="Y796" s="7" t="s">
        <v>292</v>
      </c>
      <c r="Z796" s="7">
        <v>2001</v>
      </c>
      <c r="AA796" s="7">
        <v>2002</v>
      </c>
      <c r="AB796" s="70">
        <v>400</v>
      </c>
      <c r="AC796" s="7">
        <v>10</v>
      </c>
      <c r="AD796" s="7">
        <v>1</v>
      </c>
      <c r="AE796" s="77">
        <v>588</v>
      </c>
      <c r="AF796" s="77">
        <v>412</v>
      </c>
      <c r="AG796" s="127">
        <f t="shared" si="12"/>
        <v>0.58799999999999997</v>
      </c>
    </row>
    <row r="797" spans="1:33" x14ac:dyDescent="0.3">
      <c r="A797" s="7">
        <v>390</v>
      </c>
      <c r="B797" s="7">
        <v>1</v>
      </c>
      <c r="C797" s="7" t="s">
        <v>557</v>
      </c>
      <c r="D797" s="68">
        <v>2007</v>
      </c>
      <c r="E797" s="73">
        <v>2008</v>
      </c>
      <c r="F797" s="66">
        <v>573.70000000000005</v>
      </c>
      <c r="G797" s="7">
        <v>10</v>
      </c>
      <c r="H797" s="67">
        <v>1</v>
      </c>
      <c r="I797" s="67">
        <v>810</v>
      </c>
      <c r="J797" s="77">
        <v>475</v>
      </c>
      <c r="K797" s="119" t="s">
        <v>95</v>
      </c>
      <c r="L797" s="7">
        <v>881</v>
      </c>
      <c r="M797" s="7">
        <v>1</v>
      </c>
      <c r="N797" s="7" t="s">
        <v>359</v>
      </c>
      <c r="O797" s="7">
        <v>2001</v>
      </c>
      <c r="P797" s="7">
        <v>2002</v>
      </c>
      <c r="Q797" s="70">
        <v>450</v>
      </c>
      <c r="R797" s="7">
        <v>8</v>
      </c>
      <c r="S797" s="7">
        <v>1</v>
      </c>
      <c r="T797" s="77">
        <v>511</v>
      </c>
      <c r="U797" s="77">
        <v>371</v>
      </c>
      <c r="V797" s="119" t="s">
        <v>95</v>
      </c>
      <c r="W797" s="7">
        <v>750</v>
      </c>
      <c r="X797" s="7">
        <v>1</v>
      </c>
      <c r="Y797" s="7" t="s">
        <v>349</v>
      </c>
      <c r="Z797" s="7">
        <v>2012</v>
      </c>
      <c r="AA797" s="7">
        <v>2014</v>
      </c>
      <c r="AB797" s="70">
        <v>375.56</v>
      </c>
      <c r="AC797" s="7">
        <v>6</v>
      </c>
      <c r="AD797" s="7">
        <v>1</v>
      </c>
      <c r="AE797" s="67">
        <v>4091</v>
      </c>
      <c r="AF797" s="67">
        <v>2868</v>
      </c>
      <c r="AG797" s="127">
        <f t="shared" si="12"/>
        <v>0.58787182066388854</v>
      </c>
    </row>
    <row r="798" spans="1:33" x14ac:dyDescent="0.3">
      <c r="A798" s="7">
        <v>390</v>
      </c>
      <c r="B798" s="7">
        <v>1</v>
      </c>
      <c r="C798" s="7" t="s">
        <v>557</v>
      </c>
      <c r="D798" s="7">
        <v>2016</v>
      </c>
      <c r="E798" s="7">
        <v>2018</v>
      </c>
      <c r="F798" s="7">
        <v>324.24</v>
      </c>
      <c r="G798" s="7">
        <v>10</v>
      </c>
      <c r="H798" s="7">
        <v>1</v>
      </c>
      <c r="I798" s="77">
        <v>1209</v>
      </c>
      <c r="J798" s="77">
        <v>651</v>
      </c>
      <c r="K798" s="119" t="s">
        <v>95</v>
      </c>
      <c r="L798" s="7">
        <v>882</v>
      </c>
      <c r="M798" s="7">
        <v>1</v>
      </c>
      <c r="N798" s="7" t="s">
        <v>360</v>
      </c>
      <c r="O798" s="7">
        <v>2001</v>
      </c>
      <c r="P798" s="7">
        <v>2002</v>
      </c>
      <c r="Q798" s="70">
        <v>450</v>
      </c>
      <c r="R798" s="7">
        <v>10</v>
      </c>
      <c r="S798" s="7">
        <v>0</v>
      </c>
      <c r="T798" s="77">
        <v>1778</v>
      </c>
      <c r="U798" s="77">
        <v>1823</v>
      </c>
      <c r="V798" s="119" t="s">
        <v>95</v>
      </c>
      <c r="W798" s="7">
        <v>482</v>
      </c>
      <c r="X798" s="7">
        <v>1</v>
      </c>
      <c r="Y798" s="7" t="s">
        <v>384</v>
      </c>
      <c r="Z798" s="7">
        <v>2004</v>
      </c>
      <c r="AA798" s="7">
        <v>2005</v>
      </c>
      <c r="AB798" s="70">
        <v>67.790000000000006</v>
      </c>
      <c r="AC798" s="7">
        <v>10</v>
      </c>
      <c r="AD798" s="7">
        <v>1</v>
      </c>
      <c r="AE798" s="77">
        <v>4055</v>
      </c>
      <c r="AF798" s="77">
        <v>2843</v>
      </c>
      <c r="AG798" s="127">
        <f t="shared" si="12"/>
        <v>0.58785155117425336</v>
      </c>
    </row>
    <row r="799" spans="1:33" x14ac:dyDescent="0.3">
      <c r="A799" s="7">
        <v>391</v>
      </c>
      <c r="B799" s="7">
        <v>1</v>
      </c>
      <c r="C799" s="7" t="s">
        <v>325</v>
      </c>
      <c r="D799" s="7">
        <v>1993</v>
      </c>
      <c r="E799" s="7">
        <v>1994</v>
      </c>
      <c r="F799" s="70">
        <v>375</v>
      </c>
      <c r="G799" s="7">
        <v>3</v>
      </c>
      <c r="H799" s="7">
        <v>0</v>
      </c>
      <c r="I799" s="77" t="s">
        <v>763</v>
      </c>
      <c r="J799" s="77" t="s">
        <v>763</v>
      </c>
      <c r="K799" s="119" t="s">
        <v>95</v>
      </c>
      <c r="L799" s="7">
        <v>891</v>
      </c>
      <c r="M799" s="7">
        <v>1</v>
      </c>
      <c r="N799" s="7" t="s">
        <v>363</v>
      </c>
      <c r="O799" s="7">
        <v>2001</v>
      </c>
      <c r="P799" s="7">
        <v>2002</v>
      </c>
      <c r="Q799" s="70">
        <v>126</v>
      </c>
      <c r="R799" s="7">
        <v>10</v>
      </c>
      <c r="S799" s="7">
        <v>1</v>
      </c>
      <c r="T799" s="77">
        <v>470</v>
      </c>
      <c r="U799" s="77">
        <v>181</v>
      </c>
      <c r="V799" s="119" t="s">
        <v>95</v>
      </c>
      <c r="W799" s="7">
        <v>852</v>
      </c>
      <c r="X799" s="7">
        <v>1</v>
      </c>
      <c r="Y799" s="7" t="s">
        <v>263</v>
      </c>
      <c r="Z799" s="7">
        <v>1998</v>
      </c>
      <c r="AA799" s="7">
        <v>1999</v>
      </c>
      <c r="AB799" s="70">
        <v>800</v>
      </c>
      <c r="AC799" s="7">
        <v>10</v>
      </c>
      <c r="AD799" s="7">
        <v>1</v>
      </c>
      <c r="AE799" s="77">
        <v>241</v>
      </c>
      <c r="AF799" s="77">
        <v>169</v>
      </c>
      <c r="AG799" s="127">
        <f t="shared" si="12"/>
        <v>0.58780487804878045</v>
      </c>
    </row>
    <row r="800" spans="1:33" x14ac:dyDescent="0.3">
      <c r="A800" s="7">
        <v>391</v>
      </c>
      <c r="B800" s="7">
        <v>1</v>
      </c>
      <c r="C800" s="7" t="s">
        <v>325</v>
      </c>
      <c r="D800" s="7">
        <v>1994</v>
      </c>
      <c r="E800" s="7">
        <v>1995</v>
      </c>
      <c r="F800" s="70">
        <v>430.92</v>
      </c>
      <c r="G800" s="7">
        <v>3</v>
      </c>
      <c r="H800" s="7">
        <v>1</v>
      </c>
      <c r="I800" s="77">
        <v>600</v>
      </c>
      <c r="J800" s="77">
        <v>481</v>
      </c>
      <c r="K800" s="119" t="s">
        <v>95</v>
      </c>
      <c r="L800" s="7">
        <v>911</v>
      </c>
      <c r="M800" s="7">
        <v>1</v>
      </c>
      <c r="N800" s="7" t="s">
        <v>511</v>
      </c>
      <c r="O800" s="7">
        <v>2001</v>
      </c>
      <c r="P800" s="7">
        <v>2002</v>
      </c>
      <c r="Q800" s="70">
        <v>300</v>
      </c>
      <c r="R800" s="7">
        <v>10</v>
      </c>
      <c r="S800" s="7">
        <v>0</v>
      </c>
      <c r="T800" s="77">
        <v>1526</v>
      </c>
      <c r="U800" s="77">
        <v>2568</v>
      </c>
      <c r="V800" s="119" t="s">
        <v>95</v>
      </c>
      <c r="W800" s="7">
        <v>2886</v>
      </c>
      <c r="X800" s="7">
        <v>1</v>
      </c>
      <c r="Y800" s="7" t="s">
        <v>607</v>
      </c>
      <c r="Z800" s="7">
        <v>2015</v>
      </c>
      <c r="AA800" s="10">
        <v>2017</v>
      </c>
      <c r="AB800" s="66">
        <v>1439</v>
      </c>
      <c r="AC800" s="10">
        <v>5</v>
      </c>
      <c r="AD800" s="67">
        <v>1</v>
      </c>
      <c r="AE800" s="67">
        <v>315</v>
      </c>
      <c r="AF800" s="67">
        <v>221</v>
      </c>
      <c r="AG800" s="127">
        <f t="shared" si="12"/>
        <v>0.58768656716417911</v>
      </c>
    </row>
    <row r="801" spans="1:33" x14ac:dyDescent="0.3">
      <c r="A801" s="7">
        <v>391</v>
      </c>
      <c r="B801" s="7">
        <v>1</v>
      </c>
      <c r="C801" s="7" t="s">
        <v>325</v>
      </c>
      <c r="D801" s="7">
        <v>1998</v>
      </c>
      <c r="E801" s="7">
        <v>1999</v>
      </c>
      <c r="F801" s="70">
        <v>350</v>
      </c>
      <c r="G801" s="7">
        <v>3</v>
      </c>
      <c r="H801" s="7">
        <v>0</v>
      </c>
      <c r="I801" s="77">
        <v>588</v>
      </c>
      <c r="J801" s="77">
        <v>596</v>
      </c>
      <c r="K801" s="119" t="s">
        <v>95</v>
      </c>
      <c r="L801" s="7">
        <v>912</v>
      </c>
      <c r="M801" s="7">
        <v>1</v>
      </c>
      <c r="N801" s="7" t="s">
        <v>403</v>
      </c>
      <c r="O801" s="7">
        <v>2001</v>
      </c>
      <c r="P801" s="7">
        <v>2002</v>
      </c>
      <c r="Q801" s="70">
        <v>350</v>
      </c>
      <c r="R801" s="7">
        <v>10</v>
      </c>
      <c r="S801" s="7">
        <v>0</v>
      </c>
      <c r="T801" s="77">
        <v>777</v>
      </c>
      <c r="U801" s="77">
        <v>977</v>
      </c>
      <c r="V801" s="119" t="s">
        <v>95</v>
      </c>
      <c r="W801" s="7">
        <v>278</v>
      </c>
      <c r="X801" s="7">
        <v>1</v>
      </c>
      <c r="Y801" s="7" t="s">
        <v>517</v>
      </c>
      <c r="Z801" s="7">
        <v>2002</v>
      </c>
      <c r="AA801" s="7">
        <v>2003</v>
      </c>
      <c r="AB801" s="70">
        <v>173.27</v>
      </c>
      <c r="AC801" s="7">
        <v>10</v>
      </c>
      <c r="AD801" s="7">
        <v>1</v>
      </c>
      <c r="AE801" s="77">
        <v>3820</v>
      </c>
      <c r="AF801" s="77">
        <v>2681</v>
      </c>
      <c r="AG801" s="127">
        <f t="shared" si="12"/>
        <v>0.58760190739886176</v>
      </c>
    </row>
    <row r="802" spans="1:33" x14ac:dyDescent="0.3">
      <c r="A802" s="7">
        <v>391</v>
      </c>
      <c r="B802" s="7">
        <v>1</v>
      </c>
      <c r="C802" s="7" t="s">
        <v>325</v>
      </c>
      <c r="D802" s="7">
        <v>1999</v>
      </c>
      <c r="E802" s="7">
        <v>2000</v>
      </c>
      <c r="F802" s="70">
        <v>415</v>
      </c>
      <c r="G802" s="7">
        <v>5</v>
      </c>
      <c r="H802" s="7">
        <v>1</v>
      </c>
      <c r="I802" s="77">
        <v>599</v>
      </c>
      <c r="J802" s="77">
        <v>171</v>
      </c>
      <c r="K802" s="119" t="s">
        <v>95</v>
      </c>
      <c r="L802" s="7">
        <v>2137</v>
      </c>
      <c r="M802" s="7">
        <v>1</v>
      </c>
      <c r="N802" s="7" t="s">
        <v>575</v>
      </c>
      <c r="O802" s="7">
        <v>2001</v>
      </c>
      <c r="P802" s="7">
        <v>2002</v>
      </c>
      <c r="Q802" s="70">
        <f>300-33.19</f>
        <v>266.81</v>
      </c>
      <c r="R802" s="7">
        <v>10</v>
      </c>
      <c r="S802" s="7">
        <v>1</v>
      </c>
      <c r="T802" s="77">
        <v>529</v>
      </c>
      <c r="U802" s="77">
        <v>410</v>
      </c>
      <c r="V802" s="119" t="s">
        <v>95</v>
      </c>
      <c r="W802" s="7">
        <v>241</v>
      </c>
      <c r="X802" s="7">
        <v>1</v>
      </c>
      <c r="Y802" s="7" t="s">
        <v>272</v>
      </c>
      <c r="Z802" s="68">
        <v>2007</v>
      </c>
      <c r="AA802" s="73">
        <v>2008</v>
      </c>
      <c r="AB802" s="66">
        <v>869</v>
      </c>
      <c r="AC802" s="7">
        <v>7</v>
      </c>
      <c r="AD802" s="67">
        <v>1</v>
      </c>
      <c r="AE802" s="67">
        <v>5014</v>
      </c>
      <c r="AF802" s="77">
        <v>3522</v>
      </c>
      <c r="AG802" s="127">
        <f t="shared" si="12"/>
        <v>0.58739456419868796</v>
      </c>
    </row>
    <row r="803" spans="1:33" x14ac:dyDescent="0.3">
      <c r="A803" s="7">
        <v>391</v>
      </c>
      <c r="B803" s="7">
        <v>1</v>
      </c>
      <c r="C803" s="7" t="s">
        <v>325</v>
      </c>
      <c r="D803" s="7">
        <v>2001</v>
      </c>
      <c r="E803" s="7">
        <v>2002</v>
      </c>
      <c r="F803" s="70">
        <v>350</v>
      </c>
      <c r="G803" s="7">
        <v>10</v>
      </c>
      <c r="H803" s="7">
        <v>1</v>
      </c>
      <c r="I803" s="77">
        <v>446</v>
      </c>
      <c r="J803" s="77">
        <v>237</v>
      </c>
      <c r="K803" s="119" t="s">
        <v>95</v>
      </c>
      <c r="L803" s="7">
        <v>2142</v>
      </c>
      <c r="M803" s="7">
        <v>1</v>
      </c>
      <c r="N803" s="7" t="s">
        <v>576</v>
      </c>
      <c r="O803" s="7">
        <v>2001</v>
      </c>
      <c r="P803" s="7">
        <v>2002</v>
      </c>
      <c r="Q803" s="70">
        <v>126</v>
      </c>
      <c r="R803" s="7">
        <v>10</v>
      </c>
      <c r="S803" s="7">
        <v>1</v>
      </c>
      <c r="T803" s="77">
        <v>1524</v>
      </c>
      <c r="U803" s="77">
        <v>1166</v>
      </c>
      <c r="V803" s="119" t="s">
        <v>95</v>
      </c>
      <c r="W803" s="7">
        <v>2190</v>
      </c>
      <c r="X803" s="7">
        <v>1</v>
      </c>
      <c r="Y803" s="7" t="s">
        <v>442</v>
      </c>
      <c r="Z803" s="7">
        <v>2010</v>
      </c>
      <c r="AA803" s="68">
        <v>2012</v>
      </c>
      <c r="AB803" s="66">
        <v>401.19</v>
      </c>
      <c r="AC803" s="68">
        <v>10</v>
      </c>
      <c r="AD803" s="67">
        <v>1</v>
      </c>
      <c r="AE803" s="67">
        <v>1554</v>
      </c>
      <c r="AF803" s="67">
        <v>1092</v>
      </c>
      <c r="AG803" s="127">
        <f t="shared" si="12"/>
        <v>0.58730158730158732</v>
      </c>
    </row>
    <row r="804" spans="1:33" x14ac:dyDescent="0.3">
      <c r="A804" s="7">
        <v>391</v>
      </c>
      <c r="B804" s="7">
        <v>1</v>
      </c>
      <c r="C804" s="7" t="s">
        <v>325</v>
      </c>
      <c r="D804" s="7">
        <v>2005</v>
      </c>
      <c r="E804" s="7">
        <v>2006</v>
      </c>
      <c r="F804" s="70">
        <v>350</v>
      </c>
      <c r="G804" s="7">
        <v>10</v>
      </c>
      <c r="H804" s="10">
        <v>1</v>
      </c>
      <c r="I804" s="67">
        <v>367</v>
      </c>
      <c r="J804" s="67">
        <v>190</v>
      </c>
      <c r="K804" s="119" t="s">
        <v>95</v>
      </c>
      <c r="L804" s="7">
        <v>2143</v>
      </c>
      <c r="M804" s="7">
        <v>1</v>
      </c>
      <c r="N804" s="7" t="s">
        <v>439</v>
      </c>
      <c r="O804" s="7">
        <v>2001</v>
      </c>
      <c r="P804" s="7">
        <v>2002</v>
      </c>
      <c r="Q804" s="70">
        <v>300</v>
      </c>
      <c r="R804" s="7">
        <v>7</v>
      </c>
      <c r="S804" s="7">
        <v>0</v>
      </c>
      <c r="T804" s="77">
        <v>396</v>
      </c>
      <c r="U804" s="77">
        <v>633</v>
      </c>
      <c r="V804" s="119" t="s">
        <v>95</v>
      </c>
      <c r="W804" s="7">
        <v>2753</v>
      </c>
      <c r="X804" s="7">
        <v>1</v>
      </c>
      <c r="Y804" s="7" t="s">
        <v>465</v>
      </c>
      <c r="Z804" s="7">
        <v>1999</v>
      </c>
      <c r="AA804" s="7">
        <v>2000</v>
      </c>
      <c r="AB804" s="70">
        <v>100</v>
      </c>
      <c r="AC804" s="7">
        <v>10</v>
      </c>
      <c r="AD804" s="7">
        <v>1</v>
      </c>
      <c r="AE804" s="77">
        <v>825</v>
      </c>
      <c r="AF804" s="77">
        <v>580</v>
      </c>
      <c r="AG804" s="127">
        <f t="shared" si="12"/>
        <v>0.58718861209964412</v>
      </c>
    </row>
    <row r="805" spans="1:33" x14ac:dyDescent="0.3">
      <c r="A805" s="7">
        <v>391</v>
      </c>
      <c r="B805" s="7">
        <v>1</v>
      </c>
      <c r="C805" s="7" t="s">
        <v>325</v>
      </c>
      <c r="D805" s="7">
        <v>2011</v>
      </c>
      <c r="E805" s="7">
        <v>2012</v>
      </c>
      <c r="F805" s="7">
        <v>351.81</v>
      </c>
      <c r="G805" s="7">
        <v>10</v>
      </c>
      <c r="H805" s="7">
        <v>1</v>
      </c>
      <c r="I805" s="77">
        <v>439</v>
      </c>
      <c r="J805" s="77">
        <v>149</v>
      </c>
      <c r="K805" s="119" t="s">
        <v>95</v>
      </c>
      <c r="L805" s="7">
        <v>2144</v>
      </c>
      <c r="M805" s="7">
        <v>1</v>
      </c>
      <c r="N805" s="7" t="s">
        <v>577</v>
      </c>
      <c r="O805" s="7">
        <v>2001</v>
      </c>
      <c r="P805" s="7">
        <v>2002</v>
      </c>
      <c r="Q805" s="70">
        <v>400</v>
      </c>
      <c r="R805" s="7">
        <v>10</v>
      </c>
      <c r="S805" s="7">
        <v>1</v>
      </c>
      <c r="T805" s="77">
        <v>1971</v>
      </c>
      <c r="U805" s="77">
        <v>1848</v>
      </c>
      <c r="V805" s="119" t="s">
        <v>95</v>
      </c>
      <c r="W805" s="7">
        <v>413</v>
      </c>
      <c r="X805" s="7">
        <v>1</v>
      </c>
      <c r="Y805" s="7" t="s">
        <v>253</v>
      </c>
      <c r="Z805" s="68">
        <v>2007</v>
      </c>
      <c r="AA805" s="73">
        <v>2008</v>
      </c>
      <c r="AB805" s="66">
        <v>300</v>
      </c>
      <c r="AC805" s="7">
        <v>5</v>
      </c>
      <c r="AD805" s="67">
        <v>1</v>
      </c>
      <c r="AE805" s="67">
        <v>1947</v>
      </c>
      <c r="AF805" s="77">
        <v>1369</v>
      </c>
      <c r="AG805" s="127">
        <f t="shared" si="12"/>
        <v>0.5871531966224367</v>
      </c>
    </row>
    <row r="806" spans="1:33" x14ac:dyDescent="0.3">
      <c r="A806" s="7">
        <v>391</v>
      </c>
      <c r="B806" s="7">
        <v>1</v>
      </c>
      <c r="C806" s="7" t="s">
        <v>325</v>
      </c>
      <c r="D806" s="7">
        <v>2011</v>
      </c>
      <c r="E806" s="7">
        <v>2012</v>
      </c>
      <c r="F806" s="7">
        <v>200</v>
      </c>
      <c r="G806" s="7">
        <v>10</v>
      </c>
      <c r="H806" s="7">
        <v>1</v>
      </c>
      <c r="I806" s="77">
        <v>365</v>
      </c>
      <c r="J806" s="77">
        <v>222</v>
      </c>
      <c r="K806" s="119" t="s">
        <v>95</v>
      </c>
      <c r="L806" s="7">
        <v>2154</v>
      </c>
      <c r="M806" s="7">
        <v>1</v>
      </c>
      <c r="N806" s="7" t="s">
        <v>365</v>
      </c>
      <c r="O806" s="7">
        <v>2001</v>
      </c>
      <c r="P806" s="7">
        <v>2002</v>
      </c>
      <c r="Q806" s="70">
        <v>334.64</v>
      </c>
      <c r="R806" s="7">
        <v>10</v>
      </c>
      <c r="S806" s="7">
        <v>1</v>
      </c>
      <c r="T806" s="77">
        <v>1292</v>
      </c>
      <c r="U806" s="77">
        <v>1287</v>
      </c>
      <c r="V806" s="119" t="s">
        <v>95</v>
      </c>
      <c r="W806" s="7">
        <v>473</v>
      </c>
      <c r="X806" s="7">
        <v>1</v>
      </c>
      <c r="Y806" s="7" t="s">
        <v>695</v>
      </c>
      <c r="Z806" s="7">
        <v>2016</v>
      </c>
      <c r="AA806" s="7">
        <v>2017</v>
      </c>
      <c r="AB806" s="7">
        <v>521.03</v>
      </c>
      <c r="AC806" s="7">
        <v>10</v>
      </c>
      <c r="AD806" s="7">
        <v>1</v>
      </c>
      <c r="AE806" s="77">
        <v>1069</v>
      </c>
      <c r="AF806" s="77">
        <v>752</v>
      </c>
      <c r="AG806" s="127">
        <f t="shared" si="12"/>
        <v>0.58704008786381112</v>
      </c>
    </row>
    <row r="807" spans="1:33" x14ac:dyDescent="0.3">
      <c r="A807" s="7">
        <v>391</v>
      </c>
      <c r="B807" s="7">
        <v>1</v>
      </c>
      <c r="C807" s="7" t="s">
        <v>325</v>
      </c>
      <c r="D807" s="7">
        <v>2015</v>
      </c>
      <c r="E807" s="7">
        <v>2016</v>
      </c>
      <c r="F807" s="70">
        <v>512.4</v>
      </c>
      <c r="G807" s="7">
        <v>10</v>
      </c>
      <c r="H807" s="7">
        <v>1</v>
      </c>
      <c r="I807" s="77">
        <v>360</v>
      </c>
      <c r="J807" s="77">
        <v>257</v>
      </c>
      <c r="K807" s="119" t="s">
        <v>95</v>
      </c>
      <c r="L807" s="7">
        <v>2155</v>
      </c>
      <c r="M807" s="7">
        <v>1</v>
      </c>
      <c r="N807" s="7" t="s">
        <v>405</v>
      </c>
      <c r="O807" s="7">
        <v>2001</v>
      </c>
      <c r="P807" s="7">
        <v>2002</v>
      </c>
      <c r="Q807" s="70">
        <v>100</v>
      </c>
      <c r="R807" s="7">
        <v>10</v>
      </c>
      <c r="S807" s="7">
        <v>1</v>
      </c>
      <c r="T807" s="77">
        <v>681</v>
      </c>
      <c r="U807" s="77">
        <v>467</v>
      </c>
      <c r="V807" s="119" t="s">
        <v>95</v>
      </c>
      <c r="W807" s="7">
        <v>833</v>
      </c>
      <c r="X807" s="7">
        <v>1</v>
      </c>
      <c r="Y807" s="7" t="s">
        <v>617</v>
      </c>
      <c r="Z807" s="7">
        <v>2003</v>
      </c>
      <c r="AA807" s="7">
        <v>2004</v>
      </c>
      <c r="AB807" s="70">
        <v>164.38</v>
      </c>
      <c r="AC807" s="7">
        <v>10</v>
      </c>
      <c r="AD807" s="7">
        <v>1</v>
      </c>
      <c r="AE807" s="77">
        <v>7382</v>
      </c>
      <c r="AF807" s="77">
        <v>5193</v>
      </c>
      <c r="AG807" s="127">
        <f t="shared" si="12"/>
        <v>0.58703777335984098</v>
      </c>
    </row>
    <row r="808" spans="1:33" x14ac:dyDescent="0.3">
      <c r="A808" s="7">
        <v>392</v>
      </c>
      <c r="B808" s="7">
        <v>1</v>
      </c>
      <c r="C808" s="7" t="s">
        <v>518</v>
      </c>
      <c r="D808" s="7">
        <v>2000</v>
      </c>
      <c r="E808" s="7">
        <v>2001</v>
      </c>
      <c r="F808" s="70">
        <v>318.58</v>
      </c>
      <c r="G808" s="7">
        <v>10</v>
      </c>
      <c r="H808" s="7">
        <v>0</v>
      </c>
      <c r="I808" s="77">
        <v>777</v>
      </c>
      <c r="J808" s="77">
        <v>859</v>
      </c>
      <c r="K808" s="119" t="s">
        <v>95</v>
      </c>
      <c r="L808" s="7">
        <v>2165</v>
      </c>
      <c r="M808" s="7">
        <v>1</v>
      </c>
      <c r="N808" s="7" t="s">
        <v>441</v>
      </c>
      <c r="O808" s="7">
        <v>2001</v>
      </c>
      <c r="P808" s="7">
        <v>2002</v>
      </c>
      <c r="Q808" s="70">
        <v>126</v>
      </c>
      <c r="R808" s="7">
        <v>7</v>
      </c>
      <c r="S808" s="7">
        <v>1</v>
      </c>
      <c r="T808" s="77">
        <v>429</v>
      </c>
      <c r="U808" s="77">
        <v>208</v>
      </c>
      <c r="V808" s="119" t="s">
        <v>95</v>
      </c>
      <c r="W808" s="7">
        <v>16</v>
      </c>
      <c r="X808" s="7">
        <v>1</v>
      </c>
      <c r="Y808" s="7" t="s">
        <v>235</v>
      </c>
      <c r="Z808" s="68">
        <v>2009</v>
      </c>
      <c r="AA808" s="68">
        <v>2010</v>
      </c>
      <c r="AB808" s="66">
        <v>330.67</v>
      </c>
      <c r="AC808" s="68">
        <v>10</v>
      </c>
      <c r="AD808" s="67">
        <v>1</v>
      </c>
      <c r="AE808" s="67">
        <v>2004</v>
      </c>
      <c r="AF808" s="67">
        <v>1410</v>
      </c>
      <c r="AG808" s="127">
        <f t="shared" si="12"/>
        <v>0.58699472759226712</v>
      </c>
    </row>
    <row r="809" spans="1:33" x14ac:dyDescent="0.3">
      <c r="A809" s="7">
        <v>392</v>
      </c>
      <c r="B809" s="7">
        <v>1</v>
      </c>
      <c r="C809" s="7" t="s">
        <v>518</v>
      </c>
      <c r="D809" s="7">
        <v>2001</v>
      </c>
      <c r="E809" s="7">
        <v>2002</v>
      </c>
      <c r="F809" s="70">
        <v>250</v>
      </c>
      <c r="G809" s="7">
        <v>10</v>
      </c>
      <c r="H809" s="7">
        <v>1</v>
      </c>
      <c r="I809" s="77">
        <v>508</v>
      </c>
      <c r="J809" s="77">
        <v>420</v>
      </c>
      <c r="K809" s="119" t="s">
        <v>95</v>
      </c>
      <c r="L809" s="7">
        <v>2167</v>
      </c>
      <c r="M809" s="7">
        <v>1</v>
      </c>
      <c r="N809" s="7" t="s">
        <v>578</v>
      </c>
      <c r="O809" s="7">
        <v>2001</v>
      </c>
      <c r="P809" s="7">
        <v>2002</v>
      </c>
      <c r="Q809" s="70">
        <v>5</v>
      </c>
      <c r="R809" s="7">
        <v>10</v>
      </c>
      <c r="S809" s="7">
        <v>1</v>
      </c>
      <c r="T809" s="77">
        <v>372</v>
      </c>
      <c r="U809" s="77">
        <v>211</v>
      </c>
      <c r="V809" s="119" t="s">
        <v>95</v>
      </c>
      <c r="W809" s="7">
        <v>31</v>
      </c>
      <c r="X809" s="7">
        <v>1</v>
      </c>
      <c r="Y809" s="7" t="s">
        <v>468</v>
      </c>
      <c r="Z809" s="7">
        <v>1997</v>
      </c>
      <c r="AA809" s="7">
        <v>1998</v>
      </c>
      <c r="AB809" s="70">
        <v>315</v>
      </c>
      <c r="AC809" s="7">
        <v>10</v>
      </c>
      <c r="AD809" s="7">
        <v>1</v>
      </c>
      <c r="AE809" s="77">
        <v>3902</v>
      </c>
      <c r="AF809" s="77">
        <v>2748</v>
      </c>
      <c r="AG809" s="127">
        <f t="shared" si="12"/>
        <v>0.58676691729323305</v>
      </c>
    </row>
    <row r="810" spans="1:33" x14ac:dyDescent="0.3">
      <c r="A810" s="7">
        <v>392</v>
      </c>
      <c r="B810" s="7">
        <v>1</v>
      </c>
      <c r="C810" s="7" t="s">
        <v>518</v>
      </c>
      <c r="D810" s="7">
        <v>2005</v>
      </c>
      <c r="E810" s="7">
        <v>2006</v>
      </c>
      <c r="F810" s="70">
        <v>350</v>
      </c>
      <c r="G810" s="7">
        <v>10</v>
      </c>
      <c r="H810" s="10">
        <v>1</v>
      </c>
      <c r="I810" s="67">
        <v>358</v>
      </c>
      <c r="J810" s="67">
        <v>332</v>
      </c>
      <c r="K810" s="119" t="s">
        <v>95</v>
      </c>
      <c r="L810" s="7">
        <v>2169</v>
      </c>
      <c r="M810" s="7">
        <v>1</v>
      </c>
      <c r="N810" s="7" t="s">
        <v>579</v>
      </c>
      <c r="O810" s="7">
        <v>2001</v>
      </c>
      <c r="P810" s="7">
        <v>2002</v>
      </c>
      <c r="Q810" s="70">
        <v>828.15</v>
      </c>
      <c r="R810" s="7">
        <v>10</v>
      </c>
      <c r="S810" s="7">
        <v>1</v>
      </c>
      <c r="T810" s="77">
        <v>817</v>
      </c>
      <c r="U810" s="77">
        <v>618</v>
      </c>
      <c r="V810" s="119" t="s">
        <v>95</v>
      </c>
      <c r="W810" s="7">
        <v>11</v>
      </c>
      <c r="X810" s="7">
        <v>1</v>
      </c>
      <c r="Y810" s="7" t="s">
        <v>668</v>
      </c>
      <c r="Z810" s="68">
        <v>2009</v>
      </c>
      <c r="AA810" s="68">
        <v>2010</v>
      </c>
      <c r="AB810" s="66">
        <v>165.62</v>
      </c>
      <c r="AC810" s="68">
        <v>8</v>
      </c>
      <c r="AD810" s="67">
        <v>1</v>
      </c>
      <c r="AE810" s="67">
        <v>17590</v>
      </c>
      <c r="AF810" s="67">
        <v>12390</v>
      </c>
      <c r="AG810" s="127">
        <f t="shared" si="12"/>
        <v>0.58672448298865909</v>
      </c>
    </row>
    <row r="811" spans="1:33" x14ac:dyDescent="0.3">
      <c r="A811" s="7">
        <v>392</v>
      </c>
      <c r="B811" s="7">
        <v>1</v>
      </c>
      <c r="C811" s="7" t="s">
        <v>518</v>
      </c>
      <c r="D811" s="68">
        <v>2009</v>
      </c>
      <c r="E811" s="68">
        <v>2010</v>
      </c>
      <c r="F811" s="66">
        <v>398.97</v>
      </c>
      <c r="G811" s="68">
        <v>10</v>
      </c>
      <c r="H811" s="67">
        <v>0</v>
      </c>
      <c r="I811" s="67">
        <v>360</v>
      </c>
      <c r="J811" s="67">
        <v>448</v>
      </c>
      <c r="K811" s="119" t="s">
        <v>95</v>
      </c>
      <c r="L811" s="7">
        <v>2172</v>
      </c>
      <c r="M811" s="7">
        <v>1</v>
      </c>
      <c r="N811" s="7" t="s">
        <v>902</v>
      </c>
      <c r="O811" s="7">
        <v>2001</v>
      </c>
      <c r="P811" s="7">
        <v>2002</v>
      </c>
      <c r="Q811" s="70">
        <v>126</v>
      </c>
      <c r="R811" s="7">
        <v>10</v>
      </c>
      <c r="S811" s="7">
        <v>1</v>
      </c>
      <c r="T811" s="77">
        <v>638</v>
      </c>
      <c r="U811" s="77">
        <v>623</v>
      </c>
      <c r="V811" s="119" t="s">
        <v>95</v>
      </c>
      <c r="W811" s="7">
        <v>787</v>
      </c>
      <c r="X811" s="7">
        <v>1</v>
      </c>
      <c r="Y811" s="7" t="s">
        <v>508</v>
      </c>
      <c r="Z811" s="7">
        <v>2001</v>
      </c>
      <c r="AA811" s="7">
        <v>2002</v>
      </c>
      <c r="AB811" s="70">
        <v>126</v>
      </c>
      <c r="AC811" s="7">
        <v>10</v>
      </c>
      <c r="AD811" s="7">
        <v>1</v>
      </c>
      <c r="AE811" s="77">
        <v>224</v>
      </c>
      <c r="AF811" s="77">
        <v>158</v>
      </c>
      <c r="AG811" s="127">
        <f t="shared" si="12"/>
        <v>0.58638743455497377</v>
      </c>
    </row>
    <row r="812" spans="1:33" x14ac:dyDescent="0.3">
      <c r="A812" s="7">
        <v>392</v>
      </c>
      <c r="B812" s="7">
        <v>1</v>
      </c>
      <c r="C812" s="7" t="s">
        <v>518</v>
      </c>
      <c r="D812" s="7">
        <v>2010</v>
      </c>
      <c r="E812" s="10">
        <v>2011</v>
      </c>
      <c r="F812" s="66">
        <v>500</v>
      </c>
      <c r="G812" s="10">
        <v>10</v>
      </c>
      <c r="H812" s="67">
        <v>0</v>
      </c>
      <c r="I812" s="67">
        <v>674</v>
      </c>
      <c r="J812" s="67">
        <v>855</v>
      </c>
      <c r="K812" s="119" t="s">
        <v>95</v>
      </c>
      <c r="L812" s="7">
        <v>2172</v>
      </c>
      <c r="M812" s="7">
        <v>1</v>
      </c>
      <c r="N812" s="7" t="s">
        <v>901</v>
      </c>
      <c r="O812" s="7">
        <v>2001</v>
      </c>
      <c r="P812" s="7">
        <v>2002</v>
      </c>
      <c r="Q812" s="70">
        <v>111</v>
      </c>
      <c r="R812" s="7">
        <v>10</v>
      </c>
      <c r="S812" s="7">
        <v>0</v>
      </c>
      <c r="T812" s="77">
        <v>394</v>
      </c>
      <c r="U812" s="77">
        <v>868</v>
      </c>
      <c r="V812" s="119" t="s">
        <v>95</v>
      </c>
      <c r="W812" s="7">
        <v>584</v>
      </c>
      <c r="X812" s="7">
        <v>1</v>
      </c>
      <c r="Y812" s="7" t="s">
        <v>495</v>
      </c>
      <c r="Z812" s="7">
        <v>2000</v>
      </c>
      <c r="AA812" s="7">
        <v>2001</v>
      </c>
      <c r="AB812" s="70">
        <v>400</v>
      </c>
      <c r="AC812" s="7">
        <v>10</v>
      </c>
      <c r="AD812" s="7">
        <v>1</v>
      </c>
      <c r="AE812" s="77">
        <v>248</v>
      </c>
      <c r="AF812" s="77">
        <v>175</v>
      </c>
      <c r="AG812" s="127">
        <f t="shared" si="12"/>
        <v>0.58628841607565008</v>
      </c>
    </row>
    <row r="813" spans="1:33" x14ac:dyDescent="0.3">
      <c r="A813" s="7">
        <v>392</v>
      </c>
      <c r="B813" s="7">
        <v>1</v>
      </c>
      <c r="C813" s="7" t="s">
        <v>518</v>
      </c>
      <c r="D813" s="7">
        <v>2010</v>
      </c>
      <c r="E813" s="10">
        <v>2012</v>
      </c>
      <c r="F813" s="66">
        <v>251.03</v>
      </c>
      <c r="G813" s="10">
        <v>10</v>
      </c>
      <c r="H813" s="67">
        <v>1</v>
      </c>
      <c r="I813" s="67">
        <v>837</v>
      </c>
      <c r="J813" s="67">
        <v>713</v>
      </c>
      <c r="K813" s="119" t="s">
        <v>95</v>
      </c>
      <c r="L813" s="7">
        <v>2174</v>
      </c>
      <c r="M813" s="7">
        <v>1</v>
      </c>
      <c r="N813" s="7" t="s">
        <v>512</v>
      </c>
      <c r="O813" s="7">
        <v>2001</v>
      </c>
      <c r="P813" s="7">
        <v>2002</v>
      </c>
      <c r="Q813" s="70">
        <v>300</v>
      </c>
      <c r="R813" s="7">
        <v>10</v>
      </c>
      <c r="S813" s="7">
        <v>0</v>
      </c>
      <c r="T813" s="77">
        <v>566</v>
      </c>
      <c r="U813" s="77">
        <v>868</v>
      </c>
      <c r="V813" s="119" t="s">
        <v>95</v>
      </c>
      <c r="W813" s="7">
        <v>77</v>
      </c>
      <c r="X813" s="7">
        <v>1</v>
      </c>
      <c r="Y813" s="7" t="s">
        <v>266</v>
      </c>
      <c r="Z813" s="68">
        <v>2007</v>
      </c>
      <c r="AA813" s="73">
        <v>2008</v>
      </c>
      <c r="AB813" s="66">
        <v>195</v>
      </c>
      <c r="AC813" s="7">
        <v>10</v>
      </c>
      <c r="AD813" s="67">
        <v>1</v>
      </c>
      <c r="AE813" s="67">
        <v>3331</v>
      </c>
      <c r="AF813" s="77">
        <v>2352</v>
      </c>
      <c r="AG813" s="127">
        <f t="shared" si="12"/>
        <v>0.58613408411050505</v>
      </c>
    </row>
    <row r="814" spans="1:33" x14ac:dyDescent="0.3">
      <c r="A814" s="7">
        <v>394</v>
      </c>
      <c r="B814" s="7">
        <v>1</v>
      </c>
      <c r="C814" s="7" t="s">
        <v>613</v>
      </c>
      <c r="D814" s="7">
        <v>2003</v>
      </c>
      <c r="E814" s="7">
        <v>2004</v>
      </c>
      <c r="F814" s="70">
        <v>405</v>
      </c>
      <c r="G814" s="7">
        <v>10</v>
      </c>
      <c r="H814" s="7">
        <v>0</v>
      </c>
      <c r="I814" s="77">
        <v>483</v>
      </c>
      <c r="J814" s="77">
        <v>1345</v>
      </c>
      <c r="K814" s="119" t="s">
        <v>95</v>
      </c>
      <c r="L814" s="7">
        <v>2180</v>
      </c>
      <c r="M814" s="7">
        <v>1</v>
      </c>
      <c r="N814" s="7" t="s">
        <v>3</v>
      </c>
      <c r="O814" s="7">
        <v>2001</v>
      </c>
      <c r="P814" s="7">
        <v>2002</v>
      </c>
      <c r="Q814" s="70">
        <v>500</v>
      </c>
      <c r="R814" s="7">
        <v>10</v>
      </c>
      <c r="S814" s="7">
        <v>1</v>
      </c>
      <c r="T814" s="77">
        <v>666</v>
      </c>
      <c r="U814" s="77">
        <v>525</v>
      </c>
      <c r="V814" s="119" t="s">
        <v>95</v>
      </c>
      <c r="W814" s="7">
        <v>199</v>
      </c>
      <c r="X814" s="7">
        <v>1</v>
      </c>
      <c r="Y814" s="7" t="s">
        <v>716</v>
      </c>
      <c r="Z814" s="7">
        <v>2017</v>
      </c>
      <c r="AA814" s="7">
        <v>2018</v>
      </c>
      <c r="AB814" s="7">
        <v>819</v>
      </c>
      <c r="AC814" s="7">
        <v>10</v>
      </c>
      <c r="AD814" s="7">
        <v>1</v>
      </c>
      <c r="AE814" s="77">
        <v>2003</v>
      </c>
      <c r="AF814" s="77">
        <v>1415</v>
      </c>
      <c r="AG814" s="127">
        <f t="shared" si="12"/>
        <v>0.58601521357519015</v>
      </c>
    </row>
    <row r="815" spans="1:33" x14ac:dyDescent="0.3">
      <c r="A815" s="7">
        <v>394</v>
      </c>
      <c r="B815" s="7">
        <v>1</v>
      </c>
      <c r="C815" s="7" t="s">
        <v>661</v>
      </c>
      <c r="D815" s="68">
        <v>2007</v>
      </c>
      <c r="E815" s="73">
        <v>2008</v>
      </c>
      <c r="F815" s="66">
        <v>450</v>
      </c>
      <c r="G815" s="7">
        <v>8</v>
      </c>
      <c r="H815" s="67">
        <v>0</v>
      </c>
      <c r="I815" s="67">
        <v>833</v>
      </c>
      <c r="J815" s="77">
        <v>1233</v>
      </c>
      <c r="K815" s="119" t="s">
        <v>95</v>
      </c>
      <c r="L815" s="7">
        <v>2184</v>
      </c>
      <c r="M815" s="7">
        <v>1</v>
      </c>
      <c r="N815" s="7" t="s">
        <v>582</v>
      </c>
      <c r="O815" s="7">
        <v>2001</v>
      </c>
      <c r="P815" s="7">
        <v>2002</v>
      </c>
      <c r="Q815" s="70">
        <v>400</v>
      </c>
      <c r="R815" s="7">
        <v>10</v>
      </c>
      <c r="S815" s="7">
        <v>1</v>
      </c>
      <c r="T815" s="77">
        <v>767</v>
      </c>
      <c r="U815" s="77">
        <v>598</v>
      </c>
      <c r="V815" s="119" t="s">
        <v>95</v>
      </c>
      <c r="W815" s="7">
        <v>194</v>
      </c>
      <c r="X815" s="7">
        <v>1</v>
      </c>
      <c r="Y815" s="7" t="s">
        <v>319</v>
      </c>
      <c r="Z815" s="68">
        <v>2015</v>
      </c>
      <c r="AA815" s="68">
        <v>2016</v>
      </c>
      <c r="AB815" s="66">
        <v>100</v>
      </c>
      <c r="AC815" s="77">
        <v>10</v>
      </c>
      <c r="AD815" s="7">
        <v>1</v>
      </c>
      <c r="AE815" s="67">
        <v>5012</v>
      </c>
      <c r="AF815" s="67">
        <v>3545</v>
      </c>
      <c r="AG815" s="127">
        <f t="shared" si="12"/>
        <v>0.58571929414514434</v>
      </c>
    </row>
    <row r="816" spans="1:33" x14ac:dyDescent="0.3">
      <c r="A816" s="7">
        <v>394</v>
      </c>
      <c r="B816" s="7">
        <v>1</v>
      </c>
      <c r="C816" s="7" t="s">
        <v>661</v>
      </c>
      <c r="D816" s="68">
        <v>2007</v>
      </c>
      <c r="E816" s="73">
        <v>2008</v>
      </c>
      <c r="F816" s="66">
        <v>330</v>
      </c>
      <c r="G816" s="7">
        <v>8</v>
      </c>
      <c r="H816" s="67">
        <v>0</v>
      </c>
      <c r="I816" s="67">
        <v>779</v>
      </c>
      <c r="J816" s="77">
        <v>976</v>
      </c>
      <c r="K816" s="119" t="s">
        <v>95</v>
      </c>
      <c r="L816" s="7">
        <v>2190</v>
      </c>
      <c r="M816" s="7">
        <v>1</v>
      </c>
      <c r="N816" s="7" t="s">
        <v>442</v>
      </c>
      <c r="O816" s="7">
        <v>2001</v>
      </c>
      <c r="P816" s="7">
        <v>2002</v>
      </c>
      <c r="Q816" s="70">
        <v>400</v>
      </c>
      <c r="R816" s="7">
        <v>10</v>
      </c>
      <c r="S816" s="7">
        <v>1</v>
      </c>
      <c r="T816" s="77">
        <v>946</v>
      </c>
      <c r="U816" s="77">
        <v>524</v>
      </c>
      <c r="V816" s="119" t="s">
        <v>95</v>
      </c>
      <c r="W816" s="7">
        <v>413</v>
      </c>
      <c r="X816" s="7">
        <v>1</v>
      </c>
      <c r="Y816" s="7" t="s">
        <v>253</v>
      </c>
      <c r="Z816" s="7">
        <v>2003</v>
      </c>
      <c r="AA816" s="7">
        <v>2004</v>
      </c>
      <c r="AB816" s="70">
        <v>125</v>
      </c>
      <c r="AC816" s="7">
        <v>5</v>
      </c>
      <c r="AD816" s="7">
        <v>1</v>
      </c>
      <c r="AE816" s="77">
        <v>1595</v>
      </c>
      <c r="AF816" s="77">
        <v>1131</v>
      </c>
      <c r="AG816" s="127">
        <f t="shared" si="12"/>
        <v>0.58510638297872342</v>
      </c>
    </row>
    <row r="817" spans="1:33" x14ac:dyDescent="0.3">
      <c r="A817" s="7">
        <v>394</v>
      </c>
      <c r="B817" s="7">
        <v>1</v>
      </c>
      <c r="C817" s="7" t="s">
        <v>661</v>
      </c>
      <c r="D817" s="7">
        <v>2008</v>
      </c>
      <c r="E817" s="7">
        <v>2009</v>
      </c>
      <c r="F817" s="70">
        <v>313.13</v>
      </c>
      <c r="G817" s="7">
        <v>5</v>
      </c>
      <c r="H817" s="7">
        <v>1</v>
      </c>
      <c r="I817" s="67">
        <v>2609</v>
      </c>
      <c r="J817" s="67">
        <v>1772</v>
      </c>
      <c r="K817" s="119" t="s">
        <v>95</v>
      </c>
      <c r="L817" s="7">
        <v>2198</v>
      </c>
      <c r="M817" s="7">
        <v>1</v>
      </c>
      <c r="N817" s="7" t="s">
        <v>462</v>
      </c>
      <c r="O817" s="7">
        <v>2001</v>
      </c>
      <c r="P817" s="7">
        <v>2002</v>
      </c>
      <c r="Q817" s="70">
        <v>400</v>
      </c>
      <c r="R817" s="7">
        <v>10</v>
      </c>
      <c r="S817" s="7">
        <v>1</v>
      </c>
      <c r="T817" s="77">
        <v>748</v>
      </c>
      <c r="U817" s="77">
        <v>372</v>
      </c>
      <c r="V817" s="119" t="s">
        <v>95</v>
      </c>
      <c r="W817" s="7">
        <v>820</v>
      </c>
      <c r="X817" s="7">
        <v>1</v>
      </c>
      <c r="Y817" s="7" t="s">
        <v>353</v>
      </c>
      <c r="Z817" s="7">
        <v>1998</v>
      </c>
      <c r="AA817" s="7">
        <v>1999</v>
      </c>
      <c r="AB817" s="70">
        <v>350</v>
      </c>
      <c r="AC817" s="7">
        <v>10</v>
      </c>
      <c r="AD817" s="7">
        <v>1</v>
      </c>
      <c r="AE817" s="77">
        <v>753</v>
      </c>
      <c r="AF817" s="77">
        <v>535</v>
      </c>
      <c r="AG817" s="127">
        <f t="shared" si="12"/>
        <v>0.58462732919254656</v>
      </c>
    </row>
    <row r="818" spans="1:33" x14ac:dyDescent="0.3">
      <c r="A818" s="7">
        <v>394</v>
      </c>
      <c r="B818" s="7">
        <v>1</v>
      </c>
      <c r="C818" s="7" t="s">
        <v>661</v>
      </c>
      <c r="D818" s="7">
        <v>2008</v>
      </c>
      <c r="E818" s="7">
        <v>2009</v>
      </c>
      <c r="F818" s="70">
        <v>70.97</v>
      </c>
      <c r="G818" s="7">
        <v>5</v>
      </c>
      <c r="H818" s="7">
        <v>1</v>
      </c>
      <c r="I818" s="67">
        <v>2343</v>
      </c>
      <c r="J818" s="67">
        <v>2008</v>
      </c>
      <c r="K818" s="119" t="s">
        <v>95</v>
      </c>
      <c r="L818" s="7">
        <v>2215</v>
      </c>
      <c r="M818" s="7">
        <v>1</v>
      </c>
      <c r="N818" s="7" t="s">
        <v>583</v>
      </c>
      <c r="O818" s="7">
        <v>2001</v>
      </c>
      <c r="P818" s="7">
        <v>2002</v>
      </c>
      <c r="Q818" s="70">
        <v>541</v>
      </c>
      <c r="R818" s="7">
        <v>10</v>
      </c>
      <c r="S818" s="7">
        <v>1</v>
      </c>
      <c r="T818" s="77">
        <v>194</v>
      </c>
      <c r="U818" s="77">
        <v>191</v>
      </c>
      <c r="V818" s="119" t="s">
        <v>95</v>
      </c>
      <c r="W818" s="7">
        <v>728</v>
      </c>
      <c r="X818" s="7">
        <v>1</v>
      </c>
      <c r="Y818" s="7" t="s">
        <v>346</v>
      </c>
      <c r="Z818" s="7">
        <v>2014</v>
      </c>
      <c r="AA818" s="7">
        <v>2015</v>
      </c>
      <c r="AB818" s="7">
        <v>409.67</v>
      </c>
      <c r="AC818" s="7">
        <v>10</v>
      </c>
      <c r="AD818" s="7">
        <v>1</v>
      </c>
      <c r="AE818" s="77">
        <v>14212</v>
      </c>
      <c r="AF818" s="77">
        <v>10104</v>
      </c>
      <c r="AG818" s="127">
        <f t="shared" si="12"/>
        <v>0.58447113012008556</v>
      </c>
    </row>
    <row r="819" spans="1:33" x14ac:dyDescent="0.3">
      <c r="A819" s="7">
        <v>402</v>
      </c>
      <c r="B819" s="7">
        <v>1</v>
      </c>
      <c r="C819" s="7" t="s">
        <v>282</v>
      </c>
      <c r="D819" s="7">
        <v>1992</v>
      </c>
      <c r="E819" s="7">
        <v>1993</v>
      </c>
      <c r="F819" s="70">
        <v>670.62</v>
      </c>
      <c r="G819" s="7">
        <v>5</v>
      </c>
      <c r="H819" s="7">
        <v>0</v>
      </c>
      <c r="I819" s="77" t="s">
        <v>763</v>
      </c>
      <c r="J819" s="77" t="s">
        <v>763</v>
      </c>
      <c r="K819" s="119" t="s">
        <v>95</v>
      </c>
      <c r="L819" s="7">
        <v>2310</v>
      </c>
      <c r="M819" s="7">
        <v>1</v>
      </c>
      <c r="N819" s="7" t="s">
        <v>481</v>
      </c>
      <c r="O819" s="7">
        <v>2001</v>
      </c>
      <c r="P819" s="7">
        <v>2002</v>
      </c>
      <c r="Q819" s="70">
        <v>200</v>
      </c>
      <c r="R819" s="7">
        <v>5</v>
      </c>
      <c r="S819" s="7">
        <v>1</v>
      </c>
      <c r="T819" s="77">
        <v>858</v>
      </c>
      <c r="U819" s="77">
        <v>792</v>
      </c>
      <c r="V819" s="119" t="s">
        <v>95</v>
      </c>
      <c r="W819" s="7">
        <v>2184</v>
      </c>
      <c r="X819" s="7">
        <v>1</v>
      </c>
      <c r="Y819" s="7" t="s">
        <v>582</v>
      </c>
      <c r="Z819" s="7">
        <v>2005</v>
      </c>
      <c r="AA819" s="7">
        <v>2006</v>
      </c>
      <c r="AB819" s="70">
        <v>700</v>
      </c>
      <c r="AC819" s="7">
        <v>10</v>
      </c>
      <c r="AD819" s="10">
        <v>1</v>
      </c>
      <c r="AE819" s="67">
        <v>1194</v>
      </c>
      <c r="AF819" s="67">
        <v>850</v>
      </c>
      <c r="AG819" s="127">
        <f t="shared" si="12"/>
        <v>0.58414872798434447</v>
      </c>
    </row>
    <row r="820" spans="1:33" x14ac:dyDescent="0.3">
      <c r="A820" s="7">
        <v>402</v>
      </c>
      <c r="B820" s="7">
        <v>1</v>
      </c>
      <c r="C820" s="7" t="s">
        <v>282</v>
      </c>
      <c r="D820" s="7">
        <v>1994</v>
      </c>
      <c r="E820" s="7">
        <v>1995</v>
      </c>
      <c r="F820" s="70">
        <v>500</v>
      </c>
      <c r="G820" s="7">
        <v>10</v>
      </c>
      <c r="H820" s="7">
        <v>0</v>
      </c>
      <c r="I820" s="77">
        <v>297</v>
      </c>
      <c r="J820" s="77">
        <v>320</v>
      </c>
      <c r="K820" s="119" t="s">
        <v>95</v>
      </c>
      <c r="L820" s="7">
        <v>2342</v>
      </c>
      <c r="M820" s="7">
        <v>1</v>
      </c>
      <c r="N820" s="7" t="s">
        <v>584</v>
      </c>
      <c r="O820" s="7">
        <v>2001</v>
      </c>
      <c r="P820" s="7">
        <v>2002</v>
      </c>
      <c r="Q820" s="70">
        <v>375</v>
      </c>
      <c r="R820" s="7">
        <v>5</v>
      </c>
      <c r="S820" s="7">
        <v>1</v>
      </c>
      <c r="T820" s="77">
        <v>729</v>
      </c>
      <c r="U820" s="77">
        <v>452</v>
      </c>
      <c r="V820" s="119" t="s">
        <v>95</v>
      </c>
      <c r="W820" s="7">
        <v>6</v>
      </c>
      <c r="X820" s="7">
        <v>3</v>
      </c>
      <c r="Y820" s="7" t="s">
        <v>596</v>
      </c>
      <c r="Z820" s="7">
        <v>2003</v>
      </c>
      <c r="AA820" s="7">
        <v>2004</v>
      </c>
      <c r="AB820" s="70">
        <f>869.57-232.52</f>
        <v>637.05000000000007</v>
      </c>
      <c r="AC820" s="7">
        <v>10</v>
      </c>
      <c r="AD820" s="7">
        <v>1</v>
      </c>
      <c r="AE820" s="77">
        <v>3260</v>
      </c>
      <c r="AF820" s="77">
        <v>2322</v>
      </c>
      <c r="AG820" s="127">
        <f t="shared" si="12"/>
        <v>0.58402006449301325</v>
      </c>
    </row>
    <row r="821" spans="1:33" x14ac:dyDescent="0.3">
      <c r="A821" s="7">
        <v>402</v>
      </c>
      <c r="B821" s="7">
        <v>1</v>
      </c>
      <c r="C821" s="7" t="s">
        <v>282</v>
      </c>
      <c r="D821" s="7">
        <v>2001</v>
      </c>
      <c r="E821" s="7">
        <v>2002</v>
      </c>
      <c r="F821" s="70">
        <v>400</v>
      </c>
      <c r="G821" s="7">
        <v>10</v>
      </c>
      <c r="H821" s="7">
        <v>1</v>
      </c>
      <c r="I821" s="77">
        <v>235</v>
      </c>
      <c r="J821" s="77">
        <v>103</v>
      </c>
      <c r="K821" s="119" t="s">
        <v>95</v>
      </c>
      <c r="L821" s="7">
        <v>2342</v>
      </c>
      <c r="M821" s="7">
        <v>1</v>
      </c>
      <c r="N821" s="7" t="s">
        <v>585</v>
      </c>
      <c r="O821" s="7">
        <v>2001</v>
      </c>
      <c r="P821" s="7">
        <v>2002</v>
      </c>
      <c r="Q821" s="70">
        <v>50</v>
      </c>
      <c r="R821" s="7">
        <v>5</v>
      </c>
      <c r="S821" s="7">
        <v>1</v>
      </c>
      <c r="T821" s="77">
        <v>703</v>
      </c>
      <c r="U821" s="77">
        <v>463</v>
      </c>
      <c r="V821" s="119" t="s">
        <v>95</v>
      </c>
      <c r="W821" s="7">
        <v>36</v>
      </c>
      <c r="X821" s="7">
        <v>1</v>
      </c>
      <c r="Y821" s="7" t="s">
        <v>640</v>
      </c>
      <c r="Z821" s="7">
        <v>2005</v>
      </c>
      <c r="AA821" s="7">
        <v>2006</v>
      </c>
      <c r="AB821" s="70">
        <v>50</v>
      </c>
      <c r="AC821" s="7">
        <v>4</v>
      </c>
      <c r="AD821" s="10">
        <v>1</v>
      </c>
      <c r="AE821" s="67">
        <v>101</v>
      </c>
      <c r="AF821" s="67">
        <v>72</v>
      </c>
      <c r="AG821" s="127">
        <f t="shared" si="12"/>
        <v>0.58381502890173409</v>
      </c>
    </row>
    <row r="822" spans="1:33" x14ac:dyDescent="0.3">
      <c r="A822" s="7">
        <v>402</v>
      </c>
      <c r="B822" s="7">
        <v>1</v>
      </c>
      <c r="C822" s="7" t="s">
        <v>282</v>
      </c>
      <c r="D822" s="7">
        <v>2004</v>
      </c>
      <c r="E822" s="7">
        <v>2005</v>
      </c>
      <c r="F822" s="70">
        <v>400</v>
      </c>
      <c r="G822" s="7">
        <v>10</v>
      </c>
      <c r="H822" s="7">
        <v>1</v>
      </c>
      <c r="I822" s="77">
        <v>366</v>
      </c>
      <c r="J822" s="77">
        <v>252</v>
      </c>
      <c r="K822" s="119" t="s">
        <v>95</v>
      </c>
      <c r="L822" s="7">
        <v>2364</v>
      </c>
      <c r="M822" s="7">
        <v>1</v>
      </c>
      <c r="N822" s="7" t="s">
        <v>482</v>
      </c>
      <c r="O822" s="7">
        <v>2001</v>
      </c>
      <c r="P822" s="7">
        <v>2002</v>
      </c>
      <c r="Q822" s="70">
        <v>543</v>
      </c>
      <c r="R822" s="7">
        <v>10</v>
      </c>
      <c r="S822" s="7">
        <v>1</v>
      </c>
      <c r="T822" s="77">
        <v>855</v>
      </c>
      <c r="U822" s="77">
        <v>551</v>
      </c>
      <c r="V822" s="119" t="s">
        <v>95</v>
      </c>
      <c r="W822" s="7">
        <v>761</v>
      </c>
      <c r="X822" s="7">
        <v>1</v>
      </c>
      <c r="Y822" s="7" t="s">
        <v>299</v>
      </c>
      <c r="Z822" s="7">
        <v>2013</v>
      </c>
      <c r="AA822" s="7">
        <v>2014</v>
      </c>
      <c r="AB822" s="7">
        <v>127.01999999999998</v>
      </c>
      <c r="AC822" s="7">
        <v>7</v>
      </c>
      <c r="AD822" s="7">
        <v>1</v>
      </c>
      <c r="AE822" s="77">
        <v>4052</v>
      </c>
      <c r="AF822" s="77">
        <v>2890</v>
      </c>
      <c r="AG822" s="127">
        <f t="shared" si="12"/>
        <v>0.58369346009795453</v>
      </c>
    </row>
    <row r="823" spans="1:33" x14ac:dyDescent="0.3">
      <c r="A823" s="7">
        <v>402</v>
      </c>
      <c r="B823" s="7">
        <v>1</v>
      </c>
      <c r="C823" s="7" t="s">
        <v>282</v>
      </c>
      <c r="D823" s="7">
        <v>2008</v>
      </c>
      <c r="E823" s="7">
        <v>2009</v>
      </c>
      <c r="F823" s="70">
        <v>643</v>
      </c>
      <c r="G823" s="7">
        <v>10</v>
      </c>
      <c r="H823" s="7">
        <v>0</v>
      </c>
      <c r="I823" s="67">
        <v>143</v>
      </c>
      <c r="J823" s="67">
        <v>201</v>
      </c>
      <c r="K823" s="119" t="s">
        <v>95</v>
      </c>
      <c r="L823" s="7">
        <v>2397</v>
      </c>
      <c r="M823" s="7">
        <v>1</v>
      </c>
      <c r="N823" s="7" t="s">
        <v>497</v>
      </c>
      <c r="O823" s="7">
        <v>2001</v>
      </c>
      <c r="P823" s="7">
        <v>2002</v>
      </c>
      <c r="Q823" s="70">
        <v>200</v>
      </c>
      <c r="R823" s="7">
        <v>5</v>
      </c>
      <c r="S823" s="7">
        <v>0</v>
      </c>
      <c r="T823" s="77">
        <v>578</v>
      </c>
      <c r="U823" s="77">
        <v>1127</v>
      </c>
      <c r="V823" s="119" t="s">
        <v>95</v>
      </c>
      <c r="W823" s="7">
        <v>203</v>
      </c>
      <c r="X823" s="7">
        <v>1</v>
      </c>
      <c r="Y823" s="7" t="s">
        <v>247</v>
      </c>
      <c r="Z823" s="68">
        <v>2011</v>
      </c>
      <c r="AA823" s="73">
        <v>2012</v>
      </c>
      <c r="AB823" s="66">
        <v>300</v>
      </c>
      <c r="AC823" s="7">
        <v>5</v>
      </c>
      <c r="AD823" s="7">
        <v>1</v>
      </c>
      <c r="AE823" s="67">
        <v>485</v>
      </c>
      <c r="AF823" s="67">
        <v>346</v>
      </c>
      <c r="AG823" s="127">
        <f t="shared" si="12"/>
        <v>0.58363417569193743</v>
      </c>
    </row>
    <row r="824" spans="1:33" x14ac:dyDescent="0.3">
      <c r="A824" s="7">
        <v>402</v>
      </c>
      <c r="B824" s="7">
        <v>1</v>
      </c>
      <c r="C824" s="7" t="s">
        <v>282</v>
      </c>
      <c r="D824" s="68">
        <v>2009</v>
      </c>
      <c r="E824" s="68">
        <v>2010</v>
      </c>
      <c r="F824" s="66">
        <v>549.94000000000005</v>
      </c>
      <c r="G824" s="68">
        <v>7</v>
      </c>
      <c r="H824" s="67">
        <v>1</v>
      </c>
      <c r="I824" s="67">
        <v>276</v>
      </c>
      <c r="J824" s="67">
        <v>113</v>
      </c>
      <c r="K824" s="119" t="s">
        <v>95</v>
      </c>
      <c r="L824" s="7">
        <v>2527</v>
      </c>
      <c r="M824" s="7">
        <v>1</v>
      </c>
      <c r="N824" s="7" t="s">
        <v>586</v>
      </c>
      <c r="O824" s="7">
        <v>2001</v>
      </c>
      <c r="P824" s="7">
        <v>2002</v>
      </c>
      <c r="Q824" s="70">
        <v>700</v>
      </c>
      <c r="R824" s="7">
        <v>10</v>
      </c>
      <c r="S824" s="7">
        <v>1</v>
      </c>
      <c r="T824" s="77">
        <v>228</v>
      </c>
      <c r="U824" s="77">
        <v>128</v>
      </c>
      <c r="V824" s="119" t="s">
        <v>95</v>
      </c>
      <c r="W824" s="7">
        <v>2149</v>
      </c>
      <c r="X824" s="7">
        <v>1</v>
      </c>
      <c r="Y824" s="7" t="s">
        <v>440</v>
      </c>
      <c r="Z824" s="7">
        <v>1999</v>
      </c>
      <c r="AA824" s="7">
        <v>2000</v>
      </c>
      <c r="AB824" s="70">
        <v>220.38</v>
      </c>
      <c r="AC824" s="7">
        <v>10</v>
      </c>
      <c r="AD824" s="7">
        <v>1</v>
      </c>
      <c r="AE824" s="77">
        <v>884</v>
      </c>
      <c r="AF824" s="77">
        <v>631</v>
      </c>
      <c r="AG824" s="127">
        <f t="shared" si="12"/>
        <v>0.5834983498349835</v>
      </c>
    </row>
    <row r="825" spans="1:33" x14ac:dyDescent="0.3">
      <c r="A825" s="7">
        <v>402</v>
      </c>
      <c r="B825" s="7">
        <v>1</v>
      </c>
      <c r="C825" s="7" t="s">
        <v>282</v>
      </c>
      <c r="D825" s="68">
        <v>2012</v>
      </c>
      <c r="E825" s="73">
        <v>2013</v>
      </c>
      <c r="F825" s="66">
        <v>568.55999999999995</v>
      </c>
      <c r="G825" s="7">
        <v>10</v>
      </c>
      <c r="H825" s="7">
        <v>1</v>
      </c>
      <c r="I825" s="67">
        <v>287</v>
      </c>
      <c r="J825" s="67">
        <v>267</v>
      </c>
      <c r="K825" s="119" t="s">
        <v>95</v>
      </c>
      <c r="L825" s="7">
        <v>2534</v>
      </c>
      <c r="M825" s="7">
        <v>1</v>
      </c>
      <c r="N825" s="7" t="s">
        <v>464</v>
      </c>
      <c r="O825" s="7">
        <v>2001</v>
      </c>
      <c r="P825" s="7">
        <v>2002</v>
      </c>
      <c r="Q825" s="70">
        <v>415</v>
      </c>
      <c r="R825" s="7">
        <v>5</v>
      </c>
      <c r="S825" s="7">
        <v>1</v>
      </c>
      <c r="T825" s="77">
        <v>779</v>
      </c>
      <c r="U825" s="77">
        <v>695</v>
      </c>
      <c r="V825" s="119" t="s">
        <v>95</v>
      </c>
      <c r="W825" s="7">
        <v>391</v>
      </c>
      <c r="X825" s="7">
        <v>1</v>
      </c>
      <c r="Y825" s="7" t="s">
        <v>325</v>
      </c>
      <c r="Z825" s="7">
        <v>2015</v>
      </c>
      <c r="AA825" s="7">
        <v>2016</v>
      </c>
      <c r="AB825" s="70">
        <v>512.4</v>
      </c>
      <c r="AC825" s="7">
        <v>10</v>
      </c>
      <c r="AD825" s="7">
        <v>1</v>
      </c>
      <c r="AE825" s="77">
        <v>360</v>
      </c>
      <c r="AF825" s="77">
        <v>257</v>
      </c>
      <c r="AG825" s="127">
        <f t="shared" si="12"/>
        <v>0.58346839546191243</v>
      </c>
    </row>
    <row r="826" spans="1:33" x14ac:dyDescent="0.3">
      <c r="A826" s="7">
        <v>403</v>
      </c>
      <c r="B826" s="7">
        <v>1</v>
      </c>
      <c r="C826" s="7" t="s">
        <v>283</v>
      </c>
      <c r="D826" s="7">
        <v>1992</v>
      </c>
      <c r="E826" s="7">
        <v>1993</v>
      </c>
      <c r="F826" s="70">
        <v>518.80999999999995</v>
      </c>
      <c r="G826" s="7">
        <v>5</v>
      </c>
      <c r="H826" s="7">
        <v>0</v>
      </c>
      <c r="I826" s="77" t="s">
        <v>763</v>
      </c>
      <c r="J826" s="77" t="s">
        <v>763</v>
      </c>
      <c r="K826" s="119" t="s">
        <v>95</v>
      </c>
      <c r="L826" s="7">
        <v>2536</v>
      </c>
      <c r="M826" s="7">
        <v>1</v>
      </c>
      <c r="N826" s="7" t="s">
        <v>407</v>
      </c>
      <c r="O826" s="7">
        <v>2001</v>
      </c>
      <c r="P826" s="7">
        <v>2002</v>
      </c>
      <c r="Q826" s="70">
        <v>256</v>
      </c>
      <c r="R826" s="7">
        <v>10</v>
      </c>
      <c r="S826" s="7">
        <v>1</v>
      </c>
      <c r="T826" s="77">
        <v>273</v>
      </c>
      <c r="U826" s="77">
        <v>72</v>
      </c>
      <c r="V826" s="119" t="s">
        <v>95</v>
      </c>
      <c r="W826" s="7">
        <v>424</v>
      </c>
      <c r="X826" s="7">
        <v>1</v>
      </c>
      <c r="Y826" s="7" t="s">
        <v>503</v>
      </c>
      <c r="Z826" s="68">
        <v>2015</v>
      </c>
      <c r="AA826" s="68">
        <v>2016</v>
      </c>
      <c r="AB826" s="66">
        <v>375</v>
      </c>
      <c r="AC826" s="77">
        <v>10</v>
      </c>
      <c r="AD826" s="7">
        <v>1</v>
      </c>
      <c r="AE826" s="67">
        <v>210</v>
      </c>
      <c r="AF826" s="67">
        <v>150</v>
      </c>
      <c r="AG826" s="127">
        <f t="shared" si="12"/>
        <v>0.58333333333333337</v>
      </c>
    </row>
    <row r="827" spans="1:33" x14ac:dyDescent="0.3">
      <c r="A827" s="7">
        <v>403</v>
      </c>
      <c r="B827" s="7">
        <v>1</v>
      </c>
      <c r="C827" s="7" t="s">
        <v>283</v>
      </c>
      <c r="D827" s="7">
        <v>1994</v>
      </c>
      <c r="E827" s="7">
        <v>1995</v>
      </c>
      <c r="F827" s="70">
        <v>483.87</v>
      </c>
      <c r="G827" s="7">
        <v>10</v>
      </c>
      <c r="H827" s="7">
        <v>1</v>
      </c>
      <c r="I827" s="77">
        <v>463</v>
      </c>
      <c r="J827" s="77">
        <v>443</v>
      </c>
      <c r="K827" s="119" t="s">
        <v>95</v>
      </c>
      <c r="L827" s="7">
        <v>2683</v>
      </c>
      <c r="M827" s="7">
        <v>1</v>
      </c>
      <c r="N827" s="7" t="s">
        <v>587</v>
      </c>
      <c r="O827" s="7">
        <v>2001</v>
      </c>
      <c r="P827" s="7">
        <v>2002</v>
      </c>
      <c r="Q827" s="70">
        <v>640.59</v>
      </c>
      <c r="R827" s="7">
        <v>10</v>
      </c>
      <c r="S827" s="7">
        <v>1</v>
      </c>
      <c r="T827" s="77">
        <v>448</v>
      </c>
      <c r="U827" s="77">
        <v>167</v>
      </c>
      <c r="V827" s="119" t="s">
        <v>95</v>
      </c>
      <c r="W827" s="7">
        <v>2890</v>
      </c>
      <c r="X827" s="7">
        <v>1</v>
      </c>
      <c r="Y827" s="7" t="s">
        <v>42</v>
      </c>
      <c r="Z827" s="68">
        <v>2012</v>
      </c>
      <c r="AA827" s="73">
        <v>2013</v>
      </c>
      <c r="AB827" s="66">
        <v>300</v>
      </c>
      <c r="AC827" s="7">
        <v>3</v>
      </c>
      <c r="AD827" s="7">
        <v>1</v>
      </c>
      <c r="AE827" s="67">
        <v>1201</v>
      </c>
      <c r="AF827" s="67">
        <v>859</v>
      </c>
      <c r="AG827" s="127">
        <f t="shared" si="12"/>
        <v>0.58300970873786406</v>
      </c>
    </row>
    <row r="828" spans="1:33" x14ac:dyDescent="0.3">
      <c r="A828" s="7">
        <v>403</v>
      </c>
      <c r="B828" s="7">
        <v>1</v>
      </c>
      <c r="C828" s="7" t="s">
        <v>283</v>
      </c>
      <c r="D828" s="7">
        <v>2001</v>
      </c>
      <c r="E828" s="7">
        <v>2002</v>
      </c>
      <c r="F828" s="70">
        <v>400</v>
      </c>
      <c r="G828" s="7">
        <v>10</v>
      </c>
      <c r="H828" s="7">
        <v>1</v>
      </c>
      <c r="I828" s="77">
        <v>278</v>
      </c>
      <c r="J828" s="77">
        <v>129</v>
      </c>
      <c r="K828" s="119" t="s">
        <v>95</v>
      </c>
      <c r="L828" s="7">
        <v>2689</v>
      </c>
      <c r="M828" s="7">
        <v>1</v>
      </c>
      <c r="N828" s="7" t="s">
        <v>531</v>
      </c>
      <c r="O828" s="7">
        <v>2001</v>
      </c>
      <c r="P828" s="7">
        <v>2002</v>
      </c>
      <c r="Q828" s="70">
        <v>400</v>
      </c>
      <c r="R828" s="7">
        <v>7</v>
      </c>
      <c r="S828" s="7">
        <v>1</v>
      </c>
      <c r="T828" s="77">
        <v>1307</v>
      </c>
      <c r="U828" s="77">
        <v>966</v>
      </c>
      <c r="V828" s="119" t="s">
        <v>95</v>
      </c>
      <c r="W828" s="7">
        <v>166</v>
      </c>
      <c r="X828" s="7">
        <v>1</v>
      </c>
      <c r="Y828" s="7" t="s">
        <v>541</v>
      </c>
      <c r="Z828" s="7">
        <v>2016</v>
      </c>
      <c r="AA828" s="7">
        <v>2017</v>
      </c>
      <c r="AB828" s="7">
        <v>800</v>
      </c>
      <c r="AC828" s="7">
        <v>6</v>
      </c>
      <c r="AD828" s="7">
        <v>1</v>
      </c>
      <c r="AE828" s="77">
        <v>1945</v>
      </c>
      <c r="AF828" s="77">
        <v>1392</v>
      </c>
      <c r="AG828" s="127">
        <f t="shared" si="12"/>
        <v>0.58285885525921488</v>
      </c>
    </row>
    <row r="829" spans="1:33" x14ac:dyDescent="0.3">
      <c r="A829" s="7">
        <v>403</v>
      </c>
      <c r="B829" s="7">
        <v>1</v>
      </c>
      <c r="C829" s="7" t="s">
        <v>283</v>
      </c>
      <c r="D829" s="7">
        <v>2006</v>
      </c>
      <c r="E829" s="10">
        <v>2007</v>
      </c>
      <c r="F829" s="70">
        <v>799.55</v>
      </c>
      <c r="G829" s="10">
        <v>10</v>
      </c>
      <c r="H829" s="7">
        <v>1</v>
      </c>
      <c r="I829" s="67">
        <v>343</v>
      </c>
      <c r="J829" s="67">
        <v>338</v>
      </c>
      <c r="K829" s="119" t="s">
        <v>95</v>
      </c>
      <c r="L829" s="7">
        <v>2711</v>
      </c>
      <c r="M829" s="7">
        <v>1</v>
      </c>
      <c r="N829" s="7" t="s">
        <v>366</v>
      </c>
      <c r="O829" s="7">
        <v>2001</v>
      </c>
      <c r="P829" s="7">
        <v>2002</v>
      </c>
      <c r="Q829" s="70">
        <f>424.03-139.03</f>
        <v>285</v>
      </c>
      <c r="R829" s="7">
        <v>10</v>
      </c>
      <c r="S829" s="7">
        <v>0</v>
      </c>
      <c r="T829" s="77">
        <v>1008</v>
      </c>
      <c r="U829" s="77">
        <v>1978</v>
      </c>
      <c r="V829" s="119" t="s">
        <v>95</v>
      </c>
      <c r="W829" s="82">
        <v>110</v>
      </c>
      <c r="X829" s="82">
        <v>1</v>
      </c>
      <c r="Y829" s="82" t="s">
        <v>118</v>
      </c>
      <c r="Z829" s="7">
        <v>2018</v>
      </c>
      <c r="AA829" s="82">
        <v>2019</v>
      </c>
      <c r="AB829" s="128">
        <v>525</v>
      </c>
      <c r="AC829" s="82">
        <v>10</v>
      </c>
      <c r="AD829" s="7">
        <v>1</v>
      </c>
      <c r="AE829" s="67">
        <v>5954</v>
      </c>
      <c r="AF829" s="67">
        <v>4263</v>
      </c>
      <c r="AG829" s="127">
        <f t="shared" si="12"/>
        <v>0.58275423314084374</v>
      </c>
    </row>
    <row r="830" spans="1:33" x14ac:dyDescent="0.3">
      <c r="A830" s="7">
        <v>403</v>
      </c>
      <c r="B830" s="7">
        <v>1</v>
      </c>
      <c r="C830" s="7" t="s">
        <v>283</v>
      </c>
      <c r="D830" s="7">
        <v>2013</v>
      </c>
      <c r="E830" s="7">
        <v>2014</v>
      </c>
      <c r="F830" s="7">
        <v>471.92000000000007</v>
      </c>
      <c r="G830" s="7">
        <v>10</v>
      </c>
      <c r="H830" s="7">
        <v>1</v>
      </c>
      <c r="I830" s="77">
        <v>256</v>
      </c>
      <c r="J830" s="77">
        <v>209</v>
      </c>
      <c r="K830" s="119" t="s">
        <v>95</v>
      </c>
      <c r="L830" s="7">
        <v>2753</v>
      </c>
      <c r="M830" s="7">
        <v>1</v>
      </c>
      <c r="N830" s="7" t="s">
        <v>465</v>
      </c>
      <c r="O830" s="7">
        <v>2001</v>
      </c>
      <c r="P830" s="7">
        <v>2002</v>
      </c>
      <c r="Q830" s="70">
        <v>200</v>
      </c>
      <c r="R830" s="7">
        <v>10</v>
      </c>
      <c r="S830" s="7">
        <v>0</v>
      </c>
      <c r="T830" s="77">
        <v>560</v>
      </c>
      <c r="U830" s="77">
        <v>705</v>
      </c>
      <c r="V830" s="119" t="s">
        <v>95</v>
      </c>
      <c r="W830" s="7">
        <v>2753</v>
      </c>
      <c r="X830" s="7">
        <v>1</v>
      </c>
      <c r="Y830" s="7" t="s">
        <v>465</v>
      </c>
      <c r="Z830" s="7">
        <v>2013</v>
      </c>
      <c r="AA830" s="7">
        <v>2014</v>
      </c>
      <c r="AB830" s="7">
        <v>100</v>
      </c>
      <c r="AC830" s="7">
        <v>9</v>
      </c>
      <c r="AD830" s="7">
        <v>1</v>
      </c>
      <c r="AE830" s="77">
        <v>289</v>
      </c>
      <c r="AF830" s="77">
        <v>207</v>
      </c>
      <c r="AG830" s="127">
        <f t="shared" si="12"/>
        <v>0.58266129032258063</v>
      </c>
    </row>
    <row r="831" spans="1:33" x14ac:dyDescent="0.3">
      <c r="A831" s="7">
        <v>404</v>
      </c>
      <c r="B831" s="7">
        <v>1</v>
      </c>
      <c r="C831" s="7" t="s">
        <v>519</v>
      </c>
      <c r="D831" s="7">
        <v>2000</v>
      </c>
      <c r="E831" s="7">
        <v>2001</v>
      </c>
      <c r="F831" s="70">
        <v>613.14</v>
      </c>
      <c r="G831" s="7">
        <v>10</v>
      </c>
      <c r="H831" s="7">
        <v>1</v>
      </c>
      <c r="I831" s="77">
        <v>430</v>
      </c>
      <c r="J831" s="77">
        <v>297</v>
      </c>
      <c r="K831" s="119" t="s">
        <v>95</v>
      </c>
      <c r="L831" s="7">
        <v>2754</v>
      </c>
      <c r="M831" s="7">
        <v>1</v>
      </c>
      <c r="N831" s="7" t="s">
        <v>588</v>
      </c>
      <c r="O831" s="7">
        <v>2001</v>
      </c>
      <c r="P831" s="7">
        <v>2002</v>
      </c>
      <c r="Q831" s="70">
        <v>290</v>
      </c>
      <c r="R831" s="7">
        <v>10</v>
      </c>
      <c r="S831" s="7">
        <v>1</v>
      </c>
      <c r="T831" s="77">
        <v>384</v>
      </c>
      <c r="U831" s="77">
        <v>179</v>
      </c>
      <c r="V831" s="119" t="s">
        <v>95</v>
      </c>
      <c r="W831" s="7">
        <v>621</v>
      </c>
      <c r="X831" s="7">
        <v>1</v>
      </c>
      <c r="Y831" s="7" t="s">
        <v>566</v>
      </c>
      <c r="Z831" s="7">
        <v>2003</v>
      </c>
      <c r="AA831" s="7">
        <v>2004</v>
      </c>
      <c r="AB831" s="70">
        <v>532.54</v>
      </c>
      <c r="AC831" s="7">
        <v>8</v>
      </c>
      <c r="AD831" s="7">
        <v>1</v>
      </c>
      <c r="AE831" s="77">
        <v>11114</v>
      </c>
      <c r="AF831" s="77">
        <v>7962</v>
      </c>
      <c r="AG831" s="127">
        <f t="shared" si="12"/>
        <v>0.5826169008177815</v>
      </c>
    </row>
    <row r="832" spans="1:33" x14ac:dyDescent="0.3">
      <c r="A832" s="7">
        <v>404</v>
      </c>
      <c r="B832" s="7">
        <v>1</v>
      </c>
      <c r="C832" s="7" t="s">
        <v>519</v>
      </c>
      <c r="D832" s="7">
        <v>2006</v>
      </c>
      <c r="E832" s="10">
        <v>2007</v>
      </c>
      <c r="F832" s="70">
        <v>840.63</v>
      </c>
      <c r="G832" s="10">
        <v>10</v>
      </c>
      <c r="H832" s="7">
        <v>1</v>
      </c>
      <c r="I832" s="67">
        <v>317</v>
      </c>
      <c r="J832" s="67">
        <v>308</v>
      </c>
      <c r="K832" s="119" t="s">
        <v>95</v>
      </c>
      <c r="L832" s="7">
        <v>2759</v>
      </c>
      <c r="M832" s="7">
        <v>1</v>
      </c>
      <c r="N832" s="7" t="s">
        <v>498</v>
      </c>
      <c r="O832" s="7">
        <v>2001</v>
      </c>
      <c r="P832" s="7">
        <v>2002</v>
      </c>
      <c r="Q832" s="70">
        <v>300</v>
      </c>
      <c r="R832" s="7">
        <v>10</v>
      </c>
      <c r="S832" s="7">
        <v>1</v>
      </c>
      <c r="T832" s="77">
        <v>310</v>
      </c>
      <c r="U832" s="77">
        <v>172</v>
      </c>
      <c r="V832" s="119" t="s">
        <v>95</v>
      </c>
      <c r="W832" s="7">
        <v>77</v>
      </c>
      <c r="X832" s="7">
        <v>1</v>
      </c>
      <c r="Y832" s="7" t="s">
        <v>266</v>
      </c>
      <c r="Z832" s="7">
        <v>1999</v>
      </c>
      <c r="AA832" s="7">
        <v>2000</v>
      </c>
      <c r="AB832" s="70">
        <v>195</v>
      </c>
      <c r="AC832" s="7">
        <v>10</v>
      </c>
      <c r="AD832" s="7">
        <v>1</v>
      </c>
      <c r="AE832" s="77">
        <v>2701</v>
      </c>
      <c r="AF832" s="77">
        <v>1938</v>
      </c>
      <c r="AG832" s="127">
        <f t="shared" si="12"/>
        <v>0.58223755119637854</v>
      </c>
    </row>
    <row r="833" spans="1:33" x14ac:dyDescent="0.3">
      <c r="A833" s="7">
        <v>404</v>
      </c>
      <c r="B833" s="7">
        <v>1</v>
      </c>
      <c r="C833" s="7" t="s">
        <v>519</v>
      </c>
      <c r="D833" s="7">
        <v>2015</v>
      </c>
      <c r="E833" s="10">
        <v>2017</v>
      </c>
      <c r="F833" s="70">
        <v>1850.54</v>
      </c>
      <c r="G833" s="10">
        <v>10</v>
      </c>
      <c r="H833" s="7">
        <v>1</v>
      </c>
      <c r="I833" s="67">
        <v>130</v>
      </c>
      <c r="J833" s="67">
        <v>25</v>
      </c>
      <c r="K833" s="119" t="s">
        <v>95</v>
      </c>
      <c r="L833" s="7">
        <v>2805</v>
      </c>
      <c r="M833" s="7">
        <v>1</v>
      </c>
      <c r="N833" s="7" t="s">
        <v>589</v>
      </c>
      <c r="O833" s="7">
        <v>2001</v>
      </c>
      <c r="P833" s="7">
        <v>2002</v>
      </c>
      <c r="Q833" s="70">
        <v>291.5</v>
      </c>
      <c r="R833" s="7">
        <v>10</v>
      </c>
      <c r="S833" s="7">
        <v>0</v>
      </c>
      <c r="T833" s="77">
        <v>496</v>
      </c>
      <c r="U833" s="77">
        <v>689</v>
      </c>
      <c r="V833" s="119" t="s">
        <v>95</v>
      </c>
      <c r="W833" s="7">
        <v>738</v>
      </c>
      <c r="X833" s="7">
        <v>1</v>
      </c>
      <c r="Y833" s="7" t="s">
        <v>232</v>
      </c>
      <c r="Z833" s="68">
        <v>2009</v>
      </c>
      <c r="AA833" s="68">
        <v>2011</v>
      </c>
      <c r="AB833" s="66">
        <v>500</v>
      </c>
      <c r="AC833" s="68">
        <v>5</v>
      </c>
      <c r="AD833" s="67">
        <v>1</v>
      </c>
      <c r="AE833" s="67">
        <v>399</v>
      </c>
      <c r="AF833" s="67">
        <v>287</v>
      </c>
      <c r="AG833" s="127">
        <f t="shared" si="12"/>
        <v>0.58163265306122447</v>
      </c>
    </row>
    <row r="834" spans="1:33" x14ac:dyDescent="0.3">
      <c r="A834" s="7">
        <v>409</v>
      </c>
      <c r="B834" s="7">
        <v>1</v>
      </c>
      <c r="C834" s="7" t="s">
        <v>492</v>
      </c>
      <c r="D834" s="7">
        <v>1998</v>
      </c>
      <c r="E834" s="7">
        <v>1999</v>
      </c>
      <c r="F834" s="70">
        <v>350</v>
      </c>
      <c r="G834" s="7">
        <v>10</v>
      </c>
      <c r="H834" s="7">
        <v>0</v>
      </c>
      <c r="I834" s="77">
        <v>429</v>
      </c>
      <c r="J834" s="77">
        <v>520</v>
      </c>
      <c r="K834" s="119" t="s">
        <v>95</v>
      </c>
      <c r="L834" s="7">
        <v>2853</v>
      </c>
      <c r="M834" s="7">
        <v>1</v>
      </c>
      <c r="N834" s="7" t="s">
        <v>904</v>
      </c>
      <c r="O834" s="7">
        <v>2001</v>
      </c>
      <c r="P834" s="7">
        <v>2002</v>
      </c>
      <c r="Q834" s="70">
        <v>415</v>
      </c>
      <c r="R834" s="7">
        <v>5</v>
      </c>
      <c r="S834" s="7">
        <v>1</v>
      </c>
      <c r="T834" s="77">
        <v>858</v>
      </c>
      <c r="U834" s="77">
        <v>498</v>
      </c>
      <c r="V834" s="119" t="s">
        <v>95</v>
      </c>
      <c r="W834" s="7">
        <v>595</v>
      </c>
      <c r="X834" s="7">
        <v>1</v>
      </c>
      <c r="Y834" s="7" t="s">
        <v>391</v>
      </c>
      <c r="Z834" s="68">
        <v>2007</v>
      </c>
      <c r="AA834" s="73">
        <v>2008</v>
      </c>
      <c r="AB834" s="66">
        <v>100</v>
      </c>
      <c r="AC834" s="7">
        <v>5</v>
      </c>
      <c r="AD834" s="67">
        <v>1</v>
      </c>
      <c r="AE834" s="67">
        <v>1572</v>
      </c>
      <c r="AF834" s="77">
        <v>1131</v>
      </c>
      <c r="AG834" s="127">
        <f t="shared" si="12"/>
        <v>0.58157602663706998</v>
      </c>
    </row>
    <row r="835" spans="1:33" x14ac:dyDescent="0.3">
      <c r="A835" s="7">
        <v>409</v>
      </c>
      <c r="B835" s="7">
        <v>1</v>
      </c>
      <c r="C835" s="7" t="s">
        <v>492</v>
      </c>
      <c r="D835" s="7">
        <v>2000</v>
      </c>
      <c r="E835" s="7">
        <v>2001</v>
      </c>
      <c r="F835" s="70">
        <v>415</v>
      </c>
      <c r="G835" s="7">
        <v>10</v>
      </c>
      <c r="H835" s="7">
        <v>1</v>
      </c>
      <c r="I835" s="77">
        <v>573</v>
      </c>
      <c r="J835" s="77">
        <v>317</v>
      </c>
      <c r="K835" s="119" t="s">
        <v>95</v>
      </c>
      <c r="L835" s="7">
        <v>2854</v>
      </c>
      <c r="M835" s="7">
        <v>1</v>
      </c>
      <c r="N835" s="7" t="s">
        <v>590</v>
      </c>
      <c r="O835" s="7">
        <v>2001</v>
      </c>
      <c r="P835" s="7">
        <v>2002</v>
      </c>
      <c r="Q835" s="70">
        <v>400</v>
      </c>
      <c r="R835" s="7">
        <v>10</v>
      </c>
      <c r="S835" s="7">
        <v>1</v>
      </c>
      <c r="T835" s="77">
        <v>693</v>
      </c>
      <c r="U835" s="77">
        <v>283</v>
      </c>
      <c r="V835" s="119" t="s">
        <v>95</v>
      </c>
      <c r="W835" s="7">
        <v>775</v>
      </c>
      <c r="X835" s="7">
        <v>1</v>
      </c>
      <c r="Y835" s="7" t="s">
        <v>459</v>
      </c>
      <c r="Z835" s="7">
        <v>1997</v>
      </c>
      <c r="AA835" s="7">
        <v>1998</v>
      </c>
      <c r="AB835" s="70">
        <v>200</v>
      </c>
      <c r="AC835" s="7">
        <v>10</v>
      </c>
      <c r="AD835" s="7">
        <v>1</v>
      </c>
      <c r="AE835" s="77">
        <v>543</v>
      </c>
      <c r="AF835" s="77">
        <v>391</v>
      </c>
      <c r="AG835" s="127">
        <f t="shared" si="12"/>
        <v>0.5813704496788008</v>
      </c>
    </row>
    <row r="836" spans="1:33" x14ac:dyDescent="0.3">
      <c r="A836" s="7">
        <v>409</v>
      </c>
      <c r="B836" s="7">
        <v>1</v>
      </c>
      <c r="C836" s="7" t="s">
        <v>492</v>
      </c>
      <c r="D836" s="7">
        <v>2005</v>
      </c>
      <c r="E836" s="7">
        <v>2006</v>
      </c>
      <c r="F836" s="70">
        <v>708.12</v>
      </c>
      <c r="G836" s="7">
        <v>10</v>
      </c>
      <c r="H836" s="10">
        <v>1</v>
      </c>
      <c r="I836" s="67">
        <v>426</v>
      </c>
      <c r="J836" s="67">
        <v>125</v>
      </c>
      <c r="K836" s="119" t="s">
        <v>95</v>
      </c>
      <c r="L836" s="7">
        <v>2859</v>
      </c>
      <c r="M836" s="7">
        <v>1</v>
      </c>
      <c r="N836" s="7" t="s">
        <v>591</v>
      </c>
      <c r="O836" s="7">
        <v>2001</v>
      </c>
      <c r="P836" s="7">
        <v>2002</v>
      </c>
      <c r="Q836" s="70">
        <v>597</v>
      </c>
      <c r="R836" s="7">
        <v>5</v>
      </c>
      <c r="S836" s="7">
        <v>0</v>
      </c>
      <c r="T836" s="77">
        <v>889</v>
      </c>
      <c r="U836" s="77">
        <v>1232</v>
      </c>
      <c r="V836" s="119" t="s">
        <v>95</v>
      </c>
      <c r="W836" s="7">
        <v>238</v>
      </c>
      <c r="X836" s="7">
        <v>1</v>
      </c>
      <c r="Y836" s="7" t="s">
        <v>417</v>
      </c>
      <c r="Z836" s="7">
        <v>2003</v>
      </c>
      <c r="AA836" s="7">
        <v>2004</v>
      </c>
      <c r="AB836" s="70">
        <v>300</v>
      </c>
      <c r="AC836" s="7">
        <v>5</v>
      </c>
      <c r="AD836" s="7">
        <v>1</v>
      </c>
      <c r="AE836" s="77">
        <v>262</v>
      </c>
      <c r="AF836" s="77">
        <v>189</v>
      </c>
      <c r="AG836" s="127">
        <f t="shared" ref="AG836:AG899" si="13">AE836/(AE836+AF836)</f>
        <v>0.58093126385809313</v>
      </c>
    </row>
    <row r="837" spans="1:33" x14ac:dyDescent="0.3">
      <c r="A837" s="7">
        <v>411</v>
      </c>
      <c r="B837" s="7">
        <v>1</v>
      </c>
      <c r="C837" s="7" t="s">
        <v>380</v>
      </c>
      <c r="D837" s="7">
        <v>1994</v>
      </c>
      <c r="E837" s="7">
        <v>1995</v>
      </c>
      <c r="F837" s="70">
        <v>555</v>
      </c>
      <c r="G837" s="7">
        <v>5</v>
      </c>
      <c r="H837" s="7">
        <v>1</v>
      </c>
      <c r="I837" s="77">
        <v>454</v>
      </c>
      <c r="J837" s="77">
        <v>197</v>
      </c>
      <c r="K837" s="119" t="s">
        <v>95</v>
      </c>
      <c r="L837" s="7">
        <v>2887</v>
      </c>
      <c r="M837" s="7">
        <v>1</v>
      </c>
      <c r="N837" s="7" t="s">
        <v>592</v>
      </c>
      <c r="O837" s="7">
        <v>2001</v>
      </c>
      <c r="P837" s="7">
        <v>2002</v>
      </c>
      <c r="Q837" s="70">
        <v>250</v>
      </c>
      <c r="R837" s="7">
        <v>10</v>
      </c>
      <c r="S837" s="7">
        <v>1</v>
      </c>
      <c r="T837" s="77">
        <v>739</v>
      </c>
      <c r="U837" s="77">
        <v>499</v>
      </c>
      <c r="V837" s="119" t="s">
        <v>95</v>
      </c>
      <c r="W837" s="7">
        <v>595</v>
      </c>
      <c r="X837" s="7">
        <v>1</v>
      </c>
      <c r="Y837" s="7" t="s">
        <v>391</v>
      </c>
      <c r="Z837" s="7">
        <v>1994</v>
      </c>
      <c r="AA837" s="7">
        <v>1995</v>
      </c>
      <c r="AB837" s="70">
        <v>439</v>
      </c>
      <c r="AC837" s="7">
        <v>3</v>
      </c>
      <c r="AD837" s="7">
        <v>1</v>
      </c>
      <c r="AE837" s="77">
        <v>1494</v>
      </c>
      <c r="AF837" s="77">
        <v>1078</v>
      </c>
      <c r="AG837" s="127">
        <f t="shared" si="13"/>
        <v>0.58087091757387244</v>
      </c>
    </row>
    <row r="838" spans="1:33" x14ac:dyDescent="0.3">
      <c r="A838" s="7">
        <v>411</v>
      </c>
      <c r="B838" s="7">
        <v>1</v>
      </c>
      <c r="C838" s="7" t="s">
        <v>380</v>
      </c>
      <c r="D838" s="7">
        <v>1998</v>
      </c>
      <c r="E838" s="7">
        <v>2000</v>
      </c>
      <c r="F838" s="70">
        <v>452.27</v>
      </c>
      <c r="G838" s="7">
        <v>5</v>
      </c>
      <c r="H838" s="7">
        <v>1</v>
      </c>
      <c r="I838" s="77">
        <v>482</v>
      </c>
      <c r="J838" s="77">
        <v>223</v>
      </c>
      <c r="K838" s="119" t="s">
        <v>95</v>
      </c>
      <c r="L838" s="7">
        <v>2888</v>
      </c>
      <c r="M838" s="7">
        <v>1</v>
      </c>
      <c r="N838" s="7" t="s">
        <v>593</v>
      </c>
      <c r="O838" s="7">
        <v>2001</v>
      </c>
      <c r="P838" s="7">
        <v>2002</v>
      </c>
      <c r="Q838" s="70">
        <v>126</v>
      </c>
      <c r="R838" s="7">
        <v>10</v>
      </c>
      <c r="S838" s="7">
        <v>1</v>
      </c>
      <c r="T838" s="77">
        <v>456</v>
      </c>
      <c r="U838" s="77">
        <v>115</v>
      </c>
      <c r="V838" s="119" t="s">
        <v>95</v>
      </c>
      <c r="W838" s="7">
        <v>777</v>
      </c>
      <c r="X838" s="7">
        <v>1</v>
      </c>
      <c r="Y838" s="7" t="s">
        <v>301</v>
      </c>
      <c r="Z838" s="7">
        <v>1997</v>
      </c>
      <c r="AA838" s="7">
        <v>1998</v>
      </c>
      <c r="AB838" s="70">
        <v>315</v>
      </c>
      <c r="AC838" s="7">
        <v>5</v>
      </c>
      <c r="AD838" s="7">
        <v>1</v>
      </c>
      <c r="AE838" s="77">
        <v>561</v>
      </c>
      <c r="AF838" s="77">
        <v>405</v>
      </c>
      <c r="AG838" s="127">
        <f t="shared" si="13"/>
        <v>0.58074534161490687</v>
      </c>
    </row>
    <row r="839" spans="1:33" x14ac:dyDescent="0.3">
      <c r="A839" s="7">
        <v>411</v>
      </c>
      <c r="B839" s="7">
        <v>1</v>
      </c>
      <c r="C839" s="7" t="s">
        <v>380</v>
      </c>
      <c r="D839" s="7">
        <v>2001</v>
      </c>
      <c r="E839" s="7">
        <v>2002</v>
      </c>
      <c r="F839" s="70">
        <v>325.22000000000003</v>
      </c>
      <c r="G839" s="7">
        <v>10</v>
      </c>
      <c r="H839" s="7">
        <v>1</v>
      </c>
      <c r="I839" s="77">
        <v>199</v>
      </c>
      <c r="J839" s="77">
        <v>125</v>
      </c>
      <c r="K839" s="119" t="s">
        <v>95</v>
      </c>
      <c r="L839" s="7">
        <v>2889</v>
      </c>
      <c r="M839" s="7">
        <v>1</v>
      </c>
      <c r="N839" s="7" t="s">
        <v>532</v>
      </c>
      <c r="O839" s="7">
        <v>2001</v>
      </c>
      <c r="P839" s="7">
        <v>2002</v>
      </c>
      <c r="Q839" s="70">
        <v>315</v>
      </c>
      <c r="R839" s="7">
        <v>5</v>
      </c>
      <c r="S839" s="7">
        <v>0</v>
      </c>
      <c r="T839" s="77">
        <v>428</v>
      </c>
      <c r="U839" s="77">
        <v>541</v>
      </c>
      <c r="V839" s="119" t="s">
        <v>95</v>
      </c>
      <c r="W839" s="7">
        <v>846</v>
      </c>
      <c r="X839" s="7">
        <v>1</v>
      </c>
      <c r="Y839" s="7" t="s">
        <v>657</v>
      </c>
      <c r="Z839" s="7">
        <v>2013</v>
      </c>
      <c r="AA839" s="7">
        <v>2014</v>
      </c>
      <c r="AB839" s="7">
        <v>333</v>
      </c>
      <c r="AC839" s="7">
        <v>9</v>
      </c>
      <c r="AD839" s="7">
        <v>1</v>
      </c>
      <c r="AE839" s="77">
        <v>749</v>
      </c>
      <c r="AF839" s="77">
        <v>541</v>
      </c>
      <c r="AG839" s="127">
        <f t="shared" si="13"/>
        <v>0.58062015503875974</v>
      </c>
    </row>
    <row r="840" spans="1:33" x14ac:dyDescent="0.3">
      <c r="A840" s="7">
        <v>411</v>
      </c>
      <c r="B840" s="7">
        <v>1</v>
      </c>
      <c r="C840" s="7" t="s">
        <v>380</v>
      </c>
      <c r="D840" s="7">
        <v>2003</v>
      </c>
      <c r="E840" s="7">
        <v>2004</v>
      </c>
      <c r="F840" s="70">
        <v>226.25</v>
      </c>
      <c r="G840" s="7">
        <v>5</v>
      </c>
      <c r="H840" s="7">
        <v>1</v>
      </c>
      <c r="I840" s="77">
        <v>123</v>
      </c>
      <c r="J840" s="77">
        <v>52</v>
      </c>
      <c r="K840" s="119" t="s">
        <v>95</v>
      </c>
      <c r="L840" s="7">
        <v>2895</v>
      </c>
      <c r="M840" s="7">
        <v>1</v>
      </c>
      <c r="N840" s="7" t="s">
        <v>594</v>
      </c>
      <c r="O840" s="7">
        <v>2001</v>
      </c>
      <c r="P840" s="7">
        <v>2002</v>
      </c>
      <c r="Q840" s="70">
        <v>50</v>
      </c>
      <c r="R840" s="7">
        <v>10</v>
      </c>
      <c r="S840" s="7">
        <v>1</v>
      </c>
      <c r="T840" s="77">
        <v>1701</v>
      </c>
      <c r="U840" s="77">
        <v>1062</v>
      </c>
      <c r="V840" s="119" t="s">
        <v>95</v>
      </c>
      <c r="W840" s="7">
        <v>820</v>
      </c>
      <c r="X840" s="7">
        <v>1</v>
      </c>
      <c r="Y840" s="7" t="s">
        <v>353</v>
      </c>
      <c r="Z840" s="7">
        <v>2004</v>
      </c>
      <c r="AA840" s="7">
        <v>2005</v>
      </c>
      <c r="AB840" s="70">
        <v>800</v>
      </c>
      <c r="AC840" s="7">
        <v>10</v>
      </c>
      <c r="AD840" s="7">
        <v>1</v>
      </c>
      <c r="AE840" s="77">
        <v>952</v>
      </c>
      <c r="AF840" s="77">
        <v>688</v>
      </c>
      <c r="AG840" s="127">
        <f t="shared" si="13"/>
        <v>0.58048780487804874</v>
      </c>
    </row>
    <row r="841" spans="1:33" x14ac:dyDescent="0.3">
      <c r="A841" s="7">
        <v>411</v>
      </c>
      <c r="B841" s="7">
        <v>1</v>
      </c>
      <c r="C841" s="7" t="s">
        <v>380</v>
      </c>
      <c r="D841" s="68">
        <v>2007</v>
      </c>
      <c r="E841" s="73">
        <v>2008</v>
      </c>
      <c r="F841" s="66">
        <v>648.97</v>
      </c>
      <c r="G841" s="7">
        <v>10</v>
      </c>
      <c r="H841" s="67">
        <v>1</v>
      </c>
      <c r="I841" s="67">
        <v>186</v>
      </c>
      <c r="J841" s="77">
        <v>65</v>
      </c>
      <c r="K841" s="119" t="s">
        <v>95</v>
      </c>
      <c r="L841" s="7">
        <v>6</v>
      </c>
      <c r="M841" s="7">
        <v>3</v>
      </c>
      <c r="N841" s="7" t="s">
        <v>596</v>
      </c>
      <c r="O841" s="7">
        <v>2002</v>
      </c>
      <c r="P841" s="7">
        <v>2003</v>
      </c>
      <c r="Q841" s="70">
        <f>632.01-217.01</f>
        <v>415</v>
      </c>
      <c r="R841" s="7">
        <v>10</v>
      </c>
      <c r="S841" s="7">
        <v>0</v>
      </c>
      <c r="T841" s="77">
        <v>4018</v>
      </c>
      <c r="U841" s="77">
        <v>4296</v>
      </c>
      <c r="V841" s="119" t="s">
        <v>95</v>
      </c>
      <c r="W841" s="7">
        <v>417</v>
      </c>
      <c r="X841" s="7">
        <v>1</v>
      </c>
      <c r="Y841" s="7" t="s">
        <v>226</v>
      </c>
      <c r="Z841" s="7">
        <v>1997</v>
      </c>
      <c r="AA841" s="7">
        <v>1998</v>
      </c>
      <c r="AB841" s="70">
        <v>315</v>
      </c>
      <c r="AC841" s="7">
        <v>5</v>
      </c>
      <c r="AD841" s="7">
        <v>1</v>
      </c>
      <c r="AE841" s="77">
        <v>660</v>
      </c>
      <c r="AF841" s="77">
        <v>477</v>
      </c>
      <c r="AG841" s="127">
        <f t="shared" si="13"/>
        <v>0.58047493403693928</v>
      </c>
    </row>
    <row r="842" spans="1:33" x14ac:dyDescent="0.3">
      <c r="A842" s="7">
        <v>411</v>
      </c>
      <c r="B842" s="7">
        <v>1</v>
      </c>
      <c r="C842" s="7" t="s">
        <v>380</v>
      </c>
      <c r="D842" s="68">
        <v>2007</v>
      </c>
      <c r="E842" s="73">
        <v>2008</v>
      </c>
      <c r="F842" s="66">
        <v>276.2</v>
      </c>
      <c r="G842" s="7">
        <v>10</v>
      </c>
      <c r="H842" s="67">
        <v>1</v>
      </c>
      <c r="I842" s="67">
        <v>172</v>
      </c>
      <c r="J842" s="77">
        <v>77</v>
      </c>
      <c r="K842" s="119" t="s">
        <v>95</v>
      </c>
      <c r="L842" s="7">
        <v>6</v>
      </c>
      <c r="M842" s="7">
        <v>3</v>
      </c>
      <c r="N842" s="7" t="s">
        <v>596</v>
      </c>
      <c r="O842" s="7">
        <v>2002</v>
      </c>
      <c r="P842" s="7">
        <v>2003</v>
      </c>
      <c r="Q842" s="70">
        <v>205.37</v>
      </c>
      <c r="R842" s="7">
        <v>10</v>
      </c>
      <c r="S842" s="7">
        <v>0</v>
      </c>
      <c r="T842" s="77">
        <v>3675</v>
      </c>
      <c r="U842" s="77">
        <v>4612</v>
      </c>
      <c r="V842" s="119" t="s">
        <v>95</v>
      </c>
      <c r="W842" s="7">
        <v>769</v>
      </c>
      <c r="X842" s="7">
        <v>1</v>
      </c>
      <c r="Y842" s="7" t="s">
        <v>300</v>
      </c>
      <c r="Z842" s="7">
        <v>2005</v>
      </c>
      <c r="AA842" s="7">
        <v>2006</v>
      </c>
      <c r="AB842" s="70">
        <v>385</v>
      </c>
      <c r="AC842" s="7">
        <v>10</v>
      </c>
      <c r="AD842" s="10">
        <v>1</v>
      </c>
      <c r="AE842" s="67">
        <v>1294</v>
      </c>
      <c r="AF842" s="67">
        <v>936</v>
      </c>
      <c r="AG842" s="127">
        <f t="shared" si="13"/>
        <v>0.58026905829596409</v>
      </c>
    </row>
    <row r="843" spans="1:33" x14ac:dyDescent="0.3">
      <c r="A843" s="7">
        <v>413</v>
      </c>
      <c r="B843" s="7">
        <v>1</v>
      </c>
      <c r="C843" s="7" t="s">
        <v>253</v>
      </c>
      <c r="D843" s="7">
        <v>1991</v>
      </c>
      <c r="E843" s="7">
        <v>1993</v>
      </c>
      <c r="F843" s="70">
        <v>200</v>
      </c>
      <c r="G843" s="7">
        <v>5</v>
      </c>
      <c r="H843" s="7">
        <v>0</v>
      </c>
      <c r="I843" s="77" t="s">
        <v>763</v>
      </c>
      <c r="J843" s="77" t="s">
        <v>763</v>
      </c>
      <c r="K843" s="119" t="s">
        <v>95</v>
      </c>
      <c r="L843" s="7">
        <v>11</v>
      </c>
      <c r="M843" s="7">
        <v>1</v>
      </c>
      <c r="N843" s="7" t="s">
        <v>311</v>
      </c>
      <c r="O843" s="7">
        <v>2002</v>
      </c>
      <c r="P843" s="7">
        <v>2003</v>
      </c>
      <c r="Q843" s="70">
        <v>465</v>
      </c>
      <c r="R843" s="7">
        <v>5</v>
      </c>
      <c r="S843" s="7">
        <v>1</v>
      </c>
      <c r="T843" s="77">
        <v>51260</v>
      </c>
      <c r="U843" s="77">
        <v>42744</v>
      </c>
      <c r="V843" s="119" t="s">
        <v>95</v>
      </c>
      <c r="W843" s="7">
        <v>282</v>
      </c>
      <c r="X843" s="7">
        <v>1</v>
      </c>
      <c r="Y843" s="7" t="s">
        <v>610</v>
      </c>
      <c r="Z843" s="7">
        <v>2003</v>
      </c>
      <c r="AA843" s="7">
        <v>2004</v>
      </c>
      <c r="AB843" s="70">
        <v>400</v>
      </c>
      <c r="AC843" s="7">
        <v>4</v>
      </c>
      <c r="AD843" s="7">
        <v>1</v>
      </c>
      <c r="AE843" s="77">
        <v>1497</v>
      </c>
      <c r="AF843" s="77">
        <v>1083</v>
      </c>
      <c r="AG843" s="127">
        <f t="shared" si="13"/>
        <v>0.58023255813953489</v>
      </c>
    </row>
    <row r="844" spans="1:33" x14ac:dyDescent="0.3">
      <c r="A844" s="7">
        <v>413</v>
      </c>
      <c r="B844" s="7">
        <v>1</v>
      </c>
      <c r="C844" s="7" t="s">
        <v>253</v>
      </c>
      <c r="D844" s="7">
        <v>1998</v>
      </c>
      <c r="E844" s="7">
        <v>1999</v>
      </c>
      <c r="F844" s="70">
        <v>445</v>
      </c>
      <c r="G844" s="7">
        <v>5</v>
      </c>
      <c r="H844" s="7">
        <v>1</v>
      </c>
      <c r="I844" s="77">
        <v>3139</v>
      </c>
      <c r="J844" s="77">
        <v>2508</v>
      </c>
      <c r="K844" s="119" t="s">
        <v>95</v>
      </c>
      <c r="L844" s="7">
        <v>11</v>
      </c>
      <c r="M844" s="7">
        <v>1</v>
      </c>
      <c r="N844" s="7" t="s">
        <v>311</v>
      </c>
      <c r="O844" s="7">
        <v>2002</v>
      </c>
      <c r="P844" s="7">
        <v>2003</v>
      </c>
      <c r="Q844" s="70">
        <v>88</v>
      </c>
      <c r="R844" s="7">
        <v>5</v>
      </c>
      <c r="S844" s="7">
        <v>1</v>
      </c>
      <c r="T844" s="77">
        <v>49958</v>
      </c>
      <c r="U844" s="77">
        <v>43343</v>
      </c>
      <c r="V844" s="119" t="s">
        <v>95</v>
      </c>
      <c r="W844" s="7">
        <v>2397</v>
      </c>
      <c r="X844" s="7">
        <v>1</v>
      </c>
      <c r="Y844" s="7" t="s">
        <v>974</v>
      </c>
      <c r="Z844" s="7">
        <v>2017</v>
      </c>
      <c r="AA844" s="7">
        <v>2018</v>
      </c>
      <c r="AB844" s="7">
        <v>100</v>
      </c>
      <c r="AC844" s="7">
        <v>10</v>
      </c>
      <c r="AD844" s="7">
        <v>1</v>
      </c>
      <c r="AE844" s="77">
        <v>680</v>
      </c>
      <c r="AF844" s="77">
        <v>492</v>
      </c>
      <c r="AG844" s="127">
        <f t="shared" si="13"/>
        <v>0.58020477815699656</v>
      </c>
    </row>
    <row r="845" spans="1:33" x14ac:dyDescent="0.3">
      <c r="A845" s="7">
        <v>413</v>
      </c>
      <c r="B845" s="7">
        <v>1</v>
      </c>
      <c r="C845" s="7" t="s">
        <v>253</v>
      </c>
      <c r="D845" s="7">
        <v>2003</v>
      </c>
      <c r="E845" s="7">
        <v>2004</v>
      </c>
      <c r="F845" s="70">
        <v>125</v>
      </c>
      <c r="G845" s="7">
        <v>5</v>
      </c>
      <c r="H845" s="7">
        <v>1</v>
      </c>
      <c r="I845" s="77">
        <v>1595</v>
      </c>
      <c r="J845" s="77">
        <v>1131</v>
      </c>
      <c r="K845" s="119" t="s">
        <v>95</v>
      </c>
      <c r="L845" s="7">
        <v>11</v>
      </c>
      <c r="M845" s="7">
        <v>1</v>
      </c>
      <c r="N845" s="7" t="s">
        <v>311</v>
      </c>
      <c r="O845" s="7">
        <v>2002</v>
      </c>
      <c r="P845" s="7">
        <v>2003</v>
      </c>
      <c r="Q845" s="70">
        <v>70</v>
      </c>
      <c r="R845" s="7">
        <v>5</v>
      </c>
      <c r="S845" s="7">
        <v>0</v>
      </c>
      <c r="T845" s="77">
        <v>45157</v>
      </c>
      <c r="U845" s="77">
        <v>48092</v>
      </c>
      <c r="V845" s="119" t="s">
        <v>95</v>
      </c>
      <c r="W845" s="7">
        <v>728</v>
      </c>
      <c r="X845" s="7">
        <v>1</v>
      </c>
      <c r="Y845" s="7" t="s">
        <v>346</v>
      </c>
      <c r="Z845" s="7">
        <v>1997</v>
      </c>
      <c r="AA845" s="7">
        <v>1999</v>
      </c>
      <c r="AB845" s="70">
        <v>407.18</v>
      </c>
      <c r="AC845" s="7">
        <v>10</v>
      </c>
      <c r="AD845" s="7">
        <v>1</v>
      </c>
      <c r="AE845" s="77">
        <v>3375</v>
      </c>
      <c r="AF845" s="77">
        <v>2445</v>
      </c>
      <c r="AG845" s="127">
        <f t="shared" si="13"/>
        <v>0.57989690721649489</v>
      </c>
    </row>
    <row r="846" spans="1:33" x14ac:dyDescent="0.3">
      <c r="A846" s="7">
        <v>413</v>
      </c>
      <c r="B846" s="7">
        <v>1</v>
      </c>
      <c r="C846" s="7" t="s">
        <v>253</v>
      </c>
      <c r="D846" s="7">
        <v>2003</v>
      </c>
      <c r="E846" s="7">
        <v>2004</v>
      </c>
      <c r="F846" s="70">
        <v>75</v>
      </c>
      <c r="G846" s="7">
        <v>5</v>
      </c>
      <c r="H846" s="7">
        <v>1</v>
      </c>
      <c r="I846" s="77">
        <v>1481</v>
      </c>
      <c r="J846" s="77">
        <v>1238</v>
      </c>
      <c r="K846" s="119" t="s">
        <v>95</v>
      </c>
      <c r="L846" s="7">
        <v>11</v>
      </c>
      <c r="M846" s="7">
        <v>1</v>
      </c>
      <c r="N846" s="7" t="s">
        <v>311</v>
      </c>
      <c r="O846" s="7">
        <v>2002</v>
      </c>
      <c r="P846" s="7">
        <v>2003</v>
      </c>
      <c r="Q846" s="70">
        <v>40</v>
      </c>
      <c r="R846" s="7">
        <v>5</v>
      </c>
      <c r="S846" s="7">
        <v>0</v>
      </c>
      <c r="T846" s="77">
        <v>40955</v>
      </c>
      <c r="U846" s="77">
        <v>48649</v>
      </c>
      <c r="V846" s="119" t="s">
        <v>95</v>
      </c>
      <c r="W846" s="7">
        <v>2071</v>
      </c>
      <c r="X846" s="7">
        <v>1</v>
      </c>
      <c r="Y846" s="7" t="s">
        <v>682</v>
      </c>
      <c r="Z846" s="7">
        <v>2005</v>
      </c>
      <c r="AA846" s="7">
        <v>2006</v>
      </c>
      <c r="AB846" s="70">
        <v>319.49</v>
      </c>
      <c r="AC846" s="7">
        <v>10</v>
      </c>
      <c r="AD846" s="10">
        <v>1</v>
      </c>
      <c r="AE846" s="67">
        <v>855</v>
      </c>
      <c r="AF846" s="67">
        <v>620</v>
      </c>
      <c r="AG846" s="127">
        <f t="shared" si="13"/>
        <v>0.57966101694915251</v>
      </c>
    </row>
    <row r="847" spans="1:33" x14ac:dyDescent="0.3">
      <c r="A847" s="7">
        <v>413</v>
      </c>
      <c r="B847" s="7">
        <v>1</v>
      </c>
      <c r="C847" s="7" t="s">
        <v>253</v>
      </c>
      <c r="D847" s="68">
        <v>2007</v>
      </c>
      <c r="E847" s="73">
        <v>2008</v>
      </c>
      <c r="F847" s="66">
        <v>300</v>
      </c>
      <c r="G847" s="7">
        <v>5</v>
      </c>
      <c r="H847" s="67">
        <v>1</v>
      </c>
      <c r="I847" s="67">
        <v>1947</v>
      </c>
      <c r="J847" s="77">
        <v>1369</v>
      </c>
      <c r="K847" s="119" t="s">
        <v>95</v>
      </c>
      <c r="L847" s="7">
        <v>12</v>
      </c>
      <c r="M847" s="7">
        <v>1</v>
      </c>
      <c r="N847" s="7" t="s">
        <v>485</v>
      </c>
      <c r="O847" s="7">
        <v>2002</v>
      </c>
      <c r="P847" s="7">
        <v>2003</v>
      </c>
      <c r="Q847" s="70">
        <v>426.03</v>
      </c>
      <c r="R847" s="7">
        <v>10</v>
      </c>
      <c r="S847" s="7">
        <v>0</v>
      </c>
      <c r="T847" s="77">
        <v>5177</v>
      </c>
      <c r="U847" s="77">
        <v>8031</v>
      </c>
      <c r="V847" s="119" t="s">
        <v>95</v>
      </c>
      <c r="W847" s="7">
        <v>294</v>
      </c>
      <c r="X847" s="7">
        <v>1</v>
      </c>
      <c r="Y847" s="7" t="s">
        <v>251</v>
      </c>
      <c r="Z847" s="7">
        <v>1997</v>
      </c>
      <c r="AA847" s="7">
        <v>1998</v>
      </c>
      <c r="AB847" s="70">
        <v>315</v>
      </c>
      <c r="AC847" s="7">
        <v>5</v>
      </c>
      <c r="AD847" s="7">
        <v>1</v>
      </c>
      <c r="AE847" s="77">
        <v>317</v>
      </c>
      <c r="AF847" s="77">
        <v>230</v>
      </c>
      <c r="AG847" s="127">
        <f t="shared" si="13"/>
        <v>0.57952468007312619</v>
      </c>
    </row>
    <row r="848" spans="1:33" x14ac:dyDescent="0.3">
      <c r="A848" s="7">
        <v>413</v>
      </c>
      <c r="B848" s="7">
        <v>1</v>
      </c>
      <c r="C848" s="7" t="s">
        <v>253</v>
      </c>
      <c r="D848" s="68">
        <v>2007</v>
      </c>
      <c r="E848" s="73">
        <v>2008</v>
      </c>
      <c r="F848" s="66">
        <v>175</v>
      </c>
      <c r="G848" s="7">
        <v>5</v>
      </c>
      <c r="H848" s="67">
        <v>1</v>
      </c>
      <c r="I848" s="67">
        <v>1706</v>
      </c>
      <c r="J848" s="77">
        <v>1595</v>
      </c>
      <c r="K848" s="119" t="s">
        <v>95</v>
      </c>
      <c r="L848" s="7">
        <v>14</v>
      </c>
      <c r="M848" s="7">
        <v>1</v>
      </c>
      <c r="N848" s="7" t="s">
        <v>264</v>
      </c>
      <c r="O848" s="7">
        <v>2002</v>
      </c>
      <c r="P848" s="7">
        <v>2003</v>
      </c>
      <c r="Q848" s="70">
        <v>406.18</v>
      </c>
      <c r="R848" s="7">
        <v>9</v>
      </c>
      <c r="S848" s="7">
        <v>1</v>
      </c>
      <c r="T848" s="77">
        <v>4198</v>
      </c>
      <c r="U848" s="77">
        <v>2935</v>
      </c>
      <c r="V848" s="119" t="s">
        <v>95</v>
      </c>
      <c r="W848" s="7">
        <v>13</v>
      </c>
      <c r="X848" s="7">
        <v>1</v>
      </c>
      <c r="Y848" s="7" t="s">
        <v>466</v>
      </c>
      <c r="Z848" s="7">
        <v>2005</v>
      </c>
      <c r="AA848" s="7">
        <v>2006</v>
      </c>
      <c r="AB848" s="70">
        <f>879-65.11</f>
        <v>813.89</v>
      </c>
      <c r="AC848" s="7">
        <v>10</v>
      </c>
      <c r="AD848" s="10">
        <v>1</v>
      </c>
      <c r="AE848" s="67">
        <v>2485</v>
      </c>
      <c r="AF848" s="67">
        <v>1803</v>
      </c>
      <c r="AG848" s="127">
        <f t="shared" si="13"/>
        <v>0.57952425373134331</v>
      </c>
    </row>
    <row r="849" spans="1:33" x14ac:dyDescent="0.3">
      <c r="A849" s="7">
        <v>413</v>
      </c>
      <c r="B849" s="7">
        <v>1</v>
      </c>
      <c r="C849" s="7" t="s">
        <v>253</v>
      </c>
      <c r="D849" s="7">
        <v>2011</v>
      </c>
      <c r="E849" s="7">
        <v>2012</v>
      </c>
      <c r="F849" s="7">
        <v>150</v>
      </c>
      <c r="G849" s="7">
        <v>6</v>
      </c>
      <c r="H849" s="7">
        <v>0</v>
      </c>
      <c r="I849" s="77">
        <v>1121</v>
      </c>
      <c r="J849" s="77">
        <v>1225</v>
      </c>
      <c r="K849" s="119" t="s">
        <v>95</v>
      </c>
      <c r="L849" s="7">
        <v>15</v>
      </c>
      <c r="M849" s="7">
        <v>1</v>
      </c>
      <c r="N849" s="7" t="s">
        <v>265</v>
      </c>
      <c r="O849" s="7">
        <v>2002</v>
      </c>
      <c r="P849" s="7">
        <v>2003</v>
      </c>
      <c r="Q849" s="70">
        <v>500</v>
      </c>
      <c r="R849" s="7">
        <v>10</v>
      </c>
      <c r="S849" s="7">
        <v>0</v>
      </c>
      <c r="T849" s="77">
        <v>2837</v>
      </c>
      <c r="U849" s="77">
        <v>3404</v>
      </c>
      <c r="V849" s="119" t="s">
        <v>95</v>
      </c>
      <c r="W849" s="7">
        <v>16</v>
      </c>
      <c r="X849" s="7">
        <v>1</v>
      </c>
      <c r="Y849" s="7" t="s">
        <v>235</v>
      </c>
      <c r="Z849" s="7">
        <v>2002</v>
      </c>
      <c r="AA849" s="7">
        <v>2003</v>
      </c>
      <c r="AB849" s="70">
        <v>90</v>
      </c>
      <c r="AC849" s="7">
        <v>10</v>
      </c>
      <c r="AD849" s="7">
        <v>1</v>
      </c>
      <c r="AE849" s="77">
        <v>2987</v>
      </c>
      <c r="AF849" s="77">
        <v>2168</v>
      </c>
      <c r="AG849" s="127">
        <f t="shared" si="13"/>
        <v>0.57943743937924341</v>
      </c>
    </row>
    <row r="850" spans="1:33" x14ac:dyDescent="0.3">
      <c r="A850" s="7">
        <v>413</v>
      </c>
      <c r="B850" s="7">
        <v>1</v>
      </c>
      <c r="C850" s="7" t="s">
        <v>253</v>
      </c>
      <c r="D850" s="7">
        <v>2011</v>
      </c>
      <c r="E850" s="7">
        <v>2013</v>
      </c>
      <c r="F850" s="7">
        <v>675</v>
      </c>
      <c r="G850" s="7">
        <v>5</v>
      </c>
      <c r="H850" s="7">
        <v>1</v>
      </c>
      <c r="I850" s="77">
        <v>1634</v>
      </c>
      <c r="J850" s="77">
        <v>715</v>
      </c>
      <c r="K850" s="119" t="s">
        <v>95</v>
      </c>
      <c r="L850" s="7">
        <v>16</v>
      </c>
      <c r="M850" s="7">
        <v>1</v>
      </c>
      <c r="N850" s="7" t="s">
        <v>235</v>
      </c>
      <c r="O850" s="7">
        <v>2002</v>
      </c>
      <c r="P850" s="7">
        <v>2003</v>
      </c>
      <c r="Q850" s="70">
        <v>420</v>
      </c>
      <c r="R850" s="7">
        <v>10</v>
      </c>
      <c r="S850" s="7">
        <v>1</v>
      </c>
      <c r="T850" s="77">
        <v>3149</v>
      </c>
      <c r="U850" s="77">
        <v>2063</v>
      </c>
      <c r="V850" s="119" t="s">
        <v>95</v>
      </c>
      <c r="W850" s="7">
        <v>881</v>
      </c>
      <c r="X850" s="7">
        <v>1</v>
      </c>
      <c r="Y850" s="7" t="s">
        <v>359</v>
      </c>
      <c r="Z850" s="7">
        <v>2001</v>
      </c>
      <c r="AA850" s="7">
        <v>2002</v>
      </c>
      <c r="AB850" s="70">
        <v>450</v>
      </c>
      <c r="AC850" s="7">
        <v>8</v>
      </c>
      <c r="AD850" s="7">
        <v>1</v>
      </c>
      <c r="AE850" s="77">
        <v>511</v>
      </c>
      <c r="AF850" s="77">
        <v>371</v>
      </c>
      <c r="AG850" s="127">
        <f t="shared" si="13"/>
        <v>0.57936507936507942</v>
      </c>
    </row>
    <row r="851" spans="1:33" x14ac:dyDescent="0.3">
      <c r="A851" s="7">
        <v>413</v>
      </c>
      <c r="B851" s="7">
        <v>1</v>
      </c>
      <c r="C851" s="7" t="s">
        <v>253</v>
      </c>
      <c r="D851" s="7">
        <v>2013</v>
      </c>
      <c r="E851" s="7">
        <v>2014</v>
      </c>
      <c r="F851" s="7">
        <v>150</v>
      </c>
      <c r="G851" s="7">
        <v>4</v>
      </c>
      <c r="H851" s="7">
        <v>0</v>
      </c>
      <c r="I851" s="77">
        <v>814</v>
      </c>
      <c r="J851" s="77">
        <v>836</v>
      </c>
      <c r="K851" s="119" t="s">
        <v>95</v>
      </c>
      <c r="L851" s="7">
        <v>16</v>
      </c>
      <c r="M851" s="7">
        <v>1</v>
      </c>
      <c r="N851" s="7" t="s">
        <v>235</v>
      </c>
      <c r="O851" s="7">
        <v>2002</v>
      </c>
      <c r="P851" s="7">
        <v>2003</v>
      </c>
      <c r="Q851" s="70">
        <v>90</v>
      </c>
      <c r="R851" s="7">
        <v>10</v>
      </c>
      <c r="S851" s="7">
        <v>1</v>
      </c>
      <c r="T851" s="77">
        <v>2987</v>
      </c>
      <c r="U851" s="77">
        <v>2168</v>
      </c>
      <c r="V851" s="119" t="s">
        <v>95</v>
      </c>
      <c r="W851" s="7">
        <v>818</v>
      </c>
      <c r="X851" s="7">
        <v>1</v>
      </c>
      <c r="Y851" s="7" t="s">
        <v>496</v>
      </c>
      <c r="Z851" s="7">
        <v>1999</v>
      </c>
      <c r="AA851" s="7">
        <v>2000</v>
      </c>
      <c r="AB851" s="70">
        <v>350</v>
      </c>
      <c r="AC851" s="7">
        <v>5</v>
      </c>
      <c r="AD851" s="7">
        <v>1</v>
      </c>
      <c r="AE851" s="77">
        <v>282</v>
      </c>
      <c r="AF851" s="77">
        <v>205</v>
      </c>
      <c r="AG851" s="127">
        <f t="shared" si="13"/>
        <v>0.57905544147843946</v>
      </c>
    </row>
    <row r="852" spans="1:33" x14ac:dyDescent="0.3">
      <c r="A852" s="7">
        <v>414</v>
      </c>
      <c r="B852" s="7">
        <v>1</v>
      </c>
      <c r="C852" s="7" t="s">
        <v>453</v>
      </c>
      <c r="D852" s="7">
        <v>1996</v>
      </c>
      <c r="E852" s="7">
        <v>1997</v>
      </c>
      <c r="F852" s="70">
        <v>250</v>
      </c>
      <c r="G852" s="7">
        <v>10</v>
      </c>
      <c r="H852" s="7">
        <v>0</v>
      </c>
      <c r="I852" s="77">
        <v>613</v>
      </c>
      <c r="J852" s="77">
        <v>758</v>
      </c>
      <c r="K852" s="119" t="s">
        <v>95</v>
      </c>
      <c r="L852" s="7">
        <v>77</v>
      </c>
      <c r="M852" s="7">
        <v>1</v>
      </c>
      <c r="N852" s="7" t="s">
        <v>266</v>
      </c>
      <c r="O852" s="7">
        <v>2002</v>
      </c>
      <c r="P852" s="7">
        <v>2003</v>
      </c>
      <c r="Q852" s="70">
        <v>350</v>
      </c>
      <c r="R852" s="7">
        <v>7</v>
      </c>
      <c r="S852" s="7">
        <v>1</v>
      </c>
      <c r="T852" s="77">
        <v>12037</v>
      </c>
      <c r="U852" s="77">
        <v>9213</v>
      </c>
      <c r="V852" s="119" t="s">
        <v>95</v>
      </c>
      <c r="W852" s="7">
        <v>118</v>
      </c>
      <c r="X852" s="7">
        <v>1</v>
      </c>
      <c r="Y852" s="7" t="s">
        <v>413</v>
      </c>
      <c r="Z852" s="68">
        <v>2012</v>
      </c>
      <c r="AA852" s="73">
        <v>2013</v>
      </c>
      <c r="AB852" s="66">
        <v>589.36</v>
      </c>
      <c r="AC852" s="7">
        <v>5</v>
      </c>
      <c r="AD852" s="7">
        <v>1</v>
      </c>
      <c r="AE852" s="67">
        <v>923</v>
      </c>
      <c r="AF852" s="67">
        <v>671</v>
      </c>
      <c r="AG852" s="127">
        <f t="shared" si="13"/>
        <v>0.5790464240903388</v>
      </c>
    </row>
    <row r="853" spans="1:33" x14ac:dyDescent="0.3">
      <c r="A853" s="7">
        <v>414</v>
      </c>
      <c r="B853" s="7">
        <v>1</v>
      </c>
      <c r="C853" s="7" t="s">
        <v>453</v>
      </c>
      <c r="D853" s="7">
        <v>1997</v>
      </c>
      <c r="E853" s="7">
        <v>1998</v>
      </c>
      <c r="F853" s="70">
        <v>185.41</v>
      </c>
      <c r="G853" s="7">
        <v>10</v>
      </c>
      <c r="H853" s="7">
        <v>1</v>
      </c>
      <c r="I853" s="77">
        <v>253</v>
      </c>
      <c r="J853" s="77">
        <v>186</v>
      </c>
      <c r="K853" s="119" t="s">
        <v>95</v>
      </c>
      <c r="L853" s="7">
        <v>93</v>
      </c>
      <c r="M853" s="7">
        <v>1</v>
      </c>
      <c r="N853" s="7" t="s">
        <v>268</v>
      </c>
      <c r="O853" s="7">
        <v>2002</v>
      </c>
      <c r="P853" s="7">
        <v>2003</v>
      </c>
      <c r="Q853" s="70">
        <v>300</v>
      </c>
      <c r="R853" s="7">
        <v>10</v>
      </c>
      <c r="S853" s="7">
        <v>0</v>
      </c>
      <c r="T853" s="77">
        <v>848</v>
      </c>
      <c r="U853" s="77">
        <v>863</v>
      </c>
      <c r="V853" s="119" t="s">
        <v>95</v>
      </c>
      <c r="W853" s="7">
        <v>534</v>
      </c>
      <c r="X853" s="7">
        <v>1</v>
      </c>
      <c r="Y853" s="7" t="s">
        <v>290</v>
      </c>
      <c r="Z853" s="7">
        <v>2001</v>
      </c>
      <c r="AA853" s="7">
        <v>2002</v>
      </c>
      <c r="AB853" s="70">
        <v>200</v>
      </c>
      <c r="AC853" s="7">
        <v>10</v>
      </c>
      <c r="AD853" s="7">
        <v>1</v>
      </c>
      <c r="AE853" s="77">
        <v>1107</v>
      </c>
      <c r="AF853" s="77">
        <v>807</v>
      </c>
      <c r="AG853" s="127">
        <f t="shared" si="13"/>
        <v>0.57836990595611282</v>
      </c>
    </row>
    <row r="854" spans="1:33" x14ac:dyDescent="0.3">
      <c r="A854" s="7">
        <v>414</v>
      </c>
      <c r="B854" s="7">
        <v>1</v>
      </c>
      <c r="C854" s="7" t="s">
        <v>453</v>
      </c>
      <c r="D854" s="7">
        <v>2001</v>
      </c>
      <c r="E854" s="7">
        <v>2002</v>
      </c>
      <c r="F854" s="70">
        <v>126</v>
      </c>
      <c r="G854" s="7">
        <v>10</v>
      </c>
      <c r="H854" s="7">
        <v>1</v>
      </c>
      <c r="I854" s="77">
        <v>325</v>
      </c>
      <c r="J854" s="77">
        <v>103</v>
      </c>
      <c r="K854" s="119" t="s">
        <v>95</v>
      </c>
      <c r="L854" s="7">
        <v>99</v>
      </c>
      <c r="M854" s="7">
        <v>1</v>
      </c>
      <c r="N854" s="7" t="s">
        <v>315</v>
      </c>
      <c r="O854" s="7">
        <v>2002</v>
      </c>
      <c r="P854" s="7">
        <v>2003</v>
      </c>
      <c r="Q854" s="70">
        <v>280</v>
      </c>
      <c r="R854" s="7">
        <v>5</v>
      </c>
      <c r="S854" s="7">
        <v>0</v>
      </c>
      <c r="T854" s="77">
        <v>951</v>
      </c>
      <c r="U854" s="77">
        <v>1094</v>
      </c>
      <c r="V854" s="119" t="s">
        <v>95</v>
      </c>
      <c r="W854" s="7">
        <v>245</v>
      </c>
      <c r="X854" s="7">
        <v>1</v>
      </c>
      <c r="Y854" s="7" t="s">
        <v>373</v>
      </c>
      <c r="Z854" s="7">
        <v>1994</v>
      </c>
      <c r="AA854" s="7">
        <v>1995</v>
      </c>
      <c r="AB854" s="70">
        <v>681</v>
      </c>
      <c r="AC854" s="7">
        <v>10</v>
      </c>
      <c r="AD854" s="7">
        <v>1</v>
      </c>
      <c r="AE854" s="77">
        <v>506</v>
      </c>
      <c r="AF854" s="77">
        <v>369</v>
      </c>
      <c r="AG854" s="127">
        <f t="shared" si="13"/>
        <v>0.57828571428571429</v>
      </c>
    </row>
    <row r="855" spans="1:33" x14ac:dyDescent="0.3">
      <c r="A855" s="7">
        <v>414</v>
      </c>
      <c r="B855" s="7">
        <v>1</v>
      </c>
      <c r="C855" s="7" t="s">
        <v>453</v>
      </c>
      <c r="D855" s="7">
        <v>2010</v>
      </c>
      <c r="E855" s="68">
        <v>2011</v>
      </c>
      <c r="F855" s="66">
        <v>573.70000000000005</v>
      </c>
      <c r="G855" s="68">
        <v>10</v>
      </c>
      <c r="H855" s="67">
        <v>1</v>
      </c>
      <c r="I855" s="67">
        <v>623</v>
      </c>
      <c r="J855" s="67">
        <v>564</v>
      </c>
      <c r="K855" s="119" t="s">
        <v>95</v>
      </c>
      <c r="L855" s="7">
        <v>100</v>
      </c>
      <c r="M855" s="7">
        <v>1</v>
      </c>
      <c r="N855" s="7" t="s">
        <v>316</v>
      </c>
      <c r="O855" s="7">
        <v>2002</v>
      </c>
      <c r="P855" s="7">
        <v>2003</v>
      </c>
      <c r="Q855" s="70">
        <v>126</v>
      </c>
      <c r="R855" s="7">
        <v>6</v>
      </c>
      <c r="S855" s="7">
        <v>0</v>
      </c>
      <c r="T855" s="77">
        <v>319</v>
      </c>
      <c r="U855" s="77">
        <v>377</v>
      </c>
      <c r="V855" s="119" t="s">
        <v>95</v>
      </c>
      <c r="W855" s="7">
        <v>721</v>
      </c>
      <c r="X855" s="7">
        <v>1</v>
      </c>
      <c r="Y855" s="7" t="s">
        <v>433</v>
      </c>
      <c r="Z855" s="7">
        <v>2011</v>
      </c>
      <c r="AA855" s="7">
        <v>2013</v>
      </c>
      <c r="AB855" s="70">
        <v>857</v>
      </c>
      <c r="AC855" s="7">
        <v>5</v>
      </c>
      <c r="AD855" s="7">
        <v>1</v>
      </c>
      <c r="AE855" s="67">
        <v>1829</v>
      </c>
      <c r="AF855" s="67">
        <v>1334</v>
      </c>
      <c r="AG855" s="127">
        <f t="shared" si="13"/>
        <v>0.57824849826114444</v>
      </c>
    </row>
    <row r="856" spans="1:33" x14ac:dyDescent="0.3">
      <c r="A856" s="7">
        <v>415</v>
      </c>
      <c r="B856" s="7">
        <v>1</v>
      </c>
      <c r="C856" s="7" t="s">
        <v>326</v>
      </c>
      <c r="D856" s="7">
        <v>1993</v>
      </c>
      <c r="E856" s="7">
        <v>1994</v>
      </c>
      <c r="F856" s="70">
        <v>315</v>
      </c>
      <c r="G856" s="7">
        <v>1</v>
      </c>
      <c r="H856" s="7">
        <v>1</v>
      </c>
      <c r="I856" s="77" t="s">
        <v>763</v>
      </c>
      <c r="J856" s="77" t="s">
        <v>763</v>
      </c>
      <c r="K856" s="119" t="s">
        <v>95</v>
      </c>
      <c r="L856" s="7">
        <v>108</v>
      </c>
      <c r="M856" s="7">
        <v>1</v>
      </c>
      <c r="N856" s="7" t="s">
        <v>597</v>
      </c>
      <c r="O856" s="7">
        <v>2002</v>
      </c>
      <c r="P856" s="7">
        <v>2003</v>
      </c>
      <c r="Q856" s="70">
        <v>530</v>
      </c>
      <c r="R856" s="7">
        <v>6</v>
      </c>
      <c r="S856" s="7">
        <v>0</v>
      </c>
      <c r="T856" s="77">
        <v>1270</v>
      </c>
      <c r="U856" s="77">
        <v>1721</v>
      </c>
      <c r="V856" s="119" t="s">
        <v>95</v>
      </c>
      <c r="W856" s="7">
        <v>256</v>
      </c>
      <c r="X856" s="7">
        <v>1</v>
      </c>
      <c r="Y856" s="7" t="s">
        <v>490</v>
      </c>
      <c r="Z856" s="7">
        <v>2000</v>
      </c>
      <c r="AA856" s="7">
        <v>2001</v>
      </c>
      <c r="AB856" s="70">
        <v>300</v>
      </c>
      <c r="AC856" s="7">
        <v>10</v>
      </c>
      <c r="AD856" s="7">
        <v>1</v>
      </c>
      <c r="AE856" s="77">
        <v>3301</v>
      </c>
      <c r="AF856" s="77">
        <v>2413</v>
      </c>
      <c r="AG856" s="127">
        <f t="shared" si="13"/>
        <v>0.57770388519425975</v>
      </c>
    </row>
    <row r="857" spans="1:33" x14ac:dyDescent="0.3">
      <c r="A857" s="7">
        <v>415</v>
      </c>
      <c r="B857" s="7">
        <v>1</v>
      </c>
      <c r="C857" s="7" t="s">
        <v>326</v>
      </c>
      <c r="D857" s="7">
        <v>1994</v>
      </c>
      <c r="E857" s="7">
        <v>1995</v>
      </c>
      <c r="F857" s="70">
        <v>331</v>
      </c>
      <c r="G857" s="7">
        <v>3</v>
      </c>
      <c r="H857" s="7">
        <v>0</v>
      </c>
      <c r="I857" s="77">
        <v>156</v>
      </c>
      <c r="J857" s="77">
        <v>207</v>
      </c>
      <c r="K857" s="119" t="s">
        <v>95</v>
      </c>
      <c r="L857" s="7">
        <v>108</v>
      </c>
      <c r="M857" s="7">
        <v>1</v>
      </c>
      <c r="N857" s="7" t="s">
        <v>597</v>
      </c>
      <c r="O857" s="7">
        <v>2002</v>
      </c>
      <c r="P857" s="7">
        <v>2003</v>
      </c>
      <c r="Q857" s="70">
        <v>125</v>
      </c>
      <c r="R857" s="7">
        <v>6</v>
      </c>
      <c r="S857" s="7">
        <v>0</v>
      </c>
      <c r="T857" s="77">
        <v>1077</v>
      </c>
      <c r="U857" s="77">
        <v>1877</v>
      </c>
      <c r="V857" s="119" t="s">
        <v>95</v>
      </c>
      <c r="W857" s="7">
        <v>717</v>
      </c>
      <c r="X857" s="7">
        <v>1</v>
      </c>
      <c r="Y857" s="7" t="s">
        <v>345</v>
      </c>
      <c r="Z857" s="7">
        <v>1995</v>
      </c>
      <c r="AA857" s="7">
        <v>1996</v>
      </c>
      <c r="AB857" s="70">
        <v>322</v>
      </c>
      <c r="AC857" s="7">
        <v>5</v>
      </c>
      <c r="AD857" s="7">
        <v>1</v>
      </c>
      <c r="AE857" s="77">
        <v>541</v>
      </c>
      <c r="AF857" s="77">
        <v>396</v>
      </c>
      <c r="AG857" s="127">
        <f t="shared" si="13"/>
        <v>0.57737459978655281</v>
      </c>
    </row>
    <row r="858" spans="1:33" x14ac:dyDescent="0.3">
      <c r="A858" s="7">
        <v>415</v>
      </c>
      <c r="B858" s="7">
        <v>1</v>
      </c>
      <c r="C858" s="7" t="s">
        <v>326</v>
      </c>
      <c r="D858" s="7">
        <v>1995</v>
      </c>
      <c r="E858" s="7">
        <v>1996</v>
      </c>
      <c r="F858" s="70">
        <v>315</v>
      </c>
      <c r="G858" s="7">
        <v>3</v>
      </c>
      <c r="H858" s="7">
        <v>1</v>
      </c>
      <c r="I858" s="77">
        <v>123</v>
      </c>
      <c r="J858" s="77">
        <v>112</v>
      </c>
      <c r="K858" s="119" t="s">
        <v>95</v>
      </c>
      <c r="L858" s="7">
        <v>108</v>
      </c>
      <c r="M858" s="7">
        <v>1</v>
      </c>
      <c r="N858" s="7" t="s">
        <v>597</v>
      </c>
      <c r="O858" s="7">
        <v>2002</v>
      </c>
      <c r="P858" s="7">
        <v>2003</v>
      </c>
      <c r="Q858" s="70">
        <v>100</v>
      </c>
      <c r="R858" s="7">
        <v>6</v>
      </c>
      <c r="S858" s="7">
        <v>0</v>
      </c>
      <c r="T858" s="77">
        <v>959</v>
      </c>
      <c r="U858" s="77">
        <v>1995</v>
      </c>
      <c r="V858" s="119" t="s">
        <v>95</v>
      </c>
      <c r="W858" s="7">
        <v>739</v>
      </c>
      <c r="X858" s="7">
        <v>1</v>
      </c>
      <c r="Y858" s="7" t="s">
        <v>400</v>
      </c>
      <c r="Z858" s="7">
        <v>2010</v>
      </c>
      <c r="AA858" s="10">
        <v>2011</v>
      </c>
      <c r="AB858" s="66">
        <v>425</v>
      </c>
      <c r="AC858" s="10">
        <v>6</v>
      </c>
      <c r="AD858" s="67">
        <v>1</v>
      </c>
      <c r="AE858" s="67">
        <v>1224</v>
      </c>
      <c r="AF858" s="67">
        <v>897</v>
      </c>
      <c r="AG858" s="127">
        <f t="shared" si="13"/>
        <v>0.57708628005657714</v>
      </c>
    </row>
    <row r="859" spans="1:33" x14ac:dyDescent="0.3">
      <c r="A859" s="7">
        <v>415</v>
      </c>
      <c r="B859" s="7">
        <v>1</v>
      </c>
      <c r="C859" s="7" t="s">
        <v>326</v>
      </c>
      <c r="D859" s="7">
        <v>1998</v>
      </c>
      <c r="E859" s="7">
        <v>1999</v>
      </c>
      <c r="F859" s="70">
        <v>507</v>
      </c>
      <c r="G859" s="7">
        <v>7</v>
      </c>
      <c r="H859" s="7">
        <v>0</v>
      </c>
      <c r="I859" s="77">
        <v>187</v>
      </c>
      <c r="J859" s="77">
        <v>230</v>
      </c>
      <c r="K859" s="119" t="s">
        <v>95</v>
      </c>
      <c r="L859" s="7">
        <v>116</v>
      </c>
      <c r="M859" s="7">
        <v>1</v>
      </c>
      <c r="N859" s="7" t="s">
        <v>598</v>
      </c>
      <c r="O859" s="7">
        <v>2002</v>
      </c>
      <c r="P859" s="7">
        <v>2003</v>
      </c>
      <c r="Q859" s="70">
        <v>126</v>
      </c>
      <c r="R859" s="7">
        <v>5</v>
      </c>
      <c r="S859" s="7">
        <v>0</v>
      </c>
      <c r="T859" s="77">
        <v>689</v>
      </c>
      <c r="U859" s="77">
        <v>1088</v>
      </c>
      <c r="V859" s="119" t="s">
        <v>95</v>
      </c>
      <c r="W859" s="7">
        <v>31</v>
      </c>
      <c r="X859" s="7">
        <v>1</v>
      </c>
      <c r="Y859" s="7" t="s">
        <v>468</v>
      </c>
      <c r="Z859" s="7">
        <v>2003</v>
      </c>
      <c r="AA859" s="7">
        <v>2004</v>
      </c>
      <c r="AB859" s="70">
        <v>200</v>
      </c>
      <c r="AC859" s="7">
        <v>5</v>
      </c>
      <c r="AD859" s="7">
        <v>1</v>
      </c>
      <c r="AE859" s="77">
        <v>3634</v>
      </c>
      <c r="AF859" s="77">
        <v>2664</v>
      </c>
      <c r="AG859" s="127">
        <f t="shared" si="13"/>
        <v>0.57700857415052398</v>
      </c>
    </row>
    <row r="860" spans="1:33" x14ac:dyDescent="0.3">
      <c r="A860" s="7">
        <v>415</v>
      </c>
      <c r="B860" s="7">
        <v>1</v>
      </c>
      <c r="C860" s="7" t="s">
        <v>326</v>
      </c>
      <c r="D860" s="7">
        <v>1999</v>
      </c>
      <c r="E860" s="7">
        <v>2000</v>
      </c>
      <c r="F860" s="70">
        <v>378.11</v>
      </c>
      <c r="G860" s="7">
        <v>5</v>
      </c>
      <c r="H860" s="7">
        <v>1</v>
      </c>
      <c r="I860" s="77">
        <v>170</v>
      </c>
      <c r="J860" s="77">
        <v>62</v>
      </c>
      <c r="K860" s="119" t="s">
        <v>95</v>
      </c>
      <c r="L860" s="7">
        <v>118</v>
      </c>
      <c r="M860" s="7">
        <v>1</v>
      </c>
      <c r="N860" s="7" t="s">
        <v>599</v>
      </c>
      <c r="O860" s="7">
        <v>2002</v>
      </c>
      <c r="P860" s="7">
        <v>2003</v>
      </c>
      <c r="Q860" s="70">
        <v>375</v>
      </c>
      <c r="R860" s="7">
        <v>5</v>
      </c>
      <c r="S860" s="7">
        <v>1</v>
      </c>
      <c r="T860" s="77">
        <v>1042</v>
      </c>
      <c r="U860" s="77">
        <v>772</v>
      </c>
      <c r="V860" s="119" t="s">
        <v>95</v>
      </c>
      <c r="W860" s="7">
        <v>625</v>
      </c>
      <c r="X860" s="7">
        <v>1</v>
      </c>
      <c r="Y860" s="7" t="s">
        <v>294</v>
      </c>
      <c r="Z860" s="7">
        <v>2000</v>
      </c>
      <c r="AA860" s="7">
        <v>2001</v>
      </c>
      <c r="AB860" s="70">
        <v>415</v>
      </c>
      <c r="AC860" s="7">
        <v>5</v>
      </c>
      <c r="AD860" s="7">
        <v>1</v>
      </c>
      <c r="AE860" s="77">
        <v>65385</v>
      </c>
      <c r="AF860" s="77">
        <v>48000</v>
      </c>
      <c r="AG860" s="127">
        <f t="shared" si="13"/>
        <v>0.57666357983860295</v>
      </c>
    </row>
    <row r="861" spans="1:33" x14ac:dyDescent="0.3">
      <c r="A861" s="7">
        <v>415</v>
      </c>
      <c r="B861" s="7">
        <v>1</v>
      </c>
      <c r="C861" s="7" t="s">
        <v>326</v>
      </c>
      <c r="D861" s="7">
        <v>2003</v>
      </c>
      <c r="E861" s="7">
        <v>2004</v>
      </c>
      <c r="F861" s="70">
        <v>615</v>
      </c>
      <c r="G861" s="7">
        <v>5</v>
      </c>
      <c r="H861" s="7">
        <v>1</v>
      </c>
      <c r="I861" s="77">
        <v>160</v>
      </c>
      <c r="J861" s="77">
        <v>49</v>
      </c>
      <c r="K861" s="119" t="s">
        <v>95</v>
      </c>
      <c r="L861" s="7">
        <v>129</v>
      </c>
      <c r="M861" s="7">
        <v>1</v>
      </c>
      <c r="N861" s="7" t="s">
        <v>242</v>
      </c>
      <c r="O861" s="7">
        <v>2002</v>
      </c>
      <c r="P861" s="7">
        <v>2003</v>
      </c>
      <c r="Q861" s="70">
        <v>500</v>
      </c>
      <c r="R861" s="7">
        <v>10</v>
      </c>
      <c r="S861" s="7">
        <v>1</v>
      </c>
      <c r="T861" s="77">
        <v>1695</v>
      </c>
      <c r="U861" s="77">
        <v>1448</v>
      </c>
      <c r="V861" s="119" t="s">
        <v>95</v>
      </c>
      <c r="W861" s="7">
        <v>241</v>
      </c>
      <c r="X861" s="7">
        <v>1</v>
      </c>
      <c r="Y861" s="7" t="s">
        <v>272</v>
      </c>
      <c r="Z861" s="7">
        <v>2002</v>
      </c>
      <c r="AA861" s="7">
        <v>2003</v>
      </c>
      <c r="AB861" s="70">
        <v>365</v>
      </c>
      <c r="AC861" s="7">
        <v>5</v>
      </c>
      <c r="AD861" s="7">
        <v>1</v>
      </c>
      <c r="AE861" s="77">
        <v>6227</v>
      </c>
      <c r="AF861" s="77">
        <v>4577</v>
      </c>
      <c r="AG861" s="127">
        <f t="shared" si="13"/>
        <v>0.57636060718252502</v>
      </c>
    </row>
    <row r="862" spans="1:33" x14ac:dyDescent="0.3">
      <c r="A862" s="7">
        <v>415</v>
      </c>
      <c r="B862" s="7">
        <v>1</v>
      </c>
      <c r="C862" s="7" t="s">
        <v>326</v>
      </c>
      <c r="D862" s="7">
        <v>2005</v>
      </c>
      <c r="E862" s="7">
        <v>2006</v>
      </c>
      <c r="F862" s="70">
        <v>1000</v>
      </c>
      <c r="G862" s="7">
        <v>10</v>
      </c>
      <c r="H862" s="10">
        <v>1</v>
      </c>
      <c r="I862" s="67">
        <v>134</v>
      </c>
      <c r="J862" s="67">
        <v>39</v>
      </c>
      <c r="K862" s="119" t="s">
        <v>95</v>
      </c>
      <c r="L862" s="7">
        <v>138</v>
      </c>
      <c r="M862" s="7">
        <v>1</v>
      </c>
      <c r="N862" s="7" t="s">
        <v>243</v>
      </c>
      <c r="O862" s="7">
        <v>2002</v>
      </c>
      <c r="P862" s="7">
        <v>2003</v>
      </c>
      <c r="Q862" s="70">
        <v>500</v>
      </c>
      <c r="R862" s="7">
        <v>7</v>
      </c>
      <c r="S862" s="7">
        <v>0</v>
      </c>
      <c r="T862" s="77">
        <v>3472</v>
      </c>
      <c r="U862" s="77">
        <v>4301</v>
      </c>
      <c r="V862" s="119" t="s">
        <v>95</v>
      </c>
      <c r="W862" s="7">
        <v>414</v>
      </c>
      <c r="X862" s="7">
        <v>1</v>
      </c>
      <c r="Y862" s="7" t="s">
        <v>453</v>
      </c>
      <c r="Z862" s="7">
        <v>1997</v>
      </c>
      <c r="AA862" s="7">
        <v>1998</v>
      </c>
      <c r="AB862" s="70">
        <v>185.41</v>
      </c>
      <c r="AC862" s="7">
        <v>10</v>
      </c>
      <c r="AD862" s="7">
        <v>1</v>
      </c>
      <c r="AE862" s="77">
        <v>253</v>
      </c>
      <c r="AF862" s="77">
        <v>186</v>
      </c>
      <c r="AG862" s="127">
        <f t="shared" si="13"/>
        <v>0.57630979498861046</v>
      </c>
    </row>
    <row r="863" spans="1:33" x14ac:dyDescent="0.3">
      <c r="A863" s="7">
        <v>415</v>
      </c>
      <c r="B863" s="7">
        <v>1</v>
      </c>
      <c r="C863" s="7" t="s">
        <v>326</v>
      </c>
      <c r="D863" s="7">
        <v>2008</v>
      </c>
      <c r="E863" s="7">
        <v>2009</v>
      </c>
      <c r="F863" s="70">
        <v>615</v>
      </c>
      <c r="G863" s="7">
        <v>10</v>
      </c>
      <c r="H863" s="7">
        <v>1</v>
      </c>
      <c r="I863" s="67">
        <v>308</v>
      </c>
      <c r="J863" s="67">
        <v>214</v>
      </c>
      <c r="K863" s="119" t="s">
        <v>95</v>
      </c>
      <c r="L863" s="7">
        <v>166</v>
      </c>
      <c r="M863" s="7">
        <v>1</v>
      </c>
      <c r="N863" s="7" t="s">
        <v>541</v>
      </c>
      <c r="O863" s="7">
        <v>2002</v>
      </c>
      <c r="P863" s="7">
        <v>2003</v>
      </c>
      <c r="Q863" s="70">
        <v>350</v>
      </c>
      <c r="R863" s="7">
        <v>4</v>
      </c>
      <c r="S863" s="7">
        <v>1</v>
      </c>
      <c r="T863" s="77">
        <v>1652</v>
      </c>
      <c r="U863" s="77">
        <v>1114</v>
      </c>
      <c r="V863" s="119" t="s">
        <v>95</v>
      </c>
      <c r="W863" s="7">
        <v>622</v>
      </c>
      <c r="X863" s="7">
        <v>1</v>
      </c>
      <c r="Y863" s="7" t="s">
        <v>431</v>
      </c>
      <c r="Z863" s="7">
        <v>1995</v>
      </c>
      <c r="AA863" s="7">
        <v>1996</v>
      </c>
      <c r="AB863" s="70">
        <v>611.54999999999995</v>
      </c>
      <c r="AC863" s="7">
        <v>6</v>
      </c>
      <c r="AD863" s="7">
        <v>1</v>
      </c>
      <c r="AE863" s="77">
        <v>5671</v>
      </c>
      <c r="AF863" s="77">
        <v>4176</v>
      </c>
      <c r="AG863" s="127">
        <f t="shared" si="13"/>
        <v>0.57591144511018588</v>
      </c>
    </row>
    <row r="864" spans="1:33" x14ac:dyDescent="0.3">
      <c r="A864" s="7">
        <v>415</v>
      </c>
      <c r="B864" s="7">
        <v>1</v>
      </c>
      <c r="C864" s="7" t="s">
        <v>326</v>
      </c>
      <c r="D864" s="7">
        <v>2014</v>
      </c>
      <c r="E864" s="7">
        <v>2016</v>
      </c>
      <c r="F864" s="7">
        <v>1615</v>
      </c>
      <c r="G864" s="7">
        <v>10</v>
      </c>
      <c r="H864" s="7">
        <v>0</v>
      </c>
      <c r="I864" s="77">
        <v>130</v>
      </c>
      <c r="J864" s="77">
        <v>240</v>
      </c>
      <c r="K864" s="119" t="s">
        <v>95</v>
      </c>
      <c r="L864" s="7">
        <v>186</v>
      </c>
      <c r="M864" s="7">
        <v>1</v>
      </c>
      <c r="N864" s="7" t="s">
        <v>600</v>
      </c>
      <c r="O864" s="7">
        <v>2002</v>
      </c>
      <c r="P864" s="7">
        <v>2003</v>
      </c>
      <c r="Q864" s="70">
        <v>1</v>
      </c>
      <c r="R864" s="7">
        <v>10</v>
      </c>
      <c r="S864" s="7">
        <v>1</v>
      </c>
      <c r="T864" s="77">
        <v>2293</v>
      </c>
      <c r="U864" s="77">
        <v>1741</v>
      </c>
      <c r="V864" s="119" t="s">
        <v>95</v>
      </c>
      <c r="W864" s="7">
        <v>200</v>
      </c>
      <c r="X864" s="7">
        <v>1</v>
      </c>
      <c r="Y864" s="7" t="s">
        <v>246</v>
      </c>
      <c r="Z864" s="7">
        <v>2013</v>
      </c>
      <c r="AA864" s="7">
        <v>2014</v>
      </c>
      <c r="AB864" s="7">
        <v>869.85</v>
      </c>
      <c r="AC864" s="7">
        <v>10</v>
      </c>
      <c r="AD864" s="7">
        <v>1</v>
      </c>
      <c r="AE864" s="77">
        <v>2622</v>
      </c>
      <c r="AF864" s="77">
        <v>1931</v>
      </c>
      <c r="AG864" s="127">
        <f t="shared" si="13"/>
        <v>0.57588403250603992</v>
      </c>
    </row>
    <row r="865" spans="1:33" x14ac:dyDescent="0.3">
      <c r="A865" s="7">
        <v>415</v>
      </c>
      <c r="B865" s="7">
        <v>1</v>
      </c>
      <c r="C865" s="7" t="s">
        <v>326</v>
      </c>
      <c r="D865" s="7">
        <v>2015</v>
      </c>
      <c r="E865" s="7">
        <v>2016</v>
      </c>
      <c r="F865" s="70">
        <v>1047.3499999999999</v>
      </c>
      <c r="G865" s="7">
        <v>10</v>
      </c>
      <c r="H865" s="7">
        <v>1</v>
      </c>
      <c r="I865" s="67">
        <v>79</v>
      </c>
      <c r="J865" s="67">
        <v>34</v>
      </c>
      <c r="K865" s="119" t="s">
        <v>95</v>
      </c>
      <c r="L865" s="7">
        <v>191</v>
      </c>
      <c r="M865" s="7">
        <v>1</v>
      </c>
      <c r="N865" s="7" t="s">
        <v>244</v>
      </c>
      <c r="O865" s="7">
        <v>2002</v>
      </c>
      <c r="P865" s="7">
        <v>2003</v>
      </c>
      <c r="Q865" s="70">
        <f>837.38-560.29</f>
        <v>277.09000000000003</v>
      </c>
      <c r="R865" s="7">
        <v>10</v>
      </c>
      <c r="S865" s="7">
        <v>1</v>
      </c>
      <c r="T865" s="77">
        <v>13625</v>
      </c>
      <c r="U865" s="77">
        <v>12230</v>
      </c>
      <c r="V865" s="119" t="s">
        <v>95</v>
      </c>
      <c r="W865" s="10">
        <v>12</v>
      </c>
      <c r="X865" s="10">
        <v>1</v>
      </c>
      <c r="Y865" s="129" t="s">
        <v>117</v>
      </c>
      <c r="Z865" s="7">
        <v>2005</v>
      </c>
      <c r="AA865" s="10">
        <v>2006</v>
      </c>
      <c r="AB865" s="66">
        <v>650</v>
      </c>
      <c r="AC865" s="10">
        <v>5</v>
      </c>
      <c r="AD865" s="10">
        <v>1</v>
      </c>
      <c r="AE865" s="67">
        <v>4965</v>
      </c>
      <c r="AF865" s="67">
        <v>3664</v>
      </c>
      <c r="AG865" s="127">
        <f t="shared" si="13"/>
        <v>0.57538532854328428</v>
      </c>
    </row>
    <row r="866" spans="1:33" x14ac:dyDescent="0.3">
      <c r="A866" s="7">
        <v>417</v>
      </c>
      <c r="B866" s="7">
        <v>1</v>
      </c>
      <c r="C866" s="7" t="s">
        <v>226</v>
      </c>
      <c r="D866" s="7">
        <v>1991</v>
      </c>
      <c r="E866" s="7">
        <v>1992</v>
      </c>
      <c r="F866" s="70">
        <v>116</v>
      </c>
      <c r="G866" s="7">
        <v>4</v>
      </c>
      <c r="H866" s="7">
        <v>1</v>
      </c>
      <c r="I866" s="77" t="s">
        <v>763</v>
      </c>
      <c r="J866" s="77" t="s">
        <v>763</v>
      </c>
      <c r="K866" s="119" t="s">
        <v>95</v>
      </c>
      <c r="L866" s="7">
        <v>192</v>
      </c>
      <c r="M866" s="7">
        <v>1</v>
      </c>
      <c r="N866" s="7" t="s">
        <v>318</v>
      </c>
      <c r="O866" s="7">
        <v>2002</v>
      </c>
      <c r="P866" s="7">
        <v>2003</v>
      </c>
      <c r="Q866" s="70">
        <v>250</v>
      </c>
      <c r="R866" s="7">
        <v>10</v>
      </c>
      <c r="S866" s="7">
        <v>0</v>
      </c>
      <c r="T866" s="77">
        <v>4458</v>
      </c>
      <c r="U866" s="77">
        <v>4875</v>
      </c>
      <c r="V866" s="119" t="s">
        <v>95</v>
      </c>
      <c r="W866" s="7">
        <v>706</v>
      </c>
      <c r="X866" s="7">
        <v>1</v>
      </c>
      <c r="Y866" s="7" t="s">
        <v>342</v>
      </c>
      <c r="Z866" s="7">
        <v>2011</v>
      </c>
      <c r="AA866" s="7">
        <v>2013</v>
      </c>
      <c r="AB866" s="70">
        <v>800</v>
      </c>
      <c r="AC866" s="7">
        <v>7</v>
      </c>
      <c r="AD866" s="7">
        <v>1</v>
      </c>
      <c r="AE866" s="67">
        <v>1630</v>
      </c>
      <c r="AF866" s="67">
        <v>1204</v>
      </c>
      <c r="AG866" s="127">
        <f t="shared" si="13"/>
        <v>0.57515878616796046</v>
      </c>
    </row>
    <row r="867" spans="1:33" x14ac:dyDescent="0.3">
      <c r="A867" s="7">
        <v>417</v>
      </c>
      <c r="B867" s="7">
        <v>1</v>
      </c>
      <c r="C867" s="7" t="s">
        <v>226</v>
      </c>
      <c r="D867" s="7">
        <v>1997</v>
      </c>
      <c r="E867" s="7">
        <v>1998</v>
      </c>
      <c r="F867" s="70">
        <v>315</v>
      </c>
      <c r="G867" s="7">
        <v>5</v>
      </c>
      <c r="H867" s="7">
        <v>1</v>
      </c>
      <c r="I867" s="77">
        <v>660</v>
      </c>
      <c r="J867" s="77">
        <v>477</v>
      </c>
      <c r="K867" s="119" t="s">
        <v>95</v>
      </c>
      <c r="L867" s="7">
        <v>197</v>
      </c>
      <c r="M867" s="7">
        <v>1</v>
      </c>
      <c r="N867" s="7" t="s">
        <v>415</v>
      </c>
      <c r="O867" s="7">
        <v>2002</v>
      </c>
      <c r="P867" s="7">
        <v>2003</v>
      </c>
      <c r="Q867" s="70">
        <v>360</v>
      </c>
      <c r="R867" s="7">
        <v>9</v>
      </c>
      <c r="S867" s="7">
        <v>1</v>
      </c>
      <c r="T867" s="77">
        <v>10222</v>
      </c>
      <c r="U867" s="77">
        <v>7816</v>
      </c>
      <c r="V867" s="119" t="s">
        <v>95</v>
      </c>
      <c r="W867" s="7">
        <v>2689</v>
      </c>
      <c r="X867" s="7">
        <v>1</v>
      </c>
      <c r="Y867" s="7" t="s">
        <v>531</v>
      </c>
      <c r="Z867" s="7">
        <v>2001</v>
      </c>
      <c r="AA867" s="7">
        <v>2002</v>
      </c>
      <c r="AB867" s="70">
        <v>400</v>
      </c>
      <c r="AC867" s="7">
        <v>7</v>
      </c>
      <c r="AD867" s="7">
        <v>1</v>
      </c>
      <c r="AE867" s="77">
        <v>1307</v>
      </c>
      <c r="AF867" s="77">
        <v>966</v>
      </c>
      <c r="AG867" s="127">
        <f t="shared" si="13"/>
        <v>0.57501099868015837</v>
      </c>
    </row>
    <row r="868" spans="1:33" x14ac:dyDescent="0.3">
      <c r="A868" s="7">
        <v>417</v>
      </c>
      <c r="B868" s="7">
        <v>1</v>
      </c>
      <c r="C868" s="7" t="s">
        <v>226</v>
      </c>
      <c r="D868" s="7">
        <v>2001</v>
      </c>
      <c r="E868" s="7">
        <v>2002</v>
      </c>
      <c r="F868" s="70">
        <v>425</v>
      </c>
      <c r="G868" s="7">
        <v>5</v>
      </c>
      <c r="H868" s="7">
        <v>1</v>
      </c>
      <c r="I868" s="77">
        <v>561</v>
      </c>
      <c r="J868" s="77">
        <v>287</v>
      </c>
      <c r="K868" s="119" t="s">
        <v>95</v>
      </c>
      <c r="L868" s="7">
        <v>199</v>
      </c>
      <c r="M868" s="7">
        <v>1</v>
      </c>
      <c r="N868" s="7" t="s">
        <v>320</v>
      </c>
      <c r="O868" s="7">
        <v>2002</v>
      </c>
      <c r="P868" s="7">
        <v>2003</v>
      </c>
      <c r="Q868" s="70">
        <f>476.38-88.37</f>
        <v>388.01</v>
      </c>
      <c r="R868" s="7">
        <v>10</v>
      </c>
      <c r="S868" s="7">
        <v>1</v>
      </c>
      <c r="T868" s="77">
        <v>6224</v>
      </c>
      <c r="U868" s="77">
        <v>5015</v>
      </c>
      <c r="V868" s="119" t="s">
        <v>95</v>
      </c>
      <c r="W868" s="7">
        <v>2890</v>
      </c>
      <c r="X868" s="7">
        <v>1</v>
      </c>
      <c r="Y868" s="7" t="s">
        <v>671</v>
      </c>
      <c r="Z868" s="68">
        <v>2009</v>
      </c>
      <c r="AA868" s="10">
        <v>2010</v>
      </c>
      <c r="AB868" s="66">
        <v>296.02999999999997</v>
      </c>
      <c r="AC868" s="10">
        <v>7</v>
      </c>
      <c r="AD868" s="67">
        <v>1</v>
      </c>
      <c r="AE868" s="67">
        <v>645</v>
      </c>
      <c r="AF868" s="67">
        <v>477</v>
      </c>
      <c r="AG868" s="127">
        <f t="shared" si="13"/>
        <v>0.57486631016042777</v>
      </c>
    </row>
    <row r="869" spans="1:33" x14ac:dyDescent="0.3">
      <c r="A869" s="7">
        <v>417</v>
      </c>
      <c r="B869" s="7">
        <v>1</v>
      </c>
      <c r="C869" s="7" t="s">
        <v>226</v>
      </c>
      <c r="D869" s="7">
        <v>2005</v>
      </c>
      <c r="E869" s="7">
        <v>2006</v>
      </c>
      <c r="F869" s="70">
        <f>425-425.47</f>
        <v>-0.47000000000002728</v>
      </c>
      <c r="G869" s="7">
        <v>5</v>
      </c>
      <c r="H869" s="10">
        <v>1</v>
      </c>
      <c r="I869" s="67">
        <v>506</v>
      </c>
      <c r="J869" s="67">
        <v>207</v>
      </c>
      <c r="K869" s="119" t="s">
        <v>95</v>
      </c>
      <c r="L869" s="7">
        <v>238</v>
      </c>
      <c r="M869" s="7">
        <v>1</v>
      </c>
      <c r="N869" s="7" t="s">
        <v>417</v>
      </c>
      <c r="O869" s="7">
        <v>2002</v>
      </c>
      <c r="P869" s="7">
        <v>2003</v>
      </c>
      <c r="Q869" s="70">
        <f>775-207.17</f>
        <v>567.83000000000004</v>
      </c>
      <c r="R869" s="7">
        <v>7</v>
      </c>
      <c r="S869" s="7">
        <v>0</v>
      </c>
      <c r="T869" s="77">
        <v>392</v>
      </c>
      <c r="U869" s="77">
        <v>475</v>
      </c>
      <c r="V869" s="119" t="s">
        <v>95</v>
      </c>
      <c r="W869" s="7">
        <v>252</v>
      </c>
      <c r="X869" s="7">
        <v>1</v>
      </c>
      <c r="Y869" s="7" t="s">
        <v>273</v>
      </c>
      <c r="Z869" s="7">
        <v>2004</v>
      </c>
      <c r="AA869" s="7">
        <v>2005</v>
      </c>
      <c r="AB869" s="70">
        <v>500</v>
      </c>
      <c r="AC869" s="7">
        <v>3</v>
      </c>
      <c r="AD869" s="7">
        <v>1</v>
      </c>
      <c r="AE869" s="77">
        <v>2521</v>
      </c>
      <c r="AF869" s="77">
        <v>1865</v>
      </c>
      <c r="AG869" s="127">
        <f t="shared" si="13"/>
        <v>0.57478340173278619</v>
      </c>
    </row>
    <row r="870" spans="1:33" x14ac:dyDescent="0.3">
      <c r="A870" s="7">
        <v>417</v>
      </c>
      <c r="B870" s="7">
        <v>1</v>
      </c>
      <c r="C870" s="7" t="s">
        <v>226</v>
      </c>
      <c r="D870" s="68">
        <v>2007</v>
      </c>
      <c r="E870" s="73">
        <v>2008</v>
      </c>
      <c r="F870" s="66">
        <v>275</v>
      </c>
      <c r="G870" s="7">
        <v>5</v>
      </c>
      <c r="H870" s="67">
        <v>1</v>
      </c>
      <c r="I870" s="67">
        <v>476</v>
      </c>
      <c r="J870" s="77">
        <v>364</v>
      </c>
      <c r="K870" s="119" t="s">
        <v>95</v>
      </c>
      <c r="L870" s="7">
        <v>241</v>
      </c>
      <c r="M870" s="7">
        <v>1</v>
      </c>
      <c r="N870" s="7" t="s">
        <v>272</v>
      </c>
      <c r="O870" s="7">
        <v>2002</v>
      </c>
      <c r="P870" s="7">
        <v>2003</v>
      </c>
      <c r="Q870" s="70">
        <v>365</v>
      </c>
      <c r="R870" s="7">
        <v>5</v>
      </c>
      <c r="S870" s="7">
        <v>1</v>
      </c>
      <c r="T870" s="77">
        <v>6227</v>
      </c>
      <c r="U870" s="77">
        <v>4577</v>
      </c>
      <c r="V870" s="119" t="s">
        <v>95</v>
      </c>
      <c r="W870" s="7">
        <v>423</v>
      </c>
      <c r="X870" s="7">
        <v>1</v>
      </c>
      <c r="Y870" s="7" t="s">
        <v>284</v>
      </c>
      <c r="Z870" s="7">
        <v>2001</v>
      </c>
      <c r="AA870" s="7">
        <v>2002</v>
      </c>
      <c r="AB870" s="70">
        <v>126</v>
      </c>
      <c r="AC870" s="7">
        <v>10</v>
      </c>
      <c r="AD870" s="7">
        <v>1</v>
      </c>
      <c r="AE870" s="77">
        <v>1987</v>
      </c>
      <c r="AF870" s="77">
        <v>1471</v>
      </c>
      <c r="AG870" s="127">
        <f t="shared" si="13"/>
        <v>0.57460960092539037</v>
      </c>
    </row>
    <row r="871" spans="1:33" x14ac:dyDescent="0.3">
      <c r="A871" s="7">
        <v>418</v>
      </c>
      <c r="B871" s="7">
        <v>1</v>
      </c>
      <c r="C871" s="7" t="s">
        <v>493</v>
      </c>
      <c r="D871" s="7">
        <v>1998</v>
      </c>
      <c r="E871" s="7">
        <v>1999</v>
      </c>
      <c r="F871" s="70">
        <v>350</v>
      </c>
      <c r="G871" s="7">
        <v>10</v>
      </c>
      <c r="H871" s="7">
        <v>1</v>
      </c>
      <c r="I871" s="77">
        <v>195</v>
      </c>
      <c r="J871" s="77">
        <v>155</v>
      </c>
      <c r="K871" s="119" t="s">
        <v>95</v>
      </c>
      <c r="L871" s="7">
        <v>241</v>
      </c>
      <c r="M871" s="7">
        <v>1</v>
      </c>
      <c r="N871" s="7" t="s">
        <v>272</v>
      </c>
      <c r="O871" s="7">
        <v>2002</v>
      </c>
      <c r="P871" s="7">
        <v>2003</v>
      </c>
      <c r="Q871" s="70">
        <v>125</v>
      </c>
      <c r="R871" s="7">
        <v>5</v>
      </c>
      <c r="S871" s="7">
        <v>1</v>
      </c>
      <c r="T871" s="77">
        <v>5825</v>
      </c>
      <c r="U871" s="77">
        <v>4919</v>
      </c>
      <c r="V871" s="119" t="s">
        <v>95</v>
      </c>
      <c r="W871" s="7">
        <v>118</v>
      </c>
      <c r="X871" s="7">
        <v>1</v>
      </c>
      <c r="Y871" s="7" t="s">
        <v>599</v>
      </c>
      <c r="Z871" s="7">
        <v>2002</v>
      </c>
      <c r="AA871" s="7">
        <v>2003</v>
      </c>
      <c r="AB871" s="70">
        <v>375</v>
      </c>
      <c r="AC871" s="7">
        <v>5</v>
      </c>
      <c r="AD871" s="7">
        <v>1</v>
      </c>
      <c r="AE871" s="77">
        <v>1042</v>
      </c>
      <c r="AF871" s="77">
        <v>772</v>
      </c>
      <c r="AG871" s="127">
        <f t="shared" si="13"/>
        <v>0.57442116868798232</v>
      </c>
    </row>
    <row r="872" spans="1:33" x14ac:dyDescent="0.3">
      <c r="A872" s="7">
        <v>418</v>
      </c>
      <c r="B872" s="7">
        <v>1</v>
      </c>
      <c r="C872" s="7" t="s">
        <v>493</v>
      </c>
      <c r="D872" s="7">
        <v>2003</v>
      </c>
      <c r="E872" s="7">
        <v>2004</v>
      </c>
      <c r="F872" s="70">
        <v>500</v>
      </c>
      <c r="G872" s="7">
        <v>10</v>
      </c>
      <c r="H872" s="7">
        <v>1</v>
      </c>
      <c r="I872" s="77">
        <v>84</v>
      </c>
      <c r="J872" s="77">
        <v>58</v>
      </c>
      <c r="K872" s="119" t="s">
        <v>95</v>
      </c>
      <c r="L872" s="7">
        <v>255</v>
      </c>
      <c r="M872" s="7">
        <v>1</v>
      </c>
      <c r="N872" s="7" t="s">
        <v>374</v>
      </c>
      <c r="O872" s="7">
        <v>2002</v>
      </c>
      <c r="P872" s="7">
        <v>2003</v>
      </c>
      <c r="Q872" s="70">
        <v>450</v>
      </c>
      <c r="R872" s="7">
        <v>10</v>
      </c>
      <c r="S872" s="7">
        <v>0</v>
      </c>
      <c r="T872" s="77">
        <v>1299</v>
      </c>
      <c r="U872" s="77">
        <v>1324</v>
      </c>
      <c r="V872" s="119" t="s">
        <v>95</v>
      </c>
      <c r="W872" s="7">
        <v>740</v>
      </c>
      <c r="X872" s="7">
        <v>1</v>
      </c>
      <c r="Y872" s="7" t="s">
        <v>401</v>
      </c>
      <c r="Z872" s="7">
        <v>2005</v>
      </c>
      <c r="AA872" s="7">
        <v>2006</v>
      </c>
      <c r="AB872" s="70">
        <v>700</v>
      </c>
      <c r="AC872" s="7">
        <v>3</v>
      </c>
      <c r="AD872" s="10">
        <v>1</v>
      </c>
      <c r="AE872" s="67">
        <v>914</v>
      </c>
      <c r="AF872" s="67">
        <v>678</v>
      </c>
      <c r="AG872" s="127">
        <f t="shared" si="13"/>
        <v>0.57412060301507539</v>
      </c>
    </row>
    <row r="873" spans="1:33" x14ac:dyDescent="0.3">
      <c r="A873" s="7">
        <v>418</v>
      </c>
      <c r="B873" s="7">
        <v>1</v>
      </c>
      <c r="C873" s="7" t="s">
        <v>493</v>
      </c>
      <c r="D873" s="7">
        <v>2005</v>
      </c>
      <c r="E873" s="7">
        <v>2006</v>
      </c>
      <c r="F873" s="70">
        <v>209.44</v>
      </c>
      <c r="G873" s="7">
        <v>8</v>
      </c>
      <c r="H873" s="10">
        <v>1</v>
      </c>
      <c r="I873" s="67">
        <v>85</v>
      </c>
      <c r="J873" s="67">
        <v>51</v>
      </c>
      <c r="K873" s="119" t="s">
        <v>95</v>
      </c>
      <c r="L873" s="7">
        <v>256</v>
      </c>
      <c r="M873" s="7">
        <v>1</v>
      </c>
      <c r="N873" s="7" t="s">
        <v>490</v>
      </c>
      <c r="O873" s="7">
        <v>2002</v>
      </c>
      <c r="P873" s="7">
        <v>2003</v>
      </c>
      <c r="Q873" s="70">
        <v>625</v>
      </c>
      <c r="R873" s="7">
        <v>5</v>
      </c>
      <c r="S873" s="7">
        <v>0</v>
      </c>
      <c r="T873" s="77">
        <v>1819</v>
      </c>
      <c r="U873" s="77">
        <v>3148</v>
      </c>
      <c r="V873" s="119" t="s">
        <v>95</v>
      </c>
      <c r="W873" s="7">
        <v>745</v>
      </c>
      <c r="X873" s="7">
        <v>1</v>
      </c>
      <c r="Y873" s="7" t="s">
        <v>476</v>
      </c>
      <c r="Z873" s="7">
        <v>2003</v>
      </c>
      <c r="AA873" s="7">
        <v>2004</v>
      </c>
      <c r="AB873" s="70">
        <v>405</v>
      </c>
      <c r="AC873" s="7">
        <v>10</v>
      </c>
      <c r="AD873" s="7">
        <v>1</v>
      </c>
      <c r="AE873" s="77">
        <v>1383</v>
      </c>
      <c r="AF873" s="77">
        <v>1026</v>
      </c>
      <c r="AG873" s="127">
        <f t="shared" si="13"/>
        <v>0.57409713574097132</v>
      </c>
    </row>
    <row r="874" spans="1:33" x14ac:dyDescent="0.3">
      <c r="A874" s="7">
        <v>422</v>
      </c>
      <c r="B874" s="7">
        <v>1</v>
      </c>
      <c r="C874" s="7" t="s">
        <v>227</v>
      </c>
      <c r="D874" s="7">
        <v>1991</v>
      </c>
      <c r="E874" s="7">
        <v>1992</v>
      </c>
      <c r="F874" s="70">
        <v>166.12</v>
      </c>
      <c r="G874" s="7">
        <v>3</v>
      </c>
      <c r="H874" s="7">
        <v>1</v>
      </c>
      <c r="I874" s="77" t="s">
        <v>763</v>
      </c>
      <c r="J874" s="77" t="s">
        <v>763</v>
      </c>
      <c r="K874" s="119" t="s">
        <v>95</v>
      </c>
      <c r="L874" s="7">
        <v>256</v>
      </c>
      <c r="M874" s="7">
        <v>1</v>
      </c>
      <c r="N874" s="7" t="s">
        <v>490</v>
      </c>
      <c r="O874" s="7">
        <v>2002</v>
      </c>
      <c r="P874" s="7">
        <v>2003</v>
      </c>
      <c r="Q874" s="70">
        <v>75</v>
      </c>
      <c r="R874" s="7">
        <v>5</v>
      </c>
      <c r="S874" s="7">
        <v>0</v>
      </c>
      <c r="T874" s="77">
        <v>1831</v>
      </c>
      <c r="U874" s="77">
        <v>3109</v>
      </c>
      <c r="V874" s="119" t="s">
        <v>95</v>
      </c>
      <c r="W874" s="7">
        <v>712</v>
      </c>
      <c r="X874" s="7">
        <v>1</v>
      </c>
      <c r="Y874" s="7" t="s">
        <v>258</v>
      </c>
      <c r="Z874" s="7">
        <v>2010</v>
      </c>
      <c r="AA874" s="68">
        <v>2011</v>
      </c>
      <c r="AB874" s="66">
        <v>562.95000000000005</v>
      </c>
      <c r="AC874" s="68">
        <v>10</v>
      </c>
      <c r="AD874" s="67">
        <v>1</v>
      </c>
      <c r="AE874" s="67">
        <v>1229</v>
      </c>
      <c r="AF874" s="67">
        <v>912</v>
      </c>
      <c r="AG874" s="127">
        <f t="shared" si="13"/>
        <v>0.57403082671648764</v>
      </c>
    </row>
    <row r="875" spans="1:33" x14ac:dyDescent="0.3">
      <c r="A875" s="7">
        <v>422</v>
      </c>
      <c r="B875" s="7">
        <v>1</v>
      </c>
      <c r="C875" s="7" t="s">
        <v>227</v>
      </c>
      <c r="D875" s="7">
        <v>1994</v>
      </c>
      <c r="E875" s="7">
        <v>1995</v>
      </c>
      <c r="F875" s="70">
        <v>336.67</v>
      </c>
      <c r="G875" s="7">
        <v>2</v>
      </c>
      <c r="H875" s="7">
        <v>0</v>
      </c>
      <c r="I875" s="77">
        <v>1711</v>
      </c>
      <c r="J875" s="77">
        <v>1805</v>
      </c>
      <c r="K875" s="119" t="s">
        <v>95</v>
      </c>
      <c r="L875" s="7">
        <v>256</v>
      </c>
      <c r="M875" s="7">
        <v>1</v>
      </c>
      <c r="N875" s="7" t="s">
        <v>490</v>
      </c>
      <c r="O875" s="7">
        <v>2002</v>
      </c>
      <c r="P875" s="7">
        <v>2003</v>
      </c>
      <c r="Q875" s="70">
        <v>75</v>
      </c>
      <c r="R875" s="7">
        <v>5</v>
      </c>
      <c r="S875" s="7">
        <v>0</v>
      </c>
      <c r="T875" s="77">
        <v>1823</v>
      </c>
      <c r="U875" s="77">
        <v>3124</v>
      </c>
      <c r="V875" s="119" t="s">
        <v>95</v>
      </c>
      <c r="W875" s="7">
        <v>152</v>
      </c>
      <c r="X875" s="7">
        <v>1</v>
      </c>
      <c r="Y875" s="7" t="s">
        <v>486</v>
      </c>
      <c r="Z875" s="7">
        <v>1998</v>
      </c>
      <c r="AA875" s="7">
        <v>1999</v>
      </c>
      <c r="AB875" s="70">
        <v>290.76</v>
      </c>
      <c r="AC875" s="7">
        <v>10</v>
      </c>
      <c r="AD875" s="7">
        <v>1</v>
      </c>
      <c r="AE875" s="77">
        <v>6336</v>
      </c>
      <c r="AF875" s="77">
        <v>4703</v>
      </c>
      <c r="AG875" s="127">
        <f t="shared" si="13"/>
        <v>0.57396503306458924</v>
      </c>
    </row>
    <row r="876" spans="1:33" x14ac:dyDescent="0.3">
      <c r="A876" s="7">
        <v>422</v>
      </c>
      <c r="B876" s="7">
        <v>1</v>
      </c>
      <c r="C876" s="7" t="s">
        <v>227</v>
      </c>
      <c r="D876" s="7">
        <v>1995</v>
      </c>
      <c r="E876" s="7">
        <v>1996</v>
      </c>
      <c r="F876" s="70">
        <v>328.4</v>
      </c>
      <c r="G876" s="7">
        <v>1</v>
      </c>
      <c r="H876" s="7">
        <v>1</v>
      </c>
      <c r="I876" s="77">
        <v>1651</v>
      </c>
      <c r="J876" s="77">
        <v>690</v>
      </c>
      <c r="K876" s="119" t="s">
        <v>95</v>
      </c>
      <c r="L876" s="7">
        <v>272</v>
      </c>
      <c r="M876" s="7">
        <v>1</v>
      </c>
      <c r="N876" s="7" t="s">
        <v>501</v>
      </c>
      <c r="O876" s="7">
        <v>2002</v>
      </c>
      <c r="P876" s="7">
        <v>2003</v>
      </c>
      <c r="Q876" s="70">
        <v>263.51</v>
      </c>
      <c r="R876" s="7">
        <v>7</v>
      </c>
      <c r="S876" s="7">
        <v>1</v>
      </c>
      <c r="T876" s="77">
        <v>14357</v>
      </c>
      <c r="U876" s="77">
        <v>9835</v>
      </c>
      <c r="V876" s="119" t="s">
        <v>95</v>
      </c>
      <c r="W876" s="7">
        <v>2890</v>
      </c>
      <c r="X876" s="7">
        <v>1</v>
      </c>
      <c r="Y876" s="7" t="s">
        <v>533</v>
      </c>
      <c r="Z876" s="7">
        <v>2016</v>
      </c>
      <c r="AA876" s="7">
        <v>2017</v>
      </c>
      <c r="AB876" s="7">
        <v>1557.92</v>
      </c>
      <c r="AC876" s="7">
        <v>10</v>
      </c>
      <c r="AD876" s="7">
        <v>1</v>
      </c>
      <c r="AE876" s="77">
        <v>1194</v>
      </c>
      <c r="AF876" s="77">
        <v>887</v>
      </c>
      <c r="AG876" s="127">
        <f t="shared" si="13"/>
        <v>0.57376261412782315</v>
      </c>
    </row>
    <row r="877" spans="1:33" x14ac:dyDescent="0.3">
      <c r="A877" s="7">
        <v>423</v>
      </c>
      <c r="B877" s="7">
        <v>1</v>
      </c>
      <c r="C877" s="7" t="s">
        <v>284</v>
      </c>
      <c r="D877" s="7">
        <v>1992</v>
      </c>
      <c r="E877" s="7">
        <v>1993</v>
      </c>
      <c r="F877" s="70">
        <v>145</v>
      </c>
      <c r="G877" s="7">
        <v>5</v>
      </c>
      <c r="H877" s="7">
        <v>0</v>
      </c>
      <c r="I877" s="77" t="s">
        <v>763</v>
      </c>
      <c r="J877" s="77" t="s">
        <v>763</v>
      </c>
      <c r="K877" s="119" t="s">
        <v>95</v>
      </c>
      <c r="L877" s="7">
        <v>276</v>
      </c>
      <c r="M877" s="7">
        <v>1</v>
      </c>
      <c r="N877" s="7" t="s">
        <v>544</v>
      </c>
      <c r="O877" s="7">
        <v>2002</v>
      </c>
      <c r="P877" s="7">
        <v>2003</v>
      </c>
      <c r="Q877" s="70">
        <f>1376.09-1072.34</f>
        <v>303.75</v>
      </c>
      <c r="R877" s="7">
        <v>7</v>
      </c>
      <c r="S877" s="7">
        <v>1</v>
      </c>
      <c r="T877" s="77">
        <v>13013</v>
      </c>
      <c r="U877" s="77">
        <v>9003</v>
      </c>
      <c r="V877" s="119" t="s">
        <v>95</v>
      </c>
      <c r="W877" s="7">
        <v>16</v>
      </c>
      <c r="X877" s="7">
        <v>1</v>
      </c>
      <c r="Y877" s="7" t="s">
        <v>235</v>
      </c>
      <c r="Z877" s="7">
        <v>1999</v>
      </c>
      <c r="AA877" s="7">
        <v>2000</v>
      </c>
      <c r="AB877" s="70">
        <v>100</v>
      </c>
      <c r="AC877" s="7">
        <v>10</v>
      </c>
      <c r="AD877" s="7">
        <v>1</v>
      </c>
      <c r="AE877" s="77">
        <v>1875</v>
      </c>
      <c r="AF877" s="77">
        <v>1394</v>
      </c>
      <c r="AG877" s="127">
        <f t="shared" si="13"/>
        <v>0.57356989905169775</v>
      </c>
    </row>
    <row r="878" spans="1:33" x14ac:dyDescent="0.3">
      <c r="A878" s="7">
        <v>423</v>
      </c>
      <c r="B878" s="7">
        <v>1</v>
      </c>
      <c r="C878" s="7" t="s">
        <v>284</v>
      </c>
      <c r="D878" s="7">
        <v>1996</v>
      </c>
      <c r="E878" s="7">
        <v>1997</v>
      </c>
      <c r="F878" s="70">
        <v>315</v>
      </c>
      <c r="G878" s="7">
        <v>10</v>
      </c>
      <c r="H878" s="7">
        <v>0</v>
      </c>
      <c r="I878" s="77">
        <v>1574</v>
      </c>
      <c r="J878" s="77">
        <v>2018</v>
      </c>
      <c r="K878" s="119" t="s">
        <v>95</v>
      </c>
      <c r="L878" s="7">
        <v>277</v>
      </c>
      <c r="M878" s="7">
        <v>1</v>
      </c>
      <c r="N878" s="7" t="s">
        <v>375</v>
      </c>
      <c r="O878" s="7">
        <v>2002</v>
      </c>
      <c r="P878" s="7">
        <v>2003</v>
      </c>
      <c r="Q878" s="70">
        <v>570</v>
      </c>
      <c r="R878" s="7">
        <v>10</v>
      </c>
      <c r="S878" s="7">
        <v>1</v>
      </c>
      <c r="T878" s="77">
        <v>2475</v>
      </c>
      <c r="U878" s="77">
        <v>2094</v>
      </c>
      <c r="V878" s="119" t="s">
        <v>95</v>
      </c>
      <c r="W878" s="7">
        <v>721</v>
      </c>
      <c r="X878" s="7">
        <v>1</v>
      </c>
      <c r="Y878" s="7" t="s">
        <v>433</v>
      </c>
      <c r="Z878" s="7">
        <v>1995</v>
      </c>
      <c r="AA878" s="7">
        <v>1996</v>
      </c>
      <c r="AB878" s="70">
        <v>367.41</v>
      </c>
      <c r="AC878" s="7">
        <v>5</v>
      </c>
      <c r="AD878" s="7">
        <v>1</v>
      </c>
      <c r="AE878" s="77">
        <v>1569</v>
      </c>
      <c r="AF878" s="77">
        <v>1167</v>
      </c>
      <c r="AG878" s="127">
        <f t="shared" si="13"/>
        <v>0.57346491228070173</v>
      </c>
    </row>
    <row r="879" spans="1:33" x14ac:dyDescent="0.3">
      <c r="A879" s="7">
        <v>423</v>
      </c>
      <c r="B879" s="7">
        <v>1</v>
      </c>
      <c r="C879" s="7" t="s">
        <v>284</v>
      </c>
      <c r="D879" s="7">
        <v>1998</v>
      </c>
      <c r="E879" s="7">
        <v>1999</v>
      </c>
      <c r="F879" s="70">
        <v>350</v>
      </c>
      <c r="G879" s="7">
        <v>10</v>
      </c>
      <c r="H879" s="7">
        <v>0</v>
      </c>
      <c r="I879" s="77">
        <v>3198</v>
      </c>
      <c r="J879" s="77">
        <v>3859</v>
      </c>
      <c r="K879" s="119" t="s">
        <v>95</v>
      </c>
      <c r="L879" s="7">
        <v>278</v>
      </c>
      <c r="M879" s="7">
        <v>1</v>
      </c>
      <c r="N879" s="7" t="s">
        <v>517</v>
      </c>
      <c r="O879" s="7">
        <v>2002</v>
      </c>
      <c r="P879" s="7">
        <v>2003</v>
      </c>
      <c r="Q879" s="70">
        <v>173.27</v>
      </c>
      <c r="R879" s="7">
        <v>10</v>
      </c>
      <c r="S879" s="7">
        <v>1</v>
      </c>
      <c r="T879" s="77">
        <v>3820</v>
      </c>
      <c r="U879" s="77">
        <v>2681</v>
      </c>
      <c r="V879" s="119" t="s">
        <v>95</v>
      </c>
      <c r="W879" s="7">
        <v>2155</v>
      </c>
      <c r="X879" s="7">
        <v>1</v>
      </c>
      <c r="Y879" s="7" t="s">
        <v>405</v>
      </c>
      <c r="Z879" s="68">
        <v>2009</v>
      </c>
      <c r="AA879" s="68">
        <v>2010</v>
      </c>
      <c r="AB879" s="66">
        <v>548.83000000000004</v>
      </c>
      <c r="AC879" s="68">
        <v>10</v>
      </c>
      <c r="AD879" s="67">
        <v>1</v>
      </c>
      <c r="AE879" s="67">
        <v>1058</v>
      </c>
      <c r="AF879" s="67">
        <v>787</v>
      </c>
      <c r="AG879" s="127">
        <f t="shared" si="13"/>
        <v>0.57344173441734414</v>
      </c>
    </row>
    <row r="880" spans="1:33" x14ac:dyDescent="0.3">
      <c r="A880" s="7">
        <v>423</v>
      </c>
      <c r="B880" s="7">
        <v>1</v>
      </c>
      <c r="C880" s="7" t="s">
        <v>284</v>
      </c>
      <c r="D880" s="7">
        <v>1999</v>
      </c>
      <c r="E880" s="7">
        <v>2000</v>
      </c>
      <c r="F880" s="70">
        <v>350</v>
      </c>
      <c r="G880" s="7">
        <v>5</v>
      </c>
      <c r="H880" s="7">
        <v>1</v>
      </c>
      <c r="I880" s="77">
        <v>3857</v>
      </c>
      <c r="J880" s="77">
        <v>2004</v>
      </c>
      <c r="K880" s="119" t="s">
        <v>95</v>
      </c>
      <c r="L880" s="7">
        <v>279</v>
      </c>
      <c r="M880" s="7">
        <v>1</v>
      </c>
      <c r="N880" s="7" t="s">
        <v>421</v>
      </c>
      <c r="O880" s="7">
        <v>2002</v>
      </c>
      <c r="P880" s="7">
        <v>2003</v>
      </c>
      <c r="Q880" s="70">
        <v>560.1</v>
      </c>
      <c r="R880" s="7">
        <v>7</v>
      </c>
      <c r="S880" s="7">
        <v>1</v>
      </c>
      <c r="T880" s="77">
        <v>28002</v>
      </c>
      <c r="U880" s="77">
        <v>23169</v>
      </c>
      <c r="V880" s="119" t="s">
        <v>95</v>
      </c>
      <c r="W880" s="7">
        <v>15</v>
      </c>
      <c r="X880" s="7">
        <v>1</v>
      </c>
      <c r="Y880" s="7" t="s">
        <v>265</v>
      </c>
      <c r="Z880" s="7">
        <v>2003</v>
      </c>
      <c r="AA880" s="7">
        <v>2004</v>
      </c>
      <c r="AB880" s="70">
        <v>250</v>
      </c>
      <c r="AC880" s="7">
        <v>5</v>
      </c>
      <c r="AD880" s="7">
        <v>1</v>
      </c>
      <c r="AE880" s="77">
        <v>2708</v>
      </c>
      <c r="AF880" s="77">
        <v>2016</v>
      </c>
      <c r="AG880" s="127">
        <f t="shared" si="13"/>
        <v>0.57324301439458092</v>
      </c>
    </row>
    <row r="881" spans="1:33" x14ac:dyDescent="0.3">
      <c r="A881" s="7">
        <v>423</v>
      </c>
      <c r="B881" s="7">
        <v>1</v>
      </c>
      <c r="C881" s="7" t="s">
        <v>284</v>
      </c>
      <c r="D881" s="7">
        <v>2001</v>
      </c>
      <c r="E881" s="7">
        <v>2002</v>
      </c>
      <c r="F881" s="70">
        <v>126</v>
      </c>
      <c r="G881" s="7">
        <v>10</v>
      </c>
      <c r="H881" s="7">
        <v>1</v>
      </c>
      <c r="I881" s="77">
        <v>1987</v>
      </c>
      <c r="J881" s="77">
        <v>1471</v>
      </c>
      <c r="K881" s="119" t="s">
        <v>95</v>
      </c>
      <c r="L881" s="7">
        <v>280</v>
      </c>
      <c r="M881" s="7">
        <v>1</v>
      </c>
      <c r="N881" s="7" t="s">
        <v>545</v>
      </c>
      <c r="O881" s="7">
        <v>2002</v>
      </c>
      <c r="P881" s="7">
        <v>2003</v>
      </c>
      <c r="Q881" s="70">
        <v>298.17</v>
      </c>
      <c r="R881" s="7">
        <v>10</v>
      </c>
      <c r="S881" s="7">
        <v>1</v>
      </c>
      <c r="T881" s="77">
        <v>10081</v>
      </c>
      <c r="U881" s="77">
        <v>6688</v>
      </c>
      <c r="V881" s="119" t="s">
        <v>95</v>
      </c>
      <c r="W881" s="7">
        <v>2860</v>
      </c>
      <c r="X881" s="7">
        <v>1</v>
      </c>
      <c r="Y881" s="7" t="s">
        <v>633</v>
      </c>
      <c r="Z881" s="7">
        <v>2004</v>
      </c>
      <c r="AA881" s="7">
        <v>2005</v>
      </c>
      <c r="AB881" s="70">
        <v>650</v>
      </c>
      <c r="AC881" s="7">
        <v>5</v>
      </c>
      <c r="AD881" s="7">
        <v>1</v>
      </c>
      <c r="AE881" s="77">
        <v>2663</v>
      </c>
      <c r="AF881" s="77">
        <v>1986</v>
      </c>
      <c r="AG881" s="127">
        <f t="shared" si="13"/>
        <v>0.57281135728113575</v>
      </c>
    </row>
    <row r="882" spans="1:33" x14ac:dyDescent="0.3">
      <c r="A882" s="7">
        <v>423</v>
      </c>
      <c r="B882" s="7">
        <v>1</v>
      </c>
      <c r="C882" s="7" t="s">
        <v>284</v>
      </c>
      <c r="D882" s="7">
        <v>2003</v>
      </c>
      <c r="E882" s="7">
        <v>2004</v>
      </c>
      <c r="F882" s="70">
        <v>680</v>
      </c>
      <c r="G882" s="7">
        <v>10</v>
      </c>
      <c r="H882" s="7">
        <v>1</v>
      </c>
      <c r="I882" s="77">
        <v>2533</v>
      </c>
      <c r="J882" s="77">
        <v>2291</v>
      </c>
      <c r="K882" s="119" t="s">
        <v>95</v>
      </c>
      <c r="L882" s="7">
        <v>299</v>
      </c>
      <c r="M882" s="7">
        <v>1</v>
      </c>
      <c r="N882" s="7" t="s">
        <v>377</v>
      </c>
      <c r="O882" s="7">
        <v>2002</v>
      </c>
      <c r="P882" s="7">
        <v>2003</v>
      </c>
      <c r="Q882" s="70">
        <v>718.3</v>
      </c>
      <c r="R882" s="7">
        <v>5</v>
      </c>
      <c r="S882" s="7">
        <v>1</v>
      </c>
      <c r="T882" s="77">
        <v>1244</v>
      </c>
      <c r="U882" s="77">
        <v>770</v>
      </c>
      <c r="V882" s="119" t="s">
        <v>95</v>
      </c>
      <c r="W882" s="7">
        <v>912</v>
      </c>
      <c r="X882" s="7">
        <v>1</v>
      </c>
      <c r="Y882" s="7" t="s">
        <v>403</v>
      </c>
      <c r="Z882" s="7">
        <v>2002</v>
      </c>
      <c r="AA882" s="7">
        <v>2003</v>
      </c>
      <c r="AB882" s="70">
        <v>1</v>
      </c>
      <c r="AC882" s="7">
        <v>10</v>
      </c>
      <c r="AD882" s="7">
        <v>1</v>
      </c>
      <c r="AE882" s="77">
        <v>2164</v>
      </c>
      <c r="AF882" s="77">
        <v>1614</v>
      </c>
      <c r="AG882" s="127">
        <f t="shared" si="13"/>
        <v>0.57278983589200638</v>
      </c>
    </row>
    <row r="883" spans="1:33" x14ac:dyDescent="0.3">
      <c r="A883" s="7">
        <v>423</v>
      </c>
      <c r="B883" s="7">
        <v>1</v>
      </c>
      <c r="C883" s="7" t="s">
        <v>284</v>
      </c>
      <c r="D883" s="7">
        <v>2011</v>
      </c>
      <c r="E883" s="7">
        <v>2012</v>
      </c>
      <c r="F883" s="7">
        <v>127.19</v>
      </c>
      <c r="G883" s="7">
        <v>10</v>
      </c>
      <c r="H883" s="7">
        <v>1</v>
      </c>
      <c r="I883" s="77">
        <v>1842</v>
      </c>
      <c r="J883" s="77">
        <v>564</v>
      </c>
      <c r="K883" s="119" t="s">
        <v>95</v>
      </c>
      <c r="L883" s="7">
        <v>300</v>
      </c>
      <c r="M883" s="7">
        <v>1</v>
      </c>
      <c r="N883" s="7" t="s">
        <v>252</v>
      </c>
      <c r="O883" s="7">
        <v>2002</v>
      </c>
      <c r="P883" s="7">
        <v>2003</v>
      </c>
      <c r="Q883" s="70">
        <v>550</v>
      </c>
      <c r="R883" s="7">
        <v>10</v>
      </c>
      <c r="S883" s="7">
        <v>0</v>
      </c>
      <c r="T883" s="77">
        <v>1380</v>
      </c>
      <c r="U883" s="77">
        <v>2563</v>
      </c>
      <c r="V883" s="119" t="s">
        <v>95</v>
      </c>
      <c r="W883" s="7">
        <v>2835</v>
      </c>
      <c r="X883" s="7">
        <v>1</v>
      </c>
      <c r="Y883" s="7" t="s">
        <v>146</v>
      </c>
      <c r="Z883" s="7">
        <v>1999</v>
      </c>
      <c r="AA883" s="7">
        <v>2001</v>
      </c>
      <c r="AB883" s="70">
        <v>731</v>
      </c>
      <c r="AC883" s="7">
        <v>10</v>
      </c>
      <c r="AD883" s="7">
        <v>1</v>
      </c>
      <c r="AE883" s="77">
        <v>579</v>
      </c>
      <c r="AF883" s="77">
        <v>432</v>
      </c>
      <c r="AG883" s="127">
        <f t="shared" si="13"/>
        <v>0.57270029673590506</v>
      </c>
    </row>
    <row r="884" spans="1:33" x14ac:dyDescent="0.3">
      <c r="A884" s="7">
        <v>423</v>
      </c>
      <c r="B884" s="7">
        <v>1</v>
      </c>
      <c r="C884" s="7" t="s">
        <v>284</v>
      </c>
      <c r="D884" s="7">
        <v>2013</v>
      </c>
      <c r="E884" s="7">
        <v>2014</v>
      </c>
      <c r="F884" s="7">
        <v>720.59</v>
      </c>
      <c r="G884" s="7">
        <v>10</v>
      </c>
      <c r="H884" s="7">
        <v>1</v>
      </c>
      <c r="I884" s="77">
        <v>1875</v>
      </c>
      <c r="J884" s="77">
        <v>327</v>
      </c>
      <c r="K884" s="119" t="s">
        <v>95</v>
      </c>
      <c r="L884" s="7">
        <v>309</v>
      </c>
      <c r="M884" s="7">
        <v>1</v>
      </c>
      <c r="N884" s="7" t="s">
        <v>378</v>
      </c>
      <c r="O884" s="7">
        <v>2002</v>
      </c>
      <c r="P884" s="7">
        <v>2003</v>
      </c>
      <c r="Q884" s="70">
        <v>360</v>
      </c>
      <c r="R884" s="7">
        <v>3</v>
      </c>
      <c r="S884" s="7">
        <v>0</v>
      </c>
      <c r="T884" s="77">
        <v>1458</v>
      </c>
      <c r="U884" s="77">
        <v>3986</v>
      </c>
      <c r="V884" s="119" t="s">
        <v>95</v>
      </c>
      <c r="W884" s="7">
        <v>2176</v>
      </c>
      <c r="X884" s="7">
        <v>1</v>
      </c>
      <c r="Y884" s="7" t="s">
        <v>630</v>
      </c>
      <c r="Z884" s="7">
        <v>2014</v>
      </c>
      <c r="AA884" s="7">
        <v>2015</v>
      </c>
      <c r="AB884" s="7">
        <v>2200</v>
      </c>
      <c r="AC884" s="7">
        <v>10</v>
      </c>
      <c r="AD884" s="7">
        <v>1</v>
      </c>
      <c r="AE884" s="77">
        <v>825</v>
      </c>
      <c r="AF884" s="77">
        <v>618</v>
      </c>
      <c r="AG884" s="127">
        <f t="shared" si="13"/>
        <v>0.5717255717255717</v>
      </c>
    </row>
    <row r="885" spans="1:33" x14ac:dyDescent="0.3">
      <c r="A885" s="7">
        <v>423</v>
      </c>
      <c r="B885" s="7">
        <v>1</v>
      </c>
      <c r="C885" s="7" t="s">
        <v>284</v>
      </c>
      <c r="D885" s="7">
        <v>2013</v>
      </c>
      <c r="E885" s="7">
        <v>2014</v>
      </c>
      <c r="F885" s="7">
        <v>180</v>
      </c>
      <c r="G885" s="7">
        <v>10</v>
      </c>
      <c r="H885" s="7">
        <v>1</v>
      </c>
      <c r="I885" s="77">
        <v>1730</v>
      </c>
      <c r="J885" s="77">
        <v>466</v>
      </c>
      <c r="K885" s="119" t="s">
        <v>95</v>
      </c>
      <c r="L885" s="7">
        <v>317</v>
      </c>
      <c r="M885" s="7">
        <v>1</v>
      </c>
      <c r="N885" s="7" t="s">
        <v>452</v>
      </c>
      <c r="O885" s="7">
        <v>2002</v>
      </c>
      <c r="P885" s="7">
        <v>2003</v>
      </c>
      <c r="Q885" s="70">
        <v>80</v>
      </c>
      <c r="R885" s="7">
        <v>10</v>
      </c>
      <c r="S885" s="7">
        <v>0</v>
      </c>
      <c r="T885" s="77">
        <v>660</v>
      </c>
      <c r="U885" s="77">
        <v>1367</v>
      </c>
      <c r="V885" s="119" t="s">
        <v>95</v>
      </c>
      <c r="W885" s="7">
        <v>47</v>
      </c>
      <c r="X885" s="7">
        <v>1</v>
      </c>
      <c r="Y885" s="7" t="s">
        <v>236</v>
      </c>
      <c r="Z885" s="7">
        <v>1997</v>
      </c>
      <c r="AA885" s="7">
        <v>1998</v>
      </c>
      <c r="AB885" s="70">
        <v>315</v>
      </c>
      <c r="AC885" s="7">
        <v>10</v>
      </c>
      <c r="AD885" s="7">
        <v>1</v>
      </c>
      <c r="AE885" s="77">
        <v>2252</v>
      </c>
      <c r="AF885" s="77">
        <v>1688</v>
      </c>
      <c r="AG885" s="127">
        <f t="shared" si="13"/>
        <v>0.57157360406091373</v>
      </c>
    </row>
    <row r="886" spans="1:33" x14ac:dyDescent="0.3">
      <c r="A886" s="7">
        <v>424</v>
      </c>
      <c r="B886" s="7">
        <v>1</v>
      </c>
      <c r="C886" s="7" t="s">
        <v>503</v>
      </c>
      <c r="D886" s="7">
        <v>1999</v>
      </c>
      <c r="E886" s="7">
        <v>2000</v>
      </c>
      <c r="F886" s="70">
        <v>415</v>
      </c>
      <c r="G886" s="7">
        <v>10</v>
      </c>
      <c r="H886" s="7">
        <v>1</v>
      </c>
      <c r="I886" s="77">
        <v>316</v>
      </c>
      <c r="J886" s="77">
        <v>197</v>
      </c>
      <c r="K886" s="119" t="s">
        <v>95</v>
      </c>
      <c r="L886" s="7">
        <v>333</v>
      </c>
      <c r="M886" s="7">
        <v>1</v>
      </c>
      <c r="N886" s="7" t="s">
        <v>278</v>
      </c>
      <c r="O886" s="7">
        <v>2002</v>
      </c>
      <c r="P886" s="7">
        <v>2003</v>
      </c>
      <c r="Q886" s="70">
        <v>400</v>
      </c>
      <c r="R886" s="7">
        <v>5</v>
      </c>
      <c r="S886" s="7">
        <v>0</v>
      </c>
      <c r="T886" s="77">
        <v>326</v>
      </c>
      <c r="U886" s="77">
        <v>616</v>
      </c>
      <c r="V886" s="119" t="s">
        <v>95</v>
      </c>
      <c r="W886" s="7">
        <v>738</v>
      </c>
      <c r="X886" s="7">
        <v>1</v>
      </c>
      <c r="Y886" s="7" t="s">
        <v>232</v>
      </c>
      <c r="Z886" s="7">
        <v>2005</v>
      </c>
      <c r="AA886" s="7">
        <v>2006</v>
      </c>
      <c r="AB886" s="70">
        <f>500-302.5</f>
        <v>197.5</v>
      </c>
      <c r="AC886" s="7">
        <v>5</v>
      </c>
      <c r="AD886" s="10">
        <v>1</v>
      </c>
      <c r="AE886" s="67">
        <v>589</v>
      </c>
      <c r="AF886" s="67">
        <v>442</v>
      </c>
      <c r="AG886" s="127">
        <f t="shared" si="13"/>
        <v>0.57129000969932109</v>
      </c>
    </row>
    <row r="887" spans="1:33" x14ac:dyDescent="0.3">
      <c r="A887" s="7">
        <v>424</v>
      </c>
      <c r="B887" s="7">
        <v>1</v>
      </c>
      <c r="C887" s="7" t="s">
        <v>503</v>
      </c>
      <c r="D887" s="7">
        <v>2001</v>
      </c>
      <c r="E887" s="7">
        <v>2002</v>
      </c>
      <c r="F887" s="70">
        <v>125</v>
      </c>
      <c r="G887" s="7">
        <v>10</v>
      </c>
      <c r="H887" s="7">
        <v>0</v>
      </c>
      <c r="I887" s="77">
        <v>240</v>
      </c>
      <c r="J887" s="77">
        <v>253</v>
      </c>
      <c r="K887" s="119" t="s">
        <v>95</v>
      </c>
      <c r="L887" s="7">
        <v>345</v>
      </c>
      <c r="M887" s="7">
        <v>1</v>
      </c>
      <c r="N887" s="7" t="s">
        <v>423</v>
      </c>
      <c r="O887" s="7">
        <v>2002</v>
      </c>
      <c r="P887" s="7">
        <v>2003</v>
      </c>
      <c r="Q887" s="70">
        <v>395</v>
      </c>
      <c r="R887" s="7">
        <v>7</v>
      </c>
      <c r="S887" s="7">
        <v>1</v>
      </c>
      <c r="T887" s="77">
        <v>2191</v>
      </c>
      <c r="U887" s="77">
        <v>2114</v>
      </c>
      <c r="V887" s="119" t="s">
        <v>95</v>
      </c>
      <c r="W887" s="7">
        <v>717</v>
      </c>
      <c r="X887" s="7">
        <v>1</v>
      </c>
      <c r="Y887" s="7" t="s">
        <v>345</v>
      </c>
      <c r="Z887" s="68">
        <v>2009</v>
      </c>
      <c r="AA887" s="68">
        <v>2010</v>
      </c>
      <c r="AB887" s="66">
        <v>375</v>
      </c>
      <c r="AC887" s="68">
        <v>10</v>
      </c>
      <c r="AD887" s="67">
        <v>1</v>
      </c>
      <c r="AE887" s="67">
        <v>1104</v>
      </c>
      <c r="AF887" s="67">
        <v>829</v>
      </c>
      <c r="AG887" s="127">
        <f t="shared" si="13"/>
        <v>0.5711329539575789</v>
      </c>
    </row>
    <row r="888" spans="1:33" x14ac:dyDescent="0.3">
      <c r="A888" s="7">
        <v>424</v>
      </c>
      <c r="B888" s="7">
        <v>1</v>
      </c>
      <c r="C888" s="7" t="s">
        <v>503</v>
      </c>
      <c r="D888" s="7">
        <v>2003</v>
      </c>
      <c r="E888" s="7">
        <v>2004</v>
      </c>
      <c r="F888" s="70">
        <v>405</v>
      </c>
      <c r="G888" s="7">
        <v>10</v>
      </c>
      <c r="H888" s="7">
        <v>1</v>
      </c>
      <c r="I888" s="77">
        <v>337</v>
      </c>
      <c r="J888" s="77">
        <v>223</v>
      </c>
      <c r="K888" s="119" t="s">
        <v>95</v>
      </c>
      <c r="L888" s="7">
        <v>356</v>
      </c>
      <c r="M888" s="7">
        <v>1</v>
      </c>
      <c r="N888" s="7" t="s">
        <v>601</v>
      </c>
      <c r="O888" s="7">
        <v>2002</v>
      </c>
      <c r="P888" s="7">
        <v>2003</v>
      </c>
      <c r="Q888" s="70">
        <v>675</v>
      </c>
      <c r="R888" s="7">
        <v>10</v>
      </c>
      <c r="S888" s="7">
        <v>1</v>
      </c>
      <c r="T888" s="77">
        <v>232</v>
      </c>
      <c r="U888" s="77">
        <v>180</v>
      </c>
      <c r="V888" s="119" t="s">
        <v>95</v>
      </c>
      <c r="W888" s="7">
        <v>881</v>
      </c>
      <c r="X888" s="7">
        <v>1</v>
      </c>
      <c r="Y888" s="7" t="s">
        <v>749</v>
      </c>
      <c r="Z888" s="7">
        <v>2017</v>
      </c>
      <c r="AA888" s="7">
        <v>2018</v>
      </c>
      <c r="AB888" s="7">
        <v>600</v>
      </c>
      <c r="AC888" s="7">
        <v>10</v>
      </c>
      <c r="AD888" s="7">
        <v>1</v>
      </c>
      <c r="AE888" s="77">
        <v>506</v>
      </c>
      <c r="AF888" s="77">
        <v>380</v>
      </c>
      <c r="AG888" s="127">
        <f t="shared" si="13"/>
        <v>0.57110609480812646</v>
      </c>
    </row>
    <row r="889" spans="1:33" x14ac:dyDescent="0.3">
      <c r="A889" s="7">
        <v>424</v>
      </c>
      <c r="B889" s="7">
        <v>1</v>
      </c>
      <c r="C889" s="7" t="s">
        <v>503</v>
      </c>
      <c r="D889" s="7">
        <v>2003</v>
      </c>
      <c r="E889" s="7">
        <v>2005</v>
      </c>
      <c r="F889" s="70">
        <v>95</v>
      </c>
      <c r="G889" s="7">
        <v>9</v>
      </c>
      <c r="H889" s="7">
        <v>1</v>
      </c>
      <c r="I889" s="77">
        <v>337</v>
      </c>
      <c r="J889" s="77">
        <v>217</v>
      </c>
      <c r="K889" s="119" t="s">
        <v>95</v>
      </c>
      <c r="L889" s="7">
        <v>458</v>
      </c>
      <c r="M889" s="7">
        <v>1</v>
      </c>
      <c r="N889" s="7" t="s">
        <v>520</v>
      </c>
      <c r="O889" s="7">
        <v>2002</v>
      </c>
      <c r="P889" s="7">
        <v>2003</v>
      </c>
      <c r="Q889" s="70">
        <v>256.64999999999998</v>
      </c>
      <c r="R889" s="7">
        <v>10</v>
      </c>
      <c r="S889" s="7">
        <v>1</v>
      </c>
      <c r="T889" s="77">
        <v>316</v>
      </c>
      <c r="U889" s="77">
        <v>175</v>
      </c>
      <c r="V889" s="119" t="s">
        <v>95</v>
      </c>
      <c r="W889" s="7">
        <v>2135</v>
      </c>
      <c r="X889" s="7">
        <v>1</v>
      </c>
      <c r="Y889" s="7" t="s">
        <v>618</v>
      </c>
      <c r="Z889" s="7">
        <v>2004</v>
      </c>
      <c r="AA889" s="7">
        <v>2005</v>
      </c>
      <c r="AB889" s="70">
        <f>889.34-129.8</f>
        <v>759.54</v>
      </c>
      <c r="AC889" s="7">
        <v>5</v>
      </c>
      <c r="AD889" s="7">
        <v>1</v>
      </c>
      <c r="AE889" s="77">
        <v>1945</v>
      </c>
      <c r="AF889" s="77">
        <v>1461</v>
      </c>
      <c r="AG889" s="127">
        <f t="shared" si="13"/>
        <v>0.57105108631826185</v>
      </c>
    </row>
    <row r="890" spans="1:33" x14ac:dyDescent="0.3">
      <c r="A890" s="7">
        <v>424</v>
      </c>
      <c r="B890" s="7">
        <v>1</v>
      </c>
      <c r="C890" s="7" t="s">
        <v>503</v>
      </c>
      <c r="D890" s="7">
        <v>2006</v>
      </c>
      <c r="E890" s="10">
        <v>2007</v>
      </c>
      <c r="F890" s="70">
        <v>521</v>
      </c>
      <c r="G890" s="10">
        <v>10</v>
      </c>
      <c r="H890" s="7">
        <v>1</v>
      </c>
      <c r="I890" s="67">
        <v>306</v>
      </c>
      <c r="J890" s="67">
        <v>293</v>
      </c>
      <c r="K890" s="119" t="s">
        <v>95</v>
      </c>
      <c r="L890" s="7">
        <v>465</v>
      </c>
      <c r="M890" s="7">
        <v>1</v>
      </c>
      <c r="N890" s="7" t="s">
        <v>455</v>
      </c>
      <c r="O890" s="7">
        <v>2002</v>
      </c>
      <c r="P890" s="7">
        <v>2003</v>
      </c>
      <c r="Q890" s="70">
        <v>300</v>
      </c>
      <c r="R890" s="7">
        <v>10</v>
      </c>
      <c r="S890" s="7">
        <v>1</v>
      </c>
      <c r="T890" s="77">
        <v>2585</v>
      </c>
      <c r="U890" s="77">
        <v>2133</v>
      </c>
      <c r="V890" s="119" t="s">
        <v>95</v>
      </c>
      <c r="W890" s="7">
        <v>728</v>
      </c>
      <c r="X890" s="7">
        <v>1</v>
      </c>
      <c r="Y890" s="7" t="s">
        <v>346</v>
      </c>
      <c r="Z890" s="7">
        <v>2012</v>
      </c>
      <c r="AA890" s="7">
        <v>2014</v>
      </c>
      <c r="AB890" s="70">
        <v>386</v>
      </c>
      <c r="AC890" s="7">
        <v>10</v>
      </c>
      <c r="AD890" s="7">
        <v>1</v>
      </c>
      <c r="AE890" s="67">
        <v>19870</v>
      </c>
      <c r="AF890" s="67">
        <v>14928</v>
      </c>
      <c r="AG890" s="127">
        <f t="shared" si="13"/>
        <v>0.57100982815104318</v>
      </c>
    </row>
    <row r="891" spans="1:33" x14ac:dyDescent="0.3">
      <c r="A891" s="7">
        <v>424</v>
      </c>
      <c r="B891" s="7">
        <v>1</v>
      </c>
      <c r="C891" s="7" t="s">
        <v>503</v>
      </c>
      <c r="D891" s="7">
        <v>2013</v>
      </c>
      <c r="E891" s="7">
        <v>2014</v>
      </c>
      <c r="F891" s="7">
        <v>351.76</v>
      </c>
      <c r="G891" s="7">
        <v>10</v>
      </c>
      <c r="H891" s="7">
        <v>1</v>
      </c>
      <c r="I891" s="77">
        <v>205</v>
      </c>
      <c r="J891" s="77">
        <v>114</v>
      </c>
      <c r="K891" s="119" t="s">
        <v>95</v>
      </c>
      <c r="L891" s="7">
        <v>482</v>
      </c>
      <c r="M891" s="7">
        <v>1</v>
      </c>
      <c r="N891" s="7" t="s">
        <v>384</v>
      </c>
      <c r="O891" s="7">
        <v>2002</v>
      </c>
      <c r="P891" s="7">
        <v>2003</v>
      </c>
      <c r="Q891" s="70">
        <v>400</v>
      </c>
      <c r="R891" s="7">
        <v>10</v>
      </c>
      <c r="S891" s="7">
        <v>0</v>
      </c>
      <c r="T891" s="77">
        <v>1662</v>
      </c>
      <c r="U891" s="77">
        <v>2623</v>
      </c>
      <c r="V891" s="119" t="s">
        <v>95</v>
      </c>
      <c r="W891" s="7">
        <v>51</v>
      </c>
      <c r="X891" s="7">
        <v>1</v>
      </c>
      <c r="Y891" s="7" t="s">
        <v>409</v>
      </c>
      <c r="Z891" s="7">
        <v>1995</v>
      </c>
      <c r="AA891" s="7">
        <v>1996</v>
      </c>
      <c r="AB891" s="70">
        <v>300</v>
      </c>
      <c r="AC891" s="7">
        <v>10</v>
      </c>
      <c r="AD891" s="7">
        <v>1</v>
      </c>
      <c r="AE891" s="77">
        <v>718</v>
      </c>
      <c r="AF891" s="77">
        <v>540</v>
      </c>
      <c r="AG891" s="127">
        <f t="shared" si="13"/>
        <v>0.57074721780604132</v>
      </c>
    </row>
    <row r="892" spans="1:33" x14ac:dyDescent="0.3">
      <c r="A892" s="7">
        <v>424</v>
      </c>
      <c r="B892" s="7">
        <v>1</v>
      </c>
      <c r="C892" s="7" t="s">
        <v>503</v>
      </c>
      <c r="D892" s="68">
        <v>2015</v>
      </c>
      <c r="E892" s="68">
        <v>2017</v>
      </c>
      <c r="F892" s="66">
        <v>493.36</v>
      </c>
      <c r="G892" s="77">
        <v>9</v>
      </c>
      <c r="H892" s="7">
        <v>1</v>
      </c>
      <c r="I892" s="67">
        <v>252</v>
      </c>
      <c r="J892" s="67">
        <v>110</v>
      </c>
      <c r="K892" s="119" t="s">
        <v>95</v>
      </c>
      <c r="L892" s="7">
        <v>484</v>
      </c>
      <c r="M892" s="7">
        <v>1</v>
      </c>
      <c r="N892" s="7" t="s">
        <v>425</v>
      </c>
      <c r="O892" s="7">
        <v>2002</v>
      </c>
      <c r="P892" s="7">
        <v>2003</v>
      </c>
      <c r="Q892" s="70">
        <v>200</v>
      </c>
      <c r="R892" s="7">
        <v>10</v>
      </c>
      <c r="S892" s="7">
        <v>1</v>
      </c>
      <c r="T892" s="77">
        <v>1242</v>
      </c>
      <c r="U892" s="77">
        <v>843</v>
      </c>
      <c r="V892" s="119" t="s">
        <v>95</v>
      </c>
      <c r="W892" s="7">
        <v>2580</v>
      </c>
      <c r="X892" s="7">
        <v>1</v>
      </c>
      <c r="Y892" s="7" t="s">
        <v>408</v>
      </c>
      <c r="Z892" s="7">
        <v>2011</v>
      </c>
      <c r="AA892" s="7">
        <v>2012</v>
      </c>
      <c r="AB892" s="70">
        <v>120</v>
      </c>
      <c r="AC892" s="7">
        <v>6</v>
      </c>
      <c r="AD892" s="7">
        <v>1</v>
      </c>
      <c r="AE892" s="67">
        <v>340</v>
      </c>
      <c r="AF892" s="67">
        <v>256</v>
      </c>
      <c r="AG892" s="127">
        <f t="shared" si="13"/>
        <v>0.57046979865771807</v>
      </c>
    </row>
    <row r="893" spans="1:33" x14ac:dyDescent="0.3">
      <c r="A893" s="7">
        <v>424</v>
      </c>
      <c r="B893" s="7">
        <v>1</v>
      </c>
      <c r="C893" s="7" t="s">
        <v>503</v>
      </c>
      <c r="D893" s="68">
        <v>2015</v>
      </c>
      <c r="E893" s="68">
        <v>2016</v>
      </c>
      <c r="F893" s="66">
        <v>375</v>
      </c>
      <c r="G893" s="77">
        <v>10</v>
      </c>
      <c r="H893" s="7">
        <v>1</v>
      </c>
      <c r="I893" s="67">
        <v>210</v>
      </c>
      <c r="J893" s="67">
        <v>150</v>
      </c>
      <c r="K893" s="119" t="s">
        <v>95</v>
      </c>
      <c r="L893" s="7">
        <v>499</v>
      </c>
      <c r="M893" s="7">
        <v>1</v>
      </c>
      <c r="N893" s="7" t="s">
        <v>473</v>
      </c>
      <c r="O893" s="7">
        <v>2002</v>
      </c>
      <c r="P893" s="7">
        <v>2003</v>
      </c>
      <c r="Q893" s="70">
        <v>300</v>
      </c>
      <c r="R893" s="7">
        <v>10</v>
      </c>
      <c r="S893" s="7">
        <v>1</v>
      </c>
      <c r="T893" s="77">
        <v>537</v>
      </c>
      <c r="U893" s="77">
        <v>479</v>
      </c>
      <c r="V893" s="119" t="s">
        <v>95</v>
      </c>
      <c r="W893" s="7">
        <v>2397</v>
      </c>
      <c r="X893" s="7">
        <v>1</v>
      </c>
      <c r="Y893" s="7" t="s">
        <v>497</v>
      </c>
      <c r="Z893" s="7">
        <v>2008</v>
      </c>
      <c r="AA893" s="7">
        <v>2009</v>
      </c>
      <c r="AB893" s="70">
        <v>300</v>
      </c>
      <c r="AC893" s="7">
        <v>5</v>
      </c>
      <c r="AD893" s="7">
        <v>1</v>
      </c>
      <c r="AE893" s="67">
        <v>2130</v>
      </c>
      <c r="AF893" s="67">
        <v>1607</v>
      </c>
      <c r="AG893" s="127">
        <f t="shared" si="13"/>
        <v>0.56997591651057</v>
      </c>
    </row>
    <row r="894" spans="1:33" x14ac:dyDescent="0.3">
      <c r="A894" s="7">
        <v>425</v>
      </c>
      <c r="B894" s="7">
        <v>1</v>
      </c>
      <c r="C894" s="7" t="s">
        <v>254</v>
      </c>
      <c r="D894" s="7">
        <v>1991</v>
      </c>
      <c r="E894" s="7">
        <v>1993</v>
      </c>
      <c r="F894" s="70">
        <v>253.29</v>
      </c>
      <c r="G894" s="7">
        <v>3</v>
      </c>
      <c r="H894" s="7">
        <v>1</v>
      </c>
      <c r="I894" s="77" t="s">
        <v>763</v>
      </c>
      <c r="J894" s="77" t="s">
        <v>763</v>
      </c>
      <c r="K894" s="119" t="s">
        <v>95</v>
      </c>
      <c r="L894" s="7">
        <v>507</v>
      </c>
      <c r="M894" s="7">
        <v>1</v>
      </c>
      <c r="N894" s="7" t="s">
        <v>331</v>
      </c>
      <c r="O894" s="7">
        <v>2002</v>
      </c>
      <c r="P894" s="7">
        <v>2003</v>
      </c>
      <c r="Q894" s="70">
        <v>581.21</v>
      </c>
      <c r="R894" s="7">
        <v>5</v>
      </c>
      <c r="S894" s="7">
        <v>1</v>
      </c>
      <c r="T894" s="77">
        <v>847</v>
      </c>
      <c r="U894" s="77">
        <v>306</v>
      </c>
      <c r="V894" s="119" t="s">
        <v>95</v>
      </c>
      <c r="W894" s="7">
        <v>630</v>
      </c>
      <c r="X894" s="7">
        <v>1</v>
      </c>
      <c r="Y894" s="7" t="s">
        <v>393</v>
      </c>
      <c r="Z894" s="7">
        <v>2015</v>
      </c>
      <c r="AA894" s="7">
        <v>2016</v>
      </c>
      <c r="AB894" s="70">
        <v>2000</v>
      </c>
      <c r="AC894" s="7">
        <v>5</v>
      </c>
      <c r="AD894" s="7">
        <v>1</v>
      </c>
      <c r="AE894" s="67">
        <v>273</v>
      </c>
      <c r="AF894" s="67">
        <v>206</v>
      </c>
      <c r="AG894" s="127">
        <f t="shared" si="13"/>
        <v>0.56993736951983298</v>
      </c>
    </row>
    <row r="895" spans="1:33" x14ac:dyDescent="0.3">
      <c r="A895" s="7">
        <v>425</v>
      </c>
      <c r="B895" s="7">
        <v>1</v>
      </c>
      <c r="C895" s="7" t="s">
        <v>254</v>
      </c>
      <c r="D895" s="7">
        <v>1995</v>
      </c>
      <c r="E895" s="7">
        <v>1996</v>
      </c>
      <c r="F895" s="70">
        <v>431.74</v>
      </c>
      <c r="G895" s="7">
        <v>1</v>
      </c>
      <c r="H895" s="7">
        <v>1</v>
      </c>
      <c r="I895" s="77">
        <v>190</v>
      </c>
      <c r="J895" s="77">
        <v>70</v>
      </c>
      <c r="K895" s="119" t="s">
        <v>95</v>
      </c>
      <c r="L895" s="7">
        <v>508</v>
      </c>
      <c r="M895" s="7">
        <v>1</v>
      </c>
      <c r="N895" s="7" t="s">
        <v>474</v>
      </c>
      <c r="O895" s="7">
        <v>2002</v>
      </c>
      <c r="P895" s="7">
        <v>2003</v>
      </c>
      <c r="Q895" s="70">
        <v>300</v>
      </c>
      <c r="R895" s="7">
        <v>10</v>
      </c>
      <c r="S895" s="7">
        <v>1</v>
      </c>
      <c r="T895" s="77">
        <v>3310</v>
      </c>
      <c r="U895" s="77">
        <v>1865</v>
      </c>
      <c r="V895" s="119" t="s">
        <v>95</v>
      </c>
      <c r="W895" s="7">
        <v>810</v>
      </c>
      <c r="X895" s="7">
        <v>1</v>
      </c>
      <c r="Y895" s="7" t="s">
        <v>568</v>
      </c>
      <c r="Z895" s="7">
        <v>2001</v>
      </c>
      <c r="AA895" s="7">
        <v>2002</v>
      </c>
      <c r="AB895" s="70">
        <v>126</v>
      </c>
      <c r="AC895" s="7">
        <v>10</v>
      </c>
      <c r="AD895" s="7">
        <v>1</v>
      </c>
      <c r="AE895" s="77">
        <v>432</v>
      </c>
      <c r="AF895" s="77">
        <v>326</v>
      </c>
      <c r="AG895" s="127">
        <f t="shared" si="13"/>
        <v>0.56992084432717682</v>
      </c>
    </row>
    <row r="896" spans="1:33" x14ac:dyDescent="0.3">
      <c r="A896" s="7">
        <v>426</v>
      </c>
      <c r="B896" s="7">
        <v>1</v>
      </c>
      <c r="C896" s="7" t="s">
        <v>327</v>
      </c>
      <c r="D896" s="7">
        <v>1993</v>
      </c>
      <c r="E896" s="7">
        <v>1994</v>
      </c>
      <c r="F896" s="70">
        <v>170</v>
      </c>
      <c r="G896" s="7">
        <v>5</v>
      </c>
      <c r="H896" s="7">
        <v>1</v>
      </c>
      <c r="I896" s="77" t="s">
        <v>763</v>
      </c>
      <c r="J896" s="77" t="s">
        <v>763</v>
      </c>
      <c r="K896" s="119" t="s">
        <v>95</v>
      </c>
      <c r="L896" s="7">
        <v>518</v>
      </c>
      <c r="M896" s="7">
        <v>1</v>
      </c>
      <c r="N896" s="7" t="s">
        <v>257</v>
      </c>
      <c r="O896" s="7">
        <v>2002</v>
      </c>
      <c r="P896" s="7">
        <v>2003</v>
      </c>
      <c r="Q896" s="70">
        <v>394.93</v>
      </c>
      <c r="R896" s="7">
        <v>4</v>
      </c>
      <c r="S896" s="7">
        <v>1</v>
      </c>
      <c r="T896" s="77">
        <v>3107</v>
      </c>
      <c r="U896" s="77">
        <v>2469</v>
      </c>
      <c r="V896" s="119" t="s">
        <v>95</v>
      </c>
      <c r="W896" s="7">
        <v>255</v>
      </c>
      <c r="X896" s="7">
        <v>1</v>
      </c>
      <c r="Y896" s="7" t="s">
        <v>374</v>
      </c>
      <c r="Z896" s="7">
        <v>2011</v>
      </c>
      <c r="AA896" s="7">
        <v>2012</v>
      </c>
      <c r="AB896" s="70">
        <v>200</v>
      </c>
      <c r="AC896" s="7">
        <v>10</v>
      </c>
      <c r="AD896" s="7">
        <v>1</v>
      </c>
      <c r="AE896" s="67">
        <v>791</v>
      </c>
      <c r="AF896" s="67">
        <v>597</v>
      </c>
      <c r="AG896" s="127">
        <f t="shared" si="13"/>
        <v>0.56988472622478381</v>
      </c>
    </row>
    <row r="897" spans="1:33" x14ac:dyDescent="0.3">
      <c r="A897" s="7">
        <v>432</v>
      </c>
      <c r="B897" s="7">
        <v>1</v>
      </c>
      <c r="C897" s="7" t="s">
        <v>454</v>
      </c>
      <c r="D897" s="7">
        <v>1996</v>
      </c>
      <c r="E897" s="7">
        <v>1997</v>
      </c>
      <c r="F897" s="70">
        <v>315</v>
      </c>
      <c r="G897" s="7">
        <v>5</v>
      </c>
      <c r="H897" s="7">
        <v>0</v>
      </c>
      <c r="I897" s="77">
        <v>548</v>
      </c>
      <c r="J897" s="77">
        <v>984</v>
      </c>
      <c r="K897" s="119" t="s">
        <v>95</v>
      </c>
      <c r="L897" s="7">
        <v>545</v>
      </c>
      <c r="M897" s="7">
        <v>1</v>
      </c>
      <c r="N897" s="7" t="s">
        <v>292</v>
      </c>
      <c r="O897" s="7">
        <v>2002</v>
      </c>
      <c r="P897" s="7">
        <v>2003</v>
      </c>
      <c r="Q897" s="70">
        <v>600</v>
      </c>
      <c r="R897" s="7">
        <v>10</v>
      </c>
      <c r="S897" s="7">
        <v>1</v>
      </c>
      <c r="T897" s="77">
        <v>933</v>
      </c>
      <c r="U897" s="77">
        <v>639</v>
      </c>
      <c r="V897" s="119" t="s">
        <v>95</v>
      </c>
      <c r="W897" s="7">
        <v>775</v>
      </c>
      <c r="X897" s="7">
        <v>1</v>
      </c>
      <c r="Y897" s="7" t="s">
        <v>459</v>
      </c>
      <c r="Z897" s="7">
        <v>2006</v>
      </c>
      <c r="AA897" s="10">
        <v>2007</v>
      </c>
      <c r="AB897" s="70">
        <v>95.19</v>
      </c>
      <c r="AC897" s="10">
        <v>10</v>
      </c>
      <c r="AD897" s="7">
        <v>1</v>
      </c>
      <c r="AE897" s="67">
        <v>815</v>
      </c>
      <c r="AF897" s="67">
        <v>616</v>
      </c>
      <c r="AG897" s="127">
        <f t="shared" si="13"/>
        <v>0.5695317959468903</v>
      </c>
    </row>
    <row r="898" spans="1:33" x14ac:dyDescent="0.3">
      <c r="A898" s="7">
        <v>436</v>
      </c>
      <c r="B898" s="7">
        <v>1</v>
      </c>
      <c r="C898" s="7" t="s">
        <v>285</v>
      </c>
      <c r="D898" s="7">
        <v>1992</v>
      </c>
      <c r="E898" s="7">
        <v>1993</v>
      </c>
      <c r="F898" s="70">
        <v>239</v>
      </c>
      <c r="G898" s="7">
        <v>5</v>
      </c>
      <c r="H898" s="7">
        <v>1</v>
      </c>
      <c r="I898" s="77" t="s">
        <v>763</v>
      </c>
      <c r="J898" s="77" t="s">
        <v>763</v>
      </c>
      <c r="K898" s="119" t="s">
        <v>95</v>
      </c>
      <c r="L898" s="7">
        <v>545</v>
      </c>
      <c r="M898" s="7">
        <v>1</v>
      </c>
      <c r="N898" s="7" t="s">
        <v>292</v>
      </c>
      <c r="O898" s="7">
        <v>2002</v>
      </c>
      <c r="P898" s="7">
        <v>2003</v>
      </c>
      <c r="Q898" s="70">
        <v>300</v>
      </c>
      <c r="R898" s="7">
        <v>5</v>
      </c>
      <c r="S898" s="7">
        <v>0</v>
      </c>
      <c r="T898" s="77">
        <v>474</v>
      </c>
      <c r="U898" s="77">
        <v>531</v>
      </c>
      <c r="V898" s="119" t="s">
        <v>95</v>
      </c>
      <c r="W898" s="7">
        <v>2169</v>
      </c>
      <c r="X898" s="7">
        <v>1</v>
      </c>
      <c r="Y898" s="7" t="s">
        <v>579</v>
      </c>
      <c r="Z898" s="7">
        <v>2001</v>
      </c>
      <c r="AA898" s="7">
        <v>2002</v>
      </c>
      <c r="AB898" s="70">
        <v>828.15</v>
      </c>
      <c r="AC898" s="7">
        <v>10</v>
      </c>
      <c r="AD898" s="7">
        <v>1</v>
      </c>
      <c r="AE898" s="77">
        <v>817</v>
      </c>
      <c r="AF898" s="77">
        <v>618</v>
      </c>
      <c r="AG898" s="127">
        <f t="shared" si="13"/>
        <v>0.56933797909407668</v>
      </c>
    </row>
    <row r="899" spans="1:33" x14ac:dyDescent="0.3">
      <c r="A899" s="7">
        <v>437</v>
      </c>
      <c r="B899" s="7">
        <v>1</v>
      </c>
      <c r="C899" s="7" t="s">
        <v>381</v>
      </c>
      <c r="D899" s="7">
        <v>1994</v>
      </c>
      <c r="E899" s="7">
        <v>1995</v>
      </c>
      <c r="F899" s="70">
        <v>500</v>
      </c>
      <c r="G899" s="7">
        <v>10</v>
      </c>
      <c r="H899" s="7">
        <v>1</v>
      </c>
      <c r="I899" s="77">
        <v>400</v>
      </c>
      <c r="J899" s="77">
        <v>238</v>
      </c>
      <c r="K899" s="119" t="s">
        <v>95</v>
      </c>
      <c r="L899" s="7">
        <v>592</v>
      </c>
      <c r="M899" s="7">
        <v>1</v>
      </c>
      <c r="N899" s="7" t="s">
        <v>602</v>
      </c>
      <c r="O899" s="7">
        <v>2002</v>
      </c>
      <c r="P899" s="7">
        <v>2003</v>
      </c>
      <c r="Q899" s="70">
        <f>1931-981</f>
        <v>950</v>
      </c>
      <c r="R899" s="7">
        <v>10</v>
      </c>
      <c r="S899" s="7">
        <v>1</v>
      </c>
      <c r="T899" s="77">
        <v>231</v>
      </c>
      <c r="U899" s="77">
        <v>137</v>
      </c>
      <c r="V899" s="119" t="s">
        <v>95</v>
      </c>
      <c r="W899" s="7">
        <v>595</v>
      </c>
      <c r="X899" s="7">
        <v>1</v>
      </c>
      <c r="Y899" s="7" t="s">
        <v>391</v>
      </c>
      <c r="Z899" s="7">
        <v>2011</v>
      </c>
      <c r="AA899" s="7">
        <v>2012</v>
      </c>
      <c r="AB899" s="70">
        <v>126.17</v>
      </c>
      <c r="AC899" s="7">
        <v>10</v>
      </c>
      <c r="AD899" s="7">
        <v>1</v>
      </c>
      <c r="AE899" s="67">
        <v>559</v>
      </c>
      <c r="AF899" s="67">
        <v>423</v>
      </c>
      <c r="AG899" s="127">
        <f t="shared" si="13"/>
        <v>0.56924643584521384</v>
      </c>
    </row>
    <row r="900" spans="1:33" x14ac:dyDescent="0.3">
      <c r="A900" s="7">
        <v>441</v>
      </c>
      <c r="B900" s="7">
        <v>1</v>
      </c>
      <c r="C900" s="7" t="s">
        <v>255</v>
      </c>
      <c r="D900" s="7">
        <v>1991</v>
      </c>
      <c r="E900" s="7">
        <v>1993</v>
      </c>
      <c r="F900" s="70">
        <v>550</v>
      </c>
      <c r="G900" s="7">
        <v>5</v>
      </c>
      <c r="H900" s="7">
        <v>1</v>
      </c>
      <c r="I900" s="77" t="s">
        <v>763</v>
      </c>
      <c r="J900" s="77" t="s">
        <v>763</v>
      </c>
      <c r="K900" s="119" t="s">
        <v>95</v>
      </c>
      <c r="L900" s="7">
        <v>599</v>
      </c>
      <c r="M900" s="7">
        <v>1</v>
      </c>
      <c r="N900" s="7" t="s">
        <v>527</v>
      </c>
      <c r="O900" s="7">
        <v>2002</v>
      </c>
      <c r="P900" s="7">
        <v>2003</v>
      </c>
      <c r="Q900" s="70">
        <v>600</v>
      </c>
      <c r="R900" s="7">
        <v>10</v>
      </c>
      <c r="S900" s="7">
        <v>0</v>
      </c>
      <c r="T900" s="77">
        <v>593</v>
      </c>
      <c r="U900" s="77">
        <v>656</v>
      </c>
      <c r="V900" s="119" t="s">
        <v>95</v>
      </c>
      <c r="W900" s="7">
        <v>347</v>
      </c>
      <c r="X900" s="7">
        <v>1</v>
      </c>
      <c r="Y900" s="7" t="s">
        <v>379</v>
      </c>
      <c r="Z900" s="7">
        <v>2008</v>
      </c>
      <c r="AA900" s="7">
        <v>2009</v>
      </c>
      <c r="AB900" s="70">
        <v>201.51</v>
      </c>
      <c r="AC900" s="7">
        <v>10</v>
      </c>
      <c r="AD900" s="7">
        <v>1</v>
      </c>
      <c r="AE900" s="67">
        <v>6696</v>
      </c>
      <c r="AF900" s="67">
        <v>5068</v>
      </c>
      <c r="AG900" s="127">
        <f t="shared" ref="AG900:AG963" si="14">AE900/(AE900+AF900)</f>
        <v>0.56919415164909892</v>
      </c>
    </row>
    <row r="901" spans="1:33" x14ac:dyDescent="0.3">
      <c r="A901" s="7">
        <v>441</v>
      </c>
      <c r="B901" s="7">
        <v>1</v>
      </c>
      <c r="C901" s="7" t="s">
        <v>255</v>
      </c>
      <c r="D901" s="7">
        <v>1997</v>
      </c>
      <c r="E901" s="7">
        <v>1998</v>
      </c>
      <c r="F901" s="70">
        <v>345</v>
      </c>
      <c r="G901" s="7">
        <v>10</v>
      </c>
      <c r="H901" s="7">
        <v>1</v>
      </c>
      <c r="I901" s="77">
        <v>192</v>
      </c>
      <c r="J901" s="77">
        <v>101</v>
      </c>
      <c r="K901" s="119" t="s">
        <v>95</v>
      </c>
      <c r="L901" s="7">
        <v>611</v>
      </c>
      <c r="M901" s="7">
        <v>1</v>
      </c>
      <c r="N901" s="7" t="s">
        <v>332</v>
      </c>
      <c r="O901" s="7">
        <v>2002</v>
      </c>
      <c r="P901" s="7">
        <v>2003</v>
      </c>
      <c r="Q901" s="70">
        <v>415</v>
      </c>
      <c r="R901" s="7">
        <v>7</v>
      </c>
      <c r="S901" s="7">
        <v>1</v>
      </c>
      <c r="T901" s="77">
        <v>252</v>
      </c>
      <c r="U901" s="77">
        <v>120</v>
      </c>
      <c r="V901" s="119" t="s">
        <v>95</v>
      </c>
      <c r="W901" s="7">
        <v>492</v>
      </c>
      <c r="X901" s="7">
        <v>1</v>
      </c>
      <c r="Y901" s="7" t="s">
        <v>385</v>
      </c>
      <c r="Z901" s="7">
        <v>2003</v>
      </c>
      <c r="AA901" s="7">
        <v>2004</v>
      </c>
      <c r="AB901" s="70">
        <v>415</v>
      </c>
      <c r="AC901" s="7">
        <v>10</v>
      </c>
      <c r="AD901" s="7">
        <v>1</v>
      </c>
      <c r="AE901" s="77">
        <v>3152</v>
      </c>
      <c r="AF901" s="77">
        <v>2390</v>
      </c>
      <c r="AG901" s="127">
        <f t="shared" si="14"/>
        <v>0.56874774449657162</v>
      </c>
    </row>
    <row r="902" spans="1:33" x14ac:dyDescent="0.3">
      <c r="A902" s="7">
        <v>441</v>
      </c>
      <c r="B902" s="7">
        <v>1</v>
      </c>
      <c r="C902" s="7" t="s">
        <v>255</v>
      </c>
      <c r="D902" s="7">
        <v>2001</v>
      </c>
      <c r="E902" s="7">
        <v>2002</v>
      </c>
      <c r="F902" s="70">
        <v>200</v>
      </c>
      <c r="G902" s="7">
        <v>10</v>
      </c>
      <c r="H902" s="7">
        <v>1</v>
      </c>
      <c r="I902" s="77">
        <v>260</v>
      </c>
      <c r="J902" s="77">
        <v>75</v>
      </c>
      <c r="K902" s="119" t="s">
        <v>95</v>
      </c>
      <c r="L902" s="7">
        <v>622</v>
      </c>
      <c r="M902" s="7">
        <v>1</v>
      </c>
      <c r="N902" s="7" t="s">
        <v>431</v>
      </c>
      <c r="O902" s="7">
        <v>2002</v>
      </c>
      <c r="P902" s="7">
        <v>2003</v>
      </c>
      <c r="Q902" s="70">
        <v>601.65</v>
      </c>
      <c r="R902" s="7">
        <v>10</v>
      </c>
      <c r="S902" s="7">
        <v>1</v>
      </c>
      <c r="T902" s="77">
        <v>19642</v>
      </c>
      <c r="U902" s="77">
        <v>15715</v>
      </c>
      <c r="V902" s="119" t="s">
        <v>95</v>
      </c>
      <c r="W902" s="7">
        <v>2310</v>
      </c>
      <c r="X902" s="7">
        <v>1</v>
      </c>
      <c r="Y902" s="7" t="s">
        <v>481</v>
      </c>
      <c r="Z902" s="7">
        <v>1998</v>
      </c>
      <c r="AA902" s="7">
        <v>1999</v>
      </c>
      <c r="AB902" s="70">
        <v>300</v>
      </c>
      <c r="AC902" s="7">
        <v>5</v>
      </c>
      <c r="AD902" s="7">
        <v>1</v>
      </c>
      <c r="AE902" s="77">
        <v>1994</v>
      </c>
      <c r="AF902" s="77">
        <v>1512</v>
      </c>
      <c r="AG902" s="127">
        <f t="shared" si="14"/>
        <v>0.56873930405019968</v>
      </c>
    </row>
    <row r="903" spans="1:33" x14ac:dyDescent="0.3">
      <c r="A903" s="7">
        <v>441</v>
      </c>
      <c r="B903" s="7">
        <v>1</v>
      </c>
      <c r="C903" s="7" t="s">
        <v>627</v>
      </c>
      <c r="D903" s="7">
        <v>2004</v>
      </c>
      <c r="E903" s="7">
        <v>2005</v>
      </c>
      <c r="F903" s="70">
        <v>600</v>
      </c>
      <c r="G903" s="7">
        <v>10</v>
      </c>
      <c r="H903" s="7">
        <v>1</v>
      </c>
      <c r="I903" s="77">
        <v>651</v>
      </c>
      <c r="J903" s="77">
        <v>418</v>
      </c>
      <c r="K903" s="119" t="s">
        <v>95</v>
      </c>
      <c r="L903" s="7">
        <v>622</v>
      </c>
      <c r="M903" s="7">
        <v>1</v>
      </c>
      <c r="N903" s="7" t="s">
        <v>431</v>
      </c>
      <c r="O903" s="7">
        <v>2002</v>
      </c>
      <c r="P903" s="7">
        <v>2003</v>
      </c>
      <c r="Q903" s="70">
        <v>225.62</v>
      </c>
      <c r="R903" s="7">
        <v>10</v>
      </c>
      <c r="S903" s="7">
        <v>1</v>
      </c>
      <c r="T903" s="77">
        <v>17909</v>
      </c>
      <c r="U903" s="77">
        <v>17191</v>
      </c>
      <c r="V903" s="119" t="s">
        <v>95</v>
      </c>
      <c r="W903" s="7">
        <v>284</v>
      </c>
      <c r="X903" s="7">
        <v>1</v>
      </c>
      <c r="Y903" s="7" t="s">
        <v>376</v>
      </c>
      <c r="Z903" s="7">
        <v>2003</v>
      </c>
      <c r="AA903" s="7">
        <v>2004</v>
      </c>
      <c r="AB903" s="70">
        <v>31.06</v>
      </c>
      <c r="AC903" s="7">
        <v>10</v>
      </c>
      <c r="AD903" s="7">
        <v>1</v>
      </c>
      <c r="AE903" s="77">
        <v>4246</v>
      </c>
      <c r="AF903" s="77">
        <v>3221</v>
      </c>
      <c r="AG903" s="127">
        <f t="shared" si="14"/>
        <v>0.56863532877996514</v>
      </c>
    </row>
    <row r="904" spans="1:33" x14ac:dyDescent="0.3">
      <c r="A904" s="7">
        <v>441</v>
      </c>
      <c r="B904" s="7">
        <v>1</v>
      </c>
      <c r="C904" s="7" t="s">
        <v>255</v>
      </c>
      <c r="D904" s="7">
        <v>2011</v>
      </c>
      <c r="E904" s="7">
        <v>2012</v>
      </c>
      <c r="F904" s="7">
        <v>1000</v>
      </c>
      <c r="G904" s="7">
        <v>10</v>
      </c>
      <c r="H904" s="7">
        <v>1</v>
      </c>
      <c r="I904" s="77">
        <v>329</v>
      </c>
      <c r="J904" s="77">
        <v>313</v>
      </c>
      <c r="K904" s="119" t="s">
        <v>95</v>
      </c>
      <c r="L904" s="7">
        <v>623</v>
      </c>
      <c r="M904" s="7">
        <v>1</v>
      </c>
      <c r="N904" s="7" t="s">
        <v>603</v>
      </c>
      <c r="O904" s="7">
        <v>2002</v>
      </c>
      <c r="P904" s="7">
        <v>2003</v>
      </c>
      <c r="Q904" s="70">
        <v>227.82</v>
      </c>
      <c r="R904" s="7">
        <v>5</v>
      </c>
      <c r="S904" s="7">
        <v>1</v>
      </c>
      <c r="T904" s="77">
        <v>5706</v>
      </c>
      <c r="U904" s="77">
        <v>3678</v>
      </c>
      <c r="V904" s="119" t="s">
        <v>95</v>
      </c>
      <c r="W904" s="7">
        <v>227</v>
      </c>
      <c r="X904" s="7">
        <v>1</v>
      </c>
      <c r="Y904" s="7" t="s">
        <v>416</v>
      </c>
      <c r="Z904" s="7">
        <v>2001</v>
      </c>
      <c r="AA904" s="7">
        <v>2002</v>
      </c>
      <c r="AB904" s="70">
        <v>350</v>
      </c>
      <c r="AC904" s="7">
        <v>10</v>
      </c>
      <c r="AD904" s="7">
        <v>1</v>
      </c>
      <c r="AE904" s="77">
        <v>643</v>
      </c>
      <c r="AF904" s="77">
        <v>488</v>
      </c>
      <c r="AG904" s="127">
        <f t="shared" si="14"/>
        <v>0.56852343059239607</v>
      </c>
    </row>
    <row r="905" spans="1:33" x14ac:dyDescent="0.3">
      <c r="A905" s="7">
        <v>441</v>
      </c>
      <c r="B905" s="7">
        <v>1</v>
      </c>
      <c r="C905" s="7" t="s">
        <v>684</v>
      </c>
      <c r="D905" s="7">
        <v>2014</v>
      </c>
      <c r="E905" s="7">
        <v>2015</v>
      </c>
      <c r="F905" s="7">
        <v>529.83000000000004</v>
      </c>
      <c r="G905" s="7">
        <v>10</v>
      </c>
      <c r="H905" s="7">
        <v>1</v>
      </c>
      <c r="I905" s="77">
        <v>478</v>
      </c>
      <c r="J905" s="77">
        <v>215</v>
      </c>
      <c r="K905" s="119" t="s">
        <v>95</v>
      </c>
      <c r="L905" s="7">
        <v>624</v>
      </c>
      <c r="M905" s="7">
        <v>1</v>
      </c>
      <c r="N905" s="7" t="s">
        <v>392</v>
      </c>
      <c r="O905" s="7">
        <v>2002</v>
      </c>
      <c r="P905" s="7">
        <v>2003</v>
      </c>
      <c r="Q905" s="70">
        <v>338.58</v>
      </c>
      <c r="R905" s="7">
        <v>5</v>
      </c>
      <c r="S905" s="7">
        <v>1</v>
      </c>
      <c r="T905" s="77">
        <v>14822</v>
      </c>
      <c r="U905" s="77">
        <v>13204</v>
      </c>
      <c r="V905" s="119" t="s">
        <v>95</v>
      </c>
      <c r="W905" s="7">
        <v>186</v>
      </c>
      <c r="X905" s="7">
        <v>1</v>
      </c>
      <c r="Y905" s="7" t="s">
        <v>600</v>
      </c>
      <c r="Z905" s="7">
        <v>2002</v>
      </c>
      <c r="AA905" s="7">
        <v>2003</v>
      </c>
      <c r="AB905" s="70">
        <v>1</v>
      </c>
      <c r="AC905" s="7">
        <v>10</v>
      </c>
      <c r="AD905" s="7">
        <v>1</v>
      </c>
      <c r="AE905" s="77">
        <v>2293</v>
      </c>
      <c r="AF905" s="77">
        <v>1741</v>
      </c>
      <c r="AG905" s="127">
        <f t="shared" si="14"/>
        <v>0.56841844323252355</v>
      </c>
    </row>
    <row r="906" spans="1:33" x14ac:dyDescent="0.3">
      <c r="A906" s="7">
        <v>442</v>
      </c>
      <c r="B906" s="7">
        <v>1</v>
      </c>
      <c r="C906" s="7" t="s">
        <v>286</v>
      </c>
      <c r="D906" s="7">
        <v>1992</v>
      </c>
      <c r="E906" s="7">
        <v>1993</v>
      </c>
      <c r="F906" s="70">
        <v>915</v>
      </c>
      <c r="G906" s="7">
        <v>5</v>
      </c>
      <c r="H906" s="7">
        <v>1</v>
      </c>
      <c r="I906" s="77" t="s">
        <v>763</v>
      </c>
      <c r="J906" s="77" t="s">
        <v>763</v>
      </c>
      <c r="K906" s="119" t="s">
        <v>95</v>
      </c>
      <c r="L906" s="7">
        <v>625</v>
      </c>
      <c r="M906" s="7">
        <v>1</v>
      </c>
      <c r="N906" s="7" t="s">
        <v>294</v>
      </c>
      <c r="O906" s="7">
        <v>2002</v>
      </c>
      <c r="P906" s="7">
        <v>2003</v>
      </c>
      <c r="Q906" s="70">
        <v>319</v>
      </c>
      <c r="R906" s="7">
        <v>4</v>
      </c>
      <c r="S906" s="7">
        <v>1</v>
      </c>
      <c r="T906" s="77">
        <v>56434</v>
      </c>
      <c r="U906" s="77">
        <v>43540</v>
      </c>
      <c r="V906" s="119" t="s">
        <v>95</v>
      </c>
      <c r="W906" s="7">
        <v>51</v>
      </c>
      <c r="X906" s="7">
        <v>1</v>
      </c>
      <c r="Y906" s="7" t="s">
        <v>409</v>
      </c>
      <c r="Z906" s="7">
        <v>2005</v>
      </c>
      <c r="AA906" s="7">
        <v>2006</v>
      </c>
      <c r="AB906" s="70">
        <v>235</v>
      </c>
      <c r="AC906" s="7">
        <v>7</v>
      </c>
      <c r="AD906" s="10">
        <v>1</v>
      </c>
      <c r="AE906" s="67">
        <v>1032</v>
      </c>
      <c r="AF906" s="67">
        <v>784</v>
      </c>
      <c r="AG906" s="127">
        <f t="shared" si="14"/>
        <v>0.56828193832599116</v>
      </c>
    </row>
    <row r="907" spans="1:33" x14ac:dyDescent="0.3">
      <c r="A907" s="7">
        <v>447</v>
      </c>
      <c r="B907" s="7">
        <v>1</v>
      </c>
      <c r="C907" s="7" t="s">
        <v>558</v>
      </c>
      <c r="D907" s="7">
        <v>2001</v>
      </c>
      <c r="E907" s="7">
        <v>2002</v>
      </c>
      <c r="F907" s="70">
        <v>126</v>
      </c>
      <c r="G907" s="7">
        <v>10</v>
      </c>
      <c r="H907" s="7">
        <v>1</v>
      </c>
      <c r="I907" s="77">
        <v>160</v>
      </c>
      <c r="J907" s="77">
        <v>43</v>
      </c>
      <c r="K907" s="119" t="s">
        <v>95</v>
      </c>
      <c r="L907" s="7">
        <v>630</v>
      </c>
      <c r="M907" s="7">
        <v>1</v>
      </c>
      <c r="N907" s="7" t="s">
        <v>393</v>
      </c>
      <c r="O907" s="7">
        <v>2002</v>
      </c>
      <c r="P907" s="7">
        <v>2003</v>
      </c>
      <c r="Q907" s="70">
        <v>350</v>
      </c>
      <c r="R907" s="7">
        <v>5</v>
      </c>
      <c r="S907" s="7">
        <v>0</v>
      </c>
      <c r="T907" s="77">
        <v>518</v>
      </c>
      <c r="U907" s="77">
        <v>543</v>
      </c>
      <c r="V907" s="119" t="s">
        <v>95</v>
      </c>
      <c r="W907" s="7">
        <v>150</v>
      </c>
      <c r="X907" s="7">
        <v>1</v>
      </c>
      <c r="Y907" s="7" t="s">
        <v>317</v>
      </c>
      <c r="Z907" s="7">
        <v>1998</v>
      </c>
      <c r="AA907" s="7">
        <v>1999</v>
      </c>
      <c r="AB907" s="70">
        <v>158.97999999999999</v>
      </c>
      <c r="AC907" s="7">
        <v>5</v>
      </c>
      <c r="AD907" s="7">
        <v>1</v>
      </c>
      <c r="AE907" s="77">
        <v>802</v>
      </c>
      <c r="AF907" s="77">
        <v>610</v>
      </c>
      <c r="AG907" s="127">
        <f t="shared" si="14"/>
        <v>0.56798866855524077</v>
      </c>
    </row>
    <row r="908" spans="1:33" x14ac:dyDescent="0.3">
      <c r="A908" s="7">
        <v>447</v>
      </c>
      <c r="B908" s="7">
        <v>1</v>
      </c>
      <c r="C908" s="7" t="s">
        <v>558</v>
      </c>
      <c r="D908" s="7">
        <v>2011</v>
      </c>
      <c r="E908" s="7">
        <v>2012</v>
      </c>
      <c r="F908" s="7">
        <v>1000</v>
      </c>
      <c r="G908" s="7">
        <v>10</v>
      </c>
      <c r="H908" s="7">
        <v>1</v>
      </c>
      <c r="I908" s="77">
        <v>180</v>
      </c>
      <c r="J908" s="77">
        <v>102</v>
      </c>
      <c r="K908" s="119" t="s">
        <v>95</v>
      </c>
      <c r="L908" s="7">
        <v>635</v>
      </c>
      <c r="M908" s="7">
        <v>1</v>
      </c>
      <c r="N908" s="7" t="s">
        <v>295</v>
      </c>
      <c r="O908" s="7">
        <v>2002</v>
      </c>
      <c r="P908" s="7">
        <v>2003</v>
      </c>
      <c r="Q908" s="70">
        <v>837.38</v>
      </c>
      <c r="R908" s="7">
        <v>5</v>
      </c>
      <c r="S908" s="7">
        <v>1</v>
      </c>
      <c r="T908" s="77">
        <v>224</v>
      </c>
      <c r="U908" s="77">
        <v>124</v>
      </c>
      <c r="V908" s="119" t="s">
        <v>95</v>
      </c>
      <c r="W908" s="7">
        <v>192</v>
      </c>
      <c r="X908" s="7">
        <v>1</v>
      </c>
      <c r="Y908" s="7" t="s">
        <v>318</v>
      </c>
      <c r="Z908" s="68">
        <v>2015</v>
      </c>
      <c r="AA908" s="73">
        <v>2016</v>
      </c>
      <c r="AB908" s="66">
        <v>759.93</v>
      </c>
      <c r="AC908" s="7">
        <v>10</v>
      </c>
      <c r="AD908" s="67">
        <v>1</v>
      </c>
      <c r="AE908" s="67">
        <v>2334</v>
      </c>
      <c r="AF908" s="77">
        <v>1776</v>
      </c>
      <c r="AG908" s="127">
        <f t="shared" si="14"/>
        <v>0.56788321167883216</v>
      </c>
    </row>
    <row r="909" spans="1:33" x14ac:dyDescent="0.3">
      <c r="A909" s="7">
        <v>454</v>
      </c>
      <c r="B909" s="7">
        <v>1</v>
      </c>
      <c r="C909" s="7" t="s">
        <v>287</v>
      </c>
      <c r="D909" s="7">
        <v>1992</v>
      </c>
      <c r="E909" s="7">
        <v>1993</v>
      </c>
      <c r="F909" s="70">
        <v>315.05</v>
      </c>
      <c r="G909" s="7">
        <v>5</v>
      </c>
      <c r="H909" s="7">
        <v>0</v>
      </c>
      <c r="I909" s="77" t="s">
        <v>763</v>
      </c>
      <c r="J909" s="77" t="s">
        <v>763</v>
      </c>
      <c r="K909" s="119" t="s">
        <v>95</v>
      </c>
      <c r="L909" s="7">
        <v>656</v>
      </c>
      <c r="M909" s="7">
        <v>1</v>
      </c>
      <c r="N909" s="7" t="s">
        <v>229</v>
      </c>
      <c r="O909" s="7">
        <v>2002</v>
      </c>
      <c r="P909" s="7">
        <v>2003</v>
      </c>
      <c r="Q909" s="70">
        <v>750</v>
      </c>
      <c r="R909" s="7">
        <v>10</v>
      </c>
      <c r="S909" s="7">
        <v>0</v>
      </c>
      <c r="T909" s="77">
        <v>3642</v>
      </c>
      <c r="U909" s="77">
        <v>7152</v>
      </c>
      <c r="V909" s="119" t="s">
        <v>95</v>
      </c>
      <c r="W909" s="7">
        <v>879</v>
      </c>
      <c r="X909" s="7">
        <v>1</v>
      </c>
      <c r="Y909" s="7" t="s">
        <v>357</v>
      </c>
      <c r="Z909" s="7">
        <v>1994</v>
      </c>
      <c r="AA909" s="7">
        <v>1995</v>
      </c>
      <c r="AB909" s="70">
        <v>304.47000000000003</v>
      </c>
      <c r="AC909" s="7">
        <v>3</v>
      </c>
      <c r="AD909" s="7">
        <v>1</v>
      </c>
      <c r="AE909" s="77">
        <v>1307</v>
      </c>
      <c r="AF909" s="77">
        <v>995</v>
      </c>
      <c r="AG909" s="127">
        <f t="shared" si="14"/>
        <v>0.56776715899218066</v>
      </c>
    </row>
    <row r="910" spans="1:33" x14ac:dyDescent="0.3">
      <c r="A910" s="7">
        <v>458</v>
      </c>
      <c r="B910" s="7">
        <v>1</v>
      </c>
      <c r="C910" s="7" t="s">
        <v>520</v>
      </c>
      <c r="D910" s="7">
        <v>2000</v>
      </c>
      <c r="E910" s="7">
        <v>2001</v>
      </c>
      <c r="F910" s="70">
        <v>516.73</v>
      </c>
      <c r="G910" s="7">
        <v>10</v>
      </c>
      <c r="H910" s="7">
        <v>1</v>
      </c>
      <c r="I910" s="77">
        <v>914</v>
      </c>
      <c r="J910" s="77">
        <v>422</v>
      </c>
      <c r="K910" s="119" t="s">
        <v>95</v>
      </c>
      <c r="L910" s="7">
        <v>700</v>
      </c>
      <c r="M910" s="7">
        <v>1</v>
      </c>
      <c r="N910" s="7" t="s">
        <v>396</v>
      </c>
      <c r="O910" s="7">
        <v>2002</v>
      </c>
      <c r="P910" s="7">
        <v>2003</v>
      </c>
      <c r="Q910" s="70">
        <v>1</v>
      </c>
      <c r="R910" s="7">
        <v>10</v>
      </c>
      <c r="S910" s="7">
        <v>1</v>
      </c>
      <c r="T910" s="77">
        <v>2765</v>
      </c>
      <c r="U910" s="77">
        <v>1487</v>
      </c>
      <c r="V910" s="119" t="s">
        <v>95</v>
      </c>
      <c r="W910" s="7">
        <v>271</v>
      </c>
      <c r="X910" s="7">
        <v>1</v>
      </c>
      <c r="Y910" s="7" t="s">
        <v>420</v>
      </c>
      <c r="Z910" s="7">
        <v>2000</v>
      </c>
      <c r="AA910" s="7">
        <v>2001</v>
      </c>
      <c r="AB910" s="70">
        <v>665.44</v>
      </c>
      <c r="AC910" s="7">
        <v>10</v>
      </c>
      <c r="AD910" s="7">
        <v>1</v>
      </c>
      <c r="AE910" s="77">
        <v>24211</v>
      </c>
      <c r="AF910" s="77">
        <v>18442</v>
      </c>
      <c r="AG910" s="127">
        <f t="shared" si="14"/>
        <v>0.56762713056525915</v>
      </c>
    </row>
    <row r="911" spans="1:33" x14ac:dyDescent="0.3">
      <c r="A911" s="7">
        <v>458</v>
      </c>
      <c r="B911" s="7">
        <v>1</v>
      </c>
      <c r="C911" s="7" t="s">
        <v>520</v>
      </c>
      <c r="D911" s="7">
        <v>2002</v>
      </c>
      <c r="E911" s="7">
        <v>2003</v>
      </c>
      <c r="F911" s="70">
        <v>256.64999999999998</v>
      </c>
      <c r="G911" s="7">
        <v>10</v>
      </c>
      <c r="H911" s="7">
        <v>1</v>
      </c>
      <c r="I911" s="77">
        <v>316</v>
      </c>
      <c r="J911" s="77">
        <v>175</v>
      </c>
      <c r="K911" s="119" t="s">
        <v>95</v>
      </c>
      <c r="L911" s="7">
        <v>706</v>
      </c>
      <c r="M911" s="7">
        <v>1</v>
      </c>
      <c r="N911" s="7" t="s">
        <v>342</v>
      </c>
      <c r="O911" s="7">
        <v>2002</v>
      </c>
      <c r="P911" s="7">
        <v>2003</v>
      </c>
      <c r="Q911" s="70">
        <v>500</v>
      </c>
      <c r="R911" s="7">
        <v>5</v>
      </c>
      <c r="S911" s="7">
        <v>0</v>
      </c>
      <c r="T911" s="77">
        <v>1826</v>
      </c>
      <c r="U911" s="77">
        <v>2390</v>
      </c>
      <c r="V911" s="119" t="s">
        <v>95</v>
      </c>
      <c r="W911" s="7">
        <v>704</v>
      </c>
      <c r="X911" s="7">
        <v>1</v>
      </c>
      <c r="Y911" s="7" t="s">
        <v>341</v>
      </c>
      <c r="Z911" s="7">
        <v>1998</v>
      </c>
      <c r="AA911" s="7">
        <v>1999</v>
      </c>
      <c r="AB911" s="70">
        <v>350</v>
      </c>
      <c r="AC911" s="7">
        <v>10</v>
      </c>
      <c r="AD911" s="7">
        <v>1</v>
      </c>
      <c r="AE911" s="77">
        <v>2867</v>
      </c>
      <c r="AF911" s="77">
        <v>2185</v>
      </c>
      <c r="AG911" s="127">
        <f t="shared" si="14"/>
        <v>0.56749802058590659</v>
      </c>
    </row>
    <row r="912" spans="1:33" x14ac:dyDescent="0.3">
      <c r="A912" s="7">
        <v>458</v>
      </c>
      <c r="B912" s="7">
        <v>1</v>
      </c>
      <c r="C912" s="7" t="s">
        <v>520</v>
      </c>
      <c r="D912" s="68">
        <v>2007</v>
      </c>
      <c r="E912" s="73">
        <v>2008</v>
      </c>
      <c r="F912" s="66">
        <v>702.34</v>
      </c>
      <c r="G912" s="7">
        <v>10</v>
      </c>
      <c r="H912" s="67">
        <v>1</v>
      </c>
      <c r="I912" s="67">
        <v>445</v>
      </c>
      <c r="J912" s="77">
        <v>141</v>
      </c>
      <c r="K912" s="119" t="s">
        <v>95</v>
      </c>
      <c r="L912" s="7">
        <v>716</v>
      </c>
      <c r="M912" s="7">
        <v>1</v>
      </c>
      <c r="N912" s="7" t="s">
        <v>567</v>
      </c>
      <c r="O912" s="7">
        <v>2002</v>
      </c>
      <c r="P912" s="7">
        <v>2003</v>
      </c>
      <c r="Q912" s="70">
        <v>112</v>
      </c>
      <c r="R912" s="7">
        <v>10</v>
      </c>
      <c r="S912" s="7">
        <v>0</v>
      </c>
      <c r="T912" s="77">
        <v>1352</v>
      </c>
      <c r="U912" s="77">
        <v>1614</v>
      </c>
      <c r="V912" s="119" t="s">
        <v>95</v>
      </c>
      <c r="W912" s="7">
        <v>877</v>
      </c>
      <c r="X912" s="7">
        <v>1</v>
      </c>
      <c r="Y912" s="7" t="s">
        <v>261</v>
      </c>
      <c r="Z912" s="7">
        <v>1995</v>
      </c>
      <c r="AA912" s="7">
        <v>1996</v>
      </c>
      <c r="AB912" s="70">
        <v>235.84</v>
      </c>
      <c r="AC912" s="7">
        <v>10</v>
      </c>
      <c r="AD912" s="7">
        <v>1</v>
      </c>
      <c r="AE912" s="77">
        <v>2942</v>
      </c>
      <c r="AF912" s="77">
        <v>2244</v>
      </c>
      <c r="AG912" s="127">
        <f t="shared" si="14"/>
        <v>0.56729656768222136</v>
      </c>
    </row>
    <row r="913" spans="1:33" x14ac:dyDescent="0.3">
      <c r="A913" s="7">
        <v>458</v>
      </c>
      <c r="B913" s="7">
        <v>1</v>
      </c>
      <c r="C913" s="7" t="s">
        <v>520</v>
      </c>
      <c r="D913" s="7">
        <v>2010</v>
      </c>
      <c r="E913" s="68">
        <v>2011</v>
      </c>
      <c r="F913" s="66">
        <v>517.04999999999995</v>
      </c>
      <c r="G913" s="68">
        <v>10</v>
      </c>
      <c r="H913" s="67">
        <v>1</v>
      </c>
      <c r="I913" s="67">
        <v>660</v>
      </c>
      <c r="J913" s="67">
        <v>369</v>
      </c>
      <c r="K913" s="119" t="s">
        <v>95</v>
      </c>
      <c r="L913" s="7">
        <v>716</v>
      </c>
      <c r="M913" s="7">
        <v>1</v>
      </c>
      <c r="N913" s="7" t="s">
        <v>567</v>
      </c>
      <c r="O913" s="7">
        <v>2002</v>
      </c>
      <c r="P913" s="7">
        <v>2003</v>
      </c>
      <c r="Q913" s="70">
        <v>75</v>
      </c>
      <c r="R913" s="7">
        <v>10</v>
      </c>
      <c r="S913" s="7">
        <v>0</v>
      </c>
      <c r="T913" s="77">
        <v>1166</v>
      </c>
      <c r="U913" s="77">
        <v>1722</v>
      </c>
      <c r="V913" s="119" t="s">
        <v>95</v>
      </c>
      <c r="W913" s="7">
        <v>203</v>
      </c>
      <c r="X913" s="7">
        <v>1</v>
      </c>
      <c r="Y913" s="7" t="s">
        <v>247</v>
      </c>
      <c r="Z913" s="7">
        <v>2015</v>
      </c>
      <c r="AA913" s="7">
        <v>2017</v>
      </c>
      <c r="AB913" s="70">
        <v>851.78</v>
      </c>
      <c r="AC913" s="7">
        <v>5</v>
      </c>
      <c r="AD913" s="7">
        <v>1</v>
      </c>
      <c r="AE913" s="77">
        <v>389</v>
      </c>
      <c r="AF913" s="77">
        <v>297</v>
      </c>
      <c r="AG913" s="127">
        <f t="shared" si="14"/>
        <v>0.56705539358600587</v>
      </c>
    </row>
    <row r="914" spans="1:33" x14ac:dyDescent="0.3">
      <c r="A914" s="7">
        <v>458</v>
      </c>
      <c r="B914" s="7">
        <v>1</v>
      </c>
      <c r="C914" s="7" t="s">
        <v>520</v>
      </c>
      <c r="D914" s="7">
        <v>2011</v>
      </c>
      <c r="E914" s="7">
        <v>2013</v>
      </c>
      <c r="F914" s="7">
        <v>256.81</v>
      </c>
      <c r="G914" s="7">
        <v>10</v>
      </c>
      <c r="H914" s="7">
        <v>1</v>
      </c>
      <c r="I914" s="77">
        <v>231</v>
      </c>
      <c r="J914" s="77">
        <v>80</v>
      </c>
      <c r="K914" s="119" t="s">
        <v>95</v>
      </c>
      <c r="L914" s="7">
        <v>717</v>
      </c>
      <c r="M914" s="7">
        <v>1</v>
      </c>
      <c r="N914" s="7" t="s">
        <v>345</v>
      </c>
      <c r="O914" s="7">
        <v>2002</v>
      </c>
      <c r="P914" s="7">
        <v>2003</v>
      </c>
      <c r="Q914" s="70">
        <v>1</v>
      </c>
      <c r="R914" s="7">
        <v>10</v>
      </c>
      <c r="S914" s="7">
        <v>1</v>
      </c>
      <c r="T914" s="77">
        <v>1909</v>
      </c>
      <c r="U914" s="77">
        <v>937</v>
      </c>
      <c r="V914" s="119" t="s">
        <v>95</v>
      </c>
      <c r="W914" s="7">
        <v>486</v>
      </c>
      <c r="X914" s="7">
        <v>1</v>
      </c>
      <c r="Y914" s="7" t="s">
        <v>288</v>
      </c>
      <c r="Z914" s="7">
        <v>2001</v>
      </c>
      <c r="AA914" s="7">
        <v>2002</v>
      </c>
      <c r="AB914" s="70">
        <v>800</v>
      </c>
      <c r="AC914" s="7">
        <v>10</v>
      </c>
      <c r="AD914" s="7">
        <v>1</v>
      </c>
      <c r="AE914" s="77">
        <v>351</v>
      </c>
      <c r="AF914" s="77">
        <v>268</v>
      </c>
      <c r="AG914" s="127">
        <f t="shared" si="14"/>
        <v>0.56704361873990305</v>
      </c>
    </row>
    <row r="915" spans="1:33" x14ac:dyDescent="0.3">
      <c r="A915" s="7">
        <v>458</v>
      </c>
      <c r="B915" s="7">
        <v>1</v>
      </c>
      <c r="C915" s="7" t="s">
        <v>520</v>
      </c>
      <c r="D915" s="7">
        <v>2014</v>
      </c>
      <c r="E915" s="7">
        <v>2015</v>
      </c>
      <c r="F915" s="7">
        <v>454.17</v>
      </c>
      <c r="G915" s="7">
        <v>10</v>
      </c>
      <c r="H915" s="7">
        <v>0</v>
      </c>
      <c r="I915" s="77">
        <v>447</v>
      </c>
      <c r="J915" s="77">
        <v>451</v>
      </c>
      <c r="K915" s="119" t="s">
        <v>95</v>
      </c>
      <c r="L915" s="7">
        <v>719</v>
      </c>
      <c r="M915" s="7">
        <v>1</v>
      </c>
      <c r="N915" s="7" t="s">
        <v>231</v>
      </c>
      <c r="O915" s="7">
        <v>2002</v>
      </c>
      <c r="P915" s="7">
        <v>2003</v>
      </c>
      <c r="Q915" s="70">
        <v>554.38</v>
      </c>
      <c r="R915" s="7">
        <v>6</v>
      </c>
      <c r="S915" s="7">
        <v>1</v>
      </c>
      <c r="T915" s="77">
        <v>7533</v>
      </c>
      <c r="U915" s="77">
        <v>6424</v>
      </c>
      <c r="V915" s="119" t="s">
        <v>95</v>
      </c>
      <c r="W915" s="7">
        <v>341</v>
      </c>
      <c r="X915" s="7">
        <v>1</v>
      </c>
      <c r="Y915" s="7" t="s">
        <v>279</v>
      </c>
      <c r="Z915" s="7">
        <v>1994</v>
      </c>
      <c r="AA915" s="7">
        <v>1995</v>
      </c>
      <c r="AB915" s="70">
        <v>435.76</v>
      </c>
      <c r="AC915" s="7">
        <v>10</v>
      </c>
      <c r="AD915" s="7">
        <v>1</v>
      </c>
      <c r="AE915" s="77">
        <v>800</v>
      </c>
      <c r="AF915" s="77">
        <v>611</v>
      </c>
      <c r="AG915" s="127">
        <f t="shared" si="14"/>
        <v>0.56697377746279232</v>
      </c>
    </row>
    <row r="916" spans="1:33" x14ac:dyDescent="0.3">
      <c r="A916" s="7">
        <v>458</v>
      </c>
      <c r="B916" s="7">
        <v>1</v>
      </c>
      <c r="C916" s="7" t="s">
        <v>520</v>
      </c>
      <c r="D916" s="7">
        <v>2015</v>
      </c>
      <c r="E916" s="7">
        <v>2016</v>
      </c>
      <c r="F916" s="70">
        <v>498.66</v>
      </c>
      <c r="G916" s="7">
        <v>10</v>
      </c>
      <c r="H916" s="7">
        <v>1</v>
      </c>
      <c r="I916" s="67">
        <v>398</v>
      </c>
      <c r="J916" s="67">
        <v>143</v>
      </c>
      <c r="K916" s="119" t="s">
        <v>95</v>
      </c>
      <c r="L916" s="7">
        <v>720</v>
      </c>
      <c r="M916" s="7">
        <v>1</v>
      </c>
      <c r="N916" s="7" t="s">
        <v>475</v>
      </c>
      <c r="O916" s="7">
        <v>2002</v>
      </c>
      <c r="P916" s="7">
        <v>2003</v>
      </c>
      <c r="Q916" s="70">
        <v>540</v>
      </c>
      <c r="R916" s="7">
        <v>7</v>
      </c>
      <c r="S916" s="7">
        <v>1</v>
      </c>
      <c r="T916" s="77">
        <v>5884</v>
      </c>
      <c r="U916" s="77">
        <v>4668</v>
      </c>
      <c r="V916" s="119" t="s">
        <v>95</v>
      </c>
      <c r="W916" s="7">
        <v>832</v>
      </c>
      <c r="X916" s="7">
        <v>1</v>
      </c>
      <c r="Y916" s="7" t="s">
        <v>233</v>
      </c>
      <c r="Z916" s="7">
        <v>1994</v>
      </c>
      <c r="AA916" s="7">
        <v>1995</v>
      </c>
      <c r="AB916" s="70">
        <v>105</v>
      </c>
      <c r="AC916" s="7">
        <v>10</v>
      </c>
      <c r="AD916" s="7">
        <v>1</v>
      </c>
      <c r="AE916" s="77">
        <v>1717</v>
      </c>
      <c r="AF916" s="77">
        <v>1312</v>
      </c>
      <c r="AG916" s="127">
        <f t="shared" si="14"/>
        <v>0.5668537471112578</v>
      </c>
    </row>
    <row r="917" spans="1:33" x14ac:dyDescent="0.3">
      <c r="A917" s="7">
        <v>458</v>
      </c>
      <c r="B917" s="7">
        <v>1</v>
      </c>
      <c r="C917" s="7" t="s">
        <v>730</v>
      </c>
      <c r="D917" s="7">
        <v>2017</v>
      </c>
      <c r="E917" s="7">
        <v>2018</v>
      </c>
      <c r="F917" s="7">
        <v>1158.31</v>
      </c>
      <c r="G917" s="7">
        <v>10</v>
      </c>
      <c r="H917" s="7">
        <v>1</v>
      </c>
      <c r="I917" s="77">
        <v>268</v>
      </c>
      <c r="J917" s="77">
        <v>54</v>
      </c>
      <c r="K917" s="119" t="s">
        <v>95</v>
      </c>
      <c r="L917" s="7">
        <v>721</v>
      </c>
      <c r="M917" s="7">
        <v>1</v>
      </c>
      <c r="N917" s="7" t="s">
        <v>433</v>
      </c>
      <c r="O917" s="7">
        <v>2002</v>
      </c>
      <c r="P917" s="7">
        <v>2003</v>
      </c>
      <c r="Q917" s="70">
        <v>550</v>
      </c>
      <c r="R917" s="7">
        <v>10</v>
      </c>
      <c r="S917" s="7">
        <v>0</v>
      </c>
      <c r="T917" s="77">
        <v>2196</v>
      </c>
      <c r="U917" s="77">
        <v>3627</v>
      </c>
      <c r="V917" s="119" t="s">
        <v>95</v>
      </c>
      <c r="W917" s="7">
        <v>741</v>
      </c>
      <c r="X917" s="7">
        <v>1</v>
      </c>
      <c r="Y917" s="7" t="s">
        <v>347</v>
      </c>
      <c r="Z917" s="7">
        <v>2001</v>
      </c>
      <c r="AA917" s="7">
        <v>2002</v>
      </c>
      <c r="AB917" s="70">
        <v>315</v>
      </c>
      <c r="AC917" s="7">
        <v>10</v>
      </c>
      <c r="AD917" s="7">
        <v>1</v>
      </c>
      <c r="AE917" s="77">
        <v>1142</v>
      </c>
      <c r="AF917" s="77">
        <v>873</v>
      </c>
      <c r="AG917" s="127">
        <f t="shared" si="14"/>
        <v>0.56674937965260541</v>
      </c>
    </row>
    <row r="918" spans="1:33" x14ac:dyDescent="0.3">
      <c r="A918" s="7">
        <v>463</v>
      </c>
      <c r="B918" s="7">
        <v>1</v>
      </c>
      <c r="C918" s="7" t="s">
        <v>382</v>
      </c>
      <c r="D918" s="7">
        <v>1994</v>
      </c>
      <c r="E918" s="7">
        <v>1995</v>
      </c>
      <c r="F918" s="70">
        <v>432.14</v>
      </c>
      <c r="G918" s="7">
        <v>10</v>
      </c>
      <c r="H918" s="7">
        <v>1</v>
      </c>
      <c r="I918" s="77">
        <v>814</v>
      </c>
      <c r="J918" s="77">
        <v>704</v>
      </c>
      <c r="K918" s="119" t="s">
        <v>95</v>
      </c>
      <c r="L918" s="7">
        <v>741</v>
      </c>
      <c r="M918" s="7">
        <v>1</v>
      </c>
      <c r="N918" s="7" t="s">
        <v>347</v>
      </c>
      <c r="O918" s="7">
        <v>2002</v>
      </c>
      <c r="P918" s="7">
        <v>2003</v>
      </c>
      <c r="Q918" s="70">
        <v>415</v>
      </c>
      <c r="R918" s="7">
        <v>10</v>
      </c>
      <c r="S918" s="7">
        <v>1</v>
      </c>
      <c r="T918" s="77">
        <v>1142</v>
      </c>
      <c r="U918" s="77">
        <v>873</v>
      </c>
      <c r="V918" s="119" t="s">
        <v>95</v>
      </c>
      <c r="W918" s="7">
        <v>741</v>
      </c>
      <c r="X918" s="7">
        <v>1</v>
      </c>
      <c r="Y918" s="7" t="s">
        <v>347</v>
      </c>
      <c r="Z918" s="7">
        <v>2002</v>
      </c>
      <c r="AA918" s="7">
        <v>2003</v>
      </c>
      <c r="AB918" s="70">
        <v>415</v>
      </c>
      <c r="AC918" s="7">
        <v>10</v>
      </c>
      <c r="AD918" s="7">
        <v>1</v>
      </c>
      <c r="AE918" s="77">
        <v>1142</v>
      </c>
      <c r="AF918" s="77">
        <v>873</v>
      </c>
      <c r="AG918" s="127">
        <f t="shared" si="14"/>
        <v>0.56674937965260541</v>
      </c>
    </row>
    <row r="919" spans="1:33" x14ac:dyDescent="0.3">
      <c r="A919" s="7">
        <v>463</v>
      </c>
      <c r="B919" s="7">
        <v>1</v>
      </c>
      <c r="C919" s="7" t="s">
        <v>382</v>
      </c>
      <c r="D919" s="7">
        <v>2001</v>
      </c>
      <c r="E919" s="7">
        <v>2002</v>
      </c>
      <c r="F919" s="70">
        <v>225</v>
      </c>
      <c r="G919" s="7">
        <v>10</v>
      </c>
      <c r="H919" s="7">
        <v>1</v>
      </c>
      <c r="I919" s="77">
        <v>456</v>
      </c>
      <c r="J919" s="77">
        <v>423</v>
      </c>
      <c r="K919" s="119" t="s">
        <v>95</v>
      </c>
      <c r="L919" s="7">
        <v>742</v>
      </c>
      <c r="M919" s="7">
        <v>1</v>
      </c>
      <c r="N919" s="7" t="s">
        <v>348</v>
      </c>
      <c r="O919" s="7">
        <v>2002</v>
      </c>
      <c r="P919" s="7">
        <v>2003</v>
      </c>
      <c r="Q919" s="70">
        <v>375</v>
      </c>
      <c r="R919" s="7">
        <v>4</v>
      </c>
      <c r="S919" s="7">
        <v>0</v>
      </c>
      <c r="T919" s="77">
        <v>13844</v>
      </c>
      <c r="U919" s="77">
        <v>15020</v>
      </c>
      <c r="V919" s="119" t="s">
        <v>95</v>
      </c>
      <c r="W919" s="7">
        <v>197</v>
      </c>
      <c r="X919" s="7">
        <v>1</v>
      </c>
      <c r="Y919" s="7" t="s">
        <v>415</v>
      </c>
      <c r="Z919" s="7">
        <v>2002</v>
      </c>
      <c r="AA919" s="7">
        <v>2003</v>
      </c>
      <c r="AB919" s="70">
        <v>360</v>
      </c>
      <c r="AC919" s="7">
        <v>9</v>
      </c>
      <c r="AD919" s="7">
        <v>1</v>
      </c>
      <c r="AE919" s="77">
        <v>10222</v>
      </c>
      <c r="AF919" s="77">
        <v>7816</v>
      </c>
      <c r="AG919" s="127">
        <f t="shared" si="14"/>
        <v>0.56669253797538532</v>
      </c>
    </row>
    <row r="920" spans="1:33" x14ac:dyDescent="0.3">
      <c r="A920" s="7">
        <v>463</v>
      </c>
      <c r="B920" s="7">
        <v>1</v>
      </c>
      <c r="C920" s="7" t="s">
        <v>382</v>
      </c>
      <c r="D920" s="7">
        <v>2005</v>
      </c>
      <c r="E920" s="7">
        <v>2006</v>
      </c>
      <c r="F920" s="70">
        <f>450-225.18</f>
        <v>224.82</v>
      </c>
      <c r="G920" s="7">
        <v>6</v>
      </c>
      <c r="H920" s="10">
        <v>1</v>
      </c>
      <c r="I920" s="67">
        <v>597</v>
      </c>
      <c r="J920" s="67">
        <v>236</v>
      </c>
      <c r="K920" s="119" t="s">
        <v>95</v>
      </c>
      <c r="L920" s="7">
        <v>743</v>
      </c>
      <c r="M920" s="7">
        <v>1</v>
      </c>
      <c r="N920" s="7" t="s">
        <v>458</v>
      </c>
      <c r="O920" s="7">
        <v>2002</v>
      </c>
      <c r="P920" s="7">
        <v>2003</v>
      </c>
      <c r="Q920" s="70">
        <v>600</v>
      </c>
      <c r="R920" s="7">
        <v>8</v>
      </c>
      <c r="S920" s="7">
        <v>0</v>
      </c>
      <c r="T920" s="77">
        <v>1322</v>
      </c>
      <c r="U920" s="77">
        <v>1426</v>
      </c>
      <c r="V920" s="119" t="s">
        <v>95</v>
      </c>
      <c r="W920" s="7">
        <v>417</v>
      </c>
      <c r="X920" s="7">
        <v>1</v>
      </c>
      <c r="Y920" s="7" t="s">
        <v>226</v>
      </c>
      <c r="Z920" s="68">
        <v>2007</v>
      </c>
      <c r="AA920" s="73">
        <v>2008</v>
      </c>
      <c r="AB920" s="66">
        <v>275</v>
      </c>
      <c r="AC920" s="7">
        <v>5</v>
      </c>
      <c r="AD920" s="67">
        <v>1</v>
      </c>
      <c r="AE920" s="67">
        <v>476</v>
      </c>
      <c r="AF920" s="77">
        <v>364</v>
      </c>
      <c r="AG920" s="127">
        <f t="shared" si="14"/>
        <v>0.56666666666666665</v>
      </c>
    </row>
    <row r="921" spans="1:33" x14ac:dyDescent="0.3">
      <c r="A921" s="7">
        <v>463</v>
      </c>
      <c r="B921" s="7">
        <v>1</v>
      </c>
      <c r="C921" s="7" t="s">
        <v>382</v>
      </c>
      <c r="D921" s="68">
        <v>2009</v>
      </c>
      <c r="E921" s="10">
        <v>2010</v>
      </c>
      <c r="F921" s="66">
        <v>250</v>
      </c>
      <c r="G921" s="10">
        <v>7</v>
      </c>
      <c r="H921" s="67">
        <v>1</v>
      </c>
      <c r="I921" s="67">
        <v>528</v>
      </c>
      <c r="J921" s="67">
        <v>252</v>
      </c>
      <c r="K921" s="119" t="s">
        <v>95</v>
      </c>
      <c r="L921" s="7">
        <v>745</v>
      </c>
      <c r="M921" s="7">
        <v>1</v>
      </c>
      <c r="N921" s="7" t="s">
        <v>476</v>
      </c>
      <c r="O921" s="7">
        <v>2002</v>
      </c>
      <c r="P921" s="7">
        <v>2003</v>
      </c>
      <c r="Q921" s="70">
        <v>315</v>
      </c>
      <c r="R921" s="7">
        <v>5</v>
      </c>
      <c r="S921" s="7">
        <v>0</v>
      </c>
      <c r="T921" s="77">
        <v>1607</v>
      </c>
      <c r="U921" s="77">
        <v>1612</v>
      </c>
      <c r="V921" s="119" t="s">
        <v>95</v>
      </c>
      <c r="W921" s="7">
        <v>199</v>
      </c>
      <c r="X921" s="7">
        <v>1</v>
      </c>
      <c r="Y921" s="7" t="s">
        <v>320</v>
      </c>
      <c r="Z921" s="7">
        <v>1998</v>
      </c>
      <c r="AA921" s="7">
        <v>1999</v>
      </c>
      <c r="AB921" s="70">
        <v>361</v>
      </c>
      <c r="AC921" s="7">
        <v>10</v>
      </c>
      <c r="AD921" s="7">
        <v>1</v>
      </c>
      <c r="AE921" s="77">
        <v>6116</v>
      </c>
      <c r="AF921" s="77">
        <v>4679</v>
      </c>
      <c r="AG921" s="127">
        <f t="shared" si="14"/>
        <v>0.56655859194071334</v>
      </c>
    </row>
    <row r="922" spans="1:33" x14ac:dyDescent="0.3">
      <c r="A922" s="7">
        <v>463</v>
      </c>
      <c r="B922" s="7">
        <v>1</v>
      </c>
      <c r="C922" s="7" t="s">
        <v>382</v>
      </c>
      <c r="D922" s="68">
        <v>2015</v>
      </c>
      <c r="E922" s="10">
        <v>2017</v>
      </c>
      <c r="F922" s="66">
        <v>307.8</v>
      </c>
      <c r="G922" s="10">
        <v>10</v>
      </c>
      <c r="H922" s="67">
        <v>1</v>
      </c>
      <c r="I922" s="67">
        <v>302</v>
      </c>
      <c r="J922" s="67">
        <v>64</v>
      </c>
      <c r="K922" s="119" t="s">
        <v>95</v>
      </c>
      <c r="L922" s="7">
        <v>761</v>
      </c>
      <c r="M922" s="7">
        <v>1</v>
      </c>
      <c r="N922" s="7" t="s">
        <v>299</v>
      </c>
      <c r="O922" s="7">
        <v>2002</v>
      </c>
      <c r="P922" s="7">
        <v>2003</v>
      </c>
      <c r="Q922" s="70">
        <v>680</v>
      </c>
      <c r="R922" s="7">
        <v>10</v>
      </c>
      <c r="S922" s="7">
        <v>1</v>
      </c>
      <c r="T922" s="77">
        <v>6171</v>
      </c>
      <c r="U922" s="77">
        <v>5770</v>
      </c>
      <c r="V922" s="119" t="s">
        <v>95</v>
      </c>
      <c r="W922" s="7">
        <v>2142</v>
      </c>
      <c r="X922" s="7">
        <v>1</v>
      </c>
      <c r="Y922" s="7" t="s">
        <v>576</v>
      </c>
      <c r="Z922" s="7">
        <v>2001</v>
      </c>
      <c r="AA922" s="7">
        <v>2002</v>
      </c>
      <c r="AB922" s="70">
        <v>126</v>
      </c>
      <c r="AC922" s="7">
        <v>10</v>
      </c>
      <c r="AD922" s="7">
        <v>1</v>
      </c>
      <c r="AE922" s="77">
        <v>1524</v>
      </c>
      <c r="AF922" s="77">
        <v>1166</v>
      </c>
      <c r="AG922" s="127">
        <f t="shared" si="14"/>
        <v>0.56654275092936801</v>
      </c>
    </row>
    <row r="923" spans="1:33" x14ac:dyDescent="0.3">
      <c r="A923" s="7">
        <v>465</v>
      </c>
      <c r="B923" s="7">
        <v>1</v>
      </c>
      <c r="C923" s="7" t="s">
        <v>455</v>
      </c>
      <c r="D923" s="7">
        <v>1996</v>
      </c>
      <c r="E923" s="7">
        <v>1997</v>
      </c>
      <c r="F923" s="70">
        <v>315</v>
      </c>
      <c r="G923" s="7">
        <v>10</v>
      </c>
      <c r="H923" s="7">
        <v>0</v>
      </c>
      <c r="I923" s="77">
        <v>1073</v>
      </c>
      <c r="J923" s="77">
        <v>2076</v>
      </c>
      <c r="K923" s="119" t="s">
        <v>95</v>
      </c>
      <c r="L923" s="7">
        <v>761</v>
      </c>
      <c r="M923" s="7">
        <v>1</v>
      </c>
      <c r="N923" s="7" t="s">
        <v>299</v>
      </c>
      <c r="O923" s="7">
        <v>2002</v>
      </c>
      <c r="P923" s="7">
        <v>2003</v>
      </c>
      <c r="Q923" s="70">
        <v>70</v>
      </c>
      <c r="R923" s="7">
        <v>10</v>
      </c>
      <c r="S923" s="7">
        <v>0</v>
      </c>
      <c r="T923" s="77">
        <v>5330</v>
      </c>
      <c r="U923" s="77">
        <v>6504</v>
      </c>
      <c r="V923" s="119" t="s">
        <v>95</v>
      </c>
      <c r="W923" s="7">
        <v>77</v>
      </c>
      <c r="X923" s="7">
        <v>1</v>
      </c>
      <c r="Y923" s="7" t="s">
        <v>266</v>
      </c>
      <c r="Z923" s="7">
        <v>2002</v>
      </c>
      <c r="AA923" s="7">
        <v>2003</v>
      </c>
      <c r="AB923" s="70">
        <v>350</v>
      </c>
      <c r="AC923" s="7">
        <v>7</v>
      </c>
      <c r="AD923" s="7">
        <v>1</v>
      </c>
      <c r="AE923" s="77">
        <v>12037</v>
      </c>
      <c r="AF923" s="77">
        <v>9213</v>
      </c>
      <c r="AG923" s="127">
        <f t="shared" si="14"/>
        <v>0.56644705882352941</v>
      </c>
    </row>
    <row r="924" spans="1:33" x14ac:dyDescent="0.3">
      <c r="A924" s="7">
        <v>465</v>
      </c>
      <c r="B924" s="7">
        <v>1</v>
      </c>
      <c r="C924" s="7" t="s">
        <v>455</v>
      </c>
      <c r="D924" s="7">
        <v>1998</v>
      </c>
      <c r="E924" s="7">
        <v>1999</v>
      </c>
      <c r="F924" s="70">
        <v>350</v>
      </c>
      <c r="G924" s="7">
        <v>10</v>
      </c>
      <c r="H924" s="7">
        <v>1</v>
      </c>
      <c r="I924" s="77">
        <v>2620</v>
      </c>
      <c r="J924" s="77">
        <v>2554</v>
      </c>
      <c r="K924" s="119" t="s">
        <v>95</v>
      </c>
      <c r="L924" s="7">
        <v>768</v>
      </c>
      <c r="M924" s="7">
        <v>1</v>
      </c>
      <c r="N924" s="7" t="s">
        <v>604</v>
      </c>
      <c r="O924" s="7">
        <v>2002</v>
      </c>
      <c r="P924" s="7">
        <v>2003</v>
      </c>
      <c r="Q924" s="70">
        <v>800</v>
      </c>
      <c r="R924" s="7">
        <v>10</v>
      </c>
      <c r="S924" s="7">
        <v>1</v>
      </c>
      <c r="T924" s="77">
        <v>340</v>
      </c>
      <c r="U924" s="77">
        <v>271</v>
      </c>
      <c r="V924" s="119" t="s">
        <v>95</v>
      </c>
      <c r="W924" s="7">
        <v>2149</v>
      </c>
      <c r="X924" s="7">
        <v>1</v>
      </c>
      <c r="Y924" s="7" t="s">
        <v>440</v>
      </c>
      <c r="Z924" s="7">
        <v>1995</v>
      </c>
      <c r="AA924" s="7">
        <v>1996</v>
      </c>
      <c r="AB924" s="70">
        <v>238.5</v>
      </c>
      <c r="AC924" s="7">
        <v>10</v>
      </c>
      <c r="AD924" s="7">
        <v>1</v>
      </c>
      <c r="AE924" s="77">
        <v>681</v>
      </c>
      <c r="AF924" s="77">
        <v>522</v>
      </c>
      <c r="AG924" s="127">
        <f t="shared" si="14"/>
        <v>0.56608478802992523</v>
      </c>
    </row>
    <row r="925" spans="1:33" x14ac:dyDescent="0.3">
      <c r="A925" s="7">
        <v>465</v>
      </c>
      <c r="B925" s="7">
        <v>1</v>
      </c>
      <c r="C925" s="7" t="s">
        <v>455</v>
      </c>
      <c r="D925" s="7">
        <v>2002</v>
      </c>
      <c r="E925" s="7">
        <v>2003</v>
      </c>
      <c r="F925" s="70">
        <v>300</v>
      </c>
      <c r="G925" s="7">
        <v>10</v>
      </c>
      <c r="H925" s="7">
        <v>1</v>
      </c>
      <c r="I925" s="77">
        <v>2585</v>
      </c>
      <c r="J925" s="77">
        <v>2133</v>
      </c>
      <c r="K925" s="119" t="s">
        <v>95</v>
      </c>
      <c r="L925" s="7">
        <v>806</v>
      </c>
      <c r="M925" s="7">
        <v>1</v>
      </c>
      <c r="N925" s="7" t="s">
        <v>305</v>
      </c>
      <c r="O925" s="7">
        <v>2002</v>
      </c>
      <c r="P925" s="7">
        <v>2003</v>
      </c>
      <c r="Q925" s="70">
        <v>250</v>
      </c>
      <c r="R925" s="7">
        <v>10</v>
      </c>
      <c r="S925" s="7">
        <v>1</v>
      </c>
      <c r="T925" s="77">
        <v>531</v>
      </c>
      <c r="U925" s="77">
        <v>493</v>
      </c>
      <c r="V925" s="119" t="s">
        <v>95</v>
      </c>
      <c r="W925" s="7">
        <v>813</v>
      </c>
      <c r="X925" s="7">
        <v>1</v>
      </c>
      <c r="Y925" s="7" t="s">
        <v>352</v>
      </c>
      <c r="Z925" s="7">
        <v>2003</v>
      </c>
      <c r="AA925" s="7">
        <v>2004</v>
      </c>
      <c r="AB925" s="70">
        <v>600</v>
      </c>
      <c r="AC925" s="7">
        <v>4</v>
      </c>
      <c r="AD925" s="7">
        <v>1</v>
      </c>
      <c r="AE925" s="77">
        <v>1301</v>
      </c>
      <c r="AF925" s="77">
        <v>998</v>
      </c>
      <c r="AG925" s="127">
        <f t="shared" si="14"/>
        <v>0.56589821661591999</v>
      </c>
    </row>
    <row r="926" spans="1:33" x14ac:dyDescent="0.3">
      <c r="A926" s="7">
        <v>465</v>
      </c>
      <c r="B926" s="7">
        <v>1</v>
      </c>
      <c r="C926" s="7" t="s">
        <v>455</v>
      </c>
      <c r="D926" s="7">
        <v>2008</v>
      </c>
      <c r="E926" s="7">
        <v>2009</v>
      </c>
      <c r="F926" s="70">
        <v>298.49</v>
      </c>
      <c r="G926" s="7">
        <v>10</v>
      </c>
      <c r="H926" s="7">
        <v>0</v>
      </c>
      <c r="I926" s="67">
        <v>2679</v>
      </c>
      <c r="J926" s="67">
        <v>3389</v>
      </c>
      <c r="K926" s="119" t="s">
        <v>95</v>
      </c>
      <c r="L926" s="7">
        <v>829</v>
      </c>
      <c r="M926" s="7">
        <v>1</v>
      </c>
      <c r="N926" s="7" t="s">
        <v>436</v>
      </c>
      <c r="O926" s="7">
        <v>2002</v>
      </c>
      <c r="P926" s="7">
        <v>2003</v>
      </c>
      <c r="Q926" s="70">
        <v>535</v>
      </c>
      <c r="R926" s="7">
        <v>5</v>
      </c>
      <c r="S926" s="7">
        <v>0</v>
      </c>
      <c r="T926" s="77">
        <v>2185</v>
      </c>
      <c r="U926" s="77">
        <v>2801</v>
      </c>
      <c r="V926" s="119" t="s">
        <v>95</v>
      </c>
      <c r="W926" s="82">
        <v>256</v>
      </c>
      <c r="X926" s="82">
        <v>1</v>
      </c>
      <c r="Y926" s="82" t="s">
        <v>121</v>
      </c>
      <c r="Z926" s="7">
        <v>2018</v>
      </c>
      <c r="AA926" s="82">
        <v>2019</v>
      </c>
      <c r="AB926" s="128">
        <v>450</v>
      </c>
      <c r="AC926" s="82">
        <v>5</v>
      </c>
      <c r="AD926" s="7">
        <v>1</v>
      </c>
      <c r="AE926" s="67">
        <v>5134</v>
      </c>
      <c r="AF926" s="67">
        <v>3944</v>
      </c>
      <c r="AG926" s="127">
        <f t="shared" si="14"/>
        <v>0.56554307116104874</v>
      </c>
    </row>
    <row r="927" spans="1:33" x14ac:dyDescent="0.3">
      <c r="A927" s="7">
        <v>465</v>
      </c>
      <c r="B927" s="7">
        <v>1</v>
      </c>
      <c r="C927" s="7" t="s">
        <v>455</v>
      </c>
      <c r="D927" s="68">
        <v>2009</v>
      </c>
      <c r="E927" s="68">
        <v>2010</v>
      </c>
      <c r="F927" s="66">
        <v>298.49</v>
      </c>
      <c r="G927" s="68">
        <v>7</v>
      </c>
      <c r="H927" s="67">
        <v>1</v>
      </c>
      <c r="I927" s="67">
        <v>2028</v>
      </c>
      <c r="J927" s="67">
        <v>1174</v>
      </c>
      <c r="K927" s="119" t="s">
        <v>95</v>
      </c>
      <c r="L927" s="7">
        <v>834</v>
      </c>
      <c r="M927" s="7">
        <v>1</v>
      </c>
      <c r="N927" s="7" t="s">
        <v>572</v>
      </c>
      <c r="O927" s="7">
        <v>2002</v>
      </c>
      <c r="P927" s="7">
        <v>2003</v>
      </c>
      <c r="Q927" s="70">
        <v>600</v>
      </c>
      <c r="R927" s="7">
        <v>5</v>
      </c>
      <c r="S927" s="7">
        <v>1</v>
      </c>
      <c r="T927" s="77">
        <v>14582</v>
      </c>
      <c r="U927" s="77">
        <v>12891</v>
      </c>
      <c r="V927" s="119" t="s">
        <v>95</v>
      </c>
      <c r="W927" s="7">
        <v>177</v>
      </c>
      <c r="X927" s="7">
        <v>1</v>
      </c>
      <c r="Y927" s="7" t="s">
        <v>371</v>
      </c>
      <c r="Z927" s="7">
        <v>2001</v>
      </c>
      <c r="AA927" s="7">
        <v>2002</v>
      </c>
      <c r="AB927" s="70">
        <v>415</v>
      </c>
      <c r="AC927" s="7">
        <v>10</v>
      </c>
      <c r="AD927" s="7">
        <v>1</v>
      </c>
      <c r="AE927" s="77">
        <v>1079</v>
      </c>
      <c r="AF927" s="77">
        <v>829</v>
      </c>
      <c r="AG927" s="127">
        <f t="shared" si="14"/>
        <v>0.56551362683438156</v>
      </c>
    </row>
    <row r="928" spans="1:33" x14ac:dyDescent="0.3">
      <c r="A928" s="7">
        <v>465</v>
      </c>
      <c r="B928" s="7">
        <v>1</v>
      </c>
      <c r="C928" s="7" t="s">
        <v>694</v>
      </c>
      <c r="D928" s="7">
        <v>2016</v>
      </c>
      <c r="E928" s="7">
        <v>2017</v>
      </c>
      <c r="F928" s="7">
        <v>600</v>
      </c>
      <c r="G928" s="7">
        <v>10</v>
      </c>
      <c r="H928" s="7">
        <v>0</v>
      </c>
      <c r="I928" s="77">
        <v>2311</v>
      </c>
      <c r="J928" s="77">
        <v>3666</v>
      </c>
      <c r="K928" s="119" t="s">
        <v>95</v>
      </c>
      <c r="L928" s="7">
        <v>876</v>
      </c>
      <c r="M928" s="7">
        <v>1</v>
      </c>
      <c r="N928" s="7" t="s">
        <v>356</v>
      </c>
      <c r="O928" s="7">
        <v>2002</v>
      </c>
      <c r="P928" s="7">
        <v>2003</v>
      </c>
      <c r="Q928" s="70">
        <v>350</v>
      </c>
      <c r="R928" s="7">
        <v>5</v>
      </c>
      <c r="S928" s="7">
        <v>1</v>
      </c>
      <c r="T928" s="77">
        <v>2310</v>
      </c>
      <c r="U928" s="77">
        <v>2156</v>
      </c>
      <c r="V928" s="119" t="s">
        <v>95</v>
      </c>
      <c r="W928" s="7">
        <v>659</v>
      </c>
      <c r="X928" s="7">
        <v>1</v>
      </c>
      <c r="Y928" s="7" t="s">
        <v>334</v>
      </c>
      <c r="Z928" s="7">
        <v>2003</v>
      </c>
      <c r="AA928" s="7">
        <v>2004</v>
      </c>
      <c r="AB928" s="70">
        <v>685</v>
      </c>
      <c r="AC928" s="7">
        <v>4</v>
      </c>
      <c r="AD928" s="7">
        <v>1</v>
      </c>
      <c r="AE928" s="77">
        <v>3223</v>
      </c>
      <c r="AF928" s="77">
        <v>2481</v>
      </c>
      <c r="AG928" s="127">
        <f t="shared" si="14"/>
        <v>0.56504207573632537</v>
      </c>
    </row>
    <row r="929" spans="1:33" x14ac:dyDescent="0.3">
      <c r="A929" s="7">
        <v>466</v>
      </c>
      <c r="B929" s="7">
        <v>1</v>
      </c>
      <c r="C929" s="7" t="s">
        <v>383</v>
      </c>
      <c r="D929" s="7">
        <v>1994</v>
      </c>
      <c r="E929" s="7">
        <v>1995</v>
      </c>
      <c r="F929" s="70">
        <v>338.63</v>
      </c>
      <c r="G929" s="7">
        <v>5</v>
      </c>
      <c r="H929" s="7">
        <v>1</v>
      </c>
      <c r="I929" s="77">
        <v>1736</v>
      </c>
      <c r="J929" s="77">
        <v>1555</v>
      </c>
      <c r="K929" s="119" t="s">
        <v>95</v>
      </c>
      <c r="L929" s="7">
        <v>877</v>
      </c>
      <c r="M929" s="7">
        <v>1</v>
      </c>
      <c r="N929" s="7" t="s">
        <v>261</v>
      </c>
      <c r="O929" s="7">
        <v>2002</v>
      </c>
      <c r="P929" s="7">
        <v>2003</v>
      </c>
      <c r="Q929" s="70">
        <v>378</v>
      </c>
      <c r="R929" s="7">
        <v>10</v>
      </c>
      <c r="S929" s="7">
        <v>1</v>
      </c>
      <c r="T929" s="77">
        <v>5873</v>
      </c>
      <c r="U929" s="77">
        <v>5496</v>
      </c>
      <c r="V929" s="119" t="s">
        <v>95</v>
      </c>
      <c r="W929" s="7">
        <v>4</v>
      </c>
      <c r="X929" s="7">
        <v>1</v>
      </c>
      <c r="Y929" s="7" t="s">
        <v>536</v>
      </c>
      <c r="Z929" s="7">
        <v>2012</v>
      </c>
      <c r="AA929" s="7">
        <v>2013</v>
      </c>
      <c r="AB929" s="70">
        <v>1</v>
      </c>
      <c r="AC929" s="7">
        <v>10</v>
      </c>
      <c r="AD929" s="7">
        <v>1</v>
      </c>
      <c r="AE929" s="67">
        <v>1187</v>
      </c>
      <c r="AF929" s="67">
        <v>914</v>
      </c>
      <c r="AG929" s="127">
        <f t="shared" si="14"/>
        <v>0.56496906235126132</v>
      </c>
    </row>
    <row r="930" spans="1:33" x14ac:dyDescent="0.3">
      <c r="A930" s="7">
        <v>466</v>
      </c>
      <c r="B930" s="7">
        <v>1</v>
      </c>
      <c r="C930" s="7" t="s">
        <v>383</v>
      </c>
      <c r="D930" s="7">
        <v>1998</v>
      </c>
      <c r="E930" s="7">
        <v>2000</v>
      </c>
      <c r="F930" s="70">
        <v>350</v>
      </c>
      <c r="G930" s="7">
        <v>5</v>
      </c>
      <c r="H930" s="7">
        <v>0</v>
      </c>
      <c r="I930" s="77">
        <v>1855</v>
      </c>
      <c r="J930" s="77">
        <v>2301</v>
      </c>
      <c r="K930" s="119" t="s">
        <v>95</v>
      </c>
      <c r="L930" s="7">
        <v>879</v>
      </c>
      <c r="M930" s="7">
        <v>1</v>
      </c>
      <c r="N930" s="7" t="s">
        <v>357</v>
      </c>
      <c r="O930" s="7">
        <v>2002</v>
      </c>
      <c r="P930" s="7">
        <v>2003</v>
      </c>
      <c r="Q930" s="70">
        <v>425</v>
      </c>
      <c r="R930" s="7">
        <v>10</v>
      </c>
      <c r="S930" s="7">
        <v>1</v>
      </c>
      <c r="T930" s="77">
        <v>2473</v>
      </c>
      <c r="U930" s="77">
        <v>2196</v>
      </c>
      <c r="V930" s="119" t="s">
        <v>95</v>
      </c>
      <c r="W930" s="7">
        <v>284</v>
      </c>
      <c r="X930" s="7">
        <v>1</v>
      </c>
      <c r="Y930" s="7" t="s">
        <v>376</v>
      </c>
      <c r="Z930" s="7">
        <v>1994</v>
      </c>
      <c r="AA930" s="7">
        <v>1995</v>
      </c>
      <c r="AB930" s="70">
        <v>1129.8800000000001</v>
      </c>
      <c r="AC930" s="7">
        <v>10</v>
      </c>
      <c r="AD930" s="7">
        <v>1</v>
      </c>
      <c r="AE930" s="77">
        <v>11298</v>
      </c>
      <c r="AF930" s="77">
        <v>8700</v>
      </c>
      <c r="AG930" s="127">
        <f t="shared" si="14"/>
        <v>0.56495649564956496</v>
      </c>
    </row>
    <row r="931" spans="1:33" x14ac:dyDescent="0.3">
      <c r="A931" s="7">
        <v>466</v>
      </c>
      <c r="B931" s="7">
        <v>1</v>
      </c>
      <c r="C931" s="7" t="s">
        <v>383</v>
      </c>
      <c r="D931" s="7">
        <v>1999</v>
      </c>
      <c r="E931" s="7">
        <v>2000</v>
      </c>
      <c r="F931" s="70">
        <v>350</v>
      </c>
      <c r="G931" s="7">
        <v>5</v>
      </c>
      <c r="H931" s="7">
        <v>1</v>
      </c>
      <c r="I931" s="77">
        <v>1810</v>
      </c>
      <c r="J931" s="77">
        <v>897</v>
      </c>
      <c r="K931" s="119" t="s">
        <v>95</v>
      </c>
      <c r="L931" s="7">
        <v>879</v>
      </c>
      <c r="M931" s="7">
        <v>1</v>
      </c>
      <c r="N931" s="7" t="s">
        <v>357</v>
      </c>
      <c r="O931" s="7">
        <v>2002</v>
      </c>
      <c r="P931" s="7">
        <v>2003</v>
      </c>
      <c r="Q931" s="70">
        <v>100</v>
      </c>
      <c r="R931" s="7">
        <v>10</v>
      </c>
      <c r="S931" s="7">
        <v>0</v>
      </c>
      <c r="T931" s="77">
        <v>2149</v>
      </c>
      <c r="U931" s="77">
        <v>2269</v>
      </c>
      <c r="V931" s="119" t="s">
        <v>95</v>
      </c>
      <c r="W931" s="7">
        <v>690</v>
      </c>
      <c r="X931" s="7">
        <v>1</v>
      </c>
      <c r="Y931" s="7" t="s">
        <v>337</v>
      </c>
      <c r="Z931" s="7">
        <v>2005</v>
      </c>
      <c r="AA931" s="7">
        <v>2006</v>
      </c>
      <c r="AB931" s="70">
        <v>473.26</v>
      </c>
      <c r="AC931" s="7">
        <v>10</v>
      </c>
      <c r="AD931" s="10">
        <v>1</v>
      </c>
      <c r="AE931" s="67">
        <v>549</v>
      </c>
      <c r="AF931" s="67">
        <v>423</v>
      </c>
      <c r="AG931" s="127">
        <f t="shared" si="14"/>
        <v>0.56481481481481477</v>
      </c>
    </row>
    <row r="932" spans="1:33" x14ac:dyDescent="0.3">
      <c r="A932" s="7">
        <v>466</v>
      </c>
      <c r="B932" s="7">
        <v>1</v>
      </c>
      <c r="C932" s="7" t="s">
        <v>383</v>
      </c>
      <c r="D932" s="7">
        <v>2001</v>
      </c>
      <c r="E932" s="7">
        <v>2002</v>
      </c>
      <c r="F932" s="70">
        <v>126</v>
      </c>
      <c r="G932" s="7">
        <v>5</v>
      </c>
      <c r="H932" s="7">
        <v>1</v>
      </c>
      <c r="I932" s="77">
        <v>1234</v>
      </c>
      <c r="J932" s="77">
        <v>979</v>
      </c>
      <c r="K932" s="119" t="s">
        <v>95</v>
      </c>
      <c r="L932" s="7">
        <v>885</v>
      </c>
      <c r="M932" s="7">
        <v>1</v>
      </c>
      <c r="N932" s="7" t="s">
        <v>362</v>
      </c>
      <c r="O932" s="7">
        <v>2002</v>
      </c>
      <c r="P932" s="7">
        <v>2003</v>
      </c>
      <c r="Q932" s="70">
        <v>200</v>
      </c>
      <c r="R932" s="7">
        <v>10</v>
      </c>
      <c r="S932" s="7">
        <v>0</v>
      </c>
      <c r="T932" s="77">
        <v>2771</v>
      </c>
      <c r="U932" s="77">
        <v>3007</v>
      </c>
      <c r="V932" s="119" t="s">
        <v>95</v>
      </c>
      <c r="W932" s="7">
        <v>769</v>
      </c>
      <c r="X932" s="7">
        <v>1</v>
      </c>
      <c r="Y932" s="7" t="s">
        <v>300</v>
      </c>
      <c r="Z932" s="7">
        <v>2000</v>
      </c>
      <c r="AA932" s="7">
        <v>2001</v>
      </c>
      <c r="AB932" s="70">
        <v>400</v>
      </c>
      <c r="AC932" s="7">
        <v>10</v>
      </c>
      <c r="AD932" s="7">
        <v>1</v>
      </c>
      <c r="AE932" s="77">
        <v>1986</v>
      </c>
      <c r="AF932" s="77">
        <v>1531</v>
      </c>
      <c r="AG932" s="127">
        <f t="shared" si="14"/>
        <v>0.5646858117713961</v>
      </c>
    </row>
    <row r="933" spans="1:33" x14ac:dyDescent="0.3">
      <c r="A933" s="7">
        <v>466</v>
      </c>
      <c r="B933" s="7">
        <v>1</v>
      </c>
      <c r="C933" s="7" t="s">
        <v>646</v>
      </c>
      <c r="D933" s="7">
        <v>2005</v>
      </c>
      <c r="E933" s="7">
        <v>2006</v>
      </c>
      <c r="F933" s="70">
        <v>357</v>
      </c>
      <c r="G933" s="7">
        <v>10</v>
      </c>
      <c r="H933" s="10">
        <v>0</v>
      </c>
      <c r="I933" s="67">
        <v>866</v>
      </c>
      <c r="J933" s="67">
        <v>1914</v>
      </c>
      <c r="K933" s="119" t="s">
        <v>95</v>
      </c>
      <c r="L933" s="7">
        <v>911</v>
      </c>
      <c r="M933" s="7">
        <v>1</v>
      </c>
      <c r="N933" s="7" t="s">
        <v>511</v>
      </c>
      <c r="O933" s="7">
        <v>2002</v>
      </c>
      <c r="P933" s="7">
        <v>2003</v>
      </c>
      <c r="Q933" s="70">
        <v>600</v>
      </c>
      <c r="R933" s="7">
        <v>5</v>
      </c>
      <c r="S933" s="7">
        <v>0</v>
      </c>
      <c r="T933" s="77">
        <v>4501</v>
      </c>
      <c r="U933" s="77">
        <v>5916</v>
      </c>
      <c r="V933" s="119" t="s">
        <v>95</v>
      </c>
      <c r="W933" s="7">
        <v>2889</v>
      </c>
      <c r="X933" s="7">
        <v>1</v>
      </c>
      <c r="Y933" s="7" t="s">
        <v>704</v>
      </c>
      <c r="Z933" s="7">
        <v>2016</v>
      </c>
      <c r="AA933" s="7">
        <v>2017</v>
      </c>
      <c r="AB933" s="7">
        <v>194.58</v>
      </c>
      <c r="AC933" s="7">
        <v>7</v>
      </c>
      <c r="AD933" s="7">
        <v>1</v>
      </c>
      <c r="AE933" s="77">
        <v>1486</v>
      </c>
      <c r="AF933" s="77">
        <v>1146</v>
      </c>
      <c r="AG933" s="127">
        <f t="shared" si="14"/>
        <v>0.56458966565349544</v>
      </c>
    </row>
    <row r="934" spans="1:33" x14ac:dyDescent="0.3">
      <c r="A934" s="7">
        <v>466</v>
      </c>
      <c r="B934" s="7">
        <v>1</v>
      </c>
      <c r="C934" s="7" t="s">
        <v>646</v>
      </c>
      <c r="D934" s="7">
        <v>2005</v>
      </c>
      <c r="E934" s="7">
        <v>2007</v>
      </c>
      <c r="F934" s="70">
        <v>127.18</v>
      </c>
      <c r="G934" s="7">
        <v>10</v>
      </c>
      <c r="H934" s="10">
        <v>0</v>
      </c>
      <c r="I934" s="67">
        <v>1326</v>
      </c>
      <c r="J934" s="67">
        <v>1465</v>
      </c>
      <c r="K934" s="119" t="s">
        <v>95</v>
      </c>
      <c r="L934" s="7">
        <v>911</v>
      </c>
      <c r="M934" s="7">
        <v>1</v>
      </c>
      <c r="N934" s="7" t="s">
        <v>511</v>
      </c>
      <c r="O934" s="7">
        <v>2002</v>
      </c>
      <c r="P934" s="7">
        <v>2003</v>
      </c>
      <c r="Q934" s="70">
        <v>100</v>
      </c>
      <c r="R934" s="7">
        <v>5</v>
      </c>
      <c r="S934" s="7">
        <v>0</v>
      </c>
      <c r="T934" s="77">
        <v>3925</v>
      </c>
      <c r="U934" s="77">
        <v>5930</v>
      </c>
      <c r="V934" s="119" t="s">
        <v>95</v>
      </c>
      <c r="W934" s="7">
        <v>625</v>
      </c>
      <c r="X934" s="7">
        <v>1</v>
      </c>
      <c r="Y934" s="7" t="s">
        <v>294</v>
      </c>
      <c r="Z934" s="7">
        <v>2002</v>
      </c>
      <c r="AA934" s="7">
        <v>2003</v>
      </c>
      <c r="AB934" s="70">
        <v>319</v>
      </c>
      <c r="AC934" s="7">
        <v>4</v>
      </c>
      <c r="AD934" s="7">
        <v>1</v>
      </c>
      <c r="AE934" s="77">
        <v>56434</v>
      </c>
      <c r="AF934" s="77">
        <v>43540</v>
      </c>
      <c r="AG934" s="127">
        <f t="shared" si="14"/>
        <v>0.56448676655930541</v>
      </c>
    </row>
    <row r="935" spans="1:33" x14ac:dyDescent="0.3">
      <c r="A935" s="7">
        <v>466</v>
      </c>
      <c r="B935" s="7">
        <v>1</v>
      </c>
      <c r="C935" s="7" t="s">
        <v>383</v>
      </c>
      <c r="D935" s="7">
        <v>2006</v>
      </c>
      <c r="E935" s="10">
        <v>2007</v>
      </c>
      <c r="F935" s="70">
        <v>325</v>
      </c>
      <c r="G935" s="10">
        <v>7</v>
      </c>
      <c r="H935" s="7">
        <v>0</v>
      </c>
      <c r="I935" s="67">
        <v>2217</v>
      </c>
      <c r="J935" s="67">
        <v>2427</v>
      </c>
      <c r="K935" s="119" t="s">
        <v>95</v>
      </c>
      <c r="L935" s="7">
        <v>911</v>
      </c>
      <c r="M935" s="7">
        <v>1</v>
      </c>
      <c r="N935" s="7" t="s">
        <v>511</v>
      </c>
      <c r="O935" s="7">
        <v>2002</v>
      </c>
      <c r="P935" s="7">
        <v>2003</v>
      </c>
      <c r="Q935" s="70">
        <v>50</v>
      </c>
      <c r="R935" s="7">
        <v>5</v>
      </c>
      <c r="S935" s="7">
        <v>0</v>
      </c>
      <c r="T935" s="77">
        <v>4107</v>
      </c>
      <c r="U935" s="77">
        <v>5776</v>
      </c>
      <c r="V935" s="119" t="s">
        <v>95</v>
      </c>
      <c r="W935" s="7">
        <v>316</v>
      </c>
      <c r="X935" s="7">
        <v>1</v>
      </c>
      <c r="Y935" s="7" t="s">
        <v>471</v>
      </c>
      <c r="Z935" s="7">
        <v>1997</v>
      </c>
      <c r="AA935" s="7">
        <v>1999</v>
      </c>
      <c r="AB935" s="70">
        <v>336.11</v>
      </c>
      <c r="AC935" s="7">
        <v>10</v>
      </c>
      <c r="AD935" s="7">
        <v>1</v>
      </c>
      <c r="AE935" s="77">
        <v>671</v>
      </c>
      <c r="AF935" s="77">
        <v>518</v>
      </c>
      <c r="AG935" s="127">
        <f t="shared" si="14"/>
        <v>0.56433978132884777</v>
      </c>
    </row>
    <row r="936" spans="1:33" x14ac:dyDescent="0.3">
      <c r="A936" s="7">
        <v>466</v>
      </c>
      <c r="B936" s="7">
        <v>1</v>
      </c>
      <c r="C936" s="7" t="s">
        <v>383</v>
      </c>
      <c r="D936" s="68">
        <v>2007</v>
      </c>
      <c r="E936" s="73">
        <v>2008</v>
      </c>
      <c r="F936" s="66">
        <v>429.25</v>
      </c>
      <c r="G936" s="7">
        <v>7</v>
      </c>
      <c r="H936" s="67">
        <v>1</v>
      </c>
      <c r="I936" s="67">
        <v>1894</v>
      </c>
      <c r="J936" s="77">
        <v>1493</v>
      </c>
      <c r="K936" s="119" t="s">
        <v>95</v>
      </c>
      <c r="L936" s="7">
        <v>912</v>
      </c>
      <c r="M936" s="7">
        <v>1</v>
      </c>
      <c r="N936" s="7" t="s">
        <v>403</v>
      </c>
      <c r="O936" s="7">
        <v>2002</v>
      </c>
      <c r="P936" s="7">
        <v>2003</v>
      </c>
      <c r="Q936" s="70">
        <v>1</v>
      </c>
      <c r="R936" s="7">
        <v>10</v>
      </c>
      <c r="S936" s="7">
        <v>1</v>
      </c>
      <c r="T936" s="77">
        <v>2164</v>
      </c>
      <c r="U936" s="77">
        <v>1614</v>
      </c>
      <c r="V936" s="119" t="s">
        <v>95</v>
      </c>
      <c r="W936" s="7">
        <v>11</v>
      </c>
      <c r="X936" s="7">
        <v>1</v>
      </c>
      <c r="Y936" s="7" t="s">
        <v>311</v>
      </c>
      <c r="Z936" s="68">
        <v>2007</v>
      </c>
      <c r="AA936" s="73">
        <v>2008</v>
      </c>
      <c r="AB936" s="66">
        <v>338.3</v>
      </c>
      <c r="AC936" s="7">
        <v>5</v>
      </c>
      <c r="AD936" s="67">
        <v>1</v>
      </c>
      <c r="AE936" s="67">
        <v>27179</v>
      </c>
      <c r="AF936" s="77">
        <v>20987</v>
      </c>
      <c r="AG936" s="127">
        <f t="shared" si="14"/>
        <v>0.56427770626583063</v>
      </c>
    </row>
    <row r="937" spans="1:33" x14ac:dyDescent="0.3">
      <c r="A937" s="7">
        <v>466</v>
      </c>
      <c r="B937" s="7">
        <v>1</v>
      </c>
      <c r="C937" s="7" t="s">
        <v>383</v>
      </c>
      <c r="D937" s="7">
        <v>2013</v>
      </c>
      <c r="E937" s="7">
        <v>2014</v>
      </c>
      <c r="F937" s="7">
        <v>438</v>
      </c>
      <c r="G937" s="7">
        <v>10</v>
      </c>
      <c r="H937" s="7">
        <v>0</v>
      </c>
      <c r="I937" s="77">
        <v>337</v>
      </c>
      <c r="J937" s="77">
        <v>1281</v>
      </c>
      <c r="K937" s="119" t="s">
        <v>95</v>
      </c>
      <c r="L937" s="7">
        <v>2071</v>
      </c>
      <c r="M937" s="7">
        <v>1</v>
      </c>
      <c r="N937" s="7" t="s">
        <v>682</v>
      </c>
      <c r="O937" s="7">
        <v>2002</v>
      </c>
      <c r="P937" s="7">
        <v>2003</v>
      </c>
      <c r="Q937" s="70">
        <v>315</v>
      </c>
      <c r="R937" s="7">
        <v>10</v>
      </c>
      <c r="S937" s="7">
        <v>1</v>
      </c>
      <c r="T937" s="77">
        <v>1270</v>
      </c>
      <c r="U937" s="77">
        <v>825</v>
      </c>
      <c r="V937" s="119" t="s">
        <v>95</v>
      </c>
      <c r="W937" s="7">
        <v>284</v>
      </c>
      <c r="X937" s="7">
        <v>1</v>
      </c>
      <c r="Y937" s="7" t="s">
        <v>376</v>
      </c>
      <c r="Z937" s="7">
        <v>2005</v>
      </c>
      <c r="AA937" s="7">
        <v>2006</v>
      </c>
      <c r="AB937" s="70">
        <v>629</v>
      </c>
      <c r="AC937" s="7">
        <v>10</v>
      </c>
      <c r="AD937" s="10">
        <v>1</v>
      </c>
      <c r="AE937" s="67">
        <v>4172</v>
      </c>
      <c r="AF937" s="67">
        <v>3222</v>
      </c>
      <c r="AG937" s="127">
        <f t="shared" si="14"/>
        <v>0.56424127671084667</v>
      </c>
    </row>
    <row r="938" spans="1:33" x14ac:dyDescent="0.3">
      <c r="A938" s="82">
        <v>466</v>
      </c>
      <c r="B938" s="82">
        <v>1</v>
      </c>
      <c r="C938" s="82" t="s">
        <v>126</v>
      </c>
      <c r="D938" s="7">
        <v>2018</v>
      </c>
      <c r="E938" s="82">
        <v>2019</v>
      </c>
      <c r="F938" s="128">
        <v>650</v>
      </c>
      <c r="G938" s="82">
        <v>10</v>
      </c>
      <c r="H938" s="7">
        <v>1</v>
      </c>
      <c r="I938" s="67">
        <v>2581</v>
      </c>
      <c r="J938" s="67">
        <v>2300</v>
      </c>
      <c r="K938" s="119" t="s">
        <v>95</v>
      </c>
      <c r="L938" s="7">
        <v>2125</v>
      </c>
      <c r="M938" s="7">
        <v>1</v>
      </c>
      <c r="N938" s="7" t="s">
        <v>364</v>
      </c>
      <c r="O938" s="7">
        <v>2002</v>
      </c>
      <c r="P938" s="7">
        <v>2003</v>
      </c>
      <c r="Q938" s="70">
        <v>350</v>
      </c>
      <c r="R938" s="7">
        <v>10</v>
      </c>
      <c r="S938" s="7">
        <v>0</v>
      </c>
      <c r="T938" s="77">
        <v>836</v>
      </c>
      <c r="U938" s="77">
        <v>1494</v>
      </c>
      <c r="V938" s="119" t="s">
        <v>95</v>
      </c>
      <c r="W938" s="7">
        <v>284</v>
      </c>
      <c r="X938" s="7">
        <v>1</v>
      </c>
      <c r="Y938" s="7" t="s">
        <v>376</v>
      </c>
      <c r="Z938" s="7">
        <v>2001</v>
      </c>
      <c r="AA938" s="7">
        <v>2002</v>
      </c>
      <c r="AB938" s="70">
        <f>837.38-663.78</f>
        <v>173.60000000000002</v>
      </c>
      <c r="AC938" s="7">
        <v>10</v>
      </c>
      <c r="AD938" s="7">
        <v>1</v>
      </c>
      <c r="AE938" s="77">
        <v>5049</v>
      </c>
      <c r="AF938" s="77">
        <v>3900</v>
      </c>
      <c r="AG938" s="127">
        <f t="shared" si="14"/>
        <v>0.56419711699631248</v>
      </c>
    </row>
    <row r="939" spans="1:33" x14ac:dyDescent="0.3">
      <c r="A939" s="7">
        <v>473</v>
      </c>
      <c r="B939" s="7">
        <v>1</v>
      </c>
      <c r="C939" s="7" t="s">
        <v>683</v>
      </c>
      <c r="D939" s="7">
        <v>2013</v>
      </c>
      <c r="E939" s="7">
        <v>2014</v>
      </c>
      <c r="F939" s="7">
        <v>800</v>
      </c>
      <c r="G939" s="7">
        <v>10</v>
      </c>
      <c r="H939" s="7">
        <v>0</v>
      </c>
      <c r="I939" s="77">
        <v>334</v>
      </c>
      <c r="J939" s="77">
        <v>554</v>
      </c>
      <c r="K939" s="119" t="s">
        <v>95</v>
      </c>
      <c r="L939" s="7">
        <v>2143</v>
      </c>
      <c r="M939" s="7">
        <v>1</v>
      </c>
      <c r="N939" s="7" t="s">
        <v>439</v>
      </c>
      <c r="O939" s="7">
        <v>2002</v>
      </c>
      <c r="P939" s="7">
        <v>2003</v>
      </c>
      <c r="Q939" s="70">
        <v>450</v>
      </c>
      <c r="R939" s="7">
        <v>7</v>
      </c>
      <c r="S939" s="7">
        <v>1</v>
      </c>
      <c r="T939" s="77">
        <v>1920</v>
      </c>
      <c r="U939" s="77">
        <v>996</v>
      </c>
      <c r="V939" s="119" t="s">
        <v>95</v>
      </c>
      <c r="W939" s="7">
        <v>283</v>
      </c>
      <c r="X939" s="7">
        <v>1</v>
      </c>
      <c r="Y939" s="7" t="s">
        <v>547</v>
      </c>
      <c r="Z939" s="7">
        <v>2001</v>
      </c>
      <c r="AA939" s="7">
        <v>2002</v>
      </c>
      <c r="AB939" s="70">
        <v>230</v>
      </c>
      <c r="AC939" s="7">
        <v>10</v>
      </c>
      <c r="AD939" s="7">
        <v>1</v>
      </c>
      <c r="AE939" s="77">
        <v>3913</v>
      </c>
      <c r="AF939" s="77">
        <v>3028</v>
      </c>
      <c r="AG939" s="127">
        <f t="shared" si="14"/>
        <v>0.56375162080391872</v>
      </c>
    </row>
    <row r="940" spans="1:33" x14ac:dyDescent="0.3">
      <c r="A940" s="7">
        <v>473</v>
      </c>
      <c r="B940" s="7">
        <v>1</v>
      </c>
      <c r="C940" s="7" t="s">
        <v>695</v>
      </c>
      <c r="D940" s="7">
        <v>2016</v>
      </c>
      <c r="E940" s="7">
        <v>2017</v>
      </c>
      <c r="F940" s="7">
        <v>521.03</v>
      </c>
      <c r="G940" s="7">
        <v>10</v>
      </c>
      <c r="H940" s="7">
        <v>1</v>
      </c>
      <c r="I940" s="77">
        <v>1069</v>
      </c>
      <c r="J940" s="77">
        <v>752</v>
      </c>
      <c r="K940" s="119" t="s">
        <v>95</v>
      </c>
      <c r="L940" s="7">
        <v>2149</v>
      </c>
      <c r="M940" s="7">
        <v>1</v>
      </c>
      <c r="N940" s="7" t="s">
        <v>440</v>
      </c>
      <c r="O940" s="7">
        <v>2002</v>
      </c>
      <c r="P940" s="7">
        <v>2003</v>
      </c>
      <c r="Q940" s="70">
        <v>607</v>
      </c>
      <c r="R940" s="7">
        <v>10</v>
      </c>
      <c r="S940" s="7">
        <v>0</v>
      </c>
      <c r="T940" s="77">
        <v>1702</v>
      </c>
      <c r="U940" s="77">
        <v>2558</v>
      </c>
      <c r="V940" s="119" t="s">
        <v>95</v>
      </c>
      <c r="W940" s="7">
        <v>2609</v>
      </c>
      <c r="X940" s="7">
        <v>1</v>
      </c>
      <c r="Y940" s="7" t="s">
        <v>483</v>
      </c>
      <c r="Z940" s="7">
        <v>2006</v>
      </c>
      <c r="AA940" s="10">
        <v>2007</v>
      </c>
      <c r="AB940" s="70">
        <v>800</v>
      </c>
      <c r="AC940" s="10">
        <v>10</v>
      </c>
      <c r="AD940" s="7">
        <v>1</v>
      </c>
      <c r="AE940" s="67">
        <v>875</v>
      </c>
      <c r="AF940" s="67">
        <v>678</v>
      </c>
      <c r="AG940" s="127">
        <f t="shared" si="14"/>
        <v>0.56342562781712813</v>
      </c>
    </row>
    <row r="941" spans="1:33" x14ac:dyDescent="0.3">
      <c r="A941" s="7">
        <v>477</v>
      </c>
      <c r="B941" s="7">
        <v>1</v>
      </c>
      <c r="C941" s="7" t="s">
        <v>424</v>
      </c>
      <c r="D941" s="7">
        <v>1995</v>
      </c>
      <c r="E941" s="7">
        <v>1996</v>
      </c>
      <c r="F941" s="70">
        <v>374.43</v>
      </c>
      <c r="G941" s="7">
        <v>10</v>
      </c>
      <c r="H941" s="7">
        <v>0</v>
      </c>
      <c r="I941" s="77">
        <v>783</v>
      </c>
      <c r="J941" s="77">
        <v>1121</v>
      </c>
      <c r="K941" s="119" t="s">
        <v>95</v>
      </c>
      <c r="L941" s="7">
        <v>2170</v>
      </c>
      <c r="M941" s="7">
        <v>1</v>
      </c>
      <c r="N941" s="7" t="s">
        <v>480</v>
      </c>
      <c r="O941" s="7">
        <v>2002</v>
      </c>
      <c r="P941" s="7">
        <v>2003</v>
      </c>
      <c r="Q941" s="70">
        <v>415</v>
      </c>
      <c r="R941" s="7">
        <v>6</v>
      </c>
      <c r="S941" s="7">
        <v>0</v>
      </c>
      <c r="T941" s="77">
        <v>1473</v>
      </c>
      <c r="U941" s="77">
        <v>2193</v>
      </c>
      <c r="V941" s="119" t="s">
        <v>95</v>
      </c>
      <c r="W941" s="7">
        <v>2137</v>
      </c>
      <c r="X941" s="7">
        <v>1</v>
      </c>
      <c r="Y941" s="7" t="s">
        <v>575</v>
      </c>
      <c r="Z941" s="7">
        <v>2001</v>
      </c>
      <c r="AA941" s="7">
        <v>2002</v>
      </c>
      <c r="AB941" s="70">
        <f>300-33.19</f>
        <v>266.81</v>
      </c>
      <c r="AC941" s="7">
        <v>10</v>
      </c>
      <c r="AD941" s="7">
        <v>1</v>
      </c>
      <c r="AE941" s="77">
        <v>529</v>
      </c>
      <c r="AF941" s="77">
        <v>410</v>
      </c>
      <c r="AG941" s="127">
        <f t="shared" si="14"/>
        <v>0.5633652822151225</v>
      </c>
    </row>
    <row r="942" spans="1:33" x14ac:dyDescent="0.3">
      <c r="A942" s="7">
        <v>477</v>
      </c>
      <c r="B942" s="7">
        <v>1</v>
      </c>
      <c r="C942" s="7" t="s">
        <v>424</v>
      </c>
      <c r="D942" s="7">
        <v>1996</v>
      </c>
      <c r="E942" s="7">
        <v>1997</v>
      </c>
      <c r="F942" s="70">
        <v>315</v>
      </c>
      <c r="G942" s="7">
        <v>5</v>
      </c>
      <c r="H942" s="7">
        <v>0</v>
      </c>
      <c r="I942" s="77">
        <v>2524</v>
      </c>
      <c r="J942" s="77">
        <v>3061</v>
      </c>
      <c r="K942" s="119" t="s">
        <v>95</v>
      </c>
      <c r="L942" s="7">
        <v>2174</v>
      </c>
      <c r="M942" s="7">
        <v>1</v>
      </c>
      <c r="N942" s="7" t="s">
        <v>512</v>
      </c>
      <c r="O942" s="7">
        <v>2002</v>
      </c>
      <c r="P942" s="7">
        <v>2003</v>
      </c>
      <c r="Q942" s="70">
        <v>1</v>
      </c>
      <c r="R942" s="7">
        <v>10</v>
      </c>
      <c r="S942" s="7">
        <v>1</v>
      </c>
      <c r="T942" s="77">
        <v>1824</v>
      </c>
      <c r="U942" s="77">
        <v>1232</v>
      </c>
      <c r="V942" s="119" t="s">
        <v>95</v>
      </c>
      <c r="W942" s="7">
        <v>282</v>
      </c>
      <c r="X942" s="7">
        <v>1</v>
      </c>
      <c r="Y942" s="7" t="s">
        <v>610</v>
      </c>
      <c r="Z942" s="7">
        <v>2014</v>
      </c>
      <c r="AA942" s="7">
        <v>2015</v>
      </c>
      <c r="AB942" s="7">
        <v>1068.3499999999999</v>
      </c>
      <c r="AC942" s="7">
        <v>10</v>
      </c>
      <c r="AD942" s="7">
        <v>1</v>
      </c>
      <c r="AE942" s="77">
        <v>2648</v>
      </c>
      <c r="AF942" s="77">
        <v>2053</v>
      </c>
      <c r="AG942" s="127">
        <f t="shared" si="14"/>
        <v>0.5632844075728568</v>
      </c>
    </row>
    <row r="943" spans="1:33" x14ac:dyDescent="0.3">
      <c r="A943" s="7">
        <v>477</v>
      </c>
      <c r="B943" s="7">
        <v>1</v>
      </c>
      <c r="C943" s="7" t="s">
        <v>424</v>
      </c>
      <c r="D943" s="7">
        <v>1997</v>
      </c>
      <c r="E943" s="7">
        <v>1998</v>
      </c>
      <c r="F943" s="70">
        <v>315</v>
      </c>
      <c r="G943" s="7">
        <v>10</v>
      </c>
      <c r="H943" s="7">
        <v>1</v>
      </c>
      <c r="I943" s="77">
        <v>1838</v>
      </c>
      <c r="J943" s="77">
        <v>1266</v>
      </c>
      <c r="K943" s="119" t="s">
        <v>95</v>
      </c>
      <c r="L943" s="7">
        <v>2365</v>
      </c>
      <c r="M943" s="7">
        <v>1</v>
      </c>
      <c r="N943" s="7" t="s">
        <v>4</v>
      </c>
      <c r="O943" s="7">
        <v>2002</v>
      </c>
      <c r="P943" s="7">
        <v>2003</v>
      </c>
      <c r="Q943" s="70">
        <v>300</v>
      </c>
      <c r="R943" s="7">
        <v>10</v>
      </c>
      <c r="S943" s="7">
        <v>1</v>
      </c>
      <c r="T943" s="77">
        <v>1421</v>
      </c>
      <c r="U943" s="77">
        <v>1279</v>
      </c>
      <c r="V943" s="119" t="s">
        <v>95</v>
      </c>
      <c r="W943" s="7">
        <v>879</v>
      </c>
      <c r="X943" s="7">
        <v>1</v>
      </c>
      <c r="Y943" s="7" t="s">
        <v>357</v>
      </c>
      <c r="Z943" s="7">
        <v>2012</v>
      </c>
      <c r="AA943" s="7">
        <v>2013</v>
      </c>
      <c r="AB943" s="70">
        <v>325</v>
      </c>
      <c r="AC943" s="7">
        <v>10</v>
      </c>
      <c r="AD943" s="7">
        <v>1</v>
      </c>
      <c r="AE943" s="67">
        <v>3628</v>
      </c>
      <c r="AF943" s="67">
        <v>2813</v>
      </c>
      <c r="AG943" s="127">
        <f t="shared" si="14"/>
        <v>0.56326657351342957</v>
      </c>
    </row>
    <row r="944" spans="1:33" x14ac:dyDescent="0.3">
      <c r="A944" s="7">
        <v>477</v>
      </c>
      <c r="B944" s="7">
        <v>1</v>
      </c>
      <c r="C944" s="7" t="s">
        <v>424</v>
      </c>
      <c r="D944" s="7">
        <v>2003</v>
      </c>
      <c r="E944" s="7">
        <v>2004</v>
      </c>
      <c r="F944" s="70">
        <v>500</v>
      </c>
      <c r="G944" s="7">
        <v>10</v>
      </c>
      <c r="H944" s="7">
        <v>0</v>
      </c>
      <c r="I944" s="77">
        <v>1032</v>
      </c>
      <c r="J944" s="77">
        <v>1633</v>
      </c>
      <c r="K944" s="119" t="s">
        <v>95</v>
      </c>
      <c r="L944" s="7">
        <v>2365</v>
      </c>
      <c r="M944" s="7">
        <v>1</v>
      </c>
      <c r="N944" s="7" t="s">
        <v>4</v>
      </c>
      <c r="O944" s="7">
        <v>2002</v>
      </c>
      <c r="P944" s="7">
        <v>2003</v>
      </c>
      <c r="Q944" s="70">
        <v>50</v>
      </c>
      <c r="R944" s="7">
        <v>10</v>
      </c>
      <c r="S944" s="7">
        <v>1</v>
      </c>
      <c r="T944" s="77">
        <v>1345</v>
      </c>
      <c r="U944" s="77">
        <v>1328</v>
      </c>
      <c r="V944" s="119" t="s">
        <v>95</v>
      </c>
      <c r="W944" s="7">
        <v>2759</v>
      </c>
      <c r="X944" s="7">
        <v>1</v>
      </c>
      <c r="Y944" s="7" t="s">
        <v>623</v>
      </c>
      <c r="Z944" s="7">
        <v>2004</v>
      </c>
      <c r="AA944" s="7">
        <v>2005</v>
      </c>
      <c r="AB944" s="70">
        <v>500</v>
      </c>
      <c r="AC944" s="7">
        <v>10</v>
      </c>
      <c r="AD944" s="7">
        <v>1</v>
      </c>
      <c r="AE944" s="77">
        <v>784</v>
      </c>
      <c r="AF944" s="77">
        <v>608</v>
      </c>
      <c r="AG944" s="127">
        <f t="shared" si="14"/>
        <v>0.56321839080459768</v>
      </c>
    </row>
    <row r="945" spans="1:33" x14ac:dyDescent="0.3">
      <c r="A945" s="7">
        <v>477</v>
      </c>
      <c r="B945" s="7">
        <v>1</v>
      </c>
      <c r="C945" s="7" t="s">
        <v>424</v>
      </c>
      <c r="D945" s="7">
        <v>2004</v>
      </c>
      <c r="E945" s="7">
        <v>2005</v>
      </c>
      <c r="F945" s="70">
        <v>500</v>
      </c>
      <c r="G945" s="7">
        <v>10</v>
      </c>
      <c r="H945" s="7">
        <v>0</v>
      </c>
      <c r="I945" s="77">
        <v>4321</v>
      </c>
      <c r="J945" s="77">
        <v>5629</v>
      </c>
      <c r="K945" s="119" t="s">
        <v>95</v>
      </c>
      <c r="L945" s="7">
        <v>2396</v>
      </c>
      <c r="M945" s="7">
        <v>1</v>
      </c>
      <c r="N945" s="7" t="s">
        <v>5</v>
      </c>
      <c r="O945" s="7">
        <v>2002</v>
      </c>
      <c r="P945" s="7">
        <v>2003</v>
      </c>
      <c r="Q945" s="70">
        <v>600</v>
      </c>
      <c r="R945" s="7">
        <v>10</v>
      </c>
      <c r="S945" s="7">
        <v>0</v>
      </c>
      <c r="T945" s="77">
        <v>1215</v>
      </c>
      <c r="U945" s="77">
        <v>1421</v>
      </c>
      <c r="V945" s="119" t="s">
        <v>95</v>
      </c>
      <c r="W945" s="7">
        <v>882</v>
      </c>
      <c r="X945" s="7">
        <v>1</v>
      </c>
      <c r="Y945" s="7" t="s">
        <v>360</v>
      </c>
      <c r="Z945" s="68">
        <v>2007</v>
      </c>
      <c r="AA945" s="73">
        <v>2008</v>
      </c>
      <c r="AB945" s="66">
        <v>611.57000000000005</v>
      </c>
      <c r="AC945" s="7">
        <v>10</v>
      </c>
      <c r="AD945" s="67">
        <v>1</v>
      </c>
      <c r="AE945" s="67">
        <v>2381</v>
      </c>
      <c r="AF945" s="77">
        <v>1847</v>
      </c>
      <c r="AG945" s="127">
        <f t="shared" si="14"/>
        <v>0.56315042573320717</v>
      </c>
    </row>
    <row r="946" spans="1:33" x14ac:dyDescent="0.3">
      <c r="A946" s="7">
        <v>477</v>
      </c>
      <c r="B946" s="7">
        <v>1</v>
      </c>
      <c r="C946" s="7" t="s">
        <v>424</v>
      </c>
      <c r="D946" s="7">
        <v>2004</v>
      </c>
      <c r="E946" s="7">
        <v>2005</v>
      </c>
      <c r="F946" s="70">
        <v>290</v>
      </c>
      <c r="G946" s="7">
        <v>10</v>
      </c>
      <c r="H946" s="7">
        <v>0</v>
      </c>
      <c r="I946" s="77">
        <v>3380</v>
      </c>
      <c r="J946" s="77">
        <v>6505</v>
      </c>
      <c r="K946" s="119" t="s">
        <v>95</v>
      </c>
      <c r="L946" s="7">
        <v>2805</v>
      </c>
      <c r="M946" s="7">
        <v>1</v>
      </c>
      <c r="N946" s="7" t="s">
        <v>589</v>
      </c>
      <c r="O946" s="7">
        <v>2002</v>
      </c>
      <c r="P946" s="7">
        <v>2003</v>
      </c>
      <c r="Q946" s="70">
        <v>500</v>
      </c>
      <c r="R946" s="7">
        <v>7</v>
      </c>
      <c r="S946" s="7">
        <v>0</v>
      </c>
      <c r="T946" s="77">
        <v>1277</v>
      </c>
      <c r="U946" s="77">
        <v>1655</v>
      </c>
      <c r="V946" s="119" t="s">
        <v>95</v>
      </c>
      <c r="W946" s="7">
        <v>356</v>
      </c>
      <c r="X946" s="7">
        <v>1</v>
      </c>
      <c r="Y946" s="7" t="s">
        <v>601</v>
      </c>
      <c r="Z946" s="7">
        <v>2002</v>
      </c>
      <c r="AA946" s="7">
        <v>2003</v>
      </c>
      <c r="AB946" s="70">
        <v>675</v>
      </c>
      <c r="AC946" s="7">
        <v>10</v>
      </c>
      <c r="AD946" s="7">
        <v>1</v>
      </c>
      <c r="AE946" s="77">
        <v>232</v>
      </c>
      <c r="AF946" s="77">
        <v>180</v>
      </c>
      <c r="AG946" s="127">
        <f t="shared" si="14"/>
        <v>0.56310679611650483</v>
      </c>
    </row>
    <row r="947" spans="1:33" x14ac:dyDescent="0.3">
      <c r="A947" s="7">
        <v>477</v>
      </c>
      <c r="B947" s="7">
        <v>1</v>
      </c>
      <c r="C947" s="7" t="s">
        <v>424</v>
      </c>
      <c r="D947" s="7">
        <v>2005</v>
      </c>
      <c r="E947" s="7">
        <v>2006</v>
      </c>
      <c r="F947" s="70">
        <v>325</v>
      </c>
      <c r="G947" s="7">
        <v>6</v>
      </c>
      <c r="H947" s="10">
        <v>1</v>
      </c>
      <c r="I947" s="67">
        <v>2164</v>
      </c>
      <c r="J947" s="67">
        <v>1718</v>
      </c>
      <c r="K947" s="119" t="s">
        <v>95</v>
      </c>
      <c r="L947" s="7">
        <v>2835</v>
      </c>
      <c r="M947" s="7">
        <v>1</v>
      </c>
      <c r="N947" s="7" t="s">
        <v>146</v>
      </c>
      <c r="O947" s="7">
        <v>2002</v>
      </c>
      <c r="P947" s="7">
        <v>2003</v>
      </c>
      <c r="Q947" s="70">
        <v>395</v>
      </c>
      <c r="R947" s="7">
        <v>7</v>
      </c>
      <c r="S947" s="7">
        <v>0</v>
      </c>
      <c r="T947" s="77">
        <v>819</v>
      </c>
      <c r="U947" s="77">
        <v>1320</v>
      </c>
      <c r="V947" s="119" t="s">
        <v>95</v>
      </c>
      <c r="W947" s="7">
        <v>2169</v>
      </c>
      <c r="X947" s="7">
        <v>1</v>
      </c>
      <c r="Y947" s="7" t="s">
        <v>579</v>
      </c>
      <c r="Z947" s="7">
        <v>2006</v>
      </c>
      <c r="AA947" s="10">
        <v>2007</v>
      </c>
      <c r="AB947" s="70">
        <v>450</v>
      </c>
      <c r="AC947" s="10">
        <v>7</v>
      </c>
      <c r="AD947" s="7">
        <v>1</v>
      </c>
      <c r="AE947" s="67">
        <v>1281</v>
      </c>
      <c r="AF947" s="67">
        <v>994</v>
      </c>
      <c r="AG947" s="127">
        <f t="shared" si="14"/>
        <v>0.56307692307692303</v>
      </c>
    </row>
    <row r="948" spans="1:33" x14ac:dyDescent="0.3">
      <c r="A948" s="7">
        <v>477</v>
      </c>
      <c r="B948" s="7">
        <v>1</v>
      </c>
      <c r="C948" s="7" t="s">
        <v>424</v>
      </c>
      <c r="D948" s="68">
        <v>2007</v>
      </c>
      <c r="E948" s="73">
        <v>2008</v>
      </c>
      <c r="F948" s="66">
        <v>147</v>
      </c>
      <c r="G948" s="7">
        <v>6</v>
      </c>
      <c r="H948" s="67">
        <v>0</v>
      </c>
      <c r="I948" s="67">
        <v>1576</v>
      </c>
      <c r="J948" s="77">
        <v>2727</v>
      </c>
      <c r="K948" s="119" t="s">
        <v>95</v>
      </c>
      <c r="L948" s="7">
        <v>2859</v>
      </c>
      <c r="M948" s="7">
        <v>1</v>
      </c>
      <c r="N948" s="7" t="s">
        <v>591</v>
      </c>
      <c r="O948" s="7">
        <v>2002</v>
      </c>
      <c r="P948" s="7">
        <v>2003</v>
      </c>
      <c r="Q948" s="70">
        <v>597</v>
      </c>
      <c r="R948" s="7">
        <v>5</v>
      </c>
      <c r="S948" s="7">
        <v>1</v>
      </c>
      <c r="T948" s="77">
        <v>1658</v>
      </c>
      <c r="U948" s="77">
        <v>1323</v>
      </c>
      <c r="V948" s="119" t="s">
        <v>95</v>
      </c>
      <c r="W948" s="7">
        <v>726</v>
      </c>
      <c r="X948" s="7">
        <v>1</v>
      </c>
      <c r="Y948" s="7" t="s">
        <v>506</v>
      </c>
      <c r="Z948" s="7">
        <v>1999</v>
      </c>
      <c r="AA948" s="7">
        <v>2000</v>
      </c>
      <c r="AB948" s="70">
        <v>315</v>
      </c>
      <c r="AC948" s="7">
        <v>10</v>
      </c>
      <c r="AD948" s="7">
        <v>1</v>
      </c>
      <c r="AE948" s="77">
        <v>721</v>
      </c>
      <c r="AF948" s="77">
        <v>560</v>
      </c>
      <c r="AG948" s="127">
        <f t="shared" si="14"/>
        <v>0.56284153005464477</v>
      </c>
    </row>
    <row r="949" spans="1:33" x14ac:dyDescent="0.3">
      <c r="A949" s="7">
        <v>477</v>
      </c>
      <c r="B949" s="7">
        <v>1</v>
      </c>
      <c r="C949" s="7" t="s">
        <v>424</v>
      </c>
      <c r="D949" s="7">
        <v>2011</v>
      </c>
      <c r="E949" s="7">
        <v>2012</v>
      </c>
      <c r="F949" s="7">
        <v>325</v>
      </c>
      <c r="G949" s="7">
        <v>6</v>
      </c>
      <c r="H949" s="7">
        <v>1</v>
      </c>
      <c r="I949" s="77">
        <v>1680</v>
      </c>
      <c r="J949" s="77">
        <v>826</v>
      </c>
      <c r="K949" s="119" t="s">
        <v>95</v>
      </c>
      <c r="L949" s="7">
        <v>2884</v>
      </c>
      <c r="M949" s="7">
        <v>1</v>
      </c>
      <c r="N949" s="7" t="s">
        <v>606</v>
      </c>
      <c r="O949" s="7">
        <v>2002</v>
      </c>
      <c r="P949" s="7">
        <v>2003</v>
      </c>
      <c r="Q949" s="70">
        <v>950</v>
      </c>
      <c r="R949" s="7">
        <v>10</v>
      </c>
      <c r="S949" s="7">
        <v>1</v>
      </c>
      <c r="T949" s="77">
        <v>884</v>
      </c>
      <c r="U949" s="77">
        <v>752</v>
      </c>
      <c r="V949" s="119" t="s">
        <v>95</v>
      </c>
      <c r="W949" s="7">
        <v>88</v>
      </c>
      <c r="X949" s="7">
        <v>1</v>
      </c>
      <c r="Y949" s="7" t="s">
        <v>238</v>
      </c>
      <c r="Z949" s="7">
        <v>2012</v>
      </c>
      <c r="AA949" s="7">
        <v>2013</v>
      </c>
      <c r="AB949" s="70">
        <v>575</v>
      </c>
      <c r="AC949" s="7">
        <v>10</v>
      </c>
      <c r="AD949" s="7">
        <v>1</v>
      </c>
      <c r="AE949" s="67">
        <v>5991</v>
      </c>
      <c r="AF949" s="67">
        <v>4658</v>
      </c>
      <c r="AG949" s="127">
        <f t="shared" si="14"/>
        <v>0.56258803643534605</v>
      </c>
    </row>
    <row r="950" spans="1:33" x14ac:dyDescent="0.3">
      <c r="A950" s="7">
        <v>480</v>
      </c>
      <c r="B950" s="7">
        <v>1</v>
      </c>
      <c r="C950" s="7" t="s">
        <v>521</v>
      </c>
      <c r="D950" s="7">
        <v>2000</v>
      </c>
      <c r="E950" s="7">
        <v>2001</v>
      </c>
      <c r="F950" s="70">
        <v>415</v>
      </c>
      <c r="G950" s="7">
        <v>10</v>
      </c>
      <c r="H950" s="7">
        <v>0</v>
      </c>
      <c r="I950" s="77">
        <v>334</v>
      </c>
      <c r="J950" s="77">
        <v>656</v>
      </c>
      <c r="K950" s="119" t="s">
        <v>95</v>
      </c>
      <c r="L950" s="7">
        <v>2886</v>
      </c>
      <c r="M950" s="7">
        <v>1</v>
      </c>
      <c r="N950" s="7" t="s">
        <v>607</v>
      </c>
      <c r="O950" s="7">
        <v>2002</v>
      </c>
      <c r="P950" s="7">
        <v>2003</v>
      </c>
      <c r="Q950" s="70">
        <v>625</v>
      </c>
      <c r="R950" s="7">
        <v>7</v>
      </c>
      <c r="S950" s="7">
        <v>0</v>
      </c>
      <c r="T950" s="77">
        <v>640</v>
      </c>
      <c r="U950" s="77">
        <v>719</v>
      </c>
      <c r="V950" s="119" t="s">
        <v>95</v>
      </c>
      <c r="W950" s="7">
        <v>833</v>
      </c>
      <c r="X950" s="7">
        <v>1</v>
      </c>
      <c r="Y950" s="7" t="s">
        <v>617</v>
      </c>
      <c r="Z950" s="7">
        <v>2003</v>
      </c>
      <c r="AA950" s="7">
        <v>2005</v>
      </c>
      <c r="AB950" s="70">
        <v>57</v>
      </c>
      <c r="AC950" s="7">
        <v>10</v>
      </c>
      <c r="AD950" s="7">
        <v>1</v>
      </c>
      <c r="AE950" s="77">
        <v>7043</v>
      </c>
      <c r="AF950" s="77">
        <v>5479</v>
      </c>
      <c r="AG950" s="127">
        <f t="shared" si="14"/>
        <v>0.56245008784539208</v>
      </c>
    </row>
    <row r="951" spans="1:33" x14ac:dyDescent="0.3">
      <c r="A951" s="7">
        <v>480</v>
      </c>
      <c r="B951" s="7">
        <v>1</v>
      </c>
      <c r="C951" s="7" t="s">
        <v>521</v>
      </c>
      <c r="D951" s="7">
        <v>2001</v>
      </c>
      <c r="E951" s="7">
        <v>2002</v>
      </c>
      <c r="F951" s="70">
        <v>1</v>
      </c>
      <c r="G951" s="7">
        <v>10</v>
      </c>
      <c r="H951" s="7">
        <v>1</v>
      </c>
      <c r="I951" s="77">
        <v>565</v>
      </c>
      <c r="J951" s="77">
        <v>200</v>
      </c>
      <c r="K951" s="119" t="s">
        <v>95</v>
      </c>
      <c r="L951" s="7">
        <v>2887</v>
      </c>
      <c r="M951" s="7">
        <v>1</v>
      </c>
      <c r="N951" s="7" t="s">
        <v>592</v>
      </c>
      <c r="O951" s="7">
        <v>2002</v>
      </c>
      <c r="P951" s="7">
        <v>2003</v>
      </c>
      <c r="Q951" s="70">
        <v>450</v>
      </c>
      <c r="R951" s="7">
        <v>10</v>
      </c>
      <c r="S951" s="7">
        <v>1</v>
      </c>
      <c r="T951" s="77">
        <v>644</v>
      </c>
      <c r="U951" s="77">
        <v>612</v>
      </c>
      <c r="V951" s="119" t="s">
        <v>95</v>
      </c>
      <c r="W951" s="7">
        <v>833</v>
      </c>
      <c r="X951" s="7">
        <v>1</v>
      </c>
      <c r="Y951" s="7" t="s">
        <v>355</v>
      </c>
      <c r="Z951" s="68">
        <v>2015</v>
      </c>
      <c r="AA951" s="68">
        <v>2016</v>
      </c>
      <c r="AB951" s="66">
        <v>525</v>
      </c>
      <c r="AC951" s="77">
        <v>10</v>
      </c>
      <c r="AD951" s="7">
        <v>1</v>
      </c>
      <c r="AE951" s="67">
        <v>7694</v>
      </c>
      <c r="AF951" s="67">
        <v>5988</v>
      </c>
      <c r="AG951" s="127">
        <f t="shared" si="14"/>
        <v>0.56234468644934954</v>
      </c>
    </row>
    <row r="952" spans="1:33" x14ac:dyDescent="0.3">
      <c r="A952" s="7">
        <v>480</v>
      </c>
      <c r="B952" s="7">
        <v>1</v>
      </c>
      <c r="C952" s="7" t="s">
        <v>521</v>
      </c>
      <c r="D952" s="7">
        <v>2005</v>
      </c>
      <c r="E952" s="7">
        <v>2006</v>
      </c>
      <c r="F952" s="70">
        <v>450</v>
      </c>
      <c r="G952" s="7">
        <v>10</v>
      </c>
      <c r="H952" s="10">
        <v>0</v>
      </c>
      <c r="I952" s="67">
        <v>369</v>
      </c>
      <c r="J952" s="67">
        <v>410</v>
      </c>
      <c r="K952" s="119" t="s">
        <v>95</v>
      </c>
      <c r="L952" s="7">
        <v>6</v>
      </c>
      <c r="M952" s="7">
        <v>3</v>
      </c>
      <c r="N952" s="7" t="s">
        <v>596</v>
      </c>
      <c r="O952" s="7">
        <v>2003</v>
      </c>
      <c r="P952" s="7">
        <v>2004</v>
      </c>
      <c r="Q952" s="70">
        <f>869.57-232.52</f>
        <v>637.05000000000007</v>
      </c>
      <c r="R952" s="7">
        <v>10</v>
      </c>
      <c r="S952" s="7">
        <v>1</v>
      </c>
      <c r="T952" s="77">
        <v>3260</v>
      </c>
      <c r="U952" s="77">
        <v>2322</v>
      </c>
      <c r="V952" s="119" t="s">
        <v>95</v>
      </c>
      <c r="W952" s="7">
        <v>507</v>
      </c>
      <c r="X952" s="7">
        <v>1</v>
      </c>
      <c r="Y952" s="7" t="s">
        <v>331</v>
      </c>
      <c r="Z952" s="7">
        <v>2006</v>
      </c>
      <c r="AA952" s="10">
        <v>2007</v>
      </c>
      <c r="AB952" s="70">
        <v>218.09</v>
      </c>
      <c r="AC952" s="10">
        <v>5</v>
      </c>
      <c r="AD952" s="7">
        <v>1</v>
      </c>
      <c r="AE952" s="67">
        <v>648</v>
      </c>
      <c r="AF952" s="67">
        <v>505</v>
      </c>
      <c r="AG952" s="127">
        <f t="shared" si="14"/>
        <v>0.56201214223764095</v>
      </c>
    </row>
    <row r="953" spans="1:33" x14ac:dyDescent="0.3">
      <c r="A953" s="7">
        <v>480</v>
      </c>
      <c r="B953" s="7">
        <v>1</v>
      </c>
      <c r="C953" s="7" t="s">
        <v>521</v>
      </c>
      <c r="D953" s="7">
        <v>2006</v>
      </c>
      <c r="E953" s="10">
        <v>2007</v>
      </c>
      <c r="F953" s="70">
        <v>550</v>
      </c>
      <c r="G953" s="10">
        <v>10</v>
      </c>
      <c r="H953" s="7">
        <v>0</v>
      </c>
      <c r="I953" s="67">
        <v>982</v>
      </c>
      <c r="J953" s="67">
        <v>1253</v>
      </c>
      <c r="K953" s="119" t="s">
        <v>95</v>
      </c>
      <c r="L953" s="7">
        <v>12</v>
      </c>
      <c r="M953" s="7">
        <v>1</v>
      </c>
      <c r="N953" s="7" t="s">
        <v>485</v>
      </c>
      <c r="O953" s="7">
        <v>2003</v>
      </c>
      <c r="P953" s="7">
        <v>2004</v>
      </c>
      <c r="Q953" s="70">
        <v>361</v>
      </c>
      <c r="R953" s="7">
        <v>5</v>
      </c>
      <c r="S953" s="7">
        <v>0</v>
      </c>
      <c r="T953" s="77">
        <v>3497</v>
      </c>
      <c r="U953" s="77">
        <v>3631</v>
      </c>
      <c r="V953" s="119" t="s">
        <v>95</v>
      </c>
      <c r="W953" s="7">
        <v>2184</v>
      </c>
      <c r="X953" s="7">
        <v>1</v>
      </c>
      <c r="Y953" s="7" t="s">
        <v>582</v>
      </c>
      <c r="Z953" s="7">
        <v>2001</v>
      </c>
      <c r="AA953" s="7">
        <v>2002</v>
      </c>
      <c r="AB953" s="70">
        <v>400</v>
      </c>
      <c r="AC953" s="7">
        <v>10</v>
      </c>
      <c r="AD953" s="7">
        <v>1</v>
      </c>
      <c r="AE953" s="77">
        <v>767</v>
      </c>
      <c r="AF953" s="77">
        <v>598</v>
      </c>
      <c r="AG953" s="127">
        <f t="shared" si="14"/>
        <v>0.56190476190476191</v>
      </c>
    </row>
    <row r="954" spans="1:33" x14ac:dyDescent="0.3">
      <c r="A954" s="7">
        <v>480</v>
      </c>
      <c r="B954" s="7">
        <v>1</v>
      </c>
      <c r="C954" s="7" t="s">
        <v>521</v>
      </c>
      <c r="D954" s="68">
        <v>2007</v>
      </c>
      <c r="E954" s="73">
        <v>2008</v>
      </c>
      <c r="F954" s="66">
        <v>650</v>
      </c>
      <c r="G954" s="7">
        <v>10</v>
      </c>
      <c r="H954" s="67">
        <v>1</v>
      </c>
      <c r="I954" s="67">
        <v>844</v>
      </c>
      <c r="J954" s="77">
        <v>675</v>
      </c>
      <c r="K954" s="119" t="s">
        <v>95</v>
      </c>
      <c r="L954" s="7">
        <v>12</v>
      </c>
      <c r="M954" s="7">
        <v>1</v>
      </c>
      <c r="N954" s="7" t="s">
        <v>485</v>
      </c>
      <c r="O954" s="7">
        <v>2003</v>
      </c>
      <c r="P954" s="7">
        <v>2005</v>
      </c>
      <c r="Q954" s="70">
        <v>130</v>
      </c>
      <c r="R954" s="7">
        <v>4</v>
      </c>
      <c r="S954" s="7">
        <v>0</v>
      </c>
      <c r="T954" s="77">
        <v>2350</v>
      </c>
      <c r="U954" s="77">
        <v>4685</v>
      </c>
      <c r="V954" s="119" t="s">
        <v>95</v>
      </c>
      <c r="W954" s="7">
        <v>271</v>
      </c>
      <c r="X954" s="7">
        <v>1</v>
      </c>
      <c r="Y954" s="7" t="s">
        <v>420</v>
      </c>
      <c r="Z954" s="7">
        <v>2003</v>
      </c>
      <c r="AA954" s="7">
        <v>2004</v>
      </c>
      <c r="AB954" s="70">
        <v>395.6</v>
      </c>
      <c r="AC954" s="7">
        <v>10</v>
      </c>
      <c r="AD954" s="7">
        <v>1</v>
      </c>
      <c r="AE954" s="77">
        <v>10358</v>
      </c>
      <c r="AF954" s="77">
        <v>8077</v>
      </c>
      <c r="AG954" s="127">
        <f t="shared" si="14"/>
        <v>0.56186601573094652</v>
      </c>
    </row>
    <row r="955" spans="1:33" x14ac:dyDescent="0.3">
      <c r="A955" s="7">
        <v>480</v>
      </c>
      <c r="B955" s="7">
        <v>1</v>
      </c>
      <c r="C955" s="7" t="s">
        <v>731</v>
      </c>
      <c r="D955" s="7">
        <v>2017</v>
      </c>
      <c r="E955" s="7">
        <v>2018</v>
      </c>
      <c r="F955" s="7">
        <v>426</v>
      </c>
      <c r="G955" s="7">
        <v>10</v>
      </c>
      <c r="H955" s="7">
        <v>0</v>
      </c>
      <c r="I955" s="77">
        <v>297</v>
      </c>
      <c r="J955" s="77">
        <v>519</v>
      </c>
      <c r="K955" s="119" t="s">
        <v>95</v>
      </c>
      <c r="L955" s="7">
        <v>12</v>
      </c>
      <c r="M955" s="7">
        <v>1</v>
      </c>
      <c r="N955" s="7" t="s">
        <v>485</v>
      </c>
      <c r="O955" s="7">
        <v>2003</v>
      </c>
      <c r="P955" s="7">
        <v>2005</v>
      </c>
      <c r="Q955" s="70">
        <v>100</v>
      </c>
      <c r="R955" s="7">
        <v>4</v>
      </c>
      <c r="S955" s="7">
        <v>0</v>
      </c>
      <c r="T955" s="77">
        <v>3116</v>
      </c>
      <c r="U955" s="77">
        <v>3959</v>
      </c>
      <c r="V955" s="119" t="s">
        <v>95</v>
      </c>
      <c r="W955" s="7">
        <v>624</v>
      </c>
      <c r="X955" s="7">
        <v>1</v>
      </c>
      <c r="Y955" s="7" t="s">
        <v>392</v>
      </c>
      <c r="Z955" s="7">
        <v>2000</v>
      </c>
      <c r="AA955" s="7">
        <v>2002</v>
      </c>
      <c r="AB955" s="70">
        <v>530</v>
      </c>
      <c r="AC955" s="7">
        <v>6</v>
      </c>
      <c r="AD955" s="7">
        <v>1</v>
      </c>
      <c r="AE955" s="77">
        <v>15019</v>
      </c>
      <c r="AF955" s="77">
        <v>11723</v>
      </c>
      <c r="AG955" s="127">
        <f t="shared" si="14"/>
        <v>0.56162590681325253</v>
      </c>
    </row>
    <row r="956" spans="1:33" x14ac:dyDescent="0.3">
      <c r="A956" s="7">
        <v>482</v>
      </c>
      <c r="B956" s="7">
        <v>1</v>
      </c>
      <c r="C956" s="7" t="s">
        <v>384</v>
      </c>
      <c r="D956" s="7">
        <v>1994</v>
      </c>
      <c r="E956" s="7">
        <v>1995</v>
      </c>
      <c r="F956" s="70">
        <v>428.9</v>
      </c>
      <c r="G956" s="7">
        <v>10</v>
      </c>
      <c r="H956" s="7">
        <v>1</v>
      </c>
      <c r="I956" s="77">
        <v>3791</v>
      </c>
      <c r="J956" s="77">
        <v>2352</v>
      </c>
      <c r="K956" s="119" t="s">
        <v>95</v>
      </c>
      <c r="L956" s="7">
        <v>12</v>
      </c>
      <c r="M956" s="7">
        <v>1</v>
      </c>
      <c r="N956" s="7" t="s">
        <v>485</v>
      </c>
      <c r="O956" s="7">
        <v>2003</v>
      </c>
      <c r="P956" s="7">
        <v>2005</v>
      </c>
      <c r="Q956" s="70">
        <v>68</v>
      </c>
      <c r="R956" s="7">
        <v>4</v>
      </c>
      <c r="S956" s="7">
        <v>0</v>
      </c>
      <c r="T956" s="77">
        <v>2080</v>
      </c>
      <c r="U956" s="77">
        <v>4938</v>
      </c>
      <c r="V956" s="119" t="s">
        <v>95</v>
      </c>
      <c r="W956" s="7">
        <v>885</v>
      </c>
      <c r="X956" s="7">
        <v>1</v>
      </c>
      <c r="Y956" s="7" t="s">
        <v>362</v>
      </c>
      <c r="Z956" s="7">
        <v>1998</v>
      </c>
      <c r="AA956" s="7">
        <v>1999</v>
      </c>
      <c r="AB956" s="70">
        <v>350</v>
      </c>
      <c r="AC956" s="7">
        <v>10</v>
      </c>
      <c r="AD956" s="7">
        <v>1</v>
      </c>
      <c r="AE956" s="77">
        <v>2379</v>
      </c>
      <c r="AF956" s="77">
        <v>1857</v>
      </c>
      <c r="AG956" s="127">
        <f t="shared" si="14"/>
        <v>0.56161473087818692</v>
      </c>
    </row>
    <row r="957" spans="1:33" x14ac:dyDescent="0.3">
      <c r="A957" s="7">
        <v>482</v>
      </c>
      <c r="B957" s="7">
        <v>1</v>
      </c>
      <c r="C957" s="7" t="s">
        <v>384</v>
      </c>
      <c r="D957" s="7">
        <v>2000</v>
      </c>
      <c r="E957" s="7">
        <v>2001</v>
      </c>
      <c r="F957" s="70">
        <v>108.05</v>
      </c>
      <c r="G957" s="7">
        <v>4</v>
      </c>
      <c r="H957" s="7">
        <v>0</v>
      </c>
      <c r="I957" s="77">
        <v>2373</v>
      </c>
      <c r="J957" s="77">
        <v>4875</v>
      </c>
      <c r="K957" s="119" t="s">
        <v>95</v>
      </c>
      <c r="L957" s="7">
        <v>15</v>
      </c>
      <c r="M957" s="7">
        <v>1</v>
      </c>
      <c r="N957" s="7" t="s">
        <v>265</v>
      </c>
      <c r="O957" s="7">
        <v>2003</v>
      </c>
      <c r="P957" s="7">
        <v>2004</v>
      </c>
      <c r="Q957" s="70">
        <v>250</v>
      </c>
      <c r="R957" s="7">
        <v>5</v>
      </c>
      <c r="S957" s="7">
        <v>1</v>
      </c>
      <c r="T957" s="77">
        <v>2708</v>
      </c>
      <c r="U957" s="77">
        <v>2016</v>
      </c>
      <c r="V957" s="119" t="s">
        <v>95</v>
      </c>
      <c r="W957" s="7">
        <v>2364</v>
      </c>
      <c r="X957" s="7">
        <v>1</v>
      </c>
      <c r="Y957" s="7" t="s">
        <v>482</v>
      </c>
      <c r="Z957" s="7">
        <v>1997</v>
      </c>
      <c r="AA957" s="7">
        <v>1998</v>
      </c>
      <c r="AB957" s="70">
        <v>85.45</v>
      </c>
      <c r="AC957" s="7">
        <v>7</v>
      </c>
      <c r="AD957" s="7">
        <v>1</v>
      </c>
      <c r="AE957" s="77">
        <v>438</v>
      </c>
      <c r="AF957" s="77">
        <v>342</v>
      </c>
      <c r="AG957" s="127">
        <f t="shared" si="14"/>
        <v>0.56153846153846154</v>
      </c>
    </row>
    <row r="958" spans="1:33" x14ac:dyDescent="0.3">
      <c r="A958" s="7">
        <v>482</v>
      </c>
      <c r="B958" s="7">
        <v>1</v>
      </c>
      <c r="C958" s="7" t="s">
        <v>384</v>
      </c>
      <c r="D958" s="7">
        <v>2001</v>
      </c>
      <c r="E958" s="7">
        <v>2002</v>
      </c>
      <c r="F958" s="70">
        <v>600</v>
      </c>
      <c r="G958" s="7">
        <v>10</v>
      </c>
      <c r="H958" s="7">
        <v>0</v>
      </c>
      <c r="I958" s="77">
        <v>1848</v>
      </c>
      <c r="J958" s="77">
        <v>2902</v>
      </c>
      <c r="K958" s="119" t="s">
        <v>95</v>
      </c>
      <c r="L958" s="7">
        <v>15</v>
      </c>
      <c r="M958" s="7">
        <v>1</v>
      </c>
      <c r="N958" s="7" t="s">
        <v>265</v>
      </c>
      <c r="O958" s="7">
        <v>2003</v>
      </c>
      <c r="P958" s="7">
        <v>2004</v>
      </c>
      <c r="Q958" s="70">
        <v>109.5</v>
      </c>
      <c r="R958" s="7">
        <v>5</v>
      </c>
      <c r="S958" s="7">
        <v>1</v>
      </c>
      <c r="T958" s="77">
        <v>2598</v>
      </c>
      <c r="U958" s="77">
        <v>2117</v>
      </c>
      <c r="V958" s="119" t="s">
        <v>95</v>
      </c>
      <c r="W958" s="7">
        <v>2159</v>
      </c>
      <c r="X958" s="7">
        <v>1</v>
      </c>
      <c r="Y958" s="7" t="s">
        <v>619</v>
      </c>
      <c r="Z958" s="7">
        <v>2014</v>
      </c>
      <c r="AA958" s="7">
        <v>2015</v>
      </c>
      <c r="AB958" s="7">
        <v>180</v>
      </c>
      <c r="AC958" s="7">
        <v>10</v>
      </c>
      <c r="AD958" s="7">
        <v>1</v>
      </c>
      <c r="AE958" s="77">
        <v>785</v>
      </c>
      <c r="AF958" s="77">
        <v>613</v>
      </c>
      <c r="AG958" s="127">
        <f t="shared" si="14"/>
        <v>0.56151645207439194</v>
      </c>
    </row>
    <row r="959" spans="1:33" x14ac:dyDescent="0.3">
      <c r="A959" s="7">
        <v>482</v>
      </c>
      <c r="B959" s="7">
        <v>1</v>
      </c>
      <c r="C959" s="7" t="s">
        <v>384</v>
      </c>
      <c r="D959" s="7">
        <v>2002</v>
      </c>
      <c r="E959" s="7">
        <v>2003</v>
      </c>
      <c r="F959" s="70">
        <v>400</v>
      </c>
      <c r="G959" s="7">
        <v>10</v>
      </c>
      <c r="H959" s="7">
        <v>0</v>
      </c>
      <c r="I959" s="77">
        <v>1662</v>
      </c>
      <c r="J959" s="77">
        <v>2623</v>
      </c>
      <c r="K959" s="119" t="s">
        <v>95</v>
      </c>
      <c r="L959" s="7">
        <v>15</v>
      </c>
      <c r="M959" s="7">
        <v>1</v>
      </c>
      <c r="N959" s="7" t="s">
        <v>265</v>
      </c>
      <c r="O959" s="7">
        <v>2003</v>
      </c>
      <c r="P959" s="7">
        <v>2004</v>
      </c>
      <c r="Q959" s="70">
        <v>24.25</v>
      </c>
      <c r="R959" s="7">
        <v>5</v>
      </c>
      <c r="S959" s="7">
        <v>1</v>
      </c>
      <c r="T959" s="77">
        <v>2509</v>
      </c>
      <c r="U959" s="77">
        <v>2179</v>
      </c>
      <c r="V959" s="119" t="s">
        <v>95</v>
      </c>
      <c r="W959" s="7">
        <v>671</v>
      </c>
      <c r="X959" s="7">
        <v>1</v>
      </c>
      <c r="Y959" s="7" t="s">
        <v>628</v>
      </c>
      <c r="Z959" s="7">
        <v>2004</v>
      </c>
      <c r="AA959" s="7">
        <v>2005</v>
      </c>
      <c r="AB959" s="70">
        <f>855.79-229.73</f>
        <v>626.05999999999995</v>
      </c>
      <c r="AC959" s="7">
        <v>10</v>
      </c>
      <c r="AD959" s="7">
        <v>1</v>
      </c>
      <c r="AE959" s="77">
        <v>572</v>
      </c>
      <c r="AF959" s="77">
        <v>447</v>
      </c>
      <c r="AG959" s="127">
        <f t="shared" si="14"/>
        <v>0.56133464180569181</v>
      </c>
    </row>
    <row r="960" spans="1:33" x14ac:dyDescent="0.3">
      <c r="A960" s="7">
        <v>482</v>
      </c>
      <c r="B960" s="7">
        <v>1</v>
      </c>
      <c r="C960" s="7" t="s">
        <v>384</v>
      </c>
      <c r="D960" s="7">
        <v>2003</v>
      </c>
      <c r="E960" s="7">
        <v>2004</v>
      </c>
      <c r="F960" s="70">
        <v>600</v>
      </c>
      <c r="G960" s="7">
        <v>5</v>
      </c>
      <c r="H960" s="7">
        <v>0</v>
      </c>
      <c r="I960" s="77">
        <v>2446</v>
      </c>
      <c r="J960" s="77">
        <v>2494</v>
      </c>
      <c r="K960" s="119" t="s">
        <v>95</v>
      </c>
      <c r="L960" s="7">
        <v>31</v>
      </c>
      <c r="M960" s="7">
        <v>1</v>
      </c>
      <c r="N960" s="7" t="s">
        <v>468</v>
      </c>
      <c r="O960" s="7">
        <v>2003</v>
      </c>
      <c r="P960" s="7">
        <v>2004</v>
      </c>
      <c r="Q960" s="70">
        <v>300</v>
      </c>
      <c r="R960" s="7">
        <v>5</v>
      </c>
      <c r="S960" s="7">
        <v>1</v>
      </c>
      <c r="T960" s="77">
        <v>4524</v>
      </c>
      <c r="U960" s="77">
        <v>1826</v>
      </c>
      <c r="V960" s="119" t="s">
        <v>95</v>
      </c>
      <c r="W960" s="7">
        <v>256</v>
      </c>
      <c r="X960" s="7">
        <v>1</v>
      </c>
      <c r="Y960" s="7" t="s">
        <v>490</v>
      </c>
      <c r="Z960" s="7">
        <v>2012</v>
      </c>
      <c r="AA960" s="7">
        <v>2014</v>
      </c>
      <c r="AB960" s="70">
        <v>1111.4100000000001</v>
      </c>
      <c r="AC960" s="7">
        <v>5</v>
      </c>
      <c r="AD960" s="7">
        <v>1</v>
      </c>
      <c r="AE960" s="67">
        <v>5759</v>
      </c>
      <c r="AF960" s="67">
        <v>4503</v>
      </c>
      <c r="AG960" s="127">
        <f t="shared" si="14"/>
        <v>0.56119664782693435</v>
      </c>
    </row>
    <row r="961" spans="1:33" x14ac:dyDescent="0.3">
      <c r="A961" s="7">
        <v>482</v>
      </c>
      <c r="B961" s="7">
        <v>1</v>
      </c>
      <c r="C961" s="7" t="s">
        <v>384</v>
      </c>
      <c r="D961" s="7">
        <v>2004</v>
      </c>
      <c r="E961" s="7">
        <v>2005</v>
      </c>
      <c r="F961" s="70">
        <v>633</v>
      </c>
      <c r="G961" s="7">
        <v>10</v>
      </c>
      <c r="H961" s="7">
        <v>1</v>
      </c>
      <c r="I961" s="77">
        <v>4267</v>
      </c>
      <c r="J961" s="77">
        <v>2674</v>
      </c>
      <c r="K961" s="119" t="s">
        <v>95</v>
      </c>
      <c r="L961" s="7">
        <v>31</v>
      </c>
      <c r="M961" s="7">
        <v>1</v>
      </c>
      <c r="N961" s="7" t="s">
        <v>468</v>
      </c>
      <c r="O961" s="7">
        <v>2003</v>
      </c>
      <c r="P961" s="7">
        <v>2004</v>
      </c>
      <c r="Q961" s="70">
        <v>200</v>
      </c>
      <c r="R961" s="7">
        <v>5</v>
      </c>
      <c r="S961" s="7">
        <v>1</v>
      </c>
      <c r="T961" s="77">
        <v>3634</v>
      </c>
      <c r="U961" s="77">
        <v>2664</v>
      </c>
      <c r="V961" s="119" t="s">
        <v>95</v>
      </c>
      <c r="W961" s="7">
        <v>706</v>
      </c>
      <c r="X961" s="7">
        <v>1</v>
      </c>
      <c r="Y961" s="7" t="s">
        <v>342</v>
      </c>
      <c r="Z961" s="7">
        <v>1998</v>
      </c>
      <c r="AA961" s="7">
        <v>1999</v>
      </c>
      <c r="AB961" s="70">
        <v>299.25</v>
      </c>
      <c r="AC961" s="7">
        <v>10</v>
      </c>
      <c r="AD961" s="7">
        <v>1</v>
      </c>
      <c r="AE961" s="77">
        <v>2980</v>
      </c>
      <c r="AF961" s="77">
        <v>2336</v>
      </c>
      <c r="AG961" s="127">
        <f t="shared" si="14"/>
        <v>0.56057185854025582</v>
      </c>
    </row>
    <row r="962" spans="1:33" x14ac:dyDescent="0.3">
      <c r="A962" s="7">
        <v>482</v>
      </c>
      <c r="B962" s="7">
        <v>1</v>
      </c>
      <c r="C962" s="7" t="s">
        <v>384</v>
      </c>
      <c r="D962" s="7">
        <v>2004</v>
      </c>
      <c r="E962" s="7">
        <v>2005</v>
      </c>
      <c r="F962" s="70">
        <v>155</v>
      </c>
      <c r="G962" s="7">
        <v>10</v>
      </c>
      <c r="H962" s="7">
        <v>1</v>
      </c>
      <c r="I962" s="77">
        <v>4169</v>
      </c>
      <c r="J962" s="77">
        <v>2742</v>
      </c>
      <c r="K962" s="119" t="s">
        <v>95</v>
      </c>
      <c r="L962" s="7">
        <v>31</v>
      </c>
      <c r="M962" s="7">
        <v>1</v>
      </c>
      <c r="N962" s="7" t="s">
        <v>468</v>
      </c>
      <c r="O962" s="7">
        <v>2003</v>
      </c>
      <c r="P962" s="7">
        <v>2004</v>
      </c>
      <c r="Q962" s="70">
        <v>1</v>
      </c>
      <c r="R962" s="7">
        <v>5</v>
      </c>
      <c r="S962" s="7">
        <v>1</v>
      </c>
      <c r="T962" s="77">
        <v>4707</v>
      </c>
      <c r="U962" s="77">
        <v>1653</v>
      </c>
      <c r="V962" s="119" t="s">
        <v>95</v>
      </c>
      <c r="W962" s="7">
        <v>726</v>
      </c>
      <c r="X962" s="7">
        <v>1</v>
      </c>
      <c r="Y962" s="7" t="s">
        <v>506</v>
      </c>
      <c r="Z962" s="7">
        <v>2015</v>
      </c>
      <c r="AA962" s="7">
        <v>2016</v>
      </c>
      <c r="AB962" s="70">
        <v>80</v>
      </c>
      <c r="AC962" s="7">
        <v>10</v>
      </c>
      <c r="AD962" s="7">
        <v>1</v>
      </c>
      <c r="AE962" s="67">
        <v>1080</v>
      </c>
      <c r="AF962" s="67">
        <v>847</v>
      </c>
      <c r="AG962" s="127">
        <f t="shared" si="14"/>
        <v>0.56045666839647124</v>
      </c>
    </row>
    <row r="963" spans="1:33" x14ac:dyDescent="0.3">
      <c r="A963" s="7">
        <v>482</v>
      </c>
      <c r="B963" s="7">
        <v>1</v>
      </c>
      <c r="C963" s="7" t="s">
        <v>384</v>
      </c>
      <c r="D963" s="7">
        <v>2004</v>
      </c>
      <c r="E963" s="7">
        <v>2005</v>
      </c>
      <c r="F963" s="70">
        <v>67.790000000000006</v>
      </c>
      <c r="G963" s="7">
        <v>10</v>
      </c>
      <c r="H963" s="7">
        <v>1</v>
      </c>
      <c r="I963" s="77">
        <v>4055</v>
      </c>
      <c r="J963" s="77">
        <v>2843</v>
      </c>
      <c r="K963" s="119" t="s">
        <v>95</v>
      </c>
      <c r="L963" s="7">
        <v>51</v>
      </c>
      <c r="M963" s="7">
        <v>1</v>
      </c>
      <c r="N963" s="7" t="s">
        <v>409</v>
      </c>
      <c r="O963" s="7">
        <v>2003</v>
      </c>
      <c r="P963" s="7">
        <v>2004</v>
      </c>
      <c r="Q963" s="70">
        <v>220</v>
      </c>
      <c r="R963" s="7">
        <v>10</v>
      </c>
      <c r="S963" s="7">
        <v>0</v>
      </c>
      <c r="T963" s="77">
        <v>669</v>
      </c>
      <c r="U963" s="77">
        <v>736</v>
      </c>
      <c r="V963" s="119" t="s">
        <v>95</v>
      </c>
      <c r="W963" s="7">
        <v>561</v>
      </c>
      <c r="X963" s="7">
        <v>1</v>
      </c>
      <c r="Y963" s="7" t="s">
        <v>389</v>
      </c>
      <c r="Z963" s="7">
        <v>1994</v>
      </c>
      <c r="AA963" s="7">
        <v>1995</v>
      </c>
      <c r="AB963" s="70">
        <v>208.02</v>
      </c>
      <c r="AC963" s="7">
        <v>10</v>
      </c>
      <c r="AD963" s="7">
        <v>1</v>
      </c>
      <c r="AE963" s="77">
        <v>195</v>
      </c>
      <c r="AF963" s="77">
        <v>153</v>
      </c>
      <c r="AG963" s="127">
        <f t="shared" si="14"/>
        <v>0.56034482758620685</v>
      </c>
    </row>
    <row r="964" spans="1:33" x14ac:dyDescent="0.3">
      <c r="A964" s="7">
        <v>482</v>
      </c>
      <c r="B964" s="7">
        <v>1</v>
      </c>
      <c r="C964" s="7" t="s">
        <v>384</v>
      </c>
      <c r="D964" s="7">
        <v>2013</v>
      </c>
      <c r="E964" s="7">
        <v>2015</v>
      </c>
      <c r="F964" s="7">
        <v>948.11</v>
      </c>
      <c r="G964" s="7">
        <v>10</v>
      </c>
      <c r="H964" s="7">
        <v>1</v>
      </c>
      <c r="I964" s="77">
        <v>1246</v>
      </c>
      <c r="J964" s="77">
        <v>505</v>
      </c>
      <c r="K964" s="119" t="s">
        <v>95</v>
      </c>
      <c r="L964" s="7">
        <v>85</v>
      </c>
      <c r="M964" s="7">
        <v>1</v>
      </c>
      <c r="N964" s="7" t="s">
        <v>608</v>
      </c>
      <c r="O964" s="7">
        <v>2003</v>
      </c>
      <c r="P964" s="7">
        <v>2004</v>
      </c>
      <c r="Q964" s="70">
        <v>600</v>
      </c>
      <c r="R964" s="7">
        <v>10</v>
      </c>
      <c r="S964" s="7">
        <v>1</v>
      </c>
      <c r="T964" s="77">
        <v>639</v>
      </c>
      <c r="U964" s="77">
        <v>388</v>
      </c>
      <c r="V964" s="119" t="s">
        <v>95</v>
      </c>
      <c r="W964" s="7">
        <v>314</v>
      </c>
      <c r="X964" s="7">
        <v>1</v>
      </c>
      <c r="Y964" s="7" t="s">
        <v>276</v>
      </c>
      <c r="Z964" s="7">
        <v>1999</v>
      </c>
      <c r="AA964" s="7">
        <v>2000</v>
      </c>
      <c r="AB964" s="70">
        <v>415</v>
      </c>
      <c r="AC964" s="7">
        <v>6</v>
      </c>
      <c r="AD964" s="7">
        <v>1</v>
      </c>
      <c r="AE964" s="77">
        <v>728</v>
      </c>
      <c r="AF964" s="77">
        <v>572</v>
      </c>
      <c r="AG964" s="127">
        <f t="shared" ref="AG964:AG1027" si="15">AE964/(AE964+AF964)</f>
        <v>0.56000000000000005</v>
      </c>
    </row>
    <row r="965" spans="1:33" x14ac:dyDescent="0.3">
      <c r="A965" s="7">
        <v>483</v>
      </c>
      <c r="B965" s="7">
        <v>1</v>
      </c>
      <c r="C965" s="7" t="s">
        <v>328</v>
      </c>
      <c r="D965" s="7">
        <v>1993</v>
      </c>
      <c r="E965" s="7">
        <v>1994</v>
      </c>
      <c r="F965" s="70">
        <v>361.54</v>
      </c>
      <c r="G965" s="7">
        <v>3</v>
      </c>
      <c r="H965" s="7">
        <v>0</v>
      </c>
      <c r="I965" s="77" t="s">
        <v>763</v>
      </c>
      <c r="J965" s="77" t="s">
        <v>763</v>
      </c>
      <c r="K965" s="119" t="s">
        <v>95</v>
      </c>
      <c r="L965" s="7">
        <v>93</v>
      </c>
      <c r="M965" s="7">
        <v>1</v>
      </c>
      <c r="N965" s="7" t="s">
        <v>268</v>
      </c>
      <c r="O965" s="7">
        <v>2003</v>
      </c>
      <c r="P965" s="7">
        <v>2004</v>
      </c>
      <c r="Q965" s="70">
        <v>500</v>
      </c>
      <c r="R965" s="7">
        <v>7</v>
      </c>
      <c r="S965" s="7">
        <v>1</v>
      </c>
      <c r="T965" s="77">
        <v>827</v>
      </c>
      <c r="U965" s="77">
        <v>479</v>
      </c>
      <c r="V965" s="119" t="s">
        <v>95</v>
      </c>
      <c r="W965" s="7">
        <v>466</v>
      </c>
      <c r="X965" s="7">
        <v>1</v>
      </c>
      <c r="Y965" s="7" t="s">
        <v>383</v>
      </c>
      <c r="Z965" s="68">
        <v>2007</v>
      </c>
      <c r="AA965" s="73">
        <v>2008</v>
      </c>
      <c r="AB965" s="66">
        <v>429.25</v>
      </c>
      <c r="AC965" s="7">
        <v>7</v>
      </c>
      <c r="AD965" s="67">
        <v>1</v>
      </c>
      <c r="AE965" s="67">
        <v>1894</v>
      </c>
      <c r="AF965" s="77">
        <v>1493</v>
      </c>
      <c r="AG965" s="127">
        <f t="shared" si="15"/>
        <v>0.55919692943607913</v>
      </c>
    </row>
    <row r="966" spans="1:33" x14ac:dyDescent="0.3">
      <c r="A966" s="7">
        <v>483</v>
      </c>
      <c r="B966" s="7">
        <v>1</v>
      </c>
      <c r="C966" s="7" t="s">
        <v>329</v>
      </c>
      <c r="D966" s="7">
        <v>1993</v>
      </c>
      <c r="E966" s="7">
        <v>1994</v>
      </c>
      <c r="F966" s="70">
        <v>318.08999999999997</v>
      </c>
      <c r="G966" s="7">
        <v>4</v>
      </c>
      <c r="H966" s="7">
        <v>1</v>
      </c>
      <c r="I966" s="77" t="s">
        <v>763</v>
      </c>
      <c r="J966" s="77" t="s">
        <v>763</v>
      </c>
      <c r="K966" s="119" t="s">
        <v>95</v>
      </c>
      <c r="L966" s="7">
        <v>93</v>
      </c>
      <c r="M966" s="7">
        <v>1</v>
      </c>
      <c r="N966" s="7" t="s">
        <v>268</v>
      </c>
      <c r="O966" s="7">
        <v>2003</v>
      </c>
      <c r="P966" s="7">
        <v>2004</v>
      </c>
      <c r="Q966" s="70">
        <v>500</v>
      </c>
      <c r="R966" s="7">
        <v>7</v>
      </c>
      <c r="S966" s="7">
        <v>0</v>
      </c>
      <c r="T966" s="77">
        <v>555</v>
      </c>
      <c r="U966" s="77">
        <v>656</v>
      </c>
      <c r="V966" s="119" t="s">
        <v>95</v>
      </c>
      <c r="W966" s="7">
        <v>2180</v>
      </c>
      <c r="X966" s="7">
        <v>1</v>
      </c>
      <c r="Y966" s="7" t="s">
        <v>662</v>
      </c>
      <c r="Z966" s="7">
        <v>2001</v>
      </c>
      <c r="AA966" s="7">
        <v>2002</v>
      </c>
      <c r="AB966" s="70">
        <v>500</v>
      </c>
      <c r="AC966" s="7">
        <v>10</v>
      </c>
      <c r="AD966" s="7">
        <v>1</v>
      </c>
      <c r="AE966" s="77">
        <v>666</v>
      </c>
      <c r="AF966" s="77">
        <v>525</v>
      </c>
      <c r="AG966" s="127">
        <f t="shared" si="15"/>
        <v>0.55919395465994959</v>
      </c>
    </row>
    <row r="967" spans="1:33" x14ac:dyDescent="0.3">
      <c r="A967" s="7">
        <v>484</v>
      </c>
      <c r="B967" s="7">
        <v>1</v>
      </c>
      <c r="C967" s="7" t="s">
        <v>425</v>
      </c>
      <c r="D967" s="7">
        <v>1995</v>
      </c>
      <c r="E967" s="7">
        <v>1996</v>
      </c>
      <c r="F967" s="70">
        <v>440.79</v>
      </c>
      <c r="G967" s="7">
        <v>10</v>
      </c>
      <c r="H967" s="7">
        <v>1</v>
      </c>
      <c r="I967" s="77">
        <v>605</v>
      </c>
      <c r="J967" s="77">
        <v>123</v>
      </c>
      <c r="K967" s="119" t="s">
        <v>95</v>
      </c>
      <c r="L967" s="7">
        <v>99</v>
      </c>
      <c r="M967" s="7">
        <v>1</v>
      </c>
      <c r="N967" s="7" t="s">
        <v>315</v>
      </c>
      <c r="O967" s="7">
        <v>2003</v>
      </c>
      <c r="P967" s="7">
        <v>2004</v>
      </c>
      <c r="Q967" s="70">
        <v>404</v>
      </c>
      <c r="R967" s="7">
        <v>3</v>
      </c>
      <c r="S967" s="7">
        <v>1</v>
      </c>
      <c r="T967" s="77">
        <v>825</v>
      </c>
      <c r="U967" s="77">
        <v>542</v>
      </c>
      <c r="V967" s="119" t="s">
        <v>95</v>
      </c>
      <c r="W967" s="7">
        <v>881</v>
      </c>
      <c r="X967" s="7">
        <v>1</v>
      </c>
      <c r="Y967" s="7" t="s">
        <v>359</v>
      </c>
      <c r="Z967" s="7">
        <v>2006</v>
      </c>
      <c r="AA967" s="10">
        <v>2007</v>
      </c>
      <c r="AB967" s="70">
        <v>59</v>
      </c>
      <c r="AC967" s="10">
        <v>10</v>
      </c>
      <c r="AD967" s="7">
        <v>1</v>
      </c>
      <c r="AE967" s="67">
        <v>1164</v>
      </c>
      <c r="AF967" s="67">
        <v>918</v>
      </c>
      <c r="AG967" s="127">
        <f t="shared" si="15"/>
        <v>0.55907780979827093</v>
      </c>
    </row>
    <row r="968" spans="1:33" x14ac:dyDescent="0.3">
      <c r="A968" s="7">
        <v>484</v>
      </c>
      <c r="B968" s="7">
        <v>1</v>
      </c>
      <c r="C968" s="7" t="s">
        <v>425</v>
      </c>
      <c r="D968" s="7">
        <v>2000</v>
      </c>
      <c r="E968" s="7">
        <v>2001</v>
      </c>
      <c r="F968" s="70">
        <v>103.48</v>
      </c>
      <c r="G968" s="7">
        <v>10</v>
      </c>
      <c r="H968" s="7">
        <v>0</v>
      </c>
      <c r="I968" s="77">
        <v>871</v>
      </c>
      <c r="J968" s="77">
        <v>1437</v>
      </c>
      <c r="K968" s="119" t="s">
        <v>95</v>
      </c>
      <c r="L968" s="7">
        <v>108</v>
      </c>
      <c r="M968" s="7">
        <v>1</v>
      </c>
      <c r="N968" s="7" t="s">
        <v>597</v>
      </c>
      <c r="O968" s="7">
        <v>2003</v>
      </c>
      <c r="P968" s="7">
        <v>2004</v>
      </c>
      <c r="Q968" s="70">
        <v>500</v>
      </c>
      <c r="R968" s="7">
        <v>5</v>
      </c>
      <c r="S968" s="7">
        <v>1</v>
      </c>
      <c r="T968" s="77">
        <v>991</v>
      </c>
      <c r="U968" s="77">
        <v>546</v>
      </c>
      <c r="V968" s="119" t="s">
        <v>95</v>
      </c>
      <c r="W968" s="7">
        <v>138</v>
      </c>
      <c r="X968" s="7">
        <v>1</v>
      </c>
      <c r="Y968" s="7" t="s">
        <v>243</v>
      </c>
      <c r="Z968" s="7">
        <v>1998</v>
      </c>
      <c r="AA968" s="7">
        <v>1999</v>
      </c>
      <c r="AB968" s="70">
        <v>315</v>
      </c>
      <c r="AC968" s="7">
        <v>5</v>
      </c>
      <c r="AD968" s="7">
        <v>1</v>
      </c>
      <c r="AE968" s="77">
        <v>3688</v>
      </c>
      <c r="AF968" s="77">
        <v>2911</v>
      </c>
      <c r="AG968" s="127">
        <f t="shared" si="15"/>
        <v>0.55887255644794664</v>
      </c>
    </row>
    <row r="969" spans="1:33" x14ac:dyDescent="0.3">
      <c r="A969" s="7">
        <v>484</v>
      </c>
      <c r="B969" s="7">
        <v>1</v>
      </c>
      <c r="C969" s="7" t="s">
        <v>425</v>
      </c>
      <c r="D969" s="7">
        <v>2001</v>
      </c>
      <c r="E969" s="7">
        <v>2002</v>
      </c>
      <c r="F969" s="70">
        <v>103.48</v>
      </c>
      <c r="G969" s="7">
        <v>10</v>
      </c>
      <c r="H969" s="7">
        <v>0</v>
      </c>
      <c r="I969" s="77">
        <v>664</v>
      </c>
      <c r="J969" s="77">
        <v>901</v>
      </c>
      <c r="K969" s="119" t="s">
        <v>95</v>
      </c>
      <c r="L969" s="7">
        <v>110</v>
      </c>
      <c r="M969" s="7">
        <v>1</v>
      </c>
      <c r="N969" s="7" t="s">
        <v>240</v>
      </c>
      <c r="O969" s="7">
        <v>2003</v>
      </c>
      <c r="P969" s="7">
        <v>2004</v>
      </c>
      <c r="Q969" s="70">
        <v>350</v>
      </c>
      <c r="R969" s="7">
        <v>10</v>
      </c>
      <c r="S969" s="7">
        <v>0</v>
      </c>
      <c r="T969" s="77">
        <v>1314</v>
      </c>
      <c r="U969" s="77">
        <v>1546</v>
      </c>
      <c r="V969" s="119" t="s">
        <v>95</v>
      </c>
      <c r="W969" s="7">
        <v>786</v>
      </c>
      <c r="X969" s="7">
        <v>1</v>
      </c>
      <c r="Y969" s="7" t="s">
        <v>303</v>
      </c>
      <c r="Z969" s="7">
        <v>2015</v>
      </c>
      <c r="AA969" s="10">
        <v>2016</v>
      </c>
      <c r="AB969" s="70">
        <v>760</v>
      </c>
      <c r="AC969" s="10">
        <v>10</v>
      </c>
      <c r="AD969" s="7">
        <v>1</v>
      </c>
      <c r="AE969" s="67">
        <v>190</v>
      </c>
      <c r="AF969" s="71">
        <v>150</v>
      </c>
      <c r="AG969" s="127">
        <f t="shared" si="15"/>
        <v>0.55882352941176472</v>
      </c>
    </row>
    <row r="970" spans="1:33" x14ac:dyDescent="0.3">
      <c r="A970" s="7">
        <v>484</v>
      </c>
      <c r="B970" s="7">
        <v>1</v>
      </c>
      <c r="C970" s="7" t="s">
        <v>425</v>
      </c>
      <c r="D970" s="7">
        <v>2002</v>
      </c>
      <c r="E970" s="7">
        <v>2003</v>
      </c>
      <c r="F970" s="70">
        <v>200</v>
      </c>
      <c r="G970" s="7">
        <v>10</v>
      </c>
      <c r="H970" s="7">
        <v>1</v>
      </c>
      <c r="I970" s="77">
        <v>1242</v>
      </c>
      <c r="J970" s="77">
        <v>843</v>
      </c>
      <c r="K970" s="119" t="s">
        <v>95</v>
      </c>
      <c r="L970" s="7">
        <v>112</v>
      </c>
      <c r="M970" s="7">
        <v>1</v>
      </c>
      <c r="N970" s="7" t="s">
        <v>412</v>
      </c>
      <c r="O970" s="7">
        <v>2003</v>
      </c>
      <c r="P970" s="7">
        <v>2004</v>
      </c>
      <c r="Q970" s="70">
        <f>619.79-496.06</f>
        <v>123.72999999999996</v>
      </c>
      <c r="R970" s="7">
        <v>10</v>
      </c>
      <c r="S970" s="7">
        <v>1</v>
      </c>
      <c r="T970" s="77">
        <v>4107</v>
      </c>
      <c r="U970" s="77">
        <v>2380</v>
      </c>
      <c r="V970" s="119" t="s">
        <v>95</v>
      </c>
      <c r="W970" s="7">
        <v>2134</v>
      </c>
      <c r="X970" s="7">
        <v>1</v>
      </c>
      <c r="Y970" s="7" t="s">
        <v>404</v>
      </c>
      <c r="Z970" s="7">
        <v>1998</v>
      </c>
      <c r="AA970" s="7">
        <v>2000</v>
      </c>
      <c r="AB970" s="70">
        <v>370</v>
      </c>
      <c r="AC970" s="7">
        <v>10</v>
      </c>
      <c r="AD970" s="7">
        <v>1</v>
      </c>
      <c r="AE970" s="77">
        <v>1915</v>
      </c>
      <c r="AF970" s="77">
        <v>1512</v>
      </c>
      <c r="AG970" s="127">
        <f t="shared" si="15"/>
        <v>0.55879778231689525</v>
      </c>
    </row>
    <row r="971" spans="1:33" x14ac:dyDescent="0.3">
      <c r="A971" s="7">
        <v>484</v>
      </c>
      <c r="B971" s="7">
        <v>1</v>
      </c>
      <c r="C971" s="7" t="s">
        <v>425</v>
      </c>
      <c r="D971" s="7">
        <v>2004</v>
      </c>
      <c r="E971" s="7">
        <v>2005</v>
      </c>
      <c r="F971" s="70">
        <v>300</v>
      </c>
      <c r="G971" s="7">
        <v>10</v>
      </c>
      <c r="H971" s="7">
        <v>1</v>
      </c>
      <c r="I971" s="77">
        <v>1036</v>
      </c>
      <c r="J971" s="77">
        <v>683</v>
      </c>
      <c r="K971" s="119" t="s">
        <v>95</v>
      </c>
      <c r="L971" s="7">
        <v>112</v>
      </c>
      <c r="M971" s="7">
        <v>1</v>
      </c>
      <c r="N971" s="7" t="s">
        <v>412</v>
      </c>
      <c r="O971" s="7">
        <v>2003</v>
      </c>
      <c r="P971" s="7">
        <v>2004</v>
      </c>
      <c r="Q971" s="70">
        <v>148.44999999999999</v>
      </c>
      <c r="R971" s="7">
        <v>10</v>
      </c>
      <c r="S971" s="7">
        <v>1</v>
      </c>
      <c r="T971" s="77">
        <v>4131</v>
      </c>
      <c r="U971" s="77">
        <v>2342</v>
      </c>
      <c r="V971" s="119" t="s">
        <v>95</v>
      </c>
      <c r="W971" s="7">
        <v>2172</v>
      </c>
      <c r="X971" s="7">
        <v>1</v>
      </c>
      <c r="Y971" s="7" t="s">
        <v>461</v>
      </c>
      <c r="Z971" s="68">
        <v>2007</v>
      </c>
      <c r="AA971" s="73">
        <v>2008</v>
      </c>
      <c r="AB971" s="66">
        <v>294.8</v>
      </c>
      <c r="AC971" s="7">
        <v>6</v>
      </c>
      <c r="AD971" s="67">
        <v>1</v>
      </c>
      <c r="AE971" s="67">
        <v>660</v>
      </c>
      <c r="AF971" s="77">
        <v>522</v>
      </c>
      <c r="AG971" s="127">
        <f t="shared" si="15"/>
        <v>0.55837563451776651</v>
      </c>
    </row>
    <row r="972" spans="1:33" x14ac:dyDescent="0.3">
      <c r="A972" s="7">
        <v>484</v>
      </c>
      <c r="B972" s="7">
        <v>1</v>
      </c>
      <c r="C972" s="7" t="s">
        <v>425</v>
      </c>
      <c r="D972" s="68">
        <v>2007</v>
      </c>
      <c r="E972" s="73">
        <v>2008</v>
      </c>
      <c r="F972" s="66">
        <v>200</v>
      </c>
      <c r="G972" s="7">
        <v>7</v>
      </c>
      <c r="H972" s="67">
        <v>1</v>
      </c>
      <c r="I972" s="67">
        <v>521</v>
      </c>
      <c r="J972" s="77">
        <v>140</v>
      </c>
      <c r="K972" s="119" t="s">
        <v>95</v>
      </c>
      <c r="L972" s="7">
        <v>116</v>
      </c>
      <c r="M972" s="7">
        <v>1</v>
      </c>
      <c r="N972" s="7" t="s">
        <v>598</v>
      </c>
      <c r="O972" s="7">
        <v>2003</v>
      </c>
      <c r="P972" s="7">
        <v>2004</v>
      </c>
      <c r="Q972" s="70">
        <v>175</v>
      </c>
      <c r="R972" s="7">
        <v>10</v>
      </c>
      <c r="S972" s="7">
        <v>0</v>
      </c>
      <c r="T972" s="77">
        <v>407</v>
      </c>
      <c r="U972" s="77">
        <v>671</v>
      </c>
      <c r="V972" s="119" t="s">
        <v>95</v>
      </c>
      <c r="W972" s="7">
        <v>2853</v>
      </c>
      <c r="X972" s="7">
        <v>1</v>
      </c>
      <c r="Y972" s="7" t="s">
        <v>673</v>
      </c>
      <c r="Z972" s="7">
        <v>2005</v>
      </c>
      <c r="AA972" s="7">
        <v>2006</v>
      </c>
      <c r="AB972" s="70">
        <f>1100-503.47</f>
        <v>596.53</v>
      </c>
      <c r="AC972" s="7">
        <v>5</v>
      </c>
      <c r="AD972" s="10">
        <v>1</v>
      </c>
      <c r="AE972" s="67">
        <v>631</v>
      </c>
      <c r="AF972" s="67">
        <v>500</v>
      </c>
      <c r="AG972" s="127">
        <f t="shared" si="15"/>
        <v>0.55791335101679929</v>
      </c>
    </row>
    <row r="973" spans="1:33" x14ac:dyDescent="0.3">
      <c r="A973" s="7">
        <v>485</v>
      </c>
      <c r="B973" s="7">
        <v>1</v>
      </c>
      <c r="C973" s="7" t="s">
        <v>494</v>
      </c>
      <c r="D973" s="7">
        <v>1998</v>
      </c>
      <c r="E973" s="7">
        <v>1999</v>
      </c>
      <c r="F973" s="70">
        <v>350</v>
      </c>
      <c r="G973" s="7">
        <v>10</v>
      </c>
      <c r="H973" s="7">
        <v>0</v>
      </c>
      <c r="I973" s="77">
        <v>568</v>
      </c>
      <c r="J973" s="77">
        <v>713</v>
      </c>
      <c r="K973" s="119" t="s">
        <v>95</v>
      </c>
      <c r="L973" s="7">
        <v>116</v>
      </c>
      <c r="M973" s="7">
        <v>1</v>
      </c>
      <c r="N973" s="7" t="s">
        <v>598</v>
      </c>
      <c r="O973" s="7">
        <v>2003</v>
      </c>
      <c r="P973" s="7">
        <v>2004</v>
      </c>
      <c r="Q973" s="70">
        <v>100</v>
      </c>
      <c r="R973" s="7">
        <v>10</v>
      </c>
      <c r="S973" s="7">
        <v>0</v>
      </c>
      <c r="T973" s="77">
        <v>358</v>
      </c>
      <c r="U973" s="77">
        <v>719</v>
      </c>
      <c r="V973" s="119" t="s">
        <v>95</v>
      </c>
      <c r="W973" s="7">
        <v>720</v>
      </c>
      <c r="X973" s="7">
        <v>1</v>
      </c>
      <c r="Y973" s="7" t="s">
        <v>475</v>
      </c>
      <c r="Z973" s="7">
        <v>2002</v>
      </c>
      <c r="AA973" s="7">
        <v>2003</v>
      </c>
      <c r="AB973" s="70">
        <v>540</v>
      </c>
      <c r="AC973" s="7">
        <v>7</v>
      </c>
      <c r="AD973" s="7">
        <v>1</v>
      </c>
      <c r="AE973" s="77">
        <v>5884</v>
      </c>
      <c r="AF973" s="77">
        <v>4668</v>
      </c>
      <c r="AG973" s="127">
        <f t="shared" si="15"/>
        <v>0.55761940864291126</v>
      </c>
    </row>
    <row r="974" spans="1:33" x14ac:dyDescent="0.3">
      <c r="A974" s="7">
        <v>485</v>
      </c>
      <c r="B974" s="7">
        <v>1</v>
      </c>
      <c r="C974" s="7" t="s">
        <v>494</v>
      </c>
      <c r="D974" s="7">
        <v>1999</v>
      </c>
      <c r="E974" s="7">
        <v>2000</v>
      </c>
      <c r="F974" s="70">
        <v>415</v>
      </c>
      <c r="G974" s="7">
        <v>10</v>
      </c>
      <c r="H974" s="7">
        <v>1</v>
      </c>
      <c r="I974" s="77">
        <v>537</v>
      </c>
      <c r="J974" s="77">
        <v>326</v>
      </c>
      <c r="K974" s="119" t="s">
        <v>95</v>
      </c>
      <c r="L974" s="7">
        <v>138</v>
      </c>
      <c r="M974" s="7">
        <v>1</v>
      </c>
      <c r="N974" s="7" t="s">
        <v>243</v>
      </c>
      <c r="O974" s="7">
        <v>2003</v>
      </c>
      <c r="P974" s="7">
        <v>2004</v>
      </c>
      <c r="Q974" s="70">
        <v>550</v>
      </c>
      <c r="R974" s="7">
        <v>5</v>
      </c>
      <c r="S974" s="7">
        <v>0</v>
      </c>
      <c r="T974" s="77">
        <v>1778</v>
      </c>
      <c r="U974" s="77">
        <v>2423</v>
      </c>
      <c r="V974" s="119" t="s">
        <v>95</v>
      </c>
      <c r="W974" s="7">
        <v>466</v>
      </c>
      <c r="X974" s="7">
        <v>1</v>
      </c>
      <c r="Y974" s="7" t="s">
        <v>383</v>
      </c>
      <c r="Z974" s="7">
        <v>2001</v>
      </c>
      <c r="AA974" s="7">
        <v>2002</v>
      </c>
      <c r="AB974" s="70">
        <v>126</v>
      </c>
      <c r="AC974" s="7">
        <v>5</v>
      </c>
      <c r="AD974" s="7">
        <v>1</v>
      </c>
      <c r="AE974" s="77">
        <v>1234</v>
      </c>
      <c r="AF974" s="77">
        <v>979</v>
      </c>
      <c r="AG974" s="127">
        <f t="shared" si="15"/>
        <v>0.55761409850881161</v>
      </c>
    </row>
    <row r="975" spans="1:33" x14ac:dyDescent="0.3">
      <c r="A975" s="7">
        <v>485</v>
      </c>
      <c r="B975" s="7">
        <v>1</v>
      </c>
      <c r="C975" s="7" t="s">
        <v>494</v>
      </c>
      <c r="D975" s="7">
        <v>2001</v>
      </c>
      <c r="E975" s="7">
        <v>2002</v>
      </c>
      <c r="F975" s="70">
        <v>415</v>
      </c>
      <c r="G975" s="7">
        <v>10</v>
      </c>
      <c r="H975" s="7">
        <v>0</v>
      </c>
      <c r="I975" s="77">
        <v>335</v>
      </c>
      <c r="J975" s="77">
        <v>441</v>
      </c>
      <c r="K975" s="119" t="s">
        <v>95</v>
      </c>
      <c r="L975" s="7">
        <v>138</v>
      </c>
      <c r="M975" s="7">
        <v>1</v>
      </c>
      <c r="N975" s="7" t="s">
        <v>243</v>
      </c>
      <c r="O975" s="7">
        <v>2003</v>
      </c>
      <c r="P975" s="7">
        <v>2004</v>
      </c>
      <c r="Q975" s="70">
        <v>125</v>
      </c>
      <c r="R975" s="7">
        <v>5</v>
      </c>
      <c r="S975" s="7">
        <v>0</v>
      </c>
      <c r="T975" s="77">
        <v>1628</v>
      </c>
      <c r="U975" s="77">
        <v>2564</v>
      </c>
      <c r="V975" s="119" t="s">
        <v>95</v>
      </c>
      <c r="W975" s="7">
        <v>256</v>
      </c>
      <c r="X975" s="7">
        <v>1</v>
      </c>
      <c r="Y975" s="7" t="s">
        <v>490</v>
      </c>
      <c r="Z975" s="7">
        <v>2008</v>
      </c>
      <c r="AA975" s="7">
        <v>2009</v>
      </c>
      <c r="AB975" s="70">
        <v>175</v>
      </c>
      <c r="AC975" s="7">
        <v>5</v>
      </c>
      <c r="AD975" s="7">
        <v>1</v>
      </c>
      <c r="AE975" s="67">
        <v>3036</v>
      </c>
      <c r="AF975" s="67">
        <v>2410</v>
      </c>
      <c r="AG975" s="127">
        <f t="shared" si="15"/>
        <v>0.55747337495409477</v>
      </c>
    </row>
    <row r="976" spans="1:33" x14ac:dyDescent="0.3">
      <c r="A976" s="7">
        <v>485</v>
      </c>
      <c r="B976" s="7">
        <v>1</v>
      </c>
      <c r="C976" s="7" t="s">
        <v>494</v>
      </c>
      <c r="D976" s="7">
        <v>2004</v>
      </c>
      <c r="E976" s="7">
        <v>2005</v>
      </c>
      <c r="F976" s="70">
        <v>600</v>
      </c>
      <c r="G976" s="7">
        <v>10</v>
      </c>
      <c r="H976" s="7">
        <v>0</v>
      </c>
      <c r="I976" s="77">
        <v>792</v>
      </c>
      <c r="J976" s="77">
        <v>990</v>
      </c>
      <c r="K976" s="119" t="s">
        <v>95</v>
      </c>
      <c r="L976" s="7">
        <v>182</v>
      </c>
      <c r="M976" s="7">
        <v>1</v>
      </c>
      <c r="N976" s="7" t="s">
        <v>609</v>
      </c>
      <c r="O976" s="7">
        <v>2003</v>
      </c>
      <c r="P976" s="7">
        <v>2004</v>
      </c>
      <c r="Q976" s="70">
        <v>404</v>
      </c>
      <c r="R976" s="7">
        <v>10</v>
      </c>
      <c r="S976" s="7">
        <v>1</v>
      </c>
      <c r="T976" s="77">
        <v>1432</v>
      </c>
      <c r="U976" s="77">
        <v>1417</v>
      </c>
      <c r="V976" s="119" t="s">
        <v>95</v>
      </c>
      <c r="W976" s="7">
        <v>477</v>
      </c>
      <c r="X976" s="7">
        <v>1</v>
      </c>
      <c r="Y976" s="7" t="s">
        <v>424</v>
      </c>
      <c r="Z976" s="7">
        <v>2005</v>
      </c>
      <c r="AA976" s="7">
        <v>2006</v>
      </c>
      <c r="AB976" s="70">
        <v>325</v>
      </c>
      <c r="AC976" s="7">
        <v>6</v>
      </c>
      <c r="AD976" s="10">
        <v>1</v>
      </c>
      <c r="AE976" s="67">
        <v>2164</v>
      </c>
      <c r="AF976" s="67">
        <v>1718</v>
      </c>
      <c r="AG976" s="127">
        <f t="shared" si="15"/>
        <v>0.55744461617722818</v>
      </c>
    </row>
    <row r="977" spans="1:33" x14ac:dyDescent="0.3">
      <c r="A977" s="7">
        <v>485</v>
      </c>
      <c r="B977" s="7">
        <v>1</v>
      </c>
      <c r="C977" s="7" t="s">
        <v>494</v>
      </c>
      <c r="D977" s="7">
        <v>2005</v>
      </c>
      <c r="E977" s="7">
        <v>2006</v>
      </c>
      <c r="F977" s="70">
        <v>600</v>
      </c>
      <c r="G977" s="7">
        <v>10</v>
      </c>
      <c r="H977" s="10">
        <v>0</v>
      </c>
      <c r="I977" s="67">
        <v>396</v>
      </c>
      <c r="J977" s="67">
        <v>566</v>
      </c>
      <c r="K977" s="119" t="s">
        <v>95</v>
      </c>
      <c r="L977" s="7">
        <v>182</v>
      </c>
      <c r="M977" s="7">
        <v>1</v>
      </c>
      <c r="N977" s="7" t="s">
        <v>609</v>
      </c>
      <c r="O977" s="7">
        <v>2003</v>
      </c>
      <c r="P977" s="7">
        <v>2004</v>
      </c>
      <c r="Q977" s="70">
        <v>100</v>
      </c>
      <c r="R977" s="7">
        <v>10</v>
      </c>
      <c r="S977" s="7">
        <v>0</v>
      </c>
      <c r="T977" s="77">
        <v>1333</v>
      </c>
      <c r="U977" s="77">
        <v>1503</v>
      </c>
      <c r="V977" s="119" t="s">
        <v>95</v>
      </c>
      <c r="W977" s="7">
        <v>278</v>
      </c>
      <c r="X977" s="7">
        <v>1</v>
      </c>
      <c r="Y977" s="7" t="s">
        <v>517</v>
      </c>
      <c r="Z977" s="7">
        <v>2000</v>
      </c>
      <c r="AA977" s="7">
        <v>2001</v>
      </c>
      <c r="AB977" s="70">
        <v>111.61</v>
      </c>
      <c r="AC977" s="7">
        <v>10</v>
      </c>
      <c r="AD977" s="7">
        <v>1</v>
      </c>
      <c r="AE977" s="77">
        <v>3586</v>
      </c>
      <c r="AF977" s="77">
        <v>2847</v>
      </c>
      <c r="AG977" s="127">
        <f t="shared" si="15"/>
        <v>0.55743820923363907</v>
      </c>
    </row>
    <row r="978" spans="1:33" x14ac:dyDescent="0.3">
      <c r="A978" s="7">
        <v>485</v>
      </c>
      <c r="B978" s="7">
        <v>1</v>
      </c>
      <c r="C978" s="7" t="s">
        <v>494</v>
      </c>
      <c r="D978" s="7">
        <v>2011</v>
      </c>
      <c r="E978" s="7">
        <v>2012</v>
      </c>
      <c r="F978" s="7">
        <v>700</v>
      </c>
      <c r="G978" s="7">
        <v>6</v>
      </c>
      <c r="H978" s="7">
        <v>0</v>
      </c>
      <c r="I978" s="77">
        <v>402</v>
      </c>
      <c r="J978" s="77">
        <v>605</v>
      </c>
      <c r="K978" s="119" t="s">
        <v>95</v>
      </c>
      <c r="L978" s="7">
        <v>182</v>
      </c>
      <c r="M978" s="7">
        <v>1</v>
      </c>
      <c r="N978" s="7" t="s">
        <v>609</v>
      </c>
      <c r="O978" s="7">
        <v>2003</v>
      </c>
      <c r="P978" s="7">
        <v>2004</v>
      </c>
      <c r="Q978" s="70">
        <v>100</v>
      </c>
      <c r="R978" s="7">
        <v>10</v>
      </c>
      <c r="S978" s="7">
        <v>0</v>
      </c>
      <c r="T978" s="77">
        <v>1329</v>
      </c>
      <c r="U978" s="77">
        <v>1506</v>
      </c>
      <c r="V978" s="119" t="s">
        <v>95</v>
      </c>
      <c r="W978" s="7">
        <v>801</v>
      </c>
      <c r="X978" s="7">
        <v>1</v>
      </c>
      <c r="Y978" s="7" t="s">
        <v>460</v>
      </c>
      <c r="Z978" s="7">
        <v>1998</v>
      </c>
      <c r="AA978" s="7">
        <v>1999</v>
      </c>
      <c r="AB978" s="70">
        <v>1318.3</v>
      </c>
      <c r="AC978" s="7">
        <v>10</v>
      </c>
      <c r="AD978" s="7">
        <v>1</v>
      </c>
      <c r="AE978" s="77">
        <v>258</v>
      </c>
      <c r="AF978" s="77">
        <v>205</v>
      </c>
      <c r="AG978" s="127">
        <f t="shared" si="15"/>
        <v>0.55723542116630664</v>
      </c>
    </row>
    <row r="979" spans="1:33" x14ac:dyDescent="0.3">
      <c r="A979" s="7">
        <v>485</v>
      </c>
      <c r="B979" s="7">
        <v>1</v>
      </c>
      <c r="C979" s="7" t="s">
        <v>494</v>
      </c>
      <c r="D979" s="7">
        <v>2012</v>
      </c>
      <c r="E979" s="7">
        <v>2013</v>
      </c>
      <c r="F979" s="70">
        <v>350</v>
      </c>
      <c r="G979" s="7">
        <v>4</v>
      </c>
      <c r="H979" s="7">
        <v>0</v>
      </c>
      <c r="I979" s="67">
        <v>877</v>
      </c>
      <c r="J979" s="67">
        <v>1023</v>
      </c>
      <c r="K979" s="119" t="s">
        <v>95</v>
      </c>
      <c r="L979" s="7">
        <v>192</v>
      </c>
      <c r="M979" s="7">
        <v>1</v>
      </c>
      <c r="N979" s="7" t="s">
        <v>318</v>
      </c>
      <c r="O979" s="7">
        <v>2003</v>
      </c>
      <c r="P979" s="7">
        <v>2004</v>
      </c>
      <c r="Q979" s="70">
        <v>688.52</v>
      </c>
      <c r="R979" s="7">
        <v>10</v>
      </c>
      <c r="S979" s="7">
        <v>0</v>
      </c>
      <c r="T979" s="77">
        <v>1928</v>
      </c>
      <c r="U979" s="77">
        <v>2164</v>
      </c>
      <c r="V979" s="119" t="s">
        <v>95</v>
      </c>
      <c r="W979" s="7">
        <v>518</v>
      </c>
      <c r="X979" s="7">
        <v>1</v>
      </c>
      <c r="Y979" s="7" t="s">
        <v>257</v>
      </c>
      <c r="Z979" s="7">
        <v>2002</v>
      </c>
      <c r="AA979" s="7">
        <v>2003</v>
      </c>
      <c r="AB979" s="70">
        <v>394.93</v>
      </c>
      <c r="AC979" s="7">
        <v>4</v>
      </c>
      <c r="AD979" s="7">
        <v>1</v>
      </c>
      <c r="AE979" s="77">
        <v>3107</v>
      </c>
      <c r="AF979" s="77">
        <v>2469</v>
      </c>
      <c r="AG979" s="127">
        <f t="shared" si="15"/>
        <v>0.5572094691535151</v>
      </c>
    </row>
    <row r="980" spans="1:33" x14ac:dyDescent="0.3">
      <c r="A980" s="7">
        <v>486</v>
      </c>
      <c r="B980" s="7">
        <v>1</v>
      </c>
      <c r="C980" s="7" t="s">
        <v>288</v>
      </c>
      <c r="D980" s="7">
        <v>1992</v>
      </c>
      <c r="E980" s="7">
        <v>1993</v>
      </c>
      <c r="F980" s="70">
        <v>450</v>
      </c>
      <c r="G980" s="7">
        <v>5</v>
      </c>
      <c r="H980" s="7">
        <v>1</v>
      </c>
      <c r="I980" s="77" t="s">
        <v>763</v>
      </c>
      <c r="J980" s="77" t="s">
        <v>763</v>
      </c>
      <c r="K980" s="119" t="s">
        <v>95</v>
      </c>
      <c r="L980" s="7">
        <v>194</v>
      </c>
      <c r="M980" s="7">
        <v>1</v>
      </c>
      <c r="N980" s="7" t="s">
        <v>319</v>
      </c>
      <c r="O980" s="7">
        <v>2003</v>
      </c>
      <c r="P980" s="7">
        <v>2004</v>
      </c>
      <c r="Q980" s="70">
        <v>250</v>
      </c>
      <c r="R980" s="7">
        <v>7</v>
      </c>
      <c r="S980" s="7">
        <v>1</v>
      </c>
      <c r="T980" s="77">
        <v>4339</v>
      </c>
      <c r="U980" s="77">
        <v>4033</v>
      </c>
      <c r="V980" s="119" t="s">
        <v>95</v>
      </c>
      <c r="W980" s="7">
        <v>418</v>
      </c>
      <c r="X980" s="7">
        <v>1</v>
      </c>
      <c r="Y980" s="7" t="s">
        <v>493</v>
      </c>
      <c r="Z980" s="7">
        <v>1998</v>
      </c>
      <c r="AA980" s="7">
        <v>1999</v>
      </c>
      <c r="AB980" s="70">
        <v>350</v>
      </c>
      <c r="AC980" s="7">
        <v>10</v>
      </c>
      <c r="AD980" s="7">
        <v>1</v>
      </c>
      <c r="AE980" s="77">
        <v>195</v>
      </c>
      <c r="AF980" s="77">
        <v>155</v>
      </c>
      <c r="AG980" s="127">
        <f t="shared" si="15"/>
        <v>0.55714285714285716</v>
      </c>
    </row>
    <row r="981" spans="1:33" x14ac:dyDescent="0.3">
      <c r="A981" s="7">
        <v>486</v>
      </c>
      <c r="B981" s="7">
        <v>1</v>
      </c>
      <c r="C981" s="7" t="s">
        <v>288</v>
      </c>
      <c r="D981" s="7">
        <v>1996</v>
      </c>
      <c r="E981" s="7">
        <v>1997</v>
      </c>
      <c r="F981" s="70">
        <v>385.81</v>
      </c>
      <c r="G981" s="7">
        <v>5</v>
      </c>
      <c r="H981" s="7">
        <v>1</v>
      </c>
      <c r="I981" s="77">
        <v>473</v>
      </c>
      <c r="J981" s="77">
        <v>264</v>
      </c>
      <c r="K981" s="119" t="s">
        <v>95</v>
      </c>
      <c r="L981" s="7">
        <v>194</v>
      </c>
      <c r="M981" s="7">
        <v>1</v>
      </c>
      <c r="N981" s="7" t="s">
        <v>319</v>
      </c>
      <c r="O981" s="7">
        <v>2003</v>
      </c>
      <c r="P981" s="7">
        <v>2004</v>
      </c>
      <c r="Q981" s="70">
        <v>125</v>
      </c>
      <c r="R981" s="7">
        <v>4</v>
      </c>
      <c r="S981" s="7">
        <v>1</v>
      </c>
      <c r="T981" s="77">
        <v>4250</v>
      </c>
      <c r="U981" s="77">
        <v>4117</v>
      </c>
      <c r="V981" s="119" t="s">
        <v>95</v>
      </c>
      <c r="W981" s="7">
        <v>272</v>
      </c>
      <c r="X981" s="7">
        <v>1</v>
      </c>
      <c r="Y981" s="7" t="s">
        <v>501</v>
      </c>
      <c r="Z981" s="7">
        <v>2014</v>
      </c>
      <c r="AA981" s="7">
        <v>2015</v>
      </c>
      <c r="AB981" s="7">
        <v>150</v>
      </c>
      <c r="AC981" s="7">
        <v>10</v>
      </c>
      <c r="AD981" s="7">
        <v>1</v>
      </c>
      <c r="AE981" s="77">
        <v>13594</v>
      </c>
      <c r="AF981" s="77">
        <v>10810</v>
      </c>
      <c r="AG981" s="127">
        <f t="shared" si="15"/>
        <v>0.55703982953614162</v>
      </c>
    </row>
    <row r="982" spans="1:33" x14ac:dyDescent="0.3">
      <c r="A982" s="7">
        <v>486</v>
      </c>
      <c r="B982" s="7">
        <v>1</v>
      </c>
      <c r="C982" s="7" t="s">
        <v>288</v>
      </c>
      <c r="D982" s="7">
        <v>2001</v>
      </c>
      <c r="E982" s="7">
        <v>2002</v>
      </c>
      <c r="F982" s="70">
        <v>800</v>
      </c>
      <c r="G982" s="7">
        <v>10</v>
      </c>
      <c r="H982" s="7">
        <v>1</v>
      </c>
      <c r="I982" s="77">
        <v>351</v>
      </c>
      <c r="J982" s="77">
        <v>268</v>
      </c>
      <c r="K982" s="119" t="s">
        <v>95</v>
      </c>
      <c r="L982" s="7">
        <v>200</v>
      </c>
      <c r="M982" s="7">
        <v>1</v>
      </c>
      <c r="N982" s="7" t="s">
        <v>246</v>
      </c>
      <c r="O982" s="7">
        <v>2003</v>
      </c>
      <c r="P982" s="7">
        <v>2004</v>
      </c>
      <c r="Q982" s="70">
        <f>690-110.19</f>
        <v>579.80999999999995</v>
      </c>
      <c r="R982" s="7">
        <v>8</v>
      </c>
      <c r="S982" s="7">
        <v>1</v>
      </c>
      <c r="T982" s="77">
        <v>5373</v>
      </c>
      <c r="U982" s="77">
        <v>3331</v>
      </c>
      <c r="V982" s="119" t="s">
        <v>95</v>
      </c>
      <c r="W982" s="7">
        <v>740</v>
      </c>
      <c r="X982" s="7">
        <v>1</v>
      </c>
      <c r="Y982" s="7" t="s">
        <v>401</v>
      </c>
      <c r="Z982" s="7">
        <v>1994</v>
      </c>
      <c r="AA982" s="7">
        <v>1995</v>
      </c>
      <c r="AB982" s="70">
        <v>404</v>
      </c>
      <c r="AC982" s="7">
        <v>3</v>
      </c>
      <c r="AD982" s="7">
        <v>1</v>
      </c>
      <c r="AE982" s="77">
        <v>1705</v>
      </c>
      <c r="AF982" s="77">
        <v>1356</v>
      </c>
      <c r="AG982" s="127">
        <f t="shared" si="15"/>
        <v>0.55700751388435155</v>
      </c>
    </row>
    <row r="983" spans="1:33" x14ac:dyDescent="0.3">
      <c r="A983" s="7">
        <v>486</v>
      </c>
      <c r="B983" s="7">
        <v>1</v>
      </c>
      <c r="C983" s="7" t="s">
        <v>288</v>
      </c>
      <c r="D983" s="7">
        <v>2010</v>
      </c>
      <c r="E983" s="10">
        <v>2011</v>
      </c>
      <c r="F983" s="66">
        <v>300</v>
      </c>
      <c r="G983" s="10">
        <v>10</v>
      </c>
      <c r="H983" s="67">
        <v>0</v>
      </c>
      <c r="I983" s="67">
        <v>277</v>
      </c>
      <c r="J983" s="67">
        <v>484</v>
      </c>
      <c r="K983" s="119" t="s">
        <v>95</v>
      </c>
      <c r="L983" s="7">
        <v>203</v>
      </c>
      <c r="M983" s="7">
        <v>1</v>
      </c>
      <c r="N983" s="7" t="s">
        <v>247</v>
      </c>
      <c r="O983" s="7">
        <v>2003</v>
      </c>
      <c r="P983" s="7">
        <v>2004</v>
      </c>
      <c r="Q983" s="70">
        <v>400</v>
      </c>
      <c r="R983" s="7">
        <v>5</v>
      </c>
      <c r="S983" s="7">
        <v>1</v>
      </c>
      <c r="T983" s="77">
        <v>835</v>
      </c>
      <c r="U983" s="77">
        <v>437</v>
      </c>
      <c r="V983" s="119" t="s">
        <v>95</v>
      </c>
      <c r="W983" s="7">
        <v>624</v>
      </c>
      <c r="X983" s="7">
        <v>1</v>
      </c>
      <c r="Y983" s="7" t="s">
        <v>392</v>
      </c>
      <c r="Z983" s="7">
        <v>1997</v>
      </c>
      <c r="AA983" s="7">
        <v>1998</v>
      </c>
      <c r="AB983" s="70">
        <v>292.08</v>
      </c>
      <c r="AC983" s="7">
        <v>4</v>
      </c>
      <c r="AD983" s="7">
        <v>1</v>
      </c>
      <c r="AE983" s="77">
        <v>7574</v>
      </c>
      <c r="AF983" s="77">
        <v>6031</v>
      </c>
      <c r="AG983" s="127">
        <f t="shared" si="15"/>
        <v>0.5567070929805219</v>
      </c>
    </row>
    <row r="984" spans="1:33" x14ac:dyDescent="0.3">
      <c r="A984" s="7">
        <v>486</v>
      </c>
      <c r="B984" s="7">
        <v>1</v>
      </c>
      <c r="C984" s="7" t="s">
        <v>288</v>
      </c>
      <c r="D984" s="7">
        <v>2010</v>
      </c>
      <c r="E984" s="10">
        <v>2012</v>
      </c>
      <c r="F984" s="66">
        <v>804.42</v>
      </c>
      <c r="G984" s="10">
        <v>9</v>
      </c>
      <c r="H984" s="67">
        <v>1</v>
      </c>
      <c r="I984" s="67">
        <v>415</v>
      </c>
      <c r="J984" s="67">
        <v>346</v>
      </c>
      <c r="K984" s="119" t="s">
        <v>95</v>
      </c>
      <c r="L984" s="7">
        <v>238</v>
      </c>
      <c r="M984" s="7">
        <v>1</v>
      </c>
      <c r="N984" s="7" t="s">
        <v>417</v>
      </c>
      <c r="O984" s="7">
        <v>2003</v>
      </c>
      <c r="P984" s="7">
        <v>2004</v>
      </c>
      <c r="Q984" s="70">
        <v>300</v>
      </c>
      <c r="R984" s="7">
        <v>5</v>
      </c>
      <c r="S984" s="7">
        <v>1</v>
      </c>
      <c r="T984" s="77">
        <v>262</v>
      </c>
      <c r="U984" s="77">
        <v>189</v>
      </c>
      <c r="V984" s="119" t="s">
        <v>95</v>
      </c>
      <c r="W984" s="7">
        <v>777</v>
      </c>
      <c r="X984" s="7">
        <v>1</v>
      </c>
      <c r="Y984" s="7" t="s">
        <v>301</v>
      </c>
      <c r="Z984" s="7">
        <v>2013</v>
      </c>
      <c r="AA984" s="7">
        <v>2014</v>
      </c>
      <c r="AB984" s="7">
        <v>471.55999999999995</v>
      </c>
      <c r="AC984" s="7">
        <v>4</v>
      </c>
      <c r="AD984" s="7">
        <v>1</v>
      </c>
      <c r="AE984" s="77">
        <v>653</v>
      </c>
      <c r="AF984" s="77">
        <v>520</v>
      </c>
      <c r="AG984" s="127">
        <f t="shared" si="15"/>
        <v>0.55669224211423696</v>
      </c>
    </row>
    <row r="985" spans="1:33" x14ac:dyDescent="0.3">
      <c r="A985" s="7">
        <v>486</v>
      </c>
      <c r="B985" s="7">
        <v>1</v>
      </c>
      <c r="C985" s="7" t="s">
        <v>288</v>
      </c>
      <c r="D985" s="7">
        <v>2014</v>
      </c>
      <c r="E985" s="7">
        <v>2015</v>
      </c>
      <c r="F985" s="7">
        <v>361.57</v>
      </c>
      <c r="G985" s="7">
        <v>10</v>
      </c>
      <c r="H985" s="7">
        <v>0</v>
      </c>
      <c r="I985" s="77">
        <v>349</v>
      </c>
      <c r="J985" s="77">
        <v>384</v>
      </c>
      <c r="K985" s="119" t="s">
        <v>95</v>
      </c>
      <c r="L985" s="7">
        <v>255</v>
      </c>
      <c r="M985" s="7">
        <v>1</v>
      </c>
      <c r="N985" s="7" t="s">
        <v>374</v>
      </c>
      <c r="O985" s="7">
        <v>2003</v>
      </c>
      <c r="P985" s="7">
        <v>2004</v>
      </c>
      <c r="Q985" s="70">
        <v>500</v>
      </c>
      <c r="R985" s="7">
        <v>10</v>
      </c>
      <c r="S985" s="7">
        <v>1</v>
      </c>
      <c r="T985" s="77">
        <v>908</v>
      </c>
      <c r="U985" s="77">
        <v>425</v>
      </c>
      <c r="V985" s="119" t="s">
        <v>95</v>
      </c>
      <c r="W985" s="7">
        <v>768</v>
      </c>
      <c r="X985" s="7">
        <v>1</v>
      </c>
      <c r="Y985" s="7" t="s">
        <v>604</v>
      </c>
      <c r="Z985" s="7">
        <v>2002</v>
      </c>
      <c r="AA985" s="7">
        <v>2003</v>
      </c>
      <c r="AB985" s="70">
        <v>800</v>
      </c>
      <c r="AC985" s="7">
        <v>10</v>
      </c>
      <c r="AD985" s="7">
        <v>1</v>
      </c>
      <c r="AE985" s="77">
        <v>340</v>
      </c>
      <c r="AF985" s="77">
        <v>271</v>
      </c>
      <c r="AG985" s="127">
        <f t="shared" si="15"/>
        <v>0.55646481178396068</v>
      </c>
    </row>
    <row r="986" spans="1:33" x14ac:dyDescent="0.3">
      <c r="A986" s="7">
        <v>486</v>
      </c>
      <c r="B986" s="7">
        <v>1</v>
      </c>
      <c r="C986" s="7" t="s">
        <v>288</v>
      </c>
      <c r="D986" s="7">
        <v>2015</v>
      </c>
      <c r="E986" s="7">
        <v>2016</v>
      </c>
      <c r="F986" s="70">
        <v>374.66</v>
      </c>
      <c r="G986" s="7">
        <v>10</v>
      </c>
      <c r="H986" s="7">
        <v>1</v>
      </c>
      <c r="I986" s="67">
        <v>484</v>
      </c>
      <c r="J986" s="67">
        <v>124</v>
      </c>
      <c r="K986" s="119" t="s">
        <v>95</v>
      </c>
      <c r="L986" s="7">
        <v>256</v>
      </c>
      <c r="M986" s="7">
        <v>1</v>
      </c>
      <c r="N986" s="7" t="s">
        <v>490</v>
      </c>
      <c r="O986" s="7">
        <v>2003</v>
      </c>
      <c r="P986" s="7">
        <v>2004</v>
      </c>
      <c r="Q986" s="70">
        <v>520</v>
      </c>
      <c r="R986" s="7">
        <v>5</v>
      </c>
      <c r="S986" s="7">
        <v>1</v>
      </c>
      <c r="T986" s="77">
        <v>2448</v>
      </c>
      <c r="U986" s="77">
        <v>2358</v>
      </c>
      <c r="V986" s="119" t="s">
        <v>95</v>
      </c>
      <c r="W986" s="7">
        <v>2859</v>
      </c>
      <c r="X986" s="7">
        <v>1</v>
      </c>
      <c r="Y986" s="7" t="s">
        <v>591</v>
      </c>
      <c r="Z986" s="7">
        <v>2002</v>
      </c>
      <c r="AA986" s="7">
        <v>2003</v>
      </c>
      <c r="AB986" s="70">
        <v>597</v>
      </c>
      <c r="AC986" s="7">
        <v>5</v>
      </c>
      <c r="AD986" s="7">
        <v>1</v>
      </c>
      <c r="AE986" s="77">
        <v>1658</v>
      </c>
      <c r="AF986" s="77">
        <v>1323</v>
      </c>
      <c r="AG986" s="127">
        <f t="shared" si="15"/>
        <v>0.55618919825561897</v>
      </c>
    </row>
    <row r="987" spans="1:33" x14ac:dyDescent="0.3">
      <c r="A987" s="7">
        <v>487</v>
      </c>
      <c r="B987" s="7">
        <v>1</v>
      </c>
      <c r="C987" s="7" t="s">
        <v>289</v>
      </c>
      <c r="D987" s="7">
        <v>1992</v>
      </c>
      <c r="E987" s="7">
        <v>1993</v>
      </c>
      <c r="F987" s="70">
        <v>305</v>
      </c>
      <c r="G987" s="7">
        <v>5</v>
      </c>
      <c r="H987" s="7">
        <v>1</v>
      </c>
      <c r="I987" s="77" t="s">
        <v>763</v>
      </c>
      <c r="J987" s="77" t="s">
        <v>763</v>
      </c>
      <c r="K987" s="119" t="s">
        <v>95</v>
      </c>
      <c r="L987" s="7">
        <v>271</v>
      </c>
      <c r="M987" s="7">
        <v>1</v>
      </c>
      <c r="N987" s="7" t="s">
        <v>420</v>
      </c>
      <c r="O987" s="7">
        <v>2003</v>
      </c>
      <c r="P987" s="7">
        <v>2004</v>
      </c>
      <c r="Q987" s="70">
        <v>395.6</v>
      </c>
      <c r="R987" s="7">
        <v>10</v>
      </c>
      <c r="S987" s="7">
        <v>1</v>
      </c>
      <c r="T987" s="77">
        <v>10358</v>
      </c>
      <c r="U987" s="77">
        <v>8077</v>
      </c>
      <c r="V987" s="119" t="s">
        <v>95</v>
      </c>
      <c r="W987" s="7">
        <v>2898</v>
      </c>
      <c r="X987" s="7">
        <v>1</v>
      </c>
      <c r="Y987" s="7" t="s">
        <v>639</v>
      </c>
      <c r="Z987" s="7">
        <v>2004</v>
      </c>
      <c r="AA987" s="7">
        <v>2006</v>
      </c>
      <c r="AB987" s="70">
        <v>500</v>
      </c>
      <c r="AC987" s="7">
        <v>10</v>
      </c>
      <c r="AD987" s="7">
        <v>1</v>
      </c>
      <c r="AE987" s="77">
        <v>785</v>
      </c>
      <c r="AF987" s="77">
        <v>627</v>
      </c>
      <c r="AG987" s="127">
        <f t="shared" si="15"/>
        <v>0.55594900849858353</v>
      </c>
    </row>
    <row r="988" spans="1:33" x14ac:dyDescent="0.3">
      <c r="A988" s="7">
        <v>487</v>
      </c>
      <c r="B988" s="7">
        <v>1</v>
      </c>
      <c r="C988" s="7" t="s">
        <v>289</v>
      </c>
      <c r="D988" s="7">
        <v>1995</v>
      </c>
      <c r="E988" s="7">
        <v>1996</v>
      </c>
      <c r="F988" s="70">
        <v>305</v>
      </c>
      <c r="G988" s="7">
        <v>10</v>
      </c>
      <c r="H988" s="7">
        <v>1</v>
      </c>
      <c r="I988" s="77">
        <v>352</v>
      </c>
      <c r="J988" s="77">
        <v>152</v>
      </c>
      <c r="K988" s="119" t="s">
        <v>95</v>
      </c>
      <c r="L988" s="7">
        <v>273</v>
      </c>
      <c r="M988" s="7">
        <v>1</v>
      </c>
      <c r="N988" s="7" t="s">
        <v>321</v>
      </c>
      <c r="O988" s="7">
        <v>2003</v>
      </c>
      <c r="P988" s="7">
        <v>2004</v>
      </c>
      <c r="Q988" s="70">
        <v>43.12</v>
      </c>
      <c r="R988" s="7">
        <v>4</v>
      </c>
      <c r="S988" s="7">
        <v>1</v>
      </c>
      <c r="T988" s="77">
        <v>7237</v>
      </c>
      <c r="U988" s="77">
        <v>3413</v>
      </c>
      <c r="V988" s="119" t="s">
        <v>95</v>
      </c>
      <c r="W988" s="7">
        <v>750</v>
      </c>
      <c r="X988" s="7">
        <v>1</v>
      </c>
      <c r="Y988" s="7" t="s">
        <v>349</v>
      </c>
      <c r="Z988" s="7">
        <v>2001</v>
      </c>
      <c r="AA988" s="7">
        <v>2002</v>
      </c>
      <c r="AB988" s="70">
        <v>126</v>
      </c>
      <c r="AC988" s="7">
        <v>10</v>
      </c>
      <c r="AD988" s="7">
        <v>1</v>
      </c>
      <c r="AE988" s="77">
        <v>1363</v>
      </c>
      <c r="AF988" s="77">
        <v>1089</v>
      </c>
      <c r="AG988" s="127">
        <f t="shared" si="15"/>
        <v>0.55587275693311577</v>
      </c>
    </row>
    <row r="989" spans="1:33" x14ac:dyDescent="0.3">
      <c r="A989" s="7">
        <v>487</v>
      </c>
      <c r="B989" s="7">
        <v>1</v>
      </c>
      <c r="C989" s="7" t="s">
        <v>289</v>
      </c>
      <c r="D989" s="7">
        <v>1997</v>
      </c>
      <c r="E989" s="7">
        <v>1998</v>
      </c>
      <c r="F989" s="70">
        <v>240</v>
      </c>
      <c r="G989" s="7">
        <v>8</v>
      </c>
      <c r="H989" s="7">
        <v>1</v>
      </c>
      <c r="I989" s="77">
        <v>212</v>
      </c>
      <c r="J989" s="77">
        <v>38</v>
      </c>
      <c r="K989" s="119" t="s">
        <v>95</v>
      </c>
      <c r="L989" s="7">
        <v>282</v>
      </c>
      <c r="M989" s="7">
        <v>1</v>
      </c>
      <c r="N989" s="7" t="s">
        <v>610</v>
      </c>
      <c r="O989" s="7">
        <v>2003</v>
      </c>
      <c r="P989" s="7">
        <v>2004</v>
      </c>
      <c r="Q989" s="70">
        <v>400</v>
      </c>
      <c r="R989" s="7">
        <v>4</v>
      </c>
      <c r="S989" s="7">
        <v>1</v>
      </c>
      <c r="T989" s="77">
        <v>1497</v>
      </c>
      <c r="U989" s="77">
        <v>1083</v>
      </c>
      <c r="V989" s="119" t="s">
        <v>95</v>
      </c>
      <c r="W989" s="7">
        <v>413</v>
      </c>
      <c r="X989" s="7">
        <v>1</v>
      </c>
      <c r="Y989" s="7" t="s">
        <v>253</v>
      </c>
      <c r="Z989" s="7">
        <v>1998</v>
      </c>
      <c r="AA989" s="7">
        <v>1999</v>
      </c>
      <c r="AB989" s="70">
        <v>445</v>
      </c>
      <c r="AC989" s="7">
        <v>5</v>
      </c>
      <c r="AD989" s="7">
        <v>1</v>
      </c>
      <c r="AE989" s="77">
        <v>3139</v>
      </c>
      <c r="AF989" s="77">
        <v>2508</v>
      </c>
      <c r="AG989" s="127">
        <f t="shared" si="15"/>
        <v>0.55587037364972547</v>
      </c>
    </row>
    <row r="990" spans="1:33" x14ac:dyDescent="0.3">
      <c r="A990" s="7">
        <v>487</v>
      </c>
      <c r="B990" s="7">
        <v>1</v>
      </c>
      <c r="C990" s="7" t="s">
        <v>289</v>
      </c>
      <c r="D990" s="7">
        <v>2005</v>
      </c>
      <c r="E990" s="7">
        <v>2006</v>
      </c>
      <c r="F990" s="70">
        <v>600</v>
      </c>
      <c r="G990" s="7">
        <v>10</v>
      </c>
      <c r="H990" s="10">
        <v>0</v>
      </c>
      <c r="I990" s="67">
        <v>259</v>
      </c>
      <c r="J990" s="67">
        <v>268</v>
      </c>
      <c r="K990" s="119" t="s">
        <v>95</v>
      </c>
      <c r="L990" s="7">
        <v>284</v>
      </c>
      <c r="M990" s="7">
        <v>1</v>
      </c>
      <c r="N990" s="7" t="s">
        <v>376</v>
      </c>
      <c r="O990" s="7">
        <v>2003</v>
      </c>
      <c r="P990" s="7">
        <v>2004</v>
      </c>
      <c r="Q990" s="70">
        <v>31.06</v>
      </c>
      <c r="R990" s="7">
        <v>10</v>
      </c>
      <c r="S990" s="7">
        <v>1</v>
      </c>
      <c r="T990" s="77">
        <v>4246</v>
      </c>
      <c r="U990" s="77">
        <v>3221</v>
      </c>
      <c r="V990" s="119" t="s">
        <v>95</v>
      </c>
      <c r="W990" s="7">
        <v>2889</v>
      </c>
      <c r="X990" s="7">
        <v>1</v>
      </c>
      <c r="Y990" s="7" t="s">
        <v>624</v>
      </c>
      <c r="Z990" s="7">
        <v>2004</v>
      </c>
      <c r="AA990" s="7">
        <v>2005</v>
      </c>
      <c r="AB990" s="70">
        <v>500</v>
      </c>
      <c r="AC990" s="7">
        <v>6</v>
      </c>
      <c r="AD990" s="7">
        <v>1</v>
      </c>
      <c r="AE990" s="77">
        <v>1485</v>
      </c>
      <c r="AF990" s="77">
        <v>1187</v>
      </c>
      <c r="AG990" s="127">
        <f t="shared" si="15"/>
        <v>0.55576347305389218</v>
      </c>
    </row>
    <row r="991" spans="1:33" x14ac:dyDescent="0.3">
      <c r="A991" s="7">
        <v>487</v>
      </c>
      <c r="B991" s="7">
        <v>1</v>
      </c>
      <c r="C991" s="7" t="s">
        <v>289</v>
      </c>
      <c r="D991" s="7">
        <v>2006</v>
      </c>
      <c r="E991" s="10">
        <v>2007</v>
      </c>
      <c r="F991" s="70">
        <v>700</v>
      </c>
      <c r="G991" s="10">
        <v>10</v>
      </c>
      <c r="H991" s="7">
        <v>0</v>
      </c>
      <c r="I991" s="67">
        <v>424</v>
      </c>
      <c r="J991" s="67">
        <v>478</v>
      </c>
      <c r="K991" s="119" t="s">
        <v>95</v>
      </c>
      <c r="L991" s="7">
        <v>300</v>
      </c>
      <c r="M991" s="7">
        <v>1</v>
      </c>
      <c r="N991" s="7" t="s">
        <v>611</v>
      </c>
      <c r="O991" s="7">
        <v>2003</v>
      </c>
      <c r="P991" s="7">
        <v>2004</v>
      </c>
      <c r="Q991" s="70">
        <v>600</v>
      </c>
      <c r="R991" s="7">
        <v>5</v>
      </c>
      <c r="S991" s="7">
        <v>0</v>
      </c>
      <c r="T991" s="77">
        <v>1385</v>
      </c>
      <c r="U991" s="77">
        <v>1648</v>
      </c>
      <c r="V991" s="119" t="s">
        <v>95</v>
      </c>
      <c r="W991" s="7">
        <v>84</v>
      </c>
      <c r="X991" s="7">
        <v>1</v>
      </c>
      <c r="Y991" s="7" t="s">
        <v>267</v>
      </c>
      <c r="Z991" s="7">
        <v>1999</v>
      </c>
      <c r="AA991" s="7">
        <v>2000</v>
      </c>
      <c r="AB991" s="70">
        <v>350</v>
      </c>
      <c r="AC991" s="7">
        <v>5</v>
      </c>
      <c r="AD991" s="7">
        <v>1</v>
      </c>
      <c r="AE991" s="77">
        <v>718</v>
      </c>
      <c r="AF991" s="77">
        <v>574</v>
      </c>
      <c r="AG991" s="127">
        <f t="shared" si="15"/>
        <v>0.55572755417956654</v>
      </c>
    </row>
    <row r="992" spans="1:33" x14ac:dyDescent="0.3">
      <c r="A992" s="7">
        <v>487</v>
      </c>
      <c r="B992" s="7">
        <v>1</v>
      </c>
      <c r="C992" s="7" t="s">
        <v>289</v>
      </c>
      <c r="D992" s="68">
        <v>2007</v>
      </c>
      <c r="E992" s="73">
        <v>2008</v>
      </c>
      <c r="F992" s="66">
        <v>500</v>
      </c>
      <c r="G992" s="7">
        <v>5</v>
      </c>
      <c r="H992" s="67">
        <v>1</v>
      </c>
      <c r="I992" s="67">
        <v>428</v>
      </c>
      <c r="J992" s="77">
        <v>299</v>
      </c>
      <c r="K992" s="119" t="s">
        <v>95</v>
      </c>
      <c r="L992" s="7">
        <v>300</v>
      </c>
      <c r="M992" s="7">
        <v>1</v>
      </c>
      <c r="N992" s="7" t="s">
        <v>611</v>
      </c>
      <c r="O992" s="7">
        <v>2003</v>
      </c>
      <c r="P992" s="7">
        <v>2004</v>
      </c>
      <c r="Q992" s="70">
        <v>100</v>
      </c>
      <c r="R992" s="7">
        <v>5</v>
      </c>
      <c r="S992" s="7">
        <v>0</v>
      </c>
      <c r="T992" s="77">
        <v>1238</v>
      </c>
      <c r="U992" s="77">
        <v>1779</v>
      </c>
      <c r="V992" s="119" t="s">
        <v>95</v>
      </c>
      <c r="W992" s="7">
        <v>480</v>
      </c>
      <c r="X992" s="7">
        <v>1</v>
      </c>
      <c r="Y992" s="7" t="s">
        <v>521</v>
      </c>
      <c r="Z992" s="68">
        <v>2007</v>
      </c>
      <c r="AA992" s="73">
        <v>2008</v>
      </c>
      <c r="AB992" s="66">
        <v>650</v>
      </c>
      <c r="AC992" s="7">
        <v>10</v>
      </c>
      <c r="AD992" s="67">
        <v>1</v>
      </c>
      <c r="AE992" s="67">
        <v>844</v>
      </c>
      <c r="AF992" s="77">
        <v>675</v>
      </c>
      <c r="AG992" s="127">
        <f t="shared" si="15"/>
        <v>0.55562870309414092</v>
      </c>
    </row>
    <row r="993" spans="1:33" x14ac:dyDescent="0.3">
      <c r="A993" s="7">
        <v>487</v>
      </c>
      <c r="B993" s="7">
        <v>1</v>
      </c>
      <c r="C993" s="7" t="s">
        <v>289</v>
      </c>
      <c r="D993" s="7">
        <v>2010</v>
      </c>
      <c r="E993" s="68">
        <v>2011</v>
      </c>
      <c r="F993" s="66">
        <v>295</v>
      </c>
      <c r="G993" s="68">
        <v>5</v>
      </c>
      <c r="H993" s="67">
        <v>0</v>
      </c>
      <c r="I993" s="67">
        <v>346</v>
      </c>
      <c r="J993" s="67">
        <v>436</v>
      </c>
      <c r="K993" s="119" t="s">
        <v>95</v>
      </c>
      <c r="L993" s="7">
        <v>309</v>
      </c>
      <c r="M993" s="7">
        <v>1</v>
      </c>
      <c r="N993" s="7" t="s">
        <v>378</v>
      </c>
      <c r="O993" s="7">
        <v>2003</v>
      </c>
      <c r="P993" s="7">
        <v>2004</v>
      </c>
      <c r="Q993" s="70">
        <v>375</v>
      </c>
      <c r="R993" s="7">
        <v>3</v>
      </c>
      <c r="S993" s="7">
        <v>0</v>
      </c>
      <c r="T993" s="77">
        <v>1017</v>
      </c>
      <c r="U993" s="77">
        <v>2454</v>
      </c>
      <c r="V993" s="119" t="s">
        <v>95</v>
      </c>
      <c r="W993" s="7">
        <v>317</v>
      </c>
      <c r="X993" s="7">
        <v>1</v>
      </c>
      <c r="Y993" s="7" t="s">
        <v>452</v>
      </c>
      <c r="Z993" s="7">
        <v>1997</v>
      </c>
      <c r="AA993" s="7">
        <v>1998</v>
      </c>
      <c r="AB993" s="70">
        <v>315</v>
      </c>
      <c r="AC993" s="7">
        <v>10</v>
      </c>
      <c r="AD993" s="7">
        <v>1</v>
      </c>
      <c r="AE993" s="77">
        <v>520</v>
      </c>
      <c r="AF993" s="77">
        <v>416</v>
      </c>
      <c r="AG993" s="127">
        <f t="shared" si="15"/>
        <v>0.55555555555555558</v>
      </c>
    </row>
    <row r="994" spans="1:33" x14ac:dyDescent="0.3">
      <c r="A994" s="7">
        <v>487</v>
      </c>
      <c r="B994" s="7">
        <v>1</v>
      </c>
      <c r="C994" s="7" t="s">
        <v>289</v>
      </c>
      <c r="D994" s="7">
        <v>2011</v>
      </c>
      <c r="E994" s="7">
        <v>2012</v>
      </c>
      <c r="F994" s="7">
        <v>450</v>
      </c>
      <c r="G994" s="7">
        <v>6</v>
      </c>
      <c r="H994" s="7">
        <v>1</v>
      </c>
      <c r="I994" s="77">
        <v>316</v>
      </c>
      <c r="J994" s="77">
        <v>287</v>
      </c>
      <c r="K994" s="119" t="s">
        <v>95</v>
      </c>
      <c r="L994" s="7">
        <v>330</v>
      </c>
      <c r="M994" s="7">
        <v>1</v>
      </c>
      <c r="N994" s="7" t="s">
        <v>551</v>
      </c>
      <c r="O994" s="7">
        <v>2003</v>
      </c>
      <c r="P994" s="7">
        <v>2004</v>
      </c>
      <c r="Q994" s="70">
        <v>500</v>
      </c>
      <c r="R994" s="7">
        <v>10</v>
      </c>
      <c r="S994" s="7">
        <v>1</v>
      </c>
      <c r="T994" s="77">
        <v>251</v>
      </c>
      <c r="U994" s="77">
        <v>118</v>
      </c>
      <c r="V994" s="119" t="s">
        <v>95</v>
      </c>
      <c r="W994" s="7">
        <v>622</v>
      </c>
      <c r="X994" s="7">
        <v>1</v>
      </c>
      <c r="Y994" s="7" t="s">
        <v>431</v>
      </c>
      <c r="Z994" s="7">
        <v>2002</v>
      </c>
      <c r="AA994" s="7">
        <v>2003</v>
      </c>
      <c r="AB994" s="70">
        <v>601.65</v>
      </c>
      <c r="AC994" s="7">
        <v>10</v>
      </c>
      <c r="AD994" s="7">
        <v>1</v>
      </c>
      <c r="AE994" s="77">
        <v>19642</v>
      </c>
      <c r="AF994" s="77">
        <v>15715</v>
      </c>
      <c r="AG994" s="127">
        <f t="shared" si="15"/>
        <v>0.55553355771134427</v>
      </c>
    </row>
    <row r="995" spans="1:33" x14ac:dyDescent="0.3">
      <c r="A995" s="7">
        <v>487</v>
      </c>
      <c r="B995" s="7">
        <v>1</v>
      </c>
      <c r="C995" s="7" t="s">
        <v>732</v>
      </c>
      <c r="D995" s="7">
        <v>2017</v>
      </c>
      <c r="E995" s="7">
        <v>2018</v>
      </c>
      <c r="F995" s="7">
        <v>206.54</v>
      </c>
      <c r="G995" s="7">
        <v>10</v>
      </c>
      <c r="H995" s="7">
        <v>1</v>
      </c>
      <c r="I995" s="77">
        <v>178</v>
      </c>
      <c r="J995" s="77">
        <v>52</v>
      </c>
      <c r="K995" s="119" t="s">
        <v>95</v>
      </c>
      <c r="L995" s="7">
        <v>333</v>
      </c>
      <c r="M995" s="7">
        <v>1</v>
      </c>
      <c r="N995" s="7" t="s">
        <v>278</v>
      </c>
      <c r="O995" s="7">
        <v>2003</v>
      </c>
      <c r="P995" s="7">
        <v>2004</v>
      </c>
      <c r="Q995" s="70">
        <v>550</v>
      </c>
      <c r="R995" s="7">
        <v>5</v>
      </c>
      <c r="S995" s="7">
        <v>0</v>
      </c>
      <c r="T995" s="77">
        <v>296</v>
      </c>
      <c r="U995" s="77">
        <v>355</v>
      </c>
      <c r="V995" s="119" t="s">
        <v>95</v>
      </c>
      <c r="W995" s="7">
        <v>88</v>
      </c>
      <c r="X995" s="7">
        <v>1</v>
      </c>
      <c r="Y995" s="7" t="s">
        <v>238</v>
      </c>
      <c r="Z995" s="7">
        <v>2010</v>
      </c>
      <c r="AA995" s="68">
        <v>2012</v>
      </c>
      <c r="AB995" s="66">
        <v>453.83</v>
      </c>
      <c r="AC995" s="68">
        <v>10</v>
      </c>
      <c r="AD995" s="67">
        <v>1</v>
      </c>
      <c r="AE995" s="67">
        <v>4406</v>
      </c>
      <c r="AF995" s="67">
        <v>3530</v>
      </c>
      <c r="AG995" s="127">
        <f t="shared" si="15"/>
        <v>0.5551915322580645</v>
      </c>
    </row>
    <row r="996" spans="1:33" x14ac:dyDescent="0.3">
      <c r="A996" s="7">
        <v>492</v>
      </c>
      <c r="B996" s="7">
        <v>1</v>
      </c>
      <c r="C996" s="7" t="s">
        <v>385</v>
      </c>
      <c r="D996" s="7">
        <v>1994</v>
      </c>
      <c r="E996" s="7">
        <v>1995</v>
      </c>
      <c r="F996" s="70">
        <v>278.20999999999998</v>
      </c>
      <c r="G996" s="7">
        <v>10</v>
      </c>
      <c r="H996" s="7">
        <v>0</v>
      </c>
      <c r="I996" s="77">
        <v>5240</v>
      </c>
      <c r="J996" s="77">
        <v>5428</v>
      </c>
      <c r="K996" s="119" t="s">
        <v>95</v>
      </c>
      <c r="L996" s="7">
        <v>361</v>
      </c>
      <c r="M996" s="7">
        <v>1</v>
      </c>
      <c r="N996" s="7" t="s">
        <v>612</v>
      </c>
      <c r="O996" s="7">
        <v>2003</v>
      </c>
      <c r="P996" s="7">
        <v>2004</v>
      </c>
      <c r="Q996" s="70">
        <v>286.68</v>
      </c>
      <c r="R996" s="7">
        <v>5</v>
      </c>
      <c r="S996" s="7">
        <v>0</v>
      </c>
      <c r="T996" s="77">
        <v>1088</v>
      </c>
      <c r="U996" s="77">
        <v>1315</v>
      </c>
      <c r="V996" s="119" t="s">
        <v>95</v>
      </c>
      <c r="W996" s="7">
        <v>319</v>
      </c>
      <c r="X996" s="7">
        <v>1</v>
      </c>
      <c r="Y996" s="7" t="s">
        <v>491</v>
      </c>
      <c r="Z996" s="7">
        <v>1998</v>
      </c>
      <c r="AA996" s="7">
        <v>1999</v>
      </c>
      <c r="AB996" s="70">
        <v>309.01</v>
      </c>
      <c r="AC996" s="7">
        <v>10</v>
      </c>
      <c r="AD996" s="7">
        <v>1</v>
      </c>
      <c r="AE996" s="77">
        <v>1057</v>
      </c>
      <c r="AF996" s="77">
        <v>847</v>
      </c>
      <c r="AG996" s="127">
        <f t="shared" si="15"/>
        <v>0.55514705882352944</v>
      </c>
    </row>
    <row r="997" spans="1:33" x14ac:dyDescent="0.3">
      <c r="A997" s="7">
        <v>492</v>
      </c>
      <c r="B997" s="7">
        <v>1</v>
      </c>
      <c r="C997" s="7" t="s">
        <v>385</v>
      </c>
      <c r="D997" s="7">
        <v>1995</v>
      </c>
      <c r="E997" s="7">
        <v>1996</v>
      </c>
      <c r="F997" s="70">
        <v>269.12</v>
      </c>
      <c r="G997" s="7">
        <v>5</v>
      </c>
      <c r="H997" s="7">
        <v>1</v>
      </c>
      <c r="I997" s="77">
        <v>5415</v>
      </c>
      <c r="J997" s="77">
        <v>2407</v>
      </c>
      <c r="K997" s="119" t="s">
        <v>95</v>
      </c>
      <c r="L997" s="7">
        <v>371</v>
      </c>
      <c r="M997" s="7">
        <v>1</v>
      </c>
      <c r="N997" s="7" t="s">
        <v>225</v>
      </c>
      <c r="O997" s="7">
        <v>2003</v>
      </c>
      <c r="P997" s="7">
        <v>2004</v>
      </c>
      <c r="Q997" s="70">
        <f>1536.57-936.57</f>
        <v>599.99999999999989</v>
      </c>
      <c r="R997" s="7">
        <v>10</v>
      </c>
      <c r="S997" s="7">
        <v>1</v>
      </c>
      <c r="T997" s="77">
        <v>215</v>
      </c>
      <c r="U997" s="77">
        <v>29</v>
      </c>
      <c r="V997" s="119" t="s">
        <v>95</v>
      </c>
      <c r="W997" s="7">
        <v>391</v>
      </c>
      <c r="X997" s="7">
        <v>1</v>
      </c>
      <c r="Y997" s="7" t="s">
        <v>325</v>
      </c>
      <c r="Z997" s="7">
        <v>1994</v>
      </c>
      <c r="AA997" s="7">
        <v>1995</v>
      </c>
      <c r="AB997" s="70">
        <v>430.92</v>
      </c>
      <c r="AC997" s="7">
        <v>3</v>
      </c>
      <c r="AD997" s="7">
        <v>1</v>
      </c>
      <c r="AE997" s="77">
        <v>600</v>
      </c>
      <c r="AF997" s="77">
        <v>481</v>
      </c>
      <c r="AG997" s="127">
        <f t="shared" si="15"/>
        <v>0.55504162812210911</v>
      </c>
    </row>
    <row r="998" spans="1:33" x14ac:dyDescent="0.3">
      <c r="A998" s="7">
        <v>492</v>
      </c>
      <c r="B998" s="7">
        <v>1</v>
      </c>
      <c r="C998" s="7" t="s">
        <v>385</v>
      </c>
      <c r="D998" s="7">
        <v>1999</v>
      </c>
      <c r="E998" s="7">
        <v>2001</v>
      </c>
      <c r="F998" s="70">
        <v>347.82</v>
      </c>
      <c r="G998" s="7">
        <v>10</v>
      </c>
      <c r="H998" s="7">
        <v>1</v>
      </c>
      <c r="I998" s="77">
        <v>4250</v>
      </c>
      <c r="J998" s="77">
        <v>1639</v>
      </c>
      <c r="K998" s="119" t="s">
        <v>95</v>
      </c>
      <c r="L998" s="7">
        <v>394</v>
      </c>
      <c r="M998" s="7">
        <v>1</v>
      </c>
      <c r="N998" s="7" t="s">
        <v>613</v>
      </c>
      <c r="O998" s="7">
        <v>2003</v>
      </c>
      <c r="P998" s="7">
        <v>2004</v>
      </c>
      <c r="Q998" s="70">
        <v>405</v>
      </c>
      <c r="R998" s="7">
        <v>10</v>
      </c>
      <c r="S998" s="7">
        <v>0</v>
      </c>
      <c r="T998" s="77">
        <v>483</v>
      </c>
      <c r="U998" s="77">
        <v>1345</v>
      </c>
      <c r="V998" s="119" t="s">
        <v>95</v>
      </c>
      <c r="W998" s="7">
        <v>316</v>
      </c>
      <c r="X998" s="7">
        <v>1</v>
      </c>
      <c r="Y998" s="7" t="s">
        <v>471</v>
      </c>
      <c r="Z998" s="7">
        <v>1997</v>
      </c>
      <c r="AA998" s="7">
        <v>1998</v>
      </c>
      <c r="AB998" s="70">
        <v>50.1</v>
      </c>
      <c r="AC998" s="7">
        <v>7</v>
      </c>
      <c r="AD998" s="7">
        <v>1</v>
      </c>
      <c r="AE998" s="77">
        <v>652</v>
      </c>
      <c r="AF998" s="77">
        <v>523</v>
      </c>
      <c r="AG998" s="127">
        <f t="shared" si="15"/>
        <v>0.5548936170212766</v>
      </c>
    </row>
    <row r="999" spans="1:33" x14ac:dyDescent="0.3">
      <c r="A999" s="7">
        <v>492</v>
      </c>
      <c r="B999" s="7">
        <v>1</v>
      </c>
      <c r="C999" s="7" t="s">
        <v>385</v>
      </c>
      <c r="D999" s="7">
        <v>2001</v>
      </c>
      <c r="E999" s="7">
        <v>2002</v>
      </c>
      <c r="F999" s="70">
        <v>246.54</v>
      </c>
      <c r="G999" s="7">
        <v>10</v>
      </c>
      <c r="H999" s="7">
        <v>1</v>
      </c>
      <c r="I999" s="77">
        <v>3493</v>
      </c>
      <c r="J999" s="77">
        <v>2156</v>
      </c>
      <c r="K999" s="119" t="s">
        <v>95</v>
      </c>
      <c r="L999" s="7">
        <v>411</v>
      </c>
      <c r="M999" s="7">
        <v>1</v>
      </c>
      <c r="N999" s="7" t="s">
        <v>380</v>
      </c>
      <c r="O999" s="7">
        <v>2003</v>
      </c>
      <c r="P999" s="7">
        <v>2004</v>
      </c>
      <c r="Q999" s="70">
        <v>226.25</v>
      </c>
      <c r="R999" s="7">
        <v>5</v>
      </c>
      <c r="S999" s="7">
        <v>1</v>
      </c>
      <c r="T999" s="77">
        <v>123</v>
      </c>
      <c r="U999" s="77">
        <v>52</v>
      </c>
      <c r="V999" s="119" t="s">
        <v>95</v>
      </c>
      <c r="W999" s="7">
        <v>2168</v>
      </c>
      <c r="X999" s="7">
        <v>1</v>
      </c>
      <c r="Y999" s="7" t="s">
        <v>27</v>
      </c>
      <c r="Z999" s="68">
        <v>2009</v>
      </c>
      <c r="AA999" s="68">
        <v>2010</v>
      </c>
      <c r="AB999" s="66">
        <v>450</v>
      </c>
      <c r="AC999" s="68">
        <v>10</v>
      </c>
      <c r="AD999" s="67">
        <v>1</v>
      </c>
      <c r="AE999" s="67">
        <v>664</v>
      </c>
      <c r="AF999" s="67">
        <v>533</v>
      </c>
      <c r="AG999" s="127">
        <f t="shared" si="15"/>
        <v>0.55472013366750206</v>
      </c>
    </row>
    <row r="1000" spans="1:33" x14ac:dyDescent="0.3">
      <c r="A1000" s="7">
        <v>492</v>
      </c>
      <c r="B1000" s="7">
        <v>1</v>
      </c>
      <c r="C1000" s="7" t="s">
        <v>385</v>
      </c>
      <c r="D1000" s="7">
        <v>2003</v>
      </c>
      <c r="E1000" s="7">
        <v>2004</v>
      </c>
      <c r="F1000" s="70">
        <v>415</v>
      </c>
      <c r="G1000" s="7">
        <v>10</v>
      </c>
      <c r="H1000" s="7">
        <v>1</v>
      </c>
      <c r="I1000" s="77">
        <v>3152</v>
      </c>
      <c r="J1000" s="77">
        <v>2390</v>
      </c>
      <c r="K1000" s="119" t="s">
        <v>95</v>
      </c>
      <c r="L1000" s="7">
        <v>413</v>
      </c>
      <c r="M1000" s="7">
        <v>1</v>
      </c>
      <c r="N1000" s="7" t="s">
        <v>253</v>
      </c>
      <c r="O1000" s="7">
        <v>2003</v>
      </c>
      <c r="P1000" s="7">
        <v>2004</v>
      </c>
      <c r="Q1000" s="70">
        <v>125</v>
      </c>
      <c r="R1000" s="7">
        <v>5</v>
      </c>
      <c r="S1000" s="7">
        <v>1</v>
      </c>
      <c r="T1000" s="77">
        <v>1595</v>
      </c>
      <c r="U1000" s="77">
        <v>1131</v>
      </c>
      <c r="V1000" s="119" t="s">
        <v>95</v>
      </c>
      <c r="W1000" s="7">
        <v>547</v>
      </c>
      <c r="X1000" s="7">
        <v>1</v>
      </c>
      <c r="Y1000" s="7" t="s">
        <v>427</v>
      </c>
      <c r="Z1000" s="7">
        <v>2001</v>
      </c>
      <c r="AA1000" s="7">
        <v>2002</v>
      </c>
      <c r="AB1000" s="70">
        <v>400</v>
      </c>
      <c r="AC1000" s="7">
        <v>10</v>
      </c>
      <c r="AD1000" s="7">
        <v>1</v>
      </c>
      <c r="AE1000" s="77">
        <v>431</v>
      </c>
      <c r="AF1000" s="77">
        <v>346</v>
      </c>
      <c r="AG1000" s="127">
        <f t="shared" si="15"/>
        <v>0.55469755469755466</v>
      </c>
    </row>
    <row r="1001" spans="1:33" x14ac:dyDescent="0.3">
      <c r="A1001" s="7">
        <v>492</v>
      </c>
      <c r="B1001" s="7">
        <v>1</v>
      </c>
      <c r="C1001" s="7" t="s">
        <v>385</v>
      </c>
      <c r="D1001" s="68">
        <v>2009</v>
      </c>
      <c r="E1001" s="10">
        <v>2010</v>
      </c>
      <c r="F1001" s="66">
        <v>226.79</v>
      </c>
      <c r="G1001" s="10">
        <v>10</v>
      </c>
      <c r="H1001" s="67">
        <v>0</v>
      </c>
      <c r="I1001" s="67">
        <v>2077</v>
      </c>
      <c r="J1001" s="67">
        <v>2193</v>
      </c>
      <c r="K1001" s="119" t="s">
        <v>95</v>
      </c>
      <c r="L1001" s="7">
        <v>413</v>
      </c>
      <c r="M1001" s="7">
        <v>1</v>
      </c>
      <c r="N1001" s="7" t="s">
        <v>253</v>
      </c>
      <c r="O1001" s="7">
        <v>2003</v>
      </c>
      <c r="P1001" s="7">
        <v>2004</v>
      </c>
      <c r="Q1001" s="70">
        <v>75</v>
      </c>
      <c r="R1001" s="7">
        <v>5</v>
      </c>
      <c r="S1001" s="7">
        <v>1</v>
      </c>
      <c r="T1001" s="77">
        <v>1481</v>
      </c>
      <c r="U1001" s="77">
        <v>1238</v>
      </c>
      <c r="V1001" s="119" t="s">
        <v>95</v>
      </c>
      <c r="W1001" s="7">
        <v>659</v>
      </c>
      <c r="X1001" s="7">
        <v>1</v>
      </c>
      <c r="Y1001" s="7" t="s">
        <v>334</v>
      </c>
      <c r="Z1001" s="7">
        <v>2006</v>
      </c>
      <c r="AA1001" s="10">
        <v>2007</v>
      </c>
      <c r="AB1001" s="70">
        <v>495</v>
      </c>
      <c r="AC1001" s="10">
        <v>7</v>
      </c>
      <c r="AD1001" s="7">
        <v>1</v>
      </c>
      <c r="AE1001" s="67">
        <v>6389</v>
      </c>
      <c r="AF1001" s="71">
        <v>5132</v>
      </c>
      <c r="AG1001" s="127">
        <f t="shared" si="15"/>
        <v>0.55455255620171862</v>
      </c>
    </row>
    <row r="1002" spans="1:33" x14ac:dyDescent="0.3">
      <c r="A1002" s="7">
        <v>492</v>
      </c>
      <c r="B1002" s="7">
        <v>1</v>
      </c>
      <c r="C1002" s="7" t="s">
        <v>385</v>
      </c>
      <c r="D1002" s="7">
        <v>2010</v>
      </c>
      <c r="E1002" s="68">
        <v>2011</v>
      </c>
      <c r="F1002" s="66">
        <v>53.35</v>
      </c>
      <c r="G1002" s="68">
        <v>10</v>
      </c>
      <c r="H1002" s="67">
        <v>1</v>
      </c>
      <c r="I1002" s="67">
        <v>5736</v>
      </c>
      <c r="J1002" s="67">
        <v>2752</v>
      </c>
      <c r="K1002" s="119" t="s">
        <v>95</v>
      </c>
      <c r="L1002" s="7">
        <v>415</v>
      </c>
      <c r="M1002" s="7">
        <v>1</v>
      </c>
      <c r="N1002" s="7" t="s">
        <v>326</v>
      </c>
      <c r="O1002" s="7">
        <v>2003</v>
      </c>
      <c r="P1002" s="7">
        <v>2004</v>
      </c>
      <c r="Q1002" s="70">
        <v>615</v>
      </c>
      <c r="R1002" s="7">
        <v>5</v>
      </c>
      <c r="S1002" s="7">
        <v>1</v>
      </c>
      <c r="T1002" s="77">
        <v>160</v>
      </c>
      <c r="U1002" s="77">
        <v>49</v>
      </c>
      <c r="V1002" s="119" t="s">
        <v>95</v>
      </c>
      <c r="W1002" s="7">
        <v>2835</v>
      </c>
      <c r="X1002" s="7">
        <v>1</v>
      </c>
      <c r="Y1002" s="7" t="s">
        <v>146</v>
      </c>
      <c r="Z1002" s="7">
        <v>2011</v>
      </c>
      <c r="AA1002" s="7">
        <v>2012</v>
      </c>
      <c r="AB1002" s="70">
        <v>913.39</v>
      </c>
      <c r="AC1002" s="7">
        <v>8</v>
      </c>
      <c r="AD1002" s="7">
        <v>1</v>
      </c>
      <c r="AE1002" s="67">
        <v>1010</v>
      </c>
      <c r="AF1002" s="67">
        <v>812</v>
      </c>
      <c r="AG1002" s="127">
        <f t="shared" si="15"/>
        <v>0.55433589462129529</v>
      </c>
    </row>
    <row r="1003" spans="1:33" x14ac:dyDescent="0.3">
      <c r="A1003" s="7">
        <v>492</v>
      </c>
      <c r="B1003" s="7">
        <v>1</v>
      </c>
      <c r="C1003" s="7" t="s">
        <v>385</v>
      </c>
      <c r="D1003" s="7">
        <v>2010</v>
      </c>
      <c r="E1003" s="68">
        <v>2012</v>
      </c>
      <c r="F1003" s="66">
        <v>251.18</v>
      </c>
      <c r="G1003" s="68">
        <v>9</v>
      </c>
      <c r="H1003" s="67">
        <v>1</v>
      </c>
      <c r="I1003" s="67">
        <v>5736</v>
      </c>
      <c r="J1003" s="67">
        <v>2752</v>
      </c>
      <c r="K1003" s="119" t="s">
        <v>95</v>
      </c>
      <c r="L1003" s="7">
        <v>418</v>
      </c>
      <c r="M1003" s="7">
        <v>1</v>
      </c>
      <c r="N1003" s="7" t="s">
        <v>493</v>
      </c>
      <c r="O1003" s="7">
        <v>2003</v>
      </c>
      <c r="P1003" s="7">
        <v>2004</v>
      </c>
      <c r="Q1003" s="70">
        <v>500</v>
      </c>
      <c r="R1003" s="7">
        <v>10</v>
      </c>
      <c r="S1003" s="7">
        <v>1</v>
      </c>
      <c r="T1003" s="77">
        <v>84</v>
      </c>
      <c r="U1003" s="77">
        <v>58</v>
      </c>
      <c r="V1003" s="119" t="s">
        <v>95</v>
      </c>
      <c r="W1003" s="7">
        <v>721</v>
      </c>
      <c r="X1003" s="7">
        <v>1</v>
      </c>
      <c r="Y1003" s="7" t="s">
        <v>433</v>
      </c>
      <c r="Z1003" s="68">
        <v>2007</v>
      </c>
      <c r="AA1003" s="73">
        <v>2008</v>
      </c>
      <c r="AB1003" s="66">
        <v>757</v>
      </c>
      <c r="AC1003" s="7">
        <v>5</v>
      </c>
      <c r="AD1003" s="67">
        <v>1</v>
      </c>
      <c r="AE1003" s="67">
        <v>2413</v>
      </c>
      <c r="AF1003" s="77">
        <v>1942</v>
      </c>
      <c r="AG1003" s="127">
        <f t="shared" si="15"/>
        <v>0.55407577497129734</v>
      </c>
    </row>
    <row r="1004" spans="1:33" x14ac:dyDescent="0.3">
      <c r="A1004" s="7">
        <v>492</v>
      </c>
      <c r="B1004" s="7">
        <v>1</v>
      </c>
      <c r="C1004" s="7" t="s">
        <v>385</v>
      </c>
      <c r="D1004" s="7">
        <v>2013</v>
      </c>
      <c r="E1004" s="7">
        <v>2014</v>
      </c>
      <c r="F1004" s="7">
        <v>254.7</v>
      </c>
      <c r="G1004" s="7">
        <v>10</v>
      </c>
      <c r="H1004" s="7">
        <v>1</v>
      </c>
      <c r="I1004" s="77">
        <v>2316</v>
      </c>
      <c r="J1004" s="77">
        <v>571</v>
      </c>
      <c r="K1004" s="119" t="s">
        <v>95</v>
      </c>
      <c r="L1004" s="7">
        <v>423</v>
      </c>
      <c r="M1004" s="7">
        <v>1</v>
      </c>
      <c r="N1004" s="7" t="s">
        <v>284</v>
      </c>
      <c r="O1004" s="7">
        <v>2003</v>
      </c>
      <c r="P1004" s="7">
        <v>2004</v>
      </c>
      <c r="Q1004" s="70">
        <v>680</v>
      </c>
      <c r="R1004" s="7">
        <v>10</v>
      </c>
      <c r="S1004" s="7">
        <v>1</v>
      </c>
      <c r="T1004" s="77">
        <v>2533</v>
      </c>
      <c r="U1004" s="77">
        <v>2291</v>
      </c>
      <c r="V1004" s="119" t="s">
        <v>95</v>
      </c>
      <c r="W1004" s="7">
        <v>200</v>
      </c>
      <c r="X1004" s="7">
        <v>1</v>
      </c>
      <c r="Y1004" s="7" t="s">
        <v>717</v>
      </c>
      <c r="Z1004" s="7">
        <v>2017</v>
      </c>
      <c r="AA1004" s="7">
        <v>2018</v>
      </c>
      <c r="AB1004" s="7">
        <v>773.31</v>
      </c>
      <c r="AC1004" s="7">
        <v>10</v>
      </c>
      <c r="AD1004" s="7">
        <v>1</v>
      </c>
      <c r="AE1004" s="77">
        <v>2071</v>
      </c>
      <c r="AF1004" s="77">
        <v>1667</v>
      </c>
      <c r="AG1004" s="127">
        <f t="shared" si="15"/>
        <v>0.55403959336543607</v>
      </c>
    </row>
    <row r="1005" spans="1:33" x14ac:dyDescent="0.3">
      <c r="A1005" s="7">
        <v>495</v>
      </c>
      <c r="B1005" s="7">
        <v>1</v>
      </c>
      <c r="C1005" s="7" t="s">
        <v>522</v>
      </c>
      <c r="D1005" s="7">
        <v>2000</v>
      </c>
      <c r="E1005" s="7">
        <v>2001</v>
      </c>
      <c r="F1005" s="70">
        <v>601.47</v>
      </c>
      <c r="G1005" s="7">
        <v>10</v>
      </c>
      <c r="H1005" s="7">
        <v>1</v>
      </c>
      <c r="I1005" s="77">
        <v>607</v>
      </c>
      <c r="J1005" s="77">
        <v>300</v>
      </c>
      <c r="K1005" s="119" t="s">
        <v>95</v>
      </c>
      <c r="L1005" s="7">
        <v>424</v>
      </c>
      <c r="M1005" s="7">
        <v>1</v>
      </c>
      <c r="N1005" s="7" t="s">
        <v>503</v>
      </c>
      <c r="O1005" s="7">
        <v>2003</v>
      </c>
      <c r="P1005" s="7">
        <v>2004</v>
      </c>
      <c r="Q1005" s="70">
        <v>405</v>
      </c>
      <c r="R1005" s="7">
        <v>10</v>
      </c>
      <c r="S1005" s="7">
        <v>1</v>
      </c>
      <c r="T1005" s="77">
        <v>337</v>
      </c>
      <c r="U1005" s="77">
        <v>223</v>
      </c>
      <c r="V1005" s="119" t="s">
        <v>95</v>
      </c>
      <c r="W1005" s="7">
        <v>831</v>
      </c>
      <c r="X1005" s="7">
        <v>1</v>
      </c>
      <c r="Y1005" s="7" t="s">
        <v>354</v>
      </c>
      <c r="Z1005" s="7">
        <v>2001</v>
      </c>
      <c r="AA1005" s="7">
        <v>2002</v>
      </c>
      <c r="AB1005" s="70">
        <v>650</v>
      </c>
      <c r="AC1005" s="7">
        <v>5</v>
      </c>
      <c r="AD1005" s="7">
        <v>1</v>
      </c>
      <c r="AE1005" s="77">
        <v>6558</v>
      </c>
      <c r="AF1005" s="77">
        <v>5280</v>
      </c>
      <c r="AG1005" s="127">
        <f t="shared" si="15"/>
        <v>0.55397871262037501</v>
      </c>
    </row>
    <row r="1006" spans="1:33" x14ac:dyDescent="0.3">
      <c r="A1006" s="7">
        <v>495</v>
      </c>
      <c r="B1006" s="7">
        <v>1</v>
      </c>
      <c r="C1006" s="7" t="s">
        <v>522</v>
      </c>
      <c r="D1006" s="7">
        <v>2001</v>
      </c>
      <c r="E1006" s="7">
        <v>2002</v>
      </c>
      <c r="F1006" s="70">
        <v>265</v>
      </c>
      <c r="G1006" s="7">
        <v>9</v>
      </c>
      <c r="H1006" s="7">
        <v>1</v>
      </c>
      <c r="I1006" s="77">
        <v>303</v>
      </c>
      <c r="J1006" s="77">
        <v>179</v>
      </c>
      <c r="K1006" s="119" t="s">
        <v>95</v>
      </c>
      <c r="L1006" s="7">
        <v>424</v>
      </c>
      <c r="M1006" s="7">
        <v>1</v>
      </c>
      <c r="N1006" s="7" t="s">
        <v>503</v>
      </c>
      <c r="O1006" s="7">
        <v>2003</v>
      </c>
      <c r="P1006" s="7">
        <v>2005</v>
      </c>
      <c r="Q1006" s="70">
        <v>95</v>
      </c>
      <c r="R1006" s="7">
        <v>9</v>
      </c>
      <c r="S1006" s="7">
        <v>1</v>
      </c>
      <c r="T1006" s="77">
        <v>337</v>
      </c>
      <c r="U1006" s="77">
        <v>217</v>
      </c>
      <c r="V1006" s="119" t="s">
        <v>95</v>
      </c>
      <c r="W1006" s="7">
        <v>309</v>
      </c>
      <c r="X1006" s="7">
        <v>1</v>
      </c>
      <c r="Y1006" s="7" t="s">
        <v>378</v>
      </c>
      <c r="Z1006" s="7">
        <v>2006</v>
      </c>
      <c r="AA1006" s="10">
        <v>2007</v>
      </c>
      <c r="AB1006" s="70">
        <v>600</v>
      </c>
      <c r="AC1006" s="10">
        <v>5</v>
      </c>
      <c r="AD1006" s="7">
        <v>1</v>
      </c>
      <c r="AE1006" s="67">
        <v>3486</v>
      </c>
      <c r="AF1006" s="67">
        <v>2807</v>
      </c>
      <c r="AG1006" s="127">
        <f t="shared" si="15"/>
        <v>0.55394883203559508</v>
      </c>
    </row>
    <row r="1007" spans="1:33" x14ac:dyDescent="0.3">
      <c r="A1007" s="7">
        <v>495</v>
      </c>
      <c r="B1007" s="7">
        <v>1</v>
      </c>
      <c r="C1007" s="7" t="s">
        <v>522</v>
      </c>
      <c r="D1007" s="7">
        <v>2003</v>
      </c>
      <c r="E1007" s="7">
        <v>2004</v>
      </c>
      <c r="F1007" s="70">
        <v>400</v>
      </c>
      <c r="G1007" s="7">
        <v>10</v>
      </c>
      <c r="H1007" s="7">
        <v>1</v>
      </c>
      <c r="I1007" s="77">
        <v>257</v>
      </c>
      <c r="J1007" s="77">
        <v>252</v>
      </c>
      <c r="K1007" s="119" t="s">
        <v>95</v>
      </c>
      <c r="L1007" s="7">
        <v>477</v>
      </c>
      <c r="M1007" s="7">
        <v>1</v>
      </c>
      <c r="N1007" s="7" t="s">
        <v>424</v>
      </c>
      <c r="O1007" s="7">
        <v>2003</v>
      </c>
      <c r="P1007" s="7">
        <v>2004</v>
      </c>
      <c r="Q1007" s="70">
        <v>500</v>
      </c>
      <c r="R1007" s="7">
        <v>10</v>
      </c>
      <c r="S1007" s="7">
        <v>0</v>
      </c>
      <c r="T1007" s="77">
        <v>1032</v>
      </c>
      <c r="U1007" s="77">
        <v>1633</v>
      </c>
      <c r="V1007" s="119" t="s">
        <v>95</v>
      </c>
      <c r="W1007" s="7">
        <v>2159</v>
      </c>
      <c r="X1007" s="7">
        <v>1</v>
      </c>
      <c r="Y1007" s="7" t="s">
        <v>619</v>
      </c>
      <c r="Z1007" s="7">
        <v>2012</v>
      </c>
      <c r="AA1007" s="7">
        <v>2014</v>
      </c>
      <c r="AB1007" s="70">
        <v>250</v>
      </c>
      <c r="AC1007" s="7">
        <v>10</v>
      </c>
      <c r="AD1007" s="7">
        <v>1</v>
      </c>
      <c r="AE1007" s="67">
        <v>1106</v>
      </c>
      <c r="AF1007" s="67">
        <v>891</v>
      </c>
      <c r="AG1007" s="127">
        <f t="shared" si="15"/>
        <v>0.55383074611917882</v>
      </c>
    </row>
    <row r="1008" spans="1:33" x14ac:dyDescent="0.3">
      <c r="A1008" s="7">
        <v>495</v>
      </c>
      <c r="B1008" s="7">
        <v>1</v>
      </c>
      <c r="C1008" s="7" t="s">
        <v>522</v>
      </c>
      <c r="D1008" s="68">
        <v>2007</v>
      </c>
      <c r="E1008" s="73">
        <v>2008</v>
      </c>
      <c r="F1008" s="66">
        <v>586.99</v>
      </c>
      <c r="G1008" s="7">
        <v>10</v>
      </c>
      <c r="H1008" s="67">
        <v>0</v>
      </c>
      <c r="I1008" s="67">
        <v>281</v>
      </c>
      <c r="J1008" s="77">
        <v>391</v>
      </c>
      <c r="K1008" s="119" t="s">
        <v>95</v>
      </c>
      <c r="L1008" s="7">
        <v>482</v>
      </c>
      <c r="M1008" s="7">
        <v>1</v>
      </c>
      <c r="N1008" s="7" t="s">
        <v>384</v>
      </c>
      <c r="O1008" s="7">
        <v>2003</v>
      </c>
      <c r="P1008" s="7">
        <v>2004</v>
      </c>
      <c r="Q1008" s="70">
        <v>600</v>
      </c>
      <c r="R1008" s="7">
        <v>5</v>
      </c>
      <c r="S1008" s="7">
        <v>0</v>
      </c>
      <c r="T1008" s="77">
        <v>2446</v>
      </c>
      <c r="U1008" s="77">
        <v>2494</v>
      </c>
      <c r="V1008" s="119" t="s">
        <v>95</v>
      </c>
      <c r="W1008" s="7">
        <v>199</v>
      </c>
      <c r="X1008" s="7">
        <v>1</v>
      </c>
      <c r="Y1008" s="7" t="s">
        <v>320</v>
      </c>
      <c r="Z1008" s="7">
        <v>2002</v>
      </c>
      <c r="AA1008" s="7">
        <v>2003</v>
      </c>
      <c r="AB1008" s="70">
        <f>476.38-88.37</f>
        <v>388.01</v>
      </c>
      <c r="AC1008" s="7">
        <v>10</v>
      </c>
      <c r="AD1008" s="7">
        <v>1</v>
      </c>
      <c r="AE1008" s="77">
        <v>6224</v>
      </c>
      <c r="AF1008" s="77">
        <v>5015</v>
      </c>
      <c r="AG1008" s="127">
        <f t="shared" si="15"/>
        <v>0.55378592401459203</v>
      </c>
    </row>
    <row r="1009" spans="1:33" x14ac:dyDescent="0.3">
      <c r="A1009" s="7">
        <v>495</v>
      </c>
      <c r="B1009" s="7">
        <v>1</v>
      </c>
      <c r="C1009" s="7" t="s">
        <v>522</v>
      </c>
      <c r="D1009" s="7">
        <v>2008</v>
      </c>
      <c r="E1009" s="7">
        <v>2009</v>
      </c>
      <c r="F1009" s="70">
        <v>346.99</v>
      </c>
      <c r="G1009" s="7">
        <v>10</v>
      </c>
      <c r="H1009" s="7">
        <v>1</v>
      </c>
      <c r="I1009" s="67">
        <v>405</v>
      </c>
      <c r="J1009" s="67">
        <v>339</v>
      </c>
      <c r="K1009" s="119" t="s">
        <v>95</v>
      </c>
      <c r="L1009" s="7">
        <v>492</v>
      </c>
      <c r="M1009" s="7">
        <v>1</v>
      </c>
      <c r="N1009" s="7" t="s">
        <v>385</v>
      </c>
      <c r="O1009" s="7">
        <v>2003</v>
      </c>
      <c r="P1009" s="7">
        <v>2004</v>
      </c>
      <c r="Q1009" s="70">
        <v>415</v>
      </c>
      <c r="R1009" s="7">
        <v>10</v>
      </c>
      <c r="S1009" s="7">
        <v>1</v>
      </c>
      <c r="T1009" s="77">
        <v>3152</v>
      </c>
      <c r="U1009" s="77">
        <v>2390</v>
      </c>
      <c r="V1009" s="119" t="s">
        <v>95</v>
      </c>
      <c r="W1009" s="7">
        <v>239</v>
      </c>
      <c r="X1009" s="7">
        <v>1</v>
      </c>
      <c r="Y1009" s="7" t="s">
        <v>271</v>
      </c>
      <c r="Z1009" s="68">
        <v>2009</v>
      </c>
      <c r="AA1009" s="68">
        <v>2010</v>
      </c>
      <c r="AB1009" s="66">
        <v>100</v>
      </c>
      <c r="AC1009" s="68">
        <v>10</v>
      </c>
      <c r="AD1009" s="67">
        <v>1</v>
      </c>
      <c r="AE1009" s="67">
        <v>623</v>
      </c>
      <c r="AF1009" s="67">
        <v>502</v>
      </c>
      <c r="AG1009" s="127">
        <f t="shared" si="15"/>
        <v>0.55377777777777781</v>
      </c>
    </row>
    <row r="1010" spans="1:33" x14ac:dyDescent="0.3">
      <c r="A1010" s="7">
        <v>495</v>
      </c>
      <c r="B1010" s="7">
        <v>1</v>
      </c>
      <c r="C1010" s="7" t="s">
        <v>522</v>
      </c>
      <c r="D1010" s="7">
        <v>2008</v>
      </c>
      <c r="E1010" s="7">
        <v>2009</v>
      </c>
      <c r="F1010" s="70">
        <v>240</v>
      </c>
      <c r="G1010" s="7">
        <v>10</v>
      </c>
      <c r="H1010" s="7">
        <v>0</v>
      </c>
      <c r="I1010" s="67">
        <v>337</v>
      </c>
      <c r="J1010" s="67">
        <v>408</v>
      </c>
      <c r="K1010" s="119" t="s">
        <v>95</v>
      </c>
      <c r="L1010" s="7">
        <v>495</v>
      </c>
      <c r="M1010" s="7">
        <v>1</v>
      </c>
      <c r="N1010" s="7" t="s">
        <v>522</v>
      </c>
      <c r="O1010" s="7">
        <v>2003</v>
      </c>
      <c r="P1010" s="7">
        <v>2004</v>
      </c>
      <c r="Q1010" s="70">
        <v>400</v>
      </c>
      <c r="R1010" s="7">
        <v>10</v>
      </c>
      <c r="S1010" s="7">
        <v>1</v>
      </c>
      <c r="T1010" s="77">
        <v>257</v>
      </c>
      <c r="U1010" s="77">
        <v>252</v>
      </c>
      <c r="V1010" s="119" t="s">
        <v>95</v>
      </c>
      <c r="W1010" s="7">
        <v>299</v>
      </c>
      <c r="X1010" s="7">
        <v>1</v>
      </c>
      <c r="Y1010" s="7" t="s">
        <v>377</v>
      </c>
      <c r="Z1010" s="7">
        <v>1994</v>
      </c>
      <c r="AA1010" s="7">
        <v>1995</v>
      </c>
      <c r="AB1010" s="70">
        <v>220</v>
      </c>
      <c r="AC1010" s="7">
        <v>5</v>
      </c>
      <c r="AD1010" s="7">
        <v>1</v>
      </c>
      <c r="AE1010" s="77">
        <v>1504</v>
      </c>
      <c r="AF1010" s="77">
        <v>1212</v>
      </c>
      <c r="AG1010" s="127">
        <f t="shared" si="15"/>
        <v>0.55375552282768781</v>
      </c>
    </row>
    <row r="1011" spans="1:33" x14ac:dyDescent="0.3">
      <c r="A1011" s="7">
        <v>495</v>
      </c>
      <c r="B1011" s="7">
        <v>1</v>
      </c>
      <c r="C1011" s="7" t="s">
        <v>733</v>
      </c>
      <c r="D1011" s="7">
        <v>2017</v>
      </c>
      <c r="E1011" s="7">
        <v>2019</v>
      </c>
      <c r="F1011" s="7">
        <v>899.24</v>
      </c>
      <c r="G1011" s="7">
        <v>10</v>
      </c>
      <c r="H1011" s="7">
        <v>1</v>
      </c>
      <c r="I1011" s="77">
        <v>195</v>
      </c>
      <c r="J1011" s="77">
        <v>37</v>
      </c>
      <c r="K1011" s="119" t="s">
        <v>95</v>
      </c>
      <c r="L1011" s="7">
        <v>534</v>
      </c>
      <c r="M1011" s="7">
        <v>1</v>
      </c>
      <c r="N1011" s="7" t="s">
        <v>290</v>
      </c>
      <c r="O1011" s="7">
        <v>2003</v>
      </c>
      <c r="P1011" s="7">
        <v>2004</v>
      </c>
      <c r="Q1011" s="70">
        <v>205</v>
      </c>
      <c r="R1011" s="7">
        <v>8</v>
      </c>
      <c r="S1011" s="7">
        <v>0</v>
      </c>
      <c r="T1011" s="77">
        <v>521</v>
      </c>
      <c r="U1011" s="77">
        <v>873</v>
      </c>
      <c r="V1011" s="119" t="s">
        <v>95</v>
      </c>
      <c r="W1011" s="7">
        <v>2134</v>
      </c>
      <c r="X1011" s="7">
        <v>1</v>
      </c>
      <c r="Y1011" s="7" t="s">
        <v>404</v>
      </c>
      <c r="Z1011" s="7">
        <v>1994</v>
      </c>
      <c r="AA1011" s="7">
        <v>1995</v>
      </c>
      <c r="AB1011" s="70">
        <v>370</v>
      </c>
      <c r="AC1011" s="7">
        <v>5</v>
      </c>
      <c r="AD1011" s="7">
        <v>1</v>
      </c>
      <c r="AE1011" s="77">
        <v>1844</v>
      </c>
      <c r="AF1011" s="77">
        <v>1486</v>
      </c>
      <c r="AG1011" s="127">
        <f t="shared" si="15"/>
        <v>0.5537537537537538</v>
      </c>
    </row>
    <row r="1012" spans="1:33" x14ac:dyDescent="0.3">
      <c r="A1012" s="7">
        <v>497</v>
      </c>
      <c r="B1012" s="7">
        <v>1</v>
      </c>
      <c r="C1012" s="7" t="s">
        <v>330</v>
      </c>
      <c r="D1012" s="7">
        <v>1993</v>
      </c>
      <c r="E1012" s="7">
        <v>1994</v>
      </c>
      <c r="F1012" s="70">
        <v>430</v>
      </c>
      <c r="G1012" s="7">
        <v>4</v>
      </c>
      <c r="H1012" s="7">
        <v>1</v>
      </c>
      <c r="I1012" s="77" t="s">
        <v>763</v>
      </c>
      <c r="J1012" s="77" t="s">
        <v>763</v>
      </c>
      <c r="K1012" s="119" t="s">
        <v>95</v>
      </c>
      <c r="L1012" s="7">
        <v>561</v>
      </c>
      <c r="M1012" s="7">
        <v>1</v>
      </c>
      <c r="N1012" s="7" t="s">
        <v>389</v>
      </c>
      <c r="O1012" s="7">
        <v>2003</v>
      </c>
      <c r="P1012" s="7">
        <v>2004</v>
      </c>
      <c r="Q1012" s="70">
        <v>1750</v>
      </c>
      <c r="R1012" s="7">
        <v>7</v>
      </c>
      <c r="S1012" s="7">
        <v>1</v>
      </c>
      <c r="T1012" s="77">
        <v>172</v>
      </c>
      <c r="U1012" s="77">
        <v>59</v>
      </c>
      <c r="V1012" s="119" t="s">
        <v>95</v>
      </c>
      <c r="W1012" s="7">
        <v>100</v>
      </c>
      <c r="X1012" s="7">
        <v>1</v>
      </c>
      <c r="Y1012" s="7" t="s">
        <v>316</v>
      </c>
      <c r="Z1012" s="68">
        <v>2007</v>
      </c>
      <c r="AA1012" s="73">
        <v>2008</v>
      </c>
      <c r="AB1012" s="66">
        <v>485</v>
      </c>
      <c r="AC1012" s="7">
        <v>5</v>
      </c>
      <c r="AD1012" s="67">
        <v>1</v>
      </c>
      <c r="AE1012" s="67">
        <v>320</v>
      </c>
      <c r="AF1012" s="77">
        <v>258</v>
      </c>
      <c r="AG1012" s="127">
        <f t="shared" si="15"/>
        <v>0.55363321799307963</v>
      </c>
    </row>
    <row r="1013" spans="1:33" x14ac:dyDescent="0.3">
      <c r="A1013" s="7">
        <v>497</v>
      </c>
      <c r="B1013" s="7">
        <v>1</v>
      </c>
      <c r="C1013" s="7" t="s">
        <v>330</v>
      </c>
      <c r="D1013" s="7">
        <v>1997</v>
      </c>
      <c r="E1013" s="7">
        <v>1998</v>
      </c>
      <c r="F1013" s="70">
        <v>600</v>
      </c>
      <c r="G1013" s="7">
        <v>4</v>
      </c>
      <c r="H1013" s="7">
        <v>1</v>
      </c>
      <c r="I1013" s="77">
        <v>138</v>
      </c>
      <c r="J1013" s="77">
        <v>19</v>
      </c>
      <c r="K1013" s="119" t="s">
        <v>95</v>
      </c>
      <c r="L1013" s="7">
        <v>584</v>
      </c>
      <c r="M1013" s="7">
        <v>1</v>
      </c>
      <c r="N1013" s="7" t="s">
        <v>495</v>
      </c>
      <c r="O1013" s="7">
        <v>2003</v>
      </c>
      <c r="P1013" s="7">
        <v>2004</v>
      </c>
      <c r="Q1013" s="70">
        <v>500</v>
      </c>
      <c r="R1013" s="7">
        <v>10</v>
      </c>
      <c r="S1013" s="7">
        <v>1</v>
      </c>
      <c r="T1013" s="77">
        <v>84</v>
      </c>
      <c r="U1013" s="77">
        <v>47</v>
      </c>
      <c r="V1013" s="119" t="s">
        <v>95</v>
      </c>
      <c r="W1013" s="7">
        <v>544</v>
      </c>
      <c r="X1013" s="7">
        <v>1</v>
      </c>
      <c r="Y1013" s="7" t="s">
        <v>456</v>
      </c>
      <c r="Z1013" s="7">
        <v>1996</v>
      </c>
      <c r="AA1013" s="7">
        <v>1997</v>
      </c>
      <c r="AB1013" s="70">
        <v>269.54000000000002</v>
      </c>
      <c r="AC1013" s="7">
        <v>10</v>
      </c>
      <c r="AD1013" s="7">
        <v>1</v>
      </c>
      <c r="AE1013" s="77">
        <v>4391</v>
      </c>
      <c r="AF1013" s="77">
        <v>3546</v>
      </c>
      <c r="AG1013" s="127">
        <f t="shared" si="15"/>
        <v>0.5532316996346226</v>
      </c>
    </row>
    <row r="1014" spans="1:33" x14ac:dyDescent="0.3">
      <c r="A1014" s="7">
        <v>497</v>
      </c>
      <c r="B1014" s="7">
        <v>1</v>
      </c>
      <c r="C1014" s="7" t="s">
        <v>330</v>
      </c>
      <c r="D1014" s="7">
        <v>2001</v>
      </c>
      <c r="E1014" s="7">
        <v>2002</v>
      </c>
      <c r="F1014" s="70">
        <v>837</v>
      </c>
      <c r="G1014" s="7">
        <v>10</v>
      </c>
      <c r="H1014" s="7">
        <v>1</v>
      </c>
      <c r="I1014" s="77">
        <v>142</v>
      </c>
      <c r="J1014" s="77">
        <v>18</v>
      </c>
      <c r="K1014" s="119" t="s">
        <v>95</v>
      </c>
      <c r="L1014" s="7">
        <v>599</v>
      </c>
      <c r="M1014" s="7">
        <v>1</v>
      </c>
      <c r="N1014" s="7" t="s">
        <v>527</v>
      </c>
      <c r="O1014" s="7">
        <v>2003</v>
      </c>
      <c r="P1014" s="7">
        <v>2004</v>
      </c>
      <c r="Q1014" s="70">
        <v>1200</v>
      </c>
      <c r="R1014" s="7">
        <v>10</v>
      </c>
      <c r="S1014" s="7">
        <v>1</v>
      </c>
      <c r="T1014" s="77">
        <v>595</v>
      </c>
      <c r="U1014" s="77">
        <v>212</v>
      </c>
      <c r="V1014" s="119" t="s">
        <v>95</v>
      </c>
      <c r="W1014" s="7">
        <v>204</v>
      </c>
      <c r="X1014" s="7">
        <v>1</v>
      </c>
      <c r="Y1014" s="7" t="s">
        <v>643</v>
      </c>
      <c r="Z1014" s="7">
        <v>2005</v>
      </c>
      <c r="AA1014" s="7">
        <v>2006</v>
      </c>
      <c r="AB1014" s="70">
        <v>350</v>
      </c>
      <c r="AC1014" s="7">
        <v>10</v>
      </c>
      <c r="AD1014" s="10">
        <v>1</v>
      </c>
      <c r="AE1014" s="67">
        <v>801</v>
      </c>
      <c r="AF1014" s="67">
        <v>647</v>
      </c>
      <c r="AG1014" s="127">
        <f t="shared" si="15"/>
        <v>0.55317679558011046</v>
      </c>
    </row>
    <row r="1015" spans="1:33" x14ac:dyDescent="0.3">
      <c r="A1015" s="7">
        <v>497</v>
      </c>
      <c r="B1015" s="7">
        <v>1</v>
      </c>
      <c r="C1015" s="7" t="s">
        <v>330</v>
      </c>
      <c r="D1015" s="7">
        <v>2011</v>
      </c>
      <c r="E1015" s="7">
        <v>2012</v>
      </c>
      <c r="F1015" s="7">
        <v>840.01</v>
      </c>
      <c r="G1015" s="7">
        <v>10</v>
      </c>
      <c r="H1015" s="7">
        <v>1</v>
      </c>
      <c r="I1015" s="77">
        <v>228</v>
      </c>
      <c r="J1015" s="77">
        <v>138</v>
      </c>
      <c r="K1015" s="119" t="s">
        <v>95</v>
      </c>
      <c r="L1015" s="7">
        <v>621</v>
      </c>
      <c r="M1015" s="7">
        <v>1</v>
      </c>
      <c r="N1015" s="7" t="s">
        <v>566</v>
      </c>
      <c r="O1015" s="7">
        <v>2003</v>
      </c>
      <c r="P1015" s="7">
        <v>2004</v>
      </c>
      <c r="Q1015" s="70">
        <v>532.54</v>
      </c>
      <c r="R1015" s="7">
        <v>8</v>
      </c>
      <c r="S1015" s="7">
        <v>1</v>
      </c>
      <c r="T1015" s="77">
        <v>11114</v>
      </c>
      <c r="U1015" s="77">
        <v>7962</v>
      </c>
      <c r="V1015" s="119" t="s">
        <v>95</v>
      </c>
      <c r="W1015" s="7">
        <v>581</v>
      </c>
      <c r="X1015" s="7">
        <v>1</v>
      </c>
      <c r="Y1015" s="7" t="s">
        <v>525</v>
      </c>
      <c r="Z1015" s="7">
        <v>2000</v>
      </c>
      <c r="AA1015" s="7">
        <v>2001</v>
      </c>
      <c r="AB1015" s="70">
        <v>686.75</v>
      </c>
      <c r="AC1015" s="7">
        <v>10</v>
      </c>
      <c r="AD1015" s="7">
        <v>1</v>
      </c>
      <c r="AE1015" s="77">
        <v>697</v>
      </c>
      <c r="AF1015" s="77">
        <v>563</v>
      </c>
      <c r="AG1015" s="127">
        <f t="shared" si="15"/>
        <v>0.55317460317460321</v>
      </c>
    </row>
    <row r="1016" spans="1:33" x14ac:dyDescent="0.3">
      <c r="A1016" s="7">
        <v>499</v>
      </c>
      <c r="B1016" s="7">
        <v>1</v>
      </c>
      <c r="C1016" s="7" t="s">
        <v>256</v>
      </c>
      <c r="D1016" s="7">
        <v>1991</v>
      </c>
      <c r="E1016" s="7">
        <v>1993</v>
      </c>
      <c r="F1016" s="70">
        <v>368</v>
      </c>
      <c r="G1016" s="7">
        <v>5</v>
      </c>
      <c r="H1016" s="7">
        <v>1</v>
      </c>
      <c r="I1016" s="77" t="s">
        <v>763</v>
      </c>
      <c r="J1016" s="77" t="s">
        <v>763</v>
      </c>
      <c r="K1016" s="119" t="s">
        <v>95</v>
      </c>
      <c r="L1016" s="7">
        <v>630</v>
      </c>
      <c r="M1016" s="7">
        <v>1</v>
      </c>
      <c r="N1016" s="7" t="s">
        <v>393</v>
      </c>
      <c r="O1016" s="7">
        <v>2003</v>
      </c>
      <c r="P1016" s="7">
        <v>2004</v>
      </c>
      <c r="Q1016" s="70">
        <v>1000</v>
      </c>
      <c r="R1016" s="7">
        <v>5</v>
      </c>
      <c r="S1016" s="7">
        <v>1</v>
      </c>
      <c r="T1016" s="77">
        <v>381</v>
      </c>
      <c r="U1016" s="77">
        <v>152</v>
      </c>
      <c r="V1016" s="119" t="s">
        <v>95</v>
      </c>
      <c r="W1016" s="7">
        <v>542</v>
      </c>
      <c r="X1016" s="7">
        <v>1</v>
      </c>
      <c r="Y1016" s="7" t="s">
        <v>291</v>
      </c>
      <c r="Z1016" s="7">
        <v>2012</v>
      </c>
      <c r="AA1016" s="7">
        <v>2013</v>
      </c>
      <c r="AB1016" s="70">
        <v>400</v>
      </c>
      <c r="AC1016" s="7">
        <v>5</v>
      </c>
      <c r="AD1016" s="7">
        <v>1</v>
      </c>
      <c r="AE1016" s="67">
        <v>1462</v>
      </c>
      <c r="AF1016" s="67">
        <v>1181</v>
      </c>
      <c r="AG1016" s="127">
        <f t="shared" si="15"/>
        <v>0.55315928868709796</v>
      </c>
    </row>
    <row r="1017" spans="1:33" x14ac:dyDescent="0.3">
      <c r="A1017" s="7">
        <v>499</v>
      </c>
      <c r="B1017" s="7">
        <v>1</v>
      </c>
      <c r="C1017" s="7" t="s">
        <v>473</v>
      </c>
      <c r="D1017" s="7">
        <v>1997</v>
      </c>
      <c r="E1017" s="7">
        <v>1998</v>
      </c>
      <c r="F1017" s="70">
        <v>289.20999999999998</v>
      </c>
      <c r="G1017" s="7">
        <v>10</v>
      </c>
      <c r="H1017" s="7">
        <v>1</v>
      </c>
      <c r="I1017" s="77">
        <v>320</v>
      </c>
      <c r="J1017" s="77">
        <v>115</v>
      </c>
      <c r="K1017" s="119" t="s">
        <v>95</v>
      </c>
      <c r="L1017" s="7">
        <v>640</v>
      </c>
      <c r="M1017" s="7">
        <v>1</v>
      </c>
      <c r="N1017" s="7" t="s">
        <v>614</v>
      </c>
      <c r="O1017" s="7">
        <v>2003</v>
      </c>
      <c r="P1017" s="7">
        <v>2004</v>
      </c>
      <c r="Q1017" s="70">
        <v>500</v>
      </c>
      <c r="R1017" s="7">
        <v>10</v>
      </c>
      <c r="S1017" s="7">
        <v>1</v>
      </c>
      <c r="T1017" s="77">
        <v>426</v>
      </c>
      <c r="U1017" s="77">
        <v>256</v>
      </c>
      <c r="V1017" s="119" t="s">
        <v>95</v>
      </c>
      <c r="W1017" s="7">
        <v>505</v>
      </c>
      <c r="X1017" s="7">
        <v>1</v>
      </c>
      <c r="Y1017" s="7" t="s">
        <v>559</v>
      </c>
      <c r="Z1017" s="7">
        <v>2015</v>
      </c>
      <c r="AA1017" s="7">
        <v>2016</v>
      </c>
      <c r="AB1017" s="70">
        <v>2300</v>
      </c>
      <c r="AC1017" s="7">
        <v>10</v>
      </c>
      <c r="AD1017" s="7">
        <v>1</v>
      </c>
      <c r="AE1017" s="77">
        <v>495</v>
      </c>
      <c r="AF1017" s="77">
        <v>400</v>
      </c>
      <c r="AG1017" s="127">
        <f t="shared" si="15"/>
        <v>0.55307262569832405</v>
      </c>
    </row>
    <row r="1018" spans="1:33" x14ac:dyDescent="0.3">
      <c r="A1018" s="7">
        <v>499</v>
      </c>
      <c r="B1018" s="7">
        <v>1</v>
      </c>
      <c r="C1018" s="7" t="s">
        <v>256</v>
      </c>
      <c r="D1018" s="7">
        <v>2000</v>
      </c>
      <c r="E1018" s="7">
        <v>2001</v>
      </c>
      <c r="F1018" s="70">
        <v>400</v>
      </c>
      <c r="G1018" s="7">
        <v>10</v>
      </c>
      <c r="H1018" s="7">
        <v>1</v>
      </c>
      <c r="I1018" s="77">
        <v>409</v>
      </c>
      <c r="J1018" s="77">
        <v>401</v>
      </c>
      <c r="K1018" s="119" t="s">
        <v>95</v>
      </c>
      <c r="L1018" s="7">
        <v>656</v>
      </c>
      <c r="M1018" s="7">
        <v>1</v>
      </c>
      <c r="N1018" s="7" t="s">
        <v>229</v>
      </c>
      <c r="O1018" s="7">
        <v>2003</v>
      </c>
      <c r="P1018" s="7">
        <v>2004</v>
      </c>
      <c r="Q1018" s="70">
        <v>500</v>
      </c>
      <c r="R1018" s="7">
        <v>5</v>
      </c>
      <c r="S1018" s="7">
        <v>0</v>
      </c>
      <c r="T1018" s="77">
        <v>2404</v>
      </c>
      <c r="U1018" s="77">
        <v>2839</v>
      </c>
      <c r="V1018" s="119" t="s">
        <v>95</v>
      </c>
      <c r="W1018" s="7">
        <v>511</v>
      </c>
      <c r="X1018" s="7">
        <v>1</v>
      </c>
      <c r="Y1018" s="7" t="s">
        <v>560</v>
      </c>
      <c r="Z1018" s="68">
        <v>2009</v>
      </c>
      <c r="AA1018" s="68">
        <v>2010</v>
      </c>
      <c r="AB1018" s="66">
        <v>799.08</v>
      </c>
      <c r="AC1018" s="68">
        <v>10</v>
      </c>
      <c r="AD1018" s="67">
        <v>1</v>
      </c>
      <c r="AE1018" s="67">
        <v>308</v>
      </c>
      <c r="AF1018" s="67">
        <v>249</v>
      </c>
      <c r="AG1018" s="127">
        <f t="shared" si="15"/>
        <v>0.55296229802513464</v>
      </c>
    </row>
    <row r="1019" spans="1:33" x14ac:dyDescent="0.3">
      <c r="A1019" s="7">
        <v>499</v>
      </c>
      <c r="B1019" s="7">
        <v>1</v>
      </c>
      <c r="C1019" s="7" t="s">
        <v>473</v>
      </c>
      <c r="D1019" s="7">
        <v>2002</v>
      </c>
      <c r="E1019" s="7">
        <v>2003</v>
      </c>
      <c r="F1019" s="70">
        <v>300</v>
      </c>
      <c r="G1019" s="7">
        <v>10</v>
      </c>
      <c r="H1019" s="7">
        <v>1</v>
      </c>
      <c r="I1019" s="77">
        <v>537</v>
      </c>
      <c r="J1019" s="77">
        <v>479</v>
      </c>
      <c r="K1019" s="119" t="s">
        <v>95</v>
      </c>
      <c r="L1019" s="7">
        <v>659</v>
      </c>
      <c r="M1019" s="7">
        <v>1</v>
      </c>
      <c r="N1019" s="7" t="s">
        <v>334</v>
      </c>
      <c r="O1019" s="7">
        <v>2003</v>
      </c>
      <c r="P1019" s="7">
        <v>2004</v>
      </c>
      <c r="Q1019" s="70">
        <v>685</v>
      </c>
      <c r="R1019" s="7">
        <v>4</v>
      </c>
      <c r="S1019" s="7">
        <v>1</v>
      </c>
      <c r="T1019" s="77">
        <v>3223</v>
      </c>
      <c r="U1019" s="77">
        <v>2481</v>
      </c>
      <c r="V1019" s="119" t="s">
        <v>95</v>
      </c>
      <c r="W1019" s="7">
        <v>181</v>
      </c>
      <c r="X1019" s="7">
        <v>1</v>
      </c>
      <c r="Y1019" s="7" t="s">
        <v>470</v>
      </c>
      <c r="Z1019" s="7">
        <v>2001</v>
      </c>
      <c r="AA1019" s="7">
        <v>2002</v>
      </c>
      <c r="AB1019" s="70">
        <v>195</v>
      </c>
      <c r="AC1019" s="7">
        <v>10</v>
      </c>
      <c r="AD1019" s="7">
        <v>1</v>
      </c>
      <c r="AE1019" s="77">
        <v>3859</v>
      </c>
      <c r="AF1019" s="77">
        <v>3123</v>
      </c>
      <c r="AG1019" s="127">
        <f t="shared" si="15"/>
        <v>0.55270696075623027</v>
      </c>
    </row>
    <row r="1020" spans="1:33" x14ac:dyDescent="0.3">
      <c r="A1020" s="7">
        <v>499</v>
      </c>
      <c r="B1020" s="7">
        <v>1</v>
      </c>
      <c r="C1020" s="7" t="s">
        <v>473</v>
      </c>
      <c r="D1020" s="68">
        <v>2007</v>
      </c>
      <c r="E1020" s="73">
        <v>2008</v>
      </c>
      <c r="F1020" s="66">
        <v>743.54</v>
      </c>
      <c r="G1020" s="7">
        <v>10</v>
      </c>
      <c r="H1020" s="67">
        <v>1</v>
      </c>
      <c r="I1020" s="67">
        <v>351</v>
      </c>
      <c r="J1020" s="77">
        <v>305</v>
      </c>
      <c r="K1020" s="119" t="s">
        <v>95</v>
      </c>
      <c r="L1020" s="7">
        <v>676</v>
      </c>
      <c r="M1020" s="7">
        <v>1</v>
      </c>
      <c r="N1020" s="7" t="s">
        <v>230</v>
      </c>
      <c r="O1020" s="7">
        <v>2003</v>
      </c>
      <c r="P1020" s="7">
        <v>2004</v>
      </c>
      <c r="Q1020" s="70">
        <f>1500-1183.86</f>
        <v>316.1400000000001</v>
      </c>
      <c r="R1020" s="7">
        <v>10</v>
      </c>
      <c r="S1020" s="7">
        <v>1</v>
      </c>
      <c r="T1020" s="77">
        <v>174</v>
      </c>
      <c r="U1020" s="77">
        <v>53</v>
      </c>
      <c r="V1020" s="119" t="s">
        <v>95</v>
      </c>
      <c r="W1020" s="7">
        <v>833</v>
      </c>
      <c r="X1020" s="7">
        <v>1</v>
      </c>
      <c r="Y1020" s="7" t="s">
        <v>355</v>
      </c>
      <c r="Z1020" s="7">
        <v>1998</v>
      </c>
      <c r="AA1020" s="7">
        <v>1999</v>
      </c>
      <c r="AB1020" s="70">
        <v>100</v>
      </c>
      <c r="AC1020" s="7">
        <v>5</v>
      </c>
      <c r="AD1020" s="7">
        <v>1</v>
      </c>
      <c r="AE1020" s="77">
        <v>17347</v>
      </c>
      <c r="AF1020" s="77">
        <v>14059</v>
      </c>
      <c r="AG1020" s="127">
        <f t="shared" si="15"/>
        <v>0.55234668534674902</v>
      </c>
    </row>
    <row r="1021" spans="1:33" x14ac:dyDescent="0.3">
      <c r="A1021" s="7">
        <v>499</v>
      </c>
      <c r="B1021" s="7">
        <v>1</v>
      </c>
      <c r="C1021" s="7" t="s">
        <v>473</v>
      </c>
      <c r="D1021" s="68">
        <v>2015</v>
      </c>
      <c r="E1021" s="73">
        <v>2016</v>
      </c>
      <c r="F1021" s="66">
        <v>1578.63</v>
      </c>
      <c r="G1021" s="7">
        <v>10</v>
      </c>
      <c r="H1021" s="67">
        <v>1</v>
      </c>
      <c r="I1021" s="67">
        <v>258</v>
      </c>
      <c r="J1021" s="77">
        <v>32</v>
      </c>
      <c r="K1021" s="119" t="s">
        <v>95</v>
      </c>
      <c r="L1021" s="7">
        <v>695</v>
      </c>
      <c r="M1021" s="7">
        <v>1</v>
      </c>
      <c r="N1021" s="7" t="s">
        <v>338</v>
      </c>
      <c r="O1021" s="7">
        <v>2003</v>
      </c>
      <c r="P1021" s="7">
        <v>2004</v>
      </c>
      <c r="Q1021" s="70">
        <f>873.36-184.74</f>
        <v>688.62</v>
      </c>
      <c r="R1021" s="7">
        <v>10</v>
      </c>
      <c r="S1021" s="7">
        <v>1</v>
      </c>
      <c r="T1021" s="77">
        <v>1255</v>
      </c>
      <c r="U1021" s="77">
        <v>879</v>
      </c>
      <c r="V1021" s="119" t="s">
        <v>95</v>
      </c>
      <c r="W1021" s="7">
        <v>712</v>
      </c>
      <c r="X1021" s="7">
        <v>1</v>
      </c>
      <c r="Y1021" s="7" t="s">
        <v>258</v>
      </c>
      <c r="Z1021" s="7">
        <v>1997</v>
      </c>
      <c r="AA1021" s="7">
        <v>1998</v>
      </c>
      <c r="AB1021" s="70">
        <v>265.35000000000002</v>
      </c>
      <c r="AC1021" s="7">
        <v>5</v>
      </c>
      <c r="AD1021" s="7">
        <v>1</v>
      </c>
      <c r="AE1021" s="77">
        <v>662</v>
      </c>
      <c r="AF1021" s="77">
        <v>537</v>
      </c>
      <c r="AG1021" s="127">
        <f t="shared" si="15"/>
        <v>0.55212677231025853</v>
      </c>
    </row>
    <row r="1022" spans="1:33" x14ac:dyDescent="0.3">
      <c r="A1022" s="82">
        <v>499</v>
      </c>
      <c r="B1022" s="82">
        <v>1</v>
      </c>
      <c r="C1022" s="82" t="s">
        <v>762</v>
      </c>
      <c r="D1022" s="7">
        <v>2018</v>
      </c>
      <c r="E1022" s="82">
        <v>2019</v>
      </c>
      <c r="F1022" s="128">
        <v>495</v>
      </c>
      <c r="G1022" s="82">
        <v>10</v>
      </c>
      <c r="H1022" s="7">
        <v>1</v>
      </c>
      <c r="I1022" s="67">
        <v>460</v>
      </c>
      <c r="J1022" s="67">
        <v>458</v>
      </c>
      <c r="K1022" s="119" t="s">
        <v>95</v>
      </c>
      <c r="L1022" s="7">
        <v>695</v>
      </c>
      <c r="M1022" s="7">
        <v>1</v>
      </c>
      <c r="N1022" s="7" t="s">
        <v>338</v>
      </c>
      <c r="O1022" s="7">
        <v>2003</v>
      </c>
      <c r="P1022" s="7">
        <v>2004</v>
      </c>
      <c r="Q1022" s="70">
        <f>873.36-184.74</f>
        <v>688.62</v>
      </c>
      <c r="R1022" s="7">
        <v>10</v>
      </c>
      <c r="S1022" s="7">
        <v>0</v>
      </c>
      <c r="T1022" s="77">
        <v>745</v>
      </c>
      <c r="U1022" s="77">
        <v>868</v>
      </c>
      <c r="V1022" s="119" t="s">
        <v>95</v>
      </c>
      <c r="W1022" s="7">
        <v>2342</v>
      </c>
      <c r="X1022" s="7">
        <v>1</v>
      </c>
      <c r="Y1022" s="7" t="s">
        <v>443</v>
      </c>
      <c r="Z1022" s="7">
        <v>2006</v>
      </c>
      <c r="AA1022" s="10">
        <v>2007</v>
      </c>
      <c r="AB1022" s="70">
        <v>100</v>
      </c>
      <c r="AC1022" s="10">
        <v>5</v>
      </c>
      <c r="AD1022" s="7">
        <v>1</v>
      </c>
      <c r="AE1022" s="67">
        <v>1220</v>
      </c>
      <c r="AF1022" s="67">
        <v>990</v>
      </c>
      <c r="AG1022" s="127">
        <f t="shared" si="15"/>
        <v>0.55203619909502266</v>
      </c>
    </row>
    <row r="1023" spans="1:33" x14ac:dyDescent="0.3">
      <c r="A1023" s="7">
        <v>500</v>
      </c>
      <c r="B1023" s="7">
        <v>1</v>
      </c>
      <c r="C1023" s="7" t="s">
        <v>635</v>
      </c>
      <c r="D1023" s="7">
        <v>2004</v>
      </c>
      <c r="E1023" s="7">
        <v>2006</v>
      </c>
      <c r="F1023" s="70">
        <v>847</v>
      </c>
      <c r="G1023" s="7">
        <v>6</v>
      </c>
      <c r="H1023" s="7">
        <v>1</v>
      </c>
      <c r="I1023" s="77">
        <v>1067</v>
      </c>
      <c r="J1023" s="77">
        <v>984</v>
      </c>
      <c r="K1023" s="119" t="s">
        <v>95</v>
      </c>
      <c r="L1023" s="7">
        <v>701</v>
      </c>
      <c r="M1023" s="7">
        <v>1</v>
      </c>
      <c r="N1023" s="7" t="s">
        <v>340</v>
      </c>
      <c r="O1023" s="7">
        <v>2003</v>
      </c>
      <c r="P1023" s="7">
        <v>2004</v>
      </c>
      <c r="Q1023" s="70">
        <v>550</v>
      </c>
      <c r="R1023" s="7">
        <v>10</v>
      </c>
      <c r="S1023" s="7">
        <v>1</v>
      </c>
      <c r="T1023" s="77">
        <v>2493</v>
      </c>
      <c r="U1023" s="77">
        <v>1222</v>
      </c>
      <c r="V1023" s="119" t="s">
        <v>95</v>
      </c>
      <c r="W1023" s="7">
        <v>241</v>
      </c>
      <c r="X1023" s="7">
        <v>1</v>
      </c>
      <c r="Y1023" s="7" t="s">
        <v>272</v>
      </c>
      <c r="Z1023" s="68">
        <v>2007</v>
      </c>
      <c r="AA1023" s="73">
        <v>2008</v>
      </c>
      <c r="AB1023" s="66">
        <v>89</v>
      </c>
      <c r="AC1023" s="7">
        <v>7</v>
      </c>
      <c r="AD1023" s="67">
        <v>1</v>
      </c>
      <c r="AE1023" s="67">
        <v>4674</v>
      </c>
      <c r="AF1023" s="77">
        <v>3795</v>
      </c>
      <c r="AG1023" s="127">
        <f t="shared" si="15"/>
        <v>0.55189514700673048</v>
      </c>
    </row>
    <row r="1024" spans="1:33" x14ac:dyDescent="0.3">
      <c r="A1024" s="7">
        <v>500</v>
      </c>
      <c r="B1024" s="7">
        <v>1</v>
      </c>
      <c r="C1024" s="7" t="s">
        <v>635</v>
      </c>
      <c r="D1024" s="7">
        <v>2006</v>
      </c>
      <c r="E1024" s="10">
        <v>2007</v>
      </c>
      <c r="F1024" s="70">
        <v>450</v>
      </c>
      <c r="G1024" s="10">
        <v>4</v>
      </c>
      <c r="H1024" s="7">
        <v>0</v>
      </c>
      <c r="I1024" s="67">
        <v>823</v>
      </c>
      <c r="J1024" s="67">
        <v>885</v>
      </c>
      <c r="K1024" s="119" t="s">
        <v>95</v>
      </c>
      <c r="L1024" s="7">
        <v>709</v>
      </c>
      <c r="M1024" s="7">
        <v>1</v>
      </c>
      <c r="N1024" s="7" t="s">
        <v>344</v>
      </c>
      <c r="O1024" s="7">
        <v>2003</v>
      </c>
      <c r="P1024" s="7">
        <v>2004</v>
      </c>
      <c r="Q1024" s="70">
        <v>365.6</v>
      </c>
      <c r="R1024" s="7">
        <v>5</v>
      </c>
      <c r="S1024" s="7">
        <v>1</v>
      </c>
      <c r="T1024" s="77">
        <v>16285</v>
      </c>
      <c r="U1024" s="77">
        <v>14021</v>
      </c>
      <c r="V1024" s="119" t="s">
        <v>95</v>
      </c>
      <c r="W1024" s="7">
        <v>2358</v>
      </c>
      <c r="X1024" s="7">
        <v>1</v>
      </c>
      <c r="Y1024" s="7" t="s">
        <v>620</v>
      </c>
      <c r="Z1024" s="7">
        <v>2015</v>
      </c>
      <c r="AA1024" s="7">
        <v>2016</v>
      </c>
      <c r="AB1024" s="70">
        <v>2776</v>
      </c>
      <c r="AC1024" s="7">
        <v>5</v>
      </c>
      <c r="AD1024" s="7">
        <v>1</v>
      </c>
      <c r="AE1024" s="77">
        <v>310</v>
      </c>
      <c r="AF1024" s="77">
        <v>252</v>
      </c>
      <c r="AG1024" s="127">
        <f t="shared" si="15"/>
        <v>0.55160142348754448</v>
      </c>
    </row>
    <row r="1025" spans="1:33" x14ac:dyDescent="0.3">
      <c r="A1025" s="7">
        <v>500</v>
      </c>
      <c r="B1025" s="7">
        <v>1</v>
      </c>
      <c r="C1025" s="7" t="s">
        <v>635</v>
      </c>
      <c r="D1025" s="68">
        <v>2007</v>
      </c>
      <c r="E1025" s="73">
        <v>2008</v>
      </c>
      <c r="F1025" s="66">
        <v>593</v>
      </c>
      <c r="G1025" s="7">
        <v>10</v>
      </c>
      <c r="H1025" s="67">
        <v>1</v>
      </c>
      <c r="I1025" s="67">
        <v>703</v>
      </c>
      <c r="J1025" s="77">
        <v>466</v>
      </c>
      <c r="K1025" s="119" t="s">
        <v>95</v>
      </c>
      <c r="L1025" s="7">
        <v>721</v>
      </c>
      <c r="M1025" s="7">
        <v>1</v>
      </c>
      <c r="N1025" s="7" t="s">
        <v>615</v>
      </c>
      <c r="O1025" s="7">
        <v>2003</v>
      </c>
      <c r="P1025" s="7">
        <v>2004</v>
      </c>
      <c r="Q1025" s="70">
        <v>453</v>
      </c>
      <c r="R1025" s="7">
        <v>4</v>
      </c>
      <c r="S1025" s="7">
        <v>1</v>
      </c>
      <c r="T1025" s="77">
        <v>2190</v>
      </c>
      <c r="U1025" s="77">
        <v>1527</v>
      </c>
      <c r="V1025" s="119" t="s">
        <v>95</v>
      </c>
      <c r="W1025" s="7">
        <v>719</v>
      </c>
      <c r="X1025" s="7">
        <v>1</v>
      </c>
      <c r="Y1025" s="7" t="s">
        <v>231</v>
      </c>
      <c r="Z1025" s="7">
        <v>2008</v>
      </c>
      <c r="AA1025" s="7">
        <v>2009</v>
      </c>
      <c r="AB1025" s="70">
        <v>1051.22</v>
      </c>
      <c r="AC1025" s="7">
        <v>10</v>
      </c>
      <c r="AD1025" s="7">
        <v>1</v>
      </c>
      <c r="AE1025" s="67">
        <v>11551</v>
      </c>
      <c r="AF1025" s="67">
        <v>9396</v>
      </c>
      <c r="AG1025" s="127">
        <f t="shared" si="15"/>
        <v>0.55143934692318708</v>
      </c>
    </row>
    <row r="1026" spans="1:33" x14ac:dyDescent="0.3">
      <c r="A1026" s="7">
        <v>500</v>
      </c>
      <c r="B1026" s="7">
        <v>1</v>
      </c>
      <c r="C1026" s="7" t="s">
        <v>635</v>
      </c>
      <c r="D1026" s="7">
        <v>2014</v>
      </c>
      <c r="E1026" s="7">
        <v>2015</v>
      </c>
      <c r="F1026" s="7">
        <v>1628.21</v>
      </c>
      <c r="G1026" s="7">
        <v>10</v>
      </c>
      <c r="H1026" s="7">
        <v>0</v>
      </c>
      <c r="I1026" s="77">
        <v>455</v>
      </c>
      <c r="J1026" s="77">
        <v>793</v>
      </c>
      <c r="K1026" s="119" t="s">
        <v>95</v>
      </c>
      <c r="L1026" s="7">
        <v>721</v>
      </c>
      <c r="M1026" s="7">
        <v>1</v>
      </c>
      <c r="N1026" s="7" t="s">
        <v>615</v>
      </c>
      <c r="O1026" s="7">
        <v>2003</v>
      </c>
      <c r="P1026" s="7">
        <v>2004</v>
      </c>
      <c r="Q1026" s="70">
        <v>145</v>
      </c>
      <c r="R1026" s="7">
        <v>4</v>
      </c>
      <c r="S1026" s="7">
        <v>0</v>
      </c>
      <c r="T1026" s="77">
        <v>1822</v>
      </c>
      <c r="U1026" s="77">
        <v>1888</v>
      </c>
      <c r="V1026" s="119" t="s">
        <v>95</v>
      </c>
      <c r="W1026" s="7">
        <v>281</v>
      </c>
      <c r="X1026" s="7">
        <v>1</v>
      </c>
      <c r="Y1026" s="7" t="s">
        <v>546</v>
      </c>
      <c r="Z1026" s="7">
        <v>2008</v>
      </c>
      <c r="AA1026" s="7">
        <v>2009</v>
      </c>
      <c r="AB1026" s="70">
        <v>512.1</v>
      </c>
      <c r="AC1026" s="7">
        <v>7</v>
      </c>
      <c r="AD1026" s="7">
        <v>1</v>
      </c>
      <c r="AE1026" s="67">
        <v>30083</v>
      </c>
      <c r="AF1026" s="67">
        <v>24490</v>
      </c>
      <c r="AG1026" s="127">
        <f t="shared" si="15"/>
        <v>0.55124328880581974</v>
      </c>
    </row>
    <row r="1027" spans="1:33" x14ac:dyDescent="0.3">
      <c r="A1027" s="7">
        <v>500</v>
      </c>
      <c r="B1027" s="7">
        <v>1</v>
      </c>
      <c r="C1027" s="7" t="s">
        <v>635</v>
      </c>
      <c r="D1027" s="7">
        <v>2015</v>
      </c>
      <c r="E1027" s="7">
        <v>2016</v>
      </c>
      <c r="F1027" s="70">
        <v>1550</v>
      </c>
      <c r="G1027" s="7">
        <v>10</v>
      </c>
      <c r="H1027" s="7">
        <v>1</v>
      </c>
      <c r="I1027" s="67">
        <v>710</v>
      </c>
      <c r="J1027" s="67">
        <v>311</v>
      </c>
      <c r="K1027" s="119" t="s">
        <v>95</v>
      </c>
      <c r="L1027" s="7">
        <v>728</v>
      </c>
      <c r="M1027" s="7">
        <v>1</v>
      </c>
      <c r="N1027" s="7" t="s">
        <v>346</v>
      </c>
      <c r="O1027" s="7">
        <v>2003</v>
      </c>
      <c r="P1027" s="7">
        <v>2004</v>
      </c>
      <c r="Q1027" s="70">
        <v>184</v>
      </c>
      <c r="R1027" s="7">
        <v>10</v>
      </c>
      <c r="S1027" s="7">
        <v>1</v>
      </c>
      <c r="T1027" s="77">
        <v>4931</v>
      </c>
      <c r="U1027" s="77">
        <v>4512</v>
      </c>
      <c r="V1027" s="119" t="s">
        <v>95</v>
      </c>
      <c r="W1027" s="7">
        <v>748</v>
      </c>
      <c r="X1027" s="7">
        <v>1</v>
      </c>
      <c r="Y1027" s="7" t="s">
        <v>434</v>
      </c>
      <c r="Z1027" s="7">
        <v>2001</v>
      </c>
      <c r="AA1027" s="7">
        <v>2002</v>
      </c>
      <c r="AB1027" s="70">
        <v>300</v>
      </c>
      <c r="AC1027" s="7">
        <v>10</v>
      </c>
      <c r="AD1027" s="7">
        <v>1</v>
      </c>
      <c r="AE1027" s="77">
        <v>1780</v>
      </c>
      <c r="AF1027" s="77">
        <v>1450</v>
      </c>
      <c r="AG1027" s="127">
        <f t="shared" si="15"/>
        <v>0.55108359133126938</v>
      </c>
    </row>
    <row r="1028" spans="1:33" x14ac:dyDescent="0.3">
      <c r="A1028" s="7">
        <v>505</v>
      </c>
      <c r="B1028" s="7">
        <v>1</v>
      </c>
      <c r="C1028" s="7" t="s">
        <v>559</v>
      </c>
      <c r="D1028" s="7">
        <v>2001</v>
      </c>
      <c r="E1028" s="7">
        <v>2002</v>
      </c>
      <c r="F1028" s="70">
        <f>900-559</f>
        <v>341</v>
      </c>
      <c r="G1028" s="7">
        <v>10</v>
      </c>
      <c r="H1028" s="7">
        <v>1</v>
      </c>
      <c r="I1028" s="77">
        <v>627</v>
      </c>
      <c r="J1028" s="77">
        <v>313</v>
      </c>
      <c r="K1028" s="119" t="s">
        <v>95</v>
      </c>
      <c r="L1028" s="7">
        <v>728</v>
      </c>
      <c r="M1028" s="7">
        <v>1</v>
      </c>
      <c r="N1028" s="7" t="s">
        <v>346</v>
      </c>
      <c r="O1028" s="7">
        <v>2003</v>
      </c>
      <c r="P1028" s="7">
        <v>2004</v>
      </c>
      <c r="Q1028" s="70">
        <v>157</v>
      </c>
      <c r="R1028" s="7">
        <v>10</v>
      </c>
      <c r="S1028" s="7">
        <v>0</v>
      </c>
      <c r="T1028" s="77">
        <v>4711</v>
      </c>
      <c r="U1028" s="77">
        <v>4716</v>
      </c>
      <c r="V1028" s="119" t="s">
        <v>95</v>
      </c>
      <c r="W1028" s="82">
        <v>832</v>
      </c>
      <c r="X1028" s="82">
        <v>1</v>
      </c>
      <c r="Y1028" s="82" t="s">
        <v>137</v>
      </c>
      <c r="Z1028" s="7">
        <v>2018</v>
      </c>
      <c r="AA1028" s="82">
        <v>2019</v>
      </c>
      <c r="AB1028" s="128">
        <v>1020</v>
      </c>
      <c r="AC1028" s="82">
        <v>10</v>
      </c>
      <c r="AD1028" s="7">
        <v>1</v>
      </c>
      <c r="AE1028" s="67">
        <v>4315</v>
      </c>
      <c r="AF1028" s="67">
        <v>3516</v>
      </c>
      <c r="AG1028" s="127">
        <f t="shared" ref="AG1028:AG1091" si="16">AE1028/(AE1028+AF1028)</f>
        <v>0.55101519601583449</v>
      </c>
    </row>
    <row r="1029" spans="1:33" x14ac:dyDescent="0.3">
      <c r="A1029" s="7">
        <v>505</v>
      </c>
      <c r="B1029" s="7">
        <v>1</v>
      </c>
      <c r="C1029" s="7" t="s">
        <v>559</v>
      </c>
      <c r="D1029" s="7">
        <v>2004</v>
      </c>
      <c r="E1029" s="7">
        <v>2005</v>
      </c>
      <c r="F1029" s="70">
        <v>1000</v>
      </c>
      <c r="G1029" s="7">
        <v>10</v>
      </c>
      <c r="H1029" s="7">
        <v>1</v>
      </c>
      <c r="I1029" s="77">
        <v>701</v>
      </c>
      <c r="J1029" s="77">
        <v>654</v>
      </c>
      <c r="K1029" s="119" t="s">
        <v>95</v>
      </c>
      <c r="L1029" s="7">
        <v>742</v>
      </c>
      <c r="M1029" s="7">
        <v>1</v>
      </c>
      <c r="N1029" s="7" t="s">
        <v>348</v>
      </c>
      <c r="O1029" s="7">
        <v>2003</v>
      </c>
      <c r="P1029" s="7">
        <v>2004</v>
      </c>
      <c r="Q1029" s="70">
        <v>210</v>
      </c>
      <c r="R1029" s="7">
        <v>4</v>
      </c>
      <c r="S1029" s="7">
        <v>1</v>
      </c>
      <c r="T1029" s="77">
        <v>9737</v>
      </c>
      <c r="U1029" s="77">
        <v>8967</v>
      </c>
      <c r="V1029" s="119" t="s">
        <v>95</v>
      </c>
      <c r="W1029" s="7">
        <v>15</v>
      </c>
      <c r="X1029" s="7">
        <v>1</v>
      </c>
      <c r="Y1029" s="7" t="s">
        <v>265</v>
      </c>
      <c r="Z1029" s="7">
        <v>2003</v>
      </c>
      <c r="AA1029" s="7">
        <v>2004</v>
      </c>
      <c r="AB1029" s="70">
        <v>109.5</v>
      </c>
      <c r="AC1029" s="7">
        <v>5</v>
      </c>
      <c r="AD1029" s="7">
        <v>1</v>
      </c>
      <c r="AE1029" s="77">
        <v>2598</v>
      </c>
      <c r="AF1029" s="77">
        <v>2117</v>
      </c>
      <c r="AG1029" s="127">
        <f t="shared" si="16"/>
        <v>0.55100742311770945</v>
      </c>
    </row>
    <row r="1030" spans="1:33" x14ac:dyDescent="0.3">
      <c r="A1030" s="7">
        <v>505</v>
      </c>
      <c r="B1030" s="7">
        <v>1</v>
      </c>
      <c r="C1030" s="7" t="s">
        <v>559</v>
      </c>
      <c r="D1030" s="7">
        <v>2015</v>
      </c>
      <c r="E1030" s="7">
        <v>2016</v>
      </c>
      <c r="F1030" s="70">
        <v>2300</v>
      </c>
      <c r="G1030" s="7">
        <v>10</v>
      </c>
      <c r="H1030" s="7">
        <v>1</v>
      </c>
      <c r="I1030" s="77">
        <v>495</v>
      </c>
      <c r="J1030" s="77">
        <v>400</v>
      </c>
      <c r="K1030" s="119" t="s">
        <v>95</v>
      </c>
      <c r="L1030" s="7">
        <v>742</v>
      </c>
      <c r="M1030" s="7">
        <v>1</v>
      </c>
      <c r="N1030" s="7" t="s">
        <v>348</v>
      </c>
      <c r="O1030" s="7">
        <v>2003</v>
      </c>
      <c r="P1030" s="7">
        <v>2004</v>
      </c>
      <c r="Q1030" s="70">
        <v>170</v>
      </c>
      <c r="R1030" s="7">
        <v>4</v>
      </c>
      <c r="S1030" s="7">
        <v>1</v>
      </c>
      <c r="T1030" s="77">
        <v>9616</v>
      </c>
      <c r="U1030" s="77">
        <v>8385</v>
      </c>
      <c r="V1030" s="119" t="s">
        <v>95</v>
      </c>
      <c r="W1030" s="7">
        <v>698</v>
      </c>
      <c r="X1030" s="7">
        <v>1</v>
      </c>
      <c r="Y1030" s="7" t="s">
        <v>457</v>
      </c>
      <c r="Z1030" s="7">
        <v>1996</v>
      </c>
      <c r="AA1030" s="7">
        <v>1997</v>
      </c>
      <c r="AB1030" s="70">
        <v>133.46</v>
      </c>
      <c r="AC1030" s="7">
        <v>10</v>
      </c>
      <c r="AD1030" s="7">
        <v>1</v>
      </c>
      <c r="AE1030" s="77">
        <v>254</v>
      </c>
      <c r="AF1030" s="77">
        <v>207</v>
      </c>
      <c r="AG1030" s="127">
        <f t="shared" si="16"/>
        <v>0.55097613882863339</v>
      </c>
    </row>
    <row r="1031" spans="1:33" x14ac:dyDescent="0.3">
      <c r="A1031" s="7">
        <v>507</v>
      </c>
      <c r="B1031" s="7">
        <v>1</v>
      </c>
      <c r="C1031" s="7" t="s">
        <v>331</v>
      </c>
      <c r="D1031" s="7">
        <v>1993</v>
      </c>
      <c r="E1031" s="7">
        <v>1994</v>
      </c>
      <c r="F1031" s="70">
        <v>600</v>
      </c>
      <c r="G1031" s="7">
        <v>5</v>
      </c>
      <c r="H1031" s="7">
        <v>1</v>
      </c>
      <c r="I1031" s="77" t="s">
        <v>763</v>
      </c>
      <c r="J1031" s="77" t="s">
        <v>763</v>
      </c>
      <c r="K1031" s="119" t="s">
        <v>95</v>
      </c>
      <c r="L1031" s="7">
        <v>742</v>
      </c>
      <c r="M1031" s="7">
        <v>1</v>
      </c>
      <c r="N1031" s="7" t="s">
        <v>348</v>
      </c>
      <c r="O1031" s="7">
        <v>2003</v>
      </c>
      <c r="P1031" s="7">
        <v>2004</v>
      </c>
      <c r="Q1031" s="70">
        <v>41</v>
      </c>
      <c r="R1031" s="7">
        <v>4</v>
      </c>
      <c r="S1031" s="7">
        <v>1</v>
      </c>
      <c r="T1031" s="77">
        <v>9085</v>
      </c>
      <c r="U1031" s="77">
        <v>8833</v>
      </c>
      <c r="V1031" s="119" t="s">
        <v>95</v>
      </c>
      <c r="W1031" s="7">
        <v>2144</v>
      </c>
      <c r="X1031" s="7">
        <v>1</v>
      </c>
      <c r="Y1031" s="7" t="s">
        <v>577</v>
      </c>
      <c r="Z1031" s="7">
        <v>2010</v>
      </c>
      <c r="AA1031" s="68">
        <v>2012</v>
      </c>
      <c r="AB1031" s="66">
        <v>400.96</v>
      </c>
      <c r="AC1031" s="68">
        <v>10</v>
      </c>
      <c r="AD1031" s="67">
        <v>1</v>
      </c>
      <c r="AE1031" s="67">
        <v>5094</v>
      </c>
      <c r="AF1031" s="67">
        <v>4156</v>
      </c>
      <c r="AG1031" s="127">
        <f t="shared" si="16"/>
        <v>0.55070270270270272</v>
      </c>
    </row>
    <row r="1032" spans="1:33" x14ac:dyDescent="0.3">
      <c r="A1032" s="7">
        <v>507</v>
      </c>
      <c r="B1032" s="7">
        <v>1</v>
      </c>
      <c r="C1032" s="7" t="s">
        <v>331</v>
      </c>
      <c r="D1032" s="7">
        <v>1997</v>
      </c>
      <c r="E1032" s="7">
        <v>1999</v>
      </c>
      <c r="F1032" s="70">
        <v>600</v>
      </c>
      <c r="G1032" s="7">
        <v>5</v>
      </c>
      <c r="H1032" s="7">
        <v>1</v>
      </c>
      <c r="I1032" s="77">
        <v>405</v>
      </c>
      <c r="J1032" s="77">
        <v>89</v>
      </c>
      <c r="K1032" s="119" t="s">
        <v>95</v>
      </c>
      <c r="L1032" s="7">
        <v>742</v>
      </c>
      <c r="M1032" s="7">
        <v>1</v>
      </c>
      <c r="N1032" s="7" t="s">
        <v>348</v>
      </c>
      <c r="O1032" s="7">
        <v>2003</v>
      </c>
      <c r="P1032" s="7">
        <v>2004</v>
      </c>
      <c r="Q1032" s="70">
        <v>33</v>
      </c>
      <c r="R1032" s="7">
        <v>4</v>
      </c>
      <c r="S1032" s="7">
        <v>1</v>
      </c>
      <c r="T1032" s="77">
        <v>8988</v>
      </c>
      <c r="U1032" s="77">
        <v>8914</v>
      </c>
      <c r="V1032" s="119" t="s">
        <v>95</v>
      </c>
      <c r="W1032" s="7">
        <v>2149</v>
      </c>
      <c r="X1032" s="7">
        <v>1</v>
      </c>
      <c r="Y1032" s="7" t="s">
        <v>702</v>
      </c>
      <c r="Z1032" s="7">
        <v>2016</v>
      </c>
      <c r="AA1032" s="7">
        <v>2017</v>
      </c>
      <c r="AB1032" s="7">
        <v>213</v>
      </c>
      <c r="AC1032" s="7">
        <v>10</v>
      </c>
      <c r="AD1032" s="7">
        <v>1</v>
      </c>
      <c r="AE1032" s="77">
        <v>2848</v>
      </c>
      <c r="AF1032" s="77">
        <v>2324</v>
      </c>
      <c r="AG1032" s="127">
        <f t="shared" si="16"/>
        <v>0.55065738592420732</v>
      </c>
    </row>
    <row r="1033" spans="1:33" x14ac:dyDescent="0.3">
      <c r="A1033" s="7">
        <v>507</v>
      </c>
      <c r="B1033" s="7">
        <v>1</v>
      </c>
      <c r="C1033" s="7" t="s">
        <v>331</v>
      </c>
      <c r="D1033" s="7">
        <v>2002</v>
      </c>
      <c r="E1033" s="7">
        <v>2003</v>
      </c>
      <c r="F1033" s="70">
        <v>581.21</v>
      </c>
      <c r="G1033" s="7">
        <v>5</v>
      </c>
      <c r="H1033" s="7">
        <v>1</v>
      </c>
      <c r="I1033" s="77">
        <v>847</v>
      </c>
      <c r="J1033" s="77">
        <v>306</v>
      </c>
      <c r="K1033" s="119" t="s">
        <v>95</v>
      </c>
      <c r="L1033" s="7">
        <v>742</v>
      </c>
      <c r="M1033" s="7">
        <v>1</v>
      </c>
      <c r="N1033" s="7" t="s">
        <v>348</v>
      </c>
      <c r="O1033" s="7">
        <v>2003</v>
      </c>
      <c r="P1033" s="7">
        <v>2004</v>
      </c>
      <c r="Q1033" s="70">
        <v>25</v>
      </c>
      <c r="R1033" s="7">
        <v>4</v>
      </c>
      <c r="S1033" s="7">
        <v>0</v>
      </c>
      <c r="T1033" s="77">
        <v>8914</v>
      </c>
      <c r="U1033" s="77">
        <v>8959</v>
      </c>
      <c r="V1033" s="119" t="s">
        <v>95</v>
      </c>
      <c r="W1033" s="7">
        <v>403</v>
      </c>
      <c r="X1033" s="7">
        <v>1</v>
      </c>
      <c r="Y1033" s="7" t="s">
        <v>283</v>
      </c>
      <c r="Z1033" s="7">
        <v>2013</v>
      </c>
      <c r="AA1033" s="7">
        <v>2014</v>
      </c>
      <c r="AB1033" s="7">
        <v>471.92000000000007</v>
      </c>
      <c r="AC1033" s="7">
        <v>10</v>
      </c>
      <c r="AD1033" s="7">
        <v>1</v>
      </c>
      <c r="AE1033" s="77">
        <v>256</v>
      </c>
      <c r="AF1033" s="77">
        <v>209</v>
      </c>
      <c r="AG1033" s="127">
        <f t="shared" si="16"/>
        <v>0.55053763440860215</v>
      </c>
    </row>
    <row r="1034" spans="1:33" x14ac:dyDescent="0.3">
      <c r="A1034" s="7">
        <v>507</v>
      </c>
      <c r="B1034" s="7">
        <v>1</v>
      </c>
      <c r="C1034" s="7" t="s">
        <v>331</v>
      </c>
      <c r="D1034" s="7">
        <v>2006</v>
      </c>
      <c r="E1034" s="10">
        <v>2007</v>
      </c>
      <c r="F1034" s="70">
        <v>218.09</v>
      </c>
      <c r="G1034" s="10">
        <v>5</v>
      </c>
      <c r="H1034" s="7">
        <v>1</v>
      </c>
      <c r="I1034" s="67">
        <v>648</v>
      </c>
      <c r="J1034" s="67">
        <v>505</v>
      </c>
      <c r="K1034" s="119" t="s">
        <v>95</v>
      </c>
      <c r="L1034" s="7">
        <v>743</v>
      </c>
      <c r="M1034" s="7">
        <v>1</v>
      </c>
      <c r="N1034" s="7" t="s">
        <v>458</v>
      </c>
      <c r="O1034" s="7">
        <v>2003</v>
      </c>
      <c r="P1034" s="7">
        <v>2004</v>
      </c>
      <c r="Q1034" s="70">
        <v>650</v>
      </c>
      <c r="R1034" s="7">
        <v>6</v>
      </c>
      <c r="S1034" s="7">
        <v>1</v>
      </c>
      <c r="T1034" s="77">
        <v>1010</v>
      </c>
      <c r="U1034" s="77">
        <v>835</v>
      </c>
      <c r="V1034" s="119" t="s">
        <v>95</v>
      </c>
      <c r="W1034" s="7">
        <v>2154</v>
      </c>
      <c r="X1034" s="7">
        <v>1</v>
      </c>
      <c r="Y1034" s="7" t="s">
        <v>365</v>
      </c>
      <c r="Z1034" s="7">
        <v>2011</v>
      </c>
      <c r="AA1034" s="7">
        <v>2012</v>
      </c>
      <c r="AB1034" s="70">
        <v>364.05</v>
      </c>
      <c r="AC1034" s="7">
        <v>10</v>
      </c>
      <c r="AD1034" s="7">
        <v>1</v>
      </c>
      <c r="AE1034" s="67">
        <v>1144</v>
      </c>
      <c r="AF1034" s="67">
        <v>934</v>
      </c>
      <c r="AG1034" s="127">
        <f t="shared" si="16"/>
        <v>0.55052935514918189</v>
      </c>
    </row>
    <row r="1035" spans="1:33" x14ac:dyDescent="0.3">
      <c r="A1035" s="7">
        <v>507</v>
      </c>
      <c r="B1035" s="7">
        <v>1</v>
      </c>
      <c r="C1035" s="7" t="s">
        <v>331</v>
      </c>
      <c r="D1035" s="7">
        <v>2010</v>
      </c>
      <c r="E1035" s="68">
        <v>2011</v>
      </c>
      <c r="F1035" s="66">
        <v>600</v>
      </c>
      <c r="G1035" s="68">
        <v>5</v>
      </c>
      <c r="H1035" s="67">
        <v>0</v>
      </c>
      <c r="I1035" s="67">
        <v>490</v>
      </c>
      <c r="J1035" s="67">
        <v>620</v>
      </c>
      <c r="K1035" s="119" t="s">
        <v>95</v>
      </c>
      <c r="L1035" s="7">
        <v>745</v>
      </c>
      <c r="M1035" s="7">
        <v>1</v>
      </c>
      <c r="N1035" s="7" t="s">
        <v>476</v>
      </c>
      <c r="O1035" s="7">
        <v>2003</v>
      </c>
      <c r="P1035" s="7">
        <v>2004</v>
      </c>
      <c r="Q1035" s="70">
        <v>405</v>
      </c>
      <c r="R1035" s="7">
        <v>10</v>
      </c>
      <c r="S1035" s="7">
        <v>1</v>
      </c>
      <c r="T1035" s="77">
        <v>1383</v>
      </c>
      <c r="U1035" s="77">
        <v>1026</v>
      </c>
      <c r="V1035" s="119" t="s">
        <v>95</v>
      </c>
      <c r="W1035" s="7">
        <v>2215</v>
      </c>
      <c r="X1035" s="7">
        <v>1</v>
      </c>
      <c r="Y1035" s="7" t="s">
        <v>583</v>
      </c>
      <c r="Z1035" s="7">
        <v>2014</v>
      </c>
      <c r="AA1035" s="7">
        <v>2015</v>
      </c>
      <c r="AB1035" s="7">
        <v>1863.94</v>
      </c>
      <c r="AC1035" s="7">
        <v>10</v>
      </c>
      <c r="AD1035" s="7">
        <v>1</v>
      </c>
      <c r="AE1035" s="77">
        <v>377</v>
      </c>
      <c r="AF1035" s="77">
        <v>308</v>
      </c>
      <c r="AG1035" s="127">
        <f t="shared" si="16"/>
        <v>0.55036496350364961</v>
      </c>
    </row>
    <row r="1036" spans="1:33" x14ac:dyDescent="0.3">
      <c r="A1036" s="7">
        <v>507</v>
      </c>
      <c r="B1036" s="7">
        <v>1</v>
      </c>
      <c r="C1036" s="7" t="s">
        <v>331</v>
      </c>
      <c r="D1036" s="7">
        <v>2011</v>
      </c>
      <c r="E1036" s="7">
        <v>2012</v>
      </c>
      <c r="F1036" s="7">
        <v>800</v>
      </c>
      <c r="G1036" s="7">
        <v>5</v>
      </c>
      <c r="H1036" s="7">
        <v>1</v>
      </c>
      <c r="I1036" s="77">
        <v>549</v>
      </c>
      <c r="J1036" s="77">
        <v>145</v>
      </c>
      <c r="K1036" s="119" t="s">
        <v>95</v>
      </c>
      <c r="L1036" s="7">
        <v>775</v>
      </c>
      <c r="M1036" s="7">
        <v>1</v>
      </c>
      <c r="N1036" s="7" t="s">
        <v>459</v>
      </c>
      <c r="O1036" s="7">
        <v>2003</v>
      </c>
      <c r="P1036" s="7">
        <v>2004</v>
      </c>
      <c r="Q1036" s="70">
        <v>400</v>
      </c>
      <c r="R1036" s="7">
        <v>10</v>
      </c>
      <c r="S1036" s="7">
        <v>1</v>
      </c>
      <c r="T1036" s="77">
        <v>531</v>
      </c>
      <c r="U1036" s="77">
        <v>467</v>
      </c>
      <c r="V1036" s="119" t="s">
        <v>95</v>
      </c>
      <c r="W1036" s="7">
        <v>2134</v>
      </c>
      <c r="X1036" s="7">
        <v>1</v>
      </c>
      <c r="Y1036" s="7" t="s">
        <v>404</v>
      </c>
      <c r="Z1036" s="7">
        <v>2010</v>
      </c>
      <c r="AA1036" s="68">
        <v>2011</v>
      </c>
      <c r="AB1036" s="66">
        <v>200</v>
      </c>
      <c r="AC1036" s="68">
        <v>10</v>
      </c>
      <c r="AD1036" s="67">
        <v>1</v>
      </c>
      <c r="AE1036" s="67">
        <v>1469</v>
      </c>
      <c r="AF1036" s="67">
        <v>1201</v>
      </c>
      <c r="AG1036" s="127">
        <f t="shared" si="16"/>
        <v>0.55018726591760303</v>
      </c>
    </row>
    <row r="1037" spans="1:33" x14ac:dyDescent="0.3">
      <c r="A1037" s="7">
        <v>507</v>
      </c>
      <c r="B1037" s="7">
        <v>1</v>
      </c>
      <c r="C1037" s="7" t="s">
        <v>331</v>
      </c>
      <c r="D1037" s="7">
        <v>2011</v>
      </c>
      <c r="E1037" s="7">
        <v>2012</v>
      </c>
      <c r="F1037" s="7">
        <v>300</v>
      </c>
      <c r="G1037" s="7">
        <v>5</v>
      </c>
      <c r="H1037" s="7">
        <v>1</v>
      </c>
      <c r="I1037" s="77">
        <v>455</v>
      </c>
      <c r="J1037" s="77">
        <v>240</v>
      </c>
      <c r="K1037" s="119" t="s">
        <v>95</v>
      </c>
      <c r="L1037" s="7">
        <v>803</v>
      </c>
      <c r="M1037" s="7">
        <v>1</v>
      </c>
      <c r="N1037" s="7" t="s">
        <v>616</v>
      </c>
      <c r="O1037" s="7">
        <v>2003</v>
      </c>
      <c r="P1037" s="7">
        <v>2004</v>
      </c>
      <c r="Q1037" s="70">
        <v>600</v>
      </c>
      <c r="R1037" s="7">
        <v>10</v>
      </c>
      <c r="S1037" s="7">
        <v>1</v>
      </c>
      <c r="T1037" s="77">
        <v>439</v>
      </c>
      <c r="U1037" s="77">
        <v>156</v>
      </c>
      <c r="V1037" s="119" t="s">
        <v>95</v>
      </c>
      <c r="W1037" s="7">
        <v>2580</v>
      </c>
      <c r="X1037" s="7">
        <v>1</v>
      </c>
      <c r="Y1037" s="7" t="s">
        <v>513</v>
      </c>
      <c r="Z1037" s="7">
        <v>2005</v>
      </c>
      <c r="AA1037" s="7">
        <v>2006</v>
      </c>
      <c r="AB1037" s="70">
        <v>85.41</v>
      </c>
      <c r="AC1037" s="7">
        <v>6</v>
      </c>
      <c r="AD1037" s="10">
        <v>1</v>
      </c>
      <c r="AE1037" s="67">
        <v>379</v>
      </c>
      <c r="AF1037" s="67">
        <v>310</v>
      </c>
      <c r="AG1037" s="127">
        <f t="shared" si="16"/>
        <v>0.5500725689404935</v>
      </c>
    </row>
    <row r="1038" spans="1:33" x14ac:dyDescent="0.3">
      <c r="A1038" s="7">
        <v>507</v>
      </c>
      <c r="B1038" s="7">
        <v>1</v>
      </c>
      <c r="C1038" s="7" t="s">
        <v>331</v>
      </c>
      <c r="D1038" s="7">
        <v>2013</v>
      </c>
      <c r="E1038" s="7">
        <v>2014</v>
      </c>
      <c r="F1038" s="7">
        <v>450</v>
      </c>
      <c r="G1038" s="7">
        <v>3</v>
      </c>
      <c r="H1038" s="7">
        <v>1</v>
      </c>
      <c r="I1038" s="77">
        <v>339</v>
      </c>
      <c r="J1038" s="77">
        <v>185</v>
      </c>
      <c r="K1038" s="119" t="s">
        <v>95</v>
      </c>
      <c r="L1038" s="7">
        <v>813</v>
      </c>
      <c r="M1038" s="7">
        <v>1</v>
      </c>
      <c r="N1038" s="7" t="s">
        <v>352</v>
      </c>
      <c r="O1038" s="7">
        <v>2003</v>
      </c>
      <c r="P1038" s="7">
        <v>2004</v>
      </c>
      <c r="Q1038" s="70">
        <v>600</v>
      </c>
      <c r="R1038" s="7">
        <v>4</v>
      </c>
      <c r="S1038" s="7">
        <v>1</v>
      </c>
      <c r="T1038" s="77">
        <v>1301</v>
      </c>
      <c r="U1038" s="77">
        <v>998</v>
      </c>
      <c r="V1038" s="119" t="s">
        <v>95</v>
      </c>
      <c r="W1038" s="7">
        <v>2198</v>
      </c>
      <c r="X1038" s="7">
        <v>1</v>
      </c>
      <c r="Y1038" s="7" t="s">
        <v>462</v>
      </c>
      <c r="Z1038" s="7">
        <v>2010</v>
      </c>
      <c r="AA1038" s="10">
        <v>2011</v>
      </c>
      <c r="AB1038" s="66">
        <v>99.899999999999977</v>
      </c>
      <c r="AC1038" s="10">
        <v>10</v>
      </c>
      <c r="AD1038" s="67">
        <v>1</v>
      </c>
      <c r="AE1038" s="67">
        <v>978</v>
      </c>
      <c r="AF1038" s="67">
        <v>801</v>
      </c>
      <c r="AG1038" s="127">
        <f t="shared" si="16"/>
        <v>0.5497470489038786</v>
      </c>
    </row>
    <row r="1039" spans="1:33" x14ac:dyDescent="0.3">
      <c r="A1039" s="7">
        <v>507</v>
      </c>
      <c r="B1039" s="7">
        <v>1</v>
      </c>
      <c r="C1039" s="7" t="s">
        <v>696</v>
      </c>
      <c r="D1039" s="7">
        <v>2016</v>
      </c>
      <c r="E1039" s="7">
        <v>2017</v>
      </c>
      <c r="F1039" s="7">
        <v>1118.1099999999999</v>
      </c>
      <c r="G1039" s="7">
        <v>5</v>
      </c>
      <c r="H1039" s="7">
        <v>1</v>
      </c>
      <c r="I1039" s="77">
        <v>912</v>
      </c>
      <c r="J1039" s="77">
        <v>460</v>
      </c>
      <c r="K1039" s="119" t="s">
        <v>95</v>
      </c>
      <c r="L1039" s="7">
        <v>820</v>
      </c>
      <c r="M1039" s="7">
        <v>1</v>
      </c>
      <c r="N1039" s="7" t="s">
        <v>353</v>
      </c>
      <c r="O1039" s="7">
        <v>2003</v>
      </c>
      <c r="P1039" s="7">
        <v>2004</v>
      </c>
      <c r="Q1039" s="70">
        <v>600</v>
      </c>
      <c r="R1039" s="7">
        <v>10</v>
      </c>
      <c r="S1039" s="7">
        <v>0</v>
      </c>
      <c r="T1039" s="77">
        <v>270</v>
      </c>
      <c r="U1039" s="77">
        <v>389</v>
      </c>
      <c r="V1039" s="119" t="s">
        <v>95</v>
      </c>
      <c r="W1039" s="7">
        <v>518</v>
      </c>
      <c r="X1039" s="7">
        <v>1</v>
      </c>
      <c r="Y1039" s="7" t="s">
        <v>257</v>
      </c>
      <c r="Z1039" s="7">
        <v>2006</v>
      </c>
      <c r="AA1039" s="10">
        <v>2007</v>
      </c>
      <c r="AB1039" s="70">
        <v>1000</v>
      </c>
      <c r="AC1039" s="10">
        <v>8</v>
      </c>
      <c r="AD1039" s="7">
        <v>1</v>
      </c>
      <c r="AE1039" s="67">
        <v>2876</v>
      </c>
      <c r="AF1039" s="67">
        <v>2356</v>
      </c>
      <c r="AG1039" s="127">
        <f t="shared" si="16"/>
        <v>0.54969418960244654</v>
      </c>
    </row>
    <row r="1040" spans="1:33" x14ac:dyDescent="0.3">
      <c r="A1040" s="7">
        <v>508</v>
      </c>
      <c r="B1040" s="7">
        <v>1</v>
      </c>
      <c r="C1040" s="7" t="s">
        <v>474</v>
      </c>
      <c r="D1040" s="7">
        <v>1997</v>
      </c>
      <c r="E1040" s="7">
        <v>1998</v>
      </c>
      <c r="F1040" s="70">
        <v>285</v>
      </c>
      <c r="G1040" s="7">
        <v>10</v>
      </c>
      <c r="H1040" s="7">
        <v>1</v>
      </c>
      <c r="I1040" s="77">
        <v>2290</v>
      </c>
      <c r="J1040" s="77">
        <v>1193</v>
      </c>
      <c r="K1040" s="119" t="s">
        <v>95</v>
      </c>
      <c r="L1040" s="7">
        <v>829</v>
      </c>
      <c r="M1040" s="7">
        <v>1</v>
      </c>
      <c r="N1040" s="7" t="s">
        <v>436</v>
      </c>
      <c r="O1040" s="7">
        <v>2003</v>
      </c>
      <c r="P1040" s="7">
        <v>2004</v>
      </c>
      <c r="Q1040" s="70">
        <v>355</v>
      </c>
      <c r="R1040" s="7">
        <v>6</v>
      </c>
      <c r="S1040" s="7">
        <v>1</v>
      </c>
      <c r="T1040" s="77">
        <v>2782</v>
      </c>
      <c r="U1040" s="77">
        <v>1056</v>
      </c>
      <c r="V1040" s="119" t="s">
        <v>95</v>
      </c>
      <c r="W1040" s="7">
        <v>728</v>
      </c>
      <c r="X1040" s="7">
        <v>1</v>
      </c>
      <c r="Y1040" s="7" t="s">
        <v>346</v>
      </c>
      <c r="Z1040" s="7">
        <v>2008</v>
      </c>
      <c r="AA1040" s="7">
        <v>2009</v>
      </c>
      <c r="AB1040" s="70">
        <v>115.9</v>
      </c>
      <c r="AC1040" s="7">
        <v>10</v>
      </c>
      <c r="AD1040" s="7">
        <v>1</v>
      </c>
      <c r="AE1040" s="67">
        <v>18049</v>
      </c>
      <c r="AF1040" s="67">
        <v>14795</v>
      </c>
      <c r="AG1040" s="127">
        <f t="shared" si="16"/>
        <v>0.54953720618682256</v>
      </c>
    </row>
    <row r="1041" spans="1:33" x14ac:dyDescent="0.3">
      <c r="A1041" s="7">
        <v>508</v>
      </c>
      <c r="B1041" s="7">
        <v>1</v>
      </c>
      <c r="C1041" s="7" t="s">
        <v>474</v>
      </c>
      <c r="D1041" s="7">
        <v>2000</v>
      </c>
      <c r="E1041" s="7">
        <v>2001</v>
      </c>
      <c r="F1041" s="70">
        <v>126.62</v>
      </c>
      <c r="G1041" s="7">
        <v>7</v>
      </c>
      <c r="H1041" s="7">
        <v>1</v>
      </c>
      <c r="I1041" s="77">
        <v>3566</v>
      </c>
      <c r="J1041" s="77">
        <v>2360</v>
      </c>
      <c r="K1041" s="119" t="s">
        <v>95</v>
      </c>
      <c r="L1041" s="7">
        <v>829</v>
      </c>
      <c r="M1041" s="7">
        <v>1</v>
      </c>
      <c r="N1041" s="7" t="s">
        <v>436</v>
      </c>
      <c r="O1041" s="7">
        <v>2003</v>
      </c>
      <c r="P1041" s="7">
        <v>2004</v>
      </c>
      <c r="Q1041" s="70">
        <v>255</v>
      </c>
      <c r="R1041" s="7">
        <v>6</v>
      </c>
      <c r="S1041" s="7">
        <v>1</v>
      </c>
      <c r="T1041" s="77">
        <v>2306</v>
      </c>
      <c r="U1041" s="77">
        <v>1487</v>
      </c>
      <c r="V1041" s="119" t="s">
        <v>95</v>
      </c>
      <c r="W1041" s="7">
        <v>110</v>
      </c>
      <c r="X1041" s="7">
        <v>1</v>
      </c>
      <c r="Y1041" s="7" t="s">
        <v>240</v>
      </c>
      <c r="Z1041" s="7">
        <v>2004</v>
      </c>
      <c r="AA1041" s="7">
        <v>2005</v>
      </c>
      <c r="AB1041" s="70">
        <v>390</v>
      </c>
      <c r="AC1041" s="7">
        <v>10</v>
      </c>
      <c r="AD1041" s="7">
        <v>1</v>
      </c>
      <c r="AE1041" s="77">
        <v>4535</v>
      </c>
      <c r="AF1041" s="77">
        <v>3722</v>
      </c>
      <c r="AG1041" s="127">
        <f t="shared" si="16"/>
        <v>0.54923095555286428</v>
      </c>
    </row>
    <row r="1042" spans="1:33" x14ac:dyDescent="0.3">
      <c r="A1042" s="7">
        <v>508</v>
      </c>
      <c r="B1042" s="7">
        <v>1</v>
      </c>
      <c r="C1042" s="7" t="s">
        <v>474</v>
      </c>
      <c r="D1042" s="7">
        <v>2002</v>
      </c>
      <c r="E1042" s="7">
        <v>2003</v>
      </c>
      <c r="F1042" s="70">
        <v>300</v>
      </c>
      <c r="G1042" s="7">
        <v>10</v>
      </c>
      <c r="H1042" s="7">
        <v>1</v>
      </c>
      <c r="I1042" s="77">
        <v>3310</v>
      </c>
      <c r="J1042" s="77">
        <v>1865</v>
      </c>
      <c r="K1042" s="119" t="s">
        <v>95</v>
      </c>
      <c r="L1042" s="7">
        <v>831</v>
      </c>
      <c r="M1042" s="7">
        <v>1</v>
      </c>
      <c r="N1042" s="7" t="s">
        <v>354</v>
      </c>
      <c r="O1042" s="7">
        <v>2003</v>
      </c>
      <c r="P1042" s="7">
        <v>2004</v>
      </c>
      <c r="Q1042" s="70">
        <v>223</v>
      </c>
      <c r="R1042" s="7">
        <v>5</v>
      </c>
      <c r="S1042" s="7">
        <v>0</v>
      </c>
      <c r="T1042" s="77">
        <v>3662</v>
      </c>
      <c r="U1042" s="77">
        <v>5121</v>
      </c>
      <c r="V1042" s="119" t="s">
        <v>95</v>
      </c>
      <c r="W1042" s="7">
        <v>47</v>
      </c>
      <c r="X1042" s="7">
        <v>1</v>
      </c>
      <c r="Y1042" s="7" t="s">
        <v>236</v>
      </c>
      <c r="Z1042" s="7">
        <v>2012</v>
      </c>
      <c r="AA1042" s="7">
        <v>2013</v>
      </c>
      <c r="AB1042" s="70">
        <v>380</v>
      </c>
      <c r="AC1042" s="7">
        <v>6</v>
      </c>
      <c r="AD1042" s="7">
        <v>1</v>
      </c>
      <c r="AE1042" s="67">
        <v>6417</v>
      </c>
      <c r="AF1042" s="67">
        <v>5274</v>
      </c>
      <c r="AG1042" s="127">
        <f t="shared" si="16"/>
        <v>0.54888375673595069</v>
      </c>
    </row>
    <row r="1043" spans="1:33" x14ac:dyDescent="0.3">
      <c r="A1043" s="7">
        <v>508</v>
      </c>
      <c r="B1043" s="7">
        <v>1</v>
      </c>
      <c r="C1043" s="7" t="s">
        <v>474</v>
      </c>
      <c r="D1043" s="7">
        <v>2005</v>
      </c>
      <c r="E1043" s="7">
        <v>2006</v>
      </c>
      <c r="F1043" s="70">
        <v>315</v>
      </c>
      <c r="G1043" s="7">
        <v>10</v>
      </c>
      <c r="H1043" s="10">
        <v>1</v>
      </c>
      <c r="I1043" s="67">
        <v>1561</v>
      </c>
      <c r="J1043" s="67">
        <v>911</v>
      </c>
      <c r="K1043" s="119" t="s">
        <v>95</v>
      </c>
      <c r="L1043" s="7">
        <v>833</v>
      </c>
      <c r="M1043" s="7">
        <v>1</v>
      </c>
      <c r="N1043" s="7" t="s">
        <v>617</v>
      </c>
      <c r="O1043" s="7">
        <v>2003</v>
      </c>
      <c r="P1043" s="7">
        <v>2004</v>
      </c>
      <c r="Q1043" s="70">
        <v>164.38</v>
      </c>
      <c r="R1043" s="7">
        <v>10</v>
      </c>
      <c r="S1043" s="7">
        <v>1</v>
      </c>
      <c r="T1043" s="77">
        <v>7382</v>
      </c>
      <c r="U1043" s="77">
        <v>5193</v>
      </c>
      <c r="V1043" s="119" t="s">
        <v>95</v>
      </c>
      <c r="W1043" s="7">
        <v>277</v>
      </c>
      <c r="X1043" s="7">
        <v>1</v>
      </c>
      <c r="Y1043" s="7" t="s">
        <v>375</v>
      </c>
      <c r="Z1043" s="7">
        <v>2004</v>
      </c>
      <c r="AA1043" s="7">
        <v>2006</v>
      </c>
      <c r="AB1043" s="70">
        <v>562.97</v>
      </c>
      <c r="AC1043" s="7">
        <v>10</v>
      </c>
      <c r="AD1043" s="7">
        <v>1</v>
      </c>
      <c r="AE1043" s="77">
        <v>5721</v>
      </c>
      <c r="AF1043" s="77">
        <v>4702</v>
      </c>
      <c r="AG1043" s="127">
        <f t="shared" si="16"/>
        <v>0.54888227957401903</v>
      </c>
    </row>
    <row r="1044" spans="1:33" x14ac:dyDescent="0.3">
      <c r="A1044" s="7">
        <v>508</v>
      </c>
      <c r="B1044" s="7">
        <v>1</v>
      </c>
      <c r="C1044" s="7" t="s">
        <v>474</v>
      </c>
      <c r="D1044" s="7">
        <v>2011</v>
      </c>
      <c r="E1044" s="7">
        <v>2012</v>
      </c>
      <c r="F1044" s="7">
        <v>250.00000000000006</v>
      </c>
      <c r="G1044" s="7">
        <v>10</v>
      </c>
      <c r="H1044" s="7">
        <v>1</v>
      </c>
      <c r="I1044" s="77">
        <v>1290</v>
      </c>
      <c r="J1044" s="77">
        <v>859</v>
      </c>
      <c r="K1044" s="119" t="s">
        <v>95</v>
      </c>
      <c r="L1044" s="7">
        <v>833</v>
      </c>
      <c r="M1044" s="7">
        <v>1</v>
      </c>
      <c r="N1044" s="7" t="s">
        <v>617</v>
      </c>
      <c r="O1044" s="7">
        <v>2003</v>
      </c>
      <c r="P1044" s="7">
        <v>2005</v>
      </c>
      <c r="Q1044" s="70">
        <v>57</v>
      </c>
      <c r="R1044" s="7">
        <v>10</v>
      </c>
      <c r="S1044" s="7">
        <v>1</v>
      </c>
      <c r="T1044" s="77">
        <v>7043</v>
      </c>
      <c r="U1044" s="77">
        <v>5479</v>
      </c>
      <c r="V1044" s="119" t="s">
        <v>95</v>
      </c>
      <c r="W1044" s="7">
        <v>2172</v>
      </c>
      <c r="X1044" s="7">
        <v>1</v>
      </c>
      <c r="Y1044" s="7" t="s">
        <v>461</v>
      </c>
      <c r="Z1044" s="7">
        <v>2003</v>
      </c>
      <c r="AA1044" s="7">
        <v>2004</v>
      </c>
      <c r="AB1044" s="70">
        <v>278.95999999999998</v>
      </c>
      <c r="AC1044" s="7">
        <v>10</v>
      </c>
      <c r="AD1044" s="7">
        <v>1</v>
      </c>
      <c r="AE1044" s="77">
        <v>753</v>
      </c>
      <c r="AF1044" s="77">
        <v>619</v>
      </c>
      <c r="AG1044" s="127">
        <f t="shared" si="16"/>
        <v>0.54883381924198249</v>
      </c>
    </row>
    <row r="1045" spans="1:33" x14ac:dyDescent="0.3">
      <c r="A1045" s="7">
        <v>511</v>
      </c>
      <c r="B1045" s="7">
        <v>1</v>
      </c>
      <c r="C1045" s="7" t="s">
        <v>560</v>
      </c>
      <c r="D1045" s="7">
        <v>2001</v>
      </c>
      <c r="E1045" s="7">
        <v>2002</v>
      </c>
      <c r="F1045" s="70">
        <v>450</v>
      </c>
      <c r="G1045" s="7">
        <v>10</v>
      </c>
      <c r="H1045" s="7">
        <v>1</v>
      </c>
      <c r="I1045" s="77">
        <v>303</v>
      </c>
      <c r="J1045" s="77">
        <v>302</v>
      </c>
      <c r="K1045" s="119" t="s">
        <v>95</v>
      </c>
      <c r="L1045" s="7">
        <v>881</v>
      </c>
      <c r="M1045" s="7">
        <v>1</v>
      </c>
      <c r="N1045" s="7" t="s">
        <v>359</v>
      </c>
      <c r="O1045" s="7">
        <v>2003</v>
      </c>
      <c r="P1045" s="7">
        <v>2004</v>
      </c>
      <c r="Q1045" s="70">
        <f>873.76-636.45</f>
        <v>237.30999999999995</v>
      </c>
      <c r="R1045" s="7">
        <v>10</v>
      </c>
      <c r="S1045" s="7">
        <v>0</v>
      </c>
      <c r="T1045" s="77">
        <v>310</v>
      </c>
      <c r="U1045" s="77">
        <v>323</v>
      </c>
      <c r="V1045" s="119" t="s">
        <v>95</v>
      </c>
      <c r="W1045" s="7">
        <v>2397</v>
      </c>
      <c r="X1045" s="7">
        <v>1</v>
      </c>
      <c r="Y1045" s="7" t="s">
        <v>497</v>
      </c>
      <c r="Z1045" s="7">
        <v>2011</v>
      </c>
      <c r="AA1045" s="7">
        <v>2012</v>
      </c>
      <c r="AB1045" s="70">
        <v>150</v>
      </c>
      <c r="AC1045" s="7">
        <v>6</v>
      </c>
      <c r="AD1045" s="7">
        <v>1</v>
      </c>
      <c r="AE1045" s="67">
        <v>1260</v>
      </c>
      <c r="AF1045" s="67">
        <v>1036</v>
      </c>
      <c r="AG1045" s="127">
        <f t="shared" si="16"/>
        <v>0.54878048780487809</v>
      </c>
    </row>
    <row r="1046" spans="1:33" x14ac:dyDescent="0.3">
      <c r="A1046" s="7">
        <v>511</v>
      </c>
      <c r="B1046" s="7">
        <v>1</v>
      </c>
      <c r="C1046" s="7" t="s">
        <v>560</v>
      </c>
      <c r="D1046" s="68">
        <v>2009</v>
      </c>
      <c r="E1046" s="68">
        <v>2010</v>
      </c>
      <c r="F1046" s="66">
        <v>799.08</v>
      </c>
      <c r="G1046" s="68">
        <v>10</v>
      </c>
      <c r="H1046" s="67">
        <v>1</v>
      </c>
      <c r="I1046" s="67">
        <v>308</v>
      </c>
      <c r="J1046" s="67">
        <v>249</v>
      </c>
      <c r="K1046" s="119" t="s">
        <v>95</v>
      </c>
      <c r="L1046" s="7">
        <v>883</v>
      </c>
      <c r="M1046" s="7">
        <v>1</v>
      </c>
      <c r="N1046" s="7" t="s">
        <v>361</v>
      </c>
      <c r="O1046" s="7">
        <v>2003</v>
      </c>
      <c r="P1046" s="7">
        <v>2004</v>
      </c>
      <c r="Q1046" s="70">
        <v>592</v>
      </c>
      <c r="R1046" s="7">
        <v>10</v>
      </c>
      <c r="S1046" s="7">
        <v>0</v>
      </c>
      <c r="T1046" s="77">
        <v>584</v>
      </c>
      <c r="U1046" s="77">
        <v>942</v>
      </c>
      <c r="V1046" s="119" t="s">
        <v>95</v>
      </c>
      <c r="W1046" s="7">
        <v>837</v>
      </c>
      <c r="X1046" s="7">
        <v>1</v>
      </c>
      <c r="Y1046" s="7" t="s">
        <v>234</v>
      </c>
      <c r="Z1046" s="7">
        <v>2012</v>
      </c>
      <c r="AA1046" s="7">
        <v>2013</v>
      </c>
      <c r="AB1046" s="70">
        <v>500</v>
      </c>
      <c r="AC1046" s="7">
        <v>10</v>
      </c>
      <c r="AD1046" s="7">
        <v>1</v>
      </c>
      <c r="AE1046" s="67">
        <v>885</v>
      </c>
      <c r="AF1046" s="67">
        <v>728</v>
      </c>
      <c r="AG1046" s="127">
        <f t="shared" si="16"/>
        <v>0.54866707997520148</v>
      </c>
    </row>
    <row r="1047" spans="1:33" x14ac:dyDescent="0.3">
      <c r="A1047" s="82">
        <v>511</v>
      </c>
      <c r="B1047" s="82">
        <v>1</v>
      </c>
      <c r="C1047" s="82" t="s">
        <v>127</v>
      </c>
      <c r="D1047" s="7">
        <v>2018</v>
      </c>
      <c r="E1047" s="82">
        <v>2019</v>
      </c>
      <c r="F1047" s="128">
        <v>1200</v>
      </c>
      <c r="G1047" s="82">
        <v>10</v>
      </c>
      <c r="H1047" s="7">
        <v>0</v>
      </c>
      <c r="I1047" s="67">
        <v>341</v>
      </c>
      <c r="J1047" s="67">
        <v>518</v>
      </c>
      <c r="K1047" s="119" t="s">
        <v>95</v>
      </c>
      <c r="L1047" s="7">
        <v>885</v>
      </c>
      <c r="M1047" s="7">
        <v>1</v>
      </c>
      <c r="N1047" s="7" t="s">
        <v>362</v>
      </c>
      <c r="O1047" s="7">
        <v>2003</v>
      </c>
      <c r="P1047" s="7">
        <v>2004</v>
      </c>
      <c r="Q1047" s="70">
        <v>500</v>
      </c>
      <c r="R1047" s="7">
        <v>10</v>
      </c>
      <c r="S1047" s="7">
        <v>0</v>
      </c>
      <c r="T1047" s="77">
        <v>1329</v>
      </c>
      <c r="U1047" s="77">
        <v>1612</v>
      </c>
      <c r="V1047" s="119" t="s">
        <v>95</v>
      </c>
      <c r="W1047" s="7">
        <v>2143</v>
      </c>
      <c r="X1047" s="7">
        <v>1</v>
      </c>
      <c r="Y1047" s="7" t="s">
        <v>439</v>
      </c>
      <c r="Z1047" s="68">
        <v>2009</v>
      </c>
      <c r="AA1047" s="68">
        <v>2010</v>
      </c>
      <c r="AB1047" s="66">
        <v>1200</v>
      </c>
      <c r="AC1047" s="68">
        <v>6</v>
      </c>
      <c r="AD1047" s="67">
        <v>1</v>
      </c>
      <c r="AE1047" s="71">
        <v>988</v>
      </c>
      <c r="AF1047" s="71">
        <v>814</v>
      </c>
      <c r="AG1047" s="127">
        <f t="shared" si="16"/>
        <v>0.54827968923418424</v>
      </c>
    </row>
    <row r="1048" spans="1:33" x14ac:dyDescent="0.3">
      <c r="A1048" s="7">
        <v>513</v>
      </c>
      <c r="B1048" s="7">
        <v>1</v>
      </c>
      <c r="C1048" s="7" t="s">
        <v>561</v>
      </c>
      <c r="D1048" s="7">
        <v>2001</v>
      </c>
      <c r="E1048" s="7">
        <v>2002</v>
      </c>
      <c r="F1048" s="70">
        <v>620</v>
      </c>
      <c r="G1048" s="7">
        <v>5</v>
      </c>
      <c r="H1048" s="7">
        <v>1</v>
      </c>
      <c r="I1048" s="77">
        <v>192</v>
      </c>
      <c r="J1048" s="77">
        <v>85</v>
      </c>
      <c r="K1048" s="119" t="s">
        <v>95</v>
      </c>
      <c r="L1048" s="7">
        <v>891</v>
      </c>
      <c r="M1048" s="7">
        <v>1</v>
      </c>
      <c r="N1048" s="7" t="s">
        <v>363</v>
      </c>
      <c r="O1048" s="7">
        <v>2003</v>
      </c>
      <c r="P1048" s="7">
        <v>2004</v>
      </c>
      <c r="Q1048" s="70">
        <v>279</v>
      </c>
      <c r="R1048" s="7">
        <v>8</v>
      </c>
      <c r="S1048" s="7">
        <v>1</v>
      </c>
      <c r="T1048" s="77">
        <v>375</v>
      </c>
      <c r="U1048" s="77">
        <v>171</v>
      </c>
      <c r="V1048" s="119" t="s">
        <v>95</v>
      </c>
      <c r="W1048" s="7">
        <v>197</v>
      </c>
      <c r="X1048" s="7">
        <v>1</v>
      </c>
      <c r="Y1048" s="7" t="s">
        <v>415</v>
      </c>
      <c r="Z1048" s="7">
        <v>1995</v>
      </c>
      <c r="AA1048" s="7">
        <v>1996</v>
      </c>
      <c r="AB1048" s="70">
        <v>932</v>
      </c>
      <c r="AC1048" s="7">
        <v>6</v>
      </c>
      <c r="AD1048" s="7">
        <v>1</v>
      </c>
      <c r="AE1048" s="77">
        <v>4617</v>
      </c>
      <c r="AF1048" s="77">
        <v>3809</v>
      </c>
      <c r="AG1048" s="127">
        <f t="shared" si="16"/>
        <v>0.54794683123664845</v>
      </c>
    </row>
    <row r="1049" spans="1:33" x14ac:dyDescent="0.3">
      <c r="A1049" s="7">
        <v>513</v>
      </c>
      <c r="B1049" s="7">
        <v>1</v>
      </c>
      <c r="C1049" s="7" t="s">
        <v>561</v>
      </c>
      <c r="D1049" s="7">
        <v>2005</v>
      </c>
      <c r="E1049" s="7">
        <v>2006</v>
      </c>
      <c r="F1049" s="70">
        <v>1500</v>
      </c>
      <c r="G1049" s="7">
        <v>10</v>
      </c>
      <c r="H1049" s="10">
        <v>1</v>
      </c>
      <c r="I1049" s="67">
        <v>134</v>
      </c>
      <c r="J1049" s="67">
        <v>84</v>
      </c>
      <c r="K1049" s="119" t="s">
        <v>95</v>
      </c>
      <c r="L1049" s="7">
        <v>2125</v>
      </c>
      <c r="M1049" s="7">
        <v>1</v>
      </c>
      <c r="N1049" s="7" t="s">
        <v>364</v>
      </c>
      <c r="O1049" s="7">
        <v>2003</v>
      </c>
      <c r="P1049" s="7">
        <v>2004</v>
      </c>
      <c r="Q1049" s="70">
        <v>350</v>
      </c>
      <c r="R1049" s="7">
        <v>10</v>
      </c>
      <c r="S1049" s="7">
        <v>1</v>
      </c>
      <c r="T1049" s="77">
        <v>624</v>
      </c>
      <c r="U1049" s="77">
        <v>379</v>
      </c>
      <c r="V1049" s="119" t="s">
        <v>95</v>
      </c>
      <c r="W1049" s="7">
        <v>465</v>
      </c>
      <c r="X1049" s="7">
        <v>1</v>
      </c>
      <c r="Y1049" s="7" t="s">
        <v>455</v>
      </c>
      <c r="Z1049" s="7">
        <v>2002</v>
      </c>
      <c r="AA1049" s="7">
        <v>2003</v>
      </c>
      <c r="AB1049" s="70">
        <v>300</v>
      </c>
      <c r="AC1049" s="7">
        <v>10</v>
      </c>
      <c r="AD1049" s="7">
        <v>1</v>
      </c>
      <c r="AE1049" s="77">
        <v>2585</v>
      </c>
      <c r="AF1049" s="77">
        <v>2133</v>
      </c>
      <c r="AG1049" s="127">
        <f t="shared" si="16"/>
        <v>0.54790165324289952</v>
      </c>
    </row>
    <row r="1050" spans="1:33" x14ac:dyDescent="0.3">
      <c r="A1050" s="7">
        <v>514</v>
      </c>
      <c r="B1050" s="7">
        <v>1</v>
      </c>
      <c r="C1050" s="7" t="s">
        <v>426</v>
      </c>
      <c r="D1050" s="7">
        <v>1995</v>
      </c>
      <c r="E1050" s="7">
        <v>1996</v>
      </c>
      <c r="F1050" s="70">
        <v>372</v>
      </c>
      <c r="G1050" s="7">
        <v>5</v>
      </c>
      <c r="H1050" s="7">
        <v>1</v>
      </c>
      <c r="I1050" s="77">
        <v>353</v>
      </c>
      <c r="J1050" s="77">
        <v>146</v>
      </c>
      <c r="K1050" s="119" t="s">
        <v>95</v>
      </c>
      <c r="L1050" s="7">
        <v>2134</v>
      </c>
      <c r="M1050" s="7">
        <v>1</v>
      </c>
      <c r="N1050" s="7" t="s">
        <v>404</v>
      </c>
      <c r="O1050" s="7">
        <v>2003</v>
      </c>
      <c r="P1050" s="7">
        <v>2004</v>
      </c>
      <c r="Q1050" s="70">
        <v>300</v>
      </c>
      <c r="R1050" s="7">
        <v>10</v>
      </c>
      <c r="S1050" s="7">
        <v>1</v>
      </c>
      <c r="T1050" s="77">
        <v>1258</v>
      </c>
      <c r="U1050" s="77">
        <v>719</v>
      </c>
      <c r="V1050" s="119" t="s">
        <v>95</v>
      </c>
      <c r="W1050" s="7">
        <v>743</v>
      </c>
      <c r="X1050" s="7">
        <v>1</v>
      </c>
      <c r="Y1050" s="7" t="s">
        <v>458</v>
      </c>
      <c r="Z1050" s="7">
        <v>2003</v>
      </c>
      <c r="AA1050" s="7">
        <v>2004</v>
      </c>
      <c r="AB1050" s="70">
        <v>650</v>
      </c>
      <c r="AC1050" s="7">
        <v>6</v>
      </c>
      <c r="AD1050" s="7">
        <v>1</v>
      </c>
      <c r="AE1050" s="77">
        <v>1010</v>
      </c>
      <c r="AF1050" s="77">
        <v>835</v>
      </c>
      <c r="AG1050" s="127">
        <f t="shared" si="16"/>
        <v>0.54742547425474253</v>
      </c>
    </row>
    <row r="1051" spans="1:33" x14ac:dyDescent="0.3">
      <c r="A1051" s="7">
        <v>514</v>
      </c>
      <c r="B1051" s="7">
        <v>1</v>
      </c>
      <c r="C1051" s="7" t="s">
        <v>426</v>
      </c>
      <c r="D1051" s="7">
        <v>2000</v>
      </c>
      <c r="E1051" s="7">
        <v>2001</v>
      </c>
      <c r="F1051" s="70">
        <v>372</v>
      </c>
      <c r="G1051" s="7">
        <v>5</v>
      </c>
      <c r="H1051" s="7">
        <v>1</v>
      </c>
      <c r="I1051" s="77">
        <v>357</v>
      </c>
      <c r="J1051" s="77">
        <v>123</v>
      </c>
      <c r="K1051" s="119" t="s">
        <v>95</v>
      </c>
      <c r="L1051" s="7">
        <v>2135</v>
      </c>
      <c r="M1051" s="7">
        <v>1</v>
      </c>
      <c r="N1051" s="7" t="s">
        <v>618</v>
      </c>
      <c r="O1051" s="7">
        <v>2003</v>
      </c>
      <c r="P1051" s="7">
        <v>2004</v>
      </c>
      <c r="Q1051" s="70">
        <v>230</v>
      </c>
      <c r="R1051" s="7">
        <v>5</v>
      </c>
      <c r="S1051" s="7">
        <v>0</v>
      </c>
      <c r="T1051" s="77">
        <v>459</v>
      </c>
      <c r="U1051" s="77">
        <v>482</v>
      </c>
      <c r="V1051" s="119" t="s">
        <v>95</v>
      </c>
      <c r="W1051" s="7">
        <v>392</v>
      </c>
      <c r="X1051" s="7">
        <v>1</v>
      </c>
      <c r="Y1051" s="7" t="s">
        <v>925</v>
      </c>
      <c r="Z1051" s="7">
        <v>2001</v>
      </c>
      <c r="AA1051" s="7">
        <v>2002</v>
      </c>
      <c r="AB1051" s="70">
        <v>250</v>
      </c>
      <c r="AC1051" s="7">
        <v>10</v>
      </c>
      <c r="AD1051" s="7">
        <v>1</v>
      </c>
      <c r="AE1051" s="77">
        <v>508</v>
      </c>
      <c r="AF1051" s="77">
        <v>420</v>
      </c>
      <c r="AG1051" s="127">
        <f t="shared" si="16"/>
        <v>0.54741379310344829</v>
      </c>
    </row>
    <row r="1052" spans="1:33" x14ac:dyDescent="0.3">
      <c r="A1052" s="7">
        <v>514</v>
      </c>
      <c r="B1052" s="7">
        <v>1</v>
      </c>
      <c r="C1052" s="7" t="s">
        <v>426</v>
      </c>
      <c r="D1052" s="7">
        <v>2005</v>
      </c>
      <c r="E1052" s="7">
        <v>2006</v>
      </c>
      <c r="F1052" s="70">
        <v>573.12</v>
      </c>
      <c r="G1052" s="7">
        <v>5</v>
      </c>
      <c r="H1052" s="10">
        <v>1</v>
      </c>
      <c r="I1052" s="67">
        <v>352</v>
      </c>
      <c r="J1052" s="67">
        <v>16</v>
      </c>
      <c r="K1052" s="119" t="s">
        <v>95</v>
      </c>
      <c r="L1052" s="7">
        <v>2149</v>
      </c>
      <c r="M1052" s="7">
        <v>1</v>
      </c>
      <c r="N1052" s="7" t="s">
        <v>440</v>
      </c>
      <c r="O1052" s="7">
        <v>2003</v>
      </c>
      <c r="P1052" s="7">
        <v>2004</v>
      </c>
      <c r="Q1052" s="70">
        <v>838</v>
      </c>
      <c r="R1052" s="7">
        <v>5</v>
      </c>
      <c r="S1052" s="7">
        <v>0</v>
      </c>
      <c r="T1052" s="77">
        <v>1397</v>
      </c>
      <c r="U1052" s="77">
        <v>1430</v>
      </c>
      <c r="V1052" s="119" t="s">
        <v>95</v>
      </c>
      <c r="W1052" s="7">
        <v>11</v>
      </c>
      <c r="X1052" s="7">
        <v>1</v>
      </c>
      <c r="Y1052" s="7" t="s">
        <v>311</v>
      </c>
      <c r="Z1052" s="7">
        <v>1999</v>
      </c>
      <c r="AA1052" s="7">
        <v>2000</v>
      </c>
      <c r="AB1052" s="70">
        <v>131</v>
      </c>
      <c r="AC1052" s="7">
        <v>10</v>
      </c>
      <c r="AD1052" s="7">
        <v>1</v>
      </c>
      <c r="AE1052" s="77">
        <v>13196</v>
      </c>
      <c r="AF1052" s="77">
        <v>10912</v>
      </c>
      <c r="AG1052" s="127">
        <f t="shared" si="16"/>
        <v>0.54737016757922685</v>
      </c>
    </row>
    <row r="1053" spans="1:33" x14ac:dyDescent="0.3">
      <c r="A1053" s="7">
        <v>514</v>
      </c>
      <c r="B1053" s="7">
        <v>1</v>
      </c>
      <c r="C1053" s="7" t="s">
        <v>426</v>
      </c>
      <c r="D1053" s="7">
        <v>2008</v>
      </c>
      <c r="E1053" s="7">
        <v>2009</v>
      </c>
      <c r="F1053" s="70">
        <v>409</v>
      </c>
      <c r="G1053" s="7">
        <v>10</v>
      </c>
      <c r="H1053" s="7">
        <v>1</v>
      </c>
      <c r="I1053" s="67">
        <v>328</v>
      </c>
      <c r="J1053" s="67">
        <v>143</v>
      </c>
      <c r="K1053" s="119" t="s">
        <v>95</v>
      </c>
      <c r="L1053" s="7">
        <v>2159</v>
      </c>
      <c r="M1053" s="7">
        <v>1</v>
      </c>
      <c r="N1053" s="7" t="s">
        <v>619</v>
      </c>
      <c r="O1053" s="7">
        <v>2003</v>
      </c>
      <c r="P1053" s="7">
        <v>2004</v>
      </c>
      <c r="Q1053" s="70">
        <v>800</v>
      </c>
      <c r="R1053" s="7">
        <v>10</v>
      </c>
      <c r="S1053" s="7">
        <v>1</v>
      </c>
      <c r="T1053" s="77">
        <v>574</v>
      </c>
      <c r="U1053" s="77">
        <v>301</v>
      </c>
      <c r="V1053" s="119" t="s">
        <v>95</v>
      </c>
      <c r="W1053" s="7">
        <v>2890</v>
      </c>
      <c r="X1053" s="7">
        <v>1</v>
      </c>
      <c r="Y1053" s="7" t="s">
        <v>533</v>
      </c>
      <c r="Z1053" s="7">
        <v>2006</v>
      </c>
      <c r="AA1053" s="10">
        <v>2007</v>
      </c>
      <c r="AB1053" s="70">
        <v>400</v>
      </c>
      <c r="AC1053" s="10">
        <v>10</v>
      </c>
      <c r="AD1053" s="7">
        <v>1</v>
      </c>
      <c r="AE1053" s="67">
        <v>1007</v>
      </c>
      <c r="AF1053" s="67">
        <v>833</v>
      </c>
      <c r="AG1053" s="127">
        <f t="shared" si="16"/>
        <v>0.54728260869565215</v>
      </c>
    </row>
    <row r="1054" spans="1:33" x14ac:dyDescent="0.3">
      <c r="A1054" s="7">
        <v>514</v>
      </c>
      <c r="B1054" s="7">
        <v>1</v>
      </c>
      <c r="C1054" s="7" t="s">
        <v>426</v>
      </c>
      <c r="D1054" s="7">
        <v>2010</v>
      </c>
      <c r="E1054" s="68">
        <v>2011</v>
      </c>
      <c r="F1054" s="66">
        <v>349.99999999999989</v>
      </c>
      <c r="G1054" s="68">
        <v>10</v>
      </c>
      <c r="H1054" s="67">
        <v>1</v>
      </c>
      <c r="I1054" s="71">
        <v>253</v>
      </c>
      <c r="J1054" s="71">
        <v>132</v>
      </c>
      <c r="K1054" s="119" t="s">
        <v>95</v>
      </c>
      <c r="L1054" s="7">
        <v>2170</v>
      </c>
      <c r="M1054" s="7">
        <v>1</v>
      </c>
      <c r="N1054" s="7" t="s">
        <v>480</v>
      </c>
      <c r="O1054" s="7">
        <v>2003</v>
      </c>
      <c r="P1054" s="7">
        <v>2004</v>
      </c>
      <c r="Q1054" s="70">
        <v>794.29</v>
      </c>
      <c r="R1054" s="7">
        <v>6</v>
      </c>
      <c r="S1054" s="7">
        <v>0</v>
      </c>
      <c r="T1054" s="77">
        <v>1131</v>
      </c>
      <c r="U1054" s="77">
        <v>1167</v>
      </c>
      <c r="V1054" s="119" t="s">
        <v>95</v>
      </c>
      <c r="W1054" s="7">
        <v>279</v>
      </c>
      <c r="X1054" s="7">
        <v>1</v>
      </c>
      <c r="Y1054" s="7" t="s">
        <v>421</v>
      </c>
      <c r="Z1054" s="7">
        <v>2002</v>
      </c>
      <c r="AA1054" s="7">
        <v>2003</v>
      </c>
      <c r="AB1054" s="70">
        <v>560.1</v>
      </c>
      <c r="AC1054" s="7">
        <v>7</v>
      </c>
      <c r="AD1054" s="7">
        <v>1</v>
      </c>
      <c r="AE1054" s="77">
        <v>28002</v>
      </c>
      <c r="AF1054" s="77">
        <v>23169</v>
      </c>
      <c r="AG1054" s="127">
        <f t="shared" si="16"/>
        <v>0.5472240136014539</v>
      </c>
    </row>
    <row r="1055" spans="1:33" x14ac:dyDescent="0.3">
      <c r="A1055" s="7">
        <v>514</v>
      </c>
      <c r="B1055" s="7">
        <v>1</v>
      </c>
      <c r="C1055" s="7" t="s">
        <v>426</v>
      </c>
      <c r="D1055" s="7">
        <v>2013</v>
      </c>
      <c r="E1055" s="7">
        <v>2014</v>
      </c>
      <c r="F1055" s="7">
        <v>686.81999999999994</v>
      </c>
      <c r="G1055" s="7">
        <v>10</v>
      </c>
      <c r="H1055" s="7">
        <v>1</v>
      </c>
      <c r="I1055" s="77">
        <v>214</v>
      </c>
      <c r="J1055" s="77">
        <v>63</v>
      </c>
      <c r="K1055" s="119" t="s">
        <v>95</v>
      </c>
      <c r="L1055" s="7">
        <v>2172</v>
      </c>
      <c r="M1055" s="7">
        <v>1</v>
      </c>
      <c r="N1055" s="7" t="s">
        <v>461</v>
      </c>
      <c r="O1055" s="7">
        <v>2003</v>
      </c>
      <c r="P1055" s="7">
        <v>2004</v>
      </c>
      <c r="Q1055" s="70">
        <v>278.95999999999998</v>
      </c>
      <c r="R1055" s="7">
        <v>10</v>
      </c>
      <c r="S1055" s="7">
        <v>1</v>
      </c>
      <c r="T1055" s="77">
        <v>753</v>
      </c>
      <c r="U1055" s="77">
        <v>619</v>
      </c>
      <c r="V1055" s="119" t="s">
        <v>95</v>
      </c>
      <c r="W1055" s="7">
        <v>108</v>
      </c>
      <c r="X1055" s="7">
        <v>1</v>
      </c>
      <c r="Y1055" s="7" t="s">
        <v>597</v>
      </c>
      <c r="Z1055" s="7">
        <v>2008</v>
      </c>
      <c r="AA1055" s="7">
        <v>2009</v>
      </c>
      <c r="AB1055" s="70">
        <v>500</v>
      </c>
      <c r="AC1055" s="7">
        <v>5</v>
      </c>
      <c r="AD1055" s="7">
        <v>1</v>
      </c>
      <c r="AE1055" s="67">
        <v>2266</v>
      </c>
      <c r="AF1055" s="67">
        <v>1879</v>
      </c>
      <c r="AG1055" s="127">
        <f t="shared" si="16"/>
        <v>0.5466827503015681</v>
      </c>
    </row>
    <row r="1056" spans="1:33" x14ac:dyDescent="0.3">
      <c r="A1056" s="7">
        <v>516</v>
      </c>
      <c r="B1056" s="7">
        <v>1</v>
      </c>
      <c r="C1056" s="7" t="s">
        <v>562</v>
      </c>
      <c r="D1056" s="7">
        <v>2001</v>
      </c>
      <c r="E1056" s="7">
        <v>2002</v>
      </c>
      <c r="F1056" s="70">
        <v>320</v>
      </c>
      <c r="G1056" s="7">
        <v>5</v>
      </c>
      <c r="H1056" s="7">
        <v>1</v>
      </c>
      <c r="I1056" s="77">
        <v>142</v>
      </c>
      <c r="J1056" s="77">
        <v>82</v>
      </c>
      <c r="K1056" s="119" t="s">
        <v>95</v>
      </c>
      <c r="L1056" s="7">
        <v>2358</v>
      </c>
      <c r="M1056" s="7">
        <v>1</v>
      </c>
      <c r="N1056" s="7" t="s">
        <v>620</v>
      </c>
      <c r="O1056" s="7">
        <v>2003</v>
      </c>
      <c r="P1056" s="7">
        <v>2004</v>
      </c>
      <c r="Q1056" s="70">
        <v>800</v>
      </c>
      <c r="R1056" s="7">
        <v>10</v>
      </c>
      <c r="S1056" s="7">
        <v>1</v>
      </c>
      <c r="T1056" s="77">
        <v>352</v>
      </c>
      <c r="U1056" s="77">
        <v>163</v>
      </c>
      <c r="V1056" s="119" t="s">
        <v>95</v>
      </c>
      <c r="W1056" s="7">
        <v>775</v>
      </c>
      <c r="X1056" s="7">
        <v>1</v>
      </c>
      <c r="Y1056" s="7" t="s">
        <v>459</v>
      </c>
      <c r="Z1056" s="7">
        <v>2010</v>
      </c>
      <c r="AA1056" s="68">
        <v>2011</v>
      </c>
      <c r="AB1056" s="66">
        <v>200</v>
      </c>
      <c r="AC1056" s="68">
        <v>10</v>
      </c>
      <c r="AD1056" s="67">
        <v>1</v>
      </c>
      <c r="AE1056" s="67">
        <v>606</v>
      </c>
      <c r="AF1056" s="67">
        <v>503</v>
      </c>
      <c r="AG1056" s="127">
        <f t="shared" si="16"/>
        <v>0.54643823264201985</v>
      </c>
    </row>
    <row r="1057" spans="1:33" x14ac:dyDescent="0.3">
      <c r="A1057" s="7">
        <v>516</v>
      </c>
      <c r="B1057" s="7">
        <v>1</v>
      </c>
      <c r="C1057" s="7" t="s">
        <v>562</v>
      </c>
      <c r="D1057" s="7">
        <v>2005</v>
      </c>
      <c r="E1057" s="7">
        <v>2006</v>
      </c>
      <c r="F1057" s="70">
        <v>1500</v>
      </c>
      <c r="G1057" s="7">
        <v>10</v>
      </c>
      <c r="H1057" s="10">
        <v>1</v>
      </c>
      <c r="I1057" s="67">
        <v>123</v>
      </c>
      <c r="J1057" s="67">
        <v>66</v>
      </c>
      <c r="K1057" s="119" t="s">
        <v>95</v>
      </c>
      <c r="L1057" s="7">
        <v>2364</v>
      </c>
      <c r="M1057" s="7">
        <v>1</v>
      </c>
      <c r="N1057" s="7" t="s">
        <v>482</v>
      </c>
      <c r="O1057" s="7">
        <v>2003</v>
      </c>
      <c r="P1057" s="7">
        <v>2004</v>
      </c>
      <c r="Q1057" s="70">
        <v>294</v>
      </c>
      <c r="R1057" s="7">
        <v>10</v>
      </c>
      <c r="S1057" s="7">
        <v>1</v>
      </c>
      <c r="T1057" s="77">
        <v>608</v>
      </c>
      <c r="U1057" s="77">
        <v>386</v>
      </c>
      <c r="V1057" s="119" t="s">
        <v>95</v>
      </c>
      <c r="W1057" s="7">
        <v>278</v>
      </c>
      <c r="X1057" s="7">
        <v>1</v>
      </c>
      <c r="Y1057" s="7" t="s">
        <v>693</v>
      </c>
      <c r="Z1057" s="7">
        <v>2016</v>
      </c>
      <c r="AA1057" s="7">
        <v>2017</v>
      </c>
      <c r="AB1057" s="7">
        <v>1975</v>
      </c>
      <c r="AC1057" s="7">
        <v>10</v>
      </c>
      <c r="AD1057" s="7">
        <v>1</v>
      </c>
      <c r="AE1057" s="77">
        <v>4213</v>
      </c>
      <c r="AF1057" s="77">
        <v>3501</v>
      </c>
      <c r="AG1057" s="127">
        <f t="shared" si="16"/>
        <v>0.54614985740212596</v>
      </c>
    </row>
    <row r="1058" spans="1:33" x14ac:dyDescent="0.3">
      <c r="A1058" s="7">
        <v>518</v>
      </c>
      <c r="B1058" s="7">
        <v>1</v>
      </c>
      <c r="C1058" s="7" t="s">
        <v>257</v>
      </c>
      <c r="D1058" s="7">
        <v>1991</v>
      </c>
      <c r="E1058" s="7">
        <v>1993</v>
      </c>
      <c r="F1058" s="70">
        <v>245.28</v>
      </c>
      <c r="G1058" s="7">
        <v>5</v>
      </c>
      <c r="H1058" s="7">
        <v>1</v>
      </c>
      <c r="I1058" s="77" t="s">
        <v>763</v>
      </c>
      <c r="J1058" s="77" t="s">
        <v>763</v>
      </c>
      <c r="K1058" s="119" t="s">
        <v>95</v>
      </c>
      <c r="L1058" s="7">
        <v>2396</v>
      </c>
      <c r="M1058" s="7">
        <v>1</v>
      </c>
      <c r="N1058" s="7" t="s">
        <v>5</v>
      </c>
      <c r="O1058" s="7">
        <v>2003</v>
      </c>
      <c r="P1058" s="7">
        <v>2004</v>
      </c>
      <c r="Q1058" s="70">
        <v>650</v>
      </c>
      <c r="R1058" s="7">
        <v>7</v>
      </c>
      <c r="S1058" s="7">
        <v>1</v>
      </c>
      <c r="T1058" s="77">
        <v>887</v>
      </c>
      <c r="U1058" s="77">
        <v>601</v>
      </c>
      <c r="V1058" s="119" t="s">
        <v>95</v>
      </c>
      <c r="W1058" s="7">
        <v>739</v>
      </c>
      <c r="X1058" s="7">
        <v>1</v>
      </c>
      <c r="Y1058" s="7" t="s">
        <v>400</v>
      </c>
      <c r="Z1058" s="7">
        <v>1994</v>
      </c>
      <c r="AA1058" s="7">
        <v>1995</v>
      </c>
      <c r="AB1058" s="70">
        <v>325.24</v>
      </c>
      <c r="AC1058" s="7">
        <v>5</v>
      </c>
      <c r="AD1058" s="7">
        <v>1</v>
      </c>
      <c r="AE1058" s="77">
        <v>787</v>
      </c>
      <c r="AF1058" s="77">
        <v>654</v>
      </c>
      <c r="AG1058" s="127">
        <f t="shared" si="16"/>
        <v>0.54614850798056902</v>
      </c>
    </row>
    <row r="1059" spans="1:33" x14ac:dyDescent="0.3">
      <c r="A1059" s="7">
        <v>518</v>
      </c>
      <c r="B1059" s="7">
        <v>1</v>
      </c>
      <c r="C1059" s="7" t="s">
        <v>257</v>
      </c>
      <c r="D1059" s="7">
        <v>1996</v>
      </c>
      <c r="E1059" s="7">
        <v>1998</v>
      </c>
      <c r="F1059" s="70">
        <v>210.29</v>
      </c>
      <c r="G1059" s="7">
        <v>5</v>
      </c>
      <c r="H1059" s="7">
        <v>1</v>
      </c>
      <c r="I1059" s="77">
        <v>3148</v>
      </c>
      <c r="J1059" s="77">
        <v>2892</v>
      </c>
      <c r="K1059" s="119" t="s">
        <v>95</v>
      </c>
      <c r="L1059" s="7">
        <v>2397</v>
      </c>
      <c r="M1059" s="7">
        <v>1</v>
      </c>
      <c r="N1059" s="7" t="s">
        <v>497</v>
      </c>
      <c r="O1059" s="7">
        <v>2003</v>
      </c>
      <c r="P1059" s="7">
        <v>2004</v>
      </c>
      <c r="Q1059" s="70">
        <v>300</v>
      </c>
      <c r="R1059" s="7">
        <v>5</v>
      </c>
      <c r="S1059" s="7">
        <v>1</v>
      </c>
      <c r="T1059" s="77">
        <v>1199</v>
      </c>
      <c r="U1059" s="77">
        <v>810</v>
      </c>
      <c r="V1059" s="119" t="s">
        <v>95</v>
      </c>
      <c r="W1059" s="7">
        <v>2890</v>
      </c>
      <c r="X1059" s="7">
        <v>1</v>
      </c>
      <c r="Y1059" s="7" t="s">
        <v>671</v>
      </c>
      <c r="Z1059" s="68">
        <v>2009</v>
      </c>
      <c r="AA1059" s="10">
        <v>2010</v>
      </c>
      <c r="AB1059" s="66">
        <v>300</v>
      </c>
      <c r="AC1059" s="10">
        <v>3</v>
      </c>
      <c r="AD1059" s="67">
        <v>1</v>
      </c>
      <c r="AE1059" s="67">
        <v>611</v>
      </c>
      <c r="AF1059" s="67">
        <v>508</v>
      </c>
      <c r="AG1059" s="127">
        <f t="shared" si="16"/>
        <v>0.54602323503127792</v>
      </c>
    </row>
    <row r="1060" spans="1:33" x14ac:dyDescent="0.3">
      <c r="A1060" s="7">
        <v>518</v>
      </c>
      <c r="B1060" s="7">
        <v>1</v>
      </c>
      <c r="C1060" s="7" t="s">
        <v>257</v>
      </c>
      <c r="D1060" s="7">
        <v>1996</v>
      </c>
      <c r="E1060" s="7">
        <v>1998</v>
      </c>
      <c r="F1060" s="70">
        <v>89.71</v>
      </c>
      <c r="G1060" s="7">
        <v>5</v>
      </c>
      <c r="H1060" s="7">
        <v>0</v>
      </c>
      <c r="I1060" s="77">
        <v>2787</v>
      </c>
      <c r="J1060" s="77">
        <v>3241</v>
      </c>
      <c r="K1060" s="119" t="s">
        <v>95</v>
      </c>
      <c r="L1060" s="7">
        <v>2687</v>
      </c>
      <c r="M1060" s="7">
        <v>1</v>
      </c>
      <c r="N1060" s="7" t="s">
        <v>621</v>
      </c>
      <c r="O1060" s="7">
        <v>2003</v>
      </c>
      <c r="P1060" s="7">
        <v>2004</v>
      </c>
      <c r="Q1060" s="70">
        <v>525</v>
      </c>
      <c r="R1060" s="7">
        <v>10</v>
      </c>
      <c r="S1060" s="7">
        <v>0</v>
      </c>
      <c r="T1060" s="77">
        <v>1141</v>
      </c>
      <c r="U1060" s="77">
        <v>2331</v>
      </c>
      <c r="V1060" s="119" t="s">
        <v>95</v>
      </c>
      <c r="W1060" s="7">
        <v>286</v>
      </c>
      <c r="X1060" s="7">
        <v>1</v>
      </c>
      <c r="Y1060" s="7" t="s">
        <v>727</v>
      </c>
      <c r="Z1060" s="7">
        <v>2017</v>
      </c>
      <c r="AA1060" s="7">
        <v>2018</v>
      </c>
      <c r="AB1060" s="7">
        <v>210</v>
      </c>
      <c r="AC1060" s="7">
        <v>10</v>
      </c>
      <c r="AD1060" s="7">
        <v>1</v>
      </c>
      <c r="AE1060" s="77">
        <v>280</v>
      </c>
      <c r="AF1060" s="77">
        <v>233</v>
      </c>
      <c r="AG1060" s="127">
        <f t="shared" si="16"/>
        <v>0.54580896686159841</v>
      </c>
    </row>
    <row r="1061" spans="1:33" x14ac:dyDescent="0.3">
      <c r="A1061" s="7">
        <v>518</v>
      </c>
      <c r="B1061" s="7">
        <v>1</v>
      </c>
      <c r="C1061" s="7" t="s">
        <v>953</v>
      </c>
      <c r="D1061" s="7">
        <v>2001</v>
      </c>
      <c r="E1061" s="7">
        <v>2002</v>
      </c>
      <c r="F1061" s="70">
        <v>250</v>
      </c>
      <c r="G1061" s="7">
        <v>5</v>
      </c>
      <c r="H1061" s="7">
        <v>0</v>
      </c>
      <c r="I1061" s="77">
        <v>1157</v>
      </c>
      <c r="J1061" s="77">
        <v>1906</v>
      </c>
      <c r="K1061" s="119" t="s">
        <v>95</v>
      </c>
      <c r="L1061" s="7">
        <v>2752</v>
      </c>
      <c r="M1061" s="7">
        <v>1</v>
      </c>
      <c r="N1061" s="7" t="s">
        <v>622</v>
      </c>
      <c r="O1061" s="7">
        <v>2003</v>
      </c>
      <c r="P1061" s="7">
        <v>2004</v>
      </c>
      <c r="Q1061" s="70">
        <v>500</v>
      </c>
      <c r="R1061" s="7">
        <v>10</v>
      </c>
      <c r="S1061" s="7">
        <v>1</v>
      </c>
      <c r="T1061" s="77">
        <v>1907</v>
      </c>
      <c r="U1061" s="77">
        <v>668</v>
      </c>
      <c r="V1061" s="119" t="s">
        <v>95</v>
      </c>
      <c r="W1061" s="7">
        <v>277</v>
      </c>
      <c r="X1061" s="7">
        <v>1</v>
      </c>
      <c r="Y1061" s="7" t="s">
        <v>375</v>
      </c>
      <c r="Z1061" s="7">
        <v>1999</v>
      </c>
      <c r="AA1061" s="7">
        <v>2000</v>
      </c>
      <c r="AB1061" s="70">
        <v>103.15</v>
      </c>
      <c r="AC1061" s="7">
        <v>6</v>
      </c>
      <c r="AD1061" s="7">
        <v>1</v>
      </c>
      <c r="AE1061" s="77">
        <v>1319</v>
      </c>
      <c r="AF1061" s="77">
        <v>1098</v>
      </c>
      <c r="AG1061" s="127">
        <f t="shared" si="16"/>
        <v>0.54571783202316926</v>
      </c>
    </row>
    <row r="1062" spans="1:33" x14ac:dyDescent="0.3">
      <c r="A1062" s="7">
        <v>518</v>
      </c>
      <c r="B1062" s="7">
        <v>1</v>
      </c>
      <c r="C1062" s="7" t="s">
        <v>954</v>
      </c>
      <c r="D1062" s="7">
        <v>2001</v>
      </c>
      <c r="E1062" s="7">
        <v>2002</v>
      </c>
      <c r="F1062" s="70">
        <v>100</v>
      </c>
      <c r="G1062" s="7">
        <v>5</v>
      </c>
      <c r="H1062" s="7">
        <v>0</v>
      </c>
      <c r="I1062" s="77">
        <v>903</v>
      </c>
      <c r="J1062" s="77">
        <v>2078</v>
      </c>
      <c r="K1062" s="119" t="s">
        <v>95</v>
      </c>
      <c r="L1062" s="7">
        <v>2753</v>
      </c>
      <c r="M1062" s="7">
        <v>1</v>
      </c>
      <c r="N1062" s="7" t="s">
        <v>465</v>
      </c>
      <c r="O1062" s="7">
        <v>2003</v>
      </c>
      <c r="P1062" s="7">
        <v>2004</v>
      </c>
      <c r="Q1062" s="70">
        <v>405</v>
      </c>
      <c r="R1062" s="7">
        <v>5</v>
      </c>
      <c r="S1062" s="7">
        <v>1</v>
      </c>
      <c r="T1062" s="77">
        <v>1046</v>
      </c>
      <c r="U1062" s="77">
        <v>463</v>
      </c>
      <c r="V1062" s="119" t="s">
        <v>95</v>
      </c>
      <c r="W1062" s="7">
        <v>727</v>
      </c>
      <c r="X1062" s="7">
        <v>1</v>
      </c>
      <c r="Y1062" s="7" t="s">
        <v>260</v>
      </c>
      <c r="Z1062" s="68">
        <v>2009</v>
      </c>
      <c r="AA1062" s="68">
        <v>2010</v>
      </c>
      <c r="AB1062" s="66">
        <v>475</v>
      </c>
      <c r="AC1062" s="68">
        <v>10</v>
      </c>
      <c r="AD1062" s="67">
        <v>1</v>
      </c>
      <c r="AE1062" s="67">
        <v>1613</v>
      </c>
      <c r="AF1062" s="67">
        <v>1343</v>
      </c>
      <c r="AG1062" s="127">
        <f t="shared" si="16"/>
        <v>0.54566982408660347</v>
      </c>
    </row>
    <row r="1063" spans="1:33" x14ac:dyDescent="0.3">
      <c r="A1063" s="7">
        <v>518</v>
      </c>
      <c r="B1063" s="7">
        <v>1</v>
      </c>
      <c r="C1063" s="7" t="s">
        <v>257</v>
      </c>
      <c r="D1063" s="7">
        <v>2002</v>
      </c>
      <c r="E1063" s="7">
        <v>2003</v>
      </c>
      <c r="F1063" s="70">
        <v>394.93</v>
      </c>
      <c r="G1063" s="7">
        <v>4</v>
      </c>
      <c r="H1063" s="7">
        <v>1</v>
      </c>
      <c r="I1063" s="77">
        <v>3107</v>
      </c>
      <c r="J1063" s="77">
        <v>2469</v>
      </c>
      <c r="K1063" s="119" t="s">
        <v>95</v>
      </c>
      <c r="L1063" s="7">
        <v>2759</v>
      </c>
      <c r="M1063" s="7">
        <v>1</v>
      </c>
      <c r="N1063" s="7" t="s">
        <v>623</v>
      </c>
      <c r="O1063" s="7">
        <v>2003</v>
      </c>
      <c r="P1063" s="7">
        <v>2004</v>
      </c>
      <c r="Q1063" s="70">
        <v>400</v>
      </c>
      <c r="R1063" s="7">
        <v>10</v>
      </c>
      <c r="S1063" s="7">
        <v>0</v>
      </c>
      <c r="T1063" s="77">
        <v>229</v>
      </c>
      <c r="U1063" s="77">
        <v>290</v>
      </c>
      <c r="V1063" s="119" t="s">
        <v>95</v>
      </c>
      <c r="W1063" s="7">
        <v>593</v>
      </c>
      <c r="X1063" s="7">
        <v>1</v>
      </c>
      <c r="Y1063" s="7" t="s">
        <v>526</v>
      </c>
      <c r="Z1063" s="7">
        <v>2004</v>
      </c>
      <c r="AA1063" s="7">
        <v>2005</v>
      </c>
      <c r="AB1063" s="70">
        <v>150</v>
      </c>
      <c r="AC1063" s="7">
        <v>10</v>
      </c>
      <c r="AD1063" s="7">
        <v>1</v>
      </c>
      <c r="AE1063" s="77">
        <v>2469</v>
      </c>
      <c r="AF1063" s="77">
        <v>2057</v>
      </c>
      <c r="AG1063" s="127">
        <f t="shared" si="16"/>
        <v>0.54551480335837388</v>
      </c>
    </row>
    <row r="1064" spans="1:33" x14ac:dyDescent="0.3">
      <c r="A1064" s="7">
        <v>518</v>
      </c>
      <c r="B1064" s="7">
        <v>1</v>
      </c>
      <c r="C1064" s="7" t="s">
        <v>257</v>
      </c>
      <c r="D1064" s="7">
        <v>2005</v>
      </c>
      <c r="E1064" s="7">
        <v>2006</v>
      </c>
      <c r="F1064" s="70">
        <f>900-401.78</f>
        <v>498.22</v>
      </c>
      <c r="G1064" s="7">
        <v>5</v>
      </c>
      <c r="H1064" s="10">
        <v>0</v>
      </c>
      <c r="I1064" s="67">
        <v>1575</v>
      </c>
      <c r="J1064" s="67">
        <v>1921</v>
      </c>
      <c r="K1064" s="119" t="s">
        <v>95</v>
      </c>
      <c r="L1064" s="7">
        <v>2805</v>
      </c>
      <c r="M1064" s="7">
        <v>1</v>
      </c>
      <c r="N1064" s="7" t="s">
        <v>589</v>
      </c>
      <c r="O1064" s="7">
        <v>2003</v>
      </c>
      <c r="P1064" s="7">
        <v>2004</v>
      </c>
      <c r="Q1064" s="70">
        <v>600</v>
      </c>
      <c r="R1064" s="7">
        <v>10</v>
      </c>
      <c r="S1064" s="7">
        <v>0</v>
      </c>
      <c r="T1064" s="77">
        <v>710</v>
      </c>
      <c r="U1064" s="77">
        <v>999</v>
      </c>
      <c r="V1064" s="119" t="s">
        <v>95</v>
      </c>
      <c r="W1064" s="7">
        <v>23</v>
      </c>
      <c r="X1064" s="7">
        <v>1</v>
      </c>
      <c r="Y1064" s="7" t="s">
        <v>516</v>
      </c>
      <c r="Z1064" s="7">
        <v>2012</v>
      </c>
      <c r="AA1064" s="7">
        <v>2013</v>
      </c>
      <c r="AB1064" s="70">
        <v>700</v>
      </c>
      <c r="AC1064" s="7">
        <v>5</v>
      </c>
      <c r="AD1064" s="7">
        <v>1</v>
      </c>
      <c r="AE1064" s="67">
        <v>1866</v>
      </c>
      <c r="AF1064" s="67">
        <v>1555</v>
      </c>
      <c r="AG1064" s="127">
        <f t="shared" si="16"/>
        <v>0.54545454545454541</v>
      </c>
    </row>
    <row r="1065" spans="1:33" x14ac:dyDescent="0.3">
      <c r="A1065" s="7">
        <v>518</v>
      </c>
      <c r="B1065" s="7">
        <v>1</v>
      </c>
      <c r="C1065" s="7" t="s">
        <v>257</v>
      </c>
      <c r="D1065" s="7">
        <v>2006</v>
      </c>
      <c r="E1065" s="10">
        <v>2007</v>
      </c>
      <c r="F1065" s="70">
        <v>1000</v>
      </c>
      <c r="G1065" s="10">
        <v>8</v>
      </c>
      <c r="H1065" s="7">
        <v>1</v>
      </c>
      <c r="I1065" s="67">
        <v>2876</v>
      </c>
      <c r="J1065" s="67">
        <v>2356</v>
      </c>
      <c r="K1065" s="119" t="s">
        <v>95</v>
      </c>
      <c r="L1065" s="7">
        <v>2856</v>
      </c>
      <c r="M1065" s="7">
        <v>1</v>
      </c>
      <c r="N1065" s="7" t="s">
        <v>625</v>
      </c>
      <c r="O1065" s="7">
        <v>2003</v>
      </c>
      <c r="P1065" s="7">
        <v>2005</v>
      </c>
      <c r="Q1065" s="70">
        <v>1000</v>
      </c>
      <c r="R1065" s="7">
        <v>10</v>
      </c>
      <c r="S1065" s="7">
        <v>1</v>
      </c>
      <c r="T1065" s="77">
        <v>302</v>
      </c>
      <c r="U1065" s="77">
        <v>164</v>
      </c>
      <c r="V1065" s="119" t="s">
        <v>95</v>
      </c>
      <c r="W1065" s="7">
        <v>635</v>
      </c>
      <c r="X1065" s="7">
        <v>1</v>
      </c>
      <c r="Y1065" s="7" t="s">
        <v>295</v>
      </c>
      <c r="Z1065" s="7">
        <v>2011</v>
      </c>
      <c r="AA1065" s="7">
        <v>2012</v>
      </c>
      <c r="AB1065" s="70">
        <v>362.43000000000006</v>
      </c>
      <c r="AC1065" s="7">
        <v>5</v>
      </c>
      <c r="AD1065" s="7">
        <v>1</v>
      </c>
      <c r="AE1065" s="67">
        <v>96</v>
      </c>
      <c r="AF1065" s="67">
        <v>80</v>
      </c>
      <c r="AG1065" s="127">
        <f t="shared" si="16"/>
        <v>0.54545454545454541</v>
      </c>
    </row>
    <row r="1066" spans="1:33" x14ac:dyDescent="0.3">
      <c r="A1066" s="7">
        <v>518</v>
      </c>
      <c r="B1066" s="7">
        <v>1</v>
      </c>
      <c r="C1066" s="7" t="s">
        <v>257</v>
      </c>
      <c r="D1066" s="7">
        <v>2013</v>
      </c>
      <c r="E1066" s="7">
        <v>2014</v>
      </c>
      <c r="F1066" s="7">
        <v>-56.460000000000036</v>
      </c>
      <c r="G1066" s="7">
        <v>10</v>
      </c>
      <c r="H1066" s="7">
        <v>0</v>
      </c>
      <c r="I1066" s="77">
        <v>965</v>
      </c>
      <c r="J1066" s="77">
        <v>1758</v>
      </c>
      <c r="K1066" s="119" t="s">
        <v>95</v>
      </c>
      <c r="L1066" s="7">
        <v>2886</v>
      </c>
      <c r="M1066" s="7">
        <v>1</v>
      </c>
      <c r="N1066" s="7" t="s">
        <v>607</v>
      </c>
      <c r="O1066" s="7">
        <v>2003</v>
      </c>
      <c r="P1066" s="7">
        <v>2004</v>
      </c>
      <c r="Q1066" s="70">
        <v>448.5</v>
      </c>
      <c r="R1066" s="7">
        <v>7</v>
      </c>
      <c r="S1066" s="7">
        <v>1</v>
      </c>
      <c r="T1066" s="77">
        <v>694</v>
      </c>
      <c r="U1066" s="77">
        <v>634</v>
      </c>
      <c r="V1066" s="119" t="s">
        <v>95</v>
      </c>
      <c r="W1066" s="7">
        <v>486</v>
      </c>
      <c r="X1066" s="7">
        <v>1</v>
      </c>
      <c r="Y1066" s="7" t="s">
        <v>288</v>
      </c>
      <c r="Z1066" s="7">
        <v>2010</v>
      </c>
      <c r="AA1066" s="10">
        <v>2012</v>
      </c>
      <c r="AB1066" s="66">
        <v>804.42</v>
      </c>
      <c r="AC1066" s="10">
        <v>9</v>
      </c>
      <c r="AD1066" s="67">
        <v>1</v>
      </c>
      <c r="AE1066" s="67">
        <v>415</v>
      </c>
      <c r="AF1066" s="67">
        <v>346</v>
      </c>
      <c r="AG1066" s="127">
        <f t="shared" si="16"/>
        <v>0.54533508541392905</v>
      </c>
    </row>
    <row r="1067" spans="1:33" x14ac:dyDescent="0.3">
      <c r="A1067" s="7">
        <v>518</v>
      </c>
      <c r="B1067" s="7">
        <v>1</v>
      </c>
      <c r="C1067" s="7" t="s">
        <v>257</v>
      </c>
      <c r="D1067" s="7">
        <v>2014</v>
      </c>
      <c r="E1067" s="7">
        <v>2015</v>
      </c>
      <c r="F1067" s="7">
        <v>500</v>
      </c>
      <c r="G1067" s="7">
        <v>10</v>
      </c>
      <c r="H1067" s="7">
        <v>1</v>
      </c>
      <c r="I1067" s="77">
        <v>2375</v>
      </c>
      <c r="J1067" s="77">
        <v>1608</v>
      </c>
      <c r="K1067" s="119" t="s">
        <v>95</v>
      </c>
      <c r="L1067" s="7">
        <v>2889</v>
      </c>
      <c r="M1067" s="7">
        <v>1</v>
      </c>
      <c r="N1067" s="7" t="s">
        <v>624</v>
      </c>
      <c r="O1067" s="7">
        <v>2003</v>
      </c>
      <c r="P1067" s="7">
        <v>2004</v>
      </c>
      <c r="Q1067" s="70">
        <v>500</v>
      </c>
      <c r="R1067" s="7">
        <v>10</v>
      </c>
      <c r="S1067" s="7">
        <v>0</v>
      </c>
      <c r="T1067" s="77">
        <v>504</v>
      </c>
      <c r="U1067" s="77">
        <v>610</v>
      </c>
      <c r="V1067" s="119" t="s">
        <v>95</v>
      </c>
      <c r="W1067" s="7">
        <v>534</v>
      </c>
      <c r="X1067" s="7">
        <v>1</v>
      </c>
      <c r="Y1067" s="7" t="s">
        <v>290</v>
      </c>
      <c r="Z1067" s="7">
        <v>1998</v>
      </c>
      <c r="AA1067" s="7">
        <v>1999</v>
      </c>
      <c r="AB1067" s="70">
        <v>227.65</v>
      </c>
      <c r="AC1067" s="7">
        <v>10</v>
      </c>
      <c r="AD1067" s="7">
        <v>1</v>
      </c>
      <c r="AE1067" s="77">
        <v>1829</v>
      </c>
      <c r="AF1067" s="77">
        <v>1525</v>
      </c>
      <c r="AG1067" s="127">
        <f t="shared" si="16"/>
        <v>0.54531902206320815</v>
      </c>
    </row>
    <row r="1068" spans="1:33" x14ac:dyDescent="0.3">
      <c r="A1068" s="7">
        <v>521</v>
      </c>
      <c r="B1068" s="7">
        <v>1</v>
      </c>
      <c r="C1068" s="7" t="s">
        <v>386</v>
      </c>
      <c r="D1068" s="7">
        <v>1994</v>
      </c>
      <c r="E1068" s="7">
        <v>1995</v>
      </c>
      <c r="F1068" s="70">
        <v>433.44</v>
      </c>
      <c r="G1068" s="7">
        <v>10</v>
      </c>
      <c r="H1068" s="7">
        <v>0</v>
      </c>
      <c r="I1068" s="77">
        <v>591</v>
      </c>
      <c r="J1068" s="77">
        <v>647</v>
      </c>
      <c r="K1068" s="119" t="s">
        <v>95</v>
      </c>
      <c r="L1068" s="7">
        <v>2890</v>
      </c>
      <c r="M1068" s="7">
        <v>1</v>
      </c>
      <c r="N1068" s="7" t="s">
        <v>533</v>
      </c>
      <c r="O1068" s="7">
        <v>2003</v>
      </c>
      <c r="P1068" s="7">
        <v>2004</v>
      </c>
      <c r="Q1068" s="70">
        <v>415</v>
      </c>
      <c r="R1068" s="7">
        <v>7</v>
      </c>
      <c r="S1068" s="7">
        <v>1</v>
      </c>
      <c r="T1068" s="77">
        <v>720</v>
      </c>
      <c r="U1068" s="77">
        <v>319</v>
      </c>
      <c r="V1068" s="119" t="s">
        <v>95</v>
      </c>
      <c r="W1068" s="7">
        <v>11</v>
      </c>
      <c r="X1068" s="7">
        <v>1</v>
      </c>
      <c r="Y1068" s="7" t="s">
        <v>311</v>
      </c>
      <c r="Z1068" s="7">
        <v>2002</v>
      </c>
      <c r="AA1068" s="7">
        <v>2003</v>
      </c>
      <c r="AB1068" s="70">
        <v>465</v>
      </c>
      <c r="AC1068" s="7">
        <v>5</v>
      </c>
      <c r="AD1068" s="7">
        <v>1</v>
      </c>
      <c r="AE1068" s="77">
        <v>51260</v>
      </c>
      <c r="AF1068" s="77">
        <v>42744</v>
      </c>
      <c r="AG1068" s="127">
        <f t="shared" si="16"/>
        <v>0.54529594485341049</v>
      </c>
    </row>
    <row r="1069" spans="1:33" x14ac:dyDescent="0.3">
      <c r="A1069" s="7">
        <v>531</v>
      </c>
      <c r="B1069" s="7">
        <v>1</v>
      </c>
      <c r="C1069" s="7" t="s">
        <v>387</v>
      </c>
      <c r="D1069" s="7">
        <v>1994</v>
      </c>
      <c r="E1069" s="7">
        <v>1995</v>
      </c>
      <c r="F1069" s="70">
        <v>208.5</v>
      </c>
      <c r="G1069" s="7">
        <v>10</v>
      </c>
      <c r="H1069" s="7">
        <v>0</v>
      </c>
      <c r="I1069" s="77">
        <v>987</v>
      </c>
      <c r="J1069" s="77">
        <v>1039</v>
      </c>
      <c r="K1069" s="119" t="s">
        <v>95</v>
      </c>
      <c r="L1069" s="7">
        <v>12</v>
      </c>
      <c r="M1069" s="7">
        <v>1</v>
      </c>
      <c r="N1069" s="7" t="s">
        <v>485</v>
      </c>
      <c r="O1069" s="7">
        <v>2004</v>
      </c>
      <c r="P1069" s="7">
        <v>2005</v>
      </c>
      <c r="Q1069" s="70">
        <v>511</v>
      </c>
      <c r="R1069" s="7">
        <v>5</v>
      </c>
      <c r="S1069" s="7">
        <v>0</v>
      </c>
      <c r="T1069" s="77">
        <v>8055</v>
      </c>
      <c r="U1069" s="77">
        <v>8226</v>
      </c>
      <c r="V1069" s="119" t="s">
        <v>95</v>
      </c>
      <c r="W1069" s="7">
        <v>278</v>
      </c>
      <c r="X1069" s="7">
        <v>1</v>
      </c>
      <c r="Y1069" s="7" t="s">
        <v>517</v>
      </c>
      <c r="Z1069" s="7">
        <v>2013</v>
      </c>
      <c r="AA1069" s="7">
        <v>2014</v>
      </c>
      <c r="AB1069" s="7">
        <v>401.07000000000016</v>
      </c>
      <c r="AC1069" s="7">
        <v>10</v>
      </c>
      <c r="AD1069" s="7">
        <v>1</v>
      </c>
      <c r="AE1069" s="77">
        <v>1179</v>
      </c>
      <c r="AF1069" s="77">
        <v>984</v>
      </c>
      <c r="AG1069" s="127">
        <f t="shared" si="16"/>
        <v>0.54507628294036059</v>
      </c>
    </row>
    <row r="1070" spans="1:33" x14ac:dyDescent="0.3">
      <c r="A1070" s="7">
        <v>531</v>
      </c>
      <c r="B1070" s="7">
        <v>1</v>
      </c>
      <c r="C1070" s="7" t="s">
        <v>387</v>
      </c>
      <c r="D1070" s="7">
        <v>1995</v>
      </c>
      <c r="E1070" s="7">
        <v>1996</v>
      </c>
      <c r="F1070" s="70">
        <v>214.15</v>
      </c>
      <c r="G1070" s="7">
        <v>10</v>
      </c>
      <c r="H1070" s="7">
        <v>1</v>
      </c>
      <c r="I1070" s="77">
        <v>612</v>
      </c>
      <c r="J1070" s="77">
        <v>408</v>
      </c>
      <c r="K1070" s="119" t="s">
        <v>95</v>
      </c>
      <c r="L1070" s="7">
        <v>13</v>
      </c>
      <c r="M1070" s="7">
        <v>1</v>
      </c>
      <c r="N1070" s="7" t="s">
        <v>466</v>
      </c>
      <c r="O1070" s="7">
        <v>2004</v>
      </c>
      <c r="P1070" s="7">
        <v>2005</v>
      </c>
      <c r="Q1070" s="70">
        <f>852-549.57</f>
        <v>302.42999999999995</v>
      </c>
      <c r="R1070" s="7">
        <v>10</v>
      </c>
      <c r="S1070" s="7">
        <v>0</v>
      </c>
      <c r="T1070" s="77">
        <v>5533</v>
      </c>
      <c r="U1070" s="77">
        <v>5875</v>
      </c>
      <c r="V1070" s="119" t="s">
        <v>95</v>
      </c>
      <c r="W1070" s="7">
        <v>622</v>
      </c>
      <c r="X1070" s="7">
        <v>1</v>
      </c>
      <c r="Y1070" s="7" t="s">
        <v>431</v>
      </c>
      <c r="Z1070" s="7">
        <v>2016</v>
      </c>
      <c r="AA1070" s="7">
        <v>2017</v>
      </c>
      <c r="AB1070" s="7">
        <v>630</v>
      </c>
      <c r="AC1070" s="7">
        <v>10</v>
      </c>
      <c r="AD1070" s="7">
        <v>1</v>
      </c>
      <c r="AE1070" s="77">
        <v>22182</v>
      </c>
      <c r="AF1070" s="77">
        <v>18519</v>
      </c>
      <c r="AG1070" s="127">
        <f t="shared" si="16"/>
        <v>0.54499889437605953</v>
      </c>
    </row>
    <row r="1071" spans="1:33" x14ac:dyDescent="0.3">
      <c r="A1071" s="7">
        <v>531</v>
      </c>
      <c r="B1071" s="7">
        <v>1</v>
      </c>
      <c r="C1071" s="7" t="s">
        <v>387</v>
      </c>
      <c r="D1071" s="7">
        <v>2001</v>
      </c>
      <c r="E1071" s="7">
        <v>2002</v>
      </c>
      <c r="F1071" s="70">
        <v>126</v>
      </c>
      <c r="G1071" s="7">
        <v>10</v>
      </c>
      <c r="H1071" s="7">
        <v>1</v>
      </c>
      <c r="I1071" s="77">
        <v>552</v>
      </c>
      <c r="J1071" s="77">
        <v>290</v>
      </c>
      <c r="K1071" s="119" t="s">
        <v>95</v>
      </c>
      <c r="L1071" s="7">
        <v>22</v>
      </c>
      <c r="M1071" s="7">
        <v>1</v>
      </c>
      <c r="N1071" s="7" t="s">
        <v>312</v>
      </c>
      <c r="O1071" s="7">
        <v>2004</v>
      </c>
      <c r="P1071" s="7">
        <v>2005</v>
      </c>
      <c r="Q1071" s="70">
        <v>500</v>
      </c>
      <c r="R1071" s="7">
        <v>7</v>
      </c>
      <c r="S1071" s="7">
        <v>0</v>
      </c>
      <c r="T1071" s="77">
        <v>3580</v>
      </c>
      <c r="U1071" s="77">
        <v>4622</v>
      </c>
      <c r="V1071" s="119" t="s">
        <v>95</v>
      </c>
      <c r="W1071" s="7">
        <v>314</v>
      </c>
      <c r="X1071" s="7">
        <v>1</v>
      </c>
      <c r="Y1071" s="7" t="s">
        <v>276</v>
      </c>
      <c r="Z1071" s="7">
        <v>2001</v>
      </c>
      <c r="AA1071" s="7">
        <v>2002</v>
      </c>
      <c r="AB1071" s="70">
        <v>295</v>
      </c>
      <c r="AC1071" s="7">
        <v>6</v>
      </c>
      <c r="AD1071" s="7">
        <v>1</v>
      </c>
      <c r="AE1071" s="77">
        <v>510</v>
      </c>
      <c r="AF1071" s="77">
        <v>426</v>
      </c>
      <c r="AG1071" s="127">
        <f t="shared" si="16"/>
        <v>0.54487179487179482</v>
      </c>
    </row>
    <row r="1072" spans="1:33" x14ac:dyDescent="0.3">
      <c r="A1072" s="7">
        <v>531</v>
      </c>
      <c r="B1072" s="7">
        <v>1</v>
      </c>
      <c r="C1072" s="7" t="s">
        <v>387</v>
      </c>
      <c r="D1072" s="68">
        <v>2009</v>
      </c>
      <c r="E1072" s="68">
        <v>2010</v>
      </c>
      <c r="F1072" s="66">
        <v>378.3</v>
      </c>
      <c r="G1072" s="68">
        <v>5</v>
      </c>
      <c r="H1072" s="67">
        <v>0</v>
      </c>
      <c r="I1072" s="67">
        <v>837</v>
      </c>
      <c r="J1072" s="67">
        <v>1200</v>
      </c>
      <c r="K1072" s="119" t="s">
        <v>95</v>
      </c>
      <c r="L1072" s="7">
        <v>23</v>
      </c>
      <c r="M1072" s="7">
        <v>1</v>
      </c>
      <c r="N1072" s="7" t="s">
        <v>516</v>
      </c>
      <c r="O1072" s="7">
        <v>2004</v>
      </c>
      <c r="P1072" s="7">
        <v>2005</v>
      </c>
      <c r="Q1072" s="70">
        <v>500</v>
      </c>
      <c r="R1072" s="7">
        <v>10</v>
      </c>
      <c r="S1072" s="7">
        <v>0</v>
      </c>
      <c r="T1072" s="77">
        <v>1206</v>
      </c>
      <c r="U1072" s="77">
        <v>2241</v>
      </c>
      <c r="V1072" s="119" t="s">
        <v>95</v>
      </c>
      <c r="W1072" s="7">
        <v>413</v>
      </c>
      <c r="X1072" s="7">
        <v>1</v>
      </c>
      <c r="Y1072" s="7" t="s">
        <v>253</v>
      </c>
      <c r="Z1072" s="7">
        <v>2003</v>
      </c>
      <c r="AA1072" s="7">
        <v>2004</v>
      </c>
      <c r="AB1072" s="70">
        <v>75</v>
      </c>
      <c r="AC1072" s="7">
        <v>5</v>
      </c>
      <c r="AD1072" s="7">
        <v>1</v>
      </c>
      <c r="AE1072" s="77">
        <v>1481</v>
      </c>
      <c r="AF1072" s="77">
        <v>1238</v>
      </c>
      <c r="AG1072" s="127">
        <f t="shared" si="16"/>
        <v>0.54468554615667519</v>
      </c>
    </row>
    <row r="1073" spans="1:33" x14ac:dyDescent="0.3">
      <c r="A1073" s="7">
        <v>531</v>
      </c>
      <c r="B1073" s="7">
        <v>1</v>
      </c>
      <c r="C1073" s="7" t="s">
        <v>387</v>
      </c>
      <c r="D1073" s="7">
        <v>2010</v>
      </c>
      <c r="E1073" s="68">
        <v>2011</v>
      </c>
      <c r="F1073" s="66">
        <v>323.89999999999998</v>
      </c>
      <c r="G1073" s="68">
        <v>6</v>
      </c>
      <c r="H1073" s="67">
        <v>0</v>
      </c>
      <c r="I1073" s="67">
        <v>1516</v>
      </c>
      <c r="J1073" s="67">
        <v>1578</v>
      </c>
      <c r="K1073" s="119" t="s">
        <v>95</v>
      </c>
      <c r="L1073" s="7">
        <v>32</v>
      </c>
      <c r="M1073" s="7">
        <v>1</v>
      </c>
      <c r="N1073" s="7" t="s">
        <v>537</v>
      </c>
      <c r="O1073" s="7">
        <v>2004</v>
      </c>
      <c r="P1073" s="7">
        <v>2005</v>
      </c>
      <c r="Q1073" s="70">
        <v>350</v>
      </c>
      <c r="R1073" s="7">
        <v>10</v>
      </c>
      <c r="S1073" s="7">
        <v>0</v>
      </c>
      <c r="T1073" s="77">
        <v>678</v>
      </c>
      <c r="U1073" s="77">
        <v>1182</v>
      </c>
      <c r="V1073" s="119" t="s">
        <v>95</v>
      </c>
      <c r="W1073" s="7">
        <v>633</v>
      </c>
      <c r="X1073" s="7">
        <v>1</v>
      </c>
      <c r="Y1073" s="7" t="s">
        <v>394</v>
      </c>
      <c r="Z1073" s="7">
        <v>1994</v>
      </c>
      <c r="AA1073" s="7">
        <v>1995</v>
      </c>
      <c r="AB1073" s="70">
        <v>303</v>
      </c>
      <c r="AC1073" s="7">
        <v>5</v>
      </c>
      <c r="AD1073" s="7">
        <v>1</v>
      </c>
      <c r="AE1073" s="77">
        <v>348</v>
      </c>
      <c r="AF1073" s="77">
        <v>291</v>
      </c>
      <c r="AG1073" s="127">
        <f t="shared" si="16"/>
        <v>0.54460093896713613</v>
      </c>
    </row>
    <row r="1074" spans="1:33" x14ac:dyDescent="0.3">
      <c r="A1074" s="7">
        <v>531</v>
      </c>
      <c r="B1074" s="7">
        <v>1</v>
      </c>
      <c r="C1074" s="7" t="s">
        <v>387</v>
      </c>
      <c r="D1074" s="7">
        <v>2011</v>
      </c>
      <c r="E1074" s="7">
        <v>2012</v>
      </c>
      <c r="F1074" s="7">
        <v>290</v>
      </c>
      <c r="G1074" s="7">
        <v>6</v>
      </c>
      <c r="H1074" s="7">
        <v>1</v>
      </c>
      <c r="I1074" s="77">
        <v>1366</v>
      </c>
      <c r="J1074" s="77">
        <v>874</v>
      </c>
      <c r="K1074" s="119" t="s">
        <v>95</v>
      </c>
      <c r="L1074" s="7">
        <v>110</v>
      </c>
      <c r="M1074" s="7">
        <v>1</v>
      </c>
      <c r="N1074" s="7" t="s">
        <v>240</v>
      </c>
      <c r="O1074" s="7">
        <v>2004</v>
      </c>
      <c r="P1074" s="7">
        <v>2005</v>
      </c>
      <c r="Q1074" s="70">
        <v>390</v>
      </c>
      <c r="R1074" s="7">
        <v>10</v>
      </c>
      <c r="S1074" s="7">
        <v>1</v>
      </c>
      <c r="T1074" s="77">
        <v>4535</v>
      </c>
      <c r="U1074" s="77">
        <v>3722</v>
      </c>
      <c r="V1074" s="119" t="s">
        <v>95</v>
      </c>
      <c r="W1074" s="7">
        <v>300</v>
      </c>
      <c r="X1074" s="7">
        <v>1</v>
      </c>
      <c r="Y1074" s="7" t="s">
        <v>252</v>
      </c>
      <c r="Z1074" s="7">
        <v>2006</v>
      </c>
      <c r="AA1074" s="10">
        <v>2007</v>
      </c>
      <c r="AB1074" s="70">
        <v>575</v>
      </c>
      <c r="AC1074" s="10">
        <v>5</v>
      </c>
      <c r="AD1074" s="7">
        <v>1</v>
      </c>
      <c r="AE1074" s="67">
        <v>1931</v>
      </c>
      <c r="AF1074" s="67">
        <v>1615</v>
      </c>
      <c r="AG1074" s="127">
        <f t="shared" si="16"/>
        <v>0.54455724760293289</v>
      </c>
    </row>
    <row r="1075" spans="1:33" x14ac:dyDescent="0.3">
      <c r="A1075" s="7">
        <v>533</v>
      </c>
      <c r="B1075" s="7">
        <v>1</v>
      </c>
      <c r="C1075" s="7" t="s">
        <v>565</v>
      </c>
      <c r="D1075" s="7">
        <v>2001</v>
      </c>
      <c r="E1075" s="7">
        <v>2002</v>
      </c>
      <c r="F1075" s="70">
        <v>126</v>
      </c>
      <c r="G1075" s="7">
        <v>10</v>
      </c>
      <c r="H1075" s="7">
        <v>1</v>
      </c>
      <c r="I1075" s="77">
        <v>451</v>
      </c>
      <c r="J1075" s="77">
        <v>224</v>
      </c>
      <c r="K1075" s="119" t="s">
        <v>95</v>
      </c>
      <c r="L1075" s="7">
        <v>138</v>
      </c>
      <c r="M1075" s="7">
        <v>1</v>
      </c>
      <c r="N1075" s="7" t="s">
        <v>243</v>
      </c>
      <c r="O1075" s="7">
        <v>2004</v>
      </c>
      <c r="P1075" s="7">
        <v>2005</v>
      </c>
      <c r="Q1075" s="70">
        <v>500</v>
      </c>
      <c r="R1075" s="7">
        <v>5</v>
      </c>
      <c r="S1075" s="7">
        <v>0</v>
      </c>
      <c r="T1075" s="77">
        <v>3456</v>
      </c>
      <c r="U1075" s="77">
        <v>6483</v>
      </c>
      <c r="V1075" s="119" t="s">
        <v>95</v>
      </c>
      <c r="W1075" s="7">
        <v>495</v>
      </c>
      <c r="X1075" s="7">
        <v>1</v>
      </c>
      <c r="Y1075" s="7" t="s">
        <v>522</v>
      </c>
      <c r="Z1075" s="7">
        <v>2008</v>
      </c>
      <c r="AA1075" s="7">
        <v>2009</v>
      </c>
      <c r="AB1075" s="70">
        <v>346.99</v>
      </c>
      <c r="AC1075" s="7">
        <v>10</v>
      </c>
      <c r="AD1075" s="7">
        <v>1</v>
      </c>
      <c r="AE1075" s="67">
        <v>405</v>
      </c>
      <c r="AF1075" s="67">
        <v>339</v>
      </c>
      <c r="AG1075" s="127">
        <f t="shared" si="16"/>
        <v>0.54435483870967738</v>
      </c>
    </row>
    <row r="1076" spans="1:33" x14ac:dyDescent="0.3">
      <c r="A1076" s="7">
        <v>533</v>
      </c>
      <c r="B1076" s="7">
        <v>1</v>
      </c>
      <c r="C1076" s="7" t="s">
        <v>565</v>
      </c>
      <c r="D1076" s="7">
        <v>2011</v>
      </c>
      <c r="E1076" s="7">
        <v>2012</v>
      </c>
      <c r="F1076" s="7">
        <v>126.79</v>
      </c>
      <c r="G1076" s="7">
        <v>10</v>
      </c>
      <c r="H1076" s="7">
        <v>1</v>
      </c>
      <c r="I1076" s="77">
        <v>343</v>
      </c>
      <c r="J1076" s="77">
        <v>119</v>
      </c>
      <c r="K1076" s="119" t="s">
        <v>95</v>
      </c>
      <c r="L1076" s="7">
        <v>150</v>
      </c>
      <c r="M1076" s="7">
        <v>1</v>
      </c>
      <c r="N1076" s="7" t="s">
        <v>317</v>
      </c>
      <c r="O1076" s="7">
        <v>2004</v>
      </c>
      <c r="P1076" s="7">
        <v>2005</v>
      </c>
      <c r="Q1076" s="70">
        <v>500</v>
      </c>
      <c r="R1076" s="7">
        <v>10</v>
      </c>
      <c r="S1076" s="7">
        <v>1</v>
      </c>
      <c r="T1076" s="77">
        <v>1154</v>
      </c>
      <c r="U1076" s="77">
        <v>778</v>
      </c>
      <c r="V1076" s="119" t="s">
        <v>95</v>
      </c>
      <c r="W1076" s="7">
        <v>272</v>
      </c>
      <c r="X1076" s="7">
        <v>1</v>
      </c>
      <c r="Y1076" s="7" t="s">
        <v>501</v>
      </c>
      <c r="Z1076" s="7">
        <v>1999</v>
      </c>
      <c r="AA1076" s="7">
        <v>2000</v>
      </c>
      <c r="AB1076" s="70">
        <v>981.25</v>
      </c>
      <c r="AC1076" s="7">
        <v>10</v>
      </c>
      <c r="AD1076" s="7">
        <v>1</v>
      </c>
      <c r="AE1076" s="77">
        <v>3323</v>
      </c>
      <c r="AF1076" s="77">
        <v>2783</v>
      </c>
      <c r="AG1076" s="127">
        <f t="shared" si="16"/>
        <v>0.54421880117916799</v>
      </c>
    </row>
    <row r="1077" spans="1:33" x14ac:dyDescent="0.3">
      <c r="A1077" s="7">
        <v>534</v>
      </c>
      <c r="B1077" s="7">
        <v>1</v>
      </c>
      <c r="C1077" s="7" t="s">
        <v>290</v>
      </c>
      <c r="D1077" s="7">
        <v>1992</v>
      </c>
      <c r="E1077" s="7">
        <v>1993</v>
      </c>
      <c r="F1077" s="70">
        <v>171.98</v>
      </c>
      <c r="G1077" s="7">
        <v>5</v>
      </c>
      <c r="H1077" s="7">
        <v>1</v>
      </c>
      <c r="I1077" s="77" t="s">
        <v>763</v>
      </c>
      <c r="J1077" s="77" t="s">
        <v>763</v>
      </c>
      <c r="K1077" s="119" t="s">
        <v>95</v>
      </c>
      <c r="L1077" s="7">
        <v>177</v>
      </c>
      <c r="M1077" s="7">
        <v>1</v>
      </c>
      <c r="N1077" s="7" t="s">
        <v>371</v>
      </c>
      <c r="O1077" s="7">
        <v>2004</v>
      </c>
      <c r="P1077" s="7">
        <v>2005</v>
      </c>
      <c r="Q1077" s="70">
        <v>440.25</v>
      </c>
      <c r="R1077" s="7">
        <v>10</v>
      </c>
      <c r="S1077" s="7">
        <v>0</v>
      </c>
      <c r="T1077" s="77">
        <v>1449</v>
      </c>
      <c r="U1077" s="77">
        <v>1846</v>
      </c>
      <c r="V1077" s="119" t="s">
        <v>95</v>
      </c>
      <c r="W1077" s="7">
        <v>309</v>
      </c>
      <c r="X1077" s="7">
        <v>1</v>
      </c>
      <c r="Y1077" s="7" t="s">
        <v>378</v>
      </c>
      <c r="Z1077" s="7">
        <v>2010</v>
      </c>
      <c r="AA1077" s="68">
        <v>2012</v>
      </c>
      <c r="AB1077" s="66">
        <v>600</v>
      </c>
      <c r="AC1077" s="68">
        <v>5</v>
      </c>
      <c r="AD1077" s="67">
        <v>1</v>
      </c>
      <c r="AE1077" s="67">
        <v>2937</v>
      </c>
      <c r="AF1077" s="67">
        <v>2464</v>
      </c>
      <c r="AG1077" s="127">
        <f t="shared" si="16"/>
        <v>0.54378818737270873</v>
      </c>
    </row>
    <row r="1078" spans="1:33" x14ac:dyDescent="0.3">
      <c r="A1078" s="7">
        <v>534</v>
      </c>
      <c r="B1078" s="7">
        <v>1</v>
      </c>
      <c r="C1078" s="7" t="s">
        <v>290</v>
      </c>
      <c r="D1078" s="7">
        <v>1995</v>
      </c>
      <c r="E1078" s="7">
        <v>1996</v>
      </c>
      <c r="F1078" s="70">
        <v>122.35</v>
      </c>
      <c r="G1078" s="7">
        <v>10</v>
      </c>
      <c r="H1078" s="7">
        <v>1</v>
      </c>
      <c r="I1078" s="77">
        <v>1181</v>
      </c>
      <c r="J1078" s="77">
        <v>355</v>
      </c>
      <c r="K1078" s="119" t="s">
        <v>95</v>
      </c>
      <c r="L1078" s="7">
        <v>186</v>
      </c>
      <c r="M1078" s="7">
        <v>1</v>
      </c>
      <c r="N1078" s="7" t="s">
        <v>600</v>
      </c>
      <c r="O1078" s="7">
        <v>2004</v>
      </c>
      <c r="P1078" s="7">
        <v>2005</v>
      </c>
      <c r="Q1078" s="70">
        <v>528.07000000000005</v>
      </c>
      <c r="R1078" s="7">
        <v>10</v>
      </c>
      <c r="S1078" s="7">
        <v>0</v>
      </c>
      <c r="T1078" s="77">
        <v>1958</v>
      </c>
      <c r="U1078" s="77">
        <v>3603</v>
      </c>
      <c r="V1078" s="119" t="s">
        <v>95</v>
      </c>
      <c r="W1078" s="7">
        <v>914</v>
      </c>
      <c r="X1078" s="7">
        <v>1</v>
      </c>
      <c r="Y1078" s="7" t="s">
        <v>438</v>
      </c>
      <c r="Z1078" s="68">
        <v>2009</v>
      </c>
      <c r="AA1078" s="68">
        <v>2011</v>
      </c>
      <c r="AB1078" s="66">
        <v>1990</v>
      </c>
      <c r="AC1078" s="68">
        <v>5</v>
      </c>
      <c r="AD1078" s="67">
        <v>1</v>
      </c>
      <c r="AE1078" s="67">
        <v>224</v>
      </c>
      <c r="AF1078" s="67">
        <v>188</v>
      </c>
      <c r="AG1078" s="127">
        <f t="shared" si="16"/>
        <v>0.5436893203883495</v>
      </c>
    </row>
    <row r="1079" spans="1:33" x14ac:dyDescent="0.3">
      <c r="A1079" s="7">
        <v>534</v>
      </c>
      <c r="B1079" s="7">
        <v>1</v>
      </c>
      <c r="C1079" s="7" t="s">
        <v>290</v>
      </c>
      <c r="D1079" s="7">
        <v>1996</v>
      </c>
      <c r="E1079" s="7">
        <v>1998</v>
      </c>
      <c r="F1079" s="70">
        <v>120.67</v>
      </c>
      <c r="G1079" s="7">
        <v>10</v>
      </c>
      <c r="H1079" s="7">
        <v>0</v>
      </c>
      <c r="I1079" s="77">
        <v>1636</v>
      </c>
      <c r="J1079" s="77">
        <v>1869</v>
      </c>
      <c r="K1079" s="119" t="s">
        <v>95</v>
      </c>
      <c r="L1079" s="7">
        <v>186</v>
      </c>
      <c r="M1079" s="7">
        <v>1</v>
      </c>
      <c r="N1079" s="7" t="s">
        <v>600</v>
      </c>
      <c r="O1079" s="7">
        <v>2004</v>
      </c>
      <c r="P1079" s="7">
        <v>2005</v>
      </c>
      <c r="Q1079" s="70">
        <v>200</v>
      </c>
      <c r="R1079" s="7">
        <v>10</v>
      </c>
      <c r="S1079" s="7">
        <v>0</v>
      </c>
      <c r="T1079" s="77">
        <v>1629</v>
      </c>
      <c r="U1079" s="77">
        <v>3683</v>
      </c>
      <c r="V1079" s="119" t="s">
        <v>95</v>
      </c>
      <c r="W1079" s="7">
        <v>861</v>
      </c>
      <c r="X1079" s="7">
        <v>1</v>
      </c>
      <c r="Y1079" s="7" t="s">
        <v>573</v>
      </c>
      <c r="Z1079" s="7">
        <v>2001</v>
      </c>
      <c r="AA1079" s="7">
        <v>2002</v>
      </c>
      <c r="AB1079" s="70">
        <v>480</v>
      </c>
      <c r="AC1079" s="7">
        <v>5</v>
      </c>
      <c r="AD1079" s="7">
        <v>1</v>
      </c>
      <c r="AE1079" s="77">
        <v>6453</v>
      </c>
      <c r="AF1079" s="77">
        <v>5418</v>
      </c>
      <c r="AG1079" s="127">
        <f t="shared" si="16"/>
        <v>0.54359363153904472</v>
      </c>
    </row>
    <row r="1080" spans="1:33" x14ac:dyDescent="0.3">
      <c r="A1080" s="7">
        <v>534</v>
      </c>
      <c r="B1080" s="7">
        <v>1</v>
      </c>
      <c r="C1080" s="7" t="s">
        <v>290</v>
      </c>
      <c r="D1080" s="7">
        <v>1997</v>
      </c>
      <c r="E1080" s="7">
        <v>1998</v>
      </c>
      <c r="F1080" s="70">
        <v>192.65</v>
      </c>
      <c r="G1080" s="7">
        <v>10</v>
      </c>
      <c r="H1080" s="7">
        <v>0</v>
      </c>
      <c r="I1080" s="77">
        <v>586</v>
      </c>
      <c r="J1080" s="77">
        <v>747</v>
      </c>
      <c r="K1080" s="119" t="s">
        <v>95</v>
      </c>
      <c r="L1080" s="7">
        <v>186</v>
      </c>
      <c r="M1080" s="7">
        <v>1</v>
      </c>
      <c r="N1080" s="7" t="s">
        <v>600</v>
      </c>
      <c r="O1080" s="7">
        <v>2004</v>
      </c>
      <c r="P1080" s="7">
        <v>2005</v>
      </c>
      <c r="Q1080" s="70">
        <v>160.27000000000001</v>
      </c>
      <c r="R1080" s="7">
        <v>10</v>
      </c>
      <c r="S1080" s="7">
        <v>0</v>
      </c>
      <c r="T1080" s="77">
        <v>1589</v>
      </c>
      <c r="U1080" s="77">
        <v>3746</v>
      </c>
      <c r="V1080" s="119" t="s">
        <v>95</v>
      </c>
      <c r="W1080" s="7">
        <v>81</v>
      </c>
      <c r="X1080" s="7">
        <v>1</v>
      </c>
      <c r="Y1080" s="7" t="s">
        <v>515</v>
      </c>
      <c r="Z1080" s="7">
        <v>2000</v>
      </c>
      <c r="AA1080" s="7">
        <v>2001</v>
      </c>
      <c r="AB1080" s="70">
        <v>300</v>
      </c>
      <c r="AC1080" s="7">
        <v>10</v>
      </c>
      <c r="AD1080" s="7">
        <v>1</v>
      </c>
      <c r="AE1080" s="77">
        <v>337</v>
      </c>
      <c r="AF1080" s="77">
        <v>283</v>
      </c>
      <c r="AG1080" s="127">
        <f t="shared" si="16"/>
        <v>0.54354838709677422</v>
      </c>
    </row>
    <row r="1081" spans="1:33" x14ac:dyDescent="0.3">
      <c r="A1081" s="7">
        <v>534</v>
      </c>
      <c r="B1081" s="7">
        <v>1</v>
      </c>
      <c r="C1081" s="7" t="s">
        <v>290</v>
      </c>
      <c r="D1081" s="7">
        <v>1998</v>
      </c>
      <c r="E1081" s="7">
        <v>1999</v>
      </c>
      <c r="F1081" s="70">
        <v>227.65</v>
      </c>
      <c r="G1081" s="7">
        <v>10</v>
      </c>
      <c r="H1081" s="7">
        <v>1</v>
      </c>
      <c r="I1081" s="77">
        <v>1829</v>
      </c>
      <c r="J1081" s="77">
        <v>1525</v>
      </c>
      <c r="K1081" s="119" t="s">
        <v>95</v>
      </c>
      <c r="L1081" s="7">
        <v>204</v>
      </c>
      <c r="M1081" s="7">
        <v>1</v>
      </c>
      <c r="N1081" s="7" t="s">
        <v>488</v>
      </c>
      <c r="O1081" s="7">
        <v>2004</v>
      </c>
      <c r="P1081" s="7">
        <v>2005</v>
      </c>
      <c r="Q1081" s="70">
        <v>700</v>
      </c>
      <c r="R1081" s="7">
        <v>5</v>
      </c>
      <c r="S1081" s="7">
        <v>0</v>
      </c>
      <c r="T1081" s="77">
        <v>2313</v>
      </c>
      <c r="U1081" s="77">
        <v>2410</v>
      </c>
      <c r="V1081" s="119" t="s">
        <v>95</v>
      </c>
      <c r="W1081" s="7">
        <v>2153</v>
      </c>
      <c r="X1081" s="7">
        <v>1</v>
      </c>
      <c r="Y1081" s="7" t="s">
        <v>445</v>
      </c>
      <c r="Z1081" s="7">
        <v>1995</v>
      </c>
      <c r="AA1081" s="7">
        <v>1997</v>
      </c>
      <c r="AB1081" s="70">
        <v>422.03</v>
      </c>
      <c r="AC1081" s="7">
        <v>5</v>
      </c>
      <c r="AD1081" s="7">
        <v>1</v>
      </c>
      <c r="AE1081" s="77">
        <v>527</v>
      </c>
      <c r="AF1081" s="77">
        <v>443</v>
      </c>
      <c r="AG1081" s="127">
        <f t="shared" si="16"/>
        <v>0.54329896907216491</v>
      </c>
    </row>
    <row r="1082" spans="1:33" x14ac:dyDescent="0.3">
      <c r="A1082" s="7">
        <v>534</v>
      </c>
      <c r="B1082" s="7">
        <v>1</v>
      </c>
      <c r="C1082" s="7" t="s">
        <v>290</v>
      </c>
      <c r="D1082" s="7">
        <v>2001</v>
      </c>
      <c r="E1082" s="7">
        <v>2002</v>
      </c>
      <c r="F1082" s="70">
        <v>200</v>
      </c>
      <c r="G1082" s="7">
        <v>10</v>
      </c>
      <c r="H1082" s="7">
        <v>1</v>
      </c>
      <c r="I1082" s="77">
        <v>1107</v>
      </c>
      <c r="J1082" s="77">
        <v>807</v>
      </c>
      <c r="K1082" s="119" t="s">
        <v>95</v>
      </c>
      <c r="L1082" s="7">
        <v>206</v>
      </c>
      <c r="M1082" s="7">
        <v>1</v>
      </c>
      <c r="N1082" s="7" t="s">
        <v>489</v>
      </c>
      <c r="O1082" s="7">
        <v>2004</v>
      </c>
      <c r="P1082" s="7">
        <v>2005</v>
      </c>
      <c r="Q1082" s="70">
        <v>390</v>
      </c>
      <c r="R1082" s="7">
        <v>10</v>
      </c>
      <c r="S1082" s="7">
        <v>1</v>
      </c>
      <c r="T1082" s="77">
        <v>8144</v>
      </c>
      <c r="U1082" s="77">
        <v>7521</v>
      </c>
      <c r="V1082" s="119" t="s">
        <v>95</v>
      </c>
      <c r="W1082" s="7">
        <v>146</v>
      </c>
      <c r="X1082" s="7">
        <v>1</v>
      </c>
      <c r="Y1082" s="7" t="s">
        <v>369</v>
      </c>
      <c r="Z1082" s="7">
        <v>1998</v>
      </c>
      <c r="AA1082" s="7">
        <v>1999</v>
      </c>
      <c r="AB1082" s="70">
        <v>350</v>
      </c>
      <c r="AC1082" s="7">
        <v>5</v>
      </c>
      <c r="AD1082" s="7">
        <v>1</v>
      </c>
      <c r="AE1082" s="77">
        <v>804</v>
      </c>
      <c r="AF1082" s="77">
        <v>676</v>
      </c>
      <c r="AG1082" s="127">
        <f t="shared" si="16"/>
        <v>0.54324324324324325</v>
      </c>
    </row>
    <row r="1083" spans="1:33" x14ac:dyDescent="0.3">
      <c r="A1083" s="7">
        <v>534</v>
      </c>
      <c r="B1083" s="7">
        <v>1</v>
      </c>
      <c r="C1083" s="7" t="s">
        <v>290</v>
      </c>
      <c r="D1083" s="7">
        <v>2003</v>
      </c>
      <c r="E1083" s="7">
        <v>2004</v>
      </c>
      <c r="F1083" s="70">
        <v>205</v>
      </c>
      <c r="G1083" s="7">
        <v>8</v>
      </c>
      <c r="H1083" s="7">
        <v>0</v>
      </c>
      <c r="I1083" s="77">
        <v>521</v>
      </c>
      <c r="J1083" s="77">
        <v>873</v>
      </c>
      <c r="K1083" s="119" t="s">
        <v>95</v>
      </c>
      <c r="L1083" s="7">
        <v>206</v>
      </c>
      <c r="M1083" s="7">
        <v>1</v>
      </c>
      <c r="N1083" s="7" t="s">
        <v>489</v>
      </c>
      <c r="O1083" s="7">
        <v>2004</v>
      </c>
      <c r="P1083" s="7">
        <v>2005</v>
      </c>
      <c r="Q1083" s="70">
        <v>100</v>
      </c>
      <c r="R1083" s="7">
        <v>10</v>
      </c>
      <c r="S1083" s="7">
        <v>0</v>
      </c>
      <c r="T1083" s="77">
        <v>7650</v>
      </c>
      <c r="U1083" s="77">
        <v>7774</v>
      </c>
      <c r="V1083" s="119" t="s">
        <v>95</v>
      </c>
      <c r="W1083" s="7">
        <v>564</v>
      </c>
      <c r="X1083" s="7">
        <v>1</v>
      </c>
      <c r="Y1083" s="7" t="s">
        <v>429</v>
      </c>
      <c r="Z1083" s="7">
        <v>1997</v>
      </c>
      <c r="AA1083" s="7">
        <v>1998</v>
      </c>
      <c r="AB1083" s="70">
        <v>234.95</v>
      </c>
      <c r="AC1083" s="7">
        <v>10</v>
      </c>
      <c r="AD1083" s="7">
        <v>1</v>
      </c>
      <c r="AE1083" s="77">
        <v>2013</v>
      </c>
      <c r="AF1083" s="77">
        <v>1693</v>
      </c>
      <c r="AG1083" s="127">
        <f t="shared" si="16"/>
        <v>0.54317323259579064</v>
      </c>
    </row>
    <row r="1084" spans="1:33" x14ac:dyDescent="0.3">
      <c r="A1084" s="7">
        <v>534</v>
      </c>
      <c r="B1084" s="7">
        <v>1</v>
      </c>
      <c r="C1084" s="7" t="s">
        <v>290</v>
      </c>
      <c r="D1084" s="7">
        <v>2004</v>
      </c>
      <c r="E1084" s="7">
        <v>2005</v>
      </c>
      <c r="F1084" s="70">
        <v>620</v>
      </c>
      <c r="G1084" s="7">
        <v>10</v>
      </c>
      <c r="H1084" s="7">
        <v>1</v>
      </c>
      <c r="I1084" s="77">
        <v>2176</v>
      </c>
      <c r="J1084" s="77">
        <v>1995</v>
      </c>
      <c r="K1084" s="119" t="s">
        <v>95</v>
      </c>
      <c r="L1084" s="7">
        <v>206</v>
      </c>
      <c r="M1084" s="7">
        <v>1</v>
      </c>
      <c r="N1084" s="7" t="s">
        <v>489</v>
      </c>
      <c r="O1084" s="7">
        <v>2004</v>
      </c>
      <c r="P1084" s="7">
        <v>2005</v>
      </c>
      <c r="Q1084" s="70">
        <v>60</v>
      </c>
      <c r="R1084" s="7">
        <v>10</v>
      </c>
      <c r="S1084" s="7">
        <v>0</v>
      </c>
      <c r="T1084" s="77">
        <v>6573</v>
      </c>
      <c r="U1084" s="77">
        <v>8664</v>
      </c>
      <c r="V1084" s="119" t="s">
        <v>95</v>
      </c>
      <c r="W1084" s="7">
        <v>548</v>
      </c>
      <c r="X1084" s="7">
        <v>1</v>
      </c>
      <c r="Y1084" s="7" t="s">
        <v>666</v>
      </c>
      <c r="Z1084" s="7">
        <v>2011</v>
      </c>
      <c r="AA1084" s="7">
        <v>2012</v>
      </c>
      <c r="AB1084" s="70">
        <v>600</v>
      </c>
      <c r="AC1084" s="7">
        <v>5</v>
      </c>
      <c r="AD1084" s="7">
        <v>1</v>
      </c>
      <c r="AE1084" s="67">
        <v>1359</v>
      </c>
      <c r="AF1084" s="67">
        <v>1143</v>
      </c>
      <c r="AG1084" s="127">
        <f t="shared" si="16"/>
        <v>0.54316546762589923</v>
      </c>
    </row>
    <row r="1085" spans="1:33" x14ac:dyDescent="0.3">
      <c r="A1085" s="7">
        <v>534</v>
      </c>
      <c r="B1085" s="7">
        <v>1</v>
      </c>
      <c r="C1085" s="7" t="s">
        <v>290</v>
      </c>
      <c r="D1085" s="7">
        <v>2010</v>
      </c>
      <c r="E1085" s="68">
        <v>2011</v>
      </c>
      <c r="F1085" s="66">
        <v>80</v>
      </c>
      <c r="G1085" s="68">
        <v>10</v>
      </c>
      <c r="H1085" s="67">
        <v>0</v>
      </c>
      <c r="I1085" s="67">
        <v>1602</v>
      </c>
      <c r="J1085" s="67">
        <v>1824</v>
      </c>
      <c r="K1085" s="119" t="s">
        <v>95</v>
      </c>
      <c r="L1085" s="7">
        <v>206</v>
      </c>
      <c r="M1085" s="7">
        <v>1</v>
      </c>
      <c r="N1085" s="7" t="s">
        <v>489</v>
      </c>
      <c r="O1085" s="7">
        <v>2004</v>
      </c>
      <c r="P1085" s="7">
        <v>2005</v>
      </c>
      <c r="Q1085" s="70">
        <v>15</v>
      </c>
      <c r="R1085" s="7">
        <v>10</v>
      </c>
      <c r="S1085" s="7">
        <v>0</v>
      </c>
      <c r="T1085" s="77">
        <v>6588</v>
      </c>
      <c r="U1085" s="77">
        <v>8506</v>
      </c>
      <c r="V1085" s="119" t="s">
        <v>95</v>
      </c>
      <c r="W1085" s="7">
        <v>833</v>
      </c>
      <c r="X1085" s="7">
        <v>1</v>
      </c>
      <c r="Y1085" s="7" t="s">
        <v>355</v>
      </c>
      <c r="Z1085" s="68">
        <v>2007</v>
      </c>
      <c r="AA1085" s="73">
        <v>2008</v>
      </c>
      <c r="AB1085" s="66">
        <v>327.87</v>
      </c>
      <c r="AC1085" s="7">
        <v>10</v>
      </c>
      <c r="AD1085" s="67">
        <v>1</v>
      </c>
      <c r="AE1085" s="67">
        <v>5255</v>
      </c>
      <c r="AF1085" s="77">
        <v>4424</v>
      </c>
      <c r="AG1085" s="127">
        <f t="shared" si="16"/>
        <v>0.54292798842855672</v>
      </c>
    </row>
    <row r="1086" spans="1:33" x14ac:dyDescent="0.3">
      <c r="A1086" s="7">
        <v>534</v>
      </c>
      <c r="B1086" s="7">
        <v>1</v>
      </c>
      <c r="C1086" s="7" t="s">
        <v>290</v>
      </c>
      <c r="D1086" s="7">
        <v>2010</v>
      </c>
      <c r="E1086" s="68">
        <v>2012</v>
      </c>
      <c r="F1086" s="66">
        <v>200.35</v>
      </c>
      <c r="G1086" s="10">
        <v>9</v>
      </c>
      <c r="H1086" s="67">
        <v>1</v>
      </c>
      <c r="I1086" s="67">
        <v>2201</v>
      </c>
      <c r="J1086" s="67">
        <v>1243</v>
      </c>
      <c r="K1086" s="119" t="s">
        <v>95</v>
      </c>
      <c r="L1086" s="7">
        <v>207</v>
      </c>
      <c r="M1086" s="7">
        <v>1</v>
      </c>
      <c r="N1086" s="7" t="s">
        <v>542</v>
      </c>
      <c r="O1086" s="7">
        <v>2004</v>
      </c>
      <c r="P1086" s="7">
        <v>2005</v>
      </c>
      <c r="Q1086" s="70">
        <v>500</v>
      </c>
      <c r="R1086" s="7">
        <v>5</v>
      </c>
      <c r="S1086" s="7">
        <v>1</v>
      </c>
      <c r="T1086" s="77">
        <v>490</v>
      </c>
      <c r="U1086" s="77">
        <v>485</v>
      </c>
      <c r="V1086" s="119" t="s">
        <v>95</v>
      </c>
      <c r="W1086" s="7">
        <v>739</v>
      </c>
      <c r="X1086" s="7">
        <v>1</v>
      </c>
      <c r="Y1086" s="7" t="s">
        <v>400</v>
      </c>
      <c r="Z1086" s="7">
        <v>2015</v>
      </c>
      <c r="AA1086" s="10">
        <v>2016</v>
      </c>
      <c r="AB1086" s="66">
        <v>760</v>
      </c>
      <c r="AC1086" s="10">
        <v>10</v>
      </c>
      <c r="AD1086" s="67">
        <v>1</v>
      </c>
      <c r="AE1086" s="67">
        <v>494</v>
      </c>
      <c r="AF1086" s="67">
        <v>416</v>
      </c>
      <c r="AG1086" s="127">
        <f t="shared" si="16"/>
        <v>0.54285714285714282</v>
      </c>
    </row>
    <row r="1087" spans="1:33" x14ac:dyDescent="0.3">
      <c r="A1087" s="7">
        <v>534</v>
      </c>
      <c r="B1087" s="7">
        <v>1</v>
      </c>
      <c r="C1087" s="7" t="s">
        <v>290</v>
      </c>
      <c r="D1087" s="7">
        <v>2013</v>
      </c>
      <c r="E1087" s="7">
        <v>2015</v>
      </c>
      <c r="F1087" s="7">
        <v>558</v>
      </c>
      <c r="G1087" s="7">
        <v>10</v>
      </c>
      <c r="H1087" s="7">
        <v>1</v>
      </c>
      <c r="I1087" s="77">
        <v>971</v>
      </c>
      <c r="J1087" s="77">
        <v>207</v>
      </c>
      <c r="K1087" s="119" t="s">
        <v>95</v>
      </c>
      <c r="L1087" s="7">
        <v>242</v>
      </c>
      <c r="M1087" s="7">
        <v>1</v>
      </c>
      <c r="N1087" s="7" t="s">
        <v>626</v>
      </c>
      <c r="O1087" s="7">
        <v>2004</v>
      </c>
      <c r="P1087" s="7">
        <v>2005</v>
      </c>
      <c r="Q1087" s="70">
        <v>478</v>
      </c>
      <c r="R1087" s="7">
        <v>10</v>
      </c>
      <c r="S1087" s="7">
        <v>1</v>
      </c>
      <c r="T1087" s="77">
        <v>568</v>
      </c>
      <c r="U1087" s="77">
        <v>348</v>
      </c>
      <c r="V1087" s="119" t="s">
        <v>95</v>
      </c>
      <c r="W1087" s="7">
        <v>547</v>
      </c>
      <c r="X1087" s="7">
        <v>1</v>
      </c>
      <c r="Y1087" s="7" t="s">
        <v>427</v>
      </c>
      <c r="Z1087" s="7">
        <v>2008</v>
      </c>
      <c r="AA1087" s="7">
        <v>2009</v>
      </c>
      <c r="AB1087" s="70">
        <v>797.85</v>
      </c>
      <c r="AC1087" s="7">
        <v>10</v>
      </c>
      <c r="AD1087" s="7">
        <v>1</v>
      </c>
      <c r="AE1087" s="67">
        <v>948</v>
      </c>
      <c r="AF1087" s="67">
        <v>799</v>
      </c>
      <c r="AG1087" s="127">
        <f t="shared" si="16"/>
        <v>0.54264453348597597</v>
      </c>
    </row>
    <row r="1088" spans="1:33" x14ac:dyDescent="0.3">
      <c r="A1088" s="7">
        <v>535</v>
      </c>
      <c r="B1088" s="7">
        <v>1</v>
      </c>
      <c r="C1088" s="7" t="s">
        <v>523</v>
      </c>
      <c r="D1088" s="7">
        <v>2000</v>
      </c>
      <c r="E1088" s="7">
        <v>2001</v>
      </c>
      <c r="F1088" s="70">
        <v>514</v>
      </c>
      <c r="G1088" s="7">
        <v>10</v>
      </c>
      <c r="H1088" s="7">
        <v>0</v>
      </c>
      <c r="I1088" s="77">
        <v>16311</v>
      </c>
      <c r="J1088" s="77">
        <v>24813</v>
      </c>
      <c r="K1088" s="119" t="s">
        <v>95</v>
      </c>
      <c r="L1088" s="7">
        <v>252</v>
      </c>
      <c r="M1088" s="7">
        <v>1</v>
      </c>
      <c r="N1088" s="7" t="s">
        <v>273</v>
      </c>
      <c r="O1088" s="7">
        <v>2004</v>
      </c>
      <c r="P1088" s="7">
        <v>2005</v>
      </c>
      <c r="Q1088" s="70">
        <v>500</v>
      </c>
      <c r="R1088" s="7">
        <v>3</v>
      </c>
      <c r="S1088" s="7">
        <v>1</v>
      </c>
      <c r="T1088" s="77">
        <v>2521</v>
      </c>
      <c r="U1088" s="77">
        <v>1865</v>
      </c>
      <c r="V1088" s="119" t="s">
        <v>95</v>
      </c>
      <c r="W1088" s="7">
        <v>659</v>
      </c>
      <c r="X1088" s="7">
        <v>1</v>
      </c>
      <c r="Y1088" s="7" t="s">
        <v>334</v>
      </c>
      <c r="Z1088" s="7">
        <v>1997</v>
      </c>
      <c r="AA1088" s="7">
        <v>1999</v>
      </c>
      <c r="AB1088" s="70">
        <v>500</v>
      </c>
      <c r="AC1088" s="7">
        <v>5</v>
      </c>
      <c r="AD1088" s="7">
        <v>1</v>
      </c>
      <c r="AE1088" s="77">
        <v>2365</v>
      </c>
      <c r="AF1088" s="77">
        <v>1994</v>
      </c>
      <c r="AG1088" s="127">
        <f t="shared" si="16"/>
        <v>0.54255563202569401</v>
      </c>
    </row>
    <row r="1089" spans="1:33" x14ac:dyDescent="0.3">
      <c r="A1089" s="7">
        <v>535</v>
      </c>
      <c r="B1089" s="7">
        <v>1</v>
      </c>
      <c r="C1089" s="7" t="s">
        <v>523</v>
      </c>
      <c r="D1089" s="7">
        <v>2001</v>
      </c>
      <c r="E1089" s="7">
        <v>2002</v>
      </c>
      <c r="F1089" s="70">
        <v>360</v>
      </c>
      <c r="G1089" s="7">
        <v>6</v>
      </c>
      <c r="H1089" s="7">
        <v>1</v>
      </c>
      <c r="I1089" s="77">
        <v>12027</v>
      </c>
      <c r="J1089" s="77">
        <v>11843</v>
      </c>
      <c r="K1089" s="119" t="s">
        <v>95</v>
      </c>
      <c r="L1089" s="7">
        <v>264</v>
      </c>
      <c r="M1089" s="7">
        <v>1</v>
      </c>
      <c r="N1089" s="7" t="s">
        <v>274</v>
      </c>
      <c r="O1089" s="7">
        <v>2004</v>
      </c>
      <c r="P1089" s="7">
        <v>2005</v>
      </c>
      <c r="Q1089" s="70">
        <v>400</v>
      </c>
      <c r="R1089" s="7">
        <v>10</v>
      </c>
      <c r="S1089" s="7">
        <v>1</v>
      </c>
      <c r="T1089" s="77">
        <v>425</v>
      </c>
      <c r="U1089" s="77">
        <v>221</v>
      </c>
      <c r="V1089" s="119" t="s">
        <v>95</v>
      </c>
      <c r="W1089" s="7">
        <v>2172</v>
      </c>
      <c r="X1089" s="7">
        <v>1</v>
      </c>
      <c r="Y1089" s="7" t="s">
        <v>461</v>
      </c>
      <c r="Z1089" s="7">
        <v>1996</v>
      </c>
      <c r="AA1089" s="7">
        <v>1997</v>
      </c>
      <c r="AB1089" s="70">
        <v>312.85000000000002</v>
      </c>
      <c r="AC1089" s="7">
        <v>10</v>
      </c>
      <c r="AD1089" s="7">
        <v>1</v>
      </c>
      <c r="AE1089" s="77">
        <v>1444</v>
      </c>
      <c r="AF1089" s="77">
        <v>1218</v>
      </c>
      <c r="AG1089" s="127">
        <f t="shared" si="16"/>
        <v>0.54244928625093913</v>
      </c>
    </row>
    <row r="1090" spans="1:33" x14ac:dyDescent="0.3">
      <c r="A1090" s="7">
        <v>535</v>
      </c>
      <c r="B1090" s="7">
        <v>1</v>
      </c>
      <c r="C1090" s="7" t="s">
        <v>523</v>
      </c>
      <c r="D1090" s="7">
        <v>2006</v>
      </c>
      <c r="E1090" s="10">
        <v>2007</v>
      </c>
      <c r="F1090" s="70">
        <v>200</v>
      </c>
      <c r="G1090" s="10">
        <v>10</v>
      </c>
      <c r="H1090" s="7">
        <v>0</v>
      </c>
      <c r="I1090" s="67">
        <v>21005</v>
      </c>
      <c r="J1090" s="67">
        <v>22341</v>
      </c>
      <c r="K1090" s="119" t="s">
        <v>95</v>
      </c>
      <c r="L1090" s="7">
        <v>272</v>
      </c>
      <c r="M1090" s="7">
        <v>1</v>
      </c>
      <c r="N1090" s="7" t="s">
        <v>501</v>
      </c>
      <c r="O1090" s="7">
        <v>2004</v>
      </c>
      <c r="P1090" s="7">
        <v>2005</v>
      </c>
      <c r="Q1090" s="70">
        <f>1200-840.11</f>
        <v>359.89</v>
      </c>
      <c r="R1090" s="7">
        <v>10</v>
      </c>
      <c r="S1090" s="7">
        <v>1</v>
      </c>
      <c r="T1090" s="77">
        <v>15421</v>
      </c>
      <c r="U1090" s="77">
        <v>13729</v>
      </c>
      <c r="V1090" s="119" t="s">
        <v>95</v>
      </c>
      <c r="W1090" s="7">
        <v>2448</v>
      </c>
      <c r="X1090" s="7">
        <v>1</v>
      </c>
      <c r="Y1090" s="7" t="s">
        <v>676</v>
      </c>
      <c r="Z1090" s="7">
        <v>2010</v>
      </c>
      <c r="AA1090" s="68">
        <v>2011</v>
      </c>
      <c r="AB1090" s="66">
        <v>700</v>
      </c>
      <c r="AC1090" s="68">
        <v>10</v>
      </c>
      <c r="AD1090" s="67">
        <v>1</v>
      </c>
      <c r="AE1090" s="67">
        <v>1091</v>
      </c>
      <c r="AF1090" s="67">
        <v>921</v>
      </c>
      <c r="AG1090" s="127">
        <f t="shared" si="16"/>
        <v>0.54224652087475145</v>
      </c>
    </row>
    <row r="1091" spans="1:33" x14ac:dyDescent="0.3">
      <c r="A1091" s="7">
        <v>535</v>
      </c>
      <c r="B1091" s="7">
        <v>1</v>
      </c>
      <c r="C1091" s="7" t="s">
        <v>523</v>
      </c>
      <c r="D1091" s="7">
        <v>2006</v>
      </c>
      <c r="E1091" s="10">
        <v>2008</v>
      </c>
      <c r="F1091" s="70">
        <v>440.84</v>
      </c>
      <c r="G1091" s="10">
        <v>9</v>
      </c>
      <c r="H1091" s="7">
        <v>1</v>
      </c>
      <c r="I1091" s="67">
        <v>26638</v>
      </c>
      <c r="J1091" s="67">
        <v>16870</v>
      </c>
      <c r="K1091" s="119" t="s">
        <v>95</v>
      </c>
      <c r="L1091" s="7">
        <v>277</v>
      </c>
      <c r="M1091" s="7">
        <v>1</v>
      </c>
      <c r="N1091" s="7" t="s">
        <v>375</v>
      </c>
      <c r="O1091" s="7">
        <v>2004</v>
      </c>
      <c r="P1091" s="7">
        <v>2006</v>
      </c>
      <c r="Q1091" s="70">
        <v>562.97</v>
      </c>
      <c r="R1091" s="7">
        <v>10</v>
      </c>
      <c r="S1091" s="7">
        <v>1</v>
      </c>
      <c r="T1091" s="77">
        <v>5721</v>
      </c>
      <c r="U1091" s="77">
        <v>4702</v>
      </c>
      <c r="V1091" s="119" t="s">
        <v>95</v>
      </c>
      <c r="W1091" s="7">
        <v>241</v>
      </c>
      <c r="X1091" s="7">
        <v>1</v>
      </c>
      <c r="Y1091" s="7" t="s">
        <v>272</v>
      </c>
      <c r="Z1091" s="7">
        <v>2002</v>
      </c>
      <c r="AA1091" s="7">
        <v>2003</v>
      </c>
      <c r="AB1091" s="70">
        <v>125</v>
      </c>
      <c r="AC1091" s="7">
        <v>5</v>
      </c>
      <c r="AD1091" s="7">
        <v>1</v>
      </c>
      <c r="AE1091" s="77">
        <v>5825</v>
      </c>
      <c r="AF1091" s="77">
        <v>4919</v>
      </c>
      <c r="AG1091" s="127">
        <f t="shared" si="16"/>
        <v>0.54216306775874912</v>
      </c>
    </row>
    <row r="1092" spans="1:33" x14ac:dyDescent="0.3">
      <c r="A1092" s="7">
        <v>535</v>
      </c>
      <c r="B1092" s="7">
        <v>1</v>
      </c>
      <c r="C1092" s="7" t="s">
        <v>523</v>
      </c>
      <c r="D1092" s="7">
        <v>2010</v>
      </c>
      <c r="E1092" s="10">
        <v>2011</v>
      </c>
      <c r="F1092" s="66">
        <v>343</v>
      </c>
      <c r="G1092" s="10">
        <v>10</v>
      </c>
      <c r="H1092" s="67">
        <v>0</v>
      </c>
      <c r="I1092" s="67">
        <v>16650</v>
      </c>
      <c r="J1092" s="67">
        <v>26375</v>
      </c>
      <c r="K1092" s="119" t="s">
        <v>95</v>
      </c>
      <c r="L1092" s="7">
        <v>278</v>
      </c>
      <c r="M1092" s="7">
        <v>1</v>
      </c>
      <c r="N1092" s="7" t="s">
        <v>517</v>
      </c>
      <c r="O1092" s="7">
        <v>2004</v>
      </c>
      <c r="P1092" s="7">
        <v>2005</v>
      </c>
      <c r="Q1092" s="70">
        <f>1200-881.95</f>
        <v>318.04999999999995</v>
      </c>
      <c r="R1092" s="7">
        <v>10</v>
      </c>
      <c r="S1092" s="7">
        <v>1</v>
      </c>
      <c r="T1092" s="77">
        <v>4447</v>
      </c>
      <c r="U1092" s="77">
        <v>2989</v>
      </c>
      <c r="V1092" s="119" t="s">
        <v>95</v>
      </c>
      <c r="W1092" s="7">
        <v>316</v>
      </c>
      <c r="X1092" s="7">
        <v>1</v>
      </c>
      <c r="Y1092" s="7" t="s">
        <v>471</v>
      </c>
      <c r="Z1092" s="7">
        <v>2004</v>
      </c>
      <c r="AA1092" s="7">
        <v>2005</v>
      </c>
      <c r="AB1092" s="70">
        <v>307.08</v>
      </c>
      <c r="AC1092" s="7">
        <v>5</v>
      </c>
      <c r="AD1092" s="7">
        <v>1</v>
      </c>
      <c r="AE1092" s="77">
        <v>2257</v>
      </c>
      <c r="AF1092" s="77">
        <v>1908</v>
      </c>
      <c r="AG1092" s="127">
        <f t="shared" ref="AG1092:AG1155" si="17">AE1092/(AE1092+AF1092)</f>
        <v>0.54189675870348142</v>
      </c>
    </row>
    <row r="1093" spans="1:33" x14ac:dyDescent="0.3">
      <c r="A1093" s="7">
        <v>535</v>
      </c>
      <c r="B1093" s="7">
        <v>1</v>
      </c>
      <c r="C1093" s="7" t="s">
        <v>523</v>
      </c>
      <c r="D1093" s="7">
        <v>2010</v>
      </c>
      <c r="E1093" s="10">
        <v>2012</v>
      </c>
      <c r="F1093" s="66">
        <v>343</v>
      </c>
      <c r="G1093" s="10">
        <v>9</v>
      </c>
      <c r="H1093" s="67">
        <v>0</v>
      </c>
      <c r="I1093" s="67">
        <v>14412</v>
      </c>
      <c r="J1093" s="67">
        <v>28338</v>
      </c>
      <c r="K1093" s="119" t="s">
        <v>95</v>
      </c>
      <c r="L1093" s="7">
        <v>283</v>
      </c>
      <c r="M1093" s="7">
        <v>1</v>
      </c>
      <c r="N1093" s="7" t="s">
        <v>547</v>
      </c>
      <c r="O1093" s="7">
        <v>2004</v>
      </c>
      <c r="P1093" s="7">
        <v>2005</v>
      </c>
      <c r="Q1093" s="70">
        <f>1560.55-1419.59</f>
        <v>140.96000000000004</v>
      </c>
      <c r="R1093" s="7">
        <v>10</v>
      </c>
      <c r="S1093" s="7">
        <v>1</v>
      </c>
      <c r="T1093" s="77">
        <v>15314</v>
      </c>
      <c r="U1093" s="77">
        <v>9122</v>
      </c>
      <c r="V1093" s="119" t="s">
        <v>95</v>
      </c>
      <c r="W1093" s="7">
        <v>277</v>
      </c>
      <c r="X1093" s="7">
        <v>1</v>
      </c>
      <c r="Y1093" s="7" t="s">
        <v>375</v>
      </c>
      <c r="Z1093" s="7">
        <v>2002</v>
      </c>
      <c r="AA1093" s="7">
        <v>2003</v>
      </c>
      <c r="AB1093" s="70">
        <v>570</v>
      </c>
      <c r="AC1093" s="7">
        <v>10</v>
      </c>
      <c r="AD1093" s="7">
        <v>1</v>
      </c>
      <c r="AE1093" s="77">
        <v>2475</v>
      </c>
      <c r="AF1093" s="77">
        <v>2094</v>
      </c>
      <c r="AG1093" s="127">
        <f t="shared" si="17"/>
        <v>0.54169402495075514</v>
      </c>
    </row>
    <row r="1094" spans="1:33" x14ac:dyDescent="0.3">
      <c r="A1094" s="7">
        <v>535</v>
      </c>
      <c r="B1094" s="7">
        <v>1</v>
      </c>
      <c r="C1094" s="7" t="s">
        <v>523</v>
      </c>
      <c r="D1094" s="7">
        <v>2015</v>
      </c>
      <c r="E1094" s="10">
        <v>2016</v>
      </c>
      <c r="F1094" s="66">
        <v>836.82</v>
      </c>
      <c r="G1094" s="10">
        <v>10</v>
      </c>
      <c r="H1094" s="67">
        <v>1</v>
      </c>
      <c r="I1094" s="67">
        <v>10306</v>
      </c>
      <c r="J1094" s="67">
        <v>10059</v>
      </c>
      <c r="K1094" s="119" t="s">
        <v>95</v>
      </c>
      <c r="L1094" s="7">
        <v>309</v>
      </c>
      <c r="M1094" s="7">
        <v>1</v>
      </c>
      <c r="N1094" s="7" t="s">
        <v>378</v>
      </c>
      <c r="O1094" s="7">
        <v>2004</v>
      </c>
      <c r="P1094" s="7">
        <v>2006</v>
      </c>
      <c r="Q1094" s="70">
        <v>375</v>
      </c>
      <c r="R1094" s="7">
        <v>7</v>
      </c>
      <c r="S1094" s="7">
        <v>0</v>
      </c>
      <c r="T1094" s="77">
        <v>2661</v>
      </c>
      <c r="U1094" s="77">
        <v>4029</v>
      </c>
      <c r="V1094" s="119" t="s">
        <v>95</v>
      </c>
      <c r="W1094" s="7">
        <v>2171</v>
      </c>
      <c r="X1094" s="7">
        <v>1</v>
      </c>
      <c r="Y1094" s="7" t="s">
        <v>638</v>
      </c>
      <c r="Z1094" s="7">
        <v>2014</v>
      </c>
      <c r="AA1094" s="7">
        <v>2016</v>
      </c>
      <c r="AB1094" s="7">
        <v>3846</v>
      </c>
      <c r="AC1094" s="7">
        <v>10</v>
      </c>
      <c r="AD1094" s="7">
        <v>1</v>
      </c>
      <c r="AE1094" s="77">
        <v>488</v>
      </c>
      <c r="AF1094" s="77">
        <v>413</v>
      </c>
      <c r="AG1094" s="127">
        <f t="shared" si="17"/>
        <v>0.54162042175360714</v>
      </c>
    </row>
    <row r="1095" spans="1:33" x14ac:dyDescent="0.3">
      <c r="A1095" s="7">
        <v>542</v>
      </c>
      <c r="B1095" s="7">
        <v>1</v>
      </c>
      <c r="C1095" s="7" t="s">
        <v>291</v>
      </c>
      <c r="D1095" s="7">
        <v>1992</v>
      </c>
      <c r="E1095" s="7">
        <v>1993</v>
      </c>
      <c r="F1095" s="70">
        <v>297.12</v>
      </c>
      <c r="G1095" s="7">
        <v>5</v>
      </c>
      <c r="H1095" s="7">
        <v>1</v>
      </c>
      <c r="I1095" s="77" t="s">
        <v>763</v>
      </c>
      <c r="J1095" s="77" t="s">
        <v>763</v>
      </c>
      <c r="K1095" s="119" t="s">
        <v>95</v>
      </c>
      <c r="L1095" s="7">
        <v>316</v>
      </c>
      <c r="M1095" s="7">
        <v>1</v>
      </c>
      <c r="N1095" s="7" t="s">
        <v>471</v>
      </c>
      <c r="O1095" s="7">
        <v>2004</v>
      </c>
      <c r="P1095" s="7">
        <v>2005</v>
      </c>
      <c r="Q1095" s="70">
        <v>307.08</v>
      </c>
      <c r="R1095" s="7">
        <v>5</v>
      </c>
      <c r="S1095" s="7">
        <v>1</v>
      </c>
      <c r="T1095" s="77">
        <v>2257</v>
      </c>
      <c r="U1095" s="77">
        <v>1908</v>
      </c>
      <c r="V1095" s="119" t="s">
        <v>95</v>
      </c>
      <c r="W1095" s="7">
        <v>717</v>
      </c>
      <c r="X1095" s="7">
        <v>1</v>
      </c>
      <c r="Y1095" s="7" t="s">
        <v>345</v>
      </c>
      <c r="Z1095" s="7">
        <v>2000</v>
      </c>
      <c r="AA1095" s="7">
        <v>2001</v>
      </c>
      <c r="AB1095" s="70">
        <v>276</v>
      </c>
      <c r="AC1095" s="7">
        <v>5</v>
      </c>
      <c r="AD1095" s="7">
        <v>1</v>
      </c>
      <c r="AE1095" s="77">
        <v>1613</v>
      </c>
      <c r="AF1095" s="77">
        <v>1367</v>
      </c>
      <c r="AG1095" s="127">
        <f t="shared" si="17"/>
        <v>0.54127516778523488</v>
      </c>
    </row>
    <row r="1096" spans="1:33" x14ac:dyDescent="0.3">
      <c r="A1096" s="7">
        <v>542</v>
      </c>
      <c r="B1096" s="7">
        <v>1</v>
      </c>
      <c r="C1096" s="7" t="s">
        <v>291</v>
      </c>
      <c r="D1096" s="7">
        <v>2011</v>
      </c>
      <c r="E1096" s="7">
        <v>2012</v>
      </c>
      <c r="F1096" s="7">
        <v>975</v>
      </c>
      <c r="G1096" s="7">
        <v>10</v>
      </c>
      <c r="H1096" s="7">
        <v>0</v>
      </c>
      <c r="I1096" s="77">
        <v>582</v>
      </c>
      <c r="J1096" s="77">
        <v>691</v>
      </c>
      <c r="K1096" s="119" t="s">
        <v>95</v>
      </c>
      <c r="L1096" s="7">
        <v>317</v>
      </c>
      <c r="M1096" s="7">
        <v>1</v>
      </c>
      <c r="N1096" s="7" t="s">
        <v>452</v>
      </c>
      <c r="O1096" s="7">
        <v>2004</v>
      </c>
      <c r="P1096" s="7">
        <v>2005</v>
      </c>
      <c r="Q1096" s="70">
        <v>500</v>
      </c>
      <c r="R1096" s="7">
        <v>10</v>
      </c>
      <c r="S1096" s="7">
        <v>0</v>
      </c>
      <c r="T1096" s="77">
        <v>942</v>
      </c>
      <c r="U1096" s="77">
        <v>1508</v>
      </c>
      <c r="V1096" s="119" t="s">
        <v>95</v>
      </c>
      <c r="W1096" s="7">
        <v>12</v>
      </c>
      <c r="X1096" s="7">
        <v>1</v>
      </c>
      <c r="Y1096" s="7" t="s">
        <v>485</v>
      </c>
      <c r="Z1096" s="68">
        <v>2009</v>
      </c>
      <c r="AA1096" s="68">
        <v>2011</v>
      </c>
      <c r="AB1096" s="66">
        <v>689.17</v>
      </c>
      <c r="AC1096" s="68">
        <v>5</v>
      </c>
      <c r="AD1096" s="67">
        <v>1</v>
      </c>
      <c r="AE1096" s="67">
        <v>3767</v>
      </c>
      <c r="AF1096" s="67">
        <v>3193</v>
      </c>
      <c r="AG1096" s="127">
        <f t="shared" si="17"/>
        <v>0.54123563218390802</v>
      </c>
    </row>
    <row r="1097" spans="1:33" x14ac:dyDescent="0.3">
      <c r="A1097" s="7">
        <v>542</v>
      </c>
      <c r="B1097" s="7">
        <v>1</v>
      </c>
      <c r="C1097" s="7" t="s">
        <v>291</v>
      </c>
      <c r="D1097" s="7">
        <v>2012</v>
      </c>
      <c r="E1097" s="7">
        <v>2013</v>
      </c>
      <c r="F1097" s="70">
        <v>400</v>
      </c>
      <c r="G1097" s="7">
        <v>5</v>
      </c>
      <c r="H1097" s="7">
        <v>1</v>
      </c>
      <c r="I1097" s="67">
        <v>1462</v>
      </c>
      <c r="J1097" s="67">
        <v>1181</v>
      </c>
      <c r="K1097" s="119" t="s">
        <v>95</v>
      </c>
      <c r="L1097" s="7">
        <v>378</v>
      </c>
      <c r="M1097" s="7">
        <v>1</v>
      </c>
      <c r="N1097" s="7" t="s">
        <v>281</v>
      </c>
      <c r="O1097" s="7">
        <v>2004</v>
      </c>
      <c r="P1097" s="7">
        <v>2005</v>
      </c>
      <c r="Q1097" s="70">
        <v>302.32</v>
      </c>
      <c r="R1097" s="7">
        <v>10</v>
      </c>
      <c r="S1097" s="7">
        <v>1</v>
      </c>
      <c r="T1097" s="77">
        <v>908</v>
      </c>
      <c r="U1097" s="77">
        <v>867</v>
      </c>
      <c r="V1097" s="119" t="s">
        <v>95</v>
      </c>
      <c r="W1097" s="7">
        <v>831</v>
      </c>
      <c r="X1097" s="7">
        <v>1</v>
      </c>
      <c r="Y1097" s="7" t="s">
        <v>354</v>
      </c>
      <c r="Z1097" s="7">
        <v>2006</v>
      </c>
      <c r="AA1097" s="10">
        <v>2007</v>
      </c>
      <c r="AB1097" s="70">
        <v>725</v>
      </c>
      <c r="AC1097" s="10">
        <v>5</v>
      </c>
      <c r="AD1097" s="7">
        <v>1</v>
      </c>
      <c r="AE1097" s="67">
        <v>11270</v>
      </c>
      <c r="AF1097" s="67">
        <v>9558</v>
      </c>
      <c r="AG1097" s="127">
        <f t="shared" si="17"/>
        <v>0.54109852122143265</v>
      </c>
    </row>
    <row r="1098" spans="1:33" x14ac:dyDescent="0.3">
      <c r="A1098" s="7">
        <v>542</v>
      </c>
      <c r="B1098" s="7">
        <v>1</v>
      </c>
      <c r="C1098" s="7" t="s">
        <v>291</v>
      </c>
      <c r="D1098" s="68">
        <v>2012</v>
      </c>
      <c r="E1098" s="73">
        <v>2013</v>
      </c>
      <c r="F1098" s="66">
        <v>95</v>
      </c>
      <c r="G1098" s="7">
        <v>5</v>
      </c>
      <c r="H1098" s="7">
        <v>1</v>
      </c>
      <c r="I1098" s="67">
        <v>1388</v>
      </c>
      <c r="J1098" s="67">
        <v>1236</v>
      </c>
      <c r="K1098" s="119" t="s">
        <v>95</v>
      </c>
      <c r="L1098" s="7">
        <v>402</v>
      </c>
      <c r="M1098" s="7">
        <v>1</v>
      </c>
      <c r="N1098" s="7" t="s">
        <v>282</v>
      </c>
      <c r="O1098" s="7">
        <v>2004</v>
      </c>
      <c r="P1098" s="7">
        <v>2005</v>
      </c>
      <c r="Q1098" s="70">
        <v>400</v>
      </c>
      <c r="R1098" s="7">
        <v>10</v>
      </c>
      <c r="S1098" s="7">
        <v>1</v>
      </c>
      <c r="T1098" s="77">
        <v>366</v>
      </c>
      <c r="U1098" s="77">
        <v>252</v>
      </c>
      <c r="V1098" s="119" t="s">
        <v>95</v>
      </c>
      <c r="W1098" s="7">
        <v>2835</v>
      </c>
      <c r="X1098" s="7">
        <v>1</v>
      </c>
      <c r="Y1098" s="7" t="s">
        <v>146</v>
      </c>
      <c r="Z1098" s="7">
        <v>2005</v>
      </c>
      <c r="AA1098" s="7">
        <v>2006</v>
      </c>
      <c r="AB1098" s="70">
        <v>190.61</v>
      </c>
      <c r="AC1098" s="7">
        <v>8</v>
      </c>
      <c r="AD1098" s="10">
        <v>1</v>
      </c>
      <c r="AE1098" s="67">
        <v>1213</v>
      </c>
      <c r="AF1098" s="67">
        <v>1030</v>
      </c>
      <c r="AG1098" s="127">
        <f t="shared" si="17"/>
        <v>0.54079358002674993</v>
      </c>
    </row>
    <row r="1099" spans="1:33" x14ac:dyDescent="0.3">
      <c r="A1099" s="7">
        <v>542</v>
      </c>
      <c r="B1099" s="7">
        <v>1</v>
      </c>
      <c r="C1099" s="7" t="s">
        <v>291</v>
      </c>
      <c r="D1099" s="7">
        <v>2016</v>
      </c>
      <c r="E1099" s="7">
        <v>2018</v>
      </c>
      <c r="F1099" s="7">
        <v>400</v>
      </c>
      <c r="G1099" s="7">
        <v>10</v>
      </c>
      <c r="H1099" s="7">
        <v>1</v>
      </c>
      <c r="I1099" s="77">
        <v>1277</v>
      </c>
      <c r="J1099" s="77">
        <v>1268</v>
      </c>
      <c r="K1099" s="119" t="s">
        <v>95</v>
      </c>
      <c r="L1099" s="7">
        <v>441</v>
      </c>
      <c r="M1099" s="7">
        <v>1</v>
      </c>
      <c r="N1099" s="7" t="s">
        <v>627</v>
      </c>
      <c r="O1099" s="7">
        <v>2004</v>
      </c>
      <c r="P1099" s="7">
        <v>2005</v>
      </c>
      <c r="Q1099" s="70">
        <v>600</v>
      </c>
      <c r="R1099" s="7">
        <v>10</v>
      </c>
      <c r="S1099" s="7">
        <v>1</v>
      </c>
      <c r="T1099" s="77">
        <v>651</v>
      </c>
      <c r="U1099" s="77">
        <v>418</v>
      </c>
      <c r="V1099" s="119" t="s">
        <v>95</v>
      </c>
      <c r="W1099" s="7">
        <v>911</v>
      </c>
      <c r="X1099" s="7">
        <v>1</v>
      </c>
      <c r="Y1099" s="7" t="s">
        <v>511</v>
      </c>
      <c r="Z1099" s="7">
        <v>2004</v>
      </c>
      <c r="AA1099" s="7">
        <v>2005</v>
      </c>
      <c r="AB1099" s="70">
        <v>107.58</v>
      </c>
      <c r="AC1099" s="7">
        <v>5</v>
      </c>
      <c r="AD1099" s="7">
        <v>1</v>
      </c>
      <c r="AE1099" s="77">
        <v>7360</v>
      </c>
      <c r="AF1099" s="77">
        <v>6251</v>
      </c>
      <c r="AG1099" s="127">
        <f t="shared" si="17"/>
        <v>0.54073910807435166</v>
      </c>
    </row>
    <row r="1100" spans="1:33" x14ac:dyDescent="0.3">
      <c r="A1100" s="7">
        <v>544</v>
      </c>
      <c r="B1100" s="7">
        <v>1</v>
      </c>
      <c r="C1100" s="7" t="s">
        <v>456</v>
      </c>
      <c r="D1100" s="7">
        <v>1996</v>
      </c>
      <c r="E1100" s="7">
        <v>1997</v>
      </c>
      <c r="F1100" s="70">
        <v>269.54000000000002</v>
      </c>
      <c r="G1100" s="7">
        <v>10</v>
      </c>
      <c r="H1100" s="7">
        <v>1</v>
      </c>
      <c r="I1100" s="77">
        <v>4391</v>
      </c>
      <c r="J1100" s="77">
        <v>3546</v>
      </c>
      <c r="K1100" s="119" t="s">
        <v>95</v>
      </c>
      <c r="L1100" s="7">
        <v>477</v>
      </c>
      <c r="M1100" s="7">
        <v>1</v>
      </c>
      <c r="N1100" s="7" t="s">
        <v>424</v>
      </c>
      <c r="O1100" s="7">
        <v>2004</v>
      </c>
      <c r="P1100" s="7">
        <v>2005</v>
      </c>
      <c r="Q1100" s="70">
        <v>500</v>
      </c>
      <c r="R1100" s="7">
        <v>10</v>
      </c>
      <c r="S1100" s="7">
        <v>0</v>
      </c>
      <c r="T1100" s="77">
        <v>4321</v>
      </c>
      <c r="U1100" s="77">
        <v>5629</v>
      </c>
      <c r="V1100" s="119" t="s">
        <v>95</v>
      </c>
      <c r="W1100" s="7">
        <v>885</v>
      </c>
      <c r="X1100" s="7">
        <v>1</v>
      </c>
      <c r="Y1100" s="7" t="s">
        <v>362</v>
      </c>
      <c r="Z1100" s="7">
        <v>2004</v>
      </c>
      <c r="AA1100" s="7">
        <v>2005</v>
      </c>
      <c r="AB1100" s="70">
        <v>500</v>
      </c>
      <c r="AC1100" s="7">
        <v>10</v>
      </c>
      <c r="AD1100" s="7">
        <v>1</v>
      </c>
      <c r="AE1100" s="77">
        <v>5448</v>
      </c>
      <c r="AF1100" s="77">
        <v>4634</v>
      </c>
      <c r="AG1100" s="127">
        <f t="shared" si="17"/>
        <v>0.54036897440983933</v>
      </c>
    </row>
    <row r="1101" spans="1:33" x14ac:dyDescent="0.3">
      <c r="A1101" s="7">
        <v>544</v>
      </c>
      <c r="B1101" s="7">
        <v>1</v>
      </c>
      <c r="C1101" s="7" t="s">
        <v>456</v>
      </c>
      <c r="D1101" s="7">
        <v>1998</v>
      </c>
      <c r="E1101" s="7">
        <v>1999</v>
      </c>
      <c r="F1101" s="70">
        <v>80.459999999999994</v>
      </c>
      <c r="G1101" s="7">
        <v>10</v>
      </c>
      <c r="H1101" s="7">
        <v>0</v>
      </c>
      <c r="I1101" s="77">
        <v>3226</v>
      </c>
      <c r="J1101" s="77">
        <v>4866</v>
      </c>
      <c r="K1101" s="119" t="s">
        <v>95</v>
      </c>
      <c r="L1101" s="7">
        <v>477</v>
      </c>
      <c r="M1101" s="7">
        <v>1</v>
      </c>
      <c r="N1101" s="7" t="s">
        <v>424</v>
      </c>
      <c r="O1101" s="7">
        <v>2004</v>
      </c>
      <c r="P1101" s="7">
        <v>2005</v>
      </c>
      <c r="Q1101" s="70">
        <v>290</v>
      </c>
      <c r="R1101" s="7">
        <v>10</v>
      </c>
      <c r="S1101" s="7">
        <v>0</v>
      </c>
      <c r="T1101" s="77">
        <v>3380</v>
      </c>
      <c r="U1101" s="77">
        <v>6505</v>
      </c>
      <c r="V1101" s="119" t="s">
        <v>95</v>
      </c>
      <c r="W1101" s="7">
        <v>2884</v>
      </c>
      <c r="X1101" s="7">
        <v>1</v>
      </c>
      <c r="Y1101" s="7" t="s">
        <v>606</v>
      </c>
      <c r="Z1101" s="7">
        <v>2002</v>
      </c>
      <c r="AA1101" s="7">
        <v>2003</v>
      </c>
      <c r="AB1101" s="70">
        <v>950</v>
      </c>
      <c r="AC1101" s="7">
        <v>10</v>
      </c>
      <c r="AD1101" s="7">
        <v>1</v>
      </c>
      <c r="AE1101" s="77">
        <v>884</v>
      </c>
      <c r="AF1101" s="77">
        <v>752</v>
      </c>
      <c r="AG1101" s="127">
        <f t="shared" si="17"/>
        <v>0.54034229828850855</v>
      </c>
    </row>
    <row r="1102" spans="1:33" x14ac:dyDescent="0.3">
      <c r="A1102" s="7">
        <v>544</v>
      </c>
      <c r="B1102" s="7">
        <v>1</v>
      </c>
      <c r="C1102" s="7" t="s">
        <v>456</v>
      </c>
      <c r="D1102" s="7">
        <v>1999</v>
      </c>
      <c r="E1102" s="7">
        <v>2000</v>
      </c>
      <c r="F1102" s="70">
        <v>145.46</v>
      </c>
      <c r="G1102" s="7">
        <v>10</v>
      </c>
      <c r="H1102" s="7">
        <v>1</v>
      </c>
      <c r="I1102" s="77">
        <v>3012</v>
      </c>
      <c r="J1102" s="77">
        <v>1337</v>
      </c>
      <c r="K1102" s="119" t="s">
        <v>95</v>
      </c>
      <c r="L1102" s="7">
        <v>482</v>
      </c>
      <c r="M1102" s="7">
        <v>1</v>
      </c>
      <c r="N1102" s="7" t="s">
        <v>384</v>
      </c>
      <c r="O1102" s="7">
        <v>2004</v>
      </c>
      <c r="P1102" s="7">
        <v>2005</v>
      </c>
      <c r="Q1102" s="70">
        <v>633</v>
      </c>
      <c r="R1102" s="7">
        <v>10</v>
      </c>
      <c r="S1102" s="7">
        <v>1</v>
      </c>
      <c r="T1102" s="77">
        <v>4267</v>
      </c>
      <c r="U1102" s="77">
        <v>2674</v>
      </c>
      <c r="V1102" s="119" t="s">
        <v>95</v>
      </c>
      <c r="W1102" s="7">
        <v>108</v>
      </c>
      <c r="X1102" s="7">
        <v>1</v>
      </c>
      <c r="Y1102" s="7" t="s">
        <v>449</v>
      </c>
      <c r="Z1102" s="7">
        <v>1996</v>
      </c>
      <c r="AA1102" s="7">
        <v>1997</v>
      </c>
      <c r="AB1102" s="70">
        <v>315</v>
      </c>
      <c r="AC1102" s="7">
        <v>10</v>
      </c>
      <c r="AD1102" s="7">
        <v>1</v>
      </c>
      <c r="AE1102" s="77">
        <v>1739</v>
      </c>
      <c r="AF1102" s="77">
        <v>1481</v>
      </c>
      <c r="AG1102" s="127">
        <f t="shared" si="17"/>
        <v>0.5400621118012422</v>
      </c>
    </row>
    <row r="1103" spans="1:33" x14ac:dyDescent="0.3">
      <c r="A1103" s="7">
        <v>544</v>
      </c>
      <c r="B1103" s="7">
        <v>1</v>
      </c>
      <c r="C1103" s="7" t="s">
        <v>456</v>
      </c>
      <c r="D1103" s="7">
        <v>2001</v>
      </c>
      <c r="E1103" s="7">
        <v>2002</v>
      </c>
      <c r="F1103" s="70">
        <v>415</v>
      </c>
      <c r="G1103" s="7">
        <v>10</v>
      </c>
      <c r="H1103" s="7">
        <v>1</v>
      </c>
      <c r="I1103" s="77">
        <v>3096</v>
      </c>
      <c r="J1103" s="77">
        <v>1576</v>
      </c>
      <c r="K1103" s="119" t="s">
        <v>95</v>
      </c>
      <c r="L1103" s="7">
        <v>482</v>
      </c>
      <c r="M1103" s="7">
        <v>1</v>
      </c>
      <c r="N1103" s="7" t="s">
        <v>384</v>
      </c>
      <c r="O1103" s="7">
        <v>2004</v>
      </c>
      <c r="P1103" s="7">
        <v>2005</v>
      </c>
      <c r="Q1103" s="70">
        <v>155</v>
      </c>
      <c r="R1103" s="7">
        <v>10</v>
      </c>
      <c r="S1103" s="7">
        <v>1</v>
      </c>
      <c r="T1103" s="77">
        <v>4169</v>
      </c>
      <c r="U1103" s="77">
        <v>2742</v>
      </c>
      <c r="V1103" s="119" t="s">
        <v>95</v>
      </c>
      <c r="W1103" s="7">
        <v>392</v>
      </c>
      <c r="X1103" s="7">
        <v>1</v>
      </c>
      <c r="Y1103" s="7" t="s">
        <v>518</v>
      </c>
      <c r="Z1103" s="7">
        <v>2010</v>
      </c>
      <c r="AA1103" s="10">
        <v>2012</v>
      </c>
      <c r="AB1103" s="66">
        <v>251.03</v>
      </c>
      <c r="AC1103" s="10">
        <v>10</v>
      </c>
      <c r="AD1103" s="67">
        <v>1</v>
      </c>
      <c r="AE1103" s="67">
        <v>837</v>
      </c>
      <c r="AF1103" s="67">
        <v>713</v>
      </c>
      <c r="AG1103" s="127">
        <f t="shared" si="17"/>
        <v>0.54</v>
      </c>
    </row>
    <row r="1104" spans="1:33" x14ac:dyDescent="0.3">
      <c r="A1104" s="7">
        <v>544</v>
      </c>
      <c r="B1104" s="7">
        <v>1</v>
      </c>
      <c r="C1104" s="7" t="s">
        <v>456</v>
      </c>
      <c r="D1104" s="7">
        <v>2010</v>
      </c>
      <c r="E1104" s="68">
        <v>2012</v>
      </c>
      <c r="F1104" s="66">
        <v>416.05</v>
      </c>
      <c r="G1104" s="68">
        <v>10</v>
      </c>
      <c r="H1104" s="67">
        <v>1</v>
      </c>
      <c r="I1104" s="67">
        <v>4988</v>
      </c>
      <c r="J1104" s="67">
        <v>2638</v>
      </c>
      <c r="K1104" s="119" t="s">
        <v>95</v>
      </c>
      <c r="L1104" s="7">
        <v>482</v>
      </c>
      <c r="M1104" s="7">
        <v>1</v>
      </c>
      <c r="N1104" s="7" t="s">
        <v>384</v>
      </c>
      <c r="O1104" s="7">
        <v>2004</v>
      </c>
      <c r="P1104" s="7">
        <v>2005</v>
      </c>
      <c r="Q1104" s="70">
        <v>67.790000000000006</v>
      </c>
      <c r="R1104" s="7">
        <v>10</v>
      </c>
      <c r="S1104" s="7">
        <v>1</v>
      </c>
      <c r="T1104" s="77">
        <v>4055</v>
      </c>
      <c r="U1104" s="77">
        <v>2843</v>
      </c>
      <c r="V1104" s="119" t="s">
        <v>95</v>
      </c>
      <c r="W1104" s="7">
        <v>876</v>
      </c>
      <c r="X1104" s="7">
        <v>1</v>
      </c>
      <c r="Y1104" s="7" t="s">
        <v>356</v>
      </c>
      <c r="Z1104" s="7">
        <v>2000</v>
      </c>
      <c r="AA1104" s="7">
        <v>2001</v>
      </c>
      <c r="AB1104" s="70">
        <f>500-391</f>
        <v>109</v>
      </c>
      <c r="AC1104" s="7">
        <v>10</v>
      </c>
      <c r="AD1104" s="7">
        <v>1</v>
      </c>
      <c r="AE1104" s="77">
        <v>2209</v>
      </c>
      <c r="AF1104" s="77">
        <v>1882</v>
      </c>
      <c r="AG1104" s="127">
        <f t="shared" si="17"/>
        <v>0.53996577853825467</v>
      </c>
    </row>
    <row r="1105" spans="1:33" x14ac:dyDescent="0.3">
      <c r="A1105" s="7">
        <v>545</v>
      </c>
      <c r="B1105" s="7">
        <v>1</v>
      </c>
      <c r="C1105" s="7" t="s">
        <v>292</v>
      </c>
      <c r="D1105" s="7">
        <v>1992</v>
      </c>
      <c r="E1105" s="7">
        <v>1993</v>
      </c>
      <c r="F1105" s="70">
        <v>280</v>
      </c>
      <c r="G1105" s="7">
        <v>5</v>
      </c>
      <c r="H1105" s="7">
        <v>1</v>
      </c>
      <c r="I1105" s="77" t="s">
        <v>763</v>
      </c>
      <c r="J1105" s="77" t="s">
        <v>763</v>
      </c>
      <c r="K1105" s="119" t="s">
        <v>95</v>
      </c>
      <c r="L1105" s="7">
        <v>484</v>
      </c>
      <c r="M1105" s="7">
        <v>1</v>
      </c>
      <c r="N1105" s="7" t="s">
        <v>425</v>
      </c>
      <c r="O1105" s="7">
        <v>2004</v>
      </c>
      <c r="P1105" s="7">
        <v>2005</v>
      </c>
      <c r="Q1105" s="70">
        <v>300</v>
      </c>
      <c r="R1105" s="7">
        <v>10</v>
      </c>
      <c r="S1105" s="7">
        <v>1</v>
      </c>
      <c r="T1105" s="77">
        <v>1036</v>
      </c>
      <c r="U1105" s="77">
        <v>683</v>
      </c>
      <c r="V1105" s="119" t="s">
        <v>95</v>
      </c>
      <c r="W1105" s="7">
        <v>2889</v>
      </c>
      <c r="X1105" s="7">
        <v>1</v>
      </c>
      <c r="Y1105" s="7" t="s">
        <v>532</v>
      </c>
      <c r="Z1105" s="68">
        <v>2009</v>
      </c>
      <c r="AA1105" s="68">
        <v>2010</v>
      </c>
      <c r="AB1105" s="66">
        <v>250</v>
      </c>
      <c r="AC1105" s="68">
        <v>7</v>
      </c>
      <c r="AD1105" s="67">
        <v>1</v>
      </c>
      <c r="AE1105" s="67">
        <v>778</v>
      </c>
      <c r="AF1105" s="67">
        <v>663</v>
      </c>
      <c r="AG1105" s="127">
        <f t="shared" si="17"/>
        <v>0.53990284524635668</v>
      </c>
    </row>
    <row r="1106" spans="1:33" x14ac:dyDescent="0.3">
      <c r="A1106" s="7">
        <v>545</v>
      </c>
      <c r="B1106" s="7">
        <v>1</v>
      </c>
      <c r="C1106" s="7" t="s">
        <v>292</v>
      </c>
      <c r="D1106" s="7">
        <v>1997</v>
      </c>
      <c r="E1106" s="7">
        <v>1998</v>
      </c>
      <c r="F1106" s="70">
        <v>380</v>
      </c>
      <c r="G1106" s="7">
        <v>5</v>
      </c>
      <c r="H1106" s="7">
        <v>0</v>
      </c>
      <c r="I1106" s="77">
        <v>300</v>
      </c>
      <c r="J1106" s="77">
        <v>353</v>
      </c>
      <c r="K1106" s="119" t="s">
        <v>95</v>
      </c>
      <c r="L1106" s="7">
        <v>485</v>
      </c>
      <c r="M1106" s="7">
        <v>1</v>
      </c>
      <c r="N1106" s="7" t="s">
        <v>494</v>
      </c>
      <c r="O1106" s="7">
        <v>2004</v>
      </c>
      <c r="P1106" s="7">
        <v>2005</v>
      </c>
      <c r="Q1106" s="70">
        <v>600</v>
      </c>
      <c r="R1106" s="7">
        <v>10</v>
      </c>
      <c r="S1106" s="7">
        <v>0</v>
      </c>
      <c r="T1106" s="77">
        <v>792</v>
      </c>
      <c r="U1106" s="77">
        <v>990</v>
      </c>
      <c r="V1106" s="119" t="s">
        <v>95</v>
      </c>
      <c r="W1106" s="7">
        <v>286</v>
      </c>
      <c r="X1106" s="7">
        <v>1</v>
      </c>
      <c r="Y1106" s="7" t="s">
        <v>422</v>
      </c>
      <c r="Z1106" s="7">
        <v>2001</v>
      </c>
      <c r="AA1106" s="7">
        <v>2002</v>
      </c>
      <c r="AB1106" s="70">
        <v>335</v>
      </c>
      <c r="AC1106" s="7">
        <v>10</v>
      </c>
      <c r="AD1106" s="7">
        <v>1</v>
      </c>
      <c r="AE1106" s="77">
        <v>812</v>
      </c>
      <c r="AF1106" s="77">
        <v>692</v>
      </c>
      <c r="AG1106" s="127">
        <f t="shared" si="17"/>
        <v>0.53989361702127658</v>
      </c>
    </row>
    <row r="1107" spans="1:33" x14ac:dyDescent="0.3">
      <c r="A1107" s="7">
        <v>545</v>
      </c>
      <c r="B1107" s="7">
        <v>1</v>
      </c>
      <c r="C1107" s="7" t="s">
        <v>292</v>
      </c>
      <c r="D1107" s="7">
        <v>1998</v>
      </c>
      <c r="E1107" s="7">
        <v>1999</v>
      </c>
      <c r="F1107" s="70">
        <v>350</v>
      </c>
      <c r="G1107" s="7">
        <v>10</v>
      </c>
      <c r="H1107" s="7">
        <v>0</v>
      </c>
      <c r="I1107" s="77">
        <v>652</v>
      </c>
      <c r="J1107" s="77">
        <v>707</v>
      </c>
      <c r="K1107" s="119" t="s">
        <v>95</v>
      </c>
      <c r="L1107" s="7">
        <v>500</v>
      </c>
      <c r="M1107" s="7">
        <v>1</v>
      </c>
      <c r="N1107" s="7" t="s">
        <v>635</v>
      </c>
      <c r="O1107" s="7">
        <v>2004</v>
      </c>
      <c r="P1107" s="7">
        <v>2006</v>
      </c>
      <c r="Q1107" s="70">
        <v>847</v>
      </c>
      <c r="R1107" s="7">
        <v>6</v>
      </c>
      <c r="S1107" s="7">
        <v>1</v>
      </c>
      <c r="T1107" s="77">
        <v>1067</v>
      </c>
      <c r="U1107" s="77">
        <v>984</v>
      </c>
      <c r="V1107" s="119" t="s">
        <v>95</v>
      </c>
      <c r="W1107" s="7">
        <v>279</v>
      </c>
      <c r="X1107" s="7">
        <v>1</v>
      </c>
      <c r="Y1107" s="7" t="s">
        <v>421</v>
      </c>
      <c r="Z1107" s="68">
        <v>2007</v>
      </c>
      <c r="AA1107" s="73">
        <v>2008</v>
      </c>
      <c r="AB1107" s="66">
        <v>585.74</v>
      </c>
      <c r="AC1107" s="7">
        <v>10</v>
      </c>
      <c r="AD1107" s="67">
        <v>1</v>
      </c>
      <c r="AE1107" s="67">
        <v>10863</v>
      </c>
      <c r="AF1107" s="77">
        <v>9262</v>
      </c>
      <c r="AG1107" s="127">
        <f t="shared" si="17"/>
        <v>0.53977639751552797</v>
      </c>
    </row>
    <row r="1108" spans="1:33" x14ac:dyDescent="0.3">
      <c r="A1108" s="7">
        <v>545</v>
      </c>
      <c r="B1108" s="7">
        <v>1</v>
      </c>
      <c r="C1108" s="7" t="s">
        <v>292</v>
      </c>
      <c r="D1108" s="7">
        <v>1999</v>
      </c>
      <c r="E1108" s="7">
        <v>2000</v>
      </c>
      <c r="F1108" s="70">
        <v>415</v>
      </c>
      <c r="G1108" s="7">
        <v>10</v>
      </c>
      <c r="H1108" s="7">
        <v>1</v>
      </c>
      <c r="I1108" s="77">
        <v>748</v>
      </c>
      <c r="J1108" s="77">
        <v>319</v>
      </c>
      <c r="K1108" s="119" t="s">
        <v>95</v>
      </c>
      <c r="L1108" s="7">
        <v>505</v>
      </c>
      <c r="M1108" s="7">
        <v>1</v>
      </c>
      <c r="N1108" s="7" t="s">
        <v>559</v>
      </c>
      <c r="O1108" s="7">
        <v>2004</v>
      </c>
      <c r="P1108" s="7">
        <v>2005</v>
      </c>
      <c r="Q1108" s="70">
        <v>1000</v>
      </c>
      <c r="R1108" s="7">
        <v>10</v>
      </c>
      <c r="S1108" s="7">
        <v>1</v>
      </c>
      <c r="T1108" s="77">
        <v>701</v>
      </c>
      <c r="U1108" s="77">
        <v>654</v>
      </c>
      <c r="V1108" s="119" t="s">
        <v>95</v>
      </c>
      <c r="W1108" s="7">
        <v>719</v>
      </c>
      <c r="X1108" s="7">
        <v>1</v>
      </c>
      <c r="Y1108" s="7" t="s">
        <v>231</v>
      </c>
      <c r="Z1108" s="7">
        <v>2002</v>
      </c>
      <c r="AA1108" s="7">
        <v>2003</v>
      </c>
      <c r="AB1108" s="70">
        <v>554.38</v>
      </c>
      <c r="AC1108" s="7">
        <v>6</v>
      </c>
      <c r="AD1108" s="7">
        <v>1</v>
      </c>
      <c r="AE1108" s="77">
        <v>7533</v>
      </c>
      <c r="AF1108" s="77">
        <v>6424</v>
      </c>
      <c r="AG1108" s="127">
        <f t="shared" si="17"/>
        <v>0.53972916815934657</v>
      </c>
    </row>
    <row r="1109" spans="1:33" x14ac:dyDescent="0.3">
      <c r="A1109" s="7">
        <v>545</v>
      </c>
      <c r="B1109" s="7">
        <v>1</v>
      </c>
      <c r="C1109" s="7" t="s">
        <v>292</v>
      </c>
      <c r="D1109" s="7">
        <v>2001</v>
      </c>
      <c r="E1109" s="7">
        <v>2002</v>
      </c>
      <c r="F1109" s="70">
        <v>400</v>
      </c>
      <c r="G1109" s="7">
        <v>10</v>
      </c>
      <c r="H1109" s="7">
        <v>1</v>
      </c>
      <c r="I1109" s="77">
        <v>588</v>
      </c>
      <c r="J1109" s="77">
        <v>412</v>
      </c>
      <c r="K1109" s="119" t="s">
        <v>95</v>
      </c>
      <c r="L1109" s="7">
        <v>534</v>
      </c>
      <c r="M1109" s="7">
        <v>1</v>
      </c>
      <c r="N1109" s="7" t="s">
        <v>290</v>
      </c>
      <c r="O1109" s="7">
        <v>2004</v>
      </c>
      <c r="P1109" s="7">
        <v>2005</v>
      </c>
      <c r="Q1109" s="70">
        <v>620</v>
      </c>
      <c r="R1109" s="7">
        <v>10</v>
      </c>
      <c r="S1109" s="7">
        <v>1</v>
      </c>
      <c r="T1109" s="77">
        <v>2176</v>
      </c>
      <c r="U1109" s="77">
        <v>1995</v>
      </c>
      <c r="V1109" s="119" t="s">
        <v>95</v>
      </c>
      <c r="W1109" s="7">
        <v>13</v>
      </c>
      <c r="X1109" s="7">
        <v>1</v>
      </c>
      <c r="Y1109" s="7" t="s">
        <v>466</v>
      </c>
      <c r="Z1109" s="7">
        <v>1996</v>
      </c>
      <c r="AA1109" s="7">
        <v>1998</v>
      </c>
      <c r="AB1109" s="70">
        <v>257.2</v>
      </c>
      <c r="AC1109" s="7">
        <v>10</v>
      </c>
      <c r="AD1109" s="7">
        <v>1</v>
      </c>
      <c r="AE1109" s="77">
        <v>1270</v>
      </c>
      <c r="AF1109" s="77">
        <v>1084</v>
      </c>
      <c r="AG1109" s="127">
        <f t="shared" si="17"/>
        <v>0.53950722175021237</v>
      </c>
    </row>
    <row r="1110" spans="1:33" x14ac:dyDescent="0.3">
      <c r="A1110" s="7">
        <v>545</v>
      </c>
      <c r="B1110" s="7">
        <v>1</v>
      </c>
      <c r="C1110" s="7" t="s">
        <v>292</v>
      </c>
      <c r="D1110" s="7">
        <v>2002</v>
      </c>
      <c r="E1110" s="7">
        <v>2003</v>
      </c>
      <c r="F1110" s="70">
        <v>600</v>
      </c>
      <c r="G1110" s="7">
        <v>10</v>
      </c>
      <c r="H1110" s="7">
        <v>1</v>
      </c>
      <c r="I1110" s="77">
        <v>933</v>
      </c>
      <c r="J1110" s="77">
        <v>639</v>
      </c>
      <c r="K1110" s="119" t="s">
        <v>95</v>
      </c>
      <c r="L1110" s="7">
        <v>553</v>
      </c>
      <c r="M1110" s="7">
        <v>1</v>
      </c>
      <c r="N1110" s="7" t="s">
        <v>428</v>
      </c>
      <c r="O1110" s="7">
        <v>2004</v>
      </c>
      <c r="P1110" s="7">
        <v>2005</v>
      </c>
      <c r="Q1110" s="70">
        <v>500</v>
      </c>
      <c r="R1110" s="7">
        <v>10</v>
      </c>
      <c r="S1110" s="7">
        <v>0</v>
      </c>
      <c r="T1110" s="77">
        <v>686</v>
      </c>
      <c r="U1110" s="77">
        <v>1129</v>
      </c>
      <c r="V1110" s="119" t="s">
        <v>95</v>
      </c>
      <c r="W1110" s="7">
        <v>833</v>
      </c>
      <c r="X1110" s="7">
        <v>1</v>
      </c>
      <c r="Y1110" s="7" t="s">
        <v>355</v>
      </c>
      <c r="Z1110" s="7">
        <v>2013</v>
      </c>
      <c r="AA1110" s="7">
        <v>2014</v>
      </c>
      <c r="AB1110" s="7">
        <v>337</v>
      </c>
      <c r="AC1110" s="7">
        <v>9</v>
      </c>
      <c r="AD1110" s="7">
        <v>1</v>
      </c>
      <c r="AE1110" s="77">
        <v>5463</v>
      </c>
      <c r="AF1110" s="77">
        <v>4663</v>
      </c>
      <c r="AG1110" s="127">
        <f t="shared" si="17"/>
        <v>0.53950227138060436</v>
      </c>
    </row>
    <row r="1111" spans="1:33" x14ac:dyDescent="0.3">
      <c r="A1111" s="7">
        <v>545</v>
      </c>
      <c r="B1111" s="7">
        <v>1</v>
      </c>
      <c r="C1111" s="7" t="s">
        <v>292</v>
      </c>
      <c r="D1111" s="7">
        <v>2002</v>
      </c>
      <c r="E1111" s="7">
        <v>2003</v>
      </c>
      <c r="F1111" s="70">
        <v>300</v>
      </c>
      <c r="G1111" s="7">
        <v>5</v>
      </c>
      <c r="H1111" s="7">
        <v>0</v>
      </c>
      <c r="I1111" s="77">
        <v>474</v>
      </c>
      <c r="J1111" s="77">
        <v>531</v>
      </c>
      <c r="K1111" s="119" t="s">
        <v>95</v>
      </c>
      <c r="L1111" s="7">
        <v>564</v>
      </c>
      <c r="M1111" s="7">
        <v>1</v>
      </c>
      <c r="N1111" s="7" t="s">
        <v>429</v>
      </c>
      <c r="O1111" s="7">
        <v>2004</v>
      </c>
      <c r="P1111" s="7">
        <v>2005</v>
      </c>
      <c r="Q1111" s="70">
        <v>621.96</v>
      </c>
      <c r="R1111" s="7">
        <v>10</v>
      </c>
      <c r="S1111" s="7">
        <v>1</v>
      </c>
      <c r="T1111" s="77">
        <v>4115</v>
      </c>
      <c r="U1111" s="77">
        <v>2495</v>
      </c>
      <c r="V1111" s="119" t="s">
        <v>95</v>
      </c>
      <c r="W1111" s="7">
        <v>2759</v>
      </c>
      <c r="X1111" s="7">
        <v>1</v>
      </c>
      <c r="Y1111" s="7" t="s">
        <v>498</v>
      </c>
      <c r="Z1111" s="7">
        <v>1998</v>
      </c>
      <c r="AA1111" s="7">
        <v>1999</v>
      </c>
      <c r="AB1111" s="70">
        <v>315</v>
      </c>
      <c r="AC1111" s="7">
        <v>10</v>
      </c>
      <c r="AD1111" s="7">
        <v>1</v>
      </c>
      <c r="AE1111" s="77">
        <v>677</v>
      </c>
      <c r="AF1111" s="77">
        <v>578</v>
      </c>
      <c r="AG1111" s="127">
        <f t="shared" si="17"/>
        <v>0.53944223107569722</v>
      </c>
    </row>
    <row r="1112" spans="1:33" x14ac:dyDescent="0.3">
      <c r="A1112" s="7">
        <v>545</v>
      </c>
      <c r="B1112" s="7">
        <v>1</v>
      </c>
      <c r="C1112" s="7" t="s">
        <v>292</v>
      </c>
      <c r="D1112" s="7">
        <v>2011</v>
      </c>
      <c r="E1112" s="7">
        <v>2012</v>
      </c>
      <c r="F1112" s="7">
        <v>408.22</v>
      </c>
      <c r="G1112" s="7">
        <v>10</v>
      </c>
      <c r="H1112" s="7">
        <v>1</v>
      </c>
      <c r="I1112" s="77">
        <v>449</v>
      </c>
      <c r="J1112" s="77">
        <v>152</v>
      </c>
      <c r="K1112" s="119" t="s">
        <v>95</v>
      </c>
      <c r="L1112" s="7">
        <v>577</v>
      </c>
      <c r="M1112" s="7">
        <v>1</v>
      </c>
      <c r="N1112" s="7" t="s">
        <v>430</v>
      </c>
      <c r="O1112" s="7">
        <v>2004</v>
      </c>
      <c r="P1112" s="7">
        <v>2005</v>
      </c>
      <c r="Q1112" s="70">
        <v>635</v>
      </c>
      <c r="R1112" s="7">
        <v>10</v>
      </c>
      <c r="S1112" s="7">
        <v>0</v>
      </c>
      <c r="T1112" s="77">
        <v>221</v>
      </c>
      <c r="U1112" s="77">
        <v>560</v>
      </c>
      <c r="V1112" s="119" t="s">
        <v>95</v>
      </c>
      <c r="W1112" s="7">
        <v>177</v>
      </c>
      <c r="X1112" s="7">
        <v>1</v>
      </c>
      <c r="Y1112" s="7" t="s">
        <v>371</v>
      </c>
      <c r="Z1112" s="68">
        <v>2007</v>
      </c>
      <c r="AA1112" s="73">
        <v>2008</v>
      </c>
      <c r="AB1112" s="66">
        <v>915.37</v>
      </c>
      <c r="AC1112" s="7">
        <v>7</v>
      </c>
      <c r="AD1112" s="67">
        <v>1</v>
      </c>
      <c r="AE1112" s="67">
        <v>1146</v>
      </c>
      <c r="AF1112" s="77">
        <v>979</v>
      </c>
      <c r="AG1112" s="127">
        <f t="shared" si="17"/>
        <v>0.53929411764705881</v>
      </c>
    </row>
    <row r="1113" spans="1:33" x14ac:dyDescent="0.3">
      <c r="A1113" s="7">
        <v>547</v>
      </c>
      <c r="B1113" s="7">
        <v>1</v>
      </c>
      <c r="C1113" s="7" t="s">
        <v>427</v>
      </c>
      <c r="D1113" s="7">
        <v>1995</v>
      </c>
      <c r="E1113" s="7">
        <v>1996</v>
      </c>
      <c r="F1113" s="70">
        <v>425.54</v>
      </c>
      <c r="G1113" s="7">
        <v>10</v>
      </c>
      <c r="H1113" s="7">
        <v>1</v>
      </c>
      <c r="I1113" s="77">
        <v>326</v>
      </c>
      <c r="J1113" s="77">
        <v>217</v>
      </c>
      <c r="K1113" s="119" t="s">
        <v>95</v>
      </c>
      <c r="L1113" s="7">
        <v>593</v>
      </c>
      <c r="M1113" s="7">
        <v>1</v>
      </c>
      <c r="N1113" s="7" t="s">
        <v>526</v>
      </c>
      <c r="O1113" s="7">
        <v>2004</v>
      </c>
      <c r="P1113" s="7">
        <v>2005</v>
      </c>
      <c r="Q1113" s="70">
        <v>150</v>
      </c>
      <c r="R1113" s="7">
        <v>10</v>
      </c>
      <c r="S1113" s="7">
        <v>1</v>
      </c>
      <c r="T1113" s="77">
        <v>2469</v>
      </c>
      <c r="U1113" s="77">
        <v>2057</v>
      </c>
      <c r="V1113" s="119" t="s">
        <v>95</v>
      </c>
      <c r="W1113" s="7">
        <v>129</v>
      </c>
      <c r="X1113" s="7">
        <v>1</v>
      </c>
      <c r="Y1113" s="7" t="s">
        <v>242</v>
      </c>
      <c r="Z1113" s="7">
        <v>2002</v>
      </c>
      <c r="AA1113" s="7">
        <v>2003</v>
      </c>
      <c r="AB1113" s="70">
        <v>500</v>
      </c>
      <c r="AC1113" s="7">
        <v>10</v>
      </c>
      <c r="AD1113" s="7">
        <v>1</v>
      </c>
      <c r="AE1113" s="77">
        <v>1695</v>
      </c>
      <c r="AF1113" s="77">
        <v>1448</v>
      </c>
      <c r="AG1113" s="127">
        <f t="shared" si="17"/>
        <v>0.53929366846961502</v>
      </c>
    </row>
    <row r="1114" spans="1:33" x14ac:dyDescent="0.3">
      <c r="A1114" s="7">
        <v>547</v>
      </c>
      <c r="B1114" s="7">
        <v>1</v>
      </c>
      <c r="C1114" s="7" t="s">
        <v>427</v>
      </c>
      <c r="D1114" s="7">
        <v>2001</v>
      </c>
      <c r="E1114" s="7">
        <v>2002</v>
      </c>
      <c r="F1114" s="70">
        <v>400</v>
      </c>
      <c r="G1114" s="7">
        <v>10</v>
      </c>
      <c r="H1114" s="7">
        <v>1</v>
      </c>
      <c r="I1114" s="77">
        <v>431</v>
      </c>
      <c r="J1114" s="77">
        <v>346</v>
      </c>
      <c r="K1114" s="119" t="s">
        <v>95</v>
      </c>
      <c r="L1114" s="7">
        <v>593</v>
      </c>
      <c r="M1114" s="7">
        <v>1</v>
      </c>
      <c r="N1114" s="7" t="s">
        <v>526</v>
      </c>
      <c r="O1114" s="7">
        <v>2004</v>
      </c>
      <c r="P1114" s="7">
        <v>2005</v>
      </c>
      <c r="Q1114" s="70">
        <v>100</v>
      </c>
      <c r="R1114" s="7">
        <v>10</v>
      </c>
      <c r="S1114" s="7">
        <v>1</v>
      </c>
      <c r="T1114" s="77">
        <v>2191</v>
      </c>
      <c r="U1114" s="77">
        <v>2096</v>
      </c>
      <c r="V1114" s="119" t="s">
        <v>95</v>
      </c>
      <c r="W1114" s="7">
        <v>181</v>
      </c>
      <c r="X1114" s="7">
        <v>1</v>
      </c>
      <c r="Y1114" s="7" t="s">
        <v>470</v>
      </c>
      <c r="Z1114" s="7">
        <v>2011</v>
      </c>
      <c r="AA1114" s="7">
        <v>2012</v>
      </c>
      <c r="AB1114" s="70">
        <v>200</v>
      </c>
      <c r="AC1114" s="7">
        <v>5</v>
      </c>
      <c r="AD1114" s="7">
        <v>1</v>
      </c>
      <c r="AE1114" s="67">
        <v>5371</v>
      </c>
      <c r="AF1114" s="67">
        <v>4589</v>
      </c>
      <c r="AG1114" s="127">
        <f t="shared" si="17"/>
        <v>0.5392570281124498</v>
      </c>
    </row>
    <row r="1115" spans="1:33" x14ac:dyDescent="0.3">
      <c r="A1115" s="7">
        <v>547</v>
      </c>
      <c r="B1115" s="7">
        <v>1</v>
      </c>
      <c r="C1115" s="7" t="s">
        <v>427</v>
      </c>
      <c r="D1115" s="7">
        <v>2006</v>
      </c>
      <c r="E1115" s="10">
        <v>2007</v>
      </c>
      <c r="F1115" s="70">
        <v>447.85</v>
      </c>
      <c r="G1115" s="10">
        <v>10</v>
      </c>
      <c r="H1115" s="7">
        <v>0</v>
      </c>
      <c r="I1115" s="67">
        <v>594</v>
      </c>
      <c r="J1115" s="67">
        <v>736</v>
      </c>
      <c r="K1115" s="119" t="s">
        <v>95</v>
      </c>
      <c r="L1115" s="7">
        <v>600</v>
      </c>
      <c r="M1115" s="7">
        <v>1</v>
      </c>
      <c r="N1115" s="7" t="s">
        <v>636</v>
      </c>
      <c r="O1115" s="7">
        <v>2004</v>
      </c>
      <c r="P1115" s="7">
        <v>2006</v>
      </c>
      <c r="Q1115" s="70">
        <v>900</v>
      </c>
      <c r="R1115" s="7">
        <v>10</v>
      </c>
      <c r="S1115" s="7">
        <v>1</v>
      </c>
      <c r="T1115" s="77">
        <v>281</v>
      </c>
      <c r="U1115" s="77">
        <v>256</v>
      </c>
      <c r="V1115" s="119" t="s">
        <v>95</v>
      </c>
      <c r="W1115" s="82">
        <v>709</v>
      </c>
      <c r="X1115" s="82">
        <v>1</v>
      </c>
      <c r="Y1115" s="82" t="s">
        <v>133</v>
      </c>
      <c r="Z1115" s="7">
        <v>2018</v>
      </c>
      <c r="AA1115" s="82">
        <v>2019</v>
      </c>
      <c r="AB1115" s="128">
        <v>575</v>
      </c>
      <c r="AC1115" s="82">
        <v>10</v>
      </c>
      <c r="AD1115" s="7">
        <v>1</v>
      </c>
      <c r="AE1115" s="67">
        <v>23805</v>
      </c>
      <c r="AF1115" s="67">
        <v>20346</v>
      </c>
      <c r="AG1115" s="127">
        <f t="shared" si="17"/>
        <v>0.53917238567642867</v>
      </c>
    </row>
    <row r="1116" spans="1:33" x14ac:dyDescent="0.3">
      <c r="A1116" s="7">
        <v>547</v>
      </c>
      <c r="B1116" s="7">
        <v>1</v>
      </c>
      <c r="C1116" s="7" t="s">
        <v>427</v>
      </c>
      <c r="D1116" s="68">
        <v>2007</v>
      </c>
      <c r="E1116" s="73">
        <v>2008</v>
      </c>
      <c r="F1116" s="66">
        <v>447.85</v>
      </c>
      <c r="G1116" s="7">
        <v>10</v>
      </c>
      <c r="H1116" s="67">
        <v>0</v>
      </c>
      <c r="I1116" s="67">
        <v>392</v>
      </c>
      <c r="J1116" s="77">
        <v>461</v>
      </c>
      <c r="K1116" s="119" t="s">
        <v>95</v>
      </c>
      <c r="L1116" s="7">
        <v>627</v>
      </c>
      <c r="M1116" s="7">
        <v>1</v>
      </c>
      <c r="N1116" s="7" t="s">
        <v>432</v>
      </c>
      <c r="O1116" s="7">
        <v>2004</v>
      </c>
      <c r="P1116" s="7">
        <v>2005</v>
      </c>
      <c r="Q1116" s="70">
        <f>1200-445.75</f>
        <v>754.25</v>
      </c>
      <c r="R1116" s="7">
        <v>5</v>
      </c>
      <c r="S1116" s="7">
        <v>0</v>
      </c>
      <c r="T1116" s="77">
        <v>318</v>
      </c>
      <c r="U1116" s="77">
        <v>327</v>
      </c>
      <c r="V1116" s="119" t="s">
        <v>95</v>
      </c>
      <c r="W1116" s="7">
        <v>286</v>
      </c>
      <c r="X1116" s="7">
        <v>1</v>
      </c>
      <c r="Y1116" s="7" t="s">
        <v>422</v>
      </c>
      <c r="Z1116" s="7">
        <v>1995</v>
      </c>
      <c r="AA1116" s="7">
        <v>1996</v>
      </c>
      <c r="AB1116" s="70">
        <v>300</v>
      </c>
      <c r="AC1116" s="7">
        <v>10</v>
      </c>
      <c r="AD1116" s="7">
        <v>1</v>
      </c>
      <c r="AE1116" s="77">
        <v>1042</v>
      </c>
      <c r="AF1116" s="77">
        <v>891</v>
      </c>
      <c r="AG1116" s="127">
        <f t="shared" si="17"/>
        <v>0.53905845835488875</v>
      </c>
    </row>
    <row r="1117" spans="1:33" x14ac:dyDescent="0.3">
      <c r="A1117" s="7">
        <v>547</v>
      </c>
      <c r="B1117" s="7">
        <v>1</v>
      </c>
      <c r="C1117" s="7" t="s">
        <v>427</v>
      </c>
      <c r="D1117" s="7">
        <v>2008</v>
      </c>
      <c r="E1117" s="7">
        <v>2009</v>
      </c>
      <c r="F1117" s="70">
        <v>797.85</v>
      </c>
      <c r="G1117" s="7">
        <v>10</v>
      </c>
      <c r="H1117" s="7">
        <v>1</v>
      </c>
      <c r="I1117" s="67">
        <v>948</v>
      </c>
      <c r="J1117" s="67">
        <v>799</v>
      </c>
      <c r="K1117" s="119" t="s">
        <v>95</v>
      </c>
      <c r="L1117" s="7">
        <v>671</v>
      </c>
      <c r="M1117" s="7">
        <v>1</v>
      </c>
      <c r="N1117" s="7" t="s">
        <v>628</v>
      </c>
      <c r="O1117" s="7">
        <v>2004</v>
      </c>
      <c r="P1117" s="7">
        <v>2005</v>
      </c>
      <c r="Q1117" s="70">
        <f>855.79-229.73</f>
        <v>626.05999999999995</v>
      </c>
      <c r="R1117" s="7">
        <v>10</v>
      </c>
      <c r="S1117" s="7">
        <v>1</v>
      </c>
      <c r="T1117" s="77">
        <v>572</v>
      </c>
      <c r="U1117" s="77">
        <v>447</v>
      </c>
      <c r="V1117" s="119" t="s">
        <v>95</v>
      </c>
      <c r="W1117" s="82">
        <v>239</v>
      </c>
      <c r="X1117" s="82">
        <v>1</v>
      </c>
      <c r="Y1117" s="82" t="s">
        <v>120</v>
      </c>
      <c r="Z1117" s="7">
        <v>2018</v>
      </c>
      <c r="AA1117" s="82">
        <v>2020</v>
      </c>
      <c r="AB1117" s="128">
        <v>440.64</v>
      </c>
      <c r="AC1117" s="82">
        <v>10</v>
      </c>
      <c r="AD1117" s="7">
        <v>1</v>
      </c>
      <c r="AE1117" s="67">
        <v>958</v>
      </c>
      <c r="AF1117" s="67">
        <v>820</v>
      </c>
      <c r="AG1117" s="127">
        <f t="shared" si="17"/>
        <v>0.53880764904386946</v>
      </c>
    </row>
    <row r="1118" spans="1:33" x14ac:dyDescent="0.3">
      <c r="A1118" s="82">
        <v>547</v>
      </c>
      <c r="B1118" s="82">
        <v>1</v>
      </c>
      <c r="C1118" s="82" t="s">
        <v>128</v>
      </c>
      <c r="D1118" s="7">
        <v>2018</v>
      </c>
      <c r="E1118" s="82">
        <v>2019</v>
      </c>
      <c r="F1118" s="128">
        <v>660.75</v>
      </c>
      <c r="G1118" s="82">
        <v>10</v>
      </c>
      <c r="H1118" s="7">
        <v>1</v>
      </c>
      <c r="I1118" s="67">
        <v>813</v>
      </c>
      <c r="J1118" s="67">
        <v>409</v>
      </c>
      <c r="K1118" s="119" t="s">
        <v>95</v>
      </c>
      <c r="L1118" s="7">
        <v>727</v>
      </c>
      <c r="M1118" s="7">
        <v>1</v>
      </c>
      <c r="N1118" s="7" t="s">
        <v>260</v>
      </c>
      <c r="O1118" s="7">
        <v>2004</v>
      </c>
      <c r="P1118" s="7">
        <v>2005</v>
      </c>
      <c r="Q1118" s="70">
        <v>600</v>
      </c>
      <c r="R1118" s="7">
        <v>10</v>
      </c>
      <c r="S1118" s="7">
        <v>0</v>
      </c>
      <c r="T1118" s="77">
        <v>2401</v>
      </c>
      <c r="U1118" s="77">
        <v>3578</v>
      </c>
      <c r="V1118" s="119" t="s">
        <v>95</v>
      </c>
      <c r="W1118" s="7">
        <v>394</v>
      </c>
      <c r="X1118" s="7">
        <v>1</v>
      </c>
      <c r="Y1118" s="7" t="s">
        <v>661</v>
      </c>
      <c r="Z1118" s="7">
        <v>2008</v>
      </c>
      <c r="AA1118" s="7">
        <v>2009</v>
      </c>
      <c r="AB1118" s="70">
        <v>70.97</v>
      </c>
      <c r="AC1118" s="7">
        <v>5</v>
      </c>
      <c r="AD1118" s="7">
        <v>1</v>
      </c>
      <c r="AE1118" s="67">
        <v>2343</v>
      </c>
      <c r="AF1118" s="67">
        <v>2008</v>
      </c>
      <c r="AG1118" s="127">
        <f t="shared" si="17"/>
        <v>0.5384968972649965</v>
      </c>
    </row>
    <row r="1119" spans="1:33" x14ac:dyDescent="0.3">
      <c r="A1119" s="7">
        <v>548</v>
      </c>
      <c r="B1119" s="7">
        <v>1</v>
      </c>
      <c r="C1119" s="7" t="s">
        <v>666</v>
      </c>
      <c r="D1119" s="7">
        <v>2008</v>
      </c>
      <c r="E1119" s="7">
        <v>2009</v>
      </c>
      <c r="F1119" s="70">
        <v>1100</v>
      </c>
      <c r="G1119" s="7">
        <v>10</v>
      </c>
      <c r="H1119" s="7">
        <v>0</v>
      </c>
      <c r="I1119" s="67">
        <v>1932</v>
      </c>
      <c r="J1119" s="67">
        <v>2076</v>
      </c>
      <c r="K1119" s="119" t="s">
        <v>95</v>
      </c>
      <c r="L1119" s="7">
        <v>727</v>
      </c>
      <c r="M1119" s="7">
        <v>1</v>
      </c>
      <c r="N1119" s="7" t="s">
        <v>260</v>
      </c>
      <c r="O1119" s="7">
        <v>2004</v>
      </c>
      <c r="P1119" s="7">
        <v>2005</v>
      </c>
      <c r="Q1119" s="70">
        <v>100</v>
      </c>
      <c r="R1119" s="7">
        <v>10</v>
      </c>
      <c r="S1119" s="7">
        <v>0</v>
      </c>
      <c r="T1119" s="77">
        <v>2271</v>
      </c>
      <c r="U1119" s="77">
        <v>3640</v>
      </c>
      <c r="V1119" s="119" t="s">
        <v>95</v>
      </c>
      <c r="W1119" s="7">
        <v>742</v>
      </c>
      <c r="X1119" s="7">
        <v>1</v>
      </c>
      <c r="Y1119" s="7" t="s">
        <v>348</v>
      </c>
      <c r="Z1119" s="7">
        <v>1994</v>
      </c>
      <c r="AA1119" s="7">
        <v>1995</v>
      </c>
      <c r="AB1119" s="70">
        <v>303.43</v>
      </c>
      <c r="AC1119" s="7">
        <v>4</v>
      </c>
      <c r="AD1119" s="7">
        <v>1</v>
      </c>
      <c r="AE1119" s="77">
        <v>14518</v>
      </c>
      <c r="AF1119" s="77">
        <v>12481</v>
      </c>
      <c r="AG1119" s="127">
        <f t="shared" si="17"/>
        <v>0.53772361939331081</v>
      </c>
    </row>
    <row r="1120" spans="1:33" x14ac:dyDescent="0.3">
      <c r="A1120" s="7">
        <v>548</v>
      </c>
      <c r="B1120" s="7">
        <v>1</v>
      </c>
      <c r="C1120" s="7" t="s">
        <v>666</v>
      </c>
      <c r="D1120" s="68">
        <v>2009</v>
      </c>
      <c r="E1120" s="68">
        <v>2010</v>
      </c>
      <c r="F1120" s="66">
        <v>900</v>
      </c>
      <c r="G1120" s="68">
        <v>5</v>
      </c>
      <c r="H1120" s="67">
        <v>0</v>
      </c>
      <c r="I1120" s="67">
        <v>1111</v>
      </c>
      <c r="J1120" s="67">
        <v>1435</v>
      </c>
      <c r="K1120" s="119" t="s">
        <v>95</v>
      </c>
      <c r="L1120" s="7">
        <v>727</v>
      </c>
      <c r="M1120" s="7">
        <v>1</v>
      </c>
      <c r="N1120" s="7" t="s">
        <v>260</v>
      </c>
      <c r="O1120" s="7">
        <v>2004</v>
      </c>
      <c r="P1120" s="7">
        <v>2005</v>
      </c>
      <c r="Q1120" s="70">
        <v>50</v>
      </c>
      <c r="R1120" s="7">
        <v>10</v>
      </c>
      <c r="S1120" s="7">
        <v>0</v>
      </c>
      <c r="T1120" s="77">
        <v>2211</v>
      </c>
      <c r="U1120" s="77">
        <v>3610</v>
      </c>
      <c r="V1120" s="119" t="s">
        <v>95</v>
      </c>
      <c r="W1120" s="7">
        <v>110</v>
      </c>
      <c r="X1120" s="7">
        <v>1</v>
      </c>
      <c r="Y1120" s="7" t="s">
        <v>240</v>
      </c>
      <c r="Z1120" s="7">
        <v>1998</v>
      </c>
      <c r="AA1120" s="7">
        <v>1999</v>
      </c>
      <c r="AB1120" s="70">
        <v>50</v>
      </c>
      <c r="AC1120" s="7">
        <v>10</v>
      </c>
      <c r="AD1120" s="7">
        <v>1</v>
      </c>
      <c r="AE1120" s="77">
        <v>1571</v>
      </c>
      <c r="AF1120" s="77">
        <v>1351</v>
      </c>
      <c r="AG1120" s="127">
        <f t="shared" si="17"/>
        <v>0.53764544832306638</v>
      </c>
    </row>
    <row r="1121" spans="1:33" x14ac:dyDescent="0.3">
      <c r="A1121" s="7">
        <v>548</v>
      </c>
      <c r="B1121" s="7">
        <v>1</v>
      </c>
      <c r="C1121" s="7" t="s">
        <v>666</v>
      </c>
      <c r="D1121" s="68">
        <v>2009</v>
      </c>
      <c r="E1121" s="68">
        <v>2010</v>
      </c>
      <c r="F1121" s="66">
        <v>200</v>
      </c>
      <c r="G1121" s="68">
        <v>5</v>
      </c>
      <c r="H1121" s="67">
        <v>0</v>
      </c>
      <c r="I1121" s="67">
        <v>1004</v>
      </c>
      <c r="J1121" s="67">
        <v>1515</v>
      </c>
      <c r="K1121" s="119" t="s">
        <v>95</v>
      </c>
      <c r="L1121" s="7">
        <v>728</v>
      </c>
      <c r="M1121" s="7">
        <v>1</v>
      </c>
      <c r="N1121" s="7" t="s">
        <v>346</v>
      </c>
      <c r="O1121" s="7">
        <v>2004</v>
      </c>
      <c r="P1121" s="7">
        <v>2005</v>
      </c>
      <c r="Q1121" s="70">
        <v>250</v>
      </c>
      <c r="R1121" s="7">
        <v>10</v>
      </c>
      <c r="S1121" s="7">
        <v>0</v>
      </c>
      <c r="T1121" s="77">
        <v>12604</v>
      </c>
      <c r="U1121" s="77">
        <v>16364</v>
      </c>
      <c r="V1121" s="119" t="s">
        <v>95</v>
      </c>
      <c r="W1121" s="7">
        <v>2165</v>
      </c>
      <c r="X1121" s="7">
        <v>1</v>
      </c>
      <c r="Y1121" s="7" t="s">
        <v>406</v>
      </c>
      <c r="Z1121" s="68">
        <v>2007</v>
      </c>
      <c r="AA1121" s="73">
        <v>2009</v>
      </c>
      <c r="AB1121" s="66">
        <v>300</v>
      </c>
      <c r="AC1121" s="7">
        <v>7</v>
      </c>
      <c r="AD1121" s="67">
        <v>1</v>
      </c>
      <c r="AE1121" s="67">
        <v>365</v>
      </c>
      <c r="AF1121" s="77">
        <v>314</v>
      </c>
      <c r="AG1121" s="127">
        <f t="shared" si="17"/>
        <v>0.53755522827687774</v>
      </c>
    </row>
    <row r="1122" spans="1:33" x14ac:dyDescent="0.3">
      <c r="A1122" s="7">
        <v>548</v>
      </c>
      <c r="B1122" s="7">
        <v>1</v>
      </c>
      <c r="C1122" s="7" t="s">
        <v>666</v>
      </c>
      <c r="D1122" s="7">
        <v>2010</v>
      </c>
      <c r="E1122" s="68">
        <v>2011</v>
      </c>
      <c r="F1122" s="66">
        <v>700</v>
      </c>
      <c r="G1122" s="68">
        <v>8</v>
      </c>
      <c r="H1122" s="67">
        <v>0</v>
      </c>
      <c r="I1122" s="67">
        <v>1449</v>
      </c>
      <c r="J1122" s="67">
        <v>1619</v>
      </c>
      <c r="K1122" s="119" t="s">
        <v>95</v>
      </c>
      <c r="L1122" s="7">
        <v>738</v>
      </c>
      <c r="M1122" s="7">
        <v>1</v>
      </c>
      <c r="N1122" s="7" t="s">
        <v>232</v>
      </c>
      <c r="O1122" s="7">
        <v>2004</v>
      </c>
      <c r="P1122" s="7">
        <v>2005</v>
      </c>
      <c r="Q1122" s="70">
        <f>500-300</f>
        <v>200</v>
      </c>
      <c r="R1122" s="7">
        <v>5</v>
      </c>
      <c r="S1122" s="7">
        <v>0</v>
      </c>
      <c r="T1122" s="77">
        <v>1008</v>
      </c>
      <c r="U1122" s="77">
        <v>1473</v>
      </c>
      <c r="V1122" s="119" t="s">
        <v>95</v>
      </c>
      <c r="W1122" s="7">
        <v>852</v>
      </c>
      <c r="X1122" s="7">
        <v>1</v>
      </c>
      <c r="Y1122" s="7" t="s">
        <v>263</v>
      </c>
      <c r="Z1122" s="7">
        <v>2008</v>
      </c>
      <c r="AA1122" s="7">
        <v>2009</v>
      </c>
      <c r="AB1122" s="70">
        <v>1450</v>
      </c>
      <c r="AC1122" s="7">
        <v>10</v>
      </c>
      <c r="AD1122" s="7">
        <v>1</v>
      </c>
      <c r="AE1122" s="67">
        <v>237</v>
      </c>
      <c r="AF1122" s="67">
        <v>204</v>
      </c>
      <c r="AG1122" s="127">
        <f t="shared" si="17"/>
        <v>0.5374149659863946</v>
      </c>
    </row>
    <row r="1123" spans="1:33" x14ac:dyDescent="0.3">
      <c r="A1123" s="7">
        <v>548</v>
      </c>
      <c r="B1123" s="7">
        <v>1</v>
      </c>
      <c r="C1123" s="7" t="s">
        <v>666</v>
      </c>
      <c r="D1123" s="7">
        <v>2011</v>
      </c>
      <c r="E1123" s="7">
        <v>2012</v>
      </c>
      <c r="F1123" s="7">
        <v>600</v>
      </c>
      <c r="G1123" s="7">
        <v>5</v>
      </c>
      <c r="H1123" s="7">
        <v>1</v>
      </c>
      <c r="I1123" s="77">
        <v>1359</v>
      </c>
      <c r="J1123" s="77">
        <v>1143</v>
      </c>
      <c r="K1123" s="119" t="s">
        <v>95</v>
      </c>
      <c r="L1123" s="7">
        <v>739</v>
      </c>
      <c r="M1123" s="7">
        <v>1</v>
      </c>
      <c r="N1123" s="7" t="s">
        <v>400</v>
      </c>
      <c r="O1123" s="7">
        <v>2004</v>
      </c>
      <c r="P1123" s="7">
        <v>2005</v>
      </c>
      <c r="Q1123" s="70">
        <v>450</v>
      </c>
      <c r="R1123" s="7">
        <v>5</v>
      </c>
      <c r="S1123" s="7">
        <v>0</v>
      </c>
      <c r="T1123" s="77">
        <v>931</v>
      </c>
      <c r="U1123" s="77">
        <v>1495</v>
      </c>
      <c r="V1123" s="119" t="s">
        <v>95</v>
      </c>
      <c r="W1123" s="7">
        <v>709</v>
      </c>
      <c r="X1123" s="7">
        <v>1</v>
      </c>
      <c r="Y1123" s="7" t="s">
        <v>344</v>
      </c>
      <c r="Z1123" s="7">
        <v>2003</v>
      </c>
      <c r="AA1123" s="7">
        <v>2004</v>
      </c>
      <c r="AB1123" s="70">
        <v>365.6</v>
      </c>
      <c r="AC1123" s="7">
        <v>5</v>
      </c>
      <c r="AD1123" s="7">
        <v>1</v>
      </c>
      <c r="AE1123" s="77">
        <v>16285</v>
      </c>
      <c r="AF1123" s="77">
        <v>14021</v>
      </c>
      <c r="AG1123" s="127">
        <f t="shared" si="17"/>
        <v>0.53735233947073191</v>
      </c>
    </row>
    <row r="1124" spans="1:33" x14ac:dyDescent="0.3">
      <c r="A1124" s="7">
        <v>549</v>
      </c>
      <c r="B1124" s="7">
        <v>1</v>
      </c>
      <c r="C1124" s="7" t="s">
        <v>524</v>
      </c>
      <c r="D1124" s="7">
        <v>2000</v>
      </c>
      <c r="E1124" s="7">
        <v>2001</v>
      </c>
      <c r="F1124" s="70">
        <v>415</v>
      </c>
      <c r="G1124" s="7">
        <v>10</v>
      </c>
      <c r="H1124" s="7">
        <v>1</v>
      </c>
      <c r="I1124" s="77">
        <v>2637</v>
      </c>
      <c r="J1124" s="77">
        <v>2298</v>
      </c>
      <c r="K1124" s="119" t="s">
        <v>95</v>
      </c>
      <c r="L1124" s="7">
        <v>750</v>
      </c>
      <c r="M1124" s="7">
        <v>1</v>
      </c>
      <c r="N1124" s="7" t="s">
        <v>629</v>
      </c>
      <c r="O1124" s="7">
        <v>2004</v>
      </c>
      <c r="P1124" s="7">
        <v>2005</v>
      </c>
      <c r="Q1124" s="70">
        <v>373.22</v>
      </c>
      <c r="R1124" s="7">
        <v>10</v>
      </c>
      <c r="S1124" s="7">
        <v>0</v>
      </c>
      <c r="T1124" s="77">
        <v>3049</v>
      </c>
      <c r="U1124" s="77">
        <v>3930</v>
      </c>
      <c r="V1124" s="119" t="s">
        <v>95</v>
      </c>
      <c r="W1124" s="7">
        <v>840</v>
      </c>
      <c r="X1124" s="7">
        <v>1</v>
      </c>
      <c r="Y1124" s="7" t="s">
        <v>402</v>
      </c>
      <c r="Z1124" s="7">
        <v>1996</v>
      </c>
      <c r="AA1124" s="7">
        <v>1997</v>
      </c>
      <c r="AB1124" s="70">
        <v>314.11</v>
      </c>
      <c r="AC1124" s="7">
        <v>10</v>
      </c>
      <c r="AD1124" s="7">
        <v>1</v>
      </c>
      <c r="AE1124" s="77">
        <v>1649</v>
      </c>
      <c r="AF1124" s="77">
        <v>1421</v>
      </c>
      <c r="AG1124" s="127">
        <f t="shared" si="17"/>
        <v>0.53713355048859934</v>
      </c>
    </row>
    <row r="1125" spans="1:33" x14ac:dyDescent="0.3">
      <c r="A1125" s="7">
        <v>549</v>
      </c>
      <c r="B1125" s="7">
        <v>1</v>
      </c>
      <c r="C1125" s="7" t="s">
        <v>524</v>
      </c>
      <c r="D1125" s="7">
        <v>2008</v>
      </c>
      <c r="E1125" s="7">
        <v>2009</v>
      </c>
      <c r="F1125" s="70">
        <v>668.7</v>
      </c>
      <c r="G1125" s="7">
        <v>10</v>
      </c>
      <c r="H1125" s="7">
        <v>0</v>
      </c>
      <c r="I1125" s="67">
        <v>1911</v>
      </c>
      <c r="J1125" s="67">
        <v>4054</v>
      </c>
      <c r="K1125" s="119" t="s">
        <v>95</v>
      </c>
      <c r="L1125" s="7">
        <v>771</v>
      </c>
      <c r="M1125" s="7">
        <v>1</v>
      </c>
      <c r="N1125" s="7" t="s">
        <v>478</v>
      </c>
      <c r="O1125" s="7">
        <v>2004</v>
      </c>
      <c r="P1125" s="7">
        <v>2005</v>
      </c>
      <c r="Q1125" s="70">
        <v>1750</v>
      </c>
      <c r="R1125" s="7">
        <v>10</v>
      </c>
      <c r="S1125" s="7">
        <v>1</v>
      </c>
      <c r="T1125" s="77">
        <v>517</v>
      </c>
      <c r="U1125" s="77">
        <v>308</v>
      </c>
      <c r="V1125" s="119" t="s">
        <v>95</v>
      </c>
      <c r="W1125" s="7">
        <v>91</v>
      </c>
      <c r="X1125" s="7">
        <v>1</v>
      </c>
      <c r="Y1125" s="7" t="s">
        <v>239</v>
      </c>
      <c r="Z1125" s="7">
        <v>2012</v>
      </c>
      <c r="AA1125" s="7">
        <v>2013</v>
      </c>
      <c r="AB1125" s="70">
        <v>1</v>
      </c>
      <c r="AC1125" s="7">
        <v>5</v>
      </c>
      <c r="AD1125" s="7">
        <v>1</v>
      </c>
      <c r="AE1125" s="67">
        <v>1129</v>
      </c>
      <c r="AF1125" s="67">
        <v>974</v>
      </c>
      <c r="AG1125" s="127">
        <f t="shared" si="17"/>
        <v>0.5368521160247266</v>
      </c>
    </row>
    <row r="1126" spans="1:33" x14ac:dyDescent="0.3">
      <c r="A1126" s="7">
        <v>549</v>
      </c>
      <c r="B1126" s="7">
        <v>1</v>
      </c>
      <c r="C1126" s="7" t="s">
        <v>524</v>
      </c>
      <c r="D1126" s="68">
        <v>2009</v>
      </c>
      <c r="E1126" s="68">
        <v>2010</v>
      </c>
      <c r="F1126" s="66">
        <v>395</v>
      </c>
      <c r="G1126" s="68">
        <v>3</v>
      </c>
      <c r="H1126" s="67">
        <v>0</v>
      </c>
      <c r="I1126" s="67">
        <v>1622</v>
      </c>
      <c r="J1126" s="67">
        <v>1746</v>
      </c>
      <c r="K1126" s="119" t="s">
        <v>95</v>
      </c>
      <c r="L1126" s="7">
        <v>815</v>
      </c>
      <c r="M1126" s="7">
        <v>2</v>
      </c>
      <c r="N1126" s="7" t="s">
        <v>306</v>
      </c>
      <c r="O1126" s="7">
        <v>2004</v>
      </c>
      <c r="P1126" s="7">
        <v>2005</v>
      </c>
      <c r="Q1126" s="70">
        <v>3000</v>
      </c>
      <c r="R1126" s="7">
        <v>3</v>
      </c>
      <c r="S1126" s="7">
        <v>1</v>
      </c>
      <c r="T1126" s="77">
        <v>407</v>
      </c>
      <c r="U1126" s="77">
        <v>85</v>
      </c>
      <c r="V1126" s="119" t="s">
        <v>95</v>
      </c>
      <c r="W1126" s="7">
        <v>194</v>
      </c>
      <c r="X1126" s="7">
        <v>1</v>
      </c>
      <c r="Y1126" s="7" t="s">
        <v>319</v>
      </c>
      <c r="Z1126" s="7">
        <v>1998</v>
      </c>
      <c r="AA1126" s="7">
        <v>1999</v>
      </c>
      <c r="AB1126" s="70">
        <v>272.87</v>
      </c>
      <c r="AC1126" s="7">
        <v>5</v>
      </c>
      <c r="AD1126" s="7">
        <v>1</v>
      </c>
      <c r="AE1126" s="77">
        <v>8002</v>
      </c>
      <c r="AF1126" s="77">
        <v>6904</v>
      </c>
      <c r="AG1126" s="127">
        <f t="shared" si="17"/>
        <v>0.5368308063866899</v>
      </c>
    </row>
    <row r="1127" spans="1:33" x14ac:dyDescent="0.3">
      <c r="A1127" s="7">
        <v>549</v>
      </c>
      <c r="B1127" s="7">
        <v>1</v>
      </c>
      <c r="C1127" s="7" t="s">
        <v>524</v>
      </c>
      <c r="D1127" s="7">
        <v>2010</v>
      </c>
      <c r="E1127" s="10">
        <v>2011</v>
      </c>
      <c r="F1127" s="66">
        <v>595</v>
      </c>
      <c r="G1127" s="10">
        <v>5</v>
      </c>
      <c r="H1127" s="67">
        <v>0</v>
      </c>
      <c r="I1127" s="67">
        <v>2300</v>
      </c>
      <c r="J1127" s="67">
        <v>2825</v>
      </c>
      <c r="K1127" s="119" t="s">
        <v>95</v>
      </c>
      <c r="L1127" s="7">
        <v>815</v>
      </c>
      <c r="M1127" s="7">
        <v>2</v>
      </c>
      <c r="N1127" s="7" t="s">
        <v>306</v>
      </c>
      <c r="O1127" s="7">
        <v>2004</v>
      </c>
      <c r="P1127" s="7">
        <v>2005</v>
      </c>
      <c r="Q1127" s="70">
        <v>1100</v>
      </c>
      <c r="R1127" s="7">
        <v>4</v>
      </c>
      <c r="S1127" s="7">
        <v>1</v>
      </c>
      <c r="T1127" s="77">
        <v>408</v>
      </c>
      <c r="U1127" s="77">
        <v>85</v>
      </c>
      <c r="V1127" s="119" t="s">
        <v>95</v>
      </c>
      <c r="W1127" s="7">
        <v>196</v>
      </c>
      <c r="X1127" s="7">
        <v>1</v>
      </c>
      <c r="Y1127" s="7" t="s">
        <v>975</v>
      </c>
      <c r="Z1127" s="7">
        <v>2005</v>
      </c>
      <c r="AA1127" s="7">
        <v>2006</v>
      </c>
      <c r="AB1127" s="70">
        <v>430</v>
      </c>
      <c r="AC1127" s="7">
        <v>10</v>
      </c>
      <c r="AD1127" s="10">
        <v>1</v>
      </c>
      <c r="AE1127" s="67">
        <v>9695</v>
      </c>
      <c r="AF1127" s="67">
        <v>8365</v>
      </c>
      <c r="AG1127" s="127">
        <f t="shared" si="17"/>
        <v>0.53682170542635654</v>
      </c>
    </row>
    <row r="1128" spans="1:33" x14ac:dyDescent="0.3">
      <c r="A1128" s="7">
        <v>549</v>
      </c>
      <c r="B1128" s="7">
        <v>1</v>
      </c>
      <c r="C1128" s="7" t="s">
        <v>524</v>
      </c>
      <c r="D1128" s="7">
        <v>2010</v>
      </c>
      <c r="E1128" s="10">
        <v>2011</v>
      </c>
      <c r="F1128" s="66">
        <v>195</v>
      </c>
      <c r="G1128" s="10">
        <v>5</v>
      </c>
      <c r="H1128" s="67">
        <v>0</v>
      </c>
      <c r="I1128" s="67">
        <v>2039</v>
      </c>
      <c r="J1128" s="67">
        <v>3012</v>
      </c>
      <c r="K1128" s="119" t="s">
        <v>95</v>
      </c>
      <c r="L1128" s="7">
        <v>820</v>
      </c>
      <c r="M1128" s="7">
        <v>1</v>
      </c>
      <c r="N1128" s="7" t="s">
        <v>353</v>
      </c>
      <c r="O1128" s="7">
        <v>2004</v>
      </c>
      <c r="P1128" s="7">
        <v>2005</v>
      </c>
      <c r="Q1128" s="70">
        <v>800</v>
      </c>
      <c r="R1128" s="7">
        <v>10</v>
      </c>
      <c r="S1128" s="7">
        <v>1</v>
      </c>
      <c r="T1128" s="77">
        <v>952</v>
      </c>
      <c r="U1128" s="77">
        <v>688</v>
      </c>
      <c r="V1128" s="119" t="s">
        <v>95</v>
      </c>
      <c r="W1128" s="7">
        <v>728</v>
      </c>
      <c r="X1128" s="7">
        <v>1</v>
      </c>
      <c r="Y1128" s="7" t="s">
        <v>346</v>
      </c>
      <c r="Z1128" s="7">
        <v>1997</v>
      </c>
      <c r="AA1128" s="7">
        <v>1999</v>
      </c>
      <c r="AB1128" s="70">
        <v>81.22</v>
      </c>
      <c r="AC1128" s="7">
        <v>10</v>
      </c>
      <c r="AD1128" s="7">
        <v>1</v>
      </c>
      <c r="AE1128" s="77">
        <v>3113</v>
      </c>
      <c r="AF1128" s="77">
        <v>2686</v>
      </c>
      <c r="AG1128" s="127">
        <f t="shared" si="17"/>
        <v>0.53681669253319542</v>
      </c>
    </row>
    <row r="1129" spans="1:33" x14ac:dyDescent="0.3">
      <c r="A1129" s="7">
        <v>549</v>
      </c>
      <c r="B1129" s="7">
        <v>1</v>
      </c>
      <c r="C1129" s="7" t="s">
        <v>524</v>
      </c>
      <c r="D1129" s="7">
        <v>2010</v>
      </c>
      <c r="E1129" s="10">
        <v>2011</v>
      </c>
      <c r="F1129" s="66">
        <v>195</v>
      </c>
      <c r="G1129" s="10">
        <v>5</v>
      </c>
      <c r="H1129" s="67">
        <v>0</v>
      </c>
      <c r="I1129" s="67">
        <v>1932</v>
      </c>
      <c r="J1129" s="67">
        <v>3116</v>
      </c>
      <c r="K1129" s="119" t="s">
        <v>95</v>
      </c>
      <c r="L1129" s="7">
        <v>832</v>
      </c>
      <c r="M1129" s="7">
        <v>1</v>
      </c>
      <c r="N1129" s="7" t="s">
        <v>233</v>
      </c>
      <c r="O1129" s="7">
        <v>2004</v>
      </c>
      <c r="P1129" s="7">
        <v>2005</v>
      </c>
      <c r="Q1129" s="70">
        <f>1100.2-588.47</f>
        <v>511.73</v>
      </c>
      <c r="R1129" s="7">
        <v>10</v>
      </c>
      <c r="S1129" s="7">
        <v>1</v>
      </c>
      <c r="T1129" s="77">
        <v>4391</v>
      </c>
      <c r="U1129" s="77">
        <v>3873</v>
      </c>
      <c r="V1129" s="119" t="s">
        <v>95</v>
      </c>
      <c r="W1129" s="7">
        <v>36</v>
      </c>
      <c r="X1129" s="7">
        <v>1</v>
      </c>
      <c r="Y1129" s="7" t="s">
        <v>538</v>
      </c>
      <c r="Z1129" s="7">
        <v>2001</v>
      </c>
      <c r="AA1129" s="7">
        <v>2002</v>
      </c>
      <c r="AB1129" s="70">
        <v>50</v>
      </c>
      <c r="AC1129" s="7">
        <v>4</v>
      </c>
      <c r="AD1129" s="7">
        <v>1</v>
      </c>
      <c r="AE1129" s="77">
        <v>132</v>
      </c>
      <c r="AF1129" s="77">
        <v>114</v>
      </c>
      <c r="AG1129" s="127">
        <f t="shared" si="17"/>
        <v>0.53658536585365857</v>
      </c>
    </row>
    <row r="1130" spans="1:33" x14ac:dyDescent="0.3">
      <c r="A1130" s="7">
        <v>549</v>
      </c>
      <c r="B1130" s="7">
        <v>1</v>
      </c>
      <c r="C1130" s="7" t="s">
        <v>524</v>
      </c>
      <c r="D1130" s="7">
        <v>2011</v>
      </c>
      <c r="E1130" s="7">
        <v>2012</v>
      </c>
      <c r="F1130" s="7">
        <v>695</v>
      </c>
      <c r="G1130" s="7">
        <v>4</v>
      </c>
      <c r="H1130" s="7">
        <v>0</v>
      </c>
      <c r="I1130" s="77">
        <v>1520</v>
      </c>
      <c r="J1130" s="77">
        <v>2284</v>
      </c>
      <c r="K1130" s="119" t="s">
        <v>95</v>
      </c>
      <c r="L1130" s="7">
        <v>850</v>
      </c>
      <c r="M1130" s="7">
        <v>1</v>
      </c>
      <c r="N1130" s="7" t="s">
        <v>437</v>
      </c>
      <c r="O1130" s="7">
        <v>2004</v>
      </c>
      <c r="P1130" s="7">
        <v>2005</v>
      </c>
      <c r="Q1130" s="70">
        <v>1500</v>
      </c>
      <c r="R1130" s="7">
        <v>10</v>
      </c>
      <c r="S1130" s="7">
        <v>1</v>
      </c>
      <c r="T1130" s="77">
        <v>205</v>
      </c>
      <c r="U1130" s="77">
        <v>199</v>
      </c>
      <c r="V1130" s="119" t="s">
        <v>95</v>
      </c>
      <c r="W1130" s="7">
        <v>12</v>
      </c>
      <c r="X1130" s="7">
        <v>1</v>
      </c>
      <c r="Y1130" s="7" t="s">
        <v>485</v>
      </c>
      <c r="Z1130" s="7">
        <v>2011</v>
      </c>
      <c r="AA1130" s="7">
        <v>2012</v>
      </c>
      <c r="AB1130" s="70">
        <v>275</v>
      </c>
      <c r="AC1130" s="7">
        <v>4</v>
      </c>
      <c r="AD1130" s="7">
        <v>1</v>
      </c>
      <c r="AE1130" s="67">
        <v>3415</v>
      </c>
      <c r="AF1130" s="67">
        <v>2951</v>
      </c>
      <c r="AG1130" s="127">
        <f t="shared" si="17"/>
        <v>0.53644360666038327</v>
      </c>
    </row>
    <row r="1131" spans="1:33" x14ac:dyDescent="0.3">
      <c r="A1131" s="7">
        <v>550</v>
      </c>
      <c r="B1131" s="7">
        <v>1</v>
      </c>
      <c r="C1131" s="7" t="s">
        <v>388</v>
      </c>
      <c r="D1131" s="7">
        <v>1994</v>
      </c>
      <c r="E1131" s="7">
        <v>1995</v>
      </c>
      <c r="F1131" s="70">
        <v>293.24</v>
      </c>
      <c r="G1131" s="7">
        <v>5</v>
      </c>
      <c r="H1131" s="7">
        <v>1</v>
      </c>
      <c r="I1131" s="77">
        <v>547</v>
      </c>
      <c r="J1131" s="77">
        <v>382</v>
      </c>
      <c r="K1131" s="119" t="s">
        <v>95</v>
      </c>
      <c r="L1131" s="7">
        <v>852</v>
      </c>
      <c r="M1131" s="7">
        <v>1</v>
      </c>
      <c r="N1131" s="7" t="s">
        <v>263</v>
      </c>
      <c r="O1131" s="7">
        <v>2004</v>
      </c>
      <c r="P1131" s="7">
        <v>2005</v>
      </c>
      <c r="Q1131" s="70">
        <f>2000-382.22</f>
        <v>1617.78</v>
      </c>
      <c r="R1131" s="7">
        <v>10</v>
      </c>
      <c r="S1131" s="7">
        <v>1</v>
      </c>
      <c r="T1131" s="77">
        <v>254</v>
      </c>
      <c r="U1131" s="77">
        <v>222</v>
      </c>
      <c r="V1131" s="119" t="s">
        <v>95</v>
      </c>
      <c r="W1131" s="7">
        <v>463</v>
      </c>
      <c r="X1131" s="7">
        <v>1</v>
      </c>
      <c r="Y1131" s="7" t="s">
        <v>382</v>
      </c>
      <c r="Z1131" s="7">
        <v>1994</v>
      </c>
      <c r="AA1131" s="7">
        <v>1995</v>
      </c>
      <c r="AB1131" s="70">
        <v>432.14</v>
      </c>
      <c r="AC1131" s="7">
        <v>10</v>
      </c>
      <c r="AD1131" s="7">
        <v>1</v>
      </c>
      <c r="AE1131" s="77">
        <v>814</v>
      </c>
      <c r="AF1131" s="77">
        <v>704</v>
      </c>
      <c r="AG1131" s="127">
        <f t="shared" si="17"/>
        <v>0.53623188405797106</v>
      </c>
    </row>
    <row r="1132" spans="1:33" x14ac:dyDescent="0.3">
      <c r="A1132" s="7">
        <v>550</v>
      </c>
      <c r="B1132" s="7">
        <v>1</v>
      </c>
      <c r="C1132" s="7" t="s">
        <v>388</v>
      </c>
      <c r="D1132" s="7">
        <v>1999</v>
      </c>
      <c r="E1132" s="7">
        <v>2000</v>
      </c>
      <c r="F1132" s="70">
        <v>193.24</v>
      </c>
      <c r="G1132" s="7">
        <v>10</v>
      </c>
      <c r="H1132" s="7">
        <v>1</v>
      </c>
      <c r="I1132" s="77">
        <v>367</v>
      </c>
      <c r="J1132" s="77">
        <v>347</v>
      </c>
      <c r="K1132" s="119" t="s">
        <v>95</v>
      </c>
      <c r="L1132" s="7">
        <v>861</v>
      </c>
      <c r="M1132" s="7">
        <v>1</v>
      </c>
      <c r="N1132" s="7" t="s">
        <v>637</v>
      </c>
      <c r="O1132" s="7">
        <v>2004</v>
      </c>
      <c r="P1132" s="7">
        <v>2006</v>
      </c>
      <c r="Q1132" s="70">
        <f>895-486.26</f>
        <v>408.74</v>
      </c>
      <c r="R1132" s="7">
        <v>6</v>
      </c>
      <c r="S1132" s="7">
        <v>0</v>
      </c>
      <c r="T1132" s="77">
        <v>8268</v>
      </c>
      <c r="U1132" s="77">
        <v>10511</v>
      </c>
      <c r="V1132" s="119" t="s">
        <v>95</v>
      </c>
      <c r="W1132" s="7">
        <v>891</v>
      </c>
      <c r="X1132" s="7">
        <v>1</v>
      </c>
      <c r="Y1132" s="7" t="s">
        <v>363</v>
      </c>
      <c r="Z1132" s="68">
        <v>2015</v>
      </c>
      <c r="AA1132" s="73">
        <v>2016</v>
      </c>
      <c r="AB1132" s="66">
        <v>976</v>
      </c>
      <c r="AC1132" s="7">
        <v>10</v>
      </c>
      <c r="AD1132" s="67">
        <v>1</v>
      </c>
      <c r="AE1132" s="67">
        <v>348</v>
      </c>
      <c r="AF1132" s="77">
        <v>301</v>
      </c>
      <c r="AG1132" s="127">
        <f t="shared" si="17"/>
        <v>0.53620955315870567</v>
      </c>
    </row>
    <row r="1133" spans="1:33" x14ac:dyDescent="0.3">
      <c r="A1133" s="7">
        <v>553</v>
      </c>
      <c r="B1133" s="7">
        <v>1</v>
      </c>
      <c r="C1133" s="7" t="s">
        <v>428</v>
      </c>
      <c r="D1133" s="7">
        <v>1995</v>
      </c>
      <c r="E1133" s="7">
        <v>1996</v>
      </c>
      <c r="F1133" s="70">
        <v>439.14</v>
      </c>
      <c r="G1133" s="7">
        <v>10</v>
      </c>
      <c r="H1133" s="7">
        <v>1</v>
      </c>
      <c r="I1133" s="77">
        <v>479</v>
      </c>
      <c r="J1133" s="77">
        <v>81</v>
      </c>
      <c r="K1133" s="119" t="s">
        <v>95</v>
      </c>
      <c r="L1133" s="7">
        <v>883</v>
      </c>
      <c r="M1133" s="7">
        <v>1</v>
      </c>
      <c r="N1133" s="7" t="s">
        <v>361</v>
      </c>
      <c r="O1133" s="7">
        <v>2004</v>
      </c>
      <c r="P1133" s="7">
        <v>2005</v>
      </c>
      <c r="Q1133" s="70">
        <v>437</v>
      </c>
      <c r="R1133" s="7">
        <v>5</v>
      </c>
      <c r="S1133" s="7">
        <v>0</v>
      </c>
      <c r="T1133" s="77">
        <v>2426</v>
      </c>
      <c r="U1133" s="77">
        <v>2567</v>
      </c>
      <c r="V1133" s="119" t="s">
        <v>95</v>
      </c>
      <c r="W1133" s="7">
        <v>229</v>
      </c>
      <c r="X1133" s="7">
        <v>1</v>
      </c>
      <c r="Y1133" s="7" t="s">
        <v>451</v>
      </c>
      <c r="Z1133" s="7">
        <v>1996</v>
      </c>
      <c r="AA1133" s="7">
        <v>1997</v>
      </c>
      <c r="AB1133" s="70">
        <v>315</v>
      </c>
      <c r="AC1133" s="7">
        <v>10</v>
      </c>
      <c r="AD1133" s="7">
        <v>1</v>
      </c>
      <c r="AE1133" s="77">
        <v>445</v>
      </c>
      <c r="AF1133" s="77">
        <v>385</v>
      </c>
      <c r="AG1133" s="127">
        <f t="shared" si="17"/>
        <v>0.53614457831325302</v>
      </c>
    </row>
    <row r="1134" spans="1:33" x14ac:dyDescent="0.3">
      <c r="A1134" s="7">
        <v>553</v>
      </c>
      <c r="B1134" s="7">
        <v>1</v>
      </c>
      <c r="C1134" s="7" t="s">
        <v>428</v>
      </c>
      <c r="D1134" s="7">
        <v>2001</v>
      </c>
      <c r="E1134" s="7">
        <v>2002</v>
      </c>
      <c r="F1134" s="70">
        <v>200</v>
      </c>
      <c r="G1134" s="7">
        <v>10</v>
      </c>
      <c r="H1134" s="7">
        <v>1</v>
      </c>
      <c r="I1134" s="77">
        <v>427</v>
      </c>
      <c r="J1134" s="77">
        <v>151</v>
      </c>
      <c r="K1134" s="119" t="s">
        <v>95</v>
      </c>
      <c r="L1134" s="7">
        <v>883</v>
      </c>
      <c r="M1134" s="7">
        <v>1</v>
      </c>
      <c r="N1134" s="7" t="s">
        <v>361</v>
      </c>
      <c r="O1134" s="7">
        <v>2004</v>
      </c>
      <c r="P1134" s="7">
        <v>2005</v>
      </c>
      <c r="Q1134" s="70">
        <v>109</v>
      </c>
      <c r="R1134" s="7">
        <v>5</v>
      </c>
      <c r="S1134" s="7">
        <v>0</v>
      </c>
      <c r="T1134" s="77">
        <v>2286</v>
      </c>
      <c r="U1134" s="77">
        <v>2683</v>
      </c>
      <c r="V1134" s="119" t="s">
        <v>95</v>
      </c>
      <c r="W1134" s="7">
        <v>2364</v>
      </c>
      <c r="X1134" s="7">
        <v>1</v>
      </c>
      <c r="Y1134" s="7" t="s">
        <v>482</v>
      </c>
      <c r="Z1134" s="7">
        <v>2010</v>
      </c>
      <c r="AA1134" s="68">
        <v>2011</v>
      </c>
      <c r="AB1134" s="66">
        <v>0</v>
      </c>
      <c r="AC1134" s="68">
        <v>10</v>
      </c>
      <c r="AD1134" s="67">
        <v>1</v>
      </c>
      <c r="AE1134" s="67">
        <v>735</v>
      </c>
      <c r="AF1134" s="67">
        <v>636</v>
      </c>
      <c r="AG1134" s="127">
        <f t="shared" si="17"/>
        <v>0.53610503282275712</v>
      </c>
    </row>
    <row r="1135" spans="1:33" x14ac:dyDescent="0.3">
      <c r="A1135" s="7">
        <v>553</v>
      </c>
      <c r="B1135" s="7">
        <v>1</v>
      </c>
      <c r="C1135" s="7" t="s">
        <v>428</v>
      </c>
      <c r="D1135" s="7">
        <v>2004</v>
      </c>
      <c r="E1135" s="7">
        <v>2005</v>
      </c>
      <c r="F1135" s="70">
        <v>500</v>
      </c>
      <c r="G1135" s="7">
        <v>10</v>
      </c>
      <c r="H1135" s="7">
        <v>0</v>
      </c>
      <c r="I1135" s="77">
        <v>686</v>
      </c>
      <c r="J1135" s="77">
        <v>1129</v>
      </c>
      <c r="K1135" s="119" t="s">
        <v>95</v>
      </c>
      <c r="L1135" s="7">
        <v>883</v>
      </c>
      <c r="M1135" s="7">
        <v>1</v>
      </c>
      <c r="N1135" s="7" t="s">
        <v>361</v>
      </c>
      <c r="O1135" s="7">
        <v>2004</v>
      </c>
      <c r="P1135" s="7">
        <v>2005</v>
      </c>
      <c r="Q1135" s="70">
        <v>54</v>
      </c>
      <c r="R1135" s="7">
        <v>5</v>
      </c>
      <c r="S1135" s="7">
        <v>0</v>
      </c>
      <c r="T1135" s="77">
        <v>2293</v>
      </c>
      <c r="U1135" s="77">
        <v>2590</v>
      </c>
      <c r="V1135" s="119" t="s">
        <v>95</v>
      </c>
      <c r="W1135" s="7">
        <v>728</v>
      </c>
      <c r="X1135" s="7">
        <v>1</v>
      </c>
      <c r="Y1135" s="7" t="s">
        <v>346</v>
      </c>
      <c r="Z1135" s="7">
        <v>2000</v>
      </c>
      <c r="AA1135" s="7">
        <v>2001</v>
      </c>
      <c r="AB1135" s="70">
        <v>195</v>
      </c>
      <c r="AC1135" s="7">
        <v>10</v>
      </c>
      <c r="AD1135" s="7">
        <v>1</v>
      </c>
      <c r="AE1135" s="77">
        <v>11003</v>
      </c>
      <c r="AF1135" s="77">
        <v>9530</v>
      </c>
      <c r="AG1135" s="127">
        <f t="shared" si="17"/>
        <v>0.53586908878390882</v>
      </c>
    </row>
    <row r="1136" spans="1:33" x14ac:dyDescent="0.3">
      <c r="A1136" s="7">
        <v>553</v>
      </c>
      <c r="B1136" s="7">
        <v>1</v>
      </c>
      <c r="C1136" s="7" t="s">
        <v>428</v>
      </c>
      <c r="D1136" s="7">
        <v>2010</v>
      </c>
      <c r="E1136" s="68">
        <v>2011</v>
      </c>
      <c r="F1136" s="66">
        <v>249.71</v>
      </c>
      <c r="G1136" s="68">
        <v>5</v>
      </c>
      <c r="H1136" s="67">
        <v>1</v>
      </c>
      <c r="I1136" s="67">
        <v>725</v>
      </c>
      <c r="J1136" s="67">
        <v>663</v>
      </c>
      <c r="K1136" s="119" t="s">
        <v>95</v>
      </c>
      <c r="L1136" s="7">
        <v>883</v>
      </c>
      <c r="M1136" s="7">
        <v>1</v>
      </c>
      <c r="N1136" s="7" t="s">
        <v>361</v>
      </c>
      <c r="O1136" s="7">
        <v>2004</v>
      </c>
      <c r="P1136" s="7">
        <v>2005</v>
      </c>
      <c r="Q1136" s="70">
        <v>36</v>
      </c>
      <c r="R1136" s="7">
        <v>5</v>
      </c>
      <c r="S1136" s="7">
        <v>0</v>
      </c>
      <c r="T1136" s="77">
        <v>1724</v>
      </c>
      <c r="U1136" s="77">
        <v>3137</v>
      </c>
      <c r="V1136" s="119" t="s">
        <v>95</v>
      </c>
      <c r="W1136" s="7">
        <v>2143</v>
      </c>
      <c r="X1136" s="7">
        <v>1</v>
      </c>
      <c r="Y1136" s="7" t="s">
        <v>439</v>
      </c>
      <c r="Z1136" s="68">
        <v>2015</v>
      </c>
      <c r="AA1136" s="68">
        <v>2016</v>
      </c>
      <c r="AB1136" s="66">
        <v>450</v>
      </c>
      <c r="AC1136" s="68">
        <v>10</v>
      </c>
      <c r="AD1136" s="67">
        <v>1</v>
      </c>
      <c r="AE1136" s="71">
        <v>768</v>
      </c>
      <c r="AF1136" s="71">
        <v>666</v>
      </c>
      <c r="AG1136" s="127">
        <f t="shared" si="17"/>
        <v>0.53556485355648531</v>
      </c>
    </row>
    <row r="1137" spans="1:33" x14ac:dyDescent="0.3">
      <c r="A1137" s="7">
        <v>553</v>
      </c>
      <c r="B1137" s="7">
        <v>1</v>
      </c>
      <c r="C1137" s="7" t="s">
        <v>428</v>
      </c>
      <c r="D1137" s="7">
        <v>2010</v>
      </c>
      <c r="E1137" s="68">
        <v>2011</v>
      </c>
      <c r="F1137" s="66">
        <v>75</v>
      </c>
      <c r="G1137" s="68">
        <v>5</v>
      </c>
      <c r="H1137" s="67">
        <v>0</v>
      </c>
      <c r="I1137" s="67">
        <v>640</v>
      </c>
      <c r="J1137" s="67">
        <v>732</v>
      </c>
      <c r="K1137" s="119" t="s">
        <v>95</v>
      </c>
      <c r="L1137" s="7">
        <v>885</v>
      </c>
      <c r="M1137" s="7">
        <v>1</v>
      </c>
      <c r="N1137" s="7" t="s">
        <v>362</v>
      </c>
      <c r="O1137" s="7">
        <v>2004</v>
      </c>
      <c r="P1137" s="7">
        <v>2005</v>
      </c>
      <c r="Q1137" s="70">
        <v>500</v>
      </c>
      <c r="R1137" s="7">
        <v>10</v>
      </c>
      <c r="S1137" s="7">
        <v>1</v>
      </c>
      <c r="T1137" s="77">
        <v>5448</v>
      </c>
      <c r="U1137" s="77">
        <v>4634</v>
      </c>
      <c r="V1137" s="119" t="s">
        <v>95</v>
      </c>
      <c r="W1137" s="7">
        <v>11</v>
      </c>
      <c r="X1137" s="7">
        <v>1</v>
      </c>
      <c r="Y1137" s="7" t="s">
        <v>311</v>
      </c>
      <c r="Z1137" s="7">
        <v>2002</v>
      </c>
      <c r="AA1137" s="7">
        <v>2003</v>
      </c>
      <c r="AB1137" s="70">
        <v>88</v>
      </c>
      <c r="AC1137" s="7">
        <v>5</v>
      </c>
      <c r="AD1137" s="7">
        <v>1</v>
      </c>
      <c r="AE1137" s="77">
        <v>49958</v>
      </c>
      <c r="AF1137" s="77">
        <v>43343</v>
      </c>
      <c r="AG1137" s="127">
        <f t="shared" si="17"/>
        <v>0.53544978081692585</v>
      </c>
    </row>
    <row r="1138" spans="1:33" x14ac:dyDescent="0.3">
      <c r="A1138" s="7">
        <v>553</v>
      </c>
      <c r="B1138" s="7">
        <v>1</v>
      </c>
      <c r="C1138" s="7" t="s">
        <v>428</v>
      </c>
      <c r="D1138" s="7">
        <v>2011</v>
      </c>
      <c r="E1138" s="7">
        <v>2012</v>
      </c>
      <c r="F1138" s="7">
        <v>75</v>
      </c>
      <c r="G1138" s="7">
        <v>4</v>
      </c>
      <c r="H1138" s="7">
        <v>1</v>
      </c>
      <c r="I1138" s="77">
        <v>362</v>
      </c>
      <c r="J1138" s="77">
        <v>245</v>
      </c>
      <c r="K1138" s="119" t="s">
        <v>95</v>
      </c>
      <c r="L1138" s="7">
        <v>911</v>
      </c>
      <c r="M1138" s="7">
        <v>1</v>
      </c>
      <c r="N1138" s="7" t="s">
        <v>511</v>
      </c>
      <c r="O1138" s="7">
        <v>2004</v>
      </c>
      <c r="P1138" s="7">
        <v>2005</v>
      </c>
      <c r="Q1138" s="70">
        <v>107.58</v>
      </c>
      <c r="R1138" s="7">
        <v>5</v>
      </c>
      <c r="S1138" s="7">
        <v>1</v>
      </c>
      <c r="T1138" s="77">
        <v>7360</v>
      </c>
      <c r="U1138" s="77">
        <v>6251</v>
      </c>
      <c r="V1138" s="119" t="s">
        <v>95</v>
      </c>
      <c r="W1138" s="7">
        <v>15</v>
      </c>
      <c r="X1138" s="7">
        <v>1</v>
      </c>
      <c r="Y1138" s="7" t="s">
        <v>265</v>
      </c>
      <c r="Z1138" s="7">
        <v>2003</v>
      </c>
      <c r="AA1138" s="7">
        <v>2004</v>
      </c>
      <c r="AB1138" s="70">
        <v>24.25</v>
      </c>
      <c r="AC1138" s="7">
        <v>5</v>
      </c>
      <c r="AD1138" s="7">
        <v>1</v>
      </c>
      <c r="AE1138" s="77">
        <v>2509</v>
      </c>
      <c r="AF1138" s="77">
        <v>2179</v>
      </c>
      <c r="AG1138" s="127">
        <f t="shared" si="17"/>
        <v>0.53519624573378843</v>
      </c>
    </row>
    <row r="1139" spans="1:33" x14ac:dyDescent="0.3">
      <c r="A1139" s="7">
        <v>561</v>
      </c>
      <c r="B1139" s="7">
        <v>1</v>
      </c>
      <c r="C1139" s="7" t="s">
        <v>389</v>
      </c>
      <c r="D1139" s="7">
        <v>1994</v>
      </c>
      <c r="E1139" s="7">
        <v>1995</v>
      </c>
      <c r="F1139" s="70">
        <v>208.02</v>
      </c>
      <c r="G1139" s="7">
        <v>10</v>
      </c>
      <c r="H1139" s="7">
        <v>1</v>
      </c>
      <c r="I1139" s="77">
        <v>195</v>
      </c>
      <c r="J1139" s="77">
        <v>153</v>
      </c>
      <c r="K1139" s="119" t="s">
        <v>95</v>
      </c>
      <c r="L1139" s="7">
        <v>2135</v>
      </c>
      <c r="M1139" s="7">
        <v>1</v>
      </c>
      <c r="N1139" s="7" t="s">
        <v>618</v>
      </c>
      <c r="O1139" s="7">
        <v>2004</v>
      </c>
      <c r="P1139" s="7">
        <v>2005</v>
      </c>
      <c r="Q1139" s="70">
        <f>889.34-129.8</f>
        <v>759.54</v>
      </c>
      <c r="R1139" s="7">
        <v>5</v>
      </c>
      <c r="S1139" s="7">
        <v>1</v>
      </c>
      <c r="T1139" s="77">
        <v>1945</v>
      </c>
      <c r="U1139" s="77">
        <v>1461</v>
      </c>
      <c r="V1139" s="119" t="s">
        <v>95</v>
      </c>
      <c r="W1139" s="7">
        <v>748</v>
      </c>
      <c r="X1139" s="7">
        <v>1</v>
      </c>
      <c r="Y1139" s="7" t="s">
        <v>434</v>
      </c>
      <c r="Z1139" s="7">
        <v>2011</v>
      </c>
      <c r="AA1139" s="7">
        <v>2012</v>
      </c>
      <c r="AB1139" s="70">
        <v>700</v>
      </c>
      <c r="AC1139" s="7">
        <v>10</v>
      </c>
      <c r="AD1139" s="7">
        <v>1</v>
      </c>
      <c r="AE1139" s="67">
        <v>1818</v>
      </c>
      <c r="AF1139" s="67">
        <v>1579</v>
      </c>
      <c r="AG1139" s="127">
        <f t="shared" si="17"/>
        <v>0.53517809832204888</v>
      </c>
    </row>
    <row r="1140" spans="1:33" x14ac:dyDescent="0.3">
      <c r="A1140" s="7">
        <v>561</v>
      </c>
      <c r="B1140" s="7">
        <v>1</v>
      </c>
      <c r="C1140" s="7" t="s">
        <v>389</v>
      </c>
      <c r="D1140" s="7">
        <v>2003</v>
      </c>
      <c r="E1140" s="7">
        <v>2004</v>
      </c>
      <c r="F1140" s="70">
        <v>1750</v>
      </c>
      <c r="G1140" s="7">
        <v>7</v>
      </c>
      <c r="H1140" s="7">
        <v>1</v>
      </c>
      <c r="I1140" s="77">
        <v>172</v>
      </c>
      <c r="J1140" s="77">
        <v>59</v>
      </c>
      <c r="K1140" s="119" t="s">
        <v>95</v>
      </c>
      <c r="L1140" s="7">
        <v>2137</v>
      </c>
      <c r="M1140" s="7">
        <v>1</v>
      </c>
      <c r="N1140" s="7" t="s">
        <v>575</v>
      </c>
      <c r="O1140" s="7">
        <v>2004</v>
      </c>
      <c r="P1140" s="7">
        <v>2005</v>
      </c>
      <c r="Q1140" s="70">
        <v>500</v>
      </c>
      <c r="R1140" s="7">
        <v>10</v>
      </c>
      <c r="S1140" s="7">
        <v>0</v>
      </c>
      <c r="T1140" s="77">
        <v>1273</v>
      </c>
      <c r="U1140" s="77">
        <v>1701</v>
      </c>
      <c r="V1140" s="119" t="s">
        <v>95</v>
      </c>
      <c r="W1140" s="7">
        <v>75</v>
      </c>
      <c r="X1140" s="7">
        <v>1</v>
      </c>
      <c r="Y1140" s="7" t="s">
        <v>410</v>
      </c>
      <c r="Z1140" s="7">
        <v>1995</v>
      </c>
      <c r="AA1140" s="7">
        <v>1996</v>
      </c>
      <c r="AB1140" s="70">
        <v>274.8</v>
      </c>
      <c r="AC1140" s="7">
        <v>10</v>
      </c>
      <c r="AD1140" s="7">
        <v>1</v>
      </c>
      <c r="AE1140" s="77">
        <v>206</v>
      </c>
      <c r="AF1140" s="77">
        <v>179</v>
      </c>
      <c r="AG1140" s="127">
        <f t="shared" si="17"/>
        <v>0.53506493506493502</v>
      </c>
    </row>
    <row r="1141" spans="1:33" x14ac:dyDescent="0.3">
      <c r="A1141" s="7">
        <v>561</v>
      </c>
      <c r="B1141" s="7">
        <v>1</v>
      </c>
      <c r="C1141" s="7" t="s">
        <v>389</v>
      </c>
      <c r="D1141" s="68">
        <v>2007</v>
      </c>
      <c r="E1141" s="73">
        <v>2008</v>
      </c>
      <c r="F1141" s="66">
        <v>98.46</v>
      </c>
      <c r="G1141" s="7">
        <v>10</v>
      </c>
      <c r="H1141" s="67">
        <v>1</v>
      </c>
      <c r="I1141" s="67">
        <v>75</v>
      </c>
      <c r="J1141" s="77">
        <v>8</v>
      </c>
      <c r="K1141" s="119" t="s">
        <v>95</v>
      </c>
      <c r="L1141" s="7">
        <v>2149</v>
      </c>
      <c r="M1141" s="7">
        <v>1</v>
      </c>
      <c r="N1141" s="7" t="s">
        <v>440</v>
      </c>
      <c r="O1141" s="7">
        <v>2004</v>
      </c>
      <c r="P1141" s="7">
        <v>2005</v>
      </c>
      <c r="Q1141" s="70">
        <v>1100.2</v>
      </c>
      <c r="R1141" s="7">
        <v>10</v>
      </c>
      <c r="S1141" s="7">
        <v>0</v>
      </c>
      <c r="T1141" s="77">
        <v>2598</v>
      </c>
      <c r="U1141" s="77">
        <v>2760</v>
      </c>
      <c r="V1141" s="119" t="s">
        <v>95</v>
      </c>
      <c r="W1141" s="7">
        <v>499</v>
      </c>
      <c r="X1141" s="7">
        <v>1</v>
      </c>
      <c r="Y1141" s="7" t="s">
        <v>473</v>
      </c>
      <c r="Z1141" s="68">
        <v>2007</v>
      </c>
      <c r="AA1141" s="73">
        <v>2008</v>
      </c>
      <c r="AB1141" s="66">
        <v>743.54</v>
      </c>
      <c r="AC1141" s="7">
        <v>10</v>
      </c>
      <c r="AD1141" s="67">
        <v>1</v>
      </c>
      <c r="AE1141" s="67">
        <v>351</v>
      </c>
      <c r="AF1141" s="77">
        <v>305</v>
      </c>
      <c r="AG1141" s="127">
        <f t="shared" si="17"/>
        <v>0.53506097560975607</v>
      </c>
    </row>
    <row r="1142" spans="1:33" x14ac:dyDescent="0.3">
      <c r="A1142" s="7">
        <v>561</v>
      </c>
      <c r="B1142" s="7">
        <v>1</v>
      </c>
      <c r="C1142" s="7" t="s">
        <v>389</v>
      </c>
      <c r="D1142" s="7">
        <v>2010</v>
      </c>
      <c r="E1142" s="10">
        <v>2011</v>
      </c>
      <c r="F1142" s="66">
        <v>1750</v>
      </c>
      <c r="G1142" s="10">
        <v>7</v>
      </c>
      <c r="H1142" s="67">
        <v>1</v>
      </c>
      <c r="I1142" s="67">
        <v>235</v>
      </c>
      <c r="J1142" s="67">
        <v>82</v>
      </c>
      <c r="K1142" s="119" t="s">
        <v>95</v>
      </c>
      <c r="L1142" s="7">
        <v>2167</v>
      </c>
      <c r="M1142" s="7">
        <v>1</v>
      </c>
      <c r="N1142" s="7" t="s">
        <v>578</v>
      </c>
      <c r="O1142" s="7">
        <v>2004</v>
      </c>
      <c r="P1142" s="7">
        <v>2005</v>
      </c>
      <c r="Q1142" s="70">
        <v>495</v>
      </c>
      <c r="R1142" s="7">
        <v>7</v>
      </c>
      <c r="S1142" s="7">
        <v>1</v>
      </c>
      <c r="T1142" s="77">
        <v>897</v>
      </c>
      <c r="U1142" s="77">
        <v>584</v>
      </c>
      <c r="V1142" s="119" t="s">
        <v>95</v>
      </c>
      <c r="W1142" s="7">
        <v>152</v>
      </c>
      <c r="X1142" s="7">
        <v>1</v>
      </c>
      <c r="Y1142" s="7" t="s">
        <v>486</v>
      </c>
      <c r="Z1142" s="7">
        <v>2010</v>
      </c>
      <c r="AA1142" s="68">
        <v>2011</v>
      </c>
      <c r="AB1142" s="66">
        <v>850</v>
      </c>
      <c r="AC1142" s="68">
        <v>7</v>
      </c>
      <c r="AD1142" s="67">
        <v>1</v>
      </c>
      <c r="AE1142" s="67">
        <v>6950</v>
      </c>
      <c r="AF1142" s="67">
        <v>6045</v>
      </c>
      <c r="AG1142" s="127">
        <f t="shared" si="17"/>
        <v>0.53482108503270487</v>
      </c>
    </row>
    <row r="1143" spans="1:33" x14ac:dyDescent="0.3">
      <c r="A1143" s="7">
        <v>561</v>
      </c>
      <c r="B1143" s="7">
        <v>1</v>
      </c>
      <c r="C1143" s="7" t="s">
        <v>389</v>
      </c>
      <c r="D1143" s="7">
        <v>2013</v>
      </c>
      <c r="E1143" s="7">
        <v>2014</v>
      </c>
      <c r="F1143" s="7">
        <v>550</v>
      </c>
      <c r="G1143" s="7">
        <v>4</v>
      </c>
      <c r="H1143" s="7">
        <v>1</v>
      </c>
      <c r="I1143" s="77">
        <v>120</v>
      </c>
      <c r="J1143" s="77">
        <v>25</v>
      </c>
      <c r="K1143" s="119" t="s">
        <v>95</v>
      </c>
      <c r="L1143" s="7">
        <v>2171</v>
      </c>
      <c r="M1143" s="7">
        <v>1</v>
      </c>
      <c r="N1143" s="7" t="s">
        <v>638</v>
      </c>
      <c r="O1143" s="7">
        <v>2004</v>
      </c>
      <c r="P1143" s="7">
        <v>2006</v>
      </c>
      <c r="Q1143" s="70">
        <f>2334.56-2334.56</f>
        <v>0</v>
      </c>
      <c r="R1143" s="7">
        <v>10</v>
      </c>
      <c r="S1143" s="7">
        <v>1</v>
      </c>
      <c r="T1143" s="77">
        <v>788</v>
      </c>
      <c r="U1143" s="77">
        <v>433</v>
      </c>
      <c r="V1143" s="119" t="s">
        <v>95</v>
      </c>
      <c r="W1143" s="7">
        <v>371</v>
      </c>
      <c r="X1143" s="7">
        <v>1</v>
      </c>
      <c r="Y1143" s="7" t="s">
        <v>225</v>
      </c>
      <c r="Z1143" s="7">
        <v>2000</v>
      </c>
      <c r="AA1143" s="7">
        <v>2001</v>
      </c>
      <c r="AB1143" s="70">
        <v>544.41999999999996</v>
      </c>
      <c r="AC1143" s="7">
        <v>5</v>
      </c>
      <c r="AD1143" s="7">
        <v>1</v>
      </c>
      <c r="AE1143" s="77">
        <v>224</v>
      </c>
      <c r="AF1143" s="77">
        <v>195</v>
      </c>
      <c r="AG1143" s="127">
        <f t="shared" si="17"/>
        <v>0.53460620525059666</v>
      </c>
    </row>
    <row r="1144" spans="1:33" x14ac:dyDescent="0.3">
      <c r="A1144" s="7">
        <v>561</v>
      </c>
      <c r="B1144" s="7">
        <v>1</v>
      </c>
      <c r="C1144" s="7" t="s">
        <v>734</v>
      </c>
      <c r="D1144" s="7">
        <v>2017</v>
      </c>
      <c r="E1144" s="7">
        <v>2018</v>
      </c>
      <c r="F1144" s="7">
        <v>1927.43</v>
      </c>
      <c r="G1144" s="7">
        <v>7</v>
      </c>
      <c r="H1144" s="7">
        <v>1</v>
      </c>
      <c r="I1144" s="77">
        <v>76</v>
      </c>
      <c r="J1144" s="77">
        <v>10</v>
      </c>
      <c r="K1144" s="119" t="s">
        <v>95</v>
      </c>
      <c r="L1144" s="7">
        <v>2176</v>
      </c>
      <c r="M1144" s="7">
        <v>1</v>
      </c>
      <c r="N1144" s="7" t="s">
        <v>630</v>
      </c>
      <c r="O1144" s="7">
        <v>2004</v>
      </c>
      <c r="P1144" s="7">
        <v>2005</v>
      </c>
      <c r="Q1144" s="70">
        <f>1400-673.08</f>
        <v>726.92</v>
      </c>
      <c r="R1144" s="7">
        <v>10</v>
      </c>
      <c r="S1144" s="7">
        <v>1</v>
      </c>
      <c r="T1144" s="77">
        <v>1148</v>
      </c>
      <c r="U1144" s="77">
        <v>1056</v>
      </c>
      <c r="V1144" s="119" t="s">
        <v>95</v>
      </c>
      <c r="W1144" s="7">
        <v>885</v>
      </c>
      <c r="X1144" s="7">
        <v>1</v>
      </c>
      <c r="Y1144" s="7" t="s">
        <v>362</v>
      </c>
      <c r="Z1144" s="7">
        <v>2011</v>
      </c>
      <c r="AA1144" s="7">
        <v>2012</v>
      </c>
      <c r="AB1144" s="70">
        <v>195</v>
      </c>
      <c r="AC1144" s="7">
        <v>10</v>
      </c>
      <c r="AD1144" s="7">
        <v>1</v>
      </c>
      <c r="AE1144" s="67">
        <v>2099</v>
      </c>
      <c r="AF1144" s="67">
        <v>1828</v>
      </c>
      <c r="AG1144" s="127">
        <f t="shared" si="17"/>
        <v>0.53450471097529917</v>
      </c>
    </row>
    <row r="1145" spans="1:33" x14ac:dyDescent="0.3">
      <c r="A1145" s="7">
        <v>564</v>
      </c>
      <c r="B1145" s="7">
        <v>1</v>
      </c>
      <c r="C1145" s="7" t="s">
        <v>429</v>
      </c>
      <c r="D1145" s="7">
        <v>1994</v>
      </c>
      <c r="E1145" s="7">
        <v>1995</v>
      </c>
      <c r="F1145" s="70">
        <v>289.29000000000002</v>
      </c>
      <c r="G1145" s="7">
        <v>10</v>
      </c>
      <c r="H1145" s="7">
        <v>0</v>
      </c>
      <c r="I1145" s="77">
        <v>1796</v>
      </c>
      <c r="J1145" s="77">
        <v>2700</v>
      </c>
      <c r="K1145" s="119" t="s">
        <v>95</v>
      </c>
      <c r="L1145" s="7">
        <v>2184</v>
      </c>
      <c r="M1145" s="7">
        <v>1</v>
      </c>
      <c r="N1145" s="7" t="s">
        <v>582</v>
      </c>
      <c r="O1145" s="7">
        <v>2004</v>
      </c>
      <c r="P1145" s="7">
        <v>2005</v>
      </c>
      <c r="Q1145" s="70">
        <v>455.35</v>
      </c>
      <c r="R1145" s="7">
        <v>10</v>
      </c>
      <c r="S1145" s="7">
        <v>0</v>
      </c>
      <c r="T1145" s="77">
        <v>1760</v>
      </c>
      <c r="U1145" s="77">
        <v>1876</v>
      </c>
      <c r="V1145" s="119" t="s">
        <v>95</v>
      </c>
      <c r="W1145" s="7">
        <v>191</v>
      </c>
      <c r="X1145" s="7">
        <v>1</v>
      </c>
      <c r="Y1145" s="7" t="s">
        <v>244</v>
      </c>
      <c r="Z1145" s="7">
        <v>1997</v>
      </c>
      <c r="AA1145" s="7">
        <v>1998</v>
      </c>
      <c r="AB1145" s="70">
        <v>276.44</v>
      </c>
      <c r="AC1145" s="7">
        <v>8</v>
      </c>
      <c r="AD1145" s="7">
        <v>1</v>
      </c>
      <c r="AE1145" s="77">
        <v>3132</v>
      </c>
      <c r="AF1145" s="77">
        <v>2728</v>
      </c>
      <c r="AG1145" s="127">
        <f t="shared" si="17"/>
        <v>0.5344709897610922</v>
      </c>
    </row>
    <row r="1146" spans="1:33" x14ac:dyDescent="0.3">
      <c r="A1146" s="7">
        <v>564</v>
      </c>
      <c r="B1146" s="7">
        <v>1</v>
      </c>
      <c r="C1146" s="7" t="s">
        <v>429</v>
      </c>
      <c r="D1146" s="7">
        <v>1995</v>
      </c>
      <c r="E1146" s="7">
        <v>1996</v>
      </c>
      <c r="F1146" s="70">
        <v>281.24</v>
      </c>
      <c r="G1146" s="7">
        <v>10</v>
      </c>
      <c r="H1146" s="7">
        <v>0</v>
      </c>
      <c r="I1146" s="77">
        <v>1263</v>
      </c>
      <c r="J1146" s="77">
        <v>1371</v>
      </c>
      <c r="K1146" s="119" t="s">
        <v>95</v>
      </c>
      <c r="L1146" s="7">
        <v>2311</v>
      </c>
      <c r="M1146" s="7">
        <v>1</v>
      </c>
      <c r="N1146" s="7" t="s">
        <v>631</v>
      </c>
      <c r="O1146" s="7">
        <v>2004</v>
      </c>
      <c r="P1146" s="7">
        <v>2005</v>
      </c>
      <c r="Q1146" s="70">
        <f>500-85.08</f>
        <v>414.92</v>
      </c>
      <c r="R1146" s="7">
        <v>10</v>
      </c>
      <c r="S1146" s="7">
        <v>0</v>
      </c>
      <c r="T1146" s="77">
        <v>725</v>
      </c>
      <c r="U1146" s="77">
        <v>819</v>
      </c>
      <c r="V1146" s="119" t="s">
        <v>95</v>
      </c>
      <c r="W1146" s="7">
        <v>716</v>
      </c>
      <c r="X1146" s="7">
        <v>1</v>
      </c>
      <c r="Y1146" s="7" t="s">
        <v>567</v>
      </c>
      <c r="Z1146" s="68">
        <v>2007</v>
      </c>
      <c r="AA1146" s="73">
        <v>2008</v>
      </c>
      <c r="AB1146" s="66">
        <v>300</v>
      </c>
      <c r="AC1146" s="7">
        <v>10</v>
      </c>
      <c r="AD1146" s="67">
        <v>1</v>
      </c>
      <c r="AE1146" s="67">
        <v>1165</v>
      </c>
      <c r="AF1146" s="77">
        <v>1015</v>
      </c>
      <c r="AG1146" s="127">
        <f t="shared" si="17"/>
        <v>0.5344036697247706</v>
      </c>
    </row>
    <row r="1147" spans="1:33" x14ac:dyDescent="0.3">
      <c r="A1147" s="7">
        <v>564</v>
      </c>
      <c r="B1147" s="7">
        <v>1</v>
      </c>
      <c r="C1147" s="7" t="s">
        <v>429</v>
      </c>
      <c r="D1147" s="7">
        <v>1996</v>
      </c>
      <c r="E1147" s="7">
        <v>1997</v>
      </c>
      <c r="F1147" s="70">
        <v>239.34</v>
      </c>
      <c r="G1147" s="7">
        <v>10</v>
      </c>
      <c r="H1147" s="7">
        <v>0</v>
      </c>
      <c r="I1147" s="77">
        <v>2725</v>
      </c>
      <c r="J1147" s="77">
        <v>2793</v>
      </c>
      <c r="K1147" s="119" t="s">
        <v>95</v>
      </c>
      <c r="L1147" s="7">
        <v>2311</v>
      </c>
      <c r="M1147" s="7">
        <v>1</v>
      </c>
      <c r="N1147" s="7" t="s">
        <v>631</v>
      </c>
      <c r="O1147" s="7">
        <v>2004</v>
      </c>
      <c r="P1147" s="7">
        <v>2005</v>
      </c>
      <c r="Q1147" s="70">
        <v>200</v>
      </c>
      <c r="R1147" s="7">
        <v>10</v>
      </c>
      <c r="S1147" s="7">
        <v>0</v>
      </c>
      <c r="T1147" s="77">
        <v>641</v>
      </c>
      <c r="U1147" s="77">
        <v>857</v>
      </c>
      <c r="V1147" s="119" t="s">
        <v>95</v>
      </c>
      <c r="W1147" s="7">
        <v>549</v>
      </c>
      <c r="X1147" s="7">
        <v>1</v>
      </c>
      <c r="Y1147" s="7" t="s">
        <v>524</v>
      </c>
      <c r="Z1147" s="7">
        <v>2000</v>
      </c>
      <c r="AA1147" s="7">
        <v>2001</v>
      </c>
      <c r="AB1147" s="70">
        <v>415</v>
      </c>
      <c r="AC1147" s="7">
        <v>10</v>
      </c>
      <c r="AD1147" s="7">
        <v>1</v>
      </c>
      <c r="AE1147" s="77">
        <v>2637</v>
      </c>
      <c r="AF1147" s="77">
        <v>2298</v>
      </c>
      <c r="AG1147" s="127">
        <f t="shared" si="17"/>
        <v>0.53434650455927046</v>
      </c>
    </row>
    <row r="1148" spans="1:33" x14ac:dyDescent="0.3">
      <c r="A1148" s="7">
        <v>564</v>
      </c>
      <c r="B1148" s="7">
        <v>1</v>
      </c>
      <c r="C1148" s="7" t="s">
        <v>429</v>
      </c>
      <c r="D1148" s="7">
        <v>1997</v>
      </c>
      <c r="E1148" s="7">
        <v>1998</v>
      </c>
      <c r="F1148" s="70">
        <v>234.95</v>
      </c>
      <c r="G1148" s="7">
        <v>10</v>
      </c>
      <c r="H1148" s="7">
        <v>1</v>
      </c>
      <c r="I1148" s="77">
        <v>2013</v>
      </c>
      <c r="J1148" s="77">
        <v>1693</v>
      </c>
      <c r="K1148" s="119" t="s">
        <v>95</v>
      </c>
      <c r="L1148" s="7">
        <v>2527</v>
      </c>
      <c r="M1148" s="7">
        <v>1</v>
      </c>
      <c r="N1148" s="7" t="s">
        <v>632</v>
      </c>
      <c r="O1148" s="7">
        <v>2004</v>
      </c>
      <c r="P1148" s="7">
        <v>2005</v>
      </c>
      <c r="Q1148" s="70">
        <f>900-249.85</f>
        <v>650.15</v>
      </c>
      <c r="R1148" s="7">
        <v>10</v>
      </c>
      <c r="S1148" s="7">
        <v>0</v>
      </c>
      <c r="T1148" s="77">
        <v>401</v>
      </c>
      <c r="U1148" s="77">
        <v>448</v>
      </c>
      <c r="V1148" s="119" t="s">
        <v>95</v>
      </c>
      <c r="W1148" s="82">
        <v>2754</v>
      </c>
      <c r="X1148" s="82">
        <v>1</v>
      </c>
      <c r="Y1148" s="82" t="s">
        <v>145</v>
      </c>
      <c r="Z1148" s="7">
        <v>2018</v>
      </c>
      <c r="AA1148" s="82">
        <v>2019</v>
      </c>
      <c r="AB1148" s="128">
        <v>790</v>
      </c>
      <c r="AC1148" s="82">
        <v>10</v>
      </c>
      <c r="AD1148" s="7">
        <v>1</v>
      </c>
      <c r="AE1148" s="67">
        <v>499</v>
      </c>
      <c r="AF1148" s="67">
        <v>435</v>
      </c>
      <c r="AG1148" s="127">
        <f t="shared" si="17"/>
        <v>0.53426124197002145</v>
      </c>
    </row>
    <row r="1149" spans="1:33" x14ac:dyDescent="0.3">
      <c r="A1149" s="7">
        <v>564</v>
      </c>
      <c r="B1149" s="7">
        <v>1</v>
      </c>
      <c r="C1149" s="7" t="s">
        <v>429</v>
      </c>
      <c r="D1149" s="7">
        <v>2001</v>
      </c>
      <c r="E1149" s="7">
        <v>2002</v>
      </c>
      <c r="F1149" s="70">
        <v>126</v>
      </c>
      <c r="G1149" s="7">
        <v>10</v>
      </c>
      <c r="H1149" s="7">
        <v>1</v>
      </c>
      <c r="I1149" s="77">
        <v>981</v>
      </c>
      <c r="J1149" s="77">
        <v>858</v>
      </c>
      <c r="K1149" s="119" t="s">
        <v>95</v>
      </c>
      <c r="L1149" s="7">
        <v>2687</v>
      </c>
      <c r="M1149" s="7">
        <v>1</v>
      </c>
      <c r="N1149" s="7" t="s">
        <v>621</v>
      </c>
      <c r="O1149" s="7">
        <v>2004</v>
      </c>
      <c r="P1149" s="7">
        <v>2005</v>
      </c>
      <c r="Q1149" s="70">
        <f>495-100.87</f>
        <v>394.13</v>
      </c>
      <c r="R1149" s="7">
        <v>7</v>
      </c>
      <c r="S1149" s="7">
        <v>0</v>
      </c>
      <c r="T1149" s="77">
        <v>2097</v>
      </c>
      <c r="U1149" s="77">
        <v>2271</v>
      </c>
      <c r="V1149" s="119" t="s">
        <v>95</v>
      </c>
      <c r="W1149" s="7">
        <v>347</v>
      </c>
      <c r="X1149" s="7">
        <v>1</v>
      </c>
      <c r="Y1149" s="7" t="s">
        <v>379</v>
      </c>
      <c r="Z1149" s="7">
        <v>1994</v>
      </c>
      <c r="AA1149" s="7">
        <v>1995</v>
      </c>
      <c r="AB1149" s="70">
        <v>425.64</v>
      </c>
      <c r="AC1149" s="7">
        <v>3</v>
      </c>
      <c r="AD1149" s="7">
        <v>1</v>
      </c>
      <c r="AE1149" s="77">
        <v>4375</v>
      </c>
      <c r="AF1149" s="77">
        <v>3814</v>
      </c>
      <c r="AG1149" s="127">
        <f t="shared" si="17"/>
        <v>0.53425326657711569</v>
      </c>
    </row>
    <row r="1150" spans="1:33" x14ac:dyDescent="0.3">
      <c r="A1150" s="7">
        <v>564</v>
      </c>
      <c r="B1150" s="7">
        <v>1</v>
      </c>
      <c r="C1150" s="7" t="s">
        <v>429</v>
      </c>
      <c r="D1150" s="7">
        <v>2004</v>
      </c>
      <c r="E1150" s="7">
        <v>2005</v>
      </c>
      <c r="F1150" s="70">
        <v>621.96</v>
      </c>
      <c r="G1150" s="7">
        <v>10</v>
      </c>
      <c r="H1150" s="7">
        <v>1</v>
      </c>
      <c r="I1150" s="77">
        <v>4115</v>
      </c>
      <c r="J1150" s="77">
        <v>2495</v>
      </c>
      <c r="K1150" s="119" t="s">
        <v>95</v>
      </c>
      <c r="L1150" s="7">
        <v>2711</v>
      </c>
      <c r="M1150" s="7">
        <v>1</v>
      </c>
      <c r="N1150" s="7" t="s">
        <v>366</v>
      </c>
      <c r="O1150" s="7">
        <v>2004</v>
      </c>
      <c r="P1150" s="7">
        <v>2005</v>
      </c>
      <c r="Q1150" s="70">
        <v>500</v>
      </c>
      <c r="R1150" s="7">
        <v>10</v>
      </c>
      <c r="S1150" s="7">
        <v>0</v>
      </c>
      <c r="T1150" s="77">
        <v>2042</v>
      </c>
      <c r="U1150" s="77">
        <v>2238</v>
      </c>
      <c r="V1150" s="119" t="s">
        <v>95</v>
      </c>
      <c r="W1150" s="7">
        <v>88</v>
      </c>
      <c r="X1150" s="7">
        <v>1</v>
      </c>
      <c r="Y1150" s="7" t="s">
        <v>238</v>
      </c>
      <c r="Z1150" s="7">
        <v>1997</v>
      </c>
      <c r="AA1150" s="7">
        <v>1998</v>
      </c>
      <c r="AB1150" s="70">
        <v>146</v>
      </c>
      <c r="AC1150" s="7">
        <v>5</v>
      </c>
      <c r="AD1150" s="7">
        <v>1</v>
      </c>
      <c r="AE1150" s="77">
        <v>1685</v>
      </c>
      <c r="AF1150" s="77">
        <v>1469</v>
      </c>
      <c r="AG1150" s="127">
        <f t="shared" si="17"/>
        <v>0.53424223208623967</v>
      </c>
    </row>
    <row r="1151" spans="1:33" x14ac:dyDescent="0.3">
      <c r="A1151" s="7">
        <v>564</v>
      </c>
      <c r="B1151" s="7">
        <v>1</v>
      </c>
      <c r="C1151" s="7" t="s">
        <v>429</v>
      </c>
      <c r="D1151" s="7">
        <v>2011</v>
      </c>
      <c r="E1151" s="7">
        <v>2012</v>
      </c>
      <c r="F1151" s="7">
        <v>126.03999999999996</v>
      </c>
      <c r="G1151" s="7">
        <v>10</v>
      </c>
      <c r="H1151" s="7">
        <v>1</v>
      </c>
      <c r="I1151" s="77">
        <v>1698</v>
      </c>
      <c r="J1151" s="77">
        <v>887</v>
      </c>
      <c r="K1151" s="119" t="s">
        <v>95</v>
      </c>
      <c r="L1151" s="7">
        <v>2759</v>
      </c>
      <c r="M1151" s="7">
        <v>1</v>
      </c>
      <c r="N1151" s="7" t="s">
        <v>623</v>
      </c>
      <c r="O1151" s="7">
        <v>2004</v>
      </c>
      <c r="P1151" s="7">
        <v>2005</v>
      </c>
      <c r="Q1151" s="70">
        <v>500</v>
      </c>
      <c r="R1151" s="7">
        <v>10</v>
      </c>
      <c r="S1151" s="7">
        <v>1</v>
      </c>
      <c r="T1151" s="77">
        <v>784</v>
      </c>
      <c r="U1151" s="77">
        <v>608</v>
      </c>
      <c r="V1151" s="119" t="s">
        <v>95</v>
      </c>
      <c r="W1151" s="7">
        <v>742</v>
      </c>
      <c r="X1151" s="7">
        <v>1</v>
      </c>
      <c r="Y1151" s="7" t="s">
        <v>348</v>
      </c>
      <c r="Z1151" s="7">
        <v>2003</v>
      </c>
      <c r="AA1151" s="7">
        <v>2004</v>
      </c>
      <c r="AB1151" s="70">
        <v>170</v>
      </c>
      <c r="AC1151" s="7">
        <v>4</v>
      </c>
      <c r="AD1151" s="7">
        <v>1</v>
      </c>
      <c r="AE1151" s="77">
        <v>9616</v>
      </c>
      <c r="AF1151" s="77">
        <v>8385</v>
      </c>
      <c r="AG1151" s="127">
        <f t="shared" si="17"/>
        <v>0.534192544858619</v>
      </c>
    </row>
    <row r="1152" spans="1:33" x14ac:dyDescent="0.3">
      <c r="A1152" s="7">
        <v>577</v>
      </c>
      <c r="B1152" s="7">
        <v>1</v>
      </c>
      <c r="C1152" s="7" t="s">
        <v>430</v>
      </c>
      <c r="D1152" s="7">
        <v>1995</v>
      </c>
      <c r="E1152" s="7">
        <v>1996</v>
      </c>
      <c r="F1152" s="70">
        <v>448.38</v>
      </c>
      <c r="G1152" s="7">
        <v>5</v>
      </c>
      <c r="H1152" s="7">
        <v>1</v>
      </c>
      <c r="I1152" s="77">
        <v>202</v>
      </c>
      <c r="J1152" s="77">
        <v>80</v>
      </c>
      <c r="K1152" s="119" t="s">
        <v>95</v>
      </c>
      <c r="L1152" s="7">
        <v>2835</v>
      </c>
      <c r="M1152" s="7">
        <v>1</v>
      </c>
      <c r="N1152" s="7" t="s">
        <v>146</v>
      </c>
      <c r="O1152" s="7">
        <v>2004</v>
      </c>
      <c r="P1152" s="7">
        <v>2005</v>
      </c>
      <c r="Q1152" s="70">
        <v>381</v>
      </c>
      <c r="R1152" s="7">
        <v>8</v>
      </c>
      <c r="S1152" s="7">
        <v>0</v>
      </c>
      <c r="T1152" s="77">
        <v>1392</v>
      </c>
      <c r="U1152" s="77">
        <v>1426</v>
      </c>
      <c r="V1152" s="119" t="s">
        <v>95</v>
      </c>
      <c r="W1152" s="7">
        <v>656</v>
      </c>
      <c r="X1152" s="7">
        <v>1</v>
      </c>
      <c r="Y1152" s="7" t="s">
        <v>976</v>
      </c>
      <c r="Z1152" s="7">
        <v>2005</v>
      </c>
      <c r="AA1152" s="7">
        <v>2006</v>
      </c>
      <c r="AB1152" s="70">
        <v>385</v>
      </c>
      <c r="AC1152" s="7">
        <v>5</v>
      </c>
      <c r="AD1152" s="10">
        <v>1</v>
      </c>
      <c r="AE1152" s="67">
        <v>2660</v>
      </c>
      <c r="AF1152" s="67">
        <v>2321</v>
      </c>
      <c r="AG1152" s="127">
        <f t="shared" si="17"/>
        <v>0.53402931138325638</v>
      </c>
    </row>
    <row r="1153" spans="1:33" x14ac:dyDescent="0.3">
      <c r="A1153" s="7">
        <v>577</v>
      </c>
      <c r="B1153" s="7">
        <v>1</v>
      </c>
      <c r="C1153" s="7" t="s">
        <v>430</v>
      </c>
      <c r="D1153" s="7">
        <v>2000</v>
      </c>
      <c r="E1153" s="7">
        <v>2001</v>
      </c>
      <c r="F1153" s="70">
        <v>317</v>
      </c>
      <c r="G1153" s="7">
        <v>10</v>
      </c>
      <c r="H1153" s="7">
        <v>1</v>
      </c>
      <c r="I1153" s="77">
        <v>377</v>
      </c>
      <c r="J1153" s="77">
        <v>345</v>
      </c>
      <c r="K1153" s="119" t="s">
        <v>95</v>
      </c>
      <c r="L1153" s="7">
        <v>2835</v>
      </c>
      <c r="M1153" s="7">
        <v>1</v>
      </c>
      <c r="N1153" s="7" t="s">
        <v>146</v>
      </c>
      <c r="O1153" s="7">
        <v>2004</v>
      </c>
      <c r="P1153" s="7">
        <v>2005</v>
      </c>
      <c r="Q1153" s="70">
        <v>190.61</v>
      </c>
      <c r="R1153" s="7">
        <v>8</v>
      </c>
      <c r="S1153" s="7">
        <v>0</v>
      </c>
      <c r="T1153" s="77">
        <v>1223</v>
      </c>
      <c r="U1153" s="77">
        <v>1578</v>
      </c>
      <c r="V1153" s="119" t="s">
        <v>95</v>
      </c>
      <c r="W1153" s="7">
        <v>861</v>
      </c>
      <c r="X1153" s="7">
        <v>1</v>
      </c>
      <c r="Y1153" s="7" t="s">
        <v>510</v>
      </c>
      <c r="Z1153" s="7">
        <v>2005</v>
      </c>
      <c r="AA1153" s="7">
        <v>2006</v>
      </c>
      <c r="AB1153" s="70">
        <f>1550-484.37</f>
        <v>1065.6300000000001</v>
      </c>
      <c r="AC1153" s="7">
        <v>6</v>
      </c>
      <c r="AD1153" s="10">
        <v>1</v>
      </c>
      <c r="AE1153" s="67">
        <v>6587</v>
      </c>
      <c r="AF1153" s="67">
        <v>5756</v>
      </c>
      <c r="AG1153" s="127">
        <f t="shared" si="17"/>
        <v>0.53366280482864781</v>
      </c>
    </row>
    <row r="1154" spans="1:33" x14ac:dyDescent="0.3">
      <c r="A1154" s="7">
        <v>577</v>
      </c>
      <c r="B1154" s="7">
        <v>1</v>
      </c>
      <c r="C1154" s="7" t="s">
        <v>430</v>
      </c>
      <c r="D1154" s="7">
        <v>2001</v>
      </c>
      <c r="E1154" s="7">
        <v>2002</v>
      </c>
      <c r="F1154" s="70">
        <v>126</v>
      </c>
      <c r="G1154" s="7">
        <v>10</v>
      </c>
      <c r="H1154" s="7">
        <v>1</v>
      </c>
      <c r="I1154" s="77">
        <v>173</v>
      </c>
      <c r="J1154" s="77">
        <v>168</v>
      </c>
      <c r="K1154" s="119" t="s">
        <v>95</v>
      </c>
      <c r="L1154" s="7">
        <v>2860</v>
      </c>
      <c r="M1154" s="7">
        <v>1</v>
      </c>
      <c r="N1154" s="7" t="s">
        <v>633</v>
      </c>
      <c r="O1154" s="7">
        <v>2004</v>
      </c>
      <c r="P1154" s="7">
        <v>2005</v>
      </c>
      <c r="Q1154" s="70">
        <v>650</v>
      </c>
      <c r="R1154" s="7">
        <v>5</v>
      </c>
      <c r="S1154" s="7">
        <v>1</v>
      </c>
      <c r="T1154" s="77">
        <v>2663</v>
      </c>
      <c r="U1154" s="77">
        <v>1986</v>
      </c>
      <c r="V1154" s="119" t="s">
        <v>95</v>
      </c>
      <c r="W1154" s="7">
        <v>852</v>
      </c>
      <c r="X1154" s="7">
        <v>1</v>
      </c>
      <c r="Y1154" s="7" t="s">
        <v>263</v>
      </c>
      <c r="Z1154" s="7">
        <v>2004</v>
      </c>
      <c r="AA1154" s="7">
        <v>2005</v>
      </c>
      <c r="AB1154" s="70">
        <f>2000-382.22</f>
        <v>1617.78</v>
      </c>
      <c r="AC1154" s="7">
        <v>10</v>
      </c>
      <c r="AD1154" s="7">
        <v>1</v>
      </c>
      <c r="AE1154" s="77">
        <v>254</v>
      </c>
      <c r="AF1154" s="77">
        <v>222</v>
      </c>
      <c r="AG1154" s="127">
        <f t="shared" si="17"/>
        <v>0.53361344537815125</v>
      </c>
    </row>
    <row r="1155" spans="1:33" x14ac:dyDescent="0.3">
      <c r="A1155" s="7">
        <v>577</v>
      </c>
      <c r="B1155" s="7">
        <v>1</v>
      </c>
      <c r="C1155" s="7" t="s">
        <v>430</v>
      </c>
      <c r="D1155" s="7">
        <v>2004</v>
      </c>
      <c r="E1155" s="7">
        <v>2005</v>
      </c>
      <c r="F1155" s="70">
        <v>635</v>
      </c>
      <c r="G1155" s="7">
        <v>10</v>
      </c>
      <c r="H1155" s="7">
        <v>0</v>
      </c>
      <c r="I1155" s="77">
        <v>221</v>
      </c>
      <c r="J1155" s="77">
        <v>560</v>
      </c>
      <c r="K1155" s="119" t="s">
        <v>95</v>
      </c>
      <c r="L1155" s="7">
        <v>2889</v>
      </c>
      <c r="M1155" s="7">
        <v>1</v>
      </c>
      <c r="N1155" s="7" t="s">
        <v>624</v>
      </c>
      <c r="O1155" s="7">
        <v>2004</v>
      </c>
      <c r="P1155" s="7">
        <v>2005</v>
      </c>
      <c r="Q1155" s="70">
        <v>500</v>
      </c>
      <c r="R1155" s="7">
        <v>6</v>
      </c>
      <c r="S1155" s="7">
        <v>1</v>
      </c>
      <c r="T1155" s="77">
        <v>1485</v>
      </c>
      <c r="U1155" s="77">
        <v>1187</v>
      </c>
      <c r="V1155" s="119" t="s">
        <v>95</v>
      </c>
      <c r="W1155" s="7">
        <v>564</v>
      </c>
      <c r="X1155" s="7">
        <v>1</v>
      </c>
      <c r="Y1155" s="7" t="s">
        <v>429</v>
      </c>
      <c r="Z1155" s="7">
        <v>2001</v>
      </c>
      <c r="AA1155" s="7">
        <v>2002</v>
      </c>
      <c r="AB1155" s="70">
        <v>126</v>
      </c>
      <c r="AC1155" s="7">
        <v>10</v>
      </c>
      <c r="AD1155" s="7">
        <v>1</v>
      </c>
      <c r="AE1155" s="77">
        <v>981</v>
      </c>
      <c r="AF1155" s="77">
        <v>858</v>
      </c>
      <c r="AG1155" s="127">
        <f t="shared" si="17"/>
        <v>0.53344208809135396</v>
      </c>
    </row>
    <row r="1156" spans="1:33" x14ac:dyDescent="0.3">
      <c r="A1156" s="7">
        <v>577</v>
      </c>
      <c r="B1156" s="7">
        <v>1</v>
      </c>
      <c r="C1156" s="7" t="s">
        <v>430</v>
      </c>
      <c r="D1156" s="7">
        <v>2006</v>
      </c>
      <c r="E1156" s="10">
        <v>2007</v>
      </c>
      <c r="F1156" s="70">
        <v>1133</v>
      </c>
      <c r="G1156" s="10">
        <v>10</v>
      </c>
      <c r="H1156" s="7">
        <v>0</v>
      </c>
      <c r="I1156" s="67">
        <v>440</v>
      </c>
      <c r="J1156" s="67">
        <v>674</v>
      </c>
      <c r="K1156" s="119" t="s">
        <v>95</v>
      </c>
      <c r="L1156" s="7">
        <v>2897</v>
      </c>
      <c r="M1156" s="7">
        <v>1</v>
      </c>
      <c r="N1156" s="7" t="s">
        <v>634</v>
      </c>
      <c r="O1156" s="7">
        <v>2004</v>
      </c>
      <c r="P1156" s="7">
        <v>2005</v>
      </c>
      <c r="Q1156" s="70">
        <v>500</v>
      </c>
      <c r="R1156" s="7">
        <v>10</v>
      </c>
      <c r="S1156" s="7">
        <v>0</v>
      </c>
      <c r="T1156" s="77">
        <v>1936</v>
      </c>
      <c r="U1156" s="77">
        <v>2135</v>
      </c>
      <c r="V1156" s="119" t="s">
        <v>95</v>
      </c>
      <c r="W1156" s="82">
        <v>831</v>
      </c>
      <c r="X1156" s="82">
        <v>1</v>
      </c>
      <c r="Y1156" s="82" t="s">
        <v>136</v>
      </c>
      <c r="Z1156" s="7">
        <v>2018</v>
      </c>
      <c r="AA1156" s="82">
        <v>2019</v>
      </c>
      <c r="AB1156" s="128">
        <v>1286.67</v>
      </c>
      <c r="AC1156" s="82">
        <v>8</v>
      </c>
      <c r="AD1156" s="7">
        <v>1</v>
      </c>
      <c r="AE1156" s="67">
        <v>12525</v>
      </c>
      <c r="AF1156" s="67">
        <v>10963</v>
      </c>
      <c r="AG1156" s="127">
        <f t="shared" ref="AG1156:AG1219" si="18">AE1156/(AE1156+AF1156)</f>
        <v>0.53325102179836514</v>
      </c>
    </row>
    <row r="1157" spans="1:33" x14ac:dyDescent="0.3">
      <c r="A1157" s="7">
        <v>577</v>
      </c>
      <c r="B1157" s="7">
        <v>1</v>
      </c>
      <c r="C1157" s="7" t="s">
        <v>430</v>
      </c>
      <c r="D1157" s="7">
        <v>2011</v>
      </c>
      <c r="E1157" s="7">
        <v>2012</v>
      </c>
      <c r="F1157" s="7">
        <v>126.32</v>
      </c>
      <c r="G1157" s="7">
        <v>10</v>
      </c>
      <c r="H1157" s="7">
        <v>1</v>
      </c>
      <c r="I1157" s="77">
        <v>172</v>
      </c>
      <c r="J1157" s="77">
        <v>79</v>
      </c>
      <c r="K1157" s="119" t="s">
        <v>95</v>
      </c>
      <c r="L1157" s="7">
        <v>2898</v>
      </c>
      <c r="M1157" s="7">
        <v>1</v>
      </c>
      <c r="N1157" s="7" t="s">
        <v>639</v>
      </c>
      <c r="O1157" s="7">
        <v>2004</v>
      </c>
      <c r="P1157" s="7">
        <v>2006</v>
      </c>
      <c r="Q1157" s="70">
        <v>500</v>
      </c>
      <c r="R1157" s="7">
        <v>10</v>
      </c>
      <c r="S1157" s="7">
        <v>1</v>
      </c>
      <c r="T1157" s="77">
        <v>785</v>
      </c>
      <c r="U1157" s="77">
        <v>627</v>
      </c>
      <c r="V1157" s="119" t="s">
        <v>95</v>
      </c>
      <c r="W1157" s="7">
        <v>15</v>
      </c>
      <c r="X1157" s="7">
        <v>1</v>
      </c>
      <c r="Y1157" s="7" t="s">
        <v>265</v>
      </c>
      <c r="Z1157" s="68">
        <v>2009</v>
      </c>
      <c r="AA1157" s="68">
        <v>2010</v>
      </c>
      <c r="AB1157" s="66">
        <v>290</v>
      </c>
      <c r="AC1157" s="68">
        <v>5</v>
      </c>
      <c r="AD1157" s="67">
        <v>1</v>
      </c>
      <c r="AE1157" s="67">
        <v>3561</v>
      </c>
      <c r="AF1157" s="67">
        <v>3121</v>
      </c>
      <c r="AG1157" s="127">
        <f t="shared" si="18"/>
        <v>0.53292427416941035</v>
      </c>
    </row>
    <row r="1158" spans="1:33" x14ac:dyDescent="0.3">
      <c r="A1158" s="7">
        <v>578</v>
      </c>
      <c r="B1158" s="7">
        <v>1</v>
      </c>
      <c r="C1158" s="7" t="s">
        <v>504</v>
      </c>
      <c r="D1158" s="7">
        <v>1999</v>
      </c>
      <c r="E1158" s="7">
        <v>2000</v>
      </c>
      <c r="F1158" s="70">
        <v>415</v>
      </c>
      <c r="G1158" s="7">
        <v>10</v>
      </c>
      <c r="H1158" s="7">
        <v>0</v>
      </c>
      <c r="I1158" s="77">
        <v>1025</v>
      </c>
      <c r="J1158" s="77">
        <v>1030</v>
      </c>
      <c r="K1158" s="119" t="s">
        <v>95</v>
      </c>
      <c r="L1158" s="10">
        <v>12</v>
      </c>
      <c r="M1158" s="10">
        <v>1</v>
      </c>
      <c r="N1158" s="129" t="s">
        <v>485</v>
      </c>
      <c r="O1158" s="7">
        <v>2005</v>
      </c>
      <c r="P1158" s="10">
        <v>2006</v>
      </c>
      <c r="Q1158" s="66">
        <v>650</v>
      </c>
      <c r="R1158" s="10">
        <v>5</v>
      </c>
      <c r="S1158" s="10">
        <v>1</v>
      </c>
      <c r="T1158" s="67">
        <v>4965</v>
      </c>
      <c r="U1158" s="67">
        <v>3664</v>
      </c>
      <c r="V1158" s="119" t="s">
        <v>95</v>
      </c>
      <c r="W1158" s="7">
        <v>2155</v>
      </c>
      <c r="X1158" s="7">
        <v>1</v>
      </c>
      <c r="Y1158" s="7" t="s">
        <v>405</v>
      </c>
      <c r="Z1158" s="7">
        <v>1994</v>
      </c>
      <c r="AA1158" s="7">
        <v>1995</v>
      </c>
      <c r="AB1158" s="70">
        <v>417.71</v>
      </c>
      <c r="AC1158" s="7">
        <v>10</v>
      </c>
      <c r="AD1158" s="7">
        <v>1</v>
      </c>
      <c r="AE1158" s="77">
        <v>1622</v>
      </c>
      <c r="AF1158" s="77">
        <v>1422</v>
      </c>
      <c r="AG1158" s="127">
        <f t="shared" si="18"/>
        <v>0.53285151116951379</v>
      </c>
    </row>
    <row r="1159" spans="1:33" x14ac:dyDescent="0.3">
      <c r="A1159" s="7">
        <v>578</v>
      </c>
      <c r="B1159" s="7">
        <v>1</v>
      </c>
      <c r="C1159" s="7" t="s">
        <v>504</v>
      </c>
      <c r="D1159" s="7">
        <v>2000</v>
      </c>
      <c r="E1159" s="7">
        <v>2001</v>
      </c>
      <c r="F1159" s="70">
        <v>415</v>
      </c>
      <c r="G1159" s="7">
        <v>10</v>
      </c>
      <c r="H1159" s="7">
        <v>1</v>
      </c>
      <c r="I1159" s="77">
        <v>3036</v>
      </c>
      <c r="J1159" s="77">
        <v>1762</v>
      </c>
      <c r="K1159" s="119" t="s">
        <v>95</v>
      </c>
      <c r="L1159" s="7">
        <v>13</v>
      </c>
      <c r="M1159" s="7">
        <v>1</v>
      </c>
      <c r="N1159" s="7" t="s">
        <v>466</v>
      </c>
      <c r="O1159" s="7">
        <v>2005</v>
      </c>
      <c r="P1159" s="7">
        <v>2006</v>
      </c>
      <c r="Q1159" s="70">
        <f>879-65.11</f>
        <v>813.89</v>
      </c>
      <c r="R1159" s="7">
        <v>10</v>
      </c>
      <c r="S1159" s="10">
        <v>1</v>
      </c>
      <c r="T1159" s="67">
        <v>2485</v>
      </c>
      <c r="U1159" s="67">
        <v>1803</v>
      </c>
      <c r="V1159" s="119" t="s">
        <v>95</v>
      </c>
      <c r="W1159" s="7">
        <v>227</v>
      </c>
      <c r="X1159" s="7">
        <v>1</v>
      </c>
      <c r="Y1159" s="7" t="s">
        <v>416</v>
      </c>
      <c r="Z1159" s="7">
        <v>2015</v>
      </c>
      <c r="AA1159" s="7">
        <v>2016</v>
      </c>
      <c r="AB1159" s="70">
        <v>476</v>
      </c>
      <c r="AC1159" s="7">
        <v>6</v>
      </c>
      <c r="AD1159" s="7">
        <v>1</v>
      </c>
      <c r="AE1159" s="77">
        <v>789</v>
      </c>
      <c r="AF1159" s="77">
        <v>692</v>
      </c>
      <c r="AG1159" s="127">
        <f t="shared" si="18"/>
        <v>0.53274814314652263</v>
      </c>
    </row>
    <row r="1160" spans="1:33" x14ac:dyDescent="0.3">
      <c r="A1160" s="7">
        <v>578</v>
      </c>
      <c r="B1160" s="7">
        <v>1</v>
      </c>
      <c r="C1160" s="7" t="s">
        <v>504</v>
      </c>
      <c r="D1160" s="7">
        <v>2001</v>
      </c>
      <c r="E1160" s="7">
        <v>2002</v>
      </c>
      <c r="F1160" s="70">
        <v>823.77</v>
      </c>
      <c r="G1160" s="7">
        <v>10</v>
      </c>
      <c r="H1160" s="7">
        <v>1</v>
      </c>
      <c r="I1160" s="77">
        <v>1004</v>
      </c>
      <c r="J1160" s="77">
        <v>490</v>
      </c>
      <c r="K1160" s="119" t="s">
        <v>95</v>
      </c>
      <c r="L1160" s="7">
        <v>14</v>
      </c>
      <c r="M1160" s="7">
        <v>1</v>
      </c>
      <c r="N1160" s="7" t="s">
        <v>264</v>
      </c>
      <c r="O1160" s="7">
        <v>2005</v>
      </c>
      <c r="P1160" s="7">
        <v>2006</v>
      </c>
      <c r="Q1160" s="70">
        <f>434.55-69.59</f>
        <v>364.96000000000004</v>
      </c>
      <c r="R1160" s="7">
        <v>10</v>
      </c>
      <c r="S1160" s="10">
        <v>1</v>
      </c>
      <c r="T1160" s="67">
        <v>1768</v>
      </c>
      <c r="U1160" s="67">
        <v>1162</v>
      </c>
      <c r="V1160" s="119" t="s">
        <v>95</v>
      </c>
      <c r="W1160" s="7">
        <v>834</v>
      </c>
      <c r="X1160" s="7">
        <v>1</v>
      </c>
      <c r="Y1160" s="7" t="s">
        <v>572</v>
      </c>
      <c r="Z1160" s="68">
        <v>2007</v>
      </c>
      <c r="AA1160" s="73">
        <v>2008</v>
      </c>
      <c r="AB1160" s="66">
        <v>927</v>
      </c>
      <c r="AC1160" s="7">
        <v>6</v>
      </c>
      <c r="AD1160" s="67">
        <v>1</v>
      </c>
      <c r="AE1160" s="67">
        <v>8704</v>
      </c>
      <c r="AF1160" s="77">
        <v>7653</v>
      </c>
      <c r="AG1160" s="127">
        <f t="shared" si="18"/>
        <v>0.53212691813902302</v>
      </c>
    </row>
    <row r="1161" spans="1:33" x14ac:dyDescent="0.3">
      <c r="A1161" s="7">
        <v>578</v>
      </c>
      <c r="B1161" s="7">
        <v>1</v>
      </c>
      <c r="C1161" s="7" t="s">
        <v>504</v>
      </c>
      <c r="D1161" s="7">
        <v>2010</v>
      </c>
      <c r="E1161" s="68">
        <v>2012</v>
      </c>
      <c r="F1161" s="66">
        <v>838.64</v>
      </c>
      <c r="G1161" s="68">
        <v>10</v>
      </c>
      <c r="H1161" s="67">
        <v>1</v>
      </c>
      <c r="I1161" s="67">
        <v>2651</v>
      </c>
      <c r="J1161" s="67">
        <v>1619</v>
      </c>
      <c r="K1161" s="119" t="s">
        <v>95</v>
      </c>
      <c r="L1161" s="7">
        <v>14</v>
      </c>
      <c r="M1161" s="7">
        <v>1</v>
      </c>
      <c r="N1161" s="7" t="s">
        <v>264</v>
      </c>
      <c r="O1161" s="7">
        <v>2005</v>
      </c>
      <c r="P1161" s="7">
        <v>2006</v>
      </c>
      <c r="Q1161" s="70">
        <v>150</v>
      </c>
      <c r="R1161" s="7">
        <v>10</v>
      </c>
      <c r="S1161" s="10">
        <v>1</v>
      </c>
      <c r="T1161" s="67">
        <v>1531</v>
      </c>
      <c r="U1161" s="67">
        <v>1405</v>
      </c>
      <c r="V1161" s="119" t="s">
        <v>95</v>
      </c>
      <c r="W1161" s="7">
        <v>775</v>
      </c>
      <c r="X1161" s="7">
        <v>1</v>
      </c>
      <c r="Y1161" s="7" t="s">
        <v>459</v>
      </c>
      <c r="Z1161" s="7">
        <v>2003</v>
      </c>
      <c r="AA1161" s="7">
        <v>2004</v>
      </c>
      <c r="AB1161" s="70">
        <v>400</v>
      </c>
      <c r="AC1161" s="7">
        <v>10</v>
      </c>
      <c r="AD1161" s="7">
        <v>1</v>
      </c>
      <c r="AE1161" s="77">
        <v>531</v>
      </c>
      <c r="AF1161" s="77">
        <v>467</v>
      </c>
      <c r="AG1161" s="127">
        <f t="shared" si="18"/>
        <v>0.53206412825651306</v>
      </c>
    </row>
    <row r="1162" spans="1:33" x14ac:dyDescent="0.3">
      <c r="A1162" s="7">
        <v>581</v>
      </c>
      <c r="B1162" s="7">
        <v>1</v>
      </c>
      <c r="C1162" s="7" t="s">
        <v>525</v>
      </c>
      <c r="D1162" s="7">
        <v>2000</v>
      </c>
      <c r="E1162" s="7">
        <v>2001</v>
      </c>
      <c r="F1162" s="70">
        <v>686.75</v>
      </c>
      <c r="G1162" s="7">
        <v>10</v>
      </c>
      <c r="H1162" s="7">
        <v>1</v>
      </c>
      <c r="I1162" s="77">
        <v>697</v>
      </c>
      <c r="J1162" s="77">
        <v>563</v>
      </c>
      <c r="K1162" s="119" t="s">
        <v>95</v>
      </c>
      <c r="L1162" s="7">
        <v>23</v>
      </c>
      <c r="M1162" s="7">
        <v>1</v>
      </c>
      <c r="N1162" s="7" t="s">
        <v>516</v>
      </c>
      <c r="O1162" s="7">
        <v>2005</v>
      </c>
      <c r="P1162" s="7">
        <v>2006</v>
      </c>
      <c r="Q1162" s="70">
        <v>700</v>
      </c>
      <c r="R1162" s="7">
        <v>10</v>
      </c>
      <c r="S1162" s="10">
        <v>0</v>
      </c>
      <c r="T1162" s="67">
        <v>716</v>
      </c>
      <c r="U1162" s="67">
        <v>1018</v>
      </c>
      <c r="V1162" s="119" t="s">
        <v>95</v>
      </c>
      <c r="W1162" s="7">
        <v>622</v>
      </c>
      <c r="X1162" s="7">
        <v>1</v>
      </c>
      <c r="Y1162" s="7" t="s">
        <v>505</v>
      </c>
      <c r="Z1162" s="7">
        <v>2000</v>
      </c>
      <c r="AA1162" s="7">
        <v>2001</v>
      </c>
      <c r="AB1162" s="70">
        <v>297</v>
      </c>
      <c r="AC1162" s="7">
        <v>7</v>
      </c>
      <c r="AD1162" s="7">
        <v>1</v>
      </c>
      <c r="AE1162" s="77">
        <v>8477</v>
      </c>
      <c r="AF1162" s="77">
        <v>7470</v>
      </c>
      <c r="AG1162" s="127">
        <f t="shared" si="18"/>
        <v>0.53157333667774498</v>
      </c>
    </row>
    <row r="1163" spans="1:33" x14ac:dyDescent="0.3">
      <c r="A1163" s="7">
        <v>581</v>
      </c>
      <c r="B1163" s="7">
        <v>1</v>
      </c>
      <c r="C1163" s="7" t="s">
        <v>525</v>
      </c>
      <c r="D1163" s="7">
        <v>2008</v>
      </c>
      <c r="E1163" s="7">
        <v>2009</v>
      </c>
      <c r="F1163" s="70">
        <v>386.46</v>
      </c>
      <c r="G1163" s="7">
        <v>10</v>
      </c>
      <c r="H1163" s="7">
        <v>0</v>
      </c>
      <c r="I1163" s="67">
        <v>592</v>
      </c>
      <c r="J1163" s="67">
        <v>770</v>
      </c>
      <c r="K1163" s="119" t="s">
        <v>95</v>
      </c>
      <c r="L1163" s="7">
        <v>36</v>
      </c>
      <c r="M1163" s="7">
        <v>1</v>
      </c>
      <c r="N1163" s="7" t="s">
        <v>640</v>
      </c>
      <c r="O1163" s="7">
        <v>2005</v>
      </c>
      <c r="P1163" s="7">
        <v>2006</v>
      </c>
      <c r="Q1163" s="70">
        <v>50</v>
      </c>
      <c r="R1163" s="7">
        <v>4</v>
      </c>
      <c r="S1163" s="10">
        <v>1</v>
      </c>
      <c r="T1163" s="67">
        <v>101</v>
      </c>
      <c r="U1163" s="67">
        <v>72</v>
      </c>
      <c r="V1163" s="119" t="s">
        <v>95</v>
      </c>
      <c r="W1163" s="7">
        <v>832</v>
      </c>
      <c r="X1163" s="7">
        <v>1</v>
      </c>
      <c r="Y1163" s="7" t="s">
        <v>233</v>
      </c>
      <c r="Z1163" s="7">
        <v>2004</v>
      </c>
      <c r="AA1163" s="7">
        <v>2005</v>
      </c>
      <c r="AB1163" s="70">
        <f>1100.2-588.47</f>
        <v>511.73</v>
      </c>
      <c r="AC1163" s="7">
        <v>10</v>
      </c>
      <c r="AD1163" s="7">
        <v>1</v>
      </c>
      <c r="AE1163" s="77">
        <v>4391</v>
      </c>
      <c r="AF1163" s="77">
        <v>3873</v>
      </c>
      <c r="AG1163" s="127">
        <f t="shared" si="18"/>
        <v>0.53134075508228462</v>
      </c>
    </row>
    <row r="1164" spans="1:33" x14ac:dyDescent="0.3">
      <c r="A1164" s="7">
        <v>581</v>
      </c>
      <c r="B1164" s="7">
        <v>1</v>
      </c>
      <c r="C1164" s="7" t="s">
        <v>525</v>
      </c>
      <c r="D1164" s="7">
        <v>2008</v>
      </c>
      <c r="E1164" s="7">
        <v>2009</v>
      </c>
      <c r="F1164" s="70">
        <v>200</v>
      </c>
      <c r="G1164" s="7">
        <v>10</v>
      </c>
      <c r="H1164" s="7">
        <v>0</v>
      </c>
      <c r="I1164" s="67">
        <v>470</v>
      </c>
      <c r="J1164" s="67">
        <v>890</v>
      </c>
      <c r="K1164" s="119" t="s">
        <v>95</v>
      </c>
      <c r="L1164" s="7">
        <v>38</v>
      </c>
      <c r="M1164" s="7">
        <v>1</v>
      </c>
      <c r="N1164" s="7" t="s">
        <v>641</v>
      </c>
      <c r="O1164" s="7">
        <v>2005</v>
      </c>
      <c r="P1164" s="7">
        <v>2006</v>
      </c>
      <c r="Q1164" s="70">
        <v>447.1</v>
      </c>
      <c r="R1164" s="7">
        <v>10</v>
      </c>
      <c r="S1164" s="10">
        <v>1</v>
      </c>
      <c r="T1164" s="67">
        <v>77</v>
      </c>
      <c r="U1164" s="67">
        <v>10</v>
      </c>
      <c r="V1164" s="119" t="s">
        <v>95</v>
      </c>
      <c r="W1164" s="7">
        <v>100</v>
      </c>
      <c r="X1164" s="7">
        <v>1</v>
      </c>
      <c r="Y1164" s="7" t="s">
        <v>316</v>
      </c>
      <c r="Z1164" s="68">
        <v>2007</v>
      </c>
      <c r="AA1164" s="73">
        <v>2008</v>
      </c>
      <c r="AB1164" s="66">
        <v>144</v>
      </c>
      <c r="AC1164" s="7">
        <v>5</v>
      </c>
      <c r="AD1164" s="67">
        <v>1</v>
      </c>
      <c r="AE1164" s="67">
        <v>306</v>
      </c>
      <c r="AF1164" s="77">
        <v>270</v>
      </c>
      <c r="AG1164" s="127">
        <f t="shared" si="18"/>
        <v>0.53125</v>
      </c>
    </row>
    <row r="1165" spans="1:33" x14ac:dyDescent="0.3">
      <c r="A1165" s="7">
        <v>581</v>
      </c>
      <c r="B1165" s="7">
        <v>1</v>
      </c>
      <c r="C1165" s="7" t="s">
        <v>525</v>
      </c>
      <c r="D1165" s="68">
        <v>2009</v>
      </c>
      <c r="E1165" s="68">
        <v>2010</v>
      </c>
      <c r="F1165" s="66">
        <v>586.46</v>
      </c>
      <c r="G1165" s="68">
        <v>10</v>
      </c>
      <c r="H1165" s="67">
        <v>1</v>
      </c>
      <c r="I1165" s="67">
        <v>613</v>
      </c>
      <c r="J1165" s="67">
        <v>147</v>
      </c>
      <c r="K1165" s="119" t="s">
        <v>95</v>
      </c>
      <c r="L1165" s="7">
        <v>51</v>
      </c>
      <c r="M1165" s="7">
        <v>1</v>
      </c>
      <c r="N1165" s="7" t="s">
        <v>409</v>
      </c>
      <c r="O1165" s="7">
        <v>2005</v>
      </c>
      <c r="P1165" s="7">
        <v>2006</v>
      </c>
      <c r="Q1165" s="70">
        <v>450</v>
      </c>
      <c r="R1165" s="7">
        <v>7</v>
      </c>
      <c r="S1165" s="10">
        <v>0</v>
      </c>
      <c r="T1165" s="67">
        <v>895</v>
      </c>
      <c r="U1165" s="67">
        <v>897</v>
      </c>
      <c r="V1165" s="119" t="s">
        <v>95</v>
      </c>
      <c r="W1165" s="7">
        <v>914</v>
      </c>
      <c r="X1165" s="7">
        <v>1</v>
      </c>
      <c r="Y1165" s="7" t="s">
        <v>438</v>
      </c>
      <c r="Z1165" s="7">
        <v>2000</v>
      </c>
      <c r="AA1165" s="7">
        <v>2001</v>
      </c>
      <c r="AB1165" s="70">
        <v>1300</v>
      </c>
      <c r="AC1165" s="7">
        <v>5</v>
      </c>
      <c r="AD1165" s="7">
        <v>1</v>
      </c>
      <c r="AE1165" s="77">
        <v>442</v>
      </c>
      <c r="AF1165" s="77">
        <v>390</v>
      </c>
      <c r="AG1165" s="127">
        <f t="shared" si="18"/>
        <v>0.53125</v>
      </c>
    </row>
    <row r="1166" spans="1:33" x14ac:dyDescent="0.3">
      <c r="A1166" s="82">
        <v>581</v>
      </c>
      <c r="B1166" s="82">
        <v>1</v>
      </c>
      <c r="C1166" s="82" t="s">
        <v>129</v>
      </c>
      <c r="D1166" s="7">
        <v>2018</v>
      </c>
      <c r="E1166" s="82">
        <v>2020</v>
      </c>
      <c r="F1166" s="128">
        <v>641.67999999999995</v>
      </c>
      <c r="G1166" s="82">
        <v>10</v>
      </c>
      <c r="H1166" s="7">
        <v>1</v>
      </c>
      <c r="I1166" s="67">
        <v>814</v>
      </c>
      <c r="J1166" s="67">
        <v>192</v>
      </c>
      <c r="K1166" s="119" t="s">
        <v>95</v>
      </c>
      <c r="L1166" s="7">
        <v>51</v>
      </c>
      <c r="M1166" s="7">
        <v>1</v>
      </c>
      <c r="N1166" s="7" t="s">
        <v>409</v>
      </c>
      <c r="O1166" s="7">
        <v>2005</v>
      </c>
      <c r="P1166" s="7">
        <v>2006</v>
      </c>
      <c r="Q1166" s="70">
        <v>235</v>
      </c>
      <c r="R1166" s="7">
        <v>7</v>
      </c>
      <c r="S1166" s="10">
        <v>1</v>
      </c>
      <c r="T1166" s="67">
        <v>1032</v>
      </c>
      <c r="U1166" s="67">
        <v>784</v>
      </c>
      <c r="V1166" s="119" t="s">
        <v>95</v>
      </c>
      <c r="W1166" s="7">
        <v>197</v>
      </c>
      <c r="X1166" s="7">
        <v>1</v>
      </c>
      <c r="Y1166" s="7" t="s">
        <v>415</v>
      </c>
      <c r="Z1166" s="68">
        <v>2007</v>
      </c>
      <c r="AA1166" s="73">
        <v>2008</v>
      </c>
      <c r="AB1166" s="66">
        <v>805.68</v>
      </c>
      <c r="AC1166" s="7">
        <v>10</v>
      </c>
      <c r="AD1166" s="67">
        <v>1</v>
      </c>
      <c r="AE1166" s="67">
        <v>4702</v>
      </c>
      <c r="AF1166" s="77">
        <v>4150</v>
      </c>
      <c r="AG1166" s="127">
        <f t="shared" si="18"/>
        <v>0.53117939448712159</v>
      </c>
    </row>
    <row r="1167" spans="1:33" x14ac:dyDescent="0.3">
      <c r="A1167" s="7">
        <v>584</v>
      </c>
      <c r="B1167" s="7">
        <v>1</v>
      </c>
      <c r="C1167" s="7" t="s">
        <v>495</v>
      </c>
      <c r="D1167" s="7">
        <v>1998</v>
      </c>
      <c r="E1167" s="7">
        <v>1999</v>
      </c>
      <c r="F1167" s="70">
        <v>350</v>
      </c>
      <c r="G1167" s="7">
        <v>10</v>
      </c>
      <c r="H1167" s="7">
        <v>0</v>
      </c>
      <c r="I1167" s="77">
        <v>173</v>
      </c>
      <c r="J1167" s="77">
        <v>202</v>
      </c>
      <c r="K1167" s="119" t="s">
        <v>95</v>
      </c>
      <c r="L1167" s="7">
        <v>62</v>
      </c>
      <c r="M1167" s="7">
        <v>1</v>
      </c>
      <c r="N1167" s="7" t="s">
        <v>219</v>
      </c>
      <c r="O1167" s="7">
        <v>2005</v>
      </c>
      <c r="P1167" s="7">
        <v>2007</v>
      </c>
      <c r="Q1167" s="70">
        <v>900</v>
      </c>
      <c r="R1167" s="7">
        <v>10</v>
      </c>
      <c r="S1167" s="10">
        <v>1</v>
      </c>
      <c r="T1167" s="67">
        <v>797</v>
      </c>
      <c r="U1167" s="67">
        <v>314</v>
      </c>
      <c r="V1167" s="119" t="s">
        <v>95</v>
      </c>
      <c r="W1167" s="7">
        <v>22</v>
      </c>
      <c r="X1167" s="7">
        <v>1</v>
      </c>
      <c r="Y1167" s="7" t="s">
        <v>312</v>
      </c>
      <c r="Z1167" s="7">
        <v>2001</v>
      </c>
      <c r="AA1167" s="7">
        <v>2002</v>
      </c>
      <c r="AB1167" s="70">
        <v>315</v>
      </c>
      <c r="AC1167" s="7">
        <v>10</v>
      </c>
      <c r="AD1167" s="7">
        <v>1</v>
      </c>
      <c r="AE1167" s="77">
        <v>1105</v>
      </c>
      <c r="AF1167" s="77">
        <v>976</v>
      </c>
      <c r="AG1167" s="127">
        <f t="shared" si="18"/>
        <v>0.53099471407976939</v>
      </c>
    </row>
    <row r="1168" spans="1:33" x14ac:dyDescent="0.3">
      <c r="A1168" s="7">
        <v>584</v>
      </c>
      <c r="B1168" s="7">
        <v>1</v>
      </c>
      <c r="C1168" s="7" t="s">
        <v>495</v>
      </c>
      <c r="D1168" s="7">
        <v>2000</v>
      </c>
      <c r="E1168" s="7">
        <v>2001</v>
      </c>
      <c r="F1168" s="70">
        <v>400</v>
      </c>
      <c r="G1168" s="7">
        <v>10</v>
      </c>
      <c r="H1168" s="7">
        <v>1</v>
      </c>
      <c r="I1168" s="77">
        <v>248</v>
      </c>
      <c r="J1168" s="77">
        <v>175</v>
      </c>
      <c r="K1168" s="119" t="s">
        <v>95</v>
      </c>
      <c r="L1168" s="7">
        <v>81</v>
      </c>
      <c r="M1168" s="7">
        <v>1</v>
      </c>
      <c r="N1168" s="7" t="s">
        <v>515</v>
      </c>
      <c r="O1168" s="7">
        <v>2005</v>
      </c>
      <c r="P1168" s="7">
        <v>2006</v>
      </c>
      <c r="Q1168" s="70">
        <v>500</v>
      </c>
      <c r="R1168" s="7">
        <v>10</v>
      </c>
      <c r="S1168" s="10">
        <v>1</v>
      </c>
      <c r="T1168" s="67">
        <v>260</v>
      </c>
      <c r="U1168" s="67">
        <v>83</v>
      </c>
      <c r="V1168" s="119" t="s">
        <v>95</v>
      </c>
      <c r="W1168" s="7">
        <v>834</v>
      </c>
      <c r="X1168" s="7">
        <v>1</v>
      </c>
      <c r="Y1168" s="7" t="s">
        <v>572</v>
      </c>
      <c r="Z1168" s="7">
        <v>2002</v>
      </c>
      <c r="AA1168" s="7">
        <v>2003</v>
      </c>
      <c r="AB1168" s="70">
        <v>600</v>
      </c>
      <c r="AC1168" s="7">
        <v>5</v>
      </c>
      <c r="AD1168" s="7">
        <v>1</v>
      </c>
      <c r="AE1168" s="77">
        <v>14582</v>
      </c>
      <c r="AF1168" s="77">
        <v>12891</v>
      </c>
      <c r="AG1168" s="127">
        <f t="shared" si="18"/>
        <v>0.53077567065846465</v>
      </c>
    </row>
    <row r="1169" spans="1:33" x14ac:dyDescent="0.3">
      <c r="A1169" s="7">
        <v>584</v>
      </c>
      <c r="B1169" s="7">
        <v>1</v>
      </c>
      <c r="C1169" s="7" t="s">
        <v>495</v>
      </c>
      <c r="D1169" s="7">
        <v>2003</v>
      </c>
      <c r="E1169" s="7">
        <v>2004</v>
      </c>
      <c r="F1169" s="70">
        <v>500</v>
      </c>
      <c r="G1169" s="7">
        <v>10</v>
      </c>
      <c r="H1169" s="7">
        <v>1</v>
      </c>
      <c r="I1169" s="77">
        <v>84</v>
      </c>
      <c r="J1169" s="77">
        <v>47</v>
      </c>
      <c r="K1169" s="119" t="s">
        <v>95</v>
      </c>
      <c r="L1169" s="7">
        <v>100</v>
      </c>
      <c r="M1169" s="7">
        <v>1</v>
      </c>
      <c r="N1169" s="7" t="s">
        <v>316</v>
      </c>
      <c r="O1169" s="7">
        <v>2005</v>
      </c>
      <c r="P1169" s="7">
        <v>2006</v>
      </c>
      <c r="Q1169" s="70">
        <v>250</v>
      </c>
      <c r="R1169" s="7">
        <v>3</v>
      </c>
      <c r="S1169" s="10">
        <v>0</v>
      </c>
      <c r="T1169" s="67">
        <v>176</v>
      </c>
      <c r="U1169" s="67">
        <v>195</v>
      </c>
      <c r="V1169" s="119" t="s">
        <v>95</v>
      </c>
      <c r="W1169" s="7">
        <v>813</v>
      </c>
      <c r="X1169" s="7">
        <v>1</v>
      </c>
      <c r="Y1169" s="7" t="s">
        <v>352</v>
      </c>
      <c r="Z1169" s="68">
        <v>2007</v>
      </c>
      <c r="AA1169" s="73">
        <v>2008</v>
      </c>
      <c r="AB1169" s="66">
        <v>200</v>
      </c>
      <c r="AC1169" s="7">
        <v>8</v>
      </c>
      <c r="AD1169" s="67">
        <v>1</v>
      </c>
      <c r="AE1169" s="67">
        <v>1280</v>
      </c>
      <c r="AF1169" s="77">
        <v>1133</v>
      </c>
      <c r="AG1169" s="127">
        <f t="shared" si="18"/>
        <v>0.53046000828843765</v>
      </c>
    </row>
    <row r="1170" spans="1:33" x14ac:dyDescent="0.3">
      <c r="A1170" s="7">
        <v>592</v>
      </c>
      <c r="B1170" s="7">
        <v>1</v>
      </c>
      <c r="C1170" s="7" t="s">
        <v>602</v>
      </c>
      <c r="D1170" s="7">
        <v>2002</v>
      </c>
      <c r="E1170" s="7">
        <v>2003</v>
      </c>
      <c r="F1170" s="70">
        <f>1931-981</f>
        <v>950</v>
      </c>
      <c r="G1170" s="7">
        <v>10</v>
      </c>
      <c r="H1170" s="7">
        <v>1</v>
      </c>
      <c r="I1170" s="77">
        <v>231</v>
      </c>
      <c r="J1170" s="77">
        <v>137</v>
      </c>
      <c r="K1170" s="119" t="s">
        <v>95</v>
      </c>
      <c r="L1170" s="7">
        <v>146</v>
      </c>
      <c r="M1170" s="7">
        <v>1</v>
      </c>
      <c r="N1170" s="7" t="s">
        <v>642</v>
      </c>
      <c r="O1170" s="7">
        <v>2005</v>
      </c>
      <c r="P1170" s="7">
        <v>2006</v>
      </c>
      <c r="Q1170" s="70">
        <v>800</v>
      </c>
      <c r="R1170" s="7">
        <v>10</v>
      </c>
      <c r="S1170" s="10">
        <v>1</v>
      </c>
      <c r="T1170" s="67">
        <v>757</v>
      </c>
      <c r="U1170" s="67">
        <v>329</v>
      </c>
      <c r="V1170" s="119" t="s">
        <v>95</v>
      </c>
      <c r="W1170" s="7">
        <v>881</v>
      </c>
      <c r="X1170" s="7">
        <v>1</v>
      </c>
      <c r="Y1170" s="7" t="s">
        <v>359</v>
      </c>
      <c r="Z1170" s="7">
        <v>1998</v>
      </c>
      <c r="AA1170" s="7">
        <v>1999</v>
      </c>
      <c r="AB1170" s="70">
        <v>35</v>
      </c>
      <c r="AC1170" s="7">
        <v>10</v>
      </c>
      <c r="AD1170" s="7">
        <v>1</v>
      </c>
      <c r="AE1170" s="77">
        <v>977</v>
      </c>
      <c r="AF1170" s="77">
        <v>865</v>
      </c>
      <c r="AG1170" s="127">
        <f t="shared" si="18"/>
        <v>0.53040173724212814</v>
      </c>
    </row>
    <row r="1171" spans="1:33" x14ac:dyDescent="0.3">
      <c r="A1171" s="7">
        <v>592</v>
      </c>
      <c r="B1171" s="7">
        <v>1</v>
      </c>
      <c r="C1171" s="7" t="s">
        <v>602</v>
      </c>
      <c r="D1171" s="7">
        <v>2011</v>
      </c>
      <c r="E1171" s="7">
        <v>2013</v>
      </c>
      <c r="F1171" s="7">
        <v>1931</v>
      </c>
      <c r="G1171" s="7">
        <v>10</v>
      </c>
      <c r="H1171" s="7">
        <v>1</v>
      </c>
      <c r="I1171" s="77">
        <v>115</v>
      </c>
      <c r="J1171" s="77">
        <v>4</v>
      </c>
      <c r="K1171" s="119" t="s">
        <v>95</v>
      </c>
      <c r="L1171" s="7">
        <v>146</v>
      </c>
      <c r="M1171" s="7">
        <v>1</v>
      </c>
      <c r="N1171" s="7" t="s">
        <v>642</v>
      </c>
      <c r="O1171" s="7">
        <v>2005</v>
      </c>
      <c r="P1171" s="7">
        <v>2006</v>
      </c>
      <c r="Q1171" s="70">
        <v>100</v>
      </c>
      <c r="R1171" s="7">
        <v>10</v>
      </c>
      <c r="S1171" s="10">
        <v>1</v>
      </c>
      <c r="T1171" s="67">
        <v>632</v>
      </c>
      <c r="U1171" s="67">
        <v>252</v>
      </c>
      <c r="V1171" s="119" t="s">
        <v>95</v>
      </c>
      <c r="W1171" s="7">
        <v>879</v>
      </c>
      <c r="X1171" s="7">
        <v>1</v>
      </c>
      <c r="Y1171" s="7" t="s">
        <v>357</v>
      </c>
      <c r="Z1171" s="7">
        <v>2002</v>
      </c>
      <c r="AA1171" s="7">
        <v>2003</v>
      </c>
      <c r="AB1171" s="70">
        <v>425</v>
      </c>
      <c r="AC1171" s="7">
        <v>10</v>
      </c>
      <c r="AD1171" s="7">
        <v>1</v>
      </c>
      <c r="AE1171" s="77">
        <v>2473</v>
      </c>
      <c r="AF1171" s="77">
        <v>2196</v>
      </c>
      <c r="AG1171" s="127">
        <f t="shared" si="18"/>
        <v>0.52966373955879198</v>
      </c>
    </row>
    <row r="1172" spans="1:33" x14ac:dyDescent="0.3">
      <c r="A1172" s="7">
        <v>593</v>
      </c>
      <c r="B1172" s="7">
        <v>1</v>
      </c>
      <c r="C1172" s="7" t="s">
        <v>526</v>
      </c>
      <c r="D1172" s="7">
        <v>2000</v>
      </c>
      <c r="E1172" s="7">
        <v>2001</v>
      </c>
      <c r="F1172" s="70">
        <v>415</v>
      </c>
      <c r="G1172" s="7">
        <v>10</v>
      </c>
      <c r="H1172" s="7">
        <v>0</v>
      </c>
      <c r="I1172" s="77">
        <v>1117</v>
      </c>
      <c r="J1172" s="77">
        <v>1652</v>
      </c>
      <c r="K1172" s="119" t="s">
        <v>95</v>
      </c>
      <c r="L1172" s="7">
        <v>146</v>
      </c>
      <c r="M1172" s="7">
        <v>1</v>
      </c>
      <c r="N1172" s="7" t="s">
        <v>642</v>
      </c>
      <c r="O1172" s="7">
        <v>2005</v>
      </c>
      <c r="P1172" s="7">
        <v>2006</v>
      </c>
      <c r="Q1172" s="70">
        <v>50</v>
      </c>
      <c r="R1172" s="7">
        <v>10</v>
      </c>
      <c r="S1172" s="10">
        <v>1</v>
      </c>
      <c r="T1172" s="67">
        <v>562</v>
      </c>
      <c r="U1172" s="67">
        <v>375</v>
      </c>
      <c r="V1172" s="119" t="s">
        <v>95</v>
      </c>
      <c r="W1172" s="7">
        <v>75</v>
      </c>
      <c r="X1172" s="7">
        <v>1</v>
      </c>
      <c r="Y1172" s="7" t="s">
        <v>410</v>
      </c>
      <c r="Z1172" s="7">
        <v>2008</v>
      </c>
      <c r="AA1172" s="7">
        <v>2009</v>
      </c>
      <c r="AB1172" s="70">
        <v>550</v>
      </c>
      <c r="AC1172" s="7">
        <v>5</v>
      </c>
      <c r="AD1172" s="7">
        <v>1</v>
      </c>
      <c r="AE1172" s="67">
        <v>806</v>
      </c>
      <c r="AF1172" s="67">
        <v>716</v>
      </c>
      <c r="AG1172" s="127">
        <f t="shared" si="18"/>
        <v>0.52956636005256241</v>
      </c>
    </row>
    <row r="1173" spans="1:33" x14ac:dyDescent="0.3">
      <c r="A1173" s="7">
        <v>593</v>
      </c>
      <c r="B1173" s="7">
        <v>1</v>
      </c>
      <c r="C1173" s="7" t="s">
        <v>526</v>
      </c>
      <c r="D1173" s="7">
        <v>2001</v>
      </c>
      <c r="E1173" s="7">
        <v>2002</v>
      </c>
      <c r="F1173" s="70">
        <v>350</v>
      </c>
      <c r="G1173" s="7">
        <v>10</v>
      </c>
      <c r="H1173" s="7">
        <v>1</v>
      </c>
      <c r="I1173" s="77">
        <v>1770</v>
      </c>
      <c r="J1173" s="77">
        <v>823</v>
      </c>
      <c r="K1173" s="119" t="s">
        <v>95</v>
      </c>
      <c r="L1173" s="7">
        <v>195</v>
      </c>
      <c r="M1173" s="7">
        <v>1</v>
      </c>
      <c r="N1173" s="7" t="s">
        <v>269</v>
      </c>
      <c r="O1173" s="7">
        <v>2005</v>
      </c>
      <c r="P1173" s="7">
        <v>2006</v>
      </c>
      <c r="Q1173" s="70">
        <f>580.44-315.81</f>
        <v>264.63000000000005</v>
      </c>
      <c r="R1173" s="7">
        <v>10</v>
      </c>
      <c r="S1173" s="10">
        <v>1</v>
      </c>
      <c r="T1173" s="67">
        <v>232</v>
      </c>
      <c r="U1173" s="67">
        <v>152</v>
      </c>
      <c r="V1173" s="119" t="s">
        <v>95</v>
      </c>
      <c r="W1173" s="7">
        <v>272</v>
      </c>
      <c r="X1173" s="7">
        <v>1</v>
      </c>
      <c r="Y1173" s="7" t="s">
        <v>501</v>
      </c>
      <c r="Z1173" s="7">
        <v>2004</v>
      </c>
      <c r="AA1173" s="7">
        <v>2005</v>
      </c>
      <c r="AB1173" s="70">
        <f>1200-840.11</f>
        <v>359.89</v>
      </c>
      <c r="AC1173" s="7">
        <v>10</v>
      </c>
      <c r="AD1173" s="7">
        <v>1</v>
      </c>
      <c r="AE1173" s="77">
        <v>15421</v>
      </c>
      <c r="AF1173" s="77">
        <v>13729</v>
      </c>
      <c r="AG1173" s="127">
        <f t="shared" si="18"/>
        <v>0.5290222984562607</v>
      </c>
    </row>
    <row r="1174" spans="1:33" x14ac:dyDescent="0.3">
      <c r="A1174" s="7">
        <v>593</v>
      </c>
      <c r="B1174" s="7">
        <v>1</v>
      </c>
      <c r="C1174" s="7" t="s">
        <v>526</v>
      </c>
      <c r="D1174" s="7">
        <v>2004</v>
      </c>
      <c r="E1174" s="7">
        <v>2005</v>
      </c>
      <c r="F1174" s="70">
        <v>150</v>
      </c>
      <c r="G1174" s="7">
        <v>10</v>
      </c>
      <c r="H1174" s="7">
        <v>1</v>
      </c>
      <c r="I1174" s="77">
        <v>2469</v>
      </c>
      <c r="J1174" s="77">
        <v>2057</v>
      </c>
      <c r="K1174" s="119" t="s">
        <v>95</v>
      </c>
      <c r="L1174" s="7">
        <v>196</v>
      </c>
      <c r="M1174" s="7">
        <v>1</v>
      </c>
      <c r="N1174" s="7" t="s">
        <v>245</v>
      </c>
      <c r="O1174" s="7">
        <v>2005</v>
      </c>
      <c r="P1174" s="7">
        <v>2006</v>
      </c>
      <c r="Q1174" s="70">
        <v>430</v>
      </c>
      <c r="R1174" s="7">
        <v>10</v>
      </c>
      <c r="S1174" s="10">
        <v>1</v>
      </c>
      <c r="T1174" s="67">
        <v>9695</v>
      </c>
      <c r="U1174" s="67">
        <v>8365</v>
      </c>
      <c r="V1174" s="119" t="s">
        <v>95</v>
      </c>
      <c r="W1174" s="7">
        <v>542</v>
      </c>
      <c r="X1174" s="7">
        <v>1</v>
      </c>
      <c r="Y1174" s="7" t="s">
        <v>291</v>
      </c>
      <c r="Z1174" s="68">
        <v>2012</v>
      </c>
      <c r="AA1174" s="73">
        <v>2013</v>
      </c>
      <c r="AB1174" s="66">
        <v>95</v>
      </c>
      <c r="AC1174" s="7">
        <v>5</v>
      </c>
      <c r="AD1174" s="7">
        <v>1</v>
      </c>
      <c r="AE1174" s="67">
        <v>1388</v>
      </c>
      <c r="AF1174" s="67">
        <v>1236</v>
      </c>
      <c r="AG1174" s="127">
        <f t="shared" si="18"/>
        <v>0.52896341463414631</v>
      </c>
    </row>
    <row r="1175" spans="1:33" x14ac:dyDescent="0.3">
      <c r="A1175" s="7">
        <v>593</v>
      </c>
      <c r="B1175" s="7">
        <v>1</v>
      </c>
      <c r="C1175" s="7" t="s">
        <v>526</v>
      </c>
      <c r="D1175" s="7">
        <v>2004</v>
      </c>
      <c r="E1175" s="7">
        <v>2005</v>
      </c>
      <c r="F1175" s="70">
        <v>100</v>
      </c>
      <c r="G1175" s="7">
        <v>10</v>
      </c>
      <c r="H1175" s="7">
        <v>1</v>
      </c>
      <c r="I1175" s="77">
        <v>2191</v>
      </c>
      <c r="J1175" s="77">
        <v>2096</v>
      </c>
      <c r="K1175" s="119" t="s">
        <v>95</v>
      </c>
      <c r="L1175" s="7">
        <v>196</v>
      </c>
      <c r="M1175" s="7">
        <v>1</v>
      </c>
      <c r="N1175" s="7" t="s">
        <v>245</v>
      </c>
      <c r="O1175" s="7">
        <v>2005</v>
      </c>
      <c r="P1175" s="7">
        <v>2006</v>
      </c>
      <c r="Q1175" s="70">
        <v>105.82</v>
      </c>
      <c r="R1175" s="7">
        <v>10</v>
      </c>
      <c r="S1175" s="10">
        <v>1</v>
      </c>
      <c r="T1175" s="67">
        <v>11635</v>
      </c>
      <c r="U1175" s="67">
        <v>6472</v>
      </c>
      <c r="V1175" s="119" t="s">
        <v>95</v>
      </c>
      <c r="W1175" s="7">
        <v>624</v>
      </c>
      <c r="X1175" s="7">
        <v>1</v>
      </c>
      <c r="Y1175" s="7" t="s">
        <v>392</v>
      </c>
      <c r="Z1175" s="7">
        <v>2002</v>
      </c>
      <c r="AA1175" s="7">
        <v>2003</v>
      </c>
      <c r="AB1175" s="70">
        <v>338.58</v>
      </c>
      <c r="AC1175" s="7">
        <v>5</v>
      </c>
      <c r="AD1175" s="7">
        <v>1</v>
      </c>
      <c r="AE1175" s="77">
        <v>14822</v>
      </c>
      <c r="AF1175" s="77">
        <v>13204</v>
      </c>
      <c r="AG1175" s="127">
        <f t="shared" si="18"/>
        <v>0.52886605295083133</v>
      </c>
    </row>
    <row r="1176" spans="1:33" x14ac:dyDescent="0.3">
      <c r="A1176" s="7">
        <v>593</v>
      </c>
      <c r="B1176" s="7">
        <v>1</v>
      </c>
      <c r="C1176" s="7" t="s">
        <v>526</v>
      </c>
      <c r="D1176" s="7">
        <v>2010</v>
      </c>
      <c r="E1176" s="68">
        <v>2011</v>
      </c>
      <c r="F1176" s="66">
        <v>730.8</v>
      </c>
      <c r="G1176" s="68">
        <v>10</v>
      </c>
      <c r="H1176" s="67">
        <v>0</v>
      </c>
      <c r="I1176" s="67">
        <v>1480</v>
      </c>
      <c r="J1176" s="67">
        <v>1580</v>
      </c>
      <c r="K1176" s="119" t="s">
        <v>95</v>
      </c>
      <c r="L1176" s="7">
        <v>196</v>
      </c>
      <c r="M1176" s="7">
        <v>1</v>
      </c>
      <c r="N1176" s="7" t="s">
        <v>245</v>
      </c>
      <c r="O1176" s="7">
        <v>2005</v>
      </c>
      <c r="P1176" s="7">
        <v>2007</v>
      </c>
      <c r="Q1176" s="70">
        <f>506.57-506.57</f>
        <v>0</v>
      </c>
      <c r="R1176" s="7">
        <v>10</v>
      </c>
      <c r="S1176" s="10">
        <v>1</v>
      </c>
      <c r="T1176" s="67">
        <v>10627</v>
      </c>
      <c r="U1176" s="67">
        <v>7438</v>
      </c>
      <c r="V1176" s="119" t="s">
        <v>95</v>
      </c>
      <c r="W1176" s="7">
        <v>840</v>
      </c>
      <c r="X1176" s="7">
        <v>1</v>
      </c>
      <c r="Y1176" s="7" t="s">
        <v>402</v>
      </c>
      <c r="Z1176" s="7">
        <v>2010</v>
      </c>
      <c r="AA1176" s="10">
        <v>2011</v>
      </c>
      <c r="AB1176" s="66">
        <v>300</v>
      </c>
      <c r="AC1176" s="10">
        <v>10</v>
      </c>
      <c r="AD1176" s="67">
        <v>1</v>
      </c>
      <c r="AE1176" s="67">
        <v>1228</v>
      </c>
      <c r="AF1176" s="67">
        <v>1094</v>
      </c>
      <c r="AG1176" s="127">
        <f t="shared" si="18"/>
        <v>0.52885443583117997</v>
      </c>
    </row>
    <row r="1177" spans="1:33" x14ac:dyDescent="0.3">
      <c r="A1177" s="7">
        <v>593</v>
      </c>
      <c r="B1177" s="7">
        <v>1</v>
      </c>
      <c r="C1177" s="7" t="s">
        <v>526</v>
      </c>
      <c r="D1177" s="7">
        <v>2011</v>
      </c>
      <c r="E1177" s="7">
        <v>2012</v>
      </c>
      <c r="F1177" s="7">
        <v>1000</v>
      </c>
      <c r="G1177" s="7">
        <v>10</v>
      </c>
      <c r="H1177" s="7">
        <v>1</v>
      </c>
      <c r="I1177" s="77">
        <v>1378</v>
      </c>
      <c r="J1177" s="77">
        <v>885</v>
      </c>
      <c r="K1177" s="119" t="s">
        <v>95</v>
      </c>
      <c r="L1177" s="7">
        <v>200</v>
      </c>
      <c r="M1177" s="7">
        <v>1</v>
      </c>
      <c r="N1177" s="7" t="s">
        <v>246</v>
      </c>
      <c r="O1177" s="7">
        <v>2005</v>
      </c>
      <c r="P1177" s="7">
        <v>2006</v>
      </c>
      <c r="Q1177" s="70">
        <v>500</v>
      </c>
      <c r="R1177" s="7">
        <v>8</v>
      </c>
      <c r="S1177" s="10">
        <v>1</v>
      </c>
      <c r="T1177" s="67">
        <v>3849</v>
      </c>
      <c r="U1177" s="67">
        <v>3626</v>
      </c>
      <c r="V1177" s="119" t="s">
        <v>95</v>
      </c>
      <c r="W1177" s="82">
        <v>466</v>
      </c>
      <c r="X1177" s="82">
        <v>1</v>
      </c>
      <c r="Y1177" s="82" t="s">
        <v>126</v>
      </c>
      <c r="Z1177" s="7">
        <v>2018</v>
      </c>
      <c r="AA1177" s="82">
        <v>2019</v>
      </c>
      <c r="AB1177" s="128">
        <v>650</v>
      </c>
      <c r="AC1177" s="82">
        <v>10</v>
      </c>
      <c r="AD1177" s="7">
        <v>1</v>
      </c>
      <c r="AE1177" s="67">
        <v>2581</v>
      </c>
      <c r="AF1177" s="67">
        <v>2300</v>
      </c>
      <c r="AG1177" s="127">
        <f t="shared" si="18"/>
        <v>0.5287850850235607</v>
      </c>
    </row>
    <row r="1178" spans="1:33" x14ac:dyDescent="0.3">
      <c r="A1178" s="7">
        <v>593</v>
      </c>
      <c r="B1178" s="7">
        <v>1</v>
      </c>
      <c r="C1178" s="7" t="s">
        <v>526</v>
      </c>
      <c r="D1178" s="7">
        <v>2011</v>
      </c>
      <c r="E1178" s="7">
        <v>2012</v>
      </c>
      <c r="F1178" s="7">
        <v>100</v>
      </c>
      <c r="G1178" s="7">
        <v>10</v>
      </c>
      <c r="H1178" s="7">
        <v>1</v>
      </c>
      <c r="I1178" s="77">
        <v>1471</v>
      </c>
      <c r="J1178" s="77">
        <v>794</v>
      </c>
      <c r="K1178" s="119" t="s">
        <v>95</v>
      </c>
      <c r="L1178" s="7">
        <v>204</v>
      </c>
      <c r="M1178" s="7">
        <v>1</v>
      </c>
      <c r="N1178" s="7" t="s">
        <v>643</v>
      </c>
      <c r="O1178" s="7">
        <v>2005</v>
      </c>
      <c r="P1178" s="7">
        <v>2006</v>
      </c>
      <c r="Q1178" s="70">
        <v>350</v>
      </c>
      <c r="R1178" s="7">
        <v>10</v>
      </c>
      <c r="S1178" s="10">
        <v>1</v>
      </c>
      <c r="T1178" s="67">
        <v>801</v>
      </c>
      <c r="U1178" s="67">
        <v>647</v>
      </c>
      <c r="V1178" s="119" t="s">
        <v>95</v>
      </c>
      <c r="W1178" s="7">
        <v>2164</v>
      </c>
      <c r="X1178" s="7">
        <v>1</v>
      </c>
      <c r="Y1178" s="7" t="s">
        <v>479</v>
      </c>
      <c r="Z1178" s="68">
        <v>2007</v>
      </c>
      <c r="AA1178" s="73">
        <v>2008</v>
      </c>
      <c r="AB1178" s="66">
        <v>500</v>
      </c>
      <c r="AC1178" s="7">
        <v>6</v>
      </c>
      <c r="AD1178" s="67">
        <v>1</v>
      </c>
      <c r="AE1178" s="67">
        <v>735</v>
      </c>
      <c r="AF1178" s="77">
        <v>655</v>
      </c>
      <c r="AG1178" s="127">
        <f t="shared" si="18"/>
        <v>0.52877697841726623</v>
      </c>
    </row>
    <row r="1179" spans="1:33" x14ac:dyDescent="0.3">
      <c r="A1179" s="7">
        <v>595</v>
      </c>
      <c r="B1179" s="7">
        <v>1</v>
      </c>
      <c r="C1179" s="7" t="s">
        <v>391</v>
      </c>
      <c r="D1179" s="7">
        <v>1994</v>
      </c>
      <c r="E1179" s="7">
        <v>1995</v>
      </c>
      <c r="F1179" s="70">
        <v>439</v>
      </c>
      <c r="G1179" s="7">
        <v>3</v>
      </c>
      <c r="H1179" s="7">
        <v>1</v>
      </c>
      <c r="I1179" s="77">
        <v>1494</v>
      </c>
      <c r="J1179" s="77">
        <v>1078</v>
      </c>
      <c r="K1179" s="119" t="s">
        <v>95</v>
      </c>
      <c r="L1179" s="7">
        <v>208</v>
      </c>
      <c r="M1179" s="7">
        <v>1</v>
      </c>
      <c r="N1179" s="7" t="s">
        <v>543</v>
      </c>
      <c r="O1179" s="7">
        <v>2005</v>
      </c>
      <c r="P1179" s="7">
        <v>2006</v>
      </c>
      <c r="Q1179" s="70">
        <f>1373.71-839.37</f>
        <v>534.34</v>
      </c>
      <c r="R1179" s="7">
        <v>10</v>
      </c>
      <c r="S1179" s="10">
        <v>1</v>
      </c>
      <c r="T1179" s="67">
        <v>287</v>
      </c>
      <c r="U1179" s="67">
        <v>192</v>
      </c>
      <c r="V1179" s="119" t="s">
        <v>95</v>
      </c>
      <c r="W1179" s="7">
        <v>196</v>
      </c>
      <c r="X1179" s="7">
        <v>1</v>
      </c>
      <c r="Y1179" s="7" t="s">
        <v>414</v>
      </c>
      <c r="Z1179" s="7">
        <v>1995</v>
      </c>
      <c r="AA1179" s="7">
        <v>1996</v>
      </c>
      <c r="AB1179" s="70">
        <v>517</v>
      </c>
      <c r="AC1179" s="7">
        <v>10</v>
      </c>
      <c r="AD1179" s="7">
        <v>1</v>
      </c>
      <c r="AE1179" s="77">
        <v>8870</v>
      </c>
      <c r="AF1179" s="77">
        <v>7909</v>
      </c>
      <c r="AG1179" s="127">
        <f t="shared" si="18"/>
        <v>0.52863698670957748</v>
      </c>
    </row>
    <row r="1180" spans="1:33" x14ac:dyDescent="0.3">
      <c r="A1180" s="7">
        <v>595</v>
      </c>
      <c r="B1180" s="7">
        <v>1</v>
      </c>
      <c r="C1180" s="7" t="s">
        <v>391</v>
      </c>
      <c r="D1180" s="7">
        <v>2000</v>
      </c>
      <c r="E1180" s="7">
        <v>2001</v>
      </c>
      <c r="F1180" s="70">
        <v>415</v>
      </c>
      <c r="G1180" s="7">
        <v>10</v>
      </c>
      <c r="H1180" s="7">
        <v>0</v>
      </c>
      <c r="I1180" s="77">
        <v>988</v>
      </c>
      <c r="J1180" s="77">
        <v>1103</v>
      </c>
      <c r="K1180" s="119" t="s">
        <v>95</v>
      </c>
      <c r="L1180" s="7">
        <v>238</v>
      </c>
      <c r="M1180" s="7">
        <v>1</v>
      </c>
      <c r="N1180" s="7" t="s">
        <v>644</v>
      </c>
      <c r="O1180" s="7">
        <v>2005</v>
      </c>
      <c r="P1180" s="7">
        <v>2006</v>
      </c>
      <c r="Q1180" s="70">
        <f>1207.96-507.96</f>
        <v>700</v>
      </c>
      <c r="R1180" s="7">
        <v>6</v>
      </c>
      <c r="S1180" s="10">
        <v>1</v>
      </c>
      <c r="T1180" s="67">
        <v>479</v>
      </c>
      <c r="U1180" s="67">
        <v>229</v>
      </c>
      <c r="V1180" s="119" t="s">
        <v>95</v>
      </c>
      <c r="W1180" s="7">
        <v>499</v>
      </c>
      <c r="X1180" s="7">
        <v>1</v>
      </c>
      <c r="Y1180" s="7" t="s">
        <v>473</v>
      </c>
      <c r="Z1180" s="7">
        <v>2002</v>
      </c>
      <c r="AA1180" s="7">
        <v>2003</v>
      </c>
      <c r="AB1180" s="70">
        <v>300</v>
      </c>
      <c r="AC1180" s="7">
        <v>10</v>
      </c>
      <c r="AD1180" s="7">
        <v>1</v>
      </c>
      <c r="AE1180" s="77">
        <v>537</v>
      </c>
      <c r="AF1180" s="77">
        <v>479</v>
      </c>
      <c r="AG1180" s="127">
        <f t="shared" si="18"/>
        <v>0.52854330708661412</v>
      </c>
    </row>
    <row r="1181" spans="1:33" x14ac:dyDescent="0.3">
      <c r="A1181" s="7">
        <v>595</v>
      </c>
      <c r="B1181" s="7">
        <v>1</v>
      </c>
      <c r="C1181" s="7" t="s">
        <v>391</v>
      </c>
      <c r="D1181" s="7">
        <v>2001</v>
      </c>
      <c r="E1181" s="7">
        <v>2002</v>
      </c>
      <c r="F1181" s="70">
        <v>126</v>
      </c>
      <c r="G1181" s="7">
        <v>10</v>
      </c>
      <c r="H1181" s="7">
        <v>1</v>
      </c>
      <c r="I1181" s="77">
        <v>1649</v>
      </c>
      <c r="J1181" s="77">
        <v>576</v>
      </c>
      <c r="K1181" s="119" t="s">
        <v>95</v>
      </c>
      <c r="L1181" s="7">
        <v>270</v>
      </c>
      <c r="M1181" s="7">
        <v>1</v>
      </c>
      <c r="N1181" s="7" t="s">
        <v>419</v>
      </c>
      <c r="O1181" s="7">
        <v>2005</v>
      </c>
      <c r="P1181" s="7">
        <v>2006</v>
      </c>
      <c r="Q1181" s="70">
        <f>1507.31-1366.22</f>
        <v>141.08999999999992</v>
      </c>
      <c r="R1181" s="7">
        <v>10</v>
      </c>
      <c r="S1181" s="10">
        <v>1</v>
      </c>
      <c r="T1181" s="67">
        <v>6711</v>
      </c>
      <c r="U1181" s="67">
        <v>3596</v>
      </c>
      <c r="V1181" s="119" t="s">
        <v>95</v>
      </c>
      <c r="W1181" s="7">
        <v>2534</v>
      </c>
      <c r="X1181" s="7">
        <v>1</v>
      </c>
      <c r="Y1181" s="7" t="s">
        <v>464</v>
      </c>
      <c r="Z1181" s="7">
        <v>2001</v>
      </c>
      <c r="AA1181" s="7">
        <v>2002</v>
      </c>
      <c r="AB1181" s="70">
        <v>415</v>
      </c>
      <c r="AC1181" s="7">
        <v>5</v>
      </c>
      <c r="AD1181" s="7">
        <v>1</v>
      </c>
      <c r="AE1181" s="77">
        <v>779</v>
      </c>
      <c r="AF1181" s="77">
        <v>695</v>
      </c>
      <c r="AG1181" s="127">
        <f t="shared" si="18"/>
        <v>0.52849389416553594</v>
      </c>
    </row>
    <row r="1182" spans="1:33" x14ac:dyDescent="0.3">
      <c r="A1182" s="7">
        <v>595</v>
      </c>
      <c r="B1182" s="7">
        <v>1</v>
      </c>
      <c r="C1182" s="7" t="s">
        <v>391</v>
      </c>
      <c r="D1182" s="7">
        <v>2006</v>
      </c>
      <c r="E1182" s="10">
        <v>2007</v>
      </c>
      <c r="F1182" s="70">
        <v>573.83000000000004</v>
      </c>
      <c r="G1182" s="10">
        <v>10</v>
      </c>
      <c r="H1182" s="7">
        <v>0</v>
      </c>
      <c r="I1182" s="67">
        <v>1632</v>
      </c>
      <c r="J1182" s="67">
        <v>1653</v>
      </c>
      <c r="K1182" s="119" t="s">
        <v>95</v>
      </c>
      <c r="L1182" s="7">
        <v>278</v>
      </c>
      <c r="M1182" s="7">
        <v>1</v>
      </c>
      <c r="N1182" s="7" t="s">
        <v>517</v>
      </c>
      <c r="O1182" s="7">
        <v>2005</v>
      </c>
      <c r="P1182" s="7">
        <v>2006</v>
      </c>
      <c r="Q1182" s="70">
        <v>520</v>
      </c>
      <c r="R1182" s="7">
        <v>10</v>
      </c>
      <c r="S1182" s="10">
        <v>0</v>
      </c>
      <c r="T1182" s="67">
        <v>1814</v>
      </c>
      <c r="U1182" s="67">
        <v>1917</v>
      </c>
      <c r="V1182" s="119" t="s">
        <v>95</v>
      </c>
      <c r="W1182" s="7">
        <v>308</v>
      </c>
      <c r="X1182" s="7">
        <v>1</v>
      </c>
      <c r="Y1182" s="7" t="s">
        <v>549</v>
      </c>
      <c r="Z1182" s="7">
        <v>2011</v>
      </c>
      <c r="AA1182" s="7">
        <v>2012</v>
      </c>
      <c r="AB1182" s="70">
        <v>252</v>
      </c>
      <c r="AC1182" s="7">
        <v>7</v>
      </c>
      <c r="AD1182" s="7">
        <v>1</v>
      </c>
      <c r="AE1182" s="67">
        <v>378</v>
      </c>
      <c r="AF1182" s="67">
        <v>338</v>
      </c>
      <c r="AG1182" s="127">
        <f t="shared" si="18"/>
        <v>0.52793296089385477</v>
      </c>
    </row>
    <row r="1183" spans="1:33" x14ac:dyDescent="0.3">
      <c r="A1183" s="7">
        <v>595</v>
      </c>
      <c r="B1183" s="7">
        <v>1</v>
      </c>
      <c r="C1183" s="7" t="s">
        <v>391</v>
      </c>
      <c r="D1183" s="68">
        <v>2007</v>
      </c>
      <c r="E1183" s="73">
        <v>2008</v>
      </c>
      <c r="F1183" s="66">
        <v>400</v>
      </c>
      <c r="G1183" s="7">
        <v>5</v>
      </c>
      <c r="H1183" s="67">
        <v>1</v>
      </c>
      <c r="I1183" s="67">
        <v>1713</v>
      </c>
      <c r="J1183" s="77">
        <v>1026</v>
      </c>
      <c r="K1183" s="119" t="s">
        <v>95</v>
      </c>
      <c r="L1183" s="7">
        <v>280</v>
      </c>
      <c r="M1183" s="7">
        <v>1</v>
      </c>
      <c r="N1183" s="7" t="s">
        <v>545</v>
      </c>
      <c r="O1183" s="7">
        <v>2005</v>
      </c>
      <c r="P1183" s="7">
        <v>2006</v>
      </c>
      <c r="Q1183" s="70">
        <v>546.38</v>
      </c>
      <c r="R1183" s="7">
        <v>10</v>
      </c>
      <c r="S1183" s="10">
        <v>1</v>
      </c>
      <c r="T1183" s="67">
        <v>3264</v>
      </c>
      <c r="U1183" s="67">
        <v>1599</v>
      </c>
      <c r="V1183" s="119" t="s">
        <v>95</v>
      </c>
      <c r="W1183" s="7">
        <v>739</v>
      </c>
      <c r="X1183" s="7">
        <v>1</v>
      </c>
      <c r="Y1183" s="7" t="s">
        <v>400</v>
      </c>
      <c r="Z1183" s="7">
        <v>2010</v>
      </c>
      <c r="AA1183" s="10">
        <v>2011</v>
      </c>
      <c r="AB1183" s="66">
        <v>175</v>
      </c>
      <c r="AC1183" s="10">
        <v>6</v>
      </c>
      <c r="AD1183" s="67">
        <v>1</v>
      </c>
      <c r="AE1183" s="67">
        <v>1115</v>
      </c>
      <c r="AF1183" s="67">
        <v>998</v>
      </c>
      <c r="AG1183" s="127">
        <f t="shared" si="18"/>
        <v>0.52768575485092284</v>
      </c>
    </row>
    <row r="1184" spans="1:33" x14ac:dyDescent="0.3">
      <c r="A1184" s="7">
        <v>595</v>
      </c>
      <c r="B1184" s="7">
        <v>1</v>
      </c>
      <c r="C1184" s="7" t="s">
        <v>391</v>
      </c>
      <c r="D1184" s="68">
        <v>2007</v>
      </c>
      <c r="E1184" s="73">
        <v>2008</v>
      </c>
      <c r="F1184" s="66">
        <v>100</v>
      </c>
      <c r="G1184" s="7">
        <v>5</v>
      </c>
      <c r="H1184" s="67">
        <v>1</v>
      </c>
      <c r="I1184" s="67">
        <v>1572</v>
      </c>
      <c r="J1184" s="77">
        <v>1131</v>
      </c>
      <c r="K1184" s="119" t="s">
        <v>95</v>
      </c>
      <c r="L1184" s="7">
        <v>280</v>
      </c>
      <c r="M1184" s="7">
        <v>1</v>
      </c>
      <c r="N1184" s="7" t="s">
        <v>545</v>
      </c>
      <c r="O1184" s="7">
        <v>2005</v>
      </c>
      <c r="P1184" s="7">
        <v>2006</v>
      </c>
      <c r="Q1184" s="70">
        <v>252</v>
      </c>
      <c r="R1184" s="7">
        <v>10</v>
      </c>
      <c r="S1184" s="10">
        <v>1</v>
      </c>
      <c r="T1184" s="67">
        <v>2892</v>
      </c>
      <c r="U1184" s="67">
        <v>1967</v>
      </c>
      <c r="V1184" s="119" t="s">
        <v>95</v>
      </c>
      <c r="W1184" s="7">
        <v>2884</v>
      </c>
      <c r="X1184" s="7">
        <v>1</v>
      </c>
      <c r="Y1184" s="7" t="s">
        <v>606</v>
      </c>
      <c r="Z1184" s="7">
        <v>2010</v>
      </c>
      <c r="AA1184" s="10">
        <v>2011</v>
      </c>
      <c r="AB1184" s="66">
        <v>500</v>
      </c>
      <c r="AC1184" s="10">
        <v>10</v>
      </c>
      <c r="AD1184" s="67">
        <v>1</v>
      </c>
      <c r="AE1184" s="67">
        <v>766</v>
      </c>
      <c r="AF1184" s="67">
        <v>686</v>
      </c>
      <c r="AG1184" s="127">
        <f t="shared" si="18"/>
        <v>0.52754820936639113</v>
      </c>
    </row>
    <row r="1185" spans="1:33" x14ac:dyDescent="0.3">
      <c r="A1185" s="7">
        <v>595</v>
      </c>
      <c r="B1185" s="7">
        <v>1</v>
      </c>
      <c r="C1185" s="7" t="s">
        <v>391</v>
      </c>
      <c r="D1185" s="7">
        <v>2011</v>
      </c>
      <c r="E1185" s="7">
        <v>2012</v>
      </c>
      <c r="F1185" s="7">
        <v>126.17</v>
      </c>
      <c r="G1185" s="7">
        <v>10</v>
      </c>
      <c r="H1185" s="7">
        <v>1</v>
      </c>
      <c r="I1185" s="77">
        <v>559</v>
      </c>
      <c r="J1185" s="77">
        <v>423</v>
      </c>
      <c r="K1185" s="119" t="s">
        <v>95</v>
      </c>
      <c r="L1185" s="7">
        <v>282</v>
      </c>
      <c r="M1185" s="7">
        <v>1</v>
      </c>
      <c r="N1185" s="7" t="s">
        <v>610</v>
      </c>
      <c r="O1185" s="7">
        <v>2005</v>
      </c>
      <c r="P1185" s="7">
        <v>2006</v>
      </c>
      <c r="Q1185" s="70">
        <f>1985-1542.11</f>
        <v>442.8900000000001</v>
      </c>
      <c r="R1185" s="7">
        <v>10</v>
      </c>
      <c r="S1185" s="10">
        <v>1</v>
      </c>
      <c r="T1185" s="67">
        <v>1254</v>
      </c>
      <c r="U1185" s="67">
        <v>597</v>
      </c>
      <c r="V1185" s="119" t="s">
        <v>95</v>
      </c>
      <c r="W1185" s="7">
        <v>466</v>
      </c>
      <c r="X1185" s="7">
        <v>1</v>
      </c>
      <c r="Y1185" s="7" t="s">
        <v>383</v>
      </c>
      <c r="Z1185" s="7">
        <v>1994</v>
      </c>
      <c r="AA1185" s="7">
        <v>1995</v>
      </c>
      <c r="AB1185" s="70">
        <v>338.63</v>
      </c>
      <c r="AC1185" s="7">
        <v>5</v>
      </c>
      <c r="AD1185" s="7">
        <v>1</v>
      </c>
      <c r="AE1185" s="77">
        <v>1736</v>
      </c>
      <c r="AF1185" s="77">
        <v>1555</v>
      </c>
      <c r="AG1185" s="127">
        <f t="shared" si="18"/>
        <v>0.52749924035247642</v>
      </c>
    </row>
    <row r="1186" spans="1:33" x14ac:dyDescent="0.3">
      <c r="A1186" s="7">
        <v>599</v>
      </c>
      <c r="B1186" s="7">
        <v>1</v>
      </c>
      <c r="C1186" s="7" t="s">
        <v>527</v>
      </c>
      <c r="D1186" s="7">
        <v>2000</v>
      </c>
      <c r="E1186" s="7">
        <v>2001</v>
      </c>
      <c r="F1186" s="70">
        <v>415</v>
      </c>
      <c r="G1186" s="7">
        <v>10</v>
      </c>
      <c r="H1186" s="7">
        <v>1</v>
      </c>
      <c r="I1186" s="77">
        <v>783</v>
      </c>
      <c r="J1186" s="77">
        <v>746</v>
      </c>
      <c r="K1186" s="119" t="s">
        <v>95</v>
      </c>
      <c r="L1186" s="7">
        <v>284</v>
      </c>
      <c r="M1186" s="7">
        <v>1</v>
      </c>
      <c r="N1186" s="7" t="s">
        <v>376</v>
      </c>
      <c r="O1186" s="7">
        <v>2005</v>
      </c>
      <c r="P1186" s="7">
        <v>2006</v>
      </c>
      <c r="Q1186" s="70">
        <v>629</v>
      </c>
      <c r="R1186" s="7">
        <v>10</v>
      </c>
      <c r="S1186" s="10">
        <v>1</v>
      </c>
      <c r="T1186" s="67">
        <v>4172</v>
      </c>
      <c r="U1186" s="67">
        <v>3222</v>
      </c>
      <c r="V1186" s="119" t="s">
        <v>95</v>
      </c>
      <c r="W1186" s="7">
        <v>811</v>
      </c>
      <c r="X1186" s="7">
        <v>1</v>
      </c>
      <c r="Y1186" s="7" t="s">
        <v>569</v>
      </c>
      <c r="Z1186" s="7">
        <v>2005</v>
      </c>
      <c r="AA1186" s="7">
        <v>2006</v>
      </c>
      <c r="AB1186" s="70">
        <v>989</v>
      </c>
      <c r="AC1186" s="7">
        <v>10</v>
      </c>
      <c r="AD1186" s="10">
        <v>1</v>
      </c>
      <c r="AE1186" s="67">
        <v>1011</v>
      </c>
      <c r="AF1186" s="67">
        <v>906</v>
      </c>
      <c r="AG1186" s="127">
        <f t="shared" si="18"/>
        <v>0.52738654147104846</v>
      </c>
    </row>
    <row r="1187" spans="1:33" x14ac:dyDescent="0.3">
      <c r="A1187" s="7">
        <v>599</v>
      </c>
      <c r="B1187" s="7">
        <v>1</v>
      </c>
      <c r="C1187" s="7" t="s">
        <v>527</v>
      </c>
      <c r="D1187" s="7">
        <v>2002</v>
      </c>
      <c r="E1187" s="7">
        <v>2003</v>
      </c>
      <c r="F1187" s="70">
        <v>600</v>
      </c>
      <c r="G1187" s="7">
        <v>10</v>
      </c>
      <c r="H1187" s="7">
        <v>0</v>
      </c>
      <c r="I1187" s="77">
        <v>593</v>
      </c>
      <c r="J1187" s="77">
        <v>656</v>
      </c>
      <c r="K1187" s="119" t="s">
        <v>95</v>
      </c>
      <c r="L1187" s="7">
        <v>286</v>
      </c>
      <c r="M1187" s="7">
        <v>1</v>
      </c>
      <c r="N1187" s="7" t="s">
        <v>422</v>
      </c>
      <c r="O1187" s="7">
        <v>2005</v>
      </c>
      <c r="P1187" s="7">
        <v>2006</v>
      </c>
      <c r="Q1187" s="70">
        <v>595</v>
      </c>
      <c r="R1187" s="7">
        <v>10</v>
      </c>
      <c r="S1187" s="10">
        <v>0</v>
      </c>
      <c r="T1187" s="67">
        <v>730</v>
      </c>
      <c r="U1187" s="67">
        <v>753</v>
      </c>
      <c r="V1187" s="119" t="s">
        <v>95</v>
      </c>
      <c r="W1187" s="7">
        <v>191</v>
      </c>
      <c r="X1187" s="7">
        <v>1</v>
      </c>
      <c r="Y1187" s="7" t="s">
        <v>244</v>
      </c>
      <c r="Z1187" s="7">
        <v>2002</v>
      </c>
      <c r="AA1187" s="7">
        <v>2003</v>
      </c>
      <c r="AB1187" s="70">
        <f>837.38-560.29</f>
        <v>277.09000000000003</v>
      </c>
      <c r="AC1187" s="7">
        <v>10</v>
      </c>
      <c r="AD1187" s="7">
        <v>1</v>
      </c>
      <c r="AE1187" s="77">
        <v>13625</v>
      </c>
      <c r="AF1187" s="77">
        <v>12230</v>
      </c>
      <c r="AG1187" s="127">
        <f t="shared" si="18"/>
        <v>0.52697737381550958</v>
      </c>
    </row>
    <row r="1188" spans="1:33" x14ac:dyDescent="0.3">
      <c r="A1188" s="7">
        <v>599</v>
      </c>
      <c r="B1188" s="7">
        <v>1</v>
      </c>
      <c r="C1188" s="7" t="s">
        <v>527</v>
      </c>
      <c r="D1188" s="7">
        <v>2003</v>
      </c>
      <c r="E1188" s="7">
        <v>2004</v>
      </c>
      <c r="F1188" s="70">
        <v>1200</v>
      </c>
      <c r="G1188" s="7">
        <v>10</v>
      </c>
      <c r="H1188" s="7">
        <v>1</v>
      </c>
      <c r="I1188" s="77">
        <v>595</v>
      </c>
      <c r="J1188" s="77">
        <v>212</v>
      </c>
      <c r="K1188" s="119" t="s">
        <v>95</v>
      </c>
      <c r="L1188" s="7">
        <v>286</v>
      </c>
      <c r="M1188" s="7">
        <v>1</v>
      </c>
      <c r="N1188" s="7" t="s">
        <v>422</v>
      </c>
      <c r="O1188" s="7">
        <v>2005</v>
      </c>
      <c r="P1188" s="7">
        <v>2006</v>
      </c>
      <c r="Q1188" s="70">
        <v>595</v>
      </c>
      <c r="R1188" s="7">
        <v>10</v>
      </c>
      <c r="S1188" s="10">
        <v>0</v>
      </c>
      <c r="T1188" s="67">
        <v>411</v>
      </c>
      <c r="U1188" s="67">
        <v>606</v>
      </c>
      <c r="V1188" s="119" t="s">
        <v>95</v>
      </c>
      <c r="W1188" s="7">
        <v>278</v>
      </c>
      <c r="X1188" s="7">
        <v>1</v>
      </c>
      <c r="Y1188" s="7" t="s">
        <v>517</v>
      </c>
      <c r="Z1188" s="7">
        <v>2006</v>
      </c>
      <c r="AA1188" s="10">
        <v>2007</v>
      </c>
      <c r="AB1188" s="70">
        <v>550</v>
      </c>
      <c r="AC1188" s="134">
        <v>10</v>
      </c>
      <c r="AD1188" s="7">
        <v>1</v>
      </c>
      <c r="AE1188" s="67">
        <v>3276</v>
      </c>
      <c r="AF1188" s="67">
        <v>2941</v>
      </c>
      <c r="AG1188" s="127">
        <f t="shared" si="18"/>
        <v>0.5269422551069648</v>
      </c>
    </row>
    <row r="1189" spans="1:33" x14ac:dyDescent="0.3">
      <c r="A1189" s="7">
        <v>599</v>
      </c>
      <c r="B1189" s="7">
        <v>1</v>
      </c>
      <c r="C1189" s="7" t="s">
        <v>527</v>
      </c>
      <c r="D1189" s="7">
        <v>2012</v>
      </c>
      <c r="E1189" s="7">
        <v>2014</v>
      </c>
      <c r="F1189" s="70">
        <v>1200</v>
      </c>
      <c r="G1189" s="7">
        <v>10</v>
      </c>
      <c r="H1189" s="7">
        <v>1</v>
      </c>
      <c r="I1189" s="67">
        <v>970</v>
      </c>
      <c r="J1189" s="67">
        <v>429</v>
      </c>
      <c r="K1189" s="119" t="s">
        <v>95</v>
      </c>
      <c r="L1189" s="7">
        <v>297</v>
      </c>
      <c r="M1189" s="7">
        <v>1</v>
      </c>
      <c r="N1189" s="7" t="s">
        <v>275</v>
      </c>
      <c r="O1189" s="7">
        <v>2005</v>
      </c>
      <c r="P1189" s="7">
        <v>2006</v>
      </c>
      <c r="Q1189" s="70">
        <f>1388-837.86</f>
        <v>550.14</v>
      </c>
      <c r="R1189" s="7">
        <v>10</v>
      </c>
      <c r="S1189" s="10">
        <v>1</v>
      </c>
      <c r="T1189" s="67">
        <v>359</v>
      </c>
      <c r="U1189" s="67">
        <v>205</v>
      </c>
      <c r="V1189" s="119" t="s">
        <v>95</v>
      </c>
      <c r="W1189" s="7">
        <v>719</v>
      </c>
      <c r="X1189" s="7">
        <v>1</v>
      </c>
      <c r="Y1189" s="7" t="s">
        <v>231</v>
      </c>
      <c r="Z1189" s="7">
        <v>1998</v>
      </c>
      <c r="AA1189" s="7">
        <v>1999</v>
      </c>
      <c r="AB1189" s="70">
        <v>698</v>
      </c>
      <c r="AC1189" s="7">
        <v>10</v>
      </c>
      <c r="AD1189" s="7">
        <v>1</v>
      </c>
      <c r="AE1189" s="77">
        <v>5726</v>
      </c>
      <c r="AF1189" s="77">
        <v>5149</v>
      </c>
      <c r="AG1189" s="127">
        <f t="shared" si="18"/>
        <v>0.52652873563218394</v>
      </c>
    </row>
    <row r="1190" spans="1:33" x14ac:dyDescent="0.3">
      <c r="A1190" s="7">
        <v>600</v>
      </c>
      <c r="B1190" s="7">
        <v>1</v>
      </c>
      <c r="C1190" s="7" t="s">
        <v>636</v>
      </c>
      <c r="D1190" s="7">
        <v>2004</v>
      </c>
      <c r="E1190" s="7">
        <v>2006</v>
      </c>
      <c r="F1190" s="70">
        <v>900</v>
      </c>
      <c r="G1190" s="7">
        <v>10</v>
      </c>
      <c r="H1190" s="7">
        <v>1</v>
      </c>
      <c r="I1190" s="77">
        <v>281</v>
      </c>
      <c r="J1190" s="77">
        <v>256</v>
      </c>
      <c r="K1190" s="119" t="s">
        <v>95</v>
      </c>
      <c r="L1190" s="7">
        <v>309</v>
      </c>
      <c r="M1190" s="7">
        <v>1</v>
      </c>
      <c r="N1190" s="7" t="s">
        <v>378</v>
      </c>
      <c r="O1190" s="7">
        <v>2005</v>
      </c>
      <c r="P1190" s="7">
        <v>2006</v>
      </c>
      <c r="Q1190" s="70">
        <v>400</v>
      </c>
      <c r="R1190" s="7">
        <v>7</v>
      </c>
      <c r="S1190" s="10">
        <v>0</v>
      </c>
      <c r="T1190" s="67">
        <v>1673</v>
      </c>
      <c r="U1190" s="67">
        <v>2193</v>
      </c>
      <c r="V1190" s="119" t="s">
        <v>95</v>
      </c>
      <c r="W1190" s="7">
        <v>166</v>
      </c>
      <c r="X1190" s="7">
        <v>1</v>
      </c>
      <c r="Y1190" s="7" t="s">
        <v>541</v>
      </c>
      <c r="Z1190" s="7">
        <v>2010</v>
      </c>
      <c r="AA1190" s="68">
        <v>2011</v>
      </c>
      <c r="AB1190" s="66">
        <v>650</v>
      </c>
      <c r="AC1190" s="68">
        <v>5</v>
      </c>
      <c r="AD1190" s="67">
        <v>1</v>
      </c>
      <c r="AE1190" s="67">
        <v>1446</v>
      </c>
      <c r="AF1190" s="67">
        <v>1301</v>
      </c>
      <c r="AG1190" s="127">
        <f t="shared" si="18"/>
        <v>0.52639242810338549</v>
      </c>
    </row>
    <row r="1191" spans="1:33" x14ac:dyDescent="0.3">
      <c r="A1191" s="7">
        <v>600</v>
      </c>
      <c r="B1191" s="7">
        <v>1</v>
      </c>
      <c r="C1191" s="7" t="s">
        <v>636</v>
      </c>
      <c r="D1191" s="7">
        <v>2013</v>
      </c>
      <c r="E1191" s="7">
        <v>2014</v>
      </c>
      <c r="F1191" s="7">
        <v>118.16999999999996</v>
      </c>
      <c r="G1191" s="7">
        <v>10</v>
      </c>
      <c r="H1191" s="7">
        <v>1</v>
      </c>
      <c r="I1191" s="77">
        <v>81</v>
      </c>
      <c r="J1191" s="77">
        <v>42</v>
      </c>
      <c r="K1191" s="119" t="s">
        <v>95</v>
      </c>
      <c r="L1191" s="7">
        <v>323</v>
      </c>
      <c r="M1191" s="7">
        <v>1</v>
      </c>
      <c r="N1191" s="7" t="s">
        <v>550</v>
      </c>
      <c r="O1191" s="7">
        <v>2005</v>
      </c>
      <c r="P1191" s="7">
        <v>2006</v>
      </c>
      <c r="Q1191" s="70">
        <v>1400</v>
      </c>
      <c r="R1191" s="7">
        <v>5</v>
      </c>
      <c r="S1191" s="10">
        <v>1</v>
      </c>
      <c r="T1191" s="67">
        <v>50</v>
      </c>
      <c r="U1191" s="67">
        <v>14</v>
      </c>
      <c r="V1191" s="119" t="s">
        <v>95</v>
      </c>
      <c r="W1191" s="7">
        <v>2365</v>
      </c>
      <c r="X1191" s="7">
        <v>1</v>
      </c>
      <c r="Y1191" s="7" t="s">
        <v>4</v>
      </c>
      <c r="Z1191" s="7">
        <v>2002</v>
      </c>
      <c r="AA1191" s="7">
        <v>2003</v>
      </c>
      <c r="AB1191" s="70">
        <v>300</v>
      </c>
      <c r="AC1191" s="7">
        <v>10</v>
      </c>
      <c r="AD1191" s="7">
        <v>1</v>
      </c>
      <c r="AE1191" s="77">
        <v>1421</v>
      </c>
      <c r="AF1191" s="77">
        <v>1279</v>
      </c>
      <c r="AG1191" s="127">
        <f t="shared" si="18"/>
        <v>0.52629629629629626</v>
      </c>
    </row>
    <row r="1192" spans="1:33" x14ac:dyDescent="0.3">
      <c r="A1192" s="7">
        <v>601</v>
      </c>
      <c r="B1192" s="7">
        <v>1</v>
      </c>
      <c r="C1192" s="7" t="s">
        <v>293</v>
      </c>
      <c r="D1192" s="7">
        <v>1992</v>
      </c>
      <c r="E1192" s="7">
        <v>1993</v>
      </c>
      <c r="F1192" s="70">
        <v>490.8</v>
      </c>
      <c r="G1192" s="7">
        <v>5</v>
      </c>
      <c r="H1192" s="7">
        <v>0</v>
      </c>
      <c r="I1192" s="77" t="s">
        <v>763</v>
      </c>
      <c r="J1192" s="77" t="s">
        <v>763</v>
      </c>
      <c r="K1192" s="119" t="s">
        <v>95</v>
      </c>
      <c r="L1192" s="7">
        <v>391</v>
      </c>
      <c r="M1192" s="7">
        <v>1</v>
      </c>
      <c r="N1192" s="7" t="s">
        <v>325</v>
      </c>
      <c r="O1192" s="7">
        <v>2005</v>
      </c>
      <c r="P1192" s="7">
        <v>2006</v>
      </c>
      <c r="Q1192" s="70">
        <v>350</v>
      </c>
      <c r="R1192" s="7">
        <v>10</v>
      </c>
      <c r="S1192" s="10">
        <v>1</v>
      </c>
      <c r="T1192" s="67">
        <v>367</v>
      </c>
      <c r="U1192" s="67">
        <v>190</v>
      </c>
      <c r="V1192" s="119" t="s">
        <v>95</v>
      </c>
      <c r="W1192" s="7">
        <v>207</v>
      </c>
      <c r="X1192" s="7">
        <v>1</v>
      </c>
      <c r="Y1192" s="7" t="s">
        <v>542</v>
      </c>
      <c r="Z1192" s="68">
        <v>2009</v>
      </c>
      <c r="AA1192" s="68">
        <v>2010</v>
      </c>
      <c r="AB1192" s="66">
        <v>200</v>
      </c>
      <c r="AC1192" s="68">
        <v>6</v>
      </c>
      <c r="AD1192" s="67">
        <v>1</v>
      </c>
      <c r="AE1192" s="67">
        <v>174</v>
      </c>
      <c r="AF1192" s="67">
        <v>157</v>
      </c>
      <c r="AG1192" s="127">
        <f t="shared" si="18"/>
        <v>0.52567975830815705</v>
      </c>
    </row>
    <row r="1193" spans="1:33" x14ac:dyDescent="0.3">
      <c r="A1193" s="7">
        <v>601</v>
      </c>
      <c r="B1193" s="7">
        <v>1</v>
      </c>
      <c r="C1193" s="7" t="s">
        <v>310</v>
      </c>
      <c r="D1193" s="7">
        <v>1993</v>
      </c>
      <c r="E1193" s="7">
        <v>1993</v>
      </c>
      <c r="F1193" s="70">
        <v>303.57</v>
      </c>
      <c r="G1193" s="7">
        <v>4</v>
      </c>
      <c r="H1193" s="7">
        <v>1</v>
      </c>
      <c r="I1193" s="77" t="s">
        <v>763</v>
      </c>
      <c r="J1193" s="77" t="s">
        <v>763</v>
      </c>
      <c r="K1193" s="119" t="s">
        <v>95</v>
      </c>
      <c r="L1193" s="7">
        <v>392</v>
      </c>
      <c r="M1193" s="7">
        <v>1</v>
      </c>
      <c r="N1193" s="7" t="s">
        <v>518</v>
      </c>
      <c r="O1193" s="7">
        <v>2005</v>
      </c>
      <c r="P1193" s="7">
        <v>2006</v>
      </c>
      <c r="Q1193" s="70">
        <v>350</v>
      </c>
      <c r="R1193" s="7">
        <v>10</v>
      </c>
      <c r="S1193" s="10">
        <v>1</v>
      </c>
      <c r="T1193" s="67">
        <v>358</v>
      </c>
      <c r="U1193" s="67">
        <v>332</v>
      </c>
      <c r="V1193" s="119" t="s">
        <v>95</v>
      </c>
      <c r="W1193" s="7">
        <v>423</v>
      </c>
      <c r="X1193" s="7">
        <v>1</v>
      </c>
      <c r="Y1193" s="7" t="s">
        <v>284</v>
      </c>
      <c r="Z1193" s="7">
        <v>2003</v>
      </c>
      <c r="AA1193" s="7">
        <v>2004</v>
      </c>
      <c r="AB1193" s="70">
        <v>680</v>
      </c>
      <c r="AC1193" s="7">
        <v>10</v>
      </c>
      <c r="AD1193" s="7">
        <v>1</v>
      </c>
      <c r="AE1193" s="77">
        <v>2533</v>
      </c>
      <c r="AF1193" s="77">
        <v>2291</v>
      </c>
      <c r="AG1193" s="127">
        <f t="shared" si="18"/>
        <v>0.5250829187396352</v>
      </c>
    </row>
    <row r="1194" spans="1:33" x14ac:dyDescent="0.3">
      <c r="A1194" s="7">
        <v>601</v>
      </c>
      <c r="B1194" s="7">
        <v>1</v>
      </c>
      <c r="C1194" s="7" t="s">
        <v>293</v>
      </c>
      <c r="D1194" s="7">
        <v>2001</v>
      </c>
      <c r="E1194" s="7">
        <v>2002</v>
      </c>
      <c r="F1194" s="70">
        <v>126</v>
      </c>
      <c r="G1194" s="7">
        <v>10</v>
      </c>
      <c r="H1194" s="7">
        <v>1</v>
      </c>
      <c r="I1194" s="77">
        <v>289</v>
      </c>
      <c r="J1194" s="77">
        <v>151</v>
      </c>
      <c r="K1194" s="119" t="s">
        <v>95</v>
      </c>
      <c r="L1194" s="7">
        <v>409</v>
      </c>
      <c r="M1194" s="7">
        <v>1</v>
      </c>
      <c r="N1194" s="7" t="s">
        <v>492</v>
      </c>
      <c r="O1194" s="7">
        <v>2005</v>
      </c>
      <c r="P1194" s="7">
        <v>2006</v>
      </c>
      <c r="Q1194" s="70">
        <v>708.12</v>
      </c>
      <c r="R1194" s="7">
        <v>10</v>
      </c>
      <c r="S1194" s="10">
        <v>1</v>
      </c>
      <c r="T1194" s="67">
        <v>426</v>
      </c>
      <c r="U1194" s="67">
        <v>125</v>
      </c>
      <c r="V1194" s="119" t="s">
        <v>95</v>
      </c>
      <c r="W1194" s="7">
        <v>414</v>
      </c>
      <c r="X1194" s="7">
        <v>1</v>
      </c>
      <c r="Y1194" s="7" t="s">
        <v>453</v>
      </c>
      <c r="Z1194" s="7">
        <v>2010</v>
      </c>
      <c r="AA1194" s="68">
        <v>2011</v>
      </c>
      <c r="AB1194" s="66">
        <v>573.70000000000005</v>
      </c>
      <c r="AC1194" s="68">
        <v>10</v>
      </c>
      <c r="AD1194" s="67">
        <v>1</v>
      </c>
      <c r="AE1194" s="67">
        <v>623</v>
      </c>
      <c r="AF1194" s="67">
        <v>564</v>
      </c>
      <c r="AG1194" s="127">
        <f t="shared" si="18"/>
        <v>0.52485256950294856</v>
      </c>
    </row>
    <row r="1195" spans="1:33" x14ac:dyDescent="0.3">
      <c r="A1195" s="7">
        <v>601</v>
      </c>
      <c r="B1195" s="7">
        <v>1</v>
      </c>
      <c r="C1195" s="7" t="s">
        <v>293</v>
      </c>
      <c r="D1195" s="7">
        <v>2005</v>
      </c>
      <c r="E1195" s="7">
        <v>2006</v>
      </c>
      <c r="F1195" s="70">
        <v>700</v>
      </c>
      <c r="G1195" s="7">
        <v>10</v>
      </c>
      <c r="H1195" s="10">
        <v>1</v>
      </c>
      <c r="I1195" s="67">
        <v>435</v>
      </c>
      <c r="J1195" s="67">
        <v>180</v>
      </c>
      <c r="K1195" s="119" t="s">
        <v>95</v>
      </c>
      <c r="L1195" s="7">
        <v>415</v>
      </c>
      <c r="M1195" s="7">
        <v>1</v>
      </c>
      <c r="N1195" s="7" t="s">
        <v>326</v>
      </c>
      <c r="O1195" s="7">
        <v>2005</v>
      </c>
      <c r="P1195" s="7">
        <v>2006</v>
      </c>
      <c r="Q1195" s="70">
        <v>1000</v>
      </c>
      <c r="R1195" s="7">
        <v>10</v>
      </c>
      <c r="S1195" s="10">
        <v>1</v>
      </c>
      <c r="T1195" s="67">
        <v>134</v>
      </c>
      <c r="U1195" s="67">
        <v>39</v>
      </c>
      <c r="V1195" s="119" t="s">
        <v>95</v>
      </c>
      <c r="W1195" s="7">
        <v>347</v>
      </c>
      <c r="X1195" s="7">
        <v>1</v>
      </c>
      <c r="Y1195" s="7" t="s">
        <v>552</v>
      </c>
      <c r="Z1195" s="7">
        <v>2001</v>
      </c>
      <c r="AA1195" s="7">
        <v>2002</v>
      </c>
      <c r="AB1195" s="70">
        <v>495</v>
      </c>
      <c r="AC1195" s="7">
        <v>10</v>
      </c>
      <c r="AD1195" s="7">
        <v>1</v>
      </c>
      <c r="AE1195" s="77">
        <v>4074</v>
      </c>
      <c r="AF1195" s="77">
        <v>3694</v>
      </c>
      <c r="AG1195" s="127">
        <f t="shared" si="18"/>
        <v>0.52445932028836251</v>
      </c>
    </row>
    <row r="1196" spans="1:33" x14ac:dyDescent="0.3">
      <c r="A1196" s="7">
        <v>601</v>
      </c>
      <c r="B1196" s="7">
        <v>1</v>
      </c>
      <c r="C1196" s="7" t="s">
        <v>293</v>
      </c>
      <c r="D1196" s="7">
        <v>2012</v>
      </c>
      <c r="E1196" s="7">
        <v>2013</v>
      </c>
      <c r="F1196" s="70">
        <v>600</v>
      </c>
      <c r="G1196" s="7">
        <v>10</v>
      </c>
      <c r="H1196" s="7">
        <v>0</v>
      </c>
      <c r="I1196" s="67">
        <v>719</v>
      </c>
      <c r="J1196" s="67">
        <v>931</v>
      </c>
      <c r="K1196" s="119" t="s">
        <v>95</v>
      </c>
      <c r="L1196" s="7">
        <v>417</v>
      </c>
      <c r="M1196" s="7">
        <v>1</v>
      </c>
      <c r="N1196" s="7" t="s">
        <v>226</v>
      </c>
      <c r="O1196" s="7">
        <v>2005</v>
      </c>
      <c r="P1196" s="7">
        <v>2006</v>
      </c>
      <c r="Q1196" s="70">
        <f>425-425.47</f>
        <v>-0.47000000000002728</v>
      </c>
      <c r="R1196" s="7">
        <v>5</v>
      </c>
      <c r="S1196" s="10">
        <v>1</v>
      </c>
      <c r="T1196" s="67">
        <v>506</v>
      </c>
      <c r="U1196" s="67">
        <v>207</v>
      </c>
      <c r="V1196" s="119" t="s">
        <v>95</v>
      </c>
      <c r="W1196" s="7">
        <v>270</v>
      </c>
      <c r="X1196" s="7">
        <v>1</v>
      </c>
      <c r="Y1196" s="7" t="s">
        <v>419</v>
      </c>
      <c r="Z1196" s="7">
        <v>2001</v>
      </c>
      <c r="AA1196" s="7">
        <v>2002</v>
      </c>
      <c r="AB1196" s="70">
        <v>225</v>
      </c>
      <c r="AC1196" s="7">
        <v>10</v>
      </c>
      <c r="AD1196" s="7">
        <v>1</v>
      </c>
      <c r="AE1196" s="77">
        <v>6478</v>
      </c>
      <c r="AF1196" s="77">
        <v>5879</v>
      </c>
      <c r="AG1196" s="127">
        <f t="shared" si="18"/>
        <v>0.52423727441935741</v>
      </c>
    </row>
    <row r="1197" spans="1:33" x14ac:dyDescent="0.3">
      <c r="A1197" s="7">
        <v>601</v>
      </c>
      <c r="B1197" s="7">
        <v>1</v>
      </c>
      <c r="C1197" s="7" t="s">
        <v>293</v>
      </c>
      <c r="D1197" s="7">
        <v>2013</v>
      </c>
      <c r="E1197" s="7">
        <v>2014</v>
      </c>
      <c r="F1197" s="7">
        <v>466.55999999999995</v>
      </c>
      <c r="G1197" s="7">
        <v>10</v>
      </c>
      <c r="H1197" s="7">
        <v>1</v>
      </c>
      <c r="I1197" s="77">
        <v>630</v>
      </c>
      <c r="J1197" s="77">
        <v>260</v>
      </c>
      <c r="K1197" s="119" t="s">
        <v>95</v>
      </c>
      <c r="L1197" s="7">
        <v>418</v>
      </c>
      <c r="M1197" s="7">
        <v>1</v>
      </c>
      <c r="N1197" s="7" t="s">
        <v>493</v>
      </c>
      <c r="O1197" s="7">
        <v>2005</v>
      </c>
      <c r="P1197" s="7">
        <v>2006</v>
      </c>
      <c r="Q1197" s="70">
        <v>209.44</v>
      </c>
      <c r="R1197" s="7">
        <v>8</v>
      </c>
      <c r="S1197" s="10">
        <v>1</v>
      </c>
      <c r="T1197" s="67">
        <v>85</v>
      </c>
      <c r="U1197" s="67">
        <v>51</v>
      </c>
      <c r="V1197" s="119" t="s">
        <v>95</v>
      </c>
      <c r="W1197" s="7">
        <v>281</v>
      </c>
      <c r="X1197" s="7">
        <v>1</v>
      </c>
      <c r="Y1197" s="7" t="s">
        <v>546</v>
      </c>
      <c r="Z1197" s="7">
        <v>2008</v>
      </c>
      <c r="AA1197" s="7">
        <v>2009</v>
      </c>
      <c r="AB1197" s="70">
        <v>119.46</v>
      </c>
      <c r="AC1197" s="7">
        <v>7</v>
      </c>
      <c r="AD1197" s="7">
        <v>1</v>
      </c>
      <c r="AE1197" s="67">
        <v>28552</v>
      </c>
      <c r="AF1197" s="67">
        <v>25913</v>
      </c>
      <c r="AG1197" s="127">
        <f t="shared" si="18"/>
        <v>0.52422656752042596</v>
      </c>
    </row>
    <row r="1198" spans="1:33" x14ac:dyDescent="0.3">
      <c r="A1198" s="7">
        <v>611</v>
      </c>
      <c r="B1198" s="7">
        <v>1</v>
      </c>
      <c r="C1198" s="7" t="s">
        <v>332</v>
      </c>
      <c r="D1198" s="7">
        <v>1993</v>
      </c>
      <c r="E1198" s="7">
        <v>1994</v>
      </c>
      <c r="F1198" s="70">
        <v>291.14999999999998</v>
      </c>
      <c r="G1198" s="7">
        <v>5</v>
      </c>
      <c r="H1198" s="7">
        <v>1</v>
      </c>
      <c r="I1198" s="77" t="s">
        <v>763</v>
      </c>
      <c r="J1198" s="77" t="s">
        <v>763</v>
      </c>
      <c r="K1198" s="119" t="s">
        <v>95</v>
      </c>
      <c r="L1198" s="7">
        <v>463</v>
      </c>
      <c r="M1198" s="7">
        <v>1</v>
      </c>
      <c r="N1198" s="7" t="s">
        <v>382</v>
      </c>
      <c r="O1198" s="7">
        <v>2005</v>
      </c>
      <c r="P1198" s="7">
        <v>2006</v>
      </c>
      <c r="Q1198" s="70">
        <f>450-225.18</f>
        <v>224.82</v>
      </c>
      <c r="R1198" s="7">
        <v>6</v>
      </c>
      <c r="S1198" s="10">
        <v>1</v>
      </c>
      <c r="T1198" s="67">
        <v>597</v>
      </c>
      <c r="U1198" s="67">
        <v>236</v>
      </c>
      <c r="V1198" s="119" t="s">
        <v>95</v>
      </c>
      <c r="W1198" s="7">
        <v>738</v>
      </c>
      <c r="X1198" s="7">
        <v>1</v>
      </c>
      <c r="Y1198" s="7" t="s">
        <v>507</v>
      </c>
      <c r="Z1198" s="7">
        <v>1999</v>
      </c>
      <c r="AA1198" s="7">
        <v>2000</v>
      </c>
      <c r="AB1198" s="70">
        <v>240</v>
      </c>
      <c r="AC1198" s="7">
        <v>5</v>
      </c>
      <c r="AD1198" s="7">
        <v>1</v>
      </c>
      <c r="AE1198" s="77">
        <v>369</v>
      </c>
      <c r="AF1198" s="77">
        <v>335</v>
      </c>
      <c r="AG1198" s="127">
        <f t="shared" si="18"/>
        <v>0.52414772727272729</v>
      </c>
    </row>
    <row r="1199" spans="1:33" x14ac:dyDescent="0.3">
      <c r="A1199" s="7">
        <v>611</v>
      </c>
      <c r="B1199" s="7">
        <v>1</v>
      </c>
      <c r="C1199" s="7" t="s">
        <v>332</v>
      </c>
      <c r="D1199" s="7">
        <v>1997</v>
      </c>
      <c r="E1199" s="7">
        <v>1999</v>
      </c>
      <c r="F1199" s="70">
        <v>291.14999999999998</v>
      </c>
      <c r="G1199" s="7">
        <v>5</v>
      </c>
      <c r="H1199" s="7">
        <v>1</v>
      </c>
      <c r="I1199" s="77">
        <v>49</v>
      </c>
      <c r="J1199" s="77">
        <v>26</v>
      </c>
      <c r="K1199" s="119" t="s">
        <v>95</v>
      </c>
      <c r="L1199" s="7">
        <v>466</v>
      </c>
      <c r="M1199" s="7">
        <v>1</v>
      </c>
      <c r="N1199" s="7" t="s">
        <v>646</v>
      </c>
      <c r="O1199" s="7">
        <v>2005</v>
      </c>
      <c r="P1199" s="7">
        <v>2006</v>
      </c>
      <c r="Q1199" s="70">
        <v>357</v>
      </c>
      <c r="R1199" s="7">
        <v>10</v>
      </c>
      <c r="S1199" s="10">
        <v>0</v>
      </c>
      <c r="T1199" s="67">
        <v>866</v>
      </c>
      <c r="U1199" s="67">
        <v>1914</v>
      </c>
      <c r="V1199" s="119" t="s">
        <v>95</v>
      </c>
      <c r="W1199" s="7">
        <v>487</v>
      </c>
      <c r="X1199" s="7">
        <v>1</v>
      </c>
      <c r="Y1199" s="7" t="s">
        <v>289</v>
      </c>
      <c r="Z1199" s="68">
        <v>2011</v>
      </c>
      <c r="AA1199" s="73">
        <v>2012</v>
      </c>
      <c r="AB1199" s="66">
        <v>450</v>
      </c>
      <c r="AC1199" s="7">
        <v>6</v>
      </c>
      <c r="AD1199" s="7">
        <v>1</v>
      </c>
      <c r="AE1199" s="67">
        <v>316</v>
      </c>
      <c r="AF1199" s="67">
        <v>287</v>
      </c>
      <c r="AG1199" s="127">
        <f t="shared" si="18"/>
        <v>0.52404643449419563</v>
      </c>
    </row>
    <row r="1200" spans="1:33" x14ac:dyDescent="0.3">
      <c r="A1200" s="7">
        <v>611</v>
      </c>
      <c r="B1200" s="7">
        <v>1</v>
      </c>
      <c r="C1200" s="7" t="s">
        <v>332</v>
      </c>
      <c r="D1200" s="7">
        <v>2002</v>
      </c>
      <c r="E1200" s="7">
        <v>2003</v>
      </c>
      <c r="F1200" s="70">
        <v>415</v>
      </c>
      <c r="G1200" s="7">
        <v>7</v>
      </c>
      <c r="H1200" s="7">
        <v>1</v>
      </c>
      <c r="I1200" s="77">
        <v>252</v>
      </c>
      <c r="J1200" s="77">
        <v>120</v>
      </c>
      <c r="K1200" s="119" t="s">
        <v>95</v>
      </c>
      <c r="L1200" s="7">
        <v>466</v>
      </c>
      <c r="M1200" s="7">
        <v>1</v>
      </c>
      <c r="N1200" s="7" t="s">
        <v>646</v>
      </c>
      <c r="O1200" s="7">
        <v>2005</v>
      </c>
      <c r="P1200" s="7">
        <v>2007</v>
      </c>
      <c r="Q1200" s="70">
        <v>127.18</v>
      </c>
      <c r="R1200" s="7">
        <v>10</v>
      </c>
      <c r="S1200" s="10">
        <v>0</v>
      </c>
      <c r="T1200" s="67">
        <v>1326</v>
      </c>
      <c r="U1200" s="67">
        <v>1465</v>
      </c>
      <c r="V1200" s="119" t="s">
        <v>95</v>
      </c>
      <c r="W1200" s="7">
        <v>194</v>
      </c>
      <c r="X1200" s="7">
        <v>1</v>
      </c>
      <c r="Y1200" s="7" t="s">
        <v>319</v>
      </c>
      <c r="Z1200" s="7">
        <v>2000</v>
      </c>
      <c r="AA1200" s="7">
        <v>2001</v>
      </c>
      <c r="AB1200" s="70">
        <v>462</v>
      </c>
      <c r="AC1200" s="7">
        <v>7</v>
      </c>
      <c r="AD1200" s="7">
        <v>1</v>
      </c>
      <c r="AE1200" s="77">
        <v>8961</v>
      </c>
      <c r="AF1200" s="77">
        <v>8146</v>
      </c>
      <c r="AG1200" s="127">
        <f t="shared" si="18"/>
        <v>0.52382065821008938</v>
      </c>
    </row>
    <row r="1201" spans="1:33" x14ac:dyDescent="0.3">
      <c r="A1201" s="7">
        <v>611</v>
      </c>
      <c r="B1201" s="7">
        <v>1</v>
      </c>
      <c r="C1201" s="7" t="s">
        <v>332</v>
      </c>
      <c r="D1201" s="7">
        <v>2005</v>
      </c>
      <c r="E1201" s="7">
        <v>2006</v>
      </c>
      <c r="F1201" s="70">
        <v>446.62</v>
      </c>
      <c r="G1201" s="7">
        <v>10</v>
      </c>
      <c r="H1201" s="10">
        <v>1</v>
      </c>
      <c r="I1201" s="67">
        <v>158</v>
      </c>
      <c r="J1201" s="67">
        <v>27</v>
      </c>
      <c r="K1201" s="119" t="s">
        <v>95</v>
      </c>
      <c r="L1201" s="7">
        <v>477</v>
      </c>
      <c r="M1201" s="7">
        <v>1</v>
      </c>
      <c r="N1201" s="7" t="s">
        <v>424</v>
      </c>
      <c r="O1201" s="7">
        <v>2005</v>
      </c>
      <c r="P1201" s="7">
        <v>2006</v>
      </c>
      <c r="Q1201" s="70">
        <v>325</v>
      </c>
      <c r="R1201" s="7">
        <v>6</v>
      </c>
      <c r="S1201" s="10">
        <v>1</v>
      </c>
      <c r="T1201" s="67">
        <v>2164</v>
      </c>
      <c r="U1201" s="67">
        <v>1718</v>
      </c>
      <c r="V1201" s="119" t="s">
        <v>95</v>
      </c>
      <c r="W1201" s="7">
        <v>2536</v>
      </c>
      <c r="X1201" s="7">
        <v>1</v>
      </c>
      <c r="Y1201" s="7" t="s">
        <v>407</v>
      </c>
      <c r="Z1201" s="7">
        <v>1994</v>
      </c>
      <c r="AA1201" s="7">
        <v>1995</v>
      </c>
      <c r="AB1201" s="70">
        <v>500</v>
      </c>
      <c r="AC1201" s="7">
        <v>5</v>
      </c>
      <c r="AD1201" s="7">
        <v>1</v>
      </c>
      <c r="AE1201" s="77">
        <v>484</v>
      </c>
      <c r="AF1201" s="77">
        <v>440</v>
      </c>
      <c r="AG1201" s="127">
        <f t="shared" si="18"/>
        <v>0.52380952380952384</v>
      </c>
    </row>
    <row r="1202" spans="1:33" x14ac:dyDescent="0.3">
      <c r="A1202" s="7">
        <v>611</v>
      </c>
      <c r="B1202" s="7">
        <v>1</v>
      </c>
      <c r="C1202" s="7" t="s">
        <v>332</v>
      </c>
      <c r="D1202" s="7">
        <v>2005</v>
      </c>
      <c r="E1202" s="7">
        <v>2006</v>
      </c>
      <c r="F1202" s="70">
        <v>250</v>
      </c>
      <c r="G1202" s="7">
        <v>5</v>
      </c>
      <c r="H1202" s="10">
        <v>1</v>
      </c>
      <c r="I1202" s="67">
        <v>153</v>
      </c>
      <c r="J1202" s="67">
        <v>31</v>
      </c>
      <c r="K1202" s="119" t="s">
        <v>95</v>
      </c>
      <c r="L1202" s="7">
        <v>480</v>
      </c>
      <c r="M1202" s="7">
        <v>1</v>
      </c>
      <c r="N1202" s="7" t="s">
        <v>521</v>
      </c>
      <c r="O1202" s="7">
        <v>2005</v>
      </c>
      <c r="P1202" s="7">
        <v>2006</v>
      </c>
      <c r="Q1202" s="70">
        <v>450</v>
      </c>
      <c r="R1202" s="7">
        <v>10</v>
      </c>
      <c r="S1202" s="10">
        <v>0</v>
      </c>
      <c r="T1202" s="67">
        <v>369</v>
      </c>
      <c r="U1202" s="67">
        <v>410</v>
      </c>
      <c r="V1202" s="119" t="s">
        <v>95</v>
      </c>
      <c r="W1202" s="7">
        <v>2396</v>
      </c>
      <c r="X1202" s="7">
        <v>1</v>
      </c>
      <c r="Y1202" s="7" t="s">
        <v>5</v>
      </c>
      <c r="Z1202" s="7">
        <v>2008</v>
      </c>
      <c r="AA1202" s="7">
        <v>2009</v>
      </c>
      <c r="AB1202" s="70">
        <v>425</v>
      </c>
      <c r="AC1202" s="7">
        <v>7</v>
      </c>
      <c r="AD1202" s="7">
        <v>1</v>
      </c>
      <c r="AE1202" s="67">
        <v>1136</v>
      </c>
      <c r="AF1202" s="67">
        <v>1033</v>
      </c>
      <c r="AG1202" s="127">
        <f t="shared" si="18"/>
        <v>0.52374366067312128</v>
      </c>
    </row>
    <row r="1203" spans="1:33" x14ac:dyDescent="0.3">
      <c r="A1203" s="7">
        <v>611</v>
      </c>
      <c r="B1203" s="7">
        <v>1</v>
      </c>
      <c r="C1203" s="7" t="s">
        <v>332</v>
      </c>
      <c r="D1203" s="68">
        <v>2009</v>
      </c>
      <c r="E1203" s="68">
        <v>2010</v>
      </c>
      <c r="F1203" s="66">
        <v>415.46</v>
      </c>
      <c r="G1203" s="68">
        <v>10</v>
      </c>
      <c r="H1203" s="67">
        <v>1</v>
      </c>
      <c r="I1203" s="67">
        <v>70</v>
      </c>
      <c r="J1203" s="67">
        <v>7</v>
      </c>
      <c r="K1203" s="119" t="s">
        <v>95</v>
      </c>
      <c r="L1203" s="7">
        <v>485</v>
      </c>
      <c r="M1203" s="7">
        <v>1</v>
      </c>
      <c r="N1203" s="7" t="s">
        <v>494</v>
      </c>
      <c r="O1203" s="7">
        <v>2005</v>
      </c>
      <c r="P1203" s="7">
        <v>2006</v>
      </c>
      <c r="Q1203" s="70">
        <v>600</v>
      </c>
      <c r="R1203" s="7">
        <v>10</v>
      </c>
      <c r="S1203" s="10">
        <v>0</v>
      </c>
      <c r="T1203" s="67">
        <v>396</v>
      </c>
      <c r="U1203" s="67">
        <v>566</v>
      </c>
      <c r="V1203" s="119" t="s">
        <v>95</v>
      </c>
      <c r="W1203" s="7">
        <v>118</v>
      </c>
      <c r="X1203" s="7">
        <v>1</v>
      </c>
      <c r="Y1203" s="7" t="s">
        <v>413</v>
      </c>
      <c r="Z1203" s="7">
        <v>1996</v>
      </c>
      <c r="AA1203" s="7">
        <v>1997</v>
      </c>
      <c r="AB1203" s="70">
        <v>315</v>
      </c>
      <c r="AC1203" s="7">
        <v>5</v>
      </c>
      <c r="AD1203" s="7">
        <v>1</v>
      </c>
      <c r="AE1203" s="77">
        <v>1129</v>
      </c>
      <c r="AF1203" s="77">
        <v>1028</v>
      </c>
      <c r="AG1203" s="127">
        <f t="shared" si="18"/>
        <v>0.52341214649976819</v>
      </c>
    </row>
    <row r="1204" spans="1:33" x14ac:dyDescent="0.3">
      <c r="A1204" s="7">
        <v>611</v>
      </c>
      <c r="B1204" s="7">
        <v>1</v>
      </c>
      <c r="C1204" s="7" t="s">
        <v>332</v>
      </c>
      <c r="D1204" s="68">
        <v>2009</v>
      </c>
      <c r="E1204" s="68">
        <v>2011</v>
      </c>
      <c r="F1204" s="66">
        <v>250</v>
      </c>
      <c r="G1204" s="10">
        <v>9</v>
      </c>
      <c r="H1204" s="67">
        <v>1</v>
      </c>
      <c r="I1204" s="67">
        <v>73</v>
      </c>
      <c r="J1204" s="67">
        <v>8</v>
      </c>
      <c r="K1204" s="119" t="s">
        <v>95</v>
      </c>
      <c r="L1204" s="7">
        <v>487</v>
      </c>
      <c r="M1204" s="7">
        <v>1</v>
      </c>
      <c r="N1204" s="7" t="s">
        <v>289</v>
      </c>
      <c r="O1204" s="7">
        <v>2005</v>
      </c>
      <c r="P1204" s="7">
        <v>2006</v>
      </c>
      <c r="Q1204" s="70">
        <v>600</v>
      </c>
      <c r="R1204" s="7">
        <v>10</v>
      </c>
      <c r="S1204" s="10">
        <v>0</v>
      </c>
      <c r="T1204" s="67">
        <v>259</v>
      </c>
      <c r="U1204" s="67">
        <v>268</v>
      </c>
      <c r="V1204" s="119" t="s">
        <v>95</v>
      </c>
      <c r="W1204" s="7">
        <v>415</v>
      </c>
      <c r="X1204" s="7">
        <v>1</v>
      </c>
      <c r="Y1204" s="7" t="s">
        <v>326</v>
      </c>
      <c r="Z1204" s="7">
        <v>1995</v>
      </c>
      <c r="AA1204" s="7">
        <v>1996</v>
      </c>
      <c r="AB1204" s="70">
        <v>315</v>
      </c>
      <c r="AC1204" s="7">
        <v>3</v>
      </c>
      <c r="AD1204" s="7">
        <v>1</v>
      </c>
      <c r="AE1204" s="77">
        <v>123</v>
      </c>
      <c r="AF1204" s="77">
        <v>112</v>
      </c>
      <c r="AG1204" s="127">
        <f t="shared" si="18"/>
        <v>0.52340425531914891</v>
      </c>
    </row>
    <row r="1205" spans="1:33" x14ac:dyDescent="0.3">
      <c r="A1205" s="7">
        <v>621</v>
      </c>
      <c r="B1205" s="7">
        <v>1</v>
      </c>
      <c r="C1205" s="7" t="s">
        <v>566</v>
      </c>
      <c r="D1205" s="7">
        <v>2001</v>
      </c>
      <c r="E1205" s="7">
        <v>2002</v>
      </c>
      <c r="F1205" s="70">
        <v>506</v>
      </c>
      <c r="G1205" s="7">
        <v>10</v>
      </c>
      <c r="H1205" s="7">
        <v>0</v>
      </c>
      <c r="I1205" s="77">
        <v>5450</v>
      </c>
      <c r="J1205" s="77">
        <v>8512</v>
      </c>
      <c r="K1205" s="119" t="s">
        <v>95</v>
      </c>
      <c r="L1205" s="7">
        <v>508</v>
      </c>
      <c r="M1205" s="7">
        <v>1</v>
      </c>
      <c r="N1205" s="7" t="s">
        <v>474</v>
      </c>
      <c r="O1205" s="7">
        <v>2005</v>
      </c>
      <c r="P1205" s="7">
        <v>2006</v>
      </c>
      <c r="Q1205" s="70">
        <v>315</v>
      </c>
      <c r="R1205" s="7">
        <v>10</v>
      </c>
      <c r="S1205" s="10">
        <v>1</v>
      </c>
      <c r="T1205" s="67">
        <v>1561</v>
      </c>
      <c r="U1205" s="67">
        <v>911</v>
      </c>
      <c r="V1205" s="119" t="s">
        <v>95</v>
      </c>
      <c r="W1205" s="7">
        <v>600</v>
      </c>
      <c r="X1205" s="7">
        <v>1</v>
      </c>
      <c r="Y1205" s="7" t="s">
        <v>636</v>
      </c>
      <c r="Z1205" s="7">
        <v>2004</v>
      </c>
      <c r="AA1205" s="7">
        <v>2006</v>
      </c>
      <c r="AB1205" s="70">
        <v>900</v>
      </c>
      <c r="AC1205" s="7">
        <v>10</v>
      </c>
      <c r="AD1205" s="7">
        <v>1</v>
      </c>
      <c r="AE1205" s="77">
        <v>281</v>
      </c>
      <c r="AF1205" s="77">
        <v>256</v>
      </c>
      <c r="AG1205" s="127">
        <f t="shared" si="18"/>
        <v>0.52327746741154557</v>
      </c>
    </row>
    <row r="1206" spans="1:33" x14ac:dyDescent="0.3">
      <c r="A1206" s="7">
        <v>621</v>
      </c>
      <c r="B1206" s="7">
        <v>1</v>
      </c>
      <c r="C1206" s="7" t="s">
        <v>566</v>
      </c>
      <c r="D1206" s="7">
        <v>2003</v>
      </c>
      <c r="E1206" s="7">
        <v>2004</v>
      </c>
      <c r="F1206" s="70">
        <v>532.54</v>
      </c>
      <c r="G1206" s="7">
        <v>8</v>
      </c>
      <c r="H1206" s="7">
        <v>1</v>
      </c>
      <c r="I1206" s="77">
        <v>11114</v>
      </c>
      <c r="J1206" s="77">
        <v>7962</v>
      </c>
      <c r="K1206" s="119" t="s">
        <v>95</v>
      </c>
      <c r="L1206" s="7">
        <v>513</v>
      </c>
      <c r="M1206" s="7">
        <v>1</v>
      </c>
      <c r="N1206" s="7" t="s">
        <v>561</v>
      </c>
      <c r="O1206" s="7">
        <v>2005</v>
      </c>
      <c r="P1206" s="7">
        <v>2006</v>
      </c>
      <c r="Q1206" s="70">
        <v>1500</v>
      </c>
      <c r="R1206" s="7">
        <v>10</v>
      </c>
      <c r="S1206" s="10">
        <v>1</v>
      </c>
      <c r="T1206" s="67">
        <v>134</v>
      </c>
      <c r="U1206" s="67">
        <v>84</v>
      </c>
      <c r="V1206" s="119" t="s">
        <v>95</v>
      </c>
      <c r="W1206" s="7">
        <v>2683</v>
      </c>
      <c r="X1206" s="7">
        <v>1</v>
      </c>
      <c r="Y1206" s="7" t="s">
        <v>587</v>
      </c>
      <c r="Z1206" s="7">
        <v>2015</v>
      </c>
      <c r="AA1206" s="7">
        <v>2017</v>
      </c>
      <c r="AB1206" s="70">
        <v>806.05</v>
      </c>
      <c r="AC1206" s="7">
        <v>5</v>
      </c>
      <c r="AD1206" s="7">
        <v>1</v>
      </c>
      <c r="AE1206" s="77">
        <v>810</v>
      </c>
      <c r="AF1206" s="77">
        <v>738</v>
      </c>
      <c r="AG1206" s="127">
        <f t="shared" si="18"/>
        <v>0.52325581395348841</v>
      </c>
    </row>
    <row r="1207" spans="1:33" x14ac:dyDescent="0.3">
      <c r="A1207" s="7">
        <v>621</v>
      </c>
      <c r="B1207" s="7">
        <v>1</v>
      </c>
      <c r="C1207" s="7" t="s">
        <v>566</v>
      </c>
      <c r="D1207" s="7">
        <v>2006</v>
      </c>
      <c r="E1207" s="10">
        <v>2007</v>
      </c>
      <c r="F1207" s="70">
        <v>668.61</v>
      </c>
      <c r="G1207" s="10">
        <v>8</v>
      </c>
      <c r="H1207" s="7">
        <v>1</v>
      </c>
      <c r="I1207" s="67">
        <v>17047</v>
      </c>
      <c r="J1207" s="67">
        <v>16994</v>
      </c>
      <c r="K1207" s="119" t="s">
        <v>95</v>
      </c>
      <c r="L1207" s="7">
        <v>514</v>
      </c>
      <c r="M1207" s="7">
        <v>1</v>
      </c>
      <c r="N1207" s="7" t="s">
        <v>647</v>
      </c>
      <c r="O1207" s="7">
        <v>2005</v>
      </c>
      <c r="P1207" s="7">
        <v>2006</v>
      </c>
      <c r="Q1207" s="70">
        <v>573.12</v>
      </c>
      <c r="R1207" s="7">
        <v>5</v>
      </c>
      <c r="S1207" s="10">
        <v>1</v>
      </c>
      <c r="T1207" s="67">
        <v>352</v>
      </c>
      <c r="U1207" s="67">
        <v>16</v>
      </c>
      <c r="V1207" s="119" t="s">
        <v>95</v>
      </c>
      <c r="W1207" s="7">
        <v>12</v>
      </c>
      <c r="X1207" s="7">
        <v>1</v>
      </c>
      <c r="Y1207" s="7" t="s">
        <v>485</v>
      </c>
      <c r="Z1207" s="7">
        <v>1998</v>
      </c>
      <c r="AA1207" s="7">
        <v>1999</v>
      </c>
      <c r="AB1207" s="70">
        <v>141</v>
      </c>
      <c r="AC1207" s="7">
        <v>9</v>
      </c>
      <c r="AD1207" s="7">
        <v>1</v>
      </c>
      <c r="AE1207" s="77">
        <v>6106</v>
      </c>
      <c r="AF1207" s="77">
        <v>5565</v>
      </c>
      <c r="AG1207" s="127">
        <f t="shared" si="18"/>
        <v>0.52317710564647413</v>
      </c>
    </row>
    <row r="1208" spans="1:33" x14ac:dyDescent="0.3">
      <c r="A1208" s="7">
        <v>621</v>
      </c>
      <c r="B1208" s="7">
        <v>1</v>
      </c>
      <c r="C1208" s="7" t="s">
        <v>566</v>
      </c>
      <c r="D1208" s="7">
        <v>2010</v>
      </c>
      <c r="E1208" s="68">
        <v>2012</v>
      </c>
      <c r="F1208" s="66">
        <v>532.54</v>
      </c>
      <c r="G1208" s="68">
        <v>8</v>
      </c>
      <c r="H1208" s="67">
        <v>1</v>
      </c>
      <c r="I1208" s="67">
        <v>20686</v>
      </c>
      <c r="J1208" s="67">
        <v>11820</v>
      </c>
      <c r="K1208" s="119" t="s">
        <v>95</v>
      </c>
      <c r="L1208" s="7">
        <v>516</v>
      </c>
      <c r="M1208" s="7">
        <v>1</v>
      </c>
      <c r="N1208" s="7" t="s">
        <v>562</v>
      </c>
      <c r="O1208" s="7">
        <v>2005</v>
      </c>
      <c r="P1208" s="7">
        <v>2006</v>
      </c>
      <c r="Q1208" s="70">
        <v>1500</v>
      </c>
      <c r="R1208" s="7">
        <v>10</v>
      </c>
      <c r="S1208" s="10">
        <v>1</v>
      </c>
      <c r="T1208" s="67">
        <v>123</v>
      </c>
      <c r="U1208" s="67">
        <v>66</v>
      </c>
      <c r="V1208" s="119" t="s">
        <v>95</v>
      </c>
      <c r="W1208" s="7">
        <v>2164</v>
      </c>
      <c r="X1208" s="7">
        <v>1</v>
      </c>
      <c r="Y1208" s="7" t="s">
        <v>479</v>
      </c>
      <c r="Z1208" s="7">
        <v>1997</v>
      </c>
      <c r="AA1208" s="7">
        <v>1998</v>
      </c>
      <c r="AB1208" s="70">
        <v>205</v>
      </c>
      <c r="AC1208" s="7">
        <v>5</v>
      </c>
      <c r="AD1208" s="7">
        <v>1</v>
      </c>
      <c r="AE1208" s="77">
        <v>714</v>
      </c>
      <c r="AF1208" s="77">
        <v>651</v>
      </c>
      <c r="AG1208" s="127">
        <f t="shared" si="18"/>
        <v>0.52307692307692311</v>
      </c>
    </row>
    <row r="1209" spans="1:33" x14ac:dyDescent="0.3">
      <c r="A1209" s="7">
        <v>621</v>
      </c>
      <c r="B1209" s="7">
        <v>1</v>
      </c>
      <c r="C1209" s="7" t="s">
        <v>566</v>
      </c>
      <c r="D1209" s="7">
        <v>2013</v>
      </c>
      <c r="E1209" s="7">
        <v>2015</v>
      </c>
      <c r="F1209" s="7">
        <v>1024.3499999999999</v>
      </c>
      <c r="G1209" s="7">
        <v>8</v>
      </c>
      <c r="H1209" s="7">
        <v>1</v>
      </c>
      <c r="I1209" s="77">
        <v>7642</v>
      </c>
      <c r="J1209" s="77">
        <v>2989</v>
      </c>
      <c r="K1209" s="119" t="s">
        <v>95</v>
      </c>
      <c r="L1209" s="7">
        <v>518</v>
      </c>
      <c r="M1209" s="7">
        <v>1</v>
      </c>
      <c r="N1209" s="7" t="s">
        <v>257</v>
      </c>
      <c r="O1209" s="7">
        <v>2005</v>
      </c>
      <c r="P1209" s="7">
        <v>2006</v>
      </c>
      <c r="Q1209" s="70">
        <f>900-401.78</f>
        <v>498.22</v>
      </c>
      <c r="R1209" s="7">
        <v>5</v>
      </c>
      <c r="S1209" s="10">
        <v>0</v>
      </c>
      <c r="T1209" s="67">
        <v>1575</v>
      </c>
      <c r="U1209" s="67">
        <v>1921</v>
      </c>
      <c r="V1209" s="119" t="s">
        <v>95</v>
      </c>
      <c r="W1209" s="7">
        <v>2753</v>
      </c>
      <c r="X1209" s="7">
        <v>1</v>
      </c>
      <c r="Y1209" s="7" t="s">
        <v>465</v>
      </c>
      <c r="Z1209" s="7">
        <v>1996</v>
      </c>
      <c r="AA1209" s="7">
        <v>1997</v>
      </c>
      <c r="AB1209" s="70">
        <v>261.52999999999997</v>
      </c>
      <c r="AC1209" s="7">
        <v>5</v>
      </c>
      <c r="AD1209" s="7">
        <v>1</v>
      </c>
      <c r="AE1209" s="77">
        <v>1859</v>
      </c>
      <c r="AF1209" s="77">
        <v>1695</v>
      </c>
      <c r="AG1209" s="127">
        <f t="shared" si="18"/>
        <v>0.52307259425998875</v>
      </c>
    </row>
    <row r="1210" spans="1:33" x14ac:dyDescent="0.3">
      <c r="A1210" s="7">
        <v>622</v>
      </c>
      <c r="B1210" s="7">
        <v>1</v>
      </c>
      <c r="C1210" s="7" t="s">
        <v>431</v>
      </c>
      <c r="D1210" s="7">
        <v>1991</v>
      </c>
      <c r="E1210" s="7">
        <v>1992</v>
      </c>
      <c r="F1210" s="70">
        <v>273.02999999999997</v>
      </c>
      <c r="G1210" s="7">
        <v>5</v>
      </c>
      <c r="H1210" s="7">
        <v>1</v>
      </c>
      <c r="I1210" s="77" t="s">
        <v>763</v>
      </c>
      <c r="J1210" s="77" t="s">
        <v>763</v>
      </c>
      <c r="K1210" s="119" t="s">
        <v>95</v>
      </c>
      <c r="L1210" s="7">
        <v>601</v>
      </c>
      <c r="M1210" s="7">
        <v>1</v>
      </c>
      <c r="N1210" s="7" t="s">
        <v>293</v>
      </c>
      <c r="O1210" s="7">
        <v>2005</v>
      </c>
      <c r="P1210" s="7">
        <v>2006</v>
      </c>
      <c r="Q1210" s="70">
        <v>700</v>
      </c>
      <c r="R1210" s="7">
        <v>10</v>
      </c>
      <c r="S1210" s="10">
        <v>1</v>
      </c>
      <c r="T1210" s="67">
        <v>435</v>
      </c>
      <c r="U1210" s="67">
        <v>180</v>
      </c>
      <c r="V1210" s="119" t="s">
        <v>95</v>
      </c>
      <c r="W1210" s="7">
        <v>742</v>
      </c>
      <c r="X1210" s="7">
        <v>1</v>
      </c>
      <c r="Y1210" s="7" t="s">
        <v>348</v>
      </c>
      <c r="Z1210" s="7">
        <v>2008</v>
      </c>
      <c r="AA1210" s="7">
        <v>2009</v>
      </c>
      <c r="AB1210" s="70">
        <v>555</v>
      </c>
      <c r="AC1210" s="7">
        <v>6</v>
      </c>
      <c r="AD1210" s="7">
        <v>1</v>
      </c>
      <c r="AE1210" s="67">
        <v>24295</v>
      </c>
      <c r="AF1210" s="67">
        <v>22176</v>
      </c>
      <c r="AG1210" s="127">
        <f t="shared" si="18"/>
        <v>0.52279916507068924</v>
      </c>
    </row>
    <row r="1211" spans="1:33" x14ac:dyDescent="0.3">
      <c r="A1211" s="7">
        <v>622</v>
      </c>
      <c r="B1211" s="7">
        <v>1</v>
      </c>
      <c r="C1211" s="7" t="s">
        <v>431</v>
      </c>
      <c r="D1211" s="7">
        <v>1995</v>
      </c>
      <c r="E1211" s="7">
        <v>1996</v>
      </c>
      <c r="F1211" s="70">
        <v>611.54999999999995</v>
      </c>
      <c r="G1211" s="7">
        <v>6</v>
      </c>
      <c r="H1211" s="7">
        <v>1</v>
      </c>
      <c r="I1211" s="77">
        <v>5671</v>
      </c>
      <c r="J1211" s="77">
        <v>4176</v>
      </c>
      <c r="K1211" s="119" t="s">
        <v>95</v>
      </c>
      <c r="L1211" s="7">
        <v>611</v>
      </c>
      <c r="M1211" s="7">
        <v>1</v>
      </c>
      <c r="N1211" s="7" t="s">
        <v>332</v>
      </c>
      <c r="O1211" s="7">
        <v>2005</v>
      </c>
      <c r="P1211" s="7">
        <v>2006</v>
      </c>
      <c r="Q1211" s="70">
        <v>446.62</v>
      </c>
      <c r="R1211" s="7">
        <v>10</v>
      </c>
      <c r="S1211" s="10">
        <v>1</v>
      </c>
      <c r="T1211" s="67">
        <v>158</v>
      </c>
      <c r="U1211" s="67">
        <v>27</v>
      </c>
      <c r="V1211" s="119" t="s">
        <v>95</v>
      </c>
      <c r="W1211" s="7">
        <v>2886</v>
      </c>
      <c r="X1211" s="7">
        <v>1</v>
      </c>
      <c r="Y1211" s="7" t="s">
        <v>607</v>
      </c>
      <c r="Z1211" s="7">
        <v>2003</v>
      </c>
      <c r="AA1211" s="7">
        <v>2004</v>
      </c>
      <c r="AB1211" s="70">
        <v>448.5</v>
      </c>
      <c r="AC1211" s="7">
        <v>7</v>
      </c>
      <c r="AD1211" s="7">
        <v>1</v>
      </c>
      <c r="AE1211" s="77">
        <v>694</v>
      </c>
      <c r="AF1211" s="77">
        <v>634</v>
      </c>
      <c r="AG1211" s="127">
        <f t="shared" si="18"/>
        <v>0.52259036144578308</v>
      </c>
    </row>
    <row r="1212" spans="1:33" x14ac:dyDescent="0.3">
      <c r="A1212" s="7">
        <v>622</v>
      </c>
      <c r="B1212" s="7">
        <v>1</v>
      </c>
      <c r="C1212" s="7" t="s">
        <v>505</v>
      </c>
      <c r="D1212" s="7">
        <v>1999</v>
      </c>
      <c r="E1212" s="7">
        <v>2000</v>
      </c>
      <c r="F1212" s="70">
        <v>340</v>
      </c>
      <c r="G1212" s="7">
        <v>8</v>
      </c>
      <c r="H1212" s="7">
        <v>0</v>
      </c>
      <c r="I1212" s="77">
        <v>6333</v>
      </c>
      <c r="J1212" s="77">
        <v>6791</v>
      </c>
      <c r="K1212" s="119" t="s">
        <v>95</v>
      </c>
      <c r="L1212" s="7">
        <v>611</v>
      </c>
      <c r="M1212" s="7">
        <v>1</v>
      </c>
      <c r="N1212" s="7" t="s">
        <v>332</v>
      </c>
      <c r="O1212" s="7">
        <v>2005</v>
      </c>
      <c r="P1212" s="7">
        <v>2006</v>
      </c>
      <c r="Q1212" s="70">
        <v>250</v>
      </c>
      <c r="R1212" s="7">
        <v>5</v>
      </c>
      <c r="S1212" s="10">
        <v>1</v>
      </c>
      <c r="T1212" s="67">
        <v>153</v>
      </c>
      <c r="U1212" s="67">
        <v>31</v>
      </c>
      <c r="V1212" s="119" t="s">
        <v>95</v>
      </c>
      <c r="W1212" s="7">
        <v>177</v>
      </c>
      <c r="X1212" s="7">
        <v>1</v>
      </c>
      <c r="Y1212" s="7" t="s">
        <v>371</v>
      </c>
      <c r="Z1212" s="7">
        <v>1994</v>
      </c>
      <c r="AA1212" s="7">
        <v>1995</v>
      </c>
      <c r="AB1212" s="70">
        <v>350.41</v>
      </c>
      <c r="AC1212" s="7">
        <v>10</v>
      </c>
      <c r="AD1212" s="7">
        <v>1</v>
      </c>
      <c r="AE1212" s="77">
        <v>1403</v>
      </c>
      <c r="AF1212" s="77">
        <v>1283</v>
      </c>
      <c r="AG1212" s="127">
        <f t="shared" si="18"/>
        <v>0.52233804914370807</v>
      </c>
    </row>
    <row r="1213" spans="1:33" x14ac:dyDescent="0.3">
      <c r="A1213" s="7">
        <v>622</v>
      </c>
      <c r="B1213" s="7">
        <v>1</v>
      </c>
      <c r="C1213" s="7" t="s">
        <v>505</v>
      </c>
      <c r="D1213" s="7">
        <v>2000</v>
      </c>
      <c r="E1213" s="7">
        <v>2001</v>
      </c>
      <c r="F1213" s="70">
        <v>297</v>
      </c>
      <c r="G1213" s="7">
        <v>7</v>
      </c>
      <c r="H1213" s="7">
        <v>1</v>
      </c>
      <c r="I1213" s="77">
        <v>8477</v>
      </c>
      <c r="J1213" s="77">
        <v>7470</v>
      </c>
      <c r="K1213" s="119" t="s">
        <v>95</v>
      </c>
      <c r="L1213" s="7">
        <v>627</v>
      </c>
      <c r="M1213" s="7">
        <v>1</v>
      </c>
      <c r="N1213" s="7" t="s">
        <v>432</v>
      </c>
      <c r="O1213" s="7">
        <v>2005</v>
      </c>
      <c r="P1213" s="7">
        <v>2006</v>
      </c>
      <c r="Q1213" s="70">
        <v>1000</v>
      </c>
      <c r="R1213" s="7">
        <v>10</v>
      </c>
      <c r="S1213" s="10">
        <v>1</v>
      </c>
      <c r="T1213" s="67">
        <v>239</v>
      </c>
      <c r="U1213" s="67">
        <v>74</v>
      </c>
      <c r="V1213" s="119" t="s">
        <v>95</v>
      </c>
      <c r="W1213" s="7">
        <v>553</v>
      </c>
      <c r="X1213" s="7">
        <v>1</v>
      </c>
      <c r="Y1213" s="7" t="s">
        <v>428</v>
      </c>
      <c r="Z1213" s="7">
        <v>2010</v>
      </c>
      <c r="AA1213" s="68">
        <v>2011</v>
      </c>
      <c r="AB1213" s="66">
        <v>249.71</v>
      </c>
      <c r="AC1213" s="68">
        <v>5</v>
      </c>
      <c r="AD1213" s="67">
        <v>1</v>
      </c>
      <c r="AE1213" s="67">
        <v>725</v>
      </c>
      <c r="AF1213" s="67">
        <v>663</v>
      </c>
      <c r="AG1213" s="127">
        <f t="shared" si="18"/>
        <v>0.5223342939481268</v>
      </c>
    </row>
    <row r="1214" spans="1:33" x14ac:dyDescent="0.3">
      <c r="A1214" s="7">
        <v>622</v>
      </c>
      <c r="B1214" s="7">
        <v>1</v>
      </c>
      <c r="C1214" s="7" t="s">
        <v>431</v>
      </c>
      <c r="D1214" s="7">
        <v>2001</v>
      </c>
      <c r="E1214" s="7">
        <v>2002</v>
      </c>
      <c r="F1214" s="70">
        <v>498</v>
      </c>
      <c r="G1214" s="7">
        <v>6</v>
      </c>
      <c r="H1214" s="7">
        <v>0</v>
      </c>
      <c r="I1214" s="77">
        <v>6290</v>
      </c>
      <c r="J1214" s="77">
        <v>6433</v>
      </c>
      <c r="K1214" s="119" t="s">
        <v>95</v>
      </c>
      <c r="L1214" s="7">
        <v>628</v>
      </c>
      <c r="M1214" s="7">
        <v>1</v>
      </c>
      <c r="N1214" s="7" t="s">
        <v>333</v>
      </c>
      <c r="O1214" s="7">
        <v>2005</v>
      </c>
      <c r="P1214" s="7">
        <v>2006</v>
      </c>
      <c r="Q1214" s="70">
        <f>1293.24-806.24</f>
        <v>487</v>
      </c>
      <c r="R1214" s="7">
        <v>10</v>
      </c>
      <c r="S1214" s="10">
        <v>1</v>
      </c>
      <c r="T1214" s="67">
        <v>72</v>
      </c>
      <c r="U1214" s="67">
        <v>31</v>
      </c>
      <c r="V1214" s="119" t="s">
        <v>95</v>
      </c>
      <c r="W1214" s="7">
        <v>111</v>
      </c>
      <c r="X1214" s="7">
        <v>1</v>
      </c>
      <c r="Y1214" s="7" t="s">
        <v>469</v>
      </c>
      <c r="Z1214" s="7">
        <v>1997</v>
      </c>
      <c r="AA1214" s="7">
        <v>1998</v>
      </c>
      <c r="AB1214" s="70">
        <v>240</v>
      </c>
      <c r="AC1214" s="7">
        <v>5</v>
      </c>
      <c r="AD1214" s="7">
        <v>1</v>
      </c>
      <c r="AE1214" s="77">
        <v>269</v>
      </c>
      <c r="AF1214" s="77">
        <v>246</v>
      </c>
      <c r="AG1214" s="127">
        <f t="shared" si="18"/>
        <v>0.52233009708737865</v>
      </c>
    </row>
    <row r="1215" spans="1:33" x14ac:dyDescent="0.3">
      <c r="A1215" s="7">
        <v>622</v>
      </c>
      <c r="B1215" s="7">
        <v>1</v>
      </c>
      <c r="C1215" s="7" t="s">
        <v>431</v>
      </c>
      <c r="D1215" s="7">
        <v>2002</v>
      </c>
      <c r="E1215" s="7">
        <v>2003</v>
      </c>
      <c r="F1215" s="70">
        <v>601.65</v>
      </c>
      <c r="G1215" s="7">
        <v>10</v>
      </c>
      <c r="H1215" s="7">
        <v>1</v>
      </c>
      <c r="I1215" s="77">
        <v>19642</v>
      </c>
      <c r="J1215" s="77">
        <v>15715</v>
      </c>
      <c r="K1215" s="119" t="s">
        <v>95</v>
      </c>
      <c r="L1215" s="7">
        <v>656</v>
      </c>
      <c r="M1215" s="7">
        <v>1</v>
      </c>
      <c r="N1215" s="7" t="s">
        <v>648</v>
      </c>
      <c r="O1215" s="7">
        <v>2005</v>
      </c>
      <c r="P1215" s="7">
        <v>2006</v>
      </c>
      <c r="Q1215" s="70">
        <v>385</v>
      </c>
      <c r="R1215" s="7">
        <v>5</v>
      </c>
      <c r="S1215" s="10">
        <v>1</v>
      </c>
      <c r="T1215" s="67">
        <v>2660</v>
      </c>
      <c r="U1215" s="67">
        <v>2321</v>
      </c>
      <c r="V1215" s="119" t="s">
        <v>95</v>
      </c>
      <c r="W1215" s="7">
        <v>728</v>
      </c>
      <c r="X1215" s="7">
        <v>1</v>
      </c>
      <c r="Y1215" s="7" t="s">
        <v>346</v>
      </c>
      <c r="Z1215" s="7">
        <v>2003</v>
      </c>
      <c r="AA1215" s="7">
        <v>2004</v>
      </c>
      <c r="AB1215" s="70">
        <v>184</v>
      </c>
      <c r="AC1215" s="7">
        <v>10</v>
      </c>
      <c r="AD1215" s="7">
        <v>1</v>
      </c>
      <c r="AE1215" s="77">
        <v>4931</v>
      </c>
      <c r="AF1215" s="77">
        <v>4512</v>
      </c>
      <c r="AG1215" s="127">
        <f t="shared" si="18"/>
        <v>0.52218574605527901</v>
      </c>
    </row>
    <row r="1216" spans="1:33" x14ac:dyDescent="0.3">
      <c r="A1216" s="7">
        <v>622</v>
      </c>
      <c r="B1216" s="7">
        <v>1</v>
      </c>
      <c r="C1216" s="7" t="s">
        <v>431</v>
      </c>
      <c r="D1216" s="7">
        <v>2002</v>
      </c>
      <c r="E1216" s="7">
        <v>2003</v>
      </c>
      <c r="F1216" s="70">
        <v>225.62</v>
      </c>
      <c r="G1216" s="7">
        <v>10</v>
      </c>
      <c r="H1216" s="7">
        <v>1</v>
      </c>
      <c r="I1216" s="77">
        <v>17909</v>
      </c>
      <c r="J1216" s="77">
        <v>17191</v>
      </c>
      <c r="K1216" s="119" t="s">
        <v>95</v>
      </c>
      <c r="L1216" s="7">
        <v>656</v>
      </c>
      <c r="M1216" s="7">
        <v>1</v>
      </c>
      <c r="N1216" s="7" t="s">
        <v>648</v>
      </c>
      <c r="O1216" s="7">
        <v>2005</v>
      </c>
      <c r="P1216" s="7">
        <v>2006</v>
      </c>
      <c r="Q1216" s="70">
        <v>90</v>
      </c>
      <c r="R1216" s="7">
        <v>5</v>
      </c>
      <c r="S1216" s="10">
        <v>0</v>
      </c>
      <c r="T1216" s="67">
        <v>2402</v>
      </c>
      <c r="U1216" s="67">
        <v>2549</v>
      </c>
      <c r="V1216" s="119" t="s">
        <v>95</v>
      </c>
      <c r="W1216" s="7">
        <v>577</v>
      </c>
      <c r="X1216" s="7">
        <v>1</v>
      </c>
      <c r="Y1216" s="7" t="s">
        <v>430</v>
      </c>
      <c r="Z1216" s="7">
        <v>2000</v>
      </c>
      <c r="AA1216" s="7">
        <v>2001</v>
      </c>
      <c r="AB1216" s="70">
        <v>317</v>
      </c>
      <c r="AC1216" s="7">
        <v>10</v>
      </c>
      <c r="AD1216" s="7">
        <v>1</v>
      </c>
      <c r="AE1216" s="77">
        <v>377</v>
      </c>
      <c r="AF1216" s="77">
        <v>345</v>
      </c>
      <c r="AG1216" s="127">
        <f t="shared" si="18"/>
        <v>0.52216066481994461</v>
      </c>
    </row>
    <row r="1217" spans="1:33" x14ac:dyDescent="0.3">
      <c r="A1217" s="7">
        <v>622</v>
      </c>
      <c r="B1217" s="7">
        <v>1</v>
      </c>
      <c r="C1217" s="7" t="s">
        <v>431</v>
      </c>
      <c r="D1217" s="7">
        <v>2006</v>
      </c>
      <c r="E1217" s="10">
        <v>2007</v>
      </c>
      <c r="F1217" s="70">
        <v>599.98</v>
      </c>
      <c r="G1217" s="10">
        <v>10</v>
      </c>
      <c r="H1217" s="7">
        <v>0</v>
      </c>
      <c r="I1217" s="67">
        <v>12343</v>
      </c>
      <c r="J1217" s="67">
        <v>18532</v>
      </c>
      <c r="K1217" s="119" t="s">
        <v>95</v>
      </c>
      <c r="L1217" s="7">
        <v>682</v>
      </c>
      <c r="M1217" s="7">
        <v>1</v>
      </c>
      <c r="N1217" s="7" t="s">
        <v>336</v>
      </c>
      <c r="O1217" s="7">
        <v>2005</v>
      </c>
      <c r="P1217" s="7">
        <v>2006</v>
      </c>
      <c r="Q1217" s="70">
        <v>373.96</v>
      </c>
      <c r="R1217" s="7">
        <v>10</v>
      </c>
      <c r="S1217" s="10">
        <v>1</v>
      </c>
      <c r="T1217" s="67">
        <v>582</v>
      </c>
      <c r="U1217" s="67">
        <v>407</v>
      </c>
      <c r="V1217" s="119" t="s">
        <v>95</v>
      </c>
      <c r="W1217" s="82">
        <v>883</v>
      </c>
      <c r="X1217" s="82">
        <v>1</v>
      </c>
      <c r="Y1217" s="82" t="s">
        <v>139</v>
      </c>
      <c r="Z1217" s="7">
        <v>2018</v>
      </c>
      <c r="AA1217" s="82">
        <v>2019</v>
      </c>
      <c r="AB1217" s="128">
        <v>750</v>
      </c>
      <c r="AC1217" s="82">
        <v>7</v>
      </c>
      <c r="AD1217" s="7">
        <v>1</v>
      </c>
      <c r="AE1217" s="67">
        <v>2481</v>
      </c>
      <c r="AF1217" s="67">
        <v>2271</v>
      </c>
      <c r="AG1217" s="127">
        <f t="shared" si="18"/>
        <v>0.52209595959595956</v>
      </c>
    </row>
    <row r="1218" spans="1:33" x14ac:dyDescent="0.3">
      <c r="A1218" s="7">
        <v>622</v>
      </c>
      <c r="B1218" s="7">
        <v>1</v>
      </c>
      <c r="C1218" s="7" t="s">
        <v>431</v>
      </c>
      <c r="D1218" s="7">
        <v>2011</v>
      </c>
      <c r="E1218" s="7">
        <v>2013</v>
      </c>
      <c r="F1218" s="7">
        <v>833.02</v>
      </c>
      <c r="G1218" s="7">
        <v>10</v>
      </c>
      <c r="H1218" s="7">
        <v>1</v>
      </c>
      <c r="I1218" s="77">
        <v>7028</v>
      </c>
      <c r="J1218" s="77">
        <v>3361</v>
      </c>
      <c r="K1218" s="119" t="s">
        <v>95</v>
      </c>
      <c r="L1218" s="7">
        <v>690</v>
      </c>
      <c r="M1218" s="7">
        <v>1</v>
      </c>
      <c r="N1218" s="7" t="s">
        <v>337</v>
      </c>
      <c r="O1218" s="7">
        <v>2005</v>
      </c>
      <c r="P1218" s="7">
        <v>2006</v>
      </c>
      <c r="Q1218" s="70">
        <v>473.26</v>
      </c>
      <c r="R1218" s="7">
        <v>10</v>
      </c>
      <c r="S1218" s="10">
        <v>1</v>
      </c>
      <c r="T1218" s="67">
        <v>549</v>
      </c>
      <c r="U1218" s="67">
        <v>423</v>
      </c>
      <c r="V1218" s="119" t="s">
        <v>95</v>
      </c>
      <c r="W1218" s="7">
        <v>750</v>
      </c>
      <c r="X1218" s="7">
        <v>1</v>
      </c>
      <c r="Y1218" s="7" t="s">
        <v>349</v>
      </c>
      <c r="Z1218" s="7">
        <v>1998</v>
      </c>
      <c r="AA1218" s="7">
        <v>1999</v>
      </c>
      <c r="AB1218" s="70">
        <v>350</v>
      </c>
      <c r="AC1218" s="7">
        <v>10</v>
      </c>
      <c r="AD1218" s="7">
        <v>1</v>
      </c>
      <c r="AE1218" s="77">
        <v>2779</v>
      </c>
      <c r="AF1218" s="77">
        <v>2544</v>
      </c>
      <c r="AG1218" s="127">
        <f t="shared" si="18"/>
        <v>0.52207401841067069</v>
      </c>
    </row>
    <row r="1219" spans="1:33" x14ac:dyDescent="0.3">
      <c r="A1219" s="7">
        <v>622</v>
      </c>
      <c r="B1219" s="7">
        <v>1</v>
      </c>
      <c r="C1219" s="7" t="s">
        <v>431</v>
      </c>
      <c r="D1219" s="7">
        <v>2015</v>
      </c>
      <c r="E1219" s="7">
        <v>2016</v>
      </c>
      <c r="F1219" s="70">
        <v>1389.86</v>
      </c>
      <c r="G1219" s="7">
        <v>10</v>
      </c>
      <c r="H1219" s="7">
        <v>0</v>
      </c>
      <c r="I1219" s="77">
        <v>4415</v>
      </c>
      <c r="J1219" s="77">
        <v>6421</v>
      </c>
      <c r="K1219" s="119" t="s">
        <v>95</v>
      </c>
      <c r="L1219" s="7">
        <v>696</v>
      </c>
      <c r="M1219" s="7">
        <v>1</v>
      </c>
      <c r="N1219" s="7" t="s">
        <v>528</v>
      </c>
      <c r="O1219" s="7">
        <v>2005</v>
      </c>
      <c r="P1219" s="7">
        <v>2006</v>
      </c>
      <c r="Q1219" s="70">
        <v>400</v>
      </c>
      <c r="R1219" s="7">
        <v>10</v>
      </c>
      <c r="S1219" s="10">
        <v>0</v>
      </c>
      <c r="T1219" s="67">
        <v>682</v>
      </c>
      <c r="U1219" s="67">
        <v>772</v>
      </c>
      <c r="V1219" s="119" t="s">
        <v>95</v>
      </c>
      <c r="W1219" s="7">
        <v>885</v>
      </c>
      <c r="X1219" s="7">
        <v>1</v>
      </c>
      <c r="Y1219" s="7" t="s">
        <v>362</v>
      </c>
      <c r="Z1219" s="7">
        <v>2000</v>
      </c>
      <c r="AA1219" s="7">
        <v>2001</v>
      </c>
      <c r="AB1219" s="70">
        <v>65</v>
      </c>
      <c r="AC1219" s="7">
        <v>8</v>
      </c>
      <c r="AD1219" s="7">
        <v>1</v>
      </c>
      <c r="AE1219" s="77">
        <v>2646</v>
      </c>
      <c r="AF1219" s="77">
        <v>2424</v>
      </c>
      <c r="AG1219" s="127">
        <f t="shared" si="18"/>
        <v>0.52189349112426031</v>
      </c>
    </row>
    <row r="1220" spans="1:33" x14ac:dyDescent="0.3">
      <c r="A1220" s="7">
        <v>622</v>
      </c>
      <c r="B1220" s="7">
        <v>1</v>
      </c>
      <c r="C1220" s="7" t="s">
        <v>431</v>
      </c>
      <c r="D1220" s="7">
        <v>2016</v>
      </c>
      <c r="E1220" s="7">
        <v>2017</v>
      </c>
      <c r="F1220" s="7">
        <v>630</v>
      </c>
      <c r="G1220" s="7">
        <v>10</v>
      </c>
      <c r="H1220" s="7">
        <v>1</v>
      </c>
      <c r="I1220" s="77">
        <v>22182</v>
      </c>
      <c r="J1220" s="77">
        <v>18519</v>
      </c>
      <c r="K1220" s="119" t="s">
        <v>95</v>
      </c>
      <c r="L1220" s="7">
        <v>704</v>
      </c>
      <c r="M1220" s="7">
        <v>1</v>
      </c>
      <c r="N1220" s="7" t="s">
        <v>341</v>
      </c>
      <c r="O1220" s="7">
        <v>2005</v>
      </c>
      <c r="P1220" s="7">
        <v>2006</v>
      </c>
      <c r="Q1220" s="70">
        <v>200</v>
      </c>
      <c r="R1220" s="7">
        <v>10</v>
      </c>
      <c r="S1220" s="10">
        <v>0</v>
      </c>
      <c r="T1220" s="67">
        <v>752</v>
      </c>
      <c r="U1220" s="67">
        <v>1143</v>
      </c>
      <c r="V1220" s="119" t="s">
        <v>95</v>
      </c>
      <c r="W1220" s="7">
        <v>833</v>
      </c>
      <c r="X1220" s="7">
        <v>1</v>
      </c>
      <c r="Y1220" s="7" t="s">
        <v>929</v>
      </c>
      <c r="Z1220" s="7">
        <v>2001</v>
      </c>
      <c r="AA1220" s="7">
        <v>2002</v>
      </c>
      <c r="AB1220" s="70">
        <v>378</v>
      </c>
      <c r="AC1220" s="7">
        <v>8</v>
      </c>
      <c r="AD1220" s="7">
        <v>1</v>
      </c>
      <c r="AE1220" s="77">
        <v>8088</v>
      </c>
      <c r="AF1220" s="77">
        <v>7410</v>
      </c>
      <c r="AG1220" s="127">
        <f t="shared" ref="AG1220:AG1283" si="19">AE1220/(AE1220+AF1220)</f>
        <v>0.52187379016647306</v>
      </c>
    </row>
    <row r="1221" spans="1:33" x14ac:dyDescent="0.3">
      <c r="A1221" s="7">
        <v>623</v>
      </c>
      <c r="B1221" s="7">
        <v>1</v>
      </c>
      <c r="C1221" s="7" t="s">
        <v>603</v>
      </c>
      <c r="D1221" s="7">
        <v>2002</v>
      </c>
      <c r="E1221" s="7">
        <v>2003</v>
      </c>
      <c r="F1221" s="70">
        <v>227.82</v>
      </c>
      <c r="G1221" s="7">
        <v>5</v>
      </c>
      <c r="H1221" s="7">
        <v>1</v>
      </c>
      <c r="I1221" s="77">
        <v>5706</v>
      </c>
      <c r="J1221" s="77">
        <v>3678</v>
      </c>
      <c r="K1221" s="119" t="s">
        <v>95</v>
      </c>
      <c r="L1221" s="7">
        <v>706</v>
      </c>
      <c r="M1221" s="7">
        <v>1</v>
      </c>
      <c r="N1221" s="7" t="s">
        <v>649</v>
      </c>
      <c r="O1221" s="7">
        <v>2005</v>
      </c>
      <c r="P1221" s="7">
        <v>2006</v>
      </c>
      <c r="Q1221" s="70">
        <v>800</v>
      </c>
      <c r="R1221" s="7">
        <v>7</v>
      </c>
      <c r="S1221" s="10">
        <v>1</v>
      </c>
      <c r="T1221" s="67">
        <v>2393</v>
      </c>
      <c r="U1221" s="67">
        <v>1597</v>
      </c>
      <c r="V1221" s="119" t="s">
        <v>95</v>
      </c>
      <c r="W1221" s="7">
        <v>534</v>
      </c>
      <c r="X1221" s="7">
        <v>1</v>
      </c>
      <c r="Y1221" s="7" t="s">
        <v>290</v>
      </c>
      <c r="Z1221" s="7">
        <v>2004</v>
      </c>
      <c r="AA1221" s="7">
        <v>2005</v>
      </c>
      <c r="AB1221" s="70">
        <v>620</v>
      </c>
      <c r="AC1221" s="7">
        <v>10</v>
      </c>
      <c r="AD1221" s="7">
        <v>1</v>
      </c>
      <c r="AE1221" s="77">
        <v>2176</v>
      </c>
      <c r="AF1221" s="77">
        <v>1995</v>
      </c>
      <c r="AG1221" s="127">
        <f t="shared" si="19"/>
        <v>0.52169743466794538</v>
      </c>
    </row>
    <row r="1222" spans="1:33" x14ac:dyDescent="0.3">
      <c r="A1222" s="7">
        <v>623</v>
      </c>
      <c r="B1222" s="7">
        <v>1</v>
      </c>
      <c r="C1222" s="7" t="s">
        <v>603</v>
      </c>
      <c r="D1222" s="7">
        <v>2006</v>
      </c>
      <c r="E1222" s="10">
        <v>2007</v>
      </c>
      <c r="F1222" s="70">
        <v>386.27</v>
      </c>
      <c r="G1222" s="10">
        <v>7</v>
      </c>
      <c r="H1222" s="7">
        <v>1</v>
      </c>
      <c r="I1222" s="67">
        <v>5220</v>
      </c>
      <c r="J1222" s="67">
        <v>3497</v>
      </c>
      <c r="K1222" s="119" t="s">
        <v>95</v>
      </c>
      <c r="L1222" s="7">
        <v>717</v>
      </c>
      <c r="M1222" s="7">
        <v>1</v>
      </c>
      <c r="N1222" s="7" t="s">
        <v>345</v>
      </c>
      <c r="O1222" s="7">
        <v>2005</v>
      </c>
      <c r="P1222" s="7">
        <v>2006</v>
      </c>
      <c r="Q1222" s="70">
        <v>350</v>
      </c>
      <c r="R1222" s="7">
        <v>5</v>
      </c>
      <c r="S1222" s="10">
        <v>0</v>
      </c>
      <c r="T1222" s="67">
        <v>372</v>
      </c>
      <c r="U1222" s="67">
        <v>583</v>
      </c>
      <c r="V1222" s="119" t="s">
        <v>95</v>
      </c>
      <c r="W1222" s="7">
        <v>14</v>
      </c>
      <c r="X1222" s="7">
        <v>1</v>
      </c>
      <c r="Y1222" s="7" t="s">
        <v>264</v>
      </c>
      <c r="Z1222" s="7">
        <v>2005</v>
      </c>
      <c r="AA1222" s="7">
        <v>2006</v>
      </c>
      <c r="AB1222" s="70">
        <v>150</v>
      </c>
      <c r="AC1222" s="7">
        <v>10</v>
      </c>
      <c r="AD1222" s="10">
        <v>1</v>
      </c>
      <c r="AE1222" s="67">
        <v>1531</v>
      </c>
      <c r="AF1222" s="67">
        <v>1405</v>
      </c>
      <c r="AG1222" s="127">
        <f t="shared" si="19"/>
        <v>0.52145776566757496</v>
      </c>
    </row>
    <row r="1223" spans="1:33" x14ac:dyDescent="0.3">
      <c r="A1223" s="7">
        <v>623</v>
      </c>
      <c r="B1223" s="7">
        <v>1</v>
      </c>
      <c r="C1223" s="7" t="s">
        <v>603</v>
      </c>
      <c r="D1223" s="7">
        <v>2013</v>
      </c>
      <c r="E1223" s="7">
        <v>2014</v>
      </c>
      <c r="F1223" s="7">
        <v>1505</v>
      </c>
      <c r="G1223" s="7">
        <v>8</v>
      </c>
      <c r="H1223" s="7">
        <v>1</v>
      </c>
      <c r="I1223" s="77">
        <v>4113</v>
      </c>
      <c r="J1223" s="77">
        <v>1951</v>
      </c>
      <c r="K1223" s="119" t="s">
        <v>95</v>
      </c>
      <c r="L1223" s="7">
        <v>738</v>
      </c>
      <c r="M1223" s="7">
        <v>1</v>
      </c>
      <c r="N1223" s="7" t="s">
        <v>232</v>
      </c>
      <c r="O1223" s="7">
        <v>2005</v>
      </c>
      <c r="P1223" s="7">
        <v>2006</v>
      </c>
      <c r="Q1223" s="70">
        <f>500-302.5</f>
        <v>197.5</v>
      </c>
      <c r="R1223" s="7">
        <v>5</v>
      </c>
      <c r="S1223" s="10">
        <v>1</v>
      </c>
      <c r="T1223" s="67">
        <v>589</v>
      </c>
      <c r="U1223" s="67">
        <v>442</v>
      </c>
      <c r="V1223" s="119" t="s">
        <v>95</v>
      </c>
      <c r="W1223" s="7">
        <v>518</v>
      </c>
      <c r="X1223" s="7">
        <v>1</v>
      </c>
      <c r="Y1223" s="7" t="s">
        <v>257</v>
      </c>
      <c r="Z1223" s="7">
        <v>1996</v>
      </c>
      <c r="AA1223" s="7">
        <v>1998</v>
      </c>
      <c r="AB1223" s="70">
        <v>210.29</v>
      </c>
      <c r="AC1223" s="7">
        <v>5</v>
      </c>
      <c r="AD1223" s="7">
        <v>1</v>
      </c>
      <c r="AE1223" s="77">
        <v>3148</v>
      </c>
      <c r="AF1223" s="77">
        <v>2892</v>
      </c>
      <c r="AG1223" s="127">
        <f t="shared" si="19"/>
        <v>0.52119205298013249</v>
      </c>
    </row>
    <row r="1224" spans="1:33" x14ac:dyDescent="0.3">
      <c r="A1224" s="7">
        <v>624</v>
      </c>
      <c r="B1224" s="7">
        <v>1</v>
      </c>
      <c r="C1224" s="7" t="s">
        <v>392</v>
      </c>
      <c r="D1224" s="7">
        <v>1994</v>
      </c>
      <c r="E1224" s="7">
        <v>1995</v>
      </c>
      <c r="F1224" s="70">
        <v>331.84</v>
      </c>
      <c r="G1224" s="7">
        <v>10</v>
      </c>
      <c r="H1224" s="7">
        <v>0</v>
      </c>
      <c r="I1224" s="77">
        <v>8829</v>
      </c>
      <c r="J1224" s="77">
        <v>12242</v>
      </c>
      <c r="K1224" s="119" t="s">
        <v>95</v>
      </c>
      <c r="L1224" s="7">
        <v>739</v>
      </c>
      <c r="M1224" s="7">
        <v>1</v>
      </c>
      <c r="N1224" s="7" t="s">
        <v>400</v>
      </c>
      <c r="O1224" s="7">
        <v>2005</v>
      </c>
      <c r="P1224" s="7">
        <v>2006</v>
      </c>
      <c r="Q1224" s="70">
        <v>275</v>
      </c>
      <c r="R1224" s="7">
        <v>6</v>
      </c>
      <c r="S1224" s="10">
        <v>1</v>
      </c>
      <c r="T1224" s="67">
        <v>783</v>
      </c>
      <c r="U1224" s="67">
        <v>462</v>
      </c>
      <c r="V1224" s="119" t="s">
        <v>95</v>
      </c>
      <c r="W1224" s="7">
        <v>314</v>
      </c>
      <c r="X1224" s="7">
        <v>1</v>
      </c>
      <c r="Y1224" s="7" t="s">
        <v>276</v>
      </c>
      <c r="Z1224" s="68">
        <v>2007</v>
      </c>
      <c r="AA1224" s="73">
        <v>2008</v>
      </c>
      <c r="AB1224" s="66">
        <v>475</v>
      </c>
      <c r="AC1224" s="7">
        <v>6</v>
      </c>
      <c r="AD1224" s="67">
        <v>1</v>
      </c>
      <c r="AE1224" s="67">
        <v>407</v>
      </c>
      <c r="AF1224" s="77">
        <v>374</v>
      </c>
      <c r="AG1224" s="127">
        <f t="shared" si="19"/>
        <v>0.52112676056338025</v>
      </c>
    </row>
    <row r="1225" spans="1:33" x14ac:dyDescent="0.3">
      <c r="A1225" s="7">
        <v>624</v>
      </c>
      <c r="B1225" s="7">
        <v>1</v>
      </c>
      <c r="C1225" s="7" t="s">
        <v>392</v>
      </c>
      <c r="D1225" s="7">
        <v>1994</v>
      </c>
      <c r="E1225" s="7">
        <v>1995</v>
      </c>
      <c r="F1225" s="70">
        <v>331.84</v>
      </c>
      <c r="G1225" s="7">
        <v>10</v>
      </c>
      <c r="H1225" s="7">
        <v>0</v>
      </c>
      <c r="I1225" s="77">
        <v>7108</v>
      </c>
      <c r="J1225" s="77">
        <v>9267</v>
      </c>
      <c r="K1225" s="119" t="s">
        <v>95</v>
      </c>
      <c r="L1225" s="7">
        <v>740</v>
      </c>
      <c r="M1225" s="7">
        <v>1</v>
      </c>
      <c r="N1225" s="7" t="s">
        <v>401</v>
      </c>
      <c r="O1225" s="7">
        <v>2005</v>
      </c>
      <c r="P1225" s="7">
        <v>2006</v>
      </c>
      <c r="Q1225" s="70">
        <v>700</v>
      </c>
      <c r="R1225" s="7">
        <v>3</v>
      </c>
      <c r="S1225" s="10">
        <v>1</v>
      </c>
      <c r="T1225" s="67">
        <v>914</v>
      </c>
      <c r="U1225" s="67">
        <v>678</v>
      </c>
      <c r="V1225" s="119" t="s">
        <v>95</v>
      </c>
      <c r="W1225" s="7">
        <v>740</v>
      </c>
      <c r="X1225" s="7">
        <v>1</v>
      </c>
      <c r="Y1225" s="7" t="s">
        <v>740</v>
      </c>
      <c r="Z1225" s="7">
        <v>2017</v>
      </c>
      <c r="AA1225" s="7">
        <v>2018</v>
      </c>
      <c r="AB1225" s="7">
        <v>200</v>
      </c>
      <c r="AC1225" s="7">
        <v>6</v>
      </c>
      <c r="AD1225" s="7">
        <v>1</v>
      </c>
      <c r="AE1225" s="77">
        <v>620</v>
      </c>
      <c r="AF1225" s="77">
        <v>570</v>
      </c>
      <c r="AG1225" s="127">
        <f t="shared" si="19"/>
        <v>0.52100840336134457</v>
      </c>
    </row>
    <row r="1226" spans="1:33" x14ac:dyDescent="0.3">
      <c r="A1226" s="7">
        <v>624</v>
      </c>
      <c r="B1226" s="7">
        <v>1</v>
      </c>
      <c r="C1226" s="7" t="s">
        <v>392</v>
      </c>
      <c r="D1226" s="7">
        <v>1997</v>
      </c>
      <c r="E1226" s="7">
        <v>1998</v>
      </c>
      <c r="F1226" s="70">
        <v>292.08</v>
      </c>
      <c r="G1226" s="7">
        <v>4</v>
      </c>
      <c r="H1226" s="7">
        <v>1</v>
      </c>
      <c r="I1226" s="77">
        <v>7574</v>
      </c>
      <c r="J1226" s="77">
        <v>6031</v>
      </c>
      <c r="K1226" s="119" t="s">
        <v>95</v>
      </c>
      <c r="L1226" s="7">
        <v>750</v>
      </c>
      <c r="M1226" s="7">
        <v>1</v>
      </c>
      <c r="N1226" s="7" t="s">
        <v>629</v>
      </c>
      <c r="O1226" s="7">
        <v>2005</v>
      </c>
      <c r="P1226" s="7">
        <v>2006</v>
      </c>
      <c r="Q1226" s="70">
        <v>145</v>
      </c>
      <c r="R1226" s="7">
        <v>5</v>
      </c>
      <c r="S1226" s="10">
        <v>0</v>
      </c>
      <c r="T1226" s="67">
        <v>1211</v>
      </c>
      <c r="U1226" s="67">
        <v>1764</v>
      </c>
      <c r="V1226" s="119" t="s">
        <v>95</v>
      </c>
      <c r="W1226" s="7">
        <v>2176</v>
      </c>
      <c r="X1226" s="7">
        <v>1</v>
      </c>
      <c r="Y1226" s="7" t="s">
        <v>630</v>
      </c>
      <c r="Z1226" s="7">
        <v>2004</v>
      </c>
      <c r="AA1226" s="7">
        <v>2005</v>
      </c>
      <c r="AB1226" s="70">
        <f>1400-673.08</f>
        <v>726.92</v>
      </c>
      <c r="AC1226" s="7">
        <v>10</v>
      </c>
      <c r="AD1226" s="7">
        <v>1</v>
      </c>
      <c r="AE1226" s="77">
        <v>1148</v>
      </c>
      <c r="AF1226" s="77">
        <v>1056</v>
      </c>
      <c r="AG1226" s="127">
        <f t="shared" si="19"/>
        <v>0.52087114337568063</v>
      </c>
    </row>
    <row r="1227" spans="1:33" x14ac:dyDescent="0.3">
      <c r="A1227" s="7">
        <v>624</v>
      </c>
      <c r="B1227" s="7">
        <v>1</v>
      </c>
      <c r="C1227" s="7" t="s">
        <v>392</v>
      </c>
      <c r="D1227" s="7">
        <v>1997</v>
      </c>
      <c r="E1227" s="7">
        <v>1998</v>
      </c>
      <c r="F1227" s="70">
        <v>108.92</v>
      </c>
      <c r="G1227" s="7">
        <v>4</v>
      </c>
      <c r="H1227" s="7">
        <v>1</v>
      </c>
      <c r="I1227" s="77">
        <v>6964</v>
      </c>
      <c r="J1227" s="77">
        <v>6416</v>
      </c>
      <c r="K1227" s="119" t="s">
        <v>95</v>
      </c>
      <c r="L1227" s="7">
        <v>750</v>
      </c>
      <c r="M1227" s="7">
        <v>1</v>
      </c>
      <c r="N1227" s="7" t="s">
        <v>629</v>
      </c>
      <c r="O1227" s="7">
        <v>2005</v>
      </c>
      <c r="P1227" s="7">
        <v>2006</v>
      </c>
      <c r="Q1227" s="70">
        <v>121.37</v>
      </c>
      <c r="R1227" s="7">
        <v>5</v>
      </c>
      <c r="S1227" s="10">
        <v>0</v>
      </c>
      <c r="T1227" s="67">
        <v>1315</v>
      </c>
      <c r="U1227" s="67">
        <v>1729</v>
      </c>
      <c r="V1227" s="119" t="s">
        <v>95</v>
      </c>
      <c r="W1227" s="7">
        <v>656</v>
      </c>
      <c r="X1227" s="7">
        <v>1</v>
      </c>
      <c r="Y1227" s="7" t="s">
        <v>229</v>
      </c>
      <c r="Z1227" s="7">
        <v>2013</v>
      </c>
      <c r="AA1227" s="7">
        <v>2014</v>
      </c>
      <c r="AB1227" s="7">
        <v>630.86999999999989</v>
      </c>
      <c r="AC1227" s="7">
        <v>10</v>
      </c>
      <c r="AD1227" s="7">
        <v>1</v>
      </c>
      <c r="AE1227" s="77">
        <v>2799</v>
      </c>
      <c r="AF1227" s="77">
        <v>2576</v>
      </c>
      <c r="AG1227" s="127">
        <f t="shared" si="19"/>
        <v>0.52074418604651163</v>
      </c>
    </row>
    <row r="1228" spans="1:33" x14ac:dyDescent="0.3">
      <c r="A1228" s="7">
        <v>624</v>
      </c>
      <c r="B1228" s="7">
        <v>1</v>
      </c>
      <c r="C1228" s="7" t="s">
        <v>392</v>
      </c>
      <c r="D1228" s="7">
        <v>1999</v>
      </c>
      <c r="E1228" s="7">
        <v>2000</v>
      </c>
      <c r="F1228" s="70">
        <v>115</v>
      </c>
      <c r="G1228" s="7">
        <v>10</v>
      </c>
      <c r="H1228" s="7">
        <v>0</v>
      </c>
      <c r="I1228" s="77">
        <v>4250</v>
      </c>
      <c r="J1228" s="77">
        <v>4687</v>
      </c>
      <c r="K1228" s="119" t="s">
        <v>95</v>
      </c>
      <c r="L1228" s="7">
        <v>750</v>
      </c>
      <c r="M1228" s="7">
        <v>1</v>
      </c>
      <c r="N1228" s="7" t="s">
        <v>629</v>
      </c>
      <c r="O1228" s="7">
        <v>2005</v>
      </c>
      <c r="P1228" s="7">
        <v>2006</v>
      </c>
      <c r="Q1228" s="70">
        <v>105</v>
      </c>
      <c r="R1228" s="7">
        <v>5</v>
      </c>
      <c r="S1228" s="10">
        <v>0</v>
      </c>
      <c r="T1228" s="67">
        <v>1312</v>
      </c>
      <c r="U1228" s="67">
        <v>1731</v>
      </c>
      <c r="V1228" s="119" t="s">
        <v>95</v>
      </c>
      <c r="W1228" s="7">
        <v>761</v>
      </c>
      <c r="X1228" s="7">
        <v>1</v>
      </c>
      <c r="Y1228" s="7" t="s">
        <v>299</v>
      </c>
      <c r="Z1228" s="7">
        <v>2010</v>
      </c>
      <c r="AA1228" s="10">
        <v>2011</v>
      </c>
      <c r="AB1228" s="66">
        <v>0</v>
      </c>
      <c r="AC1228" s="10">
        <v>5</v>
      </c>
      <c r="AD1228" s="67">
        <v>1</v>
      </c>
      <c r="AE1228" s="67">
        <v>6060</v>
      </c>
      <c r="AF1228" s="67">
        <v>5578</v>
      </c>
      <c r="AG1228" s="127">
        <f t="shared" si="19"/>
        <v>0.52070802543392336</v>
      </c>
    </row>
    <row r="1229" spans="1:33" x14ac:dyDescent="0.3">
      <c r="A1229" s="7">
        <v>624</v>
      </c>
      <c r="B1229" s="7">
        <v>1</v>
      </c>
      <c r="C1229" s="7" t="s">
        <v>392</v>
      </c>
      <c r="D1229" s="7">
        <v>1999</v>
      </c>
      <c r="E1229" s="7">
        <v>2000</v>
      </c>
      <c r="F1229" s="70">
        <v>70</v>
      </c>
      <c r="G1229" s="7">
        <v>10</v>
      </c>
      <c r="H1229" s="7">
        <v>0</v>
      </c>
      <c r="I1229" s="77">
        <v>4000</v>
      </c>
      <c r="J1229" s="77">
        <v>4743</v>
      </c>
      <c r="K1229" s="119" t="s">
        <v>95</v>
      </c>
      <c r="L1229" s="7">
        <v>769</v>
      </c>
      <c r="M1229" s="7">
        <v>1</v>
      </c>
      <c r="N1229" s="7" t="s">
        <v>300</v>
      </c>
      <c r="O1229" s="7">
        <v>2005</v>
      </c>
      <c r="P1229" s="7">
        <v>2006</v>
      </c>
      <c r="Q1229" s="70">
        <v>385</v>
      </c>
      <c r="R1229" s="7">
        <v>10</v>
      </c>
      <c r="S1229" s="10">
        <v>1</v>
      </c>
      <c r="T1229" s="67">
        <v>1294</v>
      </c>
      <c r="U1229" s="67">
        <v>936</v>
      </c>
      <c r="V1229" s="119" t="s">
        <v>95</v>
      </c>
      <c r="W1229" s="7">
        <v>877</v>
      </c>
      <c r="X1229" s="7">
        <v>1</v>
      </c>
      <c r="Y1229" s="7" t="s">
        <v>261</v>
      </c>
      <c r="Z1229" s="7">
        <v>2000</v>
      </c>
      <c r="AA1229" s="7">
        <v>2001</v>
      </c>
      <c r="AB1229" s="70">
        <v>171</v>
      </c>
      <c r="AC1229" s="7">
        <v>10</v>
      </c>
      <c r="AD1229" s="7">
        <v>1</v>
      </c>
      <c r="AE1229" s="77">
        <v>5286</v>
      </c>
      <c r="AF1229" s="77">
        <v>4867</v>
      </c>
      <c r="AG1229" s="127">
        <f t="shared" si="19"/>
        <v>0.52063429528218264</v>
      </c>
    </row>
    <row r="1230" spans="1:33" x14ac:dyDescent="0.3">
      <c r="A1230" s="7">
        <v>624</v>
      </c>
      <c r="B1230" s="7">
        <v>1</v>
      </c>
      <c r="C1230" s="7" t="s">
        <v>392</v>
      </c>
      <c r="D1230" s="7">
        <v>2000</v>
      </c>
      <c r="E1230" s="7">
        <v>2002</v>
      </c>
      <c r="F1230" s="70">
        <v>530</v>
      </c>
      <c r="G1230" s="7">
        <v>6</v>
      </c>
      <c r="H1230" s="7">
        <v>1</v>
      </c>
      <c r="I1230" s="77">
        <v>15019</v>
      </c>
      <c r="J1230" s="77">
        <v>11723</v>
      </c>
      <c r="K1230" s="119" t="s">
        <v>95</v>
      </c>
      <c r="L1230" s="7">
        <v>786</v>
      </c>
      <c r="M1230" s="7">
        <v>1</v>
      </c>
      <c r="N1230" s="7" t="s">
        <v>650</v>
      </c>
      <c r="O1230" s="7">
        <v>2005</v>
      </c>
      <c r="P1230" s="7">
        <v>2006</v>
      </c>
      <c r="Q1230" s="70">
        <f>500-126.99</f>
        <v>373.01</v>
      </c>
      <c r="R1230" s="7">
        <v>10</v>
      </c>
      <c r="S1230" s="10">
        <v>0</v>
      </c>
      <c r="T1230" s="67">
        <v>278</v>
      </c>
      <c r="U1230" s="67">
        <v>333</v>
      </c>
      <c r="V1230" s="119" t="s">
        <v>95</v>
      </c>
      <c r="W1230" s="7">
        <v>6</v>
      </c>
      <c r="X1230" s="7">
        <v>3</v>
      </c>
      <c r="Y1230" s="7" t="s">
        <v>596</v>
      </c>
      <c r="Z1230" s="68">
        <v>2009</v>
      </c>
      <c r="AA1230" s="68">
        <v>2010</v>
      </c>
      <c r="AB1230" s="66">
        <v>140</v>
      </c>
      <c r="AC1230" s="68">
        <v>10</v>
      </c>
      <c r="AD1230" s="67">
        <v>1</v>
      </c>
      <c r="AE1230" s="67">
        <v>1542</v>
      </c>
      <c r="AF1230" s="67">
        <v>1420</v>
      </c>
      <c r="AG1230" s="127">
        <f t="shared" si="19"/>
        <v>0.52059419311276167</v>
      </c>
    </row>
    <row r="1231" spans="1:33" x14ac:dyDescent="0.3">
      <c r="A1231" s="7">
        <v>624</v>
      </c>
      <c r="B1231" s="7">
        <v>1</v>
      </c>
      <c r="C1231" s="7" t="s">
        <v>392</v>
      </c>
      <c r="D1231" s="7">
        <v>2002</v>
      </c>
      <c r="E1231" s="7">
        <v>2003</v>
      </c>
      <c r="F1231" s="70">
        <v>338.58</v>
      </c>
      <c r="G1231" s="7">
        <v>5</v>
      </c>
      <c r="H1231" s="7">
        <v>1</v>
      </c>
      <c r="I1231" s="77">
        <v>14822</v>
      </c>
      <c r="J1231" s="77">
        <v>13204</v>
      </c>
      <c r="K1231" s="119" t="s">
        <v>95</v>
      </c>
      <c r="L1231" s="7">
        <v>811</v>
      </c>
      <c r="M1231" s="7">
        <v>1</v>
      </c>
      <c r="N1231" s="7" t="s">
        <v>569</v>
      </c>
      <c r="O1231" s="7">
        <v>2005</v>
      </c>
      <c r="P1231" s="7">
        <v>2006</v>
      </c>
      <c r="Q1231" s="70">
        <v>989</v>
      </c>
      <c r="R1231" s="7">
        <v>10</v>
      </c>
      <c r="S1231" s="10">
        <v>1</v>
      </c>
      <c r="T1231" s="67">
        <v>1011</v>
      </c>
      <c r="U1231" s="67">
        <v>906</v>
      </c>
      <c r="V1231" s="119" t="s">
        <v>95</v>
      </c>
      <c r="W1231" s="7">
        <v>742</v>
      </c>
      <c r="X1231" s="7">
        <v>1</v>
      </c>
      <c r="Y1231" s="7" t="s">
        <v>348</v>
      </c>
      <c r="Z1231" s="7">
        <v>2003</v>
      </c>
      <c r="AA1231" s="7">
        <v>2004</v>
      </c>
      <c r="AB1231" s="70">
        <v>210</v>
      </c>
      <c r="AC1231" s="7">
        <v>4</v>
      </c>
      <c r="AD1231" s="7">
        <v>1</v>
      </c>
      <c r="AE1231" s="77">
        <v>9737</v>
      </c>
      <c r="AF1231" s="77">
        <v>8967</v>
      </c>
      <c r="AG1231" s="127">
        <f t="shared" si="19"/>
        <v>0.52058383233532934</v>
      </c>
    </row>
    <row r="1232" spans="1:33" x14ac:dyDescent="0.3">
      <c r="A1232" s="7">
        <v>624</v>
      </c>
      <c r="B1232" s="7">
        <v>1</v>
      </c>
      <c r="C1232" s="7" t="s">
        <v>392</v>
      </c>
      <c r="D1232" s="7">
        <v>2006</v>
      </c>
      <c r="E1232" s="10">
        <v>2007</v>
      </c>
      <c r="F1232" s="70">
        <v>444.22</v>
      </c>
      <c r="G1232" s="10">
        <v>8</v>
      </c>
      <c r="H1232" s="7">
        <v>0</v>
      </c>
      <c r="I1232" s="67">
        <v>13182</v>
      </c>
      <c r="J1232" s="71">
        <v>13629</v>
      </c>
      <c r="K1232" s="119" t="s">
        <v>95</v>
      </c>
      <c r="L1232" s="7">
        <v>831</v>
      </c>
      <c r="M1232" s="7">
        <v>1</v>
      </c>
      <c r="N1232" s="7" t="s">
        <v>354</v>
      </c>
      <c r="O1232" s="7">
        <v>2005</v>
      </c>
      <c r="P1232" s="7">
        <v>2006</v>
      </c>
      <c r="Q1232" s="70">
        <f>875-664.54</f>
        <v>210.46000000000004</v>
      </c>
      <c r="R1232" s="7">
        <v>5</v>
      </c>
      <c r="S1232" s="10">
        <v>0</v>
      </c>
      <c r="T1232" s="67">
        <v>3576</v>
      </c>
      <c r="U1232" s="67">
        <v>5266</v>
      </c>
      <c r="V1232" s="119" t="s">
        <v>95</v>
      </c>
      <c r="W1232" s="7">
        <v>2154</v>
      </c>
      <c r="X1232" s="7">
        <v>1</v>
      </c>
      <c r="Y1232" s="7" t="s">
        <v>365</v>
      </c>
      <c r="Z1232" s="7">
        <v>1998</v>
      </c>
      <c r="AA1232" s="7">
        <v>1999</v>
      </c>
      <c r="AB1232" s="70">
        <v>247.38</v>
      </c>
      <c r="AC1232" s="7">
        <v>10</v>
      </c>
      <c r="AD1232" s="7">
        <v>1</v>
      </c>
      <c r="AE1232" s="77">
        <v>2391</v>
      </c>
      <c r="AF1232" s="77">
        <v>2202</v>
      </c>
      <c r="AG1232" s="127">
        <f t="shared" si="19"/>
        <v>0.52057478772044419</v>
      </c>
    </row>
    <row r="1233" spans="1:33" x14ac:dyDescent="0.3">
      <c r="A1233" s="7">
        <v>624</v>
      </c>
      <c r="B1233" s="7">
        <v>1</v>
      </c>
      <c r="C1233" s="7" t="s">
        <v>392</v>
      </c>
      <c r="D1233" s="68">
        <v>2007</v>
      </c>
      <c r="E1233" s="73">
        <v>2008</v>
      </c>
      <c r="F1233" s="66">
        <v>1470.89</v>
      </c>
      <c r="G1233" s="7">
        <v>5</v>
      </c>
      <c r="H1233" s="67">
        <v>1</v>
      </c>
      <c r="I1233" s="67">
        <v>10057</v>
      </c>
      <c r="J1233" s="77">
        <v>5804</v>
      </c>
      <c r="K1233" s="119" t="s">
        <v>95</v>
      </c>
      <c r="L1233" s="7">
        <v>836</v>
      </c>
      <c r="M1233" s="7">
        <v>1</v>
      </c>
      <c r="N1233" s="7" t="s">
        <v>307</v>
      </c>
      <c r="O1233" s="7">
        <v>2005</v>
      </c>
      <c r="P1233" s="7">
        <v>2006</v>
      </c>
      <c r="Q1233" s="70">
        <f>1296.68-822.57</f>
        <v>474.11</v>
      </c>
      <c r="R1233" s="7">
        <v>10</v>
      </c>
      <c r="S1233" s="10">
        <v>1</v>
      </c>
      <c r="T1233" s="67">
        <v>176</v>
      </c>
      <c r="U1233" s="67">
        <v>77</v>
      </c>
      <c r="V1233" s="119" t="s">
        <v>95</v>
      </c>
      <c r="W1233" s="7">
        <v>2536</v>
      </c>
      <c r="X1233" s="7">
        <v>1</v>
      </c>
      <c r="Y1233" s="7" t="s">
        <v>407</v>
      </c>
      <c r="Z1233" s="68">
        <v>2011</v>
      </c>
      <c r="AA1233" s="73">
        <v>2012</v>
      </c>
      <c r="AB1233" s="66">
        <v>900</v>
      </c>
      <c r="AC1233" s="7">
        <v>10</v>
      </c>
      <c r="AD1233" s="7">
        <v>1</v>
      </c>
      <c r="AE1233" s="67">
        <v>329</v>
      </c>
      <c r="AF1233" s="67">
        <v>303</v>
      </c>
      <c r="AG1233" s="127">
        <f t="shared" si="19"/>
        <v>0.52056962025316456</v>
      </c>
    </row>
    <row r="1234" spans="1:33" x14ac:dyDescent="0.3">
      <c r="A1234" s="7">
        <v>624</v>
      </c>
      <c r="B1234" s="7">
        <v>1</v>
      </c>
      <c r="C1234" s="7" t="s">
        <v>392</v>
      </c>
      <c r="D1234" s="7">
        <v>2011</v>
      </c>
      <c r="E1234" s="7">
        <v>2013</v>
      </c>
      <c r="F1234" s="7">
        <v>1580.36</v>
      </c>
      <c r="G1234" s="7">
        <v>6</v>
      </c>
      <c r="H1234" s="7">
        <v>1</v>
      </c>
      <c r="I1234" s="77">
        <v>6928</v>
      </c>
      <c r="J1234" s="77">
        <v>2556</v>
      </c>
      <c r="K1234" s="119" t="s">
        <v>95</v>
      </c>
      <c r="L1234" s="7">
        <v>837</v>
      </c>
      <c r="M1234" s="7">
        <v>1</v>
      </c>
      <c r="N1234" s="7" t="s">
        <v>234</v>
      </c>
      <c r="O1234" s="7">
        <v>2005</v>
      </c>
      <c r="P1234" s="7">
        <v>2006</v>
      </c>
      <c r="Q1234" s="70">
        <f>700-129.06</f>
        <v>570.94000000000005</v>
      </c>
      <c r="R1234" s="7">
        <v>10</v>
      </c>
      <c r="S1234" s="10">
        <v>1</v>
      </c>
      <c r="T1234" s="67">
        <v>482</v>
      </c>
      <c r="U1234" s="67">
        <v>334</v>
      </c>
      <c r="V1234" s="119" t="s">
        <v>95</v>
      </c>
      <c r="W1234" s="7">
        <v>624</v>
      </c>
      <c r="X1234" s="7">
        <v>1</v>
      </c>
      <c r="Y1234" s="7" t="s">
        <v>392</v>
      </c>
      <c r="Z1234" s="7">
        <v>1997</v>
      </c>
      <c r="AA1234" s="7">
        <v>1998</v>
      </c>
      <c r="AB1234" s="70">
        <v>108.92</v>
      </c>
      <c r="AC1234" s="7">
        <v>4</v>
      </c>
      <c r="AD1234" s="7">
        <v>1</v>
      </c>
      <c r="AE1234" s="77">
        <v>6964</v>
      </c>
      <c r="AF1234" s="77">
        <v>6416</v>
      </c>
      <c r="AG1234" s="127">
        <f t="shared" si="19"/>
        <v>0.52047832585949183</v>
      </c>
    </row>
    <row r="1235" spans="1:33" x14ac:dyDescent="0.3">
      <c r="A1235" s="7">
        <v>624</v>
      </c>
      <c r="B1235" s="7">
        <v>1</v>
      </c>
      <c r="C1235" s="7" t="s">
        <v>735</v>
      </c>
      <c r="D1235" s="7">
        <v>2017</v>
      </c>
      <c r="E1235" s="7">
        <v>2019</v>
      </c>
      <c r="F1235" s="7">
        <v>1538.31</v>
      </c>
      <c r="G1235" s="7">
        <v>10</v>
      </c>
      <c r="H1235" s="7">
        <v>1</v>
      </c>
      <c r="I1235" s="77">
        <v>5574</v>
      </c>
      <c r="J1235" s="77">
        <v>1392</v>
      </c>
      <c r="K1235" s="119" t="s">
        <v>95</v>
      </c>
      <c r="L1235" s="7">
        <v>857</v>
      </c>
      <c r="M1235" s="7">
        <v>1</v>
      </c>
      <c r="N1235" s="7" t="s">
        <v>529</v>
      </c>
      <c r="O1235" s="7">
        <v>2005</v>
      </c>
      <c r="P1235" s="7">
        <v>2006</v>
      </c>
      <c r="Q1235" s="70">
        <v>315</v>
      </c>
      <c r="R1235" s="7">
        <v>10</v>
      </c>
      <c r="S1235" s="10">
        <v>1</v>
      </c>
      <c r="T1235" s="67">
        <v>396</v>
      </c>
      <c r="U1235" s="67">
        <v>390</v>
      </c>
      <c r="V1235" s="119" t="s">
        <v>95</v>
      </c>
      <c r="W1235" s="82">
        <v>314</v>
      </c>
      <c r="X1235" s="82">
        <v>1</v>
      </c>
      <c r="Y1235" s="82" t="s">
        <v>123</v>
      </c>
      <c r="Z1235" s="7">
        <v>2018</v>
      </c>
      <c r="AA1235" s="82">
        <v>2019</v>
      </c>
      <c r="AB1235" s="128">
        <v>460</v>
      </c>
      <c r="AC1235" s="82">
        <v>10</v>
      </c>
      <c r="AD1235" s="7">
        <v>1</v>
      </c>
      <c r="AE1235" s="67">
        <v>1285</v>
      </c>
      <c r="AF1235" s="67">
        <v>1185</v>
      </c>
      <c r="AG1235" s="127">
        <f t="shared" si="19"/>
        <v>0.52024291497975705</v>
      </c>
    </row>
    <row r="1236" spans="1:33" x14ac:dyDescent="0.3">
      <c r="A1236" s="7">
        <v>625</v>
      </c>
      <c r="B1236" s="7">
        <v>1</v>
      </c>
      <c r="C1236" s="7" t="s">
        <v>294</v>
      </c>
      <c r="D1236" s="7">
        <v>1992</v>
      </c>
      <c r="E1236" s="7">
        <v>1993</v>
      </c>
      <c r="F1236" s="70">
        <v>300.26</v>
      </c>
      <c r="G1236" s="7">
        <v>5</v>
      </c>
      <c r="H1236" s="7">
        <v>0</v>
      </c>
      <c r="I1236" s="77" t="s">
        <v>763</v>
      </c>
      <c r="J1236" s="77" t="s">
        <v>763</v>
      </c>
      <c r="K1236" s="119" t="s">
        <v>95</v>
      </c>
      <c r="L1236" s="7">
        <v>861</v>
      </c>
      <c r="M1236" s="7">
        <v>1</v>
      </c>
      <c r="N1236" s="7" t="s">
        <v>510</v>
      </c>
      <c r="O1236" s="7">
        <v>2005</v>
      </c>
      <c r="P1236" s="7">
        <v>2006</v>
      </c>
      <c r="Q1236" s="70">
        <f>1550-484.37</f>
        <v>1065.6300000000001</v>
      </c>
      <c r="R1236" s="7">
        <v>6</v>
      </c>
      <c r="S1236" s="10">
        <v>1</v>
      </c>
      <c r="T1236" s="67">
        <v>6587</v>
      </c>
      <c r="U1236" s="67">
        <v>5756</v>
      </c>
      <c r="V1236" s="119" t="s">
        <v>95</v>
      </c>
      <c r="W1236" s="7">
        <v>500</v>
      </c>
      <c r="X1236" s="7">
        <v>1</v>
      </c>
      <c r="Y1236" s="7" t="s">
        <v>635</v>
      </c>
      <c r="Z1236" s="7">
        <v>2004</v>
      </c>
      <c r="AA1236" s="7">
        <v>2006</v>
      </c>
      <c r="AB1236" s="70">
        <v>847</v>
      </c>
      <c r="AC1236" s="7">
        <v>6</v>
      </c>
      <c r="AD1236" s="7">
        <v>1</v>
      </c>
      <c r="AE1236" s="77">
        <v>1067</v>
      </c>
      <c r="AF1236" s="77">
        <v>984</v>
      </c>
      <c r="AG1236" s="127">
        <f t="shared" si="19"/>
        <v>0.52023403217942465</v>
      </c>
    </row>
    <row r="1237" spans="1:33" x14ac:dyDescent="0.3">
      <c r="A1237" s="7">
        <v>625</v>
      </c>
      <c r="B1237" s="7">
        <v>1</v>
      </c>
      <c r="C1237" s="7" t="s">
        <v>294</v>
      </c>
      <c r="D1237" s="7">
        <v>2000</v>
      </c>
      <c r="E1237" s="7">
        <v>2001</v>
      </c>
      <c r="F1237" s="70">
        <v>415</v>
      </c>
      <c r="G1237" s="7">
        <v>5</v>
      </c>
      <c r="H1237" s="7">
        <v>1</v>
      </c>
      <c r="I1237" s="77">
        <v>65385</v>
      </c>
      <c r="J1237" s="77">
        <v>48000</v>
      </c>
      <c r="K1237" s="119" t="s">
        <v>95</v>
      </c>
      <c r="L1237" s="7">
        <v>883</v>
      </c>
      <c r="M1237" s="7">
        <v>1</v>
      </c>
      <c r="N1237" s="7" t="s">
        <v>361</v>
      </c>
      <c r="O1237" s="7">
        <v>2005</v>
      </c>
      <c r="P1237" s="7">
        <v>2006</v>
      </c>
      <c r="Q1237" s="70">
        <v>597</v>
      </c>
      <c r="R1237" s="7">
        <v>5</v>
      </c>
      <c r="S1237" s="10">
        <v>0</v>
      </c>
      <c r="T1237" s="67">
        <v>1428</v>
      </c>
      <c r="U1237" s="67">
        <v>1588</v>
      </c>
      <c r="V1237" s="119" t="s">
        <v>95</v>
      </c>
      <c r="W1237" s="7">
        <v>2149</v>
      </c>
      <c r="X1237" s="7">
        <v>1</v>
      </c>
      <c r="Y1237" s="7" t="s">
        <v>440</v>
      </c>
      <c r="Z1237" s="7">
        <v>2006</v>
      </c>
      <c r="AA1237" s="10">
        <v>2007</v>
      </c>
      <c r="AB1237" s="70">
        <v>629</v>
      </c>
      <c r="AC1237" s="10">
        <v>10</v>
      </c>
      <c r="AD1237" s="7">
        <v>1</v>
      </c>
      <c r="AE1237" s="67">
        <v>2593</v>
      </c>
      <c r="AF1237" s="67">
        <v>2393</v>
      </c>
      <c r="AG1237" s="127">
        <f t="shared" si="19"/>
        <v>0.52005615724027277</v>
      </c>
    </row>
    <row r="1238" spans="1:33" x14ac:dyDescent="0.3">
      <c r="A1238" s="7">
        <v>625</v>
      </c>
      <c r="B1238" s="7">
        <v>1</v>
      </c>
      <c r="C1238" s="7" t="s">
        <v>294</v>
      </c>
      <c r="D1238" s="7">
        <v>2002</v>
      </c>
      <c r="E1238" s="7">
        <v>2003</v>
      </c>
      <c r="F1238" s="70">
        <v>319</v>
      </c>
      <c r="G1238" s="7">
        <v>4</v>
      </c>
      <c r="H1238" s="7">
        <v>1</v>
      </c>
      <c r="I1238" s="77">
        <v>56434</v>
      </c>
      <c r="J1238" s="77">
        <v>43540</v>
      </c>
      <c r="K1238" s="119" t="s">
        <v>95</v>
      </c>
      <c r="L1238" s="7">
        <v>914</v>
      </c>
      <c r="M1238" s="7">
        <v>1</v>
      </c>
      <c r="N1238" s="7" t="s">
        <v>651</v>
      </c>
      <c r="O1238" s="7">
        <v>2005</v>
      </c>
      <c r="P1238" s="7">
        <v>2006</v>
      </c>
      <c r="Q1238" s="70">
        <v>1700</v>
      </c>
      <c r="R1238" s="7">
        <v>5</v>
      </c>
      <c r="S1238" s="10">
        <v>1</v>
      </c>
      <c r="T1238" s="67">
        <v>362</v>
      </c>
      <c r="U1238" s="67">
        <v>130</v>
      </c>
      <c r="V1238" s="119" t="s">
        <v>95</v>
      </c>
      <c r="W1238" s="7">
        <v>832</v>
      </c>
      <c r="X1238" s="7">
        <v>1</v>
      </c>
      <c r="Y1238" s="7" t="s">
        <v>233</v>
      </c>
      <c r="Z1238" s="7">
        <v>2014</v>
      </c>
      <c r="AA1238" s="7">
        <v>2015</v>
      </c>
      <c r="AB1238" s="7">
        <v>743.74</v>
      </c>
      <c r="AC1238" s="7">
        <v>10</v>
      </c>
      <c r="AD1238" s="7">
        <v>1</v>
      </c>
      <c r="AE1238" s="77">
        <v>3755</v>
      </c>
      <c r="AF1238" s="77">
        <v>3466</v>
      </c>
      <c r="AG1238" s="127">
        <f t="shared" si="19"/>
        <v>0.52001107879795039</v>
      </c>
    </row>
    <row r="1239" spans="1:33" x14ac:dyDescent="0.3">
      <c r="A1239" s="7">
        <v>625</v>
      </c>
      <c r="B1239" s="7">
        <v>1</v>
      </c>
      <c r="C1239" s="7" t="s">
        <v>294</v>
      </c>
      <c r="D1239" s="7">
        <v>2006</v>
      </c>
      <c r="E1239" s="10">
        <v>2007</v>
      </c>
      <c r="F1239" s="70">
        <v>593</v>
      </c>
      <c r="G1239" s="10">
        <v>6</v>
      </c>
      <c r="H1239" s="7">
        <v>1</v>
      </c>
      <c r="I1239" s="67">
        <v>56753</v>
      </c>
      <c r="J1239" s="67">
        <v>34741</v>
      </c>
      <c r="K1239" s="119" t="s">
        <v>95</v>
      </c>
      <c r="L1239" s="7">
        <v>2071</v>
      </c>
      <c r="M1239" s="7">
        <v>1</v>
      </c>
      <c r="N1239" s="7" t="s">
        <v>682</v>
      </c>
      <c r="O1239" s="7">
        <v>2005</v>
      </c>
      <c r="P1239" s="7">
        <v>2006</v>
      </c>
      <c r="Q1239" s="70">
        <v>319.49</v>
      </c>
      <c r="R1239" s="7">
        <v>10</v>
      </c>
      <c r="S1239" s="10">
        <v>1</v>
      </c>
      <c r="T1239" s="67">
        <v>855</v>
      </c>
      <c r="U1239" s="67">
        <v>620</v>
      </c>
      <c r="V1239" s="119" t="s">
        <v>95</v>
      </c>
      <c r="W1239" s="7">
        <v>2310</v>
      </c>
      <c r="X1239" s="7">
        <v>1</v>
      </c>
      <c r="Y1239" s="7" t="s">
        <v>481</v>
      </c>
      <c r="Z1239" s="7">
        <v>2001</v>
      </c>
      <c r="AA1239" s="7">
        <v>2002</v>
      </c>
      <c r="AB1239" s="70">
        <v>200</v>
      </c>
      <c r="AC1239" s="7">
        <v>5</v>
      </c>
      <c r="AD1239" s="7">
        <v>1</v>
      </c>
      <c r="AE1239" s="77">
        <v>858</v>
      </c>
      <c r="AF1239" s="77">
        <v>792</v>
      </c>
      <c r="AG1239" s="127">
        <f t="shared" si="19"/>
        <v>0.52</v>
      </c>
    </row>
    <row r="1240" spans="1:33" x14ac:dyDescent="0.3">
      <c r="A1240" s="7">
        <v>625</v>
      </c>
      <c r="B1240" s="7">
        <v>1</v>
      </c>
      <c r="C1240" s="7" t="s">
        <v>294</v>
      </c>
      <c r="D1240" s="7">
        <v>2012</v>
      </c>
      <c r="E1240" s="7">
        <v>2013</v>
      </c>
      <c r="F1240" s="70">
        <v>821.55</v>
      </c>
      <c r="G1240" s="7">
        <v>8</v>
      </c>
      <c r="H1240" s="7">
        <v>1</v>
      </c>
      <c r="I1240" s="67">
        <v>78703</v>
      </c>
      <c r="J1240" s="67">
        <v>49306</v>
      </c>
      <c r="K1240" s="119" t="s">
        <v>95</v>
      </c>
      <c r="L1240" s="7">
        <v>2174</v>
      </c>
      <c r="M1240" s="7">
        <v>1</v>
      </c>
      <c r="N1240" s="7" t="s">
        <v>652</v>
      </c>
      <c r="O1240" s="7">
        <v>2005</v>
      </c>
      <c r="P1240" s="7">
        <v>2006</v>
      </c>
      <c r="Q1240" s="70">
        <v>600</v>
      </c>
      <c r="R1240" s="7">
        <v>10</v>
      </c>
      <c r="S1240" s="10">
        <v>0</v>
      </c>
      <c r="T1240" s="67">
        <v>782</v>
      </c>
      <c r="U1240" s="67">
        <v>1116</v>
      </c>
      <c r="V1240" s="119" t="s">
        <v>95</v>
      </c>
      <c r="W1240" s="7">
        <v>206</v>
      </c>
      <c r="X1240" s="7">
        <v>1</v>
      </c>
      <c r="Y1240" s="7" t="s">
        <v>489</v>
      </c>
      <c r="Z1240" s="7">
        <v>2004</v>
      </c>
      <c r="AA1240" s="7">
        <v>2005</v>
      </c>
      <c r="AB1240" s="70">
        <v>390</v>
      </c>
      <c r="AC1240" s="7">
        <v>10</v>
      </c>
      <c r="AD1240" s="7">
        <v>1</v>
      </c>
      <c r="AE1240" s="77">
        <v>8144</v>
      </c>
      <c r="AF1240" s="77">
        <v>7521</v>
      </c>
      <c r="AG1240" s="127">
        <f t="shared" si="19"/>
        <v>0.51988509415895312</v>
      </c>
    </row>
    <row r="1241" spans="1:33" x14ac:dyDescent="0.3">
      <c r="A1241" s="82">
        <v>625</v>
      </c>
      <c r="B1241" s="82">
        <v>1</v>
      </c>
      <c r="C1241" s="82" t="s">
        <v>130</v>
      </c>
      <c r="D1241" s="7">
        <v>2018</v>
      </c>
      <c r="E1241" s="82">
        <v>2019</v>
      </c>
      <c r="F1241" s="128">
        <v>1179.52</v>
      </c>
      <c r="G1241" s="82">
        <v>10</v>
      </c>
      <c r="H1241" s="7">
        <v>1</v>
      </c>
      <c r="I1241" s="67">
        <v>76072</v>
      </c>
      <c r="J1241" s="67">
        <v>40025</v>
      </c>
      <c r="K1241" s="119" t="s">
        <v>95</v>
      </c>
      <c r="L1241" s="7">
        <v>2180</v>
      </c>
      <c r="M1241" s="7">
        <v>1</v>
      </c>
      <c r="N1241" s="7" t="s">
        <v>3</v>
      </c>
      <c r="O1241" s="7">
        <v>2005</v>
      </c>
      <c r="P1241" s="7">
        <v>2006</v>
      </c>
      <c r="Q1241" s="70">
        <v>270</v>
      </c>
      <c r="R1241" s="7">
        <v>10</v>
      </c>
      <c r="S1241" s="10">
        <v>1</v>
      </c>
      <c r="T1241" s="67">
        <v>589</v>
      </c>
      <c r="U1241" s="67">
        <v>58</v>
      </c>
      <c r="V1241" s="119" t="s">
        <v>95</v>
      </c>
      <c r="W1241" s="7">
        <v>833</v>
      </c>
      <c r="X1241" s="7">
        <v>1</v>
      </c>
      <c r="Y1241" s="7" t="s">
        <v>977</v>
      </c>
      <c r="Z1241" s="7">
        <v>2017</v>
      </c>
      <c r="AA1241" s="7">
        <v>2018</v>
      </c>
      <c r="AB1241" s="7">
        <v>375</v>
      </c>
      <c r="AC1241" s="7">
        <v>10</v>
      </c>
      <c r="AD1241" s="7">
        <v>1</v>
      </c>
      <c r="AE1241" s="77">
        <v>6705</v>
      </c>
      <c r="AF1241" s="77">
        <v>6199</v>
      </c>
      <c r="AG1241" s="127">
        <f t="shared" si="19"/>
        <v>0.51960632362058279</v>
      </c>
    </row>
    <row r="1242" spans="1:33" x14ac:dyDescent="0.3">
      <c r="A1242" s="7">
        <v>627</v>
      </c>
      <c r="B1242" s="7">
        <v>1</v>
      </c>
      <c r="C1242" s="7" t="s">
        <v>432</v>
      </c>
      <c r="D1242" s="7">
        <v>1995</v>
      </c>
      <c r="E1242" s="7">
        <v>1996</v>
      </c>
      <c r="F1242" s="70">
        <v>315</v>
      </c>
      <c r="G1242" s="7">
        <v>10</v>
      </c>
      <c r="H1242" s="7">
        <v>1</v>
      </c>
      <c r="I1242" s="77">
        <v>162</v>
      </c>
      <c r="J1242" s="77">
        <v>108</v>
      </c>
      <c r="K1242" s="119" t="s">
        <v>95</v>
      </c>
      <c r="L1242" s="7">
        <v>2184</v>
      </c>
      <c r="M1242" s="7">
        <v>1</v>
      </c>
      <c r="N1242" s="7" t="s">
        <v>582</v>
      </c>
      <c r="O1242" s="7">
        <v>2005</v>
      </c>
      <c r="P1242" s="7">
        <v>2006</v>
      </c>
      <c r="Q1242" s="70">
        <v>700</v>
      </c>
      <c r="R1242" s="7">
        <v>10</v>
      </c>
      <c r="S1242" s="10">
        <v>1</v>
      </c>
      <c r="T1242" s="67">
        <v>1194</v>
      </c>
      <c r="U1242" s="67">
        <v>850</v>
      </c>
      <c r="V1242" s="119" t="s">
        <v>95</v>
      </c>
      <c r="W1242" s="7">
        <v>2155</v>
      </c>
      <c r="X1242" s="7">
        <v>1</v>
      </c>
      <c r="Y1242" s="7" t="s">
        <v>405</v>
      </c>
      <c r="Z1242" s="68">
        <v>2009</v>
      </c>
      <c r="AA1242" s="68">
        <v>2010</v>
      </c>
      <c r="AB1242" s="66">
        <v>150</v>
      </c>
      <c r="AC1242" s="68">
        <v>10</v>
      </c>
      <c r="AD1242" s="67">
        <v>1</v>
      </c>
      <c r="AE1242" s="67">
        <v>947</v>
      </c>
      <c r="AF1242" s="67">
        <v>876</v>
      </c>
      <c r="AG1242" s="127">
        <f t="shared" si="19"/>
        <v>0.51947339550191995</v>
      </c>
    </row>
    <row r="1243" spans="1:33" x14ac:dyDescent="0.3">
      <c r="A1243" s="7">
        <v>627</v>
      </c>
      <c r="B1243" s="7">
        <v>1</v>
      </c>
      <c r="C1243" s="7" t="s">
        <v>432</v>
      </c>
      <c r="D1243" s="7">
        <v>1999</v>
      </c>
      <c r="E1243" s="7">
        <v>2000</v>
      </c>
      <c r="F1243" s="70">
        <v>760.89</v>
      </c>
      <c r="G1243" s="7">
        <v>5</v>
      </c>
      <c r="H1243" s="7">
        <v>1</v>
      </c>
      <c r="I1243" s="77">
        <v>274</v>
      </c>
      <c r="J1243" s="77">
        <v>164</v>
      </c>
      <c r="K1243" s="119" t="s">
        <v>95</v>
      </c>
      <c r="L1243" s="7">
        <v>2198</v>
      </c>
      <c r="M1243" s="7">
        <v>1</v>
      </c>
      <c r="N1243" s="7" t="s">
        <v>653</v>
      </c>
      <c r="O1243" s="7">
        <v>2005</v>
      </c>
      <c r="P1243" s="7">
        <v>2006</v>
      </c>
      <c r="Q1243" s="70">
        <v>475</v>
      </c>
      <c r="R1243" s="7">
        <v>10</v>
      </c>
      <c r="S1243" s="10">
        <v>1</v>
      </c>
      <c r="T1243" s="67">
        <v>605</v>
      </c>
      <c r="U1243" s="67">
        <v>565</v>
      </c>
      <c r="V1243" s="119" t="s">
        <v>95</v>
      </c>
      <c r="W1243" s="7">
        <v>192</v>
      </c>
      <c r="X1243" s="7">
        <v>1</v>
      </c>
      <c r="Y1243" s="7" t="s">
        <v>318</v>
      </c>
      <c r="Z1243" s="7">
        <v>2000</v>
      </c>
      <c r="AA1243" s="7">
        <v>2001</v>
      </c>
      <c r="AB1243" s="70">
        <v>150</v>
      </c>
      <c r="AC1243" s="7">
        <v>10</v>
      </c>
      <c r="AD1243" s="7">
        <v>1</v>
      </c>
      <c r="AE1243" s="77">
        <v>4919</v>
      </c>
      <c r="AF1243" s="77">
        <v>4556</v>
      </c>
      <c r="AG1243" s="127">
        <f t="shared" si="19"/>
        <v>0.51915567282321895</v>
      </c>
    </row>
    <row r="1244" spans="1:33" x14ac:dyDescent="0.3">
      <c r="A1244" s="7">
        <v>627</v>
      </c>
      <c r="B1244" s="7">
        <v>1</v>
      </c>
      <c r="C1244" s="7" t="s">
        <v>432</v>
      </c>
      <c r="D1244" s="7">
        <v>2004</v>
      </c>
      <c r="E1244" s="7">
        <v>2005</v>
      </c>
      <c r="F1244" s="70">
        <f>1200-445.75</f>
        <v>754.25</v>
      </c>
      <c r="G1244" s="7">
        <v>5</v>
      </c>
      <c r="H1244" s="7">
        <v>0</v>
      </c>
      <c r="I1244" s="77">
        <v>318</v>
      </c>
      <c r="J1244" s="77">
        <v>327</v>
      </c>
      <c r="K1244" s="119" t="s">
        <v>95</v>
      </c>
      <c r="L1244" s="7">
        <v>2310</v>
      </c>
      <c r="M1244" s="7">
        <v>1</v>
      </c>
      <c r="N1244" s="7" t="s">
        <v>481</v>
      </c>
      <c r="O1244" s="7">
        <v>2005</v>
      </c>
      <c r="P1244" s="7">
        <v>2006</v>
      </c>
      <c r="Q1244" s="70">
        <f>550-201.71</f>
        <v>348.28999999999996</v>
      </c>
      <c r="R1244" s="7">
        <v>7</v>
      </c>
      <c r="S1244" s="10">
        <v>1</v>
      </c>
      <c r="T1244" s="67">
        <v>1157</v>
      </c>
      <c r="U1244" s="67">
        <v>507</v>
      </c>
      <c r="V1244" s="119" t="s">
        <v>95</v>
      </c>
      <c r="W1244" s="7">
        <v>2170</v>
      </c>
      <c r="X1244" s="7">
        <v>1</v>
      </c>
      <c r="Y1244" s="7" t="s">
        <v>480</v>
      </c>
      <c r="Z1244" s="7">
        <v>2006</v>
      </c>
      <c r="AA1244" s="10">
        <v>2007</v>
      </c>
      <c r="AB1244" s="70">
        <v>440</v>
      </c>
      <c r="AC1244" s="10">
        <v>7</v>
      </c>
      <c r="AD1244" s="7">
        <v>1</v>
      </c>
      <c r="AE1244" s="67">
        <v>2048</v>
      </c>
      <c r="AF1244" s="67">
        <v>1898</v>
      </c>
      <c r="AG1244" s="127">
        <f t="shared" si="19"/>
        <v>0.51900658895083629</v>
      </c>
    </row>
    <row r="1245" spans="1:33" x14ac:dyDescent="0.3">
      <c r="A1245" s="7">
        <v>627</v>
      </c>
      <c r="B1245" s="7">
        <v>1</v>
      </c>
      <c r="C1245" s="7" t="s">
        <v>432</v>
      </c>
      <c r="D1245" s="7">
        <v>2005</v>
      </c>
      <c r="E1245" s="7">
        <v>2006</v>
      </c>
      <c r="F1245" s="70">
        <v>1000</v>
      </c>
      <c r="G1245" s="7">
        <v>10</v>
      </c>
      <c r="H1245" s="10">
        <v>1</v>
      </c>
      <c r="I1245" s="67">
        <v>239</v>
      </c>
      <c r="J1245" s="67">
        <v>74</v>
      </c>
      <c r="K1245" s="119" t="s">
        <v>95</v>
      </c>
      <c r="L1245" s="7">
        <v>2310</v>
      </c>
      <c r="M1245" s="7">
        <v>1</v>
      </c>
      <c r="N1245" s="7" t="s">
        <v>481</v>
      </c>
      <c r="O1245" s="7">
        <v>2005</v>
      </c>
      <c r="P1245" s="7">
        <v>2006</v>
      </c>
      <c r="Q1245" s="70">
        <v>50</v>
      </c>
      <c r="R1245" s="7">
        <v>7</v>
      </c>
      <c r="S1245" s="10">
        <v>1</v>
      </c>
      <c r="T1245" s="67">
        <v>1111</v>
      </c>
      <c r="U1245" s="67">
        <v>547</v>
      </c>
      <c r="V1245" s="119" t="s">
        <v>95</v>
      </c>
      <c r="W1245" s="7">
        <v>392</v>
      </c>
      <c r="X1245" s="7">
        <v>1</v>
      </c>
      <c r="Y1245" s="7" t="s">
        <v>518</v>
      </c>
      <c r="Z1245" s="7">
        <v>2005</v>
      </c>
      <c r="AA1245" s="7">
        <v>2006</v>
      </c>
      <c r="AB1245" s="70">
        <v>350</v>
      </c>
      <c r="AC1245" s="7">
        <v>10</v>
      </c>
      <c r="AD1245" s="10">
        <v>1</v>
      </c>
      <c r="AE1245" s="67">
        <v>358</v>
      </c>
      <c r="AF1245" s="67">
        <v>332</v>
      </c>
      <c r="AG1245" s="127">
        <f t="shared" si="19"/>
        <v>0.51884057971014497</v>
      </c>
    </row>
    <row r="1246" spans="1:33" x14ac:dyDescent="0.3">
      <c r="A1246" s="7">
        <v>628</v>
      </c>
      <c r="B1246" s="7">
        <v>1</v>
      </c>
      <c r="C1246" s="7" t="s">
        <v>333</v>
      </c>
      <c r="D1246" s="7">
        <v>1993</v>
      </c>
      <c r="E1246" s="7">
        <v>1994</v>
      </c>
      <c r="F1246" s="70">
        <v>607.57000000000005</v>
      </c>
      <c r="G1246" s="7">
        <v>4</v>
      </c>
      <c r="H1246" s="7">
        <v>1</v>
      </c>
      <c r="I1246" s="77" t="s">
        <v>763</v>
      </c>
      <c r="J1246" s="77" t="s">
        <v>763</v>
      </c>
      <c r="K1246" s="119" t="s">
        <v>95</v>
      </c>
      <c r="L1246" s="7">
        <v>2311</v>
      </c>
      <c r="M1246" s="7">
        <v>1</v>
      </c>
      <c r="N1246" s="7" t="s">
        <v>631</v>
      </c>
      <c r="O1246" s="7">
        <v>2005</v>
      </c>
      <c r="P1246" s="7">
        <v>2006</v>
      </c>
      <c r="Q1246" s="70">
        <v>600</v>
      </c>
      <c r="R1246" s="7">
        <v>10</v>
      </c>
      <c r="S1246" s="10">
        <v>1</v>
      </c>
      <c r="T1246" s="67">
        <v>574</v>
      </c>
      <c r="U1246" s="67">
        <v>342</v>
      </c>
      <c r="V1246" s="119" t="s">
        <v>95</v>
      </c>
      <c r="W1246" s="7">
        <v>277</v>
      </c>
      <c r="X1246" s="7">
        <v>1</v>
      </c>
      <c r="Y1246" s="7" t="s">
        <v>375</v>
      </c>
      <c r="Z1246" s="68">
        <v>2007</v>
      </c>
      <c r="AA1246" s="73">
        <v>2008</v>
      </c>
      <c r="AB1246" s="66">
        <v>334.46</v>
      </c>
      <c r="AC1246" s="7">
        <v>10</v>
      </c>
      <c r="AD1246" s="67">
        <v>1</v>
      </c>
      <c r="AE1246" s="67">
        <v>2136</v>
      </c>
      <c r="AF1246" s="77">
        <v>1981</v>
      </c>
      <c r="AG1246" s="127">
        <f t="shared" si="19"/>
        <v>0.51882438668933695</v>
      </c>
    </row>
    <row r="1247" spans="1:33" x14ac:dyDescent="0.3">
      <c r="A1247" s="7">
        <v>628</v>
      </c>
      <c r="B1247" s="7">
        <v>1</v>
      </c>
      <c r="C1247" s="7" t="s">
        <v>333</v>
      </c>
      <c r="D1247" s="7">
        <v>1997</v>
      </c>
      <c r="E1247" s="7">
        <v>1998</v>
      </c>
      <c r="F1247" s="70">
        <v>650</v>
      </c>
      <c r="G1247" s="7">
        <v>10</v>
      </c>
      <c r="H1247" s="7">
        <v>1</v>
      </c>
      <c r="I1247" s="77">
        <v>102</v>
      </c>
      <c r="J1247" s="77">
        <v>40</v>
      </c>
      <c r="K1247" s="119" t="s">
        <v>95</v>
      </c>
      <c r="L1247" s="7">
        <v>2342</v>
      </c>
      <c r="M1247" s="7">
        <v>1</v>
      </c>
      <c r="N1247" s="7" t="s">
        <v>443</v>
      </c>
      <c r="O1247" s="7">
        <v>2005</v>
      </c>
      <c r="P1247" s="7">
        <v>2006</v>
      </c>
      <c r="Q1247" s="70">
        <f>950-425.42</f>
        <v>524.57999999999993</v>
      </c>
      <c r="R1247" s="7">
        <v>5</v>
      </c>
      <c r="S1247" s="10">
        <v>0</v>
      </c>
      <c r="T1247" s="67">
        <v>671</v>
      </c>
      <c r="U1247" s="67">
        <v>688</v>
      </c>
      <c r="V1247" s="119" t="s">
        <v>95</v>
      </c>
      <c r="W1247" s="7">
        <v>2342</v>
      </c>
      <c r="X1247" s="7">
        <v>1</v>
      </c>
      <c r="Y1247" s="7" t="s">
        <v>443</v>
      </c>
      <c r="Z1247" s="7">
        <v>2014</v>
      </c>
      <c r="AA1247" s="7">
        <v>2015</v>
      </c>
      <c r="AB1247" s="7">
        <v>1851</v>
      </c>
      <c r="AC1247" s="7">
        <v>5</v>
      </c>
      <c r="AD1247" s="7">
        <v>1</v>
      </c>
      <c r="AE1247" s="77">
        <v>1256</v>
      </c>
      <c r="AF1247" s="77">
        <v>1165</v>
      </c>
      <c r="AG1247" s="127">
        <f t="shared" si="19"/>
        <v>0.51879388682362659</v>
      </c>
    </row>
    <row r="1248" spans="1:33" x14ac:dyDescent="0.3">
      <c r="A1248" s="7">
        <v>628</v>
      </c>
      <c r="B1248" s="7">
        <v>1</v>
      </c>
      <c r="C1248" s="7" t="s">
        <v>333</v>
      </c>
      <c r="D1248" s="7">
        <v>2001</v>
      </c>
      <c r="E1248" s="7">
        <v>2002</v>
      </c>
      <c r="F1248" s="70">
        <v>473.7</v>
      </c>
      <c r="G1248" s="7">
        <v>10</v>
      </c>
      <c r="H1248" s="7">
        <v>1</v>
      </c>
      <c r="I1248" s="77">
        <v>72</v>
      </c>
      <c r="J1248" s="77">
        <v>37</v>
      </c>
      <c r="K1248" s="119" t="s">
        <v>95</v>
      </c>
      <c r="L1248" s="7">
        <v>2396</v>
      </c>
      <c r="M1248" s="7">
        <v>1</v>
      </c>
      <c r="N1248" s="7" t="s">
        <v>8</v>
      </c>
      <c r="O1248" s="7">
        <v>2005</v>
      </c>
      <c r="P1248" s="7">
        <v>2006</v>
      </c>
      <c r="Q1248" s="70">
        <v>450</v>
      </c>
      <c r="R1248" s="7">
        <v>7</v>
      </c>
      <c r="S1248" s="10">
        <v>0</v>
      </c>
      <c r="T1248" s="67">
        <v>802</v>
      </c>
      <c r="U1248" s="67">
        <v>1253</v>
      </c>
      <c r="V1248" s="119" t="s">
        <v>95</v>
      </c>
      <c r="W1248" s="7">
        <v>463</v>
      </c>
      <c r="X1248" s="7">
        <v>1</v>
      </c>
      <c r="Y1248" s="7" t="s">
        <v>382</v>
      </c>
      <c r="Z1248" s="7">
        <v>2001</v>
      </c>
      <c r="AA1248" s="7">
        <v>2002</v>
      </c>
      <c r="AB1248" s="70">
        <v>225</v>
      </c>
      <c r="AC1248" s="7">
        <v>10</v>
      </c>
      <c r="AD1248" s="7">
        <v>1</v>
      </c>
      <c r="AE1248" s="77">
        <v>456</v>
      </c>
      <c r="AF1248" s="77">
        <v>423</v>
      </c>
      <c r="AG1248" s="127">
        <f t="shared" si="19"/>
        <v>0.51877133105802042</v>
      </c>
    </row>
    <row r="1249" spans="1:33" x14ac:dyDescent="0.3">
      <c r="A1249" s="7">
        <v>628</v>
      </c>
      <c r="B1249" s="7">
        <v>1</v>
      </c>
      <c r="C1249" s="7" t="s">
        <v>333</v>
      </c>
      <c r="D1249" s="7">
        <v>2005</v>
      </c>
      <c r="E1249" s="7">
        <v>2006</v>
      </c>
      <c r="F1249" s="70">
        <f>1293.24-806.24</f>
        <v>487</v>
      </c>
      <c r="G1249" s="7">
        <v>10</v>
      </c>
      <c r="H1249" s="10">
        <v>1</v>
      </c>
      <c r="I1249" s="67">
        <v>72</v>
      </c>
      <c r="J1249" s="67">
        <v>31</v>
      </c>
      <c r="K1249" s="119" t="s">
        <v>95</v>
      </c>
      <c r="L1249" s="7">
        <v>2448</v>
      </c>
      <c r="M1249" s="7">
        <v>1</v>
      </c>
      <c r="N1249" s="7" t="s">
        <v>654</v>
      </c>
      <c r="O1249" s="7">
        <v>2005</v>
      </c>
      <c r="P1249" s="7">
        <v>2006</v>
      </c>
      <c r="Q1249" s="70">
        <v>700</v>
      </c>
      <c r="R1249" s="7">
        <v>10</v>
      </c>
      <c r="S1249" s="10">
        <v>1</v>
      </c>
      <c r="T1249" s="67">
        <v>719</v>
      </c>
      <c r="U1249" s="67">
        <v>432</v>
      </c>
      <c r="V1249" s="119" t="s">
        <v>95</v>
      </c>
      <c r="W1249" s="82">
        <v>139</v>
      </c>
      <c r="X1249" s="82">
        <v>1</v>
      </c>
      <c r="Y1249" s="82" t="s">
        <v>119</v>
      </c>
      <c r="Z1249" s="7">
        <v>2018</v>
      </c>
      <c r="AA1249" s="82">
        <v>2019</v>
      </c>
      <c r="AB1249" s="128">
        <v>900</v>
      </c>
      <c r="AC1249" s="82">
        <v>7</v>
      </c>
      <c r="AD1249" s="7">
        <v>1</v>
      </c>
      <c r="AE1249" s="67">
        <v>1346</v>
      </c>
      <c r="AF1249" s="67">
        <v>1249</v>
      </c>
      <c r="AG1249" s="127">
        <f t="shared" si="19"/>
        <v>0.51868978805394994</v>
      </c>
    </row>
    <row r="1250" spans="1:33" x14ac:dyDescent="0.3">
      <c r="A1250" s="7">
        <v>630</v>
      </c>
      <c r="B1250" s="7">
        <v>1</v>
      </c>
      <c r="C1250" s="7" t="s">
        <v>393</v>
      </c>
      <c r="D1250" s="7">
        <v>1994</v>
      </c>
      <c r="E1250" s="7">
        <v>1995</v>
      </c>
      <c r="F1250" s="70">
        <v>337.7</v>
      </c>
      <c r="G1250" s="7">
        <v>5</v>
      </c>
      <c r="H1250" s="7">
        <v>1</v>
      </c>
      <c r="I1250" s="77">
        <v>447</v>
      </c>
      <c r="J1250" s="77">
        <v>91</v>
      </c>
      <c r="K1250" s="119" t="s">
        <v>95</v>
      </c>
      <c r="L1250" s="7">
        <v>2527</v>
      </c>
      <c r="M1250" s="7">
        <v>1</v>
      </c>
      <c r="N1250" s="7" t="s">
        <v>632</v>
      </c>
      <c r="O1250" s="7">
        <v>2005</v>
      </c>
      <c r="P1250" s="7">
        <v>2006</v>
      </c>
      <c r="Q1250" s="70">
        <v>900</v>
      </c>
      <c r="R1250" s="7">
        <v>10</v>
      </c>
      <c r="S1250" s="10">
        <v>1</v>
      </c>
      <c r="T1250" s="67">
        <v>371</v>
      </c>
      <c r="U1250" s="67">
        <v>139</v>
      </c>
      <c r="V1250" s="119" t="s">
        <v>95</v>
      </c>
      <c r="W1250" s="7">
        <v>806</v>
      </c>
      <c r="X1250" s="7">
        <v>1</v>
      </c>
      <c r="Y1250" s="7" t="s">
        <v>305</v>
      </c>
      <c r="Z1250" s="7">
        <v>2002</v>
      </c>
      <c r="AA1250" s="7">
        <v>2003</v>
      </c>
      <c r="AB1250" s="70">
        <v>250</v>
      </c>
      <c r="AC1250" s="7">
        <v>10</v>
      </c>
      <c r="AD1250" s="7">
        <v>1</v>
      </c>
      <c r="AE1250" s="77">
        <v>531</v>
      </c>
      <c r="AF1250" s="77">
        <v>493</v>
      </c>
      <c r="AG1250" s="127">
        <f t="shared" si="19"/>
        <v>0.5185546875</v>
      </c>
    </row>
    <row r="1251" spans="1:33" x14ac:dyDescent="0.3">
      <c r="A1251" s="7">
        <v>630</v>
      </c>
      <c r="B1251" s="7">
        <v>1</v>
      </c>
      <c r="C1251" s="7" t="s">
        <v>393</v>
      </c>
      <c r="D1251" s="7">
        <v>1999</v>
      </c>
      <c r="E1251" s="7">
        <v>2000</v>
      </c>
      <c r="F1251" s="70">
        <v>415</v>
      </c>
      <c r="G1251" s="7">
        <v>5</v>
      </c>
      <c r="H1251" s="7">
        <v>1</v>
      </c>
      <c r="I1251" s="77">
        <v>246</v>
      </c>
      <c r="J1251" s="77">
        <v>60</v>
      </c>
      <c r="K1251" s="119" t="s">
        <v>95</v>
      </c>
      <c r="L1251" s="7">
        <v>2580</v>
      </c>
      <c r="M1251" s="7">
        <v>1</v>
      </c>
      <c r="N1251" s="7" t="s">
        <v>513</v>
      </c>
      <c r="O1251" s="7">
        <v>2005</v>
      </c>
      <c r="P1251" s="7">
        <v>2006</v>
      </c>
      <c r="Q1251" s="70">
        <v>85.41</v>
      </c>
      <c r="R1251" s="7">
        <v>6</v>
      </c>
      <c r="S1251" s="10">
        <v>1</v>
      </c>
      <c r="T1251" s="67">
        <v>379</v>
      </c>
      <c r="U1251" s="67">
        <v>310</v>
      </c>
      <c r="V1251" s="119" t="s">
        <v>95</v>
      </c>
      <c r="W1251" s="7">
        <v>2805</v>
      </c>
      <c r="X1251" s="7">
        <v>1</v>
      </c>
      <c r="Y1251" s="7" t="s">
        <v>514</v>
      </c>
      <c r="Z1251" s="7">
        <v>1999</v>
      </c>
      <c r="AA1251" s="7">
        <v>2000</v>
      </c>
      <c r="AB1251" s="70">
        <v>450</v>
      </c>
      <c r="AC1251" s="7">
        <v>10</v>
      </c>
      <c r="AD1251" s="7">
        <v>1</v>
      </c>
      <c r="AE1251" s="77">
        <v>622</v>
      </c>
      <c r="AF1251" s="77">
        <v>578</v>
      </c>
      <c r="AG1251" s="127">
        <f t="shared" si="19"/>
        <v>0.51833333333333331</v>
      </c>
    </row>
    <row r="1252" spans="1:33" x14ac:dyDescent="0.3">
      <c r="A1252" s="7">
        <v>630</v>
      </c>
      <c r="B1252" s="7">
        <v>1</v>
      </c>
      <c r="C1252" s="7" t="s">
        <v>393</v>
      </c>
      <c r="D1252" s="7">
        <v>2002</v>
      </c>
      <c r="E1252" s="7">
        <v>2003</v>
      </c>
      <c r="F1252" s="70">
        <v>350</v>
      </c>
      <c r="G1252" s="7">
        <v>5</v>
      </c>
      <c r="H1252" s="7">
        <v>0</v>
      </c>
      <c r="I1252" s="77">
        <v>518</v>
      </c>
      <c r="J1252" s="77">
        <v>543</v>
      </c>
      <c r="K1252" s="119" t="s">
        <v>95</v>
      </c>
      <c r="L1252" s="7">
        <v>2580</v>
      </c>
      <c r="M1252" s="7">
        <v>1</v>
      </c>
      <c r="N1252" s="7" t="s">
        <v>513</v>
      </c>
      <c r="O1252" s="7">
        <v>2005</v>
      </c>
      <c r="P1252" s="7">
        <v>2006</v>
      </c>
      <c r="Q1252" s="70">
        <v>34.590000000000003</v>
      </c>
      <c r="R1252" s="7">
        <v>6</v>
      </c>
      <c r="S1252" s="10">
        <v>1</v>
      </c>
      <c r="T1252" s="67">
        <v>432</v>
      </c>
      <c r="U1252" s="67">
        <v>263</v>
      </c>
      <c r="V1252" s="119" t="s">
        <v>95</v>
      </c>
      <c r="W1252" s="7">
        <v>194</v>
      </c>
      <c r="X1252" s="7">
        <v>1</v>
      </c>
      <c r="Y1252" s="7" t="s">
        <v>319</v>
      </c>
      <c r="Z1252" s="7">
        <v>2003</v>
      </c>
      <c r="AA1252" s="7">
        <v>2004</v>
      </c>
      <c r="AB1252" s="70">
        <v>250</v>
      </c>
      <c r="AC1252" s="7">
        <v>7</v>
      </c>
      <c r="AD1252" s="7">
        <v>1</v>
      </c>
      <c r="AE1252" s="77">
        <v>4339</v>
      </c>
      <c r="AF1252" s="77">
        <v>4033</v>
      </c>
      <c r="AG1252" s="127">
        <f t="shared" si="19"/>
        <v>0.51827520305781172</v>
      </c>
    </row>
    <row r="1253" spans="1:33" x14ac:dyDescent="0.3">
      <c r="A1253" s="7">
        <v>630</v>
      </c>
      <c r="B1253" s="7">
        <v>1</v>
      </c>
      <c r="C1253" s="7" t="s">
        <v>393</v>
      </c>
      <c r="D1253" s="7">
        <v>2003</v>
      </c>
      <c r="E1253" s="7">
        <v>2004</v>
      </c>
      <c r="F1253" s="70">
        <v>1000</v>
      </c>
      <c r="G1253" s="7">
        <v>5</v>
      </c>
      <c r="H1253" s="7">
        <v>1</v>
      </c>
      <c r="I1253" s="77">
        <v>381</v>
      </c>
      <c r="J1253" s="77">
        <v>152</v>
      </c>
      <c r="K1253" s="119" t="s">
        <v>95</v>
      </c>
      <c r="L1253" s="7">
        <v>2609</v>
      </c>
      <c r="M1253" s="7">
        <v>1</v>
      </c>
      <c r="N1253" s="7" t="s">
        <v>483</v>
      </c>
      <c r="O1253" s="7">
        <v>2005</v>
      </c>
      <c r="P1253" s="7">
        <v>2006</v>
      </c>
      <c r="Q1253" s="70">
        <v>800</v>
      </c>
      <c r="R1253" s="7">
        <v>10</v>
      </c>
      <c r="S1253" s="10">
        <v>0</v>
      </c>
      <c r="T1253" s="67">
        <v>406</v>
      </c>
      <c r="U1253" s="67">
        <v>461</v>
      </c>
      <c r="V1253" s="119" t="s">
        <v>95</v>
      </c>
      <c r="W1253" s="7">
        <v>402</v>
      </c>
      <c r="X1253" s="7">
        <v>1</v>
      </c>
      <c r="Y1253" s="7" t="s">
        <v>282</v>
      </c>
      <c r="Z1253" s="68">
        <v>2012</v>
      </c>
      <c r="AA1253" s="73">
        <v>2013</v>
      </c>
      <c r="AB1253" s="66">
        <v>568.55999999999995</v>
      </c>
      <c r="AC1253" s="7">
        <v>10</v>
      </c>
      <c r="AD1253" s="7">
        <v>1</v>
      </c>
      <c r="AE1253" s="67">
        <v>287</v>
      </c>
      <c r="AF1253" s="67">
        <v>267</v>
      </c>
      <c r="AG1253" s="127">
        <f t="shared" si="19"/>
        <v>0.51805054151624552</v>
      </c>
    </row>
    <row r="1254" spans="1:33" x14ac:dyDescent="0.3">
      <c r="A1254" s="7">
        <v>630</v>
      </c>
      <c r="B1254" s="7">
        <v>1</v>
      </c>
      <c r="C1254" s="7" t="s">
        <v>393</v>
      </c>
      <c r="D1254" s="68">
        <v>2007</v>
      </c>
      <c r="E1254" s="73">
        <v>2008</v>
      </c>
      <c r="F1254" s="66">
        <v>300</v>
      </c>
      <c r="G1254" s="7">
        <v>6</v>
      </c>
      <c r="H1254" s="67">
        <v>0</v>
      </c>
      <c r="I1254" s="67">
        <v>202</v>
      </c>
      <c r="J1254" s="77">
        <v>206</v>
      </c>
      <c r="K1254" s="119" t="s">
        <v>95</v>
      </c>
      <c r="L1254" s="7">
        <v>2687</v>
      </c>
      <c r="M1254" s="7">
        <v>1</v>
      </c>
      <c r="N1254" s="7" t="s">
        <v>621</v>
      </c>
      <c r="O1254" s="7">
        <v>2005</v>
      </c>
      <c r="P1254" s="7">
        <v>2006</v>
      </c>
      <c r="Q1254" s="70">
        <v>500</v>
      </c>
      <c r="R1254" s="7">
        <v>5</v>
      </c>
      <c r="S1254" s="10">
        <v>1</v>
      </c>
      <c r="T1254" s="67">
        <v>2185</v>
      </c>
      <c r="U1254" s="67">
        <v>978</v>
      </c>
      <c r="V1254" s="119" t="s">
        <v>95</v>
      </c>
      <c r="W1254" s="7">
        <v>129</v>
      </c>
      <c r="X1254" s="7">
        <v>1</v>
      </c>
      <c r="Y1254" s="7" t="s">
        <v>242</v>
      </c>
      <c r="Z1254" s="7">
        <v>1999</v>
      </c>
      <c r="AA1254" s="7">
        <v>2000</v>
      </c>
      <c r="AB1254" s="70">
        <v>415</v>
      </c>
      <c r="AC1254" s="7">
        <v>10</v>
      </c>
      <c r="AD1254" s="7">
        <v>1</v>
      </c>
      <c r="AE1254" s="77">
        <v>832</v>
      </c>
      <c r="AF1254" s="77">
        <v>775</v>
      </c>
      <c r="AG1254" s="127">
        <f t="shared" si="19"/>
        <v>0.51773490976975733</v>
      </c>
    </row>
    <row r="1255" spans="1:33" x14ac:dyDescent="0.3">
      <c r="A1255" s="7">
        <v>630</v>
      </c>
      <c r="B1255" s="7">
        <v>1</v>
      </c>
      <c r="C1255" s="7" t="s">
        <v>393</v>
      </c>
      <c r="D1255" s="7">
        <v>2008</v>
      </c>
      <c r="E1255" s="7">
        <v>2009</v>
      </c>
      <c r="F1255" s="70">
        <v>1600</v>
      </c>
      <c r="G1255" s="7">
        <v>5</v>
      </c>
      <c r="H1255" s="7">
        <v>1</v>
      </c>
      <c r="I1255" s="67">
        <v>813</v>
      </c>
      <c r="J1255" s="67">
        <v>466</v>
      </c>
      <c r="K1255" s="119" t="s">
        <v>95</v>
      </c>
      <c r="L1255" s="7">
        <v>2687</v>
      </c>
      <c r="M1255" s="7">
        <v>1</v>
      </c>
      <c r="N1255" s="7" t="s">
        <v>621</v>
      </c>
      <c r="O1255" s="7">
        <v>2005</v>
      </c>
      <c r="P1255" s="7">
        <v>2006</v>
      </c>
      <c r="Q1255" s="70">
        <v>50</v>
      </c>
      <c r="R1255" s="7">
        <v>7</v>
      </c>
      <c r="S1255" s="10">
        <v>1</v>
      </c>
      <c r="T1255" s="67">
        <v>2086</v>
      </c>
      <c r="U1255" s="67">
        <v>1073</v>
      </c>
      <c r="V1255" s="119" t="s">
        <v>95</v>
      </c>
      <c r="W1255" s="7">
        <v>316</v>
      </c>
      <c r="X1255" s="7">
        <v>1</v>
      </c>
      <c r="Y1255" s="7" t="s">
        <v>471</v>
      </c>
      <c r="Z1255" s="7">
        <v>1998</v>
      </c>
      <c r="AA1255" s="7">
        <v>1999</v>
      </c>
      <c r="AB1255" s="70">
        <v>37.020000000000003</v>
      </c>
      <c r="AC1255" s="7">
        <v>5</v>
      </c>
      <c r="AD1255" s="7">
        <v>1</v>
      </c>
      <c r="AE1255" s="77">
        <v>1731</v>
      </c>
      <c r="AF1255" s="77">
        <v>1613</v>
      </c>
      <c r="AG1255" s="127">
        <f t="shared" si="19"/>
        <v>0.51764354066985641</v>
      </c>
    </row>
    <row r="1256" spans="1:33" x14ac:dyDescent="0.3">
      <c r="A1256" s="7">
        <v>630</v>
      </c>
      <c r="B1256" s="7">
        <v>1</v>
      </c>
      <c r="C1256" s="7" t="s">
        <v>393</v>
      </c>
      <c r="D1256" s="7">
        <v>2012</v>
      </c>
      <c r="E1256" s="7">
        <v>2014</v>
      </c>
      <c r="F1256" s="70">
        <v>1600</v>
      </c>
      <c r="G1256" s="7">
        <v>5</v>
      </c>
      <c r="H1256" s="7">
        <v>1</v>
      </c>
      <c r="I1256" s="67">
        <v>768</v>
      </c>
      <c r="J1256" s="67">
        <v>369</v>
      </c>
      <c r="K1256" s="119" t="s">
        <v>95</v>
      </c>
      <c r="L1256" s="7">
        <v>2805</v>
      </c>
      <c r="M1256" s="7">
        <v>1</v>
      </c>
      <c r="N1256" s="7" t="s">
        <v>589</v>
      </c>
      <c r="O1256" s="7">
        <v>2005</v>
      </c>
      <c r="P1256" s="7">
        <v>2006</v>
      </c>
      <c r="Q1256" s="70">
        <v>390.15</v>
      </c>
      <c r="R1256" s="7">
        <v>4</v>
      </c>
      <c r="S1256" s="10">
        <v>1</v>
      </c>
      <c r="T1256" s="67">
        <v>1214</v>
      </c>
      <c r="U1256" s="67">
        <v>617</v>
      </c>
      <c r="V1256" s="119" t="s">
        <v>95</v>
      </c>
      <c r="W1256" s="7">
        <v>181</v>
      </c>
      <c r="X1256" s="7">
        <v>1</v>
      </c>
      <c r="Y1256" s="7" t="s">
        <v>470</v>
      </c>
      <c r="Z1256" s="7">
        <v>1997</v>
      </c>
      <c r="AA1256" s="7">
        <v>1998</v>
      </c>
      <c r="AB1256" s="70">
        <v>315</v>
      </c>
      <c r="AC1256" s="7">
        <v>10</v>
      </c>
      <c r="AD1256" s="7">
        <v>1</v>
      </c>
      <c r="AE1256" s="77">
        <v>2816</v>
      </c>
      <c r="AF1256" s="77">
        <v>2626</v>
      </c>
      <c r="AG1256" s="127">
        <f t="shared" si="19"/>
        <v>0.51745681734656379</v>
      </c>
    </row>
    <row r="1257" spans="1:33" x14ac:dyDescent="0.3">
      <c r="A1257" s="7">
        <v>630</v>
      </c>
      <c r="B1257" s="7">
        <v>1</v>
      </c>
      <c r="C1257" s="7" t="s">
        <v>393</v>
      </c>
      <c r="D1257" s="7">
        <v>2015</v>
      </c>
      <c r="E1257" s="7">
        <v>2016</v>
      </c>
      <c r="F1257" s="70">
        <v>2000</v>
      </c>
      <c r="G1257" s="7">
        <v>5</v>
      </c>
      <c r="H1257" s="7">
        <v>1</v>
      </c>
      <c r="I1257" s="67">
        <v>273</v>
      </c>
      <c r="J1257" s="67">
        <v>206</v>
      </c>
      <c r="K1257" s="119" t="s">
        <v>95</v>
      </c>
      <c r="L1257" s="7">
        <v>2835</v>
      </c>
      <c r="M1257" s="7">
        <v>1</v>
      </c>
      <c r="N1257" s="7" t="s">
        <v>146</v>
      </c>
      <c r="O1257" s="7">
        <v>2005</v>
      </c>
      <c r="P1257" s="7">
        <v>2006</v>
      </c>
      <c r="Q1257" s="70">
        <v>381</v>
      </c>
      <c r="R1257" s="7">
        <v>8</v>
      </c>
      <c r="S1257" s="10">
        <v>1</v>
      </c>
      <c r="T1257" s="67">
        <v>1342</v>
      </c>
      <c r="U1257" s="67">
        <v>906</v>
      </c>
      <c r="V1257" s="119" t="s">
        <v>95</v>
      </c>
      <c r="W1257" s="7">
        <v>883</v>
      </c>
      <c r="X1257" s="7">
        <v>1</v>
      </c>
      <c r="Y1257" s="7" t="s">
        <v>361</v>
      </c>
      <c r="Z1257" s="7">
        <v>1998</v>
      </c>
      <c r="AA1257" s="7">
        <v>2000</v>
      </c>
      <c r="AB1257" s="70">
        <v>230</v>
      </c>
      <c r="AC1257" s="7">
        <v>10</v>
      </c>
      <c r="AD1257" s="7">
        <v>1</v>
      </c>
      <c r="AE1257" s="77">
        <v>1697</v>
      </c>
      <c r="AF1257" s="77">
        <v>1583</v>
      </c>
      <c r="AG1257" s="127">
        <f t="shared" si="19"/>
        <v>0.51737804878048776</v>
      </c>
    </row>
    <row r="1258" spans="1:33" x14ac:dyDescent="0.3">
      <c r="A1258" s="7">
        <v>633</v>
      </c>
      <c r="B1258" s="7">
        <v>1</v>
      </c>
      <c r="C1258" s="7" t="s">
        <v>394</v>
      </c>
      <c r="D1258" s="7">
        <v>1994</v>
      </c>
      <c r="E1258" s="7">
        <v>1995</v>
      </c>
      <c r="F1258" s="70">
        <v>303</v>
      </c>
      <c r="G1258" s="7">
        <v>5</v>
      </c>
      <c r="H1258" s="7">
        <v>1</v>
      </c>
      <c r="I1258" s="77">
        <v>348</v>
      </c>
      <c r="J1258" s="77">
        <v>291</v>
      </c>
      <c r="K1258" s="119" t="s">
        <v>95</v>
      </c>
      <c r="L1258" s="7">
        <v>2835</v>
      </c>
      <c r="M1258" s="7">
        <v>1</v>
      </c>
      <c r="N1258" s="7" t="s">
        <v>146</v>
      </c>
      <c r="O1258" s="7">
        <v>2005</v>
      </c>
      <c r="P1258" s="7">
        <v>2006</v>
      </c>
      <c r="Q1258" s="70">
        <v>190.61</v>
      </c>
      <c r="R1258" s="7">
        <v>8</v>
      </c>
      <c r="S1258" s="10">
        <v>1</v>
      </c>
      <c r="T1258" s="67">
        <v>1213</v>
      </c>
      <c r="U1258" s="67">
        <v>1030</v>
      </c>
      <c r="V1258" s="119" t="s">
        <v>95</v>
      </c>
      <c r="W1258" s="7">
        <v>505</v>
      </c>
      <c r="X1258" s="7">
        <v>1</v>
      </c>
      <c r="Y1258" s="7" t="s">
        <v>559</v>
      </c>
      <c r="Z1258" s="7">
        <v>2004</v>
      </c>
      <c r="AA1258" s="7">
        <v>2005</v>
      </c>
      <c r="AB1258" s="70">
        <v>1000</v>
      </c>
      <c r="AC1258" s="7">
        <v>10</v>
      </c>
      <c r="AD1258" s="7">
        <v>1</v>
      </c>
      <c r="AE1258" s="77">
        <v>701</v>
      </c>
      <c r="AF1258" s="77">
        <v>654</v>
      </c>
      <c r="AG1258" s="127">
        <f t="shared" si="19"/>
        <v>0.5173431734317343</v>
      </c>
    </row>
    <row r="1259" spans="1:33" x14ac:dyDescent="0.3">
      <c r="A1259" s="7">
        <v>635</v>
      </c>
      <c r="B1259" s="7">
        <v>1</v>
      </c>
      <c r="C1259" s="7" t="s">
        <v>295</v>
      </c>
      <c r="D1259" s="7">
        <v>1992</v>
      </c>
      <c r="E1259" s="7">
        <v>1993</v>
      </c>
      <c r="F1259" s="70">
        <v>605.73</v>
      </c>
      <c r="G1259" s="7">
        <v>5</v>
      </c>
      <c r="H1259" s="7">
        <v>1</v>
      </c>
      <c r="I1259" s="77" t="s">
        <v>763</v>
      </c>
      <c r="J1259" s="77" t="s">
        <v>763</v>
      </c>
      <c r="K1259" s="119" t="s">
        <v>95</v>
      </c>
      <c r="L1259" s="7">
        <v>2853</v>
      </c>
      <c r="M1259" s="7">
        <v>1</v>
      </c>
      <c r="N1259" s="7" t="s">
        <v>655</v>
      </c>
      <c r="O1259" s="7">
        <v>2005</v>
      </c>
      <c r="P1259" s="7">
        <v>2006</v>
      </c>
      <c r="Q1259" s="70">
        <f>1100-503.47</f>
        <v>596.53</v>
      </c>
      <c r="R1259" s="7">
        <v>5</v>
      </c>
      <c r="S1259" s="10">
        <v>1</v>
      </c>
      <c r="T1259" s="67">
        <v>631</v>
      </c>
      <c r="U1259" s="67">
        <v>500</v>
      </c>
      <c r="V1259" s="119" t="s">
        <v>95</v>
      </c>
      <c r="W1259" s="7">
        <v>308</v>
      </c>
      <c r="X1259" s="7">
        <v>1</v>
      </c>
      <c r="Y1259" s="7" t="s">
        <v>549</v>
      </c>
      <c r="Z1259" s="7">
        <v>2001</v>
      </c>
      <c r="AA1259" s="7">
        <v>2002</v>
      </c>
      <c r="AB1259" s="70">
        <v>126</v>
      </c>
      <c r="AC1259" s="7">
        <v>10</v>
      </c>
      <c r="AD1259" s="7">
        <v>1</v>
      </c>
      <c r="AE1259" s="77">
        <v>165</v>
      </c>
      <c r="AF1259" s="77">
        <v>154</v>
      </c>
      <c r="AG1259" s="127">
        <f t="shared" si="19"/>
        <v>0.51724137931034486</v>
      </c>
    </row>
    <row r="1260" spans="1:33" x14ac:dyDescent="0.3">
      <c r="A1260" s="7">
        <v>635</v>
      </c>
      <c r="B1260" s="7">
        <v>1</v>
      </c>
      <c r="C1260" s="7" t="s">
        <v>295</v>
      </c>
      <c r="D1260" s="7">
        <v>1997</v>
      </c>
      <c r="E1260" s="7">
        <v>1998</v>
      </c>
      <c r="F1260" s="70">
        <v>616.41</v>
      </c>
      <c r="G1260" s="7">
        <v>5</v>
      </c>
      <c r="H1260" s="7">
        <v>1</v>
      </c>
      <c r="I1260" s="77">
        <v>117</v>
      </c>
      <c r="J1260" s="77">
        <v>45</v>
      </c>
      <c r="K1260" s="119" t="s">
        <v>95</v>
      </c>
      <c r="L1260" s="7">
        <v>2854</v>
      </c>
      <c r="M1260" s="7">
        <v>1</v>
      </c>
      <c r="N1260" s="7" t="s">
        <v>590</v>
      </c>
      <c r="O1260" s="7">
        <v>2005</v>
      </c>
      <c r="P1260" s="7">
        <v>2006</v>
      </c>
      <c r="Q1260" s="70">
        <v>400</v>
      </c>
      <c r="R1260" s="7">
        <v>10</v>
      </c>
      <c r="S1260" s="10">
        <v>1</v>
      </c>
      <c r="T1260" s="67">
        <v>621</v>
      </c>
      <c r="U1260" s="67">
        <v>102</v>
      </c>
      <c r="V1260" s="119" t="s">
        <v>95</v>
      </c>
      <c r="W1260" s="7">
        <v>876</v>
      </c>
      <c r="X1260" s="7">
        <v>1</v>
      </c>
      <c r="Y1260" s="7" t="s">
        <v>356</v>
      </c>
      <c r="Z1260" s="7">
        <v>2002</v>
      </c>
      <c r="AA1260" s="7">
        <v>2003</v>
      </c>
      <c r="AB1260" s="70">
        <v>350</v>
      </c>
      <c r="AC1260" s="7">
        <v>5</v>
      </c>
      <c r="AD1260" s="7">
        <v>1</v>
      </c>
      <c r="AE1260" s="77">
        <v>2310</v>
      </c>
      <c r="AF1260" s="77">
        <v>2156</v>
      </c>
      <c r="AG1260" s="127">
        <f t="shared" si="19"/>
        <v>0.51724137931034486</v>
      </c>
    </row>
    <row r="1261" spans="1:33" x14ac:dyDescent="0.3">
      <c r="A1261" s="7">
        <v>635</v>
      </c>
      <c r="B1261" s="7">
        <v>1</v>
      </c>
      <c r="C1261" s="7" t="s">
        <v>295</v>
      </c>
      <c r="D1261" s="7">
        <v>2002</v>
      </c>
      <c r="E1261" s="7">
        <v>2003</v>
      </c>
      <c r="F1261" s="70">
        <v>837.38</v>
      </c>
      <c r="G1261" s="7">
        <v>5</v>
      </c>
      <c r="H1261" s="7">
        <v>1</v>
      </c>
      <c r="I1261" s="77">
        <v>224</v>
      </c>
      <c r="J1261" s="77">
        <v>124</v>
      </c>
      <c r="K1261" s="119" t="s">
        <v>95</v>
      </c>
      <c r="L1261" s="7">
        <v>2886</v>
      </c>
      <c r="M1261" s="7">
        <v>1</v>
      </c>
      <c r="N1261" s="7" t="s">
        <v>607</v>
      </c>
      <c r="O1261" s="7">
        <v>2005</v>
      </c>
      <c r="P1261" s="7">
        <v>2006</v>
      </c>
      <c r="Q1261" s="70">
        <v>433.41</v>
      </c>
      <c r="R1261" s="7">
        <v>10</v>
      </c>
      <c r="S1261" s="10">
        <v>1</v>
      </c>
      <c r="T1261" s="67">
        <v>524</v>
      </c>
      <c r="U1261" s="67">
        <v>335</v>
      </c>
      <c r="V1261" s="119" t="s">
        <v>95</v>
      </c>
      <c r="W1261" s="7">
        <v>2198</v>
      </c>
      <c r="X1261" s="7">
        <v>1</v>
      </c>
      <c r="Y1261" s="7" t="s">
        <v>653</v>
      </c>
      <c r="Z1261" s="7">
        <v>2005</v>
      </c>
      <c r="AA1261" s="7">
        <v>2006</v>
      </c>
      <c r="AB1261" s="70">
        <v>475</v>
      </c>
      <c r="AC1261" s="7">
        <v>10</v>
      </c>
      <c r="AD1261" s="10">
        <v>1</v>
      </c>
      <c r="AE1261" s="67">
        <v>605</v>
      </c>
      <c r="AF1261" s="67">
        <v>565</v>
      </c>
      <c r="AG1261" s="127">
        <f t="shared" si="19"/>
        <v>0.51709401709401714</v>
      </c>
    </row>
    <row r="1262" spans="1:33" x14ac:dyDescent="0.3">
      <c r="A1262" s="7">
        <v>635</v>
      </c>
      <c r="B1262" s="7">
        <v>1</v>
      </c>
      <c r="C1262" s="7" t="s">
        <v>295</v>
      </c>
      <c r="D1262" s="68">
        <v>2007</v>
      </c>
      <c r="E1262" s="73">
        <v>2008</v>
      </c>
      <c r="F1262" s="66">
        <v>1242</v>
      </c>
      <c r="G1262" s="7">
        <v>5</v>
      </c>
      <c r="H1262" s="67">
        <v>1</v>
      </c>
      <c r="I1262" s="67">
        <v>116</v>
      </c>
      <c r="J1262" s="77">
        <v>60</v>
      </c>
      <c r="K1262" s="119" t="s">
        <v>95</v>
      </c>
      <c r="L1262" s="7">
        <v>2888</v>
      </c>
      <c r="M1262" s="7">
        <v>1</v>
      </c>
      <c r="N1262" s="7" t="s">
        <v>593</v>
      </c>
      <c r="O1262" s="7">
        <v>2005</v>
      </c>
      <c r="P1262" s="7">
        <v>2006</v>
      </c>
      <c r="Q1262" s="70">
        <v>975</v>
      </c>
      <c r="R1262" s="7">
        <v>10</v>
      </c>
      <c r="S1262" s="10">
        <v>0</v>
      </c>
      <c r="T1262" s="67">
        <v>502</v>
      </c>
      <c r="U1262" s="67">
        <v>523</v>
      </c>
      <c r="V1262" s="119" t="s">
        <v>95</v>
      </c>
      <c r="W1262" s="7">
        <v>413</v>
      </c>
      <c r="X1262" s="7">
        <v>1</v>
      </c>
      <c r="Y1262" s="7" t="s">
        <v>253</v>
      </c>
      <c r="Z1262" s="68">
        <v>2007</v>
      </c>
      <c r="AA1262" s="73">
        <v>2008</v>
      </c>
      <c r="AB1262" s="66">
        <v>175</v>
      </c>
      <c r="AC1262" s="7">
        <v>5</v>
      </c>
      <c r="AD1262" s="67">
        <v>1</v>
      </c>
      <c r="AE1262" s="67">
        <v>1706</v>
      </c>
      <c r="AF1262" s="77">
        <v>1595</v>
      </c>
      <c r="AG1262" s="127">
        <f t="shared" si="19"/>
        <v>0.51681308694335049</v>
      </c>
    </row>
    <row r="1263" spans="1:33" x14ac:dyDescent="0.3">
      <c r="A1263" s="7">
        <v>635</v>
      </c>
      <c r="B1263" s="7">
        <v>1</v>
      </c>
      <c r="C1263" s="7" t="s">
        <v>295</v>
      </c>
      <c r="D1263" s="7">
        <v>2011</v>
      </c>
      <c r="E1263" s="7">
        <v>2012</v>
      </c>
      <c r="F1263" s="7">
        <v>362.43000000000006</v>
      </c>
      <c r="G1263" s="7">
        <v>5</v>
      </c>
      <c r="H1263" s="7">
        <v>1</v>
      </c>
      <c r="I1263" s="77">
        <v>96</v>
      </c>
      <c r="J1263" s="77">
        <v>80</v>
      </c>
      <c r="K1263" s="119" t="s">
        <v>95</v>
      </c>
      <c r="L1263" s="7">
        <v>2897</v>
      </c>
      <c r="M1263" s="7">
        <v>1</v>
      </c>
      <c r="N1263" s="7" t="s">
        <v>634</v>
      </c>
      <c r="O1263" s="7">
        <v>2005</v>
      </c>
      <c r="P1263" s="7">
        <v>2006</v>
      </c>
      <c r="Q1263" s="70">
        <v>500</v>
      </c>
      <c r="R1263" s="7">
        <v>6</v>
      </c>
      <c r="S1263" s="10">
        <v>1</v>
      </c>
      <c r="T1263" s="67">
        <v>1602</v>
      </c>
      <c r="U1263" s="67">
        <v>711</v>
      </c>
      <c r="V1263" s="119" t="s">
        <v>95</v>
      </c>
      <c r="W1263" s="7">
        <v>761</v>
      </c>
      <c r="X1263" s="7">
        <v>1</v>
      </c>
      <c r="Y1263" s="7" t="s">
        <v>299</v>
      </c>
      <c r="Z1263" s="7">
        <v>2002</v>
      </c>
      <c r="AA1263" s="7">
        <v>2003</v>
      </c>
      <c r="AB1263" s="70">
        <v>680</v>
      </c>
      <c r="AC1263" s="7">
        <v>10</v>
      </c>
      <c r="AD1263" s="7">
        <v>1</v>
      </c>
      <c r="AE1263" s="77">
        <v>6171</v>
      </c>
      <c r="AF1263" s="77">
        <v>5770</v>
      </c>
      <c r="AG1263" s="127">
        <f t="shared" si="19"/>
        <v>0.51679088853529853</v>
      </c>
    </row>
    <row r="1264" spans="1:33" x14ac:dyDescent="0.3">
      <c r="A1264" s="7">
        <v>635</v>
      </c>
      <c r="B1264" s="7">
        <v>1</v>
      </c>
      <c r="C1264" s="7" t="s">
        <v>295</v>
      </c>
      <c r="D1264" s="7">
        <v>2015</v>
      </c>
      <c r="E1264" s="7">
        <v>2017</v>
      </c>
      <c r="F1264" s="70">
        <v>3466.88</v>
      </c>
      <c r="G1264" s="7">
        <v>10</v>
      </c>
      <c r="H1264" s="7">
        <v>1</v>
      </c>
      <c r="I1264" s="77">
        <v>84</v>
      </c>
      <c r="J1264" s="77">
        <v>18</v>
      </c>
      <c r="K1264" s="119" t="s">
        <v>95</v>
      </c>
      <c r="L1264" s="7">
        <v>1</v>
      </c>
      <c r="M1264" s="7">
        <v>1</v>
      </c>
      <c r="N1264" s="7" t="s">
        <v>367</v>
      </c>
      <c r="O1264" s="7">
        <v>2006</v>
      </c>
      <c r="P1264" s="10">
        <v>2007</v>
      </c>
      <c r="Q1264" s="70">
        <v>445</v>
      </c>
      <c r="R1264" s="10">
        <v>10</v>
      </c>
      <c r="S1264" s="7">
        <v>0</v>
      </c>
      <c r="T1264" s="67">
        <v>2461</v>
      </c>
      <c r="U1264" s="67">
        <v>2498</v>
      </c>
      <c r="V1264" s="119" t="s">
        <v>95</v>
      </c>
      <c r="W1264" s="7">
        <v>876</v>
      </c>
      <c r="X1264" s="7">
        <v>1</v>
      </c>
      <c r="Y1264" s="7" t="s">
        <v>356</v>
      </c>
      <c r="Z1264" s="7">
        <v>2006</v>
      </c>
      <c r="AA1264" s="10">
        <v>2007</v>
      </c>
      <c r="AB1264" s="70">
        <v>192.31</v>
      </c>
      <c r="AC1264" s="10">
        <v>7</v>
      </c>
      <c r="AD1264" s="7">
        <v>1</v>
      </c>
      <c r="AE1264" s="67">
        <v>2295</v>
      </c>
      <c r="AF1264" s="67">
        <v>2146</v>
      </c>
      <c r="AG1264" s="127">
        <f t="shared" si="19"/>
        <v>0.51677550101328529</v>
      </c>
    </row>
    <row r="1265" spans="1:33" x14ac:dyDescent="0.3">
      <c r="A1265" s="7">
        <v>637</v>
      </c>
      <c r="B1265" s="7">
        <v>1</v>
      </c>
      <c r="C1265" s="7" t="s">
        <v>296</v>
      </c>
      <c r="D1265" s="7">
        <v>1992</v>
      </c>
      <c r="E1265" s="7">
        <v>1993</v>
      </c>
      <c r="F1265" s="70">
        <v>463</v>
      </c>
      <c r="G1265" s="7">
        <v>5</v>
      </c>
      <c r="H1265" s="7">
        <v>0</v>
      </c>
      <c r="I1265" s="77" t="s">
        <v>763</v>
      </c>
      <c r="J1265" s="77" t="s">
        <v>763</v>
      </c>
      <c r="K1265" s="119" t="s">
        <v>95</v>
      </c>
      <c r="L1265" s="7">
        <v>23</v>
      </c>
      <c r="M1265" s="7">
        <v>1</v>
      </c>
      <c r="N1265" s="7" t="s">
        <v>516</v>
      </c>
      <c r="O1265" s="7">
        <v>2006</v>
      </c>
      <c r="P1265" s="10">
        <v>2007</v>
      </c>
      <c r="Q1265" s="70">
        <v>274</v>
      </c>
      <c r="R1265" s="10">
        <v>5</v>
      </c>
      <c r="S1265" s="7">
        <v>0</v>
      </c>
      <c r="T1265" s="67">
        <v>1362</v>
      </c>
      <c r="U1265" s="67">
        <v>1495</v>
      </c>
      <c r="V1265" s="119" t="s">
        <v>95</v>
      </c>
      <c r="W1265" s="7">
        <v>877</v>
      </c>
      <c r="X1265" s="7">
        <v>1</v>
      </c>
      <c r="Y1265" s="7" t="s">
        <v>261</v>
      </c>
      <c r="Z1265" s="7">
        <v>2002</v>
      </c>
      <c r="AA1265" s="7">
        <v>2003</v>
      </c>
      <c r="AB1265" s="70">
        <v>378</v>
      </c>
      <c r="AC1265" s="7">
        <v>10</v>
      </c>
      <c r="AD1265" s="7">
        <v>1</v>
      </c>
      <c r="AE1265" s="77">
        <v>5873</v>
      </c>
      <c r="AF1265" s="77">
        <v>5496</v>
      </c>
      <c r="AG1265" s="127">
        <f t="shared" si="19"/>
        <v>0.51658017415779756</v>
      </c>
    </row>
    <row r="1266" spans="1:33" x14ac:dyDescent="0.3">
      <c r="A1266" s="7">
        <v>637</v>
      </c>
      <c r="B1266" s="7">
        <v>1</v>
      </c>
      <c r="C1266" s="7" t="s">
        <v>296</v>
      </c>
      <c r="D1266" s="7">
        <v>1993</v>
      </c>
      <c r="E1266" s="7">
        <v>1994</v>
      </c>
      <c r="F1266" s="70">
        <v>286</v>
      </c>
      <c r="G1266" s="7">
        <v>5</v>
      </c>
      <c r="H1266" s="7">
        <v>0</v>
      </c>
      <c r="I1266" s="77" t="s">
        <v>763</v>
      </c>
      <c r="J1266" s="77" t="s">
        <v>763</v>
      </c>
      <c r="K1266" s="119" t="s">
        <v>95</v>
      </c>
      <c r="L1266" s="7">
        <v>23</v>
      </c>
      <c r="M1266" s="7">
        <v>1</v>
      </c>
      <c r="N1266" s="7" t="s">
        <v>516</v>
      </c>
      <c r="O1266" s="7">
        <v>2006</v>
      </c>
      <c r="P1266" s="10">
        <v>2007</v>
      </c>
      <c r="Q1266" s="70">
        <v>125</v>
      </c>
      <c r="R1266" s="10">
        <v>5</v>
      </c>
      <c r="S1266" s="7">
        <v>0</v>
      </c>
      <c r="T1266" s="67">
        <v>1198</v>
      </c>
      <c r="U1266" s="67">
        <v>1636</v>
      </c>
      <c r="V1266" s="119" t="s">
        <v>95</v>
      </c>
      <c r="W1266" s="7">
        <v>2144</v>
      </c>
      <c r="X1266" s="7">
        <v>1</v>
      </c>
      <c r="Y1266" s="7" t="s">
        <v>577</v>
      </c>
      <c r="Z1266" s="7">
        <v>2001</v>
      </c>
      <c r="AA1266" s="7">
        <v>2002</v>
      </c>
      <c r="AB1266" s="70">
        <v>400</v>
      </c>
      <c r="AC1266" s="7">
        <v>10</v>
      </c>
      <c r="AD1266" s="7">
        <v>1</v>
      </c>
      <c r="AE1266" s="77">
        <v>1971</v>
      </c>
      <c r="AF1266" s="77">
        <v>1848</v>
      </c>
      <c r="AG1266" s="127">
        <f t="shared" si="19"/>
        <v>0.51610369206598583</v>
      </c>
    </row>
    <row r="1267" spans="1:33" x14ac:dyDescent="0.3">
      <c r="A1267" s="7">
        <v>638</v>
      </c>
      <c r="B1267" s="7">
        <v>1</v>
      </c>
      <c r="C1267" s="7" t="s">
        <v>395</v>
      </c>
      <c r="D1267" s="7">
        <v>1994</v>
      </c>
      <c r="E1267" s="7">
        <v>1995</v>
      </c>
      <c r="F1267" s="70">
        <v>434</v>
      </c>
      <c r="G1267" s="7">
        <v>5</v>
      </c>
      <c r="H1267" s="7">
        <v>0</v>
      </c>
      <c r="I1267" s="77">
        <v>173</v>
      </c>
      <c r="J1267" s="77">
        <v>254</v>
      </c>
      <c r="K1267" s="119" t="s">
        <v>95</v>
      </c>
      <c r="L1267" s="7">
        <v>32</v>
      </c>
      <c r="M1267" s="7">
        <v>1</v>
      </c>
      <c r="N1267" s="7" t="s">
        <v>537</v>
      </c>
      <c r="O1267" s="7">
        <v>2006</v>
      </c>
      <c r="P1267" s="10">
        <v>2007</v>
      </c>
      <c r="Q1267" s="70">
        <v>350</v>
      </c>
      <c r="R1267" s="10">
        <v>10</v>
      </c>
      <c r="S1267" s="7">
        <v>0</v>
      </c>
      <c r="T1267" s="67">
        <v>447</v>
      </c>
      <c r="U1267" s="67">
        <v>725</v>
      </c>
      <c r="V1267" s="119" t="s">
        <v>95</v>
      </c>
      <c r="W1267" s="7">
        <v>659</v>
      </c>
      <c r="X1267" s="7">
        <v>1</v>
      </c>
      <c r="Y1267" s="7" t="s">
        <v>737</v>
      </c>
      <c r="Z1267" s="7">
        <v>2017</v>
      </c>
      <c r="AA1267" s="7">
        <v>2018</v>
      </c>
      <c r="AB1267" s="7">
        <v>1967.32</v>
      </c>
      <c r="AC1267" s="7">
        <v>10</v>
      </c>
      <c r="AD1267" s="7">
        <v>1</v>
      </c>
      <c r="AE1267" s="77">
        <v>4085</v>
      </c>
      <c r="AF1267" s="77">
        <v>3831</v>
      </c>
      <c r="AG1267" s="127">
        <f t="shared" si="19"/>
        <v>0.51604345629105608</v>
      </c>
    </row>
    <row r="1268" spans="1:33" x14ac:dyDescent="0.3">
      <c r="A1268" s="7">
        <v>640</v>
      </c>
      <c r="B1268" s="7">
        <v>1</v>
      </c>
      <c r="C1268" s="7" t="s">
        <v>614</v>
      </c>
      <c r="D1268" s="7">
        <v>2003</v>
      </c>
      <c r="E1268" s="7">
        <v>2004</v>
      </c>
      <c r="F1268" s="70">
        <v>500</v>
      </c>
      <c r="G1268" s="7">
        <v>10</v>
      </c>
      <c r="H1268" s="7">
        <v>1</v>
      </c>
      <c r="I1268" s="77">
        <v>426</v>
      </c>
      <c r="J1268" s="77">
        <v>256</v>
      </c>
      <c r="K1268" s="119" t="s">
        <v>95</v>
      </c>
      <c r="L1268" s="7">
        <v>88</v>
      </c>
      <c r="M1268" s="7">
        <v>1</v>
      </c>
      <c r="N1268" s="7" t="s">
        <v>238</v>
      </c>
      <c r="O1268" s="7">
        <v>2006</v>
      </c>
      <c r="P1268" s="10">
        <v>2007</v>
      </c>
      <c r="Q1268" s="70">
        <v>400</v>
      </c>
      <c r="R1268" s="10">
        <v>10</v>
      </c>
      <c r="S1268" s="7">
        <v>0</v>
      </c>
      <c r="T1268" s="67">
        <v>3885</v>
      </c>
      <c r="U1268" s="67">
        <v>5041</v>
      </c>
      <c r="V1268" s="119" t="s">
        <v>95</v>
      </c>
      <c r="W1268" s="7">
        <v>717</v>
      </c>
      <c r="X1268" s="7">
        <v>1</v>
      </c>
      <c r="Y1268" s="7" t="s">
        <v>345</v>
      </c>
      <c r="Z1268" s="68">
        <v>2009</v>
      </c>
      <c r="AA1268" s="68">
        <v>2010</v>
      </c>
      <c r="AB1268" s="66">
        <v>175</v>
      </c>
      <c r="AC1268" s="68">
        <v>10</v>
      </c>
      <c r="AD1268" s="67">
        <v>1</v>
      </c>
      <c r="AE1268" s="67">
        <v>996</v>
      </c>
      <c r="AF1268" s="67">
        <v>935</v>
      </c>
      <c r="AG1268" s="127">
        <f t="shared" si="19"/>
        <v>0.5157949249093734</v>
      </c>
    </row>
    <row r="1269" spans="1:33" x14ac:dyDescent="0.3">
      <c r="A1269" s="7">
        <v>640</v>
      </c>
      <c r="B1269" s="7">
        <v>1</v>
      </c>
      <c r="C1269" s="7" t="s">
        <v>614</v>
      </c>
      <c r="D1269" s="7">
        <v>2006</v>
      </c>
      <c r="E1269" s="10">
        <v>2007</v>
      </c>
      <c r="F1269" s="70">
        <v>600</v>
      </c>
      <c r="G1269" s="10">
        <v>10</v>
      </c>
      <c r="H1269" s="7">
        <v>0</v>
      </c>
      <c r="I1269" s="67">
        <v>528</v>
      </c>
      <c r="J1269" s="71">
        <v>545</v>
      </c>
      <c r="K1269" s="119" t="s">
        <v>95</v>
      </c>
      <c r="L1269" s="7">
        <v>100</v>
      </c>
      <c r="M1269" s="7">
        <v>1</v>
      </c>
      <c r="N1269" s="7" t="s">
        <v>316</v>
      </c>
      <c r="O1269" s="7">
        <v>2006</v>
      </c>
      <c r="P1269" s="10">
        <v>2007</v>
      </c>
      <c r="Q1269" s="70">
        <v>450</v>
      </c>
      <c r="R1269" s="10">
        <v>3</v>
      </c>
      <c r="S1269" s="7">
        <v>0</v>
      </c>
      <c r="T1269" s="67">
        <v>363</v>
      </c>
      <c r="U1269" s="67">
        <v>483</v>
      </c>
      <c r="V1269" s="119" t="s">
        <v>95</v>
      </c>
      <c r="W1269" s="7">
        <v>745</v>
      </c>
      <c r="X1269" s="7">
        <v>1</v>
      </c>
      <c r="Y1269" s="7" t="s">
        <v>476</v>
      </c>
      <c r="Z1269" s="7">
        <v>1998</v>
      </c>
      <c r="AA1269" s="7">
        <v>1999</v>
      </c>
      <c r="AB1269" s="70">
        <v>315</v>
      </c>
      <c r="AC1269" s="7">
        <v>10</v>
      </c>
      <c r="AD1269" s="7">
        <v>1</v>
      </c>
      <c r="AE1269" s="77">
        <v>1754</v>
      </c>
      <c r="AF1269" s="77">
        <v>1652</v>
      </c>
      <c r="AG1269" s="127">
        <f t="shared" si="19"/>
        <v>0.51497357604227834</v>
      </c>
    </row>
    <row r="1270" spans="1:33" x14ac:dyDescent="0.3">
      <c r="A1270" s="7">
        <v>640</v>
      </c>
      <c r="B1270" s="7">
        <v>1</v>
      </c>
      <c r="C1270" s="7" t="s">
        <v>614</v>
      </c>
      <c r="D1270" s="68">
        <v>2007</v>
      </c>
      <c r="E1270" s="73">
        <v>2008</v>
      </c>
      <c r="F1270" s="66">
        <v>500</v>
      </c>
      <c r="G1270" s="7">
        <v>10</v>
      </c>
      <c r="H1270" s="67">
        <v>1</v>
      </c>
      <c r="I1270" s="67">
        <v>479</v>
      </c>
      <c r="J1270" s="77">
        <v>261</v>
      </c>
      <c r="K1270" s="119" t="s">
        <v>95</v>
      </c>
      <c r="L1270" s="7">
        <v>110</v>
      </c>
      <c r="M1270" s="7">
        <v>1</v>
      </c>
      <c r="N1270" s="7" t="s">
        <v>240</v>
      </c>
      <c r="O1270" s="7">
        <v>2006</v>
      </c>
      <c r="P1270" s="10">
        <v>2007</v>
      </c>
      <c r="Q1270" s="70">
        <v>0</v>
      </c>
      <c r="R1270" s="10">
        <v>10</v>
      </c>
      <c r="S1270" s="7">
        <v>0</v>
      </c>
      <c r="T1270" s="67">
        <v>3224</v>
      </c>
      <c r="U1270" s="67">
        <v>3805</v>
      </c>
      <c r="V1270" s="119" t="s">
        <v>95</v>
      </c>
      <c r="W1270" s="7">
        <v>2888</v>
      </c>
      <c r="X1270" s="7">
        <v>1</v>
      </c>
      <c r="Y1270" s="7" t="s">
        <v>593</v>
      </c>
      <c r="Z1270" s="7">
        <v>2006</v>
      </c>
      <c r="AA1270" s="10">
        <v>2007</v>
      </c>
      <c r="AB1270" s="70">
        <v>975</v>
      </c>
      <c r="AC1270" s="10">
        <v>8</v>
      </c>
      <c r="AD1270" s="7">
        <v>1</v>
      </c>
      <c r="AE1270" s="67">
        <v>690</v>
      </c>
      <c r="AF1270" s="67">
        <v>650</v>
      </c>
      <c r="AG1270" s="127">
        <f t="shared" si="19"/>
        <v>0.5149253731343284</v>
      </c>
    </row>
    <row r="1271" spans="1:33" x14ac:dyDescent="0.3">
      <c r="A1271" s="7">
        <v>640</v>
      </c>
      <c r="B1271" s="7">
        <v>1</v>
      </c>
      <c r="C1271" s="7" t="s">
        <v>614</v>
      </c>
      <c r="D1271" s="7">
        <v>2013</v>
      </c>
      <c r="E1271" s="7">
        <v>2014</v>
      </c>
      <c r="F1271" s="7">
        <v>588.62999999999988</v>
      </c>
      <c r="G1271" s="7">
        <v>10</v>
      </c>
      <c r="H1271" s="7">
        <v>1</v>
      </c>
      <c r="I1271" s="77">
        <v>302</v>
      </c>
      <c r="J1271" s="77">
        <v>69</v>
      </c>
      <c r="K1271" s="119" t="s">
        <v>95</v>
      </c>
      <c r="L1271" s="7">
        <v>112</v>
      </c>
      <c r="M1271" s="7">
        <v>1</v>
      </c>
      <c r="N1271" s="7" t="s">
        <v>412</v>
      </c>
      <c r="O1271" s="7">
        <v>2006</v>
      </c>
      <c r="P1271" s="10">
        <v>2007</v>
      </c>
      <c r="Q1271" s="70">
        <v>285</v>
      </c>
      <c r="R1271" s="10">
        <v>10</v>
      </c>
      <c r="S1271" s="7">
        <v>1</v>
      </c>
      <c r="T1271" s="67">
        <v>9854</v>
      </c>
      <c r="U1271" s="67">
        <v>9484</v>
      </c>
      <c r="V1271" s="119" t="s">
        <v>95</v>
      </c>
      <c r="W1271" s="7">
        <v>200</v>
      </c>
      <c r="X1271" s="7">
        <v>1</v>
      </c>
      <c r="Y1271" s="7" t="s">
        <v>889</v>
      </c>
      <c r="Z1271" s="7">
        <v>2005</v>
      </c>
      <c r="AA1271" s="7">
        <v>2006</v>
      </c>
      <c r="AB1271" s="70">
        <v>500</v>
      </c>
      <c r="AC1271" s="7">
        <v>8</v>
      </c>
      <c r="AD1271" s="10">
        <v>1</v>
      </c>
      <c r="AE1271" s="67">
        <v>3849</v>
      </c>
      <c r="AF1271" s="67">
        <v>3626</v>
      </c>
      <c r="AG1271" s="127">
        <f t="shared" si="19"/>
        <v>0.51491638795986627</v>
      </c>
    </row>
    <row r="1272" spans="1:33" x14ac:dyDescent="0.3">
      <c r="A1272" s="7">
        <v>656</v>
      </c>
      <c r="B1272" s="7">
        <v>1</v>
      </c>
      <c r="C1272" s="7" t="s">
        <v>229</v>
      </c>
      <c r="D1272" s="7">
        <v>1991</v>
      </c>
      <c r="E1272" s="7">
        <v>1992</v>
      </c>
      <c r="F1272" s="70">
        <v>141.5</v>
      </c>
      <c r="G1272" s="7">
        <v>5</v>
      </c>
      <c r="H1272" s="7">
        <v>1</v>
      </c>
      <c r="I1272" s="77" t="s">
        <v>763</v>
      </c>
      <c r="J1272" s="77" t="s">
        <v>763</v>
      </c>
      <c r="K1272" s="119" t="s">
        <v>95</v>
      </c>
      <c r="L1272" s="7">
        <v>129</v>
      </c>
      <c r="M1272" s="7">
        <v>1</v>
      </c>
      <c r="N1272" s="7" t="s">
        <v>242</v>
      </c>
      <c r="O1272" s="7">
        <v>2006</v>
      </c>
      <c r="P1272" s="10">
        <v>2007</v>
      </c>
      <c r="Q1272" s="70">
        <v>375</v>
      </c>
      <c r="R1272" s="10">
        <v>10</v>
      </c>
      <c r="S1272" s="7">
        <v>0</v>
      </c>
      <c r="T1272" s="67">
        <v>1456</v>
      </c>
      <c r="U1272" s="67">
        <v>1723</v>
      </c>
      <c r="V1272" s="119" t="s">
        <v>95</v>
      </c>
      <c r="W1272" s="7">
        <v>110</v>
      </c>
      <c r="X1272" s="7">
        <v>1</v>
      </c>
      <c r="Y1272" s="7" t="s">
        <v>240</v>
      </c>
      <c r="Z1272" s="68">
        <v>2007</v>
      </c>
      <c r="AA1272" s="73">
        <v>2008</v>
      </c>
      <c r="AB1272" s="66">
        <v>235</v>
      </c>
      <c r="AC1272" s="7">
        <v>10</v>
      </c>
      <c r="AD1272" s="67">
        <v>1</v>
      </c>
      <c r="AE1272" s="67">
        <v>1923</v>
      </c>
      <c r="AF1272" s="77">
        <v>1815</v>
      </c>
      <c r="AG1272" s="127">
        <f t="shared" si="19"/>
        <v>0.514446227929374</v>
      </c>
    </row>
    <row r="1273" spans="1:33" x14ac:dyDescent="0.3">
      <c r="A1273" s="7">
        <v>656</v>
      </c>
      <c r="B1273" s="7">
        <v>1</v>
      </c>
      <c r="C1273" s="7" t="s">
        <v>229</v>
      </c>
      <c r="D1273" s="7">
        <v>1995</v>
      </c>
      <c r="E1273" s="7">
        <v>1996</v>
      </c>
      <c r="F1273" s="70">
        <v>442</v>
      </c>
      <c r="G1273" s="7">
        <v>10</v>
      </c>
      <c r="H1273" s="7">
        <v>1</v>
      </c>
      <c r="I1273" s="77">
        <v>2507</v>
      </c>
      <c r="J1273" s="77">
        <v>1464</v>
      </c>
      <c r="K1273" s="119" t="s">
        <v>95</v>
      </c>
      <c r="L1273" s="7">
        <v>173</v>
      </c>
      <c r="M1273" s="7">
        <v>1</v>
      </c>
      <c r="N1273" s="7" t="s">
        <v>370</v>
      </c>
      <c r="O1273" s="7">
        <v>2006</v>
      </c>
      <c r="P1273" s="10">
        <v>2007</v>
      </c>
      <c r="Q1273" s="70">
        <v>583.26</v>
      </c>
      <c r="R1273" s="10">
        <v>10</v>
      </c>
      <c r="S1273" s="7">
        <v>0</v>
      </c>
      <c r="T1273" s="67">
        <v>505</v>
      </c>
      <c r="U1273" s="67">
        <v>725</v>
      </c>
      <c r="V1273" s="119" t="s">
        <v>95</v>
      </c>
      <c r="W1273" s="7">
        <v>110</v>
      </c>
      <c r="X1273" s="7">
        <v>1</v>
      </c>
      <c r="Y1273" s="7" t="s">
        <v>240</v>
      </c>
      <c r="Z1273" s="7">
        <v>1995</v>
      </c>
      <c r="AA1273" s="7">
        <v>1997</v>
      </c>
      <c r="AB1273" s="70">
        <v>370</v>
      </c>
      <c r="AC1273" s="7">
        <v>7</v>
      </c>
      <c r="AD1273" s="7">
        <v>1</v>
      </c>
      <c r="AE1273" s="77">
        <v>748</v>
      </c>
      <c r="AF1273" s="77">
        <v>706</v>
      </c>
      <c r="AG1273" s="127">
        <f t="shared" si="19"/>
        <v>0.5144429160935351</v>
      </c>
    </row>
    <row r="1274" spans="1:33" x14ac:dyDescent="0.3">
      <c r="A1274" s="7">
        <v>656</v>
      </c>
      <c r="B1274" s="7">
        <v>1</v>
      </c>
      <c r="C1274" s="7" t="s">
        <v>229</v>
      </c>
      <c r="D1274" s="7">
        <v>2002</v>
      </c>
      <c r="E1274" s="7">
        <v>2003</v>
      </c>
      <c r="F1274" s="70">
        <v>750</v>
      </c>
      <c r="G1274" s="7">
        <v>10</v>
      </c>
      <c r="H1274" s="7">
        <v>0</v>
      </c>
      <c r="I1274" s="77">
        <v>3642</v>
      </c>
      <c r="J1274" s="77">
        <v>7152</v>
      </c>
      <c r="K1274" s="119" t="s">
        <v>95</v>
      </c>
      <c r="L1274" s="7">
        <v>191</v>
      </c>
      <c r="M1274" s="7">
        <v>1</v>
      </c>
      <c r="N1274" s="7" t="s">
        <v>244</v>
      </c>
      <c r="O1274" s="7">
        <v>2006</v>
      </c>
      <c r="P1274" s="10">
        <v>2007</v>
      </c>
      <c r="Q1274" s="70">
        <v>588.07000000000005</v>
      </c>
      <c r="R1274" s="10">
        <v>10</v>
      </c>
      <c r="S1274" s="7">
        <v>0</v>
      </c>
      <c r="T1274" s="67">
        <v>10992</v>
      </c>
      <c r="U1274" s="67">
        <v>13882</v>
      </c>
      <c r="V1274" s="119" t="s">
        <v>95</v>
      </c>
      <c r="W1274" s="7">
        <v>550</v>
      </c>
      <c r="X1274" s="7">
        <v>1</v>
      </c>
      <c r="Y1274" s="7" t="s">
        <v>388</v>
      </c>
      <c r="Z1274" s="7">
        <v>1999</v>
      </c>
      <c r="AA1274" s="7">
        <v>2000</v>
      </c>
      <c r="AB1274" s="70">
        <v>193.24</v>
      </c>
      <c r="AC1274" s="7">
        <v>10</v>
      </c>
      <c r="AD1274" s="7">
        <v>1</v>
      </c>
      <c r="AE1274" s="77">
        <v>367</v>
      </c>
      <c r="AF1274" s="77">
        <v>347</v>
      </c>
      <c r="AG1274" s="127">
        <f t="shared" si="19"/>
        <v>0.51400560224089631</v>
      </c>
    </row>
    <row r="1275" spans="1:33" x14ac:dyDescent="0.3">
      <c r="A1275" s="7">
        <v>656</v>
      </c>
      <c r="B1275" s="7">
        <v>1</v>
      </c>
      <c r="C1275" s="7" t="s">
        <v>229</v>
      </c>
      <c r="D1275" s="7">
        <v>2003</v>
      </c>
      <c r="E1275" s="7">
        <v>2004</v>
      </c>
      <c r="F1275" s="70">
        <v>500</v>
      </c>
      <c r="G1275" s="7">
        <v>5</v>
      </c>
      <c r="H1275" s="7">
        <v>0</v>
      </c>
      <c r="I1275" s="77">
        <v>2404</v>
      </c>
      <c r="J1275" s="77">
        <v>2839</v>
      </c>
      <c r="K1275" s="119" t="s">
        <v>95</v>
      </c>
      <c r="L1275" s="7">
        <v>194</v>
      </c>
      <c r="M1275" s="7">
        <v>1</v>
      </c>
      <c r="N1275" s="7" t="s">
        <v>319</v>
      </c>
      <c r="O1275" s="7">
        <v>2006</v>
      </c>
      <c r="P1275" s="10">
        <v>2007</v>
      </c>
      <c r="Q1275" s="70">
        <v>500</v>
      </c>
      <c r="R1275" s="10">
        <v>10</v>
      </c>
      <c r="S1275" s="7">
        <v>0</v>
      </c>
      <c r="T1275" s="67">
        <v>9275</v>
      </c>
      <c r="U1275" s="67">
        <v>10977</v>
      </c>
      <c r="V1275" s="119" t="s">
        <v>95</v>
      </c>
      <c r="W1275" s="7">
        <v>2137</v>
      </c>
      <c r="X1275" s="7">
        <v>1</v>
      </c>
      <c r="Y1275" s="7" t="s">
        <v>575</v>
      </c>
      <c r="Z1275" s="7">
        <v>2010</v>
      </c>
      <c r="AA1275" s="10">
        <v>2011</v>
      </c>
      <c r="AB1275" s="66">
        <v>399.17</v>
      </c>
      <c r="AC1275" s="10">
        <v>9</v>
      </c>
      <c r="AD1275" s="67">
        <v>1</v>
      </c>
      <c r="AE1275" s="67">
        <v>1073</v>
      </c>
      <c r="AF1275" s="67">
        <v>1015</v>
      </c>
      <c r="AG1275" s="127">
        <f t="shared" si="19"/>
        <v>0.51388888888888884</v>
      </c>
    </row>
    <row r="1276" spans="1:33" x14ac:dyDescent="0.3">
      <c r="A1276" s="7">
        <v>656</v>
      </c>
      <c r="B1276" s="7">
        <v>1</v>
      </c>
      <c r="C1276" s="7" t="s">
        <v>229</v>
      </c>
      <c r="D1276" s="7">
        <v>2005</v>
      </c>
      <c r="E1276" s="7">
        <v>2006</v>
      </c>
      <c r="F1276" s="70">
        <v>385</v>
      </c>
      <c r="G1276" s="7">
        <v>5</v>
      </c>
      <c r="H1276" s="10">
        <v>1</v>
      </c>
      <c r="I1276" s="67">
        <v>2660</v>
      </c>
      <c r="J1276" s="67">
        <v>2321</v>
      </c>
      <c r="K1276" s="119" t="s">
        <v>95</v>
      </c>
      <c r="L1276" s="7">
        <v>194</v>
      </c>
      <c r="M1276" s="7">
        <v>1</v>
      </c>
      <c r="N1276" s="7" t="s">
        <v>319</v>
      </c>
      <c r="O1276" s="7">
        <v>2006</v>
      </c>
      <c r="P1276" s="10">
        <v>2007</v>
      </c>
      <c r="Q1276" s="70">
        <v>0</v>
      </c>
      <c r="R1276" s="10">
        <v>10</v>
      </c>
      <c r="S1276" s="7">
        <v>0</v>
      </c>
      <c r="T1276" s="67">
        <v>9121</v>
      </c>
      <c r="U1276" s="67">
        <v>10894</v>
      </c>
      <c r="V1276" s="119" t="s">
        <v>95</v>
      </c>
      <c r="W1276" s="7">
        <v>191</v>
      </c>
      <c r="X1276" s="7">
        <v>1</v>
      </c>
      <c r="Y1276" s="7" t="s">
        <v>244</v>
      </c>
      <c r="Z1276" s="68">
        <v>2007</v>
      </c>
      <c r="AA1276" s="73">
        <v>2008</v>
      </c>
      <c r="AB1276" s="66">
        <v>630.52</v>
      </c>
      <c r="AC1276" s="7">
        <v>10</v>
      </c>
      <c r="AD1276" s="67">
        <v>1</v>
      </c>
      <c r="AE1276" s="67">
        <v>6183</v>
      </c>
      <c r="AF1276" s="77">
        <v>5853</v>
      </c>
      <c r="AG1276" s="127">
        <f t="shared" si="19"/>
        <v>0.51370887337986038</v>
      </c>
    </row>
    <row r="1277" spans="1:33" x14ac:dyDescent="0.3">
      <c r="A1277" s="7">
        <v>656</v>
      </c>
      <c r="B1277" s="7">
        <v>1</v>
      </c>
      <c r="C1277" s="7" t="s">
        <v>229</v>
      </c>
      <c r="D1277" s="7">
        <v>2005</v>
      </c>
      <c r="E1277" s="7">
        <v>2006</v>
      </c>
      <c r="F1277" s="70">
        <v>90</v>
      </c>
      <c r="G1277" s="7">
        <v>5</v>
      </c>
      <c r="H1277" s="10">
        <v>0</v>
      </c>
      <c r="I1277" s="67">
        <v>2402</v>
      </c>
      <c r="J1277" s="67">
        <v>2549</v>
      </c>
      <c r="K1277" s="119" t="s">
        <v>95</v>
      </c>
      <c r="L1277" s="7">
        <v>197</v>
      </c>
      <c r="M1277" s="7">
        <v>1</v>
      </c>
      <c r="N1277" s="7" t="s">
        <v>415</v>
      </c>
      <c r="O1277" s="7">
        <v>2006</v>
      </c>
      <c r="P1277" s="10">
        <v>2007</v>
      </c>
      <c r="Q1277" s="70">
        <v>495.41</v>
      </c>
      <c r="R1277" s="10">
        <v>10</v>
      </c>
      <c r="S1277" s="7">
        <v>0</v>
      </c>
      <c r="T1277" s="67">
        <v>7568</v>
      </c>
      <c r="U1277" s="67">
        <v>10447</v>
      </c>
      <c r="V1277" s="119" t="s">
        <v>95</v>
      </c>
      <c r="W1277" s="7">
        <v>12</v>
      </c>
      <c r="X1277" s="7">
        <v>1</v>
      </c>
      <c r="Y1277" s="7" t="s">
        <v>485</v>
      </c>
      <c r="Z1277" s="7">
        <v>2000</v>
      </c>
      <c r="AA1277" s="7">
        <v>2001</v>
      </c>
      <c r="AB1277" s="70">
        <v>80</v>
      </c>
      <c r="AC1277" s="7">
        <v>10</v>
      </c>
      <c r="AD1277" s="7">
        <v>1</v>
      </c>
      <c r="AE1277" s="77">
        <v>6686</v>
      </c>
      <c r="AF1277" s="77">
        <v>6346</v>
      </c>
      <c r="AG1277" s="127">
        <f t="shared" si="19"/>
        <v>0.51304481276856972</v>
      </c>
    </row>
    <row r="1278" spans="1:33" x14ac:dyDescent="0.3">
      <c r="A1278" s="7">
        <v>656</v>
      </c>
      <c r="B1278" s="7">
        <v>1</v>
      </c>
      <c r="C1278" s="7" t="s">
        <v>229</v>
      </c>
      <c r="D1278" s="7">
        <v>2010</v>
      </c>
      <c r="E1278" s="68">
        <v>2011</v>
      </c>
      <c r="F1278" s="66">
        <v>385</v>
      </c>
      <c r="G1278" s="68">
        <v>5</v>
      </c>
      <c r="H1278" s="67">
        <v>1</v>
      </c>
      <c r="I1278" s="67">
        <v>5226</v>
      </c>
      <c r="J1278" s="67">
        <v>3424</v>
      </c>
      <c r="K1278" s="119" t="s">
        <v>95</v>
      </c>
      <c r="L1278" s="7">
        <v>241</v>
      </c>
      <c r="M1278" s="7">
        <v>1</v>
      </c>
      <c r="N1278" s="7" t="s">
        <v>272</v>
      </c>
      <c r="O1278" s="7">
        <v>2006</v>
      </c>
      <c r="P1278" s="10">
        <v>2007</v>
      </c>
      <c r="Q1278" s="70">
        <v>460</v>
      </c>
      <c r="R1278" s="10">
        <v>5</v>
      </c>
      <c r="S1278" s="7">
        <v>0</v>
      </c>
      <c r="T1278" s="67">
        <v>4568</v>
      </c>
      <c r="U1278" s="67">
        <v>6407</v>
      </c>
      <c r="V1278" s="119" t="s">
        <v>95</v>
      </c>
      <c r="W1278" s="7">
        <v>2342</v>
      </c>
      <c r="X1278" s="7">
        <v>1</v>
      </c>
      <c r="Y1278" s="7" t="s">
        <v>443</v>
      </c>
      <c r="Z1278" s="7">
        <v>1998</v>
      </c>
      <c r="AA1278" s="7">
        <v>1999</v>
      </c>
      <c r="AB1278" s="70">
        <v>400</v>
      </c>
      <c r="AC1278" s="7">
        <v>10</v>
      </c>
      <c r="AD1278" s="7">
        <v>1</v>
      </c>
      <c r="AE1278" s="77">
        <v>1513</v>
      </c>
      <c r="AF1278" s="77">
        <v>1437</v>
      </c>
      <c r="AG1278" s="127">
        <f t="shared" si="19"/>
        <v>0.51288135593220341</v>
      </c>
    </row>
    <row r="1279" spans="1:33" x14ac:dyDescent="0.3">
      <c r="A1279" s="7">
        <v>656</v>
      </c>
      <c r="B1279" s="7">
        <v>1</v>
      </c>
      <c r="C1279" s="7" t="s">
        <v>229</v>
      </c>
      <c r="D1279" s="7">
        <v>2012</v>
      </c>
      <c r="E1279" s="7">
        <v>2013</v>
      </c>
      <c r="F1279" s="70">
        <v>600</v>
      </c>
      <c r="G1279" s="7">
        <v>8</v>
      </c>
      <c r="H1279" s="7">
        <v>0</v>
      </c>
      <c r="I1279" s="67">
        <v>6421</v>
      </c>
      <c r="J1279" s="67">
        <v>6606</v>
      </c>
      <c r="K1279" s="119" t="s">
        <v>95</v>
      </c>
      <c r="L1279" s="7">
        <v>277</v>
      </c>
      <c r="M1279" s="7">
        <v>1</v>
      </c>
      <c r="N1279" s="7" t="s">
        <v>375</v>
      </c>
      <c r="O1279" s="7">
        <v>2006</v>
      </c>
      <c r="P1279" s="10">
        <v>2007</v>
      </c>
      <c r="Q1279" s="70">
        <v>480</v>
      </c>
      <c r="R1279" s="10">
        <v>10</v>
      </c>
      <c r="S1279" s="7">
        <v>0</v>
      </c>
      <c r="T1279" s="67">
        <v>3393</v>
      </c>
      <c r="U1279" s="67">
        <v>5418</v>
      </c>
      <c r="V1279" s="119" t="s">
        <v>95</v>
      </c>
      <c r="W1279" s="7">
        <v>2753</v>
      </c>
      <c r="X1279" s="7">
        <v>1</v>
      </c>
      <c r="Y1279" s="7" t="s">
        <v>465</v>
      </c>
      <c r="Z1279" s="68">
        <v>2015</v>
      </c>
      <c r="AA1279" s="68">
        <v>2017</v>
      </c>
      <c r="AB1279" s="66">
        <v>209.24</v>
      </c>
      <c r="AC1279" s="77">
        <v>10</v>
      </c>
      <c r="AD1279" s="7">
        <v>1</v>
      </c>
      <c r="AE1279" s="67">
        <v>420</v>
      </c>
      <c r="AF1279" s="67">
        <v>399</v>
      </c>
      <c r="AG1279" s="127">
        <f t="shared" si="19"/>
        <v>0.51282051282051277</v>
      </c>
    </row>
    <row r="1280" spans="1:33" x14ac:dyDescent="0.3">
      <c r="A1280" s="7">
        <v>656</v>
      </c>
      <c r="B1280" s="7">
        <v>1</v>
      </c>
      <c r="C1280" s="7" t="s">
        <v>229</v>
      </c>
      <c r="D1280" s="7">
        <v>2013</v>
      </c>
      <c r="E1280" s="7">
        <v>2014</v>
      </c>
      <c r="F1280" s="7">
        <v>630.86999999999989</v>
      </c>
      <c r="G1280" s="7">
        <v>10</v>
      </c>
      <c r="H1280" s="7">
        <v>1</v>
      </c>
      <c r="I1280" s="77">
        <v>2799</v>
      </c>
      <c r="J1280" s="77">
        <v>2576</v>
      </c>
      <c r="K1280" s="119" t="s">
        <v>95</v>
      </c>
      <c r="L1280" s="7">
        <v>278</v>
      </c>
      <c r="M1280" s="7">
        <v>1</v>
      </c>
      <c r="N1280" s="7" t="s">
        <v>517</v>
      </c>
      <c r="O1280" s="7">
        <v>2006</v>
      </c>
      <c r="P1280" s="10">
        <v>2007</v>
      </c>
      <c r="Q1280" s="70">
        <v>550</v>
      </c>
      <c r="R1280" s="134">
        <v>10</v>
      </c>
      <c r="S1280" s="7">
        <v>1</v>
      </c>
      <c r="T1280" s="67">
        <v>3276</v>
      </c>
      <c r="U1280" s="67">
        <v>2941</v>
      </c>
      <c r="V1280" s="119" t="s">
        <v>95</v>
      </c>
      <c r="W1280" s="7">
        <v>88</v>
      </c>
      <c r="X1280" s="7">
        <v>1</v>
      </c>
      <c r="Y1280" s="7" t="s">
        <v>238</v>
      </c>
      <c r="Z1280" s="7">
        <v>2001</v>
      </c>
      <c r="AA1280" s="7">
        <v>2002</v>
      </c>
      <c r="AB1280" s="70">
        <v>450</v>
      </c>
      <c r="AC1280" s="7">
        <v>10</v>
      </c>
      <c r="AD1280" s="7">
        <v>1</v>
      </c>
      <c r="AE1280" s="77">
        <v>3144</v>
      </c>
      <c r="AF1280" s="77">
        <v>2987</v>
      </c>
      <c r="AG1280" s="127">
        <f t="shared" si="19"/>
        <v>0.5128037840482792</v>
      </c>
    </row>
    <row r="1281" spans="1:33" x14ac:dyDescent="0.3">
      <c r="A1281" s="7">
        <v>656</v>
      </c>
      <c r="B1281" s="7">
        <v>1</v>
      </c>
      <c r="C1281" s="7" t="s">
        <v>736</v>
      </c>
      <c r="D1281" s="7">
        <v>2017</v>
      </c>
      <c r="E1281" s="7">
        <v>2018</v>
      </c>
      <c r="F1281" s="7">
        <v>1040</v>
      </c>
      <c r="G1281" s="7">
        <v>10</v>
      </c>
      <c r="H1281" s="7">
        <v>0</v>
      </c>
      <c r="I1281" s="77">
        <v>1483</v>
      </c>
      <c r="J1281" s="77">
        <v>3997</v>
      </c>
      <c r="K1281" s="119" t="s">
        <v>95</v>
      </c>
      <c r="L1281" s="7">
        <v>286</v>
      </c>
      <c r="M1281" s="7">
        <v>1</v>
      </c>
      <c r="N1281" s="7" t="s">
        <v>422</v>
      </c>
      <c r="O1281" s="7">
        <v>2006</v>
      </c>
      <c r="P1281" s="10">
        <v>2007</v>
      </c>
      <c r="Q1281" s="70">
        <v>595</v>
      </c>
      <c r="R1281" s="10">
        <v>10</v>
      </c>
      <c r="S1281" s="7">
        <v>0</v>
      </c>
      <c r="T1281" s="67">
        <v>666</v>
      </c>
      <c r="U1281" s="67">
        <v>767</v>
      </c>
      <c r="V1281" s="119" t="s">
        <v>95</v>
      </c>
      <c r="W1281" s="7">
        <v>2887</v>
      </c>
      <c r="X1281" s="7">
        <v>1</v>
      </c>
      <c r="Y1281" s="7" t="s">
        <v>664</v>
      </c>
      <c r="Z1281" s="7">
        <v>2002</v>
      </c>
      <c r="AA1281" s="7">
        <v>2003</v>
      </c>
      <c r="AB1281" s="70">
        <v>450</v>
      </c>
      <c r="AC1281" s="7">
        <v>10</v>
      </c>
      <c r="AD1281" s="7">
        <v>1</v>
      </c>
      <c r="AE1281" s="77">
        <v>644</v>
      </c>
      <c r="AF1281" s="77">
        <v>612</v>
      </c>
      <c r="AG1281" s="127">
        <f t="shared" si="19"/>
        <v>0.51273885350318471</v>
      </c>
    </row>
    <row r="1282" spans="1:33" x14ac:dyDescent="0.3">
      <c r="A1282" s="7">
        <v>659</v>
      </c>
      <c r="B1282" s="7">
        <v>1</v>
      </c>
      <c r="C1282" s="7" t="s">
        <v>334</v>
      </c>
      <c r="D1282" s="7">
        <v>1993</v>
      </c>
      <c r="E1282" s="7">
        <v>1994</v>
      </c>
      <c r="F1282" s="70">
        <v>500</v>
      </c>
      <c r="G1282" s="7">
        <v>5</v>
      </c>
      <c r="H1282" s="7">
        <v>1</v>
      </c>
      <c r="I1282" s="77" t="s">
        <v>763</v>
      </c>
      <c r="J1282" s="77" t="s">
        <v>763</v>
      </c>
      <c r="K1282" s="119" t="s">
        <v>95</v>
      </c>
      <c r="L1282" s="7">
        <v>286</v>
      </c>
      <c r="M1282" s="7">
        <v>1</v>
      </c>
      <c r="N1282" s="7" t="s">
        <v>422</v>
      </c>
      <c r="O1282" s="7">
        <v>2006</v>
      </c>
      <c r="P1282" s="10">
        <v>2007</v>
      </c>
      <c r="Q1282" s="70">
        <v>315</v>
      </c>
      <c r="R1282" s="10">
        <v>10</v>
      </c>
      <c r="S1282" s="7">
        <v>0</v>
      </c>
      <c r="T1282" s="67">
        <v>1146</v>
      </c>
      <c r="U1282" s="67">
        <v>1333</v>
      </c>
      <c r="V1282" s="119" t="s">
        <v>95</v>
      </c>
      <c r="W1282" s="7">
        <v>441</v>
      </c>
      <c r="X1282" s="7">
        <v>1</v>
      </c>
      <c r="Y1282" s="7" t="s">
        <v>255</v>
      </c>
      <c r="Z1282" s="7">
        <v>2011</v>
      </c>
      <c r="AA1282" s="7">
        <v>2012</v>
      </c>
      <c r="AB1282" s="70">
        <v>1000</v>
      </c>
      <c r="AC1282" s="7">
        <v>10</v>
      </c>
      <c r="AD1282" s="7">
        <v>1</v>
      </c>
      <c r="AE1282" s="67">
        <v>329</v>
      </c>
      <c r="AF1282" s="67">
        <v>313</v>
      </c>
      <c r="AG1282" s="127">
        <f t="shared" si="19"/>
        <v>0.51246105919003115</v>
      </c>
    </row>
    <row r="1283" spans="1:33" x14ac:dyDescent="0.3">
      <c r="A1283" s="7">
        <v>659</v>
      </c>
      <c r="B1283" s="7">
        <v>1</v>
      </c>
      <c r="C1283" s="7" t="s">
        <v>334</v>
      </c>
      <c r="D1283" s="7">
        <v>1997</v>
      </c>
      <c r="E1283" s="7">
        <v>1999</v>
      </c>
      <c r="F1283" s="70">
        <v>500</v>
      </c>
      <c r="G1283" s="7">
        <v>5</v>
      </c>
      <c r="H1283" s="7">
        <v>1</v>
      </c>
      <c r="I1283" s="77">
        <v>2365</v>
      </c>
      <c r="J1283" s="77">
        <v>1994</v>
      </c>
      <c r="K1283" s="119" t="s">
        <v>95</v>
      </c>
      <c r="L1283" s="7">
        <v>286</v>
      </c>
      <c r="M1283" s="7">
        <v>1</v>
      </c>
      <c r="N1283" s="7" t="s">
        <v>422</v>
      </c>
      <c r="O1283" s="7">
        <v>2006</v>
      </c>
      <c r="P1283" s="10">
        <v>2007</v>
      </c>
      <c r="Q1283" s="70">
        <v>200</v>
      </c>
      <c r="R1283" s="10">
        <v>10</v>
      </c>
      <c r="S1283" s="7">
        <v>0</v>
      </c>
      <c r="T1283" s="67">
        <v>1028</v>
      </c>
      <c r="U1283" s="67">
        <v>1422</v>
      </c>
      <c r="V1283" s="119" t="s">
        <v>95</v>
      </c>
      <c r="W1283" s="7">
        <v>15</v>
      </c>
      <c r="X1283" s="7">
        <v>1</v>
      </c>
      <c r="Y1283" s="7" t="s">
        <v>265</v>
      </c>
      <c r="Z1283" s="7">
        <v>1999</v>
      </c>
      <c r="AA1283" s="7">
        <v>2000</v>
      </c>
      <c r="AB1283" s="70">
        <v>211</v>
      </c>
      <c r="AC1283" s="7">
        <v>10</v>
      </c>
      <c r="AD1283" s="7">
        <v>1</v>
      </c>
      <c r="AE1283" s="77">
        <v>1953</v>
      </c>
      <c r="AF1283" s="77">
        <v>1859</v>
      </c>
      <c r="AG1283" s="127">
        <f t="shared" si="19"/>
        <v>0.51232948583420779</v>
      </c>
    </row>
    <row r="1284" spans="1:33" x14ac:dyDescent="0.3">
      <c r="A1284" s="7">
        <v>659</v>
      </c>
      <c r="B1284" s="7">
        <v>1</v>
      </c>
      <c r="C1284" s="7" t="s">
        <v>334</v>
      </c>
      <c r="D1284" s="7">
        <v>1999</v>
      </c>
      <c r="E1284" s="7">
        <v>2000</v>
      </c>
      <c r="F1284" s="70">
        <v>150</v>
      </c>
      <c r="G1284" s="7">
        <v>8</v>
      </c>
      <c r="H1284" s="7">
        <v>0</v>
      </c>
      <c r="I1284" s="77">
        <v>1877</v>
      </c>
      <c r="J1284" s="77">
        <v>2219</v>
      </c>
      <c r="K1284" s="119" t="s">
        <v>95</v>
      </c>
      <c r="L1284" s="7">
        <v>294</v>
      </c>
      <c r="M1284" s="7">
        <v>1</v>
      </c>
      <c r="N1284" s="7" t="s">
        <v>251</v>
      </c>
      <c r="O1284" s="7">
        <v>2006</v>
      </c>
      <c r="P1284" s="10">
        <v>2008</v>
      </c>
      <c r="Q1284" s="70">
        <v>1400</v>
      </c>
      <c r="R1284" s="10">
        <v>10</v>
      </c>
      <c r="S1284" s="7">
        <v>0</v>
      </c>
      <c r="T1284" s="67">
        <v>522</v>
      </c>
      <c r="U1284" s="67">
        <v>869</v>
      </c>
      <c r="V1284" s="119" t="s">
        <v>95</v>
      </c>
      <c r="W1284" s="7">
        <v>696</v>
      </c>
      <c r="X1284" s="7">
        <v>1</v>
      </c>
      <c r="Y1284" s="7" t="s">
        <v>528</v>
      </c>
      <c r="Z1284" s="7">
        <v>2006</v>
      </c>
      <c r="AA1284" s="10">
        <v>2007</v>
      </c>
      <c r="AB1284" s="70">
        <v>900</v>
      </c>
      <c r="AC1284" s="10">
        <v>10</v>
      </c>
      <c r="AD1284" s="7">
        <v>1</v>
      </c>
      <c r="AE1284" s="67">
        <v>1417</v>
      </c>
      <c r="AF1284" s="67">
        <v>1349</v>
      </c>
      <c r="AG1284" s="127">
        <f t="shared" ref="AG1284:AG1347" si="20">AE1284/(AE1284+AF1284)</f>
        <v>0.512292118582791</v>
      </c>
    </row>
    <row r="1285" spans="1:33" x14ac:dyDescent="0.3">
      <c r="A1285" s="7">
        <v>659</v>
      </c>
      <c r="B1285" s="7">
        <v>1</v>
      </c>
      <c r="C1285" s="7" t="s">
        <v>334</v>
      </c>
      <c r="D1285" s="7">
        <v>2003</v>
      </c>
      <c r="E1285" s="7">
        <v>2004</v>
      </c>
      <c r="F1285" s="70">
        <v>685</v>
      </c>
      <c r="G1285" s="7">
        <v>4</v>
      </c>
      <c r="H1285" s="7">
        <v>1</v>
      </c>
      <c r="I1285" s="77">
        <v>3223</v>
      </c>
      <c r="J1285" s="77">
        <v>2481</v>
      </c>
      <c r="K1285" s="119" t="s">
        <v>95</v>
      </c>
      <c r="L1285" s="7">
        <v>300</v>
      </c>
      <c r="M1285" s="7">
        <v>1</v>
      </c>
      <c r="N1285" s="7" t="s">
        <v>876</v>
      </c>
      <c r="O1285" s="7">
        <v>2006</v>
      </c>
      <c r="P1285" s="10">
        <v>2007</v>
      </c>
      <c r="Q1285" s="70">
        <v>575</v>
      </c>
      <c r="R1285" s="10">
        <v>5</v>
      </c>
      <c r="S1285" s="7">
        <v>1</v>
      </c>
      <c r="T1285" s="67">
        <v>1931</v>
      </c>
      <c r="U1285" s="67">
        <v>1615</v>
      </c>
      <c r="V1285" s="119" t="s">
        <v>95</v>
      </c>
      <c r="W1285" s="7">
        <v>62</v>
      </c>
      <c r="X1285" s="7">
        <v>1</v>
      </c>
      <c r="Y1285" s="7" t="s">
        <v>219</v>
      </c>
      <c r="Z1285" s="7">
        <v>2001</v>
      </c>
      <c r="AA1285" s="7">
        <v>2002</v>
      </c>
      <c r="AB1285" s="70">
        <v>600</v>
      </c>
      <c r="AC1285" s="7">
        <v>5</v>
      </c>
      <c r="AD1285" s="7">
        <v>1</v>
      </c>
      <c r="AE1285" s="77">
        <v>585</v>
      </c>
      <c r="AF1285" s="77">
        <v>557</v>
      </c>
      <c r="AG1285" s="127">
        <f t="shared" si="20"/>
        <v>0.51225919439579681</v>
      </c>
    </row>
    <row r="1286" spans="1:33" x14ac:dyDescent="0.3">
      <c r="A1286" s="7">
        <v>659</v>
      </c>
      <c r="B1286" s="7">
        <v>1</v>
      </c>
      <c r="C1286" s="7" t="s">
        <v>334</v>
      </c>
      <c r="D1286" s="7">
        <v>2006</v>
      </c>
      <c r="E1286" s="10">
        <v>2007</v>
      </c>
      <c r="F1286" s="70">
        <v>495</v>
      </c>
      <c r="G1286" s="10">
        <v>7</v>
      </c>
      <c r="H1286" s="7">
        <v>1</v>
      </c>
      <c r="I1286" s="67">
        <v>6389</v>
      </c>
      <c r="J1286" s="71">
        <v>5132</v>
      </c>
      <c r="K1286" s="119" t="s">
        <v>95</v>
      </c>
      <c r="L1286" s="7">
        <v>309</v>
      </c>
      <c r="M1286" s="7">
        <v>1</v>
      </c>
      <c r="N1286" s="7" t="s">
        <v>378</v>
      </c>
      <c r="O1286" s="7">
        <v>2006</v>
      </c>
      <c r="P1286" s="10">
        <v>2007</v>
      </c>
      <c r="Q1286" s="70">
        <v>600</v>
      </c>
      <c r="R1286" s="10">
        <v>5</v>
      </c>
      <c r="S1286" s="7">
        <v>1</v>
      </c>
      <c r="T1286" s="67">
        <v>3486</v>
      </c>
      <c r="U1286" s="67">
        <v>2807</v>
      </c>
      <c r="V1286" s="119" t="s">
        <v>95</v>
      </c>
      <c r="W1286" s="7">
        <v>599</v>
      </c>
      <c r="X1286" s="7">
        <v>1</v>
      </c>
      <c r="Y1286" s="7" t="s">
        <v>527</v>
      </c>
      <c r="Z1286" s="7">
        <v>2000</v>
      </c>
      <c r="AA1286" s="7">
        <v>2001</v>
      </c>
      <c r="AB1286" s="70">
        <v>415</v>
      </c>
      <c r="AC1286" s="7">
        <v>10</v>
      </c>
      <c r="AD1286" s="7">
        <v>1</v>
      </c>
      <c r="AE1286" s="77">
        <v>783</v>
      </c>
      <c r="AF1286" s="77">
        <v>746</v>
      </c>
      <c r="AG1286" s="127">
        <f t="shared" si="20"/>
        <v>0.51209941137998694</v>
      </c>
    </row>
    <row r="1287" spans="1:33" x14ac:dyDescent="0.3">
      <c r="A1287" s="7">
        <v>659</v>
      </c>
      <c r="B1287" s="7">
        <v>1</v>
      </c>
      <c r="C1287" s="7" t="s">
        <v>334</v>
      </c>
      <c r="D1287" s="7">
        <v>2011</v>
      </c>
      <c r="E1287" s="7">
        <v>2012</v>
      </c>
      <c r="F1287" s="7">
        <v>343.53</v>
      </c>
      <c r="G1287" s="7">
        <v>10</v>
      </c>
      <c r="H1287" s="7">
        <v>1</v>
      </c>
      <c r="I1287" s="77">
        <v>3497</v>
      </c>
      <c r="J1287" s="77">
        <v>2343</v>
      </c>
      <c r="K1287" s="119" t="s">
        <v>95</v>
      </c>
      <c r="L1287" s="7">
        <v>317</v>
      </c>
      <c r="M1287" s="7">
        <v>1</v>
      </c>
      <c r="N1287" s="7" t="s">
        <v>452</v>
      </c>
      <c r="O1287" s="7">
        <v>2006</v>
      </c>
      <c r="P1287" s="10">
        <v>2007</v>
      </c>
      <c r="Q1287" s="70">
        <v>600</v>
      </c>
      <c r="R1287" s="10">
        <v>5</v>
      </c>
      <c r="S1287" s="7">
        <v>0</v>
      </c>
      <c r="T1287" s="67">
        <v>990</v>
      </c>
      <c r="U1287" s="67">
        <v>1264</v>
      </c>
      <c r="V1287" s="119" t="s">
        <v>95</v>
      </c>
      <c r="W1287" s="7">
        <v>2144</v>
      </c>
      <c r="X1287" s="7">
        <v>1</v>
      </c>
      <c r="Y1287" s="7" t="s">
        <v>577</v>
      </c>
      <c r="Z1287" s="7">
        <v>2013</v>
      </c>
      <c r="AA1287" s="7">
        <v>2014</v>
      </c>
      <c r="AB1287" s="7">
        <v>225</v>
      </c>
      <c r="AC1287" s="7">
        <v>10</v>
      </c>
      <c r="AD1287" s="7">
        <v>1</v>
      </c>
      <c r="AE1287" s="77">
        <v>1599</v>
      </c>
      <c r="AF1287" s="77">
        <v>1525</v>
      </c>
      <c r="AG1287" s="127">
        <f t="shared" si="20"/>
        <v>0.51184379001280411</v>
      </c>
    </row>
    <row r="1288" spans="1:33" x14ac:dyDescent="0.3">
      <c r="A1288" s="7">
        <v>659</v>
      </c>
      <c r="B1288" s="7">
        <v>1</v>
      </c>
      <c r="C1288" s="7" t="s">
        <v>737</v>
      </c>
      <c r="D1288" s="7">
        <v>2017</v>
      </c>
      <c r="E1288" s="7">
        <v>2018</v>
      </c>
      <c r="F1288" s="7">
        <v>1967.32</v>
      </c>
      <c r="G1288" s="7">
        <v>10</v>
      </c>
      <c r="H1288" s="7">
        <v>1</v>
      </c>
      <c r="I1288" s="77">
        <v>4085</v>
      </c>
      <c r="J1288" s="77">
        <v>3831</v>
      </c>
      <c r="K1288" s="119" t="s">
        <v>95</v>
      </c>
      <c r="L1288" s="7">
        <v>317</v>
      </c>
      <c r="M1288" s="7">
        <v>1</v>
      </c>
      <c r="N1288" s="7" t="s">
        <v>452</v>
      </c>
      <c r="O1288" s="7">
        <v>2006</v>
      </c>
      <c r="P1288" s="10">
        <v>2007</v>
      </c>
      <c r="Q1288" s="70">
        <v>100</v>
      </c>
      <c r="R1288" s="10">
        <v>5</v>
      </c>
      <c r="S1288" s="7">
        <v>0</v>
      </c>
      <c r="T1288" s="67">
        <v>934</v>
      </c>
      <c r="U1288" s="67">
        <v>1310</v>
      </c>
      <c r="V1288" s="119" t="s">
        <v>95</v>
      </c>
      <c r="W1288" s="7">
        <v>378</v>
      </c>
      <c r="X1288" s="7">
        <v>1</v>
      </c>
      <c r="Y1288" s="7" t="s">
        <v>281</v>
      </c>
      <c r="Z1288" s="7">
        <v>2004</v>
      </c>
      <c r="AA1288" s="7">
        <v>2005</v>
      </c>
      <c r="AB1288" s="70">
        <v>302.32</v>
      </c>
      <c r="AC1288" s="7">
        <v>10</v>
      </c>
      <c r="AD1288" s="7">
        <v>1</v>
      </c>
      <c r="AE1288" s="77">
        <v>908</v>
      </c>
      <c r="AF1288" s="77">
        <v>867</v>
      </c>
      <c r="AG1288" s="127">
        <f t="shared" si="20"/>
        <v>0.51154929577464792</v>
      </c>
    </row>
    <row r="1289" spans="1:33" x14ac:dyDescent="0.3">
      <c r="A1289" s="7">
        <v>671</v>
      </c>
      <c r="B1289" s="7">
        <v>1</v>
      </c>
      <c r="C1289" s="7" t="s">
        <v>628</v>
      </c>
      <c r="D1289" s="7">
        <v>2004</v>
      </c>
      <c r="E1289" s="7">
        <v>2005</v>
      </c>
      <c r="F1289" s="70">
        <f>855.79-229.73</f>
        <v>626.05999999999995</v>
      </c>
      <c r="G1289" s="7">
        <v>10</v>
      </c>
      <c r="H1289" s="7">
        <v>1</v>
      </c>
      <c r="I1289" s="77">
        <v>572</v>
      </c>
      <c r="J1289" s="77">
        <v>447</v>
      </c>
      <c r="K1289" s="119" t="s">
        <v>95</v>
      </c>
      <c r="L1289" s="7">
        <v>356</v>
      </c>
      <c r="M1289" s="7">
        <v>1</v>
      </c>
      <c r="N1289" s="7" t="s">
        <v>601</v>
      </c>
      <c r="O1289" s="7">
        <v>2006</v>
      </c>
      <c r="P1289" s="10">
        <v>2008</v>
      </c>
      <c r="Q1289" s="70">
        <v>1009.08</v>
      </c>
      <c r="R1289" s="10">
        <v>10</v>
      </c>
      <c r="S1289" s="7">
        <v>1</v>
      </c>
      <c r="T1289" s="67">
        <v>267</v>
      </c>
      <c r="U1289" s="67">
        <v>120</v>
      </c>
      <c r="V1289" s="119" t="s">
        <v>95</v>
      </c>
      <c r="W1289" s="7">
        <v>593</v>
      </c>
      <c r="X1289" s="7">
        <v>1</v>
      </c>
      <c r="Y1289" s="7" t="s">
        <v>526</v>
      </c>
      <c r="Z1289" s="7">
        <v>2004</v>
      </c>
      <c r="AA1289" s="7">
        <v>2005</v>
      </c>
      <c r="AB1289" s="70">
        <v>100</v>
      </c>
      <c r="AC1289" s="7">
        <v>10</v>
      </c>
      <c r="AD1289" s="7">
        <v>1</v>
      </c>
      <c r="AE1289" s="77">
        <v>2191</v>
      </c>
      <c r="AF1289" s="77">
        <v>2096</v>
      </c>
      <c r="AG1289" s="127">
        <f t="shared" si="20"/>
        <v>0.51108000933053421</v>
      </c>
    </row>
    <row r="1290" spans="1:33" x14ac:dyDescent="0.3">
      <c r="A1290" s="7">
        <v>676</v>
      </c>
      <c r="B1290" s="7">
        <v>1</v>
      </c>
      <c r="C1290" s="7" t="s">
        <v>230</v>
      </c>
      <c r="D1290" s="7">
        <v>1991</v>
      </c>
      <c r="E1290" s="7">
        <v>1992</v>
      </c>
      <c r="F1290" s="70">
        <v>830.74</v>
      </c>
      <c r="G1290" s="7">
        <v>5</v>
      </c>
      <c r="H1290" s="7">
        <v>1</v>
      </c>
      <c r="I1290" s="77" t="s">
        <v>763</v>
      </c>
      <c r="J1290" s="77" t="s">
        <v>763</v>
      </c>
      <c r="K1290" s="119" t="s">
        <v>95</v>
      </c>
      <c r="L1290" s="7">
        <v>381</v>
      </c>
      <c r="M1290" s="7">
        <v>1</v>
      </c>
      <c r="N1290" s="7" t="s">
        <v>324</v>
      </c>
      <c r="O1290" s="7">
        <v>2006</v>
      </c>
      <c r="P1290" s="10">
        <v>2007</v>
      </c>
      <c r="Q1290" s="70">
        <v>950</v>
      </c>
      <c r="R1290" s="10">
        <v>10</v>
      </c>
      <c r="S1290" s="7">
        <v>0</v>
      </c>
      <c r="T1290" s="67">
        <v>2621</v>
      </c>
      <c r="U1290" s="67">
        <v>4583</v>
      </c>
      <c r="V1290" s="119" t="s">
        <v>95</v>
      </c>
      <c r="W1290" s="7">
        <v>403</v>
      </c>
      <c r="X1290" s="7">
        <v>1</v>
      </c>
      <c r="Y1290" s="7" t="s">
        <v>283</v>
      </c>
      <c r="Z1290" s="7">
        <v>1994</v>
      </c>
      <c r="AA1290" s="7">
        <v>1995</v>
      </c>
      <c r="AB1290" s="70">
        <v>483.87</v>
      </c>
      <c r="AC1290" s="7">
        <v>10</v>
      </c>
      <c r="AD1290" s="7">
        <v>1</v>
      </c>
      <c r="AE1290" s="77">
        <v>463</v>
      </c>
      <c r="AF1290" s="77">
        <v>443</v>
      </c>
      <c r="AG1290" s="127">
        <f t="shared" si="20"/>
        <v>0.51103752759381893</v>
      </c>
    </row>
    <row r="1291" spans="1:33" x14ac:dyDescent="0.3">
      <c r="A1291" s="7">
        <v>676</v>
      </c>
      <c r="B1291" s="7">
        <v>1</v>
      </c>
      <c r="C1291" s="7" t="s">
        <v>230</v>
      </c>
      <c r="D1291" s="7">
        <v>1996</v>
      </c>
      <c r="E1291" s="7">
        <v>1997</v>
      </c>
      <c r="F1291" s="70">
        <v>793.43</v>
      </c>
      <c r="G1291" s="7">
        <v>3</v>
      </c>
      <c r="H1291" s="7">
        <v>1</v>
      </c>
      <c r="I1291" s="77">
        <v>370</v>
      </c>
      <c r="J1291" s="77">
        <v>186</v>
      </c>
      <c r="K1291" s="119" t="s">
        <v>95</v>
      </c>
      <c r="L1291" s="7">
        <v>390</v>
      </c>
      <c r="M1291" s="7">
        <v>1</v>
      </c>
      <c r="N1291" s="7" t="s">
        <v>557</v>
      </c>
      <c r="O1291" s="7">
        <v>2006</v>
      </c>
      <c r="P1291" s="10">
        <v>2007</v>
      </c>
      <c r="Q1291" s="70">
        <v>573.70000000000005</v>
      </c>
      <c r="R1291" s="10">
        <v>10</v>
      </c>
      <c r="S1291" s="7">
        <v>0</v>
      </c>
      <c r="T1291" s="67">
        <v>795</v>
      </c>
      <c r="U1291" s="67">
        <v>952</v>
      </c>
      <c r="V1291" s="119" t="s">
        <v>95</v>
      </c>
      <c r="W1291" s="7">
        <v>424</v>
      </c>
      <c r="X1291" s="7">
        <v>1</v>
      </c>
      <c r="Y1291" s="7" t="s">
        <v>503</v>
      </c>
      <c r="Z1291" s="7">
        <v>2006</v>
      </c>
      <c r="AA1291" s="10">
        <v>2007</v>
      </c>
      <c r="AB1291" s="70">
        <v>521</v>
      </c>
      <c r="AC1291" s="10">
        <v>10</v>
      </c>
      <c r="AD1291" s="7">
        <v>1</v>
      </c>
      <c r="AE1291" s="67">
        <v>306</v>
      </c>
      <c r="AF1291" s="67">
        <v>293</v>
      </c>
      <c r="AG1291" s="127">
        <f t="shared" si="20"/>
        <v>0.51085141903171949</v>
      </c>
    </row>
    <row r="1292" spans="1:33" x14ac:dyDescent="0.3">
      <c r="A1292" s="7">
        <v>676</v>
      </c>
      <c r="B1292" s="7">
        <v>1</v>
      </c>
      <c r="C1292" s="7" t="s">
        <v>230</v>
      </c>
      <c r="D1292" s="7">
        <v>1999</v>
      </c>
      <c r="E1292" s="7">
        <v>2000</v>
      </c>
      <c r="F1292" s="70">
        <v>1251.56</v>
      </c>
      <c r="G1292" s="7">
        <v>5</v>
      </c>
      <c r="H1292" s="7">
        <v>1</v>
      </c>
      <c r="I1292" s="77">
        <v>178</v>
      </c>
      <c r="J1292" s="77">
        <v>50</v>
      </c>
      <c r="K1292" s="119" t="s">
        <v>95</v>
      </c>
      <c r="L1292" s="7">
        <v>403</v>
      </c>
      <c r="M1292" s="7">
        <v>1</v>
      </c>
      <c r="N1292" s="7" t="s">
        <v>283</v>
      </c>
      <c r="O1292" s="7">
        <v>2006</v>
      </c>
      <c r="P1292" s="10">
        <v>2007</v>
      </c>
      <c r="Q1292" s="70">
        <v>799.55</v>
      </c>
      <c r="R1292" s="10">
        <v>10</v>
      </c>
      <c r="S1292" s="7">
        <v>1</v>
      </c>
      <c r="T1292" s="67">
        <v>343</v>
      </c>
      <c r="U1292" s="67">
        <v>338</v>
      </c>
      <c r="V1292" s="119" t="s">
        <v>95</v>
      </c>
      <c r="W1292" s="7">
        <v>622</v>
      </c>
      <c r="X1292" s="7">
        <v>1</v>
      </c>
      <c r="Y1292" s="7" t="s">
        <v>431</v>
      </c>
      <c r="Z1292" s="7">
        <v>2002</v>
      </c>
      <c r="AA1292" s="7">
        <v>2003</v>
      </c>
      <c r="AB1292" s="70">
        <v>225.62</v>
      </c>
      <c r="AC1292" s="7">
        <v>10</v>
      </c>
      <c r="AD1292" s="7">
        <v>1</v>
      </c>
      <c r="AE1292" s="77">
        <v>17909</v>
      </c>
      <c r="AF1292" s="77">
        <v>17191</v>
      </c>
      <c r="AG1292" s="127">
        <f t="shared" si="20"/>
        <v>0.51022792022792018</v>
      </c>
    </row>
    <row r="1293" spans="1:33" x14ac:dyDescent="0.3">
      <c r="A1293" s="7">
        <v>676</v>
      </c>
      <c r="B1293" s="7">
        <v>1</v>
      </c>
      <c r="C1293" s="7" t="s">
        <v>230</v>
      </c>
      <c r="D1293" s="7">
        <v>2003</v>
      </c>
      <c r="E1293" s="7">
        <v>2004</v>
      </c>
      <c r="F1293" s="70">
        <f>1500-1183.86</f>
        <v>316.1400000000001</v>
      </c>
      <c r="G1293" s="7">
        <v>10</v>
      </c>
      <c r="H1293" s="7">
        <v>1</v>
      </c>
      <c r="I1293" s="77">
        <v>174</v>
      </c>
      <c r="J1293" s="77">
        <v>53</v>
      </c>
      <c r="K1293" s="119" t="s">
        <v>95</v>
      </c>
      <c r="L1293" s="7">
        <v>404</v>
      </c>
      <c r="M1293" s="7">
        <v>1</v>
      </c>
      <c r="N1293" s="7" t="s">
        <v>519</v>
      </c>
      <c r="O1293" s="7">
        <v>2006</v>
      </c>
      <c r="P1293" s="10">
        <v>2007</v>
      </c>
      <c r="Q1293" s="70">
        <v>840.63</v>
      </c>
      <c r="R1293" s="10">
        <v>10</v>
      </c>
      <c r="S1293" s="7">
        <v>1</v>
      </c>
      <c r="T1293" s="67">
        <v>317</v>
      </c>
      <c r="U1293" s="67">
        <v>308</v>
      </c>
      <c r="V1293" s="119" t="s">
        <v>95</v>
      </c>
      <c r="W1293" s="7">
        <v>701</v>
      </c>
      <c r="X1293" s="7">
        <v>1</v>
      </c>
      <c r="Y1293" s="7" t="s">
        <v>340</v>
      </c>
      <c r="Z1293" s="7">
        <v>1998</v>
      </c>
      <c r="AA1293" s="7">
        <v>1999</v>
      </c>
      <c r="AB1293" s="70">
        <v>144.91</v>
      </c>
      <c r="AC1293" s="7">
        <v>10</v>
      </c>
      <c r="AD1293" s="7">
        <v>1</v>
      </c>
      <c r="AE1293" s="77">
        <v>4053</v>
      </c>
      <c r="AF1293" s="77">
        <v>3897</v>
      </c>
      <c r="AG1293" s="127">
        <f t="shared" si="20"/>
        <v>0.50981132075471702</v>
      </c>
    </row>
    <row r="1294" spans="1:33" x14ac:dyDescent="0.3">
      <c r="A1294" s="7">
        <v>676</v>
      </c>
      <c r="B1294" s="7">
        <v>1</v>
      </c>
      <c r="C1294" s="7" t="s">
        <v>230</v>
      </c>
      <c r="D1294" s="7">
        <v>2011</v>
      </c>
      <c r="E1294" s="7">
        <v>2012</v>
      </c>
      <c r="F1294" s="7">
        <v>500</v>
      </c>
      <c r="G1294" s="7">
        <v>10</v>
      </c>
      <c r="H1294" s="7">
        <v>1</v>
      </c>
      <c r="I1294" s="77">
        <v>240</v>
      </c>
      <c r="J1294" s="77">
        <v>65</v>
      </c>
      <c r="K1294" s="119" t="s">
        <v>95</v>
      </c>
      <c r="L1294" s="7">
        <v>424</v>
      </c>
      <c r="M1294" s="7">
        <v>1</v>
      </c>
      <c r="N1294" s="7" t="s">
        <v>503</v>
      </c>
      <c r="O1294" s="7">
        <v>2006</v>
      </c>
      <c r="P1294" s="10">
        <v>2007</v>
      </c>
      <c r="Q1294" s="70">
        <v>521</v>
      </c>
      <c r="R1294" s="10">
        <v>10</v>
      </c>
      <c r="S1294" s="7">
        <v>1</v>
      </c>
      <c r="T1294" s="67">
        <v>306</v>
      </c>
      <c r="U1294" s="67">
        <v>293</v>
      </c>
      <c r="V1294" s="119" t="s">
        <v>95</v>
      </c>
      <c r="W1294" s="7">
        <v>112</v>
      </c>
      <c r="X1294" s="7">
        <v>1</v>
      </c>
      <c r="Y1294" s="7" t="s">
        <v>412</v>
      </c>
      <c r="Z1294" s="7">
        <v>2006</v>
      </c>
      <c r="AA1294" s="10">
        <v>2007</v>
      </c>
      <c r="AB1294" s="70">
        <v>285</v>
      </c>
      <c r="AC1294" s="10">
        <v>10</v>
      </c>
      <c r="AD1294" s="7">
        <v>1</v>
      </c>
      <c r="AE1294" s="67">
        <v>9854</v>
      </c>
      <c r="AF1294" s="67">
        <v>9484</v>
      </c>
      <c r="AG1294" s="127">
        <f t="shared" si="20"/>
        <v>0.50956665632433551</v>
      </c>
    </row>
    <row r="1295" spans="1:33" x14ac:dyDescent="0.3">
      <c r="A1295" s="7">
        <v>678</v>
      </c>
      <c r="B1295" s="7">
        <v>1</v>
      </c>
      <c r="C1295" s="7" t="s">
        <v>335</v>
      </c>
      <c r="D1295" s="7">
        <v>1993</v>
      </c>
      <c r="E1295" s="7">
        <v>1994</v>
      </c>
      <c r="F1295" s="70">
        <v>640</v>
      </c>
      <c r="G1295" s="7">
        <v>4</v>
      </c>
      <c r="H1295" s="7">
        <v>1</v>
      </c>
      <c r="I1295" s="77" t="s">
        <v>763</v>
      </c>
      <c r="J1295" s="77" t="s">
        <v>763</v>
      </c>
      <c r="K1295" s="119" t="s">
        <v>95</v>
      </c>
      <c r="L1295" s="7">
        <v>466</v>
      </c>
      <c r="M1295" s="7">
        <v>1</v>
      </c>
      <c r="N1295" s="7" t="s">
        <v>383</v>
      </c>
      <c r="O1295" s="7">
        <v>2006</v>
      </c>
      <c r="P1295" s="10">
        <v>2007</v>
      </c>
      <c r="Q1295" s="70">
        <v>325</v>
      </c>
      <c r="R1295" s="10">
        <v>7</v>
      </c>
      <c r="S1295" s="7">
        <v>0</v>
      </c>
      <c r="T1295" s="67">
        <v>2217</v>
      </c>
      <c r="U1295" s="67">
        <v>2427</v>
      </c>
      <c r="V1295" s="119" t="s">
        <v>95</v>
      </c>
      <c r="W1295" s="7">
        <v>256</v>
      </c>
      <c r="X1295" s="7">
        <v>1</v>
      </c>
      <c r="Y1295" s="7" t="s">
        <v>490</v>
      </c>
      <c r="Z1295" s="7">
        <v>2003</v>
      </c>
      <c r="AA1295" s="7">
        <v>2004</v>
      </c>
      <c r="AB1295" s="70">
        <v>520</v>
      </c>
      <c r="AC1295" s="7">
        <v>5</v>
      </c>
      <c r="AD1295" s="7">
        <v>1</v>
      </c>
      <c r="AE1295" s="77">
        <v>2448</v>
      </c>
      <c r="AF1295" s="77">
        <v>2358</v>
      </c>
      <c r="AG1295" s="127">
        <f t="shared" si="20"/>
        <v>0.50936329588014984</v>
      </c>
    </row>
    <row r="1296" spans="1:33" x14ac:dyDescent="0.3">
      <c r="A1296" s="7">
        <v>682</v>
      </c>
      <c r="B1296" s="7">
        <v>1</v>
      </c>
      <c r="C1296" s="7" t="s">
        <v>336</v>
      </c>
      <c r="D1296" s="7">
        <v>1993</v>
      </c>
      <c r="E1296" s="7">
        <v>1994</v>
      </c>
      <c r="F1296" s="70">
        <v>374.43</v>
      </c>
      <c r="G1296" s="7">
        <v>4</v>
      </c>
      <c r="H1296" s="7">
        <v>1</v>
      </c>
      <c r="I1296" s="77" t="s">
        <v>763</v>
      </c>
      <c r="J1296" s="77" t="s">
        <v>763</v>
      </c>
      <c r="K1296" s="119" t="s">
        <v>95</v>
      </c>
      <c r="L1296" s="7">
        <v>480</v>
      </c>
      <c r="M1296" s="7">
        <v>1</v>
      </c>
      <c r="N1296" s="7" t="s">
        <v>521</v>
      </c>
      <c r="O1296" s="7">
        <v>2006</v>
      </c>
      <c r="P1296" s="10">
        <v>2007</v>
      </c>
      <c r="Q1296" s="70">
        <v>550</v>
      </c>
      <c r="R1296" s="10">
        <v>10</v>
      </c>
      <c r="S1296" s="7">
        <v>0</v>
      </c>
      <c r="T1296" s="67">
        <v>982</v>
      </c>
      <c r="U1296" s="67">
        <v>1253</v>
      </c>
      <c r="V1296" s="119" t="s">
        <v>95</v>
      </c>
      <c r="W1296" s="7">
        <v>738</v>
      </c>
      <c r="X1296" s="7">
        <v>1</v>
      </c>
      <c r="Y1296" s="7" t="s">
        <v>232</v>
      </c>
      <c r="Z1296" s="7">
        <v>2001</v>
      </c>
      <c r="AA1296" s="7">
        <v>2002</v>
      </c>
      <c r="AB1296" s="70">
        <v>300</v>
      </c>
      <c r="AC1296" s="7">
        <v>5</v>
      </c>
      <c r="AD1296" s="7">
        <v>1</v>
      </c>
      <c r="AE1296" s="77">
        <v>449</v>
      </c>
      <c r="AF1296" s="77">
        <v>433</v>
      </c>
      <c r="AG1296" s="127">
        <f t="shared" si="20"/>
        <v>0.50907029478458055</v>
      </c>
    </row>
    <row r="1297" spans="1:33" x14ac:dyDescent="0.3">
      <c r="A1297" s="7">
        <v>682</v>
      </c>
      <c r="B1297" s="7">
        <v>1</v>
      </c>
      <c r="C1297" s="7" t="s">
        <v>336</v>
      </c>
      <c r="D1297" s="7">
        <v>1997</v>
      </c>
      <c r="E1297" s="7">
        <v>1998</v>
      </c>
      <c r="F1297" s="70">
        <v>315</v>
      </c>
      <c r="G1297" s="7">
        <v>10</v>
      </c>
      <c r="H1297" s="7">
        <v>1</v>
      </c>
      <c r="I1297" s="77">
        <v>597</v>
      </c>
      <c r="J1297" s="77">
        <v>375</v>
      </c>
      <c r="K1297" s="119" t="s">
        <v>95</v>
      </c>
      <c r="L1297" s="7">
        <v>487</v>
      </c>
      <c r="M1297" s="7">
        <v>1</v>
      </c>
      <c r="N1297" s="7" t="s">
        <v>289</v>
      </c>
      <c r="O1297" s="7">
        <v>2006</v>
      </c>
      <c r="P1297" s="10">
        <v>2007</v>
      </c>
      <c r="Q1297" s="70">
        <v>700</v>
      </c>
      <c r="R1297" s="10">
        <v>10</v>
      </c>
      <c r="S1297" s="7">
        <v>0</v>
      </c>
      <c r="T1297" s="67">
        <v>424</v>
      </c>
      <c r="U1297" s="67">
        <v>478</v>
      </c>
      <c r="V1297" s="119" t="s">
        <v>95</v>
      </c>
      <c r="W1297" s="7">
        <v>345</v>
      </c>
      <c r="X1297" s="7">
        <v>1</v>
      </c>
      <c r="Y1297" s="7" t="s">
        <v>423</v>
      </c>
      <c r="Z1297" s="7">
        <v>2002</v>
      </c>
      <c r="AA1297" s="7">
        <v>2003</v>
      </c>
      <c r="AB1297" s="70">
        <v>395</v>
      </c>
      <c r="AC1297" s="7">
        <v>7</v>
      </c>
      <c r="AD1297" s="7">
        <v>1</v>
      </c>
      <c r="AE1297" s="77">
        <v>2191</v>
      </c>
      <c r="AF1297" s="77">
        <v>2114</v>
      </c>
      <c r="AG1297" s="127">
        <f t="shared" si="20"/>
        <v>0.50894308943089428</v>
      </c>
    </row>
    <row r="1298" spans="1:33" x14ac:dyDescent="0.3">
      <c r="A1298" s="7">
        <v>682</v>
      </c>
      <c r="B1298" s="7">
        <v>1</v>
      </c>
      <c r="C1298" s="7" t="s">
        <v>336</v>
      </c>
      <c r="D1298" s="7">
        <v>2001</v>
      </c>
      <c r="E1298" s="7">
        <v>2002</v>
      </c>
      <c r="F1298" s="70">
        <v>126</v>
      </c>
      <c r="G1298" s="7">
        <v>10</v>
      </c>
      <c r="H1298" s="7">
        <v>1</v>
      </c>
      <c r="I1298" s="77">
        <v>784</v>
      </c>
      <c r="J1298" s="77">
        <v>360</v>
      </c>
      <c r="K1298" s="119" t="s">
        <v>95</v>
      </c>
      <c r="L1298" s="7">
        <v>500</v>
      </c>
      <c r="M1298" s="7">
        <v>1</v>
      </c>
      <c r="N1298" s="7" t="s">
        <v>635</v>
      </c>
      <c r="O1298" s="7">
        <v>2006</v>
      </c>
      <c r="P1298" s="10">
        <v>2007</v>
      </c>
      <c r="Q1298" s="70">
        <v>450</v>
      </c>
      <c r="R1298" s="10">
        <v>4</v>
      </c>
      <c r="S1298" s="7">
        <v>0</v>
      </c>
      <c r="T1298" s="67">
        <v>823</v>
      </c>
      <c r="U1298" s="67">
        <v>885</v>
      </c>
      <c r="V1298" s="119" t="s">
        <v>95</v>
      </c>
      <c r="W1298" s="7">
        <v>213</v>
      </c>
      <c r="X1298" s="7">
        <v>1</v>
      </c>
      <c r="Y1298" s="7" t="s">
        <v>450</v>
      </c>
      <c r="Z1298" s="7">
        <v>1996</v>
      </c>
      <c r="AA1298" s="7">
        <v>1997</v>
      </c>
      <c r="AB1298" s="70">
        <v>315</v>
      </c>
      <c r="AC1298" s="7">
        <v>5</v>
      </c>
      <c r="AD1298" s="7">
        <v>1</v>
      </c>
      <c r="AE1298" s="77">
        <v>949</v>
      </c>
      <c r="AF1298" s="77">
        <v>916</v>
      </c>
      <c r="AG1298" s="127">
        <f t="shared" si="20"/>
        <v>0.5088471849865952</v>
      </c>
    </row>
    <row r="1299" spans="1:33" x14ac:dyDescent="0.3">
      <c r="A1299" s="7">
        <v>682</v>
      </c>
      <c r="B1299" s="7">
        <v>1</v>
      </c>
      <c r="C1299" s="7" t="s">
        <v>336</v>
      </c>
      <c r="D1299" s="7">
        <v>2005</v>
      </c>
      <c r="E1299" s="7">
        <v>2006</v>
      </c>
      <c r="F1299" s="70">
        <v>373.96</v>
      </c>
      <c r="G1299" s="7">
        <v>10</v>
      </c>
      <c r="H1299" s="10">
        <v>1</v>
      </c>
      <c r="I1299" s="67">
        <v>582</v>
      </c>
      <c r="J1299" s="67">
        <v>407</v>
      </c>
      <c r="K1299" s="119" t="s">
        <v>95</v>
      </c>
      <c r="L1299" s="7">
        <v>507</v>
      </c>
      <c r="M1299" s="7">
        <v>1</v>
      </c>
      <c r="N1299" s="7" t="s">
        <v>331</v>
      </c>
      <c r="O1299" s="7">
        <v>2006</v>
      </c>
      <c r="P1299" s="10">
        <v>2007</v>
      </c>
      <c r="Q1299" s="70">
        <v>218.09</v>
      </c>
      <c r="R1299" s="10">
        <v>5</v>
      </c>
      <c r="S1299" s="7">
        <v>1</v>
      </c>
      <c r="T1299" s="67">
        <v>648</v>
      </c>
      <c r="U1299" s="67">
        <v>505</v>
      </c>
      <c r="V1299" s="119" t="s">
        <v>95</v>
      </c>
      <c r="W1299" s="7">
        <v>709</v>
      </c>
      <c r="X1299" s="7">
        <v>1</v>
      </c>
      <c r="Y1299" s="7" t="s">
        <v>344</v>
      </c>
      <c r="Z1299" s="7">
        <v>2013</v>
      </c>
      <c r="AA1299" s="7">
        <v>2014</v>
      </c>
      <c r="AB1299" s="7">
        <v>200</v>
      </c>
      <c r="AC1299" s="7">
        <v>5</v>
      </c>
      <c r="AD1299" s="7">
        <v>1</v>
      </c>
      <c r="AE1299" s="77">
        <v>9781</v>
      </c>
      <c r="AF1299" s="77">
        <v>9445</v>
      </c>
      <c r="AG1299" s="127">
        <f t="shared" si="20"/>
        <v>0.50873816706543218</v>
      </c>
    </row>
    <row r="1300" spans="1:33" x14ac:dyDescent="0.3">
      <c r="A1300" s="7">
        <v>682</v>
      </c>
      <c r="B1300" s="7">
        <v>1</v>
      </c>
      <c r="C1300" s="7" t="s">
        <v>336</v>
      </c>
      <c r="D1300" s="68">
        <v>2009</v>
      </c>
      <c r="E1300" s="68">
        <v>2010</v>
      </c>
      <c r="F1300" s="66">
        <v>200</v>
      </c>
      <c r="G1300" s="68">
        <v>10</v>
      </c>
      <c r="H1300" s="67">
        <v>0</v>
      </c>
      <c r="I1300" s="67">
        <v>351</v>
      </c>
      <c r="J1300" s="67">
        <v>456</v>
      </c>
      <c r="K1300" s="119" t="s">
        <v>95</v>
      </c>
      <c r="L1300" s="7">
        <v>518</v>
      </c>
      <c r="M1300" s="7">
        <v>1</v>
      </c>
      <c r="N1300" s="7" t="s">
        <v>257</v>
      </c>
      <c r="O1300" s="7">
        <v>2006</v>
      </c>
      <c r="P1300" s="10">
        <v>2007</v>
      </c>
      <c r="Q1300" s="70">
        <v>1000</v>
      </c>
      <c r="R1300" s="10">
        <v>8</v>
      </c>
      <c r="S1300" s="7">
        <v>1</v>
      </c>
      <c r="T1300" s="67">
        <v>2876</v>
      </c>
      <c r="U1300" s="67">
        <v>2356</v>
      </c>
      <c r="V1300" s="119" t="s">
        <v>95</v>
      </c>
      <c r="W1300" s="7">
        <v>271</v>
      </c>
      <c r="X1300" s="7">
        <v>1</v>
      </c>
      <c r="Y1300" s="7" t="s">
        <v>420</v>
      </c>
      <c r="Z1300" s="68">
        <v>2007</v>
      </c>
      <c r="AA1300" s="73">
        <v>2009</v>
      </c>
      <c r="AB1300" s="66">
        <v>511.71</v>
      </c>
      <c r="AC1300" s="7">
        <v>10</v>
      </c>
      <c r="AD1300" s="67">
        <v>1</v>
      </c>
      <c r="AE1300" s="67">
        <v>8675</v>
      </c>
      <c r="AF1300" s="77">
        <v>8402</v>
      </c>
      <c r="AG1300" s="127">
        <f t="shared" si="20"/>
        <v>0.50799320723780528</v>
      </c>
    </row>
    <row r="1301" spans="1:33" x14ac:dyDescent="0.3">
      <c r="A1301" s="7">
        <v>682</v>
      </c>
      <c r="B1301" s="7">
        <v>1</v>
      </c>
      <c r="C1301" s="7" t="s">
        <v>336</v>
      </c>
      <c r="D1301" s="7">
        <v>2010</v>
      </c>
      <c r="E1301" s="10">
        <v>2011</v>
      </c>
      <c r="F1301" s="66">
        <v>200</v>
      </c>
      <c r="G1301" s="10">
        <v>10</v>
      </c>
      <c r="H1301" s="67">
        <v>0</v>
      </c>
      <c r="I1301" s="67">
        <v>1148</v>
      </c>
      <c r="J1301" s="67">
        <v>1721</v>
      </c>
      <c r="K1301" s="119" t="s">
        <v>95</v>
      </c>
      <c r="L1301" s="7">
        <v>535</v>
      </c>
      <c r="M1301" s="7">
        <v>1</v>
      </c>
      <c r="N1301" s="7" t="s">
        <v>523</v>
      </c>
      <c r="O1301" s="7">
        <v>2006</v>
      </c>
      <c r="P1301" s="10">
        <v>2007</v>
      </c>
      <c r="Q1301" s="70">
        <v>200</v>
      </c>
      <c r="R1301" s="10">
        <v>10</v>
      </c>
      <c r="S1301" s="7">
        <v>0</v>
      </c>
      <c r="T1301" s="67">
        <v>21005</v>
      </c>
      <c r="U1301" s="67">
        <v>22341</v>
      </c>
      <c r="V1301" s="119" t="s">
        <v>95</v>
      </c>
      <c r="W1301" s="7">
        <v>194</v>
      </c>
      <c r="X1301" s="7">
        <v>1</v>
      </c>
      <c r="Y1301" s="7" t="s">
        <v>319</v>
      </c>
      <c r="Z1301" s="7">
        <v>2003</v>
      </c>
      <c r="AA1301" s="7">
        <v>2004</v>
      </c>
      <c r="AB1301" s="70">
        <v>125</v>
      </c>
      <c r="AC1301" s="7">
        <v>4</v>
      </c>
      <c r="AD1301" s="7">
        <v>1</v>
      </c>
      <c r="AE1301" s="77">
        <v>4250</v>
      </c>
      <c r="AF1301" s="77">
        <v>4117</v>
      </c>
      <c r="AG1301" s="127">
        <f t="shared" si="20"/>
        <v>0.50794789052228995</v>
      </c>
    </row>
    <row r="1302" spans="1:33" x14ac:dyDescent="0.3">
      <c r="A1302" s="7">
        <v>682</v>
      </c>
      <c r="B1302" s="7">
        <v>1</v>
      </c>
      <c r="C1302" s="7" t="s">
        <v>336</v>
      </c>
      <c r="D1302" s="7">
        <v>2011</v>
      </c>
      <c r="E1302" s="7">
        <v>2012</v>
      </c>
      <c r="F1302" s="7">
        <v>126.04</v>
      </c>
      <c r="G1302" s="7">
        <v>10</v>
      </c>
      <c r="H1302" s="7">
        <v>1</v>
      </c>
      <c r="I1302" s="77">
        <v>945</v>
      </c>
      <c r="J1302" s="77">
        <v>245</v>
      </c>
      <c r="K1302" s="119" t="s">
        <v>95</v>
      </c>
      <c r="L1302" s="7">
        <v>535</v>
      </c>
      <c r="M1302" s="7">
        <v>1</v>
      </c>
      <c r="N1302" s="7" t="s">
        <v>523</v>
      </c>
      <c r="O1302" s="7">
        <v>2006</v>
      </c>
      <c r="P1302" s="10">
        <v>2008</v>
      </c>
      <c r="Q1302" s="70">
        <v>440.84</v>
      </c>
      <c r="R1302" s="10">
        <v>9</v>
      </c>
      <c r="S1302" s="7">
        <v>1</v>
      </c>
      <c r="T1302" s="67">
        <v>26638</v>
      </c>
      <c r="U1302" s="67">
        <v>16870</v>
      </c>
      <c r="V1302" s="119" t="s">
        <v>95</v>
      </c>
      <c r="W1302" s="7">
        <v>2342</v>
      </c>
      <c r="X1302" s="7">
        <v>1</v>
      </c>
      <c r="Y1302" s="7" t="s">
        <v>443</v>
      </c>
      <c r="Z1302" s="7">
        <v>2010</v>
      </c>
      <c r="AA1302" s="10">
        <v>2011</v>
      </c>
      <c r="AB1302" s="66">
        <v>420</v>
      </c>
      <c r="AC1302" s="10">
        <v>5</v>
      </c>
      <c r="AD1302" s="67">
        <v>1</v>
      </c>
      <c r="AE1302" s="67">
        <v>1266</v>
      </c>
      <c r="AF1302" s="67">
        <v>1228</v>
      </c>
      <c r="AG1302" s="127">
        <f t="shared" si="20"/>
        <v>0.50761828388131514</v>
      </c>
    </row>
    <row r="1303" spans="1:33" x14ac:dyDescent="0.3">
      <c r="A1303" s="7">
        <v>682</v>
      </c>
      <c r="B1303" s="7">
        <v>1</v>
      </c>
      <c r="C1303" s="7" t="s">
        <v>336</v>
      </c>
      <c r="D1303" s="7">
        <v>2011</v>
      </c>
      <c r="E1303" s="7">
        <v>2012</v>
      </c>
      <c r="F1303" s="7">
        <v>200</v>
      </c>
      <c r="G1303" s="7">
        <v>10</v>
      </c>
      <c r="H1303" s="7">
        <v>1</v>
      </c>
      <c r="I1303" s="77">
        <v>762</v>
      </c>
      <c r="J1303" s="77">
        <v>426</v>
      </c>
      <c r="K1303" s="119" t="s">
        <v>95</v>
      </c>
      <c r="L1303" s="7">
        <v>547</v>
      </c>
      <c r="M1303" s="7">
        <v>1</v>
      </c>
      <c r="N1303" s="7" t="s">
        <v>427</v>
      </c>
      <c r="O1303" s="7">
        <v>2006</v>
      </c>
      <c r="P1303" s="10">
        <v>2007</v>
      </c>
      <c r="Q1303" s="70">
        <v>447.85</v>
      </c>
      <c r="R1303" s="10">
        <v>10</v>
      </c>
      <c r="S1303" s="7">
        <v>0</v>
      </c>
      <c r="T1303" s="67">
        <v>594</v>
      </c>
      <c r="U1303" s="67">
        <v>736</v>
      </c>
      <c r="V1303" s="119" t="s">
        <v>95</v>
      </c>
      <c r="W1303" s="7">
        <v>2895</v>
      </c>
      <c r="X1303" s="7">
        <v>1</v>
      </c>
      <c r="Y1303" s="7" t="s">
        <v>706</v>
      </c>
      <c r="Z1303" s="7">
        <v>2016</v>
      </c>
      <c r="AA1303" s="7">
        <v>2018</v>
      </c>
      <c r="AB1303" s="7">
        <v>175.13</v>
      </c>
      <c r="AC1303" s="7">
        <v>10</v>
      </c>
      <c r="AD1303" s="7">
        <v>1</v>
      </c>
      <c r="AE1303" s="77">
        <v>2016</v>
      </c>
      <c r="AF1303" s="77">
        <v>1956</v>
      </c>
      <c r="AG1303" s="127">
        <f t="shared" si="20"/>
        <v>0.50755287009063443</v>
      </c>
    </row>
    <row r="1304" spans="1:33" x14ac:dyDescent="0.3">
      <c r="A1304" s="7">
        <v>682</v>
      </c>
      <c r="B1304" s="7">
        <v>1</v>
      </c>
      <c r="C1304" s="7" t="s">
        <v>336</v>
      </c>
      <c r="D1304" s="7">
        <v>2015</v>
      </c>
      <c r="E1304" s="7">
        <v>2016</v>
      </c>
      <c r="F1304" s="70">
        <v>26.84</v>
      </c>
      <c r="G1304" s="7">
        <v>10</v>
      </c>
      <c r="H1304" s="7">
        <v>1</v>
      </c>
      <c r="I1304" s="77">
        <v>615</v>
      </c>
      <c r="J1304" s="77">
        <v>103</v>
      </c>
      <c r="K1304" s="119" t="s">
        <v>95</v>
      </c>
      <c r="L1304" s="7">
        <v>577</v>
      </c>
      <c r="M1304" s="7">
        <v>1</v>
      </c>
      <c r="N1304" s="7" t="s">
        <v>430</v>
      </c>
      <c r="O1304" s="7">
        <v>2006</v>
      </c>
      <c r="P1304" s="10">
        <v>2007</v>
      </c>
      <c r="Q1304" s="70">
        <v>1133</v>
      </c>
      <c r="R1304" s="10">
        <v>10</v>
      </c>
      <c r="S1304" s="7">
        <v>0</v>
      </c>
      <c r="T1304" s="67">
        <v>440</v>
      </c>
      <c r="U1304" s="67">
        <v>674</v>
      </c>
      <c r="V1304" s="119" t="s">
        <v>95</v>
      </c>
      <c r="W1304" s="7">
        <v>316</v>
      </c>
      <c r="X1304" s="7">
        <v>1</v>
      </c>
      <c r="Y1304" s="7" t="s">
        <v>471</v>
      </c>
      <c r="Z1304" s="7">
        <v>1998</v>
      </c>
      <c r="AA1304" s="7">
        <v>1999</v>
      </c>
      <c r="AB1304" s="70">
        <v>96.08</v>
      </c>
      <c r="AC1304" s="7">
        <v>5</v>
      </c>
      <c r="AD1304" s="7">
        <v>1</v>
      </c>
      <c r="AE1304" s="77">
        <v>1705</v>
      </c>
      <c r="AF1304" s="77">
        <v>1655</v>
      </c>
      <c r="AG1304" s="127">
        <f t="shared" si="20"/>
        <v>0.50744047619047616</v>
      </c>
    </row>
    <row r="1305" spans="1:33" x14ac:dyDescent="0.3">
      <c r="A1305" s="7">
        <v>682</v>
      </c>
      <c r="B1305" s="7">
        <v>1</v>
      </c>
      <c r="C1305" s="7" t="s">
        <v>336</v>
      </c>
      <c r="D1305" s="7">
        <v>2015</v>
      </c>
      <c r="E1305" s="7">
        <v>2016</v>
      </c>
      <c r="F1305" s="70">
        <v>200</v>
      </c>
      <c r="G1305" s="7">
        <v>10</v>
      </c>
      <c r="H1305" s="7">
        <v>1</v>
      </c>
      <c r="I1305" s="77">
        <v>503</v>
      </c>
      <c r="J1305" s="77">
        <v>213</v>
      </c>
      <c r="K1305" s="119" t="s">
        <v>95</v>
      </c>
      <c r="L1305" s="7">
        <v>595</v>
      </c>
      <c r="M1305" s="7">
        <v>1</v>
      </c>
      <c r="N1305" s="7" t="s">
        <v>391</v>
      </c>
      <c r="O1305" s="7">
        <v>2006</v>
      </c>
      <c r="P1305" s="10">
        <v>2007</v>
      </c>
      <c r="Q1305" s="70">
        <v>573.83000000000004</v>
      </c>
      <c r="R1305" s="10">
        <v>10</v>
      </c>
      <c r="S1305" s="7">
        <v>0</v>
      </c>
      <c r="T1305" s="67">
        <v>1632</v>
      </c>
      <c r="U1305" s="67">
        <v>1653</v>
      </c>
      <c r="V1305" s="119" t="s">
        <v>95</v>
      </c>
      <c r="W1305" s="7">
        <v>15</v>
      </c>
      <c r="X1305" s="7">
        <v>1</v>
      </c>
      <c r="Y1305" s="7" t="s">
        <v>265</v>
      </c>
      <c r="Z1305" s="68">
        <v>2009</v>
      </c>
      <c r="AA1305" s="68">
        <v>2010</v>
      </c>
      <c r="AB1305" s="66">
        <v>75</v>
      </c>
      <c r="AC1305" s="68">
        <v>5</v>
      </c>
      <c r="AD1305" s="67">
        <v>1</v>
      </c>
      <c r="AE1305" s="67">
        <v>3378</v>
      </c>
      <c r="AF1305" s="67">
        <v>3279</v>
      </c>
      <c r="AG1305" s="127">
        <f t="shared" si="20"/>
        <v>0.5074357818837314</v>
      </c>
    </row>
    <row r="1306" spans="1:33" x14ac:dyDescent="0.3">
      <c r="A1306" s="7">
        <v>690</v>
      </c>
      <c r="B1306" s="7">
        <v>1</v>
      </c>
      <c r="C1306" s="7" t="s">
        <v>337</v>
      </c>
      <c r="D1306" s="7">
        <v>1993</v>
      </c>
      <c r="E1306" s="7">
        <v>1994</v>
      </c>
      <c r="F1306" s="70">
        <v>400.94</v>
      </c>
      <c r="G1306" s="7">
        <v>4</v>
      </c>
      <c r="H1306" s="7">
        <v>1</v>
      </c>
      <c r="I1306" s="77" t="s">
        <v>763</v>
      </c>
      <c r="J1306" s="77" t="s">
        <v>763</v>
      </c>
      <c r="K1306" s="119" t="s">
        <v>95</v>
      </c>
      <c r="L1306" s="7">
        <v>621</v>
      </c>
      <c r="M1306" s="7">
        <v>1</v>
      </c>
      <c r="N1306" s="7" t="s">
        <v>566</v>
      </c>
      <c r="O1306" s="7">
        <v>2006</v>
      </c>
      <c r="P1306" s="10">
        <v>2007</v>
      </c>
      <c r="Q1306" s="70">
        <v>668.61</v>
      </c>
      <c r="R1306" s="10">
        <v>8</v>
      </c>
      <c r="S1306" s="7">
        <v>1</v>
      </c>
      <c r="T1306" s="67">
        <v>17047</v>
      </c>
      <c r="U1306" s="67">
        <v>16994</v>
      </c>
      <c r="V1306" s="119" t="s">
        <v>95</v>
      </c>
      <c r="W1306" s="7">
        <v>227</v>
      </c>
      <c r="X1306" s="7">
        <v>1</v>
      </c>
      <c r="Y1306" s="7" t="s">
        <v>416</v>
      </c>
      <c r="Z1306" s="7">
        <v>2011</v>
      </c>
      <c r="AA1306" s="7">
        <v>2012</v>
      </c>
      <c r="AB1306" s="70">
        <v>250</v>
      </c>
      <c r="AC1306" s="7">
        <v>10</v>
      </c>
      <c r="AD1306" s="7">
        <v>1</v>
      </c>
      <c r="AE1306" s="67">
        <v>649</v>
      </c>
      <c r="AF1306" s="67">
        <v>630</v>
      </c>
      <c r="AG1306" s="127">
        <f t="shared" si="20"/>
        <v>0.50742767787333853</v>
      </c>
    </row>
    <row r="1307" spans="1:33" x14ac:dyDescent="0.3">
      <c r="A1307" s="7">
        <v>690</v>
      </c>
      <c r="B1307" s="7">
        <v>1</v>
      </c>
      <c r="C1307" s="7" t="s">
        <v>337</v>
      </c>
      <c r="D1307" s="7">
        <v>1997</v>
      </c>
      <c r="E1307" s="7">
        <v>1998</v>
      </c>
      <c r="F1307" s="70">
        <v>315</v>
      </c>
      <c r="G1307" s="7">
        <v>10</v>
      </c>
      <c r="H1307" s="7">
        <v>1</v>
      </c>
      <c r="I1307" s="77">
        <v>398</v>
      </c>
      <c r="J1307" s="77">
        <v>178</v>
      </c>
      <c r="K1307" s="119" t="s">
        <v>95</v>
      </c>
      <c r="L1307" s="7">
        <v>622</v>
      </c>
      <c r="M1307" s="7">
        <v>1</v>
      </c>
      <c r="N1307" s="7" t="s">
        <v>431</v>
      </c>
      <c r="O1307" s="7">
        <v>2006</v>
      </c>
      <c r="P1307" s="10">
        <v>2007</v>
      </c>
      <c r="Q1307" s="70">
        <v>599.98</v>
      </c>
      <c r="R1307" s="10">
        <v>10</v>
      </c>
      <c r="S1307" s="7">
        <v>0</v>
      </c>
      <c r="T1307" s="67">
        <v>12343</v>
      </c>
      <c r="U1307" s="67">
        <v>18532</v>
      </c>
      <c r="V1307" s="119" t="s">
        <v>95</v>
      </c>
      <c r="W1307" s="7">
        <v>850</v>
      </c>
      <c r="X1307" s="7">
        <v>1</v>
      </c>
      <c r="Y1307" s="7" t="s">
        <v>437</v>
      </c>
      <c r="Z1307" s="7">
        <v>2004</v>
      </c>
      <c r="AA1307" s="7">
        <v>2005</v>
      </c>
      <c r="AB1307" s="70">
        <v>1500</v>
      </c>
      <c r="AC1307" s="7">
        <v>10</v>
      </c>
      <c r="AD1307" s="7">
        <v>1</v>
      </c>
      <c r="AE1307" s="77">
        <v>205</v>
      </c>
      <c r="AF1307" s="77">
        <v>199</v>
      </c>
      <c r="AG1307" s="127">
        <f t="shared" si="20"/>
        <v>0.50742574257425743</v>
      </c>
    </row>
    <row r="1308" spans="1:33" x14ac:dyDescent="0.3">
      <c r="A1308" s="7">
        <v>690</v>
      </c>
      <c r="B1308" s="7">
        <v>1</v>
      </c>
      <c r="C1308" s="7" t="s">
        <v>337</v>
      </c>
      <c r="D1308" s="7">
        <v>2000</v>
      </c>
      <c r="E1308" s="7">
        <v>2001</v>
      </c>
      <c r="F1308" s="70">
        <v>100</v>
      </c>
      <c r="G1308" s="7">
        <v>10</v>
      </c>
      <c r="H1308" s="7">
        <v>0</v>
      </c>
      <c r="I1308" s="77">
        <v>1058</v>
      </c>
      <c r="J1308" s="77">
        <v>1285</v>
      </c>
      <c r="K1308" s="119" t="s">
        <v>95</v>
      </c>
      <c r="L1308" s="7">
        <v>623</v>
      </c>
      <c r="M1308" s="7">
        <v>1</v>
      </c>
      <c r="N1308" s="7" t="s">
        <v>603</v>
      </c>
      <c r="O1308" s="7">
        <v>2006</v>
      </c>
      <c r="P1308" s="10">
        <v>2007</v>
      </c>
      <c r="Q1308" s="70">
        <v>386.27</v>
      </c>
      <c r="R1308" s="10">
        <v>7</v>
      </c>
      <c r="S1308" s="7">
        <v>1</v>
      </c>
      <c r="T1308" s="67">
        <v>5220</v>
      </c>
      <c r="U1308" s="67">
        <v>3497</v>
      </c>
      <c r="V1308" s="119" t="s">
        <v>95</v>
      </c>
      <c r="W1308" s="7">
        <v>577</v>
      </c>
      <c r="X1308" s="7">
        <v>1</v>
      </c>
      <c r="Y1308" s="7" t="s">
        <v>430</v>
      </c>
      <c r="Z1308" s="7">
        <v>2001</v>
      </c>
      <c r="AA1308" s="7">
        <v>2002</v>
      </c>
      <c r="AB1308" s="70">
        <v>126</v>
      </c>
      <c r="AC1308" s="7">
        <v>10</v>
      </c>
      <c r="AD1308" s="7">
        <v>1</v>
      </c>
      <c r="AE1308" s="77">
        <v>173</v>
      </c>
      <c r="AF1308" s="77">
        <v>168</v>
      </c>
      <c r="AG1308" s="127">
        <f t="shared" si="20"/>
        <v>0.50733137829912023</v>
      </c>
    </row>
    <row r="1309" spans="1:33" x14ac:dyDescent="0.3">
      <c r="A1309" s="7">
        <v>690</v>
      </c>
      <c r="B1309" s="7">
        <v>1</v>
      </c>
      <c r="C1309" s="7" t="s">
        <v>337</v>
      </c>
      <c r="D1309" s="7">
        <v>2001</v>
      </c>
      <c r="E1309" s="7">
        <v>2002</v>
      </c>
      <c r="F1309" s="70">
        <v>126</v>
      </c>
      <c r="G1309" s="7">
        <v>10</v>
      </c>
      <c r="H1309" s="7">
        <v>1</v>
      </c>
      <c r="I1309" s="77">
        <v>711</v>
      </c>
      <c r="J1309" s="77">
        <v>259</v>
      </c>
      <c r="K1309" s="119" t="s">
        <v>95</v>
      </c>
      <c r="L1309" s="7">
        <v>624</v>
      </c>
      <c r="M1309" s="7">
        <v>1</v>
      </c>
      <c r="N1309" s="7" t="s">
        <v>392</v>
      </c>
      <c r="O1309" s="7">
        <v>2006</v>
      </c>
      <c r="P1309" s="10">
        <v>2007</v>
      </c>
      <c r="Q1309" s="70">
        <v>444.22</v>
      </c>
      <c r="R1309" s="10">
        <v>8</v>
      </c>
      <c r="S1309" s="7">
        <v>0</v>
      </c>
      <c r="T1309" s="67">
        <v>13182</v>
      </c>
      <c r="U1309" s="71">
        <v>13629</v>
      </c>
      <c r="V1309" s="119" t="s">
        <v>95</v>
      </c>
      <c r="W1309" s="7">
        <v>881</v>
      </c>
      <c r="X1309" s="7">
        <v>1</v>
      </c>
      <c r="Y1309" s="7" t="s">
        <v>359</v>
      </c>
      <c r="Z1309" s="7">
        <v>2000</v>
      </c>
      <c r="AA1309" s="7">
        <v>2001</v>
      </c>
      <c r="AB1309" s="70">
        <v>250</v>
      </c>
      <c r="AC1309" s="7">
        <v>8</v>
      </c>
      <c r="AD1309" s="7">
        <v>1</v>
      </c>
      <c r="AE1309" s="77">
        <v>592</v>
      </c>
      <c r="AF1309" s="77">
        <v>575</v>
      </c>
      <c r="AG1309" s="127">
        <f t="shared" si="20"/>
        <v>0.50728363324764358</v>
      </c>
    </row>
    <row r="1310" spans="1:33" x14ac:dyDescent="0.3">
      <c r="A1310" s="7">
        <v>690</v>
      </c>
      <c r="B1310" s="7">
        <v>1</v>
      </c>
      <c r="C1310" s="7" t="s">
        <v>337</v>
      </c>
      <c r="D1310" s="7">
        <v>2005</v>
      </c>
      <c r="E1310" s="7">
        <v>2006</v>
      </c>
      <c r="F1310" s="70">
        <v>473.26</v>
      </c>
      <c r="G1310" s="7">
        <v>10</v>
      </c>
      <c r="H1310" s="10">
        <v>1</v>
      </c>
      <c r="I1310" s="67">
        <v>549</v>
      </c>
      <c r="J1310" s="67">
        <v>423</v>
      </c>
      <c r="K1310" s="119" t="s">
        <v>95</v>
      </c>
      <c r="L1310" s="7">
        <v>625</v>
      </c>
      <c r="M1310" s="7">
        <v>1</v>
      </c>
      <c r="N1310" s="7" t="s">
        <v>294</v>
      </c>
      <c r="O1310" s="7">
        <v>2006</v>
      </c>
      <c r="P1310" s="10">
        <v>2007</v>
      </c>
      <c r="Q1310" s="70">
        <v>593</v>
      </c>
      <c r="R1310" s="10">
        <v>6</v>
      </c>
      <c r="S1310" s="7">
        <v>1</v>
      </c>
      <c r="T1310" s="67">
        <v>56753</v>
      </c>
      <c r="U1310" s="67">
        <v>34741</v>
      </c>
      <c r="V1310" s="119" t="s">
        <v>95</v>
      </c>
      <c r="W1310" s="7">
        <v>404</v>
      </c>
      <c r="X1310" s="7">
        <v>1</v>
      </c>
      <c r="Y1310" s="7" t="s">
        <v>519</v>
      </c>
      <c r="Z1310" s="7">
        <v>2006</v>
      </c>
      <c r="AA1310" s="10">
        <v>2007</v>
      </c>
      <c r="AB1310" s="70">
        <v>840.63</v>
      </c>
      <c r="AC1310" s="10">
        <v>10</v>
      </c>
      <c r="AD1310" s="7">
        <v>1</v>
      </c>
      <c r="AE1310" s="67">
        <v>317</v>
      </c>
      <c r="AF1310" s="67">
        <v>308</v>
      </c>
      <c r="AG1310" s="127">
        <f t="shared" si="20"/>
        <v>0.50719999999999998</v>
      </c>
    </row>
    <row r="1311" spans="1:33" x14ac:dyDescent="0.3">
      <c r="A1311" s="7">
        <v>690</v>
      </c>
      <c r="B1311" s="7">
        <v>1</v>
      </c>
      <c r="C1311" s="7" t="s">
        <v>337</v>
      </c>
      <c r="D1311" s="7">
        <v>2010</v>
      </c>
      <c r="E1311" s="68">
        <v>2011</v>
      </c>
      <c r="F1311" s="66">
        <v>199.99</v>
      </c>
      <c r="G1311" s="68">
        <v>10</v>
      </c>
      <c r="H1311" s="67">
        <v>0</v>
      </c>
      <c r="I1311" s="67">
        <v>700</v>
      </c>
      <c r="J1311" s="67">
        <v>1371</v>
      </c>
      <c r="K1311" s="119" t="s">
        <v>95</v>
      </c>
      <c r="L1311" s="7">
        <v>640</v>
      </c>
      <c r="M1311" s="7">
        <v>1</v>
      </c>
      <c r="N1311" s="7" t="s">
        <v>614</v>
      </c>
      <c r="O1311" s="7">
        <v>2006</v>
      </c>
      <c r="P1311" s="10">
        <v>2007</v>
      </c>
      <c r="Q1311" s="70">
        <v>600</v>
      </c>
      <c r="R1311" s="10">
        <v>10</v>
      </c>
      <c r="S1311" s="7">
        <v>0</v>
      </c>
      <c r="T1311" s="67">
        <v>528</v>
      </c>
      <c r="U1311" s="71">
        <v>545</v>
      </c>
      <c r="V1311" s="119" t="s">
        <v>95</v>
      </c>
      <c r="W1311" s="7">
        <v>2904</v>
      </c>
      <c r="X1311" s="7">
        <v>1</v>
      </c>
      <c r="Y1311" s="7" t="s">
        <v>708</v>
      </c>
      <c r="Z1311" s="7">
        <v>2016</v>
      </c>
      <c r="AA1311" s="7">
        <v>2018</v>
      </c>
      <c r="AB1311" s="7">
        <v>760</v>
      </c>
      <c r="AC1311" s="7">
        <v>10</v>
      </c>
      <c r="AD1311" s="7">
        <v>1</v>
      </c>
      <c r="AE1311" s="77">
        <v>1257</v>
      </c>
      <c r="AF1311" s="77">
        <v>1222</v>
      </c>
      <c r="AG1311" s="127">
        <f t="shared" si="20"/>
        <v>0.50705929810407424</v>
      </c>
    </row>
    <row r="1312" spans="1:33" x14ac:dyDescent="0.3">
      <c r="A1312" s="7">
        <v>690</v>
      </c>
      <c r="B1312" s="7">
        <v>1</v>
      </c>
      <c r="C1312" s="7" t="s">
        <v>337</v>
      </c>
      <c r="D1312" s="7">
        <v>2011</v>
      </c>
      <c r="E1312" s="7">
        <v>2012</v>
      </c>
      <c r="F1312" s="7">
        <v>126.75</v>
      </c>
      <c r="G1312" s="7">
        <v>10</v>
      </c>
      <c r="H1312" s="7">
        <v>1</v>
      </c>
      <c r="I1312" s="77">
        <v>464</v>
      </c>
      <c r="J1312" s="77">
        <v>182</v>
      </c>
      <c r="K1312" s="119" t="s">
        <v>95</v>
      </c>
      <c r="L1312" s="7">
        <v>659</v>
      </c>
      <c r="M1312" s="7">
        <v>1</v>
      </c>
      <c r="N1312" s="7" t="s">
        <v>334</v>
      </c>
      <c r="O1312" s="7">
        <v>2006</v>
      </c>
      <c r="P1312" s="10">
        <v>2007</v>
      </c>
      <c r="Q1312" s="70">
        <v>495</v>
      </c>
      <c r="R1312" s="10">
        <v>7</v>
      </c>
      <c r="S1312" s="7">
        <v>1</v>
      </c>
      <c r="T1312" s="67">
        <v>6389</v>
      </c>
      <c r="U1312" s="71">
        <v>5132</v>
      </c>
      <c r="V1312" s="119" t="s">
        <v>95</v>
      </c>
      <c r="W1312" s="7">
        <v>742</v>
      </c>
      <c r="X1312" s="7">
        <v>1</v>
      </c>
      <c r="Y1312" s="7" t="s">
        <v>348</v>
      </c>
      <c r="Z1312" s="7">
        <v>2003</v>
      </c>
      <c r="AA1312" s="7">
        <v>2004</v>
      </c>
      <c r="AB1312" s="70">
        <v>41</v>
      </c>
      <c r="AC1312" s="7">
        <v>4</v>
      </c>
      <c r="AD1312" s="7">
        <v>1</v>
      </c>
      <c r="AE1312" s="77">
        <v>9085</v>
      </c>
      <c r="AF1312" s="77">
        <v>8833</v>
      </c>
      <c r="AG1312" s="127">
        <f t="shared" si="20"/>
        <v>0.50703203482531534</v>
      </c>
    </row>
    <row r="1313" spans="1:33" x14ac:dyDescent="0.3">
      <c r="A1313" s="7">
        <v>690</v>
      </c>
      <c r="B1313" s="7">
        <v>1</v>
      </c>
      <c r="C1313" s="7" t="s">
        <v>337</v>
      </c>
      <c r="D1313" s="7">
        <v>2012</v>
      </c>
      <c r="E1313" s="7">
        <v>2013</v>
      </c>
      <c r="F1313" s="70">
        <v>400</v>
      </c>
      <c r="G1313" s="7">
        <v>10</v>
      </c>
      <c r="H1313" s="7">
        <v>0</v>
      </c>
      <c r="I1313" s="67">
        <v>1045</v>
      </c>
      <c r="J1313" s="67">
        <v>1537</v>
      </c>
      <c r="K1313" s="119" t="s">
        <v>95</v>
      </c>
      <c r="L1313" s="7">
        <v>696</v>
      </c>
      <c r="M1313" s="7">
        <v>1</v>
      </c>
      <c r="N1313" s="7" t="s">
        <v>528</v>
      </c>
      <c r="O1313" s="7">
        <v>2006</v>
      </c>
      <c r="P1313" s="10">
        <v>2007</v>
      </c>
      <c r="Q1313" s="70">
        <v>900</v>
      </c>
      <c r="R1313" s="10">
        <v>10</v>
      </c>
      <c r="S1313" s="7">
        <v>1</v>
      </c>
      <c r="T1313" s="67">
        <v>1417</v>
      </c>
      <c r="U1313" s="67">
        <v>1349</v>
      </c>
      <c r="V1313" s="119" t="s">
        <v>95</v>
      </c>
      <c r="W1313" s="7">
        <v>31</v>
      </c>
      <c r="X1313" s="7">
        <v>1</v>
      </c>
      <c r="Y1313" s="7" t="s">
        <v>468</v>
      </c>
      <c r="Z1313" s="7">
        <v>2014</v>
      </c>
      <c r="AA1313" s="7">
        <v>2016</v>
      </c>
      <c r="AB1313" s="7">
        <v>180</v>
      </c>
      <c r="AC1313" s="7">
        <v>10</v>
      </c>
      <c r="AD1313" s="7">
        <v>1</v>
      </c>
      <c r="AE1313" s="77">
        <v>6814</v>
      </c>
      <c r="AF1313" s="77">
        <v>6630</v>
      </c>
      <c r="AG1313" s="127">
        <f t="shared" si="20"/>
        <v>0.50684320142814643</v>
      </c>
    </row>
    <row r="1314" spans="1:33" x14ac:dyDescent="0.3">
      <c r="A1314" s="7">
        <v>690</v>
      </c>
      <c r="B1314" s="7">
        <v>1</v>
      </c>
      <c r="C1314" s="7" t="s">
        <v>337</v>
      </c>
      <c r="D1314" s="7">
        <v>2013</v>
      </c>
      <c r="E1314" s="7">
        <v>2014</v>
      </c>
      <c r="F1314" s="7">
        <v>50.139999999999986</v>
      </c>
      <c r="G1314" s="7">
        <v>10</v>
      </c>
      <c r="H1314" s="7">
        <v>1</v>
      </c>
      <c r="I1314" s="77">
        <v>436</v>
      </c>
      <c r="J1314" s="77">
        <v>241</v>
      </c>
      <c r="K1314" s="119" t="s">
        <v>95</v>
      </c>
      <c r="L1314" s="7">
        <v>716</v>
      </c>
      <c r="M1314" s="7">
        <v>1</v>
      </c>
      <c r="N1314" s="7" t="s">
        <v>567</v>
      </c>
      <c r="O1314" s="7">
        <v>2006</v>
      </c>
      <c r="P1314" s="10">
        <v>2007</v>
      </c>
      <c r="Q1314" s="70">
        <v>600</v>
      </c>
      <c r="R1314" s="10">
        <v>10</v>
      </c>
      <c r="S1314" s="7">
        <v>0</v>
      </c>
      <c r="T1314" s="67">
        <v>1195</v>
      </c>
      <c r="U1314" s="67">
        <v>2144</v>
      </c>
      <c r="V1314" s="119" t="s">
        <v>95</v>
      </c>
      <c r="W1314" s="7">
        <v>2125</v>
      </c>
      <c r="X1314" s="7">
        <v>1</v>
      </c>
      <c r="Y1314" s="7" t="s">
        <v>364</v>
      </c>
      <c r="Z1314" s="68">
        <v>2007</v>
      </c>
      <c r="AA1314" s="73">
        <v>2008</v>
      </c>
      <c r="AB1314" s="66">
        <v>350</v>
      </c>
      <c r="AC1314" s="7">
        <v>10</v>
      </c>
      <c r="AD1314" s="67">
        <v>1</v>
      </c>
      <c r="AE1314" s="67">
        <v>409</v>
      </c>
      <c r="AF1314" s="77">
        <v>398</v>
      </c>
      <c r="AG1314" s="127">
        <f t="shared" si="20"/>
        <v>0.50681536555142503</v>
      </c>
    </row>
    <row r="1315" spans="1:33" x14ac:dyDescent="0.3">
      <c r="A1315" s="7">
        <v>695</v>
      </c>
      <c r="B1315" s="7">
        <v>1</v>
      </c>
      <c r="C1315" s="7" t="s">
        <v>338</v>
      </c>
      <c r="D1315" s="7">
        <v>1993</v>
      </c>
      <c r="E1315" s="7">
        <v>1994</v>
      </c>
      <c r="F1315" s="70">
        <v>158.41</v>
      </c>
      <c r="G1315" s="7">
        <v>5</v>
      </c>
      <c r="H1315" s="7">
        <v>1</v>
      </c>
      <c r="I1315" s="77" t="s">
        <v>763</v>
      </c>
      <c r="J1315" s="77" t="s">
        <v>763</v>
      </c>
      <c r="K1315" s="119" t="s">
        <v>95</v>
      </c>
      <c r="L1315" s="7">
        <v>717</v>
      </c>
      <c r="M1315" s="7">
        <v>1</v>
      </c>
      <c r="N1315" s="7" t="s">
        <v>345</v>
      </c>
      <c r="O1315" s="7">
        <v>2006</v>
      </c>
      <c r="P1315" s="10">
        <v>2007</v>
      </c>
      <c r="Q1315" s="70">
        <v>425</v>
      </c>
      <c r="R1315" s="10">
        <v>10</v>
      </c>
      <c r="S1315" s="7">
        <v>0</v>
      </c>
      <c r="T1315" s="67">
        <v>1306</v>
      </c>
      <c r="U1315" s="67">
        <v>1908</v>
      </c>
      <c r="V1315" s="119" t="s">
        <v>95</v>
      </c>
      <c r="W1315" s="7">
        <v>330</v>
      </c>
      <c r="X1315" s="7">
        <v>1</v>
      </c>
      <c r="Y1315" s="7" t="s">
        <v>551</v>
      </c>
      <c r="Z1315" s="68">
        <v>2009</v>
      </c>
      <c r="AA1315" s="68">
        <v>2010</v>
      </c>
      <c r="AB1315" s="66">
        <v>1000</v>
      </c>
      <c r="AC1315" s="68">
        <v>10</v>
      </c>
      <c r="AD1315" s="67">
        <v>1</v>
      </c>
      <c r="AE1315" s="67">
        <v>226</v>
      </c>
      <c r="AF1315" s="67">
        <v>220</v>
      </c>
      <c r="AG1315" s="127">
        <f t="shared" si="20"/>
        <v>0.50672645739910316</v>
      </c>
    </row>
    <row r="1316" spans="1:33" x14ac:dyDescent="0.3">
      <c r="A1316" s="7">
        <v>695</v>
      </c>
      <c r="B1316" s="7">
        <v>1</v>
      </c>
      <c r="C1316" s="7" t="s">
        <v>338</v>
      </c>
      <c r="D1316" s="7">
        <v>1995</v>
      </c>
      <c r="E1316" s="7">
        <v>1996</v>
      </c>
      <c r="F1316" s="70">
        <v>105</v>
      </c>
      <c r="G1316" s="7">
        <v>10</v>
      </c>
      <c r="H1316" s="7">
        <v>1</v>
      </c>
      <c r="I1316" s="77">
        <v>1172</v>
      </c>
      <c r="J1316" s="77">
        <v>698</v>
      </c>
      <c r="K1316" s="119" t="s">
        <v>95</v>
      </c>
      <c r="L1316" s="7">
        <v>728</v>
      </c>
      <c r="M1316" s="7">
        <v>1</v>
      </c>
      <c r="N1316" s="7" t="s">
        <v>346</v>
      </c>
      <c r="O1316" s="7">
        <v>2006</v>
      </c>
      <c r="P1316" s="10">
        <v>2007</v>
      </c>
      <c r="Q1316" s="70">
        <v>206</v>
      </c>
      <c r="R1316" s="10">
        <v>10</v>
      </c>
      <c r="S1316" s="7">
        <v>0</v>
      </c>
      <c r="T1316" s="67">
        <v>8902</v>
      </c>
      <c r="U1316" s="67">
        <v>15770</v>
      </c>
      <c r="V1316" s="119" t="s">
        <v>95</v>
      </c>
      <c r="W1316" s="7">
        <v>465</v>
      </c>
      <c r="X1316" s="7">
        <v>1</v>
      </c>
      <c r="Y1316" s="7" t="s">
        <v>455</v>
      </c>
      <c r="Z1316" s="7">
        <v>1998</v>
      </c>
      <c r="AA1316" s="7">
        <v>1999</v>
      </c>
      <c r="AB1316" s="70">
        <v>350</v>
      </c>
      <c r="AC1316" s="7">
        <v>10</v>
      </c>
      <c r="AD1316" s="7">
        <v>1</v>
      </c>
      <c r="AE1316" s="77">
        <v>2620</v>
      </c>
      <c r="AF1316" s="77">
        <v>2554</v>
      </c>
      <c r="AG1316" s="127">
        <f t="shared" si="20"/>
        <v>0.50637804406648623</v>
      </c>
    </row>
    <row r="1317" spans="1:33" x14ac:dyDescent="0.3">
      <c r="A1317" s="7">
        <v>695</v>
      </c>
      <c r="B1317" s="7">
        <v>1</v>
      </c>
      <c r="C1317" s="7" t="s">
        <v>338</v>
      </c>
      <c r="D1317" s="7">
        <v>1998</v>
      </c>
      <c r="E1317" s="7">
        <v>1999</v>
      </c>
      <c r="F1317" s="70">
        <v>158.41</v>
      </c>
      <c r="G1317" s="7">
        <v>10</v>
      </c>
      <c r="H1317" s="7">
        <v>1</v>
      </c>
      <c r="I1317" s="77">
        <v>1693</v>
      </c>
      <c r="J1317" s="77">
        <v>1145</v>
      </c>
      <c r="K1317" s="119" t="s">
        <v>95</v>
      </c>
      <c r="L1317" s="7">
        <v>775</v>
      </c>
      <c r="M1317" s="7">
        <v>1</v>
      </c>
      <c r="N1317" s="7" t="s">
        <v>459</v>
      </c>
      <c r="O1317" s="7">
        <v>2006</v>
      </c>
      <c r="P1317" s="10">
        <v>2007</v>
      </c>
      <c r="Q1317" s="70">
        <v>95.19</v>
      </c>
      <c r="R1317" s="10">
        <v>10</v>
      </c>
      <c r="S1317" s="7">
        <v>1</v>
      </c>
      <c r="T1317" s="67">
        <v>815</v>
      </c>
      <c r="U1317" s="67">
        <v>616</v>
      </c>
      <c r="V1317" s="119" t="s">
        <v>95</v>
      </c>
      <c r="W1317" s="7">
        <v>2172</v>
      </c>
      <c r="X1317" s="7">
        <v>1</v>
      </c>
      <c r="Y1317" s="7" t="s">
        <v>461</v>
      </c>
      <c r="Z1317" s="7">
        <v>2011</v>
      </c>
      <c r="AA1317" s="7">
        <v>2012</v>
      </c>
      <c r="AB1317" s="70">
        <v>173.76</v>
      </c>
      <c r="AC1317" s="7">
        <v>10</v>
      </c>
      <c r="AD1317" s="7">
        <v>1</v>
      </c>
      <c r="AE1317" s="67">
        <v>479</v>
      </c>
      <c r="AF1317" s="67">
        <v>467</v>
      </c>
      <c r="AG1317" s="127">
        <f t="shared" si="20"/>
        <v>0.5063424947145877</v>
      </c>
    </row>
    <row r="1318" spans="1:33" x14ac:dyDescent="0.3">
      <c r="A1318" s="7">
        <v>695</v>
      </c>
      <c r="B1318" s="7">
        <v>1</v>
      </c>
      <c r="C1318" s="7" t="s">
        <v>338</v>
      </c>
      <c r="D1318" s="7">
        <v>2003</v>
      </c>
      <c r="E1318" s="7">
        <v>2004</v>
      </c>
      <c r="F1318" s="70">
        <f>873.36-184.74</f>
        <v>688.62</v>
      </c>
      <c r="G1318" s="7">
        <v>10</v>
      </c>
      <c r="H1318" s="7">
        <v>1</v>
      </c>
      <c r="I1318" s="77">
        <v>1255</v>
      </c>
      <c r="J1318" s="77">
        <v>879</v>
      </c>
      <c r="K1318" s="119" t="s">
        <v>95</v>
      </c>
      <c r="L1318" s="7">
        <v>777</v>
      </c>
      <c r="M1318" s="7">
        <v>1</v>
      </c>
      <c r="N1318" s="7" t="s">
        <v>301</v>
      </c>
      <c r="O1318" s="7">
        <v>2006</v>
      </c>
      <c r="P1318" s="10">
        <v>2007</v>
      </c>
      <c r="Q1318" s="70">
        <v>515</v>
      </c>
      <c r="R1318" s="10">
        <v>5</v>
      </c>
      <c r="S1318" s="7">
        <v>1</v>
      </c>
      <c r="T1318" s="67">
        <v>1599</v>
      </c>
      <c r="U1318" s="67">
        <v>994</v>
      </c>
      <c r="V1318" s="119" t="s">
        <v>95</v>
      </c>
      <c r="W1318" s="7">
        <v>786</v>
      </c>
      <c r="X1318" s="7">
        <v>1</v>
      </c>
      <c r="Y1318" s="7" t="s">
        <v>303</v>
      </c>
      <c r="Z1318" s="7">
        <v>2006</v>
      </c>
      <c r="AA1318" s="10">
        <v>2007</v>
      </c>
      <c r="AB1318" s="70">
        <v>573.01</v>
      </c>
      <c r="AC1318" s="10">
        <v>10</v>
      </c>
      <c r="AD1318" s="7">
        <v>1</v>
      </c>
      <c r="AE1318" s="67">
        <v>490</v>
      </c>
      <c r="AF1318" s="71">
        <v>478</v>
      </c>
      <c r="AG1318" s="127">
        <f t="shared" si="20"/>
        <v>0.50619834710743805</v>
      </c>
    </row>
    <row r="1319" spans="1:33" x14ac:dyDescent="0.3">
      <c r="A1319" s="7">
        <v>695</v>
      </c>
      <c r="B1319" s="7">
        <v>1</v>
      </c>
      <c r="C1319" s="7" t="s">
        <v>338</v>
      </c>
      <c r="D1319" s="7">
        <v>2003</v>
      </c>
      <c r="E1319" s="7">
        <v>2004</v>
      </c>
      <c r="F1319" s="70">
        <f>873.36-184.74</f>
        <v>688.62</v>
      </c>
      <c r="G1319" s="7">
        <v>10</v>
      </c>
      <c r="H1319" s="7">
        <v>0</v>
      </c>
      <c r="I1319" s="77">
        <v>745</v>
      </c>
      <c r="J1319" s="77">
        <v>868</v>
      </c>
      <c r="K1319" s="119" t="s">
        <v>95</v>
      </c>
      <c r="L1319" s="7">
        <v>786</v>
      </c>
      <c r="M1319" s="7">
        <v>1</v>
      </c>
      <c r="N1319" s="7" t="s">
        <v>303</v>
      </c>
      <c r="O1319" s="7">
        <v>2006</v>
      </c>
      <c r="P1319" s="10">
        <v>2007</v>
      </c>
      <c r="Q1319" s="70">
        <v>573.01</v>
      </c>
      <c r="R1319" s="10">
        <v>10</v>
      </c>
      <c r="S1319" s="7">
        <v>1</v>
      </c>
      <c r="T1319" s="67">
        <v>490</v>
      </c>
      <c r="U1319" s="71">
        <v>478</v>
      </c>
      <c r="V1319" s="119" t="s">
        <v>95</v>
      </c>
      <c r="W1319" s="7">
        <v>91</v>
      </c>
      <c r="X1319" s="7">
        <v>1</v>
      </c>
      <c r="Y1319" s="7" t="s">
        <v>239</v>
      </c>
      <c r="Z1319" s="7">
        <v>2001</v>
      </c>
      <c r="AA1319" s="7">
        <v>2002</v>
      </c>
      <c r="AB1319" s="70">
        <v>200</v>
      </c>
      <c r="AC1319" s="7">
        <v>10</v>
      </c>
      <c r="AD1319" s="7">
        <v>1</v>
      </c>
      <c r="AE1319" s="77">
        <v>287</v>
      </c>
      <c r="AF1319" s="77">
        <v>280</v>
      </c>
      <c r="AG1319" s="127">
        <f t="shared" si="20"/>
        <v>0.50617283950617287</v>
      </c>
    </row>
    <row r="1320" spans="1:33" x14ac:dyDescent="0.3">
      <c r="A1320" s="7">
        <v>695</v>
      </c>
      <c r="B1320" s="7">
        <v>1</v>
      </c>
      <c r="C1320" s="7" t="s">
        <v>338</v>
      </c>
      <c r="D1320" s="7">
        <v>2012</v>
      </c>
      <c r="E1320" s="10">
        <v>2014</v>
      </c>
      <c r="F1320" s="70">
        <v>873.36</v>
      </c>
      <c r="G1320" s="7">
        <v>10</v>
      </c>
      <c r="H1320" s="7">
        <v>1</v>
      </c>
      <c r="I1320" s="67">
        <v>1800</v>
      </c>
      <c r="J1320" s="67">
        <v>1020</v>
      </c>
      <c r="K1320" s="119" t="s">
        <v>95</v>
      </c>
      <c r="L1320" s="7">
        <v>831</v>
      </c>
      <c r="M1320" s="7">
        <v>1</v>
      </c>
      <c r="N1320" s="7" t="s">
        <v>354</v>
      </c>
      <c r="O1320" s="7">
        <v>2006</v>
      </c>
      <c r="P1320" s="10">
        <v>2007</v>
      </c>
      <c r="Q1320" s="70">
        <v>725</v>
      </c>
      <c r="R1320" s="10">
        <v>5</v>
      </c>
      <c r="S1320" s="7">
        <v>1</v>
      </c>
      <c r="T1320" s="67">
        <v>11270</v>
      </c>
      <c r="U1320" s="67">
        <v>9558</v>
      </c>
      <c r="V1320" s="119" t="s">
        <v>95</v>
      </c>
      <c r="W1320" s="7">
        <v>535</v>
      </c>
      <c r="X1320" s="7">
        <v>1</v>
      </c>
      <c r="Y1320" s="7" t="s">
        <v>523</v>
      </c>
      <c r="Z1320" s="7">
        <v>2015</v>
      </c>
      <c r="AA1320" s="10">
        <v>2016</v>
      </c>
      <c r="AB1320" s="66">
        <v>836.82</v>
      </c>
      <c r="AC1320" s="10">
        <v>10</v>
      </c>
      <c r="AD1320" s="67">
        <v>1</v>
      </c>
      <c r="AE1320" s="67">
        <v>10306</v>
      </c>
      <c r="AF1320" s="67">
        <v>10059</v>
      </c>
      <c r="AG1320" s="127">
        <f t="shared" si="20"/>
        <v>0.50606432604959495</v>
      </c>
    </row>
    <row r="1321" spans="1:33" x14ac:dyDescent="0.3">
      <c r="A1321" s="7">
        <v>696</v>
      </c>
      <c r="B1321" s="7">
        <v>1</v>
      </c>
      <c r="C1321" s="7" t="s">
        <v>528</v>
      </c>
      <c r="D1321" s="7">
        <v>2000</v>
      </c>
      <c r="E1321" s="7">
        <v>2001</v>
      </c>
      <c r="F1321" s="70">
        <v>315.93</v>
      </c>
      <c r="G1321" s="7">
        <v>10</v>
      </c>
      <c r="H1321" s="7">
        <v>1</v>
      </c>
      <c r="I1321" s="77">
        <v>1713</v>
      </c>
      <c r="J1321" s="77">
        <v>1194</v>
      </c>
      <c r="K1321" s="119" t="s">
        <v>95</v>
      </c>
      <c r="L1321" s="7">
        <v>831</v>
      </c>
      <c r="M1321" s="7">
        <v>1</v>
      </c>
      <c r="N1321" s="7" t="s">
        <v>354</v>
      </c>
      <c r="O1321" s="7">
        <v>2006</v>
      </c>
      <c r="P1321" s="10">
        <v>2007</v>
      </c>
      <c r="Q1321" s="70">
        <v>175</v>
      </c>
      <c r="R1321" s="10">
        <v>5</v>
      </c>
      <c r="S1321" s="7">
        <v>0</v>
      </c>
      <c r="T1321" s="67">
        <v>8798</v>
      </c>
      <c r="U1321" s="67">
        <v>11874</v>
      </c>
      <c r="V1321" s="119" t="s">
        <v>95</v>
      </c>
      <c r="W1321" s="7">
        <v>742</v>
      </c>
      <c r="X1321" s="7">
        <v>1</v>
      </c>
      <c r="Y1321" s="7" t="s">
        <v>348</v>
      </c>
      <c r="Z1321" s="7">
        <v>1998</v>
      </c>
      <c r="AA1321" s="7">
        <v>1999</v>
      </c>
      <c r="AB1321" s="70">
        <v>332.07</v>
      </c>
      <c r="AC1321" s="7">
        <v>10</v>
      </c>
      <c r="AD1321" s="7">
        <v>1</v>
      </c>
      <c r="AE1321" s="77">
        <v>16215</v>
      </c>
      <c r="AF1321" s="77">
        <v>15830</v>
      </c>
      <c r="AG1321" s="127">
        <f t="shared" si="20"/>
        <v>0.5060071774067717</v>
      </c>
    </row>
    <row r="1322" spans="1:33" x14ac:dyDescent="0.3">
      <c r="A1322" s="7">
        <v>696</v>
      </c>
      <c r="B1322" s="7">
        <v>1</v>
      </c>
      <c r="C1322" s="7" t="s">
        <v>528</v>
      </c>
      <c r="D1322" s="7">
        <v>2005</v>
      </c>
      <c r="E1322" s="7">
        <v>2006</v>
      </c>
      <c r="F1322" s="70">
        <v>400</v>
      </c>
      <c r="G1322" s="7">
        <v>10</v>
      </c>
      <c r="H1322" s="10">
        <v>0</v>
      </c>
      <c r="I1322" s="67">
        <v>682</v>
      </c>
      <c r="J1322" s="67">
        <v>772</v>
      </c>
      <c r="K1322" s="119" t="s">
        <v>95</v>
      </c>
      <c r="L1322" s="7">
        <v>834</v>
      </c>
      <c r="M1322" s="7">
        <v>1</v>
      </c>
      <c r="N1322" s="7" t="s">
        <v>572</v>
      </c>
      <c r="O1322" s="7">
        <v>2006</v>
      </c>
      <c r="P1322" s="10">
        <v>2007</v>
      </c>
      <c r="Q1322" s="70">
        <v>615.41</v>
      </c>
      <c r="R1322" s="10">
        <v>5</v>
      </c>
      <c r="S1322" s="7">
        <v>0</v>
      </c>
      <c r="T1322" s="67">
        <v>10705</v>
      </c>
      <c r="U1322" s="67">
        <v>16941</v>
      </c>
      <c r="V1322" s="119" t="s">
        <v>95</v>
      </c>
      <c r="W1322" s="7">
        <v>2172</v>
      </c>
      <c r="X1322" s="7">
        <v>1</v>
      </c>
      <c r="Y1322" s="7" t="s">
        <v>931</v>
      </c>
      <c r="Z1322" s="7">
        <v>2001</v>
      </c>
      <c r="AA1322" s="7">
        <v>2002</v>
      </c>
      <c r="AB1322" s="70">
        <v>126</v>
      </c>
      <c r="AC1322" s="7">
        <v>10</v>
      </c>
      <c r="AD1322" s="7">
        <v>1</v>
      </c>
      <c r="AE1322" s="77">
        <v>638</v>
      </c>
      <c r="AF1322" s="77">
        <v>623</v>
      </c>
      <c r="AG1322" s="127">
        <f t="shared" si="20"/>
        <v>0.50594766058683582</v>
      </c>
    </row>
    <row r="1323" spans="1:33" x14ac:dyDescent="0.3">
      <c r="A1323" s="7">
        <v>696</v>
      </c>
      <c r="B1323" s="7">
        <v>1</v>
      </c>
      <c r="C1323" s="7" t="s">
        <v>528</v>
      </c>
      <c r="D1323" s="7">
        <v>2006</v>
      </c>
      <c r="E1323" s="10">
        <v>2007</v>
      </c>
      <c r="F1323" s="70">
        <v>900</v>
      </c>
      <c r="G1323" s="10">
        <v>10</v>
      </c>
      <c r="H1323" s="7">
        <v>1</v>
      </c>
      <c r="I1323" s="67">
        <v>1417</v>
      </c>
      <c r="J1323" s="67">
        <v>1349</v>
      </c>
      <c r="K1323" s="119" t="s">
        <v>95</v>
      </c>
      <c r="L1323" s="7">
        <v>846</v>
      </c>
      <c r="M1323" s="7">
        <v>1</v>
      </c>
      <c r="N1323" s="7" t="s">
        <v>657</v>
      </c>
      <c r="O1323" s="7">
        <v>2006</v>
      </c>
      <c r="P1323" s="10">
        <v>2007</v>
      </c>
      <c r="Q1323" s="70">
        <v>525</v>
      </c>
      <c r="R1323" s="10">
        <v>5</v>
      </c>
      <c r="S1323" s="7">
        <v>0</v>
      </c>
      <c r="T1323" s="67">
        <v>869</v>
      </c>
      <c r="U1323" s="67">
        <v>1102</v>
      </c>
      <c r="V1323" s="119" t="s">
        <v>95</v>
      </c>
      <c r="W1323" s="7">
        <v>2853</v>
      </c>
      <c r="X1323" s="7">
        <v>1</v>
      </c>
      <c r="Y1323" s="7" t="s">
        <v>904</v>
      </c>
      <c r="Z1323" s="7">
        <v>2000</v>
      </c>
      <c r="AA1323" s="7">
        <v>2002</v>
      </c>
      <c r="AB1323" s="70">
        <v>500</v>
      </c>
      <c r="AC1323" s="7">
        <v>5</v>
      </c>
      <c r="AD1323" s="7">
        <v>1</v>
      </c>
      <c r="AE1323" s="77">
        <v>1995</v>
      </c>
      <c r="AF1323" s="77">
        <v>1949</v>
      </c>
      <c r="AG1323" s="127">
        <f t="shared" si="20"/>
        <v>0.50583164300202843</v>
      </c>
    </row>
    <row r="1324" spans="1:33" x14ac:dyDescent="0.3">
      <c r="A1324" s="7">
        <v>696</v>
      </c>
      <c r="B1324" s="7">
        <v>1</v>
      </c>
      <c r="C1324" s="7" t="s">
        <v>698</v>
      </c>
      <c r="D1324" s="7">
        <v>2016</v>
      </c>
      <c r="E1324" s="7">
        <v>2017</v>
      </c>
      <c r="F1324" s="7">
        <v>254.42</v>
      </c>
      <c r="G1324" s="7">
        <v>10</v>
      </c>
      <c r="H1324" s="7">
        <v>1</v>
      </c>
      <c r="I1324" s="77">
        <v>1286</v>
      </c>
      <c r="J1324" s="77">
        <v>630</v>
      </c>
      <c r="K1324" s="119" t="s">
        <v>95</v>
      </c>
      <c r="L1324" s="7">
        <v>850</v>
      </c>
      <c r="M1324" s="7">
        <v>1</v>
      </c>
      <c r="N1324" s="7" t="s">
        <v>437</v>
      </c>
      <c r="O1324" s="7">
        <v>2006</v>
      </c>
      <c r="P1324" s="10">
        <v>2007</v>
      </c>
      <c r="Q1324" s="70">
        <v>609.88</v>
      </c>
      <c r="R1324" s="10">
        <v>10</v>
      </c>
      <c r="S1324" s="7">
        <v>1</v>
      </c>
      <c r="T1324" s="71">
        <v>288</v>
      </c>
      <c r="U1324" s="71">
        <v>197</v>
      </c>
      <c r="V1324" s="119" t="s">
        <v>95</v>
      </c>
      <c r="W1324" s="7">
        <v>882</v>
      </c>
      <c r="X1324" s="7">
        <v>1</v>
      </c>
      <c r="Y1324" s="7" t="s">
        <v>360</v>
      </c>
      <c r="Z1324" s="7">
        <v>2000</v>
      </c>
      <c r="AA1324" s="7">
        <v>2001</v>
      </c>
      <c r="AB1324" s="70">
        <v>275</v>
      </c>
      <c r="AC1324" s="7">
        <v>10</v>
      </c>
      <c r="AD1324" s="7">
        <v>1</v>
      </c>
      <c r="AE1324" s="77">
        <v>2198</v>
      </c>
      <c r="AF1324" s="77">
        <v>2150</v>
      </c>
      <c r="AG1324" s="127">
        <f t="shared" si="20"/>
        <v>0.50551977920883162</v>
      </c>
    </row>
    <row r="1325" spans="1:33" x14ac:dyDescent="0.3">
      <c r="A1325" s="7">
        <v>697</v>
      </c>
      <c r="B1325" s="7">
        <v>1</v>
      </c>
      <c r="C1325" s="7" t="s">
        <v>339</v>
      </c>
      <c r="D1325" s="7">
        <v>1993</v>
      </c>
      <c r="E1325" s="7">
        <v>1994</v>
      </c>
      <c r="F1325" s="70">
        <v>268.73</v>
      </c>
      <c r="G1325" s="7">
        <v>5</v>
      </c>
      <c r="H1325" s="7">
        <v>1</v>
      </c>
      <c r="I1325" s="77" t="s">
        <v>763</v>
      </c>
      <c r="J1325" s="77" t="s">
        <v>763</v>
      </c>
      <c r="K1325" s="119" t="s">
        <v>95</v>
      </c>
      <c r="L1325" s="7">
        <v>876</v>
      </c>
      <c r="M1325" s="7">
        <v>1</v>
      </c>
      <c r="N1325" s="7" t="s">
        <v>356</v>
      </c>
      <c r="O1325" s="7">
        <v>2006</v>
      </c>
      <c r="P1325" s="10">
        <v>2007</v>
      </c>
      <c r="Q1325" s="70">
        <v>192.31</v>
      </c>
      <c r="R1325" s="10">
        <v>7</v>
      </c>
      <c r="S1325" s="7">
        <v>1</v>
      </c>
      <c r="T1325" s="67">
        <v>2295</v>
      </c>
      <c r="U1325" s="67">
        <v>2146</v>
      </c>
      <c r="V1325" s="119" t="s">
        <v>95</v>
      </c>
      <c r="W1325" s="7">
        <v>51</v>
      </c>
      <c r="X1325" s="7">
        <v>1</v>
      </c>
      <c r="Y1325" s="7" t="s">
        <v>409</v>
      </c>
      <c r="Z1325" s="7">
        <v>2011</v>
      </c>
      <c r="AA1325" s="7">
        <v>2012</v>
      </c>
      <c r="AB1325" s="70">
        <v>50</v>
      </c>
      <c r="AC1325" s="7">
        <v>8</v>
      </c>
      <c r="AD1325" s="7">
        <v>1</v>
      </c>
      <c r="AE1325" s="67">
        <v>687</v>
      </c>
      <c r="AF1325" s="67">
        <v>672</v>
      </c>
      <c r="AG1325" s="127">
        <f t="shared" si="20"/>
        <v>0.50551876379690952</v>
      </c>
    </row>
    <row r="1326" spans="1:33" x14ac:dyDescent="0.3">
      <c r="A1326" s="7">
        <v>698</v>
      </c>
      <c r="B1326" s="7">
        <v>1</v>
      </c>
      <c r="C1326" s="7" t="s">
        <v>457</v>
      </c>
      <c r="D1326" s="7">
        <v>1996</v>
      </c>
      <c r="E1326" s="7">
        <v>1997</v>
      </c>
      <c r="F1326" s="70">
        <v>133.46</v>
      </c>
      <c r="G1326" s="7">
        <v>10</v>
      </c>
      <c r="H1326" s="7">
        <v>1</v>
      </c>
      <c r="I1326" s="77">
        <v>254</v>
      </c>
      <c r="J1326" s="77">
        <v>207</v>
      </c>
      <c r="K1326" s="119" t="s">
        <v>95</v>
      </c>
      <c r="L1326" s="7">
        <v>881</v>
      </c>
      <c r="M1326" s="7">
        <v>1</v>
      </c>
      <c r="N1326" s="7" t="s">
        <v>359</v>
      </c>
      <c r="O1326" s="7">
        <v>2006</v>
      </c>
      <c r="P1326" s="10">
        <v>2007</v>
      </c>
      <c r="Q1326" s="70">
        <v>59</v>
      </c>
      <c r="R1326" s="10">
        <v>10</v>
      </c>
      <c r="S1326" s="7">
        <v>1</v>
      </c>
      <c r="T1326" s="67">
        <v>1164</v>
      </c>
      <c r="U1326" s="67">
        <v>918</v>
      </c>
      <c r="V1326" s="119" t="s">
        <v>95</v>
      </c>
      <c r="W1326" s="7">
        <v>832</v>
      </c>
      <c r="X1326" s="7">
        <v>1</v>
      </c>
      <c r="Y1326" s="7" t="s">
        <v>233</v>
      </c>
      <c r="Z1326" s="7">
        <v>1994</v>
      </c>
      <c r="AA1326" s="7">
        <v>1995</v>
      </c>
      <c r="AB1326" s="70">
        <v>75</v>
      </c>
      <c r="AC1326" s="7">
        <v>10</v>
      </c>
      <c r="AD1326" s="7">
        <v>1</v>
      </c>
      <c r="AE1326" s="77">
        <v>1556</v>
      </c>
      <c r="AF1326" s="77">
        <v>1523</v>
      </c>
      <c r="AG1326" s="127">
        <f t="shared" si="20"/>
        <v>0.50535888275414098</v>
      </c>
    </row>
    <row r="1327" spans="1:33" x14ac:dyDescent="0.3">
      <c r="A1327" s="82">
        <v>698</v>
      </c>
      <c r="B1327" s="82">
        <v>1</v>
      </c>
      <c r="C1327" s="82" t="s">
        <v>131</v>
      </c>
      <c r="D1327" s="7">
        <v>2018</v>
      </c>
      <c r="E1327" s="82">
        <v>2019</v>
      </c>
      <c r="F1327" s="128">
        <v>1815</v>
      </c>
      <c r="G1327" s="82">
        <v>10</v>
      </c>
      <c r="H1327" s="7">
        <v>0</v>
      </c>
      <c r="I1327" s="67">
        <v>316</v>
      </c>
      <c r="J1327" s="67">
        <v>378</v>
      </c>
      <c r="K1327" s="119" t="s">
        <v>95</v>
      </c>
      <c r="L1327" s="7">
        <v>882</v>
      </c>
      <c r="M1327" s="7">
        <v>1</v>
      </c>
      <c r="N1327" s="7" t="s">
        <v>360</v>
      </c>
      <c r="O1327" s="7">
        <v>2006</v>
      </c>
      <c r="P1327" s="10">
        <v>2007</v>
      </c>
      <c r="Q1327" s="70">
        <v>742</v>
      </c>
      <c r="R1327" s="10">
        <v>10</v>
      </c>
      <c r="S1327" s="7">
        <v>0</v>
      </c>
      <c r="T1327" s="71">
        <v>3044</v>
      </c>
      <c r="U1327" s="67">
        <v>4461</v>
      </c>
      <c r="V1327" s="119" t="s">
        <v>95</v>
      </c>
      <c r="W1327" s="7">
        <v>2190</v>
      </c>
      <c r="X1327" s="7">
        <v>1</v>
      </c>
      <c r="Y1327" s="7" t="s">
        <v>442</v>
      </c>
      <c r="Z1327" s="7">
        <v>1995</v>
      </c>
      <c r="AA1327" s="7">
        <v>1996</v>
      </c>
      <c r="AB1327" s="70">
        <v>222.8</v>
      </c>
      <c r="AC1327" s="7">
        <v>10</v>
      </c>
      <c r="AD1327" s="7">
        <v>1</v>
      </c>
      <c r="AE1327" s="77">
        <v>587</v>
      </c>
      <c r="AF1327" s="77">
        <v>575</v>
      </c>
      <c r="AG1327" s="127">
        <f t="shared" si="20"/>
        <v>0.50516351118760761</v>
      </c>
    </row>
    <row r="1328" spans="1:33" x14ac:dyDescent="0.3">
      <c r="A1328" s="7">
        <v>700</v>
      </c>
      <c r="B1328" s="7">
        <v>1</v>
      </c>
      <c r="C1328" s="7" t="s">
        <v>396</v>
      </c>
      <c r="D1328" s="7">
        <v>1994</v>
      </c>
      <c r="E1328" s="7">
        <v>1995</v>
      </c>
      <c r="F1328" s="70">
        <v>367.96</v>
      </c>
      <c r="G1328" s="7">
        <v>10</v>
      </c>
      <c r="H1328" s="7">
        <v>1</v>
      </c>
      <c r="I1328" s="77">
        <v>1810</v>
      </c>
      <c r="J1328" s="77">
        <v>1209</v>
      </c>
      <c r="K1328" s="119" t="s">
        <v>95</v>
      </c>
      <c r="L1328" s="7">
        <v>882</v>
      </c>
      <c r="M1328" s="7">
        <v>1</v>
      </c>
      <c r="N1328" s="7" t="s">
        <v>360</v>
      </c>
      <c r="O1328" s="7">
        <v>2006</v>
      </c>
      <c r="P1328" s="10">
        <v>2007</v>
      </c>
      <c r="Q1328" s="70">
        <v>194.94</v>
      </c>
      <c r="R1328" s="10">
        <v>10</v>
      </c>
      <c r="S1328" s="7">
        <v>0</v>
      </c>
      <c r="T1328" s="71">
        <v>2801</v>
      </c>
      <c r="U1328" s="67">
        <v>4683</v>
      </c>
      <c r="V1328" s="119" t="s">
        <v>95</v>
      </c>
      <c r="W1328" s="7">
        <v>192</v>
      </c>
      <c r="X1328" s="7">
        <v>1</v>
      </c>
      <c r="Y1328" s="7" t="s">
        <v>318</v>
      </c>
      <c r="Z1328" s="7">
        <v>1998</v>
      </c>
      <c r="AA1328" s="7">
        <v>1999</v>
      </c>
      <c r="AB1328" s="70">
        <v>175</v>
      </c>
      <c r="AC1328" s="7">
        <v>10</v>
      </c>
      <c r="AD1328" s="7">
        <v>1</v>
      </c>
      <c r="AE1328" s="77">
        <v>3483</v>
      </c>
      <c r="AF1328" s="77">
        <v>3414</v>
      </c>
      <c r="AG1328" s="127">
        <f t="shared" si="20"/>
        <v>0.50500217485863419</v>
      </c>
    </row>
    <row r="1329" spans="1:33" x14ac:dyDescent="0.3">
      <c r="A1329" s="7">
        <v>700</v>
      </c>
      <c r="B1329" s="7">
        <v>1</v>
      </c>
      <c r="C1329" s="7" t="s">
        <v>396</v>
      </c>
      <c r="D1329" s="7">
        <v>1998</v>
      </c>
      <c r="E1329" s="7">
        <v>1999</v>
      </c>
      <c r="F1329" s="70">
        <v>67.239999999999995</v>
      </c>
      <c r="G1329" s="7">
        <v>10</v>
      </c>
      <c r="H1329" s="7">
        <v>1</v>
      </c>
      <c r="I1329" s="77">
        <v>1371</v>
      </c>
      <c r="J1329" s="77">
        <v>1346</v>
      </c>
      <c r="K1329" s="119" t="s">
        <v>95</v>
      </c>
      <c r="L1329" s="7">
        <v>2134</v>
      </c>
      <c r="M1329" s="7">
        <v>1</v>
      </c>
      <c r="N1329" s="7" t="s">
        <v>404</v>
      </c>
      <c r="O1329" s="7">
        <v>2006</v>
      </c>
      <c r="P1329" s="10">
        <v>2007</v>
      </c>
      <c r="Q1329" s="70">
        <v>357.61</v>
      </c>
      <c r="R1329" s="10">
        <v>5</v>
      </c>
      <c r="S1329" s="7">
        <v>0</v>
      </c>
      <c r="T1329" s="67">
        <v>1390</v>
      </c>
      <c r="U1329" s="67">
        <v>1657</v>
      </c>
      <c r="V1329" s="119" t="s">
        <v>95</v>
      </c>
      <c r="W1329" s="7">
        <v>499</v>
      </c>
      <c r="X1329" s="7">
        <v>1</v>
      </c>
      <c r="Y1329" s="7" t="s">
        <v>256</v>
      </c>
      <c r="Z1329" s="7">
        <v>2000</v>
      </c>
      <c r="AA1329" s="7">
        <v>2001</v>
      </c>
      <c r="AB1329" s="70">
        <v>400</v>
      </c>
      <c r="AC1329" s="7">
        <v>10</v>
      </c>
      <c r="AD1329" s="7">
        <v>1</v>
      </c>
      <c r="AE1329" s="77">
        <v>409</v>
      </c>
      <c r="AF1329" s="77">
        <v>401</v>
      </c>
      <c r="AG1329" s="127">
        <f t="shared" si="20"/>
        <v>0.50493827160493832</v>
      </c>
    </row>
    <row r="1330" spans="1:33" x14ac:dyDescent="0.3">
      <c r="A1330" s="7">
        <v>700</v>
      </c>
      <c r="B1330" s="7">
        <v>1</v>
      </c>
      <c r="C1330" s="7" t="s">
        <v>396</v>
      </c>
      <c r="D1330" s="7">
        <v>2001</v>
      </c>
      <c r="E1330" s="7">
        <v>2002</v>
      </c>
      <c r="F1330" s="70">
        <v>126</v>
      </c>
      <c r="G1330" s="7">
        <v>10</v>
      </c>
      <c r="H1330" s="7">
        <v>0</v>
      </c>
      <c r="I1330" s="77">
        <v>686</v>
      </c>
      <c r="J1330" s="77">
        <v>784</v>
      </c>
      <c r="K1330" s="119" t="s">
        <v>95</v>
      </c>
      <c r="L1330" s="7">
        <v>2142</v>
      </c>
      <c r="M1330" s="7">
        <v>1</v>
      </c>
      <c r="N1330" s="7" t="s">
        <v>576</v>
      </c>
      <c r="O1330" s="7">
        <v>2006</v>
      </c>
      <c r="P1330" s="10">
        <v>2007</v>
      </c>
      <c r="Q1330" s="70">
        <v>500</v>
      </c>
      <c r="R1330" s="10">
        <v>10</v>
      </c>
      <c r="S1330" s="7">
        <v>0</v>
      </c>
      <c r="T1330" s="67">
        <v>3851</v>
      </c>
      <c r="U1330" s="67">
        <v>4157</v>
      </c>
      <c r="V1330" s="119" t="s">
        <v>95</v>
      </c>
      <c r="W1330" s="7">
        <v>495</v>
      </c>
      <c r="X1330" s="7">
        <v>1</v>
      </c>
      <c r="Y1330" s="7" t="s">
        <v>522</v>
      </c>
      <c r="Z1330" s="7">
        <v>2003</v>
      </c>
      <c r="AA1330" s="7">
        <v>2004</v>
      </c>
      <c r="AB1330" s="70">
        <v>400</v>
      </c>
      <c r="AC1330" s="7">
        <v>10</v>
      </c>
      <c r="AD1330" s="7">
        <v>1</v>
      </c>
      <c r="AE1330" s="77">
        <v>257</v>
      </c>
      <c r="AF1330" s="77">
        <v>252</v>
      </c>
      <c r="AG1330" s="127">
        <f t="shared" si="20"/>
        <v>0.50491159135559927</v>
      </c>
    </row>
    <row r="1331" spans="1:33" x14ac:dyDescent="0.3">
      <c r="A1331" s="7">
        <v>700</v>
      </c>
      <c r="B1331" s="7">
        <v>1</v>
      </c>
      <c r="C1331" s="7" t="s">
        <v>396</v>
      </c>
      <c r="D1331" s="7">
        <v>2002</v>
      </c>
      <c r="E1331" s="7">
        <v>2003</v>
      </c>
      <c r="F1331" s="70">
        <v>1</v>
      </c>
      <c r="G1331" s="7">
        <v>10</v>
      </c>
      <c r="H1331" s="7">
        <v>1</v>
      </c>
      <c r="I1331" s="77">
        <v>2765</v>
      </c>
      <c r="J1331" s="77">
        <v>1487</v>
      </c>
      <c r="K1331" s="119" t="s">
        <v>95</v>
      </c>
      <c r="L1331" s="7">
        <v>2149</v>
      </c>
      <c r="M1331" s="7">
        <v>1</v>
      </c>
      <c r="N1331" s="7" t="s">
        <v>440</v>
      </c>
      <c r="O1331" s="7">
        <v>2006</v>
      </c>
      <c r="P1331" s="10">
        <v>2007</v>
      </c>
      <c r="Q1331" s="70">
        <v>629</v>
      </c>
      <c r="R1331" s="10">
        <v>10</v>
      </c>
      <c r="S1331" s="7">
        <v>1</v>
      </c>
      <c r="T1331" s="67">
        <v>2593</v>
      </c>
      <c r="U1331" s="67">
        <v>2393</v>
      </c>
      <c r="V1331" s="119" t="s">
        <v>95</v>
      </c>
      <c r="W1331" s="7">
        <v>700</v>
      </c>
      <c r="X1331" s="7">
        <v>1</v>
      </c>
      <c r="Y1331" s="7" t="s">
        <v>396</v>
      </c>
      <c r="Z1331" s="7">
        <v>1998</v>
      </c>
      <c r="AA1331" s="7">
        <v>1999</v>
      </c>
      <c r="AB1331" s="70">
        <v>67.239999999999995</v>
      </c>
      <c r="AC1331" s="7">
        <v>10</v>
      </c>
      <c r="AD1331" s="7">
        <v>1</v>
      </c>
      <c r="AE1331" s="77">
        <v>1371</v>
      </c>
      <c r="AF1331" s="77">
        <v>1346</v>
      </c>
      <c r="AG1331" s="127">
        <f t="shared" si="20"/>
        <v>0.50460066249539937</v>
      </c>
    </row>
    <row r="1332" spans="1:33" x14ac:dyDescent="0.3">
      <c r="A1332" s="7">
        <v>700</v>
      </c>
      <c r="B1332" s="7">
        <v>1</v>
      </c>
      <c r="C1332" s="7" t="s">
        <v>396</v>
      </c>
      <c r="D1332" s="7">
        <v>2011</v>
      </c>
      <c r="E1332" s="7">
        <v>2013</v>
      </c>
      <c r="F1332" s="7">
        <v>1</v>
      </c>
      <c r="G1332" s="7">
        <v>10</v>
      </c>
      <c r="H1332" s="7">
        <v>1</v>
      </c>
      <c r="I1332" s="77">
        <v>892</v>
      </c>
      <c r="J1332" s="77">
        <v>342</v>
      </c>
      <c r="K1332" s="119" t="s">
        <v>95</v>
      </c>
      <c r="L1332" s="7">
        <v>2169</v>
      </c>
      <c r="M1332" s="7">
        <v>1</v>
      </c>
      <c r="N1332" s="7" t="s">
        <v>579</v>
      </c>
      <c r="O1332" s="7">
        <v>2006</v>
      </c>
      <c r="P1332" s="10">
        <v>2007</v>
      </c>
      <c r="Q1332" s="70">
        <v>450</v>
      </c>
      <c r="R1332" s="10">
        <v>7</v>
      </c>
      <c r="S1332" s="7">
        <v>1</v>
      </c>
      <c r="T1332" s="67">
        <v>1281</v>
      </c>
      <c r="U1332" s="67">
        <v>994</v>
      </c>
      <c r="V1332" s="119" t="s">
        <v>95</v>
      </c>
      <c r="W1332" s="7">
        <v>786</v>
      </c>
      <c r="X1332" s="7">
        <v>1</v>
      </c>
      <c r="Y1332" s="7" t="s">
        <v>303</v>
      </c>
      <c r="Z1332" s="7">
        <v>2001</v>
      </c>
      <c r="AA1332" s="7">
        <v>2002</v>
      </c>
      <c r="AB1332" s="70">
        <v>126</v>
      </c>
      <c r="AC1332" s="7">
        <v>10</v>
      </c>
      <c r="AD1332" s="7">
        <v>1</v>
      </c>
      <c r="AE1332" s="77">
        <v>182</v>
      </c>
      <c r="AF1332" s="77">
        <v>179</v>
      </c>
      <c r="AG1332" s="127">
        <f t="shared" si="20"/>
        <v>0.50415512465373957</v>
      </c>
    </row>
    <row r="1333" spans="1:33" x14ac:dyDescent="0.3">
      <c r="A1333" s="7">
        <v>701</v>
      </c>
      <c r="B1333" s="7">
        <v>1</v>
      </c>
      <c r="C1333" s="7" t="s">
        <v>340</v>
      </c>
      <c r="D1333" s="7">
        <v>1993</v>
      </c>
      <c r="E1333" s="7">
        <v>1994</v>
      </c>
      <c r="F1333" s="70">
        <v>217.08</v>
      </c>
      <c r="G1333" s="7">
        <v>5</v>
      </c>
      <c r="H1333" s="7">
        <v>1</v>
      </c>
      <c r="I1333" s="77" t="s">
        <v>763</v>
      </c>
      <c r="J1333" s="77" t="s">
        <v>763</v>
      </c>
      <c r="K1333" s="119" t="s">
        <v>95</v>
      </c>
      <c r="L1333" s="7">
        <v>2170</v>
      </c>
      <c r="M1333" s="7">
        <v>1</v>
      </c>
      <c r="N1333" s="7" t="s">
        <v>480</v>
      </c>
      <c r="O1333" s="7">
        <v>2006</v>
      </c>
      <c r="P1333" s="10">
        <v>2007</v>
      </c>
      <c r="Q1333" s="70">
        <v>440</v>
      </c>
      <c r="R1333" s="10">
        <v>7</v>
      </c>
      <c r="S1333" s="7">
        <v>1</v>
      </c>
      <c r="T1333" s="67">
        <v>2048</v>
      </c>
      <c r="U1333" s="67">
        <v>1898</v>
      </c>
      <c r="V1333" s="119" t="s">
        <v>95</v>
      </c>
      <c r="W1333" s="7">
        <v>2215</v>
      </c>
      <c r="X1333" s="7">
        <v>1</v>
      </c>
      <c r="Y1333" s="7" t="s">
        <v>583</v>
      </c>
      <c r="Z1333" s="7">
        <v>2001</v>
      </c>
      <c r="AA1333" s="7">
        <v>2002</v>
      </c>
      <c r="AB1333" s="70">
        <v>541</v>
      </c>
      <c r="AC1333" s="7">
        <v>10</v>
      </c>
      <c r="AD1333" s="7">
        <v>1</v>
      </c>
      <c r="AE1333" s="77">
        <v>194</v>
      </c>
      <c r="AF1333" s="77">
        <v>191</v>
      </c>
      <c r="AG1333" s="127">
        <f t="shared" si="20"/>
        <v>0.50389610389610384</v>
      </c>
    </row>
    <row r="1334" spans="1:33" x14ac:dyDescent="0.3">
      <c r="A1334" s="7">
        <v>701</v>
      </c>
      <c r="B1334" s="7">
        <v>1</v>
      </c>
      <c r="C1334" s="7" t="s">
        <v>340</v>
      </c>
      <c r="D1334" s="7">
        <v>1998</v>
      </c>
      <c r="E1334" s="7">
        <v>1999</v>
      </c>
      <c r="F1334" s="70">
        <v>144.91</v>
      </c>
      <c r="G1334" s="7">
        <v>10</v>
      </c>
      <c r="H1334" s="7">
        <v>1</v>
      </c>
      <c r="I1334" s="77">
        <v>4053</v>
      </c>
      <c r="J1334" s="77">
        <v>3897</v>
      </c>
      <c r="K1334" s="119" t="s">
        <v>95</v>
      </c>
      <c r="L1334" s="7">
        <v>2170</v>
      </c>
      <c r="M1334" s="7">
        <v>1</v>
      </c>
      <c r="N1334" s="7" t="s">
        <v>480</v>
      </c>
      <c r="O1334" s="7">
        <v>2006</v>
      </c>
      <c r="P1334" s="10">
        <v>2007</v>
      </c>
      <c r="Q1334" s="70">
        <v>100</v>
      </c>
      <c r="R1334" s="10">
        <v>7</v>
      </c>
      <c r="S1334" s="7">
        <v>0</v>
      </c>
      <c r="T1334" s="67">
        <v>1898</v>
      </c>
      <c r="U1334" s="67">
        <v>2029</v>
      </c>
      <c r="V1334" s="119" t="s">
        <v>95</v>
      </c>
      <c r="W1334" s="82">
        <v>738</v>
      </c>
      <c r="X1334" s="82">
        <v>1</v>
      </c>
      <c r="Y1334" s="82" t="s">
        <v>134</v>
      </c>
      <c r="Z1334" s="7">
        <v>2018</v>
      </c>
      <c r="AA1334" s="82">
        <v>2019</v>
      </c>
      <c r="AB1334" s="128">
        <v>200</v>
      </c>
      <c r="AC1334" s="82">
        <v>10</v>
      </c>
      <c r="AD1334" s="7">
        <v>1</v>
      </c>
      <c r="AE1334" s="67">
        <v>1235</v>
      </c>
      <c r="AF1334" s="67">
        <v>1216</v>
      </c>
      <c r="AG1334" s="127">
        <f t="shared" si="20"/>
        <v>0.50387596899224807</v>
      </c>
    </row>
    <row r="1335" spans="1:33" x14ac:dyDescent="0.3">
      <c r="A1335" s="7">
        <v>701</v>
      </c>
      <c r="B1335" s="7">
        <v>1</v>
      </c>
      <c r="C1335" s="7" t="s">
        <v>340</v>
      </c>
      <c r="D1335" s="7">
        <v>2003</v>
      </c>
      <c r="E1335" s="7">
        <v>2004</v>
      </c>
      <c r="F1335" s="70">
        <v>550</v>
      </c>
      <c r="G1335" s="7">
        <v>10</v>
      </c>
      <c r="H1335" s="7">
        <v>1</v>
      </c>
      <c r="I1335" s="77">
        <v>2493</v>
      </c>
      <c r="J1335" s="77">
        <v>1222</v>
      </c>
      <c r="K1335" s="119" t="s">
        <v>95</v>
      </c>
      <c r="L1335" s="7">
        <v>2172</v>
      </c>
      <c r="M1335" s="7">
        <v>1</v>
      </c>
      <c r="N1335" s="7" t="s">
        <v>461</v>
      </c>
      <c r="O1335" s="7">
        <v>2006</v>
      </c>
      <c r="P1335" s="10">
        <v>2007</v>
      </c>
      <c r="Q1335" s="70">
        <v>294.8</v>
      </c>
      <c r="R1335" s="10">
        <v>7</v>
      </c>
      <c r="S1335" s="7">
        <v>0</v>
      </c>
      <c r="T1335" s="67">
        <v>1183</v>
      </c>
      <c r="U1335" s="67">
        <v>1298</v>
      </c>
      <c r="V1335" s="119" t="s">
        <v>95</v>
      </c>
      <c r="W1335" s="7">
        <v>535</v>
      </c>
      <c r="X1335" s="7">
        <v>1</v>
      </c>
      <c r="Y1335" s="7" t="s">
        <v>523</v>
      </c>
      <c r="Z1335" s="7">
        <v>2001</v>
      </c>
      <c r="AA1335" s="7">
        <v>2002</v>
      </c>
      <c r="AB1335" s="70">
        <v>360</v>
      </c>
      <c r="AC1335" s="7">
        <v>6</v>
      </c>
      <c r="AD1335" s="7">
        <v>1</v>
      </c>
      <c r="AE1335" s="77">
        <v>12027</v>
      </c>
      <c r="AF1335" s="77">
        <v>11843</v>
      </c>
      <c r="AG1335" s="127">
        <f t="shared" si="20"/>
        <v>0.50385421030582322</v>
      </c>
    </row>
    <row r="1336" spans="1:33" x14ac:dyDescent="0.3">
      <c r="A1336" s="7">
        <v>701</v>
      </c>
      <c r="B1336" s="7">
        <v>1</v>
      </c>
      <c r="C1336" s="7" t="s">
        <v>340</v>
      </c>
      <c r="D1336" s="68">
        <v>2007</v>
      </c>
      <c r="E1336" s="73">
        <v>2008</v>
      </c>
      <c r="F1336" s="66">
        <v>106.13</v>
      </c>
      <c r="G1336" s="7">
        <v>10</v>
      </c>
      <c r="H1336" s="67">
        <v>1</v>
      </c>
      <c r="I1336" s="67">
        <v>1544</v>
      </c>
      <c r="J1336" s="77">
        <v>890</v>
      </c>
      <c r="K1336" s="119" t="s">
        <v>95</v>
      </c>
      <c r="L1336" s="7">
        <v>2190</v>
      </c>
      <c r="M1336" s="7">
        <v>1</v>
      </c>
      <c r="N1336" s="7" t="s">
        <v>442</v>
      </c>
      <c r="O1336" s="7">
        <v>2006</v>
      </c>
      <c r="P1336" s="10">
        <v>2007</v>
      </c>
      <c r="Q1336" s="70">
        <v>581</v>
      </c>
      <c r="R1336" s="10">
        <v>10</v>
      </c>
      <c r="S1336" s="7">
        <v>1</v>
      </c>
      <c r="T1336" s="67">
        <v>1629</v>
      </c>
      <c r="U1336" s="67">
        <v>1610</v>
      </c>
      <c r="V1336" s="119" t="s">
        <v>95</v>
      </c>
      <c r="W1336" s="7">
        <v>857</v>
      </c>
      <c r="X1336" s="7">
        <v>1</v>
      </c>
      <c r="Y1336" s="7" t="s">
        <v>900</v>
      </c>
      <c r="Z1336" s="7">
        <v>2005</v>
      </c>
      <c r="AA1336" s="7">
        <v>2006</v>
      </c>
      <c r="AB1336" s="70">
        <v>315</v>
      </c>
      <c r="AC1336" s="7">
        <v>10</v>
      </c>
      <c r="AD1336" s="10">
        <v>1</v>
      </c>
      <c r="AE1336" s="67">
        <v>396</v>
      </c>
      <c r="AF1336" s="67">
        <v>390</v>
      </c>
      <c r="AG1336" s="127">
        <f t="shared" si="20"/>
        <v>0.50381679389312972</v>
      </c>
    </row>
    <row r="1337" spans="1:33" x14ac:dyDescent="0.3">
      <c r="A1337" s="7">
        <v>701</v>
      </c>
      <c r="B1337" s="7">
        <v>1</v>
      </c>
      <c r="C1337" s="7" t="s">
        <v>340</v>
      </c>
      <c r="D1337" s="7">
        <v>2013</v>
      </c>
      <c r="E1337" s="7">
        <v>2014</v>
      </c>
      <c r="F1337" s="7">
        <v>257.33999999999997</v>
      </c>
      <c r="G1337" s="7">
        <v>10</v>
      </c>
      <c r="H1337" s="7">
        <v>1</v>
      </c>
      <c r="I1337" s="77">
        <v>1629</v>
      </c>
      <c r="J1337" s="77">
        <v>484</v>
      </c>
      <c r="K1337" s="119" t="s">
        <v>95</v>
      </c>
      <c r="L1337" s="7">
        <v>2342</v>
      </c>
      <c r="M1337" s="7">
        <v>1</v>
      </c>
      <c r="N1337" s="7" t="s">
        <v>443</v>
      </c>
      <c r="O1337" s="7">
        <v>2006</v>
      </c>
      <c r="P1337" s="10">
        <v>2007</v>
      </c>
      <c r="Q1337" s="70">
        <v>850</v>
      </c>
      <c r="R1337" s="10">
        <v>5</v>
      </c>
      <c r="S1337" s="7">
        <v>1</v>
      </c>
      <c r="T1337" s="67">
        <v>1349</v>
      </c>
      <c r="U1337" s="67">
        <v>863</v>
      </c>
      <c r="V1337" s="119" t="s">
        <v>95</v>
      </c>
      <c r="W1337" s="7">
        <v>403</v>
      </c>
      <c r="X1337" s="7">
        <v>1</v>
      </c>
      <c r="Y1337" s="7" t="s">
        <v>283</v>
      </c>
      <c r="Z1337" s="7">
        <v>2006</v>
      </c>
      <c r="AA1337" s="10">
        <v>2007</v>
      </c>
      <c r="AB1337" s="70">
        <v>799.55</v>
      </c>
      <c r="AC1337" s="10">
        <v>10</v>
      </c>
      <c r="AD1337" s="7">
        <v>1</v>
      </c>
      <c r="AE1337" s="67">
        <v>343</v>
      </c>
      <c r="AF1337" s="67">
        <v>338</v>
      </c>
      <c r="AG1337" s="127">
        <f t="shared" si="20"/>
        <v>0.50367107195301031</v>
      </c>
    </row>
    <row r="1338" spans="1:33" x14ac:dyDescent="0.3">
      <c r="A1338" s="7">
        <v>704</v>
      </c>
      <c r="B1338" s="7">
        <v>1</v>
      </c>
      <c r="C1338" s="7" t="s">
        <v>341</v>
      </c>
      <c r="D1338" s="7">
        <v>1993</v>
      </c>
      <c r="E1338" s="7">
        <v>1994</v>
      </c>
      <c r="F1338" s="70">
        <v>426.88</v>
      </c>
      <c r="G1338" s="7">
        <v>5</v>
      </c>
      <c r="H1338" s="7">
        <v>1</v>
      </c>
      <c r="I1338" s="77" t="s">
        <v>763</v>
      </c>
      <c r="J1338" s="77" t="s">
        <v>763</v>
      </c>
      <c r="K1338" s="119" t="s">
        <v>95</v>
      </c>
      <c r="L1338" s="7">
        <v>2342</v>
      </c>
      <c r="M1338" s="7">
        <v>1</v>
      </c>
      <c r="N1338" s="7" t="s">
        <v>443</v>
      </c>
      <c r="O1338" s="7">
        <v>2006</v>
      </c>
      <c r="P1338" s="10">
        <v>2007</v>
      </c>
      <c r="Q1338" s="70">
        <v>100</v>
      </c>
      <c r="R1338" s="10">
        <v>5</v>
      </c>
      <c r="S1338" s="7">
        <v>1</v>
      </c>
      <c r="T1338" s="67">
        <v>1220</v>
      </c>
      <c r="U1338" s="67">
        <v>990</v>
      </c>
      <c r="V1338" s="119" t="s">
        <v>95</v>
      </c>
      <c r="W1338" s="7">
        <v>111</v>
      </c>
      <c r="X1338" s="7">
        <v>1</v>
      </c>
      <c r="Y1338" s="7" t="s">
        <v>469</v>
      </c>
      <c r="Z1338" s="68">
        <v>2011</v>
      </c>
      <c r="AA1338" s="73">
        <v>2012</v>
      </c>
      <c r="AB1338" s="66">
        <v>500</v>
      </c>
      <c r="AC1338" s="7">
        <v>10</v>
      </c>
      <c r="AD1338" s="7">
        <v>1</v>
      </c>
      <c r="AE1338" s="67">
        <v>1284</v>
      </c>
      <c r="AF1338" s="67">
        <v>1267</v>
      </c>
      <c r="AG1338" s="127">
        <f t="shared" si="20"/>
        <v>0.50333202665621324</v>
      </c>
    </row>
    <row r="1339" spans="1:33" x14ac:dyDescent="0.3">
      <c r="A1339" s="7">
        <v>704</v>
      </c>
      <c r="B1339" s="7">
        <v>1</v>
      </c>
      <c r="C1339" s="7" t="s">
        <v>341</v>
      </c>
      <c r="D1339" s="7">
        <v>1998</v>
      </c>
      <c r="E1339" s="7">
        <v>1999</v>
      </c>
      <c r="F1339" s="70">
        <v>350</v>
      </c>
      <c r="G1339" s="7">
        <v>10</v>
      </c>
      <c r="H1339" s="7">
        <v>1</v>
      </c>
      <c r="I1339" s="77">
        <v>2867</v>
      </c>
      <c r="J1339" s="77">
        <v>2185</v>
      </c>
      <c r="K1339" s="119" t="s">
        <v>95</v>
      </c>
      <c r="L1339" s="7">
        <v>2396</v>
      </c>
      <c r="M1339" s="7">
        <v>1</v>
      </c>
      <c r="N1339" s="7" t="s">
        <v>5</v>
      </c>
      <c r="O1339" s="7">
        <v>2006</v>
      </c>
      <c r="P1339" s="10">
        <v>2007</v>
      </c>
      <c r="Q1339" s="70">
        <v>794</v>
      </c>
      <c r="R1339" s="10">
        <v>7</v>
      </c>
      <c r="S1339" s="7">
        <v>0</v>
      </c>
      <c r="T1339" s="67">
        <v>1362</v>
      </c>
      <c r="U1339" s="67">
        <v>1551</v>
      </c>
      <c r="V1339" s="119" t="s">
        <v>95</v>
      </c>
      <c r="W1339" s="7">
        <v>2365</v>
      </c>
      <c r="X1339" s="7">
        <v>1</v>
      </c>
      <c r="Y1339" s="7" t="s">
        <v>4</v>
      </c>
      <c r="Z1339" s="7">
        <v>2002</v>
      </c>
      <c r="AA1339" s="7">
        <v>2003</v>
      </c>
      <c r="AB1339" s="70">
        <v>50</v>
      </c>
      <c r="AC1339" s="7">
        <v>10</v>
      </c>
      <c r="AD1339" s="7">
        <v>1</v>
      </c>
      <c r="AE1339" s="77">
        <v>1345</v>
      </c>
      <c r="AF1339" s="77">
        <v>1328</v>
      </c>
      <c r="AG1339" s="127">
        <f t="shared" si="20"/>
        <v>0.50317994762439211</v>
      </c>
    </row>
    <row r="1340" spans="1:33" x14ac:dyDescent="0.3">
      <c r="A1340" s="7">
        <v>704</v>
      </c>
      <c r="B1340" s="7">
        <v>1</v>
      </c>
      <c r="C1340" s="7" t="s">
        <v>341</v>
      </c>
      <c r="D1340" s="7">
        <v>2001</v>
      </c>
      <c r="E1340" s="7">
        <v>2002</v>
      </c>
      <c r="F1340" s="70">
        <v>1</v>
      </c>
      <c r="G1340" s="7">
        <v>10</v>
      </c>
      <c r="H1340" s="7">
        <v>1</v>
      </c>
      <c r="I1340" s="77">
        <v>1304</v>
      </c>
      <c r="J1340" s="77">
        <v>800</v>
      </c>
      <c r="K1340" s="119" t="s">
        <v>95</v>
      </c>
      <c r="L1340" s="7">
        <v>2534</v>
      </c>
      <c r="M1340" s="7">
        <v>1</v>
      </c>
      <c r="N1340" s="7" t="s">
        <v>658</v>
      </c>
      <c r="O1340" s="7">
        <v>2006</v>
      </c>
      <c r="P1340" s="10">
        <v>2007</v>
      </c>
      <c r="Q1340" s="70">
        <v>700</v>
      </c>
      <c r="R1340" s="10">
        <v>5</v>
      </c>
      <c r="S1340" s="7">
        <v>1</v>
      </c>
      <c r="T1340" s="67">
        <v>1409</v>
      </c>
      <c r="U1340" s="67">
        <v>885</v>
      </c>
      <c r="V1340" s="119" t="s">
        <v>95</v>
      </c>
      <c r="W1340" s="7">
        <v>756</v>
      </c>
      <c r="X1340" s="7">
        <v>1</v>
      </c>
      <c r="Y1340" s="7" t="s">
        <v>477</v>
      </c>
      <c r="Z1340" s="68">
        <v>2009</v>
      </c>
      <c r="AA1340" s="68">
        <v>2010</v>
      </c>
      <c r="AB1340" s="66">
        <v>349.55</v>
      </c>
      <c r="AC1340" s="68">
        <v>10</v>
      </c>
      <c r="AD1340" s="67">
        <v>1</v>
      </c>
      <c r="AE1340" s="67">
        <v>655</v>
      </c>
      <c r="AF1340" s="67">
        <v>647</v>
      </c>
      <c r="AG1340" s="127">
        <f t="shared" si="20"/>
        <v>0.50307219662058367</v>
      </c>
    </row>
    <row r="1341" spans="1:33" x14ac:dyDescent="0.3">
      <c r="A1341" s="7">
        <v>704</v>
      </c>
      <c r="B1341" s="7">
        <v>1</v>
      </c>
      <c r="C1341" s="7" t="s">
        <v>341</v>
      </c>
      <c r="D1341" s="7">
        <v>2005</v>
      </c>
      <c r="E1341" s="7">
        <v>2006</v>
      </c>
      <c r="F1341" s="70">
        <v>200</v>
      </c>
      <c r="G1341" s="7">
        <v>10</v>
      </c>
      <c r="H1341" s="10">
        <v>0</v>
      </c>
      <c r="I1341" s="67">
        <v>752</v>
      </c>
      <c r="J1341" s="67">
        <v>1143</v>
      </c>
      <c r="K1341" s="119" t="s">
        <v>95</v>
      </c>
      <c r="L1341" s="7">
        <v>2536</v>
      </c>
      <c r="M1341" s="7">
        <v>1</v>
      </c>
      <c r="N1341" s="7" t="s">
        <v>407</v>
      </c>
      <c r="O1341" s="7">
        <v>2006</v>
      </c>
      <c r="P1341" s="10">
        <v>2007</v>
      </c>
      <c r="Q1341" s="70">
        <v>675</v>
      </c>
      <c r="R1341" s="10">
        <v>10</v>
      </c>
      <c r="S1341" s="7">
        <v>0</v>
      </c>
      <c r="T1341" s="71">
        <v>406</v>
      </c>
      <c r="U1341" s="67">
        <v>500</v>
      </c>
      <c r="V1341" s="119" t="s">
        <v>95</v>
      </c>
      <c r="W1341" s="7">
        <v>2190</v>
      </c>
      <c r="X1341" s="7">
        <v>1</v>
      </c>
      <c r="Y1341" s="7" t="s">
        <v>442</v>
      </c>
      <c r="Z1341" s="7">
        <v>2006</v>
      </c>
      <c r="AA1341" s="10">
        <v>2007</v>
      </c>
      <c r="AB1341" s="70">
        <v>581</v>
      </c>
      <c r="AC1341" s="10">
        <v>10</v>
      </c>
      <c r="AD1341" s="7">
        <v>1</v>
      </c>
      <c r="AE1341" s="67">
        <v>1629</v>
      </c>
      <c r="AF1341" s="67">
        <v>1610</v>
      </c>
      <c r="AG1341" s="127">
        <f t="shared" si="20"/>
        <v>0.50293300401358443</v>
      </c>
    </row>
    <row r="1342" spans="1:33" x14ac:dyDescent="0.3">
      <c r="A1342" s="7">
        <v>704</v>
      </c>
      <c r="B1342" s="7">
        <v>1</v>
      </c>
      <c r="C1342" s="7" t="s">
        <v>341</v>
      </c>
      <c r="D1342" s="7">
        <v>2008</v>
      </c>
      <c r="E1342" s="7">
        <v>2009</v>
      </c>
      <c r="F1342" s="70">
        <v>400</v>
      </c>
      <c r="G1342" s="7">
        <v>10</v>
      </c>
      <c r="H1342" s="7">
        <v>0</v>
      </c>
      <c r="I1342" s="67">
        <v>3024</v>
      </c>
      <c r="J1342" s="67">
        <v>4220</v>
      </c>
      <c r="K1342" s="119" t="s">
        <v>95</v>
      </c>
      <c r="L1342" s="7">
        <v>2580</v>
      </c>
      <c r="M1342" s="7">
        <v>1</v>
      </c>
      <c r="N1342" s="7" t="s">
        <v>513</v>
      </c>
      <c r="O1342" s="7">
        <v>2006</v>
      </c>
      <c r="P1342" s="10">
        <v>2007</v>
      </c>
      <c r="Q1342" s="70">
        <v>750</v>
      </c>
      <c r="R1342" s="10">
        <v>10</v>
      </c>
      <c r="S1342" s="7">
        <v>0</v>
      </c>
      <c r="T1342" s="67">
        <v>178</v>
      </c>
      <c r="U1342" s="67">
        <v>742</v>
      </c>
      <c r="V1342" s="119" t="s">
        <v>95</v>
      </c>
      <c r="W1342" s="7">
        <v>182</v>
      </c>
      <c r="X1342" s="7">
        <v>1</v>
      </c>
      <c r="Y1342" s="7" t="s">
        <v>609</v>
      </c>
      <c r="Z1342" s="7">
        <v>2003</v>
      </c>
      <c r="AA1342" s="7">
        <v>2004</v>
      </c>
      <c r="AB1342" s="70">
        <v>404</v>
      </c>
      <c r="AC1342" s="7">
        <v>10</v>
      </c>
      <c r="AD1342" s="7">
        <v>1</v>
      </c>
      <c r="AE1342" s="77">
        <v>1432</v>
      </c>
      <c r="AF1342" s="77">
        <v>1417</v>
      </c>
      <c r="AG1342" s="127">
        <f t="shared" si="20"/>
        <v>0.50263250263250259</v>
      </c>
    </row>
    <row r="1343" spans="1:33" x14ac:dyDescent="0.3">
      <c r="A1343" s="7">
        <v>704</v>
      </c>
      <c r="B1343" s="7">
        <v>1</v>
      </c>
      <c r="C1343" s="7" t="s">
        <v>341</v>
      </c>
      <c r="D1343" s="7">
        <v>2011</v>
      </c>
      <c r="E1343" s="7">
        <v>2012</v>
      </c>
      <c r="F1343" s="7">
        <v>1</v>
      </c>
      <c r="G1343" s="7">
        <v>10</v>
      </c>
      <c r="H1343" s="7">
        <v>1</v>
      </c>
      <c r="I1343" s="77">
        <v>808</v>
      </c>
      <c r="J1343" s="77">
        <v>348</v>
      </c>
      <c r="K1343" s="119" t="s">
        <v>95</v>
      </c>
      <c r="L1343" s="7">
        <v>2609</v>
      </c>
      <c r="M1343" s="7">
        <v>1</v>
      </c>
      <c r="N1343" s="7" t="s">
        <v>483</v>
      </c>
      <c r="O1343" s="7">
        <v>2006</v>
      </c>
      <c r="P1343" s="10">
        <v>2007</v>
      </c>
      <c r="Q1343" s="70">
        <v>800</v>
      </c>
      <c r="R1343" s="10">
        <v>10</v>
      </c>
      <c r="S1343" s="7">
        <v>1</v>
      </c>
      <c r="T1343" s="67">
        <v>875</v>
      </c>
      <c r="U1343" s="67">
        <v>678</v>
      </c>
      <c r="V1343" s="119" t="s">
        <v>95</v>
      </c>
      <c r="W1343" s="7">
        <v>207</v>
      </c>
      <c r="X1343" s="7">
        <v>1</v>
      </c>
      <c r="Y1343" s="7" t="s">
        <v>542</v>
      </c>
      <c r="Z1343" s="7">
        <v>2004</v>
      </c>
      <c r="AA1343" s="7">
        <v>2005</v>
      </c>
      <c r="AB1343" s="70">
        <v>500</v>
      </c>
      <c r="AC1343" s="7">
        <v>5</v>
      </c>
      <c r="AD1343" s="7">
        <v>1</v>
      </c>
      <c r="AE1343" s="77">
        <v>490</v>
      </c>
      <c r="AF1343" s="77">
        <v>485</v>
      </c>
      <c r="AG1343" s="127">
        <f t="shared" si="20"/>
        <v>0.50256410256410255</v>
      </c>
    </row>
    <row r="1344" spans="1:33" x14ac:dyDescent="0.3">
      <c r="A1344" s="7">
        <v>706</v>
      </c>
      <c r="B1344" s="7">
        <v>1</v>
      </c>
      <c r="C1344" s="7" t="s">
        <v>342</v>
      </c>
      <c r="D1344" s="7">
        <v>1993</v>
      </c>
      <c r="E1344" s="7">
        <v>1994</v>
      </c>
      <c r="F1344" s="70">
        <v>311.58999999999997</v>
      </c>
      <c r="G1344" s="7">
        <v>5</v>
      </c>
      <c r="H1344" s="7">
        <v>1</v>
      </c>
      <c r="I1344" s="77" t="s">
        <v>763</v>
      </c>
      <c r="J1344" s="77" t="s">
        <v>763</v>
      </c>
      <c r="K1344" s="119" t="s">
        <v>95</v>
      </c>
      <c r="L1344" s="7">
        <v>2689</v>
      </c>
      <c r="M1344" s="7">
        <v>1</v>
      </c>
      <c r="N1344" s="7" t="s">
        <v>531</v>
      </c>
      <c r="O1344" s="7">
        <v>2006</v>
      </c>
      <c r="P1344" s="10">
        <v>2007</v>
      </c>
      <c r="Q1344" s="70">
        <v>599.12</v>
      </c>
      <c r="R1344" s="10">
        <v>10</v>
      </c>
      <c r="S1344" s="7">
        <v>0</v>
      </c>
      <c r="T1344" s="71">
        <v>1334</v>
      </c>
      <c r="U1344" s="67">
        <v>1803</v>
      </c>
      <c r="V1344" s="119" t="s">
        <v>95</v>
      </c>
      <c r="W1344" s="7">
        <v>77</v>
      </c>
      <c r="X1344" s="7">
        <v>1</v>
      </c>
      <c r="Y1344" s="7" t="s">
        <v>711</v>
      </c>
      <c r="Z1344" s="7">
        <v>2017</v>
      </c>
      <c r="AA1344" s="7">
        <v>2018</v>
      </c>
      <c r="AB1344" s="7">
        <v>724.61</v>
      </c>
      <c r="AC1344" s="7">
        <v>10</v>
      </c>
      <c r="AD1344" s="7">
        <v>1</v>
      </c>
      <c r="AE1344" s="77">
        <v>2878</v>
      </c>
      <c r="AF1344" s="77">
        <v>2849</v>
      </c>
      <c r="AG1344" s="127">
        <f t="shared" si="20"/>
        <v>0.50253186659682203</v>
      </c>
    </row>
    <row r="1345" spans="1:33" x14ac:dyDescent="0.3">
      <c r="A1345" s="7">
        <v>706</v>
      </c>
      <c r="B1345" s="7">
        <v>1</v>
      </c>
      <c r="C1345" s="7" t="s">
        <v>342</v>
      </c>
      <c r="D1345" s="7">
        <v>1998</v>
      </c>
      <c r="E1345" s="7">
        <v>1999</v>
      </c>
      <c r="F1345" s="70">
        <v>299.25</v>
      </c>
      <c r="G1345" s="7">
        <v>10</v>
      </c>
      <c r="H1345" s="7">
        <v>1</v>
      </c>
      <c r="I1345" s="77">
        <v>2980</v>
      </c>
      <c r="J1345" s="77">
        <v>2336</v>
      </c>
      <c r="K1345" s="119" t="s">
        <v>95</v>
      </c>
      <c r="L1345" s="7">
        <v>2859</v>
      </c>
      <c r="M1345" s="7">
        <v>1</v>
      </c>
      <c r="N1345" s="7" t="s">
        <v>591</v>
      </c>
      <c r="O1345" s="7">
        <v>2006</v>
      </c>
      <c r="P1345" s="10">
        <v>2007</v>
      </c>
      <c r="Q1345" s="70">
        <v>200</v>
      </c>
      <c r="R1345" s="10">
        <v>5</v>
      </c>
      <c r="S1345" s="7">
        <v>0</v>
      </c>
      <c r="T1345" s="67">
        <v>2090</v>
      </c>
      <c r="U1345" s="67">
        <v>2568</v>
      </c>
      <c r="V1345" s="119" t="s">
        <v>95</v>
      </c>
      <c r="W1345" s="7">
        <v>742</v>
      </c>
      <c r="X1345" s="7">
        <v>1</v>
      </c>
      <c r="Y1345" s="7" t="s">
        <v>348</v>
      </c>
      <c r="Z1345" s="7">
        <v>2003</v>
      </c>
      <c r="AA1345" s="7">
        <v>2004</v>
      </c>
      <c r="AB1345" s="70">
        <v>33</v>
      </c>
      <c r="AC1345" s="7">
        <v>4</v>
      </c>
      <c r="AD1345" s="7">
        <v>1</v>
      </c>
      <c r="AE1345" s="77">
        <v>8988</v>
      </c>
      <c r="AF1345" s="77">
        <v>8914</v>
      </c>
      <c r="AG1345" s="127">
        <f t="shared" si="20"/>
        <v>0.5020668081778572</v>
      </c>
    </row>
    <row r="1346" spans="1:33" x14ac:dyDescent="0.3">
      <c r="A1346" s="7">
        <v>706</v>
      </c>
      <c r="B1346" s="7">
        <v>1</v>
      </c>
      <c r="C1346" s="7" t="s">
        <v>342</v>
      </c>
      <c r="D1346" s="7">
        <v>2000</v>
      </c>
      <c r="E1346" s="7">
        <v>2001</v>
      </c>
      <c r="F1346" s="70">
        <v>400</v>
      </c>
      <c r="G1346" s="7">
        <v>8</v>
      </c>
      <c r="H1346" s="7">
        <v>0</v>
      </c>
      <c r="I1346" s="77">
        <v>1726</v>
      </c>
      <c r="J1346" s="77">
        <v>3772</v>
      </c>
      <c r="K1346" s="119" t="s">
        <v>95</v>
      </c>
      <c r="L1346" s="7">
        <v>2859</v>
      </c>
      <c r="M1346" s="7">
        <v>1</v>
      </c>
      <c r="N1346" s="7" t="s">
        <v>591</v>
      </c>
      <c r="O1346" s="7">
        <v>2006</v>
      </c>
      <c r="P1346" s="10">
        <v>2007</v>
      </c>
      <c r="Q1346" s="70">
        <v>200</v>
      </c>
      <c r="R1346" s="10">
        <v>5</v>
      </c>
      <c r="S1346" s="7">
        <v>0</v>
      </c>
      <c r="T1346" s="67">
        <v>1152</v>
      </c>
      <c r="U1346" s="67">
        <v>1200</v>
      </c>
      <c r="V1346" s="119" t="s">
        <v>95</v>
      </c>
      <c r="W1346" s="7">
        <v>279</v>
      </c>
      <c r="X1346" s="7">
        <v>1</v>
      </c>
      <c r="Y1346" s="7" t="s">
        <v>421</v>
      </c>
      <c r="Z1346" s="7">
        <v>1995</v>
      </c>
      <c r="AA1346" s="7">
        <v>1996</v>
      </c>
      <c r="AB1346" s="70">
        <v>231.27</v>
      </c>
      <c r="AC1346" s="7">
        <v>10</v>
      </c>
      <c r="AD1346" s="7">
        <v>1</v>
      </c>
      <c r="AE1346" s="77">
        <v>7007</v>
      </c>
      <c r="AF1346" s="77">
        <v>6956</v>
      </c>
      <c r="AG1346" s="127">
        <f t="shared" si="20"/>
        <v>0.50182625510277157</v>
      </c>
    </row>
    <row r="1347" spans="1:33" x14ac:dyDescent="0.3">
      <c r="A1347" s="7">
        <v>706</v>
      </c>
      <c r="B1347" s="7">
        <v>1</v>
      </c>
      <c r="C1347" s="7" t="s">
        <v>342</v>
      </c>
      <c r="D1347" s="7">
        <v>2001</v>
      </c>
      <c r="E1347" s="7">
        <v>2002</v>
      </c>
      <c r="F1347" s="70">
        <v>450</v>
      </c>
      <c r="G1347" s="7">
        <v>10</v>
      </c>
      <c r="H1347" s="7">
        <v>0</v>
      </c>
      <c r="I1347" s="77">
        <v>1668</v>
      </c>
      <c r="J1347" s="77">
        <v>2260</v>
      </c>
      <c r="K1347" s="119" t="s">
        <v>95</v>
      </c>
      <c r="L1347" s="7">
        <v>2888</v>
      </c>
      <c r="M1347" s="7">
        <v>1</v>
      </c>
      <c r="N1347" s="7" t="s">
        <v>593</v>
      </c>
      <c r="O1347" s="7">
        <v>2006</v>
      </c>
      <c r="P1347" s="10">
        <v>2007</v>
      </c>
      <c r="Q1347" s="70">
        <v>975</v>
      </c>
      <c r="R1347" s="10">
        <v>8</v>
      </c>
      <c r="S1347" s="7">
        <v>1</v>
      </c>
      <c r="T1347" s="67">
        <v>690</v>
      </c>
      <c r="U1347" s="67">
        <v>650</v>
      </c>
      <c r="V1347" s="119" t="s">
        <v>95</v>
      </c>
      <c r="W1347" s="7">
        <v>542</v>
      </c>
      <c r="X1347" s="7">
        <v>1</v>
      </c>
      <c r="Y1347" s="7" t="s">
        <v>291</v>
      </c>
      <c r="Z1347" s="7">
        <v>2016</v>
      </c>
      <c r="AA1347" s="7">
        <v>2018</v>
      </c>
      <c r="AB1347" s="7">
        <v>400</v>
      </c>
      <c r="AC1347" s="7">
        <v>10</v>
      </c>
      <c r="AD1347" s="7">
        <v>1</v>
      </c>
      <c r="AE1347" s="77">
        <v>1277</v>
      </c>
      <c r="AF1347" s="77">
        <v>1268</v>
      </c>
      <c r="AG1347" s="127">
        <f t="shared" si="20"/>
        <v>0.50176817288801567</v>
      </c>
    </row>
    <row r="1348" spans="1:33" x14ac:dyDescent="0.3">
      <c r="A1348" s="7">
        <v>706</v>
      </c>
      <c r="B1348" s="7">
        <v>1</v>
      </c>
      <c r="C1348" s="7" t="s">
        <v>342</v>
      </c>
      <c r="D1348" s="7">
        <v>2002</v>
      </c>
      <c r="E1348" s="7">
        <v>2003</v>
      </c>
      <c r="F1348" s="70">
        <v>500</v>
      </c>
      <c r="G1348" s="7">
        <v>5</v>
      </c>
      <c r="H1348" s="7">
        <v>0</v>
      </c>
      <c r="I1348" s="77">
        <v>1826</v>
      </c>
      <c r="J1348" s="77">
        <v>2390</v>
      </c>
      <c r="K1348" s="119" t="s">
        <v>95</v>
      </c>
      <c r="L1348" s="7">
        <v>2890</v>
      </c>
      <c r="M1348" s="7">
        <v>1</v>
      </c>
      <c r="N1348" s="7" t="s">
        <v>533</v>
      </c>
      <c r="O1348" s="7">
        <v>2006</v>
      </c>
      <c r="P1348" s="10">
        <v>2007</v>
      </c>
      <c r="Q1348" s="70">
        <v>400</v>
      </c>
      <c r="R1348" s="10">
        <v>10</v>
      </c>
      <c r="S1348" s="7">
        <v>1</v>
      </c>
      <c r="T1348" s="67">
        <v>1007</v>
      </c>
      <c r="U1348" s="67">
        <v>833</v>
      </c>
      <c r="V1348" s="119" t="s">
        <v>95</v>
      </c>
      <c r="W1348" s="7">
        <v>261</v>
      </c>
      <c r="X1348" s="7">
        <v>1</v>
      </c>
      <c r="Y1348" s="7" t="s">
        <v>669</v>
      </c>
      <c r="Z1348" s="68">
        <v>2009</v>
      </c>
      <c r="AA1348" s="68">
        <v>2010</v>
      </c>
      <c r="AB1348" s="66">
        <v>1400</v>
      </c>
      <c r="AC1348" s="68">
        <v>5</v>
      </c>
      <c r="AD1348" s="67">
        <v>1</v>
      </c>
      <c r="AE1348" s="67">
        <v>309</v>
      </c>
      <c r="AF1348" s="67">
        <v>307</v>
      </c>
      <c r="AG1348" s="127">
        <f t="shared" ref="AG1348:AG1411" si="21">AE1348/(AE1348+AF1348)</f>
        <v>0.50162337662337664</v>
      </c>
    </row>
    <row r="1349" spans="1:33" x14ac:dyDescent="0.3">
      <c r="A1349" s="7">
        <v>706</v>
      </c>
      <c r="B1349" s="7">
        <v>1</v>
      </c>
      <c r="C1349" s="7" t="s">
        <v>649</v>
      </c>
      <c r="D1349" s="7">
        <v>2005</v>
      </c>
      <c r="E1349" s="7">
        <v>2006</v>
      </c>
      <c r="F1349" s="70">
        <v>800</v>
      </c>
      <c r="G1349" s="7">
        <v>7</v>
      </c>
      <c r="H1349" s="10">
        <v>1</v>
      </c>
      <c r="I1349" s="67">
        <v>2393</v>
      </c>
      <c r="J1349" s="67">
        <v>1597</v>
      </c>
      <c r="K1349" s="119" t="s">
        <v>95</v>
      </c>
      <c r="L1349" s="7">
        <v>2895</v>
      </c>
      <c r="M1349" s="7">
        <v>1</v>
      </c>
      <c r="N1349" s="7" t="s">
        <v>594</v>
      </c>
      <c r="O1349" s="7">
        <v>2006</v>
      </c>
      <c r="P1349" s="10">
        <v>2007</v>
      </c>
      <c r="Q1349" s="70">
        <v>749.77</v>
      </c>
      <c r="R1349" s="10">
        <v>10</v>
      </c>
      <c r="S1349" s="7">
        <v>0</v>
      </c>
      <c r="T1349" s="67">
        <v>1620</v>
      </c>
      <c r="U1349" s="67">
        <v>2067</v>
      </c>
      <c r="V1349" s="119" t="s">
        <v>95</v>
      </c>
      <c r="W1349" s="7">
        <v>728</v>
      </c>
      <c r="X1349" s="7">
        <v>1</v>
      </c>
      <c r="Y1349" s="7" t="s">
        <v>346</v>
      </c>
      <c r="Z1349" s="7">
        <v>2010</v>
      </c>
      <c r="AA1349" s="68">
        <v>2011</v>
      </c>
      <c r="AB1349" s="66">
        <v>195.91</v>
      </c>
      <c r="AC1349" s="68">
        <v>10</v>
      </c>
      <c r="AD1349" s="67">
        <v>1</v>
      </c>
      <c r="AE1349" s="67">
        <v>12315</v>
      </c>
      <c r="AF1349" s="67">
        <v>12256</v>
      </c>
      <c r="AG1349" s="127">
        <f t="shared" si="21"/>
        <v>0.50120060233608721</v>
      </c>
    </row>
    <row r="1350" spans="1:33" x14ac:dyDescent="0.3">
      <c r="A1350" s="7">
        <v>706</v>
      </c>
      <c r="B1350" s="7">
        <v>1</v>
      </c>
      <c r="C1350" s="7" t="s">
        <v>342</v>
      </c>
      <c r="D1350" s="7">
        <v>2011</v>
      </c>
      <c r="E1350" s="7">
        <v>2013</v>
      </c>
      <c r="F1350" s="7">
        <v>800</v>
      </c>
      <c r="G1350" s="7">
        <v>7</v>
      </c>
      <c r="H1350" s="7">
        <v>1</v>
      </c>
      <c r="I1350" s="77">
        <v>1630</v>
      </c>
      <c r="J1350" s="77">
        <v>1204</v>
      </c>
      <c r="K1350" s="119" t="s">
        <v>95</v>
      </c>
      <c r="L1350" s="7">
        <v>11</v>
      </c>
      <c r="M1350" s="7">
        <v>1</v>
      </c>
      <c r="N1350" s="7" t="s">
        <v>311</v>
      </c>
      <c r="O1350" s="68">
        <v>2007</v>
      </c>
      <c r="P1350" s="73">
        <v>2008</v>
      </c>
      <c r="Q1350" s="66">
        <v>645.80999999999995</v>
      </c>
      <c r="R1350" s="7">
        <v>5</v>
      </c>
      <c r="S1350" s="67">
        <v>1</v>
      </c>
      <c r="T1350" s="67">
        <v>29772</v>
      </c>
      <c r="U1350" s="77">
        <v>18417</v>
      </c>
      <c r="V1350" s="119" t="s">
        <v>95</v>
      </c>
      <c r="W1350" s="82">
        <v>499</v>
      </c>
      <c r="X1350" s="82">
        <v>1</v>
      </c>
      <c r="Y1350" s="82" t="s">
        <v>762</v>
      </c>
      <c r="Z1350" s="7">
        <v>2018</v>
      </c>
      <c r="AA1350" s="82">
        <v>2019</v>
      </c>
      <c r="AB1350" s="128">
        <v>495</v>
      </c>
      <c r="AC1350" s="82">
        <v>10</v>
      </c>
      <c r="AD1350" s="7">
        <v>1</v>
      </c>
      <c r="AE1350" s="67">
        <v>460</v>
      </c>
      <c r="AF1350" s="67">
        <v>458</v>
      </c>
      <c r="AG1350" s="127">
        <f t="shared" si="21"/>
        <v>0.50108932461873634</v>
      </c>
    </row>
    <row r="1351" spans="1:33" x14ac:dyDescent="0.3">
      <c r="A1351" s="82">
        <v>706</v>
      </c>
      <c r="B1351" s="82">
        <v>1</v>
      </c>
      <c r="C1351" s="82" t="s">
        <v>132</v>
      </c>
      <c r="D1351" s="7">
        <v>2018</v>
      </c>
      <c r="E1351" s="82">
        <v>2020</v>
      </c>
      <c r="F1351" s="128">
        <v>555</v>
      </c>
      <c r="G1351" s="82">
        <v>7</v>
      </c>
      <c r="H1351" s="7">
        <v>1</v>
      </c>
      <c r="I1351" s="67">
        <v>2690</v>
      </c>
      <c r="J1351" s="67">
        <v>1790</v>
      </c>
      <c r="K1351" s="119" t="s">
        <v>95</v>
      </c>
      <c r="L1351" s="7">
        <v>11</v>
      </c>
      <c r="M1351" s="7">
        <v>1</v>
      </c>
      <c r="N1351" s="7" t="s">
        <v>311</v>
      </c>
      <c r="O1351" s="68">
        <v>2007</v>
      </c>
      <c r="P1351" s="73">
        <v>2008</v>
      </c>
      <c r="Q1351" s="66">
        <v>338.3</v>
      </c>
      <c r="R1351" s="7">
        <v>5</v>
      </c>
      <c r="S1351" s="67">
        <v>1</v>
      </c>
      <c r="T1351" s="67">
        <v>27179</v>
      </c>
      <c r="U1351" s="77">
        <v>20987</v>
      </c>
      <c r="V1351" s="119" t="s">
        <v>95</v>
      </c>
      <c r="W1351" s="7">
        <v>192</v>
      </c>
      <c r="X1351" s="7">
        <v>1</v>
      </c>
      <c r="Y1351" s="7" t="s">
        <v>318</v>
      </c>
      <c r="Z1351" s="68">
        <v>2007</v>
      </c>
      <c r="AA1351" s="73">
        <v>2008</v>
      </c>
      <c r="AB1351" s="66">
        <v>420.01</v>
      </c>
      <c r="AC1351" s="7">
        <v>10</v>
      </c>
      <c r="AD1351" s="67">
        <v>1</v>
      </c>
      <c r="AE1351" s="67">
        <v>2803</v>
      </c>
      <c r="AF1351" s="77">
        <v>2791</v>
      </c>
      <c r="AG1351" s="127">
        <f t="shared" si="21"/>
        <v>0.50107257776188774</v>
      </c>
    </row>
    <row r="1352" spans="1:33" x14ac:dyDescent="0.3">
      <c r="A1352" s="7">
        <v>707</v>
      </c>
      <c r="B1352" s="7">
        <v>1</v>
      </c>
      <c r="C1352" s="7" t="s">
        <v>343</v>
      </c>
      <c r="D1352" s="7">
        <v>1993</v>
      </c>
      <c r="E1352" s="7">
        <v>1994</v>
      </c>
      <c r="F1352" s="70">
        <v>332.87</v>
      </c>
      <c r="G1352" s="7">
        <v>5</v>
      </c>
      <c r="H1352" s="7">
        <v>1</v>
      </c>
      <c r="I1352" s="77" t="s">
        <v>763</v>
      </c>
      <c r="J1352" s="77" t="s">
        <v>763</v>
      </c>
      <c r="K1352" s="119" t="s">
        <v>95</v>
      </c>
      <c r="L1352" s="7">
        <v>11</v>
      </c>
      <c r="M1352" s="7">
        <v>1</v>
      </c>
      <c r="N1352" s="7" t="s">
        <v>311</v>
      </c>
      <c r="O1352" s="68">
        <v>2007</v>
      </c>
      <c r="P1352" s="73">
        <v>2008</v>
      </c>
      <c r="Q1352" s="66">
        <v>128.86000000000001</v>
      </c>
      <c r="R1352" s="7">
        <v>5</v>
      </c>
      <c r="S1352" s="67">
        <v>0</v>
      </c>
      <c r="T1352" s="67">
        <v>23831</v>
      </c>
      <c r="U1352" s="77">
        <v>24193</v>
      </c>
      <c r="V1352" s="119" t="s">
        <v>95</v>
      </c>
      <c r="W1352" s="7">
        <v>2154</v>
      </c>
      <c r="X1352" s="7">
        <v>1</v>
      </c>
      <c r="Y1352" s="7" t="s">
        <v>365</v>
      </c>
      <c r="Z1352" s="7">
        <v>2001</v>
      </c>
      <c r="AA1352" s="7">
        <v>2002</v>
      </c>
      <c r="AB1352" s="70">
        <v>334.64</v>
      </c>
      <c r="AC1352" s="7">
        <v>10</v>
      </c>
      <c r="AD1352" s="7">
        <v>1</v>
      </c>
      <c r="AE1352" s="77">
        <v>1292</v>
      </c>
      <c r="AF1352" s="77">
        <v>1287</v>
      </c>
      <c r="AG1352" s="127">
        <f t="shared" si="21"/>
        <v>0.50096936797208225</v>
      </c>
    </row>
    <row r="1353" spans="1:33" x14ac:dyDescent="0.3">
      <c r="A1353" s="7">
        <v>707</v>
      </c>
      <c r="B1353" s="7">
        <v>1</v>
      </c>
      <c r="C1353" s="7" t="s">
        <v>343</v>
      </c>
      <c r="D1353" s="7">
        <v>1998</v>
      </c>
      <c r="E1353" s="7">
        <v>1999</v>
      </c>
      <c r="F1353" s="70">
        <v>350</v>
      </c>
      <c r="G1353" s="7">
        <v>10</v>
      </c>
      <c r="H1353" s="7">
        <v>1</v>
      </c>
      <c r="I1353" s="77">
        <v>57</v>
      </c>
      <c r="J1353" s="77">
        <v>5</v>
      </c>
      <c r="K1353" s="119" t="s">
        <v>95</v>
      </c>
      <c r="L1353" s="7">
        <v>15</v>
      </c>
      <c r="M1353" s="7">
        <v>1</v>
      </c>
      <c r="N1353" s="7" t="s">
        <v>265</v>
      </c>
      <c r="O1353" s="68">
        <v>2007</v>
      </c>
      <c r="P1353" s="73">
        <v>2009</v>
      </c>
      <c r="Q1353" s="66">
        <v>451.25</v>
      </c>
      <c r="R1353" s="7">
        <v>7</v>
      </c>
      <c r="S1353" s="67">
        <v>0</v>
      </c>
      <c r="T1353" s="67">
        <v>2406</v>
      </c>
      <c r="U1353" s="77">
        <v>3410</v>
      </c>
      <c r="V1353" s="119" t="s">
        <v>95</v>
      </c>
      <c r="W1353" s="7">
        <v>511</v>
      </c>
      <c r="X1353" s="7">
        <v>1</v>
      </c>
      <c r="Y1353" s="7" t="s">
        <v>560</v>
      </c>
      <c r="Z1353" s="7">
        <v>2001</v>
      </c>
      <c r="AA1353" s="7">
        <v>2002</v>
      </c>
      <c r="AB1353" s="70">
        <v>450</v>
      </c>
      <c r="AC1353" s="7">
        <v>10</v>
      </c>
      <c r="AD1353" s="7">
        <v>1</v>
      </c>
      <c r="AE1353" s="77">
        <v>303</v>
      </c>
      <c r="AF1353" s="77">
        <v>302</v>
      </c>
      <c r="AG1353" s="127">
        <f t="shared" si="21"/>
        <v>0.50082644628099171</v>
      </c>
    </row>
    <row r="1354" spans="1:33" x14ac:dyDescent="0.3">
      <c r="A1354" s="7">
        <v>707</v>
      </c>
      <c r="B1354" s="7">
        <v>1</v>
      </c>
      <c r="C1354" s="7" t="s">
        <v>343</v>
      </c>
      <c r="D1354" s="7">
        <v>1999</v>
      </c>
      <c r="E1354" s="7">
        <v>2000</v>
      </c>
      <c r="F1354" s="70">
        <v>65</v>
      </c>
      <c r="G1354" s="7">
        <v>10</v>
      </c>
      <c r="H1354" s="7">
        <v>1</v>
      </c>
      <c r="I1354" s="77">
        <v>70</v>
      </c>
      <c r="J1354" s="77">
        <v>15</v>
      </c>
      <c r="K1354" s="119" t="s">
        <v>95</v>
      </c>
      <c r="L1354" s="7">
        <v>15</v>
      </c>
      <c r="M1354" s="7">
        <v>1</v>
      </c>
      <c r="N1354" s="7" t="s">
        <v>265</v>
      </c>
      <c r="O1354" s="68">
        <v>2007</v>
      </c>
      <c r="P1354" s="73">
        <v>2009</v>
      </c>
      <c r="Q1354" s="66">
        <v>109.5</v>
      </c>
      <c r="R1354" s="7">
        <v>7</v>
      </c>
      <c r="S1354" s="67">
        <v>0</v>
      </c>
      <c r="T1354" s="67">
        <v>2522</v>
      </c>
      <c r="U1354" s="77">
        <v>3283</v>
      </c>
      <c r="V1354" s="119" t="s">
        <v>95</v>
      </c>
      <c r="W1354" s="7">
        <v>621</v>
      </c>
      <c r="X1354" s="7">
        <v>1</v>
      </c>
      <c r="Y1354" s="7" t="s">
        <v>566</v>
      </c>
      <c r="Z1354" s="7">
        <v>2006</v>
      </c>
      <c r="AA1354" s="10">
        <v>2007</v>
      </c>
      <c r="AB1354" s="70">
        <v>668.61</v>
      </c>
      <c r="AC1354" s="10">
        <v>8</v>
      </c>
      <c r="AD1354" s="7">
        <v>1</v>
      </c>
      <c r="AE1354" s="67">
        <v>17047</v>
      </c>
      <c r="AF1354" s="67">
        <v>16994</v>
      </c>
      <c r="AG1354" s="127">
        <f t="shared" si="21"/>
        <v>0.5007784730178314</v>
      </c>
    </row>
    <row r="1355" spans="1:33" x14ac:dyDescent="0.3">
      <c r="A1355" s="7">
        <v>707</v>
      </c>
      <c r="B1355" s="7">
        <v>1</v>
      </c>
      <c r="C1355" s="7" t="s">
        <v>343</v>
      </c>
      <c r="D1355" s="7">
        <v>2001</v>
      </c>
      <c r="E1355" s="7">
        <v>2002</v>
      </c>
      <c r="F1355" s="70">
        <v>571.88</v>
      </c>
      <c r="G1355" s="7">
        <v>10</v>
      </c>
      <c r="H1355" s="7">
        <v>1</v>
      </c>
      <c r="I1355" s="77">
        <v>132</v>
      </c>
      <c r="J1355" s="77">
        <v>18</v>
      </c>
      <c r="K1355" s="119" t="s">
        <v>95</v>
      </c>
      <c r="L1355" s="7">
        <v>15</v>
      </c>
      <c r="M1355" s="7">
        <v>1</v>
      </c>
      <c r="N1355" s="7" t="s">
        <v>265</v>
      </c>
      <c r="O1355" s="68">
        <v>2007</v>
      </c>
      <c r="P1355" s="73">
        <v>2009</v>
      </c>
      <c r="Q1355" s="66">
        <v>24.25</v>
      </c>
      <c r="R1355" s="7">
        <v>7</v>
      </c>
      <c r="S1355" s="67">
        <v>0</v>
      </c>
      <c r="T1355" s="67">
        <v>2497</v>
      </c>
      <c r="U1355" s="77">
        <v>3298</v>
      </c>
      <c r="V1355" s="119" t="s">
        <v>95</v>
      </c>
      <c r="W1355" s="7">
        <v>879</v>
      </c>
      <c r="X1355" s="7">
        <v>1</v>
      </c>
      <c r="Y1355" s="7" t="s">
        <v>357</v>
      </c>
      <c r="Z1355" s="68">
        <v>2007</v>
      </c>
      <c r="AA1355" s="73">
        <v>2008</v>
      </c>
      <c r="AB1355" s="66">
        <v>285</v>
      </c>
      <c r="AC1355" s="7">
        <v>10</v>
      </c>
      <c r="AD1355" s="67">
        <v>1</v>
      </c>
      <c r="AE1355" s="67">
        <v>1343</v>
      </c>
      <c r="AF1355" s="77">
        <v>1339</v>
      </c>
      <c r="AG1355" s="127">
        <f t="shared" si="21"/>
        <v>0.5007457121551081</v>
      </c>
    </row>
    <row r="1356" spans="1:33" x14ac:dyDescent="0.3">
      <c r="A1356" s="7">
        <v>707</v>
      </c>
      <c r="B1356" s="7">
        <v>1</v>
      </c>
      <c r="C1356" s="7" t="s">
        <v>343</v>
      </c>
      <c r="D1356" s="7">
        <v>2011</v>
      </c>
      <c r="E1356" s="7">
        <v>2012</v>
      </c>
      <c r="F1356" s="7">
        <v>571.92999999999995</v>
      </c>
      <c r="G1356" s="7">
        <v>10</v>
      </c>
      <c r="H1356" s="7">
        <v>1</v>
      </c>
      <c r="I1356" s="77">
        <v>33</v>
      </c>
      <c r="J1356" s="77">
        <v>0</v>
      </c>
      <c r="K1356" s="119" t="s">
        <v>95</v>
      </c>
      <c r="L1356" s="7">
        <v>23</v>
      </c>
      <c r="M1356" s="7">
        <v>1</v>
      </c>
      <c r="N1356" s="7" t="s">
        <v>516</v>
      </c>
      <c r="O1356" s="68">
        <v>2007</v>
      </c>
      <c r="P1356" s="73">
        <v>2008</v>
      </c>
      <c r="Q1356" s="66">
        <v>1000</v>
      </c>
      <c r="R1356" s="7">
        <v>5</v>
      </c>
      <c r="S1356" s="67">
        <v>1</v>
      </c>
      <c r="T1356" s="67">
        <v>1600</v>
      </c>
      <c r="U1356" s="77">
        <v>1006</v>
      </c>
      <c r="V1356" s="119" t="s">
        <v>95</v>
      </c>
      <c r="W1356" s="7">
        <v>194</v>
      </c>
      <c r="X1356" s="7">
        <v>1</v>
      </c>
      <c r="Y1356" s="7" t="s">
        <v>319</v>
      </c>
      <c r="Z1356" s="7">
        <v>1998</v>
      </c>
      <c r="AA1356" s="7">
        <v>1999</v>
      </c>
      <c r="AB1356" s="70">
        <v>50</v>
      </c>
      <c r="AC1356" s="7">
        <v>3</v>
      </c>
      <c r="AD1356" s="7">
        <v>1</v>
      </c>
      <c r="AE1356" s="77">
        <v>7424</v>
      </c>
      <c r="AF1356" s="77">
        <v>7419</v>
      </c>
      <c r="AG1356" s="127">
        <f t="shared" si="21"/>
        <v>0.50016842956275687</v>
      </c>
    </row>
    <row r="1357" spans="1:33" x14ac:dyDescent="0.3">
      <c r="A1357" s="7">
        <v>707</v>
      </c>
      <c r="B1357" s="7">
        <v>1</v>
      </c>
      <c r="C1357" s="7" t="s">
        <v>738</v>
      </c>
      <c r="D1357" s="7">
        <v>2017</v>
      </c>
      <c r="E1357" s="7">
        <v>2018</v>
      </c>
      <c r="F1357" s="7">
        <v>1547</v>
      </c>
      <c r="G1357" s="7">
        <v>10</v>
      </c>
      <c r="H1357" s="7">
        <v>1</v>
      </c>
      <c r="I1357" s="77">
        <v>14</v>
      </c>
      <c r="J1357" s="77">
        <v>3</v>
      </c>
      <c r="K1357" s="119" t="s">
        <v>95</v>
      </c>
      <c r="L1357" s="7">
        <v>31</v>
      </c>
      <c r="M1357" s="7">
        <v>1</v>
      </c>
      <c r="N1357" s="7" t="s">
        <v>468</v>
      </c>
      <c r="O1357" s="68">
        <v>2007</v>
      </c>
      <c r="P1357" s="73">
        <v>2009</v>
      </c>
      <c r="Q1357" s="66">
        <v>501</v>
      </c>
      <c r="R1357" s="7">
        <v>6</v>
      </c>
      <c r="S1357" s="67">
        <v>0</v>
      </c>
      <c r="T1357" s="67">
        <v>2074</v>
      </c>
      <c r="U1357" s="77">
        <v>2410</v>
      </c>
      <c r="V1357" s="119" t="s">
        <v>95</v>
      </c>
      <c r="W1357" s="7">
        <v>861</v>
      </c>
      <c r="X1357" s="7">
        <v>1</v>
      </c>
      <c r="Y1357" s="7" t="s">
        <v>574</v>
      </c>
      <c r="Z1357" s="7">
        <v>2001</v>
      </c>
      <c r="AA1357" s="7">
        <v>2002</v>
      </c>
      <c r="AB1357" s="70">
        <v>150</v>
      </c>
      <c r="AC1357" s="7">
        <v>5</v>
      </c>
      <c r="AD1357" s="7">
        <v>0</v>
      </c>
      <c r="AE1357" s="77">
        <v>5901</v>
      </c>
      <c r="AF1357" s="77">
        <v>5901</v>
      </c>
      <c r="AG1357" s="127">
        <f t="shared" si="21"/>
        <v>0.5</v>
      </c>
    </row>
    <row r="1358" spans="1:33" x14ac:dyDescent="0.3">
      <c r="A1358" s="7">
        <v>708</v>
      </c>
      <c r="B1358" s="7">
        <v>1</v>
      </c>
      <c r="C1358" s="7" t="s">
        <v>297</v>
      </c>
      <c r="D1358" s="7">
        <v>1992</v>
      </c>
      <c r="E1358" s="7">
        <v>1993</v>
      </c>
      <c r="F1358" s="70">
        <v>889.68</v>
      </c>
      <c r="G1358" s="7">
        <v>3</v>
      </c>
      <c r="H1358" s="7">
        <v>0</v>
      </c>
      <c r="I1358" s="77" t="s">
        <v>763</v>
      </c>
      <c r="J1358" s="77" t="s">
        <v>763</v>
      </c>
      <c r="K1358" s="119" t="s">
        <v>95</v>
      </c>
      <c r="L1358" s="7">
        <v>31</v>
      </c>
      <c r="M1358" s="7">
        <v>1</v>
      </c>
      <c r="N1358" s="7" t="s">
        <v>468</v>
      </c>
      <c r="O1358" s="68">
        <v>2007</v>
      </c>
      <c r="P1358" s="73">
        <v>2009</v>
      </c>
      <c r="Q1358" s="66">
        <v>199</v>
      </c>
      <c r="R1358" s="7">
        <v>6</v>
      </c>
      <c r="S1358" s="67">
        <v>0</v>
      </c>
      <c r="T1358" s="67">
        <v>1384</v>
      </c>
      <c r="U1358" s="77">
        <v>3079</v>
      </c>
      <c r="V1358" s="119" t="s">
        <v>95</v>
      </c>
      <c r="W1358" s="7">
        <v>728</v>
      </c>
      <c r="X1358" s="7">
        <v>1</v>
      </c>
      <c r="Y1358" s="7" t="s">
        <v>346</v>
      </c>
      <c r="Z1358" s="7">
        <v>2003</v>
      </c>
      <c r="AA1358" s="7">
        <v>2004</v>
      </c>
      <c r="AB1358" s="70">
        <v>157</v>
      </c>
      <c r="AC1358" s="7">
        <v>10</v>
      </c>
      <c r="AD1358" s="7">
        <v>0</v>
      </c>
      <c r="AE1358" s="77">
        <v>4711</v>
      </c>
      <c r="AF1358" s="77">
        <v>4716</v>
      </c>
      <c r="AG1358" s="127">
        <f t="shared" si="21"/>
        <v>0.49973480428556277</v>
      </c>
    </row>
    <row r="1359" spans="1:33" x14ac:dyDescent="0.3">
      <c r="A1359" s="7">
        <v>709</v>
      </c>
      <c r="B1359" s="7">
        <v>1</v>
      </c>
      <c r="C1359" s="7" t="s">
        <v>344</v>
      </c>
      <c r="D1359" s="7">
        <v>1993</v>
      </c>
      <c r="E1359" s="7">
        <v>1994</v>
      </c>
      <c r="F1359" s="70">
        <v>345.03</v>
      </c>
      <c r="G1359" s="7">
        <v>4</v>
      </c>
      <c r="H1359" s="7">
        <v>1</v>
      </c>
      <c r="I1359" s="77" t="s">
        <v>763</v>
      </c>
      <c r="J1359" s="77" t="s">
        <v>763</v>
      </c>
      <c r="K1359" s="119" t="s">
        <v>95</v>
      </c>
      <c r="L1359" s="7">
        <v>47</v>
      </c>
      <c r="M1359" s="7">
        <v>1</v>
      </c>
      <c r="N1359" s="7" t="s">
        <v>236</v>
      </c>
      <c r="O1359" s="68">
        <v>2007</v>
      </c>
      <c r="P1359" s="73">
        <v>2008</v>
      </c>
      <c r="Q1359" s="66">
        <v>700</v>
      </c>
      <c r="R1359" s="7">
        <v>10</v>
      </c>
      <c r="S1359" s="67">
        <v>0</v>
      </c>
      <c r="T1359" s="67">
        <v>2030</v>
      </c>
      <c r="U1359" s="77">
        <v>3145</v>
      </c>
      <c r="V1359" s="119" t="s">
        <v>95</v>
      </c>
      <c r="W1359" s="7">
        <v>2689</v>
      </c>
      <c r="X1359" s="7">
        <v>1</v>
      </c>
      <c r="Y1359" s="7" t="s">
        <v>757</v>
      </c>
      <c r="Z1359" s="7">
        <v>2017</v>
      </c>
      <c r="AA1359" s="7">
        <v>2018</v>
      </c>
      <c r="AB1359" s="7">
        <v>250</v>
      </c>
      <c r="AC1359" s="7">
        <v>10</v>
      </c>
      <c r="AD1359" s="7">
        <v>0</v>
      </c>
      <c r="AE1359" s="77">
        <v>711</v>
      </c>
      <c r="AF1359" s="77">
        <v>712</v>
      </c>
      <c r="AG1359" s="127">
        <f t="shared" si="21"/>
        <v>0.49964862965565704</v>
      </c>
    </row>
    <row r="1360" spans="1:33" x14ac:dyDescent="0.3">
      <c r="A1360" s="7">
        <v>709</v>
      </c>
      <c r="B1360" s="7">
        <v>1</v>
      </c>
      <c r="C1360" s="7" t="s">
        <v>344</v>
      </c>
      <c r="D1360" s="7">
        <v>1997</v>
      </c>
      <c r="E1360" s="7">
        <v>1998</v>
      </c>
      <c r="F1360" s="70">
        <v>315</v>
      </c>
      <c r="G1360" s="7">
        <v>5</v>
      </c>
      <c r="H1360" s="7">
        <v>1</v>
      </c>
      <c r="I1360" s="77">
        <v>12347</v>
      </c>
      <c r="J1360" s="77">
        <v>5468</v>
      </c>
      <c r="K1360" s="119" t="s">
        <v>95</v>
      </c>
      <c r="L1360" s="7">
        <v>75</v>
      </c>
      <c r="M1360" s="7">
        <v>1</v>
      </c>
      <c r="N1360" s="7" t="s">
        <v>410</v>
      </c>
      <c r="O1360" s="68">
        <v>2007</v>
      </c>
      <c r="P1360" s="73">
        <v>2008</v>
      </c>
      <c r="Q1360" s="66">
        <v>675</v>
      </c>
      <c r="R1360" s="7">
        <v>10</v>
      </c>
      <c r="S1360" s="67">
        <v>0</v>
      </c>
      <c r="T1360" s="67">
        <v>350</v>
      </c>
      <c r="U1360" s="77">
        <v>397</v>
      </c>
      <c r="V1360" s="119" t="s">
        <v>95</v>
      </c>
      <c r="W1360" s="7">
        <v>51</v>
      </c>
      <c r="X1360" s="7">
        <v>1</v>
      </c>
      <c r="Y1360" s="7" t="s">
        <v>409</v>
      </c>
      <c r="Z1360" s="7">
        <v>2005</v>
      </c>
      <c r="AA1360" s="7">
        <v>2006</v>
      </c>
      <c r="AB1360" s="70">
        <v>450</v>
      </c>
      <c r="AC1360" s="7">
        <v>7</v>
      </c>
      <c r="AD1360" s="10">
        <v>0</v>
      </c>
      <c r="AE1360" s="67">
        <v>895</v>
      </c>
      <c r="AF1360" s="67">
        <v>897</v>
      </c>
      <c r="AG1360" s="127">
        <f t="shared" si="21"/>
        <v>0.4994419642857143</v>
      </c>
    </row>
    <row r="1361" spans="1:33" x14ac:dyDescent="0.3">
      <c r="A1361" s="7">
        <v>709</v>
      </c>
      <c r="B1361" s="7">
        <v>1</v>
      </c>
      <c r="C1361" s="7" t="s">
        <v>344</v>
      </c>
      <c r="D1361" s="7">
        <v>2001</v>
      </c>
      <c r="E1361" s="7">
        <v>2002</v>
      </c>
      <c r="F1361" s="70">
        <v>425</v>
      </c>
      <c r="G1361" s="7">
        <v>5</v>
      </c>
      <c r="H1361" s="7">
        <v>0</v>
      </c>
      <c r="I1361" s="77">
        <v>13409</v>
      </c>
      <c r="J1361" s="77">
        <v>16810</v>
      </c>
      <c r="K1361" s="119" t="s">
        <v>95</v>
      </c>
      <c r="L1361" s="7">
        <v>77</v>
      </c>
      <c r="M1361" s="7">
        <v>1</v>
      </c>
      <c r="N1361" s="7" t="s">
        <v>266</v>
      </c>
      <c r="O1361" s="68">
        <v>2007</v>
      </c>
      <c r="P1361" s="73">
        <v>2008</v>
      </c>
      <c r="Q1361" s="66">
        <v>195</v>
      </c>
      <c r="R1361" s="7">
        <v>10</v>
      </c>
      <c r="S1361" s="67">
        <v>1</v>
      </c>
      <c r="T1361" s="67">
        <v>3331</v>
      </c>
      <c r="U1361" s="77">
        <v>2352</v>
      </c>
      <c r="V1361" s="119" t="s">
        <v>95</v>
      </c>
      <c r="W1361" s="7">
        <v>194</v>
      </c>
      <c r="X1361" s="7">
        <v>1</v>
      </c>
      <c r="Y1361" s="7" t="s">
        <v>319</v>
      </c>
      <c r="Z1361" s="68">
        <v>2007</v>
      </c>
      <c r="AA1361" s="73">
        <v>2008</v>
      </c>
      <c r="AB1361" s="66">
        <v>389</v>
      </c>
      <c r="AC1361" s="7">
        <v>10</v>
      </c>
      <c r="AD1361" s="67">
        <v>0</v>
      </c>
      <c r="AE1361" s="67">
        <v>6271</v>
      </c>
      <c r="AF1361" s="77">
        <v>6286</v>
      </c>
      <c r="AG1361" s="127">
        <f t="shared" si="21"/>
        <v>0.49940272358047305</v>
      </c>
    </row>
    <row r="1362" spans="1:33" x14ac:dyDescent="0.3">
      <c r="A1362" s="7">
        <v>709</v>
      </c>
      <c r="B1362" s="7">
        <v>1</v>
      </c>
      <c r="C1362" s="7" t="s">
        <v>344</v>
      </c>
      <c r="D1362" s="7">
        <v>2003</v>
      </c>
      <c r="E1362" s="7">
        <v>2004</v>
      </c>
      <c r="F1362" s="70">
        <v>365.6</v>
      </c>
      <c r="G1362" s="7">
        <v>5</v>
      </c>
      <c r="H1362" s="7">
        <v>1</v>
      </c>
      <c r="I1362" s="77">
        <v>16285</v>
      </c>
      <c r="J1362" s="77">
        <v>14021</v>
      </c>
      <c r="K1362" s="119" t="s">
        <v>95</v>
      </c>
      <c r="L1362" s="7">
        <v>81</v>
      </c>
      <c r="M1362" s="7">
        <v>1</v>
      </c>
      <c r="N1362" s="7" t="s">
        <v>515</v>
      </c>
      <c r="O1362" s="68">
        <v>2007</v>
      </c>
      <c r="P1362" s="73">
        <v>2008</v>
      </c>
      <c r="Q1362" s="66">
        <v>344.71</v>
      </c>
      <c r="R1362" s="7">
        <v>10</v>
      </c>
      <c r="S1362" s="67">
        <v>1</v>
      </c>
      <c r="T1362" s="67">
        <v>258</v>
      </c>
      <c r="U1362" s="77">
        <v>63</v>
      </c>
      <c r="V1362" s="119" t="s">
        <v>95</v>
      </c>
      <c r="W1362" s="7">
        <v>761</v>
      </c>
      <c r="X1362" s="7">
        <v>1</v>
      </c>
      <c r="Y1362" s="7" t="s">
        <v>299</v>
      </c>
      <c r="Z1362" s="7">
        <v>2011</v>
      </c>
      <c r="AA1362" s="7">
        <v>2012</v>
      </c>
      <c r="AB1362" s="70">
        <v>75</v>
      </c>
      <c r="AC1362" s="7">
        <v>10</v>
      </c>
      <c r="AD1362" s="7">
        <v>0</v>
      </c>
      <c r="AE1362" s="67">
        <v>3899</v>
      </c>
      <c r="AF1362" s="67">
        <v>3910</v>
      </c>
      <c r="AG1362" s="127">
        <f t="shared" si="21"/>
        <v>0.49929568446664108</v>
      </c>
    </row>
    <row r="1363" spans="1:33" x14ac:dyDescent="0.3">
      <c r="A1363" s="7">
        <v>709</v>
      </c>
      <c r="B1363" s="7">
        <v>1</v>
      </c>
      <c r="C1363" s="7" t="s">
        <v>344</v>
      </c>
      <c r="D1363" s="7">
        <v>2008</v>
      </c>
      <c r="E1363" s="7">
        <v>2009</v>
      </c>
      <c r="F1363" s="70">
        <v>500</v>
      </c>
      <c r="G1363" s="7">
        <v>5</v>
      </c>
      <c r="H1363" s="7">
        <v>0</v>
      </c>
      <c r="I1363" s="67">
        <v>15875</v>
      </c>
      <c r="J1363" s="67">
        <v>35430</v>
      </c>
      <c r="K1363" s="119" t="s">
        <v>95</v>
      </c>
      <c r="L1363" s="7">
        <v>88</v>
      </c>
      <c r="M1363" s="7">
        <v>1</v>
      </c>
      <c r="N1363" s="7" t="s">
        <v>238</v>
      </c>
      <c r="O1363" s="68">
        <v>2007</v>
      </c>
      <c r="P1363" s="73">
        <v>2008</v>
      </c>
      <c r="Q1363" s="66">
        <v>300</v>
      </c>
      <c r="R1363" s="7">
        <v>10</v>
      </c>
      <c r="S1363" s="67">
        <v>1</v>
      </c>
      <c r="T1363" s="67">
        <v>3058</v>
      </c>
      <c r="U1363" s="77">
        <v>2115</v>
      </c>
      <c r="V1363" s="119" t="s">
        <v>95</v>
      </c>
      <c r="W1363" s="7">
        <v>277</v>
      </c>
      <c r="X1363" s="7">
        <v>1</v>
      </c>
      <c r="Y1363" s="7" t="s">
        <v>375</v>
      </c>
      <c r="Z1363" s="7">
        <v>1994</v>
      </c>
      <c r="AA1363" s="7">
        <v>1995</v>
      </c>
      <c r="AB1363" s="70">
        <v>326</v>
      </c>
      <c r="AC1363" s="7">
        <v>6</v>
      </c>
      <c r="AD1363" s="7">
        <v>0</v>
      </c>
      <c r="AE1363" s="77">
        <v>3659</v>
      </c>
      <c r="AF1363" s="77">
        <v>3670</v>
      </c>
      <c r="AG1363" s="127">
        <f t="shared" si="21"/>
        <v>0.49924955655614683</v>
      </c>
    </row>
    <row r="1364" spans="1:33" x14ac:dyDescent="0.3">
      <c r="A1364" s="7">
        <v>709</v>
      </c>
      <c r="B1364" s="7">
        <v>1</v>
      </c>
      <c r="C1364" s="7" t="s">
        <v>344</v>
      </c>
      <c r="D1364" s="7">
        <v>2008</v>
      </c>
      <c r="E1364" s="7">
        <v>2009</v>
      </c>
      <c r="F1364" s="70">
        <v>365.6</v>
      </c>
      <c r="G1364" s="7">
        <v>5</v>
      </c>
      <c r="H1364" s="7">
        <v>1</v>
      </c>
      <c r="I1364" s="67">
        <v>35196</v>
      </c>
      <c r="J1364" s="67">
        <v>17326</v>
      </c>
      <c r="K1364" s="119" t="s">
        <v>95</v>
      </c>
      <c r="L1364" s="7">
        <v>100</v>
      </c>
      <c r="M1364" s="7">
        <v>1</v>
      </c>
      <c r="N1364" s="7" t="s">
        <v>316</v>
      </c>
      <c r="O1364" s="68">
        <v>2007</v>
      </c>
      <c r="P1364" s="73">
        <v>2008</v>
      </c>
      <c r="Q1364" s="66">
        <v>485</v>
      </c>
      <c r="R1364" s="7">
        <v>5</v>
      </c>
      <c r="S1364" s="67">
        <v>1</v>
      </c>
      <c r="T1364" s="67">
        <v>320</v>
      </c>
      <c r="U1364" s="77">
        <v>258</v>
      </c>
      <c r="V1364" s="119" t="s">
        <v>95</v>
      </c>
      <c r="W1364" s="7">
        <v>745</v>
      </c>
      <c r="X1364" s="7">
        <v>1</v>
      </c>
      <c r="Y1364" s="7" t="s">
        <v>476</v>
      </c>
      <c r="Z1364" s="7">
        <v>2002</v>
      </c>
      <c r="AA1364" s="7">
        <v>2003</v>
      </c>
      <c r="AB1364" s="70">
        <v>315</v>
      </c>
      <c r="AC1364" s="7">
        <v>5</v>
      </c>
      <c r="AD1364" s="7">
        <v>0</v>
      </c>
      <c r="AE1364" s="77">
        <v>1607</v>
      </c>
      <c r="AF1364" s="77">
        <v>1612</v>
      </c>
      <c r="AG1364" s="127">
        <f t="shared" si="21"/>
        <v>0.49922336129232681</v>
      </c>
    </row>
    <row r="1365" spans="1:33" x14ac:dyDescent="0.3">
      <c r="A1365" s="7">
        <v>709</v>
      </c>
      <c r="B1365" s="7">
        <v>1</v>
      </c>
      <c r="C1365" s="7" t="s">
        <v>344</v>
      </c>
      <c r="D1365" s="7">
        <v>2008</v>
      </c>
      <c r="E1365" s="7">
        <v>2009</v>
      </c>
      <c r="F1365" s="70">
        <v>334.4</v>
      </c>
      <c r="G1365" s="7">
        <v>5</v>
      </c>
      <c r="H1365" s="7">
        <v>0</v>
      </c>
      <c r="I1365" s="67">
        <v>23760</v>
      </c>
      <c r="J1365" s="67">
        <v>28363</v>
      </c>
      <c r="K1365" s="119" t="s">
        <v>95</v>
      </c>
      <c r="L1365" s="7">
        <v>100</v>
      </c>
      <c r="M1365" s="7">
        <v>1</v>
      </c>
      <c r="N1365" s="7" t="s">
        <v>316</v>
      </c>
      <c r="O1365" s="68">
        <v>2007</v>
      </c>
      <c r="P1365" s="73">
        <v>2008</v>
      </c>
      <c r="Q1365" s="66">
        <v>144</v>
      </c>
      <c r="R1365" s="7">
        <v>5</v>
      </c>
      <c r="S1365" s="67">
        <v>1</v>
      </c>
      <c r="T1365" s="67">
        <v>306</v>
      </c>
      <c r="U1365" s="77">
        <v>270</v>
      </c>
      <c r="V1365" s="119" t="s">
        <v>95</v>
      </c>
      <c r="W1365" s="7">
        <v>279</v>
      </c>
      <c r="X1365" s="7">
        <v>1</v>
      </c>
      <c r="Y1365" s="7" t="s">
        <v>421</v>
      </c>
      <c r="Z1365" s="7">
        <v>2012</v>
      </c>
      <c r="AA1365" s="7">
        <v>2013</v>
      </c>
      <c r="AB1365" s="70">
        <v>385</v>
      </c>
      <c r="AC1365" s="7">
        <v>5</v>
      </c>
      <c r="AD1365" s="7">
        <v>0</v>
      </c>
      <c r="AE1365" s="67">
        <v>33792</v>
      </c>
      <c r="AF1365" s="67">
        <v>33908</v>
      </c>
      <c r="AG1365" s="127">
        <f t="shared" si="21"/>
        <v>0.49914327917282125</v>
      </c>
    </row>
    <row r="1366" spans="1:33" x14ac:dyDescent="0.3">
      <c r="A1366" s="7">
        <v>709</v>
      </c>
      <c r="B1366" s="7">
        <v>1</v>
      </c>
      <c r="C1366" s="7" t="s">
        <v>344</v>
      </c>
      <c r="D1366" s="7">
        <v>2011</v>
      </c>
      <c r="E1366" s="7">
        <v>2012</v>
      </c>
      <c r="F1366" s="7">
        <v>284.77</v>
      </c>
      <c r="G1366" s="7">
        <v>5</v>
      </c>
      <c r="H1366" s="7">
        <v>0</v>
      </c>
      <c r="I1366" s="77">
        <v>9865</v>
      </c>
      <c r="J1366" s="77">
        <v>12504</v>
      </c>
      <c r="K1366" s="119" t="s">
        <v>95</v>
      </c>
      <c r="L1366" s="7">
        <v>110</v>
      </c>
      <c r="M1366" s="7">
        <v>1</v>
      </c>
      <c r="N1366" s="7" t="s">
        <v>240</v>
      </c>
      <c r="O1366" s="68">
        <v>2007</v>
      </c>
      <c r="P1366" s="73">
        <v>2008</v>
      </c>
      <c r="Q1366" s="66">
        <v>235</v>
      </c>
      <c r="R1366" s="7">
        <v>10</v>
      </c>
      <c r="S1366" s="67">
        <v>1</v>
      </c>
      <c r="T1366" s="67">
        <v>1923</v>
      </c>
      <c r="U1366" s="77">
        <v>1815</v>
      </c>
      <c r="V1366" s="119" t="s">
        <v>95</v>
      </c>
      <c r="W1366" s="7">
        <v>578</v>
      </c>
      <c r="X1366" s="7">
        <v>1</v>
      </c>
      <c r="Y1366" s="7" t="s">
        <v>504</v>
      </c>
      <c r="Z1366" s="7">
        <v>1999</v>
      </c>
      <c r="AA1366" s="7">
        <v>2000</v>
      </c>
      <c r="AB1366" s="70">
        <v>415</v>
      </c>
      <c r="AC1366" s="7">
        <v>10</v>
      </c>
      <c r="AD1366" s="7">
        <v>0</v>
      </c>
      <c r="AE1366" s="77">
        <v>1025</v>
      </c>
      <c r="AF1366" s="77">
        <v>1030</v>
      </c>
      <c r="AG1366" s="127">
        <f t="shared" si="21"/>
        <v>0.49878345498783455</v>
      </c>
    </row>
    <row r="1367" spans="1:33" x14ac:dyDescent="0.3">
      <c r="A1367" s="7">
        <v>709</v>
      </c>
      <c r="B1367" s="7">
        <v>1</v>
      </c>
      <c r="C1367" s="7" t="s">
        <v>344</v>
      </c>
      <c r="D1367" s="7">
        <v>2011</v>
      </c>
      <c r="E1367" s="7">
        <v>2012</v>
      </c>
      <c r="F1367" s="7">
        <v>122.7</v>
      </c>
      <c r="G1367" s="7">
        <v>5</v>
      </c>
      <c r="H1367" s="7">
        <v>0</v>
      </c>
      <c r="I1367" s="77">
        <v>8323</v>
      </c>
      <c r="J1367" s="77">
        <v>13969</v>
      </c>
      <c r="K1367" s="119" t="s">
        <v>95</v>
      </c>
      <c r="L1367" s="130">
        <v>113</v>
      </c>
      <c r="M1367" s="130">
        <v>1</v>
      </c>
      <c r="N1367" s="130" t="s">
        <v>659</v>
      </c>
      <c r="O1367" s="131">
        <v>2007</v>
      </c>
      <c r="P1367" s="132">
        <v>2008</v>
      </c>
      <c r="Q1367" s="133">
        <v>500</v>
      </c>
      <c r="R1367" s="7">
        <v>10</v>
      </c>
      <c r="S1367" s="7">
        <v>0</v>
      </c>
      <c r="T1367" s="67">
        <v>992</v>
      </c>
      <c r="U1367" s="67">
        <v>1010</v>
      </c>
      <c r="V1367" s="119" t="s">
        <v>95</v>
      </c>
      <c r="W1367" s="7">
        <v>742</v>
      </c>
      <c r="X1367" s="7">
        <v>1</v>
      </c>
      <c r="Y1367" s="7" t="s">
        <v>348</v>
      </c>
      <c r="Z1367" s="7">
        <v>2003</v>
      </c>
      <c r="AA1367" s="7">
        <v>2004</v>
      </c>
      <c r="AB1367" s="70">
        <v>25</v>
      </c>
      <c r="AC1367" s="7">
        <v>4</v>
      </c>
      <c r="AD1367" s="7">
        <v>0</v>
      </c>
      <c r="AE1367" s="77">
        <v>8914</v>
      </c>
      <c r="AF1367" s="77">
        <v>8959</v>
      </c>
      <c r="AG1367" s="127">
        <f t="shared" si="21"/>
        <v>0.49874111788731607</v>
      </c>
    </row>
    <row r="1368" spans="1:33" x14ac:dyDescent="0.3">
      <c r="A1368" s="7">
        <v>709</v>
      </c>
      <c r="B1368" s="7">
        <v>1</v>
      </c>
      <c r="C1368" s="7" t="s">
        <v>344</v>
      </c>
      <c r="D1368" s="7">
        <v>2011</v>
      </c>
      <c r="E1368" s="7">
        <v>2012</v>
      </c>
      <c r="F1368" s="7">
        <v>98.15</v>
      </c>
      <c r="G1368" s="7">
        <v>5</v>
      </c>
      <c r="H1368" s="7">
        <v>0</v>
      </c>
      <c r="I1368" s="77">
        <v>7574</v>
      </c>
      <c r="J1368" s="77">
        <v>14662</v>
      </c>
      <c r="K1368" s="119" t="s">
        <v>95</v>
      </c>
      <c r="L1368" s="130">
        <v>113</v>
      </c>
      <c r="M1368" s="130">
        <v>1</v>
      </c>
      <c r="N1368" s="130" t="s">
        <v>659</v>
      </c>
      <c r="O1368" s="131">
        <v>2007</v>
      </c>
      <c r="P1368" s="132">
        <v>2008</v>
      </c>
      <c r="Q1368" s="133">
        <v>100</v>
      </c>
      <c r="R1368" s="7">
        <v>10</v>
      </c>
      <c r="S1368" s="7">
        <v>0</v>
      </c>
      <c r="T1368" s="67">
        <v>927</v>
      </c>
      <c r="U1368" s="67">
        <v>1062</v>
      </c>
      <c r="V1368" s="119" t="s">
        <v>95</v>
      </c>
      <c r="W1368" s="7">
        <v>803</v>
      </c>
      <c r="X1368" s="7">
        <v>1</v>
      </c>
      <c r="Y1368" s="7" t="s">
        <v>675</v>
      </c>
      <c r="Z1368" s="7">
        <v>2010</v>
      </c>
      <c r="AA1368" s="10">
        <v>2011</v>
      </c>
      <c r="AB1368" s="66">
        <v>730.66</v>
      </c>
      <c r="AC1368" s="10">
        <v>10</v>
      </c>
      <c r="AD1368" s="67">
        <v>0</v>
      </c>
      <c r="AE1368" s="67">
        <v>561</v>
      </c>
      <c r="AF1368" s="67">
        <v>564</v>
      </c>
      <c r="AG1368" s="127">
        <f t="shared" si="21"/>
        <v>0.49866666666666665</v>
      </c>
    </row>
    <row r="1369" spans="1:33" x14ac:dyDescent="0.3">
      <c r="A1369" s="7">
        <v>709</v>
      </c>
      <c r="B1369" s="7">
        <v>1</v>
      </c>
      <c r="C1369" s="7" t="s">
        <v>344</v>
      </c>
      <c r="D1369" s="7">
        <v>2013</v>
      </c>
      <c r="E1369" s="7">
        <v>2014</v>
      </c>
      <c r="F1369" s="7">
        <v>595.78</v>
      </c>
      <c r="G1369" s="7">
        <v>5</v>
      </c>
      <c r="H1369" s="7">
        <v>1</v>
      </c>
      <c r="I1369" s="77">
        <v>12676</v>
      </c>
      <c r="J1369" s="77">
        <v>6627</v>
      </c>
      <c r="K1369" s="119" t="s">
        <v>95</v>
      </c>
      <c r="L1369" s="7">
        <v>118</v>
      </c>
      <c r="M1369" s="7">
        <v>1</v>
      </c>
      <c r="N1369" s="7" t="s">
        <v>413</v>
      </c>
      <c r="O1369" s="68">
        <v>2007</v>
      </c>
      <c r="P1369" s="73">
        <v>2008</v>
      </c>
      <c r="Q1369" s="66">
        <v>550</v>
      </c>
      <c r="R1369" s="7">
        <v>5</v>
      </c>
      <c r="S1369" s="67">
        <v>1</v>
      </c>
      <c r="T1369" s="67">
        <v>868</v>
      </c>
      <c r="U1369" s="77">
        <v>417</v>
      </c>
      <c r="V1369" s="119" t="s">
        <v>95</v>
      </c>
      <c r="W1369" s="7">
        <v>381</v>
      </c>
      <c r="X1369" s="7">
        <v>1</v>
      </c>
      <c r="Y1369" s="7" t="s">
        <v>324</v>
      </c>
      <c r="Z1369" s="7">
        <v>2000</v>
      </c>
      <c r="AA1369" s="7">
        <v>2001</v>
      </c>
      <c r="AB1369" s="70">
        <v>100</v>
      </c>
      <c r="AC1369" s="7">
        <v>8</v>
      </c>
      <c r="AD1369" s="7">
        <v>0</v>
      </c>
      <c r="AE1369" s="77">
        <v>3812</v>
      </c>
      <c r="AF1369" s="77">
        <v>3838</v>
      </c>
      <c r="AG1369" s="127">
        <f t="shared" si="21"/>
        <v>0.49830065359477121</v>
      </c>
    </row>
    <row r="1370" spans="1:33" x14ac:dyDescent="0.3">
      <c r="A1370" s="7">
        <v>709</v>
      </c>
      <c r="B1370" s="7">
        <v>1</v>
      </c>
      <c r="C1370" s="7" t="s">
        <v>344</v>
      </c>
      <c r="D1370" s="7">
        <v>2013</v>
      </c>
      <c r="E1370" s="7">
        <v>2014</v>
      </c>
      <c r="F1370" s="7">
        <v>200</v>
      </c>
      <c r="G1370" s="7">
        <v>5</v>
      </c>
      <c r="H1370" s="7">
        <v>1</v>
      </c>
      <c r="I1370" s="77">
        <v>9781</v>
      </c>
      <c r="J1370" s="77">
        <v>9445</v>
      </c>
      <c r="K1370" s="119" t="s">
        <v>95</v>
      </c>
      <c r="L1370" s="7">
        <v>173</v>
      </c>
      <c r="M1370" s="7">
        <v>1</v>
      </c>
      <c r="N1370" s="7" t="s">
        <v>370</v>
      </c>
      <c r="O1370" s="68">
        <v>2007</v>
      </c>
      <c r="P1370" s="73">
        <v>2008</v>
      </c>
      <c r="Q1370" s="66">
        <v>859.26</v>
      </c>
      <c r="R1370" s="7">
        <v>10</v>
      </c>
      <c r="S1370" s="67">
        <v>1</v>
      </c>
      <c r="T1370" s="67">
        <v>603</v>
      </c>
      <c r="U1370" s="77">
        <v>233</v>
      </c>
      <c r="V1370" s="119" t="s">
        <v>95</v>
      </c>
      <c r="W1370" s="7">
        <v>199</v>
      </c>
      <c r="X1370" s="7">
        <v>1</v>
      </c>
      <c r="Y1370" s="7" t="s">
        <v>320</v>
      </c>
      <c r="Z1370" s="7">
        <v>2000</v>
      </c>
      <c r="AA1370" s="7">
        <v>2001</v>
      </c>
      <c r="AB1370" s="70">
        <v>155.97999999999999</v>
      </c>
      <c r="AC1370" s="7">
        <v>10</v>
      </c>
      <c r="AD1370" s="7">
        <v>0</v>
      </c>
      <c r="AE1370" s="77">
        <v>5876</v>
      </c>
      <c r="AF1370" s="77">
        <v>5920</v>
      </c>
      <c r="AG1370" s="127">
        <f t="shared" si="21"/>
        <v>0.49813496100373006</v>
      </c>
    </row>
    <row r="1371" spans="1:33" x14ac:dyDescent="0.3">
      <c r="A1371" s="82">
        <v>709</v>
      </c>
      <c r="B1371" s="82">
        <v>1</v>
      </c>
      <c r="C1371" s="82" t="s">
        <v>133</v>
      </c>
      <c r="D1371" s="7">
        <v>2018</v>
      </c>
      <c r="E1371" s="82">
        <v>2019</v>
      </c>
      <c r="F1371" s="128">
        <v>371.78</v>
      </c>
      <c r="G1371" s="82">
        <v>10</v>
      </c>
      <c r="H1371" s="7">
        <v>1</v>
      </c>
      <c r="I1371" s="67">
        <v>32248</v>
      </c>
      <c r="J1371" s="67">
        <v>12314</v>
      </c>
      <c r="K1371" s="119" t="s">
        <v>95</v>
      </c>
      <c r="L1371" s="7">
        <v>177</v>
      </c>
      <c r="M1371" s="7">
        <v>1</v>
      </c>
      <c r="N1371" s="7" t="s">
        <v>371</v>
      </c>
      <c r="O1371" s="68">
        <v>2007</v>
      </c>
      <c r="P1371" s="73">
        <v>2008</v>
      </c>
      <c r="Q1371" s="66">
        <v>915.37</v>
      </c>
      <c r="R1371" s="7">
        <v>7</v>
      </c>
      <c r="S1371" s="67">
        <v>1</v>
      </c>
      <c r="T1371" s="67">
        <v>1146</v>
      </c>
      <c r="U1371" s="77">
        <v>979</v>
      </c>
      <c r="V1371" s="119" t="s">
        <v>95</v>
      </c>
      <c r="W1371" s="7">
        <v>818</v>
      </c>
      <c r="X1371" s="7">
        <v>1</v>
      </c>
      <c r="Y1371" s="7" t="s">
        <v>496</v>
      </c>
      <c r="Z1371" s="7">
        <v>1998</v>
      </c>
      <c r="AA1371" s="7">
        <v>1999</v>
      </c>
      <c r="AB1371" s="70">
        <v>350</v>
      </c>
      <c r="AC1371" s="7">
        <v>5</v>
      </c>
      <c r="AD1371" s="7">
        <v>0</v>
      </c>
      <c r="AE1371" s="77">
        <v>400</v>
      </c>
      <c r="AF1371" s="77">
        <v>403</v>
      </c>
      <c r="AG1371" s="127">
        <f t="shared" si="21"/>
        <v>0.49813200498132004</v>
      </c>
    </row>
    <row r="1372" spans="1:33" x14ac:dyDescent="0.3">
      <c r="A1372" s="82">
        <v>709</v>
      </c>
      <c r="B1372" s="82">
        <v>1</v>
      </c>
      <c r="C1372" s="82" t="s">
        <v>133</v>
      </c>
      <c r="D1372" s="7">
        <v>2018</v>
      </c>
      <c r="E1372" s="82">
        <v>2019</v>
      </c>
      <c r="F1372" s="128">
        <v>575</v>
      </c>
      <c r="G1372" s="82">
        <v>10</v>
      </c>
      <c r="H1372" s="7">
        <v>1</v>
      </c>
      <c r="I1372" s="67">
        <v>23805</v>
      </c>
      <c r="J1372" s="67">
        <v>20346</v>
      </c>
      <c r="K1372" s="119" t="s">
        <v>95</v>
      </c>
      <c r="L1372" s="7">
        <v>181</v>
      </c>
      <c r="M1372" s="7">
        <v>1</v>
      </c>
      <c r="N1372" s="7" t="s">
        <v>470</v>
      </c>
      <c r="O1372" s="68">
        <v>2007</v>
      </c>
      <c r="P1372" s="73">
        <v>2008</v>
      </c>
      <c r="Q1372" s="66">
        <v>786.76</v>
      </c>
      <c r="R1372" s="7">
        <v>10</v>
      </c>
      <c r="S1372" s="67">
        <v>0</v>
      </c>
      <c r="T1372" s="67">
        <v>5427</v>
      </c>
      <c r="U1372" s="77">
        <v>8749</v>
      </c>
      <c r="V1372" s="119" t="s">
        <v>95</v>
      </c>
      <c r="W1372" s="7">
        <v>458</v>
      </c>
      <c r="X1372" s="7">
        <v>1</v>
      </c>
      <c r="Y1372" s="7" t="s">
        <v>520</v>
      </c>
      <c r="Z1372" s="7">
        <v>2014</v>
      </c>
      <c r="AA1372" s="7">
        <v>2015</v>
      </c>
      <c r="AB1372" s="7">
        <v>454.17</v>
      </c>
      <c r="AC1372" s="7">
        <v>10</v>
      </c>
      <c r="AD1372" s="7">
        <v>0</v>
      </c>
      <c r="AE1372" s="77">
        <v>447</v>
      </c>
      <c r="AF1372" s="77">
        <v>451</v>
      </c>
      <c r="AG1372" s="127">
        <f t="shared" si="21"/>
        <v>0.49777282850779508</v>
      </c>
    </row>
    <row r="1373" spans="1:33" x14ac:dyDescent="0.3">
      <c r="A1373" s="82">
        <v>709</v>
      </c>
      <c r="B1373" s="82">
        <v>1</v>
      </c>
      <c r="C1373" s="82" t="s">
        <v>133</v>
      </c>
      <c r="D1373" s="7">
        <v>2018</v>
      </c>
      <c r="E1373" s="82">
        <v>2019</v>
      </c>
      <c r="F1373" s="128">
        <v>335</v>
      </c>
      <c r="G1373" s="82">
        <v>10</v>
      </c>
      <c r="H1373" s="7">
        <v>0</v>
      </c>
      <c r="I1373" s="67">
        <v>21387</v>
      </c>
      <c r="J1373" s="67">
        <v>22575</v>
      </c>
      <c r="K1373" s="119" t="s">
        <v>95</v>
      </c>
      <c r="L1373" s="7">
        <v>182</v>
      </c>
      <c r="M1373" s="7">
        <v>1</v>
      </c>
      <c r="N1373" s="7" t="s">
        <v>500</v>
      </c>
      <c r="O1373" s="68">
        <v>2007</v>
      </c>
      <c r="P1373" s="73">
        <v>2008</v>
      </c>
      <c r="Q1373" s="66">
        <v>495</v>
      </c>
      <c r="R1373" s="7">
        <v>10</v>
      </c>
      <c r="S1373" s="67">
        <v>0</v>
      </c>
      <c r="T1373" s="67">
        <v>1757</v>
      </c>
      <c r="U1373" s="77">
        <v>2339</v>
      </c>
      <c r="V1373" s="119" t="s">
        <v>95</v>
      </c>
      <c r="W1373" s="7">
        <v>2170</v>
      </c>
      <c r="X1373" s="7">
        <v>1</v>
      </c>
      <c r="Y1373" s="7" t="s">
        <v>480</v>
      </c>
      <c r="Z1373" s="7">
        <v>1998</v>
      </c>
      <c r="AA1373" s="7">
        <v>1999</v>
      </c>
      <c r="AB1373" s="70">
        <v>350</v>
      </c>
      <c r="AC1373" s="7">
        <v>10</v>
      </c>
      <c r="AD1373" s="7">
        <v>0</v>
      </c>
      <c r="AE1373" s="77">
        <v>1956</v>
      </c>
      <c r="AF1373" s="77">
        <v>1978</v>
      </c>
      <c r="AG1373" s="127">
        <f t="shared" si="21"/>
        <v>0.49720386375190645</v>
      </c>
    </row>
    <row r="1374" spans="1:33" x14ac:dyDescent="0.3">
      <c r="A1374" s="7">
        <v>712</v>
      </c>
      <c r="B1374" s="7">
        <v>1</v>
      </c>
      <c r="C1374" s="7" t="s">
        <v>258</v>
      </c>
      <c r="D1374" s="7">
        <v>1991</v>
      </c>
      <c r="E1374" s="7">
        <v>1993</v>
      </c>
      <c r="F1374" s="70">
        <v>375</v>
      </c>
      <c r="G1374" s="7">
        <v>5</v>
      </c>
      <c r="H1374" s="7">
        <v>0</v>
      </c>
      <c r="I1374" s="77" t="s">
        <v>763</v>
      </c>
      <c r="J1374" s="77" t="s">
        <v>763</v>
      </c>
      <c r="K1374" s="119" t="s">
        <v>95</v>
      </c>
      <c r="L1374" s="7">
        <v>182</v>
      </c>
      <c r="M1374" s="7">
        <v>1</v>
      </c>
      <c r="N1374" s="7" t="s">
        <v>500</v>
      </c>
      <c r="O1374" s="68">
        <v>2007</v>
      </c>
      <c r="P1374" s="73">
        <v>2008</v>
      </c>
      <c r="Q1374" s="66">
        <v>100</v>
      </c>
      <c r="R1374" s="7">
        <v>10</v>
      </c>
      <c r="S1374" s="67">
        <v>0</v>
      </c>
      <c r="T1374" s="67">
        <v>1602</v>
      </c>
      <c r="U1374" s="77">
        <v>2466</v>
      </c>
      <c r="V1374" s="119" t="s">
        <v>95</v>
      </c>
      <c r="W1374" s="7">
        <v>727</v>
      </c>
      <c r="X1374" s="7">
        <v>1</v>
      </c>
      <c r="Y1374" s="7" t="s">
        <v>260</v>
      </c>
      <c r="Z1374" s="68">
        <v>2009</v>
      </c>
      <c r="AA1374" s="68">
        <v>2010</v>
      </c>
      <c r="AB1374" s="66">
        <v>145</v>
      </c>
      <c r="AC1374" s="68">
        <v>10</v>
      </c>
      <c r="AD1374" s="67">
        <v>0</v>
      </c>
      <c r="AE1374" s="67">
        <v>1469</v>
      </c>
      <c r="AF1374" s="67">
        <v>1486</v>
      </c>
      <c r="AG1374" s="127">
        <f t="shared" si="21"/>
        <v>0.49712351945854483</v>
      </c>
    </row>
    <row r="1375" spans="1:33" x14ac:dyDescent="0.3">
      <c r="A1375" s="7">
        <v>712</v>
      </c>
      <c r="B1375" s="7">
        <v>1</v>
      </c>
      <c r="C1375" s="7" t="s">
        <v>258</v>
      </c>
      <c r="D1375" s="7">
        <v>1992</v>
      </c>
      <c r="E1375" s="7">
        <v>1993</v>
      </c>
      <c r="F1375" s="70">
        <v>367.04</v>
      </c>
      <c r="G1375" s="7">
        <v>5</v>
      </c>
      <c r="H1375" s="7">
        <v>1</v>
      </c>
      <c r="I1375" s="77" t="s">
        <v>763</v>
      </c>
      <c r="J1375" s="77" t="s">
        <v>763</v>
      </c>
      <c r="K1375" s="119" t="s">
        <v>95</v>
      </c>
      <c r="L1375" s="7">
        <v>191</v>
      </c>
      <c r="M1375" s="7">
        <v>1</v>
      </c>
      <c r="N1375" s="7" t="s">
        <v>244</v>
      </c>
      <c r="O1375" s="68">
        <v>2007</v>
      </c>
      <c r="P1375" s="73">
        <v>2008</v>
      </c>
      <c r="Q1375" s="66">
        <v>630.52</v>
      </c>
      <c r="R1375" s="7">
        <v>10</v>
      </c>
      <c r="S1375" s="67">
        <v>1</v>
      </c>
      <c r="T1375" s="67">
        <v>6183</v>
      </c>
      <c r="U1375" s="77">
        <v>5853</v>
      </c>
      <c r="V1375" s="119" t="s">
        <v>95</v>
      </c>
      <c r="W1375" s="7">
        <v>595</v>
      </c>
      <c r="X1375" s="7">
        <v>1</v>
      </c>
      <c r="Y1375" s="7" t="s">
        <v>391</v>
      </c>
      <c r="Z1375" s="7">
        <v>2006</v>
      </c>
      <c r="AA1375" s="10">
        <v>2007</v>
      </c>
      <c r="AB1375" s="70">
        <v>573.83000000000004</v>
      </c>
      <c r="AC1375" s="10">
        <v>10</v>
      </c>
      <c r="AD1375" s="7">
        <v>0</v>
      </c>
      <c r="AE1375" s="67">
        <v>1632</v>
      </c>
      <c r="AF1375" s="67">
        <v>1653</v>
      </c>
      <c r="AG1375" s="127">
        <f t="shared" si="21"/>
        <v>0.49680365296803652</v>
      </c>
    </row>
    <row r="1376" spans="1:33" x14ac:dyDescent="0.3">
      <c r="A1376" s="7">
        <v>712</v>
      </c>
      <c r="B1376" s="7">
        <v>1</v>
      </c>
      <c r="C1376" s="7" t="s">
        <v>258</v>
      </c>
      <c r="D1376" s="7">
        <v>1997</v>
      </c>
      <c r="E1376" s="7">
        <v>1998</v>
      </c>
      <c r="F1376" s="70">
        <v>265.35000000000002</v>
      </c>
      <c r="G1376" s="7">
        <v>5</v>
      </c>
      <c r="H1376" s="7">
        <v>1</v>
      </c>
      <c r="I1376" s="77">
        <v>662</v>
      </c>
      <c r="J1376" s="77">
        <v>537</v>
      </c>
      <c r="K1376" s="119" t="s">
        <v>95</v>
      </c>
      <c r="L1376" s="7">
        <v>192</v>
      </c>
      <c r="M1376" s="7">
        <v>1</v>
      </c>
      <c r="N1376" s="7" t="s">
        <v>318</v>
      </c>
      <c r="O1376" s="68">
        <v>2007</v>
      </c>
      <c r="P1376" s="73">
        <v>2008</v>
      </c>
      <c r="Q1376" s="66">
        <v>420.01</v>
      </c>
      <c r="R1376" s="7">
        <v>10</v>
      </c>
      <c r="S1376" s="67">
        <v>1</v>
      </c>
      <c r="T1376" s="67">
        <v>2803</v>
      </c>
      <c r="U1376" s="77">
        <v>2791</v>
      </c>
      <c r="V1376" s="119" t="s">
        <v>95</v>
      </c>
      <c r="W1376" s="7">
        <v>391</v>
      </c>
      <c r="X1376" s="7">
        <v>1</v>
      </c>
      <c r="Y1376" s="7" t="s">
        <v>325</v>
      </c>
      <c r="Z1376" s="7">
        <v>1998</v>
      </c>
      <c r="AA1376" s="7">
        <v>1999</v>
      </c>
      <c r="AB1376" s="70">
        <v>350</v>
      </c>
      <c r="AC1376" s="7">
        <v>3</v>
      </c>
      <c r="AD1376" s="7">
        <v>0</v>
      </c>
      <c r="AE1376" s="77">
        <v>588</v>
      </c>
      <c r="AF1376" s="77">
        <v>596</v>
      </c>
      <c r="AG1376" s="127">
        <f t="shared" si="21"/>
        <v>0.4966216216216216</v>
      </c>
    </row>
    <row r="1377" spans="1:33" x14ac:dyDescent="0.3">
      <c r="A1377" s="7">
        <v>712</v>
      </c>
      <c r="B1377" s="7">
        <v>1</v>
      </c>
      <c r="C1377" s="7" t="s">
        <v>258</v>
      </c>
      <c r="D1377" s="7">
        <v>2000</v>
      </c>
      <c r="E1377" s="7">
        <v>2001</v>
      </c>
      <c r="F1377" s="70">
        <f>991-318</f>
        <v>673</v>
      </c>
      <c r="G1377" s="7">
        <v>10</v>
      </c>
      <c r="H1377" s="7">
        <v>0</v>
      </c>
      <c r="I1377" s="77">
        <v>846</v>
      </c>
      <c r="J1377" s="77">
        <v>1723</v>
      </c>
      <c r="K1377" s="119" t="s">
        <v>95</v>
      </c>
      <c r="L1377" s="7">
        <v>192</v>
      </c>
      <c r="M1377" s="7">
        <v>1</v>
      </c>
      <c r="N1377" s="7" t="s">
        <v>318</v>
      </c>
      <c r="O1377" s="68">
        <v>2007</v>
      </c>
      <c r="P1377" s="73">
        <v>2008</v>
      </c>
      <c r="Q1377" s="66">
        <v>200</v>
      </c>
      <c r="R1377" s="7">
        <v>10</v>
      </c>
      <c r="S1377" s="67">
        <v>0</v>
      </c>
      <c r="T1377" s="67">
        <v>2225</v>
      </c>
      <c r="U1377" s="77">
        <v>3367</v>
      </c>
      <c r="V1377" s="119" t="s">
        <v>95</v>
      </c>
      <c r="W1377" s="7">
        <v>197</v>
      </c>
      <c r="X1377" s="7">
        <v>1</v>
      </c>
      <c r="Y1377" s="7" t="s">
        <v>415</v>
      </c>
      <c r="Z1377" s="68">
        <v>2007</v>
      </c>
      <c r="AA1377" s="73">
        <v>2009</v>
      </c>
      <c r="AB1377" s="66">
        <v>307.89</v>
      </c>
      <c r="AC1377" s="7">
        <v>9</v>
      </c>
      <c r="AD1377" s="67">
        <v>0</v>
      </c>
      <c r="AE1377" s="67">
        <v>4092</v>
      </c>
      <c r="AF1377" s="77">
        <v>4150</v>
      </c>
      <c r="AG1377" s="127">
        <f t="shared" si="21"/>
        <v>0.49648143654452803</v>
      </c>
    </row>
    <row r="1378" spans="1:33" x14ac:dyDescent="0.3">
      <c r="A1378" s="7">
        <v>712</v>
      </c>
      <c r="B1378" s="7">
        <v>1</v>
      </c>
      <c r="C1378" s="7" t="s">
        <v>955</v>
      </c>
      <c r="D1378" s="7">
        <v>2001</v>
      </c>
      <c r="E1378" s="7">
        <v>2001</v>
      </c>
      <c r="F1378" s="70">
        <f>561.04-61.04</f>
        <v>499.99999999999994</v>
      </c>
      <c r="G1378" s="7">
        <v>10</v>
      </c>
      <c r="H1378" s="7">
        <v>1</v>
      </c>
      <c r="I1378" s="77">
        <v>1099</v>
      </c>
      <c r="J1378" s="77">
        <v>563</v>
      </c>
      <c r="K1378" s="119" t="s">
        <v>95</v>
      </c>
      <c r="L1378" s="7">
        <v>194</v>
      </c>
      <c r="M1378" s="7">
        <v>1</v>
      </c>
      <c r="N1378" s="7" t="s">
        <v>319</v>
      </c>
      <c r="O1378" s="68">
        <v>2007</v>
      </c>
      <c r="P1378" s="73">
        <v>2008</v>
      </c>
      <c r="Q1378" s="66">
        <v>571</v>
      </c>
      <c r="R1378" s="7">
        <v>10</v>
      </c>
      <c r="S1378" s="67">
        <v>1</v>
      </c>
      <c r="T1378" s="67">
        <v>7544</v>
      </c>
      <c r="U1378" s="77">
        <v>5016</v>
      </c>
      <c r="V1378" s="119" t="s">
        <v>95</v>
      </c>
      <c r="W1378" s="7">
        <v>1</v>
      </c>
      <c r="X1378" s="7">
        <v>1</v>
      </c>
      <c r="Y1378" s="7" t="s">
        <v>367</v>
      </c>
      <c r="Z1378" s="7">
        <v>2006</v>
      </c>
      <c r="AA1378" s="10">
        <v>2007</v>
      </c>
      <c r="AB1378" s="70">
        <v>445</v>
      </c>
      <c r="AC1378" s="10">
        <v>10</v>
      </c>
      <c r="AD1378" s="7">
        <v>0</v>
      </c>
      <c r="AE1378" s="67">
        <v>2461</v>
      </c>
      <c r="AF1378" s="67">
        <v>2498</v>
      </c>
      <c r="AG1378" s="127">
        <f t="shared" si="21"/>
        <v>0.49626940915507156</v>
      </c>
    </row>
    <row r="1379" spans="1:33" x14ac:dyDescent="0.3">
      <c r="A1379" s="7">
        <v>712</v>
      </c>
      <c r="B1379" s="7">
        <v>1</v>
      </c>
      <c r="C1379" s="7" t="s">
        <v>258</v>
      </c>
      <c r="D1379" s="7">
        <v>2010</v>
      </c>
      <c r="E1379" s="68">
        <v>2011</v>
      </c>
      <c r="F1379" s="66">
        <v>562.95000000000005</v>
      </c>
      <c r="G1379" s="68">
        <v>10</v>
      </c>
      <c r="H1379" s="67">
        <v>1</v>
      </c>
      <c r="I1379" s="67">
        <v>1229</v>
      </c>
      <c r="J1379" s="67">
        <v>912</v>
      </c>
      <c r="K1379" s="119" t="s">
        <v>95</v>
      </c>
      <c r="L1379" s="7">
        <v>194</v>
      </c>
      <c r="M1379" s="7">
        <v>1</v>
      </c>
      <c r="N1379" s="7" t="s">
        <v>319</v>
      </c>
      <c r="O1379" s="68">
        <v>2007</v>
      </c>
      <c r="P1379" s="73">
        <v>2008</v>
      </c>
      <c r="Q1379" s="66">
        <v>389</v>
      </c>
      <c r="R1379" s="7">
        <v>10</v>
      </c>
      <c r="S1379" s="67">
        <v>0</v>
      </c>
      <c r="T1379" s="67">
        <v>6271</v>
      </c>
      <c r="U1379" s="77">
        <v>6286</v>
      </c>
      <c r="V1379" s="119" t="s">
        <v>95</v>
      </c>
      <c r="W1379" s="7">
        <v>11</v>
      </c>
      <c r="X1379" s="7">
        <v>1</v>
      </c>
      <c r="Y1379" s="7" t="s">
        <v>311</v>
      </c>
      <c r="Z1379" s="68">
        <v>2007</v>
      </c>
      <c r="AA1379" s="73">
        <v>2008</v>
      </c>
      <c r="AB1379" s="66">
        <v>128.86000000000001</v>
      </c>
      <c r="AC1379" s="7">
        <v>5</v>
      </c>
      <c r="AD1379" s="67">
        <v>0</v>
      </c>
      <c r="AE1379" s="67">
        <v>23831</v>
      </c>
      <c r="AF1379" s="77">
        <v>24193</v>
      </c>
      <c r="AG1379" s="127">
        <f t="shared" si="21"/>
        <v>0.49623105114109611</v>
      </c>
    </row>
    <row r="1380" spans="1:33" x14ac:dyDescent="0.3">
      <c r="A1380" s="7">
        <v>716</v>
      </c>
      <c r="B1380" s="7">
        <v>1</v>
      </c>
      <c r="C1380" s="7" t="s">
        <v>567</v>
      </c>
      <c r="D1380" s="7">
        <v>2001</v>
      </c>
      <c r="E1380" s="7">
        <v>2002</v>
      </c>
      <c r="F1380" s="70">
        <v>250</v>
      </c>
      <c r="G1380" s="7">
        <v>10</v>
      </c>
      <c r="H1380" s="7">
        <v>0</v>
      </c>
      <c r="I1380" s="77">
        <v>523</v>
      </c>
      <c r="J1380" s="77">
        <v>702</v>
      </c>
      <c r="K1380" s="119" t="s">
        <v>95</v>
      </c>
      <c r="L1380" s="7">
        <v>197</v>
      </c>
      <c r="M1380" s="7">
        <v>1</v>
      </c>
      <c r="N1380" s="7" t="s">
        <v>415</v>
      </c>
      <c r="O1380" s="68">
        <v>2007</v>
      </c>
      <c r="P1380" s="73">
        <v>2008</v>
      </c>
      <c r="Q1380" s="66">
        <v>805.68</v>
      </c>
      <c r="R1380" s="7">
        <v>10</v>
      </c>
      <c r="S1380" s="67">
        <v>1</v>
      </c>
      <c r="T1380" s="67">
        <v>4702</v>
      </c>
      <c r="U1380" s="77">
        <v>4150</v>
      </c>
      <c r="V1380" s="119" t="s">
        <v>95</v>
      </c>
      <c r="W1380" s="7">
        <v>2397</v>
      </c>
      <c r="X1380" s="7">
        <v>1</v>
      </c>
      <c r="Y1380" s="7" t="s">
        <v>497</v>
      </c>
      <c r="Z1380" s="7">
        <v>2010</v>
      </c>
      <c r="AA1380" s="10">
        <v>2011</v>
      </c>
      <c r="AB1380" s="66">
        <v>350</v>
      </c>
      <c r="AC1380" s="10">
        <v>5</v>
      </c>
      <c r="AD1380" s="67">
        <v>0</v>
      </c>
      <c r="AE1380" s="67">
        <v>1526</v>
      </c>
      <c r="AF1380" s="67">
        <v>1550</v>
      </c>
      <c r="AG1380" s="127">
        <f t="shared" si="21"/>
        <v>0.49609882964889468</v>
      </c>
    </row>
    <row r="1381" spans="1:33" x14ac:dyDescent="0.3">
      <c r="A1381" s="7">
        <v>716</v>
      </c>
      <c r="B1381" s="7">
        <v>1</v>
      </c>
      <c r="C1381" s="7" t="s">
        <v>567</v>
      </c>
      <c r="D1381" s="7">
        <v>2002</v>
      </c>
      <c r="E1381" s="7">
        <v>2003</v>
      </c>
      <c r="F1381" s="70">
        <v>112</v>
      </c>
      <c r="G1381" s="7">
        <v>10</v>
      </c>
      <c r="H1381" s="7">
        <v>0</v>
      </c>
      <c r="I1381" s="77">
        <v>1352</v>
      </c>
      <c r="J1381" s="77">
        <v>1614</v>
      </c>
      <c r="K1381" s="119" t="s">
        <v>95</v>
      </c>
      <c r="L1381" s="7">
        <v>197</v>
      </c>
      <c r="M1381" s="7">
        <v>1</v>
      </c>
      <c r="N1381" s="7" t="s">
        <v>415</v>
      </c>
      <c r="O1381" s="68">
        <v>2007</v>
      </c>
      <c r="P1381" s="73">
        <v>2009</v>
      </c>
      <c r="Q1381" s="66">
        <v>307.89</v>
      </c>
      <c r="R1381" s="7">
        <v>9</v>
      </c>
      <c r="S1381" s="67">
        <v>0</v>
      </c>
      <c r="T1381" s="67">
        <v>4092</v>
      </c>
      <c r="U1381" s="77">
        <v>4150</v>
      </c>
      <c r="V1381" s="119" t="s">
        <v>95</v>
      </c>
      <c r="W1381" s="7">
        <v>206</v>
      </c>
      <c r="X1381" s="7">
        <v>1</v>
      </c>
      <c r="Y1381" s="7" t="s">
        <v>489</v>
      </c>
      <c r="Z1381" s="7">
        <v>2004</v>
      </c>
      <c r="AA1381" s="7">
        <v>2005</v>
      </c>
      <c r="AB1381" s="70">
        <v>100</v>
      </c>
      <c r="AC1381" s="7">
        <v>10</v>
      </c>
      <c r="AD1381" s="7">
        <v>0</v>
      </c>
      <c r="AE1381" s="77">
        <v>7650</v>
      </c>
      <c r="AF1381" s="77">
        <v>7774</v>
      </c>
      <c r="AG1381" s="127">
        <f t="shared" si="21"/>
        <v>0.49598029045643155</v>
      </c>
    </row>
    <row r="1382" spans="1:33" x14ac:dyDescent="0.3">
      <c r="A1382" s="7">
        <v>716</v>
      </c>
      <c r="B1382" s="7">
        <v>1</v>
      </c>
      <c r="C1382" s="7" t="s">
        <v>567</v>
      </c>
      <c r="D1382" s="7">
        <v>2002</v>
      </c>
      <c r="E1382" s="7">
        <v>2003</v>
      </c>
      <c r="F1382" s="70">
        <v>75</v>
      </c>
      <c r="G1382" s="7">
        <v>10</v>
      </c>
      <c r="H1382" s="7">
        <v>0</v>
      </c>
      <c r="I1382" s="77">
        <v>1166</v>
      </c>
      <c r="J1382" s="77">
        <v>1722</v>
      </c>
      <c r="K1382" s="119" t="s">
        <v>95</v>
      </c>
      <c r="L1382" s="7">
        <v>199</v>
      </c>
      <c r="M1382" s="7">
        <v>1</v>
      </c>
      <c r="N1382" s="7" t="s">
        <v>320</v>
      </c>
      <c r="O1382" s="68">
        <v>2007</v>
      </c>
      <c r="P1382" s="73">
        <v>2008</v>
      </c>
      <c r="Q1382" s="66">
        <v>400</v>
      </c>
      <c r="R1382" s="7">
        <v>10</v>
      </c>
      <c r="S1382" s="67">
        <v>0</v>
      </c>
      <c r="T1382" s="67">
        <v>1408</v>
      </c>
      <c r="U1382" s="77">
        <v>2886</v>
      </c>
      <c r="V1382" s="119" t="s">
        <v>95</v>
      </c>
      <c r="W1382" s="7">
        <v>93</v>
      </c>
      <c r="X1382" s="7">
        <v>1</v>
      </c>
      <c r="Y1382" s="7" t="s">
        <v>268</v>
      </c>
      <c r="Z1382" s="7">
        <v>2002</v>
      </c>
      <c r="AA1382" s="7">
        <v>2003</v>
      </c>
      <c r="AB1382" s="70">
        <v>300</v>
      </c>
      <c r="AC1382" s="7">
        <v>10</v>
      </c>
      <c r="AD1382" s="7">
        <v>0</v>
      </c>
      <c r="AE1382" s="77">
        <v>848</v>
      </c>
      <c r="AF1382" s="77">
        <v>863</v>
      </c>
      <c r="AG1382" s="127">
        <f t="shared" si="21"/>
        <v>0.49561659848042083</v>
      </c>
    </row>
    <row r="1383" spans="1:33" x14ac:dyDescent="0.3">
      <c r="A1383" s="7">
        <v>716</v>
      </c>
      <c r="B1383" s="7">
        <v>1</v>
      </c>
      <c r="C1383" s="7" t="s">
        <v>567</v>
      </c>
      <c r="D1383" s="7">
        <v>2006</v>
      </c>
      <c r="E1383" s="10">
        <v>2007</v>
      </c>
      <c r="F1383" s="70">
        <v>600</v>
      </c>
      <c r="G1383" s="10">
        <v>10</v>
      </c>
      <c r="H1383" s="7">
        <v>0</v>
      </c>
      <c r="I1383" s="67">
        <v>1195</v>
      </c>
      <c r="J1383" s="67">
        <v>2144</v>
      </c>
      <c r="K1383" s="119" t="s">
        <v>95</v>
      </c>
      <c r="L1383" s="7">
        <v>203</v>
      </c>
      <c r="M1383" s="7">
        <v>1</v>
      </c>
      <c r="N1383" s="7" t="s">
        <v>247</v>
      </c>
      <c r="O1383" s="68">
        <v>2007</v>
      </c>
      <c r="P1383" s="73">
        <v>2009</v>
      </c>
      <c r="Q1383" s="66">
        <v>600</v>
      </c>
      <c r="R1383" s="7">
        <v>5</v>
      </c>
      <c r="S1383" s="67">
        <v>1</v>
      </c>
      <c r="T1383" s="67">
        <v>473</v>
      </c>
      <c r="U1383" s="77">
        <v>296</v>
      </c>
      <c r="V1383" s="119" t="s">
        <v>95</v>
      </c>
      <c r="W1383" s="7">
        <v>2176</v>
      </c>
      <c r="X1383" s="7">
        <v>1</v>
      </c>
      <c r="Y1383" s="7" t="s">
        <v>630</v>
      </c>
      <c r="Z1383" s="7">
        <v>2013</v>
      </c>
      <c r="AA1383" s="7">
        <v>2014</v>
      </c>
      <c r="AB1383" s="7">
        <v>316.69000000000005</v>
      </c>
      <c r="AC1383" s="7">
        <v>10</v>
      </c>
      <c r="AD1383" s="7">
        <v>0</v>
      </c>
      <c r="AE1383" s="77">
        <v>500</v>
      </c>
      <c r="AF1383" s="77">
        <v>509</v>
      </c>
      <c r="AG1383" s="127">
        <f t="shared" si="21"/>
        <v>0.49554013875123887</v>
      </c>
    </row>
    <row r="1384" spans="1:33" x14ac:dyDescent="0.3">
      <c r="A1384" s="7">
        <v>716</v>
      </c>
      <c r="B1384" s="7">
        <v>1</v>
      </c>
      <c r="C1384" s="7" t="s">
        <v>567</v>
      </c>
      <c r="D1384" s="68">
        <v>2007</v>
      </c>
      <c r="E1384" s="73">
        <v>2008</v>
      </c>
      <c r="F1384" s="66">
        <v>300</v>
      </c>
      <c r="G1384" s="7">
        <v>10</v>
      </c>
      <c r="H1384" s="67">
        <v>1</v>
      </c>
      <c r="I1384" s="67">
        <v>1165</v>
      </c>
      <c r="J1384" s="77">
        <v>1015</v>
      </c>
      <c r="K1384" s="119" t="s">
        <v>95</v>
      </c>
      <c r="L1384" s="7">
        <v>241</v>
      </c>
      <c r="M1384" s="7">
        <v>1</v>
      </c>
      <c r="N1384" s="7" t="s">
        <v>272</v>
      </c>
      <c r="O1384" s="68">
        <v>2007</v>
      </c>
      <c r="P1384" s="73">
        <v>2008</v>
      </c>
      <c r="Q1384" s="66">
        <v>869</v>
      </c>
      <c r="R1384" s="7">
        <v>7</v>
      </c>
      <c r="S1384" s="67">
        <v>1</v>
      </c>
      <c r="T1384" s="67">
        <v>5014</v>
      </c>
      <c r="U1384" s="77">
        <v>3522</v>
      </c>
      <c r="V1384" s="119" t="s">
        <v>95</v>
      </c>
      <c r="W1384" s="130">
        <v>113</v>
      </c>
      <c r="X1384" s="130">
        <v>1</v>
      </c>
      <c r="Y1384" s="130" t="s">
        <v>659</v>
      </c>
      <c r="Z1384" s="131">
        <v>2007</v>
      </c>
      <c r="AA1384" s="132">
        <v>2008</v>
      </c>
      <c r="AB1384" s="133">
        <v>500</v>
      </c>
      <c r="AC1384" s="7">
        <v>10</v>
      </c>
      <c r="AD1384" s="7">
        <v>0</v>
      </c>
      <c r="AE1384" s="67">
        <v>992</v>
      </c>
      <c r="AF1384" s="67">
        <v>1010</v>
      </c>
      <c r="AG1384" s="127">
        <f t="shared" si="21"/>
        <v>0.49550449550449549</v>
      </c>
    </row>
    <row r="1385" spans="1:33" x14ac:dyDescent="0.3">
      <c r="A1385" s="7">
        <v>717</v>
      </c>
      <c r="B1385" s="7">
        <v>1</v>
      </c>
      <c r="C1385" s="7" t="s">
        <v>345</v>
      </c>
      <c r="D1385" s="7">
        <v>1993</v>
      </c>
      <c r="E1385" s="7">
        <v>1994</v>
      </c>
      <c r="F1385" s="70">
        <v>282</v>
      </c>
      <c r="G1385" s="7">
        <v>5</v>
      </c>
      <c r="H1385" s="7">
        <v>0</v>
      </c>
      <c r="I1385" s="77" t="s">
        <v>763</v>
      </c>
      <c r="J1385" s="77" t="s">
        <v>763</v>
      </c>
      <c r="K1385" s="119" t="s">
        <v>95</v>
      </c>
      <c r="L1385" s="7">
        <v>241</v>
      </c>
      <c r="M1385" s="7">
        <v>1</v>
      </c>
      <c r="N1385" s="7" t="s">
        <v>272</v>
      </c>
      <c r="O1385" s="68">
        <v>2007</v>
      </c>
      <c r="P1385" s="73">
        <v>2008</v>
      </c>
      <c r="Q1385" s="66">
        <v>89</v>
      </c>
      <c r="R1385" s="7">
        <v>7</v>
      </c>
      <c r="S1385" s="67">
        <v>1</v>
      </c>
      <c r="T1385" s="67">
        <v>4674</v>
      </c>
      <c r="U1385" s="77">
        <v>3795</v>
      </c>
      <c r="V1385" s="119" t="s">
        <v>95</v>
      </c>
      <c r="W1385" s="7">
        <v>255</v>
      </c>
      <c r="X1385" s="7">
        <v>1</v>
      </c>
      <c r="Y1385" s="7" t="s">
        <v>374</v>
      </c>
      <c r="Z1385" s="7">
        <v>2002</v>
      </c>
      <c r="AA1385" s="7">
        <v>2003</v>
      </c>
      <c r="AB1385" s="70">
        <v>450</v>
      </c>
      <c r="AC1385" s="7">
        <v>10</v>
      </c>
      <c r="AD1385" s="7">
        <v>0</v>
      </c>
      <c r="AE1385" s="77">
        <v>1299</v>
      </c>
      <c r="AF1385" s="77">
        <v>1324</v>
      </c>
      <c r="AG1385" s="127">
        <f t="shared" si="21"/>
        <v>0.49523446435379337</v>
      </c>
    </row>
    <row r="1386" spans="1:33" x14ac:dyDescent="0.3">
      <c r="A1386" s="7">
        <v>717</v>
      </c>
      <c r="B1386" s="7">
        <v>1</v>
      </c>
      <c r="C1386" s="7" t="s">
        <v>345</v>
      </c>
      <c r="D1386" s="7">
        <v>1994</v>
      </c>
      <c r="E1386" s="7">
        <v>1995</v>
      </c>
      <c r="F1386" s="70">
        <v>649.54</v>
      </c>
      <c r="G1386" s="7">
        <v>5</v>
      </c>
      <c r="H1386" s="7">
        <v>0</v>
      </c>
      <c r="I1386" s="77">
        <v>783</v>
      </c>
      <c r="J1386" s="77">
        <v>1299</v>
      </c>
      <c r="K1386" s="119" t="s">
        <v>95</v>
      </c>
      <c r="L1386" s="7">
        <v>252</v>
      </c>
      <c r="M1386" s="7">
        <v>1</v>
      </c>
      <c r="N1386" s="7" t="s">
        <v>273</v>
      </c>
      <c r="O1386" s="68">
        <v>2007</v>
      </c>
      <c r="P1386" s="73">
        <v>2008</v>
      </c>
      <c r="Q1386" s="66">
        <v>500</v>
      </c>
      <c r="R1386" s="7">
        <v>6</v>
      </c>
      <c r="S1386" s="67">
        <v>1</v>
      </c>
      <c r="T1386" s="67">
        <v>1695</v>
      </c>
      <c r="U1386" s="77">
        <v>580</v>
      </c>
      <c r="V1386" s="119" t="s">
        <v>95</v>
      </c>
      <c r="W1386" s="7">
        <v>482</v>
      </c>
      <c r="X1386" s="7">
        <v>1</v>
      </c>
      <c r="Y1386" s="7" t="s">
        <v>384</v>
      </c>
      <c r="Z1386" s="7">
        <v>2003</v>
      </c>
      <c r="AA1386" s="7">
        <v>2004</v>
      </c>
      <c r="AB1386" s="70">
        <v>600</v>
      </c>
      <c r="AC1386" s="7">
        <v>5</v>
      </c>
      <c r="AD1386" s="7">
        <v>0</v>
      </c>
      <c r="AE1386" s="77">
        <v>2446</v>
      </c>
      <c r="AF1386" s="77">
        <v>2494</v>
      </c>
      <c r="AG1386" s="127">
        <f t="shared" si="21"/>
        <v>0.49514170040485828</v>
      </c>
    </row>
    <row r="1387" spans="1:33" x14ac:dyDescent="0.3">
      <c r="A1387" s="7">
        <v>717</v>
      </c>
      <c r="B1387" s="7">
        <v>1</v>
      </c>
      <c r="C1387" s="7" t="s">
        <v>345</v>
      </c>
      <c r="D1387" s="7">
        <v>1995</v>
      </c>
      <c r="E1387" s="7">
        <v>1996</v>
      </c>
      <c r="F1387" s="70">
        <v>322</v>
      </c>
      <c r="G1387" s="7">
        <v>5</v>
      </c>
      <c r="H1387" s="7">
        <v>1</v>
      </c>
      <c r="I1387" s="77">
        <v>541</v>
      </c>
      <c r="J1387" s="77">
        <v>396</v>
      </c>
      <c r="K1387" s="119" t="s">
        <v>95</v>
      </c>
      <c r="L1387" s="7">
        <v>271</v>
      </c>
      <c r="M1387" s="7">
        <v>1</v>
      </c>
      <c r="N1387" s="7" t="s">
        <v>420</v>
      </c>
      <c r="O1387" s="68">
        <v>2007</v>
      </c>
      <c r="P1387" s="73">
        <v>2009</v>
      </c>
      <c r="Q1387" s="66">
        <v>511.71</v>
      </c>
      <c r="R1387" s="7">
        <v>10</v>
      </c>
      <c r="S1387" s="67">
        <v>1</v>
      </c>
      <c r="T1387" s="67">
        <v>8675</v>
      </c>
      <c r="U1387" s="77">
        <v>8402</v>
      </c>
      <c r="V1387" s="119" t="s">
        <v>95</v>
      </c>
      <c r="W1387" s="7">
        <v>630</v>
      </c>
      <c r="X1387" s="7">
        <v>1</v>
      </c>
      <c r="Y1387" s="7" t="s">
        <v>393</v>
      </c>
      <c r="Z1387" s="68">
        <v>2007</v>
      </c>
      <c r="AA1387" s="73">
        <v>2008</v>
      </c>
      <c r="AB1387" s="66">
        <v>300</v>
      </c>
      <c r="AC1387" s="7">
        <v>6</v>
      </c>
      <c r="AD1387" s="67">
        <v>0</v>
      </c>
      <c r="AE1387" s="67">
        <v>202</v>
      </c>
      <c r="AF1387" s="77">
        <v>206</v>
      </c>
      <c r="AG1387" s="127">
        <f t="shared" si="21"/>
        <v>0.49509803921568629</v>
      </c>
    </row>
    <row r="1388" spans="1:33" x14ac:dyDescent="0.3">
      <c r="A1388" s="7">
        <v>717</v>
      </c>
      <c r="B1388" s="7">
        <v>1</v>
      </c>
      <c r="C1388" s="7" t="s">
        <v>345</v>
      </c>
      <c r="D1388" s="7">
        <v>2000</v>
      </c>
      <c r="E1388" s="7">
        <v>2001</v>
      </c>
      <c r="F1388" s="70">
        <v>276</v>
      </c>
      <c r="G1388" s="7">
        <v>5</v>
      </c>
      <c r="H1388" s="7">
        <v>1</v>
      </c>
      <c r="I1388" s="77">
        <v>1613</v>
      </c>
      <c r="J1388" s="77">
        <v>1367</v>
      </c>
      <c r="K1388" s="119" t="s">
        <v>95</v>
      </c>
      <c r="L1388" s="7">
        <v>273</v>
      </c>
      <c r="M1388" s="7">
        <v>1</v>
      </c>
      <c r="N1388" s="7" t="s">
        <v>321</v>
      </c>
      <c r="O1388" s="68">
        <v>2007</v>
      </c>
      <c r="P1388" s="73">
        <v>2008</v>
      </c>
      <c r="Q1388" s="66">
        <v>1383.1</v>
      </c>
      <c r="R1388" s="7">
        <v>10</v>
      </c>
      <c r="S1388" s="67">
        <v>1</v>
      </c>
      <c r="T1388" s="67">
        <v>5707</v>
      </c>
      <c r="U1388" s="77">
        <v>2187</v>
      </c>
      <c r="V1388" s="119" t="s">
        <v>95</v>
      </c>
      <c r="W1388" s="7">
        <v>877</v>
      </c>
      <c r="X1388" s="7">
        <v>1</v>
      </c>
      <c r="Y1388" s="7" t="s">
        <v>261</v>
      </c>
      <c r="Z1388" s="7">
        <v>1994</v>
      </c>
      <c r="AA1388" s="7">
        <v>1995</v>
      </c>
      <c r="AB1388" s="70">
        <v>237.09</v>
      </c>
      <c r="AC1388" s="7">
        <v>10</v>
      </c>
      <c r="AD1388" s="7">
        <v>0</v>
      </c>
      <c r="AE1388" s="77">
        <v>3532</v>
      </c>
      <c r="AF1388" s="77">
        <v>3603</v>
      </c>
      <c r="AG1388" s="127">
        <f t="shared" si="21"/>
        <v>0.49502452697967764</v>
      </c>
    </row>
    <row r="1389" spans="1:33" x14ac:dyDescent="0.3">
      <c r="A1389" s="7">
        <v>717</v>
      </c>
      <c r="B1389" s="7">
        <v>1</v>
      </c>
      <c r="C1389" s="7" t="s">
        <v>345</v>
      </c>
      <c r="D1389" s="7">
        <v>2002</v>
      </c>
      <c r="E1389" s="7">
        <v>2003</v>
      </c>
      <c r="F1389" s="70">
        <v>1</v>
      </c>
      <c r="G1389" s="7">
        <v>10</v>
      </c>
      <c r="H1389" s="7">
        <v>1</v>
      </c>
      <c r="I1389" s="77">
        <v>1909</v>
      </c>
      <c r="J1389" s="77">
        <v>937</v>
      </c>
      <c r="K1389" s="119" t="s">
        <v>95</v>
      </c>
      <c r="L1389" s="7">
        <v>276</v>
      </c>
      <c r="M1389" s="7">
        <v>1</v>
      </c>
      <c r="N1389" s="7" t="s">
        <v>544</v>
      </c>
      <c r="O1389" s="68">
        <v>2007</v>
      </c>
      <c r="P1389" s="73">
        <v>2008</v>
      </c>
      <c r="Q1389" s="66">
        <v>436.29</v>
      </c>
      <c r="R1389" s="7">
        <v>10</v>
      </c>
      <c r="S1389" s="67">
        <v>1</v>
      </c>
      <c r="T1389" s="67">
        <v>5106</v>
      </c>
      <c r="U1389" s="77">
        <v>2773</v>
      </c>
      <c r="V1389" s="119" t="s">
        <v>95</v>
      </c>
      <c r="W1389" s="7">
        <v>12</v>
      </c>
      <c r="X1389" s="7">
        <v>1</v>
      </c>
      <c r="Y1389" s="7" t="s">
        <v>485</v>
      </c>
      <c r="Z1389" s="7">
        <v>2004</v>
      </c>
      <c r="AA1389" s="7">
        <v>2005</v>
      </c>
      <c r="AB1389" s="70">
        <v>511</v>
      </c>
      <c r="AC1389" s="7">
        <v>5</v>
      </c>
      <c r="AD1389" s="7">
        <v>0</v>
      </c>
      <c r="AE1389" s="77">
        <v>8055</v>
      </c>
      <c r="AF1389" s="77">
        <v>8226</v>
      </c>
      <c r="AG1389" s="127">
        <f t="shared" si="21"/>
        <v>0.49474847982310671</v>
      </c>
    </row>
    <row r="1390" spans="1:33" x14ac:dyDescent="0.3">
      <c r="A1390" s="7">
        <v>717</v>
      </c>
      <c r="B1390" s="7">
        <v>1</v>
      </c>
      <c r="C1390" s="7" t="s">
        <v>345</v>
      </c>
      <c r="D1390" s="7">
        <v>2005</v>
      </c>
      <c r="E1390" s="7">
        <v>2006</v>
      </c>
      <c r="F1390" s="70">
        <v>350</v>
      </c>
      <c r="G1390" s="7">
        <v>5</v>
      </c>
      <c r="H1390" s="10">
        <v>0</v>
      </c>
      <c r="I1390" s="67">
        <v>372</v>
      </c>
      <c r="J1390" s="67">
        <v>583</v>
      </c>
      <c r="K1390" s="119" t="s">
        <v>95</v>
      </c>
      <c r="L1390" s="7">
        <v>277</v>
      </c>
      <c r="M1390" s="7">
        <v>1</v>
      </c>
      <c r="N1390" s="7" t="s">
        <v>375</v>
      </c>
      <c r="O1390" s="68">
        <v>2007</v>
      </c>
      <c r="P1390" s="73">
        <v>2008</v>
      </c>
      <c r="Q1390" s="66">
        <v>334.46</v>
      </c>
      <c r="R1390" s="7">
        <v>10</v>
      </c>
      <c r="S1390" s="67">
        <v>1</v>
      </c>
      <c r="T1390" s="67">
        <v>2136</v>
      </c>
      <c r="U1390" s="77">
        <v>1981</v>
      </c>
      <c r="V1390" s="119" t="s">
        <v>95</v>
      </c>
      <c r="W1390" s="7">
        <v>2396</v>
      </c>
      <c r="X1390" s="7">
        <v>1</v>
      </c>
      <c r="Y1390" s="7" t="s">
        <v>5</v>
      </c>
      <c r="Z1390" s="68">
        <v>2007</v>
      </c>
      <c r="AA1390" s="73">
        <v>2008</v>
      </c>
      <c r="AB1390" s="66">
        <v>425</v>
      </c>
      <c r="AC1390" s="7">
        <v>7</v>
      </c>
      <c r="AD1390" s="67">
        <v>0</v>
      </c>
      <c r="AE1390" s="67">
        <v>1036</v>
      </c>
      <c r="AF1390" s="77">
        <v>1059</v>
      </c>
      <c r="AG1390" s="127">
        <f t="shared" si="21"/>
        <v>0.49451073985680188</v>
      </c>
    </row>
    <row r="1391" spans="1:33" x14ac:dyDescent="0.3">
      <c r="A1391" s="7">
        <v>717</v>
      </c>
      <c r="B1391" s="7">
        <v>1</v>
      </c>
      <c r="C1391" s="7" t="s">
        <v>345</v>
      </c>
      <c r="D1391" s="7">
        <v>2006</v>
      </c>
      <c r="E1391" s="10">
        <v>2007</v>
      </c>
      <c r="F1391" s="70">
        <v>425</v>
      </c>
      <c r="G1391" s="10">
        <v>10</v>
      </c>
      <c r="H1391" s="7">
        <v>0</v>
      </c>
      <c r="I1391" s="67">
        <v>1306</v>
      </c>
      <c r="J1391" s="67">
        <v>1908</v>
      </c>
      <c r="K1391" s="119" t="s">
        <v>95</v>
      </c>
      <c r="L1391" s="7">
        <v>279</v>
      </c>
      <c r="M1391" s="7">
        <v>1</v>
      </c>
      <c r="N1391" s="7" t="s">
        <v>421</v>
      </c>
      <c r="O1391" s="68">
        <v>2007</v>
      </c>
      <c r="P1391" s="73">
        <v>2008</v>
      </c>
      <c r="Q1391" s="66">
        <v>585.74</v>
      </c>
      <c r="R1391" s="7">
        <v>10</v>
      </c>
      <c r="S1391" s="67">
        <v>1</v>
      </c>
      <c r="T1391" s="67">
        <v>10863</v>
      </c>
      <c r="U1391" s="77">
        <v>9262</v>
      </c>
      <c r="V1391" s="119" t="s">
        <v>95</v>
      </c>
      <c r="W1391" s="7">
        <v>742</v>
      </c>
      <c r="X1391" s="7">
        <v>1</v>
      </c>
      <c r="Y1391" s="7" t="s">
        <v>348</v>
      </c>
      <c r="Z1391" s="68">
        <v>2007</v>
      </c>
      <c r="AA1391" s="73">
        <v>2008</v>
      </c>
      <c r="AB1391" s="66">
        <v>522.77</v>
      </c>
      <c r="AC1391" s="7">
        <v>5</v>
      </c>
      <c r="AD1391" s="67">
        <v>0</v>
      </c>
      <c r="AE1391" s="67">
        <v>7172</v>
      </c>
      <c r="AF1391" s="77">
        <v>7332</v>
      </c>
      <c r="AG1391" s="127">
        <f t="shared" si="21"/>
        <v>0.49448428019856594</v>
      </c>
    </row>
    <row r="1392" spans="1:33" x14ac:dyDescent="0.3">
      <c r="A1392" s="7">
        <v>717</v>
      </c>
      <c r="B1392" s="7">
        <v>1</v>
      </c>
      <c r="C1392" s="7" t="s">
        <v>345</v>
      </c>
      <c r="D1392" s="7">
        <v>2008</v>
      </c>
      <c r="E1392" s="7">
        <v>2009</v>
      </c>
      <c r="F1392" s="70">
        <v>425</v>
      </c>
      <c r="G1392" s="7">
        <v>10</v>
      </c>
      <c r="H1392" s="7">
        <v>0</v>
      </c>
      <c r="I1392" s="67">
        <v>1791</v>
      </c>
      <c r="J1392" s="67">
        <v>2687</v>
      </c>
      <c r="K1392" s="119" t="s">
        <v>95</v>
      </c>
      <c r="L1392" s="7">
        <v>279</v>
      </c>
      <c r="M1392" s="7">
        <v>1</v>
      </c>
      <c r="N1392" s="7" t="s">
        <v>421</v>
      </c>
      <c r="O1392" s="68">
        <v>2007</v>
      </c>
      <c r="P1392" s="73">
        <v>2008</v>
      </c>
      <c r="Q1392" s="66">
        <v>321.89</v>
      </c>
      <c r="R1392" s="7">
        <v>10</v>
      </c>
      <c r="S1392" s="67">
        <v>0</v>
      </c>
      <c r="T1392" s="67">
        <v>9940</v>
      </c>
      <c r="U1392" s="77">
        <v>10173</v>
      </c>
      <c r="V1392" s="119" t="s">
        <v>95</v>
      </c>
      <c r="W1392" s="7">
        <v>622</v>
      </c>
      <c r="X1392" s="7">
        <v>1</v>
      </c>
      <c r="Y1392" s="7" t="s">
        <v>431</v>
      </c>
      <c r="Z1392" s="7">
        <v>2001</v>
      </c>
      <c r="AA1392" s="7">
        <v>2002</v>
      </c>
      <c r="AB1392" s="70">
        <v>498</v>
      </c>
      <c r="AC1392" s="7">
        <v>6</v>
      </c>
      <c r="AD1392" s="7">
        <v>0</v>
      </c>
      <c r="AE1392" s="77">
        <v>6290</v>
      </c>
      <c r="AF1392" s="77">
        <v>6433</v>
      </c>
      <c r="AG1392" s="127">
        <f t="shared" si="21"/>
        <v>0.49438025622887682</v>
      </c>
    </row>
    <row r="1393" spans="1:33" x14ac:dyDescent="0.3">
      <c r="A1393" s="7">
        <v>717</v>
      </c>
      <c r="B1393" s="7">
        <v>1</v>
      </c>
      <c r="C1393" s="7" t="s">
        <v>345</v>
      </c>
      <c r="D1393" s="68">
        <v>2009</v>
      </c>
      <c r="E1393" s="68">
        <v>2010</v>
      </c>
      <c r="F1393" s="66">
        <v>375</v>
      </c>
      <c r="G1393" s="68">
        <v>10</v>
      </c>
      <c r="H1393" s="67">
        <v>1</v>
      </c>
      <c r="I1393" s="67">
        <v>1104</v>
      </c>
      <c r="J1393" s="67">
        <v>829</v>
      </c>
      <c r="K1393" s="119" t="s">
        <v>95</v>
      </c>
      <c r="L1393" s="7">
        <v>281</v>
      </c>
      <c r="M1393" s="7">
        <v>1</v>
      </c>
      <c r="N1393" s="7" t="s">
        <v>546</v>
      </c>
      <c r="O1393" s="68">
        <v>2007</v>
      </c>
      <c r="P1393" s="73">
        <v>2008</v>
      </c>
      <c r="Q1393" s="66">
        <v>624.58000000000004</v>
      </c>
      <c r="R1393" s="7">
        <v>10</v>
      </c>
      <c r="S1393" s="67">
        <v>0</v>
      </c>
      <c r="T1393" s="67">
        <v>9660</v>
      </c>
      <c r="U1393" s="77">
        <v>10733</v>
      </c>
      <c r="V1393" s="119" t="s">
        <v>95</v>
      </c>
      <c r="W1393" s="7">
        <v>279</v>
      </c>
      <c r="X1393" s="7">
        <v>1</v>
      </c>
      <c r="Y1393" s="7" t="s">
        <v>421</v>
      </c>
      <c r="Z1393" s="68">
        <v>2007</v>
      </c>
      <c r="AA1393" s="73">
        <v>2008</v>
      </c>
      <c r="AB1393" s="66">
        <v>321.89</v>
      </c>
      <c r="AC1393" s="7">
        <v>10</v>
      </c>
      <c r="AD1393" s="67">
        <v>0</v>
      </c>
      <c r="AE1393" s="67">
        <v>9940</v>
      </c>
      <c r="AF1393" s="77">
        <v>10173</v>
      </c>
      <c r="AG1393" s="127">
        <f t="shared" si="21"/>
        <v>0.49420772634614429</v>
      </c>
    </row>
    <row r="1394" spans="1:33" x14ac:dyDescent="0.3">
      <c r="A1394" s="7">
        <v>717</v>
      </c>
      <c r="B1394" s="7">
        <v>1</v>
      </c>
      <c r="C1394" s="7" t="s">
        <v>345</v>
      </c>
      <c r="D1394" s="68">
        <v>2009</v>
      </c>
      <c r="E1394" s="68">
        <v>2010</v>
      </c>
      <c r="F1394" s="66">
        <v>175</v>
      </c>
      <c r="G1394" s="68">
        <v>10</v>
      </c>
      <c r="H1394" s="67">
        <v>1</v>
      </c>
      <c r="I1394" s="67">
        <v>996</v>
      </c>
      <c r="J1394" s="67">
        <v>935</v>
      </c>
      <c r="K1394" s="119" t="s">
        <v>95</v>
      </c>
      <c r="L1394" s="7">
        <v>286</v>
      </c>
      <c r="M1394" s="7">
        <v>1</v>
      </c>
      <c r="N1394" s="7" t="s">
        <v>422</v>
      </c>
      <c r="O1394" s="68">
        <v>2007</v>
      </c>
      <c r="P1394" s="73">
        <v>2008</v>
      </c>
      <c r="Q1394" s="66">
        <v>300</v>
      </c>
      <c r="R1394" s="7">
        <v>10</v>
      </c>
      <c r="S1394" s="67">
        <v>0</v>
      </c>
      <c r="T1394" s="67">
        <v>495</v>
      </c>
      <c r="U1394" s="77">
        <v>689</v>
      </c>
      <c r="V1394" s="119" t="s">
        <v>95</v>
      </c>
      <c r="W1394" s="7">
        <v>2149</v>
      </c>
      <c r="X1394" s="7">
        <v>1</v>
      </c>
      <c r="Y1394" s="7" t="s">
        <v>440</v>
      </c>
      <c r="Z1394" s="7">
        <v>2003</v>
      </c>
      <c r="AA1394" s="7">
        <v>2004</v>
      </c>
      <c r="AB1394" s="70">
        <v>838</v>
      </c>
      <c r="AC1394" s="7">
        <v>5</v>
      </c>
      <c r="AD1394" s="7">
        <v>0</v>
      </c>
      <c r="AE1394" s="77">
        <v>1397</v>
      </c>
      <c r="AF1394" s="77">
        <v>1430</v>
      </c>
      <c r="AG1394" s="127">
        <f t="shared" si="21"/>
        <v>0.49416342412451364</v>
      </c>
    </row>
    <row r="1395" spans="1:33" x14ac:dyDescent="0.3">
      <c r="A1395" s="7">
        <v>719</v>
      </c>
      <c r="B1395" s="7">
        <v>1</v>
      </c>
      <c r="C1395" s="7" t="s">
        <v>231</v>
      </c>
      <c r="D1395" s="7">
        <v>1991</v>
      </c>
      <c r="E1395" s="7">
        <v>1992</v>
      </c>
      <c r="F1395" s="70">
        <v>499.53</v>
      </c>
      <c r="G1395" s="7">
        <v>5</v>
      </c>
      <c r="H1395" s="7">
        <v>0</v>
      </c>
      <c r="I1395" s="77" t="s">
        <v>763</v>
      </c>
      <c r="J1395" s="77" t="s">
        <v>763</v>
      </c>
      <c r="K1395" s="119" t="s">
        <v>95</v>
      </c>
      <c r="L1395" s="7">
        <v>294</v>
      </c>
      <c r="M1395" s="7">
        <v>1</v>
      </c>
      <c r="N1395" s="7" t="s">
        <v>251</v>
      </c>
      <c r="O1395" s="68">
        <v>2007</v>
      </c>
      <c r="P1395" s="73">
        <v>2008</v>
      </c>
      <c r="Q1395" s="66">
        <v>1077</v>
      </c>
      <c r="R1395" s="7">
        <v>7</v>
      </c>
      <c r="S1395" s="67">
        <v>1</v>
      </c>
      <c r="T1395" s="67">
        <v>453</v>
      </c>
      <c r="U1395" s="77">
        <v>310</v>
      </c>
      <c r="V1395" s="119" t="s">
        <v>95</v>
      </c>
      <c r="W1395" s="7">
        <v>2835</v>
      </c>
      <c r="X1395" s="7">
        <v>1</v>
      </c>
      <c r="Y1395" s="7" t="s">
        <v>146</v>
      </c>
      <c r="Z1395" s="7">
        <v>2004</v>
      </c>
      <c r="AA1395" s="7">
        <v>2005</v>
      </c>
      <c r="AB1395" s="70">
        <v>381</v>
      </c>
      <c r="AC1395" s="7">
        <v>8</v>
      </c>
      <c r="AD1395" s="7">
        <v>0</v>
      </c>
      <c r="AE1395" s="77">
        <v>1392</v>
      </c>
      <c r="AF1395" s="77">
        <v>1426</v>
      </c>
      <c r="AG1395" s="127">
        <f t="shared" si="21"/>
        <v>0.49396735273243436</v>
      </c>
    </row>
    <row r="1396" spans="1:33" x14ac:dyDescent="0.3">
      <c r="A1396" s="7">
        <v>719</v>
      </c>
      <c r="B1396" s="7">
        <v>1</v>
      </c>
      <c r="C1396" s="7" t="s">
        <v>231</v>
      </c>
      <c r="D1396" s="7">
        <v>1992</v>
      </c>
      <c r="E1396" s="7">
        <v>1993</v>
      </c>
      <c r="F1396" s="70">
        <v>585</v>
      </c>
      <c r="G1396" s="7">
        <v>5</v>
      </c>
      <c r="H1396" s="7">
        <v>0</v>
      </c>
      <c r="I1396" s="77" t="s">
        <v>763</v>
      </c>
      <c r="J1396" s="77" t="s">
        <v>763</v>
      </c>
      <c r="K1396" s="119" t="s">
        <v>95</v>
      </c>
      <c r="L1396" s="7">
        <v>299</v>
      </c>
      <c r="M1396" s="7">
        <v>1</v>
      </c>
      <c r="N1396" s="7" t="s">
        <v>377</v>
      </c>
      <c r="O1396" s="68">
        <v>2007</v>
      </c>
      <c r="P1396" s="73">
        <v>2008</v>
      </c>
      <c r="Q1396" s="66">
        <v>725.96</v>
      </c>
      <c r="R1396" s="7">
        <v>5</v>
      </c>
      <c r="S1396" s="67">
        <v>1</v>
      </c>
      <c r="T1396" s="67">
        <v>531</v>
      </c>
      <c r="U1396" s="77">
        <v>356</v>
      </c>
      <c r="V1396" s="119" t="s">
        <v>95</v>
      </c>
      <c r="W1396" s="7">
        <v>564</v>
      </c>
      <c r="X1396" s="7">
        <v>1</v>
      </c>
      <c r="Y1396" s="7" t="s">
        <v>429</v>
      </c>
      <c r="Z1396" s="7">
        <v>1996</v>
      </c>
      <c r="AA1396" s="7">
        <v>1997</v>
      </c>
      <c r="AB1396" s="70">
        <v>239.34</v>
      </c>
      <c r="AC1396" s="7">
        <v>10</v>
      </c>
      <c r="AD1396" s="7">
        <v>0</v>
      </c>
      <c r="AE1396" s="77">
        <v>2725</v>
      </c>
      <c r="AF1396" s="77">
        <v>2793</v>
      </c>
      <c r="AG1396" s="127">
        <f t="shared" si="21"/>
        <v>0.49383834722725622</v>
      </c>
    </row>
    <row r="1397" spans="1:33" x14ac:dyDescent="0.3">
      <c r="A1397" s="7">
        <v>719</v>
      </c>
      <c r="B1397" s="7">
        <v>1</v>
      </c>
      <c r="C1397" s="7" t="s">
        <v>231</v>
      </c>
      <c r="D1397" s="7">
        <v>1993</v>
      </c>
      <c r="E1397" s="7">
        <v>1994</v>
      </c>
      <c r="F1397" s="70">
        <v>374.43</v>
      </c>
      <c r="G1397" s="7">
        <v>5</v>
      </c>
      <c r="H1397" s="7">
        <v>1</v>
      </c>
      <c r="I1397" s="77" t="s">
        <v>763</v>
      </c>
      <c r="J1397" s="77" t="s">
        <v>763</v>
      </c>
      <c r="K1397" s="119" t="s">
        <v>95</v>
      </c>
      <c r="L1397" s="7">
        <v>314</v>
      </c>
      <c r="M1397" s="7">
        <v>1</v>
      </c>
      <c r="N1397" s="7" t="s">
        <v>276</v>
      </c>
      <c r="O1397" s="68">
        <v>2007</v>
      </c>
      <c r="P1397" s="73">
        <v>2008</v>
      </c>
      <c r="Q1397" s="66">
        <v>475</v>
      </c>
      <c r="R1397" s="7">
        <v>6</v>
      </c>
      <c r="S1397" s="67">
        <v>1</v>
      </c>
      <c r="T1397" s="67">
        <v>407</v>
      </c>
      <c r="U1397" s="77">
        <v>374</v>
      </c>
      <c r="V1397" s="119" t="s">
        <v>95</v>
      </c>
      <c r="W1397" s="7">
        <v>882</v>
      </c>
      <c r="X1397" s="7">
        <v>1</v>
      </c>
      <c r="Y1397" s="7" t="s">
        <v>360</v>
      </c>
      <c r="Z1397" s="7">
        <v>2001</v>
      </c>
      <c r="AA1397" s="7">
        <v>2002</v>
      </c>
      <c r="AB1397" s="70">
        <v>450</v>
      </c>
      <c r="AC1397" s="7">
        <v>10</v>
      </c>
      <c r="AD1397" s="7">
        <v>0</v>
      </c>
      <c r="AE1397" s="77">
        <v>1778</v>
      </c>
      <c r="AF1397" s="77">
        <v>1823</v>
      </c>
      <c r="AG1397" s="127">
        <f t="shared" si="21"/>
        <v>0.49375173562899194</v>
      </c>
    </row>
    <row r="1398" spans="1:33" x14ac:dyDescent="0.3">
      <c r="A1398" s="7">
        <v>719</v>
      </c>
      <c r="B1398" s="7">
        <v>1</v>
      </c>
      <c r="C1398" s="7" t="s">
        <v>231</v>
      </c>
      <c r="D1398" s="7">
        <v>1997</v>
      </c>
      <c r="E1398" s="7">
        <v>1998</v>
      </c>
      <c r="F1398" s="70">
        <v>200</v>
      </c>
      <c r="G1398" s="7">
        <v>10</v>
      </c>
      <c r="H1398" s="7">
        <v>0</v>
      </c>
      <c r="I1398" s="77">
        <v>2091</v>
      </c>
      <c r="J1398" s="77">
        <v>3156</v>
      </c>
      <c r="K1398" s="119" t="s">
        <v>95</v>
      </c>
      <c r="L1398" s="7">
        <v>318</v>
      </c>
      <c r="M1398" s="7">
        <v>1</v>
      </c>
      <c r="N1398" s="7" t="s">
        <v>660</v>
      </c>
      <c r="O1398" s="68">
        <v>2007</v>
      </c>
      <c r="P1398" s="73">
        <v>2008</v>
      </c>
      <c r="Q1398" s="66">
        <v>295</v>
      </c>
      <c r="R1398" s="7">
        <v>10</v>
      </c>
      <c r="S1398" s="67">
        <v>0</v>
      </c>
      <c r="T1398" s="67">
        <v>2261</v>
      </c>
      <c r="U1398" s="77">
        <v>4012</v>
      </c>
      <c r="V1398" s="119" t="s">
        <v>95</v>
      </c>
      <c r="W1398" s="7">
        <v>2342</v>
      </c>
      <c r="X1398" s="7">
        <v>1</v>
      </c>
      <c r="Y1398" s="7" t="s">
        <v>443</v>
      </c>
      <c r="Z1398" s="7">
        <v>2005</v>
      </c>
      <c r="AA1398" s="7">
        <v>2006</v>
      </c>
      <c r="AB1398" s="70">
        <f>950-425.42</f>
        <v>524.57999999999993</v>
      </c>
      <c r="AC1398" s="7">
        <v>5</v>
      </c>
      <c r="AD1398" s="10">
        <v>0</v>
      </c>
      <c r="AE1398" s="67">
        <v>671</v>
      </c>
      <c r="AF1398" s="67">
        <v>688</v>
      </c>
      <c r="AG1398" s="127">
        <f t="shared" si="21"/>
        <v>0.49374540103016923</v>
      </c>
    </row>
    <row r="1399" spans="1:33" x14ac:dyDescent="0.3">
      <c r="A1399" s="7">
        <v>719</v>
      </c>
      <c r="B1399" s="7">
        <v>1</v>
      </c>
      <c r="C1399" s="7" t="s">
        <v>231</v>
      </c>
      <c r="D1399" s="7">
        <v>1997</v>
      </c>
      <c r="E1399" s="7">
        <v>1999</v>
      </c>
      <c r="F1399" s="70">
        <v>321</v>
      </c>
      <c r="G1399" s="7">
        <v>10</v>
      </c>
      <c r="H1399" s="7">
        <v>0</v>
      </c>
      <c r="I1399" s="77">
        <v>2595</v>
      </c>
      <c r="J1399" s="77">
        <v>2679</v>
      </c>
      <c r="K1399" s="119" t="s">
        <v>95</v>
      </c>
      <c r="L1399" s="7">
        <v>381</v>
      </c>
      <c r="M1399" s="7">
        <v>1</v>
      </c>
      <c r="N1399" s="7" t="s">
        <v>324</v>
      </c>
      <c r="O1399" s="68">
        <v>2007</v>
      </c>
      <c r="P1399" s="73">
        <v>2008</v>
      </c>
      <c r="Q1399" s="66">
        <v>600</v>
      </c>
      <c r="R1399" s="7">
        <v>8</v>
      </c>
      <c r="S1399" s="67">
        <v>0</v>
      </c>
      <c r="T1399" s="67">
        <v>1839</v>
      </c>
      <c r="U1399" s="77">
        <v>2914</v>
      </c>
      <c r="V1399" s="119" t="s">
        <v>95</v>
      </c>
      <c r="W1399" s="7">
        <v>413</v>
      </c>
      <c r="X1399" s="7">
        <v>1</v>
      </c>
      <c r="Y1399" s="7" t="s">
        <v>253</v>
      </c>
      <c r="Z1399" s="7">
        <v>2013</v>
      </c>
      <c r="AA1399" s="7">
        <v>2014</v>
      </c>
      <c r="AB1399" s="7">
        <v>150</v>
      </c>
      <c r="AC1399" s="7">
        <v>4</v>
      </c>
      <c r="AD1399" s="7">
        <v>0</v>
      </c>
      <c r="AE1399" s="77">
        <v>814</v>
      </c>
      <c r="AF1399" s="77">
        <v>836</v>
      </c>
      <c r="AG1399" s="127">
        <f t="shared" si="21"/>
        <v>0.49333333333333335</v>
      </c>
    </row>
    <row r="1400" spans="1:33" x14ac:dyDescent="0.3">
      <c r="A1400" s="7">
        <v>719</v>
      </c>
      <c r="B1400" s="7">
        <v>1</v>
      </c>
      <c r="C1400" s="7" t="s">
        <v>231</v>
      </c>
      <c r="D1400" s="7">
        <v>1998</v>
      </c>
      <c r="E1400" s="7">
        <v>1999</v>
      </c>
      <c r="F1400" s="70">
        <v>698</v>
      </c>
      <c r="G1400" s="7">
        <v>10</v>
      </c>
      <c r="H1400" s="7">
        <v>1</v>
      </c>
      <c r="I1400" s="77">
        <v>5726</v>
      </c>
      <c r="J1400" s="77">
        <v>5149</v>
      </c>
      <c r="K1400" s="119" t="s">
        <v>95</v>
      </c>
      <c r="L1400" s="7">
        <v>390</v>
      </c>
      <c r="M1400" s="7">
        <v>1</v>
      </c>
      <c r="N1400" s="7" t="s">
        <v>557</v>
      </c>
      <c r="O1400" s="68">
        <v>2007</v>
      </c>
      <c r="P1400" s="73">
        <v>2008</v>
      </c>
      <c r="Q1400" s="66">
        <v>573.70000000000005</v>
      </c>
      <c r="R1400" s="7">
        <v>10</v>
      </c>
      <c r="S1400" s="67">
        <v>1</v>
      </c>
      <c r="T1400" s="67">
        <v>810</v>
      </c>
      <c r="U1400" s="77">
        <v>475</v>
      </c>
      <c r="V1400" s="119" t="s">
        <v>95</v>
      </c>
      <c r="W1400" s="7">
        <v>199</v>
      </c>
      <c r="X1400" s="7">
        <v>1</v>
      </c>
      <c r="Y1400" s="7" t="s">
        <v>320</v>
      </c>
      <c r="Z1400" s="7">
        <v>1997</v>
      </c>
      <c r="AA1400" s="7">
        <v>1999</v>
      </c>
      <c r="AB1400" s="70">
        <v>361</v>
      </c>
      <c r="AC1400" s="7">
        <v>10</v>
      </c>
      <c r="AD1400" s="7">
        <v>0</v>
      </c>
      <c r="AE1400" s="77">
        <v>1014</v>
      </c>
      <c r="AF1400" s="77">
        <v>1042</v>
      </c>
      <c r="AG1400" s="127">
        <f t="shared" si="21"/>
        <v>0.49319066147859925</v>
      </c>
    </row>
    <row r="1401" spans="1:33" x14ac:dyDescent="0.3">
      <c r="A1401" s="7">
        <v>719</v>
      </c>
      <c r="B1401" s="7">
        <v>1</v>
      </c>
      <c r="C1401" s="7" t="s">
        <v>231</v>
      </c>
      <c r="D1401" s="7">
        <v>2002</v>
      </c>
      <c r="E1401" s="7">
        <v>2003</v>
      </c>
      <c r="F1401" s="70">
        <v>554.38</v>
      </c>
      <c r="G1401" s="7">
        <v>6</v>
      </c>
      <c r="H1401" s="7">
        <v>1</v>
      </c>
      <c r="I1401" s="77">
        <v>7533</v>
      </c>
      <c r="J1401" s="77">
        <v>6424</v>
      </c>
      <c r="K1401" s="119" t="s">
        <v>95</v>
      </c>
      <c r="L1401" s="7">
        <v>394</v>
      </c>
      <c r="M1401" s="7">
        <v>1</v>
      </c>
      <c r="N1401" s="7" t="s">
        <v>661</v>
      </c>
      <c r="O1401" s="68">
        <v>2007</v>
      </c>
      <c r="P1401" s="73">
        <v>2008</v>
      </c>
      <c r="Q1401" s="66">
        <v>450</v>
      </c>
      <c r="R1401" s="7">
        <v>8</v>
      </c>
      <c r="S1401" s="67">
        <v>0</v>
      </c>
      <c r="T1401" s="67">
        <v>833</v>
      </c>
      <c r="U1401" s="77">
        <v>1233</v>
      </c>
      <c r="V1401" s="119" t="s">
        <v>95</v>
      </c>
      <c r="W1401" s="7">
        <v>627</v>
      </c>
      <c r="X1401" s="7">
        <v>1</v>
      </c>
      <c r="Y1401" s="7" t="s">
        <v>432</v>
      </c>
      <c r="Z1401" s="7">
        <v>2004</v>
      </c>
      <c r="AA1401" s="7">
        <v>2005</v>
      </c>
      <c r="AB1401" s="70">
        <f>1200-445.75</f>
        <v>754.25</v>
      </c>
      <c r="AC1401" s="7">
        <v>5</v>
      </c>
      <c r="AD1401" s="7">
        <v>0</v>
      </c>
      <c r="AE1401" s="77">
        <v>318</v>
      </c>
      <c r="AF1401" s="77">
        <v>327</v>
      </c>
      <c r="AG1401" s="127">
        <f t="shared" si="21"/>
        <v>0.49302325581395351</v>
      </c>
    </row>
    <row r="1402" spans="1:33" x14ac:dyDescent="0.3">
      <c r="A1402" s="7">
        <v>719</v>
      </c>
      <c r="B1402" s="7">
        <v>1</v>
      </c>
      <c r="C1402" s="7" t="s">
        <v>231</v>
      </c>
      <c r="D1402" s="68">
        <v>2007</v>
      </c>
      <c r="E1402" s="73">
        <v>2008</v>
      </c>
      <c r="F1402" s="66">
        <v>589.78</v>
      </c>
      <c r="G1402" s="7">
        <v>10</v>
      </c>
      <c r="H1402" s="67">
        <v>0</v>
      </c>
      <c r="I1402" s="67">
        <v>3609</v>
      </c>
      <c r="J1402" s="77">
        <v>5434</v>
      </c>
      <c r="K1402" s="119" t="s">
        <v>95</v>
      </c>
      <c r="L1402" s="7">
        <v>394</v>
      </c>
      <c r="M1402" s="7">
        <v>1</v>
      </c>
      <c r="N1402" s="7" t="s">
        <v>661</v>
      </c>
      <c r="O1402" s="68">
        <v>2007</v>
      </c>
      <c r="P1402" s="73">
        <v>2008</v>
      </c>
      <c r="Q1402" s="66">
        <v>330</v>
      </c>
      <c r="R1402" s="7">
        <v>8</v>
      </c>
      <c r="S1402" s="67">
        <v>0</v>
      </c>
      <c r="T1402" s="67">
        <v>779</v>
      </c>
      <c r="U1402" s="77">
        <v>976</v>
      </c>
      <c r="V1402" s="119" t="s">
        <v>95</v>
      </c>
      <c r="W1402" s="7">
        <v>152</v>
      </c>
      <c r="X1402" s="7">
        <v>1</v>
      </c>
      <c r="Y1402" s="7" t="s">
        <v>486</v>
      </c>
      <c r="Z1402" s="68">
        <v>2009</v>
      </c>
      <c r="AA1402" s="68">
        <v>2010</v>
      </c>
      <c r="AB1402" s="66">
        <v>850</v>
      </c>
      <c r="AC1402" s="68">
        <v>7</v>
      </c>
      <c r="AD1402" s="67">
        <v>0</v>
      </c>
      <c r="AE1402" s="67">
        <v>4078</v>
      </c>
      <c r="AF1402" s="67">
        <v>4195</v>
      </c>
      <c r="AG1402" s="127">
        <f t="shared" si="21"/>
        <v>0.49292880454490512</v>
      </c>
    </row>
    <row r="1403" spans="1:33" x14ac:dyDescent="0.3">
      <c r="A1403" s="7">
        <v>719</v>
      </c>
      <c r="B1403" s="7">
        <v>1</v>
      </c>
      <c r="C1403" s="7" t="s">
        <v>231</v>
      </c>
      <c r="D1403" s="7">
        <v>2008</v>
      </c>
      <c r="E1403" s="7">
        <v>2009</v>
      </c>
      <c r="F1403" s="70">
        <v>1051.22</v>
      </c>
      <c r="G1403" s="7">
        <v>10</v>
      </c>
      <c r="H1403" s="7">
        <v>1</v>
      </c>
      <c r="I1403" s="67">
        <v>11551</v>
      </c>
      <c r="J1403" s="67">
        <v>9396</v>
      </c>
      <c r="K1403" s="119" t="s">
        <v>95</v>
      </c>
      <c r="L1403" s="7">
        <v>411</v>
      </c>
      <c r="M1403" s="7">
        <v>1</v>
      </c>
      <c r="N1403" s="7" t="s">
        <v>380</v>
      </c>
      <c r="O1403" s="68">
        <v>2007</v>
      </c>
      <c r="P1403" s="73">
        <v>2008</v>
      </c>
      <c r="Q1403" s="66">
        <v>648.97</v>
      </c>
      <c r="R1403" s="7">
        <v>10</v>
      </c>
      <c r="S1403" s="67">
        <v>1</v>
      </c>
      <c r="T1403" s="67">
        <v>186</v>
      </c>
      <c r="U1403" s="77">
        <v>65</v>
      </c>
      <c r="V1403" s="119" t="s">
        <v>95</v>
      </c>
      <c r="W1403" s="7">
        <v>656</v>
      </c>
      <c r="X1403" s="7">
        <v>1</v>
      </c>
      <c r="Y1403" s="7" t="s">
        <v>229</v>
      </c>
      <c r="Z1403" s="7">
        <v>2012</v>
      </c>
      <c r="AA1403" s="7">
        <v>2013</v>
      </c>
      <c r="AB1403" s="70">
        <v>600</v>
      </c>
      <c r="AC1403" s="7">
        <v>8</v>
      </c>
      <c r="AD1403" s="7">
        <v>0</v>
      </c>
      <c r="AE1403" s="67">
        <v>6421</v>
      </c>
      <c r="AF1403" s="67">
        <v>6606</v>
      </c>
      <c r="AG1403" s="127">
        <f t="shared" si="21"/>
        <v>0.49289936286174868</v>
      </c>
    </row>
    <row r="1404" spans="1:33" x14ac:dyDescent="0.3">
      <c r="A1404" s="7">
        <v>719</v>
      </c>
      <c r="B1404" s="7">
        <v>1</v>
      </c>
      <c r="C1404" s="7" t="s">
        <v>231</v>
      </c>
      <c r="D1404" s="7">
        <v>2008</v>
      </c>
      <c r="E1404" s="7">
        <v>2009</v>
      </c>
      <c r="F1404" s="70">
        <v>90</v>
      </c>
      <c r="G1404" s="7">
        <v>10</v>
      </c>
      <c r="H1404" s="7">
        <v>0</v>
      </c>
      <c r="I1404" s="67">
        <v>9926</v>
      </c>
      <c r="J1404" s="67">
        <v>10372</v>
      </c>
      <c r="K1404" s="119" t="s">
        <v>95</v>
      </c>
      <c r="L1404" s="7">
        <v>411</v>
      </c>
      <c r="M1404" s="7">
        <v>1</v>
      </c>
      <c r="N1404" s="7" t="s">
        <v>380</v>
      </c>
      <c r="O1404" s="68">
        <v>2007</v>
      </c>
      <c r="P1404" s="73">
        <v>2008</v>
      </c>
      <c r="Q1404" s="66">
        <v>276.2</v>
      </c>
      <c r="R1404" s="7">
        <v>10</v>
      </c>
      <c r="S1404" s="67">
        <v>1</v>
      </c>
      <c r="T1404" s="67">
        <v>172</v>
      </c>
      <c r="U1404" s="77">
        <v>77</v>
      </c>
      <c r="V1404" s="119" t="s">
        <v>95</v>
      </c>
      <c r="W1404" s="7">
        <v>738</v>
      </c>
      <c r="X1404" s="7">
        <v>1</v>
      </c>
      <c r="Y1404" s="7" t="s">
        <v>232</v>
      </c>
      <c r="Z1404" s="7">
        <v>1996</v>
      </c>
      <c r="AA1404" s="7">
        <v>1998</v>
      </c>
      <c r="AB1404" s="70">
        <v>150</v>
      </c>
      <c r="AC1404" s="7">
        <v>3</v>
      </c>
      <c r="AD1404" s="7">
        <v>0</v>
      </c>
      <c r="AE1404" s="77">
        <v>936</v>
      </c>
      <c r="AF1404" s="77">
        <v>963</v>
      </c>
      <c r="AG1404" s="127">
        <f t="shared" si="21"/>
        <v>0.49289099526066349</v>
      </c>
    </row>
    <row r="1405" spans="1:33" x14ac:dyDescent="0.3">
      <c r="A1405" s="7">
        <v>719</v>
      </c>
      <c r="B1405" s="7">
        <v>1</v>
      </c>
      <c r="C1405" s="7" t="s">
        <v>739</v>
      </c>
      <c r="D1405" s="7">
        <v>2017</v>
      </c>
      <c r="E1405" s="7">
        <v>2018</v>
      </c>
      <c r="F1405" s="7">
        <v>923.97</v>
      </c>
      <c r="G1405" s="7">
        <v>10</v>
      </c>
      <c r="H1405" s="7">
        <v>1</v>
      </c>
      <c r="I1405" s="77">
        <v>7259</v>
      </c>
      <c r="J1405" s="77">
        <v>4370</v>
      </c>
      <c r="K1405" s="119" t="s">
        <v>95</v>
      </c>
      <c r="L1405" s="7">
        <v>413</v>
      </c>
      <c r="M1405" s="7">
        <v>1</v>
      </c>
      <c r="N1405" s="7" t="s">
        <v>253</v>
      </c>
      <c r="O1405" s="68">
        <v>2007</v>
      </c>
      <c r="P1405" s="73">
        <v>2008</v>
      </c>
      <c r="Q1405" s="66">
        <v>300</v>
      </c>
      <c r="R1405" s="7">
        <v>5</v>
      </c>
      <c r="S1405" s="67">
        <v>1</v>
      </c>
      <c r="T1405" s="67">
        <v>1947</v>
      </c>
      <c r="U1405" s="77">
        <v>1369</v>
      </c>
      <c r="V1405" s="119" t="s">
        <v>95</v>
      </c>
      <c r="W1405" s="7">
        <v>196</v>
      </c>
      <c r="X1405" s="7">
        <v>1</v>
      </c>
      <c r="Y1405" s="7" t="s">
        <v>245</v>
      </c>
      <c r="Z1405" s="7">
        <v>1999</v>
      </c>
      <c r="AA1405" s="7">
        <v>2000</v>
      </c>
      <c r="AB1405" s="70">
        <v>0</v>
      </c>
      <c r="AC1405" s="7">
        <v>1</v>
      </c>
      <c r="AD1405" s="7">
        <v>0</v>
      </c>
      <c r="AE1405" s="77">
        <v>8328</v>
      </c>
      <c r="AF1405" s="77">
        <v>8584</v>
      </c>
      <c r="AG1405" s="127">
        <f t="shared" si="21"/>
        <v>0.49243140964995269</v>
      </c>
    </row>
    <row r="1406" spans="1:33" x14ac:dyDescent="0.3">
      <c r="A1406" s="7">
        <v>720</v>
      </c>
      <c r="B1406" s="7">
        <v>1</v>
      </c>
      <c r="C1406" s="7" t="s">
        <v>259</v>
      </c>
      <c r="D1406" s="7">
        <v>1991</v>
      </c>
      <c r="E1406" s="7">
        <v>1993</v>
      </c>
      <c r="F1406" s="70">
        <v>794</v>
      </c>
      <c r="G1406" s="7">
        <v>5</v>
      </c>
      <c r="H1406" s="7">
        <v>1</v>
      </c>
      <c r="I1406" s="77" t="s">
        <v>763</v>
      </c>
      <c r="J1406" s="77" t="s">
        <v>763</v>
      </c>
      <c r="K1406" s="119" t="s">
        <v>95</v>
      </c>
      <c r="L1406" s="7">
        <v>413</v>
      </c>
      <c r="M1406" s="7">
        <v>1</v>
      </c>
      <c r="N1406" s="7" t="s">
        <v>253</v>
      </c>
      <c r="O1406" s="68">
        <v>2007</v>
      </c>
      <c r="P1406" s="73">
        <v>2008</v>
      </c>
      <c r="Q1406" s="66">
        <v>175</v>
      </c>
      <c r="R1406" s="7">
        <v>5</v>
      </c>
      <c r="S1406" s="67">
        <v>1</v>
      </c>
      <c r="T1406" s="67">
        <v>1706</v>
      </c>
      <c r="U1406" s="77">
        <v>1595</v>
      </c>
      <c r="V1406" s="119" t="s">
        <v>95</v>
      </c>
      <c r="W1406" s="7">
        <v>286</v>
      </c>
      <c r="X1406" s="7">
        <v>1</v>
      </c>
      <c r="Y1406" s="7" t="s">
        <v>422</v>
      </c>
      <c r="Z1406" s="7">
        <v>2005</v>
      </c>
      <c r="AA1406" s="7">
        <v>2006</v>
      </c>
      <c r="AB1406" s="70">
        <v>595</v>
      </c>
      <c r="AC1406" s="7">
        <v>10</v>
      </c>
      <c r="AD1406" s="10">
        <v>0</v>
      </c>
      <c r="AE1406" s="67">
        <v>730</v>
      </c>
      <c r="AF1406" s="67">
        <v>753</v>
      </c>
      <c r="AG1406" s="127">
        <f t="shared" si="21"/>
        <v>0.49224544841537426</v>
      </c>
    </row>
    <row r="1407" spans="1:33" x14ac:dyDescent="0.3">
      <c r="A1407" s="7">
        <v>720</v>
      </c>
      <c r="B1407" s="7">
        <v>1</v>
      </c>
      <c r="C1407" s="7" t="s">
        <v>475</v>
      </c>
      <c r="D1407" s="7">
        <v>1997</v>
      </c>
      <c r="E1407" s="7">
        <v>1998</v>
      </c>
      <c r="F1407" s="70">
        <v>675</v>
      </c>
      <c r="G1407" s="7">
        <v>5</v>
      </c>
      <c r="H1407" s="7">
        <v>1</v>
      </c>
      <c r="I1407" s="77">
        <v>2409</v>
      </c>
      <c r="J1407" s="77">
        <v>1229</v>
      </c>
      <c r="K1407" s="119" t="s">
        <v>95</v>
      </c>
      <c r="L1407" s="7">
        <v>417</v>
      </c>
      <c r="M1407" s="7">
        <v>1</v>
      </c>
      <c r="N1407" s="7" t="s">
        <v>226</v>
      </c>
      <c r="O1407" s="68">
        <v>2007</v>
      </c>
      <c r="P1407" s="73">
        <v>2008</v>
      </c>
      <c r="Q1407" s="66">
        <v>275</v>
      </c>
      <c r="R1407" s="7">
        <v>5</v>
      </c>
      <c r="S1407" s="67">
        <v>1</v>
      </c>
      <c r="T1407" s="67">
        <v>476</v>
      </c>
      <c r="U1407" s="77">
        <v>364</v>
      </c>
      <c r="V1407" s="119" t="s">
        <v>95</v>
      </c>
      <c r="W1407" s="7">
        <v>276</v>
      </c>
      <c r="X1407" s="7">
        <v>1</v>
      </c>
      <c r="Y1407" s="7" t="s">
        <v>544</v>
      </c>
      <c r="Z1407" s="7">
        <v>2001</v>
      </c>
      <c r="AA1407" s="7">
        <v>2002</v>
      </c>
      <c r="AB1407" s="70">
        <f>1376.2-1076.36</f>
        <v>299.84000000000015</v>
      </c>
      <c r="AC1407" s="7">
        <v>10</v>
      </c>
      <c r="AD1407" s="7">
        <v>0</v>
      </c>
      <c r="AE1407" s="77">
        <v>4649</v>
      </c>
      <c r="AF1407" s="77">
        <v>4796</v>
      </c>
      <c r="AG1407" s="127">
        <f t="shared" si="21"/>
        <v>0.49221810481736367</v>
      </c>
    </row>
    <row r="1408" spans="1:33" x14ac:dyDescent="0.3">
      <c r="A1408" s="7">
        <v>720</v>
      </c>
      <c r="B1408" s="7">
        <v>1</v>
      </c>
      <c r="C1408" s="7" t="s">
        <v>475</v>
      </c>
      <c r="D1408" s="7">
        <v>2001</v>
      </c>
      <c r="E1408" s="7">
        <v>2002</v>
      </c>
      <c r="F1408" s="70">
        <v>579</v>
      </c>
      <c r="G1408" s="7">
        <v>6</v>
      </c>
      <c r="H1408" s="7">
        <v>0</v>
      </c>
      <c r="I1408" s="77">
        <v>1988</v>
      </c>
      <c r="J1408" s="77">
        <v>2555</v>
      </c>
      <c r="K1408" s="119" t="s">
        <v>95</v>
      </c>
      <c r="L1408" s="7">
        <v>458</v>
      </c>
      <c r="M1408" s="7">
        <v>1</v>
      </c>
      <c r="N1408" s="7" t="s">
        <v>520</v>
      </c>
      <c r="O1408" s="68">
        <v>2007</v>
      </c>
      <c r="P1408" s="73">
        <v>2008</v>
      </c>
      <c r="Q1408" s="66">
        <v>702.34</v>
      </c>
      <c r="R1408" s="7">
        <v>10</v>
      </c>
      <c r="S1408" s="67">
        <v>1</v>
      </c>
      <c r="T1408" s="67">
        <v>445</v>
      </c>
      <c r="U1408" s="77">
        <v>141</v>
      </c>
      <c r="V1408" s="119" t="s">
        <v>95</v>
      </c>
      <c r="W1408" s="7">
        <v>2170</v>
      </c>
      <c r="X1408" s="7">
        <v>1</v>
      </c>
      <c r="Y1408" s="7" t="s">
        <v>480</v>
      </c>
      <c r="Z1408" s="7">
        <v>2003</v>
      </c>
      <c r="AA1408" s="7">
        <v>2004</v>
      </c>
      <c r="AB1408" s="70">
        <v>794.29</v>
      </c>
      <c r="AC1408" s="7">
        <v>6</v>
      </c>
      <c r="AD1408" s="7">
        <v>0</v>
      </c>
      <c r="AE1408" s="77">
        <v>1131</v>
      </c>
      <c r="AF1408" s="77">
        <v>1167</v>
      </c>
      <c r="AG1408" s="127">
        <f t="shared" si="21"/>
        <v>0.49216710182767626</v>
      </c>
    </row>
    <row r="1409" spans="1:33" x14ac:dyDescent="0.3">
      <c r="A1409" s="7">
        <v>720</v>
      </c>
      <c r="B1409" s="7">
        <v>1</v>
      </c>
      <c r="C1409" s="7" t="s">
        <v>475</v>
      </c>
      <c r="D1409" s="7">
        <v>2002</v>
      </c>
      <c r="E1409" s="7">
        <v>2003</v>
      </c>
      <c r="F1409" s="70">
        <v>540</v>
      </c>
      <c r="G1409" s="7">
        <v>7</v>
      </c>
      <c r="H1409" s="7">
        <v>1</v>
      </c>
      <c r="I1409" s="77">
        <v>5884</v>
      </c>
      <c r="J1409" s="77">
        <v>4668</v>
      </c>
      <c r="K1409" s="119" t="s">
        <v>95</v>
      </c>
      <c r="L1409" s="7">
        <v>466</v>
      </c>
      <c r="M1409" s="7">
        <v>1</v>
      </c>
      <c r="N1409" s="7" t="s">
        <v>383</v>
      </c>
      <c r="O1409" s="68">
        <v>2007</v>
      </c>
      <c r="P1409" s="73">
        <v>2008</v>
      </c>
      <c r="Q1409" s="66">
        <v>429.25</v>
      </c>
      <c r="R1409" s="7">
        <v>7</v>
      </c>
      <c r="S1409" s="67">
        <v>1</v>
      </c>
      <c r="T1409" s="67">
        <v>1894</v>
      </c>
      <c r="U1409" s="77">
        <v>1493</v>
      </c>
      <c r="V1409" s="119" t="s">
        <v>95</v>
      </c>
      <c r="W1409" s="7">
        <v>640</v>
      </c>
      <c r="X1409" s="7">
        <v>1</v>
      </c>
      <c r="Y1409" s="7" t="s">
        <v>614</v>
      </c>
      <c r="Z1409" s="7">
        <v>2006</v>
      </c>
      <c r="AA1409" s="10">
        <v>2007</v>
      </c>
      <c r="AB1409" s="70">
        <v>600</v>
      </c>
      <c r="AC1409" s="10">
        <v>10</v>
      </c>
      <c r="AD1409" s="7">
        <v>0</v>
      </c>
      <c r="AE1409" s="67">
        <v>528</v>
      </c>
      <c r="AF1409" s="71">
        <v>545</v>
      </c>
      <c r="AG1409" s="127">
        <f t="shared" si="21"/>
        <v>0.49207828518173347</v>
      </c>
    </row>
    <row r="1410" spans="1:33" x14ac:dyDescent="0.3">
      <c r="A1410" s="7">
        <v>720</v>
      </c>
      <c r="B1410" s="7">
        <v>1</v>
      </c>
      <c r="C1410" s="7" t="s">
        <v>475</v>
      </c>
      <c r="D1410" s="68">
        <v>2009</v>
      </c>
      <c r="E1410" s="68">
        <v>2010</v>
      </c>
      <c r="F1410" s="66">
        <v>529.75</v>
      </c>
      <c r="G1410" s="10">
        <v>8</v>
      </c>
      <c r="H1410" s="67">
        <v>1</v>
      </c>
      <c r="I1410" s="67">
        <v>3527</v>
      </c>
      <c r="J1410" s="67">
        <v>1352</v>
      </c>
      <c r="K1410" s="119" t="s">
        <v>95</v>
      </c>
      <c r="L1410" s="7">
        <v>477</v>
      </c>
      <c r="M1410" s="7">
        <v>1</v>
      </c>
      <c r="N1410" s="7" t="s">
        <v>424</v>
      </c>
      <c r="O1410" s="68">
        <v>2007</v>
      </c>
      <c r="P1410" s="73">
        <v>2008</v>
      </c>
      <c r="Q1410" s="66">
        <v>147</v>
      </c>
      <c r="R1410" s="7">
        <v>6</v>
      </c>
      <c r="S1410" s="67">
        <v>0</v>
      </c>
      <c r="T1410" s="67">
        <v>1576</v>
      </c>
      <c r="U1410" s="77">
        <v>2727</v>
      </c>
      <c r="V1410" s="119" t="s">
        <v>95</v>
      </c>
      <c r="W1410" s="7">
        <v>2165</v>
      </c>
      <c r="X1410" s="7">
        <v>1</v>
      </c>
      <c r="Y1410" s="7" t="s">
        <v>406</v>
      </c>
      <c r="Z1410" s="7">
        <v>1994</v>
      </c>
      <c r="AA1410" s="7">
        <v>1995</v>
      </c>
      <c r="AB1410" s="70">
        <v>256.85000000000002</v>
      </c>
      <c r="AC1410" s="7">
        <v>10</v>
      </c>
      <c r="AD1410" s="7">
        <v>0</v>
      </c>
      <c r="AE1410" s="77">
        <v>1116</v>
      </c>
      <c r="AF1410" s="77">
        <v>1152</v>
      </c>
      <c r="AG1410" s="127">
        <f t="shared" si="21"/>
        <v>0.49206349206349204</v>
      </c>
    </row>
    <row r="1411" spans="1:33" x14ac:dyDescent="0.3">
      <c r="A1411" s="7">
        <v>721</v>
      </c>
      <c r="B1411" s="7">
        <v>1</v>
      </c>
      <c r="C1411" s="7" t="s">
        <v>433</v>
      </c>
      <c r="D1411" s="7">
        <v>1995</v>
      </c>
      <c r="E1411" s="7">
        <v>1996</v>
      </c>
      <c r="F1411" s="70">
        <v>367.41</v>
      </c>
      <c r="G1411" s="7">
        <v>5</v>
      </c>
      <c r="H1411" s="7">
        <v>1</v>
      </c>
      <c r="I1411" s="77">
        <v>1569</v>
      </c>
      <c r="J1411" s="77">
        <v>1167</v>
      </c>
      <c r="K1411" s="119" t="s">
        <v>95</v>
      </c>
      <c r="L1411" s="7">
        <v>480</v>
      </c>
      <c r="M1411" s="7">
        <v>1</v>
      </c>
      <c r="N1411" s="7" t="s">
        <v>521</v>
      </c>
      <c r="O1411" s="68">
        <v>2007</v>
      </c>
      <c r="P1411" s="73">
        <v>2008</v>
      </c>
      <c r="Q1411" s="66">
        <v>650</v>
      </c>
      <c r="R1411" s="7">
        <v>10</v>
      </c>
      <c r="S1411" s="67">
        <v>1</v>
      </c>
      <c r="T1411" s="67">
        <v>844</v>
      </c>
      <c r="U1411" s="77">
        <v>675</v>
      </c>
      <c r="V1411" s="119" t="s">
        <v>95</v>
      </c>
      <c r="W1411" s="7">
        <v>719</v>
      </c>
      <c r="X1411" s="7">
        <v>1</v>
      </c>
      <c r="Y1411" s="7" t="s">
        <v>231</v>
      </c>
      <c r="Z1411" s="7">
        <v>1997</v>
      </c>
      <c r="AA1411" s="7">
        <v>1999</v>
      </c>
      <c r="AB1411" s="70">
        <v>321</v>
      </c>
      <c r="AC1411" s="7">
        <v>10</v>
      </c>
      <c r="AD1411" s="7">
        <v>0</v>
      </c>
      <c r="AE1411" s="77">
        <v>2595</v>
      </c>
      <c r="AF1411" s="77">
        <v>2679</v>
      </c>
      <c r="AG1411" s="127">
        <f t="shared" si="21"/>
        <v>0.49203640500568829</v>
      </c>
    </row>
    <row r="1412" spans="1:33" x14ac:dyDescent="0.3">
      <c r="A1412" s="7">
        <v>721</v>
      </c>
      <c r="B1412" s="7">
        <v>1</v>
      </c>
      <c r="C1412" s="7" t="s">
        <v>433</v>
      </c>
      <c r="D1412" s="7">
        <v>2000</v>
      </c>
      <c r="E1412" s="7">
        <v>2001</v>
      </c>
      <c r="F1412" s="70">
        <v>415</v>
      </c>
      <c r="G1412" s="7">
        <v>5</v>
      </c>
      <c r="H1412" s="7">
        <v>1</v>
      </c>
      <c r="I1412" s="77">
        <v>3774</v>
      </c>
      <c r="J1412" s="77">
        <v>2140</v>
      </c>
      <c r="K1412" s="119" t="s">
        <v>95</v>
      </c>
      <c r="L1412" s="7">
        <v>484</v>
      </c>
      <c r="M1412" s="7">
        <v>1</v>
      </c>
      <c r="N1412" s="7" t="s">
        <v>425</v>
      </c>
      <c r="O1412" s="68">
        <v>2007</v>
      </c>
      <c r="P1412" s="73">
        <v>2008</v>
      </c>
      <c r="Q1412" s="66">
        <v>200</v>
      </c>
      <c r="R1412" s="7">
        <v>7</v>
      </c>
      <c r="S1412" s="67">
        <v>1</v>
      </c>
      <c r="T1412" s="67">
        <v>521</v>
      </c>
      <c r="U1412" s="77">
        <v>140</v>
      </c>
      <c r="V1412" s="119" t="s">
        <v>95</v>
      </c>
      <c r="W1412" s="7">
        <v>857</v>
      </c>
      <c r="X1412" s="7">
        <v>1</v>
      </c>
      <c r="Y1412" s="7" t="s">
        <v>529</v>
      </c>
      <c r="Z1412" s="7">
        <v>2000</v>
      </c>
      <c r="AA1412" s="7">
        <v>2001</v>
      </c>
      <c r="AB1412" s="70">
        <v>415</v>
      </c>
      <c r="AC1412" s="7">
        <v>10</v>
      </c>
      <c r="AD1412" s="7">
        <v>0</v>
      </c>
      <c r="AE1412" s="77">
        <v>924</v>
      </c>
      <c r="AF1412" s="77">
        <v>954</v>
      </c>
      <c r="AG1412" s="127">
        <f t="shared" ref="AG1412:AG1475" si="22">AE1412/(AE1412+AF1412)</f>
        <v>0.49201277955271566</v>
      </c>
    </row>
    <row r="1413" spans="1:33" x14ac:dyDescent="0.3">
      <c r="A1413" s="7">
        <v>721</v>
      </c>
      <c r="B1413" s="7">
        <v>1</v>
      </c>
      <c r="C1413" s="7" t="s">
        <v>433</v>
      </c>
      <c r="D1413" s="7">
        <v>2002</v>
      </c>
      <c r="E1413" s="7">
        <v>2003</v>
      </c>
      <c r="F1413" s="70">
        <v>550</v>
      </c>
      <c r="G1413" s="7">
        <v>10</v>
      </c>
      <c r="H1413" s="7">
        <v>0</v>
      </c>
      <c r="I1413" s="77">
        <v>2196</v>
      </c>
      <c r="J1413" s="77">
        <v>3627</v>
      </c>
      <c r="K1413" s="119" t="s">
        <v>95</v>
      </c>
      <c r="L1413" s="7">
        <v>487</v>
      </c>
      <c r="M1413" s="7">
        <v>1</v>
      </c>
      <c r="N1413" s="7" t="s">
        <v>289</v>
      </c>
      <c r="O1413" s="68">
        <v>2007</v>
      </c>
      <c r="P1413" s="73">
        <v>2008</v>
      </c>
      <c r="Q1413" s="66">
        <v>500</v>
      </c>
      <c r="R1413" s="7">
        <v>5</v>
      </c>
      <c r="S1413" s="67">
        <v>1</v>
      </c>
      <c r="T1413" s="67">
        <v>428</v>
      </c>
      <c r="U1413" s="77">
        <v>299</v>
      </c>
      <c r="V1413" s="119" t="s">
        <v>95</v>
      </c>
      <c r="W1413" s="7">
        <v>624</v>
      </c>
      <c r="X1413" s="7">
        <v>1</v>
      </c>
      <c r="Y1413" s="7" t="s">
        <v>392</v>
      </c>
      <c r="Z1413" s="7">
        <v>2006</v>
      </c>
      <c r="AA1413" s="10">
        <v>2007</v>
      </c>
      <c r="AB1413" s="70">
        <v>444.22</v>
      </c>
      <c r="AC1413" s="10">
        <v>8</v>
      </c>
      <c r="AD1413" s="7">
        <v>0</v>
      </c>
      <c r="AE1413" s="67">
        <v>13182</v>
      </c>
      <c r="AF1413" s="71">
        <v>13629</v>
      </c>
      <c r="AG1413" s="127">
        <f t="shared" si="22"/>
        <v>0.49166386930737382</v>
      </c>
    </row>
    <row r="1414" spans="1:33" x14ac:dyDescent="0.3">
      <c r="A1414" s="7">
        <v>721</v>
      </c>
      <c r="B1414" s="7">
        <v>1</v>
      </c>
      <c r="C1414" s="7" t="s">
        <v>615</v>
      </c>
      <c r="D1414" s="7">
        <v>2003</v>
      </c>
      <c r="E1414" s="7">
        <v>2004</v>
      </c>
      <c r="F1414" s="70">
        <v>453</v>
      </c>
      <c r="G1414" s="7">
        <v>4</v>
      </c>
      <c r="H1414" s="7">
        <v>1</v>
      </c>
      <c r="I1414" s="77">
        <v>2190</v>
      </c>
      <c r="J1414" s="77">
        <v>1527</v>
      </c>
      <c r="K1414" s="119" t="s">
        <v>95</v>
      </c>
      <c r="L1414" s="7">
        <v>495</v>
      </c>
      <c r="M1414" s="7">
        <v>1</v>
      </c>
      <c r="N1414" s="7" t="s">
        <v>522</v>
      </c>
      <c r="O1414" s="68">
        <v>2007</v>
      </c>
      <c r="P1414" s="73">
        <v>2008</v>
      </c>
      <c r="Q1414" s="66">
        <v>586.99</v>
      </c>
      <c r="R1414" s="7">
        <v>10</v>
      </c>
      <c r="S1414" s="67">
        <v>0</v>
      </c>
      <c r="T1414" s="67">
        <v>281</v>
      </c>
      <c r="U1414" s="77">
        <v>391</v>
      </c>
      <c r="V1414" s="119" t="s">
        <v>95</v>
      </c>
      <c r="W1414" s="7">
        <v>487</v>
      </c>
      <c r="X1414" s="7">
        <v>1</v>
      </c>
      <c r="Y1414" s="7" t="s">
        <v>289</v>
      </c>
      <c r="Z1414" s="7">
        <v>2005</v>
      </c>
      <c r="AA1414" s="7">
        <v>2006</v>
      </c>
      <c r="AB1414" s="70">
        <v>600</v>
      </c>
      <c r="AC1414" s="7">
        <v>10</v>
      </c>
      <c r="AD1414" s="10">
        <v>0</v>
      </c>
      <c r="AE1414" s="67">
        <v>259</v>
      </c>
      <c r="AF1414" s="67">
        <v>268</v>
      </c>
      <c r="AG1414" s="127">
        <f t="shared" si="22"/>
        <v>0.49146110056925996</v>
      </c>
    </row>
    <row r="1415" spans="1:33" x14ac:dyDescent="0.3">
      <c r="A1415" s="7">
        <v>721</v>
      </c>
      <c r="B1415" s="7">
        <v>1</v>
      </c>
      <c r="C1415" s="7" t="s">
        <v>615</v>
      </c>
      <c r="D1415" s="7">
        <v>2003</v>
      </c>
      <c r="E1415" s="7">
        <v>2004</v>
      </c>
      <c r="F1415" s="70">
        <v>145</v>
      </c>
      <c r="G1415" s="7">
        <v>4</v>
      </c>
      <c r="H1415" s="7">
        <v>0</v>
      </c>
      <c r="I1415" s="77">
        <v>1822</v>
      </c>
      <c r="J1415" s="77">
        <v>1888</v>
      </c>
      <c r="K1415" s="119" t="s">
        <v>95</v>
      </c>
      <c r="L1415" s="7">
        <v>499</v>
      </c>
      <c r="M1415" s="7">
        <v>1</v>
      </c>
      <c r="N1415" s="7" t="s">
        <v>473</v>
      </c>
      <c r="O1415" s="68">
        <v>2007</v>
      </c>
      <c r="P1415" s="73">
        <v>2008</v>
      </c>
      <c r="Q1415" s="66">
        <v>743.54</v>
      </c>
      <c r="R1415" s="7">
        <v>10</v>
      </c>
      <c r="S1415" s="67">
        <v>1</v>
      </c>
      <c r="T1415" s="67">
        <v>351</v>
      </c>
      <c r="U1415" s="77">
        <v>305</v>
      </c>
      <c r="V1415" s="119" t="s">
        <v>95</v>
      </c>
      <c r="W1415" s="7">
        <v>2903</v>
      </c>
      <c r="X1415" s="7">
        <v>1</v>
      </c>
      <c r="Y1415" s="7" t="s">
        <v>219</v>
      </c>
      <c r="Z1415" s="7">
        <v>2015</v>
      </c>
      <c r="AA1415" s="7">
        <v>2016</v>
      </c>
      <c r="AB1415" s="70">
        <v>1124.1500000000001</v>
      </c>
      <c r="AC1415" s="7">
        <v>10</v>
      </c>
      <c r="AD1415" s="7">
        <v>0</v>
      </c>
      <c r="AE1415" s="77">
        <v>252</v>
      </c>
      <c r="AF1415" s="77">
        <v>261</v>
      </c>
      <c r="AG1415" s="127">
        <f t="shared" si="22"/>
        <v>0.49122807017543857</v>
      </c>
    </row>
    <row r="1416" spans="1:33" x14ac:dyDescent="0.3">
      <c r="A1416" s="7">
        <v>721</v>
      </c>
      <c r="B1416" s="7">
        <v>1</v>
      </c>
      <c r="C1416" s="7" t="s">
        <v>433</v>
      </c>
      <c r="D1416" s="68">
        <v>2007</v>
      </c>
      <c r="E1416" s="73">
        <v>2008</v>
      </c>
      <c r="F1416" s="66">
        <v>757</v>
      </c>
      <c r="G1416" s="7">
        <v>5</v>
      </c>
      <c r="H1416" s="67">
        <v>1</v>
      </c>
      <c r="I1416" s="67">
        <v>2413</v>
      </c>
      <c r="J1416" s="77">
        <v>1942</v>
      </c>
      <c r="K1416" s="119" t="s">
        <v>95</v>
      </c>
      <c r="L1416" s="7">
        <v>500</v>
      </c>
      <c r="M1416" s="7">
        <v>1</v>
      </c>
      <c r="N1416" s="7" t="s">
        <v>635</v>
      </c>
      <c r="O1416" s="68">
        <v>2007</v>
      </c>
      <c r="P1416" s="73">
        <v>2008</v>
      </c>
      <c r="Q1416" s="66">
        <v>593</v>
      </c>
      <c r="R1416" s="7">
        <v>10</v>
      </c>
      <c r="S1416" s="67">
        <v>1</v>
      </c>
      <c r="T1416" s="67">
        <v>703</v>
      </c>
      <c r="U1416" s="77">
        <v>466</v>
      </c>
      <c r="V1416" s="119" t="s">
        <v>95</v>
      </c>
      <c r="W1416" s="7">
        <v>492</v>
      </c>
      <c r="X1416" s="7">
        <v>1</v>
      </c>
      <c r="Y1416" s="7" t="s">
        <v>385</v>
      </c>
      <c r="Z1416" s="7">
        <v>1994</v>
      </c>
      <c r="AA1416" s="7">
        <v>1995</v>
      </c>
      <c r="AB1416" s="70">
        <v>278.20999999999998</v>
      </c>
      <c r="AC1416" s="7">
        <v>10</v>
      </c>
      <c r="AD1416" s="7">
        <v>0</v>
      </c>
      <c r="AE1416" s="77">
        <v>5240</v>
      </c>
      <c r="AF1416" s="77">
        <v>5428</v>
      </c>
      <c r="AG1416" s="127">
        <f t="shared" si="22"/>
        <v>0.4911886014248219</v>
      </c>
    </row>
    <row r="1417" spans="1:33" x14ac:dyDescent="0.3">
      <c r="A1417" s="7">
        <v>721</v>
      </c>
      <c r="B1417" s="7">
        <v>1</v>
      </c>
      <c r="C1417" s="7" t="s">
        <v>433</v>
      </c>
      <c r="D1417" s="7">
        <v>2011</v>
      </c>
      <c r="E1417" s="7">
        <v>2013</v>
      </c>
      <c r="F1417" s="7">
        <v>857</v>
      </c>
      <c r="G1417" s="7">
        <v>5</v>
      </c>
      <c r="H1417" s="7">
        <v>1</v>
      </c>
      <c r="I1417" s="77">
        <v>1829</v>
      </c>
      <c r="J1417" s="77">
        <v>1334</v>
      </c>
      <c r="K1417" s="119" t="s">
        <v>95</v>
      </c>
      <c r="L1417" s="7">
        <v>547</v>
      </c>
      <c r="M1417" s="7">
        <v>1</v>
      </c>
      <c r="N1417" s="7" t="s">
        <v>427</v>
      </c>
      <c r="O1417" s="68">
        <v>2007</v>
      </c>
      <c r="P1417" s="73">
        <v>2008</v>
      </c>
      <c r="Q1417" s="66">
        <v>447.85</v>
      </c>
      <c r="R1417" s="7">
        <v>10</v>
      </c>
      <c r="S1417" s="67">
        <v>0</v>
      </c>
      <c r="T1417" s="67">
        <v>392</v>
      </c>
      <c r="U1417" s="77">
        <v>461</v>
      </c>
      <c r="V1417" s="119" t="s">
        <v>95</v>
      </c>
      <c r="W1417" s="7">
        <v>93</v>
      </c>
      <c r="X1417" s="7">
        <v>1</v>
      </c>
      <c r="Y1417" s="7" t="s">
        <v>268</v>
      </c>
      <c r="Z1417" s="7">
        <v>2010</v>
      </c>
      <c r="AA1417" s="68">
        <v>2011</v>
      </c>
      <c r="AB1417" s="66">
        <v>500</v>
      </c>
      <c r="AC1417" s="68">
        <v>7</v>
      </c>
      <c r="AD1417" s="67">
        <v>0</v>
      </c>
      <c r="AE1417" s="67">
        <v>418</v>
      </c>
      <c r="AF1417" s="67">
        <v>433</v>
      </c>
      <c r="AG1417" s="127">
        <f t="shared" si="22"/>
        <v>0.49118683901292598</v>
      </c>
    </row>
    <row r="1418" spans="1:33" x14ac:dyDescent="0.3">
      <c r="A1418" s="7">
        <v>721</v>
      </c>
      <c r="B1418" s="7">
        <v>1</v>
      </c>
      <c r="C1418" s="7" t="s">
        <v>615</v>
      </c>
      <c r="D1418" s="7">
        <v>2017</v>
      </c>
      <c r="E1418" s="7">
        <v>2018</v>
      </c>
      <c r="F1418" s="7">
        <v>246.7</v>
      </c>
      <c r="G1418" s="7">
        <v>6</v>
      </c>
      <c r="H1418" s="7">
        <v>1</v>
      </c>
      <c r="I1418" s="77">
        <v>1685</v>
      </c>
      <c r="J1418" s="77">
        <v>1168</v>
      </c>
      <c r="K1418" s="119" t="s">
        <v>95</v>
      </c>
      <c r="L1418" s="7">
        <v>561</v>
      </c>
      <c r="M1418" s="7">
        <v>1</v>
      </c>
      <c r="N1418" s="7" t="s">
        <v>389</v>
      </c>
      <c r="O1418" s="68">
        <v>2007</v>
      </c>
      <c r="P1418" s="73">
        <v>2008</v>
      </c>
      <c r="Q1418" s="66">
        <v>98.46</v>
      </c>
      <c r="R1418" s="7">
        <v>10</v>
      </c>
      <c r="S1418" s="67">
        <v>1</v>
      </c>
      <c r="T1418" s="67">
        <v>75</v>
      </c>
      <c r="U1418" s="77">
        <v>8</v>
      </c>
      <c r="V1418" s="119" t="s">
        <v>95</v>
      </c>
      <c r="W1418" s="7">
        <v>721</v>
      </c>
      <c r="X1418" s="7">
        <v>1</v>
      </c>
      <c r="Y1418" s="7" t="s">
        <v>615</v>
      </c>
      <c r="Z1418" s="7">
        <v>2003</v>
      </c>
      <c r="AA1418" s="7">
        <v>2004</v>
      </c>
      <c r="AB1418" s="70">
        <v>145</v>
      </c>
      <c r="AC1418" s="7">
        <v>4</v>
      </c>
      <c r="AD1418" s="7">
        <v>0</v>
      </c>
      <c r="AE1418" s="77">
        <v>1822</v>
      </c>
      <c r="AF1418" s="77">
        <v>1888</v>
      </c>
      <c r="AG1418" s="127">
        <f t="shared" si="22"/>
        <v>0.49110512129380052</v>
      </c>
    </row>
    <row r="1419" spans="1:33" x14ac:dyDescent="0.3">
      <c r="A1419" s="7">
        <v>726</v>
      </c>
      <c r="B1419" s="7">
        <v>1</v>
      </c>
      <c r="C1419" s="7" t="s">
        <v>506</v>
      </c>
      <c r="D1419" s="7">
        <v>1999</v>
      </c>
      <c r="E1419" s="7">
        <v>2000</v>
      </c>
      <c r="F1419" s="70">
        <v>315</v>
      </c>
      <c r="G1419" s="7">
        <v>10</v>
      </c>
      <c r="H1419" s="7">
        <v>1</v>
      </c>
      <c r="I1419" s="77">
        <v>721</v>
      </c>
      <c r="J1419" s="77">
        <v>560</v>
      </c>
      <c r="K1419" s="119" t="s">
        <v>95</v>
      </c>
      <c r="L1419" s="7">
        <v>595</v>
      </c>
      <c r="M1419" s="7">
        <v>1</v>
      </c>
      <c r="N1419" s="7" t="s">
        <v>391</v>
      </c>
      <c r="O1419" s="68">
        <v>2007</v>
      </c>
      <c r="P1419" s="73">
        <v>2008</v>
      </c>
      <c r="Q1419" s="66">
        <v>400</v>
      </c>
      <c r="R1419" s="7">
        <v>5</v>
      </c>
      <c r="S1419" s="67">
        <v>1</v>
      </c>
      <c r="T1419" s="67">
        <v>1713</v>
      </c>
      <c r="U1419" s="77">
        <v>1026</v>
      </c>
      <c r="V1419" s="119" t="s">
        <v>95</v>
      </c>
      <c r="W1419" s="7">
        <v>914</v>
      </c>
      <c r="X1419" s="7">
        <v>1</v>
      </c>
      <c r="Y1419" s="7" t="s">
        <v>438</v>
      </c>
      <c r="Z1419" s="68">
        <v>2015</v>
      </c>
      <c r="AA1419" s="68">
        <v>2016</v>
      </c>
      <c r="AB1419" s="66">
        <v>1762.77</v>
      </c>
      <c r="AC1419" s="68">
        <v>5</v>
      </c>
      <c r="AD1419" s="67">
        <v>1</v>
      </c>
      <c r="AE1419" s="67">
        <v>163</v>
      </c>
      <c r="AF1419" s="67">
        <v>169</v>
      </c>
      <c r="AG1419" s="127">
        <f t="shared" si="22"/>
        <v>0.49096385542168675</v>
      </c>
    </row>
    <row r="1420" spans="1:33" x14ac:dyDescent="0.3">
      <c r="A1420" s="7">
        <v>726</v>
      </c>
      <c r="B1420" s="7">
        <v>1</v>
      </c>
      <c r="C1420" s="7" t="s">
        <v>506</v>
      </c>
      <c r="D1420" s="68">
        <v>2009</v>
      </c>
      <c r="E1420" s="68">
        <v>2010</v>
      </c>
      <c r="F1420" s="66">
        <v>731.28</v>
      </c>
      <c r="G1420" s="10">
        <v>10</v>
      </c>
      <c r="H1420" s="67">
        <v>1</v>
      </c>
      <c r="I1420" s="67">
        <v>987</v>
      </c>
      <c r="J1420" s="67">
        <v>641</v>
      </c>
      <c r="K1420" s="119" t="s">
        <v>95</v>
      </c>
      <c r="L1420" s="7">
        <v>595</v>
      </c>
      <c r="M1420" s="7">
        <v>1</v>
      </c>
      <c r="N1420" s="7" t="s">
        <v>391</v>
      </c>
      <c r="O1420" s="68">
        <v>2007</v>
      </c>
      <c r="P1420" s="73">
        <v>2008</v>
      </c>
      <c r="Q1420" s="66">
        <v>100</v>
      </c>
      <c r="R1420" s="7">
        <v>5</v>
      </c>
      <c r="S1420" s="67">
        <v>1</v>
      </c>
      <c r="T1420" s="67">
        <v>1572</v>
      </c>
      <c r="U1420" s="77">
        <v>1131</v>
      </c>
      <c r="V1420" s="119" t="s">
        <v>95</v>
      </c>
      <c r="W1420" s="7">
        <v>840</v>
      </c>
      <c r="X1420" s="7">
        <v>1</v>
      </c>
      <c r="Y1420" s="7" t="s">
        <v>402</v>
      </c>
      <c r="Z1420" s="7">
        <v>1994</v>
      </c>
      <c r="AA1420" s="7">
        <v>1995</v>
      </c>
      <c r="AB1420" s="70">
        <v>167</v>
      </c>
      <c r="AC1420" s="7">
        <v>10</v>
      </c>
      <c r="AD1420" s="7">
        <v>0</v>
      </c>
      <c r="AE1420" s="77">
        <v>1249</v>
      </c>
      <c r="AF1420" s="77">
        <v>1296</v>
      </c>
      <c r="AG1420" s="127">
        <f t="shared" si="22"/>
        <v>0.49076620825147349</v>
      </c>
    </row>
    <row r="1421" spans="1:33" x14ac:dyDescent="0.3">
      <c r="A1421" s="7">
        <v>726</v>
      </c>
      <c r="B1421" s="7">
        <v>1</v>
      </c>
      <c r="C1421" s="7" t="s">
        <v>506</v>
      </c>
      <c r="D1421" s="68">
        <v>2009</v>
      </c>
      <c r="E1421" s="68">
        <v>2010</v>
      </c>
      <c r="F1421" s="66">
        <v>200</v>
      </c>
      <c r="G1421" s="10">
        <v>10</v>
      </c>
      <c r="H1421" s="67">
        <v>0</v>
      </c>
      <c r="I1421" s="67">
        <v>724</v>
      </c>
      <c r="J1421" s="67">
        <v>896</v>
      </c>
      <c r="K1421" s="119" t="s">
        <v>95</v>
      </c>
      <c r="L1421" s="7">
        <v>624</v>
      </c>
      <c r="M1421" s="7">
        <v>1</v>
      </c>
      <c r="N1421" s="7" t="s">
        <v>392</v>
      </c>
      <c r="O1421" s="68">
        <v>2007</v>
      </c>
      <c r="P1421" s="73">
        <v>2008</v>
      </c>
      <c r="Q1421" s="66">
        <v>1470.89</v>
      </c>
      <c r="R1421" s="7">
        <v>5</v>
      </c>
      <c r="S1421" s="67">
        <v>1</v>
      </c>
      <c r="T1421" s="67">
        <v>10057</v>
      </c>
      <c r="U1421" s="77">
        <v>5804</v>
      </c>
      <c r="V1421" s="119" t="s">
        <v>95</v>
      </c>
      <c r="W1421" s="7">
        <v>12</v>
      </c>
      <c r="X1421" s="7">
        <v>1</v>
      </c>
      <c r="Y1421" s="7" t="s">
        <v>485</v>
      </c>
      <c r="Z1421" s="7">
        <v>2003</v>
      </c>
      <c r="AA1421" s="7">
        <v>2004</v>
      </c>
      <c r="AB1421" s="70">
        <v>361</v>
      </c>
      <c r="AC1421" s="7">
        <v>5</v>
      </c>
      <c r="AD1421" s="7">
        <v>0</v>
      </c>
      <c r="AE1421" s="77">
        <v>3497</v>
      </c>
      <c r="AF1421" s="77">
        <v>3631</v>
      </c>
      <c r="AG1421" s="127">
        <f t="shared" si="22"/>
        <v>0.49060044893378224</v>
      </c>
    </row>
    <row r="1422" spans="1:33" x14ac:dyDescent="0.3">
      <c r="A1422" s="7">
        <v>726</v>
      </c>
      <c r="B1422" s="7">
        <v>1</v>
      </c>
      <c r="C1422" s="7" t="s">
        <v>506</v>
      </c>
      <c r="D1422" s="68">
        <v>2012</v>
      </c>
      <c r="E1422" s="73">
        <v>2013</v>
      </c>
      <c r="F1422" s="66">
        <v>610</v>
      </c>
      <c r="G1422" s="7">
        <v>10</v>
      </c>
      <c r="H1422" s="7">
        <v>0</v>
      </c>
      <c r="I1422" s="67">
        <v>2639</v>
      </c>
      <c r="J1422" s="67">
        <v>2936</v>
      </c>
      <c r="K1422" s="119" t="s">
        <v>95</v>
      </c>
      <c r="L1422" s="7">
        <v>630</v>
      </c>
      <c r="M1422" s="7">
        <v>1</v>
      </c>
      <c r="N1422" s="7" t="s">
        <v>393</v>
      </c>
      <c r="O1422" s="68">
        <v>2007</v>
      </c>
      <c r="P1422" s="73">
        <v>2008</v>
      </c>
      <c r="Q1422" s="66">
        <v>300</v>
      </c>
      <c r="R1422" s="7">
        <v>6</v>
      </c>
      <c r="S1422" s="67">
        <v>0</v>
      </c>
      <c r="T1422" s="67">
        <v>202</v>
      </c>
      <c r="U1422" s="77">
        <v>206</v>
      </c>
      <c r="V1422" s="119" t="s">
        <v>95</v>
      </c>
      <c r="W1422" s="7">
        <v>531</v>
      </c>
      <c r="X1422" s="7">
        <v>1</v>
      </c>
      <c r="Y1422" s="7" t="s">
        <v>387</v>
      </c>
      <c r="Z1422" s="7">
        <v>2010</v>
      </c>
      <c r="AA1422" s="68">
        <v>2011</v>
      </c>
      <c r="AB1422" s="66">
        <v>323.89999999999998</v>
      </c>
      <c r="AC1422" s="68">
        <v>6</v>
      </c>
      <c r="AD1422" s="67">
        <v>0</v>
      </c>
      <c r="AE1422" s="67">
        <v>1516</v>
      </c>
      <c r="AF1422" s="67">
        <v>1578</v>
      </c>
      <c r="AG1422" s="127">
        <f t="shared" si="22"/>
        <v>0.48998060762766643</v>
      </c>
    </row>
    <row r="1423" spans="1:33" x14ac:dyDescent="0.3">
      <c r="A1423" s="7">
        <v>726</v>
      </c>
      <c r="B1423" s="7">
        <v>1</v>
      </c>
      <c r="C1423" s="7" t="s">
        <v>506</v>
      </c>
      <c r="D1423" s="7">
        <v>2012</v>
      </c>
      <c r="E1423" s="7">
        <v>2013</v>
      </c>
      <c r="F1423" s="70">
        <v>125</v>
      </c>
      <c r="G1423" s="7">
        <v>10</v>
      </c>
      <c r="H1423" s="7">
        <v>0</v>
      </c>
      <c r="I1423" s="67">
        <v>2219</v>
      </c>
      <c r="J1423" s="67">
        <v>3338</v>
      </c>
      <c r="K1423" s="119" t="s">
        <v>95</v>
      </c>
      <c r="L1423" s="7">
        <v>635</v>
      </c>
      <c r="M1423" s="7">
        <v>1</v>
      </c>
      <c r="N1423" s="7" t="s">
        <v>295</v>
      </c>
      <c r="O1423" s="68">
        <v>2007</v>
      </c>
      <c r="P1423" s="73">
        <v>2008</v>
      </c>
      <c r="Q1423" s="66">
        <v>1242</v>
      </c>
      <c r="R1423" s="7">
        <v>5</v>
      </c>
      <c r="S1423" s="67">
        <v>1</v>
      </c>
      <c r="T1423" s="67">
        <v>116</v>
      </c>
      <c r="U1423" s="77">
        <v>60</v>
      </c>
      <c r="V1423" s="119" t="s">
        <v>95</v>
      </c>
      <c r="W1423" s="7">
        <v>14</v>
      </c>
      <c r="X1423" s="7">
        <v>1</v>
      </c>
      <c r="Y1423" s="7" t="s">
        <v>264</v>
      </c>
      <c r="Z1423" s="7">
        <v>2001</v>
      </c>
      <c r="AA1423" s="7">
        <v>2002</v>
      </c>
      <c r="AB1423" s="70">
        <v>395</v>
      </c>
      <c r="AC1423" s="7">
        <v>10</v>
      </c>
      <c r="AD1423" s="7">
        <v>0</v>
      </c>
      <c r="AE1423" s="77">
        <v>1186</v>
      </c>
      <c r="AF1423" s="77">
        <v>1235</v>
      </c>
      <c r="AG1423" s="127">
        <f t="shared" si="22"/>
        <v>0.489880214787278</v>
      </c>
    </row>
    <row r="1424" spans="1:33" x14ac:dyDescent="0.3">
      <c r="A1424" s="7">
        <v>726</v>
      </c>
      <c r="B1424" s="7">
        <v>1</v>
      </c>
      <c r="C1424" s="7" t="s">
        <v>506</v>
      </c>
      <c r="D1424" s="7">
        <v>2015</v>
      </c>
      <c r="E1424" s="7">
        <v>2016</v>
      </c>
      <c r="F1424" s="70">
        <v>460</v>
      </c>
      <c r="G1424" s="7">
        <v>10</v>
      </c>
      <c r="H1424" s="7">
        <v>1</v>
      </c>
      <c r="I1424" s="67">
        <v>1197</v>
      </c>
      <c r="J1424" s="67">
        <v>732</v>
      </c>
      <c r="K1424" s="119" t="s">
        <v>95</v>
      </c>
      <c r="L1424" s="7">
        <v>640</v>
      </c>
      <c r="M1424" s="7">
        <v>1</v>
      </c>
      <c r="N1424" s="7" t="s">
        <v>614</v>
      </c>
      <c r="O1424" s="68">
        <v>2007</v>
      </c>
      <c r="P1424" s="73">
        <v>2008</v>
      </c>
      <c r="Q1424" s="66">
        <v>500</v>
      </c>
      <c r="R1424" s="7">
        <v>10</v>
      </c>
      <c r="S1424" s="67">
        <v>1</v>
      </c>
      <c r="T1424" s="67">
        <v>479</v>
      </c>
      <c r="U1424" s="77">
        <v>261</v>
      </c>
      <c r="V1424" s="119" t="s">
        <v>95</v>
      </c>
      <c r="W1424" s="7">
        <v>2859</v>
      </c>
      <c r="X1424" s="7">
        <v>1</v>
      </c>
      <c r="Y1424" s="7" t="s">
        <v>591</v>
      </c>
      <c r="Z1424" s="7">
        <v>2006</v>
      </c>
      <c r="AA1424" s="10">
        <v>2007</v>
      </c>
      <c r="AB1424" s="70">
        <v>200</v>
      </c>
      <c r="AC1424" s="10">
        <v>5</v>
      </c>
      <c r="AD1424" s="7">
        <v>0</v>
      </c>
      <c r="AE1424" s="67">
        <v>1152</v>
      </c>
      <c r="AF1424" s="67">
        <v>1200</v>
      </c>
      <c r="AG1424" s="127">
        <f t="shared" si="22"/>
        <v>0.48979591836734693</v>
      </c>
    </row>
    <row r="1425" spans="1:33" x14ac:dyDescent="0.3">
      <c r="A1425" s="7">
        <v>726</v>
      </c>
      <c r="B1425" s="7">
        <v>1</v>
      </c>
      <c r="C1425" s="7" t="s">
        <v>506</v>
      </c>
      <c r="D1425" s="7">
        <v>2015</v>
      </c>
      <c r="E1425" s="7">
        <v>2016</v>
      </c>
      <c r="F1425" s="70">
        <v>80</v>
      </c>
      <c r="G1425" s="7">
        <v>10</v>
      </c>
      <c r="H1425" s="7">
        <v>1</v>
      </c>
      <c r="I1425" s="67">
        <v>1080</v>
      </c>
      <c r="J1425" s="67">
        <v>847</v>
      </c>
      <c r="K1425" s="119" t="s">
        <v>95</v>
      </c>
      <c r="L1425" s="7">
        <v>701</v>
      </c>
      <c r="M1425" s="7">
        <v>1</v>
      </c>
      <c r="N1425" s="7" t="s">
        <v>340</v>
      </c>
      <c r="O1425" s="68">
        <v>2007</v>
      </c>
      <c r="P1425" s="73">
        <v>2008</v>
      </c>
      <c r="Q1425" s="66">
        <v>106.13</v>
      </c>
      <c r="R1425" s="7">
        <v>10</v>
      </c>
      <c r="S1425" s="67">
        <v>1</v>
      </c>
      <c r="T1425" s="67">
        <v>1544</v>
      </c>
      <c r="U1425" s="77">
        <v>890</v>
      </c>
      <c r="V1425" s="119" t="s">
        <v>95</v>
      </c>
      <c r="W1425" s="7">
        <v>2888</v>
      </c>
      <c r="X1425" s="7">
        <v>1</v>
      </c>
      <c r="Y1425" s="7" t="s">
        <v>593</v>
      </c>
      <c r="Z1425" s="7">
        <v>2005</v>
      </c>
      <c r="AA1425" s="7">
        <v>2006</v>
      </c>
      <c r="AB1425" s="70">
        <v>975</v>
      </c>
      <c r="AC1425" s="7">
        <v>10</v>
      </c>
      <c r="AD1425" s="10">
        <v>0</v>
      </c>
      <c r="AE1425" s="67">
        <v>502</v>
      </c>
      <c r="AF1425" s="67">
        <v>523</v>
      </c>
      <c r="AG1425" s="127">
        <f t="shared" si="22"/>
        <v>0.4897560975609756</v>
      </c>
    </row>
    <row r="1426" spans="1:33" x14ac:dyDescent="0.3">
      <c r="A1426" s="7">
        <v>727</v>
      </c>
      <c r="B1426" s="7">
        <v>1</v>
      </c>
      <c r="C1426" s="7" t="s">
        <v>260</v>
      </c>
      <c r="D1426" s="7">
        <v>1991</v>
      </c>
      <c r="E1426" s="7">
        <v>1993</v>
      </c>
      <c r="F1426" s="70">
        <v>235.38</v>
      </c>
      <c r="G1426" s="7">
        <v>5</v>
      </c>
      <c r="H1426" s="7">
        <v>0</v>
      </c>
      <c r="I1426" s="77" t="s">
        <v>763</v>
      </c>
      <c r="J1426" s="77" t="s">
        <v>763</v>
      </c>
      <c r="K1426" s="119" t="s">
        <v>95</v>
      </c>
      <c r="L1426" s="7">
        <v>716</v>
      </c>
      <c r="M1426" s="7">
        <v>1</v>
      </c>
      <c r="N1426" s="7" t="s">
        <v>567</v>
      </c>
      <c r="O1426" s="68">
        <v>2007</v>
      </c>
      <c r="P1426" s="73">
        <v>2008</v>
      </c>
      <c r="Q1426" s="66">
        <v>300</v>
      </c>
      <c r="R1426" s="7">
        <v>10</v>
      </c>
      <c r="S1426" s="67">
        <v>1</v>
      </c>
      <c r="T1426" s="67">
        <v>1165</v>
      </c>
      <c r="U1426" s="77">
        <v>1015</v>
      </c>
      <c r="V1426" s="119" t="s">
        <v>95</v>
      </c>
      <c r="W1426" s="7">
        <v>881</v>
      </c>
      <c r="X1426" s="7">
        <v>1</v>
      </c>
      <c r="Y1426" s="7" t="s">
        <v>359</v>
      </c>
      <c r="Z1426" s="7">
        <v>2003</v>
      </c>
      <c r="AA1426" s="7">
        <v>2004</v>
      </c>
      <c r="AB1426" s="70">
        <f>873.76-636.45</f>
        <v>237.30999999999995</v>
      </c>
      <c r="AC1426" s="7">
        <v>10</v>
      </c>
      <c r="AD1426" s="7">
        <v>0</v>
      </c>
      <c r="AE1426" s="77">
        <v>310</v>
      </c>
      <c r="AF1426" s="77">
        <v>323</v>
      </c>
      <c r="AG1426" s="127">
        <f t="shared" si="22"/>
        <v>0.48973143759873616</v>
      </c>
    </row>
    <row r="1427" spans="1:33" x14ac:dyDescent="0.3">
      <c r="A1427" s="7">
        <v>727</v>
      </c>
      <c r="B1427" s="7">
        <v>1</v>
      </c>
      <c r="C1427" s="7" t="s">
        <v>260</v>
      </c>
      <c r="D1427" s="7">
        <v>1993</v>
      </c>
      <c r="E1427" s="7">
        <v>1994</v>
      </c>
      <c r="F1427" s="70">
        <v>427.75</v>
      </c>
      <c r="G1427" s="7">
        <v>5</v>
      </c>
      <c r="H1427" s="7">
        <v>1</v>
      </c>
      <c r="I1427" s="77" t="s">
        <v>763</v>
      </c>
      <c r="J1427" s="77" t="s">
        <v>763</v>
      </c>
      <c r="K1427" s="119" t="s">
        <v>95</v>
      </c>
      <c r="L1427" s="7">
        <v>719</v>
      </c>
      <c r="M1427" s="7">
        <v>1</v>
      </c>
      <c r="N1427" s="7" t="s">
        <v>231</v>
      </c>
      <c r="O1427" s="68">
        <v>2007</v>
      </c>
      <c r="P1427" s="73">
        <v>2008</v>
      </c>
      <c r="Q1427" s="66">
        <v>589.78</v>
      </c>
      <c r="R1427" s="7">
        <v>10</v>
      </c>
      <c r="S1427" s="67">
        <v>0</v>
      </c>
      <c r="T1427" s="67">
        <v>3609</v>
      </c>
      <c r="U1427" s="77">
        <v>5434</v>
      </c>
      <c r="V1427" s="119" t="s">
        <v>95</v>
      </c>
      <c r="W1427" s="7">
        <v>204</v>
      </c>
      <c r="X1427" s="7">
        <v>1</v>
      </c>
      <c r="Y1427" s="7" t="s">
        <v>488</v>
      </c>
      <c r="Z1427" s="7">
        <v>2004</v>
      </c>
      <c r="AA1427" s="7">
        <v>2005</v>
      </c>
      <c r="AB1427" s="70">
        <v>700</v>
      </c>
      <c r="AC1427" s="7">
        <v>5</v>
      </c>
      <c r="AD1427" s="7">
        <v>0</v>
      </c>
      <c r="AE1427" s="77">
        <v>2313</v>
      </c>
      <c r="AF1427" s="77">
        <v>2410</v>
      </c>
      <c r="AG1427" s="127">
        <f t="shared" si="22"/>
        <v>0.48973110311242857</v>
      </c>
    </row>
    <row r="1428" spans="1:33" x14ac:dyDescent="0.3">
      <c r="A1428" s="7">
        <v>727</v>
      </c>
      <c r="B1428" s="7">
        <v>1</v>
      </c>
      <c r="C1428" s="7" t="s">
        <v>260</v>
      </c>
      <c r="D1428" s="7">
        <v>1997</v>
      </c>
      <c r="E1428" s="7">
        <v>1999</v>
      </c>
      <c r="F1428" s="70">
        <v>310.3</v>
      </c>
      <c r="G1428" s="7">
        <v>5</v>
      </c>
      <c r="H1428" s="7">
        <v>0</v>
      </c>
      <c r="I1428" s="77">
        <v>304</v>
      </c>
      <c r="J1428" s="77">
        <v>367</v>
      </c>
      <c r="K1428" s="119" t="s">
        <v>95</v>
      </c>
      <c r="L1428" s="7">
        <v>721</v>
      </c>
      <c r="M1428" s="7">
        <v>1</v>
      </c>
      <c r="N1428" s="7" t="s">
        <v>433</v>
      </c>
      <c r="O1428" s="68">
        <v>2007</v>
      </c>
      <c r="P1428" s="73">
        <v>2008</v>
      </c>
      <c r="Q1428" s="66">
        <v>757</v>
      </c>
      <c r="R1428" s="7">
        <v>5</v>
      </c>
      <c r="S1428" s="67">
        <v>1</v>
      </c>
      <c r="T1428" s="67">
        <v>2413</v>
      </c>
      <c r="U1428" s="77">
        <v>1942</v>
      </c>
      <c r="V1428" s="119" t="s">
        <v>95</v>
      </c>
      <c r="W1428" s="7">
        <v>750</v>
      </c>
      <c r="X1428" s="7">
        <v>1</v>
      </c>
      <c r="Y1428" s="7" t="s">
        <v>349</v>
      </c>
      <c r="Z1428" s="7">
        <v>2011</v>
      </c>
      <c r="AA1428" s="7">
        <v>2012</v>
      </c>
      <c r="AB1428" s="70">
        <v>128.63</v>
      </c>
      <c r="AC1428" s="7">
        <v>10</v>
      </c>
      <c r="AD1428" s="7">
        <v>0</v>
      </c>
      <c r="AE1428" s="67">
        <v>1140</v>
      </c>
      <c r="AF1428" s="67">
        <v>1188</v>
      </c>
      <c r="AG1428" s="127">
        <f t="shared" si="22"/>
        <v>0.48969072164948452</v>
      </c>
    </row>
    <row r="1429" spans="1:33" x14ac:dyDescent="0.3">
      <c r="A1429" s="7">
        <v>727</v>
      </c>
      <c r="B1429" s="7">
        <v>1</v>
      </c>
      <c r="C1429" s="7" t="s">
        <v>260</v>
      </c>
      <c r="D1429" s="7">
        <v>1998</v>
      </c>
      <c r="E1429" s="7">
        <v>1999</v>
      </c>
      <c r="F1429" s="70">
        <v>310.3</v>
      </c>
      <c r="G1429" s="7">
        <v>5</v>
      </c>
      <c r="H1429" s="7">
        <v>0</v>
      </c>
      <c r="I1429" s="77">
        <v>750</v>
      </c>
      <c r="J1429" s="77">
        <v>900</v>
      </c>
      <c r="K1429" s="119" t="s">
        <v>95</v>
      </c>
      <c r="L1429" s="7">
        <v>727</v>
      </c>
      <c r="M1429" s="7">
        <v>1</v>
      </c>
      <c r="N1429" s="7" t="s">
        <v>260</v>
      </c>
      <c r="O1429" s="68">
        <v>2007</v>
      </c>
      <c r="P1429" s="73">
        <v>2008</v>
      </c>
      <c r="Q1429" s="66">
        <v>318</v>
      </c>
      <c r="R1429" s="7">
        <v>10</v>
      </c>
      <c r="S1429" s="67">
        <v>0</v>
      </c>
      <c r="T1429" s="67">
        <v>1008</v>
      </c>
      <c r="U1429" s="77">
        <v>1490</v>
      </c>
      <c r="V1429" s="119" t="s">
        <v>95</v>
      </c>
      <c r="W1429" s="7">
        <v>2311</v>
      </c>
      <c r="X1429" s="7">
        <v>1</v>
      </c>
      <c r="Y1429" s="7" t="s">
        <v>631</v>
      </c>
      <c r="Z1429" s="7">
        <v>2012</v>
      </c>
      <c r="AA1429" s="7">
        <v>2013</v>
      </c>
      <c r="AB1429" s="70">
        <v>1200</v>
      </c>
      <c r="AC1429" s="7">
        <v>10</v>
      </c>
      <c r="AD1429" s="7">
        <v>0</v>
      </c>
      <c r="AE1429" s="67">
        <v>731</v>
      </c>
      <c r="AF1429" s="67">
        <v>762</v>
      </c>
      <c r="AG1429" s="127">
        <f t="shared" si="22"/>
        <v>0.48961821835231079</v>
      </c>
    </row>
    <row r="1430" spans="1:33" x14ac:dyDescent="0.3">
      <c r="A1430" s="7">
        <v>727</v>
      </c>
      <c r="B1430" s="7">
        <v>1</v>
      </c>
      <c r="C1430" s="7" t="s">
        <v>260</v>
      </c>
      <c r="D1430" s="7">
        <v>1999</v>
      </c>
      <c r="E1430" s="7">
        <v>2000</v>
      </c>
      <c r="F1430" s="70">
        <v>415</v>
      </c>
      <c r="G1430" s="7">
        <v>10</v>
      </c>
      <c r="H1430" s="7">
        <v>1</v>
      </c>
      <c r="I1430" s="77">
        <v>1361</v>
      </c>
      <c r="J1430" s="77">
        <v>537</v>
      </c>
      <c r="K1430" s="119" t="s">
        <v>95</v>
      </c>
      <c r="L1430" s="7">
        <v>727</v>
      </c>
      <c r="M1430" s="7">
        <v>1</v>
      </c>
      <c r="N1430" s="7" t="s">
        <v>260</v>
      </c>
      <c r="O1430" s="68">
        <v>2007</v>
      </c>
      <c r="P1430" s="73">
        <v>2008</v>
      </c>
      <c r="Q1430" s="66">
        <v>138</v>
      </c>
      <c r="R1430" s="7">
        <v>10</v>
      </c>
      <c r="S1430" s="67">
        <v>0</v>
      </c>
      <c r="T1430" s="67">
        <v>878</v>
      </c>
      <c r="U1430" s="77">
        <v>1608</v>
      </c>
      <c r="V1430" s="119" t="s">
        <v>95</v>
      </c>
      <c r="W1430" s="7">
        <v>118</v>
      </c>
      <c r="X1430" s="7">
        <v>1</v>
      </c>
      <c r="Y1430" s="7" t="s">
        <v>413</v>
      </c>
      <c r="Z1430" s="7">
        <v>2001</v>
      </c>
      <c r="AA1430" s="7">
        <v>2002</v>
      </c>
      <c r="AB1430" s="70">
        <v>315</v>
      </c>
      <c r="AC1430" s="7">
        <v>5</v>
      </c>
      <c r="AD1430" s="7">
        <v>0</v>
      </c>
      <c r="AE1430" s="77">
        <v>671</v>
      </c>
      <c r="AF1430" s="77">
        <v>701</v>
      </c>
      <c r="AG1430" s="127">
        <f t="shared" si="22"/>
        <v>0.48906705539358603</v>
      </c>
    </row>
    <row r="1431" spans="1:33" x14ac:dyDescent="0.3">
      <c r="A1431" s="7">
        <v>727</v>
      </c>
      <c r="B1431" s="7">
        <v>1</v>
      </c>
      <c r="C1431" s="7" t="s">
        <v>260</v>
      </c>
      <c r="D1431" s="7">
        <v>2001</v>
      </c>
      <c r="E1431" s="7">
        <v>2002</v>
      </c>
      <c r="F1431" s="70">
        <v>831.04</v>
      </c>
      <c r="G1431" s="7">
        <v>10</v>
      </c>
      <c r="H1431" s="7">
        <v>0</v>
      </c>
      <c r="I1431" s="77">
        <v>528</v>
      </c>
      <c r="J1431" s="77">
        <v>1527</v>
      </c>
      <c r="K1431" s="119" t="s">
        <v>95</v>
      </c>
      <c r="L1431" s="7">
        <v>727</v>
      </c>
      <c r="M1431" s="7">
        <v>1</v>
      </c>
      <c r="N1431" s="7" t="s">
        <v>260</v>
      </c>
      <c r="O1431" s="68">
        <v>2007</v>
      </c>
      <c r="P1431" s="73">
        <v>2008</v>
      </c>
      <c r="Q1431" s="66">
        <v>138</v>
      </c>
      <c r="R1431" s="7">
        <v>10</v>
      </c>
      <c r="S1431" s="67">
        <v>0</v>
      </c>
      <c r="T1431" s="67">
        <v>804</v>
      </c>
      <c r="U1431" s="77">
        <v>1673</v>
      </c>
      <c r="V1431" s="119" t="s">
        <v>95</v>
      </c>
      <c r="W1431" s="7">
        <v>719</v>
      </c>
      <c r="X1431" s="7">
        <v>1</v>
      </c>
      <c r="Y1431" s="7" t="s">
        <v>231</v>
      </c>
      <c r="Z1431" s="7">
        <v>2008</v>
      </c>
      <c r="AA1431" s="7">
        <v>2009</v>
      </c>
      <c r="AB1431" s="70">
        <v>90</v>
      </c>
      <c r="AC1431" s="7">
        <v>10</v>
      </c>
      <c r="AD1431" s="7">
        <v>0</v>
      </c>
      <c r="AE1431" s="67">
        <v>9926</v>
      </c>
      <c r="AF1431" s="67">
        <v>10372</v>
      </c>
      <c r="AG1431" s="127">
        <f t="shared" si="22"/>
        <v>0.48901369593063354</v>
      </c>
    </row>
    <row r="1432" spans="1:33" x14ac:dyDescent="0.3">
      <c r="A1432" s="7">
        <v>727</v>
      </c>
      <c r="B1432" s="7">
        <v>1</v>
      </c>
      <c r="C1432" s="7" t="s">
        <v>260</v>
      </c>
      <c r="D1432" s="7">
        <v>2004</v>
      </c>
      <c r="E1432" s="7">
        <v>2005</v>
      </c>
      <c r="F1432" s="70">
        <v>600</v>
      </c>
      <c r="G1432" s="7">
        <v>10</v>
      </c>
      <c r="H1432" s="7">
        <v>0</v>
      </c>
      <c r="I1432" s="77">
        <v>2401</v>
      </c>
      <c r="J1432" s="77">
        <v>3578</v>
      </c>
      <c r="K1432" s="119" t="s">
        <v>95</v>
      </c>
      <c r="L1432" s="7">
        <v>728</v>
      </c>
      <c r="M1432" s="7">
        <v>1</v>
      </c>
      <c r="N1432" s="7" t="s">
        <v>346</v>
      </c>
      <c r="O1432" s="68">
        <v>2007</v>
      </c>
      <c r="P1432" s="73">
        <v>2008</v>
      </c>
      <c r="Q1432" s="66">
        <v>350.19</v>
      </c>
      <c r="R1432" s="7">
        <v>10</v>
      </c>
      <c r="S1432" s="67">
        <v>0</v>
      </c>
      <c r="T1432" s="67">
        <v>4624</v>
      </c>
      <c r="U1432" s="77">
        <v>7915</v>
      </c>
      <c r="V1432" s="119" t="s">
        <v>95</v>
      </c>
      <c r="W1432" s="7">
        <v>2835</v>
      </c>
      <c r="X1432" s="7">
        <v>1</v>
      </c>
      <c r="Y1432" s="7" t="s">
        <v>146</v>
      </c>
      <c r="Z1432" s="7">
        <v>2010</v>
      </c>
      <c r="AA1432" s="68">
        <v>2011</v>
      </c>
      <c r="AB1432" s="66">
        <v>778.39</v>
      </c>
      <c r="AC1432" s="68">
        <v>7</v>
      </c>
      <c r="AD1432" s="67">
        <v>0</v>
      </c>
      <c r="AE1432" s="67">
        <v>1052</v>
      </c>
      <c r="AF1432" s="67">
        <v>1102</v>
      </c>
      <c r="AG1432" s="127">
        <f t="shared" si="22"/>
        <v>0.4883936861652739</v>
      </c>
    </row>
    <row r="1433" spans="1:33" x14ac:dyDescent="0.3">
      <c r="A1433" s="7">
        <v>727</v>
      </c>
      <c r="B1433" s="7">
        <v>1</v>
      </c>
      <c r="C1433" s="7" t="s">
        <v>260</v>
      </c>
      <c r="D1433" s="7">
        <v>2004</v>
      </c>
      <c r="E1433" s="7">
        <v>2005</v>
      </c>
      <c r="F1433" s="70">
        <v>100</v>
      </c>
      <c r="G1433" s="7">
        <v>10</v>
      </c>
      <c r="H1433" s="7">
        <v>0</v>
      </c>
      <c r="I1433" s="77">
        <v>2271</v>
      </c>
      <c r="J1433" s="77">
        <v>3640</v>
      </c>
      <c r="K1433" s="119" t="s">
        <v>95</v>
      </c>
      <c r="L1433" s="7">
        <v>738</v>
      </c>
      <c r="M1433" s="7">
        <v>1</v>
      </c>
      <c r="N1433" s="7" t="s">
        <v>232</v>
      </c>
      <c r="O1433" s="68">
        <v>2007</v>
      </c>
      <c r="P1433" s="73">
        <v>2008</v>
      </c>
      <c r="Q1433" s="66">
        <v>200</v>
      </c>
      <c r="R1433" s="7">
        <v>3</v>
      </c>
      <c r="S1433" s="67">
        <v>0</v>
      </c>
      <c r="T1433" s="67">
        <v>434</v>
      </c>
      <c r="U1433" s="77">
        <v>543</v>
      </c>
      <c r="V1433" s="119" t="s">
        <v>95</v>
      </c>
      <c r="W1433" s="7">
        <v>877</v>
      </c>
      <c r="X1433" s="7">
        <v>1</v>
      </c>
      <c r="Y1433" s="7" t="s">
        <v>261</v>
      </c>
      <c r="Z1433" s="68">
        <v>2007</v>
      </c>
      <c r="AA1433" s="73">
        <v>2008</v>
      </c>
      <c r="AB1433" s="66">
        <v>495</v>
      </c>
      <c r="AC1433" s="7">
        <v>10</v>
      </c>
      <c r="AD1433" s="67">
        <v>0</v>
      </c>
      <c r="AE1433" s="67">
        <v>2892</v>
      </c>
      <c r="AF1433" s="77">
        <v>3031</v>
      </c>
      <c r="AG1433" s="127">
        <f t="shared" si="22"/>
        <v>0.48826608137768024</v>
      </c>
    </row>
    <row r="1434" spans="1:33" x14ac:dyDescent="0.3">
      <c r="A1434" s="7">
        <v>727</v>
      </c>
      <c r="B1434" s="7">
        <v>1</v>
      </c>
      <c r="C1434" s="7" t="s">
        <v>260</v>
      </c>
      <c r="D1434" s="7">
        <v>2004</v>
      </c>
      <c r="E1434" s="7">
        <v>2005</v>
      </c>
      <c r="F1434" s="70">
        <v>50</v>
      </c>
      <c r="G1434" s="7">
        <v>10</v>
      </c>
      <c r="H1434" s="7">
        <v>0</v>
      </c>
      <c r="I1434" s="77">
        <v>2211</v>
      </c>
      <c r="J1434" s="77">
        <v>3610</v>
      </c>
      <c r="K1434" s="119" t="s">
        <v>95</v>
      </c>
      <c r="L1434" s="7">
        <v>742</v>
      </c>
      <c r="M1434" s="7">
        <v>1</v>
      </c>
      <c r="N1434" s="7" t="s">
        <v>348</v>
      </c>
      <c r="O1434" s="68">
        <v>2007</v>
      </c>
      <c r="P1434" s="73">
        <v>2008</v>
      </c>
      <c r="Q1434" s="66">
        <v>522.77</v>
      </c>
      <c r="R1434" s="7">
        <v>5</v>
      </c>
      <c r="S1434" s="67">
        <v>0</v>
      </c>
      <c r="T1434" s="67">
        <v>7172</v>
      </c>
      <c r="U1434" s="77">
        <v>7332</v>
      </c>
      <c r="V1434" s="119" t="s">
        <v>95</v>
      </c>
      <c r="W1434" s="7">
        <v>630</v>
      </c>
      <c r="X1434" s="7">
        <v>1</v>
      </c>
      <c r="Y1434" s="7" t="s">
        <v>393</v>
      </c>
      <c r="Z1434" s="7">
        <v>2002</v>
      </c>
      <c r="AA1434" s="7">
        <v>2003</v>
      </c>
      <c r="AB1434" s="70">
        <v>350</v>
      </c>
      <c r="AC1434" s="7">
        <v>5</v>
      </c>
      <c r="AD1434" s="7">
        <v>0</v>
      </c>
      <c r="AE1434" s="77">
        <v>518</v>
      </c>
      <c r="AF1434" s="77">
        <v>543</v>
      </c>
      <c r="AG1434" s="127">
        <f t="shared" si="22"/>
        <v>0.4882186616399623</v>
      </c>
    </row>
    <row r="1435" spans="1:33" x14ac:dyDescent="0.3">
      <c r="A1435" s="7">
        <v>727</v>
      </c>
      <c r="B1435" s="7">
        <v>1</v>
      </c>
      <c r="C1435" s="7" t="s">
        <v>260</v>
      </c>
      <c r="D1435" s="68">
        <v>2007</v>
      </c>
      <c r="E1435" s="73">
        <v>2008</v>
      </c>
      <c r="F1435" s="66">
        <v>318</v>
      </c>
      <c r="G1435" s="7">
        <v>10</v>
      </c>
      <c r="H1435" s="67">
        <v>0</v>
      </c>
      <c r="I1435" s="67">
        <v>1008</v>
      </c>
      <c r="J1435" s="77">
        <v>1490</v>
      </c>
      <c r="K1435" s="119" t="s">
        <v>95</v>
      </c>
      <c r="L1435" s="7">
        <v>742</v>
      </c>
      <c r="M1435" s="7">
        <v>1</v>
      </c>
      <c r="N1435" s="7" t="s">
        <v>348</v>
      </c>
      <c r="O1435" s="68">
        <v>2007</v>
      </c>
      <c r="P1435" s="73">
        <v>2008</v>
      </c>
      <c r="Q1435" s="66">
        <v>30</v>
      </c>
      <c r="R1435" s="7">
        <v>5</v>
      </c>
      <c r="S1435" s="67">
        <v>0</v>
      </c>
      <c r="T1435" s="67">
        <v>6764</v>
      </c>
      <c r="U1435" s="77">
        <v>7655</v>
      </c>
      <c r="V1435" s="119" t="s">
        <v>95</v>
      </c>
      <c r="W1435" s="7">
        <v>2135</v>
      </c>
      <c r="X1435" s="7">
        <v>1</v>
      </c>
      <c r="Y1435" s="7" t="s">
        <v>618</v>
      </c>
      <c r="Z1435" s="7">
        <v>2003</v>
      </c>
      <c r="AA1435" s="7">
        <v>2004</v>
      </c>
      <c r="AB1435" s="70">
        <v>230</v>
      </c>
      <c r="AC1435" s="7">
        <v>5</v>
      </c>
      <c r="AD1435" s="7">
        <v>0</v>
      </c>
      <c r="AE1435" s="77">
        <v>459</v>
      </c>
      <c r="AF1435" s="77">
        <v>482</v>
      </c>
      <c r="AG1435" s="127">
        <f t="shared" si="22"/>
        <v>0.48777895855472903</v>
      </c>
    </row>
    <row r="1436" spans="1:33" x14ac:dyDescent="0.3">
      <c r="A1436" s="7">
        <v>727</v>
      </c>
      <c r="B1436" s="7">
        <v>1</v>
      </c>
      <c r="C1436" s="7" t="s">
        <v>260</v>
      </c>
      <c r="D1436" s="68">
        <v>2007</v>
      </c>
      <c r="E1436" s="73">
        <v>2008</v>
      </c>
      <c r="F1436" s="66">
        <v>138</v>
      </c>
      <c r="G1436" s="7">
        <v>10</v>
      </c>
      <c r="H1436" s="67">
        <v>0</v>
      </c>
      <c r="I1436" s="67">
        <v>878</v>
      </c>
      <c r="J1436" s="77">
        <v>1608</v>
      </c>
      <c r="K1436" s="119" t="s">
        <v>95</v>
      </c>
      <c r="L1436" s="7">
        <v>743</v>
      </c>
      <c r="M1436" s="7">
        <v>1</v>
      </c>
      <c r="N1436" s="7" t="s">
        <v>458</v>
      </c>
      <c r="O1436" s="68">
        <v>2007</v>
      </c>
      <c r="P1436" s="73">
        <v>2008</v>
      </c>
      <c r="Q1436" s="66">
        <v>230</v>
      </c>
      <c r="R1436" s="7">
        <v>6</v>
      </c>
      <c r="S1436" s="67">
        <v>0</v>
      </c>
      <c r="T1436" s="67">
        <v>580</v>
      </c>
      <c r="U1436" s="77">
        <v>898</v>
      </c>
      <c r="V1436" s="119" t="s">
        <v>95</v>
      </c>
      <c r="W1436" s="7">
        <v>531</v>
      </c>
      <c r="X1436" s="7">
        <v>1</v>
      </c>
      <c r="Y1436" s="7" t="s">
        <v>387</v>
      </c>
      <c r="Z1436" s="7">
        <v>1994</v>
      </c>
      <c r="AA1436" s="7">
        <v>1995</v>
      </c>
      <c r="AB1436" s="70">
        <v>208.5</v>
      </c>
      <c r="AC1436" s="7">
        <v>10</v>
      </c>
      <c r="AD1436" s="7">
        <v>0</v>
      </c>
      <c r="AE1436" s="77">
        <v>987</v>
      </c>
      <c r="AF1436" s="77">
        <v>1039</v>
      </c>
      <c r="AG1436" s="127">
        <f t="shared" si="22"/>
        <v>0.48716683119447185</v>
      </c>
    </row>
    <row r="1437" spans="1:33" x14ac:dyDescent="0.3">
      <c r="A1437" s="7">
        <v>727</v>
      </c>
      <c r="B1437" s="7">
        <v>1</v>
      </c>
      <c r="C1437" s="7" t="s">
        <v>260</v>
      </c>
      <c r="D1437" s="68">
        <v>2007</v>
      </c>
      <c r="E1437" s="73">
        <v>2008</v>
      </c>
      <c r="F1437" s="66">
        <v>138</v>
      </c>
      <c r="G1437" s="7">
        <v>10</v>
      </c>
      <c r="H1437" s="67">
        <v>0</v>
      </c>
      <c r="I1437" s="67">
        <v>804</v>
      </c>
      <c r="J1437" s="77">
        <v>1673</v>
      </c>
      <c r="K1437" s="119" t="s">
        <v>95</v>
      </c>
      <c r="L1437" s="7">
        <v>743</v>
      </c>
      <c r="M1437" s="7">
        <v>1</v>
      </c>
      <c r="N1437" s="7" t="s">
        <v>458</v>
      </c>
      <c r="O1437" s="68">
        <v>2007</v>
      </c>
      <c r="P1437" s="73">
        <v>2008</v>
      </c>
      <c r="Q1437" s="66">
        <v>110</v>
      </c>
      <c r="R1437" s="7">
        <v>6</v>
      </c>
      <c r="S1437" s="67">
        <v>0</v>
      </c>
      <c r="T1437" s="67">
        <v>506</v>
      </c>
      <c r="U1437" s="77">
        <v>1055</v>
      </c>
      <c r="V1437" s="119" t="s">
        <v>95</v>
      </c>
      <c r="W1437" s="7">
        <v>2125</v>
      </c>
      <c r="X1437" s="7">
        <v>1</v>
      </c>
      <c r="Y1437" s="7" t="s">
        <v>750</v>
      </c>
      <c r="Z1437" s="7">
        <v>2017</v>
      </c>
      <c r="AA1437" s="7">
        <v>2018</v>
      </c>
      <c r="AB1437" s="7">
        <v>750</v>
      </c>
      <c r="AC1437" s="7">
        <v>10</v>
      </c>
      <c r="AD1437" s="7">
        <v>0</v>
      </c>
      <c r="AE1437" s="77">
        <v>455</v>
      </c>
      <c r="AF1437" s="77">
        <v>479</v>
      </c>
      <c r="AG1437" s="127">
        <f t="shared" si="22"/>
        <v>0.48715203426124198</v>
      </c>
    </row>
    <row r="1438" spans="1:33" x14ac:dyDescent="0.3">
      <c r="A1438" s="7">
        <v>727</v>
      </c>
      <c r="B1438" s="7">
        <v>1</v>
      </c>
      <c r="C1438" s="7" t="s">
        <v>260</v>
      </c>
      <c r="D1438" s="68">
        <v>2009</v>
      </c>
      <c r="E1438" s="68">
        <v>2010</v>
      </c>
      <c r="F1438" s="66">
        <v>475</v>
      </c>
      <c r="G1438" s="68">
        <v>10</v>
      </c>
      <c r="H1438" s="67">
        <v>1</v>
      </c>
      <c r="I1438" s="67">
        <v>1613</v>
      </c>
      <c r="J1438" s="67">
        <v>1343</v>
      </c>
      <c r="K1438" s="119" t="s">
        <v>95</v>
      </c>
      <c r="L1438" s="7">
        <v>745</v>
      </c>
      <c r="M1438" s="7">
        <v>1</v>
      </c>
      <c r="N1438" s="7" t="s">
        <v>476</v>
      </c>
      <c r="O1438" s="68">
        <v>2007</v>
      </c>
      <c r="P1438" s="73">
        <v>2008</v>
      </c>
      <c r="Q1438" s="66">
        <v>295</v>
      </c>
      <c r="R1438" s="7">
        <v>10</v>
      </c>
      <c r="S1438" s="67">
        <v>0</v>
      </c>
      <c r="T1438" s="67">
        <v>1154</v>
      </c>
      <c r="U1438" s="77">
        <v>1245</v>
      </c>
      <c r="V1438" s="119" t="s">
        <v>95</v>
      </c>
      <c r="W1438" s="7">
        <v>833</v>
      </c>
      <c r="X1438" s="7">
        <v>1</v>
      </c>
      <c r="Y1438" s="7" t="s">
        <v>928</v>
      </c>
      <c r="Z1438" s="7">
        <v>2001</v>
      </c>
      <c r="AA1438" s="7">
        <v>2002</v>
      </c>
      <c r="AB1438" s="70">
        <v>126</v>
      </c>
      <c r="AC1438" s="7">
        <v>8</v>
      </c>
      <c r="AD1438" s="7">
        <v>0</v>
      </c>
      <c r="AE1438" s="77">
        <v>7535</v>
      </c>
      <c r="AF1438" s="77">
        <v>7935</v>
      </c>
      <c r="AG1438" s="127">
        <f t="shared" si="22"/>
        <v>0.48707175177763412</v>
      </c>
    </row>
    <row r="1439" spans="1:33" x14ac:dyDescent="0.3">
      <c r="A1439" s="7">
        <v>727</v>
      </c>
      <c r="B1439" s="7">
        <v>1</v>
      </c>
      <c r="C1439" s="7" t="s">
        <v>260</v>
      </c>
      <c r="D1439" s="68">
        <v>2009</v>
      </c>
      <c r="E1439" s="68">
        <v>2010</v>
      </c>
      <c r="F1439" s="66">
        <v>145</v>
      </c>
      <c r="G1439" s="68">
        <v>10</v>
      </c>
      <c r="H1439" s="67">
        <v>0</v>
      </c>
      <c r="I1439" s="67">
        <v>1469</v>
      </c>
      <c r="J1439" s="67">
        <v>1486</v>
      </c>
      <c r="K1439" s="119" t="s">
        <v>95</v>
      </c>
      <c r="L1439" s="7">
        <v>750</v>
      </c>
      <c r="M1439" s="7">
        <v>1</v>
      </c>
      <c r="N1439" s="7" t="s">
        <v>349</v>
      </c>
      <c r="O1439" s="68">
        <v>2007</v>
      </c>
      <c r="P1439" s="73">
        <v>2008</v>
      </c>
      <c r="Q1439" s="66">
        <v>344</v>
      </c>
      <c r="R1439" s="7">
        <v>6</v>
      </c>
      <c r="S1439" s="67">
        <v>1</v>
      </c>
      <c r="T1439" s="67">
        <v>2369</v>
      </c>
      <c r="U1439" s="77">
        <v>1503</v>
      </c>
      <c r="V1439" s="119" t="s">
        <v>95</v>
      </c>
      <c r="W1439" s="7">
        <v>424</v>
      </c>
      <c r="X1439" s="7">
        <v>1</v>
      </c>
      <c r="Y1439" s="7" t="s">
        <v>503</v>
      </c>
      <c r="Z1439" s="7">
        <v>2001</v>
      </c>
      <c r="AA1439" s="7">
        <v>2002</v>
      </c>
      <c r="AB1439" s="70">
        <v>125</v>
      </c>
      <c r="AC1439" s="7">
        <v>10</v>
      </c>
      <c r="AD1439" s="7">
        <v>0</v>
      </c>
      <c r="AE1439" s="77">
        <v>240</v>
      </c>
      <c r="AF1439" s="77">
        <v>253</v>
      </c>
      <c r="AG1439" s="127">
        <f t="shared" si="22"/>
        <v>0.48681541582150101</v>
      </c>
    </row>
    <row r="1440" spans="1:33" x14ac:dyDescent="0.3">
      <c r="A1440" s="7">
        <v>727</v>
      </c>
      <c r="B1440" s="7">
        <v>1</v>
      </c>
      <c r="C1440" s="7" t="s">
        <v>260</v>
      </c>
      <c r="D1440" s="7">
        <v>2014</v>
      </c>
      <c r="E1440" s="7">
        <v>2015</v>
      </c>
      <c r="F1440" s="7">
        <v>600</v>
      </c>
      <c r="G1440" s="7">
        <v>10</v>
      </c>
      <c r="H1440" s="7">
        <v>0</v>
      </c>
      <c r="I1440" s="77">
        <v>2631</v>
      </c>
      <c r="J1440" s="77">
        <v>3080</v>
      </c>
      <c r="K1440" s="119" t="s">
        <v>95</v>
      </c>
      <c r="L1440" s="7">
        <v>756</v>
      </c>
      <c r="M1440" s="7">
        <v>1</v>
      </c>
      <c r="N1440" s="7" t="s">
        <v>477</v>
      </c>
      <c r="O1440" s="68">
        <v>2007</v>
      </c>
      <c r="P1440" s="73">
        <v>2008</v>
      </c>
      <c r="Q1440" s="66">
        <v>349.55</v>
      </c>
      <c r="R1440" s="7">
        <v>10</v>
      </c>
      <c r="S1440" s="67">
        <v>0</v>
      </c>
      <c r="T1440" s="67">
        <v>417</v>
      </c>
      <c r="U1440" s="77">
        <v>529</v>
      </c>
      <c r="V1440" s="119" t="s">
        <v>95</v>
      </c>
      <c r="W1440" s="7">
        <v>347</v>
      </c>
      <c r="X1440" s="7">
        <v>1</v>
      </c>
      <c r="Y1440" s="7" t="s">
        <v>379</v>
      </c>
      <c r="Z1440" s="7">
        <v>2010</v>
      </c>
      <c r="AA1440" s="68">
        <v>2011</v>
      </c>
      <c r="AB1440" s="66">
        <v>400</v>
      </c>
      <c r="AC1440" s="68">
        <v>10</v>
      </c>
      <c r="AD1440" s="67">
        <v>0</v>
      </c>
      <c r="AE1440" s="67">
        <v>4427</v>
      </c>
      <c r="AF1440" s="67">
        <v>4669</v>
      </c>
      <c r="AG1440" s="127">
        <f t="shared" si="22"/>
        <v>0.48669744942832016</v>
      </c>
    </row>
    <row r="1441" spans="1:33" x14ac:dyDescent="0.3">
      <c r="A1441" s="7">
        <v>727</v>
      </c>
      <c r="B1441" s="7">
        <v>1</v>
      </c>
      <c r="C1441" s="7" t="s">
        <v>260</v>
      </c>
      <c r="D1441" s="7">
        <v>2014</v>
      </c>
      <c r="E1441" s="7">
        <v>2015</v>
      </c>
      <c r="F1441" s="7">
        <v>100</v>
      </c>
      <c r="G1441" s="7">
        <v>10</v>
      </c>
      <c r="H1441" s="7">
        <v>0</v>
      </c>
      <c r="I1441" s="77">
        <v>2463</v>
      </c>
      <c r="J1441" s="77">
        <v>2979</v>
      </c>
      <c r="K1441" s="119" t="s">
        <v>95</v>
      </c>
      <c r="L1441" s="7">
        <v>761</v>
      </c>
      <c r="M1441" s="7">
        <v>1</v>
      </c>
      <c r="N1441" s="7" t="s">
        <v>299</v>
      </c>
      <c r="O1441" s="68">
        <v>2007</v>
      </c>
      <c r="P1441" s="73">
        <v>2008</v>
      </c>
      <c r="Q1441" s="66">
        <v>119.39</v>
      </c>
      <c r="R1441" s="7">
        <v>6</v>
      </c>
      <c r="S1441" s="67">
        <v>0</v>
      </c>
      <c r="T1441" s="67">
        <v>2180</v>
      </c>
      <c r="U1441" s="77">
        <v>3547</v>
      </c>
      <c r="V1441" s="119" t="s">
        <v>95</v>
      </c>
      <c r="W1441" s="7">
        <v>739</v>
      </c>
      <c r="X1441" s="7">
        <v>1</v>
      </c>
      <c r="Y1441" s="7" t="s">
        <v>400</v>
      </c>
      <c r="Z1441" s="68">
        <v>2009</v>
      </c>
      <c r="AA1441" s="68">
        <v>2010</v>
      </c>
      <c r="AB1441" s="66">
        <v>275</v>
      </c>
      <c r="AC1441" s="68">
        <v>6</v>
      </c>
      <c r="AD1441" s="67">
        <v>0</v>
      </c>
      <c r="AE1441" s="67">
        <v>492</v>
      </c>
      <c r="AF1441" s="67">
        <v>519</v>
      </c>
      <c r="AG1441" s="127">
        <f t="shared" si="22"/>
        <v>0.48664688427299702</v>
      </c>
    </row>
    <row r="1442" spans="1:33" x14ac:dyDescent="0.3">
      <c r="A1442" s="7">
        <v>727</v>
      </c>
      <c r="B1442" s="7">
        <v>1</v>
      </c>
      <c r="C1442" s="7" t="s">
        <v>260</v>
      </c>
      <c r="D1442" s="7">
        <v>2015</v>
      </c>
      <c r="E1442" s="7">
        <v>2016</v>
      </c>
      <c r="F1442" s="70">
        <v>653.96</v>
      </c>
      <c r="G1442" s="7">
        <v>10</v>
      </c>
      <c r="H1442" s="7">
        <v>1</v>
      </c>
      <c r="I1442" s="67">
        <v>1853</v>
      </c>
      <c r="J1442" s="67">
        <v>771</v>
      </c>
      <c r="K1442" s="119" t="s">
        <v>95</v>
      </c>
      <c r="L1442" s="7">
        <v>761</v>
      </c>
      <c r="M1442" s="7">
        <v>1</v>
      </c>
      <c r="N1442" s="7" t="s">
        <v>299</v>
      </c>
      <c r="O1442" s="68">
        <v>2007</v>
      </c>
      <c r="P1442" s="73">
        <v>2008</v>
      </c>
      <c r="Q1442" s="66">
        <v>102.33</v>
      </c>
      <c r="R1442" s="7">
        <v>6</v>
      </c>
      <c r="S1442" s="67">
        <v>0</v>
      </c>
      <c r="T1442" s="67">
        <v>2652</v>
      </c>
      <c r="U1442" s="77">
        <v>3065</v>
      </c>
      <c r="V1442" s="119" t="s">
        <v>95</v>
      </c>
      <c r="W1442" s="7">
        <v>422</v>
      </c>
      <c r="X1442" s="7">
        <v>1</v>
      </c>
      <c r="Y1442" s="7" t="s">
        <v>227</v>
      </c>
      <c r="Z1442" s="7">
        <v>1994</v>
      </c>
      <c r="AA1442" s="7">
        <v>1995</v>
      </c>
      <c r="AB1442" s="70">
        <v>336.67</v>
      </c>
      <c r="AC1442" s="7">
        <v>2</v>
      </c>
      <c r="AD1442" s="7">
        <v>0</v>
      </c>
      <c r="AE1442" s="77">
        <v>1711</v>
      </c>
      <c r="AF1442" s="77">
        <v>1805</v>
      </c>
      <c r="AG1442" s="127">
        <f t="shared" si="22"/>
        <v>0.48663253697383391</v>
      </c>
    </row>
    <row r="1443" spans="1:33" x14ac:dyDescent="0.3">
      <c r="A1443" s="7">
        <v>728</v>
      </c>
      <c r="B1443" s="7">
        <v>1</v>
      </c>
      <c r="C1443" s="7" t="s">
        <v>346</v>
      </c>
      <c r="D1443" s="7">
        <v>1993</v>
      </c>
      <c r="E1443" s="7">
        <v>1994</v>
      </c>
      <c r="F1443" s="70">
        <v>332.83</v>
      </c>
      <c r="G1443" s="7">
        <v>5</v>
      </c>
      <c r="H1443" s="7">
        <v>1</v>
      </c>
      <c r="I1443" s="77" t="s">
        <v>763</v>
      </c>
      <c r="J1443" s="77" t="s">
        <v>763</v>
      </c>
      <c r="K1443" s="119" t="s">
        <v>95</v>
      </c>
      <c r="L1443" s="7">
        <v>761</v>
      </c>
      <c r="M1443" s="7">
        <v>1</v>
      </c>
      <c r="N1443" s="7" t="s">
        <v>299</v>
      </c>
      <c r="O1443" s="68">
        <v>2007</v>
      </c>
      <c r="P1443" s="73">
        <v>2008</v>
      </c>
      <c r="Q1443" s="66">
        <v>42.64</v>
      </c>
      <c r="R1443" s="7">
        <v>6</v>
      </c>
      <c r="S1443" s="67">
        <v>0</v>
      </c>
      <c r="T1443" s="67">
        <v>2235</v>
      </c>
      <c r="U1443" s="77">
        <v>3491</v>
      </c>
      <c r="V1443" s="119" t="s">
        <v>95</v>
      </c>
      <c r="W1443" s="82">
        <v>709</v>
      </c>
      <c r="X1443" s="82">
        <v>1</v>
      </c>
      <c r="Y1443" s="82" t="s">
        <v>133</v>
      </c>
      <c r="Z1443" s="7">
        <v>2018</v>
      </c>
      <c r="AA1443" s="82">
        <v>2019</v>
      </c>
      <c r="AB1443" s="128">
        <v>335</v>
      </c>
      <c r="AC1443" s="82">
        <v>10</v>
      </c>
      <c r="AD1443" s="7">
        <v>0</v>
      </c>
      <c r="AE1443" s="67">
        <v>21387</v>
      </c>
      <c r="AF1443" s="67">
        <v>22575</v>
      </c>
      <c r="AG1443" s="127">
        <f t="shared" si="22"/>
        <v>0.48648833083117238</v>
      </c>
    </row>
    <row r="1444" spans="1:33" x14ac:dyDescent="0.3">
      <c r="A1444" s="7">
        <v>728</v>
      </c>
      <c r="B1444" s="7">
        <v>1</v>
      </c>
      <c r="C1444" s="7" t="s">
        <v>346</v>
      </c>
      <c r="D1444" s="7">
        <v>1997</v>
      </c>
      <c r="E1444" s="7">
        <v>1999</v>
      </c>
      <c r="F1444" s="70">
        <v>407.18</v>
      </c>
      <c r="G1444" s="7">
        <v>10</v>
      </c>
      <c r="H1444" s="7">
        <v>1</v>
      </c>
      <c r="I1444" s="77">
        <v>3375</v>
      </c>
      <c r="J1444" s="77">
        <v>2445</v>
      </c>
      <c r="K1444" s="119" t="s">
        <v>95</v>
      </c>
      <c r="L1444" s="7">
        <v>768</v>
      </c>
      <c r="M1444" s="7">
        <v>1</v>
      </c>
      <c r="N1444" s="7" t="s">
        <v>604</v>
      </c>
      <c r="O1444" s="68">
        <v>2007</v>
      </c>
      <c r="P1444" s="73">
        <v>2008</v>
      </c>
      <c r="Q1444" s="66">
        <v>350</v>
      </c>
      <c r="R1444" s="7">
        <v>10</v>
      </c>
      <c r="S1444" s="67">
        <v>1</v>
      </c>
      <c r="T1444" s="67">
        <v>130</v>
      </c>
      <c r="U1444" s="77">
        <v>44</v>
      </c>
      <c r="V1444" s="119" t="s">
        <v>95</v>
      </c>
      <c r="W1444" s="7">
        <v>879</v>
      </c>
      <c r="X1444" s="7">
        <v>1</v>
      </c>
      <c r="Y1444" s="7" t="s">
        <v>357</v>
      </c>
      <c r="Z1444" s="7">
        <v>2002</v>
      </c>
      <c r="AA1444" s="7">
        <v>2003</v>
      </c>
      <c r="AB1444" s="70">
        <v>100</v>
      </c>
      <c r="AC1444" s="7">
        <v>10</v>
      </c>
      <c r="AD1444" s="7">
        <v>0</v>
      </c>
      <c r="AE1444" s="77">
        <v>2149</v>
      </c>
      <c r="AF1444" s="77">
        <v>2269</v>
      </c>
      <c r="AG1444" s="127">
        <f t="shared" si="22"/>
        <v>0.48641919420552288</v>
      </c>
    </row>
    <row r="1445" spans="1:33" x14ac:dyDescent="0.3">
      <c r="A1445" s="7">
        <v>728</v>
      </c>
      <c r="B1445" s="7">
        <v>1</v>
      </c>
      <c r="C1445" s="7" t="s">
        <v>346</v>
      </c>
      <c r="D1445" s="7">
        <v>1997</v>
      </c>
      <c r="E1445" s="7">
        <v>1999</v>
      </c>
      <c r="F1445" s="70">
        <v>81.22</v>
      </c>
      <c r="G1445" s="7">
        <v>10</v>
      </c>
      <c r="H1445" s="7">
        <v>1</v>
      </c>
      <c r="I1445" s="77">
        <v>3113</v>
      </c>
      <c r="J1445" s="77">
        <v>2686</v>
      </c>
      <c r="K1445" s="119" t="s">
        <v>95</v>
      </c>
      <c r="L1445" s="7">
        <v>771</v>
      </c>
      <c r="M1445" s="7">
        <v>1</v>
      </c>
      <c r="N1445" s="7" t="s">
        <v>478</v>
      </c>
      <c r="O1445" s="68">
        <v>2007</v>
      </c>
      <c r="P1445" s="73">
        <v>2008</v>
      </c>
      <c r="Q1445" s="66">
        <v>750</v>
      </c>
      <c r="R1445" s="7">
        <v>10</v>
      </c>
      <c r="S1445" s="67">
        <v>1</v>
      </c>
      <c r="T1445" s="67">
        <v>289</v>
      </c>
      <c r="U1445" s="77">
        <v>76</v>
      </c>
      <c r="V1445" s="119" t="s">
        <v>95</v>
      </c>
      <c r="W1445" s="7">
        <v>492</v>
      </c>
      <c r="X1445" s="7">
        <v>1</v>
      </c>
      <c r="Y1445" s="7" t="s">
        <v>385</v>
      </c>
      <c r="Z1445" s="68">
        <v>2009</v>
      </c>
      <c r="AA1445" s="10">
        <v>2010</v>
      </c>
      <c r="AB1445" s="66">
        <v>226.79</v>
      </c>
      <c r="AC1445" s="10">
        <v>10</v>
      </c>
      <c r="AD1445" s="67">
        <v>0</v>
      </c>
      <c r="AE1445" s="67">
        <v>2077</v>
      </c>
      <c r="AF1445" s="67">
        <v>2193</v>
      </c>
      <c r="AG1445" s="127">
        <f t="shared" si="22"/>
        <v>0.48641686182669791</v>
      </c>
    </row>
    <row r="1446" spans="1:33" x14ac:dyDescent="0.3">
      <c r="A1446" s="7">
        <v>728</v>
      </c>
      <c r="B1446" s="7">
        <v>1</v>
      </c>
      <c r="C1446" s="7" t="s">
        <v>346</v>
      </c>
      <c r="D1446" s="7">
        <v>1999</v>
      </c>
      <c r="E1446" s="7">
        <v>2000</v>
      </c>
      <c r="F1446" s="70">
        <v>285.23</v>
      </c>
      <c r="G1446" s="7">
        <v>10</v>
      </c>
      <c r="H1446" s="7">
        <v>0</v>
      </c>
      <c r="I1446" s="77">
        <v>3719</v>
      </c>
      <c r="J1446" s="77">
        <v>4285</v>
      </c>
      <c r="K1446" s="119" t="s">
        <v>95</v>
      </c>
      <c r="L1446" s="7">
        <v>813</v>
      </c>
      <c r="M1446" s="7">
        <v>1</v>
      </c>
      <c r="N1446" s="7" t="s">
        <v>352</v>
      </c>
      <c r="O1446" s="68">
        <v>2007</v>
      </c>
      <c r="P1446" s="73">
        <v>2008</v>
      </c>
      <c r="Q1446" s="66">
        <v>600</v>
      </c>
      <c r="R1446" s="7">
        <v>8</v>
      </c>
      <c r="S1446" s="67">
        <v>1</v>
      </c>
      <c r="T1446" s="67">
        <v>1578</v>
      </c>
      <c r="U1446" s="77">
        <v>884</v>
      </c>
      <c r="V1446" s="119" t="s">
        <v>95</v>
      </c>
      <c r="W1446" s="7">
        <v>278</v>
      </c>
      <c r="X1446" s="7">
        <v>1</v>
      </c>
      <c r="Y1446" s="7" t="s">
        <v>517</v>
      </c>
      <c r="Z1446" s="7">
        <v>2005</v>
      </c>
      <c r="AA1446" s="7">
        <v>2006</v>
      </c>
      <c r="AB1446" s="70">
        <v>520</v>
      </c>
      <c r="AC1446" s="7">
        <v>10</v>
      </c>
      <c r="AD1446" s="10">
        <v>0</v>
      </c>
      <c r="AE1446" s="67">
        <v>1814</v>
      </c>
      <c r="AF1446" s="67">
        <v>1917</v>
      </c>
      <c r="AG1446" s="127">
        <f t="shared" si="22"/>
        <v>0.48619673009916914</v>
      </c>
    </row>
    <row r="1447" spans="1:33" x14ac:dyDescent="0.3">
      <c r="A1447" s="7">
        <v>728</v>
      </c>
      <c r="B1447" s="7">
        <v>1</v>
      </c>
      <c r="C1447" s="7" t="s">
        <v>346</v>
      </c>
      <c r="D1447" s="7">
        <v>2000</v>
      </c>
      <c r="E1447" s="7">
        <v>2001</v>
      </c>
      <c r="F1447" s="70">
        <v>195</v>
      </c>
      <c r="G1447" s="7">
        <v>10</v>
      </c>
      <c r="H1447" s="7">
        <v>1</v>
      </c>
      <c r="I1447" s="77">
        <v>11003</v>
      </c>
      <c r="J1447" s="77">
        <v>9530</v>
      </c>
      <c r="K1447" s="119" t="s">
        <v>95</v>
      </c>
      <c r="L1447" s="7">
        <v>813</v>
      </c>
      <c r="M1447" s="7">
        <v>1</v>
      </c>
      <c r="N1447" s="7" t="s">
        <v>352</v>
      </c>
      <c r="O1447" s="68">
        <v>2007</v>
      </c>
      <c r="P1447" s="73">
        <v>2008</v>
      </c>
      <c r="Q1447" s="66">
        <v>200</v>
      </c>
      <c r="R1447" s="7">
        <v>8</v>
      </c>
      <c r="S1447" s="67">
        <v>1</v>
      </c>
      <c r="T1447" s="67">
        <v>1280</v>
      </c>
      <c r="U1447" s="77">
        <v>1133</v>
      </c>
      <c r="V1447" s="119" t="s">
        <v>95</v>
      </c>
      <c r="W1447" s="7">
        <v>883</v>
      </c>
      <c r="X1447" s="7">
        <v>1</v>
      </c>
      <c r="Y1447" s="7" t="s">
        <v>361</v>
      </c>
      <c r="Z1447" s="7">
        <v>2004</v>
      </c>
      <c r="AA1447" s="7">
        <v>2005</v>
      </c>
      <c r="AB1447" s="70">
        <v>437</v>
      </c>
      <c r="AC1447" s="7">
        <v>5</v>
      </c>
      <c r="AD1447" s="7">
        <v>0</v>
      </c>
      <c r="AE1447" s="77">
        <v>2426</v>
      </c>
      <c r="AF1447" s="77">
        <v>2567</v>
      </c>
      <c r="AG1447" s="127">
        <f t="shared" si="22"/>
        <v>0.48588023232525535</v>
      </c>
    </row>
    <row r="1448" spans="1:33" x14ac:dyDescent="0.3">
      <c r="A1448" s="7">
        <v>728</v>
      </c>
      <c r="B1448" s="7">
        <v>1</v>
      </c>
      <c r="C1448" s="7" t="s">
        <v>346</v>
      </c>
      <c r="D1448" s="7">
        <v>2001</v>
      </c>
      <c r="E1448" s="7">
        <v>2002</v>
      </c>
      <c r="F1448" s="70">
        <v>526.75</v>
      </c>
      <c r="G1448" s="7">
        <v>10</v>
      </c>
      <c r="H1448" s="7">
        <v>0</v>
      </c>
      <c r="I1448" s="77">
        <v>3750</v>
      </c>
      <c r="J1448" s="77">
        <v>6478</v>
      </c>
      <c r="K1448" s="119" t="s">
        <v>95</v>
      </c>
      <c r="L1448" s="7">
        <v>833</v>
      </c>
      <c r="M1448" s="7">
        <v>1</v>
      </c>
      <c r="N1448" s="7" t="s">
        <v>355</v>
      </c>
      <c r="O1448" s="68">
        <v>2007</v>
      </c>
      <c r="P1448" s="73">
        <v>2008</v>
      </c>
      <c r="Q1448" s="66">
        <v>327.87</v>
      </c>
      <c r="R1448" s="7">
        <v>10</v>
      </c>
      <c r="S1448" s="67">
        <v>1</v>
      </c>
      <c r="T1448" s="67">
        <v>5255</v>
      </c>
      <c r="U1448" s="77">
        <v>4424</v>
      </c>
      <c r="V1448" s="119" t="s">
        <v>95</v>
      </c>
      <c r="W1448" s="7">
        <v>837</v>
      </c>
      <c r="X1448" s="7">
        <v>1</v>
      </c>
      <c r="Y1448" s="7" t="s">
        <v>234</v>
      </c>
      <c r="Z1448" s="7">
        <v>1998</v>
      </c>
      <c r="AA1448" s="7">
        <v>1999</v>
      </c>
      <c r="AB1448" s="70">
        <v>182.79</v>
      </c>
      <c r="AC1448" s="7">
        <v>10</v>
      </c>
      <c r="AD1448" s="7">
        <v>0</v>
      </c>
      <c r="AE1448" s="77">
        <v>685</v>
      </c>
      <c r="AF1448" s="77">
        <v>726</v>
      </c>
      <c r="AG1448" s="127">
        <f t="shared" si="22"/>
        <v>0.48547129695251595</v>
      </c>
    </row>
    <row r="1449" spans="1:33" x14ac:dyDescent="0.3">
      <c r="A1449" s="7">
        <v>728</v>
      </c>
      <c r="B1449" s="7">
        <v>1</v>
      </c>
      <c r="C1449" s="7" t="s">
        <v>346</v>
      </c>
      <c r="D1449" s="7">
        <v>2003</v>
      </c>
      <c r="E1449" s="7">
        <v>2004</v>
      </c>
      <c r="F1449" s="70">
        <v>184</v>
      </c>
      <c r="G1449" s="7">
        <v>10</v>
      </c>
      <c r="H1449" s="7">
        <v>1</v>
      </c>
      <c r="I1449" s="77">
        <v>4931</v>
      </c>
      <c r="J1449" s="77">
        <v>4512</v>
      </c>
      <c r="K1449" s="119" t="s">
        <v>95</v>
      </c>
      <c r="L1449" s="7">
        <v>834</v>
      </c>
      <c r="M1449" s="7">
        <v>1</v>
      </c>
      <c r="N1449" s="7" t="s">
        <v>572</v>
      </c>
      <c r="O1449" s="68">
        <v>2007</v>
      </c>
      <c r="P1449" s="73">
        <v>2008</v>
      </c>
      <c r="Q1449" s="66">
        <v>927</v>
      </c>
      <c r="R1449" s="7">
        <v>6</v>
      </c>
      <c r="S1449" s="67">
        <v>1</v>
      </c>
      <c r="T1449" s="67">
        <v>8704</v>
      </c>
      <c r="U1449" s="77">
        <v>7653</v>
      </c>
      <c r="V1449" s="119" t="s">
        <v>95</v>
      </c>
      <c r="W1449" s="7">
        <v>47</v>
      </c>
      <c r="X1449" s="7">
        <v>1</v>
      </c>
      <c r="Y1449" s="7" t="s">
        <v>236</v>
      </c>
      <c r="Z1449" s="7">
        <v>1996</v>
      </c>
      <c r="AA1449" s="7">
        <v>1997</v>
      </c>
      <c r="AB1449" s="70">
        <v>315</v>
      </c>
      <c r="AC1449" s="7">
        <v>10</v>
      </c>
      <c r="AD1449" s="7">
        <v>0</v>
      </c>
      <c r="AE1449" s="77">
        <v>3475</v>
      </c>
      <c r="AF1449" s="77">
        <v>3686</v>
      </c>
      <c r="AG1449" s="127">
        <f t="shared" si="22"/>
        <v>0.4852674207512917</v>
      </c>
    </row>
    <row r="1450" spans="1:33" x14ac:dyDescent="0.3">
      <c r="A1450" s="7">
        <v>728</v>
      </c>
      <c r="B1450" s="7">
        <v>1</v>
      </c>
      <c r="C1450" s="7" t="s">
        <v>346</v>
      </c>
      <c r="D1450" s="7">
        <v>2003</v>
      </c>
      <c r="E1450" s="7">
        <v>2004</v>
      </c>
      <c r="F1450" s="70">
        <v>157</v>
      </c>
      <c r="G1450" s="7">
        <v>10</v>
      </c>
      <c r="H1450" s="7">
        <v>0</v>
      </c>
      <c r="I1450" s="77">
        <v>4711</v>
      </c>
      <c r="J1450" s="77">
        <v>4716</v>
      </c>
      <c r="K1450" s="119" t="s">
        <v>95</v>
      </c>
      <c r="L1450" s="7">
        <v>834</v>
      </c>
      <c r="M1450" s="7">
        <v>1</v>
      </c>
      <c r="N1450" s="7" t="s">
        <v>572</v>
      </c>
      <c r="O1450" s="68">
        <v>2007</v>
      </c>
      <c r="P1450" s="73">
        <v>2008</v>
      </c>
      <c r="Q1450" s="66">
        <v>290</v>
      </c>
      <c r="R1450" s="7">
        <v>6</v>
      </c>
      <c r="S1450" s="67">
        <v>0</v>
      </c>
      <c r="T1450" s="67">
        <v>7246</v>
      </c>
      <c r="U1450" s="77">
        <v>9037</v>
      </c>
      <c r="V1450" s="119" t="s">
        <v>95</v>
      </c>
      <c r="W1450" s="7">
        <v>656</v>
      </c>
      <c r="X1450" s="7">
        <v>1</v>
      </c>
      <c r="Y1450" s="7" t="s">
        <v>976</v>
      </c>
      <c r="Z1450" s="7">
        <v>2005</v>
      </c>
      <c r="AA1450" s="7">
        <v>2006</v>
      </c>
      <c r="AB1450" s="70">
        <v>90</v>
      </c>
      <c r="AC1450" s="7">
        <v>5</v>
      </c>
      <c r="AD1450" s="10">
        <v>0</v>
      </c>
      <c r="AE1450" s="67">
        <v>2402</v>
      </c>
      <c r="AF1450" s="67">
        <v>2549</v>
      </c>
      <c r="AG1450" s="127">
        <f t="shared" si="22"/>
        <v>0.48515451423954759</v>
      </c>
    </row>
    <row r="1451" spans="1:33" x14ac:dyDescent="0.3">
      <c r="A1451" s="7">
        <v>728</v>
      </c>
      <c r="B1451" s="7">
        <v>1</v>
      </c>
      <c r="C1451" s="7" t="s">
        <v>346</v>
      </c>
      <c r="D1451" s="7">
        <v>2004</v>
      </c>
      <c r="E1451" s="7">
        <v>2005</v>
      </c>
      <c r="F1451" s="70">
        <v>250</v>
      </c>
      <c r="G1451" s="7">
        <v>10</v>
      </c>
      <c r="H1451" s="7">
        <v>0</v>
      </c>
      <c r="I1451" s="77">
        <v>12604</v>
      </c>
      <c r="J1451" s="77">
        <v>16364</v>
      </c>
      <c r="K1451" s="119" t="s">
        <v>95</v>
      </c>
      <c r="L1451" s="7">
        <v>834</v>
      </c>
      <c r="M1451" s="7">
        <v>1</v>
      </c>
      <c r="N1451" s="7" t="s">
        <v>572</v>
      </c>
      <c r="O1451" s="68">
        <v>2007</v>
      </c>
      <c r="P1451" s="73">
        <v>2008</v>
      </c>
      <c r="Q1451" s="66">
        <v>94</v>
      </c>
      <c r="R1451" s="7">
        <v>6</v>
      </c>
      <c r="S1451" s="67">
        <v>0</v>
      </c>
      <c r="T1451" s="67">
        <v>6834</v>
      </c>
      <c r="U1451" s="77">
        <v>9416</v>
      </c>
      <c r="V1451" s="119" t="s">
        <v>95</v>
      </c>
      <c r="W1451" s="7">
        <v>13</v>
      </c>
      <c r="X1451" s="7">
        <v>1</v>
      </c>
      <c r="Y1451" s="7" t="s">
        <v>466</v>
      </c>
      <c r="Z1451" s="7">
        <v>2004</v>
      </c>
      <c r="AA1451" s="7">
        <v>2005</v>
      </c>
      <c r="AB1451" s="70">
        <f>852-549.57</f>
        <v>302.42999999999995</v>
      </c>
      <c r="AC1451" s="7">
        <v>10</v>
      </c>
      <c r="AD1451" s="7">
        <v>0</v>
      </c>
      <c r="AE1451" s="77">
        <v>5533</v>
      </c>
      <c r="AF1451" s="77">
        <v>5875</v>
      </c>
      <c r="AG1451" s="127">
        <f t="shared" si="22"/>
        <v>0.48501051893408137</v>
      </c>
    </row>
    <row r="1452" spans="1:33" x14ac:dyDescent="0.3">
      <c r="A1452" s="7">
        <v>728</v>
      </c>
      <c r="B1452" s="7">
        <v>1</v>
      </c>
      <c r="C1452" s="7" t="s">
        <v>346</v>
      </c>
      <c r="D1452" s="7">
        <v>2006</v>
      </c>
      <c r="E1452" s="10">
        <v>2007</v>
      </c>
      <c r="F1452" s="70">
        <v>206</v>
      </c>
      <c r="G1452" s="10">
        <v>10</v>
      </c>
      <c r="H1452" s="7">
        <v>0</v>
      </c>
      <c r="I1452" s="67">
        <v>8902</v>
      </c>
      <c r="J1452" s="67">
        <v>15770</v>
      </c>
      <c r="K1452" s="119" t="s">
        <v>95</v>
      </c>
      <c r="L1452" s="7">
        <v>846</v>
      </c>
      <c r="M1452" s="7">
        <v>1</v>
      </c>
      <c r="N1452" s="7" t="s">
        <v>657</v>
      </c>
      <c r="O1452" s="68">
        <v>2007</v>
      </c>
      <c r="P1452" s="73">
        <v>2008</v>
      </c>
      <c r="Q1452" s="66">
        <v>700</v>
      </c>
      <c r="R1452" s="7">
        <v>7</v>
      </c>
      <c r="S1452" s="67">
        <v>1</v>
      </c>
      <c r="T1452" s="67">
        <v>1458</v>
      </c>
      <c r="U1452" s="77">
        <v>330</v>
      </c>
      <c r="V1452" s="119" t="s">
        <v>95</v>
      </c>
      <c r="W1452" s="7">
        <v>2149</v>
      </c>
      <c r="X1452" s="7">
        <v>1</v>
      </c>
      <c r="Y1452" s="7" t="s">
        <v>440</v>
      </c>
      <c r="Z1452" s="7">
        <v>2004</v>
      </c>
      <c r="AA1452" s="7">
        <v>2005</v>
      </c>
      <c r="AB1452" s="70">
        <v>1100.2</v>
      </c>
      <c r="AC1452" s="7">
        <v>10</v>
      </c>
      <c r="AD1452" s="7">
        <v>0</v>
      </c>
      <c r="AE1452" s="77">
        <v>2598</v>
      </c>
      <c r="AF1452" s="77">
        <v>2760</v>
      </c>
      <c r="AG1452" s="127">
        <f t="shared" si="22"/>
        <v>0.48488241881298993</v>
      </c>
    </row>
    <row r="1453" spans="1:33" x14ac:dyDescent="0.3">
      <c r="A1453" s="7">
        <v>728</v>
      </c>
      <c r="B1453" s="7">
        <v>1</v>
      </c>
      <c r="C1453" s="7" t="s">
        <v>346</v>
      </c>
      <c r="D1453" s="68">
        <v>2007</v>
      </c>
      <c r="E1453" s="73">
        <v>2008</v>
      </c>
      <c r="F1453" s="66">
        <v>350.19</v>
      </c>
      <c r="G1453" s="7">
        <v>10</v>
      </c>
      <c r="H1453" s="67">
        <v>0</v>
      </c>
      <c r="I1453" s="67">
        <v>4624</v>
      </c>
      <c r="J1453" s="77">
        <v>7915</v>
      </c>
      <c r="K1453" s="119" t="s">
        <v>95</v>
      </c>
      <c r="L1453" s="7">
        <v>877</v>
      </c>
      <c r="M1453" s="7">
        <v>1</v>
      </c>
      <c r="N1453" s="7" t="s">
        <v>261</v>
      </c>
      <c r="O1453" s="68">
        <v>2007</v>
      </c>
      <c r="P1453" s="73">
        <v>2008</v>
      </c>
      <c r="Q1453" s="66">
        <v>495</v>
      </c>
      <c r="R1453" s="7">
        <v>10</v>
      </c>
      <c r="S1453" s="67">
        <v>0</v>
      </c>
      <c r="T1453" s="67">
        <v>2892</v>
      </c>
      <c r="U1453" s="77">
        <v>3031</v>
      </c>
      <c r="V1453" s="119" t="s">
        <v>95</v>
      </c>
      <c r="W1453" s="7">
        <v>535</v>
      </c>
      <c r="X1453" s="7">
        <v>1</v>
      </c>
      <c r="Y1453" s="7" t="s">
        <v>523</v>
      </c>
      <c r="Z1453" s="7">
        <v>2006</v>
      </c>
      <c r="AA1453" s="10">
        <v>2007</v>
      </c>
      <c r="AB1453" s="70">
        <v>200</v>
      </c>
      <c r="AC1453" s="10">
        <v>10</v>
      </c>
      <c r="AD1453" s="7">
        <v>0</v>
      </c>
      <c r="AE1453" s="67">
        <v>21005</v>
      </c>
      <c r="AF1453" s="67">
        <v>22341</v>
      </c>
      <c r="AG1453" s="127">
        <f t="shared" si="22"/>
        <v>0.48458912010335442</v>
      </c>
    </row>
    <row r="1454" spans="1:33" x14ac:dyDescent="0.3">
      <c r="A1454" s="7">
        <v>728</v>
      </c>
      <c r="B1454" s="7">
        <v>1</v>
      </c>
      <c r="C1454" s="7" t="s">
        <v>346</v>
      </c>
      <c r="D1454" s="7">
        <v>2008</v>
      </c>
      <c r="E1454" s="7">
        <v>2009</v>
      </c>
      <c r="F1454" s="70">
        <v>115.9</v>
      </c>
      <c r="G1454" s="7">
        <v>10</v>
      </c>
      <c r="H1454" s="7">
        <v>1</v>
      </c>
      <c r="I1454" s="67">
        <v>18049</v>
      </c>
      <c r="J1454" s="67">
        <v>14795</v>
      </c>
      <c r="K1454" s="119" t="s">
        <v>95</v>
      </c>
      <c r="L1454" s="7">
        <v>877</v>
      </c>
      <c r="M1454" s="7">
        <v>1</v>
      </c>
      <c r="N1454" s="7" t="s">
        <v>261</v>
      </c>
      <c r="O1454" s="68">
        <v>2007</v>
      </c>
      <c r="P1454" s="73">
        <v>2008</v>
      </c>
      <c r="Q1454" s="66">
        <v>100</v>
      </c>
      <c r="R1454" s="7">
        <v>10</v>
      </c>
      <c r="S1454" s="67">
        <v>0</v>
      </c>
      <c r="T1454" s="67">
        <v>2545</v>
      </c>
      <c r="U1454" s="77">
        <v>3344</v>
      </c>
      <c r="V1454" s="119" t="s">
        <v>95</v>
      </c>
      <c r="W1454" s="7">
        <v>97</v>
      </c>
      <c r="X1454" s="7">
        <v>1</v>
      </c>
      <c r="Y1454" s="7" t="s">
        <v>411</v>
      </c>
      <c r="Z1454" s="7">
        <v>2000</v>
      </c>
      <c r="AA1454" s="7">
        <v>2001</v>
      </c>
      <c r="AB1454" s="70">
        <f>465-313.3</f>
        <v>151.69999999999999</v>
      </c>
      <c r="AC1454" s="7">
        <v>10</v>
      </c>
      <c r="AD1454" s="7">
        <v>0</v>
      </c>
      <c r="AE1454" s="77">
        <v>590</v>
      </c>
      <c r="AF1454" s="77">
        <v>628</v>
      </c>
      <c r="AG1454" s="127">
        <f t="shared" si="22"/>
        <v>0.48440065681444994</v>
      </c>
    </row>
    <row r="1455" spans="1:33" x14ac:dyDescent="0.3">
      <c r="A1455" s="7">
        <v>728</v>
      </c>
      <c r="B1455" s="7">
        <v>1</v>
      </c>
      <c r="C1455" s="7" t="s">
        <v>346</v>
      </c>
      <c r="D1455" s="7">
        <v>2010</v>
      </c>
      <c r="E1455" s="68">
        <v>2011</v>
      </c>
      <c r="F1455" s="66">
        <v>200</v>
      </c>
      <c r="G1455" s="68">
        <v>10</v>
      </c>
      <c r="H1455" s="67">
        <v>0</v>
      </c>
      <c r="I1455" s="67">
        <v>8197</v>
      </c>
      <c r="J1455" s="67">
        <v>16279</v>
      </c>
      <c r="K1455" s="119" t="s">
        <v>95</v>
      </c>
      <c r="L1455" s="7">
        <v>877</v>
      </c>
      <c r="M1455" s="7">
        <v>1</v>
      </c>
      <c r="N1455" s="7" t="s">
        <v>261</v>
      </c>
      <c r="O1455" s="68">
        <v>2007</v>
      </c>
      <c r="P1455" s="73">
        <v>2008</v>
      </c>
      <c r="Q1455" s="66">
        <v>90</v>
      </c>
      <c r="R1455" s="7">
        <v>10</v>
      </c>
      <c r="S1455" s="67">
        <v>0</v>
      </c>
      <c r="T1455" s="67">
        <v>2459</v>
      </c>
      <c r="U1455" s="77">
        <v>3431</v>
      </c>
      <c r="V1455" s="119" t="s">
        <v>95</v>
      </c>
      <c r="W1455" s="7">
        <v>11</v>
      </c>
      <c r="X1455" s="7">
        <v>1</v>
      </c>
      <c r="Y1455" s="7" t="s">
        <v>311</v>
      </c>
      <c r="Z1455" s="7">
        <v>2002</v>
      </c>
      <c r="AA1455" s="7">
        <v>2003</v>
      </c>
      <c r="AB1455" s="70">
        <v>70</v>
      </c>
      <c r="AC1455" s="7">
        <v>5</v>
      </c>
      <c r="AD1455" s="7">
        <v>0</v>
      </c>
      <c r="AE1455" s="77">
        <v>45157</v>
      </c>
      <c r="AF1455" s="77">
        <v>48092</v>
      </c>
      <c r="AG1455" s="127">
        <f t="shared" si="22"/>
        <v>0.48426256581840021</v>
      </c>
    </row>
    <row r="1456" spans="1:33" x14ac:dyDescent="0.3">
      <c r="A1456" s="7">
        <v>728</v>
      </c>
      <c r="B1456" s="7">
        <v>1</v>
      </c>
      <c r="C1456" s="7" t="s">
        <v>346</v>
      </c>
      <c r="D1456" s="7">
        <v>2010</v>
      </c>
      <c r="E1456" s="68">
        <v>2011</v>
      </c>
      <c r="F1456" s="66">
        <v>195.91</v>
      </c>
      <c r="G1456" s="68">
        <v>10</v>
      </c>
      <c r="H1456" s="67">
        <v>1</v>
      </c>
      <c r="I1456" s="67">
        <v>12315</v>
      </c>
      <c r="J1456" s="67">
        <v>12256</v>
      </c>
      <c r="K1456" s="119" t="s">
        <v>95</v>
      </c>
      <c r="L1456" s="7">
        <v>879</v>
      </c>
      <c r="M1456" s="7">
        <v>1</v>
      </c>
      <c r="N1456" s="7" t="s">
        <v>357</v>
      </c>
      <c r="O1456" s="68">
        <v>2007</v>
      </c>
      <c r="P1456" s="73">
        <v>2008</v>
      </c>
      <c r="Q1456" s="66">
        <v>285</v>
      </c>
      <c r="R1456" s="7">
        <v>10</v>
      </c>
      <c r="S1456" s="67">
        <v>1</v>
      </c>
      <c r="T1456" s="67">
        <v>1343</v>
      </c>
      <c r="U1456" s="77">
        <v>1339</v>
      </c>
      <c r="V1456" s="119" t="s">
        <v>95</v>
      </c>
      <c r="W1456" s="7">
        <v>2184</v>
      </c>
      <c r="X1456" s="7">
        <v>1</v>
      </c>
      <c r="Y1456" s="7" t="s">
        <v>582</v>
      </c>
      <c r="Z1456" s="7">
        <v>2004</v>
      </c>
      <c r="AA1456" s="7">
        <v>2005</v>
      </c>
      <c r="AB1456" s="70">
        <v>455.35</v>
      </c>
      <c r="AC1456" s="7">
        <v>10</v>
      </c>
      <c r="AD1456" s="7">
        <v>0</v>
      </c>
      <c r="AE1456" s="77">
        <v>1760</v>
      </c>
      <c r="AF1456" s="77">
        <v>1876</v>
      </c>
      <c r="AG1456" s="127">
        <f t="shared" si="22"/>
        <v>0.48404840484048406</v>
      </c>
    </row>
    <row r="1457" spans="1:35" x14ac:dyDescent="0.3">
      <c r="A1457" s="7">
        <v>728</v>
      </c>
      <c r="B1457" s="7">
        <v>1</v>
      </c>
      <c r="C1457" s="7" t="s">
        <v>346</v>
      </c>
      <c r="D1457" s="7">
        <v>2012</v>
      </c>
      <c r="E1457" s="7">
        <v>2014</v>
      </c>
      <c r="F1457" s="70">
        <v>386</v>
      </c>
      <c r="G1457" s="7">
        <v>10</v>
      </c>
      <c r="H1457" s="7">
        <v>1</v>
      </c>
      <c r="I1457" s="67">
        <v>19870</v>
      </c>
      <c r="J1457" s="67">
        <v>14928</v>
      </c>
      <c r="K1457" s="119" t="s">
        <v>95</v>
      </c>
      <c r="L1457" s="7">
        <v>882</v>
      </c>
      <c r="M1457" s="7">
        <v>1</v>
      </c>
      <c r="N1457" s="7" t="s">
        <v>360</v>
      </c>
      <c r="O1457" s="68">
        <v>2007</v>
      </c>
      <c r="P1457" s="73">
        <v>2008</v>
      </c>
      <c r="Q1457" s="66">
        <v>611.57000000000005</v>
      </c>
      <c r="R1457" s="7">
        <v>10</v>
      </c>
      <c r="S1457" s="67">
        <v>1</v>
      </c>
      <c r="T1457" s="67">
        <v>2381</v>
      </c>
      <c r="U1457" s="77">
        <v>1847</v>
      </c>
      <c r="V1457" s="119" t="s">
        <v>95</v>
      </c>
      <c r="W1457" s="7">
        <v>111</v>
      </c>
      <c r="X1457" s="7">
        <v>1</v>
      </c>
      <c r="Y1457" s="7" t="s">
        <v>469</v>
      </c>
      <c r="Z1457" s="7">
        <v>2000</v>
      </c>
      <c r="AA1457" s="7">
        <v>2001</v>
      </c>
      <c r="AB1457" s="70">
        <f>415-240</f>
        <v>175</v>
      </c>
      <c r="AC1457" s="7">
        <v>10</v>
      </c>
      <c r="AD1457" s="7">
        <v>0</v>
      </c>
      <c r="AE1457" s="77">
        <v>1631</v>
      </c>
      <c r="AF1457" s="77">
        <v>1739</v>
      </c>
      <c r="AG1457" s="127">
        <f t="shared" si="22"/>
        <v>0.48397626112759645</v>
      </c>
    </row>
    <row r="1458" spans="1:35" x14ac:dyDescent="0.3">
      <c r="A1458" s="7">
        <v>728</v>
      </c>
      <c r="B1458" s="7">
        <v>1</v>
      </c>
      <c r="C1458" s="7" t="s">
        <v>346</v>
      </c>
      <c r="D1458" s="7">
        <v>2012</v>
      </c>
      <c r="E1458" s="7">
        <v>2013</v>
      </c>
      <c r="F1458" s="70">
        <v>400</v>
      </c>
      <c r="G1458" s="7">
        <v>10</v>
      </c>
      <c r="H1458" s="7">
        <v>0</v>
      </c>
      <c r="I1458" s="67">
        <v>13961</v>
      </c>
      <c r="J1458" s="67">
        <v>20764</v>
      </c>
      <c r="K1458" s="119" t="s">
        <v>95</v>
      </c>
      <c r="L1458" s="7">
        <v>891</v>
      </c>
      <c r="M1458" s="7">
        <v>1</v>
      </c>
      <c r="N1458" s="7" t="s">
        <v>363</v>
      </c>
      <c r="O1458" s="68">
        <v>2007</v>
      </c>
      <c r="P1458" s="73">
        <v>2008</v>
      </c>
      <c r="Q1458" s="66">
        <v>200</v>
      </c>
      <c r="R1458" s="7">
        <v>10</v>
      </c>
      <c r="S1458" s="67">
        <v>1</v>
      </c>
      <c r="T1458" s="67">
        <v>362</v>
      </c>
      <c r="U1458" s="77">
        <v>205</v>
      </c>
      <c r="V1458" s="119" t="s">
        <v>95</v>
      </c>
      <c r="W1458" s="7">
        <v>194</v>
      </c>
      <c r="X1458" s="7">
        <v>1</v>
      </c>
      <c r="Y1458" s="7" t="s">
        <v>319</v>
      </c>
      <c r="Z1458" s="7">
        <v>2001</v>
      </c>
      <c r="AA1458" s="7">
        <v>2002</v>
      </c>
      <c r="AB1458" s="70">
        <v>70</v>
      </c>
      <c r="AC1458" s="7">
        <v>3</v>
      </c>
      <c r="AD1458" s="7">
        <v>0</v>
      </c>
      <c r="AE1458" s="77">
        <v>4161</v>
      </c>
      <c r="AF1458" s="77">
        <v>4440</v>
      </c>
      <c r="AG1458" s="127">
        <f t="shared" si="22"/>
        <v>0.48378095570282525</v>
      </c>
    </row>
    <row r="1459" spans="1:35" x14ac:dyDescent="0.3">
      <c r="A1459" s="7">
        <v>728</v>
      </c>
      <c r="B1459" s="7">
        <v>1</v>
      </c>
      <c r="C1459" s="7" t="s">
        <v>346</v>
      </c>
      <c r="D1459" s="7">
        <v>2014</v>
      </c>
      <c r="E1459" s="7">
        <v>2015</v>
      </c>
      <c r="F1459" s="7">
        <v>409.67</v>
      </c>
      <c r="G1459" s="7">
        <v>10</v>
      </c>
      <c r="H1459" s="7">
        <v>1</v>
      </c>
      <c r="I1459" s="77">
        <v>14212</v>
      </c>
      <c r="J1459" s="77">
        <v>10104</v>
      </c>
      <c r="K1459" s="119" t="s">
        <v>95</v>
      </c>
      <c r="L1459" s="7">
        <v>912</v>
      </c>
      <c r="M1459" s="7">
        <v>1</v>
      </c>
      <c r="N1459" s="7" t="s">
        <v>403</v>
      </c>
      <c r="O1459" s="68">
        <v>2007</v>
      </c>
      <c r="P1459" s="73">
        <v>2008</v>
      </c>
      <c r="Q1459" s="66">
        <v>500</v>
      </c>
      <c r="R1459" s="7">
        <v>10</v>
      </c>
      <c r="S1459" s="67">
        <v>0</v>
      </c>
      <c r="T1459" s="67">
        <v>1000</v>
      </c>
      <c r="U1459" s="77">
        <v>1404</v>
      </c>
      <c r="V1459" s="119" t="s">
        <v>95</v>
      </c>
      <c r="W1459" s="7">
        <v>332</v>
      </c>
      <c r="X1459" s="7">
        <v>1</v>
      </c>
      <c r="Y1459" s="7" t="s">
        <v>502</v>
      </c>
      <c r="Z1459" s="7">
        <v>1999</v>
      </c>
      <c r="AA1459" s="7">
        <v>2000</v>
      </c>
      <c r="AB1459" s="70">
        <v>415</v>
      </c>
      <c r="AC1459" s="7">
        <v>6</v>
      </c>
      <c r="AD1459" s="7">
        <v>0</v>
      </c>
      <c r="AE1459" s="77">
        <v>820</v>
      </c>
      <c r="AF1459" s="77">
        <v>875</v>
      </c>
      <c r="AG1459" s="127">
        <f t="shared" si="22"/>
        <v>0.48377581120943952</v>
      </c>
    </row>
    <row r="1460" spans="1:35" x14ac:dyDescent="0.3">
      <c r="A1460" s="7">
        <v>731</v>
      </c>
      <c r="B1460" s="7">
        <v>1</v>
      </c>
      <c r="C1460" s="7" t="s">
        <v>298</v>
      </c>
      <c r="D1460" s="7">
        <v>1992</v>
      </c>
      <c r="E1460" s="7">
        <v>1993</v>
      </c>
      <c r="F1460" s="70">
        <v>289.02</v>
      </c>
      <c r="G1460" s="7">
        <v>5</v>
      </c>
      <c r="H1460" s="7">
        <v>1</v>
      </c>
      <c r="I1460" s="77" t="s">
        <v>763</v>
      </c>
      <c r="J1460" s="77" t="s">
        <v>763</v>
      </c>
      <c r="K1460" s="119" t="s">
        <v>95</v>
      </c>
      <c r="L1460" s="7">
        <v>2125</v>
      </c>
      <c r="M1460" s="7">
        <v>1</v>
      </c>
      <c r="N1460" s="7" t="s">
        <v>364</v>
      </c>
      <c r="O1460" s="68">
        <v>2007</v>
      </c>
      <c r="P1460" s="73">
        <v>2008</v>
      </c>
      <c r="Q1460" s="66">
        <v>350</v>
      </c>
      <c r="R1460" s="7">
        <v>10</v>
      </c>
      <c r="S1460" s="67">
        <v>1</v>
      </c>
      <c r="T1460" s="67">
        <v>409</v>
      </c>
      <c r="U1460" s="77">
        <v>398</v>
      </c>
      <c r="V1460" s="119" t="s">
        <v>95</v>
      </c>
      <c r="W1460" s="7">
        <v>593</v>
      </c>
      <c r="X1460" s="7">
        <v>1</v>
      </c>
      <c r="Y1460" s="7" t="s">
        <v>526</v>
      </c>
      <c r="Z1460" s="7">
        <v>2010</v>
      </c>
      <c r="AA1460" s="68">
        <v>2011</v>
      </c>
      <c r="AB1460" s="66">
        <v>730.8</v>
      </c>
      <c r="AC1460" s="68">
        <v>10</v>
      </c>
      <c r="AD1460" s="67">
        <v>0</v>
      </c>
      <c r="AE1460" s="67">
        <v>1480</v>
      </c>
      <c r="AF1460" s="67">
        <v>1580</v>
      </c>
      <c r="AG1460" s="127">
        <f t="shared" si="22"/>
        <v>0.48366013071895425</v>
      </c>
    </row>
    <row r="1461" spans="1:35" x14ac:dyDescent="0.3">
      <c r="A1461" s="7">
        <v>731</v>
      </c>
      <c r="B1461" s="7">
        <v>1</v>
      </c>
      <c r="C1461" s="7" t="s">
        <v>397</v>
      </c>
      <c r="D1461" s="7">
        <v>1994</v>
      </c>
      <c r="E1461" s="7">
        <v>1995</v>
      </c>
      <c r="F1461" s="70">
        <v>498</v>
      </c>
      <c r="G1461" s="7">
        <v>1</v>
      </c>
      <c r="H1461" s="7">
        <v>0</v>
      </c>
      <c r="I1461" s="77">
        <v>470</v>
      </c>
      <c r="J1461" s="77">
        <v>1055</v>
      </c>
      <c r="K1461" s="119" t="s">
        <v>95</v>
      </c>
      <c r="L1461" s="7">
        <v>2134</v>
      </c>
      <c r="M1461" s="7">
        <v>1</v>
      </c>
      <c r="N1461" s="7" t="s">
        <v>404</v>
      </c>
      <c r="O1461" s="68">
        <v>2007</v>
      </c>
      <c r="P1461" s="73">
        <v>2008</v>
      </c>
      <c r="Q1461" s="66">
        <v>357.61</v>
      </c>
      <c r="R1461" s="7">
        <v>5</v>
      </c>
      <c r="S1461" s="67">
        <v>1</v>
      </c>
      <c r="T1461" s="67">
        <v>1339</v>
      </c>
      <c r="U1461" s="77">
        <v>718</v>
      </c>
      <c r="V1461" s="119" t="s">
        <v>95</v>
      </c>
      <c r="W1461" s="7">
        <v>2170</v>
      </c>
      <c r="X1461" s="7">
        <v>1</v>
      </c>
      <c r="Y1461" s="7" t="s">
        <v>480</v>
      </c>
      <c r="Z1461" s="7">
        <v>2006</v>
      </c>
      <c r="AA1461" s="10">
        <v>2007</v>
      </c>
      <c r="AB1461" s="70">
        <v>100</v>
      </c>
      <c r="AC1461" s="10">
        <v>7</v>
      </c>
      <c r="AD1461" s="7">
        <v>0</v>
      </c>
      <c r="AE1461" s="67">
        <v>1898</v>
      </c>
      <c r="AF1461" s="67">
        <v>2029</v>
      </c>
      <c r="AG1461" s="127">
        <f t="shared" si="22"/>
        <v>0.48332060096765977</v>
      </c>
    </row>
    <row r="1462" spans="1:35" x14ac:dyDescent="0.3">
      <c r="A1462" s="7">
        <v>736</v>
      </c>
      <c r="B1462" s="7">
        <v>1</v>
      </c>
      <c r="C1462" s="7" t="s">
        <v>398</v>
      </c>
      <c r="D1462" s="7">
        <v>1994</v>
      </c>
      <c r="E1462" s="7">
        <v>1995</v>
      </c>
      <c r="F1462" s="70">
        <v>215.04</v>
      </c>
      <c r="G1462" s="7">
        <v>10</v>
      </c>
      <c r="H1462" s="7">
        <v>1</v>
      </c>
      <c r="I1462" s="77">
        <v>594</v>
      </c>
      <c r="J1462" s="77">
        <v>318</v>
      </c>
      <c r="K1462" s="119" t="s">
        <v>95</v>
      </c>
      <c r="L1462" s="7">
        <v>2142</v>
      </c>
      <c r="M1462" s="7">
        <v>1</v>
      </c>
      <c r="N1462" s="7" t="s">
        <v>576</v>
      </c>
      <c r="O1462" s="68">
        <v>2007</v>
      </c>
      <c r="P1462" s="73">
        <v>2008</v>
      </c>
      <c r="Q1462" s="66">
        <v>500</v>
      </c>
      <c r="R1462" s="7">
        <v>10</v>
      </c>
      <c r="S1462" s="67">
        <v>0</v>
      </c>
      <c r="T1462" s="67">
        <v>1565</v>
      </c>
      <c r="U1462" s="77">
        <v>1967</v>
      </c>
      <c r="V1462" s="119" t="s">
        <v>95</v>
      </c>
      <c r="W1462" s="7">
        <v>6</v>
      </c>
      <c r="X1462" s="7">
        <v>3</v>
      </c>
      <c r="Y1462" s="7" t="s">
        <v>596</v>
      </c>
      <c r="Z1462" s="7">
        <v>2002</v>
      </c>
      <c r="AA1462" s="7">
        <v>2003</v>
      </c>
      <c r="AB1462" s="70">
        <f>632.01-217.01</f>
        <v>415</v>
      </c>
      <c r="AC1462" s="7">
        <v>10</v>
      </c>
      <c r="AD1462" s="7">
        <v>0</v>
      </c>
      <c r="AE1462" s="77">
        <v>4018</v>
      </c>
      <c r="AF1462" s="77">
        <v>4296</v>
      </c>
      <c r="AG1462" s="127">
        <f t="shared" si="22"/>
        <v>0.4832812124127977</v>
      </c>
    </row>
    <row r="1463" spans="1:35" x14ac:dyDescent="0.3">
      <c r="A1463" s="7">
        <v>737</v>
      </c>
      <c r="B1463" s="7">
        <v>1</v>
      </c>
      <c r="C1463" s="7" t="s">
        <v>399</v>
      </c>
      <c r="D1463" s="7">
        <v>1994</v>
      </c>
      <c r="E1463" s="7">
        <v>1995</v>
      </c>
      <c r="F1463" s="70">
        <v>346.53</v>
      </c>
      <c r="G1463" s="7">
        <v>10</v>
      </c>
      <c r="H1463" s="7">
        <v>1</v>
      </c>
      <c r="I1463" s="77">
        <v>558</v>
      </c>
      <c r="J1463" s="77">
        <v>256</v>
      </c>
      <c r="K1463" s="119" t="s">
        <v>95</v>
      </c>
      <c r="L1463" s="7">
        <v>2155</v>
      </c>
      <c r="M1463" s="7">
        <v>1</v>
      </c>
      <c r="N1463" s="7" t="s">
        <v>405</v>
      </c>
      <c r="O1463" s="68">
        <v>2007</v>
      </c>
      <c r="P1463" s="73">
        <v>2008</v>
      </c>
      <c r="Q1463" s="66">
        <v>598.83000000000004</v>
      </c>
      <c r="R1463" s="7">
        <v>10</v>
      </c>
      <c r="S1463" s="67">
        <v>0</v>
      </c>
      <c r="T1463" s="67">
        <v>671</v>
      </c>
      <c r="U1463" s="77">
        <v>1277</v>
      </c>
      <c r="V1463" s="119" t="s">
        <v>95</v>
      </c>
      <c r="W1463" s="7">
        <v>813</v>
      </c>
      <c r="X1463" s="7">
        <v>1</v>
      </c>
      <c r="Y1463" s="7" t="s">
        <v>352</v>
      </c>
      <c r="Z1463" s="7">
        <v>2014</v>
      </c>
      <c r="AA1463" s="7">
        <v>2015</v>
      </c>
      <c r="AB1463" s="7">
        <v>152.07</v>
      </c>
      <c r="AC1463" s="7">
        <v>10</v>
      </c>
      <c r="AD1463" s="7">
        <v>0</v>
      </c>
      <c r="AE1463" s="77">
        <v>1702</v>
      </c>
      <c r="AF1463" s="77">
        <v>1822</v>
      </c>
      <c r="AG1463" s="127">
        <f t="shared" si="22"/>
        <v>0.48297389330306467</v>
      </c>
      <c r="AI1463" s="7">
        <f>337/(337+376)</f>
        <v>0.47265077138849931</v>
      </c>
    </row>
    <row r="1464" spans="1:35" x14ac:dyDescent="0.3">
      <c r="A1464" s="7">
        <v>738</v>
      </c>
      <c r="B1464" s="7">
        <v>1</v>
      </c>
      <c r="C1464" s="7" t="s">
        <v>232</v>
      </c>
      <c r="D1464" s="7">
        <v>1991</v>
      </c>
      <c r="E1464" s="7">
        <v>1992</v>
      </c>
      <c r="F1464" s="70">
        <v>98.62</v>
      </c>
      <c r="G1464" s="7">
        <v>5</v>
      </c>
      <c r="H1464" s="7">
        <v>0</v>
      </c>
      <c r="I1464" s="77" t="s">
        <v>763</v>
      </c>
      <c r="J1464" s="77" t="s">
        <v>763</v>
      </c>
      <c r="K1464" s="119" t="s">
        <v>95</v>
      </c>
      <c r="L1464" s="7">
        <v>2164</v>
      </c>
      <c r="M1464" s="7">
        <v>1</v>
      </c>
      <c r="N1464" s="7" t="s">
        <v>479</v>
      </c>
      <c r="O1464" s="68">
        <v>2007</v>
      </c>
      <c r="P1464" s="73">
        <v>2008</v>
      </c>
      <c r="Q1464" s="66">
        <v>500</v>
      </c>
      <c r="R1464" s="7">
        <v>6</v>
      </c>
      <c r="S1464" s="67">
        <v>1</v>
      </c>
      <c r="T1464" s="67">
        <v>735</v>
      </c>
      <c r="U1464" s="77">
        <v>655</v>
      </c>
      <c r="V1464" s="119" t="s">
        <v>95</v>
      </c>
      <c r="W1464" s="7">
        <v>912</v>
      </c>
      <c r="X1464" s="7">
        <v>1</v>
      </c>
      <c r="Y1464" s="7" t="s">
        <v>403</v>
      </c>
      <c r="Z1464" s="68">
        <v>2009</v>
      </c>
      <c r="AA1464" s="68">
        <v>2010</v>
      </c>
      <c r="AB1464" s="66">
        <v>500</v>
      </c>
      <c r="AC1464" s="68">
        <v>10</v>
      </c>
      <c r="AD1464" s="67">
        <v>0</v>
      </c>
      <c r="AE1464" s="67">
        <v>1161</v>
      </c>
      <c r="AF1464" s="67">
        <v>1243</v>
      </c>
      <c r="AG1464" s="127">
        <f t="shared" si="22"/>
        <v>0.48294509151414311</v>
      </c>
    </row>
    <row r="1465" spans="1:35" x14ac:dyDescent="0.3">
      <c r="A1465" s="7">
        <v>738</v>
      </c>
      <c r="B1465" s="7">
        <v>1</v>
      </c>
      <c r="C1465" s="7" t="s">
        <v>232</v>
      </c>
      <c r="D1465" s="7">
        <v>1992</v>
      </c>
      <c r="E1465" s="7">
        <v>1993</v>
      </c>
      <c r="F1465" s="70">
        <v>150</v>
      </c>
      <c r="G1465" s="7">
        <v>5</v>
      </c>
      <c r="H1465" s="7">
        <v>1</v>
      </c>
      <c r="I1465" s="77" t="s">
        <v>763</v>
      </c>
      <c r="J1465" s="77" t="s">
        <v>763</v>
      </c>
      <c r="K1465" s="119" t="s">
        <v>95</v>
      </c>
      <c r="L1465" s="7">
        <v>2165</v>
      </c>
      <c r="M1465" s="7">
        <v>1</v>
      </c>
      <c r="N1465" s="7" t="s">
        <v>441</v>
      </c>
      <c r="O1465" s="68">
        <v>2007</v>
      </c>
      <c r="P1465" s="73">
        <v>2009</v>
      </c>
      <c r="Q1465" s="66">
        <v>300</v>
      </c>
      <c r="R1465" s="7">
        <v>7</v>
      </c>
      <c r="S1465" s="67">
        <v>1</v>
      </c>
      <c r="T1465" s="67">
        <v>365</v>
      </c>
      <c r="U1465" s="77">
        <v>314</v>
      </c>
      <c r="V1465" s="119" t="s">
        <v>95</v>
      </c>
      <c r="W1465" s="7">
        <v>761</v>
      </c>
      <c r="X1465" s="7">
        <v>1</v>
      </c>
      <c r="Y1465" s="7" t="s">
        <v>299</v>
      </c>
      <c r="Z1465" s="7">
        <v>2010</v>
      </c>
      <c r="AA1465" s="68">
        <v>2011</v>
      </c>
      <c r="AB1465" s="66">
        <v>175</v>
      </c>
      <c r="AC1465" s="68">
        <v>5</v>
      </c>
      <c r="AD1465" s="67">
        <v>0</v>
      </c>
      <c r="AE1465" s="67">
        <v>5641</v>
      </c>
      <c r="AF1465" s="67">
        <v>6042</v>
      </c>
      <c r="AG1465" s="127">
        <f t="shared" si="22"/>
        <v>0.48283831207737737</v>
      </c>
    </row>
    <row r="1466" spans="1:35" x14ac:dyDescent="0.3">
      <c r="A1466" s="7">
        <v>738</v>
      </c>
      <c r="B1466" s="7">
        <v>1</v>
      </c>
      <c r="C1466" s="7" t="s">
        <v>232</v>
      </c>
      <c r="D1466" s="7">
        <v>1996</v>
      </c>
      <c r="E1466" s="7">
        <v>1998</v>
      </c>
      <c r="F1466" s="70">
        <v>150</v>
      </c>
      <c r="G1466" s="7">
        <v>3</v>
      </c>
      <c r="H1466" s="7">
        <v>0</v>
      </c>
      <c r="I1466" s="77">
        <v>936</v>
      </c>
      <c r="J1466" s="77">
        <v>963</v>
      </c>
      <c r="K1466" s="119" t="s">
        <v>95</v>
      </c>
      <c r="L1466" s="7">
        <v>2172</v>
      </c>
      <c r="M1466" s="7">
        <v>1</v>
      </c>
      <c r="N1466" s="7" t="s">
        <v>461</v>
      </c>
      <c r="O1466" s="68">
        <v>2007</v>
      </c>
      <c r="P1466" s="73">
        <v>2008</v>
      </c>
      <c r="Q1466" s="66">
        <v>294.8</v>
      </c>
      <c r="R1466" s="7">
        <v>6</v>
      </c>
      <c r="S1466" s="67">
        <v>1</v>
      </c>
      <c r="T1466" s="67">
        <v>660</v>
      </c>
      <c r="U1466" s="77">
        <v>522</v>
      </c>
      <c r="V1466" s="119" t="s">
        <v>95</v>
      </c>
      <c r="W1466" s="7">
        <v>347</v>
      </c>
      <c r="X1466" s="7">
        <v>1</v>
      </c>
      <c r="Y1466" s="7" t="s">
        <v>553</v>
      </c>
      <c r="Z1466" s="7">
        <v>2001</v>
      </c>
      <c r="AA1466" s="7">
        <v>2002</v>
      </c>
      <c r="AB1466" s="70">
        <v>80</v>
      </c>
      <c r="AC1466" s="7">
        <v>10</v>
      </c>
      <c r="AD1466" s="7">
        <v>0</v>
      </c>
      <c r="AE1466" s="77">
        <v>3712</v>
      </c>
      <c r="AF1466" s="77">
        <v>3976</v>
      </c>
      <c r="AG1466" s="127">
        <f t="shared" si="22"/>
        <v>0.48283038501560877</v>
      </c>
    </row>
    <row r="1467" spans="1:35" x14ac:dyDescent="0.3">
      <c r="A1467" s="7">
        <v>738</v>
      </c>
      <c r="B1467" s="7">
        <v>1</v>
      </c>
      <c r="C1467" s="7" t="s">
        <v>232</v>
      </c>
      <c r="D1467" s="7">
        <v>1997</v>
      </c>
      <c r="E1467" s="7">
        <v>1998</v>
      </c>
      <c r="F1467" s="70">
        <v>125</v>
      </c>
      <c r="G1467" s="7">
        <v>5</v>
      </c>
      <c r="H1467" s="7">
        <v>1</v>
      </c>
      <c r="I1467" s="77">
        <v>381</v>
      </c>
      <c r="J1467" s="77">
        <v>210</v>
      </c>
      <c r="K1467" s="119" t="s">
        <v>95</v>
      </c>
      <c r="L1467" s="7">
        <v>2180</v>
      </c>
      <c r="M1467" s="7">
        <v>1</v>
      </c>
      <c r="N1467" s="7" t="s">
        <v>662</v>
      </c>
      <c r="O1467" s="68">
        <v>2007</v>
      </c>
      <c r="P1467" s="73">
        <v>2008</v>
      </c>
      <c r="Q1467" s="66">
        <v>225</v>
      </c>
      <c r="R1467" s="7">
        <v>10</v>
      </c>
      <c r="S1467" s="67">
        <v>1</v>
      </c>
      <c r="T1467" s="67">
        <v>643</v>
      </c>
      <c r="U1467" s="77">
        <v>202</v>
      </c>
      <c r="V1467" s="119" t="s">
        <v>95</v>
      </c>
      <c r="W1467" s="7">
        <v>197</v>
      </c>
      <c r="X1467" s="7">
        <v>1</v>
      </c>
      <c r="Y1467" s="7" t="s">
        <v>415</v>
      </c>
      <c r="Z1467" s="7">
        <v>2001</v>
      </c>
      <c r="AA1467" s="7">
        <v>2002</v>
      </c>
      <c r="AB1467" s="70">
        <v>255.95</v>
      </c>
      <c r="AC1467" s="7">
        <v>6</v>
      </c>
      <c r="AD1467" s="7">
        <v>0</v>
      </c>
      <c r="AE1467" s="77">
        <v>2645</v>
      </c>
      <c r="AF1467" s="77">
        <v>2834</v>
      </c>
      <c r="AG1467" s="127">
        <f t="shared" si="22"/>
        <v>0.48275232706698301</v>
      </c>
    </row>
    <row r="1468" spans="1:35" x14ac:dyDescent="0.3">
      <c r="A1468" s="7">
        <v>738</v>
      </c>
      <c r="B1468" s="7">
        <v>1</v>
      </c>
      <c r="C1468" s="7" t="s">
        <v>507</v>
      </c>
      <c r="D1468" s="7">
        <v>1999</v>
      </c>
      <c r="E1468" s="7">
        <v>2000</v>
      </c>
      <c r="F1468" s="70">
        <v>240</v>
      </c>
      <c r="G1468" s="7">
        <v>5</v>
      </c>
      <c r="H1468" s="7">
        <v>1</v>
      </c>
      <c r="I1468" s="77">
        <v>369</v>
      </c>
      <c r="J1468" s="77">
        <v>335</v>
      </c>
      <c r="K1468" s="119" t="s">
        <v>95</v>
      </c>
      <c r="L1468" s="7">
        <v>2180</v>
      </c>
      <c r="M1468" s="7">
        <v>1</v>
      </c>
      <c r="N1468" s="7" t="s">
        <v>662</v>
      </c>
      <c r="O1468" s="68">
        <v>2007</v>
      </c>
      <c r="P1468" s="73">
        <v>2008</v>
      </c>
      <c r="Q1468" s="66">
        <v>65</v>
      </c>
      <c r="R1468" s="7">
        <v>4</v>
      </c>
      <c r="S1468" s="67">
        <v>1</v>
      </c>
      <c r="T1468" s="67">
        <v>638</v>
      </c>
      <c r="U1468" s="77">
        <v>201</v>
      </c>
      <c r="V1468" s="119" t="s">
        <v>95</v>
      </c>
      <c r="W1468" s="7">
        <v>622</v>
      </c>
      <c r="X1468" s="7">
        <v>1</v>
      </c>
      <c r="Y1468" s="7" t="s">
        <v>505</v>
      </c>
      <c r="Z1468" s="7">
        <v>1999</v>
      </c>
      <c r="AA1468" s="7">
        <v>2000</v>
      </c>
      <c r="AB1468" s="70">
        <v>340</v>
      </c>
      <c r="AC1468" s="7">
        <v>8</v>
      </c>
      <c r="AD1468" s="7">
        <v>0</v>
      </c>
      <c r="AE1468" s="77">
        <v>6333</v>
      </c>
      <c r="AF1468" s="77">
        <v>6791</v>
      </c>
      <c r="AG1468" s="127">
        <f t="shared" si="22"/>
        <v>0.48255105150868638</v>
      </c>
    </row>
    <row r="1469" spans="1:35" x14ac:dyDescent="0.3">
      <c r="A1469" s="7">
        <v>738</v>
      </c>
      <c r="B1469" s="7">
        <v>1</v>
      </c>
      <c r="C1469" s="7" t="s">
        <v>232</v>
      </c>
      <c r="D1469" s="7">
        <v>2001</v>
      </c>
      <c r="E1469" s="7">
        <v>2002</v>
      </c>
      <c r="F1469" s="70">
        <v>300</v>
      </c>
      <c r="G1469" s="7">
        <v>5</v>
      </c>
      <c r="H1469" s="7">
        <v>1</v>
      </c>
      <c r="I1469" s="77">
        <v>449</v>
      </c>
      <c r="J1469" s="77">
        <v>433</v>
      </c>
      <c r="K1469" s="119" t="s">
        <v>95</v>
      </c>
      <c r="L1469" s="7">
        <v>2215</v>
      </c>
      <c r="M1469" s="7">
        <v>1</v>
      </c>
      <c r="N1469" s="7" t="s">
        <v>583</v>
      </c>
      <c r="O1469" s="68">
        <v>2007</v>
      </c>
      <c r="P1469" s="73">
        <v>2008</v>
      </c>
      <c r="Q1469" s="66">
        <v>1006.83</v>
      </c>
      <c r="R1469" s="7">
        <v>10</v>
      </c>
      <c r="S1469" s="67">
        <v>1</v>
      </c>
      <c r="T1469" s="67">
        <v>670</v>
      </c>
      <c r="U1469" s="77">
        <v>202</v>
      </c>
      <c r="V1469" s="119" t="s">
        <v>95</v>
      </c>
      <c r="W1469" s="7">
        <v>16</v>
      </c>
      <c r="X1469" s="7">
        <v>1</v>
      </c>
      <c r="Y1469" s="7" t="s">
        <v>235</v>
      </c>
      <c r="Z1469" s="7">
        <v>2001</v>
      </c>
      <c r="AA1469" s="7">
        <v>2002</v>
      </c>
      <c r="AB1469" s="70">
        <v>415</v>
      </c>
      <c r="AC1469" s="7">
        <v>10</v>
      </c>
      <c r="AD1469" s="7">
        <v>0</v>
      </c>
      <c r="AE1469" s="77">
        <v>1917</v>
      </c>
      <c r="AF1469" s="77">
        <v>2057</v>
      </c>
      <c r="AG1469" s="127">
        <f t="shared" si="22"/>
        <v>0.48238550578761952</v>
      </c>
    </row>
    <row r="1470" spans="1:35" x14ac:dyDescent="0.3">
      <c r="A1470" s="7">
        <v>738</v>
      </c>
      <c r="B1470" s="7">
        <v>1</v>
      </c>
      <c r="C1470" s="7" t="s">
        <v>232</v>
      </c>
      <c r="D1470" s="7">
        <v>2004</v>
      </c>
      <c r="E1470" s="7">
        <v>2005</v>
      </c>
      <c r="F1470" s="70">
        <f>500-300</f>
        <v>200</v>
      </c>
      <c r="G1470" s="7">
        <v>5</v>
      </c>
      <c r="H1470" s="7">
        <v>0</v>
      </c>
      <c r="I1470" s="77">
        <v>1008</v>
      </c>
      <c r="J1470" s="77">
        <v>1473</v>
      </c>
      <c r="K1470" s="119" t="s">
        <v>95</v>
      </c>
      <c r="L1470" s="7">
        <v>2396</v>
      </c>
      <c r="M1470" s="7">
        <v>1</v>
      </c>
      <c r="N1470" s="7" t="s">
        <v>5</v>
      </c>
      <c r="O1470" s="68">
        <v>2007</v>
      </c>
      <c r="P1470" s="73">
        <v>2008</v>
      </c>
      <c r="Q1470" s="66">
        <v>790</v>
      </c>
      <c r="R1470" s="7">
        <v>7</v>
      </c>
      <c r="S1470" s="67">
        <v>0</v>
      </c>
      <c r="T1470" s="67">
        <v>943</v>
      </c>
      <c r="U1470" s="77">
        <v>1053</v>
      </c>
      <c r="V1470" s="119" t="s">
        <v>95</v>
      </c>
      <c r="W1470" s="82">
        <v>2364</v>
      </c>
      <c r="X1470" s="82">
        <v>1</v>
      </c>
      <c r="Y1470" s="82" t="s">
        <v>144</v>
      </c>
      <c r="Z1470" s="7">
        <v>2018</v>
      </c>
      <c r="AA1470" s="82">
        <v>2019</v>
      </c>
      <c r="AB1470" s="128">
        <v>1076</v>
      </c>
      <c r="AC1470" s="82">
        <v>10</v>
      </c>
      <c r="AD1470" s="7">
        <v>0</v>
      </c>
      <c r="AE1470" s="67">
        <v>736</v>
      </c>
      <c r="AF1470" s="67">
        <v>790</v>
      </c>
      <c r="AG1470" s="127">
        <f t="shared" si="22"/>
        <v>0.48230668414154654</v>
      </c>
    </row>
    <row r="1471" spans="1:35" x14ac:dyDescent="0.3">
      <c r="A1471" s="7">
        <v>738</v>
      </c>
      <c r="B1471" s="7">
        <v>1</v>
      </c>
      <c r="C1471" s="7" t="s">
        <v>232</v>
      </c>
      <c r="D1471" s="7">
        <v>2005</v>
      </c>
      <c r="E1471" s="7">
        <v>2006</v>
      </c>
      <c r="F1471" s="70">
        <f>500-302.5</f>
        <v>197.5</v>
      </c>
      <c r="G1471" s="7">
        <v>5</v>
      </c>
      <c r="H1471" s="10">
        <v>1</v>
      </c>
      <c r="I1471" s="67">
        <v>589</v>
      </c>
      <c r="J1471" s="67">
        <v>442</v>
      </c>
      <c r="K1471" s="119" t="s">
        <v>95</v>
      </c>
      <c r="L1471" s="7">
        <v>2396</v>
      </c>
      <c r="M1471" s="7">
        <v>1</v>
      </c>
      <c r="N1471" s="7" t="s">
        <v>5</v>
      </c>
      <c r="O1471" s="68">
        <v>2007</v>
      </c>
      <c r="P1471" s="73">
        <v>2008</v>
      </c>
      <c r="Q1471" s="66">
        <v>425</v>
      </c>
      <c r="R1471" s="7">
        <v>7</v>
      </c>
      <c r="S1471" s="67">
        <v>0</v>
      </c>
      <c r="T1471" s="67">
        <v>1036</v>
      </c>
      <c r="U1471" s="77">
        <v>1059</v>
      </c>
      <c r="V1471" s="119" t="s">
        <v>95</v>
      </c>
      <c r="W1471" s="7">
        <v>347</v>
      </c>
      <c r="X1471" s="7">
        <v>1</v>
      </c>
      <c r="Y1471" s="7" t="s">
        <v>379</v>
      </c>
      <c r="Z1471" s="7">
        <v>2008</v>
      </c>
      <c r="AA1471" s="7">
        <v>2009</v>
      </c>
      <c r="AB1471" s="70">
        <v>374.36</v>
      </c>
      <c r="AC1471" s="7">
        <v>10</v>
      </c>
      <c r="AD1471" s="7">
        <v>0</v>
      </c>
      <c r="AE1471" s="67">
        <v>5620</v>
      </c>
      <c r="AF1471" s="67">
        <v>6036</v>
      </c>
      <c r="AG1471" s="127">
        <f t="shared" si="22"/>
        <v>0.4821551132463967</v>
      </c>
    </row>
    <row r="1472" spans="1:35" x14ac:dyDescent="0.3">
      <c r="A1472" s="7">
        <v>738</v>
      </c>
      <c r="B1472" s="7">
        <v>1</v>
      </c>
      <c r="C1472" s="7" t="s">
        <v>232</v>
      </c>
      <c r="D1472" s="68">
        <v>2007</v>
      </c>
      <c r="E1472" s="73">
        <v>2008</v>
      </c>
      <c r="F1472" s="66">
        <v>200</v>
      </c>
      <c r="G1472" s="7">
        <v>3</v>
      </c>
      <c r="H1472" s="67">
        <v>0</v>
      </c>
      <c r="I1472" s="67">
        <v>434</v>
      </c>
      <c r="J1472" s="77">
        <v>543</v>
      </c>
      <c r="K1472" s="119" t="s">
        <v>95</v>
      </c>
      <c r="L1472" s="7">
        <v>2536</v>
      </c>
      <c r="M1472" s="7">
        <v>1</v>
      </c>
      <c r="N1472" s="7" t="s">
        <v>407</v>
      </c>
      <c r="O1472" s="68">
        <v>2007</v>
      </c>
      <c r="P1472" s="73">
        <v>2008</v>
      </c>
      <c r="Q1472" s="66">
        <v>900</v>
      </c>
      <c r="R1472" s="7">
        <v>10</v>
      </c>
      <c r="S1472" s="67">
        <v>1</v>
      </c>
      <c r="T1472" s="67">
        <v>371</v>
      </c>
      <c r="U1472" s="77">
        <v>229</v>
      </c>
      <c r="V1472" s="119" t="s">
        <v>95</v>
      </c>
      <c r="W1472" s="7">
        <v>548</v>
      </c>
      <c r="X1472" s="7">
        <v>1</v>
      </c>
      <c r="Y1472" s="7" t="s">
        <v>666</v>
      </c>
      <c r="Z1472" s="7">
        <v>2008</v>
      </c>
      <c r="AA1472" s="7">
        <v>2009</v>
      </c>
      <c r="AB1472" s="70">
        <v>1100</v>
      </c>
      <c r="AC1472" s="7">
        <v>10</v>
      </c>
      <c r="AD1472" s="7">
        <v>0</v>
      </c>
      <c r="AE1472" s="67">
        <v>1932</v>
      </c>
      <c r="AF1472" s="67">
        <v>2076</v>
      </c>
      <c r="AG1472" s="127">
        <f t="shared" si="22"/>
        <v>0.4820359281437126</v>
      </c>
    </row>
    <row r="1473" spans="1:33" x14ac:dyDescent="0.3">
      <c r="A1473" s="7">
        <v>738</v>
      </c>
      <c r="B1473" s="7">
        <v>1</v>
      </c>
      <c r="C1473" s="7" t="s">
        <v>232</v>
      </c>
      <c r="D1473" s="68">
        <v>2009</v>
      </c>
      <c r="E1473" s="68">
        <v>2011</v>
      </c>
      <c r="F1473" s="66">
        <v>500</v>
      </c>
      <c r="G1473" s="68">
        <v>5</v>
      </c>
      <c r="H1473" s="67">
        <v>1</v>
      </c>
      <c r="I1473" s="67">
        <v>399</v>
      </c>
      <c r="J1473" s="67">
        <v>287</v>
      </c>
      <c r="K1473" s="119" t="s">
        <v>95</v>
      </c>
      <c r="L1473" s="7">
        <v>2687</v>
      </c>
      <c r="M1473" s="7">
        <v>1</v>
      </c>
      <c r="N1473" s="7" t="s">
        <v>621</v>
      </c>
      <c r="O1473" s="68">
        <v>2007</v>
      </c>
      <c r="P1473" s="73">
        <v>2008</v>
      </c>
      <c r="Q1473" s="66">
        <v>130</v>
      </c>
      <c r="R1473" s="7">
        <v>10</v>
      </c>
      <c r="S1473" s="67">
        <v>0</v>
      </c>
      <c r="T1473" s="67">
        <v>839</v>
      </c>
      <c r="U1473" s="77">
        <v>918</v>
      </c>
      <c r="V1473" s="119" t="s">
        <v>95</v>
      </c>
      <c r="W1473" s="7">
        <v>500</v>
      </c>
      <c r="X1473" s="7">
        <v>1</v>
      </c>
      <c r="Y1473" s="7" t="s">
        <v>635</v>
      </c>
      <c r="Z1473" s="7">
        <v>2006</v>
      </c>
      <c r="AA1473" s="10">
        <v>2007</v>
      </c>
      <c r="AB1473" s="70">
        <v>450</v>
      </c>
      <c r="AC1473" s="10">
        <v>4</v>
      </c>
      <c r="AD1473" s="7">
        <v>0</v>
      </c>
      <c r="AE1473" s="67">
        <v>823</v>
      </c>
      <c r="AF1473" s="67">
        <v>885</v>
      </c>
      <c r="AG1473" s="127">
        <f t="shared" si="22"/>
        <v>0.48185011709601872</v>
      </c>
    </row>
    <row r="1474" spans="1:33" x14ac:dyDescent="0.3">
      <c r="A1474" s="7">
        <v>738</v>
      </c>
      <c r="B1474" s="7">
        <v>1</v>
      </c>
      <c r="C1474" s="7" t="s">
        <v>134</v>
      </c>
      <c r="D1474" s="7">
        <v>2017</v>
      </c>
      <c r="E1474" s="7">
        <v>2018</v>
      </c>
      <c r="F1474" s="7">
        <v>200</v>
      </c>
      <c r="G1474" s="7">
        <v>10</v>
      </c>
      <c r="H1474" s="7">
        <v>0</v>
      </c>
      <c r="I1474" s="77">
        <v>574</v>
      </c>
      <c r="J1474" s="77">
        <v>649</v>
      </c>
      <c r="K1474" s="119" t="s">
        <v>95</v>
      </c>
      <c r="L1474" s="7">
        <v>2687</v>
      </c>
      <c r="M1474" s="7">
        <v>1</v>
      </c>
      <c r="N1474" s="7" t="s">
        <v>621</v>
      </c>
      <c r="O1474" s="68">
        <v>2007</v>
      </c>
      <c r="P1474" s="73">
        <v>2008</v>
      </c>
      <c r="Q1474" s="66">
        <v>64</v>
      </c>
      <c r="R1474" s="7">
        <v>10</v>
      </c>
      <c r="S1474" s="67">
        <v>0</v>
      </c>
      <c r="T1474" s="67">
        <v>779</v>
      </c>
      <c r="U1474" s="77">
        <v>976</v>
      </c>
      <c r="V1474" s="119" t="s">
        <v>95</v>
      </c>
      <c r="W1474" s="7">
        <v>549</v>
      </c>
      <c r="X1474" s="7">
        <v>1</v>
      </c>
      <c r="Y1474" s="7" t="s">
        <v>524</v>
      </c>
      <c r="Z1474" s="68">
        <v>2009</v>
      </c>
      <c r="AA1474" s="68">
        <v>2010</v>
      </c>
      <c r="AB1474" s="66">
        <v>395</v>
      </c>
      <c r="AC1474" s="68">
        <v>3</v>
      </c>
      <c r="AD1474" s="67">
        <v>0</v>
      </c>
      <c r="AE1474" s="67">
        <v>1622</v>
      </c>
      <c r="AF1474" s="67">
        <v>1746</v>
      </c>
      <c r="AG1474" s="127">
        <f t="shared" si="22"/>
        <v>0.48159144893111638</v>
      </c>
    </row>
    <row r="1475" spans="1:33" x14ac:dyDescent="0.3">
      <c r="A1475" s="82">
        <v>738</v>
      </c>
      <c r="B1475" s="82">
        <v>1</v>
      </c>
      <c r="C1475" s="82" t="s">
        <v>134</v>
      </c>
      <c r="D1475" s="7">
        <v>2018</v>
      </c>
      <c r="E1475" s="82">
        <v>2019</v>
      </c>
      <c r="F1475" s="128">
        <v>200</v>
      </c>
      <c r="G1475" s="82">
        <v>10</v>
      </c>
      <c r="H1475" s="7">
        <v>1</v>
      </c>
      <c r="I1475" s="67">
        <v>1235</v>
      </c>
      <c r="J1475" s="67">
        <v>1216</v>
      </c>
      <c r="K1475" s="119" t="s">
        <v>95</v>
      </c>
      <c r="L1475" s="7">
        <v>2689</v>
      </c>
      <c r="M1475" s="7">
        <v>1</v>
      </c>
      <c r="N1475" s="7" t="s">
        <v>531</v>
      </c>
      <c r="O1475" s="68">
        <v>2007</v>
      </c>
      <c r="P1475" s="73">
        <v>2008</v>
      </c>
      <c r="Q1475" s="66">
        <v>494.12</v>
      </c>
      <c r="R1475" s="7">
        <v>10</v>
      </c>
      <c r="S1475" s="67">
        <v>1</v>
      </c>
      <c r="T1475" s="67">
        <v>1758</v>
      </c>
      <c r="U1475" s="77">
        <v>664</v>
      </c>
      <c r="V1475" s="119" t="s">
        <v>95</v>
      </c>
      <c r="W1475" s="7">
        <v>2835</v>
      </c>
      <c r="X1475" s="7">
        <v>1</v>
      </c>
      <c r="Y1475" s="7" t="s">
        <v>146</v>
      </c>
      <c r="Z1475" s="7">
        <v>1994</v>
      </c>
      <c r="AA1475" s="7">
        <v>1995</v>
      </c>
      <c r="AB1475" s="70">
        <v>312.77</v>
      </c>
      <c r="AC1475" s="7">
        <v>3</v>
      </c>
      <c r="AD1475" s="7">
        <v>0</v>
      </c>
      <c r="AE1475" s="77">
        <v>1005</v>
      </c>
      <c r="AF1475" s="77">
        <v>1082</v>
      </c>
      <c r="AG1475" s="127">
        <f t="shared" si="22"/>
        <v>0.48155246765692383</v>
      </c>
    </row>
    <row r="1476" spans="1:33" x14ac:dyDescent="0.3">
      <c r="A1476" s="7">
        <v>739</v>
      </c>
      <c r="B1476" s="7">
        <v>1</v>
      </c>
      <c r="C1476" s="7" t="s">
        <v>400</v>
      </c>
      <c r="D1476" s="7">
        <v>1994</v>
      </c>
      <c r="E1476" s="7">
        <v>1995</v>
      </c>
      <c r="F1476" s="70">
        <v>325.24</v>
      </c>
      <c r="G1476" s="7">
        <v>5</v>
      </c>
      <c r="H1476" s="7">
        <v>1</v>
      </c>
      <c r="I1476" s="77">
        <v>787</v>
      </c>
      <c r="J1476" s="77">
        <v>654</v>
      </c>
      <c r="K1476" s="119" t="s">
        <v>95</v>
      </c>
      <c r="L1476" s="7">
        <v>2689</v>
      </c>
      <c r="M1476" s="7">
        <v>1</v>
      </c>
      <c r="N1476" s="7" t="s">
        <v>531</v>
      </c>
      <c r="O1476" s="68">
        <v>2007</v>
      </c>
      <c r="P1476" s="73">
        <v>2008</v>
      </c>
      <c r="Q1476" s="66">
        <v>175</v>
      </c>
      <c r="R1476" s="7">
        <v>10</v>
      </c>
      <c r="S1476" s="67">
        <v>1</v>
      </c>
      <c r="T1476" s="67">
        <v>1596</v>
      </c>
      <c r="U1476" s="77">
        <v>809</v>
      </c>
      <c r="V1476" s="119" t="s">
        <v>95</v>
      </c>
      <c r="W1476" s="7">
        <v>402</v>
      </c>
      <c r="X1476" s="7">
        <v>1</v>
      </c>
      <c r="Y1476" s="7" t="s">
        <v>282</v>
      </c>
      <c r="Z1476" s="7">
        <v>1994</v>
      </c>
      <c r="AA1476" s="7">
        <v>1995</v>
      </c>
      <c r="AB1476" s="70">
        <v>500</v>
      </c>
      <c r="AC1476" s="7">
        <v>10</v>
      </c>
      <c r="AD1476" s="7">
        <v>0</v>
      </c>
      <c r="AE1476" s="77">
        <v>297</v>
      </c>
      <c r="AF1476" s="77">
        <v>320</v>
      </c>
      <c r="AG1476" s="127">
        <f t="shared" ref="AG1476:AG1539" si="23">AE1476/(AE1476+AF1476)</f>
        <v>0.48136142625607781</v>
      </c>
    </row>
    <row r="1477" spans="1:33" x14ac:dyDescent="0.3">
      <c r="A1477" s="7">
        <v>739</v>
      </c>
      <c r="B1477" s="7">
        <v>1</v>
      </c>
      <c r="C1477" s="7" t="s">
        <v>400</v>
      </c>
      <c r="D1477" s="7">
        <v>1999</v>
      </c>
      <c r="E1477" s="7">
        <v>2000</v>
      </c>
      <c r="F1477" s="70">
        <v>235.98</v>
      </c>
      <c r="G1477" s="7">
        <v>10</v>
      </c>
      <c r="H1477" s="7">
        <v>1</v>
      </c>
      <c r="I1477" s="77">
        <v>353</v>
      </c>
      <c r="J1477" s="77">
        <v>171</v>
      </c>
      <c r="K1477" s="119" t="s">
        <v>95</v>
      </c>
      <c r="L1477" s="7">
        <v>2753</v>
      </c>
      <c r="M1477" s="7">
        <v>1</v>
      </c>
      <c r="N1477" s="7" t="s">
        <v>465</v>
      </c>
      <c r="O1477" s="68">
        <v>2007</v>
      </c>
      <c r="P1477" s="73">
        <v>2008</v>
      </c>
      <c r="Q1477" s="66">
        <v>295</v>
      </c>
      <c r="R1477" s="7">
        <v>5</v>
      </c>
      <c r="S1477" s="67">
        <v>1</v>
      </c>
      <c r="T1477" s="67">
        <v>613</v>
      </c>
      <c r="U1477" s="77">
        <v>354</v>
      </c>
      <c r="V1477" s="119" t="s">
        <v>95</v>
      </c>
      <c r="W1477" s="7">
        <v>833</v>
      </c>
      <c r="X1477" s="7">
        <v>1</v>
      </c>
      <c r="Y1477" s="7" t="s">
        <v>355</v>
      </c>
      <c r="Z1477" s="7">
        <v>1994</v>
      </c>
      <c r="AA1477" s="7">
        <v>1995</v>
      </c>
      <c r="AB1477" s="70">
        <v>205.8</v>
      </c>
      <c r="AC1477" s="7">
        <v>10</v>
      </c>
      <c r="AD1477" s="7">
        <v>0</v>
      </c>
      <c r="AE1477" s="77">
        <v>11312</v>
      </c>
      <c r="AF1477" s="77">
        <v>12197</v>
      </c>
      <c r="AG1477" s="127">
        <f t="shared" si="23"/>
        <v>0.48117742141307585</v>
      </c>
    </row>
    <row r="1478" spans="1:33" x14ac:dyDescent="0.3">
      <c r="A1478" s="7">
        <v>739</v>
      </c>
      <c r="B1478" s="7">
        <v>1</v>
      </c>
      <c r="C1478" s="7" t="s">
        <v>400</v>
      </c>
      <c r="D1478" s="7">
        <v>2004</v>
      </c>
      <c r="E1478" s="7">
        <v>2005</v>
      </c>
      <c r="F1478" s="70">
        <v>450</v>
      </c>
      <c r="G1478" s="7">
        <v>5</v>
      </c>
      <c r="H1478" s="7">
        <v>0</v>
      </c>
      <c r="I1478" s="77">
        <v>931</v>
      </c>
      <c r="J1478" s="77">
        <v>1495</v>
      </c>
      <c r="K1478" s="119" t="s">
        <v>95</v>
      </c>
      <c r="L1478" s="7">
        <v>2754</v>
      </c>
      <c r="M1478" s="7">
        <v>1</v>
      </c>
      <c r="N1478" s="7" t="s">
        <v>588</v>
      </c>
      <c r="O1478" s="68">
        <v>2007</v>
      </c>
      <c r="P1478" s="73">
        <v>2008</v>
      </c>
      <c r="Q1478" s="66">
        <v>409.95</v>
      </c>
      <c r="R1478" s="7">
        <v>10</v>
      </c>
      <c r="S1478" s="67">
        <v>1</v>
      </c>
      <c r="T1478" s="67">
        <v>383</v>
      </c>
      <c r="U1478" s="77">
        <v>66</v>
      </c>
      <c r="V1478" s="119" t="s">
        <v>95</v>
      </c>
      <c r="W1478" s="7">
        <v>743</v>
      </c>
      <c r="X1478" s="7">
        <v>1</v>
      </c>
      <c r="Y1478" s="7" t="s">
        <v>458</v>
      </c>
      <c r="Z1478" s="7">
        <v>2002</v>
      </c>
      <c r="AA1478" s="7">
        <v>2003</v>
      </c>
      <c r="AB1478" s="70">
        <v>600</v>
      </c>
      <c r="AC1478" s="7">
        <v>8</v>
      </c>
      <c r="AD1478" s="7">
        <v>0</v>
      </c>
      <c r="AE1478" s="77">
        <v>1322</v>
      </c>
      <c r="AF1478" s="77">
        <v>1426</v>
      </c>
      <c r="AG1478" s="127">
        <f t="shared" si="23"/>
        <v>0.48107714701601162</v>
      </c>
    </row>
    <row r="1479" spans="1:33" x14ac:dyDescent="0.3">
      <c r="A1479" s="7">
        <v>739</v>
      </c>
      <c r="B1479" s="7">
        <v>1</v>
      </c>
      <c r="C1479" s="7" t="s">
        <v>400</v>
      </c>
      <c r="D1479" s="7">
        <v>2005</v>
      </c>
      <c r="E1479" s="7">
        <v>2006</v>
      </c>
      <c r="F1479" s="70">
        <v>275</v>
      </c>
      <c r="G1479" s="7">
        <v>6</v>
      </c>
      <c r="H1479" s="10">
        <v>1</v>
      </c>
      <c r="I1479" s="67">
        <v>783</v>
      </c>
      <c r="J1479" s="67">
        <v>462</v>
      </c>
      <c r="K1479" s="119" t="s">
        <v>95</v>
      </c>
      <c r="L1479" s="7">
        <v>2859</v>
      </c>
      <c r="M1479" s="7">
        <v>1</v>
      </c>
      <c r="N1479" s="7" t="s">
        <v>591</v>
      </c>
      <c r="O1479" s="68">
        <v>2007</v>
      </c>
      <c r="P1479" s="73">
        <v>2008</v>
      </c>
      <c r="Q1479" s="66">
        <v>680.05</v>
      </c>
      <c r="R1479" s="7">
        <v>5</v>
      </c>
      <c r="S1479" s="67">
        <v>1</v>
      </c>
      <c r="T1479" s="67">
        <v>2380</v>
      </c>
      <c r="U1479" s="77">
        <v>1003</v>
      </c>
      <c r="V1479" s="119" t="s">
        <v>95</v>
      </c>
      <c r="W1479" s="7">
        <v>196</v>
      </c>
      <c r="X1479" s="7">
        <v>1</v>
      </c>
      <c r="Y1479" s="7" t="s">
        <v>414</v>
      </c>
      <c r="Z1479" s="7">
        <v>2000</v>
      </c>
      <c r="AA1479" s="7">
        <v>2001</v>
      </c>
      <c r="AB1479" s="70">
        <v>474</v>
      </c>
      <c r="AC1479" s="7">
        <v>10</v>
      </c>
      <c r="AD1479" s="7">
        <v>0</v>
      </c>
      <c r="AE1479" s="77">
        <v>30213</v>
      </c>
      <c r="AF1479" s="77">
        <v>32595</v>
      </c>
      <c r="AG1479" s="127">
        <f t="shared" si="23"/>
        <v>0.48103744745892241</v>
      </c>
    </row>
    <row r="1480" spans="1:33" x14ac:dyDescent="0.3">
      <c r="A1480" s="7">
        <v>739</v>
      </c>
      <c r="B1480" s="7">
        <v>1</v>
      </c>
      <c r="C1480" s="7" t="s">
        <v>400</v>
      </c>
      <c r="D1480" s="68">
        <v>2009</v>
      </c>
      <c r="E1480" s="68">
        <v>2010</v>
      </c>
      <c r="F1480" s="66">
        <v>275</v>
      </c>
      <c r="G1480" s="68">
        <v>6</v>
      </c>
      <c r="H1480" s="67">
        <v>0</v>
      </c>
      <c r="I1480" s="67">
        <v>492</v>
      </c>
      <c r="J1480" s="67">
        <v>519</v>
      </c>
      <c r="K1480" s="119" t="s">
        <v>95</v>
      </c>
      <c r="L1480" s="7">
        <v>2887</v>
      </c>
      <c r="M1480" s="7">
        <v>1</v>
      </c>
      <c r="N1480" s="7" t="s">
        <v>592</v>
      </c>
      <c r="O1480" s="68">
        <v>2007</v>
      </c>
      <c r="P1480" s="73">
        <v>2008</v>
      </c>
      <c r="Q1480" s="66">
        <v>772.91</v>
      </c>
      <c r="R1480" s="7">
        <v>10</v>
      </c>
      <c r="S1480" s="67">
        <v>0</v>
      </c>
      <c r="T1480" s="67">
        <v>450</v>
      </c>
      <c r="U1480" s="77">
        <v>705</v>
      </c>
      <c r="V1480" s="119" t="s">
        <v>95</v>
      </c>
      <c r="W1480" s="7">
        <v>745</v>
      </c>
      <c r="X1480" s="7">
        <v>1</v>
      </c>
      <c r="Y1480" s="7" t="s">
        <v>476</v>
      </c>
      <c r="Z1480" s="68">
        <v>2007</v>
      </c>
      <c r="AA1480" s="73">
        <v>2008</v>
      </c>
      <c r="AB1480" s="66">
        <v>295</v>
      </c>
      <c r="AC1480" s="7">
        <v>10</v>
      </c>
      <c r="AD1480" s="67">
        <v>0</v>
      </c>
      <c r="AE1480" s="67">
        <v>1154</v>
      </c>
      <c r="AF1480" s="77">
        <v>1245</v>
      </c>
      <c r="AG1480" s="127">
        <f t="shared" si="23"/>
        <v>0.48103376406836179</v>
      </c>
    </row>
    <row r="1481" spans="1:33" x14ac:dyDescent="0.3">
      <c r="A1481" s="7">
        <v>739</v>
      </c>
      <c r="B1481" s="7">
        <v>1</v>
      </c>
      <c r="C1481" s="7" t="s">
        <v>400</v>
      </c>
      <c r="D1481" s="7">
        <v>2010</v>
      </c>
      <c r="E1481" s="10">
        <v>2011</v>
      </c>
      <c r="F1481" s="66">
        <v>425</v>
      </c>
      <c r="G1481" s="10">
        <v>6</v>
      </c>
      <c r="H1481" s="67">
        <v>1</v>
      </c>
      <c r="I1481" s="67">
        <v>1224</v>
      </c>
      <c r="J1481" s="67">
        <v>897</v>
      </c>
      <c r="K1481" s="119" t="s">
        <v>95</v>
      </c>
      <c r="L1481" s="7">
        <v>2895</v>
      </c>
      <c r="M1481" s="7">
        <v>1</v>
      </c>
      <c r="N1481" s="7" t="s">
        <v>594</v>
      </c>
      <c r="O1481" s="68">
        <v>2007</v>
      </c>
      <c r="P1481" s="73">
        <v>2008</v>
      </c>
      <c r="Q1481" s="66">
        <v>949.77</v>
      </c>
      <c r="R1481" s="7">
        <v>10</v>
      </c>
      <c r="S1481" s="67">
        <v>1</v>
      </c>
      <c r="T1481" s="67">
        <v>1890</v>
      </c>
      <c r="U1481" s="77">
        <v>1091</v>
      </c>
      <c r="V1481" s="119" t="s">
        <v>95</v>
      </c>
      <c r="W1481" s="7">
        <v>2142</v>
      </c>
      <c r="X1481" s="7">
        <v>1</v>
      </c>
      <c r="Y1481" s="7" t="s">
        <v>576</v>
      </c>
      <c r="Z1481" s="7">
        <v>2006</v>
      </c>
      <c r="AA1481" s="10">
        <v>2007</v>
      </c>
      <c r="AB1481" s="70">
        <v>500</v>
      </c>
      <c r="AC1481" s="10">
        <v>10</v>
      </c>
      <c r="AD1481" s="7">
        <v>0</v>
      </c>
      <c r="AE1481" s="67">
        <v>3851</v>
      </c>
      <c r="AF1481" s="67">
        <v>4157</v>
      </c>
      <c r="AG1481" s="127">
        <f t="shared" si="23"/>
        <v>0.48089410589410592</v>
      </c>
    </row>
    <row r="1482" spans="1:33" x14ac:dyDescent="0.3">
      <c r="A1482" s="7">
        <v>739</v>
      </c>
      <c r="B1482" s="7">
        <v>1</v>
      </c>
      <c r="C1482" s="7" t="s">
        <v>400</v>
      </c>
      <c r="D1482" s="7">
        <v>2010</v>
      </c>
      <c r="E1482" s="10">
        <v>2011</v>
      </c>
      <c r="F1482" s="66">
        <v>175</v>
      </c>
      <c r="G1482" s="10">
        <v>6</v>
      </c>
      <c r="H1482" s="67">
        <v>1</v>
      </c>
      <c r="I1482" s="67">
        <v>1115</v>
      </c>
      <c r="J1482" s="67">
        <v>998</v>
      </c>
      <c r="K1482" s="119" t="s">
        <v>95</v>
      </c>
      <c r="L1482" s="7">
        <v>1</v>
      </c>
      <c r="M1482" s="7">
        <v>3</v>
      </c>
      <c r="N1482" s="7" t="s">
        <v>446</v>
      </c>
      <c r="O1482" s="7">
        <v>2008</v>
      </c>
      <c r="P1482" s="7">
        <v>2009</v>
      </c>
      <c r="Q1482" s="70">
        <v>585.22</v>
      </c>
      <c r="R1482" s="7">
        <v>8</v>
      </c>
      <c r="S1482" s="7">
        <v>1</v>
      </c>
      <c r="T1482" s="67">
        <v>131390</v>
      </c>
      <c r="U1482" s="67">
        <v>53939</v>
      </c>
      <c r="V1482" s="119" t="s">
        <v>95</v>
      </c>
      <c r="W1482" s="7">
        <v>2687</v>
      </c>
      <c r="X1482" s="7">
        <v>1</v>
      </c>
      <c r="Y1482" s="7" t="s">
        <v>621</v>
      </c>
      <c r="Z1482" s="68">
        <v>2009</v>
      </c>
      <c r="AA1482" s="68">
        <v>2010</v>
      </c>
      <c r="AB1482" s="66">
        <v>100</v>
      </c>
      <c r="AC1482" s="68">
        <v>5</v>
      </c>
      <c r="AD1482" s="67">
        <v>0</v>
      </c>
      <c r="AE1482" s="67">
        <v>1048</v>
      </c>
      <c r="AF1482" s="67">
        <v>1132</v>
      </c>
      <c r="AG1482" s="127">
        <f t="shared" si="23"/>
        <v>0.48073394495412847</v>
      </c>
    </row>
    <row r="1483" spans="1:33" x14ac:dyDescent="0.3">
      <c r="A1483" s="7">
        <v>739</v>
      </c>
      <c r="B1483" s="7">
        <v>1</v>
      </c>
      <c r="C1483" s="7" t="s">
        <v>400</v>
      </c>
      <c r="D1483" s="7">
        <v>2015</v>
      </c>
      <c r="E1483" s="10">
        <v>2016</v>
      </c>
      <c r="F1483" s="66">
        <v>760</v>
      </c>
      <c r="G1483" s="10">
        <v>10</v>
      </c>
      <c r="H1483" s="67">
        <v>1</v>
      </c>
      <c r="I1483" s="67">
        <v>494</v>
      </c>
      <c r="J1483" s="67">
        <v>416</v>
      </c>
      <c r="K1483" s="119" t="s">
        <v>95</v>
      </c>
      <c r="L1483" s="7">
        <v>15</v>
      </c>
      <c r="M1483" s="7">
        <v>1</v>
      </c>
      <c r="N1483" s="7" t="s">
        <v>265</v>
      </c>
      <c r="O1483" s="7">
        <v>2008</v>
      </c>
      <c r="P1483" s="7">
        <v>2009</v>
      </c>
      <c r="Q1483" s="70">
        <v>671.65</v>
      </c>
      <c r="R1483" s="7">
        <v>7</v>
      </c>
      <c r="S1483" s="7">
        <v>0</v>
      </c>
      <c r="T1483" s="67">
        <v>7373</v>
      </c>
      <c r="U1483" s="67">
        <v>9027</v>
      </c>
      <c r="V1483" s="119" t="s">
        <v>95</v>
      </c>
      <c r="W1483" s="7">
        <v>173</v>
      </c>
      <c r="X1483" s="7">
        <v>1</v>
      </c>
      <c r="Y1483" s="7" t="s">
        <v>370</v>
      </c>
      <c r="Z1483" s="7">
        <v>1994</v>
      </c>
      <c r="AA1483" s="7">
        <v>1995</v>
      </c>
      <c r="AB1483" s="70">
        <v>520.20000000000005</v>
      </c>
      <c r="AC1483" s="7">
        <v>10</v>
      </c>
      <c r="AD1483" s="7">
        <v>0</v>
      </c>
      <c r="AE1483" s="77">
        <v>612</v>
      </c>
      <c r="AF1483" s="77">
        <v>662</v>
      </c>
      <c r="AG1483" s="127">
        <f t="shared" si="23"/>
        <v>0.48037676609105179</v>
      </c>
    </row>
    <row r="1484" spans="1:33" x14ac:dyDescent="0.3">
      <c r="A1484" s="7">
        <v>740</v>
      </c>
      <c r="B1484" s="7">
        <v>1</v>
      </c>
      <c r="C1484" s="7" t="s">
        <v>401</v>
      </c>
      <c r="D1484" s="7">
        <v>1994</v>
      </c>
      <c r="E1484" s="7">
        <v>1995</v>
      </c>
      <c r="F1484" s="70">
        <v>404</v>
      </c>
      <c r="G1484" s="7">
        <v>3</v>
      </c>
      <c r="H1484" s="7">
        <v>1</v>
      </c>
      <c r="I1484" s="77">
        <v>1705</v>
      </c>
      <c r="J1484" s="77">
        <v>1356</v>
      </c>
      <c r="K1484" s="119" t="s">
        <v>95</v>
      </c>
      <c r="L1484" s="7">
        <v>31</v>
      </c>
      <c r="M1484" s="7">
        <v>1</v>
      </c>
      <c r="N1484" s="7" t="s">
        <v>468</v>
      </c>
      <c r="O1484" s="7">
        <v>2008</v>
      </c>
      <c r="P1484" s="7">
        <v>2009</v>
      </c>
      <c r="Q1484" s="70">
        <v>501</v>
      </c>
      <c r="R1484" s="7">
        <v>5</v>
      </c>
      <c r="S1484" s="7">
        <v>1</v>
      </c>
      <c r="T1484" s="67">
        <v>12821</v>
      </c>
      <c r="U1484" s="67">
        <v>5111</v>
      </c>
      <c r="V1484" s="119" t="s">
        <v>95</v>
      </c>
      <c r="W1484" s="7">
        <v>11</v>
      </c>
      <c r="X1484" s="7">
        <v>1</v>
      </c>
      <c r="Y1484" s="7" t="s">
        <v>311</v>
      </c>
      <c r="Z1484" s="7">
        <v>2001</v>
      </c>
      <c r="AA1484" s="7">
        <v>2002</v>
      </c>
      <c r="AB1484" s="70">
        <v>590</v>
      </c>
      <c r="AC1484" s="7">
        <v>8</v>
      </c>
      <c r="AD1484" s="7">
        <v>0</v>
      </c>
      <c r="AE1484" s="77">
        <v>17855</v>
      </c>
      <c r="AF1484" s="77">
        <v>19327</v>
      </c>
      <c r="AG1484" s="127">
        <f t="shared" si="23"/>
        <v>0.48020547576784467</v>
      </c>
    </row>
    <row r="1485" spans="1:33" x14ac:dyDescent="0.3">
      <c r="A1485" s="7">
        <v>740</v>
      </c>
      <c r="B1485" s="7">
        <v>1</v>
      </c>
      <c r="C1485" s="7" t="s">
        <v>401</v>
      </c>
      <c r="D1485" s="7">
        <v>1997</v>
      </c>
      <c r="E1485" s="7">
        <v>1998</v>
      </c>
      <c r="F1485" s="70">
        <v>276.07</v>
      </c>
      <c r="G1485" s="7">
        <v>5</v>
      </c>
      <c r="H1485" s="7">
        <v>1</v>
      </c>
      <c r="I1485" s="77">
        <v>798</v>
      </c>
      <c r="J1485" s="77">
        <v>285</v>
      </c>
      <c r="K1485" s="119" t="s">
        <v>95</v>
      </c>
      <c r="L1485" s="7">
        <v>75</v>
      </c>
      <c r="M1485" s="7">
        <v>1</v>
      </c>
      <c r="N1485" s="7" t="s">
        <v>410</v>
      </c>
      <c r="O1485" s="7">
        <v>2008</v>
      </c>
      <c r="P1485" s="7">
        <v>2009</v>
      </c>
      <c r="Q1485" s="70">
        <v>550</v>
      </c>
      <c r="R1485" s="7">
        <v>5</v>
      </c>
      <c r="S1485" s="7">
        <v>1</v>
      </c>
      <c r="T1485" s="67">
        <v>806</v>
      </c>
      <c r="U1485" s="67">
        <v>716</v>
      </c>
      <c r="V1485" s="119" t="s">
        <v>95</v>
      </c>
      <c r="W1485" s="7">
        <v>2154</v>
      </c>
      <c r="X1485" s="7">
        <v>1</v>
      </c>
      <c r="Y1485" s="7" t="s">
        <v>365</v>
      </c>
      <c r="Z1485" s="7">
        <v>2000</v>
      </c>
      <c r="AA1485" s="7">
        <v>2001</v>
      </c>
      <c r="AB1485" s="70">
        <v>53.69</v>
      </c>
      <c r="AC1485" s="7">
        <v>10</v>
      </c>
      <c r="AD1485" s="7">
        <v>0</v>
      </c>
      <c r="AE1485" s="77">
        <v>2268</v>
      </c>
      <c r="AF1485" s="77">
        <v>2456</v>
      </c>
      <c r="AG1485" s="127">
        <f t="shared" si="23"/>
        <v>0.48010160880609654</v>
      </c>
    </row>
    <row r="1486" spans="1:33" x14ac:dyDescent="0.3">
      <c r="A1486" s="7">
        <v>740</v>
      </c>
      <c r="B1486" s="7">
        <v>1</v>
      </c>
      <c r="C1486" s="7" t="s">
        <v>401</v>
      </c>
      <c r="D1486" s="7">
        <v>2001</v>
      </c>
      <c r="E1486" s="7">
        <v>2003</v>
      </c>
      <c r="F1486" s="70">
        <v>444.44</v>
      </c>
      <c r="G1486" s="7">
        <v>3</v>
      </c>
      <c r="H1486" s="7">
        <v>1</v>
      </c>
      <c r="I1486" s="77">
        <v>765</v>
      </c>
      <c r="J1486" s="77">
        <v>450</v>
      </c>
      <c r="K1486" s="119" t="s">
        <v>95</v>
      </c>
      <c r="L1486" s="7">
        <v>108</v>
      </c>
      <c r="M1486" s="7">
        <v>1</v>
      </c>
      <c r="N1486" s="7" t="s">
        <v>597</v>
      </c>
      <c r="O1486" s="7">
        <v>2008</v>
      </c>
      <c r="P1486" s="7">
        <v>2009</v>
      </c>
      <c r="Q1486" s="70">
        <v>500</v>
      </c>
      <c r="R1486" s="7">
        <v>5</v>
      </c>
      <c r="S1486" s="7">
        <v>1</v>
      </c>
      <c r="T1486" s="67">
        <v>2266</v>
      </c>
      <c r="U1486" s="67">
        <v>1879</v>
      </c>
      <c r="V1486" s="119" t="s">
        <v>95</v>
      </c>
      <c r="W1486" s="7">
        <v>2687</v>
      </c>
      <c r="X1486" s="7">
        <v>1</v>
      </c>
      <c r="Y1486" s="7" t="s">
        <v>621</v>
      </c>
      <c r="Z1486" s="7">
        <v>2004</v>
      </c>
      <c r="AA1486" s="7">
        <v>2005</v>
      </c>
      <c r="AB1486" s="70">
        <f>495-100.87</f>
        <v>394.13</v>
      </c>
      <c r="AC1486" s="7">
        <v>7</v>
      </c>
      <c r="AD1486" s="7">
        <v>0</v>
      </c>
      <c r="AE1486" s="77">
        <v>2097</v>
      </c>
      <c r="AF1486" s="77">
        <v>2271</v>
      </c>
      <c r="AG1486" s="127">
        <f t="shared" si="23"/>
        <v>0.4800824175824176</v>
      </c>
    </row>
    <row r="1487" spans="1:33" x14ac:dyDescent="0.3">
      <c r="A1487" s="7">
        <v>740</v>
      </c>
      <c r="B1487" s="7">
        <v>1</v>
      </c>
      <c r="C1487" s="7" t="s">
        <v>401</v>
      </c>
      <c r="D1487" s="7">
        <v>2005</v>
      </c>
      <c r="E1487" s="7">
        <v>2006</v>
      </c>
      <c r="F1487" s="70">
        <v>700</v>
      </c>
      <c r="G1487" s="7">
        <v>3</v>
      </c>
      <c r="H1487" s="10">
        <v>1</v>
      </c>
      <c r="I1487" s="67">
        <v>914</v>
      </c>
      <c r="J1487" s="67">
        <v>678</v>
      </c>
      <c r="K1487" s="119" t="s">
        <v>95</v>
      </c>
      <c r="L1487" s="7">
        <v>113</v>
      </c>
      <c r="M1487" s="7">
        <v>1</v>
      </c>
      <c r="N1487" s="7" t="s">
        <v>665</v>
      </c>
      <c r="O1487" s="7">
        <v>2008</v>
      </c>
      <c r="P1487" s="7">
        <v>2009</v>
      </c>
      <c r="Q1487" s="70">
        <v>550</v>
      </c>
      <c r="R1487" s="7">
        <v>8</v>
      </c>
      <c r="S1487" s="7">
        <v>0</v>
      </c>
      <c r="T1487" s="67">
        <v>1302</v>
      </c>
      <c r="U1487" s="67">
        <v>1462</v>
      </c>
      <c r="V1487" s="119" t="s">
        <v>95</v>
      </c>
      <c r="W1487" s="7">
        <v>94</v>
      </c>
      <c r="X1487" s="7">
        <v>1</v>
      </c>
      <c r="Y1487" s="7" t="s">
        <v>368</v>
      </c>
      <c r="Z1487" s="7">
        <v>2011</v>
      </c>
      <c r="AA1487" s="7">
        <v>2012</v>
      </c>
      <c r="AB1487" s="70">
        <v>275</v>
      </c>
      <c r="AC1487" s="7">
        <v>10</v>
      </c>
      <c r="AD1487" s="7">
        <v>0</v>
      </c>
      <c r="AE1487" s="67">
        <v>1034</v>
      </c>
      <c r="AF1487" s="67">
        <v>1120</v>
      </c>
      <c r="AG1487" s="127">
        <f t="shared" si="23"/>
        <v>0.48003714020427113</v>
      </c>
    </row>
    <row r="1488" spans="1:33" x14ac:dyDescent="0.3">
      <c r="A1488" s="7">
        <v>740</v>
      </c>
      <c r="B1488" s="7">
        <v>1</v>
      </c>
      <c r="C1488" s="7" t="s">
        <v>401</v>
      </c>
      <c r="D1488" s="7">
        <v>2008</v>
      </c>
      <c r="E1488" s="7">
        <v>2009</v>
      </c>
      <c r="F1488" s="70">
        <v>700</v>
      </c>
      <c r="G1488" s="7">
        <v>3</v>
      </c>
      <c r="H1488" s="7">
        <v>1</v>
      </c>
      <c r="I1488" s="67">
        <v>2364</v>
      </c>
      <c r="J1488" s="67">
        <v>1466</v>
      </c>
      <c r="K1488" s="119" t="s">
        <v>95</v>
      </c>
      <c r="L1488" s="7">
        <v>182</v>
      </c>
      <c r="M1488" s="7">
        <v>1</v>
      </c>
      <c r="N1488" s="7" t="s">
        <v>500</v>
      </c>
      <c r="O1488" s="7">
        <v>2008</v>
      </c>
      <c r="P1488" s="7">
        <v>2009</v>
      </c>
      <c r="Q1488" s="70">
        <v>595</v>
      </c>
      <c r="R1488" s="7">
        <v>10</v>
      </c>
      <c r="S1488" s="7">
        <v>0</v>
      </c>
      <c r="T1488" s="67">
        <v>2459</v>
      </c>
      <c r="U1488" s="67">
        <v>3596</v>
      </c>
      <c r="V1488" s="119" t="s">
        <v>95</v>
      </c>
      <c r="W1488" s="7">
        <v>361</v>
      </c>
      <c r="X1488" s="7">
        <v>1</v>
      </c>
      <c r="Y1488" s="7" t="s">
        <v>978</v>
      </c>
      <c r="Z1488" s="7">
        <v>2001</v>
      </c>
      <c r="AA1488" s="7">
        <v>2002</v>
      </c>
      <c r="AB1488" s="70">
        <v>120</v>
      </c>
      <c r="AC1488" s="7">
        <v>10</v>
      </c>
      <c r="AD1488" s="7">
        <v>0</v>
      </c>
      <c r="AE1488" s="77">
        <v>1251</v>
      </c>
      <c r="AF1488" s="77">
        <v>1356</v>
      </c>
      <c r="AG1488" s="127">
        <f t="shared" si="23"/>
        <v>0.47986191024165709</v>
      </c>
    </row>
    <row r="1489" spans="1:33" x14ac:dyDescent="0.3">
      <c r="A1489" s="7">
        <v>740</v>
      </c>
      <c r="B1489" s="7">
        <v>1</v>
      </c>
      <c r="C1489" s="7" t="s">
        <v>401</v>
      </c>
      <c r="D1489" s="7">
        <v>2008</v>
      </c>
      <c r="E1489" s="7">
        <v>2009</v>
      </c>
      <c r="F1489" s="70">
        <v>200</v>
      </c>
      <c r="G1489" s="7">
        <v>3</v>
      </c>
      <c r="H1489" s="7">
        <v>0</v>
      </c>
      <c r="I1489" s="67">
        <v>1683</v>
      </c>
      <c r="J1489" s="67">
        <v>2109</v>
      </c>
      <c r="K1489" s="119" t="s">
        <v>95</v>
      </c>
      <c r="L1489" s="7">
        <v>182</v>
      </c>
      <c r="M1489" s="7">
        <v>1</v>
      </c>
      <c r="N1489" s="7" t="s">
        <v>500</v>
      </c>
      <c r="O1489" s="7">
        <v>2008</v>
      </c>
      <c r="P1489" s="7">
        <v>2009</v>
      </c>
      <c r="Q1489" s="70">
        <v>100</v>
      </c>
      <c r="R1489" s="7">
        <v>10</v>
      </c>
      <c r="S1489" s="7">
        <v>0</v>
      </c>
      <c r="T1489" s="67">
        <v>2271</v>
      </c>
      <c r="U1489" s="67">
        <v>3748</v>
      </c>
      <c r="V1489" s="119" t="s">
        <v>95</v>
      </c>
      <c r="W1489" s="7">
        <v>545</v>
      </c>
      <c r="X1489" s="7">
        <v>1</v>
      </c>
      <c r="Y1489" s="7" t="s">
        <v>292</v>
      </c>
      <c r="Z1489" s="7">
        <v>1998</v>
      </c>
      <c r="AA1489" s="7">
        <v>1999</v>
      </c>
      <c r="AB1489" s="70">
        <v>350</v>
      </c>
      <c r="AC1489" s="7">
        <v>10</v>
      </c>
      <c r="AD1489" s="7">
        <v>0</v>
      </c>
      <c r="AE1489" s="77">
        <v>652</v>
      </c>
      <c r="AF1489" s="77">
        <v>707</v>
      </c>
      <c r="AG1489" s="127">
        <f t="shared" si="23"/>
        <v>0.47976453274466518</v>
      </c>
    </row>
    <row r="1490" spans="1:33" x14ac:dyDescent="0.3">
      <c r="A1490" s="7">
        <v>740</v>
      </c>
      <c r="B1490" s="7">
        <v>1</v>
      </c>
      <c r="C1490" s="7" t="s">
        <v>401</v>
      </c>
      <c r="D1490" s="7">
        <v>2011</v>
      </c>
      <c r="E1490" s="7">
        <v>2012</v>
      </c>
      <c r="F1490" s="7">
        <v>700</v>
      </c>
      <c r="G1490" s="7">
        <v>6</v>
      </c>
      <c r="H1490" s="7">
        <v>1</v>
      </c>
      <c r="I1490" s="77">
        <v>742</v>
      </c>
      <c r="J1490" s="77">
        <v>298</v>
      </c>
      <c r="K1490" s="119" t="s">
        <v>95</v>
      </c>
      <c r="L1490" s="7">
        <v>199</v>
      </c>
      <c r="M1490" s="7">
        <v>1</v>
      </c>
      <c r="N1490" s="7" t="s">
        <v>320</v>
      </c>
      <c r="O1490" s="7">
        <v>2008</v>
      </c>
      <c r="P1490" s="7">
        <v>2009</v>
      </c>
      <c r="Q1490" s="70">
        <v>363.89</v>
      </c>
      <c r="R1490" s="7">
        <v>10</v>
      </c>
      <c r="S1490" s="7">
        <v>1</v>
      </c>
      <c r="T1490" s="67">
        <v>9067</v>
      </c>
      <c r="U1490" s="67">
        <v>5866</v>
      </c>
      <c r="V1490" s="119" t="s">
        <v>95</v>
      </c>
      <c r="W1490" s="7">
        <v>742</v>
      </c>
      <c r="X1490" s="7">
        <v>1</v>
      </c>
      <c r="Y1490" s="7" t="s">
        <v>348</v>
      </c>
      <c r="Z1490" s="7">
        <v>2002</v>
      </c>
      <c r="AA1490" s="7">
        <v>2003</v>
      </c>
      <c r="AB1490" s="70">
        <v>375</v>
      </c>
      <c r="AC1490" s="7">
        <v>4</v>
      </c>
      <c r="AD1490" s="7">
        <v>0</v>
      </c>
      <c r="AE1490" s="77">
        <v>13844</v>
      </c>
      <c r="AF1490" s="77">
        <v>15020</v>
      </c>
      <c r="AG1490" s="127">
        <f t="shared" si="23"/>
        <v>0.47962860310421285</v>
      </c>
    </row>
    <row r="1491" spans="1:33" x14ac:dyDescent="0.3">
      <c r="A1491" s="7">
        <v>740</v>
      </c>
      <c r="B1491" s="7">
        <v>1</v>
      </c>
      <c r="C1491" s="7" t="s">
        <v>740</v>
      </c>
      <c r="D1491" s="7">
        <v>2017</v>
      </c>
      <c r="E1491" s="7">
        <v>2018</v>
      </c>
      <c r="F1491" s="7">
        <v>200</v>
      </c>
      <c r="G1491" s="7">
        <v>6</v>
      </c>
      <c r="H1491" s="7">
        <v>1</v>
      </c>
      <c r="I1491" s="77">
        <v>620</v>
      </c>
      <c r="J1491" s="77">
        <v>570</v>
      </c>
      <c r="K1491" s="119" t="s">
        <v>95</v>
      </c>
      <c r="L1491" s="7">
        <v>256</v>
      </c>
      <c r="M1491" s="7">
        <v>1</v>
      </c>
      <c r="N1491" s="7" t="s">
        <v>490</v>
      </c>
      <c r="O1491" s="7">
        <v>2008</v>
      </c>
      <c r="P1491" s="7">
        <v>2009</v>
      </c>
      <c r="Q1491" s="70">
        <v>936.41</v>
      </c>
      <c r="R1491" s="7">
        <v>5</v>
      </c>
      <c r="S1491" s="7">
        <v>1</v>
      </c>
      <c r="T1491" s="67">
        <v>3440</v>
      </c>
      <c r="U1491" s="67">
        <v>2024</v>
      </c>
      <c r="V1491" s="119" t="s">
        <v>95</v>
      </c>
      <c r="W1491" s="7">
        <v>885</v>
      </c>
      <c r="X1491" s="7">
        <v>1</v>
      </c>
      <c r="Y1491" s="7" t="s">
        <v>362</v>
      </c>
      <c r="Z1491" s="7">
        <v>2002</v>
      </c>
      <c r="AA1491" s="7">
        <v>2003</v>
      </c>
      <c r="AB1491" s="70">
        <v>200</v>
      </c>
      <c r="AC1491" s="7">
        <v>10</v>
      </c>
      <c r="AD1491" s="7">
        <v>0</v>
      </c>
      <c r="AE1491" s="77">
        <v>2771</v>
      </c>
      <c r="AF1491" s="77">
        <v>3007</v>
      </c>
      <c r="AG1491" s="127">
        <f t="shared" si="23"/>
        <v>0.47957770854967119</v>
      </c>
    </row>
    <row r="1492" spans="1:33" x14ac:dyDescent="0.3">
      <c r="A1492" s="7">
        <v>741</v>
      </c>
      <c r="B1492" s="7">
        <v>1</v>
      </c>
      <c r="C1492" s="7" t="s">
        <v>347</v>
      </c>
      <c r="D1492" s="7">
        <v>1993</v>
      </c>
      <c r="E1492" s="7">
        <v>1994</v>
      </c>
      <c r="F1492" s="70">
        <v>339.5</v>
      </c>
      <c r="G1492" s="7">
        <v>5</v>
      </c>
      <c r="H1492" s="7">
        <v>1</v>
      </c>
      <c r="I1492" s="77" t="s">
        <v>763</v>
      </c>
      <c r="J1492" s="77" t="s">
        <v>763</v>
      </c>
      <c r="K1492" s="119" t="s">
        <v>95</v>
      </c>
      <c r="L1492" s="7">
        <v>256</v>
      </c>
      <c r="M1492" s="7">
        <v>1</v>
      </c>
      <c r="N1492" s="7" t="s">
        <v>490</v>
      </c>
      <c r="O1492" s="7">
        <v>2008</v>
      </c>
      <c r="P1492" s="7">
        <v>2009</v>
      </c>
      <c r="Q1492" s="70">
        <v>175</v>
      </c>
      <c r="R1492" s="7">
        <v>5</v>
      </c>
      <c r="S1492" s="7">
        <v>1</v>
      </c>
      <c r="T1492" s="67">
        <v>3036</v>
      </c>
      <c r="U1492" s="67">
        <v>2410</v>
      </c>
      <c r="V1492" s="119" t="s">
        <v>95</v>
      </c>
      <c r="W1492" s="7">
        <v>564</v>
      </c>
      <c r="X1492" s="7">
        <v>1</v>
      </c>
      <c r="Y1492" s="7" t="s">
        <v>429</v>
      </c>
      <c r="Z1492" s="7">
        <v>1995</v>
      </c>
      <c r="AA1492" s="7">
        <v>1996</v>
      </c>
      <c r="AB1492" s="70">
        <v>281.24</v>
      </c>
      <c r="AC1492" s="7">
        <v>10</v>
      </c>
      <c r="AD1492" s="7">
        <v>0</v>
      </c>
      <c r="AE1492" s="77">
        <v>1263</v>
      </c>
      <c r="AF1492" s="77">
        <v>1371</v>
      </c>
      <c r="AG1492" s="127">
        <f t="shared" si="23"/>
        <v>0.47949886104783601</v>
      </c>
    </row>
    <row r="1493" spans="1:33" x14ac:dyDescent="0.3">
      <c r="A1493" s="7">
        <v>741</v>
      </c>
      <c r="B1493" s="7">
        <v>1</v>
      </c>
      <c r="C1493" s="7" t="s">
        <v>347</v>
      </c>
      <c r="D1493" s="7">
        <v>1997</v>
      </c>
      <c r="E1493" s="7">
        <v>1999</v>
      </c>
      <c r="F1493" s="70">
        <v>315</v>
      </c>
      <c r="G1493" s="7">
        <v>10</v>
      </c>
      <c r="H1493" s="7">
        <v>1</v>
      </c>
      <c r="I1493" s="77">
        <v>529</v>
      </c>
      <c r="J1493" s="77">
        <v>337</v>
      </c>
      <c r="K1493" s="119" t="s">
        <v>95</v>
      </c>
      <c r="L1493" s="7">
        <v>264</v>
      </c>
      <c r="M1493" s="7">
        <v>1</v>
      </c>
      <c r="N1493" s="7" t="s">
        <v>274</v>
      </c>
      <c r="O1493" s="7">
        <v>2008</v>
      </c>
      <c r="P1493" s="7">
        <v>2010</v>
      </c>
      <c r="Q1493" s="70">
        <v>927.24</v>
      </c>
      <c r="R1493" s="7">
        <v>10</v>
      </c>
      <c r="S1493" s="7">
        <v>1</v>
      </c>
      <c r="T1493" s="67">
        <v>389</v>
      </c>
      <c r="U1493" s="67">
        <v>188</v>
      </c>
      <c r="V1493" s="119" t="s">
        <v>95</v>
      </c>
      <c r="W1493" s="7">
        <v>239</v>
      </c>
      <c r="X1493" s="7">
        <v>1</v>
      </c>
      <c r="Y1493" s="7" t="s">
        <v>271</v>
      </c>
      <c r="Z1493" s="7">
        <v>1996</v>
      </c>
      <c r="AA1493" s="7">
        <v>1997</v>
      </c>
      <c r="AB1493" s="70">
        <v>289.7</v>
      </c>
      <c r="AC1493" s="7">
        <v>5</v>
      </c>
      <c r="AD1493" s="7">
        <v>0</v>
      </c>
      <c r="AE1493" s="77">
        <v>817</v>
      </c>
      <c r="AF1493" s="77">
        <v>887</v>
      </c>
      <c r="AG1493" s="127">
        <f t="shared" si="23"/>
        <v>0.47946009389671362</v>
      </c>
    </row>
    <row r="1494" spans="1:33" x14ac:dyDescent="0.3">
      <c r="A1494" s="7">
        <v>741</v>
      </c>
      <c r="B1494" s="7">
        <v>1</v>
      </c>
      <c r="C1494" s="7" t="s">
        <v>347</v>
      </c>
      <c r="D1494" s="7">
        <v>2001</v>
      </c>
      <c r="E1494" s="7">
        <v>2002</v>
      </c>
      <c r="F1494" s="70">
        <v>315</v>
      </c>
      <c r="G1494" s="7">
        <v>10</v>
      </c>
      <c r="H1494" s="7">
        <v>1</v>
      </c>
      <c r="I1494" s="77">
        <v>1142</v>
      </c>
      <c r="J1494" s="77">
        <v>873</v>
      </c>
      <c r="K1494" s="119" t="s">
        <v>95</v>
      </c>
      <c r="L1494" s="7">
        <v>279</v>
      </c>
      <c r="M1494" s="7">
        <v>1</v>
      </c>
      <c r="N1494" s="7" t="s">
        <v>421</v>
      </c>
      <c r="O1494" s="7">
        <v>2008</v>
      </c>
      <c r="P1494" s="7">
        <v>2009</v>
      </c>
      <c r="Q1494" s="70">
        <v>336.31</v>
      </c>
      <c r="R1494" s="7">
        <v>10</v>
      </c>
      <c r="S1494" s="7">
        <v>0</v>
      </c>
      <c r="T1494" s="67">
        <v>32058</v>
      </c>
      <c r="U1494" s="67">
        <v>34978</v>
      </c>
      <c r="V1494" s="119" t="s">
        <v>95</v>
      </c>
      <c r="W1494" s="7">
        <v>877</v>
      </c>
      <c r="X1494" s="7">
        <v>1</v>
      </c>
      <c r="Y1494" s="7" t="s">
        <v>261</v>
      </c>
      <c r="Z1494" s="7">
        <v>2008</v>
      </c>
      <c r="AA1494" s="7">
        <v>2009</v>
      </c>
      <c r="AB1494" s="70">
        <v>339</v>
      </c>
      <c r="AC1494" s="7">
        <v>10</v>
      </c>
      <c r="AD1494" s="7">
        <v>0</v>
      </c>
      <c r="AE1494" s="67">
        <v>8042</v>
      </c>
      <c r="AF1494" s="67">
        <v>8754</v>
      </c>
      <c r="AG1494" s="127">
        <f t="shared" si="23"/>
        <v>0.47880447725648961</v>
      </c>
    </row>
    <row r="1495" spans="1:33" x14ac:dyDescent="0.3">
      <c r="A1495" s="7">
        <v>741</v>
      </c>
      <c r="B1495" s="7">
        <v>1</v>
      </c>
      <c r="C1495" s="7" t="s">
        <v>347</v>
      </c>
      <c r="D1495" s="7">
        <v>2002</v>
      </c>
      <c r="E1495" s="7">
        <v>2003</v>
      </c>
      <c r="F1495" s="70">
        <v>415</v>
      </c>
      <c r="G1495" s="7">
        <v>10</v>
      </c>
      <c r="H1495" s="7">
        <v>1</v>
      </c>
      <c r="I1495" s="77">
        <v>1142</v>
      </c>
      <c r="J1495" s="77">
        <v>873</v>
      </c>
      <c r="K1495" s="119" t="s">
        <v>95</v>
      </c>
      <c r="L1495" s="7">
        <v>281</v>
      </c>
      <c r="M1495" s="7">
        <v>1</v>
      </c>
      <c r="N1495" s="7" t="s">
        <v>546</v>
      </c>
      <c r="O1495" s="7">
        <v>2008</v>
      </c>
      <c r="P1495" s="7">
        <v>2009</v>
      </c>
      <c r="Q1495" s="70">
        <v>512.1</v>
      </c>
      <c r="R1495" s="7">
        <v>7</v>
      </c>
      <c r="S1495" s="7">
        <v>1</v>
      </c>
      <c r="T1495" s="67">
        <v>30083</v>
      </c>
      <c r="U1495" s="67">
        <v>24490</v>
      </c>
      <c r="V1495" s="119" t="s">
        <v>95</v>
      </c>
      <c r="W1495" s="7">
        <v>834</v>
      </c>
      <c r="X1495" s="7">
        <v>1</v>
      </c>
      <c r="Y1495" s="7" t="s">
        <v>572</v>
      </c>
      <c r="Z1495" s="7">
        <v>2011</v>
      </c>
      <c r="AA1495" s="7">
        <v>2012</v>
      </c>
      <c r="AB1495" s="70">
        <v>468.42999999999995</v>
      </c>
      <c r="AC1495" s="7">
        <v>7</v>
      </c>
      <c r="AD1495" s="7">
        <v>0</v>
      </c>
      <c r="AE1495" s="67">
        <v>6454</v>
      </c>
      <c r="AF1495" s="67">
        <v>7030</v>
      </c>
      <c r="AG1495" s="127">
        <f t="shared" si="23"/>
        <v>0.47864135271432812</v>
      </c>
    </row>
    <row r="1496" spans="1:33" x14ac:dyDescent="0.3">
      <c r="A1496" s="7">
        <v>741</v>
      </c>
      <c r="B1496" s="7">
        <v>1</v>
      </c>
      <c r="C1496" s="7" t="s">
        <v>347</v>
      </c>
      <c r="D1496" s="68">
        <v>2009</v>
      </c>
      <c r="E1496" s="68">
        <v>2010</v>
      </c>
      <c r="F1496" s="66">
        <v>200</v>
      </c>
      <c r="G1496" s="68">
        <v>10</v>
      </c>
      <c r="H1496" s="67">
        <v>0</v>
      </c>
      <c r="I1496" s="67">
        <v>558</v>
      </c>
      <c r="J1496" s="67">
        <v>719</v>
      </c>
      <c r="K1496" s="119" t="s">
        <v>95</v>
      </c>
      <c r="L1496" s="7">
        <v>281</v>
      </c>
      <c r="M1496" s="7">
        <v>1</v>
      </c>
      <c r="N1496" s="7" t="s">
        <v>546</v>
      </c>
      <c r="O1496" s="7">
        <v>2008</v>
      </c>
      <c r="P1496" s="7">
        <v>2009</v>
      </c>
      <c r="Q1496" s="70">
        <v>119.46</v>
      </c>
      <c r="R1496" s="7">
        <v>7</v>
      </c>
      <c r="S1496" s="7">
        <v>1</v>
      </c>
      <c r="T1496" s="67">
        <v>28552</v>
      </c>
      <c r="U1496" s="67">
        <v>25913</v>
      </c>
      <c r="V1496" s="119" t="s">
        <v>95</v>
      </c>
      <c r="W1496" s="7">
        <v>12</v>
      </c>
      <c r="X1496" s="7">
        <v>1</v>
      </c>
      <c r="Y1496" s="7" t="s">
        <v>485</v>
      </c>
      <c r="Z1496" s="7">
        <v>2014</v>
      </c>
      <c r="AA1496" s="7">
        <v>2015</v>
      </c>
      <c r="AB1496" s="7">
        <v>770.48</v>
      </c>
      <c r="AC1496" s="7">
        <v>10</v>
      </c>
      <c r="AD1496" s="7">
        <v>0</v>
      </c>
      <c r="AE1496" s="77">
        <v>5586</v>
      </c>
      <c r="AF1496" s="77">
        <v>6086</v>
      </c>
      <c r="AG1496" s="127">
        <f t="shared" si="23"/>
        <v>0.47858122001370801</v>
      </c>
    </row>
    <row r="1497" spans="1:33" x14ac:dyDescent="0.3">
      <c r="A1497" s="7">
        <v>741</v>
      </c>
      <c r="B1497" s="7">
        <v>1</v>
      </c>
      <c r="C1497" s="7" t="s">
        <v>347</v>
      </c>
      <c r="D1497" s="7">
        <v>2012</v>
      </c>
      <c r="E1497" s="7">
        <v>2013</v>
      </c>
      <c r="F1497" s="70">
        <v>723</v>
      </c>
      <c r="G1497" s="7">
        <v>10</v>
      </c>
      <c r="H1497" s="7">
        <v>1</v>
      </c>
      <c r="I1497" s="67">
        <v>1946</v>
      </c>
      <c r="J1497" s="67">
        <v>1266</v>
      </c>
      <c r="K1497" s="119" t="s">
        <v>95</v>
      </c>
      <c r="L1497" s="7">
        <v>283</v>
      </c>
      <c r="M1497" s="7">
        <v>1</v>
      </c>
      <c r="N1497" s="7" t="s">
        <v>547</v>
      </c>
      <c r="O1497" s="7">
        <v>2008</v>
      </c>
      <c r="P1497" s="7">
        <v>2009</v>
      </c>
      <c r="Q1497" s="70">
        <v>309.22000000000003</v>
      </c>
      <c r="R1497" s="7">
        <v>10</v>
      </c>
      <c r="S1497" s="7">
        <v>1</v>
      </c>
      <c r="T1497" s="67">
        <v>15872</v>
      </c>
      <c r="U1497" s="67">
        <v>9532</v>
      </c>
      <c r="V1497" s="119" t="s">
        <v>95</v>
      </c>
      <c r="W1497" s="7">
        <v>97</v>
      </c>
      <c r="X1497" s="7">
        <v>1</v>
      </c>
      <c r="Y1497" s="7" t="s">
        <v>411</v>
      </c>
      <c r="Z1497" s="7">
        <v>2010</v>
      </c>
      <c r="AA1497" s="68">
        <v>2011</v>
      </c>
      <c r="AB1497" s="66">
        <v>149.79</v>
      </c>
      <c r="AC1497" s="68">
        <v>10</v>
      </c>
      <c r="AD1497" s="67">
        <v>0</v>
      </c>
      <c r="AE1497" s="67">
        <v>880</v>
      </c>
      <c r="AF1497" s="67">
        <v>959</v>
      </c>
      <c r="AG1497" s="127">
        <f t="shared" si="23"/>
        <v>0.47852093529091899</v>
      </c>
    </row>
    <row r="1498" spans="1:33" x14ac:dyDescent="0.3">
      <c r="A1498" s="7">
        <v>742</v>
      </c>
      <c r="B1498" s="7">
        <v>1</v>
      </c>
      <c r="C1498" s="7" t="s">
        <v>348</v>
      </c>
      <c r="D1498" s="7">
        <v>1993</v>
      </c>
      <c r="E1498" s="7">
        <v>1994</v>
      </c>
      <c r="F1498" s="70">
        <v>295.33999999999997</v>
      </c>
      <c r="G1498" s="7">
        <v>5</v>
      </c>
      <c r="H1498" s="7">
        <v>0</v>
      </c>
      <c r="I1498" s="77" t="s">
        <v>763</v>
      </c>
      <c r="J1498" s="77" t="s">
        <v>763</v>
      </c>
      <c r="K1498" s="119" t="s">
        <v>95</v>
      </c>
      <c r="L1498" s="7">
        <v>286</v>
      </c>
      <c r="M1498" s="7">
        <v>1</v>
      </c>
      <c r="N1498" s="7" t="s">
        <v>422</v>
      </c>
      <c r="O1498" s="7">
        <v>2008</v>
      </c>
      <c r="P1498" s="7">
        <v>2009</v>
      </c>
      <c r="Q1498" s="70">
        <v>200</v>
      </c>
      <c r="R1498" s="7">
        <v>10</v>
      </c>
      <c r="S1498" s="7">
        <v>0</v>
      </c>
      <c r="T1498" s="67">
        <v>504</v>
      </c>
      <c r="U1498" s="67">
        <v>684</v>
      </c>
      <c r="V1498" s="119" t="s">
        <v>95</v>
      </c>
      <c r="W1498" s="7">
        <v>279</v>
      </c>
      <c r="X1498" s="7">
        <v>1</v>
      </c>
      <c r="Y1498" s="7" t="s">
        <v>421</v>
      </c>
      <c r="Z1498" s="7">
        <v>2008</v>
      </c>
      <c r="AA1498" s="7">
        <v>2009</v>
      </c>
      <c r="AB1498" s="70">
        <v>336.31</v>
      </c>
      <c r="AC1498" s="7">
        <v>10</v>
      </c>
      <c r="AD1498" s="7">
        <v>0</v>
      </c>
      <c r="AE1498" s="67">
        <v>32058</v>
      </c>
      <c r="AF1498" s="67">
        <v>34978</v>
      </c>
      <c r="AG1498" s="127">
        <f t="shared" si="23"/>
        <v>0.4782206575571335</v>
      </c>
    </row>
    <row r="1499" spans="1:33" x14ac:dyDescent="0.3">
      <c r="A1499" s="7">
        <v>742</v>
      </c>
      <c r="B1499" s="7">
        <v>1</v>
      </c>
      <c r="C1499" s="7" t="s">
        <v>348</v>
      </c>
      <c r="D1499" s="7">
        <v>1994</v>
      </c>
      <c r="E1499" s="7">
        <v>1995</v>
      </c>
      <c r="F1499" s="70">
        <v>303.43</v>
      </c>
      <c r="G1499" s="7">
        <v>4</v>
      </c>
      <c r="H1499" s="7">
        <v>1</v>
      </c>
      <c r="I1499" s="77">
        <v>14518</v>
      </c>
      <c r="J1499" s="77">
        <v>12481</v>
      </c>
      <c r="K1499" s="119" t="s">
        <v>95</v>
      </c>
      <c r="L1499" s="7">
        <v>316</v>
      </c>
      <c r="M1499" s="7">
        <v>1</v>
      </c>
      <c r="N1499" s="7" t="s">
        <v>471</v>
      </c>
      <c r="O1499" s="7">
        <v>2008</v>
      </c>
      <c r="P1499" s="7">
        <v>2009</v>
      </c>
      <c r="Q1499" s="70">
        <v>154.97999999999999</v>
      </c>
      <c r="R1499" s="7">
        <v>5</v>
      </c>
      <c r="S1499" s="7">
        <v>0</v>
      </c>
      <c r="T1499" s="67">
        <v>898</v>
      </c>
      <c r="U1499" s="67">
        <v>1170</v>
      </c>
      <c r="V1499" s="119" t="s">
        <v>95</v>
      </c>
      <c r="W1499" s="7">
        <v>413</v>
      </c>
      <c r="X1499" s="7">
        <v>1</v>
      </c>
      <c r="Y1499" s="7" t="s">
        <v>253</v>
      </c>
      <c r="Z1499" s="7">
        <v>2011</v>
      </c>
      <c r="AA1499" s="7">
        <v>2012</v>
      </c>
      <c r="AB1499" s="70">
        <v>150</v>
      </c>
      <c r="AC1499" s="7">
        <v>6</v>
      </c>
      <c r="AD1499" s="7">
        <v>0</v>
      </c>
      <c r="AE1499" s="67">
        <v>1121</v>
      </c>
      <c r="AF1499" s="67">
        <v>1225</v>
      </c>
      <c r="AG1499" s="127">
        <f t="shared" si="23"/>
        <v>0.47783461210571188</v>
      </c>
    </row>
    <row r="1500" spans="1:33" x14ac:dyDescent="0.3">
      <c r="A1500" s="7">
        <v>742</v>
      </c>
      <c r="B1500" s="7">
        <v>1</v>
      </c>
      <c r="C1500" s="7" t="s">
        <v>348</v>
      </c>
      <c r="D1500" s="7">
        <v>1998</v>
      </c>
      <c r="E1500" s="7">
        <v>1999</v>
      </c>
      <c r="F1500" s="70">
        <v>332.07</v>
      </c>
      <c r="G1500" s="7">
        <v>10</v>
      </c>
      <c r="H1500" s="7">
        <v>1</v>
      </c>
      <c r="I1500" s="77">
        <v>16215</v>
      </c>
      <c r="J1500" s="77">
        <v>15830</v>
      </c>
      <c r="K1500" s="119" t="s">
        <v>95</v>
      </c>
      <c r="L1500" s="7">
        <v>319</v>
      </c>
      <c r="M1500" s="7">
        <v>1</v>
      </c>
      <c r="N1500" s="7" t="s">
        <v>491</v>
      </c>
      <c r="O1500" s="7">
        <v>2008</v>
      </c>
      <c r="P1500" s="7">
        <v>2009</v>
      </c>
      <c r="Q1500" s="70">
        <v>900</v>
      </c>
      <c r="R1500" s="7">
        <v>10</v>
      </c>
      <c r="S1500" s="7">
        <v>0</v>
      </c>
      <c r="T1500" s="67">
        <v>884</v>
      </c>
      <c r="U1500" s="67">
        <v>1350</v>
      </c>
      <c r="V1500" s="119" t="s">
        <v>95</v>
      </c>
      <c r="W1500" s="7">
        <v>829</v>
      </c>
      <c r="X1500" s="7">
        <v>1</v>
      </c>
      <c r="Y1500" s="7" t="s">
        <v>436</v>
      </c>
      <c r="Z1500" s="7">
        <v>2010</v>
      </c>
      <c r="AA1500" s="68">
        <v>2011</v>
      </c>
      <c r="AB1500" s="66">
        <v>847</v>
      </c>
      <c r="AC1500" s="68">
        <v>6</v>
      </c>
      <c r="AD1500" s="67">
        <v>0</v>
      </c>
      <c r="AE1500" s="67">
        <v>2359</v>
      </c>
      <c r="AF1500" s="67">
        <v>2579</v>
      </c>
      <c r="AG1500" s="127">
        <f t="shared" si="23"/>
        <v>0.47772377480761441</v>
      </c>
    </row>
    <row r="1501" spans="1:33" x14ac:dyDescent="0.3">
      <c r="A1501" s="7">
        <v>742</v>
      </c>
      <c r="B1501" s="7">
        <v>1</v>
      </c>
      <c r="C1501" s="7" t="s">
        <v>348</v>
      </c>
      <c r="D1501" s="7">
        <v>2001</v>
      </c>
      <c r="E1501" s="7">
        <v>2002</v>
      </c>
      <c r="F1501" s="70">
        <v>550</v>
      </c>
      <c r="G1501" s="7">
        <v>10</v>
      </c>
      <c r="H1501" s="7">
        <v>0</v>
      </c>
      <c r="I1501" s="77">
        <v>7187</v>
      </c>
      <c r="J1501" s="77">
        <v>11836</v>
      </c>
      <c r="K1501" s="119" t="s">
        <v>95</v>
      </c>
      <c r="L1501" s="7">
        <v>333</v>
      </c>
      <c r="M1501" s="7">
        <v>1</v>
      </c>
      <c r="N1501" s="7" t="s">
        <v>278</v>
      </c>
      <c r="O1501" s="7">
        <v>2008</v>
      </c>
      <c r="P1501" s="7">
        <v>2009</v>
      </c>
      <c r="Q1501" s="70">
        <v>1195</v>
      </c>
      <c r="R1501" s="7">
        <v>5</v>
      </c>
      <c r="S1501" s="7">
        <v>0</v>
      </c>
      <c r="T1501" s="67">
        <v>800</v>
      </c>
      <c r="U1501" s="67">
        <v>1050</v>
      </c>
      <c r="V1501" s="119" t="s">
        <v>95</v>
      </c>
      <c r="W1501" s="7">
        <v>192</v>
      </c>
      <c r="X1501" s="7">
        <v>1</v>
      </c>
      <c r="Y1501" s="7" t="s">
        <v>318</v>
      </c>
      <c r="Z1501" s="7">
        <v>2002</v>
      </c>
      <c r="AA1501" s="7">
        <v>2003</v>
      </c>
      <c r="AB1501" s="70">
        <v>250</v>
      </c>
      <c r="AC1501" s="7">
        <v>10</v>
      </c>
      <c r="AD1501" s="7">
        <v>0</v>
      </c>
      <c r="AE1501" s="77">
        <v>4458</v>
      </c>
      <c r="AF1501" s="77">
        <v>4875</v>
      </c>
      <c r="AG1501" s="127">
        <f t="shared" si="23"/>
        <v>0.47765991642558664</v>
      </c>
    </row>
    <row r="1502" spans="1:33" x14ac:dyDescent="0.3">
      <c r="A1502" s="7">
        <v>742</v>
      </c>
      <c r="B1502" s="7">
        <v>1</v>
      </c>
      <c r="C1502" s="7" t="s">
        <v>348</v>
      </c>
      <c r="D1502" s="7">
        <v>2002</v>
      </c>
      <c r="E1502" s="7">
        <v>2003</v>
      </c>
      <c r="F1502" s="70">
        <v>375</v>
      </c>
      <c r="G1502" s="7">
        <v>4</v>
      </c>
      <c r="H1502" s="7">
        <v>0</v>
      </c>
      <c r="I1502" s="77">
        <v>13844</v>
      </c>
      <c r="J1502" s="77">
        <v>15020</v>
      </c>
      <c r="K1502" s="119" t="s">
        <v>95</v>
      </c>
      <c r="L1502" s="7">
        <v>345</v>
      </c>
      <c r="M1502" s="7">
        <v>1</v>
      </c>
      <c r="N1502" s="7" t="s">
        <v>423</v>
      </c>
      <c r="O1502" s="7">
        <v>2008</v>
      </c>
      <c r="P1502" s="7">
        <v>2010</v>
      </c>
      <c r="Q1502" s="70">
        <v>597</v>
      </c>
      <c r="R1502" s="7">
        <v>7</v>
      </c>
      <c r="S1502" s="7">
        <v>1</v>
      </c>
      <c r="T1502" s="67">
        <v>3262</v>
      </c>
      <c r="U1502" s="67">
        <v>2130</v>
      </c>
      <c r="V1502" s="119" t="s">
        <v>95</v>
      </c>
      <c r="W1502" s="7">
        <v>2687</v>
      </c>
      <c r="X1502" s="7">
        <v>1</v>
      </c>
      <c r="Y1502" s="7" t="s">
        <v>621</v>
      </c>
      <c r="Z1502" s="68">
        <v>2007</v>
      </c>
      <c r="AA1502" s="73">
        <v>2008</v>
      </c>
      <c r="AB1502" s="66">
        <v>130</v>
      </c>
      <c r="AC1502" s="7">
        <v>10</v>
      </c>
      <c r="AD1502" s="67">
        <v>0</v>
      </c>
      <c r="AE1502" s="67">
        <v>839</v>
      </c>
      <c r="AF1502" s="77">
        <v>918</v>
      </c>
      <c r="AG1502" s="127">
        <f t="shared" si="23"/>
        <v>0.47751849743881614</v>
      </c>
    </row>
    <row r="1503" spans="1:33" x14ac:dyDescent="0.3">
      <c r="A1503" s="7">
        <v>742</v>
      </c>
      <c r="B1503" s="7">
        <v>1</v>
      </c>
      <c r="C1503" s="7" t="s">
        <v>348</v>
      </c>
      <c r="D1503" s="7">
        <v>2003</v>
      </c>
      <c r="E1503" s="7">
        <v>2004</v>
      </c>
      <c r="F1503" s="70">
        <v>210</v>
      </c>
      <c r="G1503" s="7">
        <v>4</v>
      </c>
      <c r="H1503" s="7">
        <v>1</v>
      </c>
      <c r="I1503" s="77">
        <v>9737</v>
      </c>
      <c r="J1503" s="77">
        <v>8967</v>
      </c>
      <c r="K1503" s="119" t="s">
        <v>95</v>
      </c>
      <c r="L1503" s="7">
        <v>347</v>
      </c>
      <c r="M1503" s="7">
        <v>1</v>
      </c>
      <c r="N1503" s="7" t="s">
        <v>379</v>
      </c>
      <c r="O1503" s="7">
        <v>2008</v>
      </c>
      <c r="P1503" s="7">
        <v>2009</v>
      </c>
      <c r="Q1503" s="70">
        <v>374.36</v>
      </c>
      <c r="R1503" s="7">
        <v>10</v>
      </c>
      <c r="S1503" s="7">
        <v>0</v>
      </c>
      <c r="T1503" s="67">
        <v>5620</v>
      </c>
      <c r="U1503" s="67">
        <v>6036</v>
      </c>
      <c r="V1503" s="119" t="s">
        <v>95</v>
      </c>
      <c r="W1503" s="7">
        <v>466</v>
      </c>
      <c r="X1503" s="7">
        <v>1</v>
      </c>
      <c r="Y1503" s="7" t="s">
        <v>383</v>
      </c>
      <c r="Z1503" s="7">
        <v>2006</v>
      </c>
      <c r="AA1503" s="10">
        <v>2007</v>
      </c>
      <c r="AB1503" s="70">
        <v>325</v>
      </c>
      <c r="AC1503" s="10">
        <v>7</v>
      </c>
      <c r="AD1503" s="7">
        <v>0</v>
      </c>
      <c r="AE1503" s="67">
        <v>2217</v>
      </c>
      <c r="AF1503" s="67">
        <v>2427</v>
      </c>
      <c r="AG1503" s="127">
        <f t="shared" si="23"/>
        <v>0.47739018087855295</v>
      </c>
    </row>
    <row r="1504" spans="1:33" x14ac:dyDescent="0.3">
      <c r="A1504" s="7">
        <v>742</v>
      </c>
      <c r="B1504" s="7">
        <v>1</v>
      </c>
      <c r="C1504" s="7" t="s">
        <v>348</v>
      </c>
      <c r="D1504" s="7">
        <v>2003</v>
      </c>
      <c r="E1504" s="7">
        <v>2004</v>
      </c>
      <c r="F1504" s="70">
        <v>170</v>
      </c>
      <c r="G1504" s="7">
        <v>4</v>
      </c>
      <c r="H1504" s="7">
        <v>1</v>
      </c>
      <c r="I1504" s="77">
        <v>9616</v>
      </c>
      <c r="J1504" s="77">
        <v>8385</v>
      </c>
      <c r="K1504" s="119" t="s">
        <v>95</v>
      </c>
      <c r="L1504" s="7">
        <v>347</v>
      </c>
      <c r="M1504" s="7">
        <v>1</v>
      </c>
      <c r="N1504" s="7" t="s">
        <v>379</v>
      </c>
      <c r="O1504" s="7">
        <v>2008</v>
      </c>
      <c r="P1504" s="7">
        <v>2009</v>
      </c>
      <c r="Q1504" s="70">
        <v>201.51</v>
      </c>
      <c r="R1504" s="7">
        <v>10</v>
      </c>
      <c r="S1504" s="7">
        <v>1</v>
      </c>
      <c r="T1504" s="67">
        <v>6696</v>
      </c>
      <c r="U1504" s="67">
        <v>5068</v>
      </c>
      <c r="V1504" s="119" t="s">
        <v>95</v>
      </c>
      <c r="W1504" s="7">
        <v>521</v>
      </c>
      <c r="X1504" s="7">
        <v>1</v>
      </c>
      <c r="Y1504" s="7" t="s">
        <v>386</v>
      </c>
      <c r="Z1504" s="7">
        <v>1994</v>
      </c>
      <c r="AA1504" s="7">
        <v>1995</v>
      </c>
      <c r="AB1504" s="70">
        <v>433.44</v>
      </c>
      <c r="AC1504" s="7">
        <v>10</v>
      </c>
      <c r="AD1504" s="7">
        <v>0</v>
      </c>
      <c r="AE1504" s="77">
        <v>591</v>
      </c>
      <c r="AF1504" s="77">
        <v>647</v>
      </c>
      <c r="AG1504" s="127">
        <f t="shared" si="23"/>
        <v>0.47738287560581583</v>
      </c>
    </row>
    <row r="1505" spans="1:33" x14ac:dyDescent="0.3">
      <c r="A1505" s="7">
        <v>742</v>
      </c>
      <c r="B1505" s="7">
        <v>1</v>
      </c>
      <c r="C1505" s="7" t="s">
        <v>348</v>
      </c>
      <c r="D1505" s="7">
        <v>2003</v>
      </c>
      <c r="E1505" s="7">
        <v>2004</v>
      </c>
      <c r="F1505" s="70">
        <v>41</v>
      </c>
      <c r="G1505" s="7">
        <v>4</v>
      </c>
      <c r="H1505" s="7">
        <v>1</v>
      </c>
      <c r="I1505" s="77">
        <v>9085</v>
      </c>
      <c r="J1505" s="77">
        <v>8833</v>
      </c>
      <c r="K1505" s="119" t="s">
        <v>95</v>
      </c>
      <c r="L1505" s="7">
        <v>394</v>
      </c>
      <c r="M1505" s="7">
        <v>1</v>
      </c>
      <c r="N1505" s="7" t="s">
        <v>661</v>
      </c>
      <c r="O1505" s="7">
        <v>2008</v>
      </c>
      <c r="P1505" s="7">
        <v>2009</v>
      </c>
      <c r="Q1505" s="70">
        <v>313.13</v>
      </c>
      <c r="R1505" s="7">
        <v>5</v>
      </c>
      <c r="S1505" s="7">
        <v>1</v>
      </c>
      <c r="T1505" s="67">
        <v>2609</v>
      </c>
      <c r="U1505" s="67">
        <v>1772</v>
      </c>
      <c r="V1505" s="119" t="s">
        <v>95</v>
      </c>
      <c r="W1505" s="7">
        <v>2711</v>
      </c>
      <c r="X1505" s="7">
        <v>1</v>
      </c>
      <c r="Y1505" s="7" t="s">
        <v>366</v>
      </c>
      <c r="Z1505" s="7">
        <v>2004</v>
      </c>
      <c r="AA1505" s="7">
        <v>2005</v>
      </c>
      <c r="AB1505" s="70">
        <v>500</v>
      </c>
      <c r="AC1505" s="7">
        <v>10</v>
      </c>
      <c r="AD1505" s="7">
        <v>0</v>
      </c>
      <c r="AE1505" s="77">
        <v>2042</v>
      </c>
      <c r="AF1505" s="77">
        <v>2238</v>
      </c>
      <c r="AG1505" s="127">
        <f t="shared" si="23"/>
        <v>0.47710280373831776</v>
      </c>
    </row>
    <row r="1506" spans="1:33" x14ac:dyDescent="0.3">
      <c r="A1506" s="7">
        <v>742</v>
      </c>
      <c r="B1506" s="7">
        <v>1</v>
      </c>
      <c r="C1506" s="7" t="s">
        <v>348</v>
      </c>
      <c r="D1506" s="7">
        <v>2003</v>
      </c>
      <c r="E1506" s="7">
        <v>2004</v>
      </c>
      <c r="F1506" s="70">
        <v>33</v>
      </c>
      <c r="G1506" s="7">
        <v>4</v>
      </c>
      <c r="H1506" s="7">
        <v>1</v>
      </c>
      <c r="I1506" s="77">
        <v>8988</v>
      </c>
      <c r="J1506" s="77">
        <v>8914</v>
      </c>
      <c r="K1506" s="119" t="s">
        <v>95</v>
      </c>
      <c r="L1506" s="7">
        <v>394</v>
      </c>
      <c r="M1506" s="7">
        <v>1</v>
      </c>
      <c r="N1506" s="7" t="s">
        <v>661</v>
      </c>
      <c r="O1506" s="7">
        <v>2008</v>
      </c>
      <c r="P1506" s="7">
        <v>2009</v>
      </c>
      <c r="Q1506" s="70">
        <v>70.97</v>
      </c>
      <c r="R1506" s="7">
        <v>5</v>
      </c>
      <c r="S1506" s="7">
        <v>1</v>
      </c>
      <c r="T1506" s="67">
        <v>2343</v>
      </c>
      <c r="U1506" s="67">
        <v>2008</v>
      </c>
      <c r="V1506" s="119" t="s">
        <v>95</v>
      </c>
      <c r="W1506" s="7">
        <v>280</v>
      </c>
      <c r="X1506" s="7">
        <v>1</v>
      </c>
      <c r="Y1506" s="7" t="s">
        <v>545</v>
      </c>
      <c r="Z1506" s="68">
        <v>2011</v>
      </c>
      <c r="AA1506" s="73">
        <v>2012</v>
      </c>
      <c r="AB1506" s="66">
        <v>416</v>
      </c>
      <c r="AC1506" s="7">
        <v>10</v>
      </c>
      <c r="AD1506" s="7">
        <v>0</v>
      </c>
      <c r="AE1506" s="67">
        <v>2105</v>
      </c>
      <c r="AF1506" s="67">
        <v>2309</v>
      </c>
      <c r="AG1506" s="127">
        <f t="shared" si="23"/>
        <v>0.47689170820117804</v>
      </c>
    </row>
    <row r="1507" spans="1:33" x14ac:dyDescent="0.3">
      <c r="A1507" s="7">
        <v>742</v>
      </c>
      <c r="B1507" s="7">
        <v>1</v>
      </c>
      <c r="C1507" s="7" t="s">
        <v>348</v>
      </c>
      <c r="D1507" s="7">
        <v>2003</v>
      </c>
      <c r="E1507" s="7">
        <v>2004</v>
      </c>
      <c r="F1507" s="70">
        <v>25</v>
      </c>
      <c r="G1507" s="7">
        <v>4</v>
      </c>
      <c r="H1507" s="7">
        <v>0</v>
      </c>
      <c r="I1507" s="77">
        <v>8914</v>
      </c>
      <c r="J1507" s="77">
        <v>8959</v>
      </c>
      <c r="K1507" s="119" t="s">
        <v>95</v>
      </c>
      <c r="L1507" s="7">
        <v>402</v>
      </c>
      <c r="M1507" s="7">
        <v>1</v>
      </c>
      <c r="N1507" s="7" t="s">
        <v>282</v>
      </c>
      <c r="O1507" s="7">
        <v>2008</v>
      </c>
      <c r="P1507" s="7">
        <v>2009</v>
      </c>
      <c r="Q1507" s="70">
        <v>643</v>
      </c>
      <c r="R1507" s="7">
        <v>10</v>
      </c>
      <c r="S1507" s="7">
        <v>0</v>
      </c>
      <c r="T1507" s="67">
        <v>143</v>
      </c>
      <c r="U1507" s="67">
        <v>201</v>
      </c>
      <c r="V1507" s="119" t="s">
        <v>95</v>
      </c>
      <c r="W1507" s="7">
        <v>166</v>
      </c>
      <c r="X1507" s="7">
        <v>1</v>
      </c>
      <c r="Y1507" s="7" t="s">
        <v>541</v>
      </c>
      <c r="Z1507" s="7">
        <v>2015</v>
      </c>
      <c r="AA1507" s="68">
        <v>2016</v>
      </c>
      <c r="AB1507" s="66">
        <v>1276</v>
      </c>
      <c r="AC1507" s="68">
        <v>5</v>
      </c>
      <c r="AD1507" s="67">
        <v>0</v>
      </c>
      <c r="AE1507" s="67">
        <v>1039</v>
      </c>
      <c r="AF1507" s="67">
        <v>1140</v>
      </c>
      <c r="AG1507" s="127">
        <f t="shared" si="23"/>
        <v>0.47682423129876089</v>
      </c>
    </row>
    <row r="1508" spans="1:33" x14ac:dyDescent="0.3">
      <c r="A1508" s="7">
        <v>742</v>
      </c>
      <c r="B1508" s="7">
        <v>1</v>
      </c>
      <c r="C1508" s="7" t="s">
        <v>348</v>
      </c>
      <c r="D1508" s="68">
        <v>2007</v>
      </c>
      <c r="E1508" s="73">
        <v>2008</v>
      </c>
      <c r="F1508" s="66">
        <v>522.77</v>
      </c>
      <c r="G1508" s="7">
        <v>5</v>
      </c>
      <c r="H1508" s="67">
        <v>0</v>
      </c>
      <c r="I1508" s="67">
        <v>7172</v>
      </c>
      <c r="J1508" s="77">
        <v>7332</v>
      </c>
      <c r="K1508" s="119" t="s">
        <v>95</v>
      </c>
      <c r="L1508" s="7">
        <v>415</v>
      </c>
      <c r="M1508" s="7">
        <v>1</v>
      </c>
      <c r="N1508" s="7" t="s">
        <v>326</v>
      </c>
      <c r="O1508" s="7">
        <v>2008</v>
      </c>
      <c r="P1508" s="7">
        <v>2009</v>
      </c>
      <c r="Q1508" s="70">
        <v>615</v>
      </c>
      <c r="R1508" s="7">
        <v>10</v>
      </c>
      <c r="S1508" s="7">
        <v>1</v>
      </c>
      <c r="T1508" s="67">
        <v>308</v>
      </c>
      <c r="U1508" s="67">
        <v>214</v>
      </c>
      <c r="V1508" s="119" t="s">
        <v>95</v>
      </c>
      <c r="W1508" s="7">
        <v>2172</v>
      </c>
      <c r="X1508" s="7">
        <v>1</v>
      </c>
      <c r="Y1508" s="7" t="s">
        <v>461</v>
      </c>
      <c r="Z1508" s="7">
        <v>2006</v>
      </c>
      <c r="AA1508" s="10">
        <v>2007</v>
      </c>
      <c r="AB1508" s="70">
        <v>294.8</v>
      </c>
      <c r="AC1508" s="10">
        <v>7</v>
      </c>
      <c r="AD1508" s="7">
        <v>0</v>
      </c>
      <c r="AE1508" s="67">
        <v>1183</v>
      </c>
      <c r="AF1508" s="67">
        <v>1298</v>
      </c>
      <c r="AG1508" s="127">
        <f t="shared" si="23"/>
        <v>0.47682386134623134</v>
      </c>
    </row>
    <row r="1509" spans="1:33" x14ac:dyDescent="0.3">
      <c r="A1509" s="7">
        <v>742</v>
      </c>
      <c r="B1509" s="7">
        <v>1</v>
      </c>
      <c r="C1509" s="7" t="s">
        <v>348</v>
      </c>
      <c r="D1509" s="68">
        <v>2007</v>
      </c>
      <c r="E1509" s="73">
        <v>2008</v>
      </c>
      <c r="F1509" s="66">
        <v>30</v>
      </c>
      <c r="G1509" s="7">
        <v>5</v>
      </c>
      <c r="H1509" s="67">
        <v>0</v>
      </c>
      <c r="I1509" s="67">
        <v>6764</v>
      </c>
      <c r="J1509" s="77">
        <v>7655</v>
      </c>
      <c r="K1509" s="119" t="s">
        <v>95</v>
      </c>
      <c r="L1509" s="7">
        <v>465</v>
      </c>
      <c r="M1509" s="7">
        <v>1</v>
      </c>
      <c r="N1509" s="7" t="s">
        <v>455</v>
      </c>
      <c r="O1509" s="7">
        <v>2008</v>
      </c>
      <c r="P1509" s="7">
        <v>2009</v>
      </c>
      <c r="Q1509" s="70">
        <v>298.49</v>
      </c>
      <c r="R1509" s="7">
        <v>10</v>
      </c>
      <c r="S1509" s="7">
        <v>0</v>
      </c>
      <c r="T1509" s="67">
        <v>2679</v>
      </c>
      <c r="U1509" s="67">
        <v>3389</v>
      </c>
      <c r="V1509" s="119" t="s">
        <v>95</v>
      </c>
      <c r="W1509" s="7">
        <v>23</v>
      </c>
      <c r="X1509" s="7">
        <v>1</v>
      </c>
      <c r="Y1509" s="7" t="s">
        <v>516</v>
      </c>
      <c r="Z1509" s="7">
        <v>2006</v>
      </c>
      <c r="AA1509" s="10">
        <v>2007</v>
      </c>
      <c r="AB1509" s="70">
        <v>274</v>
      </c>
      <c r="AC1509" s="10">
        <v>5</v>
      </c>
      <c r="AD1509" s="7">
        <v>0</v>
      </c>
      <c r="AE1509" s="67">
        <v>1362</v>
      </c>
      <c r="AF1509" s="67">
        <v>1495</v>
      </c>
      <c r="AG1509" s="127">
        <f t="shared" si="23"/>
        <v>0.47672383619180958</v>
      </c>
    </row>
    <row r="1510" spans="1:33" x14ac:dyDescent="0.3">
      <c r="A1510" s="7">
        <v>742</v>
      </c>
      <c r="B1510" s="7">
        <v>1</v>
      </c>
      <c r="C1510" s="7" t="s">
        <v>348</v>
      </c>
      <c r="D1510" s="7">
        <v>2008</v>
      </c>
      <c r="E1510" s="7">
        <v>2009</v>
      </c>
      <c r="F1510" s="70">
        <v>555</v>
      </c>
      <c r="G1510" s="7">
        <v>6</v>
      </c>
      <c r="H1510" s="7">
        <v>1</v>
      </c>
      <c r="I1510" s="67">
        <v>24295</v>
      </c>
      <c r="J1510" s="67">
        <v>22176</v>
      </c>
      <c r="K1510" s="119" t="s">
        <v>95</v>
      </c>
      <c r="L1510" s="7">
        <v>495</v>
      </c>
      <c r="M1510" s="7">
        <v>1</v>
      </c>
      <c r="N1510" s="7" t="s">
        <v>522</v>
      </c>
      <c r="O1510" s="7">
        <v>2008</v>
      </c>
      <c r="P1510" s="7">
        <v>2009</v>
      </c>
      <c r="Q1510" s="70">
        <v>346.99</v>
      </c>
      <c r="R1510" s="7">
        <v>10</v>
      </c>
      <c r="S1510" s="7">
        <v>1</v>
      </c>
      <c r="T1510" s="67">
        <v>405</v>
      </c>
      <c r="U1510" s="67">
        <v>339</v>
      </c>
      <c r="V1510" s="119" t="s">
        <v>95</v>
      </c>
      <c r="W1510" s="7">
        <v>912</v>
      </c>
      <c r="X1510" s="7">
        <v>1</v>
      </c>
      <c r="Y1510" s="7" t="s">
        <v>403</v>
      </c>
      <c r="Z1510" s="7">
        <v>2011</v>
      </c>
      <c r="AA1510" s="7">
        <v>2012</v>
      </c>
      <c r="AB1510" s="70">
        <v>400</v>
      </c>
      <c r="AC1510" s="7">
        <v>10</v>
      </c>
      <c r="AD1510" s="7">
        <v>0</v>
      </c>
      <c r="AE1510" s="67">
        <v>1105</v>
      </c>
      <c r="AF1510" s="67">
        <v>1213</v>
      </c>
      <c r="AG1510" s="127">
        <f t="shared" si="23"/>
        <v>0.47670405522001724</v>
      </c>
    </row>
    <row r="1511" spans="1:33" x14ac:dyDescent="0.3">
      <c r="A1511" s="7">
        <v>742</v>
      </c>
      <c r="B1511" s="7">
        <v>1</v>
      </c>
      <c r="C1511" s="7" t="s">
        <v>348</v>
      </c>
      <c r="D1511" s="7">
        <v>2008</v>
      </c>
      <c r="E1511" s="7">
        <v>2009</v>
      </c>
      <c r="F1511" s="70">
        <v>255</v>
      </c>
      <c r="G1511" s="7">
        <v>6</v>
      </c>
      <c r="H1511" s="7">
        <v>0</v>
      </c>
      <c r="I1511" s="67">
        <v>19937</v>
      </c>
      <c r="J1511" s="67">
        <v>25661</v>
      </c>
      <c r="K1511" s="119" t="s">
        <v>95</v>
      </c>
      <c r="L1511" s="7">
        <v>495</v>
      </c>
      <c r="M1511" s="7">
        <v>1</v>
      </c>
      <c r="N1511" s="7" t="s">
        <v>522</v>
      </c>
      <c r="O1511" s="7">
        <v>2008</v>
      </c>
      <c r="P1511" s="7">
        <v>2009</v>
      </c>
      <c r="Q1511" s="70">
        <v>240</v>
      </c>
      <c r="R1511" s="7">
        <v>10</v>
      </c>
      <c r="S1511" s="7">
        <v>0</v>
      </c>
      <c r="T1511" s="67">
        <v>337</v>
      </c>
      <c r="U1511" s="67">
        <v>408</v>
      </c>
      <c r="V1511" s="119" t="s">
        <v>95</v>
      </c>
      <c r="W1511" s="7">
        <v>1</v>
      </c>
      <c r="X1511" s="7">
        <v>1</v>
      </c>
      <c r="Y1511" s="7" t="s">
        <v>367</v>
      </c>
      <c r="Z1511" s="7">
        <v>1994</v>
      </c>
      <c r="AA1511" s="7">
        <v>1995</v>
      </c>
      <c r="AB1511" s="70">
        <v>146.86000000000001</v>
      </c>
      <c r="AC1511" s="7">
        <v>10</v>
      </c>
      <c r="AD1511" s="7">
        <v>0</v>
      </c>
      <c r="AE1511" s="77">
        <v>1997</v>
      </c>
      <c r="AF1511" s="77">
        <v>2193</v>
      </c>
      <c r="AG1511" s="127">
        <f t="shared" si="23"/>
        <v>0.47661097852028639</v>
      </c>
    </row>
    <row r="1512" spans="1:33" x14ac:dyDescent="0.3">
      <c r="A1512" s="7">
        <v>742</v>
      </c>
      <c r="B1512" s="7">
        <v>1</v>
      </c>
      <c r="C1512" s="7" t="s">
        <v>348</v>
      </c>
      <c r="D1512" s="7">
        <v>2008</v>
      </c>
      <c r="E1512" s="7">
        <v>2009</v>
      </c>
      <c r="F1512" s="70">
        <v>160</v>
      </c>
      <c r="G1512" s="7">
        <v>6</v>
      </c>
      <c r="H1512" s="7">
        <v>0</v>
      </c>
      <c r="I1512" s="67">
        <v>21852</v>
      </c>
      <c r="J1512" s="67">
        <v>24022</v>
      </c>
      <c r="K1512" s="119" t="s">
        <v>95</v>
      </c>
      <c r="L1512" s="7">
        <v>514</v>
      </c>
      <c r="M1512" s="7">
        <v>1</v>
      </c>
      <c r="N1512" s="7" t="s">
        <v>426</v>
      </c>
      <c r="O1512" s="7">
        <v>2008</v>
      </c>
      <c r="P1512" s="7">
        <v>2009</v>
      </c>
      <c r="Q1512" s="70">
        <v>409</v>
      </c>
      <c r="R1512" s="7">
        <v>10</v>
      </c>
      <c r="S1512" s="7">
        <v>1</v>
      </c>
      <c r="T1512" s="67">
        <v>328</v>
      </c>
      <c r="U1512" s="67">
        <v>143</v>
      </c>
      <c r="V1512" s="119" t="s">
        <v>95</v>
      </c>
      <c r="W1512" s="7">
        <v>742</v>
      </c>
      <c r="X1512" s="7">
        <v>1</v>
      </c>
      <c r="Y1512" s="7" t="s">
        <v>348</v>
      </c>
      <c r="Z1512" s="7">
        <v>2008</v>
      </c>
      <c r="AA1512" s="7">
        <v>2009</v>
      </c>
      <c r="AB1512" s="70">
        <v>160</v>
      </c>
      <c r="AC1512" s="7">
        <v>6</v>
      </c>
      <c r="AD1512" s="7">
        <v>0</v>
      </c>
      <c r="AE1512" s="67">
        <v>21852</v>
      </c>
      <c r="AF1512" s="67">
        <v>24022</v>
      </c>
      <c r="AG1512" s="127">
        <f t="shared" si="23"/>
        <v>0.47634825827265992</v>
      </c>
    </row>
    <row r="1513" spans="1:33" x14ac:dyDescent="0.3">
      <c r="A1513" s="7">
        <v>743</v>
      </c>
      <c r="B1513" s="7">
        <v>1</v>
      </c>
      <c r="C1513" s="7" t="s">
        <v>458</v>
      </c>
      <c r="D1513" s="7">
        <v>1996</v>
      </c>
      <c r="E1513" s="7">
        <v>1997</v>
      </c>
      <c r="F1513" s="70">
        <v>210.26</v>
      </c>
      <c r="G1513" s="7">
        <v>5</v>
      </c>
      <c r="H1513" s="7">
        <v>0</v>
      </c>
      <c r="I1513" s="77">
        <v>1326</v>
      </c>
      <c r="J1513" s="77">
        <v>1565</v>
      </c>
      <c r="K1513" s="119" t="s">
        <v>95</v>
      </c>
      <c r="L1513" s="7">
        <v>547</v>
      </c>
      <c r="M1513" s="7">
        <v>1</v>
      </c>
      <c r="N1513" s="7" t="s">
        <v>427</v>
      </c>
      <c r="O1513" s="7">
        <v>2008</v>
      </c>
      <c r="P1513" s="7">
        <v>2009</v>
      </c>
      <c r="Q1513" s="70">
        <v>797.85</v>
      </c>
      <c r="R1513" s="7">
        <v>10</v>
      </c>
      <c r="S1513" s="7">
        <v>1</v>
      </c>
      <c r="T1513" s="67">
        <v>948</v>
      </c>
      <c r="U1513" s="67">
        <v>799</v>
      </c>
      <c r="V1513" s="119" t="s">
        <v>95</v>
      </c>
      <c r="W1513" s="7">
        <v>51</v>
      </c>
      <c r="X1513" s="7">
        <v>1</v>
      </c>
      <c r="Y1513" s="7" t="s">
        <v>409</v>
      </c>
      <c r="Z1513" s="7">
        <v>2003</v>
      </c>
      <c r="AA1513" s="7">
        <v>2004</v>
      </c>
      <c r="AB1513" s="70">
        <v>220</v>
      </c>
      <c r="AC1513" s="7">
        <v>10</v>
      </c>
      <c r="AD1513" s="7">
        <v>0</v>
      </c>
      <c r="AE1513" s="77">
        <v>669</v>
      </c>
      <c r="AF1513" s="77">
        <v>736</v>
      </c>
      <c r="AG1513" s="127">
        <f t="shared" si="23"/>
        <v>0.47615658362989322</v>
      </c>
    </row>
    <row r="1514" spans="1:33" x14ac:dyDescent="0.3">
      <c r="A1514" s="7">
        <v>743</v>
      </c>
      <c r="B1514" s="7">
        <v>1</v>
      </c>
      <c r="C1514" s="7" t="s">
        <v>458</v>
      </c>
      <c r="D1514" s="7">
        <v>1997</v>
      </c>
      <c r="E1514" s="7">
        <v>1998</v>
      </c>
      <c r="F1514" s="70">
        <v>214.47</v>
      </c>
      <c r="G1514" s="7">
        <v>5</v>
      </c>
      <c r="H1514" s="7">
        <v>1</v>
      </c>
      <c r="I1514" s="77">
        <v>1002</v>
      </c>
      <c r="J1514" s="77">
        <v>686</v>
      </c>
      <c r="K1514" s="119" t="s">
        <v>95</v>
      </c>
      <c r="L1514" s="7">
        <v>548</v>
      </c>
      <c r="M1514" s="7">
        <v>1</v>
      </c>
      <c r="N1514" s="7" t="s">
        <v>666</v>
      </c>
      <c r="O1514" s="7">
        <v>2008</v>
      </c>
      <c r="P1514" s="7">
        <v>2009</v>
      </c>
      <c r="Q1514" s="70">
        <v>1100</v>
      </c>
      <c r="R1514" s="7">
        <v>10</v>
      </c>
      <c r="S1514" s="7">
        <v>0</v>
      </c>
      <c r="T1514" s="67">
        <v>1932</v>
      </c>
      <c r="U1514" s="67">
        <v>2076</v>
      </c>
      <c r="V1514" s="119" t="s">
        <v>95</v>
      </c>
      <c r="W1514" s="7">
        <v>486</v>
      </c>
      <c r="X1514" s="7">
        <v>1</v>
      </c>
      <c r="Y1514" s="7" t="s">
        <v>288</v>
      </c>
      <c r="Z1514" s="7">
        <v>2014</v>
      </c>
      <c r="AA1514" s="7">
        <v>2015</v>
      </c>
      <c r="AB1514" s="7">
        <v>361.57</v>
      </c>
      <c r="AC1514" s="7">
        <v>10</v>
      </c>
      <c r="AD1514" s="7">
        <v>0</v>
      </c>
      <c r="AE1514" s="77">
        <v>349</v>
      </c>
      <c r="AF1514" s="77">
        <v>384</v>
      </c>
      <c r="AG1514" s="127">
        <f t="shared" si="23"/>
        <v>0.47612551159618011</v>
      </c>
    </row>
    <row r="1515" spans="1:33" x14ac:dyDescent="0.3">
      <c r="A1515" s="7">
        <v>743</v>
      </c>
      <c r="B1515" s="7">
        <v>1</v>
      </c>
      <c r="C1515" s="7" t="s">
        <v>458</v>
      </c>
      <c r="D1515" s="7">
        <v>2001</v>
      </c>
      <c r="E1515" s="7">
        <v>2002</v>
      </c>
      <c r="F1515" s="70">
        <v>250</v>
      </c>
      <c r="G1515" s="7">
        <v>10</v>
      </c>
      <c r="H1515" s="7">
        <v>0</v>
      </c>
      <c r="I1515" s="77">
        <v>439</v>
      </c>
      <c r="J1515" s="77">
        <v>638</v>
      </c>
      <c r="K1515" s="119" t="s">
        <v>95</v>
      </c>
      <c r="L1515" s="7">
        <v>549</v>
      </c>
      <c r="M1515" s="7">
        <v>1</v>
      </c>
      <c r="N1515" s="7" t="s">
        <v>524</v>
      </c>
      <c r="O1515" s="7">
        <v>2008</v>
      </c>
      <c r="P1515" s="7">
        <v>2009</v>
      </c>
      <c r="Q1515" s="70">
        <v>668.7</v>
      </c>
      <c r="R1515" s="7">
        <v>10</v>
      </c>
      <c r="S1515" s="7">
        <v>0</v>
      </c>
      <c r="T1515" s="67">
        <v>1911</v>
      </c>
      <c r="U1515" s="67">
        <v>4054</v>
      </c>
      <c r="V1515" s="119" t="s">
        <v>95</v>
      </c>
      <c r="W1515" s="7">
        <v>2897</v>
      </c>
      <c r="X1515" s="7">
        <v>1</v>
      </c>
      <c r="Y1515" s="7" t="s">
        <v>634</v>
      </c>
      <c r="Z1515" s="7">
        <v>2004</v>
      </c>
      <c r="AA1515" s="7">
        <v>2005</v>
      </c>
      <c r="AB1515" s="70">
        <v>500</v>
      </c>
      <c r="AC1515" s="7">
        <v>10</v>
      </c>
      <c r="AD1515" s="7">
        <v>0</v>
      </c>
      <c r="AE1515" s="77">
        <v>1936</v>
      </c>
      <c r="AF1515" s="77">
        <v>2135</v>
      </c>
      <c r="AG1515" s="127">
        <f t="shared" si="23"/>
        <v>0.47555883075411448</v>
      </c>
    </row>
    <row r="1516" spans="1:33" x14ac:dyDescent="0.3">
      <c r="A1516" s="7">
        <v>743</v>
      </c>
      <c r="B1516" s="7">
        <v>1</v>
      </c>
      <c r="C1516" s="7" t="s">
        <v>458</v>
      </c>
      <c r="D1516" s="7">
        <v>2002</v>
      </c>
      <c r="E1516" s="7">
        <v>2003</v>
      </c>
      <c r="F1516" s="70">
        <v>600</v>
      </c>
      <c r="G1516" s="7">
        <v>8</v>
      </c>
      <c r="H1516" s="7">
        <v>0</v>
      </c>
      <c r="I1516" s="77">
        <v>1322</v>
      </c>
      <c r="J1516" s="77">
        <v>1426</v>
      </c>
      <c r="K1516" s="119" t="s">
        <v>95</v>
      </c>
      <c r="L1516" s="7">
        <v>581</v>
      </c>
      <c r="M1516" s="7">
        <v>1</v>
      </c>
      <c r="N1516" s="7" t="s">
        <v>525</v>
      </c>
      <c r="O1516" s="7">
        <v>2008</v>
      </c>
      <c r="P1516" s="7">
        <v>2009</v>
      </c>
      <c r="Q1516" s="70">
        <v>386.46</v>
      </c>
      <c r="R1516" s="7">
        <v>10</v>
      </c>
      <c r="S1516" s="7">
        <v>0</v>
      </c>
      <c r="T1516" s="67">
        <v>592</v>
      </c>
      <c r="U1516" s="67">
        <v>770</v>
      </c>
      <c r="V1516" s="119" t="s">
        <v>95</v>
      </c>
      <c r="W1516" s="7">
        <v>624</v>
      </c>
      <c r="X1516" s="7">
        <v>1</v>
      </c>
      <c r="Y1516" s="7" t="s">
        <v>392</v>
      </c>
      <c r="Z1516" s="7">
        <v>1999</v>
      </c>
      <c r="AA1516" s="7">
        <v>2000</v>
      </c>
      <c r="AB1516" s="70">
        <v>115</v>
      </c>
      <c r="AC1516" s="7">
        <v>10</v>
      </c>
      <c r="AD1516" s="7">
        <v>0</v>
      </c>
      <c r="AE1516" s="77">
        <v>4250</v>
      </c>
      <c r="AF1516" s="77">
        <v>4687</v>
      </c>
      <c r="AG1516" s="127">
        <f t="shared" si="23"/>
        <v>0.47555107978068706</v>
      </c>
    </row>
    <row r="1517" spans="1:33" x14ac:dyDescent="0.3">
      <c r="A1517" s="7">
        <v>743</v>
      </c>
      <c r="B1517" s="7">
        <v>1</v>
      </c>
      <c r="C1517" s="7" t="s">
        <v>458</v>
      </c>
      <c r="D1517" s="7">
        <v>2003</v>
      </c>
      <c r="E1517" s="7">
        <v>2004</v>
      </c>
      <c r="F1517" s="70">
        <v>650</v>
      </c>
      <c r="G1517" s="7">
        <v>6</v>
      </c>
      <c r="H1517" s="7">
        <v>1</v>
      </c>
      <c r="I1517" s="77">
        <v>1010</v>
      </c>
      <c r="J1517" s="77">
        <v>835</v>
      </c>
      <c r="K1517" s="119" t="s">
        <v>95</v>
      </c>
      <c r="L1517" s="7">
        <v>581</v>
      </c>
      <c r="M1517" s="7">
        <v>1</v>
      </c>
      <c r="N1517" s="7" t="s">
        <v>525</v>
      </c>
      <c r="O1517" s="7">
        <v>2008</v>
      </c>
      <c r="P1517" s="7">
        <v>2009</v>
      </c>
      <c r="Q1517" s="70">
        <v>200</v>
      </c>
      <c r="R1517" s="7">
        <v>10</v>
      </c>
      <c r="S1517" s="7">
        <v>0</v>
      </c>
      <c r="T1517" s="67">
        <v>470</v>
      </c>
      <c r="U1517" s="67">
        <v>890</v>
      </c>
      <c r="V1517" s="119" t="s">
        <v>95</v>
      </c>
      <c r="W1517" s="7">
        <v>813</v>
      </c>
      <c r="X1517" s="7">
        <v>1</v>
      </c>
      <c r="Y1517" s="7" t="s">
        <v>352</v>
      </c>
      <c r="Z1517" s="7">
        <v>1996</v>
      </c>
      <c r="AA1517" s="7">
        <v>1997</v>
      </c>
      <c r="AB1517" s="70">
        <v>200</v>
      </c>
      <c r="AC1517" s="7">
        <v>5</v>
      </c>
      <c r="AD1517" s="7">
        <v>0</v>
      </c>
      <c r="AE1517" s="77">
        <v>1823</v>
      </c>
      <c r="AF1517" s="77">
        <v>2013</v>
      </c>
      <c r="AG1517" s="127">
        <f t="shared" si="23"/>
        <v>0.47523461939520334</v>
      </c>
    </row>
    <row r="1518" spans="1:33" x14ac:dyDescent="0.3">
      <c r="A1518" s="7">
        <v>743</v>
      </c>
      <c r="B1518" s="7">
        <v>1</v>
      </c>
      <c r="C1518" s="7" t="s">
        <v>458</v>
      </c>
      <c r="D1518" s="68">
        <v>2007</v>
      </c>
      <c r="E1518" s="73">
        <v>2008</v>
      </c>
      <c r="F1518" s="66">
        <v>230</v>
      </c>
      <c r="G1518" s="7">
        <v>6</v>
      </c>
      <c r="H1518" s="67">
        <v>0</v>
      </c>
      <c r="I1518" s="67">
        <v>580</v>
      </c>
      <c r="J1518" s="77">
        <v>898</v>
      </c>
      <c r="K1518" s="119" t="s">
        <v>95</v>
      </c>
      <c r="L1518" s="7">
        <v>630</v>
      </c>
      <c r="M1518" s="7">
        <v>1</v>
      </c>
      <c r="N1518" s="7" t="s">
        <v>393</v>
      </c>
      <c r="O1518" s="7">
        <v>2008</v>
      </c>
      <c r="P1518" s="7">
        <v>2009</v>
      </c>
      <c r="Q1518" s="70">
        <v>1600</v>
      </c>
      <c r="R1518" s="7">
        <v>5</v>
      </c>
      <c r="S1518" s="7">
        <v>1</v>
      </c>
      <c r="T1518" s="67">
        <v>813</v>
      </c>
      <c r="U1518" s="67">
        <v>466</v>
      </c>
      <c r="V1518" s="119" t="s">
        <v>95</v>
      </c>
      <c r="W1518" s="7">
        <v>466</v>
      </c>
      <c r="X1518" s="7">
        <v>1</v>
      </c>
      <c r="Y1518" s="7" t="s">
        <v>646</v>
      </c>
      <c r="Z1518" s="7">
        <v>2005</v>
      </c>
      <c r="AA1518" s="7">
        <v>2007</v>
      </c>
      <c r="AB1518" s="70">
        <v>127.18</v>
      </c>
      <c r="AC1518" s="7">
        <v>10</v>
      </c>
      <c r="AD1518" s="10">
        <v>0</v>
      </c>
      <c r="AE1518" s="67">
        <v>1326</v>
      </c>
      <c r="AF1518" s="67">
        <v>1465</v>
      </c>
      <c r="AG1518" s="127">
        <f t="shared" si="23"/>
        <v>0.47509853099247584</v>
      </c>
    </row>
    <row r="1519" spans="1:33" x14ac:dyDescent="0.3">
      <c r="A1519" s="7">
        <v>743</v>
      </c>
      <c r="B1519" s="7">
        <v>1</v>
      </c>
      <c r="C1519" s="7" t="s">
        <v>458</v>
      </c>
      <c r="D1519" s="68">
        <v>2007</v>
      </c>
      <c r="E1519" s="73">
        <v>2008</v>
      </c>
      <c r="F1519" s="66">
        <v>110</v>
      </c>
      <c r="G1519" s="7">
        <v>6</v>
      </c>
      <c r="H1519" s="67">
        <v>0</v>
      </c>
      <c r="I1519" s="67">
        <v>506</v>
      </c>
      <c r="J1519" s="77">
        <v>1055</v>
      </c>
      <c r="K1519" s="119" t="s">
        <v>95</v>
      </c>
      <c r="L1519" s="7">
        <v>704</v>
      </c>
      <c r="M1519" s="7">
        <v>1</v>
      </c>
      <c r="N1519" s="7" t="s">
        <v>341</v>
      </c>
      <c r="O1519" s="7">
        <v>2008</v>
      </c>
      <c r="P1519" s="7">
        <v>2009</v>
      </c>
      <c r="Q1519" s="70">
        <v>400</v>
      </c>
      <c r="R1519" s="7">
        <v>10</v>
      </c>
      <c r="S1519" s="7">
        <v>0</v>
      </c>
      <c r="T1519" s="67">
        <v>3024</v>
      </c>
      <c r="U1519" s="67">
        <v>4220</v>
      </c>
      <c r="V1519" s="119" t="s">
        <v>95</v>
      </c>
      <c r="W1519" s="7">
        <v>392</v>
      </c>
      <c r="X1519" s="7">
        <v>1</v>
      </c>
      <c r="Y1519" s="7" t="s">
        <v>518</v>
      </c>
      <c r="Z1519" s="7">
        <v>2000</v>
      </c>
      <c r="AA1519" s="7">
        <v>2001</v>
      </c>
      <c r="AB1519" s="70">
        <v>318.58</v>
      </c>
      <c r="AC1519" s="7">
        <v>10</v>
      </c>
      <c r="AD1519" s="7">
        <v>0</v>
      </c>
      <c r="AE1519" s="77">
        <v>777</v>
      </c>
      <c r="AF1519" s="77">
        <v>859</v>
      </c>
      <c r="AG1519" s="127">
        <f t="shared" si="23"/>
        <v>0.47493887530562345</v>
      </c>
    </row>
    <row r="1520" spans="1:33" x14ac:dyDescent="0.3">
      <c r="A1520" s="7">
        <v>743</v>
      </c>
      <c r="B1520" s="7">
        <v>1</v>
      </c>
      <c r="C1520" s="7" t="s">
        <v>458</v>
      </c>
      <c r="D1520" s="7">
        <v>2008</v>
      </c>
      <c r="E1520" s="7">
        <v>2009</v>
      </c>
      <c r="F1520" s="70">
        <v>350</v>
      </c>
      <c r="G1520" s="7">
        <v>6</v>
      </c>
      <c r="H1520" s="7">
        <v>1</v>
      </c>
      <c r="I1520" s="67">
        <v>1362</v>
      </c>
      <c r="J1520" s="67">
        <v>905</v>
      </c>
      <c r="K1520" s="119" t="s">
        <v>95</v>
      </c>
      <c r="L1520" s="7">
        <v>709</v>
      </c>
      <c r="M1520" s="7">
        <v>1</v>
      </c>
      <c r="N1520" s="7" t="s">
        <v>344</v>
      </c>
      <c r="O1520" s="7">
        <v>2008</v>
      </c>
      <c r="P1520" s="7">
        <v>2009</v>
      </c>
      <c r="Q1520" s="70">
        <v>500</v>
      </c>
      <c r="R1520" s="7">
        <v>5</v>
      </c>
      <c r="S1520" s="7">
        <v>0</v>
      </c>
      <c r="T1520" s="67">
        <v>15875</v>
      </c>
      <c r="U1520" s="67">
        <v>35430</v>
      </c>
      <c r="V1520" s="119" t="s">
        <v>95</v>
      </c>
      <c r="W1520" s="7">
        <v>191</v>
      </c>
      <c r="X1520" s="7">
        <v>1</v>
      </c>
      <c r="Y1520" s="7" t="s">
        <v>244</v>
      </c>
      <c r="Z1520" s="7">
        <v>2001</v>
      </c>
      <c r="AA1520" s="7">
        <v>2002</v>
      </c>
      <c r="AB1520" s="70">
        <f>837.38-285.71</f>
        <v>551.67000000000007</v>
      </c>
      <c r="AC1520" s="7">
        <v>10</v>
      </c>
      <c r="AD1520" s="7">
        <v>0</v>
      </c>
      <c r="AE1520" s="77">
        <v>4607</v>
      </c>
      <c r="AF1520" s="77">
        <v>5096</v>
      </c>
      <c r="AG1520" s="127">
        <f t="shared" si="23"/>
        <v>0.47480160775018038</v>
      </c>
    </row>
    <row r="1521" spans="1:33" x14ac:dyDescent="0.3">
      <c r="A1521" s="7">
        <v>743</v>
      </c>
      <c r="B1521" s="7">
        <v>1</v>
      </c>
      <c r="C1521" s="7" t="s">
        <v>458</v>
      </c>
      <c r="D1521" s="7">
        <v>2013</v>
      </c>
      <c r="E1521" s="7">
        <v>2015</v>
      </c>
      <c r="F1521" s="7">
        <v>1310.76</v>
      </c>
      <c r="G1521" s="7">
        <v>6</v>
      </c>
      <c r="H1521" s="7">
        <v>1</v>
      </c>
      <c r="I1521" s="77">
        <v>615</v>
      </c>
      <c r="J1521" s="77">
        <v>241</v>
      </c>
      <c r="K1521" s="119" t="s">
        <v>95</v>
      </c>
      <c r="L1521" s="7">
        <v>709</v>
      </c>
      <c r="M1521" s="7">
        <v>1</v>
      </c>
      <c r="N1521" s="7" t="s">
        <v>344</v>
      </c>
      <c r="O1521" s="7">
        <v>2008</v>
      </c>
      <c r="P1521" s="7">
        <v>2009</v>
      </c>
      <c r="Q1521" s="70">
        <v>365.6</v>
      </c>
      <c r="R1521" s="7">
        <v>5</v>
      </c>
      <c r="S1521" s="7">
        <v>1</v>
      </c>
      <c r="T1521" s="67">
        <v>35196</v>
      </c>
      <c r="U1521" s="67">
        <v>17326</v>
      </c>
      <c r="V1521" s="119" t="s">
        <v>95</v>
      </c>
      <c r="W1521" s="7">
        <v>599</v>
      </c>
      <c r="X1521" s="7">
        <v>1</v>
      </c>
      <c r="Y1521" s="7" t="s">
        <v>527</v>
      </c>
      <c r="Z1521" s="7">
        <v>2002</v>
      </c>
      <c r="AA1521" s="7">
        <v>2003</v>
      </c>
      <c r="AB1521" s="70">
        <v>600</v>
      </c>
      <c r="AC1521" s="7">
        <v>10</v>
      </c>
      <c r="AD1521" s="7">
        <v>0</v>
      </c>
      <c r="AE1521" s="77">
        <v>593</v>
      </c>
      <c r="AF1521" s="77">
        <v>656</v>
      </c>
      <c r="AG1521" s="127">
        <f t="shared" si="23"/>
        <v>0.47477982385908729</v>
      </c>
    </row>
    <row r="1522" spans="1:33" x14ac:dyDescent="0.3">
      <c r="A1522" s="7">
        <v>745</v>
      </c>
      <c r="B1522" s="7">
        <v>1</v>
      </c>
      <c r="C1522" s="7" t="s">
        <v>476</v>
      </c>
      <c r="D1522" s="7">
        <v>1997</v>
      </c>
      <c r="E1522" s="7">
        <v>1998</v>
      </c>
      <c r="F1522" s="70">
        <v>311.69</v>
      </c>
      <c r="G1522" s="7">
        <v>10</v>
      </c>
      <c r="H1522" s="7">
        <v>0</v>
      </c>
      <c r="I1522" s="77">
        <v>459</v>
      </c>
      <c r="J1522" s="77">
        <v>962</v>
      </c>
      <c r="K1522" s="119" t="s">
        <v>95</v>
      </c>
      <c r="L1522" s="7">
        <v>709</v>
      </c>
      <c r="M1522" s="7">
        <v>1</v>
      </c>
      <c r="N1522" s="7" t="s">
        <v>344</v>
      </c>
      <c r="O1522" s="7">
        <v>2008</v>
      </c>
      <c r="P1522" s="7">
        <v>2009</v>
      </c>
      <c r="Q1522" s="70">
        <v>334.4</v>
      </c>
      <c r="R1522" s="7">
        <v>5</v>
      </c>
      <c r="S1522" s="7">
        <v>0</v>
      </c>
      <c r="T1522" s="67">
        <v>23760</v>
      </c>
      <c r="U1522" s="67">
        <v>28363</v>
      </c>
      <c r="V1522" s="119" t="s">
        <v>95</v>
      </c>
      <c r="W1522" s="7">
        <v>2689</v>
      </c>
      <c r="X1522" s="7">
        <v>1</v>
      </c>
      <c r="Y1522" s="7" t="s">
        <v>531</v>
      </c>
      <c r="Z1522" s="7">
        <v>2015</v>
      </c>
      <c r="AA1522" s="7">
        <v>2016</v>
      </c>
      <c r="AB1522" s="70">
        <v>1475</v>
      </c>
      <c r="AC1522" s="7">
        <v>10</v>
      </c>
      <c r="AD1522" s="7">
        <v>0</v>
      </c>
      <c r="AE1522" s="67">
        <v>889</v>
      </c>
      <c r="AF1522" s="67">
        <v>984</v>
      </c>
      <c r="AG1522" s="127">
        <f t="shared" si="23"/>
        <v>0.47463961558996265</v>
      </c>
    </row>
    <row r="1523" spans="1:33" x14ac:dyDescent="0.3">
      <c r="A1523" s="7">
        <v>745</v>
      </c>
      <c r="B1523" s="7">
        <v>1</v>
      </c>
      <c r="C1523" s="7" t="s">
        <v>476</v>
      </c>
      <c r="D1523" s="7">
        <v>1998</v>
      </c>
      <c r="E1523" s="7">
        <v>1999</v>
      </c>
      <c r="F1523" s="70">
        <v>315</v>
      </c>
      <c r="G1523" s="7">
        <v>10</v>
      </c>
      <c r="H1523" s="7">
        <v>1</v>
      </c>
      <c r="I1523" s="77">
        <v>1754</v>
      </c>
      <c r="J1523" s="77">
        <v>1652</v>
      </c>
      <c r="K1523" s="119" t="s">
        <v>95</v>
      </c>
      <c r="L1523" s="7">
        <v>717</v>
      </c>
      <c r="M1523" s="7">
        <v>1</v>
      </c>
      <c r="N1523" s="7" t="s">
        <v>345</v>
      </c>
      <c r="O1523" s="7">
        <v>2008</v>
      </c>
      <c r="P1523" s="7">
        <v>2009</v>
      </c>
      <c r="Q1523" s="70">
        <v>425</v>
      </c>
      <c r="R1523" s="7">
        <v>10</v>
      </c>
      <c r="S1523" s="7">
        <v>0</v>
      </c>
      <c r="T1523" s="67">
        <v>1791</v>
      </c>
      <c r="U1523" s="67">
        <v>2687</v>
      </c>
      <c r="V1523" s="119" t="s">
        <v>95</v>
      </c>
      <c r="W1523" s="7">
        <v>100</v>
      </c>
      <c r="X1523" s="7">
        <v>1</v>
      </c>
      <c r="Y1523" s="7" t="s">
        <v>316</v>
      </c>
      <c r="Z1523" s="7">
        <v>2005</v>
      </c>
      <c r="AA1523" s="7">
        <v>2006</v>
      </c>
      <c r="AB1523" s="70">
        <v>250</v>
      </c>
      <c r="AC1523" s="7">
        <v>3</v>
      </c>
      <c r="AD1523" s="10">
        <v>0</v>
      </c>
      <c r="AE1523" s="67">
        <v>176</v>
      </c>
      <c r="AF1523" s="67">
        <v>195</v>
      </c>
      <c r="AG1523" s="127">
        <f t="shared" si="23"/>
        <v>0.47439353099730458</v>
      </c>
    </row>
    <row r="1524" spans="1:33" x14ac:dyDescent="0.3">
      <c r="A1524" s="7">
        <v>745</v>
      </c>
      <c r="B1524" s="7">
        <v>1</v>
      </c>
      <c r="C1524" s="7" t="s">
        <v>476</v>
      </c>
      <c r="D1524" s="7">
        <v>2002</v>
      </c>
      <c r="E1524" s="7">
        <v>2003</v>
      </c>
      <c r="F1524" s="70">
        <v>315</v>
      </c>
      <c r="G1524" s="7">
        <v>5</v>
      </c>
      <c r="H1524" s="7">
        <v>0</v>
      </c>
      <c r="I1524" s="77">
        <v>1607</v>
      </c>
      <c r="J1524" s="77">
        <v>1612</v>
      </c>
      <c r="K1524" s="119" t="s">
        <v>95</v>
      </c>
      <c r="L1524" s="7">
        <v>719</v>
      </c>
      <c r="M1524" s="7">
        <v>1</v>
      </c>
      <c r="N1524" s="7" t="s">
        <v>231</v>
      </c>
      <c r="O1524" s="7">
        <v>2008</v>
      </c>
      <c r="P1524" s="7">
        <v>2009</v>
      </c>
      <c r="Q1524" s="70">
        <v>1051.22</v>
      </c>
      <c r="R1524" s="7">
        <v>10</v>
      </c>
      <c r="S1524" s="7">
        <v>1</v>
      </c>
      <c r="T1524" s="67">
        <v>11551</v>
      </c>
      <c r="U1524" s="67">
        <v>9396</v>
      </c>
      <c r="V1524" s="119" t="s">
        <v>95</v>
      </c>
      <c r="W1524" s="7">
        <v>194</v>
      </c>
      <c r="X1524" s="7">
        <v>1</v>
      </c>
      <c r="Y1524" s="7" t="s">
        <v>319</v>
      </c>
      <c r="Z1524" s="7">
        <v>1996</v>
      </c>
      <c r="AA1524" s="7">
        <v>1997</v>
      </c>
      <c r="AB1524" s="70">
        <v>263.7</v>
      </c>
      <c r="AC1524" s="7">
        <v>10</v>
      </c>
      <c r="AD1524" s="7">
        <v>0</v>
      </c>
      <c r="AE1524" s="77">
        <v>7166</v>
      </c>
      <c r="AF1524" s="77">
        <v>7942</v>
      </c>
      <c r="AG1524" s="127">
        <f t="shared" si="23"/>
        <v>0.47431824199099815</v>
      </c>
    </row>
    <row r="1525" spans="1:33" x14ac:dyDescent="0.3">
      <c r="A1525" s="7">
        <v>745</v>
      </c>
      <c r="B1525" s="7">
        <v>1</v>
      </c>
      <c r="C1525" s="7" t="s">
        <v>476</v>
      </c>
      <c r="D1525" s="7">
        <v>2003</v>
      </c>
      <c r="E1525" s="7">
        <v>2004</v>
      </c>
      <c r="F1525" s="70">
        <v>405</v>
      </c>
      <c r="G1525" s="7">
        <v>10</v>
      </c>
      <c r="H1525" s="7">
        <v>1</v>
      </c>
      <c r="I1525" s="77">
        <v>1383</v>
      </c>
      <c r="J1525" s="77">
        <v>1026</v>
      </c>
      <c r="K1525" s="119" t="s">
        <v>95</v>
      </c>
      <c r="L1525" s="7">
        <v>719</v>
      </c>
      <c r="M1525" s="7">
        <v>1</v>
      </c>
      <c r="N1525" s="7" t="s">
        <v>231</v>
      </c>
      <c r="O1525" s="7">
        <v>2008</v>
      </c>
      <c r="P1525" s="7">
        <v>2009</v>
      </c>
      <c r="Q1525" s="70">
        <v>90</v>
      </c>
      <c r="R1525" s="7">
        <v>10</v>
      </c>
      <c r="S1525" s="7">
        <v>0</v>
      </c>
      <c r="T1525" s="67">
        <v>9926</v>
      </c>
      <c r="U1525" s="67">
        <v>10372</v>
      </c>
      <c r="V1525" s="119" t="s">
        <v>95</v>
      </c>
      <c r="W1525" s="7">
        <v>2170</v>
      </c>
      <c r="X1525" s="7">
        <v>1</v>
      </c>
      <c r="Y1525" s="7" t="s">
        <v>480</v>
      </c>
      <c r="Z1525" s="7">
        <v>1997</v>
      </c>
      <c r="AA1525" s="7">
        <v>1998</v>
      </c>
      <c r="AB1525" s="70">
        <v>315</v>
      </c>
      <c r="AC1525" s="7">
        <v>6</v>
      </c>
      <c r="AD1525" s="7">
        <v>0</v>
      </c>
      <c r="AE1525" s="77">
        <v>1088</v>
      </c>
      <c r="AF1525" s="77">
        <v>1206</v>
      </c>
      <c r="AG1525" s="127">
        <f t="shared" si="23"/>
        <v>0.47428073234524848</v>
      </c>
    </row>
    <row r="1526" spans="1:33" x14ac:dyDescent="0.3">
      <c r="A1526" s="7">
        <v>745</v>
      </c>
      <c r="B1526" s="7">
        <v>1</v>
      </c>
      <c r="C1526" s="7" t="s">
        <v>476</v>
      </c>
      <c r="D1526" s="68">
        <v>2007</v>
      </c>
      <c r="E1526" s="73">
        <v>2008</v>
      </c>
      <c r="F1526" s="66">
        <v>295</v>
      </c>
      <c r="G1526" s="7">
        <v>10</v>
      </c>
      <c r="H1526" s="67">
        <v>0</v>
      </c>
      <c r="I1526" s="67">
        <v>1154</v>
      </c>
      <c r="J1526" s="77">
        <v>1245</v>
      </c>
      <c r="K1526" s="119" t="s">
        <v>95</v>
      </c>
      <c r="L1526" s="7">
        <v>728</v>
      </c>
      <c r="M1526" s="7">
        <v>1</v>
      </c>
      <c r="N1526" s="7" t="s">
        <v>346</v>
      </c>
      <c r="O1526" s="7">
        <v>2008</v>
      </c>
      <c r="P1526" s="7">
        <v>2009</v>
      </c>
      <c r="Q1526" s="70">
        <v>115.9</v>
      </c>
      <c r="R1526" s="7">
        <v>10</v>
      </c>
      <c r="S1526" s="7">
        <v>1</v>
      </c>
      <c r="T1526" s="67">
        <v>18049</v>
      </c>
      <c r="U1526" s="67">
        <v>14795</v>
      </c>
      <c r="V1526" s="119" t="s">
        <v>95</v>
      </c>
      <c r="W1526" s="7">
        <v>281</v>
      </c>
      <c r="X1526" s="7">
        <v>1</v>
      </c>
      <c r="Y1526" s="7" t="s">
        <v>546</v>
      </c>
      <c r="Z1526" s="68">
        <v>2007</v>
      </c>
      <c r="AA1526" s="73">
        <v>2008</v>
      </c>
      <c r="AB1526" s="66">
        <v>624.58000000000004</v>
      </c>
      <c r="AC1526" s="7">
        <v>10</v>
      </c>
      <c r="AD1526" s="67">
        <v>0</v>
      </c>
      <c r="AE1526" s="67">
        <v>9660</v>
      </c>
      <c r="AF1526" s="77">
        <v>10733</v>
      </c>
      <c r="AG1526" s="127">
        <f t="shared" si="23"/>
        <v>0.47369195312116902</v>
      </c>
    </row>
    <row r="1527" spans="1:33" x14ac:dyDescent="0.3">
      <c r="A1527" s="7">
        <v>745</v>
      </c>
      <c r="B1527" s="7">
        <v>1</v>
      </c>
      <c r="C1527" s="7" t="s">
        <v>476</v>
      </c>
      <c r="D1527" s="7">
        <v>2011</v>
      </c>
      <c r="E1527" s="7">
        <v>2012</v>
      </c>
      <c r="F1527" s="7">
        <v>295</v>
      </c>
      <c r="G1527" s="7">
        <v>10</v>
      </c>
      <c r="H1527" s="7">
        <v>0</v>
      </c>
      <c r="I1527" s="77">
        <v>912</v>
      </c>
      <c r="J1527" s="77">
        <v>1026</v>
      </c>
      <c r="K1527" s="119" t="s">
        <v>95</v>
      </c>
      <c r="L1527" s="7">
        <v>740</v>
      </c>
      <c r="M1527" s="7">
        <v>1</v>
      </c>
      <c r="N1527" s="7" t="s">
        <v>401</v>
      </c>
      <c r="O1527" s="7">
        <v>2008</v>
      </c>
      <c r="P1527" s="7">
        <v>2009</v>
      </c>
      <c r="Q1527" s="70">
        <v>700</v>
      </c>
      <c r="R1527" s="7">
        <v>3</v>
      </c>
      <c r="S1527" s="7">
        <v>1</v>
      </c>
      <c r="T1527" s="67">
        <v>2364</v>
      </c>
      <c r="U1527" s="67">
        <v>1466</v>
      </c>
      <c r="V1527" s="119" t="s">
        <v>95</v>
      </c>
      <c r="W1527" s="7">
        <v>480</v>
      </c>
      <c r="X1527" s="7">
        <v>1</v>
      </c>
      <c r="Y1527" s="7" t="s">
        <v>521</v>
      </c>
      <c r="Z1527" s="7">
        <v>2005</v>
      </c>
      <c r="AA1527" s="7">
        <v>2006</v>
      </c>
      <c r="AB1527" s="70">
        <v>450</v>
      </c>
      <c r="AC1527" s="7">
        <v>10</v>
      </c>
      <c r="AD1527" s="10">
        <v>0</v>
      </c>
      <c r="AE1527" s="67">
        <v>369</v>
      </c>
      <c r="AF1527" s="67">
        <v>410</v>
      </c>
      <c r="AG1527" s="127">
        <f t="shared" si="23"/>
        <v>0.47368421052631576</v>
      </c>
    </row>
    <row r="1528" spans="1:33" x14ac:dyDescent="0.3">
      <c r="A1528" s="7">
        <v>745</v>
      </c>
      <c r="B1528" s="7">
        <v>1</v>
      </c>
      <c r="C1528" s="7" t="s">
        <v>476</v>
      </c>
      <c r="D1528" s="7">
        <v>2011</v>
      </c>
      <c r="E1528" s="7">
        <v>2012</v>
      </c>
      <c r="F1528" s="7">
        <v>150</v>
      </c>
      <c r="G1528" s="7">
        <v>10</v>
      </c>
      <c r="H1528" s="7">
        <v>0</v>
      </c>
      <c r="I1528" s="77">
        <v>820</v>
      </c>
      <c r="J1528" s="77">
        <v>1113</v>
      </c>
      <c r="K1528" s="119" t="s">
        <v>95</v>
      </c>
      <c r="L1528" s="7">
        <v>740</v>
      </c>
      <c r="M1528" s="7">
        <v>1</v>
      </c>
      <c r="N1528" s="7" t="s">
        <v>401</v>
      </c>
      <c r="O1528" s="7">
        <v>2008</v>
      </c>
      <c r="P1528" s="7">
        <v>2009</v>
      </c>
      <c r="Q1528" s="70">
        <v>200</v>
      </c>
      <c r="R1528" s="7">
        <v>3</v>
      </c>
      <c r="S1528" s="7">
        <v>0</v>
      </c>
      <c r="T1528" s="67">
        <v>1683</v>
      </c>
      <c r="U1528" s="67">
        <v>2109</v>
      </c>
      <c r="V1528" s="119" t="s">
        <v>95</v>
      </c>
      <c r="W1528" s="7">
        <v>883</v>
      </c>
      <c r="X1528" s="7">
        <v>1</v>
      </c>
      <c r="Y1528" s="7" t="s">
        <v>361</v>
      </c>
      <c r="Z1528" s="7">
        <v>2005</v>
      </c>
      <c r="AA1528" s="7">
        <v>2006</v>
      </c>
      <c r="AB1528" s="70">
        <v>597</v>
      </c>
      <c r="AC1528" s="7">
        <v>5</v>
      </c>
      <c r="AD1528" s="10">
        <v>0</v>
      </c>
      <c r="AE1528" s="67">
        <v>1428</v>
      </c>
      <c r="AF1528" s="67">
        <v>1588</v>
      </c>
      <c r="AG1528" s="127">
        <f t="shared" si="23"/>
        <v>0.47347480106100798</v>
      </c>
    </row>
    <row r="1529" spans="1:33" x14ac:dyDescent="0.3">
      <c r="A1529" s="7">
        <v>748</v>
      </c>
      <c r="B1529" s="7">
        <v>1</v>
      </c>
      <c r="C1529" s="7" t="s">
        <v>434</v>
      </c>
      <c r="D1529" s="7">
        <v>1995</v>
      </c>
      <c r="E1529" s="7">
        <v>1996</v>
      </c>
      <c r="F1529" s="70">
        <v>430.25</v>
      </c>
      <c r="G1529" s="7">
        <v>10</v>
      </c>
      <c r="H1529" s="7">
        <v>1</v>
      </c>
      <c r="I1529" s="77">
        <v>935</v>
      </c>
      <c r="J1529" s="77">
        <v>532</v>
      </c>
      <c r="K1529" s="119" t="s">
        <v>95</v>
      </c>
      <c r="L1529" s="7">
        <v>742</v>
      </c>
      <c r="M1529" s="7">
        <v>1</v>
      </c>
      <c r="N1529" s="7" t="s">
        <v>348</v>
      </c>
      <c r="O1529" s="7">
        <v>2008</v>
      </c>
      <c r="P1529" s="7">
        <v>2009</v>
      </c>
      <c r="Q1529" s="70">
        <v>555</v>
      </c>
      <c r="R1529" s="7">
        <v>6</v>
      </c>
      <c r="S1529" s="7">
        <v>1</v>
      </c>
      <c r="T1529" s="67">
        <v>24295</v>
      </c>
      <c r="U1529" s="67">
        <v>22176</v>
      </c>
      <c r="V1529" s="119" t="s">
        <v>95</v>
      </c>
      <c r="W1529" s="7">
        <v>726</v>
      </c>
      <c r="X1529" s="7">
        <v>1</v>
      </c>
      <c r="Y1529" s="7" t="s">
        <v>506</v>
      </c>
      <c r="Z1529" s="68">
        <v>2012</v>
      </c>
      <c r="AA1529" s="73">
        <v>2013</v>
      </c>
      <c r="AB1529" s="66">
        <v>610</v>
      </c>
      <c r="AC1529" s="7">
        <v>10</v>
      </c>
      <c r="AD1529" s="7">
        <v>0</v>
      </c>
      <c r="AE1529" s="67">
        <v>2639</v>
      </c>
      <c r="AF1529" s="67">
        <v>2936</v>
      </c>
      <c r="AG1529" s="127">
        <f t="shared" si="23"/>
        <v>0.47336322869955155</v>
      </c>
    </row>
    <row r="1530" spans="1:33" x14ac:dyDescent="0.3">
      <c r="A1530" s="7">
        <v>748</v>
      </c>
      <c r="B1530" s="7">
        <v>1</v>
      </c>
      <c r="C1530" s="7" t="s">
        <v>434</v>
      </c>
      <c r="D1530" s="7">
        <v>2001</v>
      </c>
      <c r="E1530" s="7">
        <v>2002</v>
      </c>
      <c r="F1530" s="70">
        <v>300</v>
      </c>
      <c r="G1530" s="7">
        <v>10</v>
      </c>
      <c r="H1530" s="7">
        <v>1</v>
      </c>
      <c r="I1530" s="77">
        <v>1780</v>
      </c>
      <c r="J1530" s="77">
        <v>1450</v>
      </c>
      <c r="K1530" s="119" t="s">
        <v>95</v>
      </c>
      <c r="L1530" s="7">
        <v>742</v>
      </c>
      <c r="M1530" s="7">
        <v>1</v>
      </c>
      <c r="N1530" s="7" t="s">
        <v>348</v>
      </c>
      <c r="O1530" s="7">
        <v>2008</v>
      </c>
      <c r="P1530" s="7">
        <v>2009</v>
      </c>
      <c r="Q1530" s="70">
        <v>255</v>
      </c>
      <c r="R1530" s="7">
        <v>6</v>
      </c>
      <c r="S1530" s="7">
        <v>0</v>
      </c>
      <c r="T1530" s="67">
        <v>19937</v>
      </c>
      <c r="U1530" s="67">
        <v>25661</v>
      </c>
      <c r="V1530" s="119" t="s">
        <v>95</v>
      </c>
      <c r="W1530" s="7">
        <v>256</v>
      </c>
      <c r="X1530" s="7">
        <v>1</v>
      </c>
      <c r="Y1530" s="7" t="s">
        <v>718</v>
      </c>
      <c r="Z1530" s="7">
        <v>2017</v>
      </c>
      <c r="AA1530" s="7">
        <v>2018</v>
      </c>
      <c r="AB1530" s="7">
        <v>1235.6400000000001</v>
      </c>
      <c r="AC1530" s="7">
        <v>10</v>
      </c>
      <c r="AD1530" s="7">
        <v>0</v>
      </c>
      <c r="AE1530" s="77">
        <v>1463</v>
      </c>
      <c r="AF1530" s="77">
        <v>1630</v>
      </c>
      <c r="AG1530" s="127">
        <f t="shared" si="23"/>
        <v>0.47300355641771741</v>
      </c>
    </row>
    <row r="1531" spans="1:33" x14ac:dyDescent="0.3">
      <c r="A1531" s="7">
        <v>748</v>
      </c>
      <c r="B1531" s="7">
        <v>1</v>
      </c>
      <c r="C1531" s="7" t="s">
        <v>434</v>
      </c>
      <c r="D1531" s="7">
        <v>2011</v>
      </c>
      <c r="E1531" s="7">
        <v>2012</v>
      </c>
      <c r="F1531" s="7">
        <v>700</v>
      </c>
      <c r="G1531" s="7">
        <v>10</v>
      </c>
      <c r="H1531" s="7">
        <v>1</v>
      </c>
      <c r="I1531" s="77">
        <v>1818</v>
      </c>
      <c r="J1531" s="77">
        <v>1579</v>
      </c>
      <c r="K1531" s="119" t="s">
        <v>95</v>
      </c>
      <c r="L1531" s="7">
        <v>742</v>
      </c>
      <c r="M1531" s="7">
        <v>1</v>
      </c>
      <c r="N1531" s="7" t="s">
        <v>348</v>
      </c>
      <c r="O1531" s="7">
        <v>2008</v>
      </c>
      <c r="P1531" s="7">
        <v>2009</v>
      </c>
      <c r="Q1531" s="70">
        <v>160</v>
      </c>
      <c r="R1531" s="7">
        <v>6</v>
      </c>
      <c r="S1531" s="7">
        <v>0</v>
      </c>
      <c r="T1531" s="67">
        <v>21852</v>
      </c>
      <c r="U1531" s="67">
        <v>24022</v>
      </c>
      <c r="V1531" s="119" t="s">
        <v>95</v>
      </c>
      <c r="W1531" s="7">
        <v>129</v>
      </c>
      <c r="X1531" s="7">
        <v>1</v>
      </c>
      <c r="Y1531" s="7" t="s">
        <v>242</v>
      </c>
      <c r="Z1531" s="7">
        <v>2001</v>
      </c>
      <c r="AA1531" s="7">
        <v>2002</v>
      </c>
      <c r="AB1531" s="70">
        <v>300</v>
      </c>
      <c r="AC1531" s="7">
        <v>10</v>
      </c>
      <c r="AD1531" s="7">
        <v>0</v>
      </c>
      <c r="AE1531" s="77">
        <v>818</v>
      </c>
      <c r="AF1531" s="77">
        <v>912</v>
      </c>
      <c r="AG1531" s="127">
        <f t="shared" si="23"/>
        <v>0.47283236994219652</v>
      </c>
    </row>
    <row r="1532" spans="1:33" x14ac:dyDescent="0.3">
      <c r="A1532" s="82">
        <v>748</v>
      </c>
      <c r="B1532" s="82">
        <v>1</v>
      </c>
      <c r="C1532" s="82" t="s">
        <v>135</v>
      </c>
      <c r="D1532" s="7">
        <v>2018</v>
      </c>
      <c r="E1532" s="82">
        <v>2019</v>
      </c>
      <c r="F1532" s="128">
        <v>760</v>
      </c>
      <c r="G1532" s="82">
        <v>10</v>
      </c>
      <c r="H1532" s="7">
        <v>0</v>
      </c>
      <c r="I1532" s="67">
        <v>3230</v>
      </c>
      <c r="J1532" s="67">
        <v>4924</v>
      </c>
      <c r="K1532" s="119" t="s">
        <v>95</v>
      </c>
      <c r="L1532" s="7">
        <v>743</v>
      </c>
      <c r="M1532" s="7">
        <v>1</v>
      </c>
      <c r="N1532" s="7" t="s">
        <v>458</v>
      </c>
      <c r="O1532" s="7">
        <v>2008</v>
      </c>
      <c r="P1532" s="7">
        <v>2009</v>
      </c>
      <c r="Q1532" s="70">
        <v>350</v>
      </c>
      <c r="R1532" s="7">
        <v>6</v>
      </c>
      <c r="S1532" s="7">
        <v>1</v>
      </c>
      <c r="T1532" s="67">
        <v>1362</v>
      </c>
      <c r="U1532" s="67">
        <v>905</v>
      </c>
      <c r="V1532" s="119" t="s">
        <v>95</v>
      </c>
      <c r="W1532" s="7">
        <v>775</v>
      </c>
      <c r="X1532" s="7">
        <v>1</v>
      </c>
      <c r="Y1532" s="7" t="s">
        <v>459</v>
      </c>
      <c r="Z1532" s="7">
        <v>1996</v>
      </c>
      <c r="AA1532" s="7">
        <v>1997</v>
      </c>
      <c r="AB1532" s="70">
        <v>200</v>
      </c>
      <c r="AC1532" s="7">
        <v>10</v>
      </c>
      <c r="AD1532" s="7">
        <v>0</v>
      </c>
      <c r="AE1532" s="77">
        <v>715</v>
      </c>
      <c r="AF1532" s="77">
        <v>798</v>
      </c>
      <c r="AG1532" s="127">
        <f t="shared" si="23"/>
        <v>0.47257105089226703</v>
      </c>
    </row>
    <row r="1533" spans="1:33" x14ac:dyDescent="0.3">
      <c r="A1533" s="7">
        <v>750</v>
      </c>
      <c r="B1533" s="7">
        <v>1</v>
      </c>
      <c r="C1533" s="7" t="s">
        <v>349</v>
      </c>
      <c r="D1533" s="7">
        <v>1993</v>
      </c>
      <c r="E1533" s="7">
        <v>1994</v>
      </c>
      <c r="F1533" s="70">
        <v>353.12</v>
      </c>
      <c r="G1533" s="7">
        <v>5</v>
      </c>
      <c r="H1533" s="7">
        <v>1</v>
      </c>
      <c r="I1533" s="77" t="s">
        <v>763</v>
      </c>
      <c r="J1533" s="77" t="s">
        <v>763</v>
      </c>
      <c r="K1533" s="119" t="s">
        <v>95</v>
      </c>
      <c r="L1533" s="7">
        <v>756</v>
      </c>
      <c r="M1533" s="7">
        <v>1</v>
      </c>
      <c r="N1533" s="7" t="s">
        <v>477</v>
      </c>
      <c r="O1533" s="7">
        <v>2008</v>
      </c>
      <c r="P1533" s="7">
        <v>2009</v>
      </c>
      <c r="Q1533" s="70">
        <v>349.55</v>
      </c>
      <c r="R1533" s="7">
        <v>7</v>
      </c>
      <c r="S1533" s="7">
        <v>0</v>
      </c>
      <c r="T1533" s="67">
        <v>806</v>
      </c>
      <c r="U1533" s="67">
        <v>1491</v>
      </c>
      <c r="V1533" s="119" t="s">
        <v>95</v>
      </c>
      <c r="W1533" s="7">
        <v>595</v>
      </c>
      <c r="X1533" s="7">
        <v>1</v>
      </c>
      <c r="Y1533" s="7" t="s">
        <v>391</v>
      </c>
      <c r="Z1533" s="7">
        <v>2000</v>
      </c>
      <c r="AA1533" s="7">
        <v>2001</v>
      </c>
      <c r="AB1533" s="70">
        <v>415</v>
      </c>
      <c r="AC1533" s="7">
        <v>10</v>
      </c>
      <c r="AD1533" s="7">
        <v>0</v>
      </c>
      <c r="AE1533" s="77">
        <v>988</v>
      </c>
      <c r="AF1533" s="77">
        <v>1103</v>
      </c>
      <c r="AG1533" s="127">
        <f t="shared" si="23"/>
        <v>0.47250119560019127</v>
      </c>
    </row>
    <row r="1534" spans="1:33" x14ac:dyDescent="0.3">
      <c r="A1534" s="7">
        <v>750</v>
      </c>
      <c r="B1534" s="7">
        <v>1</v>
      </c>
      <c r="C1534" s="7" t="s">
        <v>349</v>
      </c>
      <c r="D1534" s="7">
        <v>1998</v>
      </c>
      <c r="E1534" s="7">
        <v>1999</v>
      </c>
      <c r="F1534" s="70">
        <v>350</v>
      </c>
      <c r="G1534" s="7">
        <v>10</v>
      </c>
      <c r="H1534" s="7">
        <v>1</v>
      </c>
      <c r="I1534" s="77">
        <v>2779</v>
      </c>
      <c r="J1534" s="77">
        <v>2544</v>
      </c>
      <c r="K1534" s="119" t="s">
        <v>95</v>
      </c>
      <c r="L1534" s="7">
        <v>756</v>
      </c>
      <c r="M1534" s="7">
        <v>1</v>
      </c>
      <c r="N1534" s="7" t="s">
        <v>477</v>
      </c>
      <c r="O1534" s="7">
        <v>2008</v>
      </c>
      <c r="P1534" s="7">
        <v>2009</v>
      </c>
      <c r="Q1534" s="70">
        <v>200</v>
      </c>
      <c r="R1534" s="7">
        <v>3</v>
      </c>
      <c r="S1534" s="7">
        <v>0</v>
      </c>
      <c r="T1534" s="67">
        <v>658</v>
      </c>
      <c r="U1534" s="67">
        <v>1625</v>
      </c>
      <c r="V1534" s="119" t="s">
        <v>95</v>
      </c>
      <c r="W1534" s="7">
        <v>2396</v>
      </c>
      <c r="X1534" s="7">
        <v>1</v>
      </c>
      <c r="Y1534" s="7" t="s">
        <v>5</v>
      </c>
      <c r="Z1534" s="68">
        <v>2007</v>
      </c>
      <c r="AA1534" s="73">
        <v>2008</v>
      </c>
      <c r="AB1534" s="66">
        <v>790</v>
      </c>
      <c r="AC1534" s="7">
        <v>7</v>
      </c>
      <c r="AD1534" s="67">
        <v>0</v>
      </c>
      <c r="AE1534" s="67">
        <v>943</v>
      </c>
      <c r="AF1534" s="77">
        <v>1053</v>
      </c>
      <c r="AG1534" s="127">
        <f t="shared" si="23"/>
        <v>0.47244488977955912</v>
      </c>
    </row>
    <row r="1535" spans="1:33" x14ac:dyDescent="0.3">
      <c r="A1535" s="7">
        <v>750</v>
      </c>
      <c r="B1535" s="7">
        <v>1</v>
      </c>
      <c r="C1535" s="7" t="s">
        <v>349</v>
      </c>
      <c r="D1535" s="7">
        <v>2001</v>
      </c>
      <c r="E1535" s="7">
        <v>2002</v>
      </c>
      <c r="F1535" s="70">
        <v>126</v>
      </c>
      <c r="G1535" s="7">
        <v>10</v>
      </c>
      <c r="H1535" s="7">
        <v>1</v>
      </c>
      <c r="I1535" s="77">
        <v>1363</v>
      </c>
      <c r="J1535" s="77">
        <v>1089</v>
      </c>
      <c r="K1535" s="119" t="s">
        <v>95</v>
      </c>
      <c r="L1535" s="7">
        <v>801</v>
      </c>
      <c r="M1535" s="7">
        <v>1</v>
      </c>
      <c r="N1535" s="7" t="s">
        <v>460</v>
      </c>
      <c r="O1535" s="7">
        <v>2008</v>
      </c>
      <c r="P1535" s="7">
        <v>2009</v>
      </c>
      <c r="Q1535" s="70">
        <v>1318.53</v>
      </c>
      <c r="R1535" s="7">
        <v>10</v>
      </c>
      <c r="S1535" s="7">
        <v>1</v>
      </c>
      <c r="T1535" s="67">
        <v>270</v>
      </c>
      <c r="U1535" s="67">
        <v>94</v>
      </c>
      <c r="V1535" s="119" t="s">
        <v>95</v>
      </c>
      <c r="W1535" s="7">
        <v>2527</v>
      </c>
      <c r="X1535" s="7">
        <v>1</v>
      </c>
      <c r="Y1535" s="7" t="s">
        <v>632</v>
      </c>
      <c r="Z1535" s="7">
        <v>2004</v>
      </c>
      <c r="AA1535" s="7">
        <v>2005</v>
      </c>
      <c r="AB1535" s="70">
        <f>900-249.85</f>
        <v>650.15</v>
      </c>
      <c r="AC1535" s="7">
        <v>10</v>
      </c>
      <c r="AD1535" s="7">
        <v>0</v>
      </c>
      <c r="AE1535" s="77">
        <v>401</v>
      </c>
      <c r="AF1535" s="77">
        <v>448</v>
      </c>
      <c r="AG1535" s="127">
        <f t="shared" si="23"/>
        <v>0.47232037691401652</v>
      </c>
    </row>
    <row r="1536" spans="1:33" x14ac:dyDescent="0.3">
      <c r="A1536" s="7">
        <v>750</v>
      </c>
      <c r="B1536" s="7">
        <v>1</v>
      </c>
      <c r="C1536" s="7" t="s">
        <v>629</v>
      </c>
      <c r="D1536" s="7">
        <v>2004</v>
      </c>
      <c r="E1536" s="7">
        <v>2005</v>
      </c>
      <c r="F1536" s="70">
        <v>373.22</v>
      </c>
      <c r="G1536" s="7">
        <v>10</v>
      </c>
      <c r="H1536" s="7">
        <v>0</v>
      </c>
      <c r="I1536" s="77">
        <v>3049</v>
      </c>
      <c r="J1536" s="77">
        <v>3930</v>
      </c>
      <c r="K1536" s="119" t="s">
        <v>95</v>
      </c>
      <c r="L1536" s="7">
        <v>829</v>
      </c>
      <c r="M1536" s="7">
        <v>1</v>
      </c>
      <c r="N1536" s="7" t="s">
        <v>436</v>
      </c>
      <c r="O1536" s="7">
        <v>2008</v>
      </c>
      <c r="P1536" s="7">
        <v>2009</v>
      </c>
      <c r="Q1536" s="70">
        <v>540</v>
      </c>
      <c r="R1536" s="7">
        <v>5</v>
      </c>
      <c r="S1536" s="7">
        <v>0</v>
      </c>
      <c r="T1536" s="67">
        <v>2492</v>
      </c>
      <c r="U1536" s="67">
        <v>3605</v>
      </c>
      <c r="V1536" s="119" t="s">
        <v>95</v>
      </c>
      <c r="W1536" s="7">
        <v>548</v>
      </c>
      <c r="X1536" s="7">
        <v>1</v>
      </c>
      <c r="Y1536" s="7" t="s">
        <v>666</v>
      </c>
      <c r="Z1536" s="7">
        <v>2010</v>
      </c>
      <c r="AA1536" s="68">
        <v>2011</v>
      </c>
      <c r="AB1536" s="66">
        <v>700</v>
      </c>
      <c r="AC1536" s="68">
        <v>8</v>
      </c>
      <c r="AD1536" s="67">
        <v>0</v>
      </c>
      <c r="AE1536" s="67">
        <v>1449</v>
      </c>
      <c r="AF1536" s="67">
        <v>1619</v>
      </c>
      <c r="AG1536" s="127">
        <f t="shared" si="23"/>
        <v>0.47229465449804431</v>
      </c>
    </row>
    <row r="1537" spans="1:33" x14ac:dyDescent="0.3">
      <c r="A1537" s="7">
        <v>750</v>
      </c>
      <c r="B1537" s="7">
        <v>1</v>
      </c>
      <c r="C1537" s="7" t="s">
        <v>629</v>
      </c>
      <c r="D1537" s="7">
        <v>2005</v>
      </c>
      <c r="E1537" s="7">
        <v>2006</v>
      </c>
      <c r="F1537" s="70">
        <v>145</v>
      </c>
      <c r="G1537" s="7">
        <v>5</v>
      </c>
      <c r="H1537" s="10">
        <v>0</v>
      </c>
      <c r="I1537" s="67">
        <v>1211</v>
      </c>
      <c r="J1537" s="67">
        <v>1764</v>
      </c>
      <c r="K1537" s="119" t="s">
        <v>95</v>
      </c>
      <c r="L1537" s="7">
        <v>829</v>
      </c>
      <c r="M1537" s="7">
        <v>1</v>
      </c>
      <c r="N1537" s="7" t="s">
        <v>436</v>
      </c>
      <c r="O1537" s="7">
        <v>2008</v>
      </c>
      <c r="P1537" s="7">
        <v>2009</v>
      </c>
      <c r="Q1537" s="70">
        <v>150</v>
      </c>
      <c r="R1537" s="7">
        <v>5</v>
      </c>
      <c r="S1537" s="7">
        <v>0</v>
      </c>
      <c r="T1537" s="67">
        <v>2177</v>
      </c>
      <c r="U1537" s="67">
        <v>3865</v>
      </c>
      <c r="V1537" s="119" t="s">
        <v>95</v>
      </c>
      <c r="W1537" s="7">
        <v>182</v>
      </c>
      <c r="X1537" s="7">
        <v>1</v>
      </c>
      <c r="Y1537" s="7" t="s">
        <v>500</v>
      </c>
      <c r="Z1537" s="7">
        <v>2000</v>
      </c>
      <c r="AA1537" s="7">
        <v>2001</v>
      </c>
      <c r="AB1537" s="70">
        <v>318.26</v>
      </c>
      <c r="AC1537" s="7">
        <v>10</v>
      </c>
      <c r="AD1537" s="7">
        <v>0</v>
      </c>
      <c r="AE1537" s="77">
        <v>2403</v>
      </c>
      <c r="AF1537" s="77">
        <v>2687</v>
      </c>
      <c r="AG1537" s="127">
        <f t="shared" si="23"/>
        <v>0.47210216110019648</v>
      </c>
    </row>
    <row r="1538" spans="1:33" x14ac:dyDescent="0.3">
      <c r="A1538" s="7">
        <v>750</v>
      </c>
      <c r="B1538" s="7">
        <v>1</v>
      </c>
      <c r="C1538" s="7" t="s">
        <v>629</v>
      </c>
      <c r="D1538" s="7">
        <v>2005</v>
      </c>
      <c r="E1538" s="7">
        <v>2006</v>
      </c>
      <c r="F1538" s="70">
        <v>121.37</v>
      </c>
      <c r="G1538" s="7">
        <v>5</v>
      </c>
      <c r="H1538" s="10">
        <v>0</v>
      </c>
      <c r="I1538" s="67">
        <v>1315</v>
      </c>
      <c r="J1538" s="67">
        <v>1729</v>
      </c>
      <c r="K1538" s="119" t="s">
        <v>95</v>
      </c>
      <c r="L1538" s="7">
        <v>852</v>
      </c>
      <c r="M1538" s="7">
        <v>1</v>
      </c>
      <c r="N1538" s="7" t="s">
        <v>263</v>
      </c>
      <c r="O1538" s="7">
        <v>2008</v>
      </c>
      <c r="P1538" s="7">
        <v>2009</v>
      </c>
      <c r="Q1538" s="70">
        <v>1450</v>
      </c>
      <c r="R1538" s="7">
        <v>10</v>
      </c>
      <c r="S1538" s="7">
        <v>1</v>
      </c>
      <c r="T1538" s="67">
        <v>237</v>
      </c>
      <c r="U1538" s="67">
        <v>204</v>
      </c>
      <c r="V1538" s="119" t="s">
        <v>95</v>
      </c>
      <c r="W1538" s="7">
        <v>319</v>
      </c>
      <c r="X1538" s="7">
        <v>1</v>
      </c>
      <c r="Y1538" s="7" t="s">
        <v>491</v>
      </c>
      <c r="Z1538" s="68">
        <v>2009</v>
      </c>
      <c r="AA1538" s="68">
        <v>2010</v>
      </c>
      <c r="AB1538" s="66">
        <v>400</v>
      </c>
      <c r="AC1538" s="68">
        <v>5</v>
      </c>
      <c r="AD1538" s="67">
        <v>0</v>
      </c>
      <c r="AE1538" s="67">
        <v>668</v>
      </c>
      <c r="AF1538" s="67">
        <v>748</v>
      </c>
      <c r="AG1538" s="127">
        <f t="shared" si="23"/>
        <v>0.47175141242937851</v>
      </c>
    </row>
    <row r="1539" spans="1:33" x14ac:dyDescent="0.3">
      <c r="A1539" s="7">
        <v>750</v>
      </c>
      <c r="B1539" s="7">
        <v>1</v>
      </c>
      <c r="C1539" s="7" t="s">
        <v>629</v>
      </c>
      <c r="D1539" s="7">
        <v>2005</v>
      </c>
      <c r="E1539" s="7">
        <v>2006</v>
      </c>
      <c r="F1539" s="70">
        <v>105</v>
      </c>
      <c r="G1539" s="7">
        <v>5</v>
      </c>
      <c r="H1539" s="10">
        <v>0</v>
      </c>
      <c r="I1539" s="67">
        <v>1312</v>
      </c>
      <c r="J1539" s="67">
        <v>1731</v>
      </c>
      <c r="K1539" s="119" t="s">
        <v>95</v>
      </c>
      <c r="L1539" s="7">
        <v>877</v>
      </c>
      <c r="M1539" s="7">
        <v>1</v>
      </c>
      <c r="N1539" s="7" t="s">
        <v>261</v>
      </c>
      <c r="O1539" s="7">
        <v>2008</v>
      </c>
      <c r="P1539" s="7">
        <v>2009</v>
      </c>
      <c r="Q1539" s="70">
        <v>339</v>
      </c>
      <c r="R1539" s="7">
        <v>10</v>
      </c>
      <c r="S1539" s="7">
        <v>0</v>
      </c>
      <c r="T1539" s="67">
        <v>8042</v>
      </c>
      <c r="U1539" s="67">
        <v>8754</v>
      </c>
      <c r="V1539" s="119" t="s">
        <v>95</v>
      </c>
      <c r="W1539" s="7">
        <v>545</v>
      </c>
      <c r="X1539" s="7">
        <v>1</v>
      </c>
      <c r="Y1539" s="7" t="s">
        <v>292</v>
      </c>
      <c r="Z1539" s="7">
        <v>2002</v>
      </c>
      <c r="AA1539" s="7">
        <v>2003</v>
      </c>
      <c r="AB1539" s="70">
        <v>300</v>
      </c>
      <c r="AC1539" s="7">
        <v>5</v>
      </c>
      <c r="AD1539" s="7">
        <v>0</v>
      </c>
      <c r="AE1539" s="77">
        <v>474</v>
      </c>
      <c r="AF1539" s="77">
        <v>531</v>
      </c>
      <c r="AG1539" s="127">
        <f t="shared" si="23"/>
        <v>0.4716417910447761</v>
      </c>
    </row>
    <row r="1540" spans="1:33" x14ac:dyDescent="0.3">
      <c r="A1540" s="7">
        <v>750</v>
      </c>
      <c r="B1540" s="7">
        <v>1</v>
      </c>
      <c r="C1540" s="7" t="s">
        <v>349</v>
      </c>
      <c r="D1540" s="68">
        <v>2007</v>
      </c>
      <c r="E1540" s="73">
        <v>2008</v>
      </c>
      <c r="F1540" s="66">
        <v>344</v>
      </c>
      <c r="G1540" s="7">
        <v>6</v>
      </c>
      <c r="H1540" s="67">
        <v>1</v>
      </c>
      <c r="I1540" s="67">
        <v>2369</v>
      </c>
      <c r="J1540" s="77">
        <v>1503</v>
      </c>
      <c r="K1540" s="119" t="s">
        <v>95</v>
      </c>
      <c r="L1540" s="7">
        <v>883</v>
      </c>
      <c r="M1540" s="7">
        <v>1</v>
      </c>
      <c r="N1540" s="7" t="s">
        <v>361</v>
      </c>
      <c r="O1540" s="7">
        <v>2008</v>
      </c>
      <c r="P1540" s="7">
        <v>2009</v>
      </c>
      <c r="Q1540" s="70">
        <v>912</v>
      </c>
      <c r="R1540" s="7">
        <v>10</v>
      </c>
      <c r="S1540" s="7">
        <v>0</v>
      </c>
      <c r="T1540" s="67">
        <v>2114</v>
      </c>
      <c r="U1540" s="67">
        <v>3123</v>
      </c>
      <c r="V1540" s="119" t="s">
        <v>95</v>
      </c>
      <c r="W1540" s="7">
        <v>2180</v>
      </c>
      <c r="X1540" s="7">
        <v>1</v>
      </c>
      <c r="Y1540" s="7" t="s">
        <v>3</v>
      </c>
      <c r="Z1540" s="7">
        <v>2008</v>
      </c>
      <c r="AA1540" s="7">
        <v>2009</v>
      </c>
      <c r="AB1540" s="70">
        <v>500</v>
      </c>
      <c r="AC1540" s="7">
        <v>10</v>
      </c>
      <c r="AD1540" s="7">
        <v>0</v>
      </c>
      <c r="AE1540" s="67">
        <v>1101</v>
      </c>
      <c r="AF1540" s="67">
        <v>1234</v>
      </c>
      <c r="AG1540" s="127">
        <f t="shared" ref="AG1540:AG1603" si="24">AE1540/(AE1540+AF1540)</f>
        <v>0.47152034261241971</v>
      </c>
    </row>
    <row r="1541" spans="1:33" x14ac:dyDescent="0.3">
      <c r="A1541" s="7">
        <v>750</v>
      </c>
      <c r="B1541" s="7">
        <v>1</v>
      </c>
      <c r="C1541" s="7" t="s">
        <v>349</v>
      </c>
      <c r="D1541" s="7">
        <v>2011</v>
      </c>
      <c r="E1541" s="7">
        <v>2012</v>
      </c>
      <c r="F1541" s="7">
        <v>128.63</v>
      </c>
      <c r="G1541" s="7">
        <v>10</v>
      </c>
      <c r="H1541" s="7">
        <v>0</v>
      </c>
      <c r="I1541" s="77">
        <v>1140</v>
      </c>
      <c r="J1541" s="77">
        <v>1188</v>
      </c>
      <c r="K1541" s="119" t="s">
        <v>95</v>
      </c>
      <c r="L1541" s="7">
        <v>912</v>
      </c>
      <c r="M1541" s="7">
        <v>1</v>
      </c>
      <c r="N1541" s="7" t="s">
        <v>403</v>
      </c>
      <c r="O1541" s="7">
        <v>2008</v>
      </c>
      <c r="P1541" s="7">
        <v>2009</v>
      </c>
      <c r="Q1541" s="70">
        <v>350</v>
      </c>
      <c r="R1541" s="7">
        <v>10</v>
      </c>
      <c r="S1541" s="7">
        <v>0</v>
      </c>
      <c r="T1541" s="67">
        <v>2156</v>
      </c>
      <c r="U1541" s="67">
        <v>3668</v>
      </c>
      <c r="V1541" s="119" t="s">
        <v>95</v>
      </c>
      <c r="W1541" s="7">
        <v>280</v>
      </c>
      <c r="X1541" s="7">
        <v>1</v>
      </c>
      <c r="Y1541" s="7" t="s">
        <v>545</v>
      </c>
      <c r="Z1541" s="7">
        <v>2001</v>
      </c>
      <c r="AA1541" s="7">
        <v>2002</v>
      </c>
      <c r="AB1541" s="70">
        <v>297</v>
      </c>
      <c r="AC1541" s="7">
        <v>10</v>
      </c>
      <c r="AD1541" s="7">
        <v>0</v>
      </c>
      <c r="AE1541" s="77">
        <v>2911</v>
      </c>
      <c r="AF1541" s="77">
        <v>3263</v>
      </c>
      <c r="AG1541" s="127">
        <f t="shared" si="24"/>
        <v>0.47149335924846131</v>
      </c>
    </row>
    <row r="1542" spans="1:33" x14ac:dyDescent="0.3">
      <c r="A1542" s="7">
        <v>750</v>
      </c>
      <c r="B1542" s="7">
        <v>1</v>
      </c>
      <c r="C1542" s="7" t="s">
        <v>349</v>
      </c>
      <c r="D1542" s="7">
        <v>2011</v>
      </c>
      <c r="E1542" s="7">
        <v>2012</v>
      </c>
      <c r="F1542" s="7">
        <v>0</v>
      </c>
      <c r="G1542" s="7">
        <v>10</v>
      </c>
      <c r="H1542" s="7">
        <v>0</v>
      </c>
      <c r="I1542" s="77">
        <v>981</v>
      </c>
      <c r="J1542" s="77">
        <v>1342</v>
      </c>
      <c r="K1542" s="119" t="s">
        <v>95</v>
      </c>
      <c r="L1542" s="7">
        <v>2142</v>
      </c>
      <c r="M1542" s="7">
        <v>1</v>
      </c>
      <c r="N1542" s="7" t="s">
        <v>576</v>
      </c>
      <c r="O1542" s="7">
        <v>2008</v>
      </c>
      <c r="P1542" s="7">
        <v>2009</v>
      </c>
      <c r="Q1542" s="70">
        <v>300</v>
      </c>
      <c r="R1542" s="7">
        <v>5</v>
      </c>
      <c r="S1542" s="7">
        <v>0</v>
      </c>
      <c r="T1542" s="67">
        <v>4882</v>
      </c>
      <c r="U1542" s="67">
        <v>5856</v>
      </c>
      <c r="V1542" s="119" t="s">
        <v>95</v>
      </c>
      <c r="W1542" s="7">
        <v>21</v>
      </c>
      <c r="X1542" s="7">
        <v>1</v>
      </c>
      <c r="Y1542" s="7" t="s">
        <v>447</v>
      </c>
      <c r="Z1542" s="7">
        <v>1998</v>
      </c>
      <c r="AA1542" s="7">
        <v>1999</v>
      </c>
      <c r="AB1542" s="70">
        <v>459</v>
      </c>
      <c r="AC1542" s="7">
        <v>5</v>
      </c>
      <c r="AD1542" s="7">
        <v>0</v>
      </c>
      <c r="AE1542" s="77">
        <v>467</v>
      </c>
      <c r="AF1542" s="77">
        <v>524</v>
      </c>
      <c r="AG1542" s="127">
        <f t="shared" si="24"/>
        <v>0.47124117053481335</v>
      </c>
    </row>
    <row r="1543" spans="1:33" x14ac:dyDescent="0.3">
      <c r="A1543" s="7">
        <v>750</v>
      </c>
      <c r="B1543" s="7">
        <v>1</v>
      </c>
      <c r="C1543" s="7" t="s">
        <v>349</v>
      </c>
      <c r="D1543" s="7">
        <v>2012</v>
      </c>
      <c r="E1543" s="7">
        <v>2014</v>
      </c>
      <c r="F1543" s="70">
        <v>375.56</v>
      </c>
      <c r="G1543" s="7">
        <v>6</v>
      </c>
      <c r="H1543" s="7">
        <v>1</v>
      </c>
      <c r="I1543" s="67">
        <v>4091</v>
      </c>
      <c r="J1543" s="67">
        <v>2868</v>
      </c>
      <c r="K1543" s="119" t="s">
        <v>95</v>
      </c>
      <c r="L1543" s="7">
        <v>2168</v>
      </c>
      <c r="M1543" s="7">
        <v>1</v>
      </c>
      <c r="N1543" s="7" t="s">
        <v>27</v>
      </c>
      <c r="O1543" s="7">
        <v>2008</v>
      </c>
      <c r="P1543" s="7">
        <v>2009</v>
      </c>
      <c r="Q1543" s="70">
        <v>450</v>
      </c>
      <c r="R1543" s="7">
        <v>10</v>
      </c>
      <c r="S1543" s="7">
        <v>0</v>
      </c>
      <c r="T1543" s="67">
        <v>1174</v>
      </c>
      <c r="U1543" s="67">
        <v>1600</v>
      </c>
      <c r="V1543" s="119" t="s">
        <v>95</v>
      </c>
      <c r="W1543" s="7">
        <v>192</v>
      </c>
      <c r="X1543" s="7">
        <v>1</v>
      </c>
      <c r="Y1543" s="7" t="s">
        <v>318</v>
      </c>
      <c r="Z1543" s="7">
        <v>2003</v>
      </c>
      <c r="AA1543" s="7">
        <v>2004</v>
      </c>
      <c r="AB1543" s="70">
        <v>688.52</v>
      </c>
      <c r="AC1543" s="7">
        <v>10</v>
      </c>
      <c r="AD1543" s="7">
        <v>0</v>
      </c>
      <c r="AE1543" s="77">
        <v>1928</v>
      </c>
      <c r="AF1543" s="77">
        <v>2164</v>
      </c>
      <c r="AG1543" s="127">
        <f t="shared" si="24"/>
        <v>0.47116324535679377</v>
      </c>
    </row>
    <row r="1544" spans="1:33" x14ac:dyDescent="0.3">
      <c r="A1544" s="7">
        <v>756</v>
      </c>
      <c r="B1544" s="7">
        <v>1</v>
      </c>
      <c r="C1544" s="7" t="s">
        <v>477</v>
      </c>
      <c r="D1544" s="7">
        <v>1997</v>
      </c>
      <c r="E1544" s="7">
        <v>1998</v>
      </c>
      <c r="F1544" s="70">
        <v>267.25</v>
      </c>
      <c r="G1544" s="7">
        <v>10</v>
      </c>
      <c r="H1544" s="7">
        <v>1</v>
      </c>
      <c r="I1544" s="77">
        <v>696</v>
      </c>
      <c r="J1544" s="77">
        <v>273</v>
      </c>
      <c r="K1544" s="119" t="s">
        <v>95</v>
      </c>
      <c r="L1544" s="7">
        <v>2180</v>
      </c>
      <c r="M1544" s="7">
        <v>1</v>
      </c>
      <c r="N1544" s="7" t="s">
        <v>662</v>
      </c>
      <c r="O1544" s="7">
        <v>2008</v>
      </c>
      <c r="P1544" s="7">
        <v>2009</v>
      </c>
      <c r="Q1544" s="70">
        <v>500</v>
      </c>
      <c r="R1544" s="7">
        <v>10</v>
      </c>
      <c r="S1544" s="7">
        <v>0</v>
      </c>
      <c r="T1544" s="67">
        <v>1101</v>
      </c>
      <c r="U1544" s="67">
        <v>1234</v>
      </c>
      <c r="V1544" s="119" t="s">
        <v>95</v>
      </c>
      <c r="W1544" s="7">
        <v>113</v>
      </c>
      <c r="X1544" s="7">
        <v>1</v>
      </c>
      <c r="Y1544" s="7" t="s">
        <v>665</v>
      </c>
      <c r="Z1544" s="7">
        <v>2008</v>
      </c>
      <c r="AA1544" s="7">
        <v>2009</v>
      </c>
      <c r="AB1544" s="70">
        <v>550</v>
      </c>
      <c r="AC1544" s="7">
        <v>8</v>
      </c>
      <c r="AD1544" s="7">
        <v>0</v>
      </c>
      <c r="AE1544" s="67">
        <v>1302</v>
      </c>
      <c r="AF1544" s="67">
        <v>1462</v>
      </c>
      <c r="AG1544" s="127">
        <f t="shared" si="24"/>
        <v>0.47105643994211288</v>
      </c>
    </row>
    <row r="1545" spans="1:33" x14ac:dyDescent="0.3">
      <c r="A1545" s="7">
        <v>756</v>
      </c>
      <c r="B1545" s="7">
        <v>1</v>
      </c>
      <c r="C1545" s="7" t="s">
        <v>477</v>
      </c>
      <c r="D1545" s="7">
        <v>2000</v>
      </c>
      <c r="E1545" s="7">
        <v>2001</v>
      </c>
      <c r="F1545" s="70">
        <v>350</v>
      </c>
      <c r="G1545" s="7">
        <v>10</v>
      </c>
      <c r="H1545" s="7">
        <v>0</v>
      </c>
      <c r="I1545" s="77">
        <v>871</v>
      </c>
      <c r="J1545" s="77">
        <v>1242</v>
      </c>
      <c r="K1545" s="119" t="s">
        <v>95</v>
      </c>
      <c r="L1545" s="7">
        <v>2364</v>
      </c>
      <c r="M1545" s="7">
        <v>1</v>
      </c>
      <c r="N1545" s="7" t="s">
        <v>482</v>
      </c>
      <c r="O1545" s="7">
        <v>2008</v>
      </c>
      <c r="P1545" s="7">
        <v>2009</v>
      </c>
      <c r="Q1545" s="70">
        <v>132</v>
      </c>
      <c r="R1545" s="7">
        <v>10</v>
      </c>
      <c r="S1545" s="7">
        <v>0</v>
      </c>
      <c r="T1545" s="67">
        <v>395</v>
      </c>
      <c r="U1545" s="67">
        <v>576</v>
      </c>
      <c r="V1545" s="119" t="s">
        <v>95</v>
      </c>
      <c r="W1545" s="7">
        <v>879</v>
      </c>
      <c r="X1545" s="7">
        <v>1</v>
      </c>
      <c r="Y1545" s="7" t="s">
        <v>357</v>
      </c>
      <c r="Z1545" s="7">
        <v>2011</v>
      </c>
      <c r="AA1545" s="7">
        <v>2012</v>
      </c>
      <c r="AB1545" s="70">
        <v>564</v>
      </c>
      <c r="AC1545" s="7">
        <v>10</v>
      </c>
      <c r="AD1545" s="7">
        <v>0</v>
      </c>
      <c r="AE1545" s="67">
        <v>1291</v>
      </c>
      <c r="AF1545" s="67">
        <v>1450</v>
      </c>
      <c r="AG1545" s="127">
        <f t="shared" si="24"/>
        <v>0.47099598686610727</v>
      </c>
    </row>
    <row r="1546" spans="1:33" x14ac:dyDescent="0.3">
      <c r="A1546" s="7">
        <v>756</v>
      </c>
      <c r="B1546" s="7">
        <v>1</v>
      </c>
      <c r="C1546" s="7" t="s">
        <v>477</v>
      </c>
      <c r="D1546" s="7">
        <v>2001</v>
      </c>
      <c r="E1546" s="7">
        <v>2002</v>
      </c>
      <c r="F1546" s="70">
        <v>350</v>
      </c>
      <c r="G1546" s="7">
        <v>10</v>
      </c>
      <c r="H1546" s="7">
        <v>1</v>
      </c>
      <c r="I1546" s="77">
        <v>980</v>
      </c>
      <c r="J1546" s="77">
        <v>286</v>
      </c>
      <c r="K1546" s="119" t="s">
        <v>95</v>
      </c>
      <c r="L1546" s="7">
        <v>2396</v>
      </c>
      <c r="M1546" s="7">
        <v>1</v>
      </c>
      <c r="N1546" s="7" t="s">
        <v>5</v>
      </c>
      <c r="O1546" s="7">
        <v>2008</v>
      </c>
      <c r="P1546" s="7">
        <v>2009</v>
      </c>
      <c r="Q1546" s="70">
        <v>425</v>
      </c>
      <c r="R1546" s="7">
        <v>7</v>
      </c>
      <c r="S1546" s="7">
        <v>1</v>
      </c>
      <c r="T1546" s="67">
        <v>1136</v>
      </c>
      <c r="U1546" s="67">
        <v>1033</v>
      </c>
      <c r="V1546" s="119" t="s">
        <v>95</v>
      </c>
      <c r="W1546" s="7">
        <v>2886</v>
      </c>
      <c r="X1546" s="7">
        <v>1</v>
      </c>
      <c r="Y1546" s="7" t="s">
        <v>607</v>
      </c>
      <c r="Z1546" s="7">
        <v>2002</v>
      </c>
      <c r="AA1546" s="7">
        <v>2003</v>
      </c>
      <c r="AB1546" s="70">
        <v>625</v>
      </c>
      <c r="AC1546" s="7">
        <v>7</v>
      </c>
      <c r="AD1546" s="7">
        <v>0</v>
      </c>
      <c r="AE1546" s="77">
        <v>640</v>
      </c>
      <c r="AF1546" s="77">
        <v>719</v>
      </c>
      <c r="AG1546" s="127">
        <f t="shared" si="24"/>
        <v>0.47093451066961001</v>
      </c>
    </row>
    <row r="1547" spans="1:33" x14ac:dyDescent="0.3">
      <c r="A1547" s="7">
        <v>756</v>
      </c>
      <c r="B1547" s="7">
        <v>1</v>
      </c>
      <c r="C1547" s="7" t="s">
        <v>477</v>
      </c>
      <c r="D1547" s="68">
        <v>2007</v>
      </c>
      <c r="E1547" s="73">
        <v>2008</v>
      </c>
      <c r="F1547" s="66">
        <v>349.55</v>
      </c>
      <c r="G1547" s="7">
        <v>10</v>
      </c>
      <c r="H1547" s="67">
        <v>0</v>
      </c>
      <c r="I1547" s="67">
        <v>417</v>
      </c>
      <c r="J1547" s="77">
        <v>529</v>
      </c>
      <c r="K1547" s="119" t="s">
        <v>95</v>
      </c>
      <c r="L1547" s="7">
        <v>2397</v>
      </c>
      <c r="M1547" s="7">
        <v>1</v>
      </c>
      <c r="N1547" s="7" t="s">
        <v>497</v>
      </c>
      <c r="O1547" s="7">
        <v>2008</v>
      </c>
      <c r="P1547" s="7">
        <v>2009</v>
      </c>
      <c r="Q1547" s="70">
        <v>300</v>
      </c>
      <c r="R1547" s="7">
        <v>5</v>
      </c>
      <c r="S1547" s="7">
        <v>1</v>
      </c>
      <c r="T1547" s="67">
        <v>2130</v>
      </c>
      <c r="U1547" s="67">
        <v>1607</v>
      </c>
      <c r="V1547" s="119" t="s">
        <v>95</v>
      </c>
      <c r="W1547" s="7">
        <v>319</v>
      </c>
      <c r="X1547" s="7">
        <v>1</v>
      </c>
      <c r="Y1547" s="7" t="s">
        <v>491</v>
      </c>
      <c r="Z1547" s="68">
        <v>2009</v>
      </c>
      <c r="AA1547" s="68">
        <v>2010</v>
      </c>
      <c r="AB1547" s="66">
        <v>200</v>
      </c>
      <c r="AC1547" s="68">
        <v>5</v>
      </c>
      <c r="AD1547" s="67">
        <v>0</v>
      </c>
      <c r="AE1547" s="67">
        <v>674</v>
      </c>
      <c r="AF1547" s="67">
        <v>758</v>
      </c>
      <c r="AG1547" s="127">
        <f t="shared" si="24"/>
        <v>0.47067039106145253</v>
      </c>
    </row>
    <row r="1548" spans="1:33" x14ac:dyDescent="0.3">
      <c r="A1548" s="7">
        <v>756</v>
      </c>
      <c r="B1548" s="7">
        <v>1</v>
      </c>
      <c r="C1548" s="7" t="s">
        <v>477</v>
      </c>
      <c r="D1548" s="7">
        <v>2008</v>
      </c>
      <c r="E1548" s="7">
        <v>2009</v>
      </c>
      <c r="F1548" s="70">
        <v>349.55</v>
      </c>
      <c r="G1548" s="7">
        <v>7</v>
      </c>
      <c r="H1548" s="7">
        <v>0</v>
      </c>
      <c r="I1548" s="67">
        <v>806</v>
      </c>
      <c r="J1548" s="67">
        <v>1491</v>
      </c>
      <c r="K1548" s="119" t="s">
        <v>95</v>
      </c>
      <c r="L1548" s="7">
        <v>2687</v>
      </c>
      <c r="M1548" s="7">
        <v>1</v>
      </c>
      <c r="N1548" s="7" t="s">
        <v>621</v>
      </c>
      <c r="O1548" s="7">
        <v>2008</v>
      </c>
      <c r="P1548" s="7">
        <v>2009</v>
      </c>
      <c r="Q1548" s="70">
        <v>330</v>
      </c>
      <c r="R1548" s="7">
        <v>10</v>
      </c>
      <c r="S1548" s="7">
        <v>0</v>
      </c>
      <c r="T1548" s="67">
        <v>1068</v>
      </c>
      <c r="U1548" s="67">
        <v>1755</v>
      </c>
      <c r="V1548" s="119" t="s">
        <v>95</v>
      </c>
      <c r="W1548" s="7">
        <v>745</v>
      </c>
      <c r="X1548" s="7">
        <v>1</v>
      </c>
      <c r="Y1548" s="7" t="s">
        <v>476</v>
      </c>
      <c r="Z1548" s="7">
        <v>2011</v>
      </c>
      <c r="AA1548" s="7">
        <v>2012</v>
      </c>
      <c r="AB1548" s="70">
        <v>295</v>
      </c>
      <c r="AC1548" s="7">
        <v>10</v>
      </c>
      <c r="AD1548" s="7">
        <v>0</v>
      </c>
      <c r="AE1548" s="67">
        <v>912</v>
      </c>
      <c r="AF1548" s="67">
        <v>1026</v>
      </c>
      <c r="AG1548" s="127">
        <f t="shared" si="24"/>
        <v>0.47058823529411764</v>
      </c>
    </row>
    <row r="1549" spans="1:33" x14ac:dyDescent="0.3">
      <c r="A1549" s="7">
        <v>756</v>
      </c>
      <c r="B1549" s="7">
        <v>1</v>
      </c>
      <c r="C1549" s="7" t="s">
        <v>477</v>
      </c>
      <c r="D1549" s="7">
        <v>2008</v>
      </c>
      <c r="E1549" s="7">
        <v>2009</v>
      </c>
      <c r="F1549" s="70">
        <v>200</v>
      </c>
      <c r="G1549" s="7">
        <v>3</v>
      </c>
      <c r="H1549" s="7">
        <v>0</v>
      </c>
      <c r="I1549" s="67">
        <v>658</v>
      </c>
      <c r="J1549" s="67">
        <v>1625</v>
      </c>
      <c r="K1549" s="119" t="s">
        <v>95</v>
      </c>
      <c r="L1549" s="7">
        <v>2887</v>
      </c>
      <c r="M1549" s="7">
        <v>1</v>
      </c>
      <c r="N1549" s="7" t="s">
        <v>664</v>
      </c>
      <c r="O1549" s="7">
        <v>2008</v>
      </c>
      <c r="P1549" s="7">
        <v>2009</v>
      </c>
      <c r="Q1549" s="70">
        <v>808.23</v>
      </c>
      <c r="R1549" s="7">
        <v>5</v>
      </c>
      <c r="S1549" s="7">
        <v>0</v>
      </c>
      <c r="T1549" s="67">
        <v>772</v>
      </c>
      <c r="U1549" s="67">
        <v>947</v>
      </c>
      <c r="V1549" s="119" t="s">
        <v>95</v>
      </c>
      <c r="W1549" s="7">
        <v>297</v>
      </c>
      <c r="X1549" s="7">
        <v>1</v>
      </c>
      <c r="Y1549" s="7" t="s">
        <v>275</v>
      </c>
      <c r="Z1549" s="7">
        <v>1996</v>
      </c>
      <c r="AA1549" s="7">
        <v>1997</v>
      </c>
      <c r="AB1549" s="70">
        <v>166.05</v>
      </c>
      <c r="AC1549" s="7">
        <v>10</v>
      </c>
      <c r="AD1549" s="7">
        <v>0</v>
      </c>
      <c r="AE1549" s="77">
        <v>476</v>
      </c>
      <c r="AF1549" s="77">
        <v>536</v>
      </c>
      <c r="AG1549" s="127">
        <f t="shared" si="24"/>
        <v>0.47035573122529645</v>
      </c>
    </row>
    <row r="1550" spans="1:33" x14ac:dyDescent="0.3">
      <c r="A1550" s="7">
        <v>756</v>
      </c>
      <c r="B1550" s="7">
        <v>1</v>
      </c>
      <c r="C1550" s="7" t="s">
        <v>477</v>
      </c>
      <c r="D1550" s="68">
        <v>2009</v>
      </c>
      <c r="E1550" s="68">
        <v>2010</v>
      </c>
      <c r="F1550" s="66">
        <v>349.55</v>
      </c>
      <c r="G1550" s="68">
        <v>10</v>
      </c>
      <c r="H1550" s="67">
        <v>1</v>
      </c>
      <c r="I1550" s="67">
        <v>655</v>
      </c>
      <c r="J1550" s="67">
        <v>647</v>
      </c>
      <c r="K1550" s="119" t="s">
        <v>95</v>
      </c>
      <c r="L1550" s="7">
        <v>1</v>
      </c>
      <c r="M1550" s="7">
        <v>1</v>
      </c>
      <c r="N1550" s="7" t="s">
        <v>367</v>
      </c>
      <c r="O1550" s="68">
        <v>2009</v>
      </c>
      <c r="P1550" s="68">
        <v>2010</v>
      </c>
      <c r="Q1550" s="66">
        <v>0.06</v>
      </c>
      <c r="R1550" s="68">
        <v>10</v>
      </c>
      <c r="S1550" s="67">
        <v>1</v>
      </c>
      <c r="T1550" s="67">
        <v>860</v>
      </c>
      <c r="U1550" s="67">
        <v>163</v>
      </c>
      <c r="V1550" s="119" t="s">
        <v>95</v>
      </c>
      <c r="W1550" s="7">
        <v>487</v>
      </c>
      <c r="X1550" s="7">
        <v>1</v>
      </c>
      <c r="Y1550" s="7" t="s">
        <v>289</v>
      </c>
      <c r="Z1550" s="7">
        <v>2006</v>
      </c>
      <c r="AA1550" s="10">
        <v>2007</v>
      </c>
      <c r="AB1550" s="70">
        <v>700</v>
      </c>
      <c r="AC1550" s="10">
        <v>10</v>
      </c>
      <c r="AD1550" s="7">
        <v>0</v>
      </c>
      <c r="AE1550" s="67">
        <v>424</v>
      </c>
      <c r="AF1550" s="67">
        <v>478</v>
      </c>
      <c r="AG1550" s="127">
        <f t="shared" si="24"/>
        <v>0.47006651884700668</v>
      </c>
    </row>
    <row r="1551" spans="1:33" x14ac:dyDescent="0.3">
      <c r="A1551" s="7">
        <v>756</v>
      </c>
      <c r="B1551" s="7">
        <v>1</v>
      </c>
      <c r="C1551" s="7" t="s">
        <v>477</v>
      </c>
      <c r="D1551" s="68">
        <v>2009</v>
      </c>
      <c r="E1551" s="10">
        <v>2010</v>
      </c>
      <c r="F1551" s="66">
        <v>200</v>
      </c>
      <c r="G1551" s="10">
        <v>3</v>
      </c>
      <c r="H1551" s="67">
        <v>0</v>
      </c>
      <c r="I1551" s="67">
        <v>499</v>
      </c>
      <c r="J1551" s="67">
        <v>789</v>
      </c>
      <c r="K1551" s="119" t="s">
        <v>95</v>
      </c>
      <c r="L1551" s="7">
        <v>6</v>
      </c>
      <c r="M1551" s="7">
        <v>3</v>
      </c>
      <c r="N1551" s="7" t="s">
        <v>596</v>
      </c>
      <c r="O1551" s="68">
        <v>2009</v>
      </c>
      <c r="P1551" s="68">
        <v>2010</v>
      </c>
      <c r="Q1551" s="66">
        <v>140</v>
      </c>
      <c r="R1551" s="68">
        <v>10</v>
      </c>
      <c r="S1551" s="67">
        <v>1</v>
      </c>
      <c r="T1551" s="67">
        <v>1542</v>
      </c>
      <c r="U1551" s="67">
        <v>1420</v>
      </c>
      <c r="V1551" s="119" t="s">
        <v>95</v>
      </c>
      <c r="W1551" s="7">
        <v>182</v>
      </c>
      <c r="X1551" s="7">
        <v>1</v>
      </c>
      <c r="Y1551" s="7" t="s">
        <v>609</v>
      </c>
      <c r="Z1551" s="7">
        <v>2003</v>
      </c>
      <c r="AA1551" s="7">
        <v>2004</v>
      </c>
      <c r="AB1551" s="70">
        <v>100</v>
      </c>
      <c r="AC1551" s="7">
        <v>10</v>
      </c>
      <c r="AD1551" s="7">
        <v>0</v>
      </c>
      <c r="AE1551" s="77">
        <v>1333</v>
      </c>
      <c r="AF1551" s="77">
        <v>1503</v>
      </c>
      <c r="AG1551" s="127">
        <f t="shared" si="24"/>
        <v>0.47002820874471085</v>
      </c>
    </row>
    <row r="1552" spans="1:33" x14ac:dyDescent="0.3">
      <c r="A1552" s="7">
        <v>756</v>
      </c>
      <c r="B1552" s="7">
        <v>1</v>
      </c>
      <c r="C1552" s="7" t="s">
        <v>741</v>
      </c>
      <c r="D1552" s="7">
        <v>2017</v>
      </c>
      <c r="E1552" s="7">
        <v>2019</v>
      </c>
      <c r="F1552" s="7">
        <v>436</v>
      </c>
      <c r="G1552" s="7">
        <v>10</v>
      </c>
      <c r="H1552" s="7">
        <v>1</v>
      </c>
      <c r="I1552" s="77">
        <v>393</v>
      </c>
      <c r="J1552" s="77">
        <v>206</v>
      </c>
      <c r="K1552" s="119" t="s">
        <v>95</v>
      </c>
      <c r="L1552" s="7">
        <v>11</v>
      </c>
      <c r="M1552" s="7">
        <v>1</v>
      </c>
      <c r="N1552" s="7" t="s">
        <v>668</v>
      </c>
      <c r="O1552" s="68">
        <v>2009</v>
      </c>
      <c r="P1552" s="68">
        <v>2010</v>
      </c>
      <c r="Q1552" s="66">
        <v>165.62</v>
      </c>
      <c r="R1552" s="68">
        <v>8</v>
      </c>
      <c r="S1552" s="67">
        <v>1</v>
      </c>
      <c r="T1552" s="67">
        <v>17590</v>
      </c>
      <c r="U1552" s="67">
        <v>12390</v>
      </c>
      <c r="V1552" s="119" t="s">
        <v>95</v>
      </c>
      <c r="W1552" s="7">
        <v>883</v>
      </c>
      <c r="X1552" s="7">
        <v>1</v>
      </c>
      <c r="Y1552" s="7" t="s">
        <v>361</v>
      </c>
      <c r="Z1552" s="7">
        <v>2004</v>
      </c>
      <c r="AA1552" s="7">
        <v>2005</v>
      </c>
      <c r="AB1552" s="70">
        <v>54</v>
      </c>
      <c r="AC1552" s="7">
        <v>5</v>
      </c>
      <c r="AD1552" s="7">
        <v>0</v>
      </c>
      <c r="AE1552" s="77">
        <v>2293</v>
      </c>
      <c r="AF1552" s="77">
        <v>2590</v>
      </c>
      <c r="AG1552" s="127">
        <f t="shared" si="24"/>
        <v>0.46958836780667623</v>
      </c>
    </row>
    <row r="1553" spans="1:33" x14ac:dyDescent="0.3">
      <c r="A1553" s="7">
        <v>756</v>
      </c>
      <c r="B1553" s="7">
        <v>1</v>
      </c>
      <c r="C1553" s="7" t="s">
        <v>742</v>
      </c>
      <c r="D1553" s="7">
        <v>2017</v>
      </c>
      <c r="E1553" s="7">
        <v>2019</v>
      </c>
      <c r="F1553" s="7">
        <v>100</v>
      </c>
      <c r="G1553" s="7">
        <v>10</v>
      </c>
      <c r="H1553" s="7">
        <v>1</v>
      </c>
      <c r="I1553" s="77">
        <v>364</v>
      </c>
      <c r="J1553" s="77">
        <v>234</v>
      </c>
      <c r="K1553" s="119" t="s">
        <v>95</v>
      </c>
      <c r="L1553" s="7">
        <v>12</v>
      </c>
      <c r="M1553" s="7">
        <v>1</v>
      </c>
      <c r="N1553" s="7" t="s">
        <v>485</v>
      </c>
      <c r="O1553" s="68">
        <v>2009</v>
      </c>
      <c r="P1553" s="68">
        <v>2010</v>
      </c>
      <c r="Q1553" s="66">
        <v>295</v>
      </c>
      <c r="R1553" s="68">
        <v>6</v>
      </c>
      <c r="S1553" s="67">
        <v>0</v>
      </c>
      <c r="T1553" s="67">
        <v>2906</v>
      </c>
      <c r="U1553" s="67">
        <v>4045</v>
      </c>
      <c r="V1553" s="119" t="s">
        <v>95</v>
      </c>
      <c r="W1553" s="7">
        <v>2311</v>
      </c>
      <c r="X1553" s="7">
        <v>1</v>
      </c>
      <c r="Y1553" s="7" t="s">
        <v>631</v>
      </c>
      <c r="Z1553" s="7">
        <v>2004</v>
      </c>
      <c r="AA1553" s="7">
        <v>2005</v>
      </c>
      <c r="AB1553" s="70">
        <f>500-85.08</f>
        <v>414.92</v>
      </c>
      <c r="AC1553" s="7">
        <v>10</v>
      </c>
      <c r="AD1553" s="7">
        <v>0</v>
      </c>
      <c r="AE1553" s="77">
        <v>725</v>
      </c>
      <c r="AF1553" s="77">
        <v>819</v>
      </c>
      <c r="AG1553" s="127">
        <f t="shared" si="24"/>
        <v>0.46955958549222798</v>
      </c>
    </row>
    <row r="1554" spans="1:33" x14ac:dyDescent="0.3">
      <c r="A1554" s="7">
        <v>756</v>
      </c>
      <c r="B1554" s="7">
        <v>1</v>
      </c>
      <c r="C1554" s="7" t="s">
        <v>743</v>
      </c>
      <c r="D1554" s="7">
        <v>2017</v>
      </c>
      <c r="E1554" s="7">
        <v>2019</v>
      </c>
      <c r="F1554" s="7">
        <v>60</v>
      </c>
      <c r="G1554" s="7">
        <v>10</v>
      </c>
      <c r="H1554" s="7">
        <v>1</v>
      </c>
      <c r="I1554" s="77">
        <v>363</v>
      </c>
      <c r="J1554" s="77">
        <v>234</v>
      </c>
      <c r="K1554" s="119" t="s">
        <v>95</v>
      </c>
      <c r="L1554" s="7">
        <v>12</v>
      </c>
      <c r="M1554" s="7">
        <v>1</v>
      </c>
      <c r="N1554" s="7" t="s">
        <v>485</v>
      </c>
      <c r="O1554" s="68">
        <v>2009</v>
      </c>
      <c r="P1554" s="68">
        <v>2011</v>
      </c>
      <c r="Q1554" s="66">
        <v>689.17</v>
      </c>
      <c r="R1554" s="68">
        <v>5</v>
      </c>
      <c r="S1554" s="67">
        <v>1</v>
      </c>
      <c r="T1554" s="67">
        <v>3767</v>
      </c>
      <c r="U1554" s="67">
        <v>3193</v>
      </c>
      <c r="V1554" s="119" t="s">
        <v>95</v>
      </c>
      <c r="W1554" s="7">
        <v>2753</v>
      </c>
      <c r="X1554" s="7">
        <v>1</v>
      </c>
      <c r="Y1554" s="7" t="s">
        <v>465</v>
      </c>
      <c r="Z1554" s="7">
        <v>2010</v>
      </c>
      <c r="AA1554" s="68">
        <v>2011</v>
      </c>
      <c r="AB1554" s="66">
        <v>0</v>
      </c>
      <c r="AC1554" s="68">
        <v>10</v>
      </c>
      <c r="AD1554" s="67">
        <v>0</v>
      </c>
      <c r="AE1554" s="67">
        <v>1350</v>
      </c>
      <c r="AF1554" s="67">
        <v>1526</v>
      </c>
      <c r="AG1554" s="127">
        <f t="shared" si="24"/>
        <v>0.46940194714881778</v>
      </c>
    </row>
    <row r="1555" spans="1:33" x14ac:dyDescent="0.3">
      <c r="A1555" s="7">
        <v>761</v>
      </c>
      <c r="B1555" s="7">
        <v>1</v>
      </c>
      <c r="C1555" s="7" t="s">
        <v>299</v>
      </c>
      <c r="D1555" s="7">
        <v>1992</v>
      </c>
      <c r="E1555" s="7">
        <v>1993</v>
      </c>
      <c r="F1555" s="70">
        <v>295.62</v>
      </c>
      <c r="G1555" s="7">
        <v>5</v>
      </c>
      <c r="H1555" s="7">
        <v>0</v>
      </c>
      <c r="I1555" s="77" t="s">
        <v>763</v>
      </c>
      <c r="J1555" s="77" t="s">
        <v>763</v>
      </c>
      <c r="K1555" s="119" t="s">
        <v>95</v>
      </c>
      <c r="L1555" s="7">
        <v>15</v>
      </c>
      <c r="M1555" s="7">
        <v>1</v>
      </c>
      <c r="N1555" s="7" t="s">
        <v>265</v>
      </c>
      <c r="O1555" s="68">
        <v>2009</v>
      </c>
      <c r="P1555" s="68">
        <v>2010</v>
      </c>
      <c r="Q1555" s="66">
        <v>290</v>
      </c>
      <c r="R1555" s="68">
        <v>5</v>
      </c>
      <c r="S1555" s="67">
        <v>1</v>
      </c>
      <c r="T1555" s="67">
        <v>3561</v>
      </c>
      <c r="U1555" s="67">
        <v>3121</v>
      </c>
      <c r="V1555" s="119" t="s">
        <v>95</v>
      </c>
      <c r="W1555" s="7">
        <v>738</v>
      </c>
      <c r="X1555" s="7">
        <v>1</v>
      </c>
      <c r="Y1555" s="7" t="s">
        <v>134</v>
      </c>
      <c r="Z1555" s="7">
        <v>2017</v>
      </c>
      <c r="AA1555" s="7">
        <v>2018</v>
      </c>
      <c r="AB1555" s="7">
        <v>200</v>
      </c>
      <c r="AC1555" s="7">
        <v>10</v>
      </c>
      <c r="AD1555" s="7">
        <v>0</v>
      </c>
      <c r="AE1555" s="77">
        <v>574</v>
      </c>
      <c r="AF1555" s="77">
        <v>649</v>
      </c>
      <c r="AG1555" s="127">
        <f t="shared" si="24"/>
        <v>0.46933769419460342</v>
      </c>
    </row>
    <row r="1556" spans="1:33" x14ac:dyDescent="0.3">
      <c r="A1556" s="7">
        <v>761</v>
      </c>
      <c r="B1556" s="7">
        <v>1</v>
      </c>
      <c r="C1556" s="7" t="s">
        <v>299</v>
      </c>
      <c r="D1556" s="7">
        <v>1993</v>
      </c>
      <c r="E1556" s="7">
        <v>1994</v>
      </c>
      <c r="F1556" s="70">
        <v>185.05</v>
      </c>
      <c r="G1556" s="7">
        <v>5</v>
      </c>
      <c r="H1556" s="7">
        <v>0</v>
      </c>
      <c r="I1556" s="77" t="s">
        <v>763</v>
      </c>
      <c r="J1556" s="77" t="s">
        <v>763</v>
      </c>
      <c r="K1556" s="119" t="s">
        <v>95</v>
      </c>
      <c r="L1556" s="7">
        <v>15</v>
      </c>
      <c r="M1556" s="7">
        <v>1</v>
      </c>
      <c r="N1556" s="7" t="s">
        <v>265</v>
      </c>
      <c r="O1556" s="68">
        <v>2009</v>
      </c>
      <c r="P1556" s="68">
        <v>2010</v>
      </c>
      <c r="Q1556" s="66">
        <v>75</v>
      </c>
      <c r="R1556" s="68">
        <v>5</v>
      </c>
      <c r="S1556" s="67">
        <v>1</v>
      </c>
      <c r="T1556" s="67">
        <v>3378</v>
      </c>
      <c r="U1556" s="67">
        <v>3279</v>
      </c>
      <c r="V1556" s="119" t="s">
        <v>95</v>
      </c>
      <c r="W1556" s="7">
        <v>129</v>
      </c>
      <c r="X1556" s="7">
        <v>1</v>
      </c>
      <c r="Y1556" s="7" t="s">
        <v>242</v>
      </c>
      <c r="Z1556" s="68">
        <v>2009</v>
      </c>
      <c r="AA1556" s="68">
        <v>2010</v>
      </c>
      <c r="AB1556" s="66">
        <v>469.65</v>
      </c>
      <c r="AC1556" s="68">
        <v>10</v>
      </c>
      <c r="AD1556" s="67">
        <v>0</v>
      </c>
      <c r="AE1556" s="67">
        <v>807</v>
      </c>
      <c r="AF1556" s="67">
        <v>913</v>
      </c>
      <c r="AG1556" s="127">
        <f t="shared" si="24"/>
        <v>0.46918604651162793</v>
      </c>
    </row>
    <row r="1557" spans="1:33" x14ac:dyDescent="0.3">
      <c r="A1557" s="7">
        <v>761</v>
      </c>
      <c r="B1557" s="7">
        <v>1</v>
      </c>
      <c r="C1557" s="7" t="s">
        <v>299</v>
      </c>
      <c r="D1557" s="7">
        <v>1994</v>
      </c>
      <c r="E1557" s="7">
        <v>1995</v>
      </c>
      <c r="F1557" s="70">
        <v>247.11</v>
      </c>
      <c r="G1557" s="7">
        <v>10</v>
      </c>
      <c r="H1557" s="7">
        <v>1</v>
      </c>
      <c r="I1557" s="77">
        <v>7806</v>
      </c>
      <c r="J1557" s="77">
        <v>3300</v>
      </c>
      <c r="K1557" s="119" t="s">
        <v>95</v>
      </c>
      <c r="L1557" s="7">
        <v>16</v>
      </c>
      <c r="M1557" s="7">
        <v>1</v>
      </c>
      <c r="N1557" s="7" t="s">
        <v>235</v>
      </c>
      <c r="O1557" s="68">
        <v>2009</v>
      </c>
      <c r="P1557" s="68">
        <v>2010</v>
      </c>
      <c r="Q1557" s="66">
        <v>330.67</v>
      </c>
      <c r="R1557" s="68">
        <v>10</v>
      </c>
      <c r="S1557" s="67">
        <v>1</v>
      </c>
      <c r="T1557" s="67">
        <v>2004</v>
      </c>
      <c r="U1557" s="67">
        <v>1410</v>
      </c>
      <c r="V1557" s="119" t="s">
        <v>95</v>
      </c>
      <c r="W1557" s="7">
        <v>742</v>
      </c>
      <c r="X1557" s="7">
        <v>1</v>
      </c>
      <c r="Y1557" s="7" t="s">
        <v>348</v>
      </c>
      <c r="Z1557" s="68">
        <v>2007</v>
      </c>
      <c r="AA1557" s="73">
        <v>2008</v>
      </c>
      <c r="AB1557" s="66">
        <v>30</v>
      </c>
      <c r="AC1557" s="7">
        <v>5</v>
      </c>
      <c r="AD1557" s="67">
        <v>0</v>
      </c>
      <c r="AE1557" s="67">
        <v>6764</v>
      </c>
      <c r="AF1557" s="77">
        <v>7655</v>
      </c>
      <c r="AG1557" s="127">
        <f t="shared" si="24"/>
        <v>0.46910326652333728</v>
      </c>
    </row>
    <row r="1558" spans="1:33" x14ac:dyDescent="0.3">
      <c r="A1558" s="7">
        <v>761</v>
      </c>
      <c r="B1558" s="7">
        <v>1</v>
      </c>
      <c r="C1558" s="7" t="s">
        <v>299</v>
      </c>
      <c r="D1558" s="7">
        <v>2002</v>
      </c>
      <c r="E1558" s="7">
        <v>2003</v>
      </c>
      <c r="F1558" s="70">
        <v>680</v>
      </c>
      <c r="G1558" s="7">
        <v>10</v>
      </c>
      <c r="H1558" s="7">
        <v>1</v>
      </c>
      <c r="I1558" s="77">
        <v>6171</v>
      </c>
      <c r="J1558" s="77">
        <v>5770</v>
      </c>
      <c r="K1558" s="119" t="s">
        <v>95</v>
      </c>
      <c r="L1558" s="7">
        <v>16</v>
      </c>
      <c r="M1558" s="7">
        <v>1</v>
      </c>
      <c r="N1558" s="7" t="s">
        <v>235</v>
      </c>
      <c r="O1558" s="68">
        <v>2009</v>
      </c>
      <c r="P1558" s="68">
        <v>2010</v>
      </c>
      <c r="Q1558" s="66">
        <v>325</v>
      </c>
      <c r="R1558" s="68">
        <v>10</v>
      </c>
      <c r="S1558" s="67">
        <v>0</v>
      </c>
      <c r="T1558" s="67">
        <v>1434</v>
      </c>
      <c r="U1558" s="67">
        <v>1962</v>
      </c>
      <c r="V1558" s="119" t="s">
        <v>95</v>
      </c>
      <c r="W1558" s="7">
        <v>696</v>
      </c>
      <c r="X1558" s="7">
        <v>1</v>
      </c>
      <c r="Y1558" s="7" t="s">
        <v>528</v>
      </c>
      <c r="Z1558" s="7">
        <v>2005</v>
      </c>
      <c r="AA1558" s="7">
        <v>2006</v>
      </c>
      <c r="AB1558" s="70">
        <v>400</v>
      </c>
      <c r="AC1558" s="7">
        <v>10</v>
      </c>
      <c r="AD1558" s="10">
        <v>0</v>
      </c>
      <c r="AE1558" s="67">
        <v>682</v>
      </c>
      <c r="AF1558" s="67">
        <v>772</v>
      </c>
      <c r="AG1558" s="127">
        <f t="shared" si="24"/>
        <v>0.469050894085282</v>
      </c>
    </row>
    <row r="1559" spans="1:33" x14ac:dyDescent="0.3">
      <c r="A1559" s="7">
        <v>761</v>
      </c>
      <c r="B1559" s="7">
        <v>1</v>
      </c>
      <c r="C1559" s="7" t="s">
        <v>299</v>
      </c>
      <c r="D1559" s="7">
        <v>2002</v>
      </c>
      <c r="E1559" s="7">
        <v>2003</v>
      </c>
      <c r="F1559" s="70">
        <v>70</v>
      </c>
      <c r="G1559" s="7">
        <v>10</v>
      </c>
      <c r="H1559" s="7">
        <v>0</v>
      </c>
      <c r="I1559" s="77">
        <v>5330</v>
      </c>
      <c r="J1559" s="77">
        <v>6504</v>
      </c>
      <c r="K1559" s="119" t="s">
        <v>95</v>
      </c>
      <c r="L1559" s="7">
        <v>22</v>
      </c>
      <c r="M1559" s="7">
        <v>1</v>
      </c>
      <c r="N1559" s="7" t="s">
        <v>312</v>
      </c>
      <c r="O1559" s="68">
        <v>2009</v>
      </c>
      <c r="P1559" s="68">
        <v>2010</v>
      </c>
      <c r="Q1559" s="66">
        <v>138</v>
      </c>
      <c r="R1559" s="68">
        <v>10</v>
      </c>
      <c r="S1559" s="67">
        <v>1</v>
      </c>
      <c r="T1559" s="67">
        <v>1613</v>
      </c>
      <c r="U1559" s="67">
        <v>649</v>
      </c>
      <c r="V1559" s="119" t="s">
        <v>95</v>
      </c>
      <c r="W1559" s="7">
        <v>837</v>
      </c>
      <c r="X1559" s="7">
        <v>1</v>
      </c>
      <c r="Y1559" s="7" t="s">
        <v>234</v>
      </c>
      <c r="Z1559" s="7">
        <v>2011</v>
      </c>
      <c r="AA1559" s="7">
        <v>2012</v>
      </c>
      <c r="AB1559" s="70">
        <v>500</v>
      </c>
      <c r="AC1559" s="7">
        <v>10</v>
      </c>
      <c r="AD1559" s="7">
        <v>0</v>
      </c>
      <c r="AE1559" s="67">
        <v>332</v>
      </c>
      <c r="AF1559" s="67">
        <v>376</v>
      </c>
      <c r="AG1559" s="127">
        <f t="shared" si="24"/>
        <v>0.46892655367231639</v>
      </c>
    </row>
    <row r="1560" spans="1:33" x14ac:dyDescent="0.3">
      <c r="A1560" s="7">
        <v>761</v>
      </c>
      <c r="B1560" s="7">
        <v>1</v>
      </c>
      <c r="C1560" s="7" t="s">
        <v>299</v>
      </c>
      <c r="D1560" s="68">
        <v>2007</v>
      </c>
      <c r="E1560" s="73">
        <v>2008</v>
      </c>
      <c r="F1560" s="66">
        <v>119.39</v>
      </c>
      <c r="G1560" s="7">
        <v>6</v>
      </c>
      <c r="H1560" s="67">
        <v>0</v>
      </c>
      <c r="I1560" s="67">
        <v>2180</v>
      </c>
      <c r="J1560" s="77">
        <v>3547</v>
      </c>
      <c r="K1560" s="119" t="s">
        <v>95</v>
      </c>
      <c r="L1560" s="7">
        <v>129</v>
      </c>
      <c r="M1560" s="7">
        <v>1</v>
      </c>
      <c r="N1560" s="7" t="s">
        <v>242</v>
      </c>
      <c r="O1560" s="68">
        <v>2009</v>
      </c>
      <c r="P1560" s="68">
        <v>2010</v>
      </c>
      <c r="Q1560" s="66">
        <v>469.65</v>
      </c>
      <c r="R1560" s="68">
        <v>10</v>
      </c>
      <c r="S1560" s="67">
        <v>0</v>
      </c>
      <c r="T1560" s="67">
        <v>807</v>
      </c>
      <c r="U1560" s="67">
        <v>913</v>
      </c>
      <c r="V1560" s="119" t="s">
        <v>95</v>
      </c>
      <c r="W1560" s="7">
        <v>182</v>
      </c>
      <c r="X1560" s="7">
        <v>1</v>
      </c>
      <c r="Y1560" s="7" t="s">
        <v>609</v>
      </c>
      <c r="Z1560" s="7">
        <v>2003</v>
      </c>
      <c r="AA1560" s="7">
        <v>2004</v>
      </c>
      <c r="AB1560" s="70">
        <v>100</v>
      </c>
      <c r="AC1560" s="7">
        <v>10</v>
      </c>
      <c r="AD1560" s="7">
        <v>0</v>
      </c>
      <c r="AE1560" s="77">
        <v>1329</v>
      </c>
      <c r="AF1560" s="77">
        <v>1506</v>
      </c>
      <c r="AG1560" s="127">
        <f t="shared" si="24"/>
        <v>0.4687830687830688</v>
      </c>
    </row>
    <row r="1561" spans="1:33" x14ac:dyDescent="0.3">
      <c r="A1561" s="7">
        <v>761</v>
      </c>
      <c r="B1561" s="7">
        <v>1</v>
      </c>
      <c r="C1561" s="7" t="s">
        <v>299</v>
      </c>
      <c r="D1561" s="68">
        <v>2007</v>
      </c>
      <c r="E1561" s="73">
        <v>2008</v>
      </c>
      <c r="F1561" s="66">
        <v>102.33</v>
      </c>
      <c r="G1561" s="7">
        <v>6</v>
      </c>
      <c r="H1561" s="67">
        <v>0</v>
      </c>
      <c r="I1561" s="67">
        <v>2652</v>
      </c>
      <c r="J1561" s="77">
        <v>3065</v>
      </c>
      <c r="K1561" s="119" t="s">
        <v>95</v>
      </c>
      <c r="L1561" s="7">
        <v>138</v>
      </c>
      <c r="M1561" s="7">
        <v>1</v>
      </c>
      <c r="N1561" s="7" t="s">
        <v>243</v>
      </c>
      <c r="O1561" s="68">
        <v>2009</v>
      </c>
      <c r="P1561" s="68">
        <v>2010</v>
      </c>
      <c r="Q1561" s="66">
        <v>335</v>
      </c>
      <c r="R1561" s="68">
        <v>5</v>
      </c>
      <c r="S1561" s="67">
        <v>0</v>
      </c>
      <c r="T1561" s="67">
        <v>1582</v>
      </c>
      <c r="U1561" s="67">
        <v>3201</v>
      </c>
      <c r="V1561" s="119" t="s">
        <v>95</v>
      </c>
      <c r="W1561" s="7">
        <v>75</v>
      </c>
      <c r="X1561" s="7">
        <v>1</v>
      </c>
      <c r="Y1561" s="7" t="s">
        <v>410</v>
      </c>
      <c r="Z1561" s="68">
        <v>2007</v>
      </c>
      <c r="AA1561" s="73">
        <v>2008</v>
      </c>
      <c r="AB1561" s="66">
        <v>675</v>
      </c>
      <c r="AC1561" s="7">
        <v>10</v>
      </c>
      <c r="AD1561" s="67">
        <v>0</v>
      </c>
      <c r="AE1561" s="67">
        <v>350</v>
      </c>
      <c r="AF1561" s="77">
        <v>397</v>
      </c>
      <c r="AG1561" s="127">
        <f t="shared" si="24"/>
        <v>0.46854082998661312</v>
      </c>
    </row>
    <row r="1562" spans="1:33" x14ac:dyDescent="0.3">
      <c r="A1562" s="7">
        <v>761</v>
      </c>
      <c r="B1562" s="7">
        <v>1</v>
      </c>
      <c r="C1562" s="7" t="s">
        <v>299</v>
      </c>
      <c r="D1562" s="68">
        <v>2007</v>
      </c>
      <c r="E1562" s="73">
        <v>2008</v>
      </c>
      <c r="F1562" s="66">
        <v>42.64</v>
      </c>
      <c r="G1562" s="7">
        <v>6</v>
      </c>
      <c r="H1562" s="67">
        <v>0</v>
      </c>
      <c r="I1562" s="67">
        <v>2235</v>
      </c>
      <c r="J1562" s="77">
        <v>3491</v>
      </c>
      <c r="K1562" s="119" t="s">
        <v>95</v>
      </c>
      <c r="L1562" s="7">
        <v>138</v>
      </c>
      <c r="M1562" s="7">
        <v>1</v>
      </c>
      <c r="N1562" s="7" t="s">
        <v>243</v>
      </c>
      <c r="O1562" s="68">
        <v>2009</v>
      </c>
      <c r="P1562" s="68">
        <v>2010</v>
      </c>
      <c r="Q1562" s="66">
        <v>140</v>
      </c>
      <c r="R1562" s="68">
        <v>5</v>
      </c>
      <c r="S1562" s="67">
        <v>0</v>
      </c>
      <c r="T1562" s="67">
        <v>1467</v>
      </c>
      <c r="U1562" s="67">
        <v>3318</v>
      </c>
      <c r="V1562" s="119" t="s">
        <v>95</v>
      </c>
      <c r="W1562" s="7">
        <v>2609</v>
      </c>
      <c r="X1562" s="7">
        <v>1</v>
      </c>
      <c r="Y1562" s="7" t="s">
        <v>483</v>
      </c>
      <c r="Z1562" s="7">
        <v>2005</v>
      </c>
      <c r="AA1562" s="7">
        <v>2006</v>
      </c>
      <c r="AB1562" s="70">
        <v>800</v>
      </c>
      <c r="AC1562" s="7">
        <v>10</v>
      </c>
      <c r="AD1562" s="10">
        <v>0</v>
      </c>
      <c r="AE1562" s="67">
        <v>406</v>
      </c>
      <c r="AF1562" s="67">
        <v>461</v>
      </c>
      <c r="AG1562" s="127">
        <f t="shared" si="24"/>
        <v>0.46828143021914648</v>
      </c>
    </row>
    <row r="1563" spans="1:33" x14ac:dyDescent="0.3">
      <c r="A1563" s="7">
        <v>761</v>
      </c>
      <c r="B1563" s="7">
        <v>1</v>
      </c>
      <c r="C1563" s="7" t="s">
        <v>299</v>
      </c>
      <c r="D1563" s="7">
        <v>2010</v>
      </c>
      <c r="E1563" s="68">
        <v>2011</v>
      </c>
      <c r="F1563" s="66">
        <v>175</v>
      </c>
      <c r="G1563" s="68">
        <v>5</v>
      </c>
      <c r="H1563" s="67">
        <v>0</v>
      </c>
      <c r="I1563" s="67">
        <v>5641</v>
      </c>
      <c r="J1563" s="67">
        <v>6042</v>
      </c>
      <c r="K1563" s="119" t="s">
        <v>95</v>
      </c>
      <c r="L1563" s="7">
        <v>152</v>
      </c>
      <c r="M1563" s="7">
        <v>1</v>
      </c>
      <c r="N1563" s="7" t="s">
        <v>486</v>
      </c>
      <c r="O1563" s="68">
        <v>2009</v>
      </c>
      <c r="P1563" s="68">
        <v>2010</v>
      </c>
      <c r="Q1563" s="66">
        <v>850</v>
      </c>
      <c r="R1563" s="68">
        <v>7</v>
      </c>
      <c r="S1563" s="67">
        <v>0</v>
      </c>
      <c r="T1563" s="67">
        <v>4078</v>
      </c>
      <c r="U1563" s="67">
        <v>4195</v>
      </c>
      <c r="V1563" s="119" t="s">
        <v>95</v>
      </c>
      <c r="W1563" s="7">
        <v>534</v>
      </c>
      <c r="X1563" s="7">
        <v>1</v>
      </c>
      <c r="Y1563" s="7" t="s">
        <v>290</v>
      </c>
      <c r="Z1563" s="7">
        <v>2010</v>
      </c>
      <c r="AA1563" s="68">
        <v>2011</v>
      </c>
      <c r="AB1563" s="66">
        <v>80</v>
      </c>
      <c r="AC1563" s="68">
        <v>10</v>
      </c>
      <c r="AD1563" s="67">
        <v>0</v>
      </c>
      <c r="AE1563" s="67">
        <v>1602</v>
      </c>
      <c r="AF1563" s="67">
        <v>1824</v>
      </c>
      <c r="AG1563" s="127">
        <f t="shared" si="24"/>
        <v>0.46760070052539404</v>
      </c>
    </row>
    <row r="1564" spans="1:33" x14ac:dyDescent="0.3">
      <c r="A1564" s="7">
        <v>761</v>
      </c>
      <c r="B1564" s="7">
        <v>1</v>
      </c>
      <c r="C1564" s="7" t="s">
        <v>299</v>
      </c>
      <c r="D1564" s="7">
        <v>2010</v>
      </c>
      <c r="E1564" s="10">
        <v>2011</v>
      </c>
      <c r="F1564" s="66">
        <v>0</v>
      </c>
      <c r="G1564" s="10">
        <v>5</v>
      </c>
      <c r="H1564" s="67">
        <v>1</v>
      </c>
      <c r="I1564" s="67">
        <v>6060</v>
      </c>
      <c r="J1564" s="67">
        <v>5578</v>
      </c>
      <c r="K1564" s="119" t="s">
        <v>95</v>
      </c>
      <c r="L1564" s="7">
        <v>207</v>
      </c>
      <c r="M1564" s="7">
        <v>1</v>
      </c>
      <c r="N1564" s="7" t="s">
        <v>542</v>
      </c>
      <c r="O1564" s="68">
        <v>2009</v>
      </c>
      <c r="P1564" s="68">
        <v>2010</v>
      </c>
      <c r="Q1564" s="66">
        <v>500</v>
      </c>
      <c r="R1564" s="68">
        <v>6</v>
      </c>
      <c r="S1564" s="67">
        <v>1</v>
      </c>
      <c r="T1564" s="67">
        <v>238</v>
      </c>
      <c r="U1564" s="67">
        <v>95</v>
      </c>
      <c r="V1564" s="119" t="s">
        <v>95</v>
      </c>
      <c r="W1564" s="7">
        <v>2396</v>
      </c>
      <c r="X1564" s="7">
        <v>1</v>
      </c>
      <c r="Y1564" s="7" t="s">
        <v>5</v>
      </c>
      <c r="Z1564" s="7">
        <v>2006</v>
      </c>
      <c r="AA1564" s="10">
        <v>2007</v>
      </c>
      <c r="AB1564" s="70">
        <v>794</v>
      </c>
      <c r="AC1564" s="10">
        <v>7</v>
      </c>
      <c r="AD1564" s="7">
        <v>0</v>
      </c>
      <c r="AE1564" s="67">
        <v>1362</v>
      </c>
      <c r="AF1564" s="67">
        <v>1551</v>
      </c>
      <c r="AG1564" s="127">
        <f t="shared" si="24"/>
        <v>0.46755921730175076</v>
      </c>
    </row>
    <row r="1565" spans="1:33" x14ac:dyDescent="0.3">
      <c r="A1565" s="7">
        <v>761</v>
      </c>
      <c r="B1565" s="7">
        <v>1</v>
      </c>
      <c r="C1565" s="7" t="s">
        <v>299</v>
      </c>
      <c r="D1565" s="7">
        <v>2011</v>
      </c>
      <c r="E1565" s="7">
        <v>2012</v>
      </c>
      <c r="F1565" s="7">
        <v>75</v>
      </c>
      <c r="G1565" s="7">
        <v>10</v>
      </c>
      <c r="H1565" s="7">
        <v>0</v>
      </c>
      <c r="I1565" s="77">
        <v>3899</v>
      </c>
      <c r="J1565" s="77">
        <v>3910</v>
      </c>
      <c r="K1565" s="119" t="s">
        <v>95</v>
      </c>
      <c r="L1565" s="7">
        <v>207</v>
      </c>
      <c r="M1565" s="7">
        <v>1</v>
      </c>
      <c r="N1565" s="7" t="s">
        <v>542</v>
      </c>
      <c r="O1565" s="68">
        <v>2009</v>
      </c>
      <c r="P1565" s="68">
        <v>2010</v>
      </c>
      <c r="Q1565" s="66">
        <v>200</v>
      </c>
      <c r="R1565" s="68">
        <v>6</v>
      </c>
      <c r="S1565" s="67">
        <v>1</v>
      </c>
      <c r="T1565" s="67">
        <v>174</v>
      </c>
      <c r="U1565" s="67">
        <v>157</v>
      </c>
      <c r="V1565" s="119" t="s">
        <v>95</v>
      </c>
      <c r="W1565" s="7">
        <v>300</v>
      </c>
      <c r="X1565" s="7">
        <v>1</v>
      </c>
      <c r="Y1565" s="7" t="s">
        <v>611</v>
      </c>
      <c r="Z1565" s="7">
        <v>2016</v>
      </c>
      <c r="AA1565" s="7">
        <v>2017</v>
      </c>
      <c r="AB1565" s="7">
        <v>626.72</v>
      </c>
      <c r="AC1565" s="7">
        <v>5</v>
      </c>
      <c r="AD1565" s="7">
        <v>0</v>
      </c>
      <c r="AE1565" s="77">
        <v>2173</v>
      </c>
      <c r="AF1565" s="77">
        <v>2476</v>
      </c>
      <c r="AG1565" s="127">
        <f t="shared" si="24"/>
        <v>0.46741234674123466</v>
      </c>
    </row>
    <row r="1566" spans="1:33" x14ac:dyDescent="0.3">
      <c r="A1566" s="7">
        <v>761</v>
      </c>
      <c r="B1566" s="7">
        <v>1</v>
      </c>
      <c r="C1566" s="7" t="s">
        <v>299</v>
      </c>
      <c r="D1566" s="7">
        <v>2013</v>
      </c>
      <c r="E1566" s="7">
        <v>2014</v>
      </c>
      <c r="F1566" s="7">
        <v>127.01999999999998</v>
      </c>
      <c r="G1566" s="7">
        <v>7</v>
      </c>
      <c r="H1566" s="7">
        <v>1</v>
      </c>
      <c r="I1566" s="77">
        <v>4052</v>
      </c>
      <c r="J1566" s="77">
        <v>2890</v>
      </c>
      <c r="K1566" s="119" t="s">
        <v>95</v>
      </c>
      <c r="L1566" s="7">
        <v>239</v>
      </c>
      <c r="M1566" s="7">
        <v>1</v>
      </c>
      <c r="N1566" s="7" t="s">
        <v>271</v>
      </c>
      <c r="O1566" s="68">
        <v>2009</v>
      </c>
      <c r="P1566" s="68">
        <v>2010</v>
      </c>
      <c r="Q1566" s="66">
        <v>100</v>
      </c>
      <c r="R1566" s="68">
        <v>10</v>
      </c>
      <c r="S1566" s="67">
        <v>1</v>
      </c>
      <c r="T1566" s="67">
        <v>623</v>
      </c>
      <c r="U1566" s="67">
        <v>502</v>
      </c>
      <c r="V1566" s="119" t="s">
        <v>95</v>
      </c>
      <c r="W1566" s="7">
        <v>88</v>
      </c>
      <c r="X1566" s="7">
        <v>1</v>
      </c>
      <c r="Y1566" s="7" t="s">
        <v>238</v>
      </c>
      <c r="Z1566" s="7">
        <v>2011</v>
      </c>
      <c r="AA1566" s="7">
        <v>2012</v>
      </c>
      <c r="AB1566" s="70">
        <v>725</v>
      </c>
      <c r="AC1566" s="7">
        <v>10</v>
      </c>
      <c r="AD1566" s="7">
        <v>0</v>
      </c>
      <c r="AE1566" s="67">
        <v>2184</v>
      </c>
      <c r="AF1566" s="67">
        <v>2493</v>
      </c>
      <c r="AG1566" s="127">
        <f t="shared" si="24"/>
        <v>0.46696600384862091</v>
      </c>
    </row>
    <row r="1567" spans="1:33" x14ac:dyDescent="0.3">
      <c r="A1567" s="7">
        <v>763</v>
      </c>
      <c r="B1567" s="7">
        <v>1</v>
      </c>
      <c r="C1567" s="7" t="s">
        <v>435</v>
      </c>
      <c r="D1567" s="7">
        <v>1995</v>
      </c>
      <c r="E1567" s="7">
        <v>1996</v>
      </c>
      <c r="F1567" s="70">
        <v>405.29</v>
      </c>
      <c r="G1567" s="7">
        <v>10</v>
      </c>
      <c r="H1567" s="7">
        <v>1</v>
      </c>
      <c r="I1567" s="77">
        <v>589</v>
      </c>
      <c r="J1567" s="77">
        <v>119</v>
      </c>
      <c r="K1567" s="119" t="s">
        <v>95</v>
      </c>
      <c r="L1567" s="7">
        <v>261</v>
      </c>
      <c r="M1567" s="7">
        <v>1</v>
      </c>
      <c r="N1567" s="7" t="s">
        <v>669</v>
      </c>
      <c r="O1567" s="68">
        <v>2009</v>
      </c>
      <c r="P1567" s="68">
        <v>2010</v>
      </c>
      <c r="Q1567" s="66">
        <v>1400</v>
      </c>
      <c r="R1567" s="68">
        <v>5</v>
      </c>
      <c r="S1567" s="67">
        <v>1</v>
      </c>
      <c r="T1567" s="67">
        <v>309</v>
      </c>
      <c r="U1567" s="67">
        <v>307</v>
      </c>
      <c r="V1567" s="119" t="s">
        <v>95</v>
      </c>
      <c r="W1567" s="7">
        <v>272</v>
      </c>
      <c r="X1567" s="7">
        <v>1</v>
      </c>
      <c r="Y1567" s="7" t="s">
        <v>501</v>
      </c>
      <c r="Z1567" s="7">
        <v>2001</v>
      </c>
      <c r="AA1567" s="7">
        <v>2002</v>
      </c>
      <c r="AB1567" s="70">
        <v>415</v>
      </c>
      <c r="AC1567" s="7">
        <v>10</v>
      </c>
      <c r="AD1567" s="7">
        <v>0</v>
      </c>
      <c r="AE1567" s="77">
        <v>3238</v>
      </c>
      <c r="AF1567" s="77">
        <v>3699</v>
      </c>
      <c r="AG1567" s="127">
        <f t="shared" si="24"/>
        <v>0.46677237999135074</v>
      </c>
    </row>
    <row r="1568" spans="1:33" x14ac:dyDescent="0.3">
      <c r="A1568" s="7">
        <v>768</v>
      </c>
      <c r="B1568" s="7">
        <v>1</v>
      </c>
      <c r="C1568" s="7" t="s">
        <v>604</v>
      </c>
      <c r="D1568" s="7">
        <v>2002</v>
      </c>
      <c r="E1568" s="7">
        <v>2003</v>
      </c>
      <c r="F1568" s="70">
        <v>800</v>
      </c>
      <c r="G1568" s="7">
        <v>10</v>
      </c>
      <c r="H1568" s="7">
        <v>1</v>
      </c>
      <c r="I1568" s="77">
        <v>340</v>
      </c>
      <c r="J1568" s="77">
        <v>271</v>
      </c>
      <c r="K1568" s="119" t="s">
        <v>95</v>
      </c>
      <c r="L1568" s="7">
        <v>284</v>
      </c>
      <c r="M1568" s="7">
        <v>1</v>
      </c>
      <c r="N1568" s="7" t="s">
        <v>376</v>
      </c>
      <c r="O1568" s="68">
        <v>2009</v>
      </c>
      <c r="P1568" s="68">
        <v>2010</v>
      </c>
      <c r="Q1568" s="66">
        <v>0</v>
      </c>
      <c r="R1568" s="68">
        <v>10</v>
      </c>
      <c r="S1568" s="67">
        <v>1</v>
      </c>
      <c r="T1568" s="67">
        <v>3200</v>
      </c>
      <c r="U1568" s="67">
        <v>2014</v>
      </c>
      <c r="V1568" s="119" t="s">
        <v>95</v>
      </c>
      <c r="W1568" s="7">
        <v>2365</v>
      </c>
      <c r="X1568" s="7">
        <v>1</v>
      </c>
      <c r="Y1568" s="7" t="s">
        <v>4</v>
      </c>
      <c r="Z1568" s="7">
        <v>1999</v>
      </c>
      <c r="AA1568" s="7">
        <v>2000</v>
      </c>
      <c r="AB1568" s="70">
        <v>400</v>
      </c>
      <c r="AC1568" s="7">
        <v>10</v>
      </c>
      <c r="AD1568" s="7">
        <v>0</v>
      </c>
      <c r="AE1568" s="77">
        <v>639</v>
      </c>
      <c r="AF1568" s="77">
        <v>730</v>
      </c>
      <c r="AG1568" s="127">
        <f t="shared" si="24"/>
        <v>0.46676406135865595</v>
      </c>
    </row>
    <row r="1569" spans="1:33" x14ac:dyDescent="0.3">
      <c r="A1569" s="7">
        <v>768</v>
      </c>
      <c r="B1569" s="7">
        <v>1</v>
      </c>
      <c r="C1569" s="7" t="s">
        <v>604</v>
      </c>
      <c r="D1569" s="68">
        <v>2007</v>
      </c>
      <c r="E1569" s="73">
        <v>2008</v>
      </c>
      <c r="F1569" s="66">
        <v>350</v>
      </c>
      <c r="G1569" s="7">
        <v>10</v>
      </c>
      <c r="H1569" s="67">
        <v>1</v>
      </c>
      <c r="I1569" s="67">
        <v>130</v>
      </c>
      <c r="J1569" s="77">
        <v>44</v>
      </c>
      <c r="K1569" s="119" t="s">
        <v>95</v>
      </c>
      <c r="L1569" s="7">
        <v>319</v>
      </c>
      <c r="M1569" s="7">
        <v>1</v>
      </c>
      <c r="N1569" s="7" t="s">
        <v>491</v>
      </c>
      <c r="O1569" s="68">
        <v>2009</v>
      </c>
      <c r="P1569" s="68">
        <v>2010</v>
      </c>
      <c r="Q1569" s="66">
        <v>700</v>
      </c>
      <c r="R1569" s="10">
        <v>5</v>
      </c>
      <c r="S1569" s="67">
        <v>1</v>
      </c>
      <c r="T1569" s="67">
        <v>881</v>
      </c>
      <c r="U1569" s="67">
        <v>616</v>
      </c>
      <c r="V1569" s="119" t="s">
        <v>95</v>
      </c>
      <c r="W1569" s="7">
        <v>534</v>
      </c>
      <c r="X1569" s="7">
        <v>1</v>
      </c>
      <c r="Y1569" s="7" t="s">
        <v>290</v>
      </c>
      <c r="Z1569" s="7">
        <v>1996</v>
      </c>
      <c r="AA1569" s="7">
        <v>1998</v>
      </c>
      <c r="AB1569" s="70">
        <v>120.67</v>
      </c>
      <c r="AC1569" s="7">
        <v>10</v>
      </c>
      <c r="AD1569" s="7">
        <v>0</v>
      </c>
      <c r="AE1569" s="77">
        <v>1636</v>
      </c>
      <c r="AF1569" s="77">
        <v>1869</v>
      </c>
      <c r="AG1569" s="127">
        <f t="shared" si="24"/>
        <v>0.46676176890156917</v>
      </c>
    </row>
    <row r="1570" spans="1:33" x14ac:dyDescent="0.3">
      <c r="A1570" s="7">
        <v>768</v>
      </c>
      <c r="B1570" s="7">
        <v>1</v>
      </c>
      <c r="C1570" s="7" t="s">
        <v>604</v>
      </c>
      <c r="D1570" s="7">
        <v>2012</v>
      </c>
      <c r="E1570" s="10">
        <v>2013</v>
      </c>
      <c r="F1570" s="70">
        <v>800.35</v>
      </c>
      <c r="G1570" s="7">
        <v>10</v>
      </c>
      <c r="H1570" s="7">
        <v>1</v>
      </c>
      <c r="I1570" s="67">
        <v>500</v>
      </c>
      <c r="J1570" s="67">
        <v>125</v>
      </c>
      <c r="K1570" s="119" t="s">
        <v>95</v>
      </c>
      <c r="L1570" s="7">
        <v>319</v>
      </c>
      <c r="M1570" s="7">
        <v>1</v>
      </c>
      <c r="N1570" s="7" t="s">
        <v>491</v>
      </c>
      <c r="O1570" s="68">
        <v>2009</v>
      </c>
      <c r="P1570" s="68">
        <v>2010</v>
      </c>
      <c r="Q1570" s="66">
        <v>400</v>
      </c>
      <c r="R1570" s="68">
        <v>5</v>
      </c>
      <c r="S1570" s="67">
        <v>0</v>
      </c>
      <c r="T1570" s="67">
        <v>668</v>
      </c>
      <c r="U1570" s="67">
        <v>748</v>
      </c>
      <c r="V1570" s="119" t="s">
        <v>95</v>
      </c>
      <c r="W1570" s="7">
        <v>700</v>
      </c>
      <c r="X1570" s="7">
        <v>1</v>
      </c>
      <c r="Y1570" s="7" t="s">
        <v>396</v>
      </c>
      <c r="Z1570" s="7">
        <v>2001</v>
      </c>
      <c r="AA1570" s="7">
        <v>2002</v>
      </c>
      <c r="AB1570" s="70">
        <v>126</v>
      </c>
      <c r="AC1570" s="7">
        <v>10</v>
      </c>
      <c r="AD1570" s="7">
        <v>0</v>
      </c>
      <c r="AE1570" s="77">
        <v>686</v>
      </c>
      <c r="AF1570" s="77">
        <v>784</v>
      </c>
      <c r="AG1570" s="127">
        <f t="shared" si="24"/>
        <v>0.46666666666666667</v>
      </c>
    </row>
    <row r="1571" spans="1:33" x14ac:dyDescent="0.3">
      <c r="A1571" s="7">
        <v>769</v>
      </c>
      <c r="B1571" s="7">
        <v>1</v>
      </c>
      <c r="C1571" s="7" t="s">
        <v>300</v>
      </c>
      <c r="D1571" s="7">
        <v>1992</v>
      </c>
      <c r="E1571" s="7">
        <v>1993</v>
      </c>
      <c r="F1571" s="70">
        <v>305</v>
      </c>
      <c r="G1571" s="7">
        <v>5</v>
      </c>
      <c r="H1571" s="7">
        <v>1</v>
      </c>
      <c r="I1571" s="77" t="s">
        <v>763</v>
      </c>
      <c r="J1571" s="77" t="s">
        <v>763</v>
      </c>
      <c r="K1571" s="119" t="s">
        <v>95</v>
      </c>
      <c r="L1571" s="7">
        <v>319</v>
      </c>
      <c r="M1571" s="7">
        <v>1</v>
      </c>
      <c r="N1571" s="7" t="s">
        <v>491</v>
      </c>
      <c r="O1571" s="68">
        <v>2009</v>
      </c>
      <c r="P1571" s="68">
        <v>2010</v>
      </c>
      <c r="Q1571" s="66">
        <v>200</v>
      </c>
      <c r="R1571" s="68">
        <v>5</v>
      </c>
      <c r="S1571" s="67">
        <v>0</v>
      </c>
      <c r="T1571" s="67">
        <v>674</v>
      </c>
      <c r="U1571" s="67">
        <v>758</v>
      </c>
      <c r="V1571" s="119" t="s">
        <v>95</v>
      </c>
      <c r="W1571" s="7">
        <v>99</v>
      </c>
      <c r="X1571" s="7">
        <v>1</v>
      </c>
      <c r="Y1571" s="7" t="s">
        <v>315</v>
      </c>
      <c r="Z1571" s="7">
        <v>1999</v>
      </c>
      <c r="AA1571" s="7">
        <v>2000</v>
      </c>
      <c r="AB1571" s="70">
        <v>116.02</v>
      </c>
      <c r="AC1571" s="7">
        <v>5</v>
      </c>
      <c r="AD1571" s="7">
        <v>0</v>
      </c>
      <c r="AE1571" s="77">
        <v>482</v>
      </c>
      <c r="AF1571" s="77">
        <v>551</v>
      </c>
      <c r="AG1571" s="127">
        <f t="shared" si="24"/>
        <v>0.46660212971926429</v>
      </c>
    </row>
    <row r="1572" spans="1:33" x14ac:dyDescent="0.3">
      <c r="A1572" s="7">
        <v>769</v>
      </c>
      <c r="B1572" s="7">
        <v>1</v>
      </c>
      <c r="C1572" s="7" t="s">
        <v>300</v>
      </c>
      <c r="D1572" s="7">
        <v>1997</v>
      </c>
      <c r="E1572" s="7">
        <v>1998</v>
      </c>
      <c r="F1572" s="70">
        <v>315</v>
      </c>
      <c r="G1572" s="7">
        <v>10</v>
      </c>
      <c r="H1572" s="7">
        <v>1</v>
      </c>
      <c r="I1572" s="77">
        <v>1941</v>
      </c>
      <c r="J1572" s="77">
        <v>510</v>
      </c>
      <c r="K1572" s="119" t="s">
        <v>95</v>
      </c>
      <c r="L1572" s="7">
        <v>330</v>
      </c>
      <c r="M1572" s="7">
        <v>1</v>
      </c>
      <c r="N1572" s="7" t="s">
        <v>551</v>
      </c>
      <c r="O1572" s="68">
        <v>2009</v>
      </c>
      <c r="P1572" s="68">
        <v>2010</v>
      </c>
      <c r="Q1572" s="66">
        <v>1000</v>
      </c>
      <c r="R1572" s="68">
        <v>10</v>
      </c>
      <c r="S1572" s="67">
        <v>1</v>
      </c>
      <c r="T1572" s="67">
        <v>226</v>
      </c>
      <c r="U1572" s="67">
        <v>220</v>
      </c>
      <c r="V1572" s="119" t="s">
        <v>95</v>
      </c>
      <c r="W1572" s="7">
        <v>553</v>
      </c>
      <c r="X1572" s="7">
        <v>1</v>
      </c>
      <c r="Y1572" s="7" t="s">
        <v>428</v>
      </c>
      <c r="Z1572" s="7">
        <v>2010</v>
      </c>
      <c r="AA1572" s="68">
        <v>2011</v>
      </c>
      <c r="AB1572" s="66">
        <v>75</v>
      </c>
      <c r="AC1572" s="68">
        <v>5</v>
      </c>
      <c r="AD1572" s="67">
        <v>0</v>
      </c>
      <c r="AE1572" s="67">
        <v>640</v>
      </c>
      <c r="AF1572" s="67">
        <v>732</v>
      </c>
      <c r="AG1572" s="127">
        <f t="shared" si="24"/>
        <v>0.46647230320699706</v>
      </c>
    </row>
    <row r="1573" spans="1:33" x14ac:dyDescent="0.3">
      <c r="A1573" s="7">
        <v>769</v>
      </c>
      <c r="B1573" s="7">
        <v>1</v>
      </c>
      <c r="C1573" s="7" t="s">
        <v>300</v>
      </c>
      <c r="D1573" s="7">
        <v>2000</v>
      </c>
      <c r="E1573" s="7">
        <v>2001</v>
      </c>
      <c r="F1573" s="70">
        <v>400</v>
      </c>
      <c r="G1573" s="7">
        <v>10</v>
      </c>
      <c r="H1573" s="7">
        <v>1</v>
      </c>
      <c r="I1573" s="77">
        <v>1986</v>
      </c>
      <c r="J1573" s="77">
        <v>1531</v>
      </c>
      <c r="K1573" s="119" t="s">
        <v>95</v>
      </c>
      <c r="L1573" s="7">
        <v>332</v>
      </c>
      <c r="M1573" s="7">
        <v>1</v>
      </c>
      <c r="N1573" s="7" t="s">
        <v>502</v>
      </c>
      <c r="O1573" s="68">
        <v>2009</v>
      </c>
      <c r="P1573" s="68">
        <v>2010</v>
      </c>
      <c r="Q1573" s="66">
        <v>126.21</v>
      </c>
      <c r="R1573" s="10">
        <v>8</v>
      </c>
      <c r="S1573" s="67">
        <v>1</v>
      </c>
      <c r="T1573" s="67">
        <v>663</v>
      </c>
      <c r="U1573" s="67">
        <v>174</v>
      </c>
      <c r="V1573" s="119" t="s">
        <v>95</v>
      </c>
      <c r="W1573" s="7">
        <v>197</v>
      </c>
      <c r="X1573" s="7">
        <v>1</v>
      </c>
      <c r="Y1573" s="7" t="s">
        <v>415</v>
      </c>
      <c r="Z1573" s="7">
        <v>2010</v>
      </c>
      <c r="AA1573" s="68">
        <v>2011</v>
      </c>
      <c r="AB1573" s="66">
        <v>347.29999999999995</v>
      </c>
      <c r="AC1573" s="68">
        <v>10</v>
      </c>
      <c r="AD1573" s="67">
        <v>0</v>
      </c>
      <c r="AE1573" s="67">
        <v>8332</v>
      </c>
      <c r="AF1573" s="67">
        <v>9535</v>
      </c>
      <c r="AG1573" s="127">
        <f t="shared" si="24"/>
        <v>0.46633458331001287</v>
      </c>
    </row>
    <row r="1574" spans="1:33" x14ac:dyDescent="0.3">
      <c r="A1574" s="7">
        <v>769</v>
      </c>
      <c r="B1574" s="7">
        <v>1</v>
      </c>
      <c r="C1574" s="7" t="s">
        <v>300</v>
      </c>
      <c r="D1574" s="7">
        <v>2005</v>
      </c>
      <c r="E1574" s="7">
        <v>2006</v>
      </c>
      <c r="F1574" s="70">
        <v>385</v>
      </c>
      <c r="G1574" s="7">
        <v>10</v>
      </c>
      <c r="H1574" s="10">
        <v>1</v>
      </c>
      <c r="I1574" s="67">
        <v>1294</v>
      </c>
      <c r="J1574" s="67">
        <v>936</v>
      </c>
      <c r="K1574" s="119" t="s">
        <v>95</v>
      </c>
      <c r="L1574" s="7">
        <v>333</v>
      </c>
      <c r="M1574" s="7">
        <v>1</v>
      </c>
      <c r="N1574" s="7" t="s">
        <v>278</v>
      </c>
      <c r="O1574" s="68">
        <v>2009</v>
      </c>
      <c r="P1574" s="68">
        <v>2010</v>
      </c>
      <c r="Q1574" s="66">
        <v>900</v>
      </c>
      <c r="R1574" s="68">
        <v>5</v>
      </c>
      <c r="S1574" s="67">
        <v>0</v>
      </c>
      <c r="T1574" s="67">
        <v>348</v>
      </c>
      <c r="U1574" s="67">
        <v>468</v>
      </c>
      <c r="V1574" s="119" t="s">
        <v>95</v>
      </c>
      <c r="W1574" s="7">
        <v>11</v>
      </c>
      <c r="X1574" s="7">
        <v>1</v>
      </c>
      <c r="Y1574" s="7" t="s">
        <v>311</v>
      </c>
      <c r="Z1574" s="7">
        <v>1994</v>
      </c>
      <c r="AA1574" s="7">
        <v>1995</v>
      </c>
      <c r="AB1574" s="70">
        <v>100.45</v>
      </c>
      <c r="AC1574" s="7">
        <v>10</v>
      </c>
      <c r="AD1574" s="7">
        <v>0</v>
      </c>
      <c r="AE1574" s="77">
        <v>28663</v>
      </c>
      <c r="AF1574" s="77">
        <v>32818</v>
      </c>
      <c r="AG1574" s="127">
        <f t="shared" si="24"/>
        <v>0.46620907272165385</v>
      </c>
    </row>
    <row r="1575" spans="1:33" x14ac:dyDescent="0.3">
      <c r="A1575" s="7">
        <v>769</v>
      </c>
      <c r="B1575" s="7">
        <v>1</v>
      </c>
      <c r="C1575" s="7" t="s">
        <v>300</v>
      </c>
      <c r="D1575" s="7">
        <v>2010</v>
      </c>
      <c r="E1575" s="68">
        <v>2011</v>
      </c>
      <c r="F1575" s="66">
        <v>500</v>
      </c>
      <c r="G1575" s="68">
        <v>10</v>
      </c>
      <c r="H1575" s="67">
        <v>1</v>
      </c>
      <c r="I1575" s="67">
        <v>1750</v>
      </c>
      <c r="J1575" s="67">
        <v>1197</v>
      </c>
      <c r="K1575" s="119" t="s">
        <v>95</v>
      </c>
      <c r="L1575" s="7">
        <v>361</v>
      </c>
      <c r="M1575" s="7">
        <v>1</v>
      </c>
      <c r="N1575" s="7" t="s">
        <v>612</v>
      </c>
      <c r="O1575" s="68">
        <v>2009</v>
      </c>
      <c r="P1575" s="68">
        <v>2010</v>
      </c>
      <c r="Q1575" s="66">
        <v>0</v>
      </c>
      <c r="R1575" s="68">
        <v>10</v>
      </c>
      <c r="S1575" s="67">
        <v>1</v>
      </c>
      <c r="T1575" s="67">
        <v>1096</v>
      </c>
      <c r="U1575" s="67">
        <v>410</v>
      </c>
      <c r="V1575" s="119" t="s">
        <v>95</v>
      </c>
      <c r="W1575" s="130">
        <v>113</v>
      </c>
      <c r="X1575" s="130">
        <v>1</v>
      </c>
      <c r="Y1575" s="130" t="s">
        <v>659</v>
      </c>
      <c r="Z1575" s="131">
        <v>2007</v>
      </c>
      <c r="AA1575" s="132">
        <v>2008</v>
      </c>
      <c r="AB1575" s="133">
        <v>100</v>
      </c>
      <c r="AC1575" s="7">
        <v>10</v>
      </c>
      <c r="AD1575" s="7">
        <v>0</v>
      </c>
      <c r="AE1575" s="67">
        <v>927</v>
      </c>
      <c r="AF1575" s="67">
        <v>1062</v>
      </c>
      <c r="AG1575" s="127">
        <f t="shared" si="24"/>
        <v>0.4660633484162896</v>
      </c>
    </row>
    <row r="1576" spans="1:33" x14ac:dyDescent="0.3">
      <c r="A1576" s="7">
        <v>771</v>
      </c>
      <c r="B1576" s="7">
        <v>1</v>
      </c>
      <c r="C1576" s="7" t="s">
        <v>478</v>
      </c>
      <c r="D1576" s="7">
        <v>1997</v>
      </c>
      <c r="E1576" s="7">
        <v>1998</v>
      </c>
      <c r="F1576" s="70">
        <v>289.08999999999997</v>
      </c>
      <c r="G1576" s="7">
        <v>10</v>
      </c>
      <c r="H1576" s="7">
        <v>1</v>
      </c>
      <c r="I1576" s="77">
        <v>196</v>
      </c>
      <c r="J1576" s="77">
        <v>75</v>
      </c>
      <c r="K1576" s="119" t="s">
        <v>95</v>
      </c>
      <c r="L1576" s="7">
        <v>361</v>
      </c>
      <c r="M1576" s="7">
        <v>1</v>
      </c>
      <c r="N1576" s="7" t="s">
        <v>612</v>
      </c>
      <c r="O1576" s="68">
        <v>2009</v>
      </c>
      <c r="P1576" s="68">
        <v>2010</v>
      </c>
      <c r="Q1576" s="66">
        <v>70</v>
      </c>
      <c r="R1576" s="68">
        <v>10</v>
      </c>
      <c r="S1576" s="67">
        <v>1</v>
      </c>
      <c r="T1576" s="67">
        <v>1002</v>
      </c>
      <c r="U1576" s="67">
        <v>510</v>
      </c>
      <c r="V1576" s="119" t="s">
        <v>95</v>
      </c>
      <c r="W1576" s="7">
        <v>2805</v>
      </c>
      <c r="X1576" s="7">
        <v>1</v>
      </c>
      <c r="Y1576" s="7" t="s">
        <v>589</v>
      </c>
      <c r="Z1576" s="7">
        <v>2012</v>
      </c>
      <c r="AA1576" s="7">
        <v>2013</v>
      </c>
      <c r="AB1576" s="70">
        <v>350</v>
      </c>
      <c r="AC1576" s="7">
        <v>5</v>
      </c>
      <c r="AD1576" s="7">
        <v>0</v>
      </c>
      <c r="AE1576" s="67">
        <v>1734</v>
      </c>
      <c r="AF1576" s="67">
        <v>1987</v>
      </c>
      <c r="AG1576" s="127">
        <f t="shared" si="24"/>
        <v>0.46600376242945446</v>
      </c>
    </row>
    <row r="1577" spans="1:33" x14ac:dyDescent="0.3">
      <c r="A1577" s="7">
        <v>771</v>
      </c>
      <c r="B1577" s="7">
        <v>1</v>
      </c>
      <c r="C1577" s="7" t="s">
        <v>478</v>
      </c>
      <c r="D1577" s="7">
        <v>2001</v>
      </c>
      <c r="E1577" s="7">
        <v>2002</v>
      </c>
      <c r="F1577" s="70">
        <v>320</v>
      </c>
      <c r="G1577" s="7">
        <v>5</v>
      </c>
      <c r="H1577" s="7">
        <v>1</v>
      </c>
      <c r="I1577" s="77">
        <v>357</v>
      </c>
      <c r="J1577" s="77">
        <v>86</v>
      </c>
      <c r="K1577" s="119" t="s">
        <v>95</v>
      </c>
      <c r="L1577" s="7">
        <v>392</v>
      </c>
      <c r="M1577" s="7">
        <v>1</v>
      </c>
      <c r="N1577" s="7" t="s">
        <v>518</v>
      </c>
      <c r="O1577" s="68">
        <v>2009</v>
      </c>
      <c r="P1577" s="68">
        <v>2010</v>
      </c>
      <c r="Q1577" s="66">
        <v>398.97</v>
      </c>
      <c r="R1577" s="68">
        <v>10</v>
      </c>
      <c r="S1577" s="67">
        <v>0</v>
      </c>
      <c r="T1577" s="67">
        <v>360</v>
      </c>
      <c r="U1577" s="67">
        <v>448</v>
      </c>
      <c r="V1577" s="119" t="s">
        <v>95</v>
      </c>
      <c r="W1577" s="7">
        <v>2342</v>
      </c>
      <c r="X1577" s="7">
        <v>1</v>
      </c>
      <c r="Y1577" s="7" t="s">
        <v>443</v>
      </c>
      <c r="Z1577" s="68">
        <v>2009</v>
      </c>
      <c r="AA1577" s="68">
        <v>2010</v>
      </c>
      <c r="AB1577" s="66">
        <v>300</v>
      </c>
      <c r="AC1577" s="68">
        <v>10</v>
      </c>
      <c r="AD1577" s="67">
        <v>0</v>
      </c>
      <c r="AE1577" s="67">
        <v>497</v>
      </c>
      <c r="AF1577" s="67">
        <v>571</v>
      </c>
      <c r="AG1577" s="127">
        <f t="shared" si="24"/>
        <v>0.46535580524344572</v>
      </c>
    </row>
    <row r="1578" spans="1:33" x14ac:dyDescent="0.3">
      <c r="A1578" s="7">
        <v>771</v>
      </c>
      <c r="B1578" s="7">
        <v>1</v>
      </c>
      <c r="C1578" s="7" t="s">
        <v>478</v>
      </c>
      <c r="D1578" s="7">
        <v>2004</v>
      </c>
      <c r="E1578" s="7">
        <v>2005</v>
      </c>
      <c r="F1578" s="70">
        <v>1750</v>
      </c>
      <c r="G1578" s="7">
        <v>10</v>
      </c>
      <c r="H1578" s="7">
        <v>1</v>
      </c>
      <c r="I1578" s="77">
        <v>517</v>
      </c>
      <c r="J1578" s="77">
        <v>308</v>
      </c>
      <c r="K1578" s="119" t="s">
        <v>95</v>
      </c>
      <c r="L1578" s="7">
        <v>402</v>
      </c>
      <c r="M1578" s="7">
        <v>1</v>
      </c>
      <c r="N1578" s="7" t="s">
        <v>282</v>
      </c>
      <c r="O1578" s="68">
        <v>2009</v>
      </c>
      <c r="P1578" s="68">
        <v>2010</v>
      </c>
      <c r="Q1578" s="66">
        <v>549.94000000000005</v>
      </c>
      <c r="R1578" s="68">
        <v>7</v>
      </c>
      <c r="S1578" s="67">
        <v>1</v>
      </c>
      <c r="T1578" s="67">
        <v>276</v>
      </c>
      <c r="U1578" s="67">
        <v>113</v>
      </c>
      <c r="V1578" s="119" t="s">
        <v>95</v>
      </c>
      <c r="W1578" s="7">
        <v>829</v>
      </c>
      <c r="X1578" s="7">
        <v>1</v>
      </c>
      <c r="Y1578" s="7" t="s">
        <v>436</v>
      </c>
      <c r="Z1578" s="7">
        <v>2000</v>
      </c>
      <c r="AA1578" s="7">
        <v>2001</v>
      </c>
      <c r="AB1578" s="70">
        <v>465</v>
      </c>
      <c r="AC1578" s="7">
        <v>6</v>
      </c>
      <c r="AD1578" s="7">
        <v>0</v>
      </c>
      <c r="AE1578" s="77">
        <v>2484</v>
      </c>
      <c r="AF1578" s="77">
        <v>2856</v>
      </c>
      <c r="AG1578" s="127">
        <f t="shared" si="24"/>
        <v>0.46516853932584268</v>
      </c>
    </row>
    <row r="1579" spans="1:33" x14ac:dyDescent="0.3">
      <c r="A1579" s="7">
        <v>771</v>
      </c>
      <c r="B1579" s="7">
        <v>1</v>
      </c>
      <c r="C1579" s="7" t="s">
        <v>478</v>
      </c>
      <c r="D1579" s="68">
        <v>2007</v>
      </c>
      <c r="E1579" s="73">
        <v>2008</v>
      </c>
      <c r="F1579" s="66">
        <v>750</v>
      </c>
      <c r="G1579" s="7">
        <v>10</v>
      </c>
      <c r="H1579" s="67">
        <v>1</v>
      </c>
      <c r="I1579" s="67">
        <v>289</v>
      </c>
      <c r="J1579" s="77">
        <v>76</v>
      </c>
      <c r="K1579" s="119" t="s">
        <v>95</v>
      </c>
      <c r="L1579" s="7">
        <v>463</v>
      </c>
      <c r="M1579" s="7">
        <v>1</v>
      </c>
      <c r="N1579" s="7" t="s">
        <v>382</v>
      </c>
      <c r="O1579" s="68">
        <v>2009</v>
      </c>
      <c r="P1579" s="10">
        <v>2010</v>
      </c>
      <c r="Q1579" s="66">
        <v>250</v>
      </c>
      <c r="R1579" s="10">
        <v>7</v>
      </c>
      <c r="S1579" s="67">
        <v>1</v>
      </c>
      <c r="T1579" s="67">
        <v>528</v>
      </c>
      <c r="U1579" s="67">
        <v>252</v>
      </c>
      <c r="V1579" s="119" t="s">
        <v>95</v>
      </c>
      <c r="W1579" s="7">
        <v>347</v>
      </c>
      <c r="X1579" s="7">
        <v>1</v>
      </c>
      <c r="Y1579" s="7" t="s">
        <v>379</v>
      </c>
      <c r="Z1579" s="7">
        <v>2001</v>
      </c>
      <c r="AA1579" s="7">
        <v>2002</v>
      </c>
      <c r="AB1579" s="70">
        <v>625</v>
      </c>
      <c r="AC1579" s="7">
        <v>7</v>
      </c>
      <c r="AD1579" s="7">
        <v>0</v>
      </c>
      <c r="AE1579" s="77">
        <v>2375</v>
      </c>
      <c r="AF1579" s="77">
        <v>2732</v>
      </c>
      <c r="AG1579" s="127">
        <f t="shared" si="24"/>
        <v>0.46504797336988446</v>
      </c>
    </row>
    <row r="1580" spans="1:33" x14ac:dyDescent="0.3">
      <c r="A1580" s="7">
        <v>771</v>
      </c>
      <c r="B1580" s="7">
        <v>1</v>
      </c>
      <c r="C1580" s="7" t="s">
        <v>478</v>
      </c>
      <c r="D1580" s="7">
        <v>2013</v>
      </c>
      <c r="E1580" s="7">
        <v>2015</v>
      </c>
      <c r="F1580" s="7">
        <v>2392.38</v>
      </c>
      <c r="G1580" s="7">
        <v>10</v>
      </c>
      <c r="H1580" s="7">
        <v>1</v>
      </c>
      <c r="I1580" s="77">
        <v>171</v>
      </c>
      <c r="J1580" s="77">
        <v>47</v>
      </c>
      <c r="K1580" s="119" t="s">
        <v>95</v>
      </c>
      <c r="L1580" s="7">
        <v>465</v>
      </c>
      <c r="M1580" s="7">
        <v>1</v>
      </c>
      <c r="N1580" s="7" t="s">
        <v>455</v>
      </c>
      <c r="O1580" s="68">
        <v>2009</v>
      </c>
      <c r="P1580" s="68">
        <v>2010</v>
      </c>
      <c r="Q1580" s="66">
        <v>298.49</v>
      </c>
      <c r="R1580" s="68">
        <v>7</v>
      </c>
      <c r="S1580" s="67">
        <v>1</v>
      </c>
      <c r="T1580" s="67">
        <v>2028</v>
      </c>
      <c r="U1580" s="67">
        <v>1174</v>
      </c>
      <c r="V1580" s="119" t="s">
        <v>95</v>
      </c>
      <c r="W1580" s="7">
        <v>99</v>
      </c>
      <c r="X1580" s="7">
        <v>1</v>
      </c>
      <c r="Y1580" s="7" t="s">
        <v>315</v>
      </c>
      <c r="Z1580" s="7">
        <v>2002</v>
      </c>
      <c r="AA1580" s="7">
        <v>2003</v>
      </c>
      <c r="AB1580" s="70">
        <v>280</v>
      </c>
      <c r="AC1580" s="7">
        <v>5</v>
      </c>
      <c r="AD1580" s="7">
        <v>0</v>
      </c>
      <c r="AE1580" s="77">
        <v>951</v>
      </c>
      <c r="AF1580" s="77">
        <v>1094</v>
      </c>
      <c r="AG1580" s="127">
        <f t="shared" si="24"/>
        <v>0.46503667481662592</v>
      </c>
    </row>
    <row r="1581" spans="1:33" x14ac:dyDescent="0.3">
      <c r="A1581" s="7">
        <v>771</v>
      </c>
      <c r="B1581" s="7">
        <v>1</v>
      </c>
      <c r="C1581" s="7" t="s">
        <v>478</v>
      </c>
      <c r="D1581" s="7">
        <v>2013</v>
      </c>
      <c r="E1581" s="7">
        <v>2015</v>
      </c>
      <c r="F1581" s="7">
        <v>1025.31</v>
      </c>
      <c r="G1581" s="7">
        <v>10</v>
      </c>
      <c r="H1581" s="7">
        <v>1</v>
      </c>
      <c r="I1581" s="77">
        <v>167</v>
      </c>
      <c r="J1581" s="77">
        <v>53</v>
      </c>
      <c r="K1581" s="119" t="s">
        <v>95</v>
      </c>
      <c r="L1581" s="7">
        <v>492</v>
      </c>
      <c r="M1581" s="7">
        <v>1</v>
      </c>
      <c r="N1581" s="7" t="s">
        <v>385</v>
      </c>
      <c r="O1581" s="68">
        <v>2009</v>
      </c>
      <c r="P1581" s="10">
        <v>2010</v>
      </c>
      <c r="Q1581" s="66">
        <v>226.79</v>
      </c>
      <c r="R1581" s="10">
        <v>10</v>
      </c>
      <c r="S1581" s="67">
        <v>0</v>
      </c>
      <c r="T1581" s="67">
        <v>2077</v>
      </c>
      <c r="U1581" s="67">
        <v>2193</v>
      </c>
      <c r="V1581" s="119" t="s">
        <v>95</v>
      </c>
      <c r="W1581" s="7">
        <v>286</v>
      </c>
      <c r="X1581" s="7">
        <v>1</v>
      </c>
      <c r="Y1581" s="7" t="s">
        <v>422</v>
      </c>
      <c r="Z1581" s="7">
        <v>2006</v>
      </c>
      <c r="AA1581" s="10">
        <v>2007</v>
      </c>
      <c r="AB1581" s="70">
        <v>595</v>
      </c>
      <c r="AC1581" s="10">
        <v>10</v>
      </c>
      <c r="AD1581" s="7">
        <v>0</v>
      </c>
      <c r="AE1581" s="67">
        <v>666</v>
      </c>
      <c r="AF1581" s="67">
        <v>767</v>
      </c>
      <c r="AG1581" s="127">
        <f t="shared" si="24"/>
        <v>0.46475924633635729</v>
      </c>
    </row>
    <row r="1582" spans="1:33" x14ac:dyDescent="0.3">
      <c r="A1582" s="7">
        <v>775</v>
      </c>
      <c r="B1582" s="7">
        <v>1</v>
      </c>
      <c r="C1582" s="7" t="s">
        <v>459</v>
      </c>
      <c r="D1582" s="7">
        <v>1996</v>
      </c>
      <c r="E1582" s="7">
        <v>1997</v>
      </c>
      <c r="F1582" s="70">
        <v>200</v>
      </c>
      <c r="G1582" s="7">
        <v>10</v>
      </c>
      <c r="H1582" s="7">
        <v>0</v>
      </c>
      <c r="I1582" s="77">
        <v>715</v>
      </c>
      <c r="J1582" s="77">
        <v>798</v>
      </c>
      <c r="K1582" s="119" t="s">
        <v>95</v>
      </c>
      <c r="L1582" s="7">
        <v>511</v>
      </c>
      <c r="M1582" s="7">
        <v>1</v>
      </c>
      <c r="N1582" s="7" t="s">
        <v>560</v>
      </c>
      <c r="O1582" s="68">
        <v>2009</v>
      </c>
      <c r="P1582" s="68">
        <v>2010</v>
      </c>
      <c r="Q1582" s="66">
        <v>799.08</v>
      </c>
      <c r="R1582" s="68">
        <v>10</v>
      </c>
      <c r="S1582" s="67">
        <v>1</v>
      </c>
      <c r="T1582" s="67">
        <v>308</v>
      </c>
      <c r="U1582" s="67">
        <v>249</v>
      </c>
      <c r="V1582" s="119" t="s">
        <v>95</v>
      </c>
      <c r="W1582" s="7">
        <v>728</v>
      </c>
      <c r="X1582" s="7">
        <v>1</v>
      </c>
      <c r="Y1582" s="7" t="s">
        <v>346</v>
      </c>
      <c r="Z1582" s="7">
        <v>1999</v>
      </c>
      <c r="AA1582" s="7">
        <v>2000</v>
      </c>
      <c r="AB1582" s="70">
        <v>285.23</v>
      </c>
      <c r="AC1582" s="7">
        <v>10</v>
      </c>
      <c r="AD1582" s="7">
        <v>0</v>
      </c>
      <c r="AE1582" s="77">
        <v>3719</v>
      </c>
      <c r="AF1582" s="77">
        <v>4285</v>
      </c>
      <c r="AG1582" s="127">
        <f t="shared" si="24"/>
        <v>0.46464267866066966</v>
      </c>
    </row>
    <row r="1583" spans="1:33" x14ac:dyDescent="0.3">
      <c r="A1583" s="7">
        <v>775</v>
      </c>
      <c r="B1583" s="7">
        <v>1</v>
      </c>
      <c r="C1583" s="7" t="s">
        <v>459</v>
      </c>
      <c r="D1583" s="7">
        <v>1997</v>
      </c>
      <c r="E1583" s="7">
        <v>1998</v>
      </c>
      <c r="F1583" s="70">
        <v>200</v>
      </c>
      <c r="G1583" s="7">
        <v>10</v>
      </c>
      <c r="H1583" s="7">
        <v>1</v>
      </c>
      <c r="I1583" s="77">
        <v>543</v>
      </c>
      <c r="J1583" s="77">
        <v>391</v>
      </c>
      <c r="K1583" s="119" t="s">
        <v>95</v>
      </c>
      <c r="L1583" s="7">
        <v>531</v>
      </c>
      <c r="M1583" s="7">
        <v>1</v>
      </c>
      <c r="N1583" s="7" t="s">
        <v>387</v>
      </c>
      <c r="O1583" s="68">
        <v>2009</v>
      </c>
      <c r="P1583" s="68">
        <v>2010</v>
      </c>
      <c r="Q1583" s="66">
        <v>378.3</v>
      </c>
      <c r="R1583" s="68">
        <v>5</v>
      </c>
      <c r="S1583" s="67">
        <v>0</v>
      </c>
      <c r="T1583" s="67">
        <v>837</v>
      </c>
      <c r="U1583" s="67">
        <v>1200</v>
      </c>
      <c r="V1583" s="119" t="s">
        <v>95</v>
      </c>
      <c r="W1583" s="7">
        <v>138</v>
      </c>
      <c r="X1583" s="7">
        <v>1</v>
      </c>
      <c r="Y1583" s="7" t="s">
        <v>243</v>
      </c>
      <c r="Z1583" s="7">
        <v>2001</v>
      </c>
      <c r="AA1583" s="7">
        <v>2002</v>
      </c>
      <c r="AB1583" s="70">
        <v>439</v>
      </c>
      <c r="AC1583" s="7">
        <v>5</v>
      </c>
      <c r="AD1583" s="7">
        <v>0</v>
      </c>
      <c r="AE1583" s="77">
        <v>1984</v>
      </c>
      <c r="AF1583" s="77">
        <v>2292</v>
      </c>
      <c r="AG1583" s="127">
        <f t="shared" si="24"/>
        <v>0.46398503274087932</v>
      </c>
    </row>
    <row r="1584" spans="1:33" x14ac:dyDescent="0.3">
      <c r="A1584" s="7">
        <v>775</v>
      </c>
      <c r="B1584" s="7">
        <v>1</v>
      </c>
      <c r="C1584" s="7" t="s">
        <v>459</v>
      </c>
      <c r="D1584" s="7">
        <v>2003</v>
      </c>
      <c r="E1584" s="7">
        <v>2004</v>
      </c>
      <c r="F1584" s="70">
        <v>400</v>
      </c>
      <c r="G1584" s="7">
        <v>10</v>
      </c>
      <c r="H1584" s="7">
        <v>1</v>
      </c>
      <c r="I1584" s="77">
        <v>531</v>
      </c>
      <c r="J1584" s="77">
        <v>467</v>
      </c>
      <c r="K1584" s="119" t="s">
        <v>95</v>
      </c>
      <c r="L1584" s="7">
        <v>548</v>
      </c>
      <c r="M1584" s="7">
        <v>1</v>
      </c>
      <c r="N1584" s="7" t="s">
        <v>666</v>
      </c>
      <c r="O1584" s="68">
        <v>2009</v>
      </c>
      <c r="P1584" s="68">
        <v>2010</v>
      </c>
      <c r="Q1584" s="66">
        <v>900</v>
      </c>
      <c r="R1584" s="68">
        <v>5</v>
      </c>
      <c r="S1584" s="67">
        <v>0</v>
      </c>
      <c r="T1584" s="67">
        <v>1111</v>
      </c>
      <c r="U1584" s="67">
        <v>1435</v>
      </c>
      <c r="V1584" s="119" t="s">
        <v>95</v>
      </c>
      <c r="W1584" s="7">
        <v>138</v>
      </c>
      <c r="X1584" s="7">
        <v>1</v>
      </c>
      <c r="Y1584" s="7" t="s">
        <v>243</v>
      </c>
      <c r="Z1584" s="7">
        <v>2001</v>
      </c>
      <c r="AA1584" s="7">
        <v>2003</v>
      </c>
      <c r="AB1584" s="70">
        <v>126</v>
      </c>
      <c r="AC1584" s="7">
        <v>10</v>
      </c>
      <c r="AD1584" s="7">
        <v>0</v>
      </c>
      <c r="AE1584" s="77">
        <v>1984</v>
      </c>
      <c r="AF1584" s="77">
        <v>2292</v>
      </c>
      <c r="AG1584" s="127">
        <f t="shared" si="24"/>
        <v>0.46398503274087932</v>
      </c>
    </row>
    <row r="1585" spans="1:33" x14ac:dyDescent="0.3">
      <c r="A1585" s="7">
        <v>775</v>
      </c>
      <c r="B1585" s="7">
        <v>1</v>
      </c>
      <c r="C1585" s="7" t="s">
        <v>459</v>
      </c>
      <c r="D1585" s="7">
        <v>2006</v>
      </c>
      <c r="E1585" s="10">
        <v>2007</v>
      </c>
      <c r="F1585" s="70">
        <v>95.19</v>
      </c>
      <c r="G1585" s="10">
        <v>10</v>
      </c>
      <c r="H1585" s="7">
        <v>1</v>
      </c>
      <c r="I1585" s="67">
        <v>815</v>
      </c>
      <c r="J1585" s="67">
        <v>616</v>
      </c>
      <c r="K1585" s="119" t="s">
        <v>95</v>
      </c>
      <c r="L1585" s="7">
        <v>548</v>
      </c>
      <c r="M1585" s="7">
        <v>1</v>
      </c>
      <c r="N1585" s="7" t="s">
        <v>666</v>
      </c>
      <c r="O1585" s="68">
        <v>2009</v>
      </c>
      <c r="P1585" s="68">
        <v>2010</v>
      </c>
      <c r="Q1585" s="66">
        <v>200</v>
      </c>
      <c r="R1585" s="68">
        <v>5</v>
      </c>
      <c r="S1585" s="67">
        <v>0</v>
      </c>
      <c r="T1585" s="67">
        <v>1004</v>
      </c>
      <c r="U1585" s="67">
        <v>1515</v>
      </c>
      <c r="V1585" s="119" t="s">
        <v>95</v>
      </c>
      <c r="W1585" s="7">
        <v>761</v>
      </c>
      <c r="X1585" s="7">
        <v>1</v>
      </c>
      <c r="Y1585" s="7" t="s">
        <v>299</v>
      </c>
      <c r="Z1585" s="68">
        <v>2007</v>
      </c>
      <c r="AA1585" s="73">
        <v>2008</v>
      </c>
      <c r="AB1585" s="66">
        <v>102.33</v>
      </c>
      <c r="AC1585" s="7">
        <v>6</v>
      </c>
      <c r="AD1585" s="67">
        <v>0</v>
      </c>
      <c r="AE1585" s="67">
        <v>2652</v>
      </c>
      <c r="AF1585" s="77">
        <v>3065</v>
      </c>
      <c r="AG1585" s="127">
        <f t="shared" si="24"/>
        <v>0.46387965716284763</v>
      </c>
    </row>
    <row r="1586" spans="1:33" x14ac:dyDescent="0.3">
      <c r="A1586" s="7">
        <v>775</v>
      </c>
      <c r="B1586" s="7">
        <v>1</v>
      </c>
      <c r="C1586" s="7" t="s">
        <v>459</v>
      </c>
      <c r="D1586" s="7">
        <v>2010</v>
      </c>
      <c r="E1586" s="68">
        <v>2011</v>
      </c>
      <c r="F1586" s="66">
        <v>200</v>
      </c>
      <c r="G1586" s="68">
        <v>10</v>
      </c>
      <c r="H1586" s="67">
        <v>1</v>
      </c>
      <c r="I1586" s="67">
        <v>606</v>
      </c>
      <c r="J1586" s="67">
        <v>503</v>
      </c>
      <c r="K1586" s="119" t="s">
        <v>95</v>
      </c>
      <c r="L1586" s="7">
        <v>549</v>
      </c>
      <c r="M1586" s="7">
        <v>1</v>
      </c>
      <c r="N1586" s="7" t="s">
        <v>524</v>
      </c>
      <c r="O1586" s="68">
        <v>2009</v>
      </c>
      <c r="P1586" s="68">
        <v>2010</v>
      </c>
      <c r="Q1586" s="66">
        <v>395</v>
      </c>
      <c r="R1586" s="68">
        <v>3</v>
      </c>
      <c r="S1586" s="67">
        <v>0</v>
      </c>
      <c r="T1586" s="67">
        <v>1622</v>
      </c>
      <c r="U1586" s="67">
        <v>1746</v>
      </c>
      <c r="V1586" s="119" t="s">
        <v>95</v>
      </c>
      <c r="W1586" s="7">
        <v>2860</v>
      </c>
      <c r="X1586" s="7">
        <v>1</v>
      </c>
      <c r="Y1586" s="7" t="s">
        <v>499</v>
      </c>
      <c r="Z1586" s="7">
        <v>1998</v>
      </c>
      <c r="AA1586" s="7">
        <v>1999</v>
      </c>
      <c r="AB1586" s="70">
        <v>455</v>
      </c>
      <c r="AC1586" s="7">
        <v>5</v>
      </c>
      <c r="AD1586" s="7">
        <v>0</v>
      </c>
      <c r="AE1586" s="77">
        <v>2084</v>
      </c>
      <c r="AF1586" s="77">
        <v>2421</v>
      </c>
      <c r="AG1586" s="127">
        <f t="shared" si="24"/>
        <v>0.46259711431742506</v>
      </c>
    </row>
    <row r="1587" spans="1:33" x14ac:dyDescent="0.3">
      <c r="A1587" s="7">
        <v>777</v>
      </c>
      <c r="B1587" s="7">
        <v>1</v>
      </c>
      <c r="C1587" s="7" t="s">
        <v>301</v>
      </c>
      <c r="D1587" s="7">
        <v>1992</v>
      </c>
      <c r="E1587" s="7">
        <v>1993</v>
      </c>
      <c r="F1587" s="70">
        <v>120.12</v>
      </c>
      <c r="G1587" s="7">
        <v>5</v>
      </c>
      <c r="H1587" s="7">
        <v>1</v>
      </c>
      <c r="I1587" s="77" t="s">
        <v>763</v>
      </c>
      <c r="J1587" s="77" t="s">
        <v>763</v>
      </c>
      <c r="K1587" s="119" t="s">
        <v>95</v>
      </c>
      <c r="L1587" s="7">
        <v>581</v>
      </c>
      <c r="M1587" s="7">
        <v>1</v>
      </c>
      <c r="N1587" s="7" t="s">
        <v>525</v>
      </c>
      <c r="O1587" s="68">
        <v>2009</v>
      </c>
      <c r="P1587" s="68">
        <v>2010</v>
      </c>
      <c r="Q1587" s="66">
        <v>586.46</v>
      </c>
      <c r="R1587" s="68">
        <v>10</v>
      </c>
      <c r="S1587" s="67">
        <v>1</v>
      </c>
      <c r="T1587" s="67">
        <v>613</v>
      </c>
      <c r="U1587" s="67">
        <v>147</v>
      </c>
      <c r="V1587" s="119" t="s">
        <v>95</v>
      </c>
      <c r="W1587" s="7">
        <v>31</v>
      </c>
      <c r="X1587" s="7">
        <v>1</v>
      </c>
      <c r="Y1587" s="7" t="s">
        <v>468</v>
      </c>
      <c r="Z1587" s="68">
        <v>2007</v>
      </c>
      <c r="AA1587" s="73">
        <v>2009</v>
      </c>
      <c r="AB1587" s="66">
        <v>501</v>
      </c>
      <c r="AC1587" s="7">
        <v>6</v>
      </c>
      <c r="AD1587" s="67">
        <v>0</v>
      </c>
      <c r="AE1587" s="67">
        <v>2074</v>
      </c>
      <c r="AF1587" s="77">
        <v>2410</v>
      </c>
      <c r="AG1587" s="127">
        <f t="shared" si="24"/>
        <v>0.46253345227475468</v>
      </c>
    </row>
    <row r="1588" spans="1:33" x14ac:dyDescent="0.3">
      <c r="A1588" s="7">
        <v>777</v>
      </c>
      <c r="B1588" s="7">
        <v>1</v>
      </c>
      <c r="C1588" s="7" t="s">
        <v>301</v>
      </c>
      <c r="D1588" s="7">
        <v>1997</v>
      </c>
      <c r="E1588" s="7">
        <v>1998</v>
      </c>
      <c r="F1588" s="70">
        <v>315</v>
      </c>
      <c r="G1588" s="7">
        <v>5</v>
      </c>
      <c r="H1588" s="7">
        <v>1</v>
      </c>
      <c r="I1588" s="77">
        <v>561</v>
      </c>
      <c r="J1588" s="77">
        <v>405</v>
      </c>
      <c r="K1588" s="119" t="s">
        <v>95</v>
      </c>
      <c r="L1588" s="7">
        <v>611</v>
      </c>
      <c r="M1588" s="7">
        <v>1</v>
      </c>
      <c r="N1588" s="7" t="s">
        <v>332</v>
      </c>
      <c r="O1588" s="68">
        <v>2009</v>
      </c>
      <c r="P1588" s="68">
        <v>2010</v>
      </c>
      <c r="Q1588" s="66">
        <v>415.46</v>
      </c>
      <c r="R1588" s="68">
        <v>10</v>
      </c>
      <c r="S1588" s="67">
        <v>1</v>
      </c>
      <c r="T1588" s="67">
        <v>70</v>
      </c>
      <c r="U1588" s="67">
        <v>7</v>
      </c>
      <c r="V1588" s="119" t="s">
        <v>95</v>
      </c>
      <c r="W1588" s="7">
        <v>518</v>
      </c>
      <c r="X1588" s="7">
        <v>1</v>
      </c>
      <c r="Y1588" s="7" t="s">
        <v>257</v>
      </c>
      <c r="Z1588" s="7">
        <v>1996</v>
      </c>
      <c r="AA1588" s="7">
        <v>1998</v>
      </c>
      <c r="AB1588" s="70">
        <v>89.71</v>
      </c>
      <c r="AC1588" s="7">
        <v>5</v>
      </c>
      <c r="AD1588" s="7">
        <v>0</v>
      </c>
      <c r="AE1588" s="77">
        <v>2787</v>
      </c>
      <c r="AF1588" s="77">
        <v>3241</v>
      </c>
      <c r="AG1588" s="127">
        <f t="shared" si="24"/>
        <v>0.46234240212342403</v>
      </c>
    </row>
    <row r="1589" spans="1:33" x14ac:dyDescent="0.3">
      <c r="A1589" s="7">
        <v>777</v>
      </c>
      <c r="B1589" s="7">
        <v>1</v>
      </c>
      <c r="C1589" s="7" t="s">
        <v>301</v>
      </c>
      <c r="D1589" s="7">
        <v>2001</v>
      </c>
      <c r="E1589" s="7">
        <v>2002</v>
      </c>
      <c r="F1589" s="70">
        <v>315</v>
      </c>
      <c r="G1589" s="7">
        <v>5</v>
      </c>
      <c r="H1589" s="7">
        <v>1</v>
      </c>
      <c r="I1589" s="77">
        <v>1077</v>
      </c>
      <c r="J1589" s="77">
        <v>671</v>
      </c>
      <c r="K1589" s="119" t="s">
        <v>95</v>
      </c>
      <c r="L1589" s="7">
        <v>611</v>
      </c>
      <c r="M1589" s="7">
        <v>1</v>
      </c>
      <c r="N1589" s="7" t="s">
        <v>332</v>
      </c>
      <c r="O1589" s="68">
        <v>2009</v>
      </c>
      <c r="P1589" s="68">
        <v>2011</v>
      </c>
      <c r="Q1589" s="66">
        <v>250</v>
      </c>
      <c r="R1589" s="10">
        <v>9</v>
      </c>
      <c r="S1589" s="67">
        <v>1</v>
      </c>
      <c r="T1589" s="67">
        <v>73</v>
      </c>
      <c r="U1589" s="67">
        <v>8</v>
      </c>
      <c r="V1589" s="119" t="s">
        <v>95</v>
      </c>
      <c r="W1589" s="7">
        <v>286</v>
      </c>
      <c r="X1589" s="7">
        <v>1</v>
      </c>
      <c r="Y1589" s="7" t="s">
        <v>422</v>
      </c>
      <c r="Z1589" s="7">
        <v>2006</v>
      </c>
      <c r="AA1589" s="10">
        <v>2007</v>
      </c>
      <c r="AB1589" s="70">
        <v>315</v>
      </c>
      <c r="AC1589" s="10">
        <v>10</v>
      </c>
      <c r="AD1589" s="7">
        <v>0</v>
      </c>
      <c r="AE1589" s="67">
        <v>1146</v>
      </c>
      <c r="AF1589" s="67">
        <v>1333</v>
      </c>
      <c r="AG1589" s="127">
        <f t="shared" si="24"/>
        <v>0.46228317870108915</v>
      </c>
    </row>
    <row r="1590" spans="1:33" x14ac:dyDescent="0.3">
      <c r="A1590" s="7">
        <v>777</v>
      </c>
      <c r="B1590" s="7">
        <v>1</v>
      </c>
      <c r="C1590" s="7" t="s">
        <v>301</v>
      </c>
      <c r="D1590" s="7">
        <v>2006</v>
      </c>
      <c r="E1590" s="10">
        <v>2007</v>
      </c>
      <c r="F1590" s="70">
        <v>515</v>
      </c>
      <c r="G1590" s="10">
        <v>5</v>
      </c>
      <c r="H1590" s="7">
        <v>1</v>
      </c>
      <c r="I1590" s="67">
        <v>1599</v>
      </c>
      <c r="J1590" s="67">
        <v>994</v>
      </c>
      <c r="K1590" s="119" t="s">
        <v>95</v>
      </c>
      <c r="L1590" s="7">
        <v>682</v>
      </c>
      <c r="M1590" s="7">
        <v>1</v>
      </c>
      <c r="N1590" s="7" t="s">
        <v>336</v>
      </c>
      <c r="O1590" s="68">
        <v>2009</v>
      </c>
      <c r="P1590" s="68">
        <v>2010</v>
      </c>
      <c r="Q1590" s="66">
        <v>200</v>
      </c>
      <c r="R1590" s="68">
        <v>10</v>
      </c>
      <c r="S1590" s="67">
        <v>0</v>
      </c>
      <c r="T1590" s="67">
        <v>351</v>
      </c>
      <c r="U1590" s="67">
        <v>456</v>
      </c>
      <c r="V1590" s="119" t="s">
        <v>95</v>
      </c>
      <c r="W1590" s="7">
        <v>695</v>
      </c>
      <c r="X1590" s="7">
        <v>1</v>
      </c>
      <c r="Y1590" s="7" t="s">
        <v>338</v>
      </c>
      <c r="Z1590" s="7">
        <v>2003</v>
      </c>
      <c r="AA1590" s="7">
        <v>2004</v>
      </c>
      <c r="AB1590" s="70">
        <f>873.36-184.74</f>
        <v>688.62</v>
      </c>
      <c r="AC1590" s="7">
        <v>10</v>
      </c>
      <c r="AD1590" s="7">
        <v>0</v>
      </c>
      <c r="AE1590" s="77">
        <v>745</v>
      </c>
      <c r="AF1590" s="77">
        <v>868</v>
      </c>
      <c r="AG1590" s="127">
        <f t="shared" si="24"/>
        <v>0.46187228766274024</v>
      </c>
    </row>
    <row r="1591" spans="1:33" x14ac:dyDescent="0.3">
      <c r="A1591" s="7">
        <v>777</v>
      </c>
      <c r="B1591" s="7">
        <v>1</v>
      </c>
      <c r="C1591" s="7" t="s">
        <v>301</v>
      </c>
      <c r="D1591" s="7">
        <v>2011</v>
      </c>
      <c r="E1591" s="7">
        <v>2012</v>
      </c>
      <c r="F1591" s="7">
        <v>650</v>
      </c>
      <c r="G1591" s="7">
        <v>4</v>
      </c>
      <c r="H1591" s="7">
        <v>1</v>
      </c>
      <c r="I1591" s="77">
        <v>849</v>
      </c>
      <c r="J1591" s="77">
        <v>244</v>
      </c>
      <c r="K1591" s="119" t="s">
        <v>95</v>
      </c>
      <c r="L1591" s="7">
        <v>717</v>
      </c>
      <c r="M1591" s="7">
        <v>1</v>
      </c>
      <c r="N1591" s="7" t="s">
        <v>345</v>
      </c>
      <c r="O1591" s="68">
        <v>2009</v>
      </c>
      <c r="P1591" s="68">
        <v>2010</v>
      </c>
      <c r="Q1591" s="66">
        <v>375</v>
      </c>
      <c r="R1591" s="68">
        <v>10</v>
      </c>
      <c r="S1591" s="67">
        <v>1</v>
      </c>
      <c r="T1591" s="67">
        <v>1104</v>
      </c>
      <c r="U1591" s="67">
        <v>829</v>
      </c>
      <c r="V1591" s="119" t="s">
        <v>95</v>
      </c>
      <c r="W1591" s="7">
        <v>485</v>
      </c>
      <c r="X1591" s="7">
        <v>1</v>
      </c>
      <c r="Y1591" s="7" t="s">
        <v>494</v>
      </c>
      <c r="Z1591" s="7">
        <v>2012</v>
      </c>
      <c r="AA1591" s="7">
        <v>2013</v>
      </c>
      <c r="AB1591" s="70">
        <v>350</v>
      </c>
      <c r="AC1591" s="7">
        <v>4</v>
      </c>
      <c r="AD1591" s="7">
        <v>0</v>
      </c>
      <c r="AE1591" s="67">
        <v>877</v>
      </c>
      <c r="AF1591" s="67">
        <v>1023</v>
      </c>
      <c r="AG1591" s="127">
        <f t="shared" si="24"/>
        <v>0.46157894736842103</v>
      </c>
    </row>
    <row r="1592" spans="1:33" x14ac:dyDescent="0.3">
      <c r="A1592" s="7">
        <v>777</v>
      </c>
      <c r="B1592" s="7">
        <v>1</v>
      </c>
      <c r="C1592" s="7" t="s">
        <v>301</v>
      </c>
      <c r="D1592" s="7">
        <v>2013</v>
      </c>
      <c r="E1592" s="7">
        <v>2014</v>
      </c>
      <c r="F1592" s="7">
        <v>471.55999999999995</v>
      </c>
      <c r="G1592" s="7">
        <v>4</v>
      </c>
      <c r="H1592" s="7">
        <v>1</v>
      </c>
      <c r="I1592" s="77">
        <v>653</v>
      </c>
      <c r="J1592" s="77">
        <v>520</v>
      </c>
      <c r="K1592" s="119" t="s">
        <v>95</v>
      </c>
      <c r="L1592" s="7">
        <v>717</v>
      </c>
      <c r="M1592" s="7">
        <v>1</v>
      </c>
      <c r="N1592" s="7" t="s">
        <v>345</v>
      </c>
      <c r="O1592" s="68">
        <v>2009</v>
      </c>
      <c r="P1592" s="68">
        <v>2010</v>
      </c>
      <c r="Q1592" s="66">
        <v>175</v>
      </c>
      <c r="R1592" s="68">
        <v>10</v>
      </c>
      <c r="S1592" s="67">
        <v>1</v>
      </c>
      <c r="T1592" s="67">
        <v>996</v>
      </c>
      <c r="U1592" s="67">
        <v>935</v>
      </c>
      <c r="V1592" s="119" t="s">
        <v>95</v>
      </c>
      <c r="W1592" s="7">
        <v>16</v>
      </c>
      <c r="X1592" s="7">
        <v>1</v>
      </c>
      <c r="Y1592" s="7" t="s">
        <v>235</v>
      </c>
      <c r="Z1592" s="7">
        <v>1998</v>
      </c>
      <c r="AA1592" s="7">
        <v>1999</v>
      </c>
      <c r="AB1592" s="70">
        <v>350</v>
      </c>
      <c r="AC1592" s="7">
        <v>10</v>
      </c>
      <c r="AD1592" s="7">
        <v>0</v>
      </c>
      <c r="AE1592" s="77">
        <v>4439</v>
      </c>
      <c r="AF1592" s="77">
        <v>5183</v>
      </c>
      <c r="AG1592" s="127">
        <f t="shared" si="24"/>
        <v>0.46133859904385782</v>
      </c>
    </row>
    <row r="1593" spans="1:33" x14ac:dyDescent="0.3">
      <c r="A1593" s="7">
        <v>777</v>
      </c>
      <c r="B1593" s="7">
        <v>1</v>
      </c>
      <c r="C1593" s="7" t="s">
        <v>744</v>
      </c>
      <c r="D1593" s="7">
        <v>2017</v>
      </c>
      <c r="E1593" s="7">
        <v>2018</v>
      </c>
      <c r="F1593" s="7">
        <v>530.36</v>
      </c>
      <c r="G1593" s="7">
        <v>6</v>
      </c>
      <c r="H1593" s="7">
        <v>1</v>
      </c>
      <c r="I1593" s="77">
        <v>827</v>
      </c>
      <c r="J1593" s="77">
        <v>150</v>
      </c>
      <c r="K1593" s="119" t="s">
        <v>95</v>
      </c>
      <c r="L1593" s="7">
        <v>720</v>
      </c>
      <c r="M1593" s="7">
        <v>1</v>
      </c>
      <c r="N1593" s="7" t="s">
        <v>475</v>
      </c>
      <c r="O1593" s="68">
        <v>2009</v>
      </c>
      <c r="P1593" s="68">
        <v>2010</v>
      </c>
      <c r="Q1593" s="66">
        <v>529.75</v>
      </c>
      <c r="R1593" s="10">
        <v>8</v>
      </c>
      <c r="S1593" s="67">
        <v>1</v>
      </c>
      <c r="T1593" s="67">
        <v>3527</v>
      </c>
      <c r="U1593" s="67">
        <v>1352</v>
      </c>
      <c r="V1593" s="119" t="s">
        <v>95</v>
      </c>
      <c r="W1593" s="7">
        <v>584</v>
      </c>
      <c r="X1593" s="7">
        <v>1</v>
      </c>
      <c r="Y1593" s="7" t="s">
        <v>495</v>
      </c>
      <c r="Z1593" s="7">
        <v>1998</v>
      </c>
      <c r="AA1593" s="7">
        <v>1999</v>
      </c>
      <c r="AB1593" s="70">
        <v>350</v>
      </c>
      <c r="AC1593" s="7">
        <v>10</v>
      </c>
      <c r="AD1593" s="7">
        <v>0</v>
      </c>
      <c r="AE1593" s="77">
        <v>173</v>
      </c>
      <c r="AF1593" s="77">
        <v>202</v>
      </c>
      <c r="AG1593" s="127">
        <f t="shared" si="24"/>
        <v>0.46133333333333332</v>
      </c>
    </row>
    <row r="1594" spans="1:33" x14ac:dyDescent="0.3">
      <c r="A1594" s="7">
        <v>784</v>
      </c>
      <c r="B1594" s="7">
        <v>1</v>
      </c>
      <c r="C1594" s="7" t="s">
        <v>302</v>
      </c>
      <c r="D1594" s="7">
        <v>1992</v>
      </c>
      <c r="E1594" s="7">
        <v>1993</v>
      </c>
      <c r="F1594" s="70">
        <v>443.97</v>
      </c>
      <c r="G1594" s="7">
        <v>5</v>
      </c>
      <c r="H1594" s="7">
        <v>0</v>
      </c>
      <c r="I1594" s="77" t="s">
        <v>763</v>
      </c>
      <c r="J1594" s="77" t="s">
        <v>763</v>
      </c>
      <c r="K1594" s="119" t="s">
        <v>95</v>
      </c>
      <c r="L1594" s="7">
        <v>726</v>
      </c>
      <c r="M1594" s="7">
        <v>1</v>
      </c>
      <c r="N1594" s="7" t="s">
        <v>506</v>
      </c>
      <c r="O1594" s="68">
        <v>2009</v>
      </c>
      <c r="P1594" s="68">
        <v>2010</v>
      </c>
      <c r="Q1594" s="66">
        <v>731.28</v>
      </c>
      <c r="R1594" s="10">
        <v>10</v>
      </c>
      <c r="S1594" s="67">
        <v>1</v>
      </c>
      <c r="T1594" s="67">
        <v>987</v>
      </c>
      <c r="U1594" s="67">
        <v>641</v>
      </c>
      <c r="V1594" s="119" t="s">
        <v>95</v>
      </c>
      <c r="W1594" s="7">
        <v>2396</v>
      </c>
      <c r="X1594" s="7">
        <v>1</v>
      </c>
      <c r="Y1594" s="7" t="s">
        <v>5</v>
      </c>
      <c r="Z1594" s="7">
        <v>2002</v>
      </c>
      <c r="AA1594" s="7">
        <v>2003</v>
      </c>
      <c r="AB1594" s="70">
        <v>600</v>
      </c>
      <c r="AC1594" s="7">
        <v>10</v>
      </c>
      <c r="AD1594" s="7">
        <v>0</v>
      </c>
      <c r="AE1594" s="77">
        <v>1215</v>
      </c>
      <c r="AF1594" s="77">
        <v>1421</v>
      </c>
      <c r="AG1594" s="127">
        <f t="shared" si="24"/>
        <v>0.4609256449165402</v>
      </c>
    </row>
    <row r="1595" spans="1:33" x14ac:dyDescent="0.3">
      <c r="A1595" s="7">
        <v>784</v>
      </c>
      <c r="B1595" s="7">
        <v>1</v>
      </c>
      <c r="C1595" s="7" t="s">
        <v>350</v>
      </c>
      <c r="D1595" s="7">
        <v>1993</v>
      </c>
      <c r="E1595" s="7">
        <v>1994</v>
      </c>
      <c r="F1595" s="70">
        <v>374.43</v>
      </c>
      <c r="G1595" s="7">
        <v>4</v>
      </c>
      <c r="H1595" s="7">
        <v>1</v>
      </c>
      <c r="I1595" s="77" t="s">
        <v>763</v>
      </c>
      <c r="J1595" s="77" t="s">
        <v>763</v>
      </c>
      <c r="K1595" s="119" t="s">
        <v>95</v>
      </c>
      <c r="L1595" s="7">
        <v>726</v>
      </c>
      <c r="M1595" s="7">
        <v>1</v>
      </c>
      <c r="N1595" s="7" t="s">
        <v>506</v>
      </c>
      <c r="O1595" s="68">
        <v>2009</v>
      </c>
      <c r="P1595" s="68">
        <v>2010</v>
      </c>
      <c r="Q1595" s="66">
        <v>200</v>
      </c>
      <c r="R1595" s="10">
        <v>10</v>
      </c>
      <c r="S1595" s="67">
        <v>0</v>
      </c>
      <c r="T1595" s="67">
        <v>724</v>
      </c>
      <c r="U1595" s="67">
        <v>896</v>
      </c>
      <c r="V1595" s="119" t="s">
        <v>95</v>
      </c>
      <c r="W1595" s="7">
        <v>93</v>
      </c>
      <c r="X1595" s="7">
        <v>1</v>
      </c>
      <c r="Y1595" s="7" t="s">
        <v>268</v>
      </c>
      <c r="Z1595" s="7">
        <v>2001</v>
      </c>
      <c r="AA1595" s="7">
        <v>2002</v>
      </c>
      <c r="AB1595" s="70">
        <v>126</v>
      </c>
      <c r="AC1595" s="7">
        <v>10</v>
      </c>
      <c r="AD1595" s="7">
        <v>0</v>
      </c>
      <c r="AE1595" s="77">
        <v>312</v>
      </c>
      <c r="AF1595" s="77">
        <v>365</v>
      </c>
      <c r="AG1595" s="127">
        <f t="shared" si="24"/>
        <v>0.46085672082717871</v>
      </c>
    </row>
    <row r="1596" spans="1:33" x14ac:dyDescent="0.3">
      <c r="A1596" s="7">
        <v>784</v>
      </c>
      <c r="B1596" s="7">
        <v>1</v>
      </c>
      <c r="C1596" s="7" t="s">
        <v>302</v>
      </c>
      <c r="D1596" s="7">
        <v>1995</v>
      </c>
      <c r="E1596" s="7">
        <v>1997</v>
      </c>
      <c r="F1596" s="70">
        <v>422.03</v>
      </c>
      <c r="G1596" s="7">
        <v>5</v>
      </c>
      <c r="H1596" s="7">
        <v>1</v>
      </c>
      <c r="I1596" s="77">
        <v>564</v>
      </c>
      <c r="J1596" s="77">
        <v>160</v>
      </c>
      <c r="K1596" s="119" t="s">
        <v>95</v>
      </c>
      <c r="L1596" s="7">
        <v>727</v>
      </c>
      <c r="M1596" s="7">
        <v>1</v>
      </c>
      <c r="N1596" s="7" t="s">
        <v>260</v>
      </c>
      <c r="O1596" s="68">
        <v>2009</v>
      </c>
      <c r="P1596" s="68">
        <v>2010</v>
      </c>
      <c r="Q1596" s="66">
        <v>475</v>
      </c>
      <c r="R1596" s="68">
        <v>10</v>
      </c>
      <c r="S1596" s="67">
        <v>1</v>
      </c>
      <c r="T1596" s="67">
        <v>1613</v>
      </c>
      <c r="U1596" s="67">
        <v>1343</v>
      </c>
      <c r="V1596" s="119" t="s">
        <v>95</v>
      </c>
      <c r="W1596" s="7">
        <v>727</v>
      </c>
      <c r="X1596" s="7">
        <v>1</v>
      </c>
      <c r="Y1596" s="7" t="s">
        <v>260</v>
      </c>
      <c r="Z1596" s="7">
        <v>2014</v>
      </c>
      <c r="AA1596" s="7">
        <v>2015</v>
      </c>
      <c r="AB1596" s="7">
        <v>600</v>
      </c>
      <c r="AC1596" s="7">
        <v>10</v>
      </c>
      <c r="AD1596" s="7">
        <v>0</v>
      </c>
      <c r="AE1596" s="77">
        <v>2631</v>
      </c>
      <c r="AF1596" s="77">
        <v>3080</v>
      </c>
      <c r="AG1596" s="127">
        <f t="shared" si="24"/>
        <v>0.46068989669059707</v>
      </c>
    </row>
    <row r="1597" spans="1:33" x14ac:dyDescent="0.3">
      <c r="A1597" s="7">
        <v>786</v>
      </c>
      <c r="B1597" s="7">
        <v>1</v>
      </c>
      <c r="C1597" s="7" t="s">
        <v>956</v>
      </c>
      <c r="D1597" s="7">
        <v>1992</v>
      </c>
      <c r="E1597" s="7">
        <v>1993</v>
      </c>
      <c r="F1597" s="70">
        <v>225</v>
      </c>
      <c r="G1597" s="7">
        <v>5</v>
      </c>
      <c r="H1597" s="7">
        <v>1</v>
      </c>
      <c r="I1597" s="77" t="s">
        <v>763</v>
      </c>
      <c r="J1597" s="77" t="s">
        <v>763</v>
      </c>
      <c r="K1597" s="119" t="s">
        <v>95</v>
      </c>
      <c r="L1597" s="7">
        <v>727</v>
      </c>
      <c r="M1597" s="7">
        <v>1</v>
      </c>
      <c r="N1597" s="7" t="s">
        <v>260</v>
      </c>
      <c r="O1597" s="68">
        <v>2009</v>
      </c>
      <c r="P1597" s="68">
        <v>2010</v>
      </c>
      <c r="Q1597" s="66">
        <v>145</v>
      </c>
      <c r="R1597" s="68">
        <v>10</v>
      </c>
      <c r="S1597" s="67">
        <v>0</v>
      </c>
      <c r="T1597" s="67">
        <v>1469</v>
      </c>
      <c r="U1597" s="67">
        <v>1486</v>
      </c>
      <c r="V1597" s="119" t="s">
        <v>95</v>
      </c>
      <c r="W1597" s="7">
        <v>196</v>
      </c>
      <c r="X1597" s="7">
        <v>1</v>
      </c>
      <c r="Y1597" s="7" t="s">
        <v>414</v>
      </c>
      <c r="Z1597" s="7">
        <v>2010</v>
      </c>
      <c r="AA1597" s="68">
        <v>2011</v>
      </c>
      <c r="AB1597" s="66">
        <v>511.83</v>
      </c>
      <c r="AC1597" s="68">
        <v>10</v>
      </c>
      <c r="AD1597" s="67">
        <v>0</v>
      </c>
      <c r="AE1597" s="67">
        <v>27338</v>
      </c>
      <c r="AF1597" s="67">
        <v>32026</v>
      </c>
      <c r="AG1597" s="127">
        <f t="shared" si="24"/>
        <v>0.46051479010848323</v>
      </c>
    </row>
    <row r="1598" spans="1:33" x14ac:dyDescent="0.3">
      <c r="A1598" s="7">
        <v>786</v>
      </c>
      <c r="B1598" s="7">
        <v>1</v>
      </c>
      <c r="C1598" s="7" t="s">
        <v>303</v>
      </c>
      <c r="D1598" s="7">
        <v>1997</v>
      </c>
      <c r="E1598" s="7">
        <v>1998</v>
      </c>
      <c r="F1598" s="70">
        <v>315</v>
      </c>
      <c r="G1598" s="7">
        <v>5</v>
      </c>
      <c r="H1598" s="7">
        <v>1</v>
      </c>
      <c r="I1598" s="77">
        <v>451</v>
      </c>
      <c r="J1598" s="77">
        <v>253</v>
      </c>
      <c r="K1598" s="119" t="s">
        <v>95</v>
      </c>
      <c r="L1598" s="7">
        <v>738</v>
      </c>
      <c r="M1598" s="7">
        <v>1</v>
      </c>
      <c r="N1598" s="7" t="s">
        <v>232</v>
      </c>
      <c r="O1598" s="68">
        <v>2009</v>
      </c>
      <c r="P1598" s="68">
        <v>2011</v>
      </c>
      <c r="Q1598" s="66">
        <v>500</v>
      </c>
      <c r="R1598" s="68">
        <v>5</v>
      </c>
      <c r="S1598" s="67">
        <v>1</v>
      </c>
      <c r="T1598" s="67">
        <v>399</v>
      </c>
      <c r="U1598" s="67">
        <v>287</v>
      </c>
      <c r="V1598" s="119" t="s">
        <v>95</v>
      </c>
      <c r="W1598" s="82">
        <v>2125</v>
      </c>
      <c r="X1598" s="82">
        <v>1</v>
      </c>
      <c r="Y1598" s="82" t="s">
        <v>141</v>
      </c>
      <c r="Z1598" s="7">
        <v>2018</v>
      </c>
      <c r="AA1598" s="82">
        <v>2019</v>
      </c>
      <c r="AB1598" s="128">
        <v>500</v>
      </c>
      <c r="AC1598" s="82">
        <v>10</v>
      </c>
      <c r="AD1598" s="7">
        <v>0</v>
      </c>
      <c r="AE1598" s="67">
        <v>1291</v>
      </c>
      <c r="AF1598" s="67">
        <v>1514</v>
      </c>
      <c r="AG1598" s="127">
        <f t="shared" si="24"/>
        <v>0.46024955436720144</v>
      </c>
    </row>
    <row r="1599" spans="1:33" x14ac:dyDescent="0.3">
      <c r="A1599" s="7">
        <v>786</v>
      </c>
      <c r="B1599" s="7">
        <v>1</v>
      </c>
      <c r="C1599" s="7" t="s">
        <v>303</v>
      </c>
      <c r="D1599" s="7">
        <v>2001</v>
      </c>
      <c r="E1599" s="7">
        <v>2002</v>
      </c>
      <c r="F1599" s="70">
        <v>126</v>
      </c>
      <c r="G1599" s="7">
        <v>10</v>
      </c>
      <c r="H1599" s="7">
        <v>1</v>
      </c>
      <c r="I1599" s="77">
        <v>182</v>
      </c>
      <c r="J1599" s="77">
        <v>179</v>
      </c>
      <c r="K1599" s="119" t="s">
        <v>95</v>
      </c>
      <c r="L1599" s="7">
        <v>739</v>
      </c>
      <c r="M1599" s="7">
        <v>1</v>
      </c>
      <c r="N1599" s="7" t="s">
        <v>400</v>
      </c>
      <c r="O1599" s="68">
        <v>2009</v>
      </c>
      <c r="P1599" s="68">
        <v>2010</v>
      </c>
      <c r="Q1599" s="66">
        <v>275</v>
      </c>
      <c r="R1599" s="68">
        <v>6</v>
      </c>
      <c r="S1599" s="67">
        <v>0</v>
      </c>
      <c r="T1599" s="67">
        <v>492</v>
      </c>
      <c r="U1599" s="67">
        <v>519</v>
      </c>
      <c r="V1599" s="119" t="s">
        <v>95</v>
      </c>
      <c r="W1599" s="7">
        <v>883</v>
      </c>
      <c r="X1599" s="7">
        <v>1</v>
      </c>
      <c r="Y1599" s="7" t="s">
        <v>361</v>
      </c>
      <c r="Z1599" s="7">
        <v>2004</v>
      </c>
      <c r="AA1599" s="7">
        <v>2005</v>
      </c>
      <c r="AB1599" s="70">
        <v>109</v>
      </c>
      <c r="AC1599" s="7">
        <v>5</v>
      </c>
      <c r="AD1599" s="7">
        <v>0</v>
      </c>
      <c r="AE1599" s="77">
        <v>2286</v>
      </c>
      <c r="AF1599" s="77">
        <v>2683</v>
      </c>
      <c r="AG1599" s="127">
        <f t="shared" si="24"/>
        <v>0.46005232441135036</v>
      </c>
    </row>
    <row r="1600" spans="1:33" x14ac:dyDescent="0.3">
      <c r="A1600" s="7">
        <v>786</v>
      </c>
      <c r="B1600" s="7">
        <v>1</v>
      </c>
      <c r="C1600" s="7" t="s">
        <v>650</v>
      </c>
      <c r="D1600" s="7">
        <v>2005</v>
      </c>
      <c r="E1600" s="7">
        <v>2006</v>
      </c>
      <c r="F1600" s="70">
        <f>500-126.99</f>
        <v>373.01</v>
      </c>
      <c r="G1600" s="7">
        <v>10</v>
      </c>
      <c r="H1600" s="10">
        <v>0</v>
      </c>
      <c r="I1600" s="67">
        <v>278</v>
      </c>
      <c r="J1600" s="67">
        <v>333</v>
      </c>
      <c r="K1600" s="119" t="s">
        <v>95</v>
      </c>
      <c r="L1600" s="7">
        <v>741</v>
      </c>
      <c r="M1600" s="7">
        <v>1</v>
      </c>
      <c r="N1600" s="7" t="s">
        <v>347</v>
      </c>
      <c r="O1600" s="68">
        <v>2009</v>
      </c>
      <c r="P1600" s="68">
        <v>2010</v>
      </c>
      <c r="Q1600" s="66">
        <v>200</v>
      </c>
      <c r="R1600" s="68">
        <v>10</v>
      </c>
      <c r="S1600" s="67">
        <v>0</v>
      </c>
      <c r="T1600" s="67">
        <v>558</v>
      </c>
      <c r="U1600" s="67">
        <v>719</v>
      </c>
      <c r="V1600" s="119" t="s">
        <v>95</v>
      </c>
      <c r="W1600" s="7">
        <v>547</v>
      </c>
      <c r="X1600" s="7">
        <v>1</v>
      </c>
      <c r="Y1600" s="7" t="s">
        <v>427</v>
      </c>
      <c r="Z1600" s="68">
        <v>2007</v>
      </c>
      <c r="AA1600" s="73">
        <v>2008</v>
      </c>
      <c r="AB1600" s="66">
        <v>447.85</v>
      </c>
      <c r="AC1600" s="7">
        <v>10</v>
      </c>
      <c r="AD1600" s="67">
        <v>0</v>
      </c>
      <c r="AE1600" s="67">
        <v>392</v>
      </c>
      <c r="AF1600" s="77">
        <v>461</v>
      </c>
      <c r="AG1600" s="127">
        <f t="shared" si="24"/>
        <v>0.45955451348182885</v>
      </c>
    </row>
    <row r="1601" spans="1:33" x14ac:dyDescent="0.3">
      <c r="A1601" s="7">
        <v>786</v>
      </c>
      <c r="B1601" s="7">
        <v>1</v>
      </c>
      <c r="C1601" s="7" t="s">
        <v>303</v>
      </c>
      <c r="D1601" s="7">
        <v>2006</v>
      </c>
      <c r="E1601" s="10">
        <v>2007</v>
      </c>
      <c r="F1601" s="70">
        <v>573.01</v>
      </c>
      <c r="G1601" s="10">
        <v>10</v>
      </c>
      <c r="H1601" s="7">
        <v>1</v>
      </c>
      <c r="I1601" s="67">
        <v>490</v>
      </c>
      <c r="J1601" s="71">
        <v>478</v>
      </c>
      <c r="K1601" s="119" t="s">
        <v>95</v>
      </c>
      <c r="L1601" s="7">
        <v>756</v>
      </c>
      <c r="M1601" s="7">
        <v>1</v>
      </c>
      <c r="N1601" s="7" t="s">
        <v>477</v>
      </c>
      <c r="O1601" s="68">
        <v>2009</v>
      </c>
      <c r="P1601" s="68">
        <v>2010</v>
      </c>
      <c r="Q1601" s="66">
        <v>349.55</v>
      </c>
      <c r="R1601" s="68">
        <v>10</v>
      </c>
      <c r="S1601" s="67">
        <v>1</v>
      </c>
      <c r="T1601" s="67">
        <v>655</v>
      </c>
      <c r="U1601" s="67">
        <v>647</v>
      </c>
      <c r="V1601" s="119" t="s">
        <v>95</v>
      </c>
      <c r="W1601" s="7">
        <v>110</v>
      </c>
      <c r="X1601" s="7">
        <v>1</v>
      </c>
      <c r="Y1601" s="7" t="s">
        <v>240</v>
      </c>
      <c r="Z1601" s="7">
        <v>2003</v>
      </c>
      <c r="AA1601" s="7">
        <v>2004</v>
      </c>
      <c r="AB1601" s="70">
        <v>350</v>
      </c>
      <c r="AC1601" s="7">
        <v>10</v>
      </c>
      <c r="AD1601" s="7">
        <v>0</v>
      </c>
      <c r="AE1601" s="77">
        <v>1314</v>
      </c>
      <c r="AF1601" s="77">
        <v>1546</v>
      </c>
      <c r="AG1601" s="127">
        <f t="shared" si="24"/>
        <v>0.45944055944055945</v>
      </c>
    </row>
    <row r="1602" spans="1:33" x14ac:dyDescent="0.3">
      <c r="A1602" s="7">
        <v>786</v>
      </c>
      <c r="B1602" s="7">
        <v>1</v>
      </c>
      <c r="C1602" s="7" t="s">
        <v>303</v>
      </c>
      <c r="D1602" s="7">
        <v>2015</v>
      </c>
      <c r="E1602" s="10">
        <v>2016</v>
      </c>
      <c r="F1602" s="70">
        <v>760</v>
      </c>
      <c r="G1602" s="10">
        <v>10</v>
      </c>
      <c r="H1602" s="7">
        <v>1</v>
      </c>
      <c r="I1602" s="67">
        <v>190</v>
      </c>
      <c r="J1602" s="71">
        <v>150</v>
      </c>
      <c r="K1602" s="119" t="s">
        <v>95</v>
      </c>
      <c r="L1602" s="7">
        <v>756</v>
      </c>
      <c r="M1602" s="7">
        <v>1</v>
      </c>
      <c r="N1602" s="7" t="s">
        <v>477</v>
      </c>
      <c r="O1602" s="68">
        <v>2009</v>
      </c>
      <c r="P1602" s="10">
        <v>2010</v>
      </c>
      <c r="Q1602" s="66">
        <v>200</v>
      </c>
      <c r="R1602" s="10">
        <v>3</v>
      </c>
      <c r="S1602" s="67">
        <v>0</v>
      </c>
      <c r="T1602" s="67">
        <v>499</v>
      </c>
      <c r="U1602" s="67">
        <v>789</v>
      </c>
      <c r="V1602" s="119" t="s">
        <v>95</v>
      </c>
      <c r="W1602" s="7">
        <v>545</v>
      </c>
      <c r="X1602" s="7">
        <v>1</v>
      </c>
      <c r="Y1602" s="7" t="s">
        <v>292</v>
      </c>
      <c r="Z1602" s="7">
        <v>1997</v>
      </c>
      <c r="AA1602" s="7">
        <v>1998</v>
      </c>
      <c r="AB1602" s="70">
        <v>380</v>
      </c>
      <c r="AC1602" s="7">
        <v>5</v>
      </c>
      <c r="AD1602" s="7">
        <v>0</v>
      </c>
      <c r="AE1602" s="77">
        <v>300</v>
      </c>
      <c r="AF1602" s="77">
        <v>353</v>
      </c>
      <c r="AG1602" s="127">
        <f t="shared" si="24"/>
        <v>0.45941807044410415</v>
      </c>
    </row>
    <row r="1603" spans="1:33" x14ac:dyDescent="0.3">
      <c r="A1603" s="7">
        <v>787</v>
      </c>
      <c r="B1603" s="7">
        <v>1</v>
      </c>
      <c r="C1603" s="7" t="s">
        <v>508</v>
      </c>
      <c r="D1603" s="7">
        <v>1999</v>
      </c>
      <c r="E1603" s="7">
        <v>2000</v>
      </c>
      <c r="F1603" s="70">
        <v>415</v>
      </c>
      <c r="G1603" s="7">
        <v>10</v>
      </c>
      <c r="H1603" s="7">
        <v>1</v>
      </c>
      <c r="I1603" s="77">
        <v>269</v>
      </c>
      <c r="J1603" s="77">
        <v>130</v>
      </c>
      <c r="K1603" s="119" t="s">
        <v>95</v>
      </c>
      <c r="L1603" s="7">
        <v>829</v>
      </c>
      <c r="M1603" s="7">
        <v>1</v>
      </c>
      <c r="N1603" s="7" t="s">
        <v>436</v>
      </c>
      <c r="O1603" s="68">
        <v>2009</v>
      </c>
      <c r="P1603" s="68">
        <v>2010</v>
      </c>
      <c r="Q1603" s="66">
        <v>1300</v>
      </c>
      <c r="R1603" s="68">
        <v>6</v>
      </c>
      <c r="S1603" s="67">
        <v>0</v>
      </c>
      <c r="T1603" s="67">
        <v>1923</v>
      </c>
      <c r="U1603" s="67">
        <v>2273</v>
      </c>
      <c r="V1603" s="119" t="s">
        <v>95</v>
      </c>
      <c r="W1603" s="7">
        <v>110</v>
      </c>
      <c r="X1603" s="7">
        <v>1</v>
      </c>
      <c r="Y1603" s="7" t="s">
        <v>240</v>
      </c>
      <c r="Z1603" s="7">
        <v>2006</v>
      </c>
      <c r="AA1603" s="10">
        <v>2007</v>
      </c>
      <c r="AB1603" s="70">
        <v>0</v>
      </c>
      <c r="AC1603" s="10">
        <v>10</v>
      </c>
      <c r="AD1603" s="7">
        <v>0</v>
      </c>
      <c r="AE1603" s="67">
        <v>3224</v>
      </c>
      <c r="AF1603" s="67">
        <v>3805</v>
      </c>
      <c r="AG1603" s="127">
        <f t="shared" si="24"/>
        <v>0.45867121923459953</v>
      </c>
    </row>
    <row r="1604" spans="1:33" x14ac:dyDescent="0.3">
      <c r="A1604" s="7">
        <v>787</v>
      </c>
      <c r="B1604" s="7">
        <v>1</v>
      </c>
      <c r="C1604" s="7" t="s">
        <v>508</v>
      </c>
      <c r="D1604" s="7">
        <v>2001</v>
      </c>
      <c r="E1604" s="7">
        <v>2002</v>
      </c>
      <c r="F1604" s="70">
        <v>126</v>
      </c>
      <c r="G1604" s="7">
        <v>10</v>
      </c>
      <c r="H1604" s="7">
        <v>1</v>
      </c>
      <c r="I1604" s="77">
        <v>224</v>
      </c>
      <c r="J1604" s="77">
        <v>158</v>
      </c>
      <c r="K1604" s="119" t="s">
        <v>95</v>
      </c>
      <c r="L1604" s="7">
        <v>877</v>
      </c>
      <c r="M1604" s="7">
        <v>1</v>
      </c>
      <c r="N1604" s="7" t="s">
        <v>261</v>
      </c>
      <c r="O1604" s="68">
        <v>2009</v>
      </c>
      <c r="P1604" s="68">
        <v>2011</v>
      </c>
      <c r="Q1604" s="66">
        <v>110.55</v>
      </c>
      <c r="R1604" s="68">
        <v>10</v>
      </c>
      <c r="S1604" s="67">
        <v>1</v>
      </c>
      <c r="T1604" s="67">
        <v>2207</v>
      </c>
      <c r="U1604" s="67">
        <v>1080</v>
      </c>
      <c r="V1604" s="119" t="s">
        <v>95</v>
      </c>
      <c r="W1604" s="7">
        <v>743</v>
      </c>
      <c r="X1604" s="7">
        <v>1</v>
      </c>
      <c r="Y1604" s="7" t="s">
        <v>458</v>
      </c>
      <c r="Z1604" s="7">
        <v>1996</v>
      </c>
      <c r="AA1604" s="7">
        <v>1997</v>
      </c>
      <c r="AB1604" s="70">
        <v>210.26</v>
      </c>
      <c r="AC1604" s="7">
        <v>5</v>
      </c>
      <c r="AD1604" s="7">
        <v>0</v>
      </c>
      <c r="AE1604" s="77">
        <v>1326</v>
      </c>
      <c r="AF1604" s="77">
        <v>1565</v>
      </c>
      <c r="AG1604" s="127">
        <f t="shared" ref="AG1604:AG1667" si="25">AE1604/(AE1604+AF1604)</f>
        <v>0.45866482186094776</v>
      </c>
    </row>
    <row r="1605" spans="1:33" x14ac:dyDescent="0.3">
      <c r="A1605" s="7">
        <v>787</v>
      </c>
      <c r="B1605" s="7">
        <v>1</v>
      </c>
      <c r="C1605" s="7" t="s">
        <v>508</v>
      </c>
      <c r="D1605" s="7">
        <v>2011</v>
      </c>
      <c r="E1605" s="7">
        <v>2012</v>
      </c>
      <c r="F1605" s="7">
        <v>126.18</v>
      </c>
      <c r="G1605" s="7">
        <v>10</v>
      </c>
      <c r="H1605" s="7">
        <v>1</v>
      </c>
      <c r="I1605" s="77">
        <v>228</v>
      </c>
      <c r="J1605" s="77">
        <v>33</v>
      </c>
      <c r="K1605" s="119" t="s">
        <v>95</v>
      </c>
      <c r="L1605" s="7">
        <v>883</v>
      </c>
      <c r="M1605" s="7">
        <v>1</v>
      </c>
      <c r="N1605" s="7" t="s">
        <v>361</v>
      </c>
      <c r="O1605" s="68">
        <v>2009</v>
      </c>
      <c r="P1605" s="68">
        <v>2010</v>
      </c>
      <c r="Q1605" s="66">
        <v>395</v>
      </c>
      <c r="R1605" s="68">
        <v>5</v>
      </c>
      <c r="S1605" s="67">
        <v>1</v>
      </c>
      <c r="T1605" s="67">
        <v>1070</v>
      </c>
      <c r="U1605" s="67">
        <v>680</v>
      </c>
      <c r="V1605" s="119" t="s">
        <v>95</v>
      </c>
      <c r="W1605" s="7">
        <v>656</v>
      </c>
      <c r="X1605" s="7">
        <v>1</v>
      </c>
      <c r="Y1605" s="7" t="s">
        <v>229</v>
      </c>
      <c r="Z1605" s="7">
        <v>2003</v>
      </c>
      <c r="AA1605" s="7">
        <v>2004</v>
      </c>
      <c r="AB1605" s="70">
        <v>500</v>
      </c>
      <c r="AC1605" s="7">
        <v>5</v>
      </c>
      <c r="AD1605" s="7">
        <v>0</v>
      </c>
      <c r="AE1605" s="77">
        <v>2404</v>
      </c>
      <c r="AF1605" s="77">
        <v>2839</v>
      </c>
      <c r="AG1605" s="127">
        <f t="shared" si="25"/>
        <v>0.45851611672706466</v>
      </c>
    </row>
    <row r="1606" spans="1:33" x14ac:dyDescent="0.3">
      <c r="A1606" s="7">
        <v>791</v>
      </c>
      <c r="B1606" s="7">
        <v>1</v>
      </c>
      <c r="C1606" s="7" t="s">
        <v>304</v>
      </c>
      <c r="D1606" s="7">
        <v>1992</v>
      </c>
      <c r="E1606" s="7">
        <v>1993</v>
      </c>
      <c r="F1606" s="70">
        <v>305</v>
      </c>
      <c r="G1606" s="7">
        <v>5</v>
      </c>
      <c r="H1606" s="7">
        <v>1</v>
      </c>
      <c r="I1606" s="77" t="s">
        <v>763</v>
      </c>
      <c r="J1606" s="77" t="s">
        <v>763</v>
      </c>
      <c r="K1606" s="119" t="s">
        <v>95</v>
      </c>
      <c r="L1606" s="7">
        <v>911</v>
      </c>
      <c r="M1606" s="7">
        <v>1</v>
      </c>
      <c r="N1606" s="7" t="s">
        <v>511</v>
      </c>
      <c r="O1606" s="68">
        <v>2009</v>
      </c>
      <c r="P1606" s="68">
        <v>2010</v>
      </c>
      <c r="Q1606" s="66">
        <v>288.73</v>
      </c>
      <c r="R1606" s="68">
        <v>10</v>
      </c>
      <c r="S1606" s="67">
        <v>0</v>
      </c>
      <c r="T1606" s="67">
        <v>1811</v>
      </c>
      <c r="U1606" s="67">
        <v>2967</v>
      </c>
      <c r="V1606" s="119" t="s">
        <v>95</v>
      </c>
      <c r="W1606" s="7">
        <v>100</v>
      </c>
      <c r="X1606" s="7">
        <v>1</v>
      </c>
      <c r="Y1606" s="7" t="s">
        <v>316</v>
      </c>
      <c r="Z1606" s="7">
        <v>2002</v>
      </c>
      <c r="AA1606" s="7">
        <v>2003</v>
      </c>
      <c r="AB1606" s="70">
        <v>126</v>
      </c>
      <c r="AC1606" s="7">
        <v>6</v>
      </c>
      <c r="AD1606" s="7">
        <v>0</v>
      </c>
      <c r="AE1606" s="77">
        <v>319</v>
      </c>
      <c r="AF1606" s="77">
        <v>377</v>
      </c>
      <c r="AG1606" s="127">
        <f t="shared" si="25"/>
        <v>0.45833333333333331</v>
      </c>
    </row>
    <row r="1607" spans="1:33" x14ac:dyDescent="0.3">
      <c r="A1607" s="7">
        <v>793</v>
      </c>
      <c r="B1607" s="7">
        <v>1</v>
      </c>
      <c r="C1607" s="7" t="s">
        <v>351</v>
      </c>
      <c r="D1607" s="7">
        <v>1993</v>
      </c>
      <c r="E1607" s="7">
        <v>1994</v>
      </c>
      <c r="F1607" s="70">
        <v>381.39</v>
      </c>
      <c r="G1607" s="7">
        <v>4</v>
      </c>
      <c r="H1607" s="7">
        <v>1</v>
      </c>
      <c r="I1607" s="77" t="s">
        <v>763</v>
      </c>
      <c r="J1607" s="77" t="s">
        <v>763</v>
      </c>
      <c r="K1607" s="119" t="s">
        <v>95</v>
      </c>
      <c r="L1607" s="7">
        <v>911</v>
      </c>
      <c r="M1607" s="7">
        <v>1</v>
      </c>
      <c r="N1607" s="7" t="s">
        <v>511</v>
      </c>
      <c r="O1607" s="68">
        <v>2009</v>
      </c>
      <c r="P1607" s="68">
        <v>2010</v>
      </c>
      <c r="Q1607" s="66">
        <v>319.88</v>
      </c>
      <c r="R1607" s="68">
        <v>10</v>
      </c>
      <c r="S1607" s="67">
        <v>0</v>
      </c>
      <c r="T1607" s="67">
        <v>1534</v>
      </c>
      <c r="U1607" s="67">
        <v>3239</v>
      </c>
      <c r="V1607" s="119" t="s">
        <v>95</v>
      </c>
      <c r="W1607" s="7">
        <v>286</v>
      </c>
      <c r="X1607" s="7">
        <v>1</v>
      </c>
      <c r="Y1607" s="7" t="s">
        <v>422</v>
      </c>
      <c r="Z1607" s="7">
        <v>2010</v>
      </c>
      <c r="AA1607" s="68">
        <v>2011</v>
      </c>
      <c r="AB1607" s="66">
        <v>252.86</v>
      </c>
      <c r="AC1607" s="68">
        <v>10</v>
      </c>
      <c r="AD1607" s="67">
        <v>0</v>
      </c>
      <c r="AE1607" s="67">
        <v>1039</v>
      </c>
      <c r="AF1607" s="67">
        <v>1228</v>
      </c>
      <c r="AG1607" s="127">
        <f t="shared" si="25"/>
        <v>0.45831495368328184</v>
      </c>
    </row>
    <row r="1608" spans="1:33" x14ac:dyDescent="0.3">
      <c r="A1608" s="7">
        <v>801</v>
      </c>
      <c r="B1608" s="7">
        <v>1</v>
      </c>
      <c r="C1608" s="7" t="s">
        <v>460</v>
      </c>
      <c r="D1608" s="7">
        <v>1996</v>
      </c>
      <c r="E1608" s="7">
        <v>1997</v>
      </c>
      <c r="F1608" s="70">
        <v>534.84</v>
      </c>
      <c r="G1608" s="7">
        <v>10</v>
      </c>
      <c r="H1608" s="7">
        <v>0</v>
      </c>
      <c r="I1608" s="77">
        <v>172</v>
      </c>
      <c r="J1608" s="77">
        <v>284</v>
      </c>
      <c r="K1608" s="119" t="s">
        <v>95</v>
      </c>
      <c r="L1608" s="7">
        <v>912</v>
      </c>
      <c r="M1608" s="7">
        <v>1</v>
      </c>
      <c r="N1608" s="7" t="s">
        <v>403</v>
      </c>
      <c r="O1608" s="68">
        <v>2009</v>
      </c>
      <c r="P1608" s="68">
        <v>2010</v>
      </c>
      <c r="Q1608" s="66">
        <v>500</v>
      </c>
      <c r="R1608" s="68">
        <v>10</v>
      </c>
      <c r="S1608" s="67">
        <v>0</v>
      </c>
      <c r="T1608" s="67">
        <v>1161</v>
      </c>
      <c r="U1608" s="67">
        <v>1243</v>
      </c>
      <c r="V1608" s="119" t="s">
        <v>95</v>
      </c>
      <c r="W1608" s="7">
        <v>93</v>
      </c>
      <c r="X1608" s="7">
        <v>1</v>
      </c>
      <c r="Y1608" s="7" t="s">
        <v>268</v>
      </c>
      <c r="Z1608" s="7">
        <v>2003</v>
      </c>
      <c r="AA1608" s="7">
        <v>2004</v>
      </c>
      <c r="AB1608" s="70">
        <v>500</v>
      </c>
      <c r="AC1608" s="7">
        <v>7</v>
      </c>
      <c r="AD1608" s="7">
        <v>0</v>
      </c>
      <c r="AE1608" s="77">
        <v>555</v>
      </c>
      <c r="AF1608" s="77">
        <v>656</v>
      </c>
      <c r="AG1608" s="127">
        <f t="shared" si="25"/>
        <v>0.45829892650701898</v>
      </c>
    </row>
    <row r="1609" spans="1:33" x14ac:dyDescent="0.3">
      <c r="A1609" s="7">
        <v>801</v>
      </c>
      <c r="B1609" s="7">
        <v>1</v>
      </c>
      <c r="C1609" s="7" t="s">
        <v>460</v>
      </c>
      <c r="D1609" s="7">
        <v>1998</v>
      </c>
      <c r="E1609" s="7">
        <v>1999</v>
      </c>
      <c r="F1609" s="70">
        <v>1318.3</v>
      </c>
      <c r="G1609" s="7">
        <v>10</v>
      </c>
      <c r="H1609" s="7">
        <v>1</v>
      </c>
      <c r="I1609" s="77">
        <v>258</v>
      </c>
      <c r="J1609" s="77">
        <v>205</v>
      </c>
      <c r="K1609" s="119" t="s">
        <v>95</v>
      </c>
      <c r="L1609" s="7">
        <v>912</v>
      </c>
      <c r="M1609" s="7">
        <v>1</v>
      </c>
      <c r="N1609" s="7" t="s">
        <v>403</v>
      </c>
      <c r="O1609" s="68">
        <v>2009</v>
      </c>
      <c r="P1609" s="68">
        <v>2010</v>
      </c>
      <c r="Q1609" s="66">
        <v>200</v>
      </c>
      <c r="R1609" s="68">
        <v>10</v>
      </c>
      <c r="S1609" s="67">
        <v>0</v>
      </c>
      <c r="T1609" s="67">
        <v>1059</v>
      </c>
      <c r="U1609" s="67">
        <v>1332</v>
      </c>
      <c r="V1609" s="119" t="s">
        <v>95</v>
      </c>
      <c r="W1609" s="7">
        <v>829</v>
      </c>
      <c r="X1609" s="7">
        <v>1</v>
      </c>
      <c r="Y1609" s="7" t="s">
        <v>436</v>
      </c>
      <c r="Z1609" s="68">
        <v>2009</v>
      </c>
      <c r="AA1609" s="68">
        <v>2010</v>
      </c>
      <c r="AB1609" s="66">
        <v>1300</v>
      </c>
      <c r="AC1609" s="68">
        <v>6</v>
      </c>
      <c r="AD1609" s="67">
        <v>0</v>
      </c>
      <c r="AE1609" s="67">
        <v>1923</v>
      </c>
      <c r="AF1609" s="67">
        <v>2273</v>
      </c>
      <c r="AG1609" s="127">
        <f t="shared" si="25"/>
        <v>0.45829361296472831</v>
      </c>
    </row>
    <row r="1610" spans="1:33" x14ac:dyDescent="0.3">
      <c r="A1610" s="7">
        <v>801</v>
      </c>
      <c r="B1610" s="7">
        <v>1</v>
      </c>
      <c r="C1610" s="7" t="s">
        <v>460</v>
      </c>
      <c r="D1610" s="7">
        <v>2008</v>
      </c>
      <c r="E1610" s="7">
        <v>2009</v>
      </c>
      <c r="F1610" s="70">
        <v>1318.53</v>
      </c>
      <c r="G1610" s="7">
        <v>10</v>
      </c>
      <c r="H1610" s="7">
        <v>1</v>
      </c>
      <c r="I1610" s="67">
        <v>270</v>
      </c>
      <c r="J1610" s="67">
        <v>94</v>
      </c>
      <c r="K1610" s="119" t="s">
        <v>95</v>
      </c>
      <c r="L1610" s="7">
        <v>914</v>
      </c>
      <c r="M1610" s="7">
        <v>1</v>
      </c>
      <c r="N1610" s="7" t="s">
        <v>438</v>
      </c>
      <c r="O1610" s="68">
        <v>2009</v>
      </c>
      <c r="P1610" s="68">
        <v>2011</v>
      </c>
      <c r="Q1610" s="66">
        <v>1990</v>
      </c>
      <c r="R1610" s="68">
        <v>5</v>
      </c>
      <c r="S1610" s="67">
        <v>1</v>
      </c>
      <c r="T1610" s="67">
        <v>224</v>
      </c>
      <c r="U1610" s="67">
        <v>188</v>
      </c>
      <c r="V1610" s="119" t="s">
        <v>95</v>
      </c>
      <c r="W1610" s="7">
        <v>659</v>
      </c>
      <c r="X1610" s="7">
        <v>1</v>
      </c>
      <c r="Y1610" s="7" t="s">
        <v>334</v>
      </c>
      <c r="Z1610" s="7">
        <v>1999</v>
      </c>
      <c r="AA1610" s="7">
        <v>2000</v>
      </c>
      <c r="AB1610" s="70">
        <v>150</v>
      </c>
      <c r="AC1610" s="7">
        <v>8</v>
      </c>
      <c r="AD1610" s="7">
        <v>0</v>
      </c>
      <c r="AE1610" s="77">
        <v>1877</v>
      </c>
      <c r="AF1610" s="77">
        <v>2219</v>
      </c>
      <c r="AG1610" s="127">
        <f t="shared" si="25"/>
        <v>0.458251953125</v>
      </c>
    </row>
    <row r="1611" spans="1:33" x14ac:dyDescent="0.3">
      <c r="A1611" s="7">
        <v>801</v>
      </c>
      <c r="B1611" s="7">
        <v>1</v>
      </c>
      <c r="C1611" s="7" t="s">
        <v>745</v>
      </c>
      <c r="D1611" s="7">
        <v>2017</v>
      </c>
      <c r="E1611" s="7">
        <v>2019</v>
      </c>
      <c r="F1611" s="7">
        <v>1035.44</v>
      </c>
      <c r="G1611" s="7">
        <v>10</v>
      </c>
      <c r="H1611" s="7">
        <v>1</v>
      </c>
      <c r="I1611" s="77">
        <v>82</v>
      </c>
      <c r="J1611" s="77">
        <v>28</v>
      </c>
      <c r="K1611" s="119" t="s">
        <v>95</v>
      </c>
      <c r="L1611" s="7">
        <v>2135</v>
      </c>
      <c r="M1611" s="7">
        <v>1</v>
      </c>
      <c r="N1611" s="7" t="s">
        <v>618</v>
      </c>
      <c r="O1611" s="68">
        <v>2009</v>
      </c>
      <c r="P1611" s="68">
        <v>2010</v>
      </c>
      <c r="Q1611" s="66">
        <v>889.34</v>
      </c>
      <c r="R1611" s="68">
        <v>5</v>
      </c>
      <c r="S1611" s="67">
        <v>1</v>
      </c>
      <c r="T1611" s="67">
        <v>946</v>
      </c>
      <c r="U1611" s="67">
        <v>213</v>
      </c>
      <c r="V1611" s="119" t="s">
        <v>95</v>
      </c>
      <c r="W1611" s="7">
        <v>317</v>
      </c>
      <c r="X1611" s="7">
        <v>1</v>
      </c>
      <c r="Y1611" s="7" t="s">
        <v>452</v>
      </c>
      <c r="Z1611" s="7">
        <v>1996</v>
      </c>
      <c r="AA1611" s="7">
        <v>1997</v>
      </c>
      <c r="AB1611" s="70">
        <v>315</v>
      </c>
      <c r="AC1611" s="7">
        <v>10</v>
      </c>
      <c r="AD1611" s="7">
        <v>0</v>
      </c>
      <c r="AE1611" s="77">
        <v>913</v>
      </c>
      <c r="AF1611" s="77">
        <v>1080</v>
      </c>
      <c r="AG1611" s="127">
        <f t="shared" si="25"/>
        <v>0.45810336176618166</v>
      </c>
    </row>
    <row r="1612" spans="1:33" x14ac:dyDescent="0.3">
      <c r="A1612" s="7">
        <v>803</v>
      </c>
      <c r="B1612" s="7">
        <v>1</v>
      </c>
      <c r="C1612" s="7" t="s">
        <v>616</v>
      </c>
      <c r="D1612" s="7">
        <v>2003</v>
      </c>
      <c r="E1612" s="7">
        <v>2004</v>
      </c>
      <c r="F1612" s="70">
        <v>600</v>
      </c>
      <c r="G1612" s="7">
        <v>10</v>
      </c>
      <c r="H1612" s="7">
        <v>1</v>
      </c>
      <c r="I1612" s="77">
        <v>439</v>
      </c>
      <c r="J1612" s="77">
        <v>156</v>
      </c>
      <c r="K1612" s="119" t="s">
        <v>95</v>
      </c>
      <c r="L1612" s="7">
        <v>2143</v>
      </c>
      <c r="M1612" s="7">
        <v>1</v>
      </c>
      <c r="N1612" s="7" t="s">
        <v>439</v>
      </c>
      <c r="O1612" s="68">
        <v>2009</v>
      </c>
      <c r="P1612" s="68">
        <v>2010</v>
      </c>
      <c r="Q1612" s="66">
        <v>1200</v>
      </c>
      <c r="R1612" s="68">
        <v>6</v>
      </c>
      <c r="S1612" s="67">
        <v>1</v>
      </c>
      <c r="T1612" s="71">
        <v>988</v>
      </c>
      <c r="U1612" s="71">
        <v>814</v>
      </c>
      <c r="V1612" s="119" t="s">
        <v>95</v>
      </c>
      <c r="W1612" s="7">
        <v>129</v>
      </c>
      <c r="X1612" s="7">
        <v>1</v>
      </c>
      <c r="Y1612" s="7" t="s">
        <v>242</v>
      </c>
      <c r="Z1612" s="7">
        <v>2006</v>
      </c>
      <c r="AA1612" s="10">
        <v>2007</v>
      </c>
      <c r="AB1612" s="70">
        <v>375</v>
      </c>
      <c r="AC1612" s="10">
        <v>10</v>
      </c>
      <c r="AD1612" s="7">
        <v>0</v>
      </c>
      <c r="AE1612" s="67">
        <v>1456</v>
      </c>
      <c r="AF1612" s="67">
        <v>1723</v>
      </c>
      <c r="AG1612" s="127">
        <f t="shared" si="25"/>
        <v>0.45800566215791128</v>
      </c>
    </row>
    <row r="1613" spans="1:33" x14ac:dyDescent="0.3">
      <c r="A1613" s="7">
        <v>803</v>
      </c>
      <c r="B1613" s="7">
        <v>1</v>
      </c>
      <c r="C1613" s="7" t="s">
        <v>675</v>
      </c>
      <c r="D1613" s="7">
        <v>2010</v>
      </c>
      <c r="E1613" s="10">
        <v>2011</v>
      </c>
      <c r="F1613" s="66">
        <v>730.66</v>
      </c>
      <c r="G1613" s="10">
        <v>10</v>
      </c>
      <c r="H1613" s="67">
        <v>0</v>
      </c>
      <c r="I1613" s="67">
        <v>561</v>
      </c>
      <c r="J1613" s="67">
        <v>564</v>
      </c>
      <c r="K1613" s="119" t="s">
        <v>95</v>
      </c>
      <c r="L1613" s="7">
        <v>2155</v>
      </c>
      <c r="M1613" s="7">
        <v>1</v>
      </c>
      <c r="N1613" s="7" t="s">
        <v>405</v>
      </c>
      <c r="O1613" s="68">
        <v>2009</v>
      </c>
      <c r="P1613" s="68">
        <v>2010</v>
      </c>
      <c r="Q1613" s="66">
        <v>548.83000000000004</v>
      </c>
      <c r="R1613" s="68">
        <v>10</v>
      </c>
      <c r="S1613" s="67">
        <v>1</v>
      </c>
      <c r="T1613" s="67">
        <v>1058</v>
      </c>
      <c r="U1613" s="67">
        <v>787</v>
      </c>
      <c r="V1613" s="119" t="s">
        <v>95</v>
      </c>
      <c r="W1613" s="7">
        <v>194</v>
      </c>
      <c r="X1613" s="7">
        <v>1</v>
      </c>
      <c r="Y1613" s="7" t="s">
        <v>319</v>
      </c>
      <c r="Z1613" s="7">
        <v>2006</v>
      </c>
      <c r="AA1613" s="10">
        <v>2007</v>
      </c>
      <c r="AB1613" s="70">
        <v>500</v>
      </c>
      <c r="AC1613" s="10">
        <v>10</v>
      </c>
      <c r="AD1613" s="7">
        <v>0</v>
      </c>
      <c r="AE1613" s="67">
        <v>9275</v>
      </c>
      <c r="AF1613" s="67">
        <v>10977</v>
      </c>
      <c r="AG1613" s="127">
        <f t="shared" si="25"/>
        <v>0.45797945881888208</v>
      </c>
    </row>
    <row r="1614" spans="1:33" x14ac:dyDescent="0.3">
      <c r="A1614" s="7">
        <v>803</v>
      </c>
      <c r="B1614" s="7">
        <v>1</v>
      </c>
      <c r="C1614" s="7" t="s">
        <v>675</v>
      </c>
      <c r="D1614" s="7">
        <v>2011</v>
      </c>
      <c r="E1614" s="7">
        <v>2012</v>
      </c>
      <c r="F1614" s="7">
        <v>547.66</v>
      </c>
      <c r="G1614" s="7">
        <v>10</v>
      </c>
      <c r="H1614" s="7">
        <v>1</v>
      </c>
      <c r="I1614" s="77">
        <v>502</v>
      </c>
      <c r="J1614" s="77">
        <v>284</v>
      </c>
      <c r="K1614" s="119" t="s">
        <v>95</v>
      </c>
      <c r="L1614" s="7">
        <v>2155</v>
      </c>
      <c r="M1614" s="7">
        <v>1</v>
      </c>
      <c r="N1614" s="7" t="s">
        <v>405</v>
      </c>
      <c r="O1614" s="68">
        <v>2009</v>
      </c>
      <c r="P1614" s="68">
        <v>2010</v>
      </c>
      <c r="Q1614" s="66">
        <v>150</v>
      </c>
      <c r="R1614" s="68">
        <v>10</v>
      </c>
      <c r="S1614" s="67">
        <v>1</v>
      </c>
      <c r="T1614" s="67">
        <v>947</v>
      </c>
      <c r="U1614" s="67">
        <v>876</v>
      </c>
      <c r="V1614" s="119" t="s">
        <v>95</v>
      </c>
      <c r="W1614" s="7">
        <v>252</v>
      </c>
      <c r="X1614" s="7">
        <v>1</v>
      </c>
      <c r="Y1614" s="7" t="s">
        <v>273</v>
      </c>
      <c r="Z1614" s="7">
        <v>2011</v>
      </c>
      <c r="AA1614" s="7">
        <v>2012</v>
      </c>
      <c r="AB1614" s="70">
        <v>450</v>
      </c>
      <c r="AC1614" s="7">
        <v>3</v>
      </c>
      <c r="AD1614" s="7">
        <v>0</v>
      </c>
      <c r="AE1614" s="67">
        <v>928</v>
      </c>
      <c r="AF1614" s="67">
        <v>1099</v>
      </c>
      <c r="AG1614" s="127">
        <f t="shared" si="25"/>
        <v>0.45781943759250121</v>
      </c>
    </row>
    <row r="1615" spans="1:33" x14ac:dyDescent="0.3">
      <c r="A1615" s="7">
        <v>803</v>
      </c>
      <c r="B1615" s="7">
        <v>1</v>
      </c>
      <c r="C1615" s="7" t="s">
        <v>675</v>
      </c>
      <c r="D1615" s="7">
        <v>2011</v>
      </c>
      <c r="E1615" s="7">
        <v>2012</v>
      </c>
      <c r="F1615" s="7">
        <v>128</v>
      </c>
      <c r="G1615" s="7">
        <v>10</v>
      </c>
      <c r="H1615" s="7">
        <v>1</v>
      </c>
      <c r="I1615" s="77">
        <v>486</v>
      </c>
      <c r="J1615" s="77">
        <v>299</v>
      </c>
      <c r="K1615" s="119" t="s">
        <v>95</v>
      </c>
      <c r="L1615" s="7">
        <v>2168</v>
      </c>
      <c r="M1615" s="7">
        <v>1</v>
      </c>
      <c r="N1615" s="7" t="s">
        <v>667</v>
      </c>
      <c r="O1615" s="68">
        <v>2009</v>
      </c>
      <c r="P1615" s="68">
        <v>2010</v>
      </c>
      <c r="Q1615" s="66">
        <v>450</v>
      </c>
      <c r="R1615" s="68">
        <v>10</v>
      </c>
      <c r="S1615" s="67">
        <v>1</v>
      </c>
      <c r="T1615" s="67">
        <v>664</v>
      </c>
      <c r="U1615" s="67">
        <v>533</v>
      </c>
      <c r="V1615" s="119" t="s">
        <v>95</v>
      </c>
      <c r="W1615" s="7">
        <v>624</v>
      </c>
      <c r="X1615" s="7">
        <v>1</v>
      </c>
      <c r="Y1615" s="7" t="s">
        <v>392</v>
      </c>
      <c r="Z1615" s="7">
        <v>1999</v>
      </c>
      <c r="AA1615" s="7">
        <v>2000</v>
      </c>
      <c r="AB1615" s="70">
        <v>70</v>
      </c>
      <c r="AC1615" s="7">
        <v>10</v>
      </c>
      <c r="AD1615" s="7">
        <v>0</v>
      </c>
      <c r="AE1615" s="77">
        <v>4000</v>
      </c>
      <c r="AF1615" s="77">
        <v>4743</v>
      </c>
      <c r="AG1615" s="127">
        <f t="shared" si="25"/>
        <v>0.45750886423424453</v>
      </c>
    </row>
    <row r="1616" spans="1:33" x14ac:dyDescent="0.3">
      <c r="A1616" s="7">
        <v>806</v>
      </c>
      <c r="B1616" s="7">
        <v>1</v>
      </c>
      <c r="C1616" s="7" t="s">
        <v>305</v>
      </c>
      <c r="D1616" s="7">
        <v>1992</v>
      </c>
      <c r="E1616" s="7">
        <v>1993</v>
      </c>
      <c r="F1616" s="70">
        <v>164.47</v>
      </c>
      <c r="G1616" s="7">
        <v>5</v>
      </c>
      <c r="H1616" s="7">
        <v>0</v>
      </c>
      <c r="I1616" s="77" t="s">
        <v>763</v>
      </c>
      <c r="J1616" s="77" t="s">
        <v>763</v>
      </c>
      <c r="K1616" s="119" t="s">
        <v>95</v>
      </c>
      <c r="L1616" s="7">
        <v>2180</v>
      </c>
      <c r="M1616" s="7">
        <v>1</v>
      </c>
      <c r="N1616" s="7" t="s">
        <v>662</v>
      </c>
      <c r="O1616" s="68">
        <v>2009</v>
      </c>
      <c r="P1616" s="68">
        <v>2010</v>
      </c>
      <c r="Q1616" s="66">
        <v>600</v>
      </c>
      <c r="R1616" s="68">
        <v>10</v>
      </c>
      <c r="S1616" s="67">
        <v>1</v>
      </c>
      <c r="T1616" s="67">
        <v>701</v>
      </c>
      <c r="U1616" s="67">
        <v>325</v>
      </c>
      <c r="V1616" s="119" t="s">
        <v>95</v>
      </c>
      <c r="W1616" s="7">
        <v>542</v>
      </c>
      <c r="X1616" s="7">
        <v>1</v>
      </c>
      <c r="Y1616" s="7" t="s">
        <v>291</v>
      </c>
      <c r="Z1616" s="7">
        <v>2011</v>
      </c>
      <c r="AA1616" s="7">
        <v>2012</v>
      </c>
      <c r="AB1616" s="70">
        <v>975</v>
      </c>
      <c r="AC1616" s="7">
        <v>10</v>
      </c>
      <c r="AD1616" s="7">
        <v>0</v>
      </c>
      <c r="AE1616" s="67">
        <v>582</v>
      </c>
      <c r="AF1616" s="67">
        <v>691</v>
      </c>
      <c r="AG1616" s="127">
        <f t="shared" si="25"/>
        <v>0.45718774548311075</v>
      </c>
    </row>
    <row r="1617" spans="1:33" x14ac:dyDescent="0.3">
      <c r="A1617" s="7">
        <v>806</v>
      </c>
      <c r="B1617" s="7">
        <v>1</v>
      </c>
      <c r="C1617" s="7" t="s">
        <v>305</v>
      </c>
      <c r="D1617" s="7">
        <v>1998</v>
      </c>
      <c r="E1617" s="7">
        <v>1999</v>
      </c>
      <c r="F1617" s="70">
        <v>350</v>
      </c>
      <c r="G1617" s="7">
        <v>5</v>
      </c>
      <c r="H1617" s="7">
        <v>1</v>
      </c>
      <c r="I1617" s="77">
        <v>655</v>
      </c>
      <c r="J1617" s="77">
        <v>395</v>
      </c>
      <c r="K1617" s="119" t="s">
        <v>95</v>
      </c>
      <c r="L1617" s="7">
        <v>2342</v>
      </c>
      <c r="M1617" s="7">
        <v>1</v>
      </c>
      <c r="N1617" s="7" t="s">
        <v>443</v>
      </c>
      <c r="O1617" s="68">
        <v>2009</v>
      </c>
      <c r="P1617" s="68">
        <v>2010</v>
      </c>
      <c r="Q1617" s="66">
        <v>300</v>
      </c>
      <c r="R1617" s="68">
        <v>10</v>
      </c>
      <c r="S1617" s="67">
        <v>0</v>
      </c>
      <c r="T1617" s="67">
        <v>497</v>
      </c>
      <c r="U1617" s="67">
        <v>571</v>
      </c>
      <c r="V1617" s="119" t="s">
        <v>95</v>
      </c>
      <c r="W1617" s="7">
        <v>11</v>
      </c>
      <c r="X1617" s="7">
        <v>1</v>
      </c>
      <c r="Y1617" s="7" t="s">
        <v>311</v>
      </c>
      <c r="Z1617" s="7">
        <v>2002</v>
      </c>
      <c r="AA1617" s="7">
        <v>2003</v>
      </c>
      <c r="AB1617" s="70">
        <v>40</v>
      </c>
      <c r="AC1617" s="7">
        <v>5</v>
      </c>
      <c r="AD1617" s="7">
        <v>0</v>
      </c>
      <c r="AE1617" s="77">
        <v>40955</v>
      </c>
      <c r="AF1617" s="77">
        <v>48649</v>
      </c>
      <c r="AG1617" s="127">
        <f t="shared" si="25"/>
        <v>0.45706664881032094</v>
      </c>
    </row>
    <row r="1618" spans="1:33" x14ac:dyDescent="0.3">
      <c r="A1618" s="7">
        <v>806</v>
      </c>
      <c r="B1618" s="7">
        <v>1</v>
      </c>
      <c r="C1618" s="7" t="s">
        <v>305</v>
      </c>
      <c r="D1618" s="7">
        <v>2001</v>
      </c>
      <c r="E1618" s="7">
        <v>2002</v>
      </c>
      <c r="F1618" s="70">
        <v>350</v>
      </c>
      <c r="G1618" s="7">
        <v>5</v>
      </c>
      <c r="H1618" s="7">
        <v>1</v>
      </c>
      <c r="I1618" s="77">
        <v>338</v>
      </c>
      <c r="J1618" s="77">
        <v>195</v>
      </c>
      <c r="K1618" s="119" t="s">
        <v>95</v>
      </c>
      <c r="L1618" s="7">
        <v>2687</v>
      </c>
      <c r="M1618" s="7">
        <v>1</v>
      </c>
      <c r="N1618" s="7" t="s">
        <v>621</v>
      </c>
      <c r="O1618" s="68">
        <v>2009</v>
      </c>
      <c r="P1618" s="68">
        <v>2010</v>
      </c>
      <c r="Q1618" s="66">
        <v>100</v>
      </c>
      <c r="R1618" s="68">
        <v>5</v>
      </c>
      <c r="S1618" s="67">
        <v>0</v>
      </c>
      <c r="T1618" s="67">
        <v>1048</v>
      </c>
      <c r="U1618" s="67">
        <v>1132</v>
      </c>
      <c r="V1618" s="119" t="s">
        <v>95</v>
      </c>
      <c r="W1618" s="7">
        <v>300</v>
      </c>
      <c r="X1618" s="7">
        <v>1</v>
      </c>
      <c r="Y1618" s="7" t="s">
        <v>611</v>
      </c>
      <c r="Z1618" s="7">
        <v>2003</v>
      </c>
      <c r="AA1618" s="7">
        <v>2004</v>
      </c>
      <c r="AB1618" s="70">
        <v>600</v>
      </c>
      <c r="AC1618" s="7">
        <v>5</v>
      </c>
      <c r="AD1618" s="7">
        <v>0</v>
      </c>
      <c r="AE1618" s="77">
        <v>1385</v>
      </c>
      <c r="AF1618" s="77">
        <v>1648</v>
      </c>
      <c r="AG1618" s="127">
        <f t="shared" si="25"/>
        <v>0.4566435872073854</v>
      </c>
    </row>
    <row r="1619" spans="1:33" x14ac:dyDescent="0.3">
      <c r="A1619" s="7">
        <v>806</v>
      </c>
      <c r="B1619" s="7">
        <v>1</v>
      </c>
      <c r="C1619" s="7" t="s">
        <v>305</v>
      </c>
      <c r="D1619" s="7">
        <v>2002</v>
      </c>
      <c r="E1619" s="7">
        <v>2003</v>
      </c>
      <c r="F1619" s="70">
        <v>250</v>
      </c>
      <c r="G1619" s="7">
        <v>10</v>
      </c>
      <c r="H1619" s="7">
        <v>1</v>
      </c>
      <c r="I1619" s="77">
        <v>531</v>
      </c>
      <c r="J1619" s="77">
        <v>493</v>
      </c>
      <c r="K1619" s="119" t="s">
        <v>95</v>
      </c>
      <c r="L1619" s="7">
        <v>2687</v>
      </c>
      <c r="M1619" s="7">
        <v>1</v>
      </c>
      <c r="N1619" s="7" t="s">
        <v>621</v>
      </c>
      <c r="O1619" s="68">
        <v>2009</v>
      </c>
      <c r="P1619" s="10">
        <v>2011</v>
      </c>
      <c r="Q1619" s="66">
        <v>500</v>
      </c>
      <c r="R1619" s="10">
        <v>10</v>
      </c>
      <c r="S1619" s="67">
        <v>1</v>
      </c>
      <c r="T1619" s="67">
        <v>1399</v>
      </c>
      <c r="U1619" s="67">
        <v>801</v>
      </c>
      <c r="V1619" s="119" t="s">
        <v>95</v>
      </c>
      <c r="W1619" s="7">
        <v>2134</v>
      </c>
      <c r="X1619" s="7">
        <v>1</v>
      </c>
      <c r="Y1619" s="7" t="s">
        <v>404</v>
      </c>
      <c r="Z1619" s="7">
        <v>2006</v>
      </c>
      <c r="AA1619" s="10">
        <v>2007</v>
      </c>
      <c r="AB1619" s="70">
        <v>357.61</v>
      </c>
      <c r="AC1619" s="10">
        <v>5</v>
      </c>
      <c r="AD1619" s="7">
        <v>0</v>
      </c>
      <c r="AE1619" s="67">
        <v>1390</v>
      </c>
      <c r="AF1619" s="67">
        <v>1657</v>
      </c>
      <c r="AG1619" s="127">
        <f t="shared" si="25"/>
        <v>0.45618641286511324</v>
      </c>
    </row>
    <row r="1620" spans="1:33" x14ac:dyDescent="0.3">
      <c r="A1620" s="7">
        <v>810</v>
      </c>
      <c r="B1620" s="7">
        <v>1</v>
      </c>
      <c r="C1620" s="7" t="s">
        <v>568</v>
      </c>
      <c r="D1620" s="7">
        <v>2001</v>
      </c>
      <c r="E1620" s="7">
        <v>2002</v>
      </c>
      <c r="F1620" s="70">
        <v>126</v>
      </c>
      <c r="G1620" s="7">
        <v>10</v>
      </c>
      <c r="H1620" s="7">
        <v>1</v>
      </c>
      <c r="I1620" s="77">
        <v>432</v>
      </c>
      <c r="J1620" s="77">
        <v>326</v>
      </c>
      <c r="K1620" s="119" t="s">
        <v>95</v>
      </c>
      <c r="L1620" s="7">
        <v>2759</v>
      </c>
      <c r="M1620" s="7">
        <v>1</v>
      </c>
      <c r="N1620" s="7" t="s">
        <v>498</v>
      </c>
      <c r="O1620" s="68">
        <v>2009</v>
      </c>
      <c r="P1620" s="10">
        <v>2010</v>
      </c>
      <c r="Q1620" s="66">
        <v>300</v>
      </c>
      <c r="R1620" s="10">
        <v>2</v>
      </c>
      <c r="S1620" s="67">
        <v>0</v>
      </c>
      <c r="T1620" s="67">
        <v>239</v>
      </c>
      <c r="U1620" s="67">
        <v>439</v>
      </c>
      <c r="V1620" s="119" t="s">
        <v>95</v>
      </c>
      <c r="W1620" s="7">
        <v>709</v>
      </c>
      <c r="X1620" s="7">
        <v>1</v>
      </c>
      <c r="Y1620" s="7" t="s">
        <v>344</v>
      </c>
      <c r="Z1620" s="7">
        <v>2008</v>
      </c>
      <c r="AA1620" s="7">
        <v>2009</v>
      </c>
      <c r="AB1620" s="70">
        <v>334.4</v>
      </c>
      <c r="AC1620" s="7">
        <v>5</v>
      </c>
      <c r="AD1620" s="7">
        <v>0</v>
      </c>
      <c r="AE1620" s="67">
        <v>23760</v>
      </c>
      <c r="AF1620" s="67">
        <v>28363</v>
      </c>
      <c r="AG1620" s="127">
        <f t="shared" si="25"/>
        <v>0.45584482857855457</v>
      </c>
    </row>
    <row r="1621" spans="1:33" x14ac:dyDescent="0.3">
      <c r="A1621" s="7">
        <v>811</v>
      </c>
      <c r="B1621" s="7">
        <v>1</v>
      </c>
      <c r="C1621" s="7" t="s">
        <v>509</v>
      </c>
      <c r="D1621" s="7">
        <v>1999</v>
      </c>
      <c r="E1621" s="7">
        <v>2000</v>
      </c>
      <c r="F1621" s="70">
        <v>415</v>
      </c>
      <c r="G1621" s="7">
        <v>5</v>
      </c>
      <c r="H1621" s="7">
        <v>0</v>
      </c>
      <c r="I1621" s="77">
        <v>681</v>
      </c>
      <c r="J1621" s="77">
        <v>822</v>
      </c>
      <c r="K1621" s="119" t="s">
        <v>95</v>
      </c>
      <c r="L1621" s="7">
        <v>2805</v>
      </c>
      <c r="M1621" s="7">
        <v>1</v>
      </c>
      <c r="N1621" s="7" t="s">
        <v>589</v>
      </c>
      <c r="O1621" s="68">
        <v>2009</v>
      </c>
      <c r="P1621" s="68">
        <v>2010</v>
      </c>
      <c r="Q1621" s="66">
        <v>950</v>
      </c>
      <c r="R1621" s="68">
        <v>8</v>
      </c>
      <c r="S1621" s="67">
        <v>1</v>
      </c>
      <c r="T1621" s="67">
        <v>1100</v>
      </c>
      <c r="U1621" s="67">
        <v>567</v>
      </c>
      <c r="V1621" s="119" t="s">
        <v>95</v>
      </c>
      <c r="W1621" s="7">
        <v>716</v>
      </c>
      <c r="X1621" s="7">
        <v>1</v>
      </c>
      <c r="Y1621" s="7" t="s">
        <v>567</v>
      </c>
      <c r="Z1621" s="7">
        <v>2002</v>
      </c>
      <c r="AA1621" s="7">
        <v>2003</v>
      </c>
      <c r="AB1621" s="70">
        <v>112</v>
      </c>
      <c r="AC1621" s="7">
        <v>10</v>
      </c>
      <c r="AD1621" s="7">
        <v>0</v>
      </c>
      <c r="AE1621" s="77">
        <v>1352</v>
      </c>
      <c r="AF1621" s="77">
        <v>1614</v>
      </c>
      <c r="AG1621" s="127">
        <f t="shared" si="25"/>
        <v>0.45583277140930545</v>
      </c>
    </row>
    <row r="1622" spans="1:33" x14ac:dyDescent="0.3">
      <c r="A1622" s="7">
        <v>811</v>
      </c>
      <c r="B1622" s="7">
        <v>1</v>
      </c>
      <c r="C1622" s="7" t="s">
        <v>509</v>
      </c>
      <c r="D1622" s="7">
        <v>2000</v>
      </c>
      <c r="E1622" s="7">
        <v>2001</v>
      </c>
      <c r="F1622" s="70">
        <v>415</v>
      </c>
      <c r="G1622" s="7">
        <v>5</v>
      </c>
      <c r="H1622" s="7">
        <v>1</v>
      </c>
      <c r="I1622" s="77">
        <v>1727</v>
      </c>
      <c r="J1622" s="77">
        <v>1111</v>
      </c>
      <c r="K1622" s="119" t="s">
        <v>95</v>
      </c>
      <c r="L1622" s="7">
        <v>2853</v>
      </c>
      <c r="M1622" s="7">
        <v>1</v>
      </c>
      <c r="N1622" s="7" t="s">
        <v>673</v>
      </c>
      <c r="O1622" s="68">
        <v>2009</v>
      </c>
      <c r="P1622" s="10">
        <v>2011</v>
      </c>
      <c r="Q1622" s="66">
        <v>1100</v>
      </c>
      <c r="R1622" s="10">
        <v>5</v>
      </c>
      <c r="S1622" s="67">
        <v>1</v>
      </c>
      <c r="T1622" s="67">
        <v>484</v>
      </c>
      <c r="U1622" s="67">
        <v>118</v>
      </c>
      <c r="V1622" s="119" t="s">
        <v>95</v>
      </c>
      <c r="W1622" s="7">
        <v>194</v>
      </c>
      <c r="X1622" s="7">
        <v>1</v>
      </c>
      <c r="Y1622" s="7" t="s">
        <v>319</v>
      </c>
      <c r="Z1622" s="7">
        <v>2006</v>
      </c>
      <c r="AA1622" s="10">
        <v>2007</v>
      </c>
      <c r="AB1622" s="70">
        <v>0</v>
      </c>
      <c r="AC1622" s="10">
        <v>10</v>
      </c>
      <c r="AD1622" s="7">
        <v>0</v>
      </c>
      <c r="AE1622" s="67">
        <v>9121</v>
      </c>
      <c r="AF1622" s="67">
        <v>10894</v>
      </c>
      <c r="AG1622" s="127">
        <f t="shared" si="25"/>
        <v>0.45570821883587309</v>
      </c>
    </row>
    <row r="1623" spans="1:33" x14ac:dyDescent="0.3">
      <c r="A1623" s="7">
        <v>811</v>
      </c>
      <c r="B1623" s="7">
        <v>1</v>
      </c>
      <c r="C1623" s="7" t="s">
        <v>569</v>
      </c>
      <c r="D1623" s="7">
        <v>2001</v>
      </c>
      <c r="E1623" s="7">
        <v>2002</v>
      </c>
      <c r="F1623" s="70">
        <v>126</v>
      </c>
      <c r="G1623" s="7">
        <v>10</v>
      </c>
      <c r="H1623" s="7">
        <v>1</v>
      </c>
      <c r="I1623" s="77">
        <v>625</v>
      </c>
      <c r="J1623" s="77">
        <v>364</v>
      </c>
      <c r="K1623" s="119" t="s">
        <v>95</v>
      </c>
      <c r="L1623" s="7">
        <v>2860</v>
      </c>
      <c r="M1623" s="7">
        <v>1</v>
      </c>
      <c r="N1623" s="7" t="s">
        <v>499</v>
      </c>
      <c r="O1623" s="68">
        <v>2009</v>
      </c>
      <c r="P1623" s="10">
        <v>2010</v>
      </c>
      <c r="Q1623" s="66">
        <v>650</v>
      </c>
      <c r="R1623" s="10">
        <v>5</v>
      </c>
      <c r="S1623" s="67">
        <v>1</v>
      </c>
      <c r="T1623" s="67">
        <v>1199</v>
      </c>
      <c r="U1623" s="67">
        <v>270</v>
      </c>
      <c r="V1623" s="119" t="s">
        <v>95</v>
      </c>
      <c r="W1623" s="7">
        <v>286</v>
      </c>
      <c r="X1623" s="7">
        <v>1</v>
      </c>
      <c r="Y1623" s="7" t="s">
        <v>422</v>
      </c>
      <c r="Z1623" s="7">
        <v>2011</v>
      </c>
      <c r="AA1623" s="7">
        <v>2012</v>
      </c>
      <c r="AB1623" s="70">
        <v>590</v>
      </c>
      <c r="AC1623" s="7">
        <v>10</v>
      </c>
      <c r="AD1623" s="7">
        <v>0</v>
      </c>
      <c r="AE1623" s="67">
        <v>524</v>
      </c>
      <c r="AF1623" s="67">
        <v>626</v>
      </c>
      <c r="AG1623" s="127">
        <f t="shared" si="25"/>
        <v>0.45565217391304347</v>
      </c>
    </row>
    <row r="1624" spans="1:33" x14ac:dyDescent="0.3">
      <c r="A1624" s="7">
        <v>811</v>
      </c>
      <c r="B1624" s="7">
        <v>1</v>
      </c>
      <c r="C1624" s="7" t="s">
        <v>569</v>
      </c>
      <c r="D1624" s="7">
        <v>2005</v>
      </c>
      <c r="E1624" s="7">
        <v>2006</v>
      </c>
      <c r="F1624" s="70">
        <v>989</v>
      </c>
      <c r="G1624" s="7">
        <v>10</v>
      </c>
      <c r="H1624" s="10">
        <v>1</v>
      </c>
      <c r="I1624" s="67">
        <v>1011</v>
      </c>
      <c r="J1624" s="67">
        <v>906</v>
      </c>
      <c r="K1624" s="119" t="s">
        <v>95</v>
      </c>
      <c r="L1624" s="7">
        <v>2889</v>
      </c>
      <c r="M1624" s="7">
        <v>1</v>
      </c>
      <c r="N1624" s="7" t="s">
        <v>532</v>
      </c>
      <c r="O1624" s="68">
        <v>2009</v>
      </c>
      <c r="P1624" s="68">
        <v>2010</v>
      </c>
      <c r="Q1624" s="66">
        <v>250</v>
      </c>
      <c r="R1624" s="68">
        <v>7</v>
      </c>
      <c r="S1624" s="67">
        <v>1</v>
      </c>
      <c r="T1624" s="67">
        <v>778</v>
      </c>
      <c r="U1624" s="67">
        <v>663</v>
      </c>
      <c r="V1624" s="119" t="s">
        <v>95</v>
      </c>
      <c r="W1624" s="82">
        <v>698</v>
      </c>
      <c r="X1624" s="82">
        <v>1</v>
      </c>
      <c r="Y1624" s="82" t="s">
        <v>131</v>
      </c>
      <c r="Z1624" s="7">
        <v>2018</v>
      </c>
      <c r="AA1624" s="82">
        <v>2019</v>
      </c>
      <c r="AB1624" s="128">
        <v>1815</v>
      </c>
      <c r="AC1624" s="82">
        <v>10</v>
      </c>
      <c r="AD1624" s="7">
        <v>0</v>
      </c>
      <c r="AE1624" s="67">
        <v>316</v>
      </c>
      <c r="AF1624" s="67">
        <v>378</v>
      </c>
      <c r="AG1624" s="127">
        <f t="shared" si="25"/>
        <v>0.45533141210374639</v>
      </c>
    </row>
    <row r="1625" spans="1:33" x14ac:dyDescent="0.3">
      <c r="A1625" s="7">
        <v>811</v>
      </c>
      <c r="B1625" s="7">
        <v>1</v>
      </c>
      <c r="C1625" s="7" t="s">
        <v>569</v>
      </c>
      <c r="D1625" s="7">
        <v>2014</v>
      </c>
      <c r="E1625" s="7">
        <v>2016</v>
      </c>
      <c r="F1625" s="7">
        <v>1137.3699999999999</v>
      </c>
      <c r="G1625" s="7">
        <v>10</v>
      </c>
      <c r="H1625" s="7">
        <v>1</v>
      </c>
      <c r="I1625" s="77">
        <v>1385</v>
      </c>
      <c r="J1625" s="77">
        <v>778</v>
      </c>
      <c r="K1625" s="119" t="s">
        <v>95</v>
      </c>
      <c r="L1625" s="7">
        <v>2890</v>
      </c>
      <c r="M1625" s="7">
        <v>1</v>
      </c>
      <c r="N1625" s="7" t="s">
        <v>671</v>
      </c>
      <c r="O1625" s="68">
        <v>2009</v>
      </c>
      <c r="P1625" s="10">
        <v>2010</v>
      </c>
      <c r="Q1625" s="66">
        <v>296.02999999999997</v>
      </c>
      <c r="R1625" s="10">
        <v>7</v>
      </c>
      <c r="S1625" s="67">
        <v>1</v>
      </c>
      <c r="T1625" s="67">
        <v>645</v>
      </c>
      <c r="U1625" s="67">
        <v>477</v>
      </c>
      <c r="V1625" s="119" t="s">
        <v>95</v>
      </c>
      <c r="W1625" s="82">
        <v>2125</v>
      </c>
      <c r="X1625" s="82">
        <v>1</v>
      </c>
      <c r="Y1625" s="82" t="s">
        <v>141</v>
      </c>
      <c r="Z1625" s="7">
        <v>2018</v>
      </c>
      <c r="AA1625" s="82">
        <v>2019</v>
      </c>
      <c r="AB1625" s="128">
        <v>150</v>
      </c>
      <c r="AC1625" s="82">
        <v>10</v>
      </c>
      <c r="AD1625" s="7">
        <v>0</v>
      </c>
      <c r="AE1625" s="67">
        <v>1267</v>
      </c>
      <c r="AF1625" s="67">
        <v>1516</v>
      </c>
      <c r="AG1625" s="127">
        <f t="shared" si="25"/>
        <v>0.45526410348544738</v>
      </c>
    </row>
    <row r="1626" spans="1:33" x14ac:dyDescent="0.3">
      <c r="A1626" s="7">
        <v>813</v>
      </c>
      <c r="B1626" s="7">
        <v>1</v>
      </c>
      <c r="C1626" s="7" t="s">
        <v>352</v>
      </c>
      <c r="D1626" s="7">
        <v>1993</v>
      </c>
      <c r="E1626" s="7">
        <v>1994</v>
      </c>
      <c r="F1626" s="70">
        <v>200</v>
      </c>
      <c r="G1626" s="7">
        <v>3</v>
      </c>
      <c r="H1626" s="7">
        <v>1</v>
      </c>
      <c r="I1626" s="77" t="s">
        <v>763</v>
      </c>
      <c r="J1626" s="77" t="s">
        <v>763</v>
      </c>
      <c r="K1626" s="119" t="s">
        <v>95</v>
      </c>
      <c r="L1626" s="7">
        <v>2890</v>
      </c>
      <c r="M1626" s="7">
        <v>1</v>
      </c>
      <c r="N1626" s="7" t="s">
        <v>671</v>
      </c>
      <c r="O1626" s="68">
        <v>2009</v>
      </c>
      <c r="P1626" s="10">
        <v>2010</v>
      </c>
      <c r="Q1626" s="66">
        <v>300</v>
      </c>
      <c r="R1626" s="10">
        <v>3</v>
      </c>
      <c r="S1626" s="67">
        <v>1</v>
      </c>
      <c r="T1626" s="67">
        <v>611</v>
      </c>
      <c r="U1626" s="67">
        <v>508</v>
      </c>
      <c r="V1626" s="119" t="s">
        <v>95</v>
      </c>
      <c r="W1626" s="7">
        <v>390</v>
      </c>
      <c r="X1626" s="7">
        <v>1</v>
      </c>
      <c r="Y1626" s="7" t="s">
        <v>557</v>
      </c>
      <c r="Z1626" s="7">
        <v>2006</v>
      </c>
      <c r="AA1626" s="10">
        <v>2007</v>
      </c>
      <c r="AB1626" s="70">
        <v>573.70000000000005</v>
      </c>
      <c r="AC1626" s="10">
        <v>10</v>
      </c>
      <c r="AD1626" s="7">
        <v>0</v>
      </c>
      <c r="AE1626" s="67">
        <v>795</v>
      </c>
      <c r="AF1626" s="67">
        <v>952</v>
      </c>
      <c r="AG1626" s="127">
        <f t="shared" si="25"/>
        <v>0.45506582713222665</v>
      </c>
    </row>
    <row r="1627" spans="1:33" x14ac:dyDescent="0.3">
      <c r="A1627" s="7">
        <v>813</v>
      </c>
      <c r="B1627" s="7">
        <v>1</v>
      </c>
      <c r="C1627" s="7" t="s">
        <v>352</v>
      </c>
      <c r="D1627" s="7">
        <v>1996</v>
      </c>
      <c r="E1627" s="7">
        <v>1997</v>
      </c>
      <c r="F1627" s="70">
        <v>200</v>
      </c>
      <c r="G1627" s="7">
        <v>5</v>
      </c>
      <c r="H1627" s="7">
        <v>0</v>
      </c>
      <c r="I1627" s="77">
        <v>1823</v>
      </c>
      <c r="J1627" s="77">
        <v>2013</v>
      </c>
      <c r="K1627" s="119" t="s">
        <v>95</v>
      </c>
      <c r="L1627" s="7">
        <v>2898</v>
      </c>
      <c r="M1627" s="7">
        <v>1</v>
      </c>
      <c r="N1627" s="7" t="s">
        <v>672</v>
      </c>
      <c r="O1627" s="68">
        <v>2009</v>
      </c>
      <c r="P1627" s="10">
        <v>2010</v>
      </c>
      <c r="Q1627" s="66">
        <v>200</v>
      </c>
      <c r="R1627" s="10">
        <v>10</v>
      </c>
      <c r="S1627" s="67">
        <v>1</v>
      </c>
      <c r="T1627" s="67">
        <v>369</v>
      </c>
      <c r="U1627" s="67">
        <v>87</v>
      </c>
      <c r="V1627" s="119" t="s">
        <v>95</v>
      </c>
      <c r="W1627" s="7">
        <v>786</v>
      </c>
      <c r="X1627" s="7">
        <v>1</v>
      </c>
      <c r="Y1627" s="7" t="s">
        <v>650</v>
      </c>
      <c r="Z1627" s="7">
        <v>2005</v>
      </c>
      <c r="AA1627" s="7">
        <v>2006</v>
      </c>
      <c r="AB1627" s="70">
        <f>500-126.99</f>
        <v>373.01</v>
      </c>
      <c r="AC1627" s="7">
        <v>10</v>
      </c>
      <c r="AD1627" s="10">
        <v>0</v>
      </c>
      <c r="AE1627" s="67">
        <v>278</v>
      </c>
      <c r="AF1627" s="67">
        <v>333</v>
      </c>
      <c r="AG1627" s="127">
        <f t="shared" si="25"/>
        <v>0.45499181669394434</v>
      </c>
    </row>
    <row r="1628" spans="1:33" x14ac:dyDescent="0.3">
      <c r="A1628" s="7">
        <v>813</v>
      </c>
      <c r="B1628" s="7">
        <v>1</v>
      </c>
      <c r="C1628" s="7" t="s">
        <v>352</v>
      </c>
      <c r="D1628" s="7">
        <v>2003</v>
      </c>
      <c r="E1628" s="7">
        <v>2004</v>
      </c>
      <c r="F1628" s="70">
        <v>600</v>
      </c>
      <c r="G1628" s="7">
        <v>4</v>
      </c>
      <c r="H1628" s="7">
        <v>1</v>
      </c>
      <c r="I1628" s="77">
        <v>1301</v>
      </c>
      <c r="J1628" s="77">
        <v>998</v>
      </c>
      <c r="K1628" s="119" t="s">
        <v>95</v>
      </c>
      <c r="L1628" s="7">
        <v>84</v>
      </c>
      <c r="M1628" s="7">
        <v>1</v>
      </c>
      <c r="N1628" s="7" t="s">
        <v>267</v>
      </c>
      <c r="O1628" s="7">
        <v>2010</v>
      </c>
      <c r="P1628" s="10">
        <v>2011</v>
      </c>
      <c r="Q1628" s="66">
        <v>1567.16</v>
      </c>
      <c r="R1628" s="10">
        <v>10</v>
      </c>
      <c r="S1628" s="67">
        <v>0</v>
      </c>
      <c r="T1628" s="67">
        <v>642</v>
      </c>
      <c r="U1628" s="67">
        <v>1526</v>
      </c>
      <c r="V1628" s="119" t="s">
        <v>95</v>
      </c>
      <c r="W1628" s="7">
        <v>333</v>
      </c>
      <c r="X1628" s="7">
        <v>1</v>
      </c>
      <c r="Y1628" s="7" t="s">
        <v>278</v>
      </c>
      <c r="Z1628" s="7">
        <v>2003</v>
      </c>
      <c r="AA1628" s="7">
        <v>2004</v>
      </c>
      <c r="AB1628" s="70">
        <v>550</v>
      </c>
      <c r="AC1628" s="7">
        <v>5</v>
      </c>
      <c r="AD1628" s="7">
        <v>0</v>
      </c>
      <c r="AE1628" s="77">
        <v>296</v>
      </c>
      <c r="AF1628" s="77">
        <v>355</v>
      </c>
      <c r="AG1628" s="127">
        <f t="shared" si="25"/>
        <v>0.45468509984639016</v>
      </c>
    </row>
    <row r="1629" spans="1:33" x14ac:dyDescent="0.3">
      <c r="A1629" s="7">
        <v>813</v>
      </c>
      <c r="B1629" s="7">
        <v>1</v>
      </c>
      <c r="C1629" s="7" t="s">
        <v>352</v>
      </c>
      <c r="D1629" s="68">
        <v>2007</v>
      </c>
      <c r="E1629" s="73">
        <v>2008</v>
      </c>
      <c r="F1629" s="66">
        <v>600</v>
      </c>
      <c r="G1629" s="7">
        <v>8</v>
      </c>
      <c r="H1629" s="67">
        <v>1</v>
      </c>
      <c r="I1629" s="67">
        <v>1578</v>
      </c>
      <c r="J1629" s="77">
        <v>884</v>
      </c>
      <c r="K1629" s="119" t="s">
        <v>95</v>
      </c>
      <c r="L1629" s="7">
        <v>88</v>
      </c>
      <c r="M1629" s="7">
        <v>1</v>
      </c>
      <c r="N1629" s="7" t="s">
        <v>238</v>
      </c>
      <c r="O1629" s="7">
        <v>2010</v>
      </c>
      <c r="P1629" s="68">
        <v>2011</v>
      </c>
      <c r="Q1629" s="66">
        <v>595</v>
      </c>
      <c r="R1629" s="68">
        <v>10</v>
      </c>
      <c r="S1629" s="67">
        <v>0</v>
      </c>
      <c r="T1629" s="67">
        <v>2762</v>
      </c>
      <c r="U1629" s="67">
        <v>5014</v>
      </c>
      <c r="V1629" s="119" t="s">
        <v>95</v>
      </c>
      <c r="W1629" s="7">
        <v>2142</v>
      </c>
      <c r="X1629" s="7">
        <v>1</v>
      </c>
      <c r="Y1629" s="7" t="s">
        <v>576</v>
      </c>
      <c r="Z1629" s="7">
        <v>2008</v>
      </c>
      <c r="AA1629" s="7">
        <v>2009</v>
      </c>
      <c r="AB1629" s="70">
        <v>300</v>
      </c>
      <c r="AC1629" s="7">
        <v>5</v>
      </c>
      <c r="AD1629" s="7">
        <v>0</v>
      </c>
      <c r="AE1629" s="67">
        <v>4882</v>
      </c>
      <c r="AF1629" s="67">
        <v>5856</v>
      </c>
      <c r="AG1629" s="127">
        <f t="shared" si="25"/>
        <v>0.45464704786738686</v>
      </c>
    </row>
    <row r="1630" spans="1:33" x14ac:dyDescent="0.3">
      <c r="A1630" s="7">
        <v>813</v>
      </c>
      <c r="B1630" s="7">
        <v>1</v>
      </c>
      <c r="C1630" s="7" t="s">
        <v>352</v>
      </c>
      <c r="D1630" s="68">
        <v>2007</v>
      </c>
      <c r="E1630" s="73">
        <v>2008</v>
      </c>
      <c r="F1630" s="66">
        <v>200</v>
      </c>
      <c r="G1630" s="7">
        <v>8</v>
      </c>
      <c r="H1630" s="67">
        <v>1</v>
      </c>
      <c r="I1630" s="67">
        <v>1280</v>
      </c>
      <c r="J1630" s="77">
        <v>1133</v>
      </c>
      <c r="K1630" s="119" t="s">
        <v>95</v>
      </c>
      <c r="L1630" s="7">
        <v>88</v>
      </c>
      <c r="M1630" s="7">
        <v>1</v>
      </c>
      <c r="N1630" s="7" t="s">
        <v>238</v>
      </c>
      <c r="O1630" s="7">
        <v>2010</v>
      </c>
      <c r="P1630" s="10">
        <v>2011</v>
      </c>
      <c r="Q1630" s="66">
        <v>150</v>
      </c>
      <c r="R1630" s="10">
        <v>10</v>
      </c>
      <c r="S1630" s="67">
        <v>0</v>
      </c>
      <c r="T1630" s="67">
        <v>3016</v>
      </c>
      <c r="U1630" s="67">
        <v>4735</v>
      </c>
      <c r="V1630" s="119" t="s">
        <v>95</v>
      </c>
      <c r="W1630" s="7">
        <v>15</v>
      </c>
      <c r="X1630" s="7">
        <v>1</v>
      </c>
      <c r="Y1630" s="7" t="s">
        <v>265</v>
      </c>
      <c r="Z1630" s="7">
        <v>2002</v>
      </c>
      <c r="AA1630" s="7">
        <v>2003</v>
      </c>
      <c r="AB1630" s="70">
        <v>500</v>
      </c>
      <c r="AC1630" s="7">
        <v>10</v>
      </c>
      <c r="AD1630" s="7">
        <v>0</v>
      </c>
      <c r="AE1630" s="77">
        <v>2837</v>
      </c>
      <c r="AF1630" s="77">
        <v>3404</v>
      </c>
      <c r="AG1630" s="127">
        <f t="shared" si="25"/>
        <v>0.45457458740586443</v>
      </c>
    </row>
    <row r="1631" spans="1:33" x14ac:dyDescent="0.3">
      <c r="A1631" s="7">
        <v>813</v>
      </c>
      <c r="B1631" s="7">
        <v>1</v>
      </c>
      <c r="C1631" s="7" t="s">
        <v>352</v>
      </c>
      <c r="D1631" s="7">
        <v>2014</v>
      </c>
      <c r="E1631" s="7">
        <v>2016</v>
      </c>
      <c r="F1631" s="7">
        <v>987.01</v>
      </c>
      <c r="G1631" s="7">
        <v>10</v>
      </c>
      <c r="H1631" s="7">
        <v>1</v>
      </c>
      <c r="I1631" s="77">
        <v>2240</v>
      </c>
      <c r="J1631" s="77">
        <v>1312</v>
      </c>
      <c r="K1631" s="119" t="s">
        <v>95</v>
      </c>
      <c r="L1631" s="7">
        <v>88</v>
      </c>
      <c r="M1631" s="7">
        <v>1</v>
      </c>
      <c r="N1631" s="7" t="s">
        <v>238</v>
      </c>
      <c r="O1631" s="7">
        <v>2010</v>
      </c>
      <c r="P1631" s="68">
        <v>2012</v>
      </c>
      <c r="Q1631" s="66">
        <v>453.83</v>
      </c>
      <c r="R1631" s="68">
        <v>10</v>
      </c>
      <c r="S1631" s="67">
        <v>1</v>
      </c>
      <c r="T1631" s="67">
        <v>4406</v>
      </c>
      <c r="U1631" s="67">
        <v>3530</v>
      </c>
      <c r="V1631" s="119" t="s">
        <v>95</v>
      </c>
      <c r="W1631" s="7">
        <v>727</v>
      </c>
      <c r="X1631" s="7">
        <v>1</v>
      </c>
      <c r="Y1631" s="7" t="s">
        <v>260</v>
      </c>
      <c r="Z1631" s="7">
        <v>1998</v>
      </c>
      <c r="AA1631" s="7">
        <v>1999</v>
      </c>
      <c r="AB1631" s="70">
        <v>310.3</v>
      </c>
      <c r="AC1631" s="7">
        <v>5</v>
      </c>
      <c r="AD1631" s="7">
        <v>0</v>
      </c>
      <c r="AE1631" s="77">
        <v>750</v>
      </c>
      <c r="AF1631" s="77">
        <v>900</v>
      </c>
      <c r="AG1631" s="127">
        <f t="shared" si="25"/>
        <v>0.45454545454545453</v>
      </c>
    </row>
    <row r="1632" spans="1:33" x14ac:dyDescent="0.3">
      <c r="A1632" s="7">
        <v>813</v>
      </c>
      <c r="B1632" s="7">
        <v>1</v>
      </c>
      <c r="C1632" s="7" t="s">
        <v>352</v>
      </c>
      <c r="D1632" s="7">
        <v>2014</v>
      </c>
      <c r="E1632" s="7">
        <v>2015</v>
      </c>
      <c r="F1632" s="7">
        <v>152.07</v>
      </c>
      <c r="G1632" s="7">
        <v>10</v>
      </c>
      <c r="H1632" s="7">
        <v>0</v>
      </c>
      <c r="I1632" s="77">
        <v>1702</v>
      </c>
      <c r="J1632" s="77">
        <v>1822</v>
      </c>
      <c r="K1632" s="119" t="s">
        <v>95</v>
      </c>
      <c r="L1632" s="7">
        <v>93</v>
      </c>
      <c r="M1632" s="7">
        <v>1</v>
      </c>
      <c r="N1632" s="7" t="s">
        <v>268</v>
      </c>
      <c r="O1632" s="7">
        <v>2010</v>
      </c>
      <c r="P1632" s="10">
        <v>2011</v>
      </c>
      <c r="Q1632" s="66">
        <v>1100</v>
      </c>
      <c r="R1632" s="10">
        <v>10</v>
      </c>
      <c r="S1632" s="67">
        <v>1</v>
      </c>
      <c r="T1632" s="67">
        <v>1240</v>
      </c>
      <c r="U1632" s="67">
        <v>850</v>
      </c>
      <c r="V1632" s="119" t="s">
        <v>95</v>
      </c>
      <c r="W1632" s="7">
        <v>345</v>
      </c>
      <c r="X1632" s="7">
        <v>1</v>
      </c>
      <c r="Y1632" s="7" t="s">
        <v>423</v>
      </c>
      <c r="Z1632" s="7">
        <v>2001</v>
      </c>
      <c r="AA1632" s="7">
        <v>2003</v>
      </c>
      <c r="AB1632" s="70">
        <v>415</v>
      </c>
      <c r="AC1632" s="7">
        <v>10</v>
      </c>
      <c r="AD1632" s="7">
        <v>0</v>
      </c>
      <c r="AE1632" s="77">
        <v>1725</v>
      </c>
      <c r="AF1632" s="77">
        <v>2071</v>
      </c>
      <c r="AG1632" s="127">
        <f t="shared" si="25"/>
        <v>0.45442571127502634</v>
      </c>
    </row>
    <row r="1633" spans="1:33" x14ac:dyDescent="0.3">
      <c r="A1633" s="7">
        <v>815</v>
      </c>
      <c r="B1633" s="7">
        <v>1</v>
      </c>
      <c r="C1633" s="7" t="s">
        <v>306</v>
      </c>
      <c r="D1633" s="7">
        <v>1992</v>
      </c>
      <c r="E1633" s="7">
        <v>1993</v>
      </c>
      <c r="F1633" s="70">
        <v>915</v>
      </c>
      <c r="G1633" s="7">
        <v>5</v>
      </c>
      <c r="H1633" s="7">
        <v>0</v>
      </c>
      <c r="I1633" s="77" t="s">
        <v>763</v>
      </c>
      <c r="J1633" s="77" t="s">
        <v>763</v>
      </c>
      <c r="K1633" s="119" t="s">
        <v>95</v>
      </c>
      <c r="L1633" s="7">
        <v>93</v>
      </c>
      <c r="M1633" s="7">
        <v>1</v>
      </c>
      <c r="N1633" s="7" t="s">
        <v>268</v>
      </c>
      <c r="O1633" s="7">
        <v>2010</v>
      </c>
      <c r="P1633" s="68">
        <v>2011</v>
      </c>
      <c r="Q1633" s="66">
        <v>500</v>
      </c>
      <c r="R1633" s="68">
        <v>7</v>
      </c>
      <c r="S1633" s="67">
        <v>0</v>
      </c>
      <c r="T1633" s="67">
        <v>418</v>
      </c>
      <c r="U1633" s="67">
        <v>433</v>
      </c>
      <c r="V1633" s="119" t="s">
        <v>95</v>
      </c>
      <c r="W1633" s="7">
        <v>77</v>
      </c>
      <c r="X1633" s="7">
        <v>1</v>
      </c>
      <c r="Y1633" s="7" t="s">
        <v>266</v>
      </c>
      <c r="Z1633" s="7">
        <v>2001</v>
      </c>
      <c r="AA1633" s="7">
        <v>2002</v>
      </c>
      <c r="AB1633" s="70">
        <v>285</v>
      </c>
      <c r="AC1633" s="7">
        <v>10</v>
      </c>
      <c r="AD1633" s="7">
        <v>0</v>
      </c>
      <c r="AE1633" s="77">
        <v>3407</v>
      </c>
      <c r="AF1633" s="77">
        <v>4110</v>
      </c>
      <c r="AG1633" s="127">
        <f t="shared" si="25"/>
        <v>0.45323932419848345</v>
      </c>
    </row>
    <row r="1634" spans="1:33" x14ac:dyDescent="0.3">
      <c r="A1634" s="7">
        <v>815</v>
      </c>
      <c r="B1634" s="7">
        <v>2</v>
      </c>
      <c r="C1634" s="7" t="s">
        <v>306</v>
      </c>
      <c r="D1634" s="7">
        <v>2004</v>
      </c>
      <c r="E1634" s="7">
        <v>2005</v>
      </c>
      <c r="F1634" s="70">
        <v>3000</v>
      </c>
      <c r="G1634" s="7">
        <v>3</v>
      </c>
      <c r="H1634" s="7">
        <v>1</v>
      </c>
      <c r="I1634" s="77">
        <v>407</v>
      </c>
      <c r="J1634" s="77">
        <v>85</v>
      </c>
      <c r="K1634" s="119" t="s">
        <v>95</v>
      </c>
      <c r="L1634" s="7">
        <v>93</v>
      </c>
      <c r="M1634" s="7">
        <v>1</v>
      </c>
      <c r="N1634" s="7" t="s">
        <v>268</v>
      </c>
      <c r="O1634" s="7">
        <v>2010</v>
      </c>
      <c r="P1634" s="68">
        <v>2011</v>
      </c>
      <c r="Q1634" s="66">
        <v>350</v>
      </c>
      <c r="R1634" s="68">
        <v>7</v>
      </c>
      <c r="S1634" s="67">
        <v>0</v>
      </c>
      <c r="T1634" s="67">
        <v>0</v>
      </c>
      <c r="U1634" s="67">
        <v>1</v>
      </c>
      <c r="V1634" s="119" t="s">
        <v>95</v>
      </c>
      <c r="W1634" s="7">
        <v>423</v>
      </c>
      <c r="X1634" s="7">
        <v>1</v>
      </c>
      <c r="Y1634" s="7" t="s">
        <v>284</v>
      </c>
      <c r="Z1634" s="7">
        <v>1998</v>
      </c>
      <c r="AA1634" s="7">
        <v>1999</v>
      </c>
      <c r="AB1634" s="70">
        <v>350</v>
      </c>
      <c r="AC1634" s="7">
        <v>10</v>
      </c>
      <c r="AD1634" s="7">
        <v>0</v>
      </c>
      <c r="AE1634" s="77">
        <v>3198</v>
      </c>
      <c r="AF1634" s="77">
        <v>3859</v>
      </c>
      <c r="AG1634" s="127">
        <f t="shared" si="25"/>
        <v>0.45316706815927449</v>
      </c>
    </row>
    <row r="1635" spans="1:33" x14ac:dyDescent="0.3">
      <c r="A1635" s="7">
        <v>815</v>
      </c>
      <c r="B1635" s="7">
        <v>2</v>
      </c>
      <c r="C1635" s="7" t="s">
        <v>306</v>
      </c>
      <c r="D1635" s="7">
        <v>2004</v>
      </c>
      <c r="E1635" s="7">
        <v>2005</v>
      </c>
      <c r="F1635" s="70">
        <v>1100</v>
      </c>
      <c r="G1635" s="7">
        <v>4</v>
      </c>
      <c r="H1635" s="7">
        <v>1</v>
      </c>
      <c r="I1635" s="77">
        <v>408</v>
      </c>
      <c r="J1635" s="77">
        <v>85</v>
      </c>
      <c r="K1635" s="119" t="s">
        <v>95</v>
      </c>
      <c r="L1635" s="7">
        <v>97</v>
      </c>
      <c r="M1635" s="7">
        <v>1</v>
      </c>
      <c r="N1635" s="7" t="s">
        <v>411</v>
      </c>
      <c r="O1635" s="7">
        <v>2010</v>
      </c>
      <c r="P1635" s="68">
        <v>2011</v>
      </c>
      <c r="Q1635" s="66">
        <v>149.79</v>
      </c>
      <c r="R1635" s="68">
        <v>10</v>
      </c>
      <c r="S1635" s="67">
        <v>0</v>
      </c>
      <c r="T1635" s="67">
        <v>880</v>
      </c>
      <c r="U1635" s="67">
        <v>959</v>
      </c>
      <c r="V1635" s="119" t="s">
        <v>95</v>
      </c>
      <c r="W1635" s="7">
        <v>811</v>
      </c>
      <c r="X1635" s="7">
        <v>1</v>
      </c>
      <c r="Y1635" s="7" t="s">
        <v>509</v>
      </c>
      <c r="Z1635" s="7">
        <v>1999</v>
      </c>
      <c r="AA1635" s="7">
        <v>2000</v>
      </c>
      <c r="AB1635" s="70">
        <v>415</v>
      </c>
      <c r="AC1635" s="7">
        <v>5</v>
      </c>
      <c r="AD1635" s="7">
        <v>0</v>
      </c>
      <c r="AE1635" s="77">
        <v>681</v>
      </c>
      <c r="AF1635" s="77">
        <v>822</v>
      </c>
      <c r="AG1635" s="127">
        <f t="shared" si="25"/>
        <v>0.45309381237524948</v>
      </c>
    </row>
    <row r="1636" spans="1:33" x14ac:dyDescent="0.3">
      <c r="A1636" s="7">
        <v>815</v>
      </c>
      <c r="B1636" s="7">
        <v>2</v>
      </c>
      <c r="C1636" s="7" t="s">
        <v>699</v>
      </c>
      <c r="D1636" s="7">
        <v>2016</v>
      </c>
      <c r="E1636" s="7">
        <v>2017</v>
      </c>
      <c r="G1636" s="7">
        <v>4</v>
      </c>
      <c r="H1636" s="7">
        <v>1</v>
      </c>
      <c r="I1636" s="77">
        <v>428</v>
      </c>
      <c r="J1636" s="77">
        <v>74</v>
      </c>
      <c r="K1636" s="119" t="s">
        <v>95</v>
      </c>
      <c r="L1636" s="7">
        <v>111</v>
      </c>
      <c r="M1636" s="7">
        <v>1</v>
      </c>
      <c r="N1636" s="7" t="s">
        <v>469</v>
      </c>
      <c r="O1636" s="7">
        <v>2010</v>
      </c>
      <c r="P1636" s="68">
        <v>2011</v>
      </c>
      <c r="Q1636" s="66">
        <v>337.81</v>
      </c>
      <c r="R1636" s="68">
        <v>10</v>
      </c>
      <c r="S1636" s="67">
        <v>0</v>
      </c>
      <c r="T1636" s="67">
        <v>1079</v>
      </c>
      <c r="U1636" s="67">
        <v>3058</v>
      </c>
      <c r="V1636" s="119" t="s">
        <v>95</v>
      </c>
      <c r="W1636" s="7">
        <v>727</v>
      </c>
      <c r="X1636" s="7">
        <v>1</v>
      </c>
      <c r="Y1636" s="7" t="s">
        <v>260</v>
      </c>
      <c r="Z1636" s="7">
        <v>1997</v>
      </c>
      <c r="AA1636" s="7">
        <v>1999</v>
      </c>
      <c r="AB1636" s="70">
        <v>310.3</v>
      </c>
      <c r="AC1636" s="7">
        <v>5</v>
      </c>
      <c r="AD1636" s="7">
        <v>0</v>
      </c>
      <c r="AE1636" s="77">
        <v>304</v>
      </c>
      <c r="AF1636" s="77">
        <v>367</v>
      </c>
      <c r="AG1636" s="127">
        <f t="shared" si="25"/>
        <v>0.45305514157973176</v>
      </c>
    </row>
    <row r="1637" spans="1:33" x14ac:dyDescent="0.3">
      <c r="A1637" s="7">
        <v>818</v>
      </c>
      <c r="B1637" s="7">
        <v>1</v>
      </c>
      <c r="C1637" s="7" t="s">
        <v>496</v>
      </c>
      <c r="D1637" s="7">
        <v>1998</v>
      </c>
      <c r="E1637" s="7">
        <v>1999</v>
      </c>
      <c r="F1637" s="70">
        <v>350</v>
      </c>
      <c r="G1637" s="7">
        <v>5</v>
      </c>
      <c r="H1637" s="7">
        <v>0</v>
      </c>
      <c r="I1637" s="77">
        <v>400</v>
      </c>
      <c r="J1637" s="77">
        <v>403</v>
      </c>
      <c r="K1637" s="119" t="s">
        <v>95</v>
      </c>
      <c r="L1637" s="7">
        <v>113</v>
      </c>
      <c r="M1637" s="7">
        <v>1</v>
      </c>
      <c r="N1637" s="7" t="s">
        <v>665</v>
      </c>
      <c r="O1637" s="7">
        <v>2010</v>
      </c>
      <c r="P1637" s="10">
        <v>2011</v>
      </c>
      <c r="Q1637" s="66">
        <v>500</v>
      </c>
      <c r="R1637" s="10">
        <v>10</v>
      </c>
      <c r="S1637" s="67">
        <v>0</v>
      </c>
      <c r="T1637" s="67">
        <v>1615</v>
      </c>
      <c r="U1637" s="67">
        <v>2063</v>
      </c>
      <c r="V1637" s="119" t="s">
        <v>95</v>
      </c>
      <c r="W1637" s="7">
        <v>361</v>
      </c>
      <c r="X1637" s="7">
        <v>1</v>
      </c>
      <c r="Y1637" s="7" t="s">
        <v>612</v>
      </c>
      <c r="Z1637" s="7">
        <v>2003</v>
      </c>
      <c r="AA1637" s="7">
        <v>2004</v>
      </c>
      <c r="AB1637" s="70">
        <v>286.68</v>
      </c>
      <c r="AC1637" s="7">
        <v>5</v>
      </c>
      <c r="AD1637" s="7">
        <v>0</v>
      </c>
      <c r="AE1637" s="77">
        <v>1088</v>
      </c>
      <c r="AF1637" s="77">
        <v>1315</v>
      </c>
      <c r="AG1637" s="127">
        <f t="shared" si="25"/>
        <v>0.45276737411568874</v>
      </c>
    </row>
    <row r="1638" spans="1:33" x14ac:dyDescent="0.3">
      <c r="A1638" s="7">
        <v>818</v>
      </c>
      <c r="B1638" s="7">
        <v>1</v>
      </c>
      <c r="C1638" s="7" t="s">
        <v>496</v>
      </c>
      <c r="D1638" s="7">
        <v>1999</v>
      </c>
      <c r="E1638" s="7">
        <v>2000</v>
      </c>
      <c r="F1638" s="70">
        <v>350</v>
      </c>
      <c r="G1638" s="7">
        <v>5</v>
      </c>
      <c r="H1638" s="7">
        <v>1</v>
      </c>
      <c r="I1638" s="77">
        <v>282</v>
      </c>
      <c r="J1638" s="77">
        <v>205</v>
      </c>
      <c r="K1638" s="119" t="s">
        <v>95</v>
      </c>
      <c r="L1638" s="7">
        <v>138</v>
      </c>
      <c r="M1638" s="7">
        <v>1</v>
      </c>
      <c r="N1638" s="7" t="s">
        <v>243</v>
      </c>
      <c r="O1638" s="7">
        <v>2010</v>
      </c>
      <c r="P1638" s="68">
        <v>2011</v>
      </c>
      <c r="Q1638" s="66">
        <v>350</v>
      </c>
      <c r="R1638" s="68">
        <v>10</v>
      </c>
      <c r="S1638" s="67">
        <v>0</v>
      </c>
      <c r="T1638" s="67">
        <v>3073</v>
      </c>
      <c r="U1638" s="67">
        <v>5215</v>
      </c>
      <c r="V1638" s="119" t="s">
        <v>95</v>
      </c>
      <c r="W1638" s="7">
        <v>139</v>
      </c>
      <c r="X1638" s="7">
        <v>1</v>
      </c>
      <c r="Y1638" s="7" t="s">
        <v>119</v>
      </c>
      <c r="Z1638" s="7">
        <v>2017</v>
      </c>
      <c r="AA1638" s="7">
        <v>2018</v>
      </c>
      <c r="AB1638" s="7">
        <v>600</v>
      </c>
      <c r="AC1638" s="7">
        <v>8</v>
      </c>
      <c r="AD1638" s="7">
        <v>0</v>
      </c>
      <c r="AE1638" s="77">
        <v>445</v>
      </c>
      <c r="AF1638" s="77">
        <v>538</v>
      </c>
      <c r="AG1638" s="127">
        <f t="shared" si="25"/>
        <v>0.45269582909460832</v>
      </c>
    </row>
    <row r="1639" spans="1:33" x14ac:dyDescent="0.3">
      <c r="A1639" s="7">
        <v>820</v>
      </c>
      <c r="B1639" s="7">
        <v>1</v>
      </c>
      <c r="C1639" s="7" t="s">
        <v>353</v>
      </c>
      <c r="D1639" s="7">
        <v>1993</v>
      </c>
      <c r="E1639" s="7">
        <v>1994</v>
      </c>
      <c r="F1639" s="70">
        <v>374.43</v>
      </c>
      <c r="G1639" s="7">
        <v>5</v>
      </c>
      <c r="H1639" s="7">
        <v>1</v>
      </c>
      <c r="I1639" s="77" t="s">
        <v>763</v>
      </c>
      <c r="J1639" s="77" t="s">
        <v>763</v>
      </c>
      <c r="K1639" s="119" t="s">
        <v>95</v>
      </c>
      <c r="L1639" s="7">
        <v>138</v>
      </c>
      <c r="M1639" s="7">
        <v>1</v>
      </c>
      <c r="N1639" s="7" t="s">
        <v>243</v>
      </c>
      <c r="O1639" s="7">
        <v>2010</v>
      </c>
      <c r="P1639" s="68">
        <v>2011</v>
      </c>
      <c r="Q1639" s="66">
        <v>175</v>
      </c>
      <c r="R1639" s="68">
        <v>10</v>
      </c>
      <c r="S1639" s="67">
        <v>0</v>
      </c>
      <c r="T1639" s="67">
        <v>2811</v>
      </c>
      <c r="U1639" s="67">
        <v>5427</v>
      </c>
      <c r="V1639" s="119" t="s">
        <v>95</v>
      </c>
      <c r="W1639" s="7">
        <v>727</v>
      </c>
      <c r="X1639" s="7">
        <v>1</v>
      </c>
      <c r="Y1639" s="7" t="s">
        <v>260</v>
      </c>
      <c r="Z1639" s="7">
        <v>2014</v>
      </c>
      <c r="AA1639" s="7">
        <v>2015</v>
      </c>
      <c r="AB1639" s="7">
        <v>100</v>
      </c>
      <c r="AC1639" s="7">
        <v>10</v>
      </c>
      <c r="AD1639" s="7">
        <v>0</v>
      </c>
      <c r="AE1639" s="77">
        <v>2463</v>
      </c>
      <c r="AF1639" s="77">
        <v>2979</v>
      </c>
      <c r="AG1639" s="127">
        <f t="shared" si="25"/>
        <v>0.4525909592061742</v>
      </c>
    </row>
    <row r="1640" spans="1:33" x14ac:dyDescent="0.3">
      <c r="A1640" s="7">
        <v>820</v>
      </c>
      <c r="B1640" s="7">
        <v>1</v>
      </c>
      <c r="C1640" s="7" t="s">
        <v>353</v>
      </c>
      <c r="D1640" s="7">
        <v>1998</v>
      </c>
      <c r="E1640" s="7">
        <v>1999</v>
      </c>
      <c r="F1640" s="70">
        <v>350</v>
      </c>
      <c r="G1640" s="7">
        <v>10</v>
      </c>
      <c r="H1640" s="7">
        <v>1</v>
      </c>
      <c r="I1640" s="77">
        <v>753</v>
      </c>
      <c r="J1640" s="77">
        <v>535</v>
      </c>
      <c r="K1640" s="119" t="s">
        <v>95</v>
      </c>
      <c r="L1640" s="7">
        <v>138</v>
      </c>
      <c r="M1640" s="7">
        <v>1</v>
      </c>
      <c r="N1640" s="7" t="s">
        <v>243</v>
      </c>
      <c r="O1640" s="7">
        <v>2010</v>
      </c>
      <c r="P1640" s="68">
        <v>2011</v>
      </c>
      <c r="Q1640" s="66">
        <v>175</v>
      </c>
      <c r="R1640" s="68">
        <v>10</v>
      </c>
      <c r="S1640" s="67">
        <v>0</v>
      </c>
      <c r="T1640" s="67">
        <v>2522</v>
      </c>
      <c r="U1640" s="67">
        <v>5425</v>
      </c>
      <c r="V1640" s="119" t="s">
        <v>95</v>
      </c>
      <c r="W1640" s="7">
        <v>2889</v>
      </c>
      <c r="X1640" s="7">
        <v>1</v>
      </c>
      <c r="Y1640" s="7" t="s">
        <v>624</v>
      </c>
      <c r="Z1640" s="7">
        <v>2003</v>
      </c>
      <c r="AA1640" s="7">
        <v>2004</v>
      </c>
      <c r="AB1640" s="70">
        <v>500</v>
      </c>
      <c r="AC1640" s="7">
        <v>10</v>
      </c>
      <c r="AD1640" s="7">
        <v>0</v>
      </c>
      <c r="AE1640" s="77">
        <v>504</v>
      </c>
      <c r="AF1640" s="77">
        <v>610</v>
      </c>
      <c r="AG1640" s="127">
        <f t="shared" si="25"/>
        <v>0.4524236983842011</v>
      </c>
    </row>
    <row r="1641" spans="1:33" x14ac:dyDescent="0.3">
      <c r="A1641" s="7">
        <v>820</v>
      </c>
      <c r="B1641" s="7">
        <v>1</v>
      </c>
      <c r="C1641" s="7" t="s">
        <v>353</v>
      </c>
      <c r="D1641" s="7">
        <v>2003</v>
      </c>
      <c r="E1641" s="7">
        <v>2004</v>
      </c>
      <c r="F1641" s="70">
        <v>600</v>
      </c>
      <c r="G1641" s="7">
        <v>10</v>
      </c>
      <c r="H1641" s="7">
        <v>0</v>
      </c>
      <c r="I1641" s="77">
        <v>270</v>
      </c>
      <c r="J1641" s="77">
        <v>389</v>
      </c>
      <c r="K1641" s="119" t="s">
        <v>95</v>
      </c>
      <c r="L1641" s="7">
        <v>139</v>
      </c>
      <c r="M1641" s="7">
        <v>1</v>
      </c>
      <c r="N1641" s="7" t="s">
        <v>674</v>
      </c>
      <c r="O1641" s="7">
        <v>2010</v>
      </c>
      <c r="P1641" s="68">
        <v>2011</v>
      </c>
      <c r="Q1641" s="66">
        <v>500</v>
      </c>
      <c r="R1641" s="68">
        <v>5</v>
      </c>
      <c r="S1641" s="67">
        <v>0</v>
      </c>
      <c r="T1641" s="67">
        <v>738</v>
      </c>
      <c r="U1641" s="67">
        <v>1513</v>
      </c>
      <c r="V1641" s="119" t="s">
        <v>95</v>
      </c>
      <c r="W1641" s="7">
        <v>495</v>
      </c>
      <c r="X1641" s="7">
        <v>1</v>
      </c>
      <c r="Y1641" s="7" t="s">
        <v>522</v>
      </c>
      <c r="Z1641" s="7">
        <v>2008</v>
      </c>
      <c r="AA1641" s="7">
        <v>2009</v>
      </c>
      <c r="AB1641" s="70">
        <v>240</v>
      </c>
      <c r="AC1641" s="7">
        <v>10</v>
      </c>
      <c r="AD1641" s="7">
        <v>0</v>
      </c>
      <c r="AE1641" s="67">
        <v>337</v>
      </c>
      <c r="AF1641" s="67">
        <v>408</v>
      </c>
      <c r="AG1641" s="127">
        <f t="shared" si="25"/>
        <v>0.45234899328859063</v>
      </c>
    </row>
    <row r="1642" spans="1:33" x14ac:dyDescent="0.3">
      <c r="A1642" s="7">
        <v>820</v>
      </c>
      <c r="B1642" s="7">
        <v>1</v>
      </c>
      <c r="C1642" s="7" t="s">
        <v>353</v>
      </c>
      <c r="D1642" s="7">
        <v>2004</v>
      </c>
      <c r="E1642" s="7">
        <v>2005</v>
      </c>
      <c r="F1642" s="70">
        <v>800</v>
      </c>
      <c r="G1642" s="7">
        <v>10</v>
      </c>
      <c r="H1642" s="7">
        <v>1</v>
      </c>
      <c r="I1642" s="77">
        <v>952</v>
      </c>
      <c r="J1642" s="77">
        <v>688</v>
      </c>
      <c r="K1642" s="119" t="s">
        <v>95</v>
      </c>
      <c r="L1642" s="7">
        <v>152</v>
      </c>
      <c r="M1642" s="7">
        <v>1</v>
      </c>
      <c r="N1642" s="7" t="s">
        <v>486</v>
      </c>
      <c r="O1642" s="7">
        <v>2010</v>
      </c>
      <c r="P1642" s="68">
        <v>2011</v>
      </c>
      <c r="Q1642" s="66">
        <v>850</v>
      </c>
      <c r="R1642" s="68">
        <v>7</v>
      </c>
      <c r="S1642" s="67">
        <v>1</v>
      </c>
      <c r="T1642" s="67">
        <v>6950</v>
      </c>
      <c r="U1642" s="67">
        <v>6045</v>
      </c>
      <c r="V1642" s="119" t="s">
        <v>95</v>
      </c>
      <c r="W1642" s="7">
        <v>881</v>
      </c>
      <c r="X1642" s="7">
        <v>1</v>
      </c>
      <c r="Y1642" s="7" t="s">
        <v>359</v>
      </c>
      <c r="Z1642" s="7">
        <v>2016</v>
      </c>
      <c r="AA1642" s="7">
        <v>2017</v>
      </c>
      <c r="AB1642" s="7">
        <v>584.17999999999995</v>
      </c>
      <c r="AC1642" s="7">
        <v>10</v>
      </c>
      <c r="AD1642" s="7">
        <v>0</v>
      </c>
      <c r="AE1642" s="77">
        <v>1247</v>
      </c>
      <c r="AF1642" s="77">
        <v>1511</v>
      </c>
      <c r="AG1642" s="127">
        <f t="shared" si="25"/>
        <v>0.45213923132704859</v>
      </c>
    </row>
    <row r="1643" spans="1:33" x14ac:dyDescent="0.3">
      <c r="A1643" s="7">
        <v>820</v>
      </c>
      <c r="B1643" s="7">
        <v>1</v>
      </c>
      <c r="C1643" s="7" t="s">
        <v>353</v>
      </c>
      <c r="D1643" s="7">
        <v>2013</v>
      </c>
      <c r="E1643" s="7">
        <v>2015</v>
      </c>
      <c r="F1643" s="7">
        <v>856.67</v>
      </c>
      <c r="G1643" s="7">
        <v>10</v>
      </c>
      <c r="H1643" s="7">
        <v>1</v>
      </c>
      <c r="I1643" s="77">
        <v>201</v>
      </c>
      <c r="J1643" s="77">
        <v>38</v>
      </c>
      <c r="K1643" s="119" t="s">
        <v>95</v>
      </c>
      <c r="L1643" s="7">
        <v>166</v>
      </c>
      <c r="M1643" s="7">
        <v>1</v>
      </c>
      <c r="N1643" s="7" t="s">
        <v>541</v>
      </c>
      <c r="O1643" s="7">
        <v>2010</v>
      </c>
      <c r="P1643" s="68">
        <v>2011</v>
      </c>
      <c r="Q1643" s="66">
        <v>650</v>
      </c>
      <c r="R1643" s="68">
        <v>5</v>
      </c>
      <c r="S1643" s="67">
        <v>1</v>
      </c>
      <c r="T1643" s="67">
        <v>1446</v>
      </c>
      <c r="U1643" s="67">
        <v>1301</v>
      </c>
      <c r="V1643" s="119" t="s">
        <v>95</v>
      </c>
      <c r="W1643" s="7">
        <v>238</v>
      </c>
      <c r="X1643" s="7">
        <v>1</v>
      </c>
      <c r="Y1643" s="7" t="s">
        <v>417</v>
      </c>
      <c r="Z1643" s="7">
        <v>2002</v>
      </c>
      <c r="AA1643" s="7">
        <v>2003</v>
      </c>
      <c r="AB1643" s="70">
        <f>775-207.17</f>
        <v>567.83000000000004</v>
      </c>
      <c r="AC1643" s="7">
        <v>7</v>
      </c>
      <c r="AD1643" s="7">
        <v>0</v>
      </c>
      <c r="AE1643" s="77">
        <v>392</v>
      </c>
      <c r="AF1643" s="77">
        <v>475</v>
      </c>
      <c r="AG1643" s="127">
        <f t="shared" si="25"/>
        <v>0.45213379469434833</v>
      </c>
    </row>
    <row r="1644" spans="1:33" x14ac:dyDescent="0.3">
      <c r="A1644" s="7">
        <v>829</v>
      </c>
      <c r="B1644" s="7">
        <v>1</v>
      </c>
      <c r="C1644" s="7" t="s">
        <v>436</v>
      </c>
      <c r="D1644" s="7">
        <v>1995</v>
      </c>
      <c r="E1644" s="7">
        <v>1996</v>
      </c>
      <c r="F1644" s="70">
        <v>367.41</v>
      </c>
      <c r="G1644" s="7">
        <v>6</v>
      </c>
      <c r="H1644" s="7">
        <v>1</v>
      </c>
      <c r="I1644" s="77">
        <v>2153</v>
      </c>
      <c r="J1644" s="77">
        <v>649</v>
      </c>
      <c r="K1644" s="119" t="s">
        <v>95</v>
      </c>
      <c r="L1644" s="7">
        <v>194</v>
      </c>
      <c r="M1644" s="7">
        <v>1</v>
      </c>
      <c r="N1644" s="7" t="s">
        <v>319</v>
      </c>
      <c r="O1644" s="7">
        <v>2010</v>
      </c>
      <c r="P1644" s="68">
        <v>2011</v>
      </c>
      <c r="Q1644" s="66">
        <v>524</v>
      </c>
      <c r="R1644" s="68">
        <v>10</v>
      </c>
      <c r="S1644" s="67">
        <v>1</v>
      </c>
      <c r="T1644" s="67">
        <v>12890</v>
      </c>
      <c r="U1644" s="67">
        <v>8819</v>
      </c>
      <c r="V1644" s="119" t="s">
        <v>95</v>
      </c>
      <c r="W1644" s="7">
        <v>409</v>
      </c>
      <c r="X1644" s="7">
        <v>1</v>
      </c>
      <c r="Y1644" s="7" t="s">
        <v>492</v>
      </c>
      <c r="Z1644" s="7">
        <v>1998</v>
      </c>
      <c r="AA1644" s="7">
        <v>1999</v>
      </c>
      <c r="AB1644" s="70">
        <v>350</v>
      </c>
      <c r="AC1644" s="7">
        <v>10</v>
      </c>
      <c r="AD1644" s="7">
        <v>0</v>
      </c>
      <c r="AE1644" s="77">
        <v>429</v>
      </c>
      <c r="AF1644" s="77">
        <v>520</v>
      </c>
      <c r="AG1644" s="127">
        <f t="shared" si="25"/>
        <v>0.45205479452054792</v>
      </c>
    </row>
    <row r="1645" spans="1:33" x14ac:dyDescent="0.3">
      <c r="A1645" s="7">
        <v>829</v>
      </c>
      <c r="B1645" s="7">
        <v>1</v>
      </c>
      <c r="C1645" s="7" t="s">
        <v>436</v>
      </c>
      <c r="D1645" s="7">
        <v>2000</v>
      </c>
      <c r="E1645" s="7">
        <v>2001</v>
      </c>
      <c r="F1645" s="70">
        <v>465</v>
      </c>
      <c r="G1645" s="7">
        <v>6</v>
      </c>
      <c r="H1645" s="7">
        <v>0</v>
      </c>
      <c r="I1645" s="77">
        <v>2484</v>
      </c>
      <c r="J1645" s="77">
        <v>2856</v>
      </c>
      <c r="K1645" s="119" t="s">
        <v>95</v>
      </c>
      <c r="L1645" s="7">
        <v>194</v>
      </c>
      <c r="M1645" s="7">
        <v>1</v>
      </c>
      <c r="N1645" s="7" t="s">
        <v>319</v>
      </c>
      <c r="O1645" s="7">
        <v>2010</v>
      </c>
      <c r="P1645" s="68">
        <v>2011</v>
      </c>
      <c r="Q1645" s="66">
        <v>236</v>
      </c>
      <c r="R1645" s="68">
        <v>10</v>
      </c>
      <c r="S1645" s="67">
        <v>0</v>
      </c>
      <c r="T1645" s="67">
        <v>9380</v>
      </c>
      <c r="U1645" s="67">
        <v>12203</v>
      </c>
      <c r="V1645" s="119" t="s">
        <v>95</v>
      </c>
      <c r="W1645" s="7">
        <v>477</v>
      </c>
      <c r="X1645" s="7">
        <v>1</v>
      </c>
      <c r="Y1645" s="7" t="s">
        <v>424</v>
      </c>
      <c r="Z1645" s="7">
        <v>1996</v>
      </c>
      <c r="AA1645" s="7">
        <v>1997</v>
      </c>
      <c r="AB1645" s="70">
        <v>315</v>
      </c>
      <c r="AC1645" s="7">
        <v>5</v>
      </c>
      <c r="AD1645" s="7">
        <v>0</v>
      </c>
      <c r="AE1645" s="77">
        <v>2524</v>
      </c>
      <c r="AF1645" s="77">
        <v>3061</v>
      </c>
      <c r="AG1645" s="127">
        <f t="shared" si="25"/>
        <v>0.45192479856759177</v>
      </c>
    </row>
    <row r="1646" spans="1:33" x14ac:dyDescent="0.3">
      <c r="A1646" s="7">
        <v>829</v>
      </c>
      <c r="B1646" s="7">
        <v>1</v>
      </c>
      <c r="C1646" s="7" t="s">
        <v>436</v>
      </c>
      <c r="D1646" s="7">
        <v>2002</v>
      </c>
      <c r="E1646" s="7">
        <v>2003</v>
      </c>
      <c r="F1646" s="70">
        <v>535</v>
      </c>
      <c r="G1646" s="7">
        <v>5</v>
      </c>
      <c r="H1646" s="7">
        <v>0</v>
      </c>
      <c r="I1646" s="77">
        <v>2185</v>
      </c>
      <c r="J1646" s="77">
        <v>2801</v>
      </c>
      <c r="K1646" s="119" t="s">
        <v>95</v>
      </c>
      <c r="L1646" s="7">
        <v>196</v>
      </c>
      <c r="M1646" s="7">
        <v>1</v>
      </c>
      <c r="N1646" s="7" t="s">
        <v>414</v>
      </c>
      <c r="O1646" s="7">
        <v>2010</v>
      </c>
      <c r="P1646" s="68">
        <v>2011</v>
      </c>
      <c r="Q1646" s="66">
        <v>511.83</v>
      </c>
      <c r="R1646" s="68">
        <v>10</v>
      </c>
      <c r="S1646" s="67">
        <v>0</v>
      </c>
      <c r="T1646" s="67">
        <v>27338</v>
      </c>
      <c r="U1646" s="67">
        <v>32026</v>
      </c>
      <c r="V1646" s="119" t="s">
        <v>95</v>
      </c>
      <c r="W1646" s="7">
        <v>885</v>
      </c>
      <c r="X1646" s="7">
        <v>1</v>
      </c>
      <c r="Y1646" s="7" t="s">
        <v>362</v>
      </c>
      <c r="Z1646" s="7">
        <v>2003</v>
      </c>
      <c r="AA1646" s="7">
        <v>2004</v>
      </c>
      <c r="AB1646" s="70">
        <v>500</v>
      </c>
      <c r="AC1646" s="7">
        <v>10</v>
      </c>
      <c r="AD1646" s="7">
        <v>0</v>
      </c>
      <c r="AE1646" s="77">
        <v>1329</v>
      </c>
      <c r="AF1646" s="77">
        <v>1612</v>
      </c>
      <c r="AG1646" s="127">
        <f t="shared" si="25"/>
        <v>0.45188711322679359</v>
      </c>
    </row>
    <row r="1647" spans="1:33" x14ac:dyDescent="0.3">
      <c r="A1647" s="7">
        <v>829</v>
      </c>
      <c r="B1647" s="7">
        <v>1</v>
      </c>
      <c r="C1647" s="7" t="s">
        <v>436</v>
      </c>
      <c r="D1647" s="7">
        <v>2003</v>
      </c>
      <c r="E1647" s="7">
        <v>2004</v>
      </c>
      <c r="F1647" s="70">
        <v>355</v>
      </c>
      <c r="G1647" s="7">
        <v>6</v>
      </c>
      <c r="H1647" s="7">
        <v>1</v>
      </c>
      <c r="I1647" s="77">
        <v>2782</v>
      </c>
      <c r="J1647" s="77">
        <v>1056</v>
      </c>
      <c r="K1647" s="119" t="s">
        <v>95</v>
      </c>
      <c r="L1647" s="7">
        <v>197</v>
      </c>
      <c r="M1647" s="7">
        <v>1</v>
      </c>
      <c r="N1647" s="7" t="s">
        <v>415</v>
      </c>
      <c r="O1647" s="7">
        <v>2010</v>
      </c>
      <c r="P1647" s="68">
        <v>2011</v>
      </c>
      <c r="Q1647" s="66">
        <v>347.29999999999995</v>
      </c>
      <c r="R1647" s="68">
        <v>10</v>
      </c>
      <c r="S1647" s="67">
        <v>0</v>
      </c>
      <c r="T1647" s="67">
        <v>8332</v>
      </c>
      <c r="U1647" s="67">
        <v>9535</v>
      </c>
      <c r="V1647" s="119" t="s">
        <v>95</v>
      </c>
      <c r="W1647" s="7">
        <v>2689</v>
      </c>
      <c r="X1647" s="7">
        <v>1</v>
      </c>
      <c r="Y1647" s="7" t="s">
        <v>531</v>
      </c>
      <c r="Z1647" s="7">
        <v>2000</v>
      </c>
      <c r="AA1647" s="7">
        <v>2001</v>
      </c>
      <c r="AB1647" s="70">
        <v>245.04</v>
      </c>
      <c r="AC1647" s="7">
        <v>10</v>
      </c>
      <c r="AD1647" s="7">
        <v>0</v>
      </c>
      <c r="AE1647" s="77">
        <v>1603</v>
      </c>
      <c r="AF1647" s="77">
        <v>1945</v>
      </c>
      <c r="AG1647" s="127">
        <f t="shared" si="25"/>
        <v>0.45180383314543404</v>
      </c>
    </row>
    <row r="1648" spans="1:33" x14ac:dyDescent="0.3">
      <c r="A1648" s="7">
        <v>829</v>
      </c>
      <c r="B1648" s="7">
        <v>1</v>
      </c>
      <c r="C1648" s="7" t="s">
        <v>436</v>
      </c>
      <c r="D1648" s="7">
        <v>2003</v>
      </c>
      <c r="E1648" s="7">
        <v>2004</v>
      </c>
      <c r="F1648" s="70">
        <v>255</v>
      </c>
      <c r="G1648" s="7">
        <v>6</v>
      </c>
      <c r="H1648" s="7">
        <v>1</v>
      </c>
      <c r="I1648" s="77">
        <v>2306</v>
      </c>
      <c r="J1648" s="77">
        <v>1487</v>
      </c>
      <c r="K1648" s="119" t="s">
        <v>95</v>
      </c>
      <c r="L1648" s="7">
        <v>227</v>
      </c>
      <c r="M1648" s="7">
        <v>1</v>
      </c>
      <c r="N1648" s="7" t="s">
        <v>416</v>
      </c>
      <c r="O1648" s="7">
        <v>2010</v>
      </c>
      <c r="P1648" s="68">
        <v>2011</v>
      </c>
      <c r="Q1648" s="66">
        <v>170</v>
      </c>
      <c r="R1648" s="68">
        <v>5</v>
      </c>
      <c r="S1648" s="67">
        <v>0</v>
      </c>
      <c r="T1648" s="67">
        <v>849</v>
      </c>
      <c r="U1648" s="67">
        <v>1102</v>
      </c>
      <c r="V1648" s="119" t="s">
        <v>95</v>
      </c>
      <c r="W1648" s="7">
        <v>690</v>
      </c>
      <c r="X1648" s="7">
        <v>1</v>
      </c>
      <c r="Y1648" s="7" t="s">
        <v>337</v>
      </c>
      <c r="Z1648" s="7">
        <v>2000</v>
      </c>
      <c r="AA1648" s="7">
        <v>2001</v>
      </c>
      <c r="AB1648" s="70">
        <v>100</v>
      </c>
      <c r="AC1648" s="7">
        <v>10</v>
      </c>
      <c r="AD1648" s="7">
        <v>0</v>
      </c>
      <c r="AE1648" s="77">
        <v>1058</v>
      </c>
      <c r="AF1648" s="77">
        <v>1285</v>
      </c>
      <c r="AG1648" s="127">
        <f t="shared" si="25"/>
        <v>0.45155783183952197</v>
      </c>
    </row>
    <row r="1649" spans="1:33" x14ac:dyDescent="0.3">
      <c r="A1649" s="7">
        <v>829</v>
      </c>
      <c r="B1649" s="7">
        <v>1</v>
      </c>
      <c r="C1649" s="7" t="s">
        <v>436</v>
      </c>
      <c r="D1649" s="7">
        <v>2008</v>
      </c>
      <c r="E1649" s="7">
        <v>2009</v>
      </c>
      <c r="F1649" s="70">
        <v>540</v>
      </c>
      <c r="G1649" s="7">
        <v>5</v>
      </c>
      <c r="H1649" s="7">
        <v>0</v>
      </c>
      <c r="I1649" s="67">
        <v>2492</v>
      </c>
      <c r="J1649" s="67">
        <v>3605</v>
      </c>
      <c r="K1649" s="119" t="s">
        <v>95</v>
      </c>
      <c r="L1649" s="7">
        <v>252</v>
      </c>
      <c r="M1649" s="7">
        <v>1</v>
      </c>
      <c r="N1649" s="7" t="s">
        <v>273</v>
      </c>
      <c r="O1649" s="7">
        <v>2010</v>
      </c>
      <c r="P1649" s="68">
        <v>2011</v>
      </c>
      <c r="Q1649" s="66">
        <v>350</v>
      </c>
      <c r="R1649" s="68">
        <v>5</v>
      </c>
      <c r="S1649" s="67">
        <v>0</v>
      </c>
      <c r="T1649" s="67">
        <v>1467</v>
      </c>
      <c r="U1649" s="67">
        <v>2020</v>
      </c>
      <c r="V1649" s="119" t="s">
        <v>95</v>
      </c>
      <c r="W1649" s="7">
        <v>309</v>
      </c>
      <c r="X1649" s="7">
        <v>1</v>
      </c>
      <c r="Y1649" s="7" t="s">
        <v>378</v>
      </c>
      <c r="Z1649" s="7">
        <v>1994</v>
      </c>
      <c r="AA1649" s="7">
        <v>1995</v>
      </c>
      <c r="AB1649" s="70">
        <v>336.26</v>
      </c>
      <c r="AC1649" s="7">
        <v>10</v>
      </c>
      <c r="AD1649" s="7">
        <v>0</v>
      </c>
      <c r="AE1649" s="77">
        <v>2030</v>
      </c>
      <c r="AF1649" s="77">
        <v>2467</v>
      </c>
      <c r="AG1649" s="127">
        <f t="shared" si="25"/>
        <v>0.45141205247943073</v>
      </c>
    </row>
    <row r="1650" spans="1:33" x14ac:dyDescent="0.3">
      <c r="A1650" s="7">
        <v>829</v>
      </c>
      <c r="B1650" s="7">
        <v>1</v>
      </c>
      <c r="C1650" s="7" t="s">
        <v>436</v>
      </c>
      <c r="D1650" s="7">
        <v>2008</v>
      </c>
      <c r="E1650" s="7">
        <v>2009</v>
      </c>
      <c r="F1650" s="70">
        <v>150</v>
      </c>
      <c r="G1650" s="7">
        <v>5</v>
      </c>
      <c r="H1650" s="7">
        <v>0</v>
      </c>
      <c r="I1650" s="67">
        <v>2177</v>
      </c>
      <c r="J1650" s="67">
        <v>3865</v>
      </c>
      <c r="K1650" s="119" t="s">
        <v>95</v>
      </c>
      <c r="L1650" s="7">
        <v>286</v>
      </c>
      <c r="M1650" s="7">
        <v>1</v>
      </c>
      <c r="N1650" s="7" t="s">
        <v>422</v>
      </c>
      <c r="O1650" s="7">
        <v>2010</v>
      </c>
      <c r="P1650" s="68">
        <v>2011</v>
      </c>
      <c r="Q1650" s="66">
        <v>252.86</v>
      </c>
      <c r="R1650" s="68">
        <v>10</v>
      </c>
      <c r="S1650" s="67">
        <v>0</v>
      </c>
      <c r="T1650" s="67">
        <v>1039</v>
      </c>
      <c r="U1650" s="67">
        <v>1228</v>
      </c>
      <c r="V1650" s="119" t="s">
        <v>95</v>
      </c>
      <c r="W1650" s="7">
        <v>47</v>
      </c>
      <c r="X1650" s="7">
        <v>1</v>
      </c>
      <c r="Y1650" s="7" t="s">
        <v>236</v>
      </c>
      <c r="Z1650" s="7">
        <v>2011</v>
      </c>
      <c r="AA1650" s="7">
        <v>2012</v>
      </c>
      <c r="AB1650" s="70">
        <v>190</v>
      </c>
      <c r="AC1650" s="7">
        <v>10</v>
      </c>
      <c r="AD1650" s="7">
        <v>0</v>
      </c>
      <c r="AE1650" s="67">
        <v>1996</v>
      </c>
      <c r="AF1650" s="67">
        <v>2430</v>
      </c>
      <c r="AG1650" s="127">
        <f t="shared" si="25"/>
        <v>0.4509715318572074</v>
      </c>
    </row>
    <row r="1651" spans="1:33" x14ac:dyDescent="0.3">
      <c r="A1651" s="7">
        <v>829</v>
      </c>
      <c r="B1651" s="7">
        <v>1</v>
      </c>
      <c r="C1651" s="7" t="s">
        <v>436</v>
      </c>
      <c r="D1651" s="68">
        <v>2009</v>
      </c>
      <c r="E1651" s="68">
        <v>2010</v>
      </c>
      <c r="F1651" s="66">
        <v>1300</v>
      </c>
      <c r="G1651" s="68">
        <v>6</v>
      </c>
      <c r="H1651" s="67">
        <v>0</v>
      </c>
      <c r="I1651" s="67">
        <v>1923</v>
      </c>
      <c r="J1651" s="67">
        <v>2273</v>
      </c>
      <c r="K1651" s="119" t="s">
        <v>95</v>
      </c>
      <c r="L1651" s="7">
        <v>286</v>
      </c>
      <c r="M1651" s="7">
        <v>1</v>
      </c>
      <c r="N1651" s="7" t="s">
        <v>422</v>
      </c>
      <c r="O1651" s="7">
        <v>2010</v>
      </c>
      <c r="P1651" s="68">
        <v>2011</v>
      </c>
      <c r="Q1651" s="66">
        <v>100</v>
      </c>
      <c r="R1651" s="68">
        <v>10</v>
      </c>
      <c r="S1651" s="67">
        <v>0</v>
      </c>
      <c r="T1651" s="67">
        <v>933</v>
      </c>
      <c r="U1651" s="67">
        <v>1316</v>
      </c>
      <c r="V1651" s="119" t="s">
        <v>95</v>
      </c>
      <c r="W1651" s="7">
        <v>138</v>
      </c>
      <c r="X1651" s="7">
        <v>1</v>
      </c>
      <c r="Y1651" s="7" t="s">
        <v>243</v>
      </c>
      <c r="Z1651" s="68">
        <v>2011</v>
      </c>
      <c r="AA1651" s="73">
        <v>2012</v>
      </c>
      <c r="AB1651" s="66">
        <v>350</v>
      </c>
      <c r="AC1651" s="7">
        <v>3</v>
      </c>
      <c r="AD1651" s="7">
        <v>0</v>
      </c>
      <c r="AE1651" s="67">
        <v>1769</v>
      </c>
      <c r="AF1651" s="67">
        <v>2156</v>
      </c>
      <c r="AG1651" s="127">
        <f t="shared" si="25"/>
        <v>0.45070063694267515</v>
      </c>
    </row>
    <row r="1652" spans="1:33" x14ac:dyDescent="0.3">
      <c r="A1652" s="7">
        <v>829</v>
      </c>
      <c r="B1652" s="7">
        <v>1</v>
      </c>
      <c r="C1652" s="7" t="s">
        <v>436</v>
      </c>
      <c r="D1652" s="7">
        <v>2010</v>
      </c>
      <c r="E1652" s="68">
        <v>2011</v>
      </c>
      <c r="F1652" s="66">
        <v>847</v>
      </c>
      <c r="G1652" s="68">
        <v>6</v>
      </c>
      <c r="H1652" s="67">
        <v>0</v>
      </c>
      <c r="I1652" s="67">
        <v>2359</v>
      </c>
      <c r="J1652" s="67">
        <v>2579</v>
      </c>
      <c r="K1652" s="119" t="s">
        <v>95</v>
      </c>
      <c r="L1652" s="7">
        <v>300</v>
      </c>
      <c r="M1652" s="7">
        <v>1</v>
      </c>
      <c r="N1652" s="7" t="s">
        <v>252</v>
      </c>
      <c r="O1652" s="7">
        <v>2010</v>
      </c>
      <c r="P1652" s="10">
        <v>2011</v>
      </c>
      <c r="Q1652" s="66">
        <v>375</v>
      </c>
      <c r="R1652" s="10">
        <v>7</v>
      </c>
      <c r="S1652" s="67">
        <v>0</v>
      </c>
      <c r="T1652" s="67">
        <v>1476</v>
      </c>
      <c r="U1652" s="67">
        <v>2047</v>
      </c>
      <c r="V1652" s="119" t="s">
        <v>95</v>
      </c>
      <c r="W1652" s="7">
        <v>518</v>
      </c>
      <c r="X1652" s="7">
        <v>1</v>
      </c>
      <c r="Y1652" s="7" t="s">
        <v>257</v>
      </c>
      <c r="Z1652" s="7">
        <v>2005</v>
      </c>
      <c r="AA1652" s="7">
        <v>2006</v>
      </c>
      <c r="AB1652" s="70">
        <f>900-401.78</f>
        <v>498.22</v>
      </c>
      <c r="AC1652" s="7">
        <v>5</v>
      </c>
      <c r="AD1652" s="10">
        <v>0</v>
      </c>
      <c r="AE1652" s="67">
        <v>1575</v>
      </c>
      <c r="AF1652" s="67">
        <v>1921</v>
      </c>
      <c r="AG1652" s="127">
        <f t="shared" si="25"/>
        <v>0.45051487414187641</v>
      </c>
    </row>
    <row r="1653" spans="1:33" x14ac:dyDescent="0.3">
      <c r="A1653" s="7">
        <v>829</v>
      </c>
      <c r="B1653" s="7">
        <v>1</v>
      </c>
      <c r="C1653" s="7" t="s">
        <v>436</v>
      </c>
      <c r="D1653" s="7">
        <v>2010</v>
      </c>
      <c r="E1653" s="68">
        <v>2011</v>
      </c>
      <c r="F1653" s="66">
        <v>150</v>
      </c>
      <c r="G1653" s="68">
        <v>6</v>
      </c>
      <c r="H1653" s="67">
        <v>0</v>
      </c>
      <c r="I1653" s="67">
        <v>1958</v>
      </c>
      <c r="J1653" s="67">
        <v>2855</v>
      </c>
      <c r="K1653" s="119" t="s">
        <v>95</v>
      </c>
      <c r="L1653" s="7">
        <v>300</v>
      </c>
      <c r="M1653" s="7">
        <v>1</v>
      </c>
      <c r="N1653" s="7" t="s">
        <v>252</v>
      </c>
      <c r="O1653" s="7">
        <v>2010</v>
      </c>
      <c r="P1653" s="68">
        <v>2012</v>
      </c>
      <c r="Q1653" s="66">
        <v>608.34</v>
      </c>
      <c r="R1653" s="68">
        <v>6</v>
      </c>
      <c r="S1653" s="67">
        <v>1</v>
      </c>
      <c r="T1653" s="67">
        <v>2153</v>
      </c>
      <c r="U1653" s="67">
        <v>1421</v>
      </c>
      <c r="V1653" s="119" t="s">
        <v>95</v>
      </c>
      <c r="W1653" s="7">
        <v>761</v>
      </c>
      <c r="X1653" s="7">
        <v>1</v>
      </c>
      <c r="Y1653" s="7" t="s">
        <v>299</v>
      </c>
      <c r="Z1653" s="7">
        <v>2002</v>
      </c>
      <c r="AA1653" s="7">
        <v>2003</v>
      </c>
      <c r="AB1653" s="70">
        <v>70</v>
      </c>
      <c r="AC1653" s="7">
        <v>10</v>
      </c>
      <c r="AD1653" s="7">
        <v>0</v>
      </c>
      <c r="AE1653" s="77">
        <v>5330</v>
      </c>
      <c r="AF1653" s="77">
        <v>6504</v>
      </c>
      <c r="AG1653" s="127">
        <f t="shared" si="25"/>
        <v>0.45039716072333952</v>
      </c>
    </row>
    <row r="1654" spans="1:33" x14ac:dyDescent="0.3">
      <c r="A1654" s="7">
        <v>829</v>
      </c>
      <c r="B1654" s="7">
        <v>1</v>
      </c>
      <c r="C1654" s="7" t="s">
        <v>436</v>
      </c>
      <c r="D1654" s="7">
        <v>2011</v>
      </c>
      <c r="E1654" s="7">
        <v>2012</v>
      </c>
      <c r="F1654" s="7">
        <v>700</v>
      </c>
      <c r="G1654" s="7">
        <v>6</v>
      </c>
      <c r="H1654" s="7">
        <v>1</v>
      </c>
      <c r="I1654" s="77">
        <v>2062</v>
      </c>
      <c r="J1654" s="77">
        <v>1292</v>
      </c>
      <c r="K1654" s="119" t="s">
        <v>95</v>
      </c>
      <c r="L1654" s="7">
        <v>308</v>
      </c>
      <c r="M1654" s="7">
        <v>1</v>
      </c>
      <c r="N1654" s="7" t="s">
        <v>549</v>
      </c>
      <c r="O1654" s="7">
        <v>2010</v>
      </c>
      <c r="P1654" s="10">
        <v>2011</v>
      </c>
      <c r="Q1654" s="66">
        <v>348.53</v>
      </c>
      <c r="R1654" s="10">
        <v>10</v>
      </c>
      <c r="S1654" s="67">
        <v>0</v>
      </c>
      <c r="T1654" s="67">
        <v>455</v>
      </c>
      <c r="U1654" s="67">
        <v>790</v>
      </c>
      <c r="V1654" s="119" t="s">
        <v>95</v>
      </c>
      <c r="W1654" s="7">
        <v>11</v>
      </c>
      <c r="X1654" s="7">
        <v>1</v>
      </c>
      <c r="Y1654" s="7" t="s">
        <v>311</v>
      </c>
      <c r="Z1654" s="7">
        <v>2011</v>
      </c>
      <c r="AA1654" s="7">
        <v>2013</v>
      </c>
      <c r="AB1654" s="70">
        <v>260</v>
      </c>
      <c r="AC1654" s="7">
        <v>10</v>
      </c>
      <c r="AD1654" s="7">
        <v>0</v>
      </c>
      <c r="AE1654" s="67">
        <v>14725</v>
      </c>
      <c r="AF1654" s="67">
        <v>17990</v>
      </c>
      <c r="AG1654" s="127">
        <f t="shared" si="25"/>
        <v>0.45009934280910896</v>
      </c>
    </row>
    <row r="1655" spans="1:33" x14ac:dyDescent="0.3">
      <c r="A1655" s="7">
        <v>831</v>
      </c>
      <c r="B1655" s="7">
        <v>1</v>
      </c>
      <c r="C1655" s="7" t="s">
        <v>354</v>
      </c>
      <c r="D1655" s="7">
        <v>1993</v>
      </c>
      <c r="E1655" s="7">
        <v>1994</v>
      </c>
      <c r="F1655" s="70">
        <v>427.46</v>
      </c>
      <c r="G1655" s="7">
        <v>3</v>
      </c>
      <c r="H1655" s="7">
        <v>1</v>
      </c>
      <c r="I1655" s="77" t="s">
        <v>763</v>
      </c>
      <c r="J1655" s="77" t="s">
        <v>763</v>
      </c>
      <c r="K1655" s="119" t="s">
        <v>95</v>
      </c>
      <c r="L1655" s="7">
        <v>309</v>
      </c>
      <c r="M1655" s="7">
        <v>1</v>
      </c>
      <c r="N1655" s="7" t="s">
        <v>378</v>
      </c>
      <c r="O1655" s="7">
        <v>2010</v>
      </c>
      <c r="P1655" s="68">
        <v>2012</v>
      </c>
      <c r="Q1655" s="66">
        <v>600</v>
      </c>
      <c r="R1655" s="68">
        <v>5</v>
      </c>
      <c r="S1655" s="67">
        <v>1</v>
      </c>
      <c r="T1655" s="67">
        <v>2937</v>
      </c>
      <c r="U1655" s="67">
        <v>2464</v>
      </c>
      <c r="V1655" s="119" t="s">
        <v>95</v>
      </c>
      <c r="W1655" s="7">
        <v>15</v>
      </c>
      <c r="X1655" s="7">
        <v>1</v>
      </c>
      <c r="Y1655" s="7" t="s">
        <v>265</v>
      </c>
      <c r="Z1655" s="7">
        <v>2008</v>
      </c>
      <c r="AA1655" s="7">
        <v>2009</v>
      </c>
      <c r="AB1655" s="70">
        <v>671.65</v>
      </c>
      <c r="AC1655" s="7">
        <v>7</v>
      </c>
      <c r="AD1655" s="7">
        <v>0</v>
      </c>
      <c r="AE1655" s="67">
        <v>7373</v>
      </c>
      <c r="AF1655" s="67">
        <v>9027</v>
      </c>
      <c r="AG1655" s="127">
        <f t="shared" si="25"/>
        <v>0.44957317073170733</v>
      </c>
    </row>
    <row r="1656" spans="1:33" x14ac:dyDescent="0.3">
      <c r="A1656" s="7">
        <v>831</v>
      </c>
      <c r="B1656" s="7">
        <v>1</v>
      </c>
      <c r="C1656" s="7" t="s">
        <v>354</v>
      </c>
      <c r="D1656" s="7">
        <v>1995</v>
      </c>
      <c r="E1656" s="7">
        <v>1997</v>
      </c>
      <c r="F1656" s="70">
        <v>438.57</v>
      </c>
      <c r="G1656" s="7">
        <v>5</v>
      </c>
      <c r="H1656" s="7">
        <v>1</v>
      </c>
      <c r="I1656" s="77">
        <v>3166</v>
      </c>
      <c r="J1656" s="77">
        <v>2148</v>
      </c>
      <c r="K1656" s="119" t="s">
        <v>95</v>
      </c>
      <c r="L1656" s="7">
        <v>323</v>
      </c>
      <c r="M1656" s="7">
        <v>2</v>
      </c>
      <c r="N1656" s="7" t="s">
        <v>550</v>
      </c>
      <c r="O1656" s="7">
        <v>2010</v>
      </c>
      <c r="P1656" s="68">
        <v>2011</v>
      </c>
      <c r="Q1656" s="66">
        <v>1700</v>
      </c>
      <c r="R1656" s="68">
        <v>5</v>
      </c>
      <c r="S1656" s="67">
        <v>1</v>
      </c>
      <c r="T1656" s="67">
        <v>88</v>
      </c>
      <c r="U1656" s="67">
        <v>56</v>
      </c>
      <c r="V1656" s="119" t="s">
        <v>95</v>
      </c>
      <c r="W1656" s="7">
        <v>100</v>
      </c>
      <c r="X1656" s="7">
        <v>1</v>
      </c>
      <c r="Y1656" s="7" t="s">
        <v>316</v>
      </c>
      <c r="Z1656" s="7">
        <v>2012</v>
      </c>
      <c r="AA1656" s="7">
        <v>2013</v>
      </c>
      <c r="AB1656" s="70">
        <v>100</v>
      </c>
      <c r="AC1656" s="7">
        <v>5</v>
      </c>
      <c r="AD1656" s="7">
        <v>0</v>
      </c>
      <c r="AE1656" s="67">
        <v>449</v>
      </c>
      <c r="AF1656" s="67">
        <v>550</v>
      </c>
      <c r="AG1656" s="127">
        <f t="shared" si="25"/>
        <v>0.44944944944944942</v>
      </c>
    </row>
    <row r="1657" spans="1:33" x14ac:dyDescent="0.3">
      <c r="A1657" s="7">
        <v>831</v>
      </c>
      <c r="B1657" s="7">
        <v>1</v>
      </c>
      <c r="C1657" s="7" t="s">
        <v>354</v>
      </c>
      <c r="D1657" s="7">
        <v>2000</v>
      </c>
      <c r="E1657" s="7">
        <v>2001</v>
      </c>
      <c r="F1657" s="70">
        <v>251.81</v>
      </c>
      <c r="G1657" s="7">
        <v>10</v>
      </c>
      <c r="H1657" s="7">
        <v>0</v>
      </c>
      <c r="I1657" s="77">
        <v>7302</v>
      </c>
      <c r="J1657" s="77">
        <v>12220</v>
      </c>
      <c r="K1657" s="119" t="s">
        <v>95</v>
      </c>
      <c r="L1657" s="7">
        <v>333</v>
      </c>
      <c r="M1657" s="7">
        <v>1</v>
      </c>
      <c r="N1657" s="7" t="s">
        <v>278</v>
      </c>
      <c r="O1657" s="7">
        <v>2010</v>
      </c>
      <c r="P1657" s="10">
        <v>2011</v>
      </c>
      <c r="Q1657" s="66">
        <v>600</v>
      </c>
      <c r="R1657" s="10">
        <v>5</v>
      </c>
      <c r="S1657" s="67">
        <v>0</v>
      </c>
      <c r="T1657" s="67">
        <v>582</v>
      </c>
      <c r="U1657" s="67">
        <v>884</v>
      </c>
      <c r="V1657" s="119" t="s">
        <v>95</v>
      </c>
      <c r="W1657" s="7">
        <v>2887</v>
      </c>
      <c r="X1657" s="7">
        <v>1</v>
      </c>
      <c r="Y1657" s="7" t="s">
        <v>664</v>
      </c>
      <c r="Z1657" s="7">
        <v>2008</v>
      </c>
      <c r="AA1657" s="7">
        <v>2009</v>
      </c>
      <c r="AB1657" s="70">
        <v>808.23</v>
      </c>
      <c r="AC1657" s="7">
        <v>5</v>
      </c>
      <c r="AD1657" s="7">
        <v>0</v>
      </c>
      <c r="AE1657" s="67">
        <v>772</v>
      </c>
      <c r="AF1657" s="67">
        <v>947</v>
      </c>
      <c r="AG1657" s="127">
        <f t="shared" si="25"/>
        <v>0.44909831297265851</v>
      </c>
    </row>
    <row r="1658" spans="1:33" x14ac:dyDescent="0.3">
      <c r="A1658" s="7">
        <v>831</v>
      </c>
      <c r="B1658" s="7">
        <v>1</v>
      </c>
      <c r="C1658" s="7" t="s">
        <v>354</v>
      </c>
      <c r="D1658" s="7">
        <v>2001</v>
      </c>
      <c r="E1658" s="7">
        <v>2002</v>
      </c>
      <c r="F1658" s="70">
        <v>650</v>
      </c>
      <c r="G1658" s="7">
        <v>5</v>
      </c>
      <c r="H1658" s="7">
        <v>1</v>
      </c>
      <c r="I1658" s="77">
        <v>6558</v>
      </c>
      <c r="J1658" s="77">
        <v>5280</v>
      </c>
      <c r="K1658" s="119" t="s">
        <v>95</v>
      </c>
      <c r="L1658" s="7">
        <v>347</v>
      </c>
      <c r="M1658" s="7">
        <v>1</v>
      </c>
      <c r="N1658" s="7" t="s">
        <v>379</v>
      </c>
      <c r="O1658" s="7">
        <v>2010</v>
      </c>
      <c r="P1658" s="68">
        <v>2011</v>
      </c>
      <c r="Q1658" s="66">
        <v>400</v>
      </c>
      <c r="R1658" s="68">
        <v>10</v>
      </c>
      <c r="S1658" s="67">
        <v>0</v>
      </c>
      <c r="T1658" s="67">
        <v>4427</v>
      </c>
      <c r="U1658" s="67">
        <v>4669</v>
      </c>
      <c r="V1658" s="119" t="s">
        <v>95</v>
      </c>
      <c r="W1658" s="7">
        <v>549</v>
      </c>
      <c r="X1658" s="7">
        <v>1</v>
      </c>
      <c r="Y1658" s="7" t="s">
        <v>524</v>
      </c>
      <c r="Z1658" s="7">
        <v>2010</v>
      </c>
      <c r="AA1658" s="10">
        <v>2011</v>
      </c>
      <c r="AB1658" s="66">
        <v>595</v>
      </c>
      <c r="AC1658" s="10">
        <v>5</v>
      </c>
      <c r="AD1658" s="67">
        <v>0</v>
      </c>
      <c r="AE1658" s="67">
        <v>2300</v>
      </c>
      <c r="AF1658" s="67">
        <v>2825</v>
      </c>
      <c r="AG1658" s="127">
        <f t="shared" si="25"/>
        <v>0.44878048780487806</v>
      </c>
    </row>
    <row r="1659" spans="1:33" x14ac:dyDescent="0.3">
      <c r="A1659" s="7">
        <v>831</v>
      </c>
      <c r="B1659" s="7">
        <v>1</v>
      </c>
      <c r="C1659" s="7" t="s">
        <v>354</v>
      </c>
      <c r="D1659" s="7">
        <v>2003</v>
      </c>
      <c r="E1659" s="7">
        <v>2004</v>
      </c>
      <c r="F1659" s="70">
        <v>223</v>
      </c>
      <c r="G1659" s="7">
        <v>5</v>
      </c>
      <c r="H1659" s="7">
        <v>0</v>
      </c>
      <c r="I1659" s="77">
        <v>3662</v>
      </c>
      <c r="J1659" s="77">
        <v>5121</v>
      </c>
      <c r="K1659" s="119" t="s">
        <v>95</v>
      </c>
      <c r="L1659" s="7">
        <v>356</v>
      </c>
      <c r="M1659" s="7">
        <v>1</v>
      </c>
      <c r="N1659" s="7" t="s">
        <v>601</v>
      </c>
      <c r="O1659" s="7">
        <v>2010</v>
      </c>
      <c r="P1659" s="10">
        <v>2011</v>
      </c>
      <c r="Q1659" s="66">
        <v>997.49</v>
      </c>
      <c r="R1659" s="10">
        <v>10</v>
      </c>
      <c r="S1659" s="67">
        <v>1</v>
      </c>
      <c r="T1659" s="67">
        <v>257</v>
      </c>
      <c r="U1659" s="67">
        <v>145</v>
      </c>
      <c r="V1659" s="119" t="s">
        <v>95</v>
      </c>
      <c r="W1659" s="7">
        <v>2859</v>
      </c>
      <c r="X1659" s="7">
        <v>1</v>
      </c>
      <c r="Y1659" s="7" t="s">
        <v>591</v>
      </c>
      <c r="Z1659" s="7">
        <v>2006</v>
      </c>
      <c r="AA1659" s="10">
        <v>2007</v>
      </c>
      <c r="AB1659" s="70">
        <v>200</v>
      </c>
      <c r="AC1659" s="10">
        <v>5</v>
      </c>
      <c r="AD1659" s="7">
        <v>0</v>
      </c>
      <c r="AE1659" s="67">
        <v>2090</v>
      </c>
      <c r="AF1659" s="67">
        <v>2568</v>
      </c>
      <c r="AG1659" s="127">
        <f t="shared" si="25"/>
        <v>0.44869042507513957</v>
      </c>
    </row>
    <row r="1660" spans="1:33" x14ac:dyDescent="0.3">
      <c r="A1660" s="7">
        <v>831</v>
      </c>
      <c r="B1660" s="7">
        <v>1</v>
      </c>
      <c r="C1660" s="7" t="s">
        <v>354</v>
      </c>
      <c r="D1660" s="7">
        <v>2005</v>
      </c>
      <c r="E1660" s="7">
        <v>2006</v>
      </c>
      <c r="F1660" s="70">
        <f>875-664.54</f>
        <v>210.46000000000004</v>
      </c>
      <c r="G1660" s="7">
        <v>5</v>
      </c>
      <c r="H1660" s="10">
        <v>0</v>
      </c>
      <c r="I1660" s="67">
        <v>3576</v>
      </c>
      <c r="J1660" s="67">
        <v>5266</v>
      </c>
      <c r="K1660" s="119" t="s">
        <v>95</v>
      </c>
      <c r="L1660" s="7">
        <v>381</v>
      </c>
      <c r="M1660" s="7">
        <v>1</v>
      </c>
      <c r="N1660" s="7" t="s">
        <v>324</v>
      </c>
      <c r="O1660" s="7">
        <v>2010</v>
      </c>
      <c r="P1660" s="68">
        <v>2011</v>
      </c>
      <c r="Q1660" s="66">
        <v>550</v>
      </c>
      <c r="R1660" s="68">
        <v>10</v>
      </c>
      <c r="S1660" s="67">
        <v>0</v>
      </c>
      <c r="T1660" s="67">
        <v>1420</v>
      </c>
      <c r="U1660" s="67">
        <v>3551</v>
      </c>
      <c r="V1660" s="119" t="s">
        <v>95</v>
      </c>
      <c r="W1660" s="7">
        <v>415</v>
      </c>
      <c r="X1660" s="7">
        <v>1</v>
      </c>
      <c r="Y1660" s="7" t="s">
        <v>326</v>
      </c>
      <c r="Z1660" s="7">
        <v>1998</v>
      </c>
      <c r="AA1660" s="7">
        <v>1999</v>
      </c>
      <c r="AB1660" s="70">
        <v>507</v>
      </c>
      <c r="AC1660" s="7">
        <v>7</v>
      </c>
      <c r="AD1660" s="7">
        <v>0</v>
      </c>
      <c r="AE1660" s="77">
        <v>187</v>
      </c>
      <c r="AF1660" s="77">
        <v>230</v>
      </c>
      <c r="AG1660" s="127">
        <f t="shared" si="25"/>
        <v>0.44844124700239807</v>
      </c>
    </row>
    <row r="1661" spans="1:33" x14ac:dyDescent="0.3">
      <c r="A1661" s="7">
        <v>831</v>
      </c>
      <c r="B1661" s="7">
        <v>1</v>
      </c>
      <c r="C1661" s="7" t="s">
        <v>354</v>
      </c>
      <c r="D1661" s="7">
        <v>2006</v>
      </c>
      <c r="E1661" s="10">
        <v>2007</v>
      </c>
      <c r="F1661" s="70">
        <v>725</v>
      </c>
      <c r="G1661" s="10">
        <v>5</v>
      </c>
      <c r="H1661" s="7">
        <v>1</v>
      </c>
      <c r="I1661" s="67">
        <v>11270</v>
      </c>
      <c r="J1661" s="67">
        <v>9558</v>
      </c>
      <c r="K1661" s="119" t="s">
        <v>95</v>
      </c>
      <c r="L1661" s="7">
        <v>381</v>
      </c>
      <c r="M1661" s="7">
        <v>1</v>
      </c>
      <c r="N1661" s="7" t="s">
        <v>324</v>
      </c>
      <c r="O1661" s="7">
        <v>2010</v>
      </c>
      <c r="P1661" s="68">
        <v>2011</v>
      </c>
      <c r="Q1661" s="66">
        <v>425</v>
      </c>
      <c r="R1661" s="68">
        <v>10</v>
      </c>
      <c r="S1661" s="67">
        <v>0</v>
      </c>
      <c r="T1661" s="67">
        <v>1676</v>
      </c>
      <c r="U1661" s="67">
        <v>3264</v>
      </c>
      <c r="V1661" s="119" t="s">
        <v>95</v>
      </c>
      <c r="W1661" s="7">
        <v>2536</v>
      </c>
      <c r="X1661" s="7">
        <v>1</v>
      </c>
      <c r="Y1661" s="7" t="s">
        <v>407</v>
      </c>
      <c r="Z1661" s="7">
        <v>2006</v>
      </c>
      <c r="AA1661" s="10">
        <v>2007</v>
      </c>
      <c r="AB1661" s="70">
        <v>675</v>
      </c>
      <c r="AC1661" s="10">
        <v>10</v>
      </c>
      <c r="AD1661" s="7">
        <v>0</v>
      </c>
      <c r="AE1661" s="71">
        <v>406</v>
      </c>
      <c r="AF1661" s="67">
        <v>500</v>
      </c>
      <c r="AG1661" s="127">
        <f t="shared" si="25"/>
        <v>0.44812362030905079</v>
      </c>
    </row>
    <row r="1662" spans="1:33" x14ac:dyDescent="0.3">
      <c r="A1662" s="7">
        <v>831</v>
      </c>
      <c r="B1662" s="7">
        <v>1</v>
      </c>
      <c r="C1662" s="7" t="s">
        <v>354</v>
      </c>
      <c r="D1662" s="7">
        <v>2006</v>
      </c>
      <c r="E1662" s="10">
        <v>2007</v>
      </c>
      <c r="F1662" s="70">
        <v>175</v>
      </c>
      <c r="G1662" s="10">
        <v>5</v>
      </c>
      <c r="H1662" s="7">
        <v>0</v>
      </c>
      <c r="I1662" s="67">
        <v>8798</v>
      </c>
      <c r="J1662" s="67">
        <v>11874</v>
      </c>
      <c r="K1662" s="119" t="s">
        <v>95</v>
      </c>
      <c r="L1662" s="7">
        <v>381</v>
      </c>
      <c r="M1662" s="7">
        <v>1</v>
      </c>
      <c r="N1662" s="7" t="s">
        <v>324</v>
      </c>
      <c r="O1662" s="7">
        <v>2010</v>
      </c>
      <c r="P1662" s="68">
        <v>2011</v>
      </c>
      <c r="Q1662" s="66">
        <v>300</v>
      </c>
      <c r="R1662" s="68">
        <v>10</v>
      </c>
      <c r="S1662" s="67">
        <v>0</v>
      </c>
      <c r="T1662" s="67">
        <v>1773</v>
      </c>
      <c r="U1662" s="67">
        <v>3164</v>
      </c>
      <c r="V1662" s="119" t="s">
        <v>95</v>
      </c>
      <c r="W1662" s="7">
        <v>414</v>
      </c>
      <c r="X1662" s="7">
        <v>1</v>
      </c>
      <c r="Y1662" s="7" t="s">
        <v>453</v>
      </c>
      <c r="Z1662" s="7">
        <v>1996</v>
      </c>
      <c r="AA1662" s="7">
        <v>1997</v>
      </c>
      <c r="AB1662" s="70">
        <v>250</v>
      </c>
      <c r="AC1662" s="7">
        <v>10</v>
      </c>
      <c r="AD1662" s="7">
        <v>0</v>
      </c>
      <c r="AE1662" s="77">
        <v>613</v>
      </c>
      <c r="AF1662" s="77">
        <v>758</v>
      </c>
      <c r="AG1662" s="127">
        <f t="shared" si="25"/>
        <v>0.44711889132020421</v>
      </c>
    </row>
    <row r="1663" spans="1:33" x14ac:dyDescent="0.3">
      <c r="A1663" s="7">
        <v>831</v>
      </c>
      <c r="B1663" s="7">
        <v>1</v>
      </c>
      <c r="C1663" s="7" t="s">
        <v>354</v>
      </c>
      <c r="D1663" s="7">
        <v>2010</v>
      </c>
      <c r="E1663" s="68">
        <v>2011</v>
      </c>
      <c r="F1663" s="66">
        <v>470</v>
      </c>
      <c r="G1663" s="68">
        <v>10</v>
      </c>
      <c r="H1663" s="67">
        <v>0</v>
      </c>
      <c r="I1663" s="67">
        <v>7531</v>
      </c>
      <c r="J1663" s="67">
        <v>12560</v>
      </c>
      <c r="K1663" s="119" t="s">
        <v>95</v>
      </c>
      <c r="L1663" s="7">
        <v>392</v>
      </c>
      <c r="M1663" s="7">
        <v>1</v>
      </c>
      <c r="N1663" s="7" t="s">
        <v>518</v>
      </c>
      <c r="O1663" s="7">
        <v>2010</v>
      </c>
      <c r="P1663" s="10">
        <v>2011</v>
      </c>
      <c r="Q1663" s="66">
        <v>500</v>
      </c>
      <c r="R1663" s="10">
        <v>10</v>
      </c>
      <c r="S1663" s="67">
        <v>0</v>
      </c>
      <c r="T1663" s="67">
        <v>674</v>
      </c>
      <c r="U1663" s="67">
        <v>855</v>
      </c>
      <c r="V1663" s="119" t="s">
        <v>95</v>
      </c>
      <c r="W1663" s="7">
        <v>726</v>
      </c>
      <c r="X1663" s="7">
        <v>1</v>
      </c>
      <c r="Y1663" s="7" t="s">
        <v>506</v>
      </c>
      <c r="Z1663" s="68">
        <v>2009</v>
      </c>
      <c r="AA1663" s="68">
        <v>2010</v>
      </c>
      <c r="AB1663" s="66">
        <v>200</v>
      </c>
      <c r="AC1663" s="10">
        <v>10</v>
      </c>
      <c r="AD1663" s="67">
        <v>0</v>
      </c>
      <c r="AE1663" s="67">
        <v>724</v>
      </c>
      <c r="AF1663" s="67">
        <v>896</v>
      </c>
      <c r="AG1663" s="127">
        <f t="shared" si="25"/>
        <v>0.44691358024691358</v>
      </c>
    </row>
    <row r="1664" spans="1:33" x14ac:dyDescent="0.3">
      <c r="A1664" s="7">
        <v>831</v>
      </c>
      <c r="B1664" s="7">
        <v>1</v>
      </c>
      <c r="C1664" s="7" t="s">
        <v>354</v>
      </c>
      <c r="D1664" s="7">
        <v>2011</v>
      </c>
      <c r="E1664" s="7">
        <v>2012</v>
      </c>
      <c r="F1664" s="7">
        <v>725</v>
      </c>
      <c r="G1664" s="7">
        <v>8</v>
      </c>
      <c r="H1664" s="7">
        <v>1</v>
      </c>
      <c r="I1664" s="77">
        <v>4977</v>
      </c>
      <c r="J1664" s="77">
        <v>2955</v>
      </c>
      <c r="K1664" s="119" t="s">
        <v>95</v>
      </c>
      <c r="L1664" s="7">
        <v>392</v>
      </c>
      <c r="M1664" s="7">
        <v>1</v>
      </c>
      <c r="N1664" s="7" t="s">
        <v>518</v>
      </c>
      <c r="O1664" s="7">
        <v>2010</v>
      </c>
      <c r="P1664" s="10">
        <v>2012</v>
      </c>
      <c r="Q1664" s="66">
        <v>251.03</v>
      </c>
      <c r="R1664" s="10">
        <v>10</v>
      </c>
      <c r="S1664" s="67">
        <v>1</v>
      </c>
      <c r="T1664" s="67">
        <v>837</v>
      </c>
      <c r="U1664" s="67">
        <v>713</v>
      </c>
      <c r="V1664" s="119" t="s">
        <v>95</v>
      </c>
      <c r="W1664" s="7">
        <v>138</v>
      </c>
      <c r="X1664" s="7">
        <v>1</v>
      </c>
      <c r="Y1664" s="7" t="s">
        <v>243</v>
      </c>
      <c r="Z1664" s="7">
        <v>2002</v>
      </c>
      <c r="AA1664" s="7">
        <v>2003</v>
      </c>
      <c r="AB1664" s="70">
        <v>500</v>
      </c>
      <c r="AC1664" s="7">
        <v>7</v>
      </c>
      <c r="AD1664" s="7">
        <v>0</v>
      </c>
      <c r="AE1664" s="77">
        <v>3472</v>
      </c>
      <c r="AF1664" s="77">
        <v>4301</v>
      </c>
      <c r="AG1664" s="127">
        <f t="shared" si="25"/>
        <v>0.4466743856940692</v>
      </c>
    </row>
    <row r="1665" spans="1:33" x14ac:dyDescent="0.3">
      <c r="A1665" s="7">
        <v>831</v>
      </c>
      <c r="B1665" s="7">
        <v>1</v>
      </c>
      <c r="C1665" s="7" t="s">
        <v>136</v>
      </c>
      <c r="D1665" s="7">
        <v>2017</v>
      </c>
      <c r="E1665" s="7">
        <v>2018</v>
      </c>
      <c r="F1665" s="7">
        <v>1211.67</v>
      </c>
      <c r="G1665" s="7">
        <v>8</v>
      </c>
      <c r="H1665" s="7">
        <v>0</v>
      </c>
      <c r="I1665" s="77">
        <v>4179</v>
      </c>
      <c r="J1665" s="77">
        <v>5648</v>
      </c>
      <c r="K1665" s="119" t="s">
        <v>95</v>
      </c>
      <c r="L1665" s="7">
        <v>414</v>
      </c>
      <c r="M1665" s="7">
        <v>1</v>
      </c>
      <c r="N1665" s="7" t="s">
        <v>453</v>
      </c>
      <c r="O1665" s="7">
        <v>2010</v>
      </c>
      <c r="P1665" s="68">
        <v>2011</v>
      </c>
      <c r="Q1665" s="66">
        <v>573.70000000000005</v>
      </c>
      <c r="R1665" s="68">
        <v>10</v>
      </c>
      <c r="S1665" s="67">
        <v>1</v>
      </c>
      <c r="T1665" s="67">
        <v>623</v>
      </c>
      <c r="U1665" s="67">
        <v>564</v>
      </c>
      <c r="V1665" s="119" t="s">
        <v>95</v>
      </c>
      <c r="W1665" s="7">
        <v>547</v>
      </c>
      <c r="X1665" s="7">
        <v>1</v>
      </c>
      <c r="Y1665" s="7" t="s">
        <v>427</v>
      </c>
      <c r="Z1665" s="7">
        <v>2006</v>
      </c>
      <c r="AA1665" s="10">
        <v>2007</v>
      </c>
      <c r="AB1665" s="70">
        <v>447.85</v>
      </c>
      <c r="AC1665" s="10">
        <v>10</v>
      </c>
      <c r="AD1665" s="7">
        <v>0</v>
      </c>
      <c r="AE1665" s="67">
        <v>594</v>
      </c>
      <c r="AF1665" s="67">
        <v>736</v>
      </c>
      <c r="AG1665" s="127">
        <f t="shared" si="25"/>
        <v>0.44661654135338347</v>
      </c>
    </row>
    <row r="1666" spans="1:33" x14ac:dyDescent="0.3">
      <c r="A1666" s="82">
        <v>831</v>
      </c>
      <c r="B1666" s="82">
        <v>1</v>
      </c>
      <c r="C1666" s="82" t="s">
        <v>136</v>
      </c>
      <c r="D1666" s="7">
        <v>2018</v>
      </c>
      <c r="E1666" s="82">
        <v>2019</v>
      </c>
      <c r="F1666" s="128">
        <v>1286.67</v>
      </c>
      <c r="G1666" s="82">
        <v>8</v>
      </c>
      <c r="H1666" s="7">
        <v>1</v>
      </c>
      <c r="I1666" s="67">
        <v>12525</v>
      </c>
      <c r="J1666" s="67">
        <v>10963</v>
      </c>
      <c r="K1666" s="119" t="s">
        <v>95</v>
      </c>
      <c r="L1666" s="7">
        <v>458</v>
      </c>
      <c r="M1666" s="7">
        <v>1</v>
      </c>
      <c r="N1666" s="7" t="s">
        <v>520</v>
      </c>
      <c r="O1666" s="7">
        <v>2010</v>
      </c>
      <c r="P1666" s="68">
        <v>2011</v>
      </c>
      <c r="Q1666" s="66">
        <v>517.04999999999995</v>
      </c>
      <c r="R1666" s="68">
        <v>10</v>
      </c>
      <c r="S1666" s="67">
        <v>1</v>
      </c>
      <c r="T1666" s="67">
        <v>660</v>
      </c>
      <c r="U1666" s="67">
        <v>369</v>
      </c>
      <c r="V1666" s="119" t="s">
        <v>95</v>
      </c>
      <c r="W1666" s="7">
        <v>466</v>
      </c>
      <c r="X1666" s="7">
        <v>1</v>
      </c>
      <c r="Y1666" s="7" t="s">
        <v>383</v>
      </c>
      <c r="Z1666" s="7">
        <v>1998</v>
      </c>
      <c r="AA1666" s="7">
        <v>2000</v>
      </c>
      <c r="AB1666" s="70">
        <v>350</v>
      </c>
      <c r="AC1666" s="7">
        <v>5</v>
      </c>
      <c r="AD1666" s="7">
        <v>0</v>
      </c>
      <c r="AE1666" s="77">
        <v>1855</v>
      </c>
      <c r="AF1666" s="77">
        <v>2301</v>
      </c>
      <c r="AG1666" s="127">
        <f t="shared" si="25"/>
        <v>0.44634263715110684</v>
      </c>
    </row>
    <row r="1667" spans="1:33" x14ac:dyDescent="0.3">
      <c r="A1667" s="7">
        <v>832</v>
      </c>
      <c r="B1667" s="7">
        <v>1</v>
      </c>
      <c r="C1667" s="7" t="s">
        <v>233</v>
      </c>
      <c r="D1667" s="7">
        <v>1991</v>
      </c>
      <c r="E1667" s="7">
        <v>1992</v>
      </c>
      <c r="F1667" s="70">
        <v>164.9</v>
      </c>
      <c r="G1667" s="7">
        <v>5</v>
      </c>
      <c r="H1667" s="7">
        <v>1</v>
      </c>
      <c r="I1667" s="77" t="s">
        <v>763</v>
      </c>
      <c r="J1667" s="77" t="s">
        <v>763</v>
      </c>
      <c r="K1667" s="119" t="s">
        <v>95</v>
      </c>
      <c r="L1667" s="7">
        <v>486</v>
      </c>
      <c r="M1667" s="7">
        <v>1</v>
      </c>
      <c r="N1667" s="7" t="s">
        <v>288</v>
      </c>
      <c r="O1667" s="7">
        <v>2010</v>
      </c>
      <c r="P1667" s="10">
        <v>2011</v>
      </c>
      <c r="Q1667" s="66">
        <v>300</v>
      </c>
      <c r="R1667" s="10">
        <v>10</v>
      </c>
      <c r="S1667" s="67">
        <v>0</v>
      </c>
      <c r="T1667" s="67">
        <v>277</v>
      </c>
      <c r="U1667" s="67">
        <v>484</v>
      </c>
      <c r="V1667" s="119" t="s">
        <v>95</v>
      </c>
      <c r="W1667" s="7">
        <v>2536</v>
      </c>
      <c r="X1667" s="7">
        <v>1</v>
      </c>
      <c r="Y1667" s="7" t="s">
        <v>407</v>
      </c>
      <c r="Z1667" s="7">
        <v>2010</v>
      </c>
      <c r="AA1667" s="68">
        <v>2011</v>
      </c>
      <c r="AB1667" s="66">
        <v>1000</v>
      </c>
      <c r="AC1667" s="68">
        <v>10</v>
      </c>
      <c r="AD1667" s="67">
        <v>0</v>
      </c>
      <c r="AE1667" s="67">
        <v>373</v>
      </c>
      <c r="AF1667" s="67">
        <v>463</v>
      </c>
      <c r="AG1667" s="127">
        <f t="shared" si="25"/>
        <v>0.44617224880382778</v>
      </c>
    </row>
    <row r="1668" spans="1:33" x14ac:dyDescent="0.3">
      <c r="A1668" s="7">
        <v>832</v>
      </c>
      <c r="B1668" s="7">
        <v>1</v>
      </c>
      <c r="C1668" s="7" t="s">
        <v>233</v>
      </c>
      <c r="D1668" s="7">
        <v>1994</v>
      </c>
      <c r="E1668" s="7">
        <v>1995</v>
      </c>
      <c r="F1668" s="70">
        <v>105</v>
      </c>
      <c r="G1668" s="7">
        <v>10</v>
      </c>
      <c r="H1668" s="7">
        <v>1</v>
      </c>
      <c r="I1668" s="77">
        <v>1717</v>
      </c>
      <c r="J1668" s="77">
        <v>1312</v>
      </c>
      <c r="K1668" s="119" t="s">
        <v>95</v>
      </c>
      <c r="L1668" s="7">
        <v>486</v>
      </c>
      <c r="M1668" s="7">
        <v>1</v>
      </c>
      <c r="N1668" s="7" t="s">
        <v>288</v>
      </c>
      <c r="O1668" s="7">
        <v>2010</v>
      </c>
      <c r="P1668" s="10">
        <v>2012</v>
      </c>
      <c r="Q1668" s="66">
        <v>804.42</v>
      </c>
      <c r="R1668" s="10">
        <v>9</v>
      </c>
      <c r="S1668" s="67">
        <v>1</v>
      </c>
      <c r="T1668" s="67">
        <v>415</v>
      </c>
      <c r="U1668" s="67">
        <v>346</v>
      </c>
      <c r="V1668" s="119" t="s">
        <v>95</v>
      </c>
      <c r="W1668" s="7">
        <v>392</v>
      </c>
      <c r="X1668" s="7">
        <v>1</v>
      </c>
      <c r="Y1668" s="7" t="s">
        <v>518</v>
      </c>
      <c r="Z1668" s="68">
        <v>2009</v>
      </c>
      <c r="AA1668" s="68">
        <v>2010</v>
      </c>
      <c r="AB1668" s="66">
        <v>398.97</v>
      </c>
      <c r="AC1668" s="68">
        <v>10</v>
      </c>
      <c r="AD1668" s="67">
        <v>0</v>
      </c>
      <c r="AE1668" s="67">
        <v>360</v>
      </c>
      <c r="AF1668" s="67">
        <v>448</v>
      </c>
      <c r="AG1668" s="127">
        <f t="shared" ref="AG1668:AG1731" si="26">AE1668/(AE1668+AF1668)</f>
        <v>0.44554455445544555</v>
      </c>
    </row>
    <row r="1669" spans="1:33" x14ac:dyDescent="0.3">
      <c r="A1669" s="7">
        <v>832</v>
      </c>
      <c r="B1669" s="7">
        <v>1</v>
      </c>
      <c r="C1669" s="7" t="s">
        <v>233</v>
      </c>
      <c r="D1669" s="7">
        <v>1994</v>
      </c>
      <c r="E1669" s="7">
        <v>1995</v>
      </c>
      <c r="F1669" s="70">
        <v>75</v>
      </c>
      <c r="G1669" s="7">
        <v>10</v>
      </c>
      <c r="H1669" s="7">
        <v>1</v>
      </c>
      <c r="I1669" s="77">
        <v>1556</v>
      </c>
      <c r="J1669" s="77">
        <v>1523</v>
      </c>
      <c r="K1669" s="119" t="s">
        <v>95</v>
      </c>
      <c r="L1669" s="7">
        <v>487</v>
      </c>
      <c r="M1669" s="7">
        <v>1</v>
      </c>
      <c r="N1669" s="7" t="s">
        <v>289</v>
      </c>
      <c r="O1669" s="7">
        <v>2010</v>
      </c>
      <c r="P1669" s="68">
        <v>2011</v>
      </c>
      <c r="Q1669" s="66">
        <v>295</v>
      </c>
      <c r="R1669" s="68">
        <v>5</v>
      </c>
      <c r="S1669" s="67">
        <v>0</v>
      </c>
      <c r="T1669" s="67">
        <v>346</v>
      </c>
      <c r="U1669" s="67">
        <v>436</v>
      </c>
      <c r="V1669" s="119" t="s">
        <v>95</v>
      </c>
      <c r="W1669" s="7">
        <v>99</v>
      </c>
      <c r="X1669" s="7">
        <v>1</v>
      </c>
      <c r="Y1669" s="7" t="s">
        <v>315</v>
      </c>
      <c r="Z1669" s="7">
        <v>1998</v>
      </c>
      <c r="AA1669" s="7">
        <v>1999</v>
      </c>
      <c r="AB1669" s="70">
        <v>101.17</v>
      </c>
      <c r="AC1669" s="7">
        <v>10</v>
      </c>
      <c r="AD1669" s="7">
        <v>0</v>
      </c>
      <c r="AE1669" s="77">
        <v>861</v>
      </c>
      <c r="AF1669" s="77">
        <v>1072</v>
      </c>
      <c r="AG1669" s="127">
        <f t="shared" si="26"/>
        <v>0.44542162441800309</v>
      </c>
    </row>
    <row r="1670" spans="1:33" x14ac:dyDescent="0.3">
      <c r="A1670" s="7">
        <v>832</v>
      </c>
      <c r="B1670" s="7">
        <v>1</v>
      </c>
      <c r="C1670" s="7" t="s">
        <v>233</v>
      </c>
      <c r="D1670" s="7">
        <v>1996</v>
      </c>
      <c r="E1670" s="7">
        <v>1997</v>
      </c>
      <c r="F1670" s="70">
        <v>164.9</v>
      </c>
      <c r="G1670" s="7">
        <v>5</v>
      </c>
      <c r="H1670" s="7">
        <v>1</v>
      </c>
      <c r="I1670" s="77">
        <v>3433</v>
      </c>
      <c r="J1670" s="77">
        <v>2218</v>
      </c>
      <c r="K1670" s="119" t="s">
        <v>95</v>
      </c>
      <c r="L1670" s="7">
        <v>492</v>
      </c>
      <c r="M1670" s="7">
        <v>1</v>
      </c>
      <c r="N1670" s="7" t="s">
        <v>385</v>
      </c>
      <c r="O1670" s="7">
        <v>2010</v>
      </c>
      <c r="P1670" s="68">
        <v>2011</v>
      </c>
      <c r="Q1670" s="66">
        <v>53.35</v>
      </c>
      <c r="R1670" s="68">
        <v>10</v>
      </c>
      <c r="S1670" s="67">
        <v>1</v>
      </c>
      <c r="T1670" s="67">
        <v>5736</v>
      </c>
      <c r="U1670" s="67">
        <v>2752</v>
      </c>
      <c r="V1670" s="119" t="s">
        <v>95</v>
      </c>
      <c r="W1670" s="7">
        <v>834</v>
      </c>
      <c r="X1670" s="7">
        <v>1</v>
      </c>
      <c r="Y1670" s="7" t="s">
        <v>572</v>
      </c>
      <c r="Z1670" s="68">
        <v>2007</v>
      </c>
      <c r="AA1670" s="73">
        <v>2008</v>
      </c>
      <c r="AB1670" s="66">
        <v>290</v>
      </c>
      <c r="AC1670" s="7">
        <v>6</v>
      </c>
      <c r="AD1670" s="67">
        <v>0</v>
      </c>
      <c r="AE1670" s="67">
        <v>7246</v>
      </c>
      <c r="AF1670" s="77">
        <v>9037</v>
      </c>
      <c r="AG1670" s="127">
        <f t="shared" si="26"/>
        <v>0.44500399189338574</v>
      </c>
    </row>
    <row r="1671" spans="1:33" x14ac:dyDescent="0.3">
      <c r="A1671" s="7">
        <v>832</v>
      </c>
      <c r="B1671" s="7">
        <v>1</v>
      </c>
      <c r="C1671" s="7" t="s">
        <v>233</v>
      </c>
      <c r="D1671" s="7">
        <v>2001</v>
      </c>
      <c r="E1671" s="7">
        <v>2002</v>
      </c>
      <c r="F1671" s="70">
        <v>397</v>
      </c>
      <c r="G1671" s="7">
        <v>10</v>
      </c>
      <c r="H1671" s="7">
        <v>1</v>
      </c>
      <c r="I1671" s="77">
        <v>2334</v>
      </c>
      <c r="J1671" s="77">
        <v>1378</v>
      </c>
      <c r="K1671" s="119" t="s">
        <v>95</v>
      </c>
      <c r="L1671" s="7">
        <v>492</v>
      </c>
      <c r="M1671" s="7">
        <v>1</v>
      </c>
      <c r="N1671" s="7" t="s">
        <v>385</v>
      </c>
      <c r="O1671" s="7">
        <v>2010</v>
      </c>
      <c r="P1671" s="68">
        <v>2012</v>
      </c>
      <c r="Q1671" s="66">
        <v>251.18</v>
      </c>
      <c r="R1671" s="68">
        <v>9</v>
      </c>
      <c r="S1671" s="67">
        <v>1</v>
      </c>
      <c r="T1671" s="67">
        <v>5736</v>
      </c>
      <c r="U1671" s="67">
        <v>2752</v>
      </c>
      <c r="V1671" s="119" t="s">
        <v>95</v>
      </c>
      <c r="W1671" s="7">
        <v>485</v>
      </c>
      <c r="X1671" s="7">
        <v>1</v>
      </c>
      <c r="Y1671" s="7" t="s">
        <v>494</v>
      </c>
      <c r="Z1671" s="7">
        <v>2004</v>
      </c>
      <c r="AA1671" s="7">
        <v>2005</v>
      </c>
      <c r="AB1671" s="70">
        <v>600</v>
      </c>
      <c r="AC1671" s="7">
        <v>10</v>
      </c>
      <c r="AD1671" s="7">
        <v>0</v>
      </c>
      <c r="AE1671" s="77">
        <v>792</v>
      </c>
      <c r="AF1671" s="77">
        <v>990</v>
      </c>
      <c r="AG1671" s="127">
        <f t="shared" si="26"/>
        <v>0.44444444444444442</v>
      </c>
    </row>
    <row r="1672" spans="1:33" x14ac:dyDescent="0.3">
      <c r="A1672" s="7">
        <v>832</v>
      </c>
      <c r="B1672" s="7">
        <v>1</v>
      </c>
      <c r="C1672" s="7" t="s">
        <v>233</v>
      </c>
      <c r="D1672" s="7">
        <v>2004</v>
      </c>
      <c r="E1672" s="7">
        <v>2005</v>
      </c>
      <c r="F1672" s="70">
        <f>1100.2-588.47</f>
        <v>511.73</v>
      </c>
      <c r="G1672" s="7">
        <v>10</v>
      </c>
      <c r="H1672" s="7">
        <v>1</v>
      </c>
      <c r="I1672" s="77">
        <v>4391</v>
      </c>
      <c r="J1672" s="77">
        <v>3873</v>
      </c>
      <c r="K1672" s="119" t="s">
        <v>95</v>
      </c>
      <c r="L1672" s="7">
        <v>507</v>
      </c>
      <c r="M1672" s="7">
        <v>1</v>
      </c>
      <c r="N1672" s="7" t="s">
        <v>331</v>
      </c>
      <c r="O1672" s="7">
        <v>2010</v>
      </c>
      <c r="P1672" s="68">
        <v>2011</v>
      </c>
      <c r="Q1672" s="66">
        <v>600</v>
      </c>
      <c r="R1672" s="68">
        <v>5</v>
      </c>
      <c r="S1672" s="67">
        <v>0</v>
      </c>
      <c r="T1672" s="67">
        <v>490</v>
      </c>
      <c r="U1672" s="67">
        <v>620</v>
      </c>
      <c r="V1672" s="119" t="s">
        <v>95</v>
      </c>
      <c r="W1672" s="7">
        <v>738</v>
      </c>
      <c r="X1672" s="7">
        <v>1</v>
      </c>
      <c r="Y1672" s="7" t="s">
        <v>232</v>
      </c>
      <c r="Z1672" s="68">
        <v>2007</v>
      </c>
      <c r="AA1672" s="73">
        <v>2008</v>
      </c>
      <c r="AB1672" s="66">
        <v>200</v>
      </c>
      <c r="AC1672" s="7">
        <v>3</v>
      </c>
      <c r="AD1672" s="67">
        <v>0</v>
      </c>
      <c r="AE1672" s="67">
        <v>434</v>
      </c>
      <c r="AF1672" s="77">
        <v>543</v>
      </c>
      <c r="AG1672" s="127">
        <f t="shared" si="26"/>
        <v>0.44421699078812693</v>
      </c>
    </row>
    <row r="1673" spans="1:33" x14ac:dyDescent="0.3">
      <c r="A1673" s="7">
        <v>832</v>
      </c>
      <c r="B1673" s="7">
        <v>1</v>
      </c>
      <c r="C1673" s="7" t="s">
        <v>233</v>
      </c>
      <c r="D1673" s="7">
        <v>2013</v>
      </c>
      <c r="E1673" s="7">
        <v>2014</v>
      </c>
      <c r="F1673" s="7">
        <v>364.76</v>
      </c>
      <c r="G1673" s="7">
        <v>10</v>
      </c>
      <c r="H1673" s="7">
        <v>0</v>
      </c>
      <c r="I1673" s="77">
        <v>1867</v>
      </c>
      <c r="J1673" s="77">
        <v>2354</v>
      </c>
      <c r="K1673" s="119" t="s">
        <v>95</v>
      </c>
      <c r="L1673" s="7">
        <v>514</v>
      </c>
      <c r="M1673" s="7">
        <v>1</v>
      </c>
      <c r="N1673" s="7" t="s">
        <v>426</v>
      </c>
      <c r="O1673" s="7">
        <v>2010</v>
      </c>
      <c r="P1673" s="68">
        <v>2011</v>
      </c>
      <c r="Q1673" s="66">
        <v>349.99999999999989</v>
      </c>
      <c r="R1673" s="68">
        <v>10</v>
      </c>
      <c r="S1673" s="67">
        <v>1</v>
      </c>
      <c r="T1673" s="71">
        <v>253</v>
      </c>
      <c r="U1673" s="71">
        <v>132</v>
      </c>
      <c r="V1673" s="119" t="s">
        <v>95</v>
      </c>
      <c r="W1673" s="7">
        <v>394</v>
      </c>
      <c r="X1673" s="7">
        <v>1</v>
      </c>
      <c r="Y1673" s="7" t="s">
        <v>661</v>
      </c>
      <c r="Z1673" s="68">
        <v>2007</v>
      </c>
      <c r="AA1673" s="73">
        <v>2008</v>
      </c>
      <c r="AB1673" s="66">
        <v>330</v>
      </c>
      <c r="AC1673" s="7">
        <v>8</v>
      </c>
      <c r="AD1673" s="67">
        <v>0</v>
      </c>
      <c r="AE1673" s="67">
        <v>779</v>
      </c>
      <c r="AF1673" s="77">
        <v>976</v>
      </c>
      <c r="AG1673" s="127">
        <f t="shared" si="26"/>
        <v>0.44387464387464387</v>
      </c>
    </row>
    <row r="1674" spans="1:33" x14ac:dyDescent="0.3">
      <c r="A1674" s="7">
        <v>832</v>
      </c>
      <c r="B1674" s="7">
        <v>1</v>
      </c>
      <c r="C1674" s="7" t="s">
        <v>233</v>
      </c>
      <c r="D1674" s="7">
        <v>2014</v>
      </c>
      <c r="E1674" s="7">
        <v>2015</v>
      </c>
      <c r="F1674" s="7">
        <v>743.74</v>
      </c>
      <c r="G1674" s="7">
        <v>10</v>
      </c>
      <c r="H1674" s="7">
        <v>1</v>
      </c>
      <c r="I1674" s="77">
        <v>3755</v>
      </c>
      <c r="J1674" s="77">
        <v>3466</v>
      </c>
      <c r="K1674" s="119" t="s">
        <v>95</v>
      </c>
      <c r="L1674" s="7">
        <v>531</v>
      </c>
      <c r="M1674" s="7">
        <v>1</v>
      </c>
      <c r="N1674" s="7" t="s">
        <v>387</v>
      </c>
      <c r="O1674" s="7">
        <v>2010</v>
      </c>
      <c r="P1674" s="68">
        <v>2011</v>
      </c>
      <c r="Q1674" s="66">
        <v>323.89999999999998</v>
      </c>
      <c r="R1674" s="68">
        <v>6</v>
      </c>
      <c r="S1674" s="67">
        <v>0</v>
      </c>
      <c r="T1674" s="67">
        <v>1516</v>
      </c>
      <c r="U1674" s="67">
        <v>1578</v>
      </c>
      <c r="V1674" s="119" t="s">
        <v>95</v>
      </c>
      <c r="W1674" s="7">
        <v>2687</v>
      </c>
      <c r="X1674" s="7">
        <v>1</v>
      </c>
      <c r="Y1674" s="7" t="s">
        <v>621</v>
      </c>
      <c r="Z1674" s="68">
        <v>2007</v>
      </c>
      <c r="AA1674" s="73">
        <v>2008</v>
      </c>
      <c r="AB1674" s="66">
        <v>64</v>
      </c>
      <c r="AC1674" s="7">
        <v>10</v>
      </c>
      <c r="AD1674" s="67">
        <v>0</v>
      </c>
      <c r="AE1674" s="67">
        <v>779</v>
      </c>
      <c r="AF1674" s="77">
        <v>976</v>
      </c>
      <c r="AG1674" s="127">
        <f t="shared" si="26"/>
        <v>0.44387464387464387</v>
      </c>
    </row>
    <row r="1675" spans="1:33" x14ac:dyDescent="0.3">
      <c r="A1675" s="82">
        <v>832</v>
      </c>
      <c r="B1675" s="82">
        <v>1</v>
      </c>
      <c r="C1675" s="82" t="s">
        <v>137</v>
      </c>
      <c r="D1675" s="7">
        <v>2018</v>
      </c>
      <c r="E1675" s="82">
        <v>2019</v>
      </c>
      <c r="F1675" s="128">
        <v>1020</v>
      </c>
      <c r="G1675" s="82">
        <v>10</v>
      </c>
      <c r="H1675" s="7">
        <v>1</v>
      </c>
      <c r="I1675" s="67">
        <v>4315</v>
      </c>
      <c r="J1675" s="67">
        <v>3516</v>
      </c>
      <c r="K1675" s="119" t="s">
        <v>95</v>
      </c>
      <c r="L1675" s="7">
        <v>534</v>
      </c>
      <c r="M1675" s="7">
        <v>1</v>
      </c>
      <c r="N1675" s="7" t="s">
        <v>290</v>
      </c>
      <c r="O1675" s="7">
        <v>2010</v>
      </c>
      <c r="P1675" s="68">
        <v>2011</v>
      </c>
      <c r="Q1675" s="66">
        <v>80</v>
      </c>
      <c r="R1675" s="68">
        <v>10</v>
      </c>
      <c r="S1675" s="67">
        <v>0</v>
      </c>
      <c r="T1675" s="67">
        <v>1602</v>
      </c>
      <c r="U1675" s="67">
        <v>1824</v>
      </c>
      <c r="V1675" s="119" t="s">
        <v>95</v>
      </c>
      <c r="W1675" s="7">
        <v>740</v>
      </c>
      <c r="X1675" s="7">
        <v>1</v>
      </c>
      <c r="Y1675" s="7" t="s">
        <v>401</v>
      </c>
      <c r="Z1675" s="7">
        <v>2008</v>
      </c>
      <c r="AA1675" s="7">
        <v>2009</v>
      </c>
      <c r="AB1675" s="70">
        <v>200</v>
      </c>
      <c r="AC1675" s="7">
        <v>3</v>
      </c>
      <c r="AD1675" s="7">
        <v>0</v>
      </c>
      <c r="AE1675" s="67">
        <v>1683</v>
      </c>
      <c r="AF1675" s="67">
        <v>2109</v>
      </c>
      <c r="AG1675" s="127">
        <f t="shared" si="26"/>
        <v>0.44382911392405061</v>
      </c>
    </row>
    <row r="1676" spans="1:33" x14ac:dyDescent="0.3">
      <c r="A1676" s="7">
        <v>833</v>
      </c>
      <c r="B1676" s="7">
        <v>1</v>
      </c>
      <c r="C1676" s="7" t="s">
        <v>355</v>
      </c>
      <c r="D1676" s="7">
        <v>1993</v>
      </c>
      <c r="E1676" s="7">
        <v>1994</v>
      </c>
      <c r="F1676" s="70">
        <v>231.13</v>
      </c>
      <c r="G1676" s="7">
        <v>5</v>
      </c>
      <c r="H1676" s="7">
        <v>0</v>
      </c>
      <c r="I1676" s="77" t="s">
        <v>763</v>
      </c>
      <c r="J1676" s="77" t="s">
        <v>763</v>
      </c>
      <c r="K1676" s="119" t="s">
        <v>95</v>
      </c>
      <c r="L1676" s="7">
        <v>534</v>
      </c>
      <c r="M1676" s="7">
        <v>1</v>
      </c>
      <c r="N1676" s="7" t="s">
        <v>290</v>
      </c>
      <c r="O1676" s="7">
        <v>2010</v>
      </c>
      <c r="P1676" s="68">
        <v>2012</v>
      </c>
      <c r="Q1676" s="66">
        <v>200.35</v>
      </c>
      <c r="R1676" s="10">
        <v>9</v>
      </c>
      <c r="S1676" s="67">
        <v>1</v>
      </c>
      <c r="T1676" s="67">
        <v>2201</v>
      </c>
      <c r="U1676" s="67">
        <v>1243</v>
      </c>
      <c r="V1676" s="119" t="s">
        <v>95</v>
      </c>
      <c r="W1676" s="7">
        <v>709</v>
      </c>
      <c r="X1676" s="7">
        <v>1</v>
      </c>
      <c r="Y1676" s="7" t="s">
        <v>344</v>
      </c>
      <c r="Z1676" s="7">
        <v>2001</v>
      </c>
      <c r="AA1676" s="7">
        <v>2002</v>
      </c>
      <c r="AB1676" s="70">
        <v>425</v>
      </c>
      <c r="AC1676" s="7">
        <v>5</v>
      </c>
      <c r="AD1676" s="7">
        <v>0</v>
      </c>
      <c r="AE1676" s="77">
        <v>13409</v>
      </c>
      <c r="AF1676" s="77">
        <v>16810</v>
      </c>
      <c r="AG1676" s="127">
        <f t="shared" si="26"/>
        <v>0.44372745623614285</v>
      </c>
    </row>
    <row r="1677" spans="1:33" x14ac:dyDescent="0.3">
      <c r="A1677" s="7">
        <v>833</v>
      </c>
      <c r="B1677" s="7">
        <v>1</v>
      </c>
      <c r="C1677" s="7" t="s">
        <v>355</v>
      </c>
      <c r="D1677" s="7">
        <v>1994</v>
      </c>
      <c r="E1677" s="7">
        <v>1995</v>
      </c>
      <c r="F1677" s="70">
        <v>205.8</v>
      </c>
      <c r="G1677" s="7">
        <v>10</v>
      </c>
      <c r="H1677" s="7">
        <v>0</v>
      </c>
      <c r="I1677" s="77">
        <v>11312</v>
      </c>
      <c r="J1677" s="77">
        <v>12197</v>
      </c>
      <c r="K1677" s="119" t="s">
        <v>95</v>
      </c>
      <c r="L1677" s="7">
        <v>535</v>
      </c>
      <c r="M1677" s="7">
        <v>1</v>
      </c>
      <c r="N1677" s="7" t="s">
        <v>523</v>
      </c>
      <c r="O1677" s="7">
        <v>2010</v>
      </c>
      <c r="P1677" s="10">
        <v>2011</v>
      </c>
      <c r="Q1677" s="66">
        <v>343</v>
      </c>
      <c r="R1677" s="10">
        <v>10</v>
      </c>
      <c r="S1677" s="67">
        <v>0</v>
      </c>
      <c r="T1677" s="67">
        <v>16650</v>
      </c>
      <c r="U1677" s="67">
        <v>26375</v>
      </c>
      <c r="V1677" s="119" t="s">
        <v>95</v>
      </c>
      <c r="W1677" s="7">
        <v>6</v>
      </c>
      <c r="X1677" s="7">
        <v>3</v>
      </c>
      <c r="Y1677" s="7" t="s">
        <v>596</v>
      </c>
      <c r="Z1677" s="7">
        <v>2002</v>
      </c>
      <c r="AA1677" s="7">
        <v>2003</v>
      </c>
      <c r="AB1677" s="70">
        <v>205.37</v>
      </c>
      <c r="AC1677" s="7">
        <v>10</v>
      </c>
      <c r="AD1677" s="7">
        <v>0</v>
      </c>
      <c r="AE1677" s="77">
        <v>3675</v>
      </c>
      <c r="AF1677" s="77">
        <v>4612</v>
      </c>
      <c r="AG1677" s="127">
        <f t="shared" si="26"/>
        <v>0.44346566912030894</v>
      </c>
    </row>
    <row r="1678" spans="1:33" x14ac:dyDescent="0.3">
      <c r="A1678" s="7">
        <v>833</v>
      </c>
      <c r="B1678" s="7">
        <v>1</v>
      </c>
      <c r="C1678" s="7" t="s">
        <v>897</v>
      </c>
      <c r="D1678" s="7">
        <v>1996</v>
      </c>
      <c r="E1678" s="7">
        <v>1997</v>
      </c>
      <c r="F1678" s="70">
        <v>295</v>
      </c>
      <c r="G1678" s="7">
        <v>10</v>
      </c>
      <c r="H1678" s="7">
        <v>0</v>
      </c>
      <c r="I1678" s="77">
        <v>6688</v>
      </c>
      <c r="J1678" s="77">
        <v>9616</v>
      </c>
      <c r="K1678" s="119" t="s">
        <v>95</v>
      </c>
      <c r="L1678" s="7">
        <v>535</v>
      </c>
      <c r="M1678" s="7">
        <v>1</v>
      </c>
      <c r="N1678" s="7" t="s">
        <v>523</v>
      </c>
      <c r="O1678" s="7">
        <v>2010</v>
      </c>
      <c r="P1678" s="10">
        <v>2012</v>
      </c>
      <c r="Q1678" s="66">
        <v>343</v>
      </c>
      <c r="R1678" s="10">
        <v>9</v>
      </c>
      <c r="S1678" s="67">
        <v>0</v>
      </c>
      <c r="T1678" s="67">
        <v>14412</v>
      </c>
      <c r="U1678" s="67">
        <v>28338</v>
      </c>
      <c r="V1678" s="119" t="s">
        <v>95</v>
      </c>
      <c r="W1678" s="7">
        <v>485</v>
      </c>
      <c r="X1678" s="7">
        <v>1</v>
      </c>
      <c r="Y1678" s="7" t="s">
        <v>494</v>
      </c>
      <c r="Z1678" s="7">
        <v>1998</v>
      </c>
      <c r="AA1678" s="7">
        <v>1999</v>
      </c>
      <c r="AB1678" s="70">
        <v>350</v>
      </c>
      <c r="AC1678" s="7">
        <v>10</v>
      </c>
      <c r="AD1678" s="7">
        <v>0</v>
      </c>
      <c r="AE1678" s="77">
        <v>568</v>
      </c>
      <c r="AF1678" s="77">
        <v>713</v>
      </c>
      <c r="AG1678" s="127">
        <f t="shared" si="26"/>
        <v>0.44340359094457454</v>
      </c>
    </row>
    <row r="1679" spans="1:33" x14ac:dyDescent="0.3">
      <c r="A1679" s="7">
        <v>833</v>
      </c>
      <c r="B1679" s="7">
        <v>1</v>
      </c>
      <c r="C1679" s="7" t="s">
        <v>355</v>
      </c>
      <c r="D1679" s="7">
        <v>1998</v>
      </c>
      <c r="E1679" s="7">
        <v>1999</v>
      </c>
      <c r="F1679" s="70">
        <v>300</v>
      </c>
      <c r="G1679" s="7">
        <v>5</v>
      </c>
      <c r="H1679" s="7">
        <v>1</v>
      </c>
      <c r="I1679" s="77">
        <v>19344</v>
      </c>
      <c r="J1679" s="77">
        <v>13123</v>
      </c>
      <c r="K1679" s="119" t="s">
        <v>95</v>
      </c>
      <c r="L1679" s="7">
        <v>544</v>
      </c>
      <c r="M1679" s="7">
        <v>1</v>
      </c>
      <c r="N1679" s="7" t="s">
        <v>456</v>
      </c>
      <c r="O1679" s="7">
        <v>2010</v>
      </c>
      <c r="P1679" s="68">
        <v>2012</v>
      </c>
      <c r="Q1679" s="66">
        <v>416.05</v>
      </c>
      <c r="R1679" s="68">
        <v>10</v>
      </c>
      <c r="S1679" s="67">
        <v>1</v>
      </c>
      <c r="T1679" s="67">
        <v>4988</v>
      </c>
      <c r="U1679" s="67">
        <v>2638</v>
      </c>
      <c r="V1679" s="119" t="s">
        <v>95</v>
      </c>
      <c r="W1679" s="7">
        <v>255</v>
      </c>
      <c r="X1679" s="7">
        <v>1</v>
      </c>
      <c r="Y1679" s="7" t="s">
        <v>374</v>
      </c>
      <c r="Z1679" s="7">
        <v>1994</v>
      </c>
      <c r="AA1679" s="7">
        <v>1995</v>
      </c>
      <c r="AB1679" s="70">
        <v>253</v>
      </c>
      <c r="AC1679" s="7">
        <v>5</v>
      </c>
      <c r="AD1679" s="7">
        <v>0</v>
      </c>
      <c r="AE1679" s="77">
        <v>741</v>
      </c>
      <c r="AF1679" s="77">
        <v>931</v>
      </c>
      <c r="AG1679" s="127">
        <f t="shared" si="26"/>
        <v>0.44318181818181818</v>
      </c>
    </row>
    <row r="1680" spans="1:33" x14ac:dyDescent="0.3">
      <c r="A1680" s="7">
        <v>833</v>
      </c>
      <c r="B1680" s="7">
        <v>1</v>
      </c>
      <c r="C1680" s="7" t="s">
        <v>355</v>
      </c>
      <c r="D1680" s="7">
        <v>1998</v>
      </c>
      <c r="E1680" s="7">
        <v>1999</v>
      </c>
      <c r="F1680" s="70">
        <v>100</v>
      </c>
      <c r="G1680" s="7">
        <v>5</v>
      </c>
      <c r="H1680" s="7">
        <v>1</v>
      </c>
      <c r="I1680" s="77">
        <v>17347</v>
      </c>
      <c r="J1680" s="77">
        <v>14059</v>
      </c>
      <c r="K1680" s="119" t="s">
        <v>95</v>
      </c>
      <c r="L1680" s="7">
        <v>548</v>
      </c>
      <c r="M1680" s="7">
        <v>1</v>
      </c>
      <c r="N1680" s="7" t="s">
        <v>666</v>
      </c>
      <c r="O1680" s="7">
        <v>2010</v>
      </c>
      <c r="P1680" s="68">
        <v>2011</v>
      </c>
      <c r="Q1680" s="66">
        <v>700</v>
      </c>
      <c r="R1680" s="68">
        <v>8</v>
      </c>
      <c r="S1680" s="67">
        <v>0</v>
      </c>
      <c r="T1680" s="67">
        <v>1449</v>
      </c>
      <c r="U1680" s="67">
        <v>1619</v>
      </c>
      <c r="V1680" s="119" t="s">
        <v>95</v>
      </c>
      <c r="W1680" s="7">
        <v>2142</v>
      </c>
      <c r="X1680" s="7">
        <v>1</v>
      </c>
      <c r="Y1680" s="7" t="s">
        <v>576</v>
      </c>
      <c r="Z1680" s="68">
        <v>2007</v>
      </c>
      <c r="AA1680" s="73">
        <v>2008</v>
      </c>
      <c r="AB1680" s="66">
        <v>500</v>
      </c>
      <c r="AC1680" s="7">
        <v>10</v>
      </c>
      <c r="AD1680" s="67">
        <v>0</v>
      </c>
      <c r="AE1680" s="67">
        <v>1565</v>
      </c>
      <c r="AF1680" s="77">
        <v>1967</v>
      </c>
      <c r="AG1680" s="127">
        <f t="shared" si="26"/>
        <v>0.44309173272933183</v>
      </c>
    </row>
    <row r="1681" spans="1:33" x14ac:dyDescent="0.3">
      <c r="A1681" s="7">
        <v>833</v>
      </c>
      <c r="B1681" s="7">
        <v>1</v>
      </c>
      <c r="C1681" s="7" t="s">
        <v>957</v>
      </c>
      <c r="D1681" s="7">
        <v>2001</v>
      </c>
      <c r="E1681" s="7">
        <v>2002</v>
      </c>
      <c r="F1681" s="70">
        <v>378</v>
      </c>
      <c r="G1681" s="7">
        <v>8</v>
      </c>
      <c r="H1681" s="7">
        <v>1</v>
      </c>
      <c r="I1681" s="77">
        <v>8088</v>
      </c>
      <c r="J1681" s="77">
        <v>7410</v>
      </c>
      <c r="K1681" s="119" t="s">
        <v>95</v>
      </c>
      <c r="L1681" s="7">
        <v>549</v>
      </c>
      <c r="M1681" s="7">
        <v>1</v>
      </c>
      <c r="N1681" s="7" t="s">
        <v>524</v>
      </c>
      <c r="O1681" s="7">
        <v>2010</v>
      </c>
      <c r="P1681" s="10">
        <v>2011</v>
      </c>
      <c r="Q1681" s="66">
        <v>595</v>
      </c>
      <c r="R1681" s="10">
        <v>5</v>
      </c>
      <c r="S1681" s="67">
        <v>0</v>
      </c>
      <c r="T1681" s="67">
        <v>2300</v>
      </c>
      <c r="U1681" s="67">
        <v>2825</v>
      </c>
      <c r="V1681" s="119" t="s">
        <v>95</v>
      </c>
      <c r="W1681" s="7">
        <v>912</v>
      </c>
      <c r="X1681" s="7">
        <v>1</v>
      </c>
      <c r="Y1681" s="7" t="s">
        <v>403</v>
      </c>
      <c r="Z1681" s="7">
        <v>2001</v>
      </c>
      <c r="AA1681" s="7">
        <v>2002</v>
      </c>
      <c r="AB1681" s="70">
        <v>350</v>
      </c>
      <c r="AC1681" s="7">
        <v>10</v>
      </c>
      <c r="AD1681" s="7">
        <v>0</v>
      </c>
      <c r="AE1681" s="77">
        <v>777</v>
      </c>
      <c r="AF1681" s="77">
        <v>977</v>
      </c>
      <c r="AG1681" s="127">
        <f t="shared" si="26"/>
        <v>0.44298745724059291</v>
      </c>
    </row>
    <row r="1682" spans="1:33" x14ac:dyDescent="0.3">
      <c r="A1682" s="7">
        <v>833</v>
      </c>
      <c r="B1682" s="7">
        <v>1</v>
      </c>
      <c r="C1682" s="7" t="s">
        <v>958</v>
      </c>
      <c r="D1682" s="7">
        <v>2001</v>
      </c>
      <c r="E1682" s="7">
        <v>2002</v>
      </c>
      <c r="F1682" s="70">
        <v>126</v>
      </c>
      <c r="G1682" s="7">
        <v>8</v>
      </c>
      <c r="H1682" s="7">
        <v>0</v>
      </c>
      <c r="I1682" s="77">
        <v>7535</v>
      </c>
      <c r="J1682" s="77">
        <v>7935</v>
      </c>
      <c r="K1682" s="119" t="s">
        <v>95</v>
      </c>
      <c r="L1682" s="7">
        <v>549</v>
      </c>
      <c r="M1682" s="7">
        <v>1</v>
      </c>
      <c r="N1682" s="7" t="s">
        <v>524</v>
      </c>
      <c r="O1682" s="7">
        <v>2010</v>
      </c>
      <c r="P1682" s="10">
        <v>2011</v>
      </c>
      <c r="Q1682" s="66">
        <v>195</v>
      </c>
      <c r="R1682" s="10">
        <v>5</v>
      </c>
      <c r="S1682" s="67">
        <v>0</v>
      </c>
      <c r="T1682" s="67">
        <v>2039</v>
      </c>
      <c r="U1682" s="67">
        <v>3012</v>
      </c>
      <c r="V1682" s="119" t="s">
        <v>95</v>
      </c>
      <c r="W1682" s="7">
        <v>912</v>
      </c>
      <c r="X1682" s="7">
        <v>1</v>
      </c>
      <c r="Y1682" s="7" t="s">
        <v>403</v>
      </c>
      <c r="Z1682" s="68">
        <v>2009</v>
      </c>
      <c r="AA1682" s="68">
        <v>2010</v>
      </c>
      <c r="AB1682" s="66">
        <v>200</v>
      </c>
      <c r="AC1682" s="68">
        <v>10</v>
      </c>
      <c r="AD1682" s="67">
        <v>0</v>
      </c>
      <c r="AE1682" s="67">
        <v>1059</v>
      </c>
      <c r="AF1682" s="67">
        <v>1332</v>
      </c>
      <c r="AG1682" s="127">
        <f t="shared" si="26"/>
        <v>0.44291091593475534</v>
      </c>
    </row>
    <row r="1683" spans="1:33" x14ac:dyDescent="0.3">
      <c r="A1683" s="7">
        <v>833</v>
      </c>
      <c r="B1683" s="7">
        <v>1</v>
      </c>
      <c r="C1683" s="7" t="s">
        <v>617</v>
      </c>
      <c r="D1683" s="7">
        <v>2003</v>
      </c>
      <c r="E1683" s="7">
        <v>2004</v>
      </c>
      <c r="F1683" s="70">
        <v>164.38</v>
      </c>
      <c r="G1683" s="7">
        <v>10</v>
      </c>
      <c r="H1683" s="7">
        <v>1</v>
      </c>
      <c r="I1683" s="77">
        <v>7382</v>
      </c>
      <c r="J1683" s="77">
        <v>5193</v>
      </c>
      <c r="K1683" s="119" t="s">
        <v>95</v>
      </c>
      <c r="L1683" s="7">
        <v>549</v>
      </c>
      <c r="M1683" s="7">
        <v>1</v>
      </c>
      <c r="N1683" s="7" t="s">
        <v>524</v>
      </c>
      <c r="O1683" s="7">
        <v>2010</v>
      </c>
      <c r="P1683" s="10">
        <v>2011</v>
      </c>
      <c r="Q1683" s="66">
        <v>195</v>
      </c>
      <c r="R1683" s="10">
        <v>5</v>
      </c>
      <c r="S1683" s="67">
        <v>0</v>
      </c>
      <c r="T1683" s="67">
        <v>1932</v>
      </c>
      <c r="U1683" s="67">
        <v>3116</v>
      </c>
      <c r="V1683" s="119" t="s">
        <v>95</v>
      </c>
      <c r="W1683" s="7">
        <v>2856</v>
      </c>
      <c r="X1683" s="7">
        <v>1</v>
      </c>
      <c r="Y1683" s="7" t="s">
        <v>679</v>
      </c>
      <c r="Z1683" s="7">
        <v>2011</v>
      </c>
      <c r="AA1683" s="7">
        <v>2012</v>
      </c>
      <c r="AB1683" s="70">
        <v>1000</v>
      </c>
      <c r="AC1683" s="7">
        <v>10</v>
      </c>
      <c r="AD1683" s="7">
        <v>0</v>
      </c>
      <c r="AE1683" s="67">
        <v>256</v>
      </c>
      <c r="AF1683" s="67">
        <v>322</v>
      </c>
      <c r="AG1683" s="127">
        <f t="shared" si="26"/>
        <v>0.44290657439446368</v>
      </c>
    </row>
    <row r="1684" spans="1:33" x14ac:dyDescent="0.3">
      <c r="A1684" s="7">
        <v>833</v>
      </c>
      <c r="B1684" s="7">
        <v>1</v>
      </c>
      <c r="C1684" s="7" t="s">
        <v>617</v>
      </c>
      <c r="D1684" s="7">
        <v>2003</v>
      </c>
      <c r="E1684" s="7">
        <v>2005</v>
      </c>
      <c r="F1684" s="70">
        <v>57</v>
      </c>
      <c r="G1684" s="7">
        <v>10</v>
      </c>
      <c r="H1684" s="7">
        <v>1</v>
      </c>
      <c r="I1684" s="77">
        <v>7043</v>
      </c>
      <c r="J1684" s="77">
        <v>5479</v>
      </c>
      <c r="K1684" s="119" t="s">
        <v>95</v>
      </c>
      <c r="L1684" s="7">
        <v>553</v>
      </c>
      <c r="M1684" s="7">
        <v>1</v>
      </c>
      <c r="N1684" s="7" t="s">
        <v>428</v>
      </c>
      <c r="O1684" s="7">
        <v>2010</v>
      </c>
      <c r="P1684" s="68">
        <v>2011</v>
      </c>
      <c r="Q1684" s="66">
        <v>249.71</v>
      </c>
      <c r="R1684" s="68">
        <v>5</v>
      </c>
      <c r="S1684" s="67">
        <v>1</v>
      </c>
      <c r="T1684" s="67">
        <v>725</v>
      </c>
      <c r="U1684" s="67">
        <v>663</v>
      </c>
      <c r="V1684" s="119" t="s">
        <v>95</v>
      </c>
      <c r="W1684" s="7">
        <v>2753</v>
      </c>
      <c r="X1684" s="7">
        <v>1</v>
      </c>
      <c r="Y1684" s="7" t="s">
        <v>465</v>
      </c>
      <c r="Z1684" s="7">
        <v>2001</v>
      </c>
      <c r="AA1684" s="7">
        <v>2002</v>
      </c>
      <c r="AB1684" s="70">
        <v>200</v>
      </c>
      <c r="AC1684" s="7">
        <v>10</v>
      </c>
      <c r="AD1684" s="7">
        <v>0</v>
      </c>
      <c r="AE1684" s="77">
        <v>560</v>
      </c>
      <c r="AF1684" s="77">
        <v>705</v>
      </c>
      <c r="AG1684" s="127">
        <f t="shared" si="26"/>
        <v>0.44268774703557312</v>
      </c>
    </row>
    <row r="1685" spans="1:33" x14ac:dyDescent="0.3">
      <c r="A1685" s="7">
        <v>833</v>
      </c>
      <c r="B1685" s="7">
        <v>1</v>
      </c>
      <c r="C1685" s="7" t="s">
        <v>355</v>
      </c>
      <c r="D1685" s="68">
        <v>2007</v>
      </c>
      <c r="E1685" s="73">
        <v>2008</v>
      </c>
      <c r="F1685" s="66">
        <v>327.87</v>
      </c>
      <c r="G1685" s="7">
        <v>10</v>
      </c>
      <c r="H1685" s="67">
        <v>1</v>
      </c>
      <c r="I1685" s="67">
        <v>5255</v>
      </c>
      <c r="J1685" s="77">
        <v>4424</v>
      </c>
      <c r="K1685" s="119" t="s">
        <v>95</v>
      </c>
      <c r="L1685" s="7">
        <v>553</v>
      </c>
      <c r="M1685" s="7">
        <v>1</v>
      </c>
      <c r="N1685" s="7" t="s">
        <v>428</v>
      </c>
      <c r="O1685" s="7">
        <v>2010</v>
      </c>
      <c r="P1685" s="68">
        <v>2011</v>
      </c>
      <c r="Q1685" s="66">
        <v>75</v>
      </c>
      <c r="R1685" s="68">
        <v>5</v>
      </c>
      <c r="S1685" s="67">
        <v>0</v>
      </c>
      <c r="T1685" s="67">
        <v>640</v>
      </c>
      <c r="U1685" s="67">
        <v>732</v>
      </c>
      <c r="V1685" s="119" t="s">
        <v>95</v>
      </c>
      <c r="W1685" s="7">
        <v>487</v>
      </c>
      <c r="X1685" s="7">
        <v>1</v>
      </c>
      <c r="Y1685" s="7" t="s">
        <v>289</v>
      </c>
      <c r="Z1685" s="7">
        <v>2010</v>
      </c>
      <c r="AA1685" s="68">
        <v>2011</v>
      </c>
      <c r="AB1685" s="66">
        <v>295</v>
      </c>
      <c r="AC1685" s="68">
        <v>5</v>
      </c>
      <c r="AD1685" s="67">
        <v>0</v>
      </c>
      <c r="AE1685" s="67">
        <v>346</v>
      </c>
      <c r="AF1685" s="67">
        <v>436</v>
      </c>
      <c r="AG1685" s="127">
        <f t="shared" si="26"/>
        <v>0.44245524296675193</v>
      </c>
    </row>
    <row r="1686" spans="1:33" x14ac:dyDescent="0.3">
      <c r="A1686" s="7">
        <v>833</v>
      </c>
      <c r="B1686" s="7">
        <v>1</v>
      </c>
      <c r="C1686" s="7" t="s">
        <v>355</v>
      </c>
      <c r="D1686" s="7">
        <v>2013</v>
      </c>
      <c r="E1686" s="7">
        <v>2014</v>
      </c>
      <c r="F1686" s="7">
        <v>180.35</v>
      </c>
      <c r="G1686" s="7">
        <v>10</v>
      </c>
      <c r="H1686" s="7">
        <v>1</v>
      </c>
      <c r="I1686" s="77">
        <v>6631</v>
      </c>
      <c r="J1686" s="77">
        <v>3516</v>
      </c>
      <c r="K1686" s="119" t="s">
        <v>95</v>
      </c>
      <c r="L1686" s="7">
        <v>561</v>
      </c>
      <c r="M1686" s="7">
        <v>1</v>
      </c>
      <c r="N1686" s="7" t="s">
        <v>389</v>
      </c>
      <c r="O1686" s="7">
        <v>2010</v>
      </c>
      <c r="P1686" s="10">
        <v>2011</v>
      </c>
      <c r="Q1686" s="66">
        <v>1750</v>
      </c>
      <c r="R1686" s="10">
        <v>7</v>
      </c>
      <c r="S1686" s="67">
        <v>1</v>
      </c>
      <c r="T1686" s="67">
        <v>235</v>
      </c>
      <c r="U1686" s="67">
        <v>82</v>
      </c>
      <c r="V1686" s="119" t="s">
        <v>95</v>
      </c>
      <c r="W1686" s="7">
        <v>832</v>
      </c>
      <c r="X1686" s="7">
        <v>1</v>
      </c>
      <c r="Y1686" s="7" t="s">
        <v>233</v>
      </c>
      <c r="Z1686" s="7">
        <v>2013</v>
      </c>
      <c r="AA1686" s="7">
        <v>2014</v>
      </c>
      <c r="AB1686" s="7">
        <v>364.76</v>
      </c>
      <c r="AC1686" s="7">
        <v>10</v>
      </c>
      <c r="AD1686" s="7">
        <v>0</v>
      </c>
      <c r="AE1686" s="77">
        <v>1867</v>
      </c>
      <c r="AF1686" s="77">
        <v>2354</v>
      </c>
      <c r="AG1686" s="127">
        <f t="shared" si="26"/>
        <v>0.44231224828239751</v>
      </c>
    </row>
    <row r="1687" spans="1:33" x14ac:dyDescent="0.3">
      <c r="A1687" s="7">
        <v>833</v>
      </c>
      <c r="B1687" s="7">
        <v>1</v>
      </c>
      <c r="C1687" s="7" t="s">
        <v>355</v>
      </c>
      <c r="D1687" s="7">
        <v>2013</v>
      </c>
      <c r="E1687" s="7">
        <v>2014</v>
      </c>
      <c r="F1687" s="7">
        <v>337</v>
      </c>
      <c r="G1687" s="7">
        <v>9</v>
      </c>
      <c r="H1687" s="7">
        <v>1</v>
      </c>
      <c r="I1687" s="77">
        <v>5463</v>
      </c>
      <c r="J1687" s="77">
        <v>4663</v>
      </c>
      <c r="K1687" s="119" t="s">
        <v>95</v>
      </c>
      <c r="L1687" s="7">
        <v>578</v>
      </c>
      <c r="M1687" s="7">
        <v>1</v>
      </c>
      <c r="N1687" s="7" t="s">
        <v>504</v>
      </c>
      <c r="O1687" s="7">
        <v>2010</v>
      </c>
      <c r="P1687" s="68">
        <v>2012</v>
      </c>
      <c r="Q1687" s="66">
        <v>838.64</v>
      </c>
      <c r="R1687" s="68">
        <v>10</v>
      </c>
      <c r="S1687" s="67">
        <v>1</v>
      </c>
      <c r="T1687" s="67">
        <v>2651</v>
      </c>
      <c r="U1687" s="67">
        <v>1619</v>
      </c>
      <c r="V1687" s="119" t="s">
        <v>95</v>
      </c>
      <c r="W1687" s="7">
        <v>191</v>
      </c>
      <c r="X1687" s="7">
        <v>1</v>
      </c>
      <c r="Y1687" s="7" t="s">
        <v>244</v>
      </c>
      <c r="Z1687" s="7">
        <v>2006</v>
      </c>
      <c r="AA1687" s="10">
        <v>2007</v>
      </c>
      <c r="AB1687" s="70">
        <v>588.07000000000005</v>
      </c>
      <c r="AC1687" s="10">
        <v>10</v>
      </c>
      <c r="AD1687" s="7">
        <v>0</v>
      </c>
      <c r="AE1687" s="67">
        <v>10992</v>
      </c>
      <c r="AF1687" s="67">
        <v>13882</v>
      </c>
      <c r="AG1687" s="127">
        <f t="shared" si="26"/>
        <v>0.44190721235024522</v>
      </c>
    </row>
    <row r="1688" spans="1:33" x14ac:dyDescent="0.3">
      <c r="A1688" s="7">
        <v>833</v>
      </c>
      <c r="B1688" s="7">
        <v>1</v>
      </c>
      <c r="C1688" s="7" t="s">
        <v>355</v>
      </c>
      <c r="D1688" s="68">
        <v>2015</v>
      </c>
      <c r="E1688" s="68">
        <v>2016</v>
      </c>
      <c r="F1688" s="66">
        <v>525</v>
      </c>
      <c r="G1688" s="77">
        <v>10</v>
      </c>
      <c r="H1688" s="7">
        <v>1</v>
      </c>
      <c r="I1688" s="67">
        <v>7694</v>
      </c>
      <c r="J1688" s="67">
        <v>5988</v>
      </c>
      <c r="K1688" s="119" t="s">
        <v>95</v>
      </c>
      <c r="L1688" s="7">
        <v>593</v>
      </c>
      <c r="M1688" s="7">
        <v>1</v>
      </c>
      <c r="N1688" s="7" t="s">
        <v>526</v>
      </c>
      <c r="O1688" s="7">
        <v>2010</v>
      </c>
      <c r="P1688" s="68">
        <v>2011</v>
      </c>
      <c r="Q1688" s="66">
        <v>730.8</v>
      </c>
      <c r="R1688" s="68">
        <v>10</v>
      </c>
      <c r="S1688" s="67">
        <v>0</v>
      </c>
      <c r="T1688" s="67">
        <v>1480</v>
      </c>
      <c r="U1688" s="67">
        <v>1580</v>
      </c>
      <c r="V1688" s="119" t="s">
        <v>95</v>
      </c>
      <c r="W1688" s="7">
        <v>2889</v>
      </c>
      <c r="X1688" s="7">
        <v>1</v>
      </c>
      <c r="Y1688" s="7" t="s">
        <v>532</v>
      </c>
      <c r="Z1688" s="7">
        <v>2001</v>
      </c>
      <c r="AA1688" s="7">
        <v>2002</v>
      </c>
      <c r="AB1688" s="70">
        <v>315</v>
      </c>
      <c r="AC1688" s="7">
        <v>5</v>
      </c>
      <c r="AD1688" s="7">
        <v>0</v>
      </c>
      <c r="AE1688" s="77">
        <v>428</v>
      </c>
      <c r="AF1688" s="77">
        <v>541</v>
      </c>
      <c r="AG1688" s="127">
        <f t="shared" si="26"/>
        <v>0.44169246646026833</v>
      </c>
    </row>
    <row r="1689" spans="1:33" x14ac:dyDescent="0.3">
      <c r="A1689" s="7">
        <v>833</v>
      </c>
      <c r="B1689" s="7">
        <v>1</v>
      </c>
      <c r="C1689" s="7" t="s">
        <v>746</v>
      </c>
      <c r="D1689" s="7">
        <v>2017</v>
      </c>
      <c r="E1689" s="7">
        <v>2018</v>
      </c>
      <c r="F1689" s="7">
        <v>780.72</v>
      </c>
      <c r="G1689" s="7">
        <v>10</v>
      </c>
      <c r="H1689" s="7">
        <v>1</v>
      </c>
      <c r="I1689" s="77">
        <v>8793</v>
      </c>
      <c r="J1689" s="77">
        <v>4123</v>
      </c>
      <c r="K1689" s="119" t="s">
        <v>95</v>
      </c>
      <c r="L1689" s="7">
        <v>621</v>
      </c>
      <c r="M1689" s="7">
        <v>1</v>
      </c>
      <c r="N1689" s="7" t="s">
        <v>566</v>
      </c>
      <c r="O1689" s="7">
        <v>2010</v>
      </c>
      <c r="P1689" s="68">
        <v>2012</v>
      </c>
      <c r="Q1689" s="66">
        <v>532.54</v>
      </c>
      <c r="R1689" s="68">
        <v>8</v>
      </c>
      <c r="S1689" s="67">
        <v>1</v>
      </c>
      <c r="T1689" s="67">
        <v>20686</v>
      </c>
      <c r="U1689" s="67">
        <v>11820</v>
      </c>
      <c r="V1689" s="119" t="s">
        <v>95</v>
      </c>
      <c r="W1689" s="7">
        <v>465</v>
      </c>
      <c r="X1689" s="7">
        <v>1</v>
      </c>
      <c r="Y1689" s="7" t="s">
        <v>455</v>
      </c>
      <c r="Z1689" s="7">
        <v>2008</v>
      </c>
      <c r="AA1689" s="7">
        <v>2009</v>
      </c>
      <c r="AB1689" s="70">
        <v>298.49</v>
      </c>
      <c r="AC1689" s="7">
        <v>10</v>
      </c>
      <c r="AD1689" s="7">
        <v>0</v>
      </c>
      <c r="AE1689" s="67">
        <v>2679</v>
      </c>
      <c r="AF1689" s="67">
        <v>3389</v>
      </c>
      <c r="AG1689" s="127">
        <f t="shared" si="26"/>
        <v>0.44149637442320372</v>
      </c>
    </row>
    <row r="1690" spans="1:33" x14ac:dyDescent="0.3">
      <c r="A1690" s="7">
        <v>833</v>
      </c>
      <c r="B1690" s="7">
        <v>1</v>
      </c>
      <c r="C1690" s="7" t="s">
        <v>747</v>
      </c>
      <c r="D1690" s="7">
        <v>2017</v>
      </c>
      <c r="E1690" s="7">
        <v>2018</v>
      </c>
      <c r="F1690" s="7">
        <v>375</v>
      </c>
      <c r="G1690" s="7">
        <v>10</v>
      </c>
      <c r="H1690" s="7">
        <v>1</v>
      </c>
      <c r="I1690" s="77">
        <v>6705</v>
      </c>
      <c r="J1690" s="77">
        <v>6199</v>
      </c>
      <c r="K1690" s="119" t="s">
        <v>95</v>
      </c>
      <c r="L1690" s="7">
        <v>656</v>
      </c>
      <c r="M1690" s="7">
        <v>1</v>
      </c>
      <c r="N1690" s="7" t="s">
        <v>229</v>
      </c>
      <c r="O1690" s="7">
        <v>2010</v>
      </c>
      <c r="P1690" s="68">
        <v>2011</v>
      </c>
      <c r="Q1690" s="66">
        <v>385</v>
      </c>
      <c r="R1690" s="68">
        <v>5</v>
      </c>
      <c r="S1690" s="67">
        <v>1</v>
      </c>
      <c r="T1690" s="67">
        <v>5226</v>
      </c>
      <c r="U1690" s="67">
        <v>3424</v>
      </c>
      <c r="V1690" s="119" t="s">
        <v>95</v>
      </c>
      <c r="W1690" s="7">
        <v>507</v>
      </c>
      <c r="X1690" s="7">
        <v>1</v>
      </c>
      <c r="Y1690" s="7" t="s">
        <v>331</v>
      </c>
      <c r="Z1690" s="7">
        <v>2010</v>
      </c>
      <c r="AA1690" s="68">
        <v>2011</v>
      </c>
      <c r="AB1690" s="66">
        <v>600</v>
      </c>
      <c r="AC1690" s="68">
        <v>5</v>
      </c>
      <c r="AD1690" s="67">
        <v>0</v>
      </c>
      <c r="AE1690" s="67">
        <v>490</v>
      </c>
      <c r="AF1690" s="67">
        <v>620</v>
      </c>
      <c r="AG1690" s="127">
        <f t="shared" si="26"/>
        <v>0.44144144144144143</v>
      </c>
    </row>
    <row r="1691" spans="1:33" x14ac:dyDescent="0.3">
      <c r="A1691" s="7">
        <v>834</v>
      </c>
      <c r="B1691" s="7">
        <v>1</v>
      </c>
      <c r="C1691" s="7" t="s">
        <v>572</v>
      </c>
      <c r="D1691" s="7">
        <v>2001</v>
      </c>
      <c r="E1691" s="7">
        <v>2002</v>
      </c>
      <c r="F1691" s="70">
        <v>613.80999999999995</v>
      </c>
      <c r="G1691" s="7">
        <v>10</v>
      </c>
      <c r="H1691" s="7">
        <v>0</v>
      </c>
      <c r="I1691" s="77">
        <v>4305</v>
      </c>
      <c r="J1691" s="77">
        <v>5754</v>
      </c>
      <c r="K1691" s="119" t="s">
        <v>95</v>
      </c>
      <c r="L1691" s="7">
        <v>682</v>
      </c>
      <c r="M1691" s="7">
        <v>1</v>
      </c>
      <c r="N1691" s="7" t="s">
        <v>336</v>
      </c>
      <c r="O1691" s="7">
        <v>2010</v>
      </c>
      <c r="P1691" s="10">
        <v>2011</v>
      </c>
      <c r="Q1691" s="66">
        <v>200</v>
      </c>
      <c r="R1691" s="10">
        <v>10</v>
      </c>
      <c r="S1691" s="67">
        <v>0</v>
      </c>
      <c r="T1691" s="67">
        <v>1148</v>
      </c>
      <c r="U1691" s="67">
        <v>1721</v>
      </c>
      <c r="V1691" s="119" t="s">
        <v>95</v>
      </c>
      <c r="W1691" s="7">
        <v>271</v>
      </c>
      <c r="X1691" s="7">
        <v>1</v>
      </c>
      <c r="Y1691" s="7" t="s">
        <v>420</v>
      </c>
      <c r="Z1691" s="7">
        <v>2001</v>
      </c>
      <c r="AA1691" s="7">
        <v>2002</v>
      </c>
      <c r="AB1691" s="70">
        <v>247.3</v>
      </c>
      <c r="AC1691" s="7">
        <v>10</v>
      </c>
      <c r="AD1691" s="7">
        <v>0</v>
      </c>
      <c r="AE1691" s="77">
        <v>7381</v>
      </c>
      <c r="AF1691" s="77">
        <v>9346</v>
      </c>
      <c r="AG1691" s="127">
        <f t="shared" si="26"/>
        <v>0.44126262928199916</v>
      </c>
    </row>
    <row r="1692" spans="1:33" x14ac:dyDescent="0.3">
      <c r="A1692" s="7">
        <v>834</v>
      </c>
      <c r="B1692" s="7">
        <v>1</v>
      </c>
      <c r="C1692" s="7" t="s">
        <v>572</v>
      </c>
      <c r="D1692" s="7">
        <v>2002</v>
      </c>
      <c r="E1692" s="7">
        <v>2003</v>
      </c>
      <c r="F1692" s="70">
        <v>600</v>
      </c>
      <c r="G1692" s="7">
        <v>5</v>
      </c>
      <c r="H1692" s="7">
        <v>1</v>
      </c>
      <c r="I1692" s="77">
        <v>14582</v>
      </c>
      <c r="J1692" s="77">
        <v>12891</v>
      </c>
      <c r="K1692" s="119" t="s">
        <v>95</v>
      </c>
      <c r="L1692" s="7">
        <v>690</v>
      </c>
      <c r="M1692" s="7">
        <v>1</v>
      </c>
      <c r="N1692" s="7" t="s">
        <v>337</v>
      </c>
      <c r="O1692" s="7">
        <v>2010</v>
      </c>
      <c r="P1692" s="68">
        <v>2011</v>
      </c>
      <c r="Q1692" s="66">
        <v>199.99</v>
      </c>
      <c r="R1692" s="68">
        <v>10</v>
      </c>
      <c r="S1692" s="67">
        <v>0</v>
      </c>
      <c r="T1692" s="67">
        <v>700</v>
      </c>
      <c r="U1692" s="67">
        <v>1371</v>
      </c>
      <c r="V1692" s="119" t="s">
        <v>95</v>
      </c>
      <c r="W1692" s="7">
        <v>272</v>
      </c>
      <c r="X1692" s="7">
        <v>1</v>
      </c>
      <c r="Y1692" s="7" t="s">
        <v>501</v>
      </c>
      <c r="Z1692" s="7">
        <v>2013</v>
      </c>
      <c r="AA1692" s="7">
        <v>2014</v>
      </c>
      <c r="AB1692" s="7">
        <v>958.97</v>
      </c>
      <c r="AC1692" s="7">
        <v>10</v>
      </c>
      <c r="AD1692" s="7">
        <v>0</v>
      </c>
      <c r="AE1692" s="77">
        <v>3470</v>
      </c>
      <c r="AF1692" s="77">
        <v>4394</v>
      </c>
      <c r="AG1692" s="127">
        <f t="shared" si="26"/>
        <v>0.44125127161749744</v>
      </c>
    </row>
    <row r="1693" spans="1:33" x14ac:dyDescent="0.3">
      <c r="A1693" s="7">
        <v>834</v>
      </c>
      <c r="B1693" s="7">
        <v>1</v>
      </c>
      <c r="C1693" s="7" t="s">
        <v>572</v>
      </c>
      <c r="D1693" s="7">
        <v>2006</v>
      </c>
      <c r="E1693" s="10">
        <v>2007</v>
      </c>
      <c r="F1693" s="70">
        <v>615.41</v>
      </c>
      <c r="G1693" s="10">
        <v>5</v>
      </c>
      <c r="H1693" s="7">
        <v>0</v>
      </c>
      <c r="I1693" s="67">
        <v>10705</v>
      </c>
      <c r="J1693" s="67">
        <v>16941</v>
      </c>
      <c r="K1693" s="119" t="s">
        <v>95</v>
      </c>
      <c r="L1693" s="7">
        <v>712</v>
      </c>
      <c r="M1693" s="7">
        <v>1</v>
      </c>
      <c r="N1693" s="7" t="s">
        <v>258</v>
      </c>
      <c r="O1693" s="7">
        <v>2010</v>
      </c>
      <c r="P1693" s="68">
        <v>2011</v>
      </c>
      <c r="Q1693" s="66">
        <v>562.95000000000005</v>
      </c>
      <c r="R1693" s="68">
        <v>10</v>
      </c>
      <c r="S1693" s="67">
        <v>1</v>
      </c>
      <c r="T1693" s="67">
        <v>1229</v>
      </c>
      <c r="U1693" s="67">
        <v>912</v>
      </c>
      <c r="V1693" s="119" t="s">
        <v>95</v>
      </c>
      <c r="W1693" s="7">
        <v>2759</v>
      </c>
      <c r="X1693" s="7">
        <v>1</v>
      </c>
      <c r="Y1693" s="7" t="s">
        <v>623</v>
      </c>
      <c r="Z1693" s="7">
        <v>2003</v>
      </c>
      <c r="AA1693" s="7">
        <v>2004</v>
      </c>
      <c r="AB1693" s="70">
        <v>400</v>
      </c>
      <c r="AC1693" s="7">
        <v>10</v>
      </c>
      <c r="AD1693" s="7">
        <v>0</v>
      </c>
      <c r="AE1693" s="77">
        <v>229</v>
      </c>
      <c r="AF1693" s="77">
        <v>290</v>
      </c>
      <c r="AG1693" s="127">
        <f t="shared" si="26"/>
        <v>0.44123314065510599</v>
      </c>
    </row>
    <row r="1694" spans="1:33" x14ac:dyDescent="0.3">
      <c r="A1694" s="7">
        <v>834</v>
      </c>
      <c r="B1694" s="7">
        <v>1</v>
      </c>
      <c r="C1694" s="7" t="s">
        <v>572</v>
      </c>
      <c r="D1694" s="68">
        <v>2007</v>
      </c>
      <c r="E1694" s="73">
        <v>2008</v>
      </c>
      <c r="F1694" s="66">
        <v>927</v>
      </c>
      <c r="G1694" s="7">
        <v>6</v>
      </c>
      <c r="H1694" s="67">
        <v>1</v>
      </c>
      <c r="I1694" s="67">
        <v>8704</v>
      </c>
      <c r="J1694" s="77">
        <v>7653</v>
      </c>
      <c r="K1694" s="119" t="s">
        <v>95</v>
      </c>
      <c r="L1694" s="7">
        <v>728</v>
      </c>
      <c r="M1694" s="7">
        <v>1</v>
      </c>
      <c r="N1694" s="7" t="s">
        <v>346</v>
      </c>
      <c r="O1694" s="7">
        <v>2010</v>
      </c>
      <c r="P1694" s="68">
        <v>2011</v>
      </c>
      <c r="Q1694" s="66">
        <v>195.91</v>
      </c>
      <c r="R1694" s="68">
        <v>10</v>
      </c>
      <c r="S1694" s="67">
        <v>1</v>
      </c>
      <c r="T1694" s="67">
        <v>12315</v>
      </c>
      <c r="U1694" s="67">
        <v>12256</v>
      </c>
      <c r="V1694" s="119" t="s">
        <v>95</v>
      </c>
      <c r="W1694" s="7">
        <v>709</v>
      </c>
      <c r="X1694" s="7">
        <v>1</v>
      </c>
      <c r="Y1694" s="7" t="s">
        <v>344</v>
      </c>
      <c r="Z1694" s="68">
        <v>2011</v>
      </c>
      <c r="AA1694" s="73">
        <v>2012</v>
      </c>
      <c r="AB1694" s="66">
        <v>284.77</v>
      </c>
      <c r="AC1694" s="7">
        <v>5</v>
      </c>
      <c r="AD1694" s="7">
        <v>0</v>
      </c>
      <c r="AE1694" s="67">
        <v>9865</v>
      </c>
      <c r="AF1694" s="67">
        <v>12504</v>
      </c>
      <c r="AG1694" s="127">
        <f t="shared" si="26"/>
        <v>0.44101211498055343</v>
      </c>
    </row>
    <row r="1695" spans="1:33" x14ac:dyDescent="0.3">
      <c r="A1695" s="7">
        <v>834</v>
      </c>
      <c r="B1695" s="7">
        <v>1</v>
      </c>
      <c r="C1695" s="7" t="s">
        <v>572</v>
      </c>
      <c r="D1695" s="68">
        <v>2007</v>
      </c>
      <c r="E1695" s="73">
        <v>2008</v>
      </c>
      <c r="F1695" s="66">
        <v>290</v>
      </c>
      <c r="G1695" s="7">
        <v>6</v>
      </c>
      <c r="H1695" s="67">
        <v>0</v>
      </c>
      <c r="I1695" s="67">
        <v>7246</v>
      </c>
      <c r="J1695" s="77">
        <v>9037</v>
      </c>
      <c r="K1695" s="119" t="s">
        <v>95</v>
      </c>
      <c r="L1695" s="7">
        <v>728</v>
      </c>
      <c r="M1695" s="7">
        <v>1</v>
      </c>
      <c r="N1695" s="7" t="s">
        <v>346</v>
      </c>
      <c r="O1695" s="7">
        <v>2010</v>
      </c>
      <c r="P1695" s="68">
        <v>2011</v>
      </c>
      <c r="Q1695" s="66">
        <v>200</v>
      </c>
      <c r="R1695" s="68">
        <v>10</v>
      </c>
      <c r="S1695" s="67">
        <v>0</v>
      </c>
      <c r="T1695" s="67">
        <v>8197</v>
      </c>
      <c r="U1695" s="67">
        <v>16279</v>
      </c>
      <c r="V1695" s="119" t="s">
        <v>95</v>
      </c>
      <c r="W1695" s="7">
        <v>846</v>
      </c>
      <c r="X1695" s="7">
        <v>1</v>
      </c>
      <c r="Y1695" s="7" t="s">
        <v>657</v>
      </c>
      <c r="Z1695" s="7">
        <v>2006</v>
      </c>
      <c r="AA1695" s="10">
        <v>2007</v>
      </c>
      <c r="AB1695" s="70">
        <v>525</v>
      </c>
      <c r="AC1695" s="10">
        <v>5</v>
      </c>
      <c r="AD1695" s="7">
        <v>0</v>
      </c>
      <c r="AE1695" s="67">
        <v>869</v>
      </c>
      <c r="AF1695" s="67">
        <v>1102</v>
      </c>
      <c r="AG1695" s="127">
        <f t="shared" si="26"/>
        <v>0.44089294774226279</v>
      </c>
    </row>
    <row r="1696" spans="1:33" x14ac:dyDescent="0.3">
      <c r="A1696" s="7">
        <v>834</v>
      </c>
      <c r="B1696" s="7">
        <v>1</v>
      </c>
      <c r="C1696" s="7" t="s">
        <v>572</v>
      </c>
      <c r="D1696" s="68">
        <v>2007</v>
      </c>
      <c r="E1696" s="73">
        <v>2008</v>
      </c>
      <c r="F1696" s="66">
        <v>94</v>
      </c>
      <c r="G1696" s="7">
        <v>6</v>
      </c>
      <c r="H1696" s="67">
        <v>0</v>
      </c>
      <c r="I1696" s="67">
        <v>6834</v>
      </c>
      <c r="J1696" s="77">
        <v>9416</v>
      </c>
      <c r="K1696" s="119" t="s">
        <v>95</v>
      </c>
      <c r="L1696" s="7">
        <v>739</v>
      </c>
      <c r="M1696" s="7">
        <v>1</v>
      </c>
      <c r="N1696" s="7" t="s">
        <v>400</v>
      </c>
      <c r="O1696" s="7">
        <v>2010</v>
      </c>
      <c r="P1696" s="10">
        <v>2011</v>
      </c>
      <c r="Q1696" s="66">
        <v>425</v>
      </c>
      <c r="R1696" s="10">
        <v>6</v>
      </c>
      <c r="S1696" s="67">
        <v>1</v>
      </c>
      <c r="T1696" s="67">
        <v>1224</v>
      </c>
      <c r="U1696" s="67">
        <v>897</v>
      </c>
      <c r="V1696" s="119" t="s">
        <v>95</v>
      </c>
      <c r="W1696" s="7">
        <v>392</v>
      </c>
      <c r="X1696" s="7">
        <v>1</v>
      </c>
      <c r="Y1696" s="7" t="s">
        <v>925</v>
      </c>
      <c r="Z1696" s="7">
        <v>2010</v>
      </c>
      <c r="AA1696" s="10">
        <v>2011</v>
      </c>
      <c r="AB1696" s="66">
        <v>500</v>
      </c>
      <c r="AC1696" s="10">
        <v>10</v>
      </c>
      <c r="AD1696" s="67">
        <v>0</v>
      </c>
      <c r="AE1696" s="67">
        <v>674</v>
      </c>
      <c r="AF1696" s="67">
        <v>855</v>
      </c>
      <c r="AG1696" s="127">
        <f t="shared" si="26"/>
        <v>0.44081098757357751</v>
      </c>
    </row>
    <row r="1697" spans="1:33" x14ac:dyDescent="0.3">
      <c r="A1697" s="7">
        <v>834</v>
      </c>
      <c r="B1697" s="7">
        <v>1</v>
      </c>
      <c r="C1697" s="7" t="s">
        <v>572</v>
      </c>
      <c r="D1697" s="7">
        <v>2011</v>
      </c>
      <c r="E1697" s="7">
        <v>2012</v>
      </c>
      <c r="F1697" s="7">
        <v>468.42999999999995</v>
      </c>
      <c r="G1697" s="7">
        <v>7</v>
      </c>
      <c r="H1697" s="7">
        <v>0</v>
      </c>
      <c r="I1697" s="77">
        <v>6454</v>
      </c>
      <c r="J1697" s="77">
        <v>7030</v>
      </c>
      <c r="K1697" s="119" t="s">
        <v>95</v>
      </c>
      <c r="L1697" s="7">
        <v>739</v>
      </c>
      <c r="M1697" s="7">
        <v>1</v>
      </c>
      <c r="N1697" s="7" t="s">
        <v>400</v>
      </c>
      <c r="O1697" s="7">
        <v>2010</v>
      </c>
      <c r="P1697" s="10">
        <v>2011</v>
      </c>
      <c r="Q1697" s="66">
        <v>175</v>
      </c>
      <c r="R1697" s="10">
        <v>6</v>
      </c>
      <c r="S1697" s="67">
        <v>1</v>
      </c>
      <c r="T1697" s="67">
        <v>1115</v>
      </c>
      <c r="U1697" s="67">
        <v>998</v>
      </c>
      <c r="V1697" s="119" t="s">
        <v>95</v>
      </c>
      <c r="W1697" s="7">
        <v>756</v>
      </c>
      <c r="X1697" s="7">
        <v>1</v>
      </c>
      <c r="Y1697" s="7" t="s">
        <v>477</v>
      </c>
      <c r="Z1697" s="68">
        <v>2007</v>
      </c>
      <c r="AA1697" s="73">
        <v>2008</v>
      </c>
      <c r="AB1697" s="66">
        <v>349.55</v>
      </c>
      <c r="AC1697" s="7">
        <v>10</v>
      </c>
      <c r="AD1697" s="67">
        <v>0</v>
      </c>
      <c r="AE1697" s="67">
        <v>417</v>
      </c>
      <c r="AF1697" s="77">
        <v>529</v>
      </c>
      <c r="AG1697" s="127">
        <f t="shared" si="26"/>
        <v>0.44080338266384778</v>
      </c>
    </row>
    <row r="1698" spans="1:33" x14ac:dyDescent="0.3">
      <c r="A1698" s="7">
        <v>834</v>
      </c>
      <c r="B1698" s="7">
        <v>1</v>
      </c>
      <c r="C1698" s="7" t="s">
        <v>572</v>
      </c>
      <c r="D1698" s="7">
        <v>2013</v>
      </c>
      <c r="E1698" s="7">
        <v>2014</v>
      </c>
      <c r="F1698" s="7">
        <v>1536.47</v>
      </c>
      <c r="G1698" s="7">
        <v>8</v>
      </c>
      <c r="H1698" s="7">
        <v>1</v>
      </c>
      <c r="I1698" s="77">
        <v>9111</v>
      </c>
      <c r="J1698" s="77">
        <v>5285</v>
      </c>
      <c r="K1698" s="119" t="s">
        <v>95</v>
      </c>
      <c r="L1698" s="7">
        <v>761</v>
      </c>
      <c r="M1698" s="7">
        <v>1</v>
      </c>
      <c r="N1698" s="7" t="s">
        <v>299</v>
      </c>
      <c r="O1698" s="7">
        <v>2010</v>
      </c>
      <c r="P1698" s="10">
        <v>2011</v>
      </c>
      <c r="Q1698" s="66">
        <v>0</v>
      </c>
      <c r="R1698" s="10">
        <v>5</v>
      </c>
      <c r="S1698" s="67">
        <v>1</v>
      </c>
      <c r="T1698" s="67">
        <v>6060</v>
      </c>
      <c r="U1698" s="67">
        <v>5578</v>
      </c>
      <c r="V1698" s="119" t="s">
        <v>95</v>
      </c>
      <c r="W1698" s="7">
        <v>883</v>
      </c>
      <c r="X1698" s="7">
        <v>1</v>
      </c>
      <c r="Y1698" s="7" t="s">
        <v>701</v>
      </c>
      <c r="Z1698" s="7">
        <v>2017</v>
      </c>
      <c r="AA1698" s="7">
        <v>2018</v>
      </c>
      <c r="AB1698" s="7">
        <v>1142</v>
      </c>
      <c r="AC1698" s="7">
        <v>10</v>
      </c>
      <c r="AD1698" s="7">
        <v>0</v>
      </c>
      <c r="AE1698" s="77">
        <v>1031</v>
      </c>
      <c r="AF1698" s="77">
        <v>1309</v>
      </c>
      <c r="AG1698" s="127">
        <f t="shared" si="26"/>
        <v>0.44059829059829059</v>
      </c>
    </row>
    <row r="1699" spans="1:33" x14ac:dyDescent="0.3">
      <c r="A1699" s="7">
        <v>836</v>
      </c>
      <c r="B1699" s="7">
        <v>1</v>
      </c>
      <c r="C1699" s="7" t="s">
        <v>307</v>
      </c>
      <c r="D1699" s="7">
        <v>1992</v>
      </c>
      <c r="E1699" s="7">
        <v>1993</v>
      </c>
      <c r="F1699" s="70">
        <v>1000</v>
      </c>
      <c r="G1699" s="7">
        <v>5</v>
      </c>
      <c r="H1699" s="7">
        <v>1</v>
      </c>
      <c r="I1699" s="77" t="s">
        <v>763</v>
      </c>
      <c r="J1699" s="77" t="s">
        <v>763</v>
      </c>
      <c r="K1699" s="119" t="s">
        <v>95</v>
      </c>
      <c r="L1699" s="7">
        <v>761</v>
      </c>
      <c r="M1699" s="7">
        <v>1</v>
      </c>
      <c r="N1699" s="7" t="s">
        <v>299</v>
      </c>
      <c r="O1699" s="7">
        <v>2010</v>
      </c>
      <c r="P1699" s="68">
        <v>2011</v>
      </c>
      <c r="Q1699" s="66">
        <v>175</v>
      </c>
      <c r="R1699" s="68">
        <v>5</v>
      </c>
      <c r="S1699" s="67">
        <v>0</v>
      </c>
      <c r="T1699" s="67">
        <v>5641</v>
      </c>
      <c r="U1699" s="67">
        <v>6042</v>
      </c>
      <c r="V1699" s="119" t="s">
        <v>95</v>
      </c>
      <c r="W1699" s="7">
        <v>12</v>
      </c>
      <c r="X1699" s="7">
        <v>1</v>
      </c>
      <c r="Y1699" s="7" t="s">
        <v>485</v>
      </c>
      <c r="Z1699" s="7">
        <v>2003</v>
      </c>
      <c r="AA1699" s="7">
        <v>2005</v>
      </c>
      <c r="AB1699" s="70">
        <v>100</v>
      </c>
      <c r="AC1699" s="7">
        <v>4</v>
      </c>
      <c r="AD1699" s="7">
        <v>0</v>
      </c>
      <c r="AE1699" s="77">
        <v>3116</v>
      </c>
      <c r="AF1699" s="77">
        <v>3959</v>
      </c>
      <c r="AG1699" s="127">
        <f t="shared" si="26"/>
        <v>0.44042402826855126</v>
      </c>
    </row>
    <row r="1700" spans="1:33" x14ac:dyDescent="0.3">
      <c r="A1700" s="7">
        <v>836</v>
      </c>
      <c r="B1700" s="7">
        <v>1</v>
      </c>
      <c r="C1700" s="7" t="s">
        <v>307</v>
      </c>
      <c r="D1700" s="7">
        <v>1997</v>
      </c>
      <c r="E1700" s="7">
        <v>1998</v>
      </c>
      <c r="F1700" s="70">
        <v>1000</v>
      </c>
      <c r="G1700" s="7">
        <v>10</v>
      </c>
      <c r="H1700" s="7">
        <v>1</v>
      </c>
      <c r="I1700" s="77">
        <v>253</v>
      </c>
      <c r="J1700" s="77">
        <v>65</v>
      </c>
      <c r="K1700" s="119" t="s">
        <v>95</v>
      </c>
      <c r="L1700" s="7">
        <v>769</v>
      </c>
      <c r="M1700" s="7">
        <v>1</v>
      </c>
      <c r="N1700" s="7" t="s">
        <v>300</v>
      </c>
      <c r="O1700" s="7">
        <v>2010</v>
      </c>
      <c r="P1700" s="68">
        <v>2011</v>
      </c>
      <c r="Q1700" s="66">
        <v>500</v>
      </c>
      <c r="R1700" s="68">
        <v>10</v>
      </c>
      <c r="S1700" s="67">
        <v>1</v>
      </c>
      <c r="T1700" s="67">
        <v>1750</v>
      </c>
      <c r="U1700" s="67">
        <v>1197</v>
      </c>
      <c r="V1700" s="119" t="s">
        <v>95</v>
      </c>
      <c r="W1700" s="7">
        <v>100</v>
      </c>
      <c r="X1700" s="7">
        <v>1</v>
      </c>
      <c r="Y1700" s="7" t="s">
        <v>316</v>
      </c>
      <c r="Z1700" s="7">
        <v>1998</v>
      </c>
      <c r="AA1700" s="7">
        <v>1999</v>
      </c>
      <c r="AB1700" s="70">
        <v>113.16</v>
      </c>
      <c r="AC1700" s="7">
        <v>10</v>
      </c>
      <c r="AD1700" s="7">
        <v>0</v>
      </c>
      <c r="AE1700" s="77">
        <v>299</v>
      </c>
      <c r="AF1700" s="77">
        <v>380</v>
      </c>
      <c r="AG1700" s="127">
        <f t="shared" si="26"/>
        <v>0.44035346097201766</v>
      </c>
    </row>
    <row r="1701" spans="1:33" x14ac:dyDescent="0.3">
      <c r="A1701" s="7">
        <v>836</v>
      </c>
      <c r="B1701" s="7">
        <v>1</v>
      </c>
      <c r="C1701" s="7" t="s">
        <v>307</v>
      </c>
      <c r="D1701" s="7">
        <v>2001</v>
      </c>
      <c r="E1701" s="7">
        <v>2002</v>
      </c>
      <c r="F1701" s="70">
        <v>218.74</v>
      </c>
      <c r="G1701" s="7">
        <v>10</v>
      </c>
      <c r="H1701" s="7">
        <v>1</v>
      </c>
      <c r="I1701" s="77">
        <v>260</v>
      </c>
      <c r="J1701" s="77">
        <v>101</v>
      </c>
      <c r="K1701" s="119" t="s">
        <v>95</v>
      </c>
      <c r="L1701" s="7">
        <v>775</v>
      </c>
      <c r="M1701" s="7">
        <v>1</v>
      </c>
      <c r="N1701" s="7" t="s">
        <v>459</v>
      </c>
      <c r="O1701" s="7">
        <v>2010</v>
      </c>
      <c r="P1701" s="68">
        <v>2011</v>
      </c>
      <c r="Q1701" s="66">
        <v>200</v>
      </c>
      <c r="R1701" s="68">
        <v>10</v>
      </c>
      <c r="S1701" s="67">
        <v>1</v>
      </c>
      <c r="T1701" s="67">
        <v>606</v>
      </c>
      <c r="U1701" s="67">
        <v>503</v>
      </c>
      <c r="V1701" s="119" t="s">
        <v>95</v>
      </c>
      <c r="W1701" s="7">
        <v>2759</v>
      </c>
      <c r="X1701" s="7">
        <v>1</v>
      </c>
      <c r="Y1701" s="7" t="s">
        <v>498</v>
      </c>
      <c r="Z1701" s="7">
        <v>2010</v>
      </c>
      <c r="AA1701" s="10">
        <v>2011</v>
      </c>
      <c r="AB1701" s="66">
        <v>349.99999999999989</v>
      </c>
      <c r="AC1701" s="10">
        <v>10</v>
      </c>
      <c r="AD1701" s="67">
        <v>0</v>
      </c>
      <c r="AE1701" s="67">
        <v>509</v>
      </c>
      <c r="AF1701" s="67">
        <v>647</v>
      </c>
      <c r="AG1701" s="127">
        <f t="shared" si="26"/>
        <v>0.44031141868512108</v>
      </c>
    </row>
    <row r="1702" spans="1:33" x14ac:dyDescent="0.3">
      <c r="A1702" s="7">
        <v>836</v>
      </c>
      <c r="B1702" s="7">
        <v>1</v>
      </c>
      <c r="C1702" s="7" t="s">
        <v>307</v>
      </c>
      <c r="D1702" s="7">
        <v>2005</v>
      </c>
      <c r="E1702" s="7">
        <v>2006</v>
      </c>
      <c r="F1702" s="70">
        <f>1296.68-822.57</f>
        <v>474.11</v>
      </c>
      <c r="G1702" s="7">
        <v>10</v>
      </c>
      <c r="H1702" s="10">
        <v>1</v>
      </c>
      <c r="I1702" s="67">
        <v>176</v>
      </c>
      <c r="J1702" s="67">
        <v>77</v>
      </c>
      <c r="K1702" s="119" t="s">
        <v>95</v>
      </c>
      <c r="L1702" s="7">
        <v>803</v>
      </c>
      <c r="M1702" s="7">
        <v>1</v>
      </c>
      <c r="N1702" s="7" t="s">
        <v>675</v>
      </c>
      <c r="O1702" s="7">
        <v>2010</v>
      </c>
      <c r="P1702" s="10">
        <v>2011</v>
      </c>
      <c r="Q1702" s="66">
        <v>730.66</v>
      </c>
      <c r="R1702" s="10">
        <v>10</v>
      </c>
      <c r="S1702" s="67">
        <v>0</v>
      </c>
      <c r="T1702" s="67">
        <v>561</v>
      </c>
      <c r="U1702" s="67">
        <v>564</v>
      </c>
      <c r="V1702" s="119" t="s">
        <v>95</v>
      </c>
      <c r="W1702" s="7">
        <v>2856</v>
      </c>
      <c r="X1702" s="7">
        <v>1</v>
      </c>
      <c r="Y1702" s="7" t="s">
        <v>679</v>
      </c>
      <c r="Z1702" s="7">
        <v>2012</v>
      </c>
      <c r="AA1702" s="7">
        <v>2013</v>
      </c>
      <c r="AB1702" s="70">
        <v>1000</v>
      </c>
      <c r="AC1702" s="7">
        <v>7</v>
      </c>
      <c r="AD1702" s="7">
        <v>0</v>
      </c>
      <c r="AE1702" s="67">
        <v>461</v>
      </c>
      <c r="AF1702" s="67">
        <v>586</v>
      </c>
      <c r="AG1702" s="127">
        <f t="shared" si="26"/>
        <v>0.44030563514804205</v>
      </c>
    </row>
    <row r="1703" spans="1:33" x14ac:dyDescent="0.3">
      <c r="A1703" s="7">
        <v>836</v>
      </c>
      <c r="B1703" s="7">
        <v>1</v>
      </c>
      <c r="C1703" s="7" t="s">
        <v>307</v>
      </c>
      <c r="D1703" s="7">
        <v>2013</v>
      </c>
      <c r="E1703" s="7">
        <v>2014</v>
      </c>
      <c r="F1703" s="7">
        <v>455</v>
      </c>
      <c r="G1703" s="7">
        <v>10</v>
      </c>
      <c r="H1703" s="7">
        <v>1</v>
      </c>
      <c r="I1703" s="77">
        <v>125</v>
      </c>
      <c r="J1703" s="77">
        <v>58</v>
      </c>
      <c r="K1703" s="119" t="s">
        <v>95</v>
      </c>
      <c r="L1703" s="7">
        <v>829</v>
      </c>
      <c r="M1703" s="7">
        <v>1</v>
      </c>
      <c r="N1703" s="7" t="s">
        <v>436</v>
      </c>
      <c r="O1703" s="7">
        <v>2010</v>
      </c>
      <c r="P1703" s="68">
        <v>2011</v>
      </c>
      <c r="Q1703" s="66">
        <v>847</v>
      </c>
      <c r="R1703" s="68">
        <v>6</v>
      </c>
      <c r="S1703" s="67">
        <v>0</v>
      </c>
      <c r="T1703" s="67">
        <v>2359</v>
      </c>
      <c r="U1703" s="67">
        <v>2579</v>
      </c>
      <c r="V1703" s="119" t="s">
        <v>95</v>
      </c>
      <c r="W1703" s="7">
        <v>861</v>
      </c>
      <c r="X1703" s="7">
        <v>1</v>
      </c>
      <c r="Y1703" s="7" t="s">
        <v>637</v>
      </c>
      <c r="Z1703" s="7">
        <v>2004</v>
      </c>
      <c r="AA1703" s="7">
        <v>2006</v>
      </c>
      <c r="AB1703" s="70">
        <f>895-486.26</f>
        <v>408.74</v>
      </c>
      <c r="AC1703" s="7">
        <v>6</v>
      </c>
      <c r="AD1703" s="7">
        <v>0</v>
      </c>
      <c r="AE1703" s="77">
        <v>8268</v>
      </c>
      <c r="AF1703" s="77">
        <v>10511</v>
      </c>
      <c r="AG1703" s="127">
        <f t="shared" si="26"/>
        <v>0.44027903509239041</v>
      </c>
    </row>
    <row r="1704" spans="1:33" x14ac:dyDescent="0.3">
      <c r="A1704" s="7">
        <v>837</v>
      </c>
      <c r="B1704" s="7">
        <v>1</v>
      </c>
      <c r="C1704" s="7" t="s">
        <v>234</v>
      </c>
      <c r="D1704" s="7">
        <v>1991</v>
      </c>
      <c r="E1704" s="7">
        <v>1992</v>
      </c>
      <c r="F1704" s="70">
        <v>217.13</v>
      </c>
      <c r="G1704" s="7">
        <v>5</v>
      </c>
      <c r="H1704" s="7">
        <v>1</v>
      </c>
      <c r="I1704" s="77" t="s">
        <v>763</v>
      </c>
      <c r="J1704" s="77" t="s">
        <v>763</v>
      </c>
      <c r="K1704" s="119" t="s">
        <v>95</v>
      </c>
      <c r="L1704" s="7">
        <v>829</v>
      </c>
      <c r="M1704" s="7">
        <v>1</v>
      </c>
      <c r="N1704" s="7" t="s">
        <v>436</v>
      </c>
      <c r="O1704" s="7">
        <v>2010</v>
      </c>
      <c r="P1704" s="68">
        <v>2011</v>
      </c>
      <c r="Q1704" s="66">
        <v>150</v>
      </c>
      <c r="R1704" s="68">
        <v>6</v>
      </c>
      <c r="S1704" s="67">
        <v>0</v>
      </c>
      <c r="T1704" s="67">
        <v>1958</v>
      </c>
      <c r="U1704" s="67">
        <v>2855</v>
      </c>
      <c r="V1704" s="119" t="s">
        <v>95</v>
      </c>
      <c r="W1704" s="7">
        <v>177</v>
      </c>
      <c r="X1704" s="7">
        <v>1</v>
      </c>
      <c r="Y1704" s="7" t="s">
        <v>371</v>
      </c>
      <c r="Z1704" s="7">
        <v>2004</v>
      </c>
      <c r="AA1704" s="7">
        <v>2005</v>
      </c>
      <c r="AB1704" s="70">
        <v>440.25</v>
      </c>
      <c r="AC1704" s="7">
        <v>10</v>
      </c>
      <c r="AD1704" s="7">
        <v>0</v>
      </c>
      <c r="AE1704" s="77">
        <v>1449</v>
      </c>
      <c r="AF1704" s="77">
        <v>1846</v>
      </c>
      <c r="AG1704" s="127">
        <f t="shared" si="26"/>
        <v>0.43975720789074357</v>
      </c>
    </row>
    <row r="1705" spans="1:33" x14ac:dyDescent="0.3">
      <c r="A1705" s="7">
        <v>837</v>
      </c>
      <c r="B1705" s="7">
        <v>1</v>
      </c>
      <c r="C1705" s="7" t="s">
        <v>234</v>
      </c>
      <c r="D1705" s="7">
        <v>1996</v>
      </c>
      <c r="E1705" s="7">
        <v>1997</v>
      </c>
      <c r="F1705" s="70">
        <v>217.13</v>
      </c>
      <c r="G1705" s="7">
        <v>10</v>
      </c>
      <c r="H1705" s="7">
        <v>1</v>
      </c>
      <c r="I1705" s="77">
        <v>897</v>
      </c>
      <c r="J1705" s="77">
        <v>576</v>
      </c>
      <c r="K1705" s="119" t="s">
        <v>95</v>
      </c>
      <c r="L1705" s="7">
        <v>831</v>
      </c>
      <c r="M1705" s="7">
        <v>1</v>
      </c>
      <c r="N1705" s="7" t="s">
        <v>354</v>
      </c>
      <c r="O1705" s="7">
        <v>2010</v>
      </c>
      <c r="P1705" s="68">
        <v>2011</v>
      </c>
      <c r="Q1705" s="66">
        <v>470</v>
      </c>
      <c r="R1705" s="68">
        <v>10</v>
      </c>
      <c r="S1705" s="67">
        <v>0</v>
      </c>
      <c r="T1705" s="67">
        <v>7531</v>
      </c>
      <c r="U1705" s="67">
        <v>12560</v>
      </c>
      <c r="V1705" s="119" t="s">
        <v>95</v>
      </c>
      <c r="W1705" s="7">
        <v>534</v>
      </c>
      <c r="X1705" s="7">
        <v>1</v>
      </c>
      <c r="Y1705" s="7" t="s">
        <v>290</v>
      </c>
      <c r="Z1705" s="7">
        <v>1997</v>
      </c>
      <c r="AA1705" s="7">
        <v>1998</v>
      </c>
      <c r="AB1705" s="70">
        <v>192.65</v>
      </c>
      <c r="AC1705" s="7">
        <v>10</v>
      </c>
      <c r="AD1705" s="7">
        <v>0</v>
      </c>
      <c r="AE1705" s="77">
        <v>586</v>
      </c>
      <c r="AF1705" s="77">
        <v>747</v>
      </c>
      <c r="AG1705" s="127">
        <f t="shared" si="26"/>
        <v>0.43960990247561893</v>
      </c>
    </row>
    <row r="1706" spans="1:33" x14ac:dyDescent="0.3">
      <c r="A1706" s="7">
        <v>837</v>
      </c>
      <c r="B1706" s="7">
        <v>1</v>
      </c>
      <c r="C1706" s="7" t="s">
        <v>234</v>
      </c>
      <c r="D1706" s="7">
        <v>1998</v>
      </c>
      <c r="E1706" s="7">
        <v>1999</v>
      </c>
      <c r="F1706" s="70">
        <v>182.79</v>
      </c>
      <c r="G1706" s="7">
        <v>10</v>
      </c>
      <c r="H1706" s="7">
        <v>0</v>
      </c>
      <c r="I1706" s="77">
        <v>685</v>
      </c>
      <c r="J1706" s="77">
        <v>726</v>
      </c>
      <c r="K1706" s="119" t="s">
        <v>95</v>
      </c>
      <c r="L1706" s="7">
        <v>840</v>
      </c>
      <c r="M1706" s="7">
        <v>1</v>
      </c>
      <c r="N1706" s="7" t="s">
        <v>402</v>
      </c>
      <c r="O1706" s="7">
        <v>2010</v>
      </c>
      <c r="P1706" s="10">
        <v>2011</v>
      </c>
      <c r="Q1706" s="66">
        <v>300</v>
      </c>
      <c r="R1706" s="10">
        <v>10</v>
      </c>
      <c r="S1706" s="67">
        <v>1</v>
      </c>
      <c r="T1706" s="67">
        <v>1228</v>
      </c>
      <c r="U1706" s="67">
        <v>1094</v>
      </c>
      <c r="V1706" s="119" t="s">
        <v>95</v>
      </c>
      <c r="W1706" s="7">
        <v>2895</v>
      </c>
      <c r="X1706" s="7">
        <v>1</v>
      </c>
      <c r="Y1706" s="7" t="s">
        <v>594</v>
      </c>
      <c r="Z1706" s="7">
        <v>2006</v>
      </c>
      <c r="AA1706" s="10">
        <v>2007</v>
      </c>
      <c r="AB1706" s="70">
        <v>749.77</v>
      </c>
      <c r="AC1706" s="10">
        <v>10</v>
      </c>
      <c r="AD1706" s="7">
        <v>0</v>
      </c>
      <c r="AE1706" s="67">
        <v>1620</v>
      </c>
      <c r="AF1706" s="67">
        <v>2067</v>
      </c>
      <c r="AG1706" s="127">
        <f t="shared" si="26"/>
        <v>0.43938161106590723</v>
      </c>
    </row>
    <row r="1707" spans="1:33" x14ac:dyDescent="0.3">
      <c r="A1707" s="7">
        <v>837</v>
      </c>
      <c r="B1707" s="7">
        <v>1</v>
      </c>
      <c r="C1707" s="7" t="s">
        <v>234</v>
      </c>
      <c r="D1707" s="7">
        <v>2005</v>
      </c>
      <c r="E1707" s="7">
        <v>2006</v>
      </c>
      <c r="F1707" s="70">
        <f>700-129.06</f>
        <v>570.94000000000005</v>
      </c>
      <c r="G1707" s="7">
        <v>10</v>
      </c>
      <c r="H1707" s="10">
        <v>1</v>
      </c>
      <c r="I1707" s="67">
        <v>482</v>
      </c>
      <c r="J1707" s="67">
        <v>334</v>
      </c>
      <c r="K1707" s="119" t="s">
        <v>95</v>
      </c>
      <c r="L1707" s="7">
        <v>840</v>
      </c>
      <c r="M1707" s="7">
        <v>1</v>
      </c>
      <c r="N1707" s="7" t="s">
        <v>402</v>
      </c>
      <c r="O1707" s="7">
        <v>2010</v>
      </c>
      <c r="P1707" s="10">
        <v>2012</v>
      </c>
      <c r="Q1707" s="66">
        <v>569.20000000000005</v>
      </c>
      <c r="R1707" s="10">
        <v>10</v>
      </c>
      <c r="S1707" s="67">
        <v>1</v>
      </c>
      <c r="T1707" s="67">
        <v>1615</v>
      </c>
      <c r="U1707" s="67">
        <v>732</v>
      </c>
      <c r="V1707" s="119" t="s">
        <v>95</v>
      </c>
      <c r="W1707" s="7">
        <v>480</v>
      </c>
      <c r="X1707" s="7">
        <v>1</v>
      </c>
      <c r="Y1707" s="7" t="s">
        <v>521</v>
      </c>
      <c r="Z1707" s="7">
        <v>2006</v>
      </c>
      <c r="AA1707" s="10">
        <v>2007</v>
      </c>
      <c r="AB1707" s="70">
        <v>550</v>
      </c>
      <c r="AC1707" s="10">
        <v>10</v>
      </c>
      <c r="AD1707" s="7">
        <v>0</v>
      </c>
      <c r="AE1707" s="67">
        <v>982</v>
      </c>
      <c r="AF1707" s="67">
        <v>1253</v>
      </c>
      <c r="AG1707" s="127">
        <f t="shared" si="26"/>
        <v>0.43937360178970919</v>
      </c>
    </row>
    <row r="1708" spans="1:33" x14ac:dyDescent="0.3">
      <c r="A1708" s="7">
        <v>837</v>
      </c>
      <c r="B1708" s="7">
        <v>1</v>
      </c>
      <c r="C1708" s="7" t="s">
        <v>234</v>
      </c>
      <c r="D1708" s="7">
        <v>2011</v>
      </c>
      <c r="E1708" s="7">
        <v>2012</v>
      </c>
      <c r="F1708" s="7">
        <v>500</v>
      </c>
      <c r="G1708" s="7">
        <v>10</v>
      </c>
      <c r="H1708" s="7">
        <v>0</v>
      </c>
      <c r="I1708" s="77">
        <v>332</v>
      </c>
      <c r="J1708" s="77">
        <v>376</v>
      </c>
      <c r="K1708" s="119" t="s">
        <v>95</v>
      </c>
      <c r="L1708" s="7">
        <v>861</v>
      </c>
      <c r="M1708" s="7">
        <v>1</v>
      </c>
      <c r="N1708" s="7" t="s">
        <v>510</v>
      </c>
      <c r="O1708" s="7">
        <v>2010</v>
      </c>
      <c r="P1708" s="68">
        <v>2012</v>
      </c>
      <c r="Q1708" s="66">
        <v>1550</v>
      </c>
      <c r="R1708" s="68">
        <v>6</v>
      </c>
      <c r="S1708" s="67">
        <v>1</v>
      </c>
      <c r="T1708" s="67">
        <v>7485</v>
      </c>
      <c r="U1708" s="67">
        <v>5115</v>
      </c>
      <c r="V1708" s="119" t="s">
        <v>95</v>
      </c>
      <c r="W1708" s="7">
        <v>317</v>
      </c>
      <c r="X1708" s="7">
        <v>1</v>
      </c>
      <c r="Y1708" s="7" t="s">
        <v>452</v>
      </c>
      <c r="Z1708" s="7">
        <v>2006</v>
      </c>
      <c r="AA1708" s="10">
        <v>2007</v>
      </c>
      <c r="AB1708" s="70">
        <v>600</v>
      </c>
      <c r="AC1708" s="10">
        <v>5</v>
      </c>
      <c r="AD1708" s="7">
        <v>0</v>
      </c>
      <c r="AE1708" s="67">
        <v>990</v>
      </c>
      <c r="AF1708" s="67">
        <v>1264</v>
      </c>
      <c r="AG1708" s="127">
        <f t="shared" si="26"/>
        <v>0.43921916592724047</v>
      </c>
    </row>
    <row r="1709" spans="1:33" x14ac:dyDescent="0.3">
      <c r="A1709" s="7">
        <v>837</v>
      </c>
      <c r="B1709" s="7">
        <v>1</v>
      </c>
      <c r="C1709" s="7" t="s">
        <v>234</v>
      </c>
      <c r="D1709" s="7">
        <v>2012</v>
      </c>
      <c r="E1709" s="7">
        <v>2013</v>
      </c>
      <c r="F1709" s="70">
        <v>500</v>
      </c>
      <c r="G1709" s="7">
        <v>10</v>
      </c>
      <c r="H1709" s="7">
        <v>1</v>
      </c>
      <c r="I1709" s="67">
        <v>885</v>
      </c>
      <c r="J1709" s="67">
        <v>728</v>
      </c>
      <c r="K1709" s="119" t="s">
        <v>95</v>
      </c>
      <c r="L1709" s="7">
        <v>912</v>
      </c>
      <c r="M1709" s="7">
        <v>1</v>
      </c>
      <c r="N1709" s="7" t="s">
        <v>403</v>
      </c>
      <c r="O1709" s="7">
        <v>2010</v>
      </c>
      <c r="P1709" s="10">
        <v>2011</v>
      </c>
      <c r="Q1709" s="66">
        <v>500</v>
      </c>
      <c r="R1709" s="10">
        <v>10</v>
      </c>
      <c r="S1709" s="67">
        <v>0</v>
      </c>
      <c r="T1709" s="67">
        <v>1472</v>
      </c>
      <c r="U1709" s="67">
        <v>2935</v>
      </c>
      <c r="V1709" s="119" t="s">
        <v>95</v>
      </c>
      <c r="W1709" s="7">
        <v>113</v>
      </c>
      <c r="X1709" s="7">
        <v>1</v>
      </c>
      <c r="Y1709" s="7" t="s">
        <v>665</v>
      </c>
      <c r="Z1709" s="7">
        <v>2010</v>
      </c>
      <c r="AA1709" s="10">
        <v>2011</v>
      </c>
      <c r="AB1709" s="66">
        <v>500</v>
      </c>
      <c r="AC1709" s="10">
        <v>10</v>
      </c>
      <c r="AD1709" s="67">
        <v>0</v>
      </c>
      <c r="AE1709" s="67">
        <v>1615</v>
      </c>
      <c r="AF1709" s="67">
        <v>2063</v>
      </c>
      <c r="AG1709" s="127">
        <f t="shared" si="26"/>
        <v>0.4390973355084285</v>
      </c>
    </row>
    <row r="1710" spans="1:33" x14ac:dyDescent="0.3">
      <c r="A1710" s="7">
        <v>837</v>
      </c>
      <c r="B1710" s="7">
        <v>1</v>
      </c>
      <c r="C1710" s="7" t="s">
        <v>234</v>
      </c>
      <c r="D1710" s="7">
        <v>2015</v>
      </c>
      <c r="E1710" s="7">
        <v>2016</v>
      </c>
      <c r="F1710" s="70">
        <v>727.69</v>
      </c>
      <c r="G1710" s="7">
        <v>10</v>
      </c>
      <c r="H1710" s="7">
        <v>1</v>
      </c>
      <c r="I1710" s="67">
        <v>472</v>
      </c>
      <c r="J1710" s="67">
        <v>75</v>
      </c>
      <c r="K1710" s="119" t="s">
        <v>95</v>
      </c>
      <c r="L1710" s="7">
        <v>912</v>
      </c>
      <c r="M1710" s="7">
        <v>1</v>
      </c>
      <c r="N1710" s="7" t="s">
        <v>403</v>
      </c>
      <c r="O1710" s="7">
        <v>2010</v>
      </c>
      <c r="P1710" s="68">
        <v>2011</v>
      </c>
      <c r="Q1710" s="66">
        <v>200</v>
      </c>
      <c r="R1710" s="68">
        <v>10</v>
      </c>
      <c r="S1710" s="67">
        <v>0</v>
      </c>
      <c r="T1710" s="67">
        <v>1397</v>
      </c>
      <c r="U1710" s="67">
        <v>3000</v>
      </c>
      <c r="V1710" s="119" t="s">
        <v>95</v>
      </c>
      <c r="W1710" s="7">
        <v>84</v>
      </c>
      <c r="X1710" s="7">
        <v>1</v>
      </c>
      <c r="Y1710" s="7" t="s">
        <v>267</v>
      </c>
      <c r="Z1710" s="7">
        <v>2012</v>
      </c>
      <c r="AA1710" s="7">
        <v>2013</v>
      </c>
      <c r="AB1710" s="70">
        <v>500</v>
      </c>
      <c r="AC1710" s="7">
        <v>5</v>
      </c>
      <c r="AD1710" s="7">
        <v>0</v>
      </c>
      <c r="AE1710" s="67">
        <v>1161</v>
      </c>
      <c r="AF1710" s="67">
        <v>1486</v>
      </c>
      <c r="AG1710" s="127">
        <f t="shared" si="26"/>
        <v>0.4386097468832641</v>
      </c>
    </row>
    <row r="1711" spans="1:33" x14ac:dyDescent="0.3">
      <c r="A1711" s="7">
        <v>837</v>
      </c>
      <c r="B1711" s="7">
        <v>1</v>
      </c>
      <c r="C1711" s="7" t="s">
        <v>234</v>
      </c>
      <c r="D1711" s="7">
        <v>2015</v>
      </c>
      <c r="E1711" s="7">
        <v>2016</v>
      </c>
      <c r="F1711" s="70">
        <v>165.31</v>
      </c>
      <c r="G1711" s="7">
        <v>10</v>
      </c>
      <c r="H1711" s="7">
        <v>1</v>
      </c>
      <c r="I1711" s="67">
        <v>448</v>
      </c>
      <c r="J1711" s="67">
        <v>96</v>
      </c>
      <c r="K1711" s="119" t="s">
        <v>95</v>
      </c>
      <c r="L1711" s="7">
        <v>2134</v>
      </c>
      <c r="M1711" s="7">
        <v>1</v>
      </c>
      <c r="N1711" s="7" t="s">
        <v>404</v>
      </c>
      <c r="O1711" s="7">
        <v>2010</v>
      </c>
      <c r="P1711" s="68">
        <v>2011</v>
      </c>
      <c r="Q1711" s="66">
        <v>200</v>
      </c>
      <c r="R1711" s="68">
        <v>10</v>
      </c>
      <c r="S1711" s="67">
        <v>1</v>
      </c>
      <c r="T1711" s="67">
        <v>1469</v>
      </c>
      <c r="U1711" s="67">
        <v>1201</v>
      </c>
      <c r="V1711" s="119" t="s">
        <v>95</v>
      </c>
      <c r="W1711" s="7">
        <v>912</v>
      </c>
      <c r="X1711" s="7">
        <v>1</v>
      </c>
      <c r="Y1711" s="7" t="s">
        <v>403</v>
      </c>
      <c r="Z1711" s="7">
        <v>2011</v>
      </c>
      <c r="AA1711" s="7">
        <v>2012</v>
      </c>
      <c r="AB1711" s="70">
        <v>200</v>
      </c>
      <c r="AC1711" s="7">
        <v>10</v>
      </c>
      <c r="AD1711" s="7">
        <v>0</v>
      </c>
      <c r="AE1711" s="67">
        <v>1013</v>
      </c>
      <c r="AF1711" s="67">
        <v>1298</v>
      </c>
      <c r="AG1711" s="127">
        <f t="shared" si="26"/>
        <v>0.43833838165296407</v>
      </c>
    </row>
    <row r="1712" spans="1:33" x14ac:dyDescent="0.3">
      <c r="A1712" s="7">
        <v>840</v>
      </c>
      <c r="B1712" s="7">
        <v>1</v>
      </c>
      <c r="C1712" s="7" t="s">
        <v>402</v>
      </c>
      <c r="D1712" s="7">
        <v>1994</v>
      </c>
      <c r="E1712" s="7">
        <v>1995</v>
      </c>
      <c r="F1712" s="70">
        <v>167</v>
      </c>
      <c r="G1712" s="7">
        <v>10</v>
      </c>
      <c r="H1712" s="7">
        <v>0</v>
      </c>
      <c r="I1712" s="77">
        <v>1249</v>
      </c>
      <c r="J1712" s="77">
        <v>1296</v>
      </c>
      <c r="K1712" s="119" t="s">
        <v>95</v>
      </c>
      <c r="L1712" s="7">
        <v>2137</v>
      </c>
      <c r="M1712" s="7">
        <v>1</v>
      </c>
      <c r="N1712" s="7" t="s">
        <v>575</v>
      </c>
      <c r="O1712" s="7">
        <v>2010</v>
      </c>
      <c r="P1712" s="10">
        <v>2011</v>
      </c>
      <c r="Q1712" s="66">
        <v>399.17</v>
      </c>
      <c r="R1712" s="10">
        <v>9</v>
      </c>
      <c r="S1712" s="67">
        <v>1</v>
      </c>
      <c r="T1712" s="67">
        <v>1073</v>
      </c>
      <c r="U1712" s="67">
        <v>1015</v>
      </c>
      <c r="V1712" s="119" t="s">
        <v>95</v>
      </c>
      <c r="W1712" s="7">
        <v>829</v>
      </c>
      <c r="X1712" s="7">
        <v>1</v>
      </c>
      <c r="Y1712" s="7" t="s">
        <v>436</v>
      </c>
      <c r="Z1712" s="7">
        <v>2002</v>
      </c>
      <c r="AA1712" s="7">
        <v>2003</v>
      </c>
      <c r="AB1712" s="70">
        <v>535</v>
      </c>
      <c r="AC1712" s="7">
        <v>5</v>
      </c>
      <c r="AD1712" s="7">
        <v>0</v>
      </c>
      <c r="AE1712" s="77">
        <v>2185</v>
      </c>
      <c r="AF1712" s="77">
        <v>2801</v>
      </c>
      <c r="AG1712" s="127">
        <f t="shared" si="26"/>
        <v>0.43822703569995991</v>
      </c>
    </row>
    <row r="1713" spans="1:33" x14ac:dyDescent="0.3">
      <c r="A1713" s="7">
        <v>840</v>
      </c>
      <c r="B1713" s="7">
        <v>1</v>
      </c>
      <c r="C1713" s="7" t="s">
        <v>402</v>
      </c>
      <c r="D1713" s="7">
        <v>1996</v>
      </c>
      <c r="E1713" s="7">
        <v>1997</v>
      </c>
      <c r="F1713" s="70">
        <v>314.11</v>
      </c>
      <c r="G1713" s="7">
        <v>10</v>
      </c>
      <c r="H1713" s="7">
        <v>1</v>
      </c>
      <c r="I1713" s="77">
        <v>1649</v>
      </c>
      <c r="J1713" s="77">
        <v>1421</v>
      </c>
      <c r="K1713" s="119" t="s">
        <v>95</v>
      </c>
      <c r="L1713" s="7">
        <v>2144</v>
      </c>
      <c r="M1713" s="7">
        <v>1</v>
      </c>
      <c r="N1713" s="7" t="s">
        <v>577</v>
      </c>
      <c r="O1713" s="7">
        <v>2010</v>
      </c>
      <c r="P1713" s="68">
        <v>2011</v>
      </c>
      <c r="Q1713" s="66">
        <v>290</v>
      </c>
      <c r="R1713" s="68">
        <v>10</v>
      </c>
      <c r="S1713" s="67">
        <v>0</v>
      </c>
      <c r="T1713" s="67">
        <v>3724</v>
      </c>
      <c r="U1713" s="67">
        <v>5484</v>
      </c>
      <c r="V1713" s="119" t="s">
        <v>95</v>
      </c>
      <c r="W1713" s="7">
        <v>423</v>
      </c>
      <c r="X1713" s="7">
        <v>1</v>
      </c>
      <c r="Y1713" s="7" t="s">
        <v>284</v>
      </c>
      <c r="Z1713" s="7">
        <v>1996</v>
      </c>
      <c r="AA1713" s="7">
        <v>1997</v>
      </c>
      <c r="AB1713" s="70">
        <v>315</v>
      </c>
      <c r="AC1713" s="7">
        <v>10</v>
      </c>
      <c r="AD1713" s="7">
        <v>0</v>
      </c>
      <c r="AE1713" s="77">
        <v>1574</v>
      </c>
      <c r="AF1713" s="77">
        <v>2018</v>
      </c>
      <c r="AG1713" s="127">
        <f t="shared" si="26"/>
        <v>0.43819599109131402</v>
      </c>
    </row>
    <row r="1714" spans="1:33" x14ac:dyDescent="0.3">
      <c r="A1714" s="7">
        <v>840</v>
      </c>
      <c r="B1714" s="7">
        <v>1</v>
      </c>
      <c r="C1714" s="7" t="s">
        <v>402</v>
      </c>
      <c r="D1714" s="7">
        <v>2001</v>
      </c>
      <c r="E1714" s="7">
        <v>2002</v>
      </c>
      <c r="F1714" s="70">
        <v>568.69000000000005</v>
      </c>
      <c r="G1714" s="7">
        <v>10</v>
      </c>
      <c r="H1714" s="7">
        <v>1</v>
      </c>
      <c r="I1714" s="77">
        <v>1438</v>
      </c>
      <c r="J1714" s="77">
        <v>850</v>
      </c>
      <c r="K1714" s="119" t="s">
        <v>95</v>
      </c>
      <c r="L1714" s="7">
        <v>2144</v>
      </c>
      <c r="M1714" s="7">
        <v>1</v>
      </c>
      <c r="N1714" s="7" t="s">
        <v>577</v>
      </c>
      <c r="O1714" s="7">
        <v>2010</v>
      </c>
      <c r="P1714" s="68">
        <v>2012</v>
      </c>
      <c r="Q1714" s="66">
        <v>400.96</v>
      </c>
      <c r="R1714" s="68">
        <v>10</v>
      </c>
      <c r="S1714" s="67">
        <v>1</v>
      </c>
      <c r="T1714" s="67">
        <v>5094</v>
      </c>
      <c r="U1714" s="67">
        <v>4156</v>
      </c>
      <c r="V1714" s="119" t="s">
        <v>95</v>
      </c>
      <c r="W1714" s="82">
        <v>2886</v>
      </c>
      <c r="X1714" s="82">
        <v>1</v>
      </c>
      <c r="Y1714" s="82" t="s">
        <v>149</v>
      </c>
      <c r="Z1714" s="7">
        <v>2018</v>
      </c>
      <c r="AA1714" s="82">
        <v>2019</v>
      </c>
      <c r="AB1714" s="128">
        <v>358</v>
      </c>
      <c r="AC1714" s="82">
        <v>10</v>
      </c>
      <c r="AD1714" s="7">
        <v>0</v>
      </c>
      <c r="AE1714" s="67">
        <v>534</v>
      </c>
      <c r="AF1714" s="67">
        <v>686</v>
      </c>
      <c r="AG1714" s="127">
        <f t="shared" si="26"/>
        <v>0.43770491803278688</v>
      </c>
    </row>
    <row r="1715" spans="1:33" x14ac:dyDescent="0.3">
      <c r="A1715" s="7">
        <v>840</v>
      </c>
      <c r="B1715" s="7">
        <v>1</v>
      </c>
      <c r="C1715" s="7" t="s">
        <v>402</v>
      </c>
      <c r="D1715" s="7">
        <v>2010</v>
      </c>
      <c r="E1715" s="10">
        <v>2011</v>
      </c>
      <c r="F1715" s="66">
        <v>300</v>
      </c>
      <c r="G1715" s="10">
        <v>10</v>
      </c>
      <c r="H1715" s="67">
        <v>1</v>
      </c>
      <c r="I1715" s="67">
        <v>1228</v>
      </c>
      <c r="J1715" s="67">
        <v>1094</v>
      </c>
      <c r="K1715" s="119" t="s">
        <v>95</v>
      </c>
      <c r="L1715" s="7">
        <v>2167</v>
      </c>
      <c r="M1715" s="7">
        <v>1</v>
      </c>
      <c r="N1715" s="7" t="s">
        <v>578</v>
      </c>
      <c r="O1715" s="7">
        <v>2010</v>
      </c>
      <c r="P1715" s="68">
        <v>2011</v>
      </c>
      <c r="Q1715" s="66">
        <v>299.99</v>
      </c>
      <c r="R1715" s="68">
        <v>7</v>
      </c>
      <c r="S1715" s="67">
        <v>1</v>
      </c>
      <c r="T1715" s="67">
        <v>653</v>
      </c>
      <c r="U1715" s="67">
        <v>371</v>
      </c>
      <c r="V1715" s="119" t="s">
        <v>95</v>
      </c>
      <c r="W1715" s="7">
        <v>720</v>
      </c>
      <c r="X1715" s="7">
        <v>1</v>
      </c>
      <c r="Y1715" s="7" t="s">
        <v>475</v>
      </c>
      <c r="Z1715" s="7">
        <v>2001</v>
      </c>
      <c r="AA1715" s="7">
        <v>2002</v>
      </c>
      <c r="AB1715" s="70">
        <v>579</v>
      </c>
      <c r="AC1715" s="7">
        <v>6</v>
      </c>
      <c r="AD1715" s="7">
        <v>0</v>
      </c>
      <c r="AE1715" s="77">
        <v>1988</v>
      </c>
      <c r="AF1715" s="77">
        <v>2555</v>
      </c>
      <c r="AG1715" s="127">
        <f t="shared" si="26"/>
        <v>0.43759630200308164</v>
      </c>
    </row>
    <row r="1716" spans="1:33" x14ac:dyDescent="0.3">
      <c r="A1716" s="7">
        <v>840</v>
      </c>
      <c r="B1716" s="7">
        <v>1</v>
      </c>
      <c r="C1716" s="7" t="s">
        <v>402</v>
      </c>
      <c r="D1716" s="7">
        <v>2010</v>
      </c>
      <c r="E1716" s="10">
        <v>2012</v>
      </c>
      <c r="F1716" s="66">
        <v>569.20000000000005</v>
      </c>
      <c r="G1716" s="10">
        <v>10</v>
      </c>
      <c r="H1716" s="67">
        <v>1</v>
      </c>
      <c r="I1716" s="67">
        <v>1615</v>
      </c>
      <c r="J1716" s="67">
        <v>732</v>
      </c>
      <c r="K1716" s="119" t="s">
        <v>95</v>
      </c>
      <c r="L1716" s="7">
        <v>2169</v>
      </c>
      <c r="M1716" s="7">
        <v>1</v>
      </c>
      <c r="N1716" s="7" t="s">
        <v>579</v>
      </c>
      <c r="O1716" s="7">
        <v>2010</v>
      </c>
      <c r="P1716" s="68">
        <v>2011</v>
      </c>
      <c r="Q1716" s="66">
        <v>0</v>
      </c>
      <c r="R1716" s="68">
        <v>10</v>
      </c>
      <c r="S1716" s="67">
        <v>1</v>
      </c>
      <c r="T1716" s="67">
        <v>1285</v>
      </c>
      <c r="U1716" s="67">
        <v>675</v>
      </c>
      <c r="V1716" s="119" t="s">
        <v>95</v>
      </c>
      <c r="W1716" s="7">
        <v>742</v>
      </c>
      <c r="X1716" s="7">
        <v>1</v>
      </c>
      <c r="Y1716" s="7" t="s">
        <v>348</v>
      </c>
      <c r="Z1716" s="7">
        <v>2008</v>
      </c>
      <c r="AA1716" s="7">
        <v>2009</v>
      </c>
      <c r="AB1716" s="70">
        <v>255</v>
      </c>
      <c r="AC1716" s="7">
        <v>6</v>
      </c>
      <c r="AD1716" s="7">
        <v>0</v>
      </c>
      <c r="AE1716" s="67">
        <v>19937</v>
      </c>
      <c r="AF1716" s="67">
        <v>25661</v>
      </c>
      <c r="AG1716" s="127">
        <f t="shared" si="26"/>
        <v>0.43723408921443924</v>
      </c>
    </row>
    <row r="1717" spans="1:33" x14ac:dyDescent="0.3">
      <c r="A1717" s="7">
        <v>840</v>
      </c>
      <c r="B1717" s="7">
        <v>1</v>
      </c>
      <c r="C1717" s="7" t="s">
        <v>402</v>
      </c>
      <c r="D1717" s="7">
        <v>2015</v>
      </c>
      <c r="E1717" s="10">
        <v>2016</v>
      </c>
      <c r="F1717" s="66">
        <v>250</v>
      </c>
      <c r="G1717" s="10">
        <v>10</v>
      </c>
      <c r="H1717" s="67">
        <v>1</v>
      </c>
      <c r="I1717" s="67">
        <v>1643</v>
      </c>
      <c r="J1717" s="67">
        <v>733</v>
      </c>
      <c r="K1717" s="119" t="s">
        <v>95</v>
      </c>
      <c r="L1717" s="7">
        <v>2190</v>
      </c>
      <c r="M1717" s="7">
        <v>1</v>
      </c>
      <c r="N1717" s="7" t="s">
        <v>442</v>
      </c>
      <c r="O1717" s="7">
        <v>2010</v>
      </c>
      <c r="P1717" s="68">
        <v>2012</v>
      </c>
      <c r="Q1717" s="66">
        <v>401.19</v>
      </c>
      <c r="R1717" s="68">
        <v>10</v>
      </c>
      <c r="S1717" s="67">
        <v>1</v>
      </c>
      <c r="T1717" s="67">
        <v>1554</v>
      </c>
      <c r="U1717" s="67">
        <v>1092</v>
      </c>
      <c r="V1717" s="119" t="s">
        <v>95</v>
      </c>
      <c r="W1717" s="7">
        <v>741</v>
      </c>
      <c r="X1717" s="7">
        <v>1</v>
      </c>
      <c r="Y1717" s="7" t="s">
        <v>347</v>
      </c>
      <c r="Z1717" s="68">
        <v>2009</v>
      </c>
      <c r="AA1717" s="68">
        <v>2010</v>
      </c>
      <c r="AB1717" s="66">
        <v>200</v>
      </c>
      <c r="AC1717" s="68">
        <v>10</v>
      </c>
      <c r="AD1717" s="67">
        <v>0</v>
      </c>
      <c r="AE1717" s="67">
        <v>558</v>
      </c>
      <c r="AF1717" s="67">
        <v>719</v>
      </c>
      <c r="AG1717" s="127">
        <f t="shared" si="26"/>
        <v>0.43696162881754114</v>
      </c>
    </row>
    <row r="1718" spans="1:33" x14ac:dyDescent="0.3">
      <c r="A1718" s="7">
        <v>846</v>
      </c>
      <c r="B1718" s="7">
        <v>1</v>
      </c>
      <c r="C1718" s="7" t="s">
        <v>657</v>
      </c>
      <c r="D1718" s="7">
        <v>2006</v>
      </c>
      <c r="E1718" s="10">
        <v>2007</v>
      </c>
      <c r="F1718" s="70">
        <v>525</v>
      </c>
      <c r="G1718" s="10">
        <v>5</v>
      </c>
      <c r="H1718" s="7">
        <v>0</v>
      </c>
      <c r="I1718" s="67">
        <v>869</v>
      </c>
      <c r="J1718" s="67">
        <v>1102</v>
      </c>
      <c r="K1718" s="119" t="s">
        <v>95</v>
      </c>
      <c r="L1718" s="7">
        <v>2198</v>
      </c>
      <c r="M1718" s="7">
        <v>1</v>
      </c>
      <c r="N1718" s="7" t="s">
        <v>462</v>
      </c>
      <c r="O1718" s="7">
        <v>2010</v>
      </c>
      <c r="P1718" s="10">
        <v>2011</v>
      </c>
      <c r="Q1718" s="66">
        <v>99.899999999999977</v>
      </c>
      <c r="R1718" s="10">
        <v>10</v>
      </c>
      <c r="S1718" s="67">
        <v>1</v>
      </c>
      <c r="T1718" s="67">
        <v>978</v>
      </c>
      <c r="U1718" s="67">
        <v>801</v>
      </c>
      <c r="V1718" s="119" t="s">
        <v>95</v>
      </c>
      <c r="W1718" s="7">
        <v>750</v>
      </c>
      <c r="X1718" s="7">
        <v>1</v>
      </c>
      <c r="Y1718" s="7" t="s">
        <v>629</v>
      </c>
      <c r="Z1718" s="7">
        <v>2004</v>
      </c>
      <c r="AA1718" s="7">
        <v>2005</v>
      </c>
      <c r="AB1718" s="70">
        <v>373.22</v>
      </c>
      <c r="AC1718" s="7">
        <v>10</v>
      </c>
      <c r="AD1718" s="7">
        <v>0</v>
      </c>
      <c r="AE1718" s="77">
        <v>3049</v>
      </c>
      <c r="AF1718" s="77">
        <v>3930</v>
      </c>
      <c r="AG1718" s="127">
        <f t="shared" si="26"/>
        <v>0.43688207479581603</v>
      </c>
    </row>
    <row r="1719" spans="1:33" x14ac:dyDescent="0.3">
      <c r="A1719" s="7">
        <v>846</v>
      </c>
      <c r="B1719" s="7">
        <v>1</v>
      </c>
      <c r="C1719" s="7" t="s">
        <v>657</v>
      </c>
      <c r="D1719" s="68">
        <v>2007</v>
      </c>
      <c r="E1719" s="73">
        <v>2008</v>
      </c>
      <c r="F1719" s="66">
        <v>700</v>
      </c>
      <c r="G1719" s="7">
        <v>7</v>
      </c>
      <c r="H1719" s="67">
        <v>1</v>
      </c>
      <c r="I1719" s="67">
        <v>1458</v>
      </c>
      <c r="J1719" s="77">
        <v>330</v>
      </c>
      <c r="K1719" s="119" t="s">
        <v>95</v>
      </c>
      <c r="L1719" s="7">
        <v>2311</v>
      </c>
      <c r="M1719" s="7">
        <v>1</v>
      </c>
      <c r="N1719" s="7" t="s">
        <v>631</v>
      </c>
      <c r="O1719" s="7">
        <v>2010</v>
      </c>
      <c r="P1719" s="10">
        <v>2011</v>
      </c>
      <c r="Q1719" s="66">
        <v>300</v>
      </c>
      <c r="R1719" s="10">
        <v>10</v>
      </c>
      <c r="S1719" s="67">
        <v>0</v>
      </c>
      <c r="T1719" s="67">
        <v>417</v>
      </c>
      <c r="U1719" s="67">
        <v>755</v>
      </c>
      <c r="V1719" s="119" t="s">
        <v>95</v>
      </c>
      <c r="W1719" s="7">
        <v>112</v>
      </c>
      <c r="X1719" s="7">
        <v>1</v>
      </c>
      <c r="Y1719" s="7" t="s">
        <v>412</v>
      </c>
      <c r="Z1719" s="7">
        <v>1995</v>
      </c>
      <c r="AA1719" s="7">
        <v>1996</v>
      </c>
      <c r="AB1719" s="70">
        <v>332.64</v>
      </c>
      <c r="AC1719" s="7">
        <v>10</v>
      </c>
      <c r="AD1719" s="7">
        <v>0</v>
      </c>
      <c r="AE1719" s="77">
        <v>2372</v>
      </c>
      <c r="AF1719" s="77">
        <v>3058</v>
      </c>
      <c r="AG1719" s="127">
        <f t="shared" si="26"/>
        <v>0.43683241252302024</v>
      </c>
    </row>
    <row r="1720" spans="1:33" x14ac:dyDescent="0.3">
      <c r="A1720" s="7">
        <v>846</v>
      </c>
      <c r="B1720" s="7">
        <v>1</v>
      </c>
      <c r="C1720" s="7" t="s">
        <v>657</v>
      </c>
      <c r="D1720" s="7">
        <v>2013</v>
      </c>
      <c r="E1720" s="7">
        <v>2014</v>
      </c>
      <c r="F1720" s="7">
        <v>150</v>
      </c>
      <c r="G1720" s="7">
        <v>9</v>
      </c>
      <c r="H1720" s="7">
        <v>1</v>
      </c>
      <c r="I1720" s="77">
        <v>782</v>
      </c>
      <c r="J1720" s="77">
        <v>506</v>
      </c>
      <c r="K1720" s="119" t="s">
        <v>95</v>
      </c>
      <c r="L1720" s="7">
        <v>2342</v>
      </c>
      <c r="M1720" s="7">
        <v>1</v>
      </c>
      <c r="N1720" s="7" t="s">
        <v>443</v>
      </c>
      <c r="O1720" s="7">
        <v>2010</v>
      </c>
      <c r="P1720" s="10">
        <v>2011</v>
      </c>
      <c r="Q1720" s="66">
        <v>420</v>
      </c>
      <c r="R1720" s="10">
        <v>5</v>
      </c>
      <c r="S1720" s="67">
        <v>1</v>
      </c>
      <c r="T1720" s="67">
        <v>1266</v>
      </c>
      <c r="U1720" s="67">
        <v>1228</v>
      </c>
      <c r="V1720" s="119" t="s">
        <v>95</v>
      </c>
      <c r="W1720" s="7">
        <v>2835</v>
      </c>
      <c r="X1720" s="7">
        <v>1</v>
      </c>
      <c r="Y1720" s="7" t="s">
        <v>146</v>
      </c>
      <c r="Z1720" s="7">
        <v>2004</v>
      </c>
      <c r="AA1720" s="7">
        <v>2005</v>
      </c>
      <c r="AB1720" s="70">
        <v>190.61</v>
      </c>
      <c r="AC1720" s="7">
        <v>8</v>
      </c>
      <c r="AD1720" s="7">
        <v>0</v>
      </c>
      <c r="AE1720" s="77">
        <v>1223</v>
      </c>
      <c r="AF1720" s="77">
        <v>1578</v>
      </c>
      <c r="AG1720" s="127">
        <f t="shared" si="26"/>
        <v>0.43662977508032846</v>
      </c>
    </row>
    <row r="1721" spans="1:33" x14ac:dyDescent="0.3">
      <c r="A1721" s="7">
        <v>846</v>
      </c>
      <c r="B1721" s="7">
        <v>1</v>
      </c>
      <c r="C1721" s="7" t="s">
        <v>657</v>
      </c>
      <c r="D1721" s="7">
        <v>2013</v>
      </c>
      <c r="E1721" s="7">
        <v>2014</v>
      </c>
      <c r="F1721" s="7">
        <v>333</v>
      </c>
      <c r="G1721" s="7">
        <v>9</v>
      </c>
      <c r="H1721" s="7">
        <v>1</v>
      </c>
      <c r="I1721" s="77">
        <v>749</v>
      </c>
      <c r="J1721" s="77">
        <v>541</v>
      </c>
      <c r="K1721" s="119" t="s">
        <v>95</v>
      </c>
      <c r="L1721" s="7">
        <v>2364</v>
      </c>
      <c r="M1721" s="7">
        <v>1</v>
      </c>
      <c r="N1721" s="7" t="s">
        <v>482</v>
      </c>
      <c r="O1721" s="7">
        <v>2010</v>
      </c>
      <c r="P1721" s="68">
        <v>2011</v>
      </c>
      <c r="Q1721" s="66">
        <v>0</v>
      </c>
      <c r="R1721" s="68">
        <v>10</v>
      </c>
      <c r="S1721" s="67">
        <v>1</v>
      </c>
      <c r="T1721" s="67">
        <v>735</v>
      </c>
      <c r="U1721" s="67">
        <v>636</v>
      </c>
      <c r="V1721" s="119" t="s">
        <v>95</v>
      </c>
      <c r="W1721" s="7">
        <v>22</v>
      </c>
      <c r="X1721" s="7">
        <v>1</v>
      </c>
      <c r="Y1721" s="7" t="s">
        <v>312</v>
      </c>
      <c r="Z1721" s="7">
        <v>2004</v>
      </c>
      <c r="AA1721" s="7">
        <v>2005</v>
      </c>
      <c r="AB1721" s="70">
        <v>500</v>
      </c>
      <c r="AC1721" s="7">
        <v>7</v>
      </c>
      <c r="AD1721" s="7">
        <v>0</v>
      </c>
      <c r="AE1721" s="77">
        <v>3580</v>
      </c>
      <c r="AF1721" s="77">
        <v>4622</v>
      </c>
      <c r="AG1721" s="127">
        <f t="shared" si="26"/>
        <v>0.43647890758351621</v>
      </c>
    </row>
    <row r="1722" spans="1:33" x14ac:dyDescent="0.3">
      <c r="A1722" s="7">
        <v>846</v>
      </c>
      <c r="B1722" s="7">
        <v>1</v>
      </c>
      <c r="C1722" s="7" t="s">
        <v>657</v>
      </c>
      <c r="D1722" s="7">
        <v>2013</v>
      </c>
      <c r="E1722" s="7">
        <v>2015</v>
      </c>
      <c r="F1722" s="7">
        <v>760.62</v>
      </c>
      <c r="G1722" s="7">
        <v>8</v>
      </c>
      <c r="H1722" s="7">
        <v>1</v>
      </c>
      <c r="I1722" s="77">
        <v>1014</v>
      </c>
      <c r="J1722" s="77">
        <v>279</v>
      </c>
      <c r="K1722" s="119" t="s">
        <v>95</v>
      </c>
      <c r="L1722" s="7">
        <v>2365</v>
      </c>
      <c r="M1722" s="7">
        <v>1</v>
      </c>
      <c r="N1722" s="7" t="s">
        <v>4</v>
      </c>
      <c r="O1722" s="7">
        <v>2010</v>
      </c>
      <c r="P1722" s="68">
        <v>2011</v>
      </c>
      <c r="Q1722" s="66">
        <v>378.81</v>
      </c>
      <c r="R1722" s="68">
        <v>10</v>
      </c>
      <c r="S1722" s="67">
        <v>0</v>
      </c>
      <c r="T1722" s="67">
        <v>952</v>
      </c>
      <c r="U1722" s="67">
        <v>1420</v>
      </c>
      <c r="V1722" s="119" t="s">
        <v>95</v>
      </c>
      <c r="W1722" s="7">
        <v>206</v>
      </c>
      <c r="X1722" s="7">
        <v>1</v>
      </c>
      <c r="Y1722" s="7" t="s">
        <v>489</v>
      </c>
      <c r="Z1722" s="7">
        <v>2004</v>
      </c>
      <c r="AA1722" s="7">
        <v>2005</v>
      </c>
      <c r="AB1722" s="70">
        <v>15</v>
      </c>
      <c r="AC1722" s="7">
        <v>10</v>
      </c>
      <c r="AD1722" s="7">
        <v>0</v>
      </c>
      <c r="AE1722" s="77">
        <v>6588</v>
      </c>
      <c r="AF1722" s="77">
        <v>8506</v>
      </c>
      <c r="AG1722" s="127">
        <f t="shared" si="26"/>
        <v>0.4364648204584603</v>
      </c>
    </row>
    <row r="1723" spans="1:33" x14ac:dyDescent="0.3">
      <c r="A1723" s="7">
        <v>850</v>
      </c>
      <c r="B1723" s="7">
        <v>1</v>
      </c>
      <c r="C1723" s="7" t="s">
        <v>437</v>
      </c>
      <c r="D1723" s="7">
        <v>1995</v>
      </c>
      <c r="E1723" s="7">
        <v>1996</v>
      </c>
      <c r="F1723" s="70">
        <v>532.49</v>
      </c>
      <c r="G1723" s="7">
        <v>5</v>
      </c>
      <c r="H1723" s="7">
        <v>0</v>
      </c>
      <c r="I1723" s="77">
        <v>198</v>
      </c>
      <c r="J1723" s="77">
        <v>268</v>
      </c>
      <c r="K1723" s="119" t="s">
        <v>95</v>
      </c>
      <c r="L1723" s="7">
        <v>2397</v>
      </c>
      <c r="M1723" s="7">
        <v>1</v>
      </c>
      <c r="N1723" s="7" t="s">
        <v>497</v>
      </c>
      <c r="O1723" s="7">
        <v>2010</v>
      </c>
      <c r="P1723" s="10">
        <v>2011</v>
      </c>
      <c r="Q1723" s="66">
        <v>350</v>
      </c>
      <c r="R1723" s="10">
        <v>5</v>
      </c>
      <c r="S1723" s="67">
        <v>0</v>
      </c>
      <c r="T1723" s="67">
        <v>1526</v>
      </c>
      <c r="U1723" s="67">
        <v>1550</v>
      </c>
      <c r="V1723" s="119" t="s">
        <v>95</v>
      </c>
      <c r="W1723" s="7">
        <v>548</v>
      </c>
      <c r="X1723" s="7">
        <v>1</v>
      </c>
      <c r="Y1723" s="7" t="s">
        <v>666</v>
      </c>
      <c r="Z1723" s="68">
        <v>2009</v>
      </c>
      <c r="AA1723" s="68">
        <v>2010</v>
      </c>
      <c r="AB1723" s="66">
        <v>900</v>
      </c>
      <c r="AC1723" s="68">
        <v>5</v>
      </c>
      <c r="AD1723" s="67">
        <v>0</v>
      </c>
      <c r="AE1723" s="67">
        <v>1111</v>
      </c>
      <c r="AF1723" s="67">
        <v>1435</v>
      </c>
      <c r="AG1723" s="127">
        <f t="shared" si="26"/>
        <v>0.43637077769049487</v>
      </c>
    </row>
    <row r="1724" spans="1:33" x14ac:dyDescent="0.3">
      <c r="A1724" s="7">
        <v>850</v>
      </c>
      <c r="B1724" s="7">
        <v>1</v>
      </c>
      <c r="C1724" s="7" t="s">
        <v>437</v>
      </c>
      <c r="D1724" s="7">
        <v>1996</v>
      </c>
      <c r="E1724" s="7">
        <v>1997</v>
      </c>
      <c r="F1724" s="70">
        <v>628.62</v>
      </c>
      <c r="G1724" s="7">
        <v>5</v>
      </c>
      <c r="H1724" s="7">
        <v>1</v>
      </c>
      <c r="I1724" s="77">
        <v>380</v>
      </c>
      <c r="J1724" s="77">
        <v>114</v>
      </c>
      <c r="K1724" s="119" t="s">
        <v>95</v>
      </c>
      <c r="L1724" s="7">
        <v>2448</v>
      </c>
      <c r="M1724" s="7">
        <v>1</v>
      </c>
      <c r="N1724" s="7" t="s">
        <v>676</v>
      </c>
      <c r="O1724" s="7">
        <v>2010</v>
      </c>
      <c r="P1724" s="68">
        <v>2011</v>
      </c>
      <c r="Q1724" s="66">
        <v>700</v>
      </c>
      <c r="R1724" s="68">
        <v>10</v>
      </c>
      <c r="S1724" s="67">
        <v>1</v>
      </c>
      <c r="T1724" s="67">
        <v>1091</v>
      </c>
      <c r="U1724" s="67">
        <v>921</v>
      </c>
      <c r="V1724" s="119" t="s">
        <v>95</v>
      </c>
      <c r="W1724" s="7">
        <v>601</v>
      </c>
      <c r="X1724" s="7">
        <v>1</v>
      </c>
      <c r="Y1724" s="7" t="s">
        <v>293</v>
      </c>
      <c r="Z1724" s="7">
        <v>2012</v>
      </c>
      <c r="AA1724" s="7">
        <v>2013</v>
      </c>
      <c r="AB1724" s="70">
        <v>600</v>
      </c>
      <c r="AC1724" s="7">
        <v>10</v>
      </c>
      <c r="AD1724" s="7">
        <v>0</v>
      </c>
      <c r="AE1724" s="67">
        <v>719</v>
      </c>
      <c r="AF1724" s="67">
        <v>931</v>
      </c>
      <c r="AG1724" s="127">
        <f t="shared" si="26"/>
        <v>0.43575757575757573</v>
      </c>
    </row>
    <row r="1725" spans="1:33" x14ac:dyDescent="0.3">
      <c r="A1725" s="7">
        <v>850</v>
      </c>
      <c r="B1725" s="7">
        <v>1</v>
      </c>
      <c r="C1725" s="7" t="s">
        <v>437</v>
      </c>
      <c r="D1725" s="7">
        <v>2001</v>
      </c>
      <c r="E1725" s="7">
        <v>2002</v>
      </c>
      <c r="F1725" s="70">
        <v>500</v>
      </c>
      <c r="G1725" s="7">
        <v>5</v>
      </c>
      <c r="H1725" s="7">
        <v>1</v>
      </c>
      <c r="I1725" s="77">
        <v>121</v>
      </c>
      <c r="J1725" s="77">
        <v>77</v>
      </c>
      <c r="K1725" s="119" t="s">
        <v>95</v>
      </c>
      <c r="L1725" s="7">
        <v>2448</v>
      </c>
      <c r="M1725" s="7">
        <v>1</v>
      </c>
      <c r="N1725" s="7" t="s">
        <v>676</v>
      </c>
      <c r="O1725" s="7">
        <v>2010</v>
      </c>
      <c r="P1725" s="68">
        <v>2011</v>
      </c>
      <c r="Q1725" s="66">
        <v>140</v>
      </c>
      <c r="R1725" s="68">
        <v>5</v>
      </c>
      <c r="S1725" s="67">
        <v>1</v>
      </c>
      <c r="T1725" s="67">
        <v>1206</v>
      </c>
      <c r="U1725" s="67">
        <v>809</v>
      </c>
      <c r="V1725" s="119" t="s">
        <v>95</v>
      </c>
      <c r="W1725" s="7">
        <v>2805</v>
      </c>
      <c r="X1725" s="7">
        <v>1</v>
      </c>
      <c r="Y1725" s="7" t="s">
        <v>589</v>
      </c>
      <c r="Z1725" s="7">
        <v>2002</v>
      </c>
      <c r="AA1725" s="7">
        <v>2003</v>
      </c>
      <c r="AB1725" s="70">
        <v>500</v>
      </c>
      <c r="AC1725" s="7">
        <v>7</v>
      </c>
      <c r="AD1725" s="7">
        <v>0</v>
      </c>
      <c r="AE1725" s="77">
        <v>1277</v>
      </c>
      <c r="AF1725" s="77">
        <v>1655</v>
      </c>
      <c r="AG1725" s="127">
        <f t="shared" si="26"/>
        <v>0.43553888130968621</v>
      </c>
    </row>
    <row r="1726" spans="1:33" x14ac:dyDescent="0.3">
      <c r="A1726" s="7">
        <v>850</v>
      </c>
      <c r="B1726" s="7">
        <v>1</v>
      </c>
      <c r="C1726" s="7" t="s">
        <v>437</v>
      </c>
      <c r="D1726" s="7">
        <v>2004</v>
      </c>
      <c r="E1726" s="7">
        <v>2005</v>
      </c>
      <c r="F1726" s="70">
        <v>1500</v>
      </c>
      <c r="G1726" s="7">
        <v>10</v>
      </c>
      <c r="H1726" s="7">
        <v>1</v>
      </c>
      <c r="I1726" s="77">
        <v>205</v>
      </c>
      <c r="J1726" s="77">
        <v>199</v>
      </c>
      <c r="K1726" s="119" t="s">
        <v>95</v>
      </c>
      <c r="L1726" s="7">
        <v>2527</v>
      </c>
      <c r="M1726" s="7">
        <v>1</v>
      </c>
      <c r="N1726" s="7" t="s">
        <v>586</v>
      </c>
      <c r="O1726" s="7">
        <v>2010</v>
      </c>
      <c r="P1726" s="10">
        <v>2012</v>
      </c>
      <c r="Q1726" s="66">
        <v>700.18</v>
      </c>
      <c r="R1726" s="10">
        <v>10</v>
      </c>
      <c r="S1726" s="67">
        <v>1</v>
      </c>
      <c r="T1726" s="67">
        <v>372</v>
      </c>
      <c r="U1726" s="67">
        <v>104</v>
      </c>
      <c r="V1726" s="119" t="s">
        <v>95</v>
      </c>
      <c r="W1726" s="7">
        <v>88</v>
      </c>
      <c r="X1726" s="7">
        <v>1</v>
      </c>
      <c r="Y1726" s="7" t="s">
        <v>238</v>
      </c>
      <c r="Z1726" s="7">
        <v>2006</v>
      </c>
      <c r="AA1726" s="10">
        <v>2007</v>
      </c>
      <c r="AB1726" s="70">
        <v>400</v>
      </c>
      <c r="AC1726" s="10">
        <v>10</v>
      </c>
      <c r="AD1726" s="7">
        <v>0</v>
      </c>
      <c r="AE1726" s="67">
        <v>3885</v>
      </c>
      <c r="AF1726" s="67">
        <v>5041</v>
      </c>
      <c r="AG1726" s="127">
        <f t="shared" si="26"/>
        <v>0.43524535066099035</v>
      </c>
    </row>
    <row r="1727" spans="1:33" x14ac:dyDescent="0.3">
      <c r="A1727" s="7">
        <v>850</v>
      </c>
      <c r="B1727" s="7">
        <v>1</v>
      </c>
      <c r="C1727" s="7" t="s">
        <v>437</v>
      </c>
      <c r="D1727" s="7">
        <v>2006</v>
      </c>
      <c r="E1727" s="10">
        <v>2007</v>
      </c>
      <c r="F1727" s="70">
        <v>609.88</v>
      </c>
      <c r="G1727" s="10">
        <v>10</v>
      </c>
      <c r="H1727" s="7">
        <v>1</v>
      </c>
      <c r="I1727" s="71">
        <v>288</v>
      </c>
      <c r="J1727" s="71">
        <v>197</v>
      </c>
      <c r="K1727" s="119" t="s">
        <v>95</v>
      </c>
      <c r="L1727" s="7">
        <v>2536</v>
      </c>
      <c r="M1727" s="7">
        <v>1</v>
      </c>
      <c r="N1727" s="7" t="s">
        <v>407</v>
      </c>
      <c r="O1727" s="7">
        <v>2010</v>
      </c>
      <c r="P1727" s="68">
        <v>2011</v>
      </c>
      <c r="Q1727" s="66">
        <v>1000</v>
      </c>
      <c r="R1727" s="68">
        <v>10</v>
      </c>
      <c r="S1727" s="67">
        <v>0</v>
      </c>
      <c r="T1727" s="67">
        <v>373</v>
      </c>
      <c r="U1727" s="67">
        <v>463</v>
      </c>
      <c r="V1727" s="119" t="s">
        <v>95</v>
      </c>
      <c r="W1727" s="7">
        <v>227</v>
      </c>
      <c r="X1727" s="7">
        <v>1</v>
      </c>
      <c r="Y1727" s="7" t="s">
        <v>416</v>
      </c>
      <c r="Z1727" s="7">
        <v>2010</v>
      </c>
      <c r="AA1727" s="68">
        <v>2011</v>
      </c>
      <c r="AB1727" s="66">
        <v>170</v>
      </c>
      <c r="AC1727" s="68">
        <v>5</v>
      </c>
      <c r="AD1727" s="67">
        <v>0</v>
      </c>
      <c r="AE1727" s="67">
        <v>849</v>
      </c>
      <c r="AF1727" s="67">
        <v>1102</v>
      </c>
      <c r="AG1727" s="127">
        <f t="shared" si="26"/>
        <v>0.43516145566376219</v>
      </c>
    </row>
    <row r="1728" spans="1:33" x14ac:dyDescent="0.3">
      <c r="A1728" s="7">
        <v>850</v>
      </c>
      <c r="B1728" s="7">
        <v>1</v>
      </c>
      <c r="C1728" s="7" t="s">
        <v>437</v>
      </c>
      <c r="D1728" s="7">
        <v>2016</v>
      </c>
      <c r="E1728" s="7">
        <v>2017</v>
      </c>
      <c r="F1728" s="7">
        <v>560.11</v>
      </c>
      <c r="G1728" s="7">
        <v>10</v>
      </c>
      <c r="H1728" s="7">
        <v>1</v>
      </c>
      <c r="I1728" s="77">
        <v>388</v>
      </c>
      <c r="J1728" s="77">
        <v>201</v>
      </c>
      <c r="K1728" s="119" t="s">
        <v>95</v>
      </c>
      <c r="L1728" s="7">
        <v>2683</v>
      </c>
      <c r="M1728" s="7">
        <v>1</v>
      </c>
      <c r="N1728" s="7" t="s">
        <v>587</v>
      </c>
      <c r="O1728" s="7">
        <v>2010</v>
      </c>
      <c r="P1728" s="10">
        <v>2012</v>
      </c>
      <c r="Q1728" s="66">
        <v>1400</v>
      </c>
      <c r="R1728" s="10">
        <v>10</v>
      </c>
      <c r="S1728" s="67">
        <v>0</v>
      </c>
      <c r="T1728" s="67">
        <v>410</v>
      </c>
      <c r="U1728" s="67">
        <v>854</v>
      </c>
      <c r="V1728" s="119" t="s">
        <v>95</v>
      </c>
      <c r="W1728" s="7">
        <v>728</v>
      </c>
      <c r="X1728" s="7">
        <v>1</v>
      </c>
      <c r="Y1728" s="7" t="s">
        <v>346</v>
      </c>
      <c r="Z1728" s="7">
        <v>2004</v>
      </c>
      <c r="AA1728" s="7">
        <v>2005</v>
      </c>
      <c r="AB1728" s="70">
        <v>250</v>
      </c>
      <c r="AC1728" s="7">
        <v>10</v>
      </c>
      <c r="AD1728" s="7">
        <v>0</v>
      </c>
      <c r="AE1728" s="77">
        <v>12604</v>
      </c>
      <c r="AF1728" s="77">
        <v>16364</v>
      </c>
      <c r="AG1728" s="127">
        <f t="shared" si="26"/>
        <v>0.43510080088373376</v>
      </c>
    </row>
    <row r="1729" spans="1:33" x14ac:dyDescent="0.3">
      <c r="A1729" s="7">
        <v>852</v>
      </c>
      <c r="B1729" s="7">
        <v>1</v>
      </c>
      <c r="C1729" s="7" t="s">
        <v>263</v>
      </c>
      <c r="D1729" s="7">
        <v>1991</v>
      </c>
      <c r="E1729" s="7">
        <v>1994</v>
      </c>
      <c r="F1729" s="70">
        <v>800</v>
      </c>
      <c r="G1729" s="7">
        <v>5</v>
      </c>
      <c r="H1729" s="7">
        <v>1</v>
      </c>
      <c r="I1729" s="77" t="s">
        <v>763</v>
      </c>
      <c r="J1729" s="77" t="s">
        <v>763</v>
      </c>
      <c r="K1729" s="119" t="s">
        <v>95</v>
      </c>
      <c r="L1729" s="7">
        <v>2753</v>
      </c>
      <c r="M1729" s="7">
        <v>1</v>
      </c>
      <c r="N1729" s="7" t="s">
        <v>465</v>
      </c>
      <c r="O1729" s="7">
        <v>2010</v>
      </c>
      <c r="P1729" s="68">
        <v>2011</v>
      </c>
      <c r="Q1729" s="66">
        <v>0</v>
      </c>
      <c r="R1729" s="68">
        <v>10</v>
      </c>
      <c r="S1729" s="67">
        <v>0</v>
      </c>
      <c r="T1729" s="67">
        <v>1350</v>
      </c>
      <c r="U1729" s="67">
        <v>1526</v>
      </c>
      <c r="V1729" s="119" t="s">
        <v>95</v>
      </c>
      <c r="W1729" s="7">
        <v>682</v>
      </c>
      <c r="X1729" s="7">
        <v>1</v>
      </c>
      <c r="Y1729" s="7" t="s">
        <v>336</v>
      </c>
      <c r="Z1729" s="68">
        <v>2009</v>
      </c>
      <c r="AA1729" s="68">
        <v>2010</v>
      </c>
      <c r="AB1729" s="66">
        <v>200</v>
      </c>
      <c r="AC1729" s="68">
        <v>10</v>
      </c>
      <c r="AD1729" s="67">
        <v>0</v>
      </c>
      <c r="AE1729" s="67">
        <v>351</v>
      </c>
      <c r="AF1729" s="67">
        <v>456</v>
      </c>
      <c r="AG1729" s="127">
        <f t="shared" si="26"/>
        <v>0.43494423791821563</v>
      </c>
    </row>
    <row r="1730" spans="1:33" x14ac:dyDescent="0.3">
      <c r="A1730" s="7">
        <v>852</v>
      </c>
      <c r="B1730" s="7">
        <v>1</v>
      </c>
      <c r="C1730" s="7" t="s">
        <v>263</v>
      </c>
      <c r="D1730" s="7">
        <v>1998</v>
      </c>
      <c r="E1730" s="7">
        <v>1999</v>
      </c>
      <c r="F1730" s="70">
        <v>800</v>
      </c>
      <c r="G1730" s="7">
        <v>10</v>
      </c>
      <c r="H1730" s="7">
        <v>1</v>
      </c>
      <c r="I1730" s="77">
        <v>241</v>
      </c>
      <c r="J1730" s="77">
        <v>169</v>
      </c>
      <c r="K1730" s="119" t="s">
        <v>95</v>
      </c>
      <c r="L1730" s="7">
        <v>2759</v>
      </c>
      <c r="M1730" s="7">
        <v>1</v>
      </c>
      <c r="N1730" s="7" t="s">
        <v>498</v>
      </c>
      <c r="O1730" s="7">
        <v>2010</v>
      </c>
      <c r="P1730" s="10">
        <v>2011</v>
      </c>
      <c r="Q1730" s="66">
        <v>349.99999999999989</v>
      </c>
      <c r="R1730" s="10">
        <v>10</v>
      </c>
      <c r="S1730" s="67">
        <v>0</v>
      </c>
      <c r="T1730" s="67">
        <v>509</v>
      </c>
      <c r="U1730" s="67">
        <v>647</v>
      </c>
      <c r="V1730" s="119" t="s">
        <v>95</v>
      </c>
      <c r="W1730" s="7">
        <v>581</v>
      </c>
      <c r="X1730" s="7">
        <v>1</v>
      </c>
      <c r="Y1730" s="7" t="s">
        <v>525</v>
      </c>
      <c r="Z1730" s="7">
        <v>2008</v>
      </c>
      <c r="AA1730" s="7">
        <v>2009</v>
      </c>
      <c r="AB1730" s="70">
        <v>386.46</v>
      </c>
      <c r="AC1730" s="7">
        <v>10</v>
      </c>
      <c r="AD1730" s="7">
        <v>0</v>
      </c>
      <c r="AE1730" s="67">
        <v>592</v>
      </c>
      <c r="AF1730" s="67">
        <v>770</v>
      </c>
      <c r="AG1730" s="127">
        <f t="shared" si="26"/>
        <v>0.43465491923641703</v>
      </c>
    </row>
    <row r="1731" spans="1:33" x14ac:dyDescent="0.3">
      <c r="A1731" s="7">
        <v>852</v>
      </c>
      <c r="B1731" s="7">
        <v>1</v>
      </c>
      <c r="C1731" s="7" t="s">
        <v>263</v>
      </c>
      <c r="D1731" s="7">
        <v>2004</v>
      </c>
      <c r="E1731" s="7">
        <v>2005</v>
      </c>
      <c r="F1731" s="70">
        <f>2000-382.22</f>
        <v>1617.78</v>
      </c>
      <c r="G1731" s="7">
        <v>10</v>
      </c>
      <c r="H1731" s="7">
        <v>1</v>
      </c>
      <c r="I1731" s="77">
        <v>254</v>
      </c>
      <c r="J1731" s="77">
        <v>222</v>
      </c>
      <c r="K1731" s="119" t="s">
        <v>95</v>
      </c>
      <c r="L1731" s="7">
        <v>2835</v>
      </c>
      <c r="M1731" s="7">
        <v>1</v>
      </c>
      <c r="N1731" s="7" t="s">
        <v>146</v>
      </c>
      <c r="O1731" s="7">
        <v>2010</v>
      </c>
      <c r="P1731" s="68">
        <v>2011</v>
      </c>
      <c r="Q1731" s="66">
        <v>778.39</v>
      </c>
      <c r="R1731" s="68">
        <v>7</v>
      </c>
      <c r="S1731" s="67">
        <v>0</v>
      </c>
      <c r="T1731" s="67">
        <v>1052</v>
      </c>
      <c r="U1731" s="67">
        <v>1102</v>
      </c>
      <c r="V1731" s="119" t="s">
        <v>95</v>
      </c>
      <c r="W1731" s="7">
        <v>118</v>
      </c>
      <c r="X1731" s="7">
        <v>1</v>
      </c>
      <c r="Y1731" s="7" t="s">
        <v>413</v>
      </c>
      <c r="Z1731" s="7">
        <v>2012</v>
      </c>
      <c r="AA1731" s="7">
        <v>2013</v>
      </c>
      <c r="AB1731" s="70">
        <v>109.21</v>
      </c>
      <c r="AC1731" s="7">
        <v>5</v>
      </c>
      <c r="AD1731" s="7">
        <v>0</v>
      </c>
      <c r="AE1731" s="67">
        <v>685</v>
      </c>
      <c r="AF1731" s="67">
        <v>891</v>
      </c>
      <c r="AG1731" s="127">
        <f t="shared" si="26"/>
        <v>0.43464467005076141</v>
      </c>
    </row>
    <row r="1732" spans="1:33" x14ac:dyDescent="0.3">
      <c r="A1732" s="7">
        <v>852</v>
      </c>
      <c r="B1732" s="7">
        <v>1</v>
      </c>
      <c r="C1732" s="7" t="s">
        <v>263</v>
      </c>
      <c r="D1732" s="7">
        <v>2008</v>
      </c>
      <c r="E1732" s="7">
        <v>2009</v>
      </c>
      <c r="F1732" s="70">
        <v>1450</v>
      </c>
      <c r="G1732" s="7">
        <v>10</v>
      </c>
      <c r="H1732" s="7">
        <v>1</v>
      </c>
      <c r="I1732" s="67">
        <v>237</v>
      </c>
      <c r="J1732" s="67">
        <v>204</v>
      </c>
      <c r="K1732" s="119" t="s">
        <v>95</v>
      </c>
      <c r="L1732" s="7">
        <v>2835</v>
      </c>
      <c r="M1732" s="7">
        <v>1</v>
      </c>
      <c r="N1732" s="7" t="s">
        <v>146</v>
      </c>
      <c r="O1732" s="7">
        <v>2010</v>
      </c>
      <c r="P1732" s="68">
        <v>2011</v>
      </c>
      <c r="Q1732" s="66">
        <v>0</v>
      </c>
      <c r="R1732" s="68">
        <v>7</v>
      </c>
      <c r="S1732" s="67">
        <v>0</v>
      </c>
      <c r="T1732" s="67">
        <v>869</v>
      </c>
      <c r="U1732" s="67">
        <v>1279</v>
      </c>
      <c r="V1732" s="119" t="s">
        <v>95</v>
      </c>
      <c r="W1732" s="7">
        <v>194</v>
      </c>
      <c r="X1732" s="7">
        <v>1</v>
      </c>
      <c r="Y1732" s="7" t="s">
        <v>319</v>
      </c>
      <c r="Z1732" s="7">
        <v>2010</v>
      </c>
      <c r="AA1732" s="68">
        <v>2011</v>
      </c>
      <c r="AB1732" s="66">
        <v>236</v>
      </c>
      <c r="AC1732" s="68">
        <v>10</v>
      </c>
      <c r="AD1732" s="67">
        <v>0</v>
      </c>
      <c r="AE1732" s="67">
        <v>9380</v>
      </c>
      <c r="AF1732" s="67">
        <v>12203</v>
      </c>
      <c r="AG1732" s="127">
        <f t="shared" ref="AG1732:AG1795" si="27">AE1732/(AE1732+AF1732)</f>
        <v>0.43460130658388546</v>
      </c>
    </row>
    <row r="1733" spans="1:33" x14ac:dyDescent="0.3">
      <c r="A1733" s="7">
        <v>852</v>
      </c>
      <c r="B1733" s="7">
        <v>1</v>
      </c>
      <c r="C1733" s="7" t="s">
        <v>263</v>
      </c>
      <c r="D1733" s="7">
        <v>2012</v>
      </c>
      <c r="E1733" s="7">
        <v>2014</v>
      </c>
      <c r="F1733" s="70">
        <v>0</v>
      </c>
      <c r="G1733" s="7">
        <v>10</v>
      </c>
      <c r="H1733" s="7">
        <v>1</v>
      </c>
      <c r="I1733" s="67">
        <v>147</v>
      </c>
      <c r="J1733" s="67">
        <v>83</v>
      </c>
      <c r="K1733" s="119" t="s">
        <v>95</v>
      </c>
      <c r="L1733" s="7">
        <v>2884</v>
      </c>
      <c r="M1733" s="7">
        <v>1</v>
      </c>
      <c r="N1733" s="7" t="s">
        <v>606</v>
      </c>
      <c r="O1733" s="7">
        <v>2010</v>
      </c>
      <c r="P1733" s="10">
        <v>2011</v>
      </c>
      <c r="Q1733" s="66">
        <v>500</v>
      </c>
      <c r="R1733" s="10">
        <v>10</v>
      </c>
      <c r="S1733" s="67">
        <v>1</v>
      </c>
      <c r="T1733" s="67">
        <v>766</v>
      </c>
      <c r="U1733" s="67">
        <v>686</v>
      </c>
      <c r="V1733" s="119" t="s">
        <v>95</v>
      </c>
      <c r="W1733" s="82">
        <v>2859</v>
      </c>
      <c r="X1733" s="82">
        <v>1</v>
      </c>
      <c r="Y1733" s="82" t="s">
        <v>147</v>
      </c>
      <c r="Z1733" s="7">
        <v>2018</v>
      </c>
      <c r="AA1733" s="82">
        <v>2020</v>
      </c>
      <c r="AB1733" s="128">
        <v>460</v>
      </c>
      <c r="AC1733" s="82">
        <v>10</v>
      </c>
      <c r="AD1733" s="7">
        <v>0</v>
      </c>
      <c r="AE1733" s="67">
        <v>2190</v>
      </c>
      <c r="AF1733" s="67">
        <v>2850</v>
      </c>
      <c r="AG1733" s="127">
        <f t="shared" si="27"/>
        <v>0.43452380952380953</v>
      </c>
    </row>
    <row r="1734" spans="1:33" x14ac:dyDescent="0.3">
      <c r="A1734" s="7">
        <v>852</v>
      </c>
      <c r="B1734" s="7">
        <v>1</v>
      </c>
      <c r="C1734" s="7" t="s">
        <v>748</v>
      </c>
      <c r="D1734" s="7">
        <v>2017</v>
      </c>
      <c r="E1734" s="7">
        <v>2019</v>
      </c>
      <c r="F1734" s="7">
        <v>1283.17</v>
      </c>
      <c r="G1734" s="7">
        <v>10</v>
      </c>
      <c r="H1734" s="7">
        <v>1</v>
      </c>
      <c r="I1734" s="77">
        <v>88</v>
      </c>
      <c r="J1734" s="77">
        <v>11</v>
      </c>
      <c r="K1734" s="119" t="s">
        <v>95</v>
      </c>
      <c r="L1734" s="7">
        <v>2886</v>
      </c>
      <c r="M1734" s="7">
        <v>1</v>
      </c>
      <c r="N1734" s="7" t="s">
        <v>607</v>
      </c>
      <c r="O1734" s="7">
        <v>2010</v>
      </c>
      <c r="P1734" s="10">
        <v>2011</v>
      </c>
      <c r="Q1734" s="66">
        <v>448.5</v>
      </c>
      <c r="R1734" s="10">
        <v>10</v>
      </c>
      <c r="S1734" s="67">
        <v>1</v>
      </c>
      <c r="T1734" s="67">
        <v>720</v>
      </c>
      <c r="U1734" s="67">
        <v>438</v>
      </c>
      <c r="V1734" s="119" t="s">
        <v>95</v>
      </c>
      <c r="W1734" s="7">
        <v>15</v>
      </c>
      <c r="X1734" s="7">
        <v>1</v>
      </c>
      <c r="Y1734" s="7" t="s">
        <v>265</v>
      </c>
      <c r="Z1734" s="68">
        <v>2007</v>
      </c>
      <c r="AA1734" s="73">
        <v>2009</v>
      </c>
      <c r="AB1734" s="66">
        <v>109.5</v>
      </c>
      <c r="AC1734" s="7">
        <v>7</v>
      </c>
      <c r="AD1734" s="67">
        <v>0</v>
      </c>
      <c r="AE1734" s="67">
        <v>2522</v>
      </c>
      <c r="AF1734" s="77">
        <v>3283</v>
      </c>
      <c r="AG1734" s="127">
        <f t="shared" si="27"/>
        <v>0.43445305770887166</v>
      </c>
    </row>
    <row r="1735" spans="1:33" x14ac:dyDescent="0.3">
      <c r="A1735" s="7">
        <v>857</v>
      </c>
      <c r="B1735" s="7">
        <v>1</v>
      </c>
      <c r="C1735" s="7" t="s">
        <v>529</v>
      </c>
      <c r="D1735" s="7">
        <v>2000</v>
      </c>
      <c r="E1735" s="7">
        <v>2001</v>
      </c>
      <c r="F1735" s="70">
        <v>415</v>
      </c>
      <c r="G1735" s="7">
        <v>10</v>
      </c>
      <c r="H1735" s="7">
        <v>0</v>
      </c>
      <c r="I1735" s="77">
        <v>924</v>
      </c>
      <c r="J1735" s="77">
        <v>954</v>
      </c>
      <c r="K1735" s="119" t="s">
        <v>95</v>
      </c>
      <c r="L1735" s="7">
        <v>2886</v>
      </c>
      <c r="M1735" s="7">
        <v>1</v>
      </c>
      <c r="N1735" s="7" t="s">
        <v>607</v>
      </c>
      <c r="O1735" s="7">
        <v>2010</v>
      </c>
      <c r="P1735" s="10">
        <v>2011</v>
      </c>
      <c r="Q1735" s="66">
        <v>433.41</v>
      </c>
      <c r="R1735" s="10">
        <v>10</v>
      </c>
      <c r="S1735" s="67">
        <v>0</v>
      </c>
      <c r="T1735" s="67">
        <v>452</v>
      </c>
      <c r="U1735" s="67">
        <v>686</v>
      </c>
      <c r="V1735" s="119" t="s">
        <v>95</v>
      </c>
      <c r="W1735" s="7">
        <v>477</v>
      </c>
      <c r="X1735" s="7">
        <v>1</v>
      </c>
      <c r="Y1735" s="7" t="s">
        <v>424</v>
      </c>
      <c r="Z1735" s="7">
        <v>2004</v>
      </c>
      <c r="AA1735" s="7">
        <v>2005</v>
      </c>
      <c r="AB1735" s="70">
        <v>500</v>
      </c>
      <c r="AC1735" s="7">
        <v>10</v>
      </c>
      <c r="AD1735" s="7">
        <v>0</v>
      </c>
      <c r="AE1735" s="77">
        <v>4321</v>
      </c>
      <c r="AF1735" s="77">
        <v>5629</v>
      </c>
      <c r="AG1735" s="127">
        <f t="shared" si="27"/>
        <v>0.43427135678391959</v>
      </c>
    </row>
    <row r="1736" spans="1:33" x14ac:dyDescent="0.3">
      <c r="A1736" s="7">
        <v>857</v>
      </c>
      <c r="B1736" s="7">
        <v>1</v>
      </c>
      <c r="C1736" s="7" t="s">
        <v>529</v>
      </c>
      <c r="D1736" s="7">
        <v>2001</v>
      </c>
      <c r="E1736" s="7">
        <v>2002</v>
      </c>
      <c r="F1736" s="70">
        <v>500</v>
      </c>
      <c r="G1736" s="7">
        <v>10</v>
      </c>
      <c r="H1736" s="7">
        <v>1</v>
      </c>
      <c r="I1736" s="77">
        <v>542</v>
      </c>
      <c r="J1736" s="77">
        <v>307</v>
      </c>
      <c r="K1736" s="119" t="s">
        <v>95</v>
      </c>
      <c r="L1736" s="7">
        <v>11</v>
      </c>
      <c r="M1736" s="7">
        <v>1</v>
      </c>
      <c r="N1736" s="7" t="s">
        <v>311</v>
      </c>
      <c r="O1736" s="7">
        <v>2011</v>
      </c>
      <c r="P1736" s="7">
        <v>2013</v>
      </c>
      <c r="Q1736" s="70">
        <v>1044</v>
      </c>
      <c r="R1736" s="7">
        <v>10</v>
      </c>
      <c r="S1736" s="7">
        <v>1</v>
      </c>
      <c r="T1736" s="67">
        <v>20698</v>
      </c>
      <c r="U1736" s="67">
        <v>12139</v>
      </c>
      <c r="V1736" s="119" t="s">
        <v>95</v>
      </c>
      <c r="W1736" s="7">
        <v>316</v>
      </c>
      <c r="X1736" s="7">
        <v>1</v>
      </c>
      <c r="Y1736" s="7" t="s">
        <v>471</v>
      </c>
      <c r="Z1736" s="7">
        <v>2008</v>
      </c>
      <c r="AA1736" s="7">
        <v>2009</v>
      </c>
      <c r="AB1736" s="70">
        <v>154.97999999999999</v>
      </c>
      <c r="AC1736" s="7">
        <v>5</v>
      </c>
      <c r="AD1736" s="7">
        <v>0</v>
      </c>
      <c r="AE1736" s="67">
        <v>898</v>
      </c>
      <c r="AF1736" s="67">
        <v>1170</v>
      </c>
      <c r="AG1736" s="127">
        <f t="shared" si="27"/>
        <v>0.43423597678916825</v>
      </c>
    </row>
    <row r="1737" spans="1:33" x14ac:dyDescent="0.3">
      <c r="A1737" s="7">
        <v>857</v>
      </c>
      <c r="B1737" s="7">
        <v>1</v>
      </c>
      <c r="C1737" s="7" t="s">
        <v>900</v>
      </c>
      <c r="D1737" s="7">
        <v>2005</v>
      </c>
      <c r="E1737" s="7">
        <v>2006</v>
      </c>
      <c r="F1737" s="70">
        <v>315</v>
      </c>
      <c r="G1737" s="7">
        <v>10</v>
      </c>
      <c r="H1737" s="10">
        <v>1</v>
      </c>
      <c r="I1737" s="67">
        <v>396</v>
      </c>
      <c r="J1737" s="67">
        <v>390</v>
      </c>
      <c r="K1737" s="119" t="s">
        <v>95</v>
      </c>
      <c r="L1737" s="7">
        <v>11</v>
      </c>
      <c r="M1737" s="7">
        <v>1</v>
      </c>
      <c r="N1737" s="7" t="s">
        <v>311</v>
      </c>
      <c r="O1737" s="7">
        <v>2011</v>
      </c>
      <c r="P1737" s="7">
        <v>2013</v>
      </c>
      <c r="Q1737" s="70">
        <v>260</v>
      </c>
      <c r="R1737" s="7">
        <v>10</v>
      </c>
      <c r="S1737" s="7">
        <v>0</v>
      </c>
      <c r="T1737" s="67">
        <v>14725</v>
      </c>
      <c r="U1737" s="67">
        <v>17990</v>
      </c>
      <c r="V1737" s="119" t="s">
        <v>95</v>
      </c>
      <c r="W1737" s="7">
        <v>624</v>
      </c>
      <c r="X1737" s="7">
        <v>1</v>
      </c>
      <c r="Y1737" s="7" t="s">
        <v>392</v>
      </c>
      <c r="Z1737" s="7">
        <v>1994</v>
      </c>
      <c r="AA1737" s="7">
        <v>1995</v>
      </c>
      <c r="AB1737" s="70">
        <v>331.84</v>
      </c>
      <c r="AC1737" s="7">
        <v>10</v>
      </c>
      <c r="AD1737" s="7">
        <v>0</v>
      </c>
      <c r="AE1737" s="77">
        <v>7108</v>
      </c>
      <c r="AF1737" s="77">
        <v>9267</v>
      </c>
      <c r="AG1737" s="127">
        <f t="shared" si="27"/>
        <v>0.4340763358778626</v>
      </c>
    </row>
    <row r="1738" spans="1:33" x14ac:dyDescent="0.3">
      <c r="A1738" s="7">
        <v>857</v>
      </c>
      <c r="B1738" s="7">
        <v>1</v>
      </c>
      <c r="C1738" s="7" t="s">
        <v>529</v>
      </c>
      <c r="D1738" s="7">
        <v>2011</v>
      </c>
      <c r="E1738" s="7">
        <v>2012</v>
      </c>
      <c r="F1738" s="7">
        <v>501.65</v>
      </c>
      <c r="G1738" s="7">
        <v>10</v>
      </c>
      <c r="H1738" s="7">
        <v>1</v>
      </c>
      <c r="I1738" s="77">
        <v>366</v>
      </c>
      <c r="J1738" s="77">
        <v>88</v>
      </c>
      <c r="K1738" s="119" t="s">
        <v>95</v>
      </c>
      <c r="L1738" s="7">
        <v>12</v>
      </c>
      <c r="M1738" s="7">
        <v>1</v>
      </c>
      <c r="N1738" s="7" t="s">
        <v>485</v>
      </c>
      <c r="O1738" s="7">
        <v>2011</v>
      </c>
      <c r="P1738" s="7">
        <v>2012</v>
      </c>
      <c r="Q1738" s="70">
        <v>275</v>
      </c>
      <c r="R1738" s="7">
        <v>4</v>
      </c>
      <c r="S1738" s="7">
        <v>1</v>
      </c>
      <c r="T1738" s="67">
        <v>3415</v>
      </c>
      <c r="U1738" s="67">
        <v>2951</v>
      </c>
      <c r="V1738" s="119" t="s">
        <v>95</v>
      </c>
      <c r="W1738" s="7">
        <v>706</v>
      </c>
      <c r="X1738" s="7">
        <v>1</v>
      </c>
      <c r="Y1738" s="7" t="s">
        <v>342</v>
      </c>
      <c r="Z1738" s="7">
        <v>2002</v>
      </c>
      <c r="AA1738" s="7">
        <v>2003</v>
      </c>
      <c r="AB1738" s="70">
        <v>500</v>
      </c>
      <c r="AC1738" s="7">
        <v>5</v>
      </c>
      <c r="AD1738" s="7">
        <v>0</v>
      </c>
      <c r="AE1738" s="77">
        <v>1826</v>
      </c>
      <c r="AF1738" s="77">
        <v>2390</v>
      </c>
      <c r="AG1738" s="127">
        <f t="shared" si="27"/>
        <v>0.43311195445920303</v>
      </c>
    </row>
    <row r="1739" spans="1:33" x14ac:dyDescent="0.3">
      <c r="A1739" s="7">
        <v>857</v>
      </c>
      <c r="B1739" s="7">
        <v>1</v>
      </c>
      <c r="C1739" s="7" t="s">
        <v>529</v>
      </c>
      <c r="D1739" s="7">
        <v>2014</v>
      </c>
      <c r="E1739" s="7">
        <v>2016</v>
      </c>
      <c r="F1739" s="7">
        <v>304.70999999999998</v>
      </c>
      <c r="G1739" s="7">
        <v>10</v>
      </c>
      <c r="H1739" s="7">
        <v>1</v>
      </c>
      <c r="I1739" s="77">
        <v>964</v>
      </c>
      <c r="J1739" s="77">
        <v>433</v>
      </c>
      <c r="K1739" s="119" t="s">
        <v>95</v>
      </c>
      <c r="L1739" s="7">
        <v>14</v>
      </c>
      <c r="M1739" s="7">
        <v>1</v>
      </c>
      <c r="N1739" s="7" t="s">
        <v>264</v>
      </c>
      <c r="O1739" s="7">
        <v>2011</v>
      </c>
      <c r="P1739" s="7">
        <v>2012</v>
      </c>
      <c r="Q1739" s="70">
        <v>412.52</v>
      </c>
      <c r="R1739" s="7">
        <v>10</v>
      </c>
      <c r="S1739" s="7">
        <v>1</v>
      </c>
      <c r="T1739" s="67">
        <v>1435</v>
      </c>
      <c r="U1739" s="67">
        <v>516</v>
      </c>
      <c r="V1739" s="119" t="s">
        <v>95</v>
      </c>
      <c r="W1739" s="7">
        <v>309</v>
      </c>
      <c r="X1739" s="7">
        <v>1</v>
      </c>
      <c r="Y1739" s="7" t="s">
        <v>378</v>
      </c>
      <c r="Z1739" s="7">
        <v>2005</v>
      </c>
      <c r="AA1739" s="7">
        <v>2006</v>
      </c>
      <c r="AB1739" s="70">
        <v>400</v>
      </c>
      <c r="AC1739" s="7">
        <v>7</v>
      </c>
      <c r="AD1739" s="10">
        <v>0</v>
      </c>
      <c r="AE1739" s="67">
        <v>1673</v>
      </c>
      <c r="AF1739" s="67">
        <v>2193</v>
      </c>
      <c r="AG1739" s="127">
        <f t="shared" si="27"/>
        <v>0.43274702534919812</v>
      </c>
    </row>
    <row r="1740" spans="1:33" x14ac:dyDescent="0.3">
      <c r="A1740" s="7">
        <v>858</v>
      </c>
      <c r="B1740" s="7">
        <v>1</v>
      </c>
      <c r="C1740" s="7" t="s">
        <v>677</v>
      </c>
      <c r="D1740" s="7">
        <v>2011</v>
      </c>
      <c r="E1740" s="7">
        <v>2012</v>
      </c>
      <c r="F1740" s="7">
        <v>300</v>
      </c>
      <c r="G1740" s="7">
        <v>9</v>
      </c>
      <c r="H1740" s="7">
        <v>1</v>
      </c>
      <c r="I1740" s="77">
        <v>677</v>
      </c>
      <c r="J1740" s="77">
        <v>411</v>
      </c>
      <c r="K1740" s="119" t="s">
        <v>95</v>
      </c>
      <c r="L1740" s="7">
        <v>16</v>
      </c>
      <c r="M1740" s="7">
        <v>1</v>
      </c>
      <c r="N1740" s="7" t="s">
        <v>235</v>
      </c>
      <c r="O1740" s="7">
        <v>2011</v>
      </c>
      <c r="P1740" s="7">
        <v>2013</v>
      </c>
      <c r="Q1740" s="70">
        <v>524.58000000000004</v>
      </c>
      <c r="R1740" s="7">
        <v>7</v>
      </c>
      <c r="S1740" s="7">
        <v>1</v>
      </c>
      <c r="T1740" s="67">
        <v>2320</v>
      </c>
      <c r="U1740" s="67">
        <v>1118</v>
      </c>
      <c r="V1740" s="119" t="s">
        <v>95</v>
      </c>
      <c r="W1740" s="82">
        <v>2125</v>
      </c>
      <c r="X1740" s="82">
        <v>1</v>
      </c>
      <c r="Y1740" s="82" t="s">
        <v>141</v>
      </c>
      <c r="Z1740" s="7">
        <v>2018</v>
      </c>
      <c r="AA1740" s="82">
        <v>2019</v>
      </c>
      <c r="AB1740" s="128">
        <v>100</v>
      </c>
      <c r="AC1740" s="82">
        <v>10</v>
      </c>
      <c r="AD1740" s="7">
        <v>0</v>
      </c>
      <c r="AE1740" s="67">
        <v>1207</v>
      </c>
      <c r="AF1740" s="67">
        <v>1583</v>
      </c>
      <c r="AG1740" s="127">
        <f t="shared" si="27"/>
        <v>0.43261648745519715</v>
      </c>
    </row>
    <row r="1741" spans="1:33" x14ac:dyDescent="0.3">
      <c r="A1741" s="7">
        <v>861</v>
      </c>
      <c r="B1741" s="7">
        <v>1</v>
      </c>
      <c r="C1741" s="7" t="s">
        <v>510</v>
      </c>
      <c r="D1741" s="7">
        <v>1999</v>
      </c>
      <c r="E1741" s="7">
        <v>2000</v>
      </c>
      <c r="F1741" s="70">
        <v>268</v>
      </c>
      <c r="G1741" s="7">
        <v>2</v>
      </c>
      <c r="H1741" s="7">
        <v>0</v>
      </c>
      <c r="I1741" s="77">
        <v>2094</v>
      </c>
      <c r="J1741" s="77">
        <v>3470</v>
      </c>
      <c r="K1741" s="119" t="s">
        <v>95</v>
      </c>
      <c r="L1741" s="7">
        <v>38</v>
      </c>
      <c r="M1741" s="7">
        <v>1</v>
      </c>
      <c r="N1741" s="7" t="s">
        <v>314</v>
      </c>
      <c r="O1741" s="7">
        <v>2011</v>
      </c>
      <c r="P1741" s="7">
        <v>2012</v>
      </c>
      <c r="Q1741" s="70">
        <v>911.14</v>
      </c>
      <c r="R1741" s="7">
        <v>10</v>
      </c>
      <c r="S1741" s="7">
        <v>1</v>
      </c>
      <c r="T1741" s="67">
        <v>36</v>
      </c>
      <c r="U1741" s="67">
        <v>1</v>
      </c>
      <c r="V1741" s="119" t="s">
        <v>95</v>
      </c>
      <c r="W1741" s="7">
        <v>333</v>
      </c>
      <c r="X1741" s="7">
        <v>1</v>
      </c>
      <c r="Y1741" s="7" t="s">
        <v>278</v>
      </c>
      <c r="Z1741" s="7">
        <v>2008</v>
      </c>
      <c r="AA1741" s="7">
        <v>2009</v>
      </c>
      <c r="AB1741" s="70">
        <v>1195</v>
      </c>
      <c r="AC1741" s="7">
        <v>5</v>
      </c>
      <c r="AD1741" s="7">
        <v>0</v>
      </c>
      <c r="AE1741" s="67">
        <v>800</v>
      </c>
      <c r="AF1741" s="67">
        <v>1050</v>
      </c>
      <c r="AG1741" s="127">
        <f t="shared" si="27"/>
        <v>0.43243243243243246</v>
      </c>
    </row>
    <row r="1742" spans="1:33" x14ac:dyDescent="0.3">
      <c r="A1742" s="7">
        <v>861</v>
      </c>
      <c r="B1742" s="7">
        <v>1</v>
      </c>
      <c r="C1742" s="7" t="s">
        <v>573</v>
      </c>
      <c r="D1742" s="7">
        <v>2001</v>
      </c>
      <c r="E1742" s="7">
        <v>2002</v>
      </c>
      <c r="F1742" s="70">
        <v>480</v>
      </c>
      <c r="G1742" s="7">
        <v>5</v>
      </c>
      <c r="H1742" s="7">
        <v>1</v>
      </c>
      <c r="I1742" s="77">
        <v>6453</v>
      </c>
      <c r="J1742" s="77">
        <v>5418</v>
      </c>
      <c r="K1742" s="119" t="s">
        <v>95</v>
      </c>
      <c r="L1742" s="7">
        <v>47</v>
      </c>
      <c r="M1742" s="7">
        <v>1</v>
      </c>
      <c r="N1742" s="7" t="s">
        <v>236</v>
      </c>
      <c r="O1742" s="7">
        <v>2011</v>
      </c>
      <c r="P1742" s="7">
        <v>2012</v>
      </c>
      <c r="Q1742" s="70">
        <v>190</v>
      </c>
      <c r="R1742" s="7">
        <v>10</v>
      </c>
      <c r="S1742" s="7">
        <v>0</v>
      </c>
      <c r="T1742" s="67">
        <v>1996</v>
      </c>
      <c r="U1742" s="67">
        <v>2430</v>
      </c>
      <c r="V1742" s="119" t="s">
        <v>95</v>
      </c>
      <c r="W1742" s="7">
        <v>199</v>
      </c>
      <c r="X1742" s="7">
        <v>1</v>
      </c>
      <c r="Y1742" s="7" t="s">
        <v>320</v>
      </c>
      <c r="Z1742" s="7">
        <v>2001</v>
      </c>
      <c r="AA1742" s="7">
        <v>2002</v>
      </c>
      <c r="AB1742" s="70">
        <v>400</v>
      </c>
      <c r="AC1742" s="7">
        <v>10</v>
      </c>
      <c r="AD1742" s="7">
        <v>0</v>
      </c>
      <c r="AE1742" s="77">
        <v>2333</v>
      </c>
      <c r="AF1742" s="77">
        <v>3063</v>
      </c>
      <c r="AG1742" s="127">
        <f t="shared" si="27"/>
        <v>0.43235730170496667</v>
      </c>
    </row>
    <row r="1743" spans="1:33" x14ac:dyDescent="0.3">
      <c r="A1743" s="7">
        <v>861</v>
      </c>
      <c r="B1743" s="7">
        <v>1</v>
      </c>
      <c r="C1743" s="7" t="s">
        <v>574</v>
      </c>
      <c r="D1743" s="7">
        <v>2001</v>
      </c>
      <c r="E1743" s="7">
        <v>2002</v>
      </c>
      <c r="F1743" s="70">
        <v>150</v>
      </c>
      <c r="G1743" s="7">
        <v>5</v>
      </c>
      <c r="H1743" s="7">
        <v>0</v>
      </c>
      <c r="I1743" s="77">
        <v>5901</v>
      </c>
      <c r="J1743" s="77">
        <v>5901</v>
      </c>
      <c r="K1743" s="119" t="s">
        <v>95</v>
      </c>
      <c r="L1743" s="7">
        <v>47</v>
      </c>
      <c r="M1743" s="7">
        <v>1</v>
      </c>
      <c r="N1743" s="7" t="s">
        <v>236</v>
      </c>
      <c r="O1743" s="7">
        <v>2011</v>
      </c>
      <c r="P1743" s="7">
        <v>2012</v>
      </c>
      <c r="Q1743" s="70">
        <v>190</v>
      </c>
      <c r="R1743" s="7">
        <v>5</v>
      </c>
      <c r="S1743" s="7">
        <v>0</v>
      </c>
      <c r="T1743" s="67">
        <v>1881</v>
      </c>
      <c r="U1743" s="67">
        <v>2549</v>
      </c>
      <c r="V1743" s="119" t="s">
        <v>95</v>
      </c>
      <c r="W1743" s="7">
        <v>877</v>
      </c>
      <c r="X1743" s="7">
        <v>1</v>
      </c>
      <c r="Y1743" s="7" t="s">
        <v>261</v>
      </c>
      <c r="Z1743" s="68">
        <v>2007</v>
      </c>
      <c r="AA1743" s="73">
        <v>2008</v>
      </c>
      <c r="AB1743" s="66">
        <v>100</v>
      </c>
      <c r="AC1743" s="7">
        <v>10</v>
      </c>
      <c r="AD1743" s="67">
        <v>0</v>
      </c>
      <c r="AE1743" s="67">
        <v>2545</v>
      </c>
      <c r="AF1743" s="77">
        <v>3344</v>
      </c>
      <c r="AG1743" s="127">
        <f t="shared" si="27"/>
        <v>0.43216165732722023</v>
      </c>
    </row>
    <row r="1744" spans="1:33" x14ac:dyDescent="0.3">
      <c r="A1744" s="7">
        <v>861</v>
      </c>
      <c r="B1744" s="7">
        <v>1</v>
      </c>
      <c r="C1744" s="7" t="s">
        <v>637</v>
      </c>
      <c r="D1744" s="7">
        <v>2004</v>
      </c>
      <c r="E1744" s="7">
        <v>2006</v>
      </c>
      <c r="F1744" s="70">
        <f>895-486.26</f>
        <v>408.74</v>
      </c>
      <c r="G1744" s="7">
        <v>6</v>
      </c>
      <c r="H1744" s="7">
        <v>0</v>
      </c>
      <c r="I1744" s="77">
        <v>8268</v>
      </c>
      <c r="J1744" s="77">
        <v>10511</v>
      </c>
      <c r="K1744" s="119" t="s">
        <v>95</v>
      </c>
      <c r="L1744" s="7">
        <v>51</v>
      </c>
      <c r="M1744" s="7">
        <v>1</v>
      </c>
      <c r="N1744" s="7" t="s">
        <v>409</v>
      </c>
      <c r="O1744" s="7">
        <v>2011</v>
      </c>
      <c r="P1744" s="7">
        <v>2012</v>
      </c>
      <c r="Q1744" s="70">
        <v>50</v>
      </c>
      <c r="R1744" s="7">
        <v>8</v>
      </c>
      <c r="S1744" s="7">
        <v>1</v>
      </c>
      <c r="T1744" s="67">
        <v>687</v>
      </c>
      <c r="U1744" s="67">
        <v>672</v>
      </c>
      <c r="V1744" s="119" t="s">
        <v>95</v>
      </c>
      <c r="W1744" s="7">
        <v>911</v>
      </c>
      <c r="X1744" s="7">
        <v>1</v>
      </c>
      <c r="Y1744" s="7" t="s">
        <v>511</v>
      </c>
      <c r="Z1744" s="7">
        <v>2002</v>
      </c>
      <c r="AA1744" s="7">
        <v>2003</v>
      </c>
      <c r="AB1744" s="70">
        <v>600</v>
      </c>
      <c r="AC1744" s="7">
        <v>5</v>
      </c>
      <c r="AD1744" s="7">
        <v>0</v>
      </c>
      <c r="AE1744" s="77">
        <v>4501</v>
      </c>
      <c r="AF1744" s="77">
        <v>5916</v>
      </c>
      <c r="AG1744" s="127">
        <f t="shared" si="27"/>
        <v>0.43208217337045213</v>
      </c>
    </row>
    <row r="1745" spans="1:33" x14ac:dyDescent="0.3">
      <c r="A1745" s="7">
        <v>861</v>
      </c>
      <c r="B1745" s="7">
        <v>1</v>
      </c>
      <c r="C1745" s="7" t="s">
        <v>510</v>
      </c>
      <c r="D1745" s="7">
        <v>2005</v>
      </c>
      <c r="E1745" s="7">
        <v>2006</v>
      </c>
      <c r="F1745" s="70">
        <f>1550-484.37</f>
        <v>1065.6300000000001</v>
      </c>
      <c r="G1745" s="7">
        <v>6</v>
      </c>
      <c r="H1745" s="10">
        <v>1</v>
      </c>
      <c r="I1745" s="67">
        <v>6587</v>
      </c>
      <c r="J1745" s="67">
        <v>5756</v>
      </c>
      <c r="K1745" s="119" t="s">
        <v>95</v>
      </c>
      <c r="L1745" s="7">
        <v>51</v>
      </c>
      <c r="M1745" s="7">
        <v>1</v>
      </c>
      <c r="N1745" s="7" t="s">
        <v>409</v>
      </c>
      <c r="O1745" s="7">
        <v>2011</v>
      </c>
      <c r="P1745" s="7">
        <v>2012</v>
      </c>
      <c r="Q1745" s="70">
        <v>118</v>
      </c>
      <c r="R1745" s="7">
        <v>8</v>
      </c>
      <c r="S1745" s="7">
        <v>0</v>
      </c>
      <c r="T1745" s="67">
        <v>536</v>
      </c>
      <c r="U1745" s="67">
        <v>824</v>
      </c>
      <c r="V1745" s="119" t="s">
        <v>95</v>
      </c>
      <c r="W1745" s="82">
        <v>2137</v>
      </c>
      <c r="X1745" s="82">
        <v>1</v>
      </c>
      <c r="Y1745" s="82" t="s">
        <v>142</v>
      </c>
      <c r="Z1745" s="7">
        <v>2018</v>
      </c>
      <c r="AA1745" s="82">
        <v>2019</v>
      </c>
      <c r="AB1745" s="128">
        <v>1042</v>
      </c>
      <c r="AC1745" s="82">
        <v>10</v>
      </c>
      <c r="AD1745" s="7">
        <v>0</v>
      </c>
      <c r="AE1745" s="67">
        <v>1020</v>
      </c>
      <c r="AF1745" s="67">
        <v>1341</v>
      </c>
      <c r="AG1745" s="127">
        <f t="shared" si="27"/>
        <v>0.43202033036848791</v>
      </c>
    </row>
    <row r="1746" spans="1:33" x14ac:dyDescent="0.3">
      <c r="A1746" s="7">
        <v>861</v>
      </c>
      <c r="B1746" s="7">
        <v>1</v>
      </c>
      <c r="C1746" s="7" t="s">
        <v>510</v>
      </c>
      <c r="D1746" s="7">
        <v>2010</v>
      </c>
      <c r="E1746" s="68">
        <v>2012</v>
      </c>
      <c r="F1746" s="66">
        <v>1550</v>
      </c>
      <c r="G1746" s="68">
        <v>6</v>
      </c>
      <c r="H1746" s="67">
        <v>1</v>
      </c>
      <c r="I1746" s="67">
        <v>7485</v>
      </c>
      <c r="J1746" s="67">
        <v>5115</v>
      </c>
      <c r="K1746" s="119" t="s">
        <v>95</v>
      </c>
      <c r="L1746" s="7">
        <v>51</v>
      </c>
      <c r="M1746" s="7">
        <v>1</v>
      </c>
      <c r="N1746" s="7" t="s">
        <v>409</v>
      </c>
      <c r="O1746" s="7">
        <v>2011</v>
      </c>
      <c r="P1746" s="7">
        <v>2013</v>
      </c>
      <c r="Q1746" s="70">
        <v>235</v>
      </c>
      <c r="R1746" s="7">
        <v>7</v>
      </c>
      <c r="S1746" s="7">
        <v>1</v>
      </c>
      <c r="T1746" s="67">
        <v>911</v>
      </c>
      <c r="U1746" s="67">
        <v>453</v>
      </c>
      <c r="V1746" s="119" t="s">
        <v>95</v>
      </c>
      <c r="W1746" s="7">
        <v>750</v>
      </c>
      <c r="X1746" s="7">
        <v>1</v>
      </c>
      <c r="Y1746" s="7" t="s">
        <v>629</v>
      </c>
      <c r="Z1746" s="7">
        <v>2005</v>
      </c>
      <c r="AA1746" s="7">
        <v>2006</v>
      </c>
      <c r="AB1746" s="70">
        <v>121.37</v>
      </c>
      <c r="AC1746" s="7">
        <v>5</v>
      </c>
      <c r="AD1746" s="10">
        <v>0</v>
      </c>
      <c r="AE1746" s="67">
        <v>1315</v>
      </c>
      <c r="AF1746" s="67">
        <v>1729</v>
      </c>
      <c r="AG1746" s="127">
        <f t="shared" si="27"/>
        <v>0.43199737187910642</v>
      </c>
    </row>
    <row r="1747" spans="1:33" x14ac:dyDescent="0.3">
      <c r="A1747" s="7">
        <v>861</v>
      </c>
      <c r="B1747" s="7">
        <v>1</v>
      </c>
      <c r="C1747" s="7" t="s">
        <v>700</v>
      </c>
      <c r="D1747" s="7">
        <v>2016</v>
      </c>
      <c r="E1747" s="7">
        <v>2018</v>
      </c>
      <c r="F1747" s="7">
        <v>1527.67</v>
      </c>
      <c r="G1747" s="7">
        <v>10</v>
      </c>
      <c r="H1747" s="7">
        <v>1</v>
      </c>
      <c r="I1747" s="77">
        <v>12942</v>
      </c>
      <c r="J1747" s="77">
        <v>6187</v>
      </c>
      <c r="K1747" s="119" t="s">
        <v>95</v>
      </c>
      <c r="L1747" s="7">
        <v>84</v>
      </c>
      <c r="M1747" s="7">
        <v>1</v>
      </c>
      <c r="N1747" s="7" t="s">
        <v>267</v>
      </c>
      <c r="O1747" s="7">
        <v>2011</v>
      </c>
      <c r="P1747" s="7">
        <v>2012</v>
      </c>
      <c r="Q1747" s="70">
        <v>750</v>
      </c>
      <c r="R1747" s="7">
        <v>7</v>
      </c>
      <c r="S1747" s="7">
        <v>0</v>
      </c>
      <c r="T1747" s="67">
        <v>456</v>
      </c>
      <c r="U1747" s="67">
        <v>739</v>
      </c>
      <c r="V1747" s="119" t="s">
        <v>95</v>
      </c>
      <c r="W1747" s="7">
        <v>166</v>
      </c>
      <c r="X1747" s="7">
        <v>1</v>
      </c>
      <c r="Y1747" s="7" t="s">
        <v>541</v>
      </c>
      <c r="Z1747" s="7">
        <v>2001</v>
      </c>
      <c r="AA1747" s="7">
        <v>2002</v>
      </c>
      <c r="AB1747" s="70">
        <v>340</v>
      </c>
      <c r="AC1747" s="7">
        <v>10</v>
      </c>
      <c r="AD1747" s="7">
        <v>0</v>
      </c>
      <c r="AE1747" s="77">
        <v>952</v>
      </c>
      <c r="AF1747" s="77">
        <v>1253</v>
      </c>
      <c r="AG1747" s="127">
        <f t="shared" si="27"/>
        <v>0.43174603174603177</v>
      </c>
    </row>
    <row r="1748" spans="1:33" x14ac:dyDescent="0.3">
      <c r="A1748" s="7">
        <v>876</v>
      </c>
      <c r="B1748" s="7">
        <v>1</v>
      </c>
      <c r="C1748" s="7" t="s">
        <v>356</v>
      </c>
      <c r="D1748" s="7">
        <v>1993</v>
      </c>
      <c r="E1748" s="7">
        <v>1994</v>
      </c>
      <c r="F1748" s="70">
        <v>238.77</v>
      </c>
      <c r="G1748" s="7">
        <v>3</v>
      </c>
      <c r="H1748" s="7">
        <v>1</v>
      </c>
      <c r="I1748" s="77" t="s">
        <v>763</v>
      </c>
      <c r="J1748" s="77" t="s">
        <v>763</v>
      </c>
      <c r="K1748" s="119" t="s">
        <v>95</v>
      </c>
      <c r="L1748" s="7">
        <v>84</v>
      </c>
      <c r="M1748" s="7">
        <v>1</v>
      </c>
      <c r="N1748" s="7" t="s">
        <v>267</v>
      </c>
      <c r="O1748" s="7">
        <v>2011</v>
      </c>
      <c r="P1748" s="7">
        <v>2012</v>
      </c>
      <c r="Q1748" s="70">
        <v>250</v>
      </c>
      <c r="R1748" s="7">
        <v>7</v>
      </c>
      <c r="S1748" s="7">
        <v>0</v>
      </c>
      <c r="T1748" s="67">
        <v>396</v>
      </c>
      <c r="U1748" s="67">
        <v>802</v>
      </c>
      <c r="V1748" s="119" t="s">
        <v>95</v>
      </c>
      <c r="W1748" s="7">
        <v>485</v>
      </c>
      <c r="X1748" s="7">
        <v>1</v>
      </c>
      <c r="Y1748" s="7" t="s">
        <v>494</v>
      </c>
      <c r="Z1748" s="7">
        <v>2001</v>
      </c>
      <c r="AA1748" s="7">
        <v>2002</v>
      </c>
      <c r="AB1748" s="70">
        <v>415</v>
      </c>
      <c r="AC1748" s="7">
        <v>10</v>
      </c>
      <c r="AD1748" s="7">
        <v>0</v>
      </c>
      <c r="AE1748" s="77">
        <v>335</v>
      </c>
      <c r="AF1748" s="77">
        <v>441</v>
      </c>
      <c r="AG1748" s="127">
        <f t="shared" si="27"/>
        <v>0.43170103092783507</v>
      </c>
    </row>
    <row r="1749" spans="1:33" x14ac:dyDescent="0.3">
      <c r="A1749" s="7">
        <v>876</v>
      </c>
      <c r="B1749" s="7">
        <v>1</v>
      </c>
      <c r="C1749" s="7" t="s">
        <v>356</v>
      </c>
      <c r="D1749" s="7">
        <v>1995</v>
      </c>
      <c r="E1749" s="7">
        <v>1997</v>
      </c>
      <c r="F1749" s="70">
        <v>238.77</v>
      </c>
      <c r="G1749" s="7">
        <v>5</v>
      </c>
      <c r="H1749" s="7">
        <v>1</v>
      </c>
      <c r="I1749" s="77">
        <v>344</v>
      </c>
      <c r="J1749" s="77">
        <v>211</v>
      </c>
      <c r="K1749" s="119" t="s">
        <v>95</v>
      </c>
      <c r="L1749" s="7">
        <v>88</v>
      </c>
      <c r="M1749" s="7">
        <v>1</v>
      </c>
      <c r="N1749" s="7" t="s">
        <v>238</v>
      </c>
      <c r="O1749" s="7">
        <v>2011</v>
      </c>
      <c r="P1749" s="7">
        <v>2012</v>
      </c>
      <c r="Q1749" s="70">
        <v>725</v>
      </c>
      <c r="R1749" s="7">
        <v>10</v>
      </c>
      <c r="S1749" s="7">
        <v>0</v>
      </c>
      <c r="T1749" s="67">
        <v>2184</v>
      </c>
      <c r="U1749" s="67">
        <v>2493</v>
      </c>
      <c r="V1749" s="119" t="s">
        <v>95</v>
      </c>
      <c r="W1749" s="7">
        <v>138</v>
      </c>
      <c r="X1749" s="7">
        <v>1</v>
      </c>
      <c r="Y1749" s="7" t="s">
        <v>243</v>
      </c>
      <c r="Z1749" s="7">
        <v>1997</v>
      </c>
      <c r="AA1749" s="7">
        <v>1999</v>
      </c>
      <c r="AB1749" s="70">
        <v>315</v>
      </c>
      <c r="AC1749" s="7">
        <v>10</v>
      </c>
      <c r="AD1749" s="7">
        <v>0</v>
      </c>
      <c r="AE1749" s="77">
        <v>672</v>
      </c>
      <c r="AF1749" s="77">
        <v>885</v>
      </c>
      <c r="AG1749" s="127">
        <f t="shared" si="27"/>
        <v>0.43159922928709055</v>
      </c>
    </row>
    <row r="1750" spans="1:33" x14ac:dyDescent="0.3">
      <c r="A1750" s="7">
        <v>876</v>
      </c>
      <c r="B1750" s="7">
        <v>1</v>
      </c>
      <c r="C1750" s="7" t="s">
        <v>356</v>
      </c>
      <c r="D1750" s="7">
        <v>2000</v>
      </c>
      <c r="E1750" s="7">
        <v>2001</v>
      </c>
      <c r="F1750" s="70">
        <f>500-391</f>
        <v>109</v>
      </c>
      <c r="G1750" s="7">
        <v>10</v>
      </c>
      <c r="H1750" s="7">
        <v>1</v>
      </c>
      <c r="I1750" s="77">
        <v>2209</v>
      </c>
      <c r="J1750" s="77">
        <v>1882</v>
      </c>
      <c r="K1750" s="119" t="s">
        <v>95</v>
      </c>
      <c r="L1750" s="7">
        <v>91</v>
      </c>
      <c r="M1750" s="7">
        <v>1</v>
      </c>
      <c r="N1750" s="7" t="s">
        <v>239</v>
      </c>
      <c r="O1750" s="7">
        <v>2011</v>
      </c>
      <c r="P1750" s="10">
        <v>2012</v>
      </c>
      <c r="Q1750" s="70">
        <v>400</v>
      </c>
      <c r="R1750" s="7">
        <v>10</v>
      </c>
      <c r="S1750" s="7">
        <v>0</v>
      </c>
      <c r="T1750" s="67">
        <v>335</v>
      </c>
      <c r="U1750" s="67">
        <v>603</v>
      </c>
      <c r="V1750" s="119" t="s">
        <v>95</v>
      </c>
      <c r="W1750" s="82">
        <v>2884</v>
      </c>
      <c r="X1750" s="82">
        <v>1</v>
      </c>
      <c r="Y1750" s="82" t="s">
        <v>148</v>
      </c>
      <c r="Z1750" s="7">
        <v>2018</v>
      </c>
      <c r="AA1750" s="82">
        <v>2019</v>
      </c>
      <c r="AB1750" s="128">
        <v>1517.08</v>
      </c>
      <c r="AC1750" s="82">
        <v>10</v>
      </c>
      <c r="AD1750" s="7">
        <v>0</v>
      </c>
      <c r="AE1750" s="67">
        <v>657</v>
      </c>
      <c r="AF1750" s="67">
        <v>866</v>
      </c>
      <c r="AG1750" s="127">
        <f t="shared" si="27"/>
        <v>0.43138542350623771</v>
      </c>
    </row>
    <row r="1751" spans="1:33" x14ac:dyDescent="0.3">
      <c r="A1751" s="7">
        <v>876</v>
      </c>
      <c r="B1751" s="7">
        <v>1</v>
      </c>
      <c r="C1751" s="7" t="s">
        <v>356</v>
      </c>
      <c r="D1751" s="7">
        <v>2002</v>
      </c>
      <c r="E1751" s="7">
        <v>2003</v>
      </c>
      <c r="F1751" s="70">
        <v>350</v>
      </c>
      <c r="G1751" s="7">
        <v>5</v>
      </c>
      <c r="H1751" s="7">
        <v>1</v>
      </c>
      <c r="I1751" s="77">
        <v>2310</v>
      </c>
      <c r="J1751" s="77">
        <v>2156</v>
      </c>
      <c r="K1751" s="119" t="s">
        <v>95</v>
      </c>
      <c r="L1751" s="7">
        <v>94</v>
      </c>
      <c r="M1751" s="7">
        <v>1</v>
      </c>
      <c r="N1751" s="7" t="s">
        <v>368</v>
      </c>
      <c r="O1751" s="68">
        <v>2011</v>
      </c>
      <c r="P1751" s="73">
        <v>2012</v>
      </c>
      <c r="Q1751" s="66">
        <v>97.61</v>
      </c>
      <c r="R1751" s="7">
        <v>10</v>
      </c>
      <c r="S1751" s="7">
        <v>1</v>
      </c>
      <c r="T1751" s="67">
        <v>1419</v>
      </c>
      <c r="U1751" s="67">
        <v>730</v>
      </c>
      <c r="V1751" s="119" t="s">
        <v>95</v>
      </c>
      <c r="W1751" s="7">
        <v>206</v>
      </c>
      <c r="X1751" s="7">
        <v>1</v>
      </c>
      <c r="Y1751" s="7" t="s">
        <v>489</v>
      </c>
      <c r="Z1751" s="7">
        <v>2004</v>
      </c>
      <c r="AA1751" s="7">
        <v>2005</v>
      </c>
      <c r="AB1751" s="70">
        <v>60</v>
      </c>
      <c r="AC1751" s="7">
        <v>10</v>
      </c>
      <c r="AD1751" s="7">
        <v>0</v>
      </c>
      <c r="AE1751" s="77">
        <v>6573</v>
      </c>
      <c r="AF1751" s="77">
        <v>8664</v>
      </c>
      <c r="AG1751" s="127">
        <f t="shared" si="27"/>
        <v>0.43138413073439652</v>
      </c>
    </row>
    <row r="1752" spans="1:33" x14ac:dyDescent="0.3">
      <c r="A1752" s="7">
        <v>876</v>
      </c>
      <c r="B1752" s="7">
        <v>1</v>
      </c>
      <c r="C1752" s="7" t="s">
        <v>356</v>
      </c>
      <c r="D1752" s="7">
        <v>2006</v>
      </c>
      <c r="E1752" s="10">
        <v>2007</v>
      </c>
      <c r="F1752" s="70">
        <v>192.31</v>
      </c>
      <c r="G1752" s="10">
        <v>7</v>
      </c>
      <c r="H1752" s="7">
        <v>1</v>
      </c>
      <c r="I1752" s="67">
        <v>2295</v>
      </c>
      <c r="J1752" s="67">
        <v>2146</v>
      </c>
      <c r="K1752" s="119" t="s">
        <v>95</v>
      </c>
      <c r="L1752" s="7">
        <v>94</v>
      </c>
      <c r="M1752" s="7">
        <v>1</v>
      </c>
      <c r="N1752" s="7" t="s">
        <v>368</v>
      </c>
      <c r="O1752" s="7">
        <v>2011</v>
      </c>
      <c r="P1752" s="7">
        <v>2012</v>
      </c>
      <c r="Q1752" s="70">
        <v>275</v>
      </c>
      <c r="R1752" s="7">
        <v>10</v>
      </c>
      <c r="S1752" s="7">
        <v>0</v>
      </c>
      <c r="T1752" s="67">
        <v>1034</v>
      </c>
      <c r="U1752" s="67">
        <v>1120</v>
      </c>
      <c r="V1752" s="119" t="s">
        <v>95</v>
      </c>
      <c r="W1752" s="7">
        <v>750</v>
      </c>
      <c r="X1752" s="7">
        <v>1</v>
      </c>
      <c r="Y1752" s="7" t="s">
        <v>629</v>
      </c>
      <c r="Z1752" s="7">
        <v>2005</v>
      </c>
      <c r="AA1752" s="7">
        <v>2006</v>
      </c>
      <c r="AB1752" s="70">
        <v>105</v>
      </c>
      <c r="AC1752" s="7">
        <v>5</v>
      </c>
      <c r="AD1752" s="10">
        <v>0</v>
      </c>
      <c r="AE1752" s="67">
        <v>1312</v>
      </c>
      <c r="AF1752" s="67">
        <v>1731</v>
      </c>
      <c r="AG1752" s="127">
        <f t="shared" si="27"/>
        <v>0.43115346697338153</v>
      </c>
    </row>
    <row r="1753" spans="1:33" x14ac:dyDescent="0.3">
      <c r="A1753" s="7">
        <v>876</v>
      </c>
      <c r="B1753" s="7">
        <v>1</v>
      </c>
      <c r="C1753" s="7" t="s">
        <v>356</v>
      </c>
      <c r="D1753" s="7">
        <v>2013</v>
      </c>
      <c r="E1753" s="7">
        <v>2014</v>
      </c>
      <c r="F1753" s="7">
        <v>699.96</v>
      </c>
      <c r="G1753" s="7">
        <v>7</v>
      </c>
      <c r="H1753" s="7">
        <v>1</v>
      </c>
      <c r="I1753" s="77">
        <v>882</v>
      </c>
      <c r="J1753" s="77">
        <v>317</v>
      </c>
      <c r="K1753" s="119" t="s">
        <v>95</v>
      </c>
      <c r="L1753" s="7">
        <v>97</v>
      </c>
      <c r="M1753" s="7">
        <v>1</v>
      </c>
      <c r="N1753" s="7" t="s">
        <v>411</v>
      </c>
      <c r="O1753" s="7">
        <v>2011</v>
      </c>
      <c r="P1753" s="7">
        <v>2012</v>
      </c>
      <c r="Q1753" s="70">
        <v>450</v>
      </c>
      <c r="R1753" s="7">
        <v>10</v>
      </c>
      <c r="S1753" s="7">
        <v>1</v>
      </c>
      <c r="T1753" s="67">
        <v>662</v>
      </c>
      <c r="U1753" s="67">
        <v>426</v>
      </c>
      <c r="V1753" s="119" t="s">
        <v>95</v>
      </c>
      <c r="W1753" s="7">
        <v>877</v>
      </c>
      <c r="X1753" s="7">
        <v>1</v>
      </c>
      <c r="Y1753" s="7" t="s">
        <v>261</v>
      </c>
      <c r="Z1753" s="7">
        <v>2001</v>
      </c>
      <c r="AA1753" s="7">
        <v>2002</v>
      </c>
      <c r="AB1753" s="70">
        <v>200</v>
      </c>
      <c r="AC1753" s="7">
        <v>10</v>
      </c>
      <c r="AD1753" s="7">
        <v>0</v>
      </c>
      <c r="AE1753" s="77">
        <v>2071</v>
      </c>
      <c r="AF1753" s="77">
        <v>2735</v>
      </c>
      <c r="AG1753" s="127">
        <f t="shared" si="27"/>
        <v>0.43091968372867251</v>
      </c>
    </row>
    <row r="1754" spans="1:33" x14ac:dyDescent="0.3">
      <c r="A1754" s="7">
        <v>877</v>
      </c>
      <c r="B1754" s="7">
        <v>1</v>
      </c>
      <c r="C1754" s="7" t="s">
        <v>261</v>
      </c>
      <c r="D1754" s="7">
        <v>1991</v>
      </c>
      <c r="E1754" s="7">
        <v>1993</v>
      </c>
      <c r="F1754" s="70">
        <v>197</v>
      </c>
      <c r="G1754" s="7">
        <v>5</v>
      </c>
      <c r="H1754" s="7">
        <v>1</v>
      </c>
      <c r="I1754" s="77" t="s">
        <v>763</v>
      </c>
      <c r="J1754" s="77" t="s">
        <v>763</v>
      </c>
      <c r="K1754" s="119" t="s">
        <v>95</v>
      </c>
      <c r="L1754" s="7">
        <v>99</v>
      </c>
      <c r="M1754" s="7">
        <v>1</v>
      </c>
      <c r="N1754" s="7" t="s">
        <v>315</v>
      </c>
      <c r="O1754" s="7">
        <v>2011</v>
      </c>
      <c r="P1754" s="7">
        <v>2012</v>
      </c>
      <c r="Q1754" s="70">
        <v>341</v>
      </c>
      <c r="R1754" s="7">
        <v>9</v>
      </c>
      <c r="S1754" s="7">
        <v>0</v>
      </c>
      <c r="T1754" s="67">
        <v>533</v>
      </c>
      <c r="U1754" s="67">
        <v>727</v>
      </c>
      <c r="V1754" s="119" t="s">
        <v>95</v>
      </c>
      <c r="W1754" s="7">
        <v>15</v>
      </c>
      <c r="X1754" s="7">
        <v>1</v>
      </c>
      <c r="Y1754" s="7" t="s">
        <v>265</v>
      </c>
      <c r="Z1754" s="68">
        <v>2007</v>
      </c>
      <c r="AA1754" s="73">
        <v>2009</v>
      </c>
      <c r="AB1754" s="66">
        <v>24.25</v>
      </c>
      <c r="AC1754" s="7">
        <v>7</v>
      </c>
      <c r="AD1754" s="67">
        <v>0</v>
      </c>
      <c r="AE1754" s="67">
        <v>2497</v>
      </c>
      <c r="AF1754" s="77">
        <v>3298</v>
      </c>
      <c r="AG1754" s="127">
        <f t="shared" si="27"/>
        <v>0.43088869715271788</v>
      </c>
    </row>
    <row r="1755" spans="1:33" x14ac:dyDescent="0.3">
      <c r="A1755" s="7">
        <v>877</v>
      </c>
      <c r="B1755" s="7">
        <v>1</v>
      </c>
      <c r="C1755" s="7" t="s">
        <v>261</v>
      </c>
      <c r="D1755" s="7">
        <v>1994</v>
      </c>
      <c r="E1755" s="7">
        <v>1995</v>
      </c>
      <c r="F1755" s="70">
        <v>237.09</v>
      </c>
      <c r="G1755" s="7">
        <v>10</v>
      </c>
      <c r="H1755" s="7">
        <v>0</v>
      </c>
      <c r="I1755" s="77">
        <v>3532</v>
      </c>
      <c r="J1755" s="77">
        <v>3603</v>
      </c>
      <c r="K1755" s="119" t="s">
        <v>95</v>
      </c>
      <c r="L1755" s="7">
        <v>111</v>
      </c>
      <c r="M1755" s="7">
        <v>1</v>
      </c>
      <c r="N1755" s="7" t="s">
        <v>469</v>
      </c>
      <c r="O1755" s="68">
        <v>2011</v>
      </c>
      <c r="P1755" s="73">
        <v>2012</v>
      </c>
      <c r="Q1755" s="66">
        <v>500</v>
      </c>
      <c r="R1755" s="7">
        <v>10</v>
      </c>
      <c r="S1755" s="7">
        <v>1</v>
      </c>
      <c r="T1755" s="67">
        <v>1284</v>
      </c>
      <c r="U1755" s="67">
        <v>1267</v>
      </c>
      <c r="V1755" s="119" t="s">
        <v>95</v>
      </c>
      <c r="W1755" s="7">
        <v>2198</v>
      </c>
      <c r="X1755" s="7">
        <v>1</v>
      </c>
      <c r="Y1755" s="7" t="s">
        <v>462</v>
      </c>
      <c r="Z1755" s="7">
        <v>1997</v>
      </c>
      <c r="AA1755" s="7">
        <v>1998</v>
      </c>
      <c r="AB1755" s="70">
        <v>170.83</v>
      </c>
      <c r="AC1755" s="7">
        <v>10</v>
      </c>
      <c r="AD1755" s="7">
        <v>0</v>
      </c>
      <c r="AE1755" s="77">
        <v>491</v>
      </c>
      <c r="AF1755" s="77">
        <v>649</v>
      </c>
      <c r="AG1755" s="127">
        <f t="shared" si="27"/>
        <v>0.43070175438596492</v>
      </c>
    </row>
    <row r="1756" spans="1:33" x14ac:dyDescent="0.3">
      <c r="A1756" s="7">
        <v>877</v>
      </c>
      <c r="B1756" s="7">
        <v>1</v>
      </c>
      <c r="C1756" s="7" t="s">
        <v>261</v>
      </c>
      <c r="D1756" s="7">
        <v>1995</v>
      </c>
      <c r="E1756" s="7">
        <v>1996</v>
      </c>
      <c r="F1756" s="70">
        <v>235.84</v>
      </c>
      <c r="G1756" s="7">
        <v>10</v>
      </c>
      <c r="H1756" s="7">
        <v>1</v>
      </c>
      <c r="I1756" s="77">
        <v>2942</v>
      </c>
      <c r="J1756" s="77">
        <v>2244</v>
      </c>
      <c r="K1756" s="119" t="s">
        <v>95</v>
      </c>
      <c r="L1756" s="7">
        <v>129</v>
      </c>
      <c r="M1756" s="7">
        <v>1</v>
      </c>
      <c r="N1756" s="7" t="s">
        <v>242</v>
      </c>
      <c r="O1756" s="7">
        <v>2011</v>
      </c>
      <c r="P1756" s="7">
        <v>2012</v>
      </c>
      <c r="Q1756" s="70">
        <v>194.64999999999998</v>
      </c>
      <c r="R1756" s="7">
        <v>10</v>
      </c>
      <c r="S1756" s="7">
        <v>1</v>
      </c>
      <c r="T1756" s="67">
        <v>1542</v>
      </c>
      <c r="U1756" s="67">
        <v>690</v>
      </c>
      <c r="V1756" s="119" t="s">
        <v>95</v>
      </c>
      <c r="W1756" s="7">
        <v>415</v>
      </c>
      <c r="X1756" s="7">
        <v>1</v>
      </c>
      <c r="Y1756" s="7" t="s">
        <v>326</v>
      </c>
      <c r="Z1756" s="7">
        <v>1994</v>
      </c>
      <c r="AA1756" s="7">
        <v>1995</v>
      </c>
      <c r="AB1756" s="70">
        <v>331</v>
      </c>
      <c r="AC1756" s="7">
        <v>3</v>
      </c>
      <c r="AD1756" s="7">
        <v>0</v>
      </c>
      <c r="AE1756" s="77">
        <v>156</v>
      </c>
      <c r="AF1756" s="77">
        <v>207</v>
      </c>
      <c r="AG1756" s="127">
        <f t="shared" si="27"/>
        <v>0.42975206611570249</v>
      </c>
    </row>
    <row r="1757" spans="1:33" x14ac:dyDescent="0.3">
      <c r="A1757" s="7">
        <v>877</v>
      </c>
      <c r="B1757" s="7">
        <v>1</v>
      </c>
      <c r="C1757" s="7" t="s">
        <v>261</v>
      </c>
      <c r="D1757" s="7">
        <v>1997</v>
      </c>
      <c r="E1757" s="7">
        <v>1998</v>
      </c>
      <c r="F1757" s="70">
        <v>97</v>
      </c>
      <c r="G1757" s="7">
        <v>10</v>
      </c>
      <c r="H1757" s="7">
        <v>1</v>
      </c>
      <c r="I1757" s="77">
        <v>1389</v>
      </c>
      <c r="J1757" s="77">
        <v>573</v>
      </c>
      <c r="K1757" s="119" t="s">
        <v>95</v>
      </c>
      <c r="L1757" s="7">
        <v>129</v>
      </c>
      <c r="M1757" s="7">
        <v>1</v>
      </c>
      <c r="N1757" s="7" t="s">
        <v>242</v>
      </c>
      <c r="O1757" s="7">
        <v>2011</v>
      </c>
      <c r="P1757" s="7">
        <v>2012</v>
      </c>
      <c r="Q1757" s="70">
        <v>200</v>
      </c>
      <c r="R1757" s="7">
        <v>10</v>
      </c>
      <c r="S1757" s="7">
        <v>1</v>
      </c>
      <c r="T1757" s="67">
        <v>1396</v>
      </c>
      <c r="U1757" s="67">
        <v>826</v>
      </c>
      <c r="V1757" s="119" t="s">
        <v>95</v>
      </c>
      <c r="W1757" s="7">
        <v>100</v>
      </c>
      <c r="X1757" s="7">
        <v>1</v>
      </c>
      <c r="Y1757" s="7" t="s">
        <v>316</v>
      </c>
      <c r="Z1757" s="7">
        <v>2006</v>
      </c>
      <c r="AA1757" s="10">
        <v>2007</v>
      </c>
      <c r="AB1757" s="70">
        <v>450</v>
      </c>
      <c r="AC1757" s="10">
        <v>3</v>
      </c>
      <c r="AD1757" s="7">
        <v>0</v>
      </c>
      <c r="AE1757" s="67">
        <v>363</v>
      </c>
      <c r="AF1757" s="67">
        <v>483</v>
      </c>
      <c r="AG1757" s="127">
        <f t="shared" si="27"/>
        <v>0.42907801418439717</v>
      </c>
    </row>
    <row r="1758" spans="1:33" x14ac:dyDescent="0.3">
      <c r="A1758" s="7">
        <v>877</v>
      </c>
      <c r="B1758" s="7">
        <v>1</v>
      </c>
      <c r="C1758" s="7" t="s">
        <v>261</v>
      </c>
      <c r="D1758" s="7">
        <v>1998</v>
      </c>
      <c r="E1758" s="7">
        <v>1999</v>
      </c>
      <c r="F1758" s="70">
        <v>217.16</v>
      </c>
      <c r="G1758" s="7">
        <v>10</v>
      </c>
      <c r="H1758" s="7">
        <v>0</v>
      </c>
      <c r="I1758" s="77">
        <v>3292</v>
      </c>
      <c r="J1758" s="77">
        <v>6302</v>
      </c>
      <c r="K1758" s="119" t="s">
        <v>95</v>
      </c>
      <c r="L1758" s="7">
        <v>138</v>
      </c>
      <c r="M1758" s="7">
        <v>1</v>
      </c>
      <c r="N1758" s="7" t="s">
        <v>243</v>
      </c>
      <c r="O1758" s="68">
        <v>2011</v>
      </c>
      <c r="P1758" s="73">
        <v>2012</v>
      </c>
      <c r="Q1758" s="66">
        <v>350</v>
      </c>
      <c r="R1758" s="7">
        <v>3</v>
      </c>
      <c r="S1758" s="7">
        <v>0</v>
      </c>
      <c r="T1758" s="67">
        <v>1769</v>
      </c>
      <c r="U1758" s="67">
        <v>2156</v>
      </c>
      <c r="V1758" s="119" t="s">
        <v>95</v>
      </c>
      <c r="W1758" s="7">
        <v>182</v>
      </c>
      <c r="X1758" s="7">
        <v>1</v>
      </c>
      <c r="Y1758" s="7" t="s">
        <v>500</v>
      </c>
      <c r="Z1758" s="68">
        <v>2007</v>
      </c>
      <c r="AA1758" s="73">
        <v>2008</v>
      </c>
      <c r="AB1758" s="66">
        <v>495</v>
      </c>
      <c r="AC1758" s="7">
        <v>10</v>
      </c>
      <c r="AD1758" s="67">
        <v>0</v>
      </c>
      <c r="AE1758" s="67">
        <v>1757</v>
      </c>
      <c r="AF1758" s="77">
        <v>2339</v>
      </c>
      <c r="AG1758" s="127">
        <f t="shared" si="27"/>
        <v>0.428955078125</v>
      </c>
    </row>
    <row r="1759" spans="1:33" x14ac:dyDescent="0.3">
      <c r="A1759" s="7">
        <v>877</v>
      </c>
      <c r="B1759" s="7">
        <v>1</v>
      </c>
      <c r="C1759" s="7" t="s">
        <v>261</v>
      </c>
      <c r="D1759" s="7">
        <v>2000</v>
      </c>
      <c r="E1759" s="7">
        <v>2001</v>
      </c>
      <c r="F1759" s="70">
        <v>171</v>
      </c>
      <c r="G1759" s="7">
        <v>10</v>
      </c>
      <c r="H1759" s="7">
        <v>1</v>
      </c>
      <c r="I1759" s="77">
        <v>5286</v>
      </c>
      <c r="J1759" s="77">
        <v>4867</v>
      </c>
      <c r="K1759" s="119" t="s">
        <v>95</v>
      </c>
      <c r="L1759" s="7">
        <v>181</v>
      </c>
      <c r="M1759" s="7">
        <v>1</v>
      </c>
      <c r="N1759" s="7" t="s">
        <v>470</v>
      </c>
      <c r="O1759" s="7">
        <v>2011</v>
      </c>
      <c r="P1759" s="7">
        <v>2012</v>
      </c>
      <c r="Q1759" s="70">
        <v>199.24</v>
      </c>
      <c r="R1759" s="7">
        <v>10</v>
      </c>
      <c r="S1759" s="7">
        <v>1</v>
      </c>
      <c r="T1759" s="67">
        <v>7036</v>
      </c>
      <c r="U1759" s="67">
        <v>2934</v>
      </c>
      <c r="V1759" s="119" t="s">
        <v>95</v>
      </c>
      <c r="W1759" s="7">
        <v>255</v>
      </c>
      <c r="X1759" s="7">
        <v>1</v>
      </c>
      <c r="Y1759" s="7" t="s">
        <v>374</v>
      </c>
      <c r="Z1759" s="7">
        <v>1996</v>
      </c>
      <c r="AA1759" s="7">
        <v>1997</v>
      </c>
      <c r="AB1759" s="70">
        <v>460.44</v>
      </c>
      <c r="AC1759" s="7">
        <v>10</v>
      </c>
      <c r="AD1759" s="7">
        <v>0</v>
      </c>
      <c r="AE1759" s="77">
        <v>920</v>
      </c>
      <c r="AF1759" s="77">
        <v>1226</v>
      </c>
      <c r="AG1759" s="127">
        <f t="shared" si="27"/>
        <v>0.42870456663560114</v>
      </c>
    </row>
    <row r="1760" spans="1:33" x14ac:dyDescent="0.3">
      <c r="A1760" s="7">
        <v>877</v>
      </c>
      <c r="B1760" s="7">
        <v>1</v>
      </c>
      <c r="C1760" s="7" t="s">
        <v>261</v>
      </c>
      <c r="D1760" s="7">
        <v>2001</v>
      </c>
      <c r="E1760" s="7">
        <v>2002</v>
      </c>
      <c r="F1760" s="70">
        <v>200</v>
      </c>
      <c r="G1760" s="7">
        <v>10</v>
      </c>
      <c r="H1760" s="7">
        <v>0</v>
      </c>
      <c r="I1760" s="77">
        <v>2071</v>
      </c>
      <c r="J1760" s="77">
        <v>2735</v>
      </c>
      <c r="K1760" s="119" t="s">
        <v>95</v>
      </c>
      <c r="L1760" s="7">
        <v>181</v>
      </c>
      <c r="M1760" s="7">
        <v>1</v>
      </c>
      <c r="N1760" s="7" t="s">
        <v>470</v>
      </c>
      <c r="O1760" s="7">
        <v>2011</v>
      </c>
      <c r="P1760" s="7">
        <v>2012</v>
      </c>
      <c r="Q1760" s="70">
        <v>200</v>
      </c>
      <c r="R1760" s="7">
        <v>5</v>
      </c>
      <c r="S1760" s="7">
        <v>1</v>
      </c>
      <c r="T1760" s="67">
        <v>5371</v>
      </c>
      <c r="U1760" s="67">
        <v>4589</v>
      </c>
      <c r="V1760" s="119" t="s">
        <v>95</v>
      </c>
      <c r="W1760" s="7">
        <v>2137</v>
      </c>
      <c r="X1760" s="7">
        <v>1</v>
      </c>
      <c r="Y1760" s="7" t="s">
        <v>575</v>
      </c>
      <c r="Z1760" s="7">
        <v>2004</v>
      </c>
      <c r="AA1760" s="7">
        <v>2005</v>
      </c>
      <c r="AB1760" s="70">
        <v>500</v>
      </c>
      <c r="AC1760" s="7">
        <v>10</v>
      </c>
      <c r="AD1760" s="7">
        <v>0</v>
      </c>
      <c r="AE1760" s="77">
        <v>1273</v>
      </c>
      <c r="AF1760" s="77">
        <v>1701</v>
      </c>
      <c r="AG1760" s="127">
        <f t="shared" si="27"/>
        <v>0.42804303967720242</v>
      </c>
    </row>
    <row r="1761" spans="1:33" x14ac:dyDescent="0.3">
      <c r="A1761" s="7">
        <v>877</v>
      </c>
      <c r="B1761" s="7">
        <v>1</v>
      </c>
      <c r="C1761" s="7" t="s">
        <v>261</v>
      </c>
      <c r="D1761" s="7">
        <v>2002</v>
      </c>
      <c r="E1761" s="7">
        <v>2003</v>
      </c>
      <c r="F1761" s="70">
        <v>378</v>
      </c>
      <c r="G1761" s="7">
        <v>10</v>
      </c>
      <c r="H1761" s="7">
        <v>1</v>
      </c>
      <c r="I1761" s="77">
        <v>5873</v>
      </c>
      <c r="J1761" s="77">
        <v>5496</v>
      </c>
      <c r="K1761" s="119" t="s">
        <v>95</v>
      </c>
      <c r="L1761" s="7">
        <v>191</v>
      </c>
      <c r="M1761" s="7">
        <v>1</v>
      </c>
      <c r="N1761" s="7" t="s">
        <v>244</v>
      </c>
      <c r="O1761" s="7">
        <v>2011</v>
      </c>
      <c r="P1761" s="7">
        <v>2013</v>
      </c>
      <c r="Q1761" s="70">
        <v>845.68</v>
      </c>
      <c r="R1761" s="7">
        <v>10</v>
      </c>
      <c r="S1761" s="7">
        <v>1</v>
      </c>
      <c r="T1761" s="67">
        <v>4280</v>
      </c>
      <c r="U1761" s="67">
        <v>2046</v>
      </c>
      <c r="V1761" s="119" t="s">
        <v>95</v>
      </c>
      <c r="W1761" s="7">
        <v>834</v>
      </c>
      <c r="X1761" s="7">
        <v>1</v>
      </c>
      <c r="Y1761" s="7" t="s">
        <v>572</v>
      </c>
      <c r="Z1761" s="7">
        <v>2001</v>
      </c>
      <c r="AA1761" s="7">
        <v>2002</v>
      </c>
      <c r="AB1761" s="70">
        <v>613.80999999999995</v>
      </c>
      <c r="AC1761" s="7">
        <v>10</v>
      </c>
      <c r="AD1761" s="7">
        <v>0</v>
      </c>
      <c r="AE1761" s="77">
        <v>4305</v>
      </c>
      <c r="AF1761" s="77">
        <v>5754</v>
      </c>
      <c r="AG1761" s="127">
        <f t="shared" si="27"/>
        <v>0.42797494780793321</v>
      </c>
    </row>
    <row r="1762" spans="1:33" x14ac:dyDescent="0.3">
      <c r="A1762" s="7">
        <v>877</v>
      </c>
      <c r="B1762" s="7">
        <v>1</v>
      </c>
      <c r="C1762" s="7" t="s">
        <v>261</v>
      </c>
      <c r="D1762" s="68">
        <v>2007</v>
      </c>
      <c r="E1762" s="73">
        <v>2008</v>
      </c>
      <c r="F1762" s="66">
        <v>495</v>
      </c>
      <c r="G1762" s="7">
        <v>10</v>
      </c>
      <c r="H1762" s="67">
        <v>0</v>
      </c>
      <c r="I1762" s="67">
        <v>2892</v>
      </c>
      <c r="J1762" s="77">
        <v>3031</v>
      </c>
      <c r="K1762" s="119" t="s">
        <v>95</v>
      </c>
      <c r="L1762" s="7">
        <v>197</v>
      </c>
      <c r="M1762" s="7">
        <v>1</v>
      </c>
      <c r="N1762" s="7" t="s">
        <v>415</v>
      </c>
      <c r="O1762" s="7">
        <v>2011</v>
      </c>
      <c r="P1762" s="7">
        <v>2012</v>
      </c>
      <c r="Q1762" s="70">
        <v>738.79</v>
      </c>
      <c r="R1762" s="7">
        <v>10</v>
      </c>
      <c r="S1762" s="7">
        <v>1</v>
      </c>
      <c r="T1762" s="67">
        <v>4526</v>
      </c>
      <c r="U1762" s="67">
        <v>2750</v>
      </c>
      <c r="V1762" s="119" t="s">
        <v>95</v>
      </c>
      <c r="W1762" s="7">
        <v>2311</v>
      </c>
      <c r="X1762" s="7">
        <v>1</v>
      </c>
      <c r="Y1762" s="7" t="s">
        <v>631</v>
      </c>
      <c r="Z1762" s="7">
        <v>2004</v>
      </c>
      <c r="AA1762" s="7">
        <v>2005</v>
      </c>
      <c r="AB1762" s="70">
        <v>200</v>
      </c>
      <c r="AC1762" s="7">
        <v>10</v>
      </c>
      <c r="AD1762" s="7">
        <v>0</v>
      </c>
      <c r="AE1762" s="77">
        <v>641</v>
      </c>
      <c r="AF1762" s="77">
        <v>857</v>
      </c>
      <c r="AG1762" s="127">
        <f t="shared" si="27"/>
        <v>0.4279038718291055</v>
      </c>
    </row>
    <row r="1763" spans="1:33" x14ac:dyDescent="0.3">
      <c r="A1763" s="7">
        <v>877</v>
      </c>
      <c r="B1763" s="7">
        <v>1</v>
      </c>
      <c r="C1763" s="7" t="s">
        <v>261</v>
      </c>
      <c r="D1763" s="68">
        <v>2007</v>
      </c>
      <c r="E1763" s="73">
        <v>2008</v>
      </c>
      <c r="F1763" s="66">
        <v>100</v>
      </c>
      <c r="G1763" s="7">
        <v>10</v>
      </c>
      <c r="H1763" s="67">
        <v>0</v>
      </c>
      <c r="I1763" s="67">
        <v>2545</v>
      </c>
      <c r="J1763" s="77">
        <v>3344</v>
      </c>
      <c r="K1763" s="119" t="s">
        <v>95</v>
      </c>
      <c r="L1763" s="7">
        <v>199</v>
      </c>
      <c r="M1763" s="7">
        <v>1</v>
      </c>
      <c r="N1763" s="7" t="s">
        <v>320</v>
      </c>
      <c r="O1763" s="7">
        <v>2011</v>
      </c>
      <c r="P1763" s="7">
        <v>2012</v>
      </c>
      <c r="Q1763" s="70">
        <v>372</v>
      </c>
      <c r="R1763" s="7">
        <v>10</v>
      </c>
      <c r="S1763" s="7">
        <v>0</v>
      </c>
      <c r="T1763" s="67">
        <v>1541</v>
      </c>
      <c r="U1763" s="67">
        <v>2124</v>
      </c>
      <c r="V1763" s="119" t="s">
        <v>95</v>
      </c>
      <c r="W1763" s="7">
        <v>716</v>
      </c>
      <c r="X1763" s="7">
        <v>1</v>
      </c>
      <c r="Y1763" s="7" t="s">
        <v>567</v>
      </c>
      <c r="Z1763" s="7">
        <v>2001</v>
      </c>
      <c r="AA1763" s="7">
        <v>2002</v>
      </c>
      <c r="AB1763" s="70">
        <v>250</v>
      </c>
      <c r="AC1763" s="7">
        <v>10</v>
      </c>
      <c r="AD1763" s="7">
        <v>0</v>
      </c>
      <c r="AE1763" s="77">
        <v>523</v>
      </c>
      <c r="AF1763" s="77">
        <v>702</v>
      </c>
      <c r="AG1763" s="127">
        <f t="shared" si="27"/>
        <v>0.42693877551020409</v>
      </c>
    </row>
    <row r="1764" spans="1:33" x14ac:dyDescent="0.3">
      <c r="A1764" s="7">
        <v>877</v>
      </c>
      <c r="B1764" s="7">
        <v>1</v>
      </c>
      <c r="C1764" s="7" t="s">
        <v>261</v>
      </c>
      <c r="D1764" s="68">
        <v>2007</v>
      </c>
      <c r="E1764" s="73">
        <v>2008</v>
      </c>
      <c r="F1764" s="66">
        <v>90</v>
      </c>
      <c r="G1764" s="7">
        <v>10</v>
      </c>
      <c r="H1764" s="67">
        <v>0</v>
      </c>
      <c r="I1764" s="67">
        <v>2459</v>
      </c>
      <c r="J1764" s="77">
        <v>3431</v>
      </c>
      <c r="K1764" s="119" t="s">
        <v>95</v>
      </c>
      <c r="L1764" s="7">
        <v>199</v>
      </c>
      <c r="M1764" s="7">
        <v>1</v>
      </c>
      <c r="N1764" s="7" t="s">
        <v>320</v>
      </c>
      <c r="O1764" s="7">
        <v>2011</v>
      </c>
      <c r="P1764" s="7">
        <v>2013</v>
      </c>
      <c r="Q1764" s="70">
        <v>480.19</v>
      </c>
      <c r="R1764" s="7">
        <v>10</v>
      </c>
      <c r="S1764" s="7">
        <v>1</v>
      </c>
      <c r="T1764" s="67">
        <v>2204</v>
      </c>
      <c r="U1764" s="67">
        <v>1460</v>
      </c>
      <c r="V1764" s="119" t="s">
        <v>95</v>
      </c>
      <c r="W1764" s="7">
        <v>333</v>
      </c>
      <c r="X1764" s="7">
        <v>1</v>
      </c>
      <c r="Y1764" s="7" t="s">
        <v>278</v>
      </c>
      <c r="Z1764" s="68">
        <v>2009</v>
      </c>
      <c r="AA1764" s="68">
        <v>2010</v>
      </c>
      <c r="AB1764" s="66">
        <v>900</v>
      </c>
      <c r="AC1764" s="68">
        <v>5</v>
      </c>
      <c r="AD1764" s="67">
        <v>0</v>
      </c>
      <c r="AE1764" s="67">
        <v>348</v>
      </c>
      <c r="AF1764" s="67">
        <v>468</v>
      </c>
      <c r="AG1764" s="127">
        <f t="shared" si="27"/>
        <v>0.4264705882352941</v>
      </c>
    </row>
    <row r="1765" spans="1:33" x14ac:dyDescent="0.3">
      <c r="A1765" s="7">
        <v>877</v>
      </c>
      <c r="B1765" s="7">
        <v>1</v>
      </c>
      <c r="C1765" s="7" t="s">
        <v>261</v>
      </c>
      <c r="D1765" s="7">
        <v>2008</v>
      </c>
      <c r="E1765" s="7">
        <v>2009</v>
      </c>
      <c r="F1765" s="70">
        <v>339</v>
      </c>
      <c r="G1765" s="7">
        <v>10</v>
      </c>
      <c r="H1765" s="7">
        <v>0</v>
      </c>
      <c r="I1765" s="67">
        <v>8042</v>
      </c>
      <c r="J1765" s="67">
        <v>8754</v>
      </c>
      <c r="K1765" s="119" t="s">
        <v>95</v>
      </c>
      <c r="L1765" s="7">
        <v>200</v>
      </c>
      <c r="M1765" s="7">
        <v>1</v>
      </c>
      <c r="N1765" s="7" t="s">
        <v>246</v>
      </c>
      <c r="O1765" s="68">
        <v>2011</v>
      </c>
      <c r="P1765" s="73">
        <v>2012</v>
      </c>
      <c r="Q1765" s="66">
        <v>690</v>
      </c>
      <c r="R1765" s="7">
        <v>8</v>
      </c>
      <c r="S1765" s="7">
        <v>1</v>
      </c>
      <c r="T1765" s="67">
        <v>3231</v>
      </c>
      <c r="U1765" s="67">
        <v>1952</v>
      </c>
      <c r="V1765" s="119" t="s">
        <v>95</v>
      </c>
      <c r="W1765" s="7">
        <v>831</v>
      </c>
      <c r="X1765" s="7">
        <v>1</v>
      </c>
      <c r="Y1765" s="7" t="s">
        <v>354</v>
      </c>
      <c r="Z1765" s="7">
        <v>2006</v>
      </c>
      <c r="AA1765" s="10">
        <v>2007</v>
      </c>
      <c r="AB1765" s="70">
        <v>175</v>
      </c>
      <c r="AC1765" s="10">
        <v>5</v>
      </c>
      <c r="AD1765" s="7">
        <v>0</v>
      </c>
      <c r="AE1765" s="67">
        <v>8798</v>
      </c>
      <c r="AF1765" s="67">
        <v>11874</v>
      </c>
      <c r="AG1765" s="127">
        <f t="shared" si="27"/>
        <v>0.42559984520123839</v>
      </c>
    </row>
    <row r="1766" spans="1:33" x14ac:dyDescent="0.3">
      <c r="A1766" s="7">
        <v>877</v>
      </c>
      <c r="B1766" s="7">
        <v>1</v>
      </c>
      <c r="C1766" s="7" t="s">
        <v>261</v>
      </c>
      <c r="D1766" s="68">
        <v>2009</v>
      </c>
      <c r="E1766" s="68">
        <v>2011</v>
      </c>
      <c r="F1766" s="66">
        <v>110.55</v>
      </c>
      <c r="G1766" s="68">
        <v>10</v>
      </c>
      <c r="H1766" s="67">
        <v>1</v>
      </c>
      <c r="I1766" s="67">
        <v>2207</v>
      </c>
      <c r="J1766" s="67">
        <v>1080</v>
      </c>
      <c r="K1766" s="119" t="s">
        <v>95</v>
      </c>
      <c r="L1766" s="7">
        <v>203</v>
      </c>
      <c r="M1766" s="7">
        <v>1</v>
      </c>
      <c r="N1766" s="7" t="s">
        <v>247</v>
      </c>
      <c r="O1766" s="68">
        <v>2011</v>
      </c>
      <c r="P1766" s="73">
        <v>2012</v>
      </c>
      <c r="Q1766" s="66">
        <v>300</v>
      </c>
      <c r="R1766" s="7">
        <v>5</v>
      </c>
      <c r="S1766" s="7">
        <v>1</v>
      </c>
      <c r="T1766" s="67">
        <v>485</v>
      </c>
      <c r="U1766" s="67">
        <v>346</v>
      </c>
      <c r="V1766" s="119" t="s">
        <v>95</v>
      </c>
      <c r="W1766" s="7">
        <v>831</v>
      </c>
      <c r="X1766" s="7">
        <v>1</v>
      </c>
      <c r="Y1766" s="7" t="s">
        <v>136</v>
      </c>
      <c r="Z1766" s="7">
        <v>2017</v>
      </c>
      <c r="AA1766" s="7">
        <v>2018</v>
      </c>
      <c r="AB1766" s="7">
        <v>1211.67</v>
      </c>
      <c r="AC1766" s="7">
        <v>8</v>
      </c>
      <c r="AD1766" s="7">
        <v>0</v>
      </c>
      <c r="AE1766" s="77">
        <v>4179</v>
      </c>
      <c r="AF1766" s="77">
        <v>5648</v>
      </c>
      <c r="AG1766" s="127">
        <f t="shared" si="27"/>
        <v>0.42525694515111429</v>
      </c>
    </row>
    <row r="1767" spans="1:33" x14ac:dyDescent="0.3">
      <c r="A1767" s="7">
        <v>877</v>
      </c>
      <c r="B1767" s="7">
        <v>1</v>
      </c>
      <c r="C1767" s="7" t="s">
        <v>261</v>
      </c>
      <c r="D1767" s="7">
        <v>2011</v>
      </c>
      <c r="E1767" s="7">
        <v>2013</v>
      </c>
      <c r="F1767" s="7">
        <v>379.44</v>
      </c>
      <c r="G1767" s="7">
        <v>10</v>
      </c>
      <c r="H1767" s="7">
        <v>1</v>
      </c>
      <c r="I1767" s="77">
        <v>2475</v>
      </c>
      <c r="J1767" s="77">
        <v>816</v>
      </c>
      <c r="K1767" s="119" t="s">
        <v>95</v>
      </c>
      <c r="L1767" s="7">
        <v>227</v>
      </c>
      <c r="M1767" s="7">
        <v>1</v>
      </c>
      <c r="N1767" s="7" t="s">
        <v>416</v>
      </c>
      <c r="O1767" s="7">
        <v>2011</v>
      </c>
      <c r="P1767" s="7">
        <v>2012</v>
      </c>
      <c r="Q1767" s="70">
        <v>350.77</v>
      </c>
      <c r="R1767" s="7">
        <v>10</v>
      </c>
      <c r="S1767" s="7">
        <v>1</v>
      </c>
      <c r="T1767" s="67">
        <v>867</v>
      </c>
      <c r="U1767" s="67">
        <v>411</v>
      </c>
      <c r="V1767" s="119" t="s">
        <v>95</v>
      </c>
      <c r="W1767" s="7">
        <v>2689</v>
      </c>
      <c r="X1767" s="7">
        <v>1</v>
      </c>
      <c r="Y1767" s="7" t="s">
        <v>531</v>
      </c>
      <c r="Z1767" s="7">
        <v>2006</v>
      </c>
      <c r="AA1767" s="10">
        <v>2007</v>
      </c>
      <c r="AB1767" s="70">
        <v>599.12</v>
      </c>
      <c r="AC1767" s="10">
        <v>10</v>
      </c>
      <c r="AD1767" s="7">
        <v>0</v>
      </c>
      <c r="AE1767" s="71">
        <v>1334</v>
      </c>
      <c r="AF1767" s="67">
        <v>1803</v>
      </c>
      <c r="AG1767" s="127">
        <f t="shared" si="27"/>
        <v>0.42524705132292001</v>
      </c>
    </row>
    <row r="1768" spans="1:33" x14ac:dyDescent="0.3">
      <c r="A1768" s="82">
        <v>877</v>
      </c>
      <c r="B1768" s="82">
        <v>1</v>
      </c>
      <c r="C1768" s="82" t="s">
        <v>138</v>
      </c>
      <c r="D1768" s="7">
        <v>2018</v>
      </c>
      <c r="E1768" s="82">
        <v>2019</v>
      </c>
      <c r="F1768" s="128">
        <v>1069.8699999999999</v>
      </c>
      <c r="G1768" s="82">
        <v>10</v>
      </c>
      <c r="H1768" s="7">
        <v>0</v>
      </c>
      <c r="I1768" s="67">
        <v>5011</v>
      </c>
      <c r="J1768" s="67">
        <v>9476</v>
      </c>
      <c r="K1768" s="119" t="s">
        <v>95</v>
      </c>
      <c r="L1768" s="7">
        <v>227</v>
      </c>
      <c r="M1768" s="7">
        <v>1</v>
      </c>
      <c r="N1768" s="7" t="s">
        <v>416</v>
      </c>
      <c r="O1768" s="7">
        <v>2011</v>
      </c>
      <c r="P1768" s="7">
        <v>2012</v>
      </c>
      <c r="Q1768" s="70">
        <v>250</v>
      </c>
      <c r="R1768" s="7">
        <v>10</v>
      </c>
      <c r="S1768" s="7">
        <v>1</v>
      </c>
      <c r="T1768" s="67">
        <v>649</v>
      </c>
      <c r="U1768" s="67">
        <v>630</v>
      </c>
      <c r="V1768" s="119" t="s">
        <v>95</v>
      </c>
      <c r="W1768" s="7">
        <v>850</v>
      </c>
      <c r="X1768" s="7">
        <v>1</v>
      </c>
      <c r="Y1768" s="7" t="s">
        <v>437</v>
      </c>
      <c r="Z1768" s="7">
        <v>1995</v>
      </c>
      <c r="AA1768" s="7">
        <v>1996</v>
      </c>
      <c r="AB1768" s="70">
        <v>532.49</v>
      </c>
      <c r="AC1768" s="7">
        <v>5</v>
      </c>
      <c r="AD1768" s="7">
        <v>0</v>
      </c>
      <c r="AE1768" s="77">
        <v>198</v>
      </c>
      <c r="AF1768" s="77">
        <v>268</v>
      </c>
      <c r="AG1768" s="127">
        <f t="shared" si="27"/>
        <v>0.42489270386266093</v>
      </c>
    </row>
    <row r="1769" spans="1:33" x14ac:dyDescent="0.3">
      <c r="A1769" s="7">
        <v>879</v>
      </c>
      <c r="B1769" s="7">
        <v>1</v>
      </c>
      <c r="C1769" s="7" t="s">
        <v>357</v>
      </c>
      <c r="D1769" s="7">
        <v>1993</v>
      </c>
      <c r="E1769" s="7">
        <v>1994</v>
      </c>
      <c r="F1769" s="70">
        <v>302</v>
      </c>
      <c r="G1769" s="7">
        <v>5</v>
      </c>
      <c r="H1769" s="7">
        <v>0</v>
      </c>
      <c r="I1769" s="77" t="s">
        <v>763</v>
      </c>
      <c r="J1769" s="77" t="s">
        <v>763</v>
      </c>
      <c r="K1769" s="119" t="s">
        <v>95</v>
      </c>
      <c r="L1769" s="7">
        <v>238</v>
      </c>
      <c r="M1769" s="7">
        <v>1</v>
      </c>
      <c r="N1769" s="7" t="s">
        <v>417</v>
      </c>
      <c r="O1769" s="7">
        <v>2011</v>
      </c>
      <c r="P1769" s="7">
        <v>2012</v>
      </c>
      <c r="Q1769" s="70">
        <v>1207.96</v>
      </c>
      <c r="R1769" s="7">
        <v>10</v>
      </c>
      <c r="S1769" s="7">
        <v>1</v>
      </c>
      <c r="T1769" s="67">
        <v>343</v>
      </c>
      <c r="U1769" s="67">
        <v>45</v>
      </c>
      <c r="V1769" s="119" t="s">
        <v>95</v>
      </c>
      <c r="W1769" s="7">
        <v>706</v>
      </c>
      <c r="X1769" s="7">
        <v>1</v>
      </c>
      <c r="Y1769" s="7" t="s">
        <v>342</v>
      </c>
      <c r="Z1769" s="7">
        <v>2001</v>
      </c>
      <c r="AA1769" s="7">
        <v>2002</v>
      </c>
      <c r="AB1769" s="70">
        <v>450</v>
      </c>
      <c r="AC1769" s="7">
        <v>10</v>
      </c>
      <c r="AD1769" s="7">
        <v>0</v>
      </c>
      <c r="AE1769" s="77">
        <v>1668</v>
      </c>
      <c r="AF1769" s="77">
        <v>2260</v>
      </c>
      <c r="AG1769" s="127">
        <f t="shared" si="27"/>
        <v>0.42464358452138495</v>
      </c>
    </row>
    <row r="1770" spans="1:33" x14ac:dyDescent="0.3">
      <c r="A1770" s="7">
        <v>879</v>
      </c>
      <c r="B1770" s="7">
        <v>1</v>
      </c>
      <c r="C1770" s="7" t="s">
        <v>357</v>
      </c>
      <c r="D1770" s="7">
        <v>1994</v>
      </c>
      <c r="E1770" s="7">
        <v>1995</v>
      </c>
      <c r="F1770" s="70">
        <v>304.47000000000003</v>
      </c>
      <c r="G1770" s="7">
        <v>3</v>
      </c>
      <c r="H1770" s="7">
        <v>1</v>
      </c>
      <c r="I1770" s="77">
        <v>1307</v>
      </c>
      <c r="J1770" s="77">
        <v>995</v>
      </c>
      <c r="K1770" s="119" t="s">
        <v>95</v>
      </c>
      <c r="L1770" s="7">
        <v>252</v>
      </c>
      <c r="M1770" s="7">
        <v>1</v>
      </c>
      <c r="N1770" s="7" t="s">
        <v>273</v>
      </c>
      <c r="O1770" s="7">
        <v>2011</v>
      </c>
      <c r="P1770" s="7">
        <v>2012</v>
      </c>
      <c r="Q1770" s="70">
        <v>450</v>
      </c>
      <c r="R1770" s="7">
        <v>3</v>
      </c>
      <c r="S1770" s="7">
        <v>0</v>
      </c>
      <c r="T1770" s="67">
        <v>928</v>
      </c>
      <c r="U1770" s="67">
        <v>1099</v>
      </c>
      <c r="V1770" s="119" t="s">
        <v>95</v>
      </c>
      <c r="W1770" s="7">
        <v>108</v>
      </c>
      <c r="X1770" s="7">
        <v>1</v>
      </c>
      <c r="Y1770" s="7" t="s">
        <v>597</v>
      </c>
      <c r="Z1770" s="7">
        <v>2002</v>
      </c>
      <c r="AA1770" s="7">
        <v>2003</v>
      </c>
      <c r="AB1770" s="70">
        <v>530</v>
      </c>
      <c r="AC1770" s="7">
        <v>6</v>
      </c>
      <c r="AD1770" s="7">
        <v>0</v>
      </c>
      <c r="AE1770" s="77">
        <v>1270</v>
      </c>
      <c r="AF1770" s="77">
        <v>1721</v>
      </c>
      <c r="AG1770" s="127">
        <f t="shared" si="27"/>
        <v>0.42460715479772654</v>
      </c>
    </row>
    <row r="1771" spans="1:33" x14ac:dyDescent="0.3">
      <c r="A1771" s="7">
        <v>879</v>
      </c>
      <c r="B1771" s="7">
        <v>1</v>
      </c>
      <c r="C1771" s="7" t="s">
        <v>357</v>
      </c>
      <c r="D1771" s="7">
        <v>1997</v>
      </c>
      <c r="E1771" s="7">
        <v>1998</v>
      </c>
      <c r="F1771" s="70">
        <v>138.87</v>
      </c>
      <c r="G1771" s="7">
        <v>5</v>
      </c>
      <c r="H1771" s="7">
        <v>1</v>
      </c>
      <c r="I1771" s="77">
        <v>1149</v>
      </c>
      <c r="J1771" s="77">
        <v>261</v>
      </c>
      <c r="K1771" s="119" t="s">
        <v>95</v>
      </c>
      <c r="L1771" s="7">
        <v>253</v>
      </c>
      <c r="M1771" s="7">
        <v>1</v>
      </c>
      <c r="N1771" s="7" t="s">
        <v>249</v>
      </c>
      <c r="O1771" s="7">
        <v>2011</v>
      </c>
      <c r="P1771" s="7">
        <v>2012</v>
      </c>
      <c r="Q1771" s="70">
        <v>500</v>
      </c>
      <c r="R1771" s="7">
        <v>10</v>
      </c>
      <c r="S1771" s="7">
        <v>1</v>
      </c>
      <c r="T1771" s="67">
        <v>360</v>
      </c>
      <c r="U1771" s="67">
        <v>165</v>
      </c>
      <c r="V1771" s="119" t="s">
        <v>95</v>
      </c>
      <c r="W1771" s="7">
        <v>47</v>
      </c>
      <c r="X1771" s="7">
        <v>1</v>
      </c>
      <c r="Y1771" s="7" t="s">
        <v>236</v>
      </c>
      <c r="Z1771" s="7">
        <v>2011</v>
      </c>
      <c r="AA1771" s="7">
        <v>2012</v>
      </c>
      <c r="AB1771" s="70">
        <v>190</v>
      </c>
      <c r="AC1771" s="7">
        <v>5</v>
      </c>
      <c r="AD1771" s="7">
        <v>0</v>
      </c>
      <c r="AE1771" s="67">
        <v>1881</v>
      </c>
      <c r="AF1771" s="67">
        <v>2549</v>
      </c>
      <c r="AG1771" s="127">
        <f t="shared" si="27"/>
        <v>0.42460496613995485</v>
      </c>
    </row>
    <row r="1772" spans="1:33" x14ac:dyDescent="0.3">
      <c r="A1772" s="7">
        <v>879</v>
      </c>
      <c r="B1772" s="7">
        <v>1</v>
      </c>
      <c r="C1772" s="7" t="s">
        <v>357</v>
      </c>
      <c r="D1772" s="7">
        <v>2001</v>
      </c>
      <c r="E1772" s="7">
        <v>2002</v>
      </c>
      <c r="F1772" s="70">
        <v>390</v>
      </c>
      <c r="G1772" s="7">
        <v>10</v>
      </c>
      <c r="H1772" s="7">
        <v>0</v>
      </c>
      <c r="I1772" s="77">
        <v>907</v>
      </c>
      <c r="J1772" s="77">
        <v>1370</v>
      </c>
      <c r="K1772" s="119" t="s">
        <v>95</v>
      </c>
      <c r="L1772" s="7">
        <v>255</v>
      </c>
      <c r="M1772" s="7">
        <v>1</v>
      </c>
      <c r="N1772" s="7" t="s">
        <v>374</v>
      </c>
      <c r="O1772" s="7">
        <v>2011</v>
      </c>
      <c r="P1772" s="7">
        <v>2012</v>
      </c>
      <c r="Q1772" s="70">
        <v>0</v>
      </c>
      <c r="R1772" s="7">
        <v>10</v>
      </c>
      <c r="S1772" s="7">
        <v>1</v>
      </c>
      <c r="T1772" s="67">
        <v>963</v>
      </c>
      <c r="U1772" s="67">
        <v>429</v>
      </c>
      <c r="V1772" s="119" t="s">
        <v>95</v>
      </c>
      <c r="W1772" s="7">
        <v>484</v>
      </c>
      <c r="X1772" s="7">
        <v>1</v>
      </c>
      <c r="Y1772" s="7" t="s">
        <v>425</v>
      </c>
      <c r="Z1772" s="7">
        <v>2001</v>
      </c>
      <c r="AA1772" s="7">
        <v>2002</v>
      </c>
      <c r="AB1772" s="70">
        <v>103.48</v>
      </c>
      <c r="AC1772" s="7">
        <v>10</v>
      </c>
      <c r="AD1772" s="7">
        <v>0</v>
      </c>
      <c r="AE1772" s="77">
        <v>664</v>
      </c>
      <c r="AF1772" s="77">
        <v>901</v>
      </c>
      <c r="AG1772" s="127">
        <f t="shared" si="27"/>
        <v>0.42428115015974444</v>
      </c>
    </row>
    <row r="1773" spans="1:33" x14ac:dyDescent="0.3">
      <c r="A1773" s="7">
        <v>879</v>
      </c>
      <c r="B1773" s="7">
        <v>1</v>
      </c>
      <c r="C1773" s="7" t="s">
        <v>357</v>
      </c>
      <c r="D1773" s="7">
        <v>2002</v>
      </c>
      <c r="E1773" s="7">
        <v>2003</v>
      </c>
      <c r="F1773" s="70">
        <v>425</v>
      </c>
      <c r="G1773" s="7">
        <v>10</v>
      </c>
      <c r="H1773" s="7">
        <v>1</v>
      </c>
      <c r="I1773" s="77">
        <v>2473</v>
      </c>
      <c r="J1773" s="77">
        <v>2196</v>
      </c>
      <c r="K1773" s="119" t="s">
        <v>95</v>
      </c>
      <c r="L1773" s="7">
        <v>255</v>
      </c>
      <c r="M1773" s="7">
        <v>1</v>
      </c>
      <c r="N1773" s="7" t="s">
        <v>374</v>
      </c>
      <c r="O1773" s="7">
        <v>2011</v>
      </c>
      <c r="P1773" s="7">
        <v>2012</v>
      </c>
      <c r="Q1773" s="70">
        <v>200</v>
      </c>
      <c r="R1773" s="7">
        <v>10</v>
      </c>
      <c r="S1773" s="7">
        <v>1</v>
      </c>
      <c r="T1773" s="67">
        <v>791</v>
      </c>
      <c r="U1773" s="67">
        <v>597</v>
      </c>
      <c r="V1773" s="119" t="s">
        <v>95</v>
      </c>
      <c r="W1773" s="7">
        <v>286</v>
      </c>
      <c r="X1773" s="7">
        <v>1</v>
      </c>
      <c r="Y1773" s="7" t="s">
        <v>422</v>
      </c>
      <c r="Z1773" s="7">
        <v>2008</v>
      </c>
      <c r="AA1773" s="7">
        <v>2009</v>
      </c>
      <c r="AB1773" s="70">
        <v>200</v>
      </c>
      <c r="AC1773" s="7">
        <v>10</v>
      </c>
      <c r="AD1773" s="7">
        <v>0</v>
      </c>
      <c r="AE1773" s="67">
        <v>504</v>
      </c>
      <c r="AF1773" s="67">
        <v>684</v>
      </c>
      <c r="AG1773" s="127">
        <f t="shared" si="27"/>
        <v>0.42424242424242425</v>
      </c>
    </row>
    <row r="1774" spans="1:33" x14ac:dyDescent="0.3">
      <c r="A1774" s="7">
        <v>879</v>
      </c>
      <c r="B1774" s="7">
        <v>1</v>
      </c>
      <c r="C1774" s="7" t="s">
        <v>357</v>
      </c>
      <c r="D1774" s="7">
        <v>2002</v>
      </c>
      <c r="E1774" s="7">
        <v>2003</v>
      </c>
      <c r="F1774" s="70">
        <v>100</v>
      </c>
      <c r="G1774" s="7">
        <v>10</v>
      </c>
      <c r="H1774" s="7">
        <v>0</v>
      </c>
      <c r="I1774" s="77">
        <v>2149</v>
      </c>
      <c r="J1774" s="77">
        <v>2269</v>
      </c>
      <c r="K1774" s="119" t="s">
        <v>95</v>
      </c>
      <c r="L1774" s="7">
        <v>264</v>
      </c>
      <c r="M1774" s="7">
        <v>1</v>
      </c>
      <c r="N1774" s="7" t="s">
        <v>274</v>
      </c>
      <c r="O1774" s="7">
        <v>2011</v>
      </c>
      <c r="P1774" s="7">
        <v>2012</v>
      </c>
      <c r="Q1774" s="70">
        <v>1100</v>
      </c>
      <c r="R1774" s="7">
        <v>10</v>
      </c>
      <c r="S1774" s="7">
        <v>1</v>
      </c>
      <c r="T1774" s="67">
        <v>243</v>
      </c>
      <c r="U1774" s="67">
        <v>76</v>
      </c>
      <c r="V1774" s="119" t="s">
        <v>95</v>
      </c>
      <c r="W1774" s="7">
        <v>745</v>
      </c>
      <c r="X1774" s="7">
        <v>1</v>
      </c>
      <c r="Y1774" s="7" t="s">
        <v>476</v>
      </c>
      <c r="Z1774" s="7">
        <v>2011</v>
      </c>
      <c r="AA1774" s="7">
        <v>2012</v>
      </c>
      <c r="AB1774" s="70">
        <v>150</v>
      </c>
      <c r="AC1774" s="7">
        <v>10</v>
      </c>
      <c r="AD1774" s="7">
        <v>0</v>
      </c>
      <c r="AE1774" s="67">
        <v>820</v>
      </c>
      <c r="AF1774" s="67">
        <v>1113</v>
      </c>
      <c r="AG1774" s="127">
        <f t="shared" si="27"/>
        <v>0.42421107087428866</v>
      </c>
    </row>
    <row r="1775" spans="1:33" x14ac:dyDescent="0.3">
      <c r="A1775" s="7">
        <v>879</v>
      </c>
      <c r="B1775" s="7">
        <v>1</v>
      </c>
      <c r="C1775" s="7" t="s">
        <v>357</v>
      </c>
      <c r="D1775" s="68">
        <v>2007</v>
      </c>
      <c r="E1775" s="73">
        <v>2008</v>
      </c>
      <c r="F1775" s="66">
        <v>285</v>
      </c>
      <c r="G1775" s="7">
        <v>10</v>
      </c>
      <c r="H1775" s="67">
        <v>1</v>
      </c>
      <c r="I1775" s="67">
        <v>1343</v>
      </c>
      <c r="J1775" s="77">
        <v>1339</v>
      </c>
      <c r="K1775" s="119" t="s">
        <v>95</v>
      </c>
      <c r="L1775" s="7">
        <v>273</v>
      </c>
      <c r="M1775" s="7">
        <v>1</v>
      </c>
      <c r="N1775" s="7" t="s">
        <v>321</v>
      </c>
      <c r="O1775" s="7">
        <v>2011</v>
      </c>
      <c r="P1775" s="7">
        <v>2012</v>
      </c>
      <c r="Q1775" s="70">
        <v>400.15</v>
      </c>
      <c r="R1775" s="7">
        <v>10</v>
      </c>
      <c r="S1775" s="7">
        <v>1</v>
      </c>
      <c r="T1775" s="67">
        <v>6424</v>
      </c>
      <c r="U1775" s="67">
        <v>1503</v>
      </c>
      <c r="V1775" s="119" t="s">
        <v>95</v>
      </c>
      <c r="W1775" s="7">
        <v>138</v>
      </c>
      <c r="X1775" s="7">
        <v>1</v>
      </c>
      <c r="Y1775" s="7" t="s">
        <v>243</v>
      </c>
      <c r="Z1775" s="7">
        <v>2003</v>
      </c>
      <c r="AA1775" s="7">
        <v>2004</v>
      </c>
      <c r="AB1775" s="70">
        <v>550</v>
      </c>
      <c r="AC1775" s="7">
        <v>5</v>
      </c>
      <c r="AD1775" s="7">
        <v>0</v>
      </c>
      <c r="AE1775" s="77">
        <v>1778</v>
      </c>
      <c r="AF1775" s="77">
        <v>2423</v>
      </c>
      <c r="AG1775" s="127">
        <f t="shared" si="27"/>
        <v>0.42323256367531542</v>
      </c>
    </row>
    <row r="1776" spans="1:33" x14ac:dyDescent="0.3">
      <c r="A1776" s="7">
        <v>879</v>
      </c>
      <c r="B1776" s="7">
        <v>1</v>
      </c>
      <c r="C1776" s="7" t="s">
        <v>357</v>
      </c>
      <c r="D1776" s="7">
        <v>2011</v>
      </c>
      <c r="E1776" s="7">
        <v>2012</v>
      </c>
      <c r="F1776" s="7">
        <v>564</v>
      </c>
      <c r="G1776" s="7">
        <v>10</v>
      </c>
      <c r="H1776" s="7">
        <v>0</v>
      </c>
      <c r="I1776" s="77">
        <v>1291</v>
      </c>
      <c r="J1776" s="77">
        <v>1450</v>
      </c>
      <c r="K1776" s="119" t="s">
        <v>95</v>
      </c>
      <c r="L1776" s="7">
        <v>277</v>
      </c>
      <c r="M1776" s="7">
        <v>1</v>
      </c>
      <c r="N1776" s="7" t="s">
        <v>375</v>
      </c>
      <c r="O1776" s="7">
        <v>2011</v>
      </c>
      <c r="P1776" s="10">
        <v>2013</v>
      </c>
      <c r="Q1776" s="70">
        <v>573.46</v>
      </c>
      <c r="R1776" s="7">
        <v>10</v>
      </c>
      <c r="S1776" s="7">
        <v>1</v>
      </c>
      <c r="T1776" s="67">
        <v>2617</v>
      </c>
      <c r="U1776" s="67">
        <v>1414</v>
      </c>
      <c r="V1776" s="119" t="s">
        <v>95</v>
      </c>
      <c r="W1776" s="7">
        <v>2168</v>
      </c>
      <c r="X1776" s="7">
        <v>1</v>
      </c>
      <c r="Y1776" s="7" t="s">
        <v>27</v>
      </c>
      <c r="Z1776" s="7">
        <v>2008</v>
      </c>
      <c r="AA1776" s="7">
        <v>2009</v>
      </c>
      <c r="AB1776" s="70">
        <v>450</v>
      </c>
      <c r="AC1776" s="7">
        <v>10</v>
      </c>
      <c r="AD1776" s="7">
        <v>0</v>
      </c>
      <c r="AE1776" s="67">
        <v>1174</v>
      </c>
      <c r="AF1776" s="67">
        <v>1600</v>
      </c>
      <c r="AG1776" s="127">
        <f t="shared" si="27"/>
        <v>0.42321557317952413</v>
      </c>
    </row>
    <row r="1777" spans="1:33" x14ac:dyDescent="0.3">
      <c r="A1777" s="7">
        <v>879</v>
      </c>
      <c r="B1777" s="7">
        <v>1</v>
      </c>
      <c r="C1777" s="7" t="s">
        <v>357</v>
      </c>
      <c r="D1777" s="7">
        <v>2012</v>
      </c>
      <c r="E1777" s="7">
        <v>2013</v>
      </c>
      <c r="F1777" s="70">
        <v>426.86</v>
      </c>
      <c r="G1777" s="7">
        <v>10</v>
      </c>
      <c r="H1777" s="7">
        <v>1</v>
      </c>
      <c r="I1777" s="67">
        <v>4769</v>
      </c>
      <c r="J1777" s="67">
        <v>1689</v>
      </c>
      <c r="K1777" s="119" t="s">
        <v>95</v>
      </c>
      <c r="L1777" s="7">
        <v>280</v>
      </c>
      <c r="M1777" s="7">
        <v>1</v>
      </c>
      <c r="N1777" s="7" t="s">
        <v>545</v>
      </c>
      <c r="O1777" s="68">
        <v>2011</v>
      </c>
      <c r="P1777" s="73">
        <v>2012</v>
      </c>
      <c r="Q1777" s="66">
        <v>416</v>
      </c>
      <c r="R1777" s="7">
        <v>10</v>
      </c>
      <c r="S1777" s="7">
        <v>0</v>
      </c>
      <c r="T1777" s="67">
        <v>2105</v>
      </c>
      <c r="U1777" s="67">
        <v>2309</v>
      </c>
      <c r="V1777" s="119" t="s">
        <v>95</v>
      </c>
      <c r="W1777" s="7">
        <v>99</v>
      </c>
      <c r="X1777" s="7">
        <v>1</v>
      </c>
      <c r="Y1777" s="7" t="s">
        <v>315</v>
      </c>
      <c r="Z1777" s="7">
        <v>2011</v>
      </c>
      <c r="AA1777" s="7">
        <v>2012</v>
      </c>
      <c r="AB1777" s="70">
        <v>341</v>
      </c>
      <c r="AC1777" s="7">
        <v>9</v>
      </c>
      <c r="AD1777" s="7">
        <v>0</v>
      </c>
      <c r="AE1777" s="67">
        <v>533</v>
      </c>
      <c r="AF1777" s="67">
        <v>727</v>
      </c>
      <c r="AG1777" s="127">
        <f t="shared" si="27"/>
        <v>0.42301587301587301</v>
      </c>
    </row>
    <row r="1778" spans="1:33" x14ac:dyDescent="0.3">
      <c r="A1778" s="7">
        <v>879</v>
      </c>
      <c r="B1778" s="7">
        <v>1</v>
      </c>
      <c r="C1778" s="7" t="s">
        <v>357</v>
      </c>
      <c r="D1778" s="7">
        <v>2012</v>
      </c>
      <c r="E1778" s="7">
        <v>2013</v>
      </c>
      <c r="F1778" s="70">
        <v>325</v>
      </c>
      <c r="G1778" s="7">
        <v>10</v>
      </c>
      <c r="H1778" s="7">
        <v>1</v>
      </c>
      <c r="I1778" s="67">
        <v>3628</v>
      </c>
      <c r="J1778" s="67">
        <v>2813</v>
      </c>
      <c r="K1778" s="119" t="s">
        <v>95</v>
      </c>
      <c r="L1778" s="7">
        <v>286</v>
      </c>
      <c r="M1778" s="7">
        <v>1</v>
      </c>
      <c r="N1778" s="7" t="s">
        <v>422</v>
      </c>
      <c r="O1778" s="7">
        <v>2011</v>
      </c>
      <c r="P1778" s="7">
        <v>2012</v>
      </c>
      <c r="Q1778" s="70">
        <v>590</v>
      </c>
      <c r="R1778" s="7">
        <v>10</v>
      </c>
      <c r="S1778" s="7">
        <v>0</v>
      </c>
      <c r="T1778" s="67">
        <v>524</v>
      </c>
      <c r="U1778" s="67">
        <v>626</v>
      </c>
      <c r="V1778" s="119" t="s">
        <v>95</v>
      </c>
      <c r="W1778" s="7">
        <v>23</v>
      </c>
      <c r="X1778" s="7">
        <v>1</v>
      </c>
      <c r="Y1778" s="7" t="s">
        <v>516</v>
      </c>
      <c r="Z1778" s="7">
        <v>2006</v>
      </c>
      <c r="AA1778" s="10">
        <v>2007</v>
      </c>
      <c r="AB1778" s="70">
        <v>125</v>
      </c>
      <c r="AC1778" s="10">
        <v>5</v>
      </c>
      <c r="AD1778" s="7">
        <v>0</v>
      </c>
      <c r="AE1778" s="67">
        <v>1198</v>
      </c>
      <c r="AF1778" s="67">
        <v>1636</v>
      </c>
      <c r="AG1778" s="127">
        <f t="shared" si="27"/>
        <v>0.42272406492589981</v>
      </c>
    </row>
    <row r="1779" spans="1:33" x14ac:dyDescent="0.3">
      <c r="A1779" s="7">
        <v>880</v>
      </c>
      <c r="B1779" s="7">
        <v>1</v>
      </c>
      <c r="C1779" s="7" t="s">
        <v>621</v>
      </c>
      <c r="D1779" s="7">
        <v>1992</v>
      </c>
      <c r="E1779" s="7">
        <v>1993</v>
      </c>
      <c r="F1779" s="70">
        <v>380</v>
      </c>
      <c r="G1779" s="7">
        <v>5</v>
      </c>
      <c r="H1779" s="7">
        <v>0</v>
      </c>
      <c r="I1779" s="77" t="s">
        <v>763</v>
      </c>
      <c r="J1779" s="77" t="s">
        <v>763</v>
      </c>
      <c r="K1779" s="119" t="s">
        <v>95</v>
      </c>
      <c r="L1779" s="7">
        <v>286</v>
      </c>
      <c r="M1779" s="7">
        <v>1</v>
      </c>
      <c r="N1779" s="7" t="s">
        <v>422</v>
      </c>
      <c r="O1779" s="7">
        <v>2011</v>
      </c>
      <c r="P1779" s="7">
        <v>2012</v>
      </c>
      <c r="Q1779" s="70">
        <v>337.14</v>
      </c>
      <c r="R1779" s="7">
        <v>10</v>
      </c>
      <c r="S1779" s="7">
        <v>1</v>
      </c>
      <c r="T1779" s="67">
        <v>513</v>
      </c>
      <c r="U1779" s="67">
        <v>196</v>
      </c>
      <c r="V1779" s="119" t="s">
        <v>95</v>
      </c>
      <c r="W1779" s="7">
        <v>750</v>
      </c>
      <c r="X1779" s="7">
        <v>1</v>
      </c>
      <c r="Y1779" s="7" t="s">
        <v>349</v>
      </c>
      <c r="Z1779" s="7">
        <v>2011</v>
      </c>
      <c r="AA1779" s="7">
        <v>2012</v>
      </c>
      <c r="AB1779" s="70">
        <v>0</v>
      </c>
      <c r="AC1779" s="7">
        <v>10</v>
      </c>
      <c r="AD1779" s="7">
        <v>0</v>
      </c>
      <c r="AE1779" s="67">
        <v>981</v>
      </c>
      <c r="AF1779" s="67">
        <v>1342</v>
      </c>
      <c r="AG1779" s="127">
        <f t="shared" si="27"/>
        <v>0.42229875161429187</v>
      </c>
    </row>
    <row r="1780" spans="1:33" x14ac:dyDescent="0.3">
      <c r="A1780" s="7">
        <v>880</v>
      </c>
      <c r="B1780" s="7">
        <v>1</v>
      </c>
      <c r="C1780" s="7" t="s">
        <v>358</v>
      </c>
      <c r="D1780" s="7">
        <v>1993</v>
      </c>
      <c r="E1780" s="7">
        <v>1994</v>
      </c>
      <c r="F1780" s="70">
        <v>488.95</v>
      </c>
      <c r="G1780" s="7">
        <v>5</v>
      </c>
      <c r="H1780" s="7">
        <v>1</v>
      </c>
      <c r="I1780" s="77" t="s">
        <v>763</v>
      </c>
      <c r="J1780" s="77" t="s">
        <v>763</v>
      </c>
      <c r="K1780" s="119" t="s">
        <v>95</v>
      </c>
      <c r="L1780" s="7">
        <v>299</v>
      </c>
      <c r="M1780" s="7">
        <v>1</v>
      </c>
      <c r="N1780" s="7" t="s">
        <v>377</v>
      </c>
      <c r="O1780" s="7">
        <v>2011</v>
      </c>
      <c r="P1780" s="7">
        <v>2013</v>
      </c>
      <c r="Q1780" s="70">
        <v>725.96</v>
      </c>
      <c r="R1780" s="7">
        <v>5</v>
      </c>
      <c r="S1780" s="7">
        <v>1</v>
      </c>
      <c r="T1780" s="67">
        <v>727</v>
      </c>
      <c r="U1780" s="67">
        <v>194</v>
      </c>
      <c r="V1780" s="119" t="s">
        <v>95</v>
      </c>
      <c r="W1780" s="7">
        <v>16</v>
      </c>
      <c r="X1780" s="7">
        <v>1</v>
      </c>
      <c r="Y1780" s="7" t="s">
        <v>235</v>
      </c>
      <c r="Z1780" s="68">
        <v>2009</v>
      </c>
      <c r="AA1780" s="68">
        <v>2010</v>
      </c>
      <c r="AB1780" s="66">
        <v>325</v>
      </c>
      <c r="AC1780" s="68">
        <v>10</v>
      </c>
      <c r="AD1780" s="67">
        <v>0</v>
      </c>
      <c r="AE1780" s="67">
        <v>1434</v>
      </c>
      <c r="AF1780" s="67">
        <v>1962</v>
      </c>
      <c r="AG1780" s="127">
        <f t="shared" si="27"/>
        <v>0.42226148409893993</v>
      </c>
    </row>
    <row r="1781" spans="1:33" x14ac:dyDescent="0.3">
      <c r="A1781" s="7">
        <v>881</v>
      </c>
      <c r="B1781" s="7">
        <v>1</v>
      </c>
      <c r="C1781" s="7" t="s">
        <v>359</v>
      </c>
      <c r="D1781" s="7">
        <v>1993</v>
      </c>
      <c r="E1781" s="7">
        <v>1994</v>
      </c>
      <c r="F1781" s="70">
        <v>330.55</v>
      </c>
      <c r="G1781" s="7">
        <v>5</v>
      </c>
      <c r="H1781" s="7">
        <v>1</v>
      </c>
      <c r="I1781" s="77" t="s">
        <v>763</v>
      </c>
      <c r="J1781" s="77" t="s">
        <v>763</v>
      </c>
      <c r="K1781" s="119" t="s">
        <v>95</v>
      </c>
      <c r="L1781" s="7">
        <v>308</v>
      </c>
      <c r="M1781" s="7">
        <v>1</v>
      </c>
      <c r="N1781" s="7" t="s">
        <v>549</v>
      </c>
      <c r="O1781" s="7">
        <v>2011</v>
      </c>
      <c r="P1781" s="7">
        <v>2012</v>
      </c>
      <c r="Q1781" s="70">
        <v>252</v>
      </c>
      <c r="R1781" s="7">
        <v>7</v>
      </c>
      <c r="S1781" s="7">
        <v>1</v>
      </c>
      <c r="T1781" s="67">
        <v>378</v>
      </c>
      <c r="U1781" s="67">
        <v>338</v>
      </c>
      <c r="V1781" s="119" t="s">
        <v>95</v>
      </c>
      <c r="W1781" s="7">
        <v>286</v>
      </c>
      <c r="X1781" s="7">
        <v>1</v>
      </c>
      <c r="Y1781" s="7" t="s">
        <v>422</v>
      </c>
      <c r="Z1781" s="7">
        <v>1995</v>
      </c>
      <c r="AA1781" s="7">
        <v>1996</v>
      </c>
      <c r="AB1781" s="70">
        <v>300</v>
      </c>
      <c r="AC1781" s="7">
        <v>10</v>
      </c>
      <c r="AD1781" s="7">
        <v>0</v>
      </c>
      <c r="AE1781" s="77">
        <v>380</v>
      </c>
      <c r="AF1781" s="77">
        <v>520</v>
      </c>
      <c r="AG1781" s="127">
        <f t="shared" si="27"/>
        <v>0.42222222222222222</v>
      </c>
    </row>
    <row r="1782" spans="1:33" x14ac:dyDescent="0.3">
      <c r="A1782" s="7">
        <v>881</v>
      </c>
      <c r="B1782" s="7">
        <v>1</v>
      </c>
      <c r="C1782" s="7" t="s">
        <v>359</v>
      </c>
      <c r="D1782" s="7">
        <v>1997</v>
      </c>
      <c r="E1782" s="7">
        <v>1999</v>
      </c>
      <c r="F1782" s="70">
        <v>315</v>
      </c>
      <c r="G1782" s="7">
        <v>10</v>
      </c>
      <c r="H1782" s="7">
        <v>1</v>
      </c>
      <c r="I1782" s="77">
        <v>615</v>
      </c>
      <c r="J1782" s="77">
        <v>297</v>
      </c>
      <c r="K1782" s="119" t="s">
        <v>95</v>
      </c>
      <c r="L1782" s="7">
        <v>308</v>
      </c>
      <c r="M1782" s="7">
        <v>1</v>
      </c>
      <c r="N1782" s="7" t="s">
        <v>549</v>
      </c>
      <c r="O1782" s="7">
        <v>2011</v>
      </c>
      <c r="P1782" s="7">
        <v>2012</v>
      </c>
      <c r="Q1782" s="70">
        <v>225</v>
      </c>
      <c r="R1782" s="7">
        <v>7</v>
      </c>
      <c r="S1782" s="7">
        <v>0</v>
      </c>
      <c r="T1782" s="67">
        <v>231</v>
      </c>
      <c r="U1782" s="67">
        <v>482</v>
      </c>
      <c r="V1782" s="119" t="s">
        <v>95</v>
      </c>
      <c r="W1782" s="7">
        <v>2907</v>
      </c>
      <c r="X1782" s="7">
        <v>1</v>
      </c>
      <c r="Y1782" s="7" t="s">
        <v>686</v>
      </c>
      <c r="Z1782" s="7">
        <v>2014</v>
      </c>
      <c r="AA1782" s="7">
        <v>2015</v>
      </c>
      <c r="AB1782" s="7">
        <v>1547.52</v>
      </c>
      <c r="AC1782" s="7">
        <v>10</v>
      </c>
      <c r="AD1782" s="7">
        <v>0</v>
      </c>
      <c r="AE1782" s="77">
        <v>244</v>
      </c>
      <c r="AF1782" s="77">
        <v>334</v>
      </c>
      <c r="AG1782" s="127">
        <f t="shared" si="27"/>
        <v>0.42214532871972316</v>
      </c>
    </row>
    <row r="1783" spans="1:33" x14ac:dyDescent="0.3">
      <c r="A1783" s="7">
        <v>881</v>
      </c>
      <c r="B1783" s="7">
        <v>1</v>
      </c>
      <c r="C1783" s="7" t="s">
        <v>359</v>
      </c>
      <c r="D1783" s="7">
        <v>1998</v>
      </c>
      <c r="E1783" s="7">
        <v>1999</v>
      </c>
      <c r="F1783" s="70">
        <v>35</v>
      </c>
      <c r="G1783" s="7">
        <v>10</v>
      </c>
      <c r="H1783" s="7">
        <v>1</v>
      </c>
      <c r="I1783" s="77">
        <v>977</v>
      </c>
      <c r="J1783" s="77">
        <v>865</v>
      </c>
      <c r="K1783" s="119" t="s">
        <v>95</v>
      </c>
      <c r="L1783" s="7">
        <v>317</v>
      </c>
      <c r="M1783" s="7">
        <v>1</v>
      </c>
      <c r="N1783" s="7" t="s">
        <v>452</v>
      </c>
      <c r="O1783" s="7">
        <v>2011</v>
      </c>
      <c r="P1783" s="7">
        <v>2012</v>
      </c>
      <c r="Q1783" s="70">
        <v>400</v>
      </c>
      <c r="R1783" s="7">
        <v>4</v>
      </c>
      <c r="S1783" s="7">
        <v>0</v>
      </c>
      <c r="T1783" s="67">
        <v>389</v>
      </c>
      <c r="U1783" s="67">
        <v>781</v>
      </c>
      <c r="V1783" s="119" t="s">
        <v>95</v>
      </c>
      <c r="W1783" s="7">
        <v>139</v>
      </c>
      <c r="X1783" s="7">
        <v>1</v>
      </c>
      <c r="Y1783" s="7" t="s">
        <v>689</v>
      </c>
      <c r="Z1783" s="7">
        <v>2016</v>
      </c>
      <c r="AA1783" s="7">
        <v>2017</v>
      </c>
      <c r="AB1783" s="7">
        <v>700</v>
      </c>
      <c r="AC1783" s="7">
        <v>7</v>
      </c>
      <c r="AD1783" s="7">
        <v>0</v>
      </c>
      <c r="AE1783" s="77">
        <v>1249</v>
      </c>
      <c r="AF1783" s="77">
        <v>1713</v>
      </c>
      <c r="AG1783" s="127">
        <f t="shared" si="27"/>
        <v>0.42167454422687373</v>
      </c>
    </row>
    <row r="1784" spans="1:33" x14ac:dyDescent="0.3">
      <c r="A1784" s="7">
        <v>881</v>
      </c>
      <c r="B1784" s="7">
        <v>1</v>
      </c>
      <c r="C1784" s="7" t="s">
        <v>359</v>
      </c>
      <c r="D1784" s="7">
        <v>2000</v>
      </c>
      <c r="E1784" s="7">
        <v>2001</v>
      </c>
      <c r="F1784" s="70">
        <v>250</v>
      </c>
      <c r="G1784" s="7">
        <v>8</v>
      </c>
      <c r="H1784" s="7">
        <v>1</v>
      </c>
      <c r="I1784" s="77">
        <v>592</v>
      </c>
      <c r="J1784" s="77">
        <v>575</v>
      </c>
      <c r="K1784" s="119" t="s">
        <v>95</v>
      </c>
      <c r="L1784" s="7">
        <v>347</v>
      </c>
      <c r="M1784" s="7">
        <v>1</v>
      </c>
      <c r="N1784" s="7" t="s">
        <v>379</v>
      </c>
      <c r="O1784" s="68">
        <v>2011</v>
      </c>
      <c r="P1784" s="73">
        <v>2012</v>
      </c>
      <c r="Q1784" s="66">
        <v>498.49</v>
      </c>
      <c r="R1784" s="7">
        <v>9</v>
      </c>
      <c r="S1784" s="7">
        <v>1</v>
      </c>
      <c r="T1784" s="67">
        <v>3944</v>
      </c>
      <c r="U1784" s="67">
        <v>1076</v>
      </c>
      <c r="V1784" s="119" t="s">
        <v>95</v>
      </c>
      <c r="W1784" s="7">
        <v>2342</v>
      </c>
      <c r="X1784" s="7">
        <v>1</v>
      </c>
      <c r="Y1784" s="7" t="s">
        <v>463</v>
      </c>
      <c r="Z1784" s="7">
        <v>1996</v>
      </c>
      <c r="AA1784" s="7">
        <v>1997</v>
      </c>
      <c r="AB1784" s="70">
        <v>315</v>
      </c>
      <c r="AC1784" s="7">
        <v>5</v>
      </c>
      <c r="AD1784" s="7">
        <v>0</v>
      </c>
      <c r="AE1784" s="77">
        <v>681</v>
      </c>
      <c r="AF1784" s="77">
        <v>935</v>
      </c>
      <c r="AG1784" s="127">
        <f t="shared" si="27"/>
        <v>0.4214108910891089</v>
      </c>
    </row>
    <row r="1785" spans="1:33" x14ac:dyDescent="0.3">
      <c r="A1785" s="7">
        <v>881</v>
      </c>
      <c r="B1785" s="7">
        <v>1</v>
      </c>
      <c r="C1785" s="7" t="s">
        <v>359</v>
      </c>
      <c r="D1785" s="7">
        <v>2001</v>
      </c>
      <c r="E1785" s="7">
        <v>2002</v>
      </c>
      <c r="F1785" s="70">
        <v>450</v>
      </c>
      <c r="G1785" s="7">
        <v>8</v>
      </c>
      <c r="H1785" s="7">
        <v>1</v>
      </c>
      <c r="I1785" s="77">
        <v>511</v>
      </c>
      <c r="J1785" s="77">
        <v>371</v>
      </c>
      <c r="K1785" s="119" t="s">
        <v>95</v>
      </c>
      <c r="L1785" s="7">
        <v>378</v>
      </c>
      <c r="M1785" s="7">
        <v>1</v>
      </c>
      <c r="N1785" s="7" t="s">
        <v>472</v>
      </c>
      <c r="O1785" s="68">
        <v>2011</v>
      </c>
      <c r="P1785" s="73">
        <v>2012</v>
      </c>
      <c r="Q1785" s="66">
        <v>687.68000000000006</v>
      </c>
      <c r="R1785" s="7">
        <v>10</v>
      </c>
      <c r="S1785" s="7">
        <v>1</v>
      </c>
      <c r="T1785" s="67">
        <v>534</v>
      </c>
      <c r="U1785" s="67">
        <v>170</v>
      </c>
      <c r="V1785" s="119" t="s">
        <v>95</v>
      </c>
      <c r="W1785" s="7">
        <v>252</v>
      </c>
      <c r="X1785" s="7">
        <v>1</v>
      </c>
      <c r="Y1785" s="7" t="s">
        <v>273</v>
      </c>
      <c r="Z1785" s="7">
        <v>2010</v>
      </c>
      <c r="AA1785" s="68">
        <v>2011</v>
      </c>
      <c r="AB1785" s="66">
        <v>350</v>
      </c>
      <c r="AC1785" s="68">
        <v>5</v>
      </c>
      <c r="AD1785" s="67">
        <v>0</v>
      </c>
      <c r="AE1785" s="67">
        <v>1467</v>
      </c>
      <c r="AF1785" s="67">
        <v>2020</v>
      </c>
      <c r="AG1785" s="127">
        <f t="shared" si="27"/>
        <v>0.4207054774878119</v>
      </c>
    </row>
    <row r="1786" spans="1:33" x14ac:dyDescent="0.3">
      <c r="A1786" s="7">
        <v>881</v>
      </c>
      <c r="B1786" s="7">
        <v>1</v>
      </c>
      <c r="C1786" s="7" t="s">
        <v>359</v>
      </c>
      <c r="D1786" s="7">
        <v>2003</v>
      </c>
      <c r="E1786" s="7">
        <v>2004</v>
      </c>
      <c r="F1786" s="70">
        <f>873.76-636.45</f>
        <v>237.30999999999995</v>
      </c>
      <c r="G1786" s="7">
        <v>10</v>
      </c>
      <c r="H1786" s="7">
        <v>0</v>
      </c>
      <c r="I1786" s="77">
        <v>310</v>
      </c>
      <c r="J1786" s="77">
        <v>323</v>
      </c>
      <c r="K1786" s="119" t="s">
        <v>95</v>
      </c>
      <c r="L1786" s="7">
        <v>391</v>
      </c>
      <c r="M1786" s="7">
        <v>1</v>
      </c>
      <c r="N1786" s="7" t="s">
        <v>325</v>
      </c>
      <c r="O1786" s="7">
        <v>2011</v>
      </c>
      <c r="P1786" s="7">
        <v>2012</v>
      </c>
      <c r="Q1786" s="70">
        <v>351.81</v>
      </c>
      <c r="R1786" s="7">
        <v>10</v>
      </c>
      <c r="S1786" s="7">
        <v>1</v>
      </c>
      <c r="T1786" s="67">
        <v>439</v>
      </c>
      <c r="U1786" s="67">
        <v>149</v>
      </c>
      <c r="V1786" s="119" t="s">
        <v>95</v>
      </c>
      <c r="W1786" s="7">
        <v>834</v>
      </c>
      <c r="X1786" s="7">
        <v>1</v>
      </c>
      <c r="Y1786" s="7" t="s">
        <v>572</v>
      </c>
      <c r="Z1786" s="68">
        <v>2007</v>
      </c>
      <c r="AA1786" s="73">
        <v>2008</v>
      </c>
      <c r="AB1786" s="66">
        <v>94</v>
      </c>
      <c r="AC1786" s="7">
        <v>6</v>
      </c>
      <c r="AD1786" s="67">
        <v>0</v>
      </c>
      <c r="AE1786" s="67">
        <v>6834</v>
      </c>
      <c r="AF1786" s="77">
        <v>9416</v>
      </c>
      <c r="AG1786" s="127">
        <f t="shared" si="27"/>
        <v>0.42055384615384617</v>
      </c>
    </row>
    <row r="1787" spans="1:33" x14ac:dyDescent="0.3">
      <c r="A1787" s="7">
        <v>881</v>
      </c>
      <c r="B1787" s="7">
        <v>1</v>
      </c>
      <c r="C1787" s="7" t="s">
        <v>359</v>
      </c>
      <c r="D1787" s="7">
        <v>2006</v>
      </c>
      <c r="E1787" s="10">
        <v>2007</v>
      </c>
      <c r="F1787" s="70">
        <v>59</v>
      </c>
      <c r="G1787" s="10">
        <v>10</v>
      </c>
      <c r="H1787" s="7">
        <v>1</v>
      </c>
      <c r="I1787" s="67">
        <v>1164</v>
      </c>
      <c r="J1787" s="67">
        <v>918</v>
      </c>
      <c r="K1787" s="119" t="s">
        <v>95</v>
      </c>
      <c r="L1787" s="7">
        <v>391</v>
      </c>
      <c r="M1787" s="7">
        <v>1</v>
      </c>
      <c r="N1787" s="7" t="s">
        <v>325</v>
      </c>
      <c r="O1787" s="7">
        <v>2011</v>
      </c>
      <c r="P1787" s="7">
        <v>2012</v>
      </c>
      <c r="Q1787" s="70">
        <v>200</v>
      </c>
      <c r="R1787" s="7">
        <v>10</v>
      </c>
      <c r="S1787" s="7">
        <v>1</v>
      </c>
      <c r="T1787" s="67">
        <v>365</v>
      </c>
      <c r="U1787" s="67">
        <v>222</v>
      </c>
      <c r="V1787" s="119" t="s">
        <v>95</v>
      </c>
      <c r="W1787" s="7">
        <v>278</v>
      </c>
      <c r="X1787" s="7">
        <v>1</v>
      </c>
      <c r="Y1787" s="7" t="s">
        <v>517</v>
      </c>
      <c r="Z1787" s="7">
        <v>2001</v>
      </c>
      <c r="AA1787" s="7">
        <v>2002</v>
      </c>
      <c r="AB1787" s="70">
        <f>1004-703.96</f>
        <v>300.03999999999996</v>
      </c>
      <c r="AC1787" s="7">
        <v>10</v>
      </c>
      <c r="AD1787" s="7">
        <v>0</v>
      </c>
      <c r="AE1787" s="77">
        <v>1172</v>
      </c>
      <c r="AF1787" s="77">
        <v>1615</v>
      </c>
      <c r="AG1787" s="127">
        <f t="shared" si="27"/>
        <v>0.42052386078220311</v>
      </c>
    </row>
    <row r="1788" spans="1:33" x14ac:dyDescent="0.3">
      <c r="A1788" s="7">
        <v>881</v>
      </c>
      <c r="B1788" s="7">
        <v>1</v>
      </c>
      <c r="C1788" s="7" t="s">
        <v>359</v>
      </c>
      <c r="D1788" s="7">
        <v>2015</v>
      </c>
      <c r="E1788" s="10">
        <v>2016</v>
      </c>
      <c r="F1788" s="70">
        <v>529.6</v>
      </c>
      <c r="G1788" s="10">
        <v>10</v>
      </c>
      <c r="H1788" s="7">
        <v>0</v>
      </c>
      <c r="I1788" s="67">
        <v>244</v>
      </c>
      <c r="J1788" s="67">
        <v>394</v>
      </c>
      <c r="K1788" s="119" t="s">
        <v>95</v>
      </c>
      <c r="L1788" s="7">
        <v>413</v>
      </c>
      <c r="M1788" s="7">
        <v>1</v>
      </c>
      <c r="N1788" s="7" t="s">
        <v>253</v>
      </c>
      <c r="O1788" s="7">
        <v>2011</v>
      </c>
      <c r="P1788" s="7">
        <v>2012</v>
      </c>
      <c r="Q1788" s="70">
        <v>150</v>
      </c>
      <c r="R1788" s="7">
        <v>6</v>
      </c>
      <c r="S1788" s="7">
        <v>0</v>
      </c>
      <c r="T1788" s="67">
        <v>1121</v>
      </c>
      <c r="U1788" s="67">
        <v>1225</v>
      </c>
      <c r="V1788" s="119" t="s">
        <v>95</v>
      </c>
      <c r="W1788" s="7">
        <v>199</v>
      </c>
      <c r="X1788" s="7">
        <v>1</v>
      </c>
      <c r="Y1788" s="7" t="s">
        <v>320</v>
      </c>
      <c r="Z1788" s="7">
        <v>2011</v>
      </c>
      <c r="AA1788" s="7">
        <v>2012</v>
      </c>
      <c r="AB1788" s="70">
        <v>372</v>
      </c>
      <c r="AC1788" s="7">
        <v>10</v>
      </c>
      <c r="AD1788" s="7">
        <v>0</v>
      </c>
      <c r="AE1788" s="67">
        <v>1541</v>
      </c>
      <c r="AF1788" s="67">
        <v>2124</v>
      </c>
      <c r="AG1788" s="127">
        <f t="shared" si="27"/>
        <v>0.42046384720327423</v>
      </c>
    </row>
    <row r="1789" spans="1:33" x14ac:dyDescent="0.3">
      <c r="A1789" s="7">
        <v>881</v>
      </c>
      <c r="B1789" s="7">
        <v>1</v>
      </c>
      <c r="C1789" s="7" t="s">
        <v>359</v>
      </c>
      <c r="D1789" s="7">
        <v>2016</v>
      </c>
      <c r="E1789" s="7">
        <v>2017</v>
      </c>
      <c r="F1789" s="7">
        <v>584.17999999999995</v>
      </c>
      <c r="G1789" s="7">
        <v>10</v>
      </c>
      <c r="H1789" s="7">
        <v>0</v>
      </c>
      <c r="I1789" s="77">
        <v>1247</v>
      </c>
      <c r="J1789" s="77">
        <v>1511</v>
      </c>
      <c r="K1789" s="119" t="s">
        <v>95</v>
      </c>
      <c r="L1789" s="7">
        <v>413</v>
      </c>
      <c r="M1789" s="7">
        <v>1</v>
      </c>
      <c r="N1789" s="7" t="s">
        <v>253</v>
      </c>
      <c r="O1789" s="7">
        <v>2011</v>
      </c>
      <c r="P1789" s="7">
        <v>2013</v>
      </c>
      <c r="Q1789" s="70">
        <v>675</v>
      </c>
      <c r="R1789" s="7">
        <v>5</v>
      </c>
      <c r="S1789" s="7">
        <v>1</v>
      </c>
      <c r="T1789" s="67">
        <v>1634</v>
      </c>
      <c r="U1789" s="67">
        <v>715</v>
      </c>
      <c r="V1789" s="119" t="s">
        <v>95</v>
      </c>
      <c r="W1789" s="7">
        <v>197</v>
      </c>
      <c r="X1789" s="7">
        <v>1</v>
      </c>
      <c r="Y1789" s="7" t="s">
        <v>415</v>
      </c>
      <c r="Z1789" s="7">
        <v>2006</v>
      </c>
      <c r="AA1789" s="10">
        <v>2007</v>
      </c>
      <c r="AB1789" s="70">
        <v>495.41</v>
      </c>
      <c r="AC1789" s="10">
        <v>10</v>
      </c>
      <c r="AD1789" s="7">
        <v>0</v>
      </c>
      <c r="AE1789" s="67">
        <v>7568</v>
      </c>
      <c r="AF1789" s="67">
        <v>10447</v>
      </c>
      <c r="AG1789" s="127">
        <f t="shared" si="27"/>
        <v>0.42009436580627257</v>
      </c>
    </row>
    <row r="1790" spans="1:33" x14ac:dyDescent="0.3">
      <c r="A1790" s="7">
        <v>881</v>
      </c>
      <c r="B1790" s="7">
        <v>1</v>
      </c>
      <c r="C1790" s="7" t="s">
        <v>749</v>
      </c>
      <c r="D1790" s="7">
        <v>2017</v>
      </c>
      <c r="E1790" s="7">
        <v>2018</v>
      </c>
      <c r="F1790" s="7">
        <v>600</v>
      </c>
      <c r="G1790" s="7">
        <v>10</v>
      </c>
      <c r="H1790" s="7">
        <v>1</v>
      </c>
      <c r="I1790" s="77">
        <v>506</v>
      </c>
      <c r="J1790" s="77">
        <v>380</v>
      </c>
      <c r="K1790" s="119" t="s">
        <v>95</v>
      </c>
      <c r="L1790" s="7">
        <v>423</v>
      </c>
      <c r="M1790" s="7">
        <v>1</v>
      </c>
      <c r="N1790" s="7" t="s">
        <v>284</v>
      </c>
      <c r="O1790" s="7">
        <v>2011</v>
      </c>
      <c r="P1790" s="7">
        <v>2012</v>
      </c>
      <c r="Q1790" s="70">
        <v>127.19</v>
      </c>
      <c r="R1790" s="7">
        <v>10</v>
      </c>
      <c r="S1790" s="7">
        <v>1</v>
      </c>
      <c r="T1790" s="67">
        <v>1842</v>
      </c>
      <c r="U1790" s="67">
        <v>564</v>
      </c>
      <c r="V1790" s="119" t="s">
        <v>95</v>
      </c>
      <c r="W1790" s="7">
        <v>286</v>
      </c>
      <c r="X1790" s="7">
        <v>1</v>
      </c>
      <c r="Y1790" s="7" t="s">
        <v>422</v>
      </c>
      <c r="Z1790" s="7">
        <v>2006</v>
      </c>
      <c r="AA1790" s="10">
        <v>2007</v>
      </c>
      <c r="AB1790" s="70">
        <v>200</v>
      </c>
      <c r="AC1790" s="10">
        <v>10</v>
      </c>
      <c r="AD1790" s="7">
        <v>0</v>
      </c>
      <c r="AE1790" s="67">
        <v>1028</v>
      </c>
      <c r="AF1790" s="67">
        <v>1422</v>
      </c>
      <c r="AG1790" s="127">
        <f t="shared" si="27"/>
        <v>0.41959183673469386</v>
      </c>
    </row>
    <row r="1791" spans="1:33" x14ac:dyDescent="0.3">
      <c r="A1791" s="7">
        <v>882</v>
      </c>
      <c r="B1791" s="7">
        <v>1</v>
      </c>
      <c r="C1791" s="7" t="s">
        <v>360</v>
      </c>
      <c r="D1791" s="7">
        <v>1993</v>
      </c>
      <c r="E1791" s="7">
        <v>1994</v>
      </c>
      <c r="F1791" s="70">
        <v>214.39</v>
      </c>
      <c r="G1791" s="7">
        <v>5</v>
      </c>
      <c r="H1791" s="7">
        <v>1</v>
      </c>
      <c r="I1791" s="77" t="s">
        <v>763</v>
      </c>
      <c r="J1791" s="77" t="s">
        <v>763</v>
      </c>
      <c r="K1791" s="119" t="s">
        <v>95</v>
      </c>
      <c r="L1791" s="7">
        <v>441</v>
      </c>
      <c r="M1791" s="7">
        <v>1</v>
      </c>
      <c r="N1791" s="7" t="s">
        <v>255</v>
      </c>
      <c r="O1791" s="7">
        <v>2011</v>
      </c>
      <c r="P1791" s="7">
        <v>2012</v>
      </c>
      <c r="Q1791" s="70">
        <v>1000</v>
      </c>
      <c r="R1791" s="7">
        <v>10</v>
      </c>
      <c r="S1791" s="7">
        <v>1</v>
      </c>
      <c r="T1791" s="67">
        <v>329</v>
      </c>
      <c r="U1791" s="67">
        <v>313</v>
      </c>
      <c r="V1791" s="119" t="s">
        <v>95</v>
      </c>
      <c r="W1791" s="7">
        <v>2859</v>
      </c>
      <c r="X1791" s="7">
        <v>1</v>
      </c>
      <c r="Y1791" s="7" t="s">
        <v>591</v>
      </c>
      <c r="Z1791" s="7">
        <v>2001</v>
      </c>
      <c r="AA1791" s="7">
        <v>2002</v>
      </c>
      <c r="AB1791" s="70">
        <v>597</v>
      </c>
      <c r="AC1791" s="7">
        <v>5</v>
      </c>
      <c r="AD1791" s="7">
        <v>0</v>
      </c>
      <c r="AE1791" s="77">
        <v>889</v>
      </c>
      <c r="AF1791" s="77">
        <v>1232</v>
      </c>
      <c r="AG1791" s="127">
        <f t="shared" si="27"/>
        <v>0.41914191419141916</v>
      </c>
    </row>
    <row r="1792" spans="1:33" x14ac:dyDescent="0.3">
      <c r="A1792" s="7">
        <v>882</v>
      </c>
      <c r="B1792" s="7">
        <v>1</v>
      </c>
      <c r="C1792" s="7" t="s">
        <v>360</v>
      </c>
      <c r="D1792" s="7">
        <v>1997</v>
      </c>
      <c r="E1792" s="7">
        <v>1999</v>
      </c>
      <c r="F1792" s="70">
        <v>96.19</v>
      </c>
      <c r="G1792" s="7">
        <v>10</v>
      </c>
      <c r="H1792" s="7">
        <v>1</v>
      </c>
      <c r="I1792" s="77">
        <v>849</v>
      </c>
      <c r="J1792" s="77">
        <v>309</v>
      </c>
      <c r="K1792" s="119" t="s">
        <v>95</v>
      </c>
      <c r="L1792" s="7">
        <v>447</v>
      </c>
      <c r="M1792" s="7">
        <v>1</v>
      </c>
      <c r="N1792" s="7" t="s">
        <v>558</v>
      </c>
      <c r="O1792" s="7">
        <v>2011</v>
      </c>
      <c r="P1792" s="7">
        <v>2012</v>
      </c>
      <c r="Q1792" s="70">
        <v>1000</v>
      </c>
      <c r="R1792" s="7">
        <v>10</v>
      </c>
      <c r="S1792" s="7">
        <v>1</v>
      </c>
      <c r="T1792" s="67">
        <v>180</v>
      </c>
      <c r="U1792" s="67">
        <v>102</v>
      </c>
      <c r="V1792" s="119" t="s">
        <v>95</v>
      </c>
      <c r="W1792" s="7">
        <v>624</v>
      </c>
      <c r="X1792" s="7">
        <v>1</v>
      </c>
      <c r="Y1792" s="7" t="s">
        <v>392</v>
      </c>
      <c r="Z1792" s="7">
        <v>1994</v>
      </c>
      <c r="AA1792" s="7">
        <v>1995</v>
      </c>
      <c r="AB1792" s="70">
        <v>331.84</v>
      </c>
      <c r="AC1792" s="7">
        <v>10</v>
      </c>
      <c r="AD1792" s="7">
        <v>0</v>
      </c>
      <c r="AE1792" s="77">
        <v>8829</v>
      </c>
      <c r="AF1792" s="77">
        <v>12242</v>
      </c>
      <c r="AG1792" s="127">
        <f t="shared" si="27"/>
        <v>0.41901191210668692</v>
      </c>
    </row>
    <row r="1793" spans="1:33" x14ac:dyDescent="0.3">
      <c r="A1793" s="7">
        <v>882</v>
      </c>
      <c r="B1793" s="7">
        <v>1</v>
      </c>
      <c r="C1793" s="7" t="s">
        <v>360</v>
      </c>
      <c r="D1793" s="7">
        <v>2000</v>
      </c>
      <c r="E1793" s="7">
        <v>2001</v>
      </c>
      <c r="F1793" s="70">
        <v>275</v>
      </c>
      <c r="G1793" s="7">
        <v>10</v>
      </c>
      <c r="H1793" s="7">
        <v>1</v>
      </c>
      <c r="I1793" s="77">
        <v>2198</v>
      </c>
      <c r="J1793" s="77">
        <v>2150</v>
      </c>
      <c r="K1793" s="119" t="s">
        <v>95</v>
      </c>
      <c r="L1793" s="7">
        <v>458</v>
      </c>
      <c r="M1793" s="7">
        <v>1</v>
      </c>
      <c r="N1793" s="7" t="s">
        <v>520</v>
      </c>
      <c r="O1793" s="7">
        <v>2011</v>
      </c>
      <c r="P1793" s="10">
        <v>2013</v>
      </c>
      <c r="Q1793" s="70">
        <v>256.81</v>
      </c>
      <c r="R1793" s="7">
        <v>10</v>
      </c>
      <c r="S1793" s="7">
        <v>1</v>
      </c>
      <c r="T1793" s="67">
        <v>231</v>
      </c>
      <c r="U1793" s="67">
        <v>80</v>
      </c>
      <c r="V1793" s="119" t="s">
        <v>95</v>
      </c>
      <c r="W1793" s="7">
        <v>300</v>
      </c>
      <c r="X1793" s="7">
        <v>1</v>
      </c>
      <c r="Y1793" s="7" t="s">
        <v>252</v>
      </c>
      <c r="Z1793" s="7">
        <v>2010</v>
      </c>
      <c r="AA1793" s="10">
        <v>2011</v>
      </c>
      <c r="AB1793" s="66">
        <v>375</v>
      </c>
      <c r="AC1793" s="10">
        <v>7</v>
      </c>
      <c r="AD1793" s="67">
        <v>0</v>
      </c>
      <c r="AE1793" s="67">
        <v>1476</v>
      </c>
      <c r="AF1793" s="67">
        <v>2047</v>
      </c>
      <c r="AG1793" s="127">
        <f t="shared" si="27"/>
        <v>0.41896111268804997</v>
      </c>
    </row>
    <row r="1794" spans="1:33" x14ac:dyDescent="0.3">
      <c r="A1794" s="7">
        <v>882</v>
      </c>
      <c r="B1794" s="7">
        <v>1</v>
      </c>
      <c r="C1794" s="7" t="s">
        <v>360</v>
      </c>
      <c r="D1794" s="7">
        <v>2001</v>
      </c>
      <c r="E1794" s="7">
        <v>2002</v>
      </c>
      <c r="F1794" s="70">
        <v>450</v>
      </c>
      <c r="G1794" s="7">
        <v>10</v>
      </c>
      <c r="H1794" s="7">
        <v>0</v>
      </c>
      <c r="I1794" s="77">
        <v>1778</v>
      </c>
      <c r="J1794" s="77">
        <v>1823</v>
      </c>
      <c r="K1794" s="119" t="s">
        <v>95</v>
      </c>
      <c r="L1794" s="7">
        <v>477</v>
      </c>
      <c r="M1794" s="7">
        <v>1</v>
      </c>
      <c r="N1794" s="7" t="s">
        <v>424</v>
      </c>
      <c r="O1794" s="7">
        <v>2011</v>
      </c>
      <c r="P1794" s="10">
        <v>2012</v>
      </c>
      <c r="Q1794" s="70">
        <v>325</v>
      </c>
      <c r="R1794" s="7">
        <v>6</v>
      </c>
      <c r="S1794" s="7">
        <v>1</v>
      </c>
      <c r="T1794" s="67">
        <v>1680</v>
      </c>
      <c r="U1794" s="67">
        <v>826</v>
      </c>
      <c r="V1794" s="119" t="s">
        <v>95</v>
      </c>
      <c r="W1794" s="7">
        <v>192</v>
      </c>
      <c r="X1794" s="7">
        <v>1</v>
      </c>
      <c r="Y1794" s="7" t="s">
        <v>318</v>
      </c>
      <c r="Z1794" s="7">
        <v>1998</v>
      </c>
      <c r="AA1794" s="7">
        <v>1999</v>
      </c>
      <c r="AB1794" s="70">
        <v>85</v>
      </c>
      <c r="AC1794" s="7">
        <v>10</v>
      </c>
      <c r="AD1794" s="7">
        <v>0</v>
      </c>
      <c r="AE1794" s="77">
        <v>2849</v>
      </c>
      <c r="AF1794" s="77">
        <v>3955</v>
      </c>
      <c r="AG1794" s="127">
        <f t="shared" si="27"/>
        <v>0.41872427983539096</v>
      </c>
    </row>
    <row r="1795" spans="1:33" x14ac:dyDescent="0.3">
      <c r="A1795" s="7">
        <v>882</v>
      </c>
      <c r="B1795" s="7">
        <v>1</v>
      </c>
      <c r="C1795" s="7" t="s">
        <v>360</v>
      </c>
      <c r="D1795" s="7">
        <v>2006</v>
      </c>
      <c r="E1795" s="10">
        <v>2007</v>
      </c>
      <c r="F1795" s="70">
        <v>742</v>
      </c>
      <c r="G1795" s="10">
        <v>10</v>
      </c>
      <c r="H1795" s="7">
        <v>0</v>
      </c>
      <c r="I1795" s="71">
        <v>3044</v>
      </c>
      <c r="J1795" s="67">
        <v>4461</v>
      </c>
      <c r="K1795" s="119" t="s">
        <v>95</v>
      </c>
      <c r="L1795" s="7">
        <v>485</v>
      </c>
      <c r="M1795" s="7">
        <v>1</v>
      </c>
      <c r="N1795" s="7" t="s">
        <v>494</v>
      </c>
      <c r="O1795" s="68">
        <v>2011</v>
      </c>
      <c r="P1795" s="73">
        <v>2012</v>
      </c>
      <c r="Q1795" s="66">
        <v>700</v>
      </c>
      <c r="R1795" s="7">
        <v>6</v>
      </c>
      <c r="S1795" s="7">
        <v>0</v>
      </c>
      <c r="T1795" s="67">
        <v>402</v>
      </c>
      <c r="U1795" s="67">
        <v>605</v>
      </c>
      <c r="V1795" s="119" t="s">
        <v>95</v>
      </c>
      <c r="W1795" s="7">
        <v>2805</v>
      </c>
      <c r="X1795" s="7">
        <v>1</v>
      </c>
      <c r="Y1795" s="7" t="s">
        <v>589</v>
      </c>
      <c r="Z1795" s="7">
        <v>2001</v>
      </c>
      <c r="AA1795" s="7">
        <v>2002</v>
      </c>
      <c r="AB1795" s="70">
        <v>291.5</v>
      </c>
      <c r="AC1795" s="7">
        <v>10</v>
      </c>
      <c r="AD1795" s="7">
        <v>0</v>
      </c>
      <c r="AE1795" s="77">
        <v>496</v>
      </c>
      <c r="AF1795" s="77">
        <v>689</v>
      </c>
      <c r="AG1795" s="127">
        <f t="shared" si="27"/>
        <v>0.41856540084388183</v>
      </c>
    </row>
    <row r="1796" spans="1:33" x14ac:dyDescent="0.3">
      <c r="A1796" s="7">
        <v>882</v>
      </c>
      <c r="B1796" s="7">
        <v>1</v>
      </c>
      <c r="C1796" s="7" t="s">
        <v>360</v>
      </c>
      <c r="D1796" s="7">
        <v>2006</v>
      </c>
      <c r="E1796" s="10">
        <v>2007</v>
      </c>
      <c r="F1796" s="70">
        <v>194.94</v>
      </c>
      <c r="G1796" s="10">
        <v>10</v>
      </c>
      <c r="H1796" s="7">
        <v>0</v>
      </c>
      <c r="I1796" s="71">
        <v>2801</v>
      </c>
      <c r="J1796" s="67">
        <v>4683</v>
      </c>
      <c r="K1796" s="119" t="s">
        <v>95</v>
      </c>
      <c r="L1796" s="7">
        <v>487</v>
      </c>
      <c r="M1796" s="7">
        <v>1</v>
      </c>
      <c r="N1796" s="7" t="s">
        <v>289</v>
      </c>
      <c r="O1796" s="68">
        <v>2011</v>
      </c>
      <c r="P1796" s="73">
        <v>2012</v>
      </c>
      <c r="Q1796" s="66">
        <v>450</v>
      </c>
      <c r="R1796" s="7">
        <v>6</v>
      </c>
      <c r="S1796" s="7">
        <v>1</v>
      </c>
      <c r="T1796" s="67">
        <v>316</v>
      </c>
      <c r="U1796" s="67">
        <v>287</v>
      </c>
      <c r="V1796" s="119" t="s">
        <v>95</v>
      </c>
      <c r="W1796" s="7">
        <v>256</v>
      </c>
      <c r="X1796" s="7">
        <v>1</v>
      </c>
      <c r="Y1796" s="7" t="s">
        <v>719</v>
      </c>
      <c r="Z1796" s="7">
        <v>2017</v>
      </c>
      <c r="AA1796" s="7">
        <v>2018</v>
      </c>
      <c r="AB1796" s="7">
        <v>500</v>
      </c>
      <c r="AC1796" s="7">
        <v>10</v>
      </c>
      <c r="AD1796" s="7">
        <v>0</v>
      </c>
      <c r="AE1796" s="77">
        <v>1293</v>
      </c>
      <c r="AF1796" s="77">
        <v>1797</v>
      </c>
      <c r="AG1796" s="127">
        <f t="shared" ref="AG1796:AG1859" si="28">AE1796/(AE1796+AF1796)</f>
        <v>0.4184466019417476</v>
      </c>
    </row>
    <row r="1797" spans="1:33" x14ac:dyDescent="0.3">
      <c r="A1797" s="7">
        <v>882</v>
      </c>
      <c r="B1797" s="7">
        <v>1</v>
      </c>
      <c r="C1797" s="7" t="s">
        <v>360</v>
      </c>
      <c r="D1797" s="68">
        <v>2007</v>
      </c>
      <c r="E1797" s="73">
        <v>2008</v>
      </c>
      <c r="F1797" s="66">
        <v>611.57000000000005</v>
      </c>
      <c r="G1797" s="7">
        <v>10</v>
      </c>
      <c r="H1797" s="67">
        <v>1</v>
      </c>
      <c r="I1797" s="67">
        <v>2381</v>
      </c>
      <c r="J1797" s="77">
        <v>1847</v>
      </c>
      <c r="K1797" s="119" t="s">
        <v>95</v>
      </c>
      <c r="L1797" s="7">
        <v>497</v>
      </c>
      <c r="M1797" s="7">
        <v>1</v>
      </c>
      <c r="N1797" s="7" t="s">
        <v>330</v>
      </c>
      <c r="O1797" s="7">
        <v>2011</v>
      </c>
      <c r="P1797" s="7">
        <v>2012</v>
      </c>
      <c r="Q1797" s="70">
        <v>840.01</v>
      </c>
      <c r="R1797" s="7">
        <v>10</v>
      </c>
      <c r="S1797" s="7">
        <v>1</v>
      </c>
      <c r="T1797" s="67">
        <v>228</v>
      </c>
      <c r="U1797" s="67">
        <v>138</v>
      </c>
      <c r="V1797" s="119" t="s">
        <v>95</v>
      </c>
      <c r="W1797" s="7">
        <v>495</v>
      </c>
      <c r="X1797" s="7">
        <v>1</v>
      </c>
      <c r="Y1797" s="7" t="s">
        <v>522</v>
      </c>
      <c r="Z1797" s="68">
        <v>2007</v>
      </c>
      <c r="AA1797" s="73">
        <v>2008</v>
      </c>
      <c r="AB1797" s="66">
        <v>586.99</v>
      </c>
      <c r="AC1797" s="7">
        <v>10</v>
      </c>
      <c r="AD1797" s="67">
        <v>0</v>
      </c>
      <c r="AE1797" s="67">
        <v>281</v>
      </c>
      <c r="AF1797" s="77">
        <v>391</v>
      </c>
      <c r="AG1797" s="127">
        <f t="shared" si="28"/>
        <v>0.41815476190476192</v>
      </c>
    </row>
    <row r="1798" spans="1:33" x14ac:dyDescent="0.3">
      <c r="A1798" s="7">
        <v>882</v>
      </c>
      <c r="B1798" s="7">
        <v>1</v>
      </c>
      <c r="C1798" s="7" t="s">
        <v>360</v>
      </c>
      <c r="D1798" s="68">
        <v>2015</v>
      </c>
      <c r="E1798" s="73">
        <v>2017</v>
      </c>
      <c r="F1798" s="66">
        <v>775</v>
      </c>
      <c r="G1798" s="7">
        <v>10</v>
      </c>
      <c r="H1798" s="67">
        <v>1</v>
      </c>
      <c r="I1798" s="67">
        <v>1681</v>
      </c>
      <c r="J1798" s="77">
        <v>758</v>
      </c>
      <c r="K1798" s="119" t="s">
        <v>95</v>
      </c>
      <c r="L1798" s="7">
        <v>507</v>
      </c>
      <c r="M1798" s="7">
        <v>1</v>
      </c>
      <c r="N1798" s="7" t="s">
        <v>331</v>
      </c>
      <c r="O1798" s="7">
        <v>2011</v>
      </c>
      <c r="P1798" s="7">
        <v>2012</v>
      </c>
      <c r="Q1798" s="70">
        <v>800</v>
      </c>
      <c r="R1798" s="7">
        <v>5</v>
      </c>
      <c r="S1798" s="7">
        <v>1</v>
      </c>
      <c r="T1798" s="67">
        <v>549</v>
      </c>
      <c r="U1798" s="67">
        <v>145</v>
      </c>
      <c r="V1798" s="119" t="s">
        <v>95</v>
      </c>
      <c r="W1798" s="7">
        <v>286</v>
      </c>
      <c r="X1798" s="7">
        <v>1</v>
      </c>
      <c r="Y1798" s="7" t="s">
        <v>422</v>
      </c>
      <c r="Z1798" s="68">
        <v>2007</v>
      </c>
      <c r="AA1798" s="73">
        <v>2008</v>
      </c>
      <c r="AB1798" s="66">
        <v>300</v>
      </c>
      <c r="AC1798" s="7">
        <v>10</v>
      </c>
      <c r="AD1798" s="67">
        <v>0</v>
      </c>
      <c r="AE1798" s="67">
        <v>495</v>
      </c>
      <c r="AF1798" s="77">
        <v>689</v>
      </c>
      <c r="AG1798" s="127">
        <f t="shared" si="28"/>
        <v>0.41807432432432434</v>
      </c>
    </row>
    <row r="1799" spans="1:33" x14ac:dyDescent="0.3">
      <c r="A1799" s="7">
        <v>883</v>
      </c>
      <c r="B1799" s="7">
        <v>1</v>
      </c>
      <c r="C1799" s="7" t="s">
        <v>361</v>
      </c>
      <c r="D1799" s="7">
        <v>1993</v>
      </c>
      <c r="E1799" s="7">
        <v>1994</v>
      </c>
      <c r="F1799" s="70">
        <v>303.38</v>
      </c>
      <c r="G1799" s="7">
        <v>5</v>
      </c>
      <c r="H1799" s="7">
        <v>0</v>
      </c>
      <c r="I1799" s="77" t="s">
        <v>763</v>
      </c>
      <c r="J1799" s="77" t="s">
        <v>763</v>
      </c>
      <c r="K1799" s="119" t="s">
        <v>95</v>
      </c>
      <c r="L1799" s="7">
        <v>507</v>
      </c>
      <c r="M1799" s="7">
        <v>1</v>
      </c>
      <c r="N1799" s="7" t="s">
        <v>331</v>
      </c>
      <c r="O1799" s="7">
        <v>2011</v>
      </c>
      <c r="P1799" s="7">
        <v>2012</v>
      </c>
      <c r="Q1799" s="70">
        <v>300</v>
      </c>
      <c r="R1799" s="7">
        <v>5</v>
      </c>
      <c r="S1799" s="7">
        <v>1</v>
      </c>
      <c r="T1799" s="67">
        <v>455</v>
      </c>
      <c r="U1799" s="67">
        <v>240</v>
      </c>
      <c r="V1799" s="119" t="s">
        <v>95</v>
      </c>
      <c r="W1799" s="7">
        <v>12</v>
      </c>
      <c r="X1799" s="7">
        <v>1</v>
      </c>
      <c r="Y1799" s="7" t="s">
        <v>485</v>
      </c>
      <c r="Z1799" s="68">
        <v>2009</v>
      </c>
      <c r="AA1799" s="68">
        <v>2010</v>
      </c>
      <c r="AB1799" s="66">
        <v>295</v>
      </c>
      <c r="AC1799" s="68">
        <v>6</v>
      </c>
      <c r="AD1799" s="67">
        <v>0</v>
      </c>
      <c r="AE1799" s="67">
        <v>2906</v>
      </c>
      <c r="AF1799" s="67">
        <v>4045</v>
      </c>
      <c r="AG1799" s="127">
        <f t="shared" si="28"/>
        <v>0.41806934254064165</v>
      </c>
    </row>
    <row r="1800" spans="1:33" x14ac:dyDescent="0.3">
      <c r="A1800" s="7">
        <v>883</v>
      </c>
      <c r="B1800" s="7">
        <v>1</v>
      </c>
      <c r="C1800" s="7" t="s">
        <v>361</v>
      </c>
      <c r="D1800" s="7">
        <v>1994</v>
      </c>
      <c r="E1800" s="7">
        <v>1995</v>
      </c>
      <c r="F1800" s="70">
        <v>303.88</v>
      </c>
      <c r="G1800" s="7">
        <v>5</v>
      </c>
      <c r="H1800" s="7">
        <v>1</v>
      </c>
      <c r="I1800" s="77">
        <v>961</v>
      </c>
      <c r="J1800" s="77">
        <v>574</v>
      </c>
      <c r="K1800" s="119" t="s">
        <v>95</v>
      </c>
      <c r="L1800" s="7">
        <v>508</v>
      </c>
      <c r="M1800" s="7">
        <v>1</v>
      </c>
      <c r="N1800" s="7" t="s">
        <v>474</v>
      </c>
      <c r="O1800" s="7">
        <v>2011</v>
      </c>
      <c r="P1800" s="7">
        <v>2012</v>
      </c>
      <c r="Q1800" s="70">
        <v>250.00000000000006</v>
      </c>
      <c r="R1800" s="7">
        <v>10</v>
      </c>
      <c r="S1800" s="7">
        <v>1</v>
      </c>
      <c r="T1800" s="67">
        <v>1290</v>
      </c>
      <c r="U1800" s="67">
        <v>859</v>
      </c>
      <c r="V1800" s="119" t="s">
        <v>95</v>
      </c>
      <c r="W1800" s="7">
        <v>877</v>
      </c>
      <c r="X1800" s="7">
        <v>1</v>
      </c>
      <c r="Y1800" s="7" t="s">
        <v>261</v>
      </c>
      <c r="Z1800" s="68">
        <v>2007</v>
      </c>
      <c r="AA1800" s="73">
        <v>2008</v>
      </c>
      <c r="AB1800" s="66">
        <v>90</v>
      </c>
      <c r="AC1800" s="7">
        <v>10</v>
      </c>
      <c r="AD1800" s="67">
        <v>0</v>
      </c>
      <c r="AE1800" s="67">
        <v>2459</v>
      </c>
      <c r="AF1800" s="77">
        <v>3431</v>
      </c>
      <c r="AG1800" s="127">
        <f t="shared" si="28"/>
        <v>0.41748726655348045</v>
      </c>
    </row>
    <row r="1801" spans="1:33" x14ac:dyDescent="0.3">
      <c r="A1801" s="7">
        <v>883</v>
      </c>
      <c r="B1801" s="7">
        <v>1</v>
      </c>
      <c r="C1801" s="7" t="s">
        <v>361</v>
      </c>
      <c r="D1801" s="7">
        <v>1998</v>
      </c>
      <c r="E1801" s="7">
        <v>2000</v>
      </c>
      <c r="F1801" s="70">
        <v>230</v>
      </c>
      <c r="G1801" s="7">
        <v>10</v>
      </c>
      <c r="H1801" s="7">
        <v>1</v>
      </c>
      <c r="I1801" s="77">
        <v>1697</v>
      </c>
      <c r="J1801" s="77">
        <v>1583</v>
      </c>
      <c r="K1801" s="119" t="s">
        <v>95</v>
      </c>
      <c r="L1801" s="7">
        <v>531</v>
      </c>
      <c r="M1801" s="7">
        <v>1</v>
      </c>
      <c r="N1801" s="7" t="s">
        <v>387</v>
      </c>
      <c r="O1801" s="7">
        <v>2011</v>
      </c>
      <c r="P1801" s="7">
        <v>2012</v>
      </c>
      <c r="Q1801" s="70">
        <v>290</v>
      </c>
      <c r="R1801" s="7">
        <v>6</v>
      </c>
      <c r="S1801" s="7">
        <v>1</v>
      </c>
      <c r="T1801" s="67">
        <v>1366</v>
      </c>
      <c r="U1801" s="67">
        <v>874</v>
      </c>
      <c r="V1801" s="119" t="s">
        <v>95</v>
      </c>
      <c r="W1801" s="7">
        <v>704</v>
      </c>
      <c r="X1801" s="7">
        <v>1</v>
      </c>
      <c r="Y1801" s="7" t="s">
        <v>341</v>
      </c>
      <c r="Z1801" s="7">
        <v>2008</v>
      </c>
      <c r="AA1801" s="7">
        <v>2009</v>
      </c>
      <c r="AB1801" s="70">
        <v>400</v>
      </c>
      <c r="AC1801" s="7">
        <v>10</v>
      </c>
      <c r="AD1801" s="7">
        <v>0</v>
      </c>
      <c r="AE1801" s="67">
        <v>3024</v>
      </c>
      <c r="AF1801" s="67">
        <v>4220</v>
      </c>
      <c r="AG1801" s="127">
        <f t="shared" si="28"/>
        <v>0.41744892324682498</v>
      </c>
    </row>
    <row r="1802" spans="1:33" x14ac:dyDescent="0.3">
      <c r="A1802" s="7">
        <v>883</v>
      </c>
      <c r="B1802" s="7">
        <v>1</v>
      </c>
      <c r="C1802" s="7" t="s">
        <v>361</v>
      </c>
      <c r="D1802" s="7">
        <v>2003</v>
      </c>
      <c r="E1802" s="7">
        <v>2004</v>
      </c>
      <c r="F1802" s="70">
        <v>592</v>
      </c>
      <c r="G1802" s="7">
        <v>10</v>
      </c>
      <c r="H1802" s="7">
        <v>0</v>
      </c>
      <c r="I1802" s="77">
        <v>584</v>
      </c>
      <c r="J1802" s="77">
        <v>942</v>
      </c>
      <c r="K1802" s="119" t="s">
        <v>95</v>
      </c>
      <c r="L1802" s="7">
        <v>533</v>
      </c>
      <c r="M1802" s="7">
        <v>1</v>
      </c>
      <c r="N1802" s="7" t="s">
        <v>565</v>
      </c>
      <c r="O1802" s="7">
        <v>2011</v>
      </c>
      <c r="P1802" s="7">
        <v>2012</v>
      </c>
      <c r="Q1802" s="70">
        <v>126.79</v>
      </c>
      <c r="R1802" s="7">
        <v>10</v>
      </c>
      <c r="S1802" s="7">
        <v>1</v>
      </c>
      <c r="T1802" s="67">
        <v>343</v>
      </c>
      <c r="U1802" s="67">
        <v>119</v>
      </c>
      <c r="V1802" s="119" t="s">
        <v>95</v>
      </c>
      <c r="W1802" s="7">
        <v>831</v>
      </c>
      <c r="X1802" s="7">
        <v>1</v>
      </c>
      <c r="Y1802" s="7" t="s">
        <v>354</v>
      </c>
      <c r="Z1802" s="7">
        <v>2003</v>
      </c>
      <c r="AA1802" s="7">
        <v>2004</v>
      </c>
      <c r="AB1802" s="70">
        <v>223</v>
      </c>
      <c r="AC1802" s="7">
        <v>5</v>
      </c>
      <c r="AD1802" s="7">
        <v>0</v>
      </c>
      <c r="AE1802" s="77">
        <v>3662</v>
      </c>
      <c r="AF1802" s="77">
        <v>5121</v>
      </c>
      <c r="AG1802" s="127">
        <f t="shared" si="28"/>
        <v>0.41694181942388703</v>
      </c>
    </row>
    <row r="1803" spans="1:33" x14ac:dyDescent="0.3">
      <c r="A1803" s="7">
        <v>883</v>
      </c>
      <c r="B1803" s="7">
        <v>1</v>
      </c>
      <c r="C1803" s="7" t="s">
        <v>361</v>
      </c>
      <c r="D1803" s="7">
        <v>2004</v>
      </c>
      <c r="E1803" s="7">
        <v>2005</v>
      </c>
      <c r="F1803" s="70">
        <v>437</v>
      </c>
      <c r="G1803" s="7">
        <v>5</v>
      </c>
      <c r="H1803" s="7">
        <v>0</v>
      </c>
      <c r="I1803" s="77">
        <v>2426</v>
      </c>
      <c r="J1803" s="77">
        <v>2567</v>
      </c>
      <c r="K1803" s="119" t="s">
        <v>95</v>
      </c>
      <c r="L1803" s="7">
        <v>542</v>
      </c>
      <c r="M1803" s="7">
        <v>1</v>
      </c>
      <c r="N1803" s="7" t="s">
        <v>291</v>
      </c>
      <c r="O1803" s="7">
        <v>2011</v>
      </c>
      <c r="P1803" s="7">
        <v>2012</v>
      </c>
      <c r="Q1803" s="70">
        <v>975</v>
      </c>
      <c r="R1803" s="7">
        <v>10</v>
      </c>
      <c r="S1803" s="7">
        <v>0</v>
      </c>
      <c r="T1803" s="67">
        <v>582</v>
      </c>
      <c r="U1803" s="67">
        <v>691</v>
      </c>
      <c r="V1803" s="119" t="s">
        <v>95</v>
      </c>
      <c r="W1803" s="7">
        <v>317</v>
      </c>
      <c r="X1803" s="7">
        <v>1</v>
      </c>
      <c r="Y1803" s="7" t="s">
        <v>452</v>
      </c>
      <c r="Z1803" s="7">
        <v>2006</v>
      </c>
      <c r="AA1803" s="10">
        <v>2007</v>
      </c>
      <c r="AB1803" s="70">
        <v>100</v>
      </c>
      <c r="AC1803" s="10">
        <v>5</v>
      </c>
      <c r="AD1803" s="7">
        <v>0</v>
      </c>
      <c r="AE1803" s="67">
        <v>934</v>
      </c>
      <c r="AF1803" s="67">
        <v>1310</v>
      </c>
      <c r="AG1803" s="127">
        <f t="shared" si="28"/>
        <v>0.41622103386809267</v>
      </c>
    </row>
    <row r="1804" spans="1:33" x14ac:dyDescent="0.3">
      <c r="A1804" s="7">
        <v>883</v>
      </c>
      <c r="B1804" s="7">
        <v>1</v>
      </c>
      <c r="C1804" s="7" t="s">
        <v>361</v>
      </c>
      <c r="D1804" s="7">
        <v>2004</v>
      </c>
      <c r="E1804" s="7">
        <v>2005</v>
      </c>
      <c r="F1804" s="70">
        <v>109</v>
      </c>
      <c r="G1804" s="7">
        <v>5</v>
      </c>
      <c r="H1804" s="7">
        <v>0</v>
      </c>
      <c r="I1804" s="77">
        <v>2286</v>
      </c>
      <c r="J1804" s="77">
        <v>2683</v>
      </c>
      <c r="K1804" s="119" t="s">
        <v>95</v>
      </c>
      <c r="L1804" s="7">
        <v>545</v>
      </c>
      <c r="M1804" s="7">
        <v>1</v>
      </c>
      <c r="N1804" s="7" t="s">
        <v>292</v>
      </c>
      <c r="O1804" s="7">
        <v>2011</v>
      </c>
      <c r="P1804" s="7">
        <v>2012</v>
      </c>
      <c r="Q1804" s="70">
        <v>408.22</v>
      </c>
      <c r="R1804" s="7">
        <v>10</v>
      </c>
      <c r="S1804" s="7">
        <v>1</v>
      </c>
      <c r="T1804" s="67">
        <v>449</v>
      </c>
      <c r="U1804" s="67">
        <v>152</v>
      </c>
      <c r="V1804" s="119" t="s">
        <v>95</v>
      </c>
      <c r="W1804" s="7">
        <v>241</v>
      </c>
      <c r="X1804" s="7">
        <v>1</v>
      </c>
      <c r="Y1804" s="7" t="s">
        <v>272</v>
      </c>
      <c r="Z1804" s="7">
        <v>2006</v>
      </c>
      <c r="AA1804" s="10">
        <v>2007</v>
      </c>
      <c r="AB1804" s="70">
        <v>460</v>
      </c>
      <c r="AC1804" s="10">
        <v>5</v>
      </c>
      <c r="AD1804" s="7">
        <v>0</v>
      </c>
      <c r="AE1804" s="67">
        <v>4568</v>
      </c>
      <c r="AF1804" s="67">
        <v>6407</v>
      </c>
      <c r="AG1804" s="127">
        <f t="shared" si="28"/>
        <v>0.41621867881548974</v>
      </c>
    </row>
    <row r="1805" spans="1:33" x14ac:dyDescent="0.3">
      <c r="A1805" s="7">
        <v>883</v>
      </c>
      <c r="B1805" s="7">
        <v>1</v>
      </c>
      <c r="C1805" s="7" t="s">
        <v>361</v>
      </c>
      <c r="D1805" s="7">
        <v>2004</v>
      </c>
      <c r="E1805" s="7">
        <v>2005</v>
      </c>
      <c r="F1805" s="70">
        <v>54</v>
      </c>
      <c r="G1805" s="7">
        <v>5</v>
      </c>
      <c r="H1805" s="7">
        <v>0</v>
      </c>
      <c r="I1805" s="77">
        <v>2293</v>
      </c>
      <c r="J1805" s="77">
        <v>2590</v>
      </c>
      <c r="K1805" s="119" t="s">
        <v>95</v>
      </c>
      <c r="L1805" s="7">
        <v>548</v>
      </c>
      <c r="M1805" s="7">
        <v>1</v>
      </c>
      <c r="N1805" s="7" t="s">
        <v>666</v>
      </c>
      <c r="O1805" s="7">
        <v>2011</v>
      </c>
      <c r="P1805" s="7">
        <v>2012</v>
      </c>
      <c r="Q1805" s="70">
        <v>600</v>
      </c>
      <c r="R1805" s="7">
        <v>5</v>
      </c>
      <c r="S1805" s="7">
        <v>1</v>
      </c>
      <c r="T1805" s="67">
        <v>1359</v>
      </c>
      <c r="U1805" s="67">
        <v>1143</v>
      </c>
      <c r="V1805" s="119" t="s">
        <v>95</v>
      </c>
      <c r="W1805" s="7">
        <v>912</v>
      </c>
      <c r="X1805" s="7">
        <v>1</v>
      </c>
      <c r="Y1805" s="7" t="s">
        <v>403</v>
      </c>
      <c r="Z1805" s="68">
        <v>2007</v>
      </c>
      <c r="AA1805" s="73">
        <v>2008</v>
      </c>
      <c r="AB1805" s="66">
        <v>500</v>
      </c>
      <c r="AC1805" s="7">
        <v>10</v>
      </c>
      <c r="AD1805" s="67">
        <v>0</v>
      </c>
      <c r="AE1805" s="67">
        <v>1000</v>
      </c>
      <c r="AF1805" s="77">
        <v>1404</v>
      </c>
      <c r="AG1805" s="127">
        <f t="shared" si="28"/>
        <v>0.41597337770382697</v>
      </c>
    </row>
    <row r="1806" spans="1:33" x14ac:dyDescent="0.3">
      <c r="A1806" s="7">
        <v>883</v>
      </c>
      <c r="B1806" s="7">
        <v>1</v>
      </c>
      <c r="C1806" s="7" t="s">
        <v>361</v>
      </c>
      <c r="D1806" s="7">
        <v>2004</v>
      </c>
      <c r="E1806" s="7">
        <v>2005</v>
      </c>
      <c r="F1806" s="70">
        <v>36</v>
      </c>
      <c r="G1806" s="7">
        <v>5</v>
      </c>
      <c r="H1806" s="7">
        <v>0</v>
      </c>
      <c r="I1806" s="77">
        <v>1724</v>
      </c>
      <c r="J1806" s="77">
        <v>3137</v>
      </c>
      <c r="K1806" s="119" t="s">
        <v>95</v>
      </c>
      <c r="L1806" s="7">
        <v>549</v>
      </c>
      <c r="M1806" s="7">
        <v>1</v>
      </c>
      <c r="N1806" s="7" t="s">
        <v>524</v>
      </c>
      <c r="O1806" s="7">
        <v>2011</v>
      </c>
      <c r="P1806" s="7">
        <v>2012</v>
      </c>
      <c r="Q1806" s="70">
        <v>695</v>
      </c>
      <c r="R1806" s="7">
        <v>4</v>
      </c>
      <c r="S1806" s="7">
        <v>0</v>
      </c>
      <c r="T1806" s="67">
        <v>1520</v>
      </c>
      <c r="U1806" s="67">
        <v>2284</v>
      </c>
      <c r="V1806" s="119" t="s">
        <v>95</v>
      </c>
      <c r="W1806" s="7">
        <v>402</v>
      </c>
      <c r="X1806" s="7">
        <v>1</v>
      </c>
      <c r="Y1806" s="7" t="s">
        <v>282</v>
      </c>
      <c r="Z1806" s="7">
        <v>2008</v>
      </c>
      <c r="AA1806" s="7">
        <v>2009</v>
      </c>
      <c r="AB1806" s="70">
        <v>643</v>
      </c>
      <c r="AC1806" s="7">
        <v>10</v>
      </c>
      <c r="AD1806" s="7">
        <v>0</v>
      </c>
      <c r="AE1806" s="67">
        <v>143</v>
      </c>
      <c r="AF1806" s="67">
        <v>201</v>
      </c>
      <c r="AG1806" s="127">
        <f t="shared" si="28"/>
        <v>0.41569767441860467</v>
      </c>
    </row>
    <row r="1807" spans="1:33" x14ac:dyDescent="0.3">
      <c r="A1807" s="7">
        <v>883</v>
      </c>
      <c r="B1807" s="7">
        <v>1</v>
      </c>
      <c r="C1807" s="7" t="s">
        <v>361</v>
      </c>
      <c r="D1807" s="7">
        <v>2005</v>
      </c>
      <c r="E1807" s="7">
        <v>2006</v>
      </c>
      <c r="F1807" s="70">
        <v>597</v>
      </c>
      <c r="G1807" s="7">
        <v>5</v>
      </c>
      <c r="H1807" s="10">
        <v>0</v>
      </c>
      <c r="I1807" s="67">
        <v>1428</v>
      </c>
      <c r="J1807" s="67">
        <v>1588</v>
      </c>
      <c r="K1807" s="119" t="s">
        <v>95</v>
      </c>
      <c r="L1807" s="7">
        <v>553</v>
      </c>
      <c r="M1807" s="7">
        <v>1</v>
      </c>
      <c r="N1807" s="7" t="s">
        <v>428</v>
      </c>
      <c r="O1807" s="7">
        <v>2011</v>
      </c>
      <c r="P1807" s="7">
        <v>2012</v>
      </c>
      <c r="Q1807" s="70">
        <v>75</v>
      </c>
      <c r="R1807" s="7">
        <v>4</v>
      </c>
      <c r="S1807" s="7">
        <v>1</v>
      </c>
      <c r="T1807" s="67">
        <v>362</v>
      </c>
      <c r="U1807" s="67">
        <v>245</v>
      </c>
      <c r="V1807" s="119" t="s">
        <v>95</v>
      </c>
      <c r="W1807" s="7">
        <v>911</v>
      </c>
      <c r="X1807" s="7">
        <v>1</v>
      </c>
      <c r="Y1807" s="7" t="s">
        <v>511</v>
      </c>
      <c r="Z1807" s="7">
        <v>2002</v>
      </c>
      <c r="AA1807" s="7">
        <v>2003</v>
      </c>
      <c r="AB1807" s="70">
        <v>50</v>
      </c>
      <c r="AC1807" s="7">
        <v>5</v>
      </c>
      <c r="AD1807" s="7">
        <v>0</v>
      </c>
      <c r="AE1807" s="77">
        <v>4107</v>
      </c>
      <c r="AF1807" s="77">
        <v>5776</v>
      </c>
      <c r="AG1807" s="127">
        <f t="shared" si="28"/>
        <v>0.41556207629262371</v>
      </c>
    </row>
    <row r="1808" spans="1:33" x14ac:dyDescent="0.3">
      <c r="A1808" s="7">
        <v>883</v>
      </c>
      <c r="B1808" s="7">
        <v>1</v>
      </c>
      <c r="C1808" s="7" t="s">
        <v>361</v>
      </c>
      <c r="D1808" s="7">
        <v>2008</v>
      </c>
      <c r="E1808" s="7">
        <v>2009</v>
      </c>
      <c r="F1808" s="70">
        <v>912</v>
      </c>
      <c r="G1808" s="7">
        <v>10</v>
      </c>
      <c r="H1808" s="7">
        <v>0</v>
      </c>
      <c r="I1808" s="67">
        <v>2114</v>
      </c>
      <c r="J1808" s="67">
        <v>3123</v>
      </c>
      <c r="K1808" s="119" t="s">
        <v>95</v>
      </c>
      <c r="L1808" s="7">
        <v>564</v>
      </c>
      <c r="M1808" s="7">
        <v>1</v>
      </c>
      <c r="N1808" s="7" t="s">
        <v>429</v>
      </c>
      <c r="O1808" s="7">
        <v>2011</v>
      </c>
      <c r="P1808" s="7">
        <v>2012</v>
      </c>
      <c r="Q1808" s="70">
        <v>126.03999999999996</v>
      </c>
      <c r="R1808" s="7">
        <v>10</v>
      </c>
      <c r="S1808" s="7">
        <v>1</v>
      </c>
      <c r="T1808" s="67">
        <v>1698</v>
      </c>
      <c r="U1808" s="67">
        <v>887</v>
      </c>
      <c r="V1808" s="119" t="s">
        <v>95</v>
      </c>
      <c r="W1808" s="7">
        <v>12</v>
      </c>
      <c r="X1808" s="7">
        <v>1</v>
      </c>
      <c r="Y1808" s="7" t="s">
        <v>485</v>
      </c>
      <c r="Z1808" s="7">
        <v>2015</v>
      </c>
      <c r="AA1808" s="7">
        <v>2016</v>
      </c>
      <c r="AB1808" s="70">
        <v>549</v>
      </c>
      <c r="AC1808" s="7">
        <v>10</v>
      </c>
      <c r="AD1808" s="7">
        <v>0</v>
      </c>
      <c r="AE1808" s="67">
        <v>2411</v>
      </c>
      <c r="AF1808" s="67">
        <v>3391</v>
      </c>
      <c r="AG1808" s="127">
        <f t="shared" si="28"/>
        <v>0.41554636332299205</v>
      </c>
    </row>
    <row r="1809" spans="1:33" x14ac:dyDescent="0.3">
      <c r="A1809" s="7">
        <v>883</v>
      </c>
      <c r="B1809" s="7">
        <v>1</v>
      </c>
      <c r="C1809" s="7" t="s">
        <v>361</v>
      </c>
      <c r="D1809" s="68">
        <v>2009</v>
      </c>
      <c r="E1809" s="68">
        <v>2010</v>
      </c>
      <c r="F1809" s="66">
        <v>395</v>
      </c>
      <c r="G1809" s="68">
        <v>5</v>
      </c>
      <c r="H1809" s="67">
        <v>1</v>
      </c>
      <c r="I1809" s="67">
        <v>1070</v>
      </c>
      <c r="J1809" s="67">
        <v>680</v>
      </c>
      <c r="K1809" s="119" t="s">
        <v>95</v>
      </c>
      <c r="L1809" s="7">
        <v>577</v>
      </c>
      <c r="M1809" s="7">
        <v>1</v>
      </c>
      <c r="N1809" s="7" t="s">
        <v>430</v>
      </c>
      <c r="O1809" s="7">
        <v>2011</v>
      </c>
      <c r="P1809" s="7">
        <v>2012</v>
      </c>
      <c r="Q1809" s="70">
        <v>126.32</v>
      </c>
      <c r="R1809" s="7">
        <v>10</v>
      </c>
      <c r="S1809" s="7">
        <v>1</v>
      </c>
      <c r="T1809" s="67">
        <v>172</v>
      </c>
      <c r="U1809" s="67">
        <v>79</v>
      </c>
      <c r="V1809" s="119" t="s">
        <v>95</v>
      </c>
      <c r="W1809" s="7">
        <v>2805</v>
      </c>
      <c r="X1809" s="7">
        <v>1</v>
      </c>
      <c r="Y1809" s="7" t="s">
        <v>589</v>
      </c>
      <c r="Z1809" s="7">
        <v>2003</v>
      </c>
      <c r="AA1809" s="7">
        <v>2004</v>
      </c>
      <c r="AB1809" s="70">
        <v>600</v>
      </c>
      <c r="AC1809" s="7">
        <v>10</v>
      </c>
      <c r="AD1809" s="7">
        <v>0</v>
      </c>
      <c r="AE1809" s="77">
        <v>710</v>
      </c>
      <c r="AF1809" s="77">
        <v>999</v>
      </c>
      <c r="AG1809" s="127">
        <f t="shared" si="28"/>
        <v>0.41544763019309539</v>
      </c>
    </row>
    <row r="1810" spans="1:33" x14ac:dyDescent="0.3">
      <c r="A1810" s="7">
        <v>883</v>
      </c>
      <c r="B1810" s="7">
        <v>1</v>
      </c>
      <c r="C1810" s="7" t="s">
        <v>701</v>
      </c>
      <c r="D1810" s="7">
        <v>2016</v>
      </c>
      <c r="E1810" s="7">
        <v>2017</v>
      </c>
      <c r="F1810" s="7">
        <v>1142</v>
      </c>
      <c r="G1810" s="7">
        <v>9</v>
      </c>
      <c r="H1810" s="7">
        <v>0</v>
      </c>
      <c r="I1810" s="77">
        <v>2046</v>
      </c>
      <c r="J1810" s="77">
        <v>3048</v>
      </c>
      <c r="K1810" s="119" t="s">
        <v>95</v>
      </c>
      <c r="L1810" s="7">
        <v>592</v>
      </c>
      <c r="M1810" s="7">
        <v>1</v>
      </c>
      <c r="N1810" s="7" t="s">
        <v>602</v>
      </c>
      <c r="O1810" s="7">
        <v>2011</v>
      </c>
      <c r="P1810" s="10">
        <v>2013</v>
      </c>
      <c r="Q1810" s="70">
        <v>1931</v>
      </c>
      <c r="R1810" s="7">
        <v>10</v>
      </c>
      <c r="S1810" s="7">
        <v>1</v>
      </c>
      <c r="T1810" s="67">
        <v>115</v>
      </c>
      <c r="U1810" s="67">
        <v>4</v>
      </c>
      <c r="V1810" s="119" t="s">
        <v>95</v>
      </c>
      <c r="W1810" s="7">
        <v>286</v>
      </c>
      <c r="X1810" s="7">
        <v>1</v>
      </c>
      <c r="Y1810" s="7" t="s">
        <v>422</v>
      </c>
      <c r="Z1810" s="7">
        <v>2010</v>
      </c>
      <c r="AA1810" s="68">
        <v>2011</v>
      </c>
      <c r="AB1810" s="66">
        <v>100</v>
      </c>
      <c r="AC1810" s="68">
        <v>10</v>
      </c>
      <c r="AD1810" s="67">
        <v>0</v>
      </c>
      <c r="AE1810" s="67">
        <v>933</v>
      </c>
      <c r="AF1810" s="67">
        <v>1316</v>
      </c>
      <c r="AG1810" s="127">
        <f t="shared" si="28"/>
        <v>0.41485104490884839</v>
      </c>
    </row>
    <row r="1811" spans="1:33" x14ac:dyDescent="0.3">
      <c r="A1811" s="7">
        <v>883</v>
      </c>
      <c r="B1811" s="7">
        <v>1</v>
      </c>
      <c r="C1811" s="7" t="s">
        <v>701</v>
      </c>
      <c r="D1811" s="7">
        <v>2017</v>
      </c>
      <c r="E1811" s="7">
        <v>2018</v>
      </c>
      <c r="F1811" s="7">
        <v>1142</v>
      </c>
      <c r="G1811" s="7">
        <v>10</v>
      </c>
      <c r="H1811" s="7">
        <v>0</v>
      </c>
      <c r="I1811" s="77">
        <v>1031</v>
      </c>
      <c r="J1811" s="77">
        <v>1309</v>
      </c>
      <c r="K1811" s="119" t="s">
        <v>95</v>
      </c>
      <c r="L1811" s="7">
        <v>593</v>
      </c>
      <c r="M1811" s="7">
        <v>1</v>
      </c>
      <c r="N1811" s="7" t="s">
        <v>526</v>
      </c>
      <c r="O1811" s="68">
        <v>2011</v>
      </c>
      <c r="P1811" s="73">
        <v>2012</v>
      </c>
      <c r="Q1811" s="66">
        <v>1000</v>
      </c>
      <c r="R1811" s="7">
        <v>10</v>
      </c>
      <c r="S1811" s="7">
        <v>1</v>
      </c>
      <c r="T1811" s="67">
        <v>1378</v>
      </c>
      <c r="U1811" s="67">
        <v>885</v>
      </c>
      <c r="V1811" s="119" t="s">
        <v>95</v>
      </c>
      <c r="W1811" s="7">
        <v>15</v>
      </c>
      <c r="X1811" s="7">
        <v>1</v>
      </c>
      <c r="Y1811" s="7" t="s">
        <v>265</v>
      </c>
      <c r="Z1811" s="68">
        <v>2007</v>
      </c>
      <c r="AA1811" s="73">
        <v>2009</v>
      </c>
      <c r="AB1811" s="66">
        <v>451.25</v>
      </c>
      <c r="AC1811" s="7">
        <v>7</v>
      </c>
      <c r="AD1811" s="67">
        <v>0</v>
      </c>
      <c r="AE1811" s="67">
        <v>2406</v>
      </c>
      <c r="AF1811" s="77">
        <v>3410</v>
      </c>
      <c r="AG1811" s="127">
        <f t="shared" si="28"/>
        <v>0.4136863823933975</v>
      </c>
    </row>
    <row r="1812" spans="1:33" x14ac:dyDescent="0.3">
      <c r="A1812" s="82">
        <v>883</v>
      </c>
      <c r="B1812" s="82">
        <v>1</v>
      </c>
      <c r="C1812" s="82" t="s">
        <v>139</v>
      </c>
      <c r="D1812" s="7">
        <v>2018</v>
      </c>
      <c r="E1812" s="82">
        <v>2019</v>
      </c>
      <c r="F1812" s="128">
        <v>750</v>
      </c>
      <c r="G1812" s="82">
        <v>7</v>
      </c>
      <c r="H1812" s="7">
        <v>1</v>
      </c>
      <c r="I1812" s="67">
        <v>2481</v>
      </c>
      <c r="J1812" s="67">
        <v>2271</v>
      </c>
      <c r="K1812" s="119" t="s">
        <v>95</v>
      </c>
      <c r="L1812" s="7">
        <v>593</v>
      </c>
      <c r="M1812" s="7">
        <v>1</v>
      </c>
      <c r="N1812" s="7" t="s">
        <v>526</v>
      </c>
      <c r="O1812" s="68">
        <v>2011</v>
      </c>
      <c r="P1812" s="73">
        <v>2012</v>
      </c>
      <c r="Q1812" s="66">
        <v>100</v>
      </c>
      <c r="R1812" s="7">
        <v>10</v>
      </c>
      <c r="S1812" s="7">
        <v>1</v>
      </c>
      <c r="T1812" s="67">
        <v>1471</v>
      </c>
      <c r="U1812" s="67">
        <v>794</v>
      </c>
      <c r="V1812" s="119" t="s">
        <v>95</v>
      </c>
      <c r="W1812" s="7">
        <v>23</v>
      </c>
      <c r="X1812" s="7">
        <v>1</v>
      </c>
      <c r="Y1812" s="7" t="s">
        <v>516</v>
      </c>
      <c r="Z1812" s="7">
        <v>2005</v>
      </c>
      <c r="AA1812" s="7">
        <v>2006</v>
      </c>
      <c r="AB1812" s="70">
        <v>700</v>
      </c>
      <c r="AC1812" s="7">
        <v>10</v>
      </c>
      <c r="AD1812" s="10">
        <v>0</v>
      </c>
      <c r="AE1812" s="67">
        <v>716</v>
      </c>
      <c r="AF1812" s="67">
        <v>1018</v>
      </c>
      <c r="AG1812" s="127">
        <f t="shared" si="28"/>
        <v>0.4129181084198385</v>
      </c>
    </row>
    <row r="1813" spans="1:33" x14ac:dyDescent="0.3">
      <c r="A1813" s="7">
        <v>885</v>
      </c>
      <c r="B1813" s="7">
        <v>1</v>
      </c>
      <c r="C1813" s="7" t="s">
        <v>362</v>
      </c>
      <c r="D1813" s="7">
        <v>1993</v>
      </c>
      <c r="E1813" s="7">
        <v>1994</v>
      </c>
      <c r="F1813" s="70">
        <v>421.44</v>
      </c>
      <c r="G1813" s="7">
        <v>5</v>
      </c>
      <c r="H1813" s="7">
        <v>1</v>
      </c>
      <c r="I1813" s="77" t="s">
        <v>763</v>
      </c>
      <c r="J1813" s="77" t="s">
        <v>763</v>
      </c>
      <c r="K1813" s="119" t="s">
        <v>95</v>
      </c>
      <c r="L1813" s="7">
        <v>595</v>
      </c>
      <c r="M1813" s="7">
        <v>1</v>
      </c>
      <c r="N1813" s="7" t="s">
        <v>391</v>
      </c>
      <c r="O1813" s="7">
        <v>2011</v>
      </c>
      <c r="P1813" s="7">
        <v>2012</v>
      </c>
      <c r="Q1813" s="70">
        <v>126.17</v>
      </c>
      <c r="R1813" s="7">
        <v>10</v>
      </c>
      <c r="S1813" s="7">
        <v>1</v>
      </c>
      <c r="T1813" s="67">
        <v>559</v>
      </c>
      <c r="U1813" s="67">
        <v>423</v>
      </c>
      <c r="V1813" s="119" t="s">
        <v>95</v>
      </c>
      <c r="W1813" s="7">
        <v>756</v>
      </c>
      <c r="X1813" s="7">
        <v>1</v>
      </c>
      <c r="Y1813" s="7" t="s">
        <v>477</v>
      </c>
      <c r="Z1813" s="7">
        <v>2000</v>
      </c>
      <c r="AA1813" s="7">
        <v>2001</v>
      </c>
      <c r="AB1813" s="70">
        <v>350</v>
      </c>
      <c r="AC1813" s="7">
        <v>10</v>
      </c>
      <c r="AD1813" s="7">
        <v>0</v>
      </c>
      <c r="AE1813" s="77">
        <v>871</v>
      </c>
      <c r="AF1813" s="77">
        <v>1242</v>
      </c>
      <c r="AG1813" s="127">
        <f t="shared" si="28"/>
        <v>0.412210127780407</v>
      </c>
    </row>
    <row r="1814" spans="1:33" x14ac:dyDescent="0.3">
      <c r="A1814" s="7">
        <v>885</v>
      </c>
      <c r="B1814" s="7">
        <v>1</v>
      </c>
      <c r="C1814" s="7" t="s">
        <v>362</v>
      </c>
      <c r="D1814" s="7">
        <v>1998</v>
      </c>
      <c r="E1814" s="7">
        <v>1999</v>
      </c>
      <c r="F1814" s="70">
        <v>350</v>
      </c>
      <c r="G1814" s="7">
        <v>10</v>
      </c>
      <c r="H1814" s="7">
        <v>1</v>
      </c>
      <c r="I1814" s="77">
        <v>2379</v>
      </c>
      <c r="J1814" s="77">
        <v>1857</v>
      </c>
      <c r="K1814" s="119" t="s">
        <v>95</v>
      </c>
      <c r="L1814" s="7">
        <v>622</v>
      </c>
      <c r="M1814" s="7">
        <v>1</v>
      </c>
      <c r="N1814" s="7" t="s">
        <v>431</v>
      </c>
      <c r="O1814" s="7">
        <v>2011</v>
      </c>
      <c r="P1814" s="7">
        <v>2013</v>
      </c>
      <c r="Q1814" s="70">
        <v>833.02</v>
      </c>
      <c r="R1814" s="7">
        <v>10</v>
      </c>
      <c r="S1814" s="7">
        <v>1</v>
      </c>
      <c r="T1814" s="67">
        <v>7028</v>
      </c>
      <c r="U1814" s="67">
        <v>3361</v>
      </c>
      <c r="V1814" s="119" t="s">
        <v>95</v>
      </c>
      <c r="W1814" s="7">
        <v>2580</v>
      </c>
      <c r="X1814" s="7">
        <v>1</v>
      </c>
      <c r="Y1814" s="7" t="s">
        <v>408</v>
      </c>
      <c r="Z1814" s="7">
        <v>1994</v>
      </c>
      <c r="AA1814" s="7">
        <v>1995</v>
      </c>
      <c r="AB1814" s="70">
        <v>355.09</v>
      </c>
      <c r="AC1814" s="7">
        <v>10</v>
      </c>
      <c r="AD1814" s="7">
        <v>0</v>
      </c>
      <c r="AE1814" s="77">
        <v>834</v>
      </c>
      <c r="AF1814" s="77">
        <v>1190</v>
      </c>
      <c r="AG1814" s="127">
        <f t="shared" si="28"/>
        <v>0.41205533596837945</v>
      </c>
    </row>
    <row r="1815" spans="1:33" x14ac:dyDescent="0.3">
      <c r="A1815" s="7">
        <v>885</v>
      </c>
      <c r="B1815" s="7">
        <v>1</v>
      </c>
      <c r="C1815" s="7" t="s">
        <v>362</v>
      </c>
      <c r="D1815" s="7">
        <v>2000</v>
      </c>
      <c r="E1815" s="7">
        <v>2001</v>
      </c>
      <c r="F1815" s="70">
        <v>65</v>
      </c>
      <c r="G1815" s="7">
        <v>8</v>
      </c>
      <c r="H1815" s="7">
        <v>1</v>
      </c>
      <c r="I1815" s="77">
        <v>2646</v>
      </c>
      <c r="J1815" s="77">
        <v>2424</v>
      </c>
      <c r="K1815" s="119" t="s">
        <v>95</v>
      </c>
      <c r="L1815" s="7">
        <v>624</v>
      </c>
      <c r="M1815" s="7">
        <v>1</v>
      </c>
      <c r="N1815" s="7" t="s">
        <v>392</v>
      </c>
      <c r="O1815" s="7">
        <v>2011</v>
      </c>
      <c r="P1815" s="7">
        <v>2013</v>
      </c>
      <c r="Q1815" s="70">
        <v>1580.36</v>
      </c>
      <c r="R1815" s="7">
        <v>6</v>
      </c>
      <c r="S1815" s="7">
        <v>1</v>
      </c>
      <c r="T1815" s="67">
        <v>6928</v>
      </c>
      <c r="U1815" s="67">
        <v>2556</v>
      </c>
      <c r="V1815" s="119" t="s">
        <v>95</v>
      </c>
      <c r="W1815" s="7">
        <v>2174</v>
      </c>
      <c r="X1815" s="7">
        <v>1</v>
      </c>
      <c r="Y1815" s="7" t="s">
        <v>979</v>
      </c>
      <c r="Z1815" s="7">
        <v>2005</v>
      </c>
      <c r="AA1815" s="7">
        <v>2006</v>
      </c>
      <c r="AB1815" s="70">
        <v>600</v>
      </c>
      <c r="AC1815" s="7">
        <v>10</v>
      </c>
      <c r="AD1815" s="10">
        <v>0</v>
      </c>
      <c r="AE1815" s="67">
        <v>782</v>
      </c>
      <c r="AF1815" s="67">
        <v>1116</v>
      </c>
      <c r="AG1815" s="127">
        <f t="shared" si="28"/>
        <v>0.41201264488935724</v>
      </c>
    </row>
    <row r="1816" spans="1:33" x14ac:dyDescent="0.3">
      <c r="A1816" s="7">
        <v>885</v>
      </c>
      <c r="B1816" s="7">
        <v>1</v>
      </c>
      <c r="C1816" s="7" t="s">
        <v>362</v>
      </c>
      <c r="D1816" s="7">
        <v>2002</v>
      </c>
      <c r="E1816" s="7">
        <v>2003</v>
      </c>
      <c r="F1816" s="70">
        <v>200</v>
      </c>
      <c r="G1816" s="7">
        <v>10</v>
      </c>
      <c r="H1816" s="7">
        <v>0</v>
      </c>
      <c r="I1816" s="77">
        <v>2771</v>
      </c>
      <c r="J1816" s="77">
        <v>3007</v>
      </c>
      <c r="K1816" s="119" t="s">
        <v>95</v>
      </c>
      <c r="L1816" s="7">
        <v>635</v>
      </c>
      <c r="M1816" s="7">
        <v>1</v>
      </c>
      <c r="N1816" s="7" t="s">
        <v>295</v>
      </c>
      <c r="O1816" s="7">
        <v>2011</v>
      </c>
      <c r="P1816" s="7">
        <v>2012</v>
      </c>
      <c r="Q1816" s="70">
        <v>362.43000000000006</v>
      </c>
      <c r="R1816" s="7">
        <v>5</v>
      </c>
      <c r="S1816" s="7">
        <v>1</v>
      </c>
      <c r="T1816" s="67">
        <v>96</v>
      </c>
      <c r="U1816" s="67">
        <v>80</v>
      </c>
      <c r="V1816" s="119" t="s">
        <v>95</v>
      </c>
      <c r="W1816" s="7">
        <v>2190</v>
      </c>
      <c r="X1816" s="7">
        <v>1</v>
      </c>
      <c r="Y1816" s="7" t="s">
        <v>442</v>
      </c>
      <c r="Z1816" s="7">
        <v>2014</v>
      </c>
      <c r="AA1816" s="7">
        <v>2015</v>
      </c>
      <c r="AB1816" s="7">
        <v>695</v>
      </c>
      <c r="AC1816" s="7">
        <v>10</v>
      </c>
      <c r="AD1816" s="7">
        <v>0</v>
      </c>
      <c r="AE1816" s="77">
        <v>1097</v>
      </c>
      <c r="AF1816" s="77">
        <v>1566</v>
      </c>
      <c r="AG1816" s="127">
        <f t="shared" si="28"/>
        <v>0.41194141945174617</v>
      </c>
    </row>
    <row r="1817" spans="1:33" x14ac:dyDescent="0.3">
      <c r="A1817" s="7">
        <v>885</v>
      </c>
      <c r="B1817" s="7">
        <v>1</v>
      </c>
      <c r="C1817" s="7" t="s">
        <v>362</v>
      </c>
      <c r="D1817" s="7">
        <v>2003</v>
      </c>
      <c r="E1817" s="7">
        <v>2004</v>
      </c>
      <c r="F1817" s="70">
        <v>500</v>
      </c>
      <c r="G1817" s="7">
        <v>10</v>
      </c>
      <c r="H1817" s="7">
        <v>0</v>
      </c>
      <c r="I1817" s="77">
        <v>1329</v>
      </c>
      <c r="J1817" s="77">
        <v>1612</v>
      </c>
      <c r="K1817" s="119" t="s">
        <v>95</v>
      </c>
      <c r="L1817" s="7">
        <v>659</v>
      </c>
      <c r="M1817" s="7">
        <v>1</v>
      </c>
      <c r="N1817" s="7" t="s">
        <v>334</v>
      </c>
      <c r="O1817" s="7">
        <v>2011</v>
      </c>
      <c r="P1817" s="7">
        <v>2012</v>
      </c>
      <c r="Q1817" s="70">
        <v>343.53</v>
      </c>
      <c r="R1817" s="7">
        <v>10</v>
      </c>
      <c r="S1817" s="7">
        <v>1</v>
      </c>
      <c r="T1817" s="67">
        <v>3497</v>
      </c>
      <c r="U1817" s="67">
        <v>2343</v>
      </c>
      <c r="V1817" s="119" t="s">
        <v>95</v>
      </c>
      <c r="W1817" s="7">
        <v>2342</v>
      </c>
      <c r="X1817" s="7">
        <v>1</v>
      </c>
      <c r="Y1817" s="7" t="s">
        <v>443</v>
      </c>
      <c r="Z1817" s="7">
        <v>2013</v>
      </c>
      <c r="AA1817" s="7">
        <v>2015</v>
      </c>
      <c r="AB1817" s="7">
        <v>0</v>
      </c>
      <c r="AC1817" s="7">
        <v>10</v>
      </c>
      <c r="AD1817" s="7">
        <v>0</v>
      </c>
      <c r="AE1817" s="77">
        <v>810</v>
      </c>
      <c r="AF1817" s="77">
        <v>1157</v>
      </c>
      <c r="AG1817" s="127">
        <f t="shared" si="28"/>
        <v>0.4117946110828673</v>
      </c>
    </row>
    <row r="1818" spans="1:33" x14ac:dyDescent="0.3">
      <c r="A1818" s="7">
        <v>885</v>
      </c>
      <c r="B1818" s="7">
        <v>1</v>
      </c>
      <c r="C1818" s="7" t="s">
        <v>362</v>
      </c>
      <c r="D1818" s="7">
        <v>2004</v>
      </c>
      <c r="E1818" s="7">
        <v>2005</v>
      </c>
      <c r="F1818" s="70">
        <v>500</v>
      </c>
      <c r="G1818" s="7">
        <v>10</v>
      </c>
      <c r="H1818" s="7">
        <v>1</v>
      </c>
      <c r="I1818" s="77">
        <v>5448</v>
      </c>
      <c r="J1818" s="77">
        <v>4634</v>
      </c>
      <c r="K1818" s="119" t="s">
        <v>95</v>
      </c>
      <c r="L1818" s="7">
        <v>676</v>
      </c>
      <c r="M1818" s="7">
        <v>1</v>
      </c>
      <c r="N1818" s="7" t="s">
        <v>230</v>
      </c>
      <c r="O1818" s="7">
        <v>2011</v>
      </c>
      <c r="P1818" s="7">
        <v>2012</v>
      </c>
      <c r="Q1818" s="70">
        <v>500</v>
      </c>
      <c r="R1818" s="7">
        <v>10</v>
      </c>
      <c r="S1818" s="7">
        <v>1</v>
      </c>
      <c r="T1818" s="67">
        <v>240</v>
      </c>
      <c r="U1818" s="67">
        <v>65</v>
      </c>
      <c r="V1818" s="119" t="s">
        <v>95</v>
      </c>
      <c r="W1818" s="7">
        <v>485</v>
      </c>
      <c r="X1818" s="7">
        <v>1</v>
      </c>
      <c r="Y1818" s="7" t="s">
        <v>494</v>
      </c>
      <c r="Z1818" s="7">
        <v>2005</v>
      </c>
      <c r="AA1818" s="7">
        <v>2006</v>
      </c>
      <c r="AB1818" s="70">
        <v>600</v>
      </c>
      <c r="AC1818" s="7">
        <v>10</v>
      </c>
      <c r="AD1818" s="10">
        <v>0</v>
      </c>
      <c r="AE1818" s="67">
        <v>396</v>
      </c>
      <c r="AF1818" s="67">
        <v>566</v>
      </c>
      <c r="AG1818" s="127">
        <f t="shared" si="28"/>
        <v>0.41164241164241167</v>
      </c>
    </row>
    <row r="1819" spans="1:33" x14ac:dyDescent="0.3">
      <c r="A1819" s="7">
        <v>885</v>
      </c>
      <c r="B1819" s="7">
        <v>1</v>
      </c>
      <c r="C1819" s="7" t="s">
        <v>362</v>
      </c>
      <c r="D1819" s="7">
        <v>2011</v>
      </c>
      <c r="E1819" s="7">
        <v>2012</v>
      </c>
      <c r="F1819" s="7">
        <v>195</v>
      </c>
      <c r="G1819" s="7">
        <v>10</v>
      </c>
      <c r="H1819" s="7">
        <v>1</v>
      </c>
      <c r="I1819" s="77">
        <v>2099</v>
      </c>
      <c r="J1819" s="77">
        <v>1828</v>
      </c>
      <c r="K1819" s="119" t="s">
        <v>95</v>
      </c>
      <c r="L1819" s="7">
        <v>682</v>
      </c>
      <c r="M1819" s="7">
        <v>1</v>
      </c>
      <c r="N1819" s="7" t="s">
        <v>336</v>
      </c>
      <c r="O1819" s="68">
        <v>2011</v>
      </c>
      <c r="P1819" s="73">
        <v>2012</v>
      </c>
      <c r="Q1819" s="66">
        <v>126.04</v>
      </c>
      <c r="R1819" s="7">
        <v>10</v>
      </c>
      <c r="S1819" s="7">
        <v>1</v>
      </c>
      <c r="T1819" s="67">
        <v>945</v>
      </c>
      <c r="U1819" s="67">
        <v>245</v>
      </c>
      <c r="V1819" s="119" t="s">
        <v>95</v>
      </c>
      <c r="W1819" s="7">
        <v>277</v>
      </c>
      <c r="X1819" s="7">
        <v>1</v>
      </c>
      <c r="Y1819" s="7" t="s">
        <v>375</v>
      </c>
      <c r="Z1819" s="7">
        <v>2001</v>
      </c>
      <c r="AA1819" s="7">
        <v>2002</v>
      </c>
      <c r="AB1819" s="70">
        <v>570</v>
      </c>
      <c r="AC1819" s="7">
        <v>10</v>
      </c>
      <c r="AD1819" s="7">
        <v>0</v>
      </c>
      <c r="AE1819" s="77">
        <v>1452</v>
      </c>
      <c r="AF1819" s="77">
        <v>2078</v>
      </c>
      <c r="AG1819" s="127">
        <f t="shared" si="28"/>
        <v>0.4113314447592068</v>
      </c>
    </row>
    <row r="1820" spans="1:33" x14ac:dyDescent="0.3">
      <c r="A1820" s="7">
        <v>891</v>
      </c>
      <c r="B1820" s="7">
        <v>1</v>
      </c>
      <c r="C1820" s="7" t="s">
        <v>363</v>
      </c>
      <c r="D1820" s="7">
        <v>1993</v>
      </c>
      <c r="E1820" s="7">
        <v>1994</v>
      </c>
      <c r="F1820" s="70">
        <v>381.4</v>
      </c>
      <c r="G1820" s="7">
        <v>4</v>
      </c>
      <c r="H1820" s="7">
        <v>1</v>
      </c>
      <c r="I1820" s="77" t="s">
        <v>763</v>
      </c>
      <c r="J1820" s="77" t="s">
        <v>763</v>
      </c>
      <c r="K1820" s="119" t="s">
        <v>95</v>
      </c>
      <c r="L1820" s="7">
        <v>682</v>
      </c>
      <c r="M1820" s="7">
        <v>1</v>
      </c>
      <c r="N1820" s="7" t="s">
        <v>336</v>
      </c>
      <c r="O1820" s="7">
        <v>2011</v>
      </c>
      <c r="P1820" s="7">
        <v>2012</v>
      </c>
      <c r="Q1820" s="70">
        <v>200</v>
      </c>
      <c r="R1820" s="7">
        <v>10</v>
      </c>
      <c r="S1820" s="7">
        <v>1</v>
      </c>
      <c r="T1820" s="67">
        <v>762</v>
      </c>
      <c r="U1820" s="67">
        <v>426</v>
      </c>
      <c r="V1820" s="119" t="s">
        <v>95</v>
      </c>
      <c r="W1820" s="7">
        <v>477</v>
      </c>
      <c r="X1820" s="7">
        <v>1</v>
      </c>
      <c r="Y1820" s="7" t="s">
        <v>424</v>
      </c>
      <c r="Z1820" s="7">
        <v>1995</v>
      </c>
      <c r="AA1820" s="7">
        <v>1996</v>
      </c>
      <c r="AB1820" s="70">
        <v>374.43</v>
      </c>
      <c r="AC1820" s="7">
        <v>10</v>
      </c>
      <c r="AD1820" s="7">
        <v>0</v>
      </c>
      <c r="AE1820" s="77">
        <v>783</v>
      </c>
      <c r="AF1820" s="77">
        <v>1121</v>
      </c>
      <c r="AG1820" s="127">
        <f t="shared" si="28"/>
        <v>0.41123949579831931</v>
      </c>
    </row>
    <row r="1821" spans="1:33" x14ac:dyDescent="0.3">
      <c r="A1821" s="7">
        <v>891</v>
      </c>
      <c r="B1821" s="7">
        <v>1</v>
      </c>
      <c r="C1821" s="7" t="s">
        <v>363</v>
      </c>
      <c r="D1821" s="7">
        <v>1997</v>
      </c>
      <c r="E1821" s="7">
        <v>1998</v>
      </c>
      <c r="F1821" s="70">
        <v>315</v>
      </c>
      <c r="G1821" s="7">
        <v>10</v>
      </c>
      <c r="H1821" s="7">
        <v>1</v>
      </c>
      <c r="I1821" s="77">
        <v>590</v>
      </c>
      <c r="J1821" s="77">
        <v>117</v>
      </c>
      <c r="K1821" s="119" t="s">
        <v>95</v>
      </c>
      <c r="L1821" s="7">
        <v>690</v>
      </c>
      <c r="M1821" s="7">
        <v>1</v>
      </c>
      <c r="N1821" s="7" t="s">
        <v>337</v>
      </c>
      <c r="O1821" s="7">
        <v>2011</v>
      </c>
      <c r="P1821" s="7">
        <v>2012</v>
      </c>
      <c r="Q1821" s="70">
        <v>126.75</v>
      </c>
      <c r="R1821" s="7">
        <v>10</v>
      </c>
      <c r="S1821" s="7">
        <v>1</v>
      </c>
      <c r="T1821" s="67">
        <v>464</v>
      </c>
      <c r="U1821" s="67">
        <v>182</v>
      </c>
      <c r="V1821" s="119" t="s">
        <v>95</v>
      </c>
      <c r="W1821" s="7">
        <v>531</v>
      </c>
      <c r="X1821" s="7">
        <v>1</v>
      </c>
      <c r="Y1821" s="7" t="s">
        <v>387</v>
      </c>
      <c r="Z1821" s="68">
        <v>2009</v>
      </c>
      <c r="AA1821" s="68">
        <v>2010</v>
      </c>
      <c r="AB1821" s="66">
        <v>378.3</v>
      </c>
      <c r="AC1821" s="68">
        <v>5</v>
      </c>
      <c r="AD1821" s="67">
        <v>0</v>
      </c>
      <c r="AE1821" s="67">
        <v>837</v>
      </c>
      <c r="AF1821" s="67">
        <v>1200</v>
      </c>
      <c r="AG1821" s="127">
        <f t="shared" si="28"/>
        <v>0.4108983799705449</v>
      </c>
    </row>
    <row r="1822" spans="1:33" x14ac:dyDescent="0.3">
      <c r="A1822" s="7">
        <v>891</v>
      </c>
      <c r="B1822" s="7">
        <v>1</v>
      </c>
      <c r="C1822" s="7" t="s">
        <v>363</v>
      </c>
      <c r="D1822" s="7">
        <v>2001</v>
      </c>
      <c r="E1822" s="7">
        <v>2002</v>
      </c>
      <c r="F1822" s="70">
        <v>126</v>
      </c>
      <c r="G1822" s="7">
        <v>10</v>
      </c>
      <c r="H1822" s="7">
        <v>1</v>
      </c>
      <c r="I1822" s="77">
        <v>470</v>
      </c>
      <c r="J1822" s="77">
        <v>181</v>
      </c>
      <c r="K1822" s="119" t="s">
        <v>95</v>
      </c>
      <c r="L1822" s="7">
        <v>700</v>
      </c>
      <c r="M1822" s="7">
        <v>1</v>
      </c>
      <c r="N1822" s="7" t="s">
        <v>396</v>
      </c>
      <c r="O1822" s="7">
        <v>2011</v>
      </c>
      <c r="P1822" s="7">
        <v>2013</v>
      </c>
      <c r="Q1822" s="70">
        <v>1</v>
      </c>
      <c r="R1822" s="7">
        <v>10</v>
      </c>
      <c r="S1822" s="7">
        <v>1</v>
      </c>
      <c r="T1822" s="67">
        <v>892</v>
      </c>
      <c r="U1822" s="67">
        <v>342</v>
      </c>
      <c r="V1822" s="119" t="s">
        <v>95</v>
      </c>
      <c r="W1822" s="7">
        <v>173</v>
      </c>
      <c r="X1822" s="7">
        <v>1</v>
      </c>
      <c r="Y1822" s="7" t="s">
        <v>370</v>
      </c>
      <c r="Z1822" s="7">
        <v>2006</v>
      </c>
      <c r="AA1822" s="10">
        <v>2007</v>
      </c>
      <c r="AB1822" s="70">
        <v>583.26</v>
      </c>
      <c r="AC1822" s="10">
        <v>10</v>
      </c>
      <c r="AD1822" s="7">
        <v>0</v>
      </c>
      <c r="AE1822" s="67">
        <v>505</v>
      </c>
      <c r="AF1822" s="67">
        <v>725</v>
      </c>
      <c r="AG1822" s="127">
        <f t="shared" si="28"/>
        <v>0.41056910569105692</v>
      </c>
    </row>
    <row r="1823" spans="1:33" x14ac:dyDescent="0.3">
      <c r="A1823" s="7">
        <v>891</v>
      </c>
      <c r="B1823" s="7">
        <v>1</v>
      </c>
      <c r="C1823" s="7" t="s">
        <v>363</v>
      </c>
      <c r="D1823" s="7">
        <v>2003</v>
      </c>
      <c r="E1823" s="7">
        <v>2004</v>
      </c>
      <c r="F1823" s="70">
        <v>279</v>
      </c>
      <c r="G1823" s="7">
        <v>8</v>
      </c>
      <c r="H1823" s="7">
        <v>1</v>
      </c>
      <c r="I1823" s="77">
        <v>375</v>
      </c>
      <c r="J1823" s="77">
        <v>171</v>
      </c>
      <c r="K1823" s="119" t="s">
        <v>95</v>
      </c>
      <c r="L1823" s="7">
        <v>704</v>
      </c>
      <c r="M1823" s="7">
        <v>1</v>
      </c>
      <c r="N1823" s="7" t="s">
        <v>341</v>
      </c>
      <c r="O1823" s="7">
        <v>2011</v>
      </c>
      <c r="P1823" s="7">
        <v>2012</v>
      </c>
      <c r="Q1823" s="70">
        <v>1</v>
      </c>
      <c r="R1823" s="7">
        <v>10</v>
      </c>
      <c r="S1823" s="7">
        <v>1</v>
      </c>
      <c r="T1823" s="67">
        <v>808</v>
      </c>
      <c r="U1823" s="67">
        <v>348</v>
      </c>
      <c r="V1823" s="119" t="s">
        <v>95</v>
      </c>
      <c r="W1823" s="7">
        <v>300</v>
      </c>
      <c r="X1823" s="7">
        <v>1</v>
      </c>
      <c r="Y1823" s="7" t="s">
        <v>611</v>
      </c>
      <c r="Z1823" s="7">
        <v>2003</v>
      </c>
      <c r="AA1823" s="7">
        <v>2004</v>
      </c>
      <c r="AB1823" s="70">
        <v>100</v>
      </c>
      <c r="AC1823" s="7">
        <v>5</v>
      </c>
      <c r="AD1823" s="7">
        <v>0</v>
      </c>
      <c r="AE1823" s="77">
        <v>1238</v>
      </c>
      <c r="AF1823" s="77">
        <v>1779</v>
      </c>
      <c r="AG1823" s="127">
        <f t="shared" si="28"/>
        <v>0.41034139874047065</v>
      </c>
    </row>
    <row r="1824" spans="1:33" x14ac:dyDescent="0.3">
      <c r="A1824" s="7">
        <v>891</v>
      </c>
      <c r="B1824" s="7">
        <v>1</v>
      </c>
      <c r="C1824" s="7" t="s">
        <v>363</v>
      </c>
      <c r="D1824" s="68">
        <v>2007</v>
      </c>
      <c r="E1824" s="73">
        <v>2008</v>
      </c>
      <c r="F1824" s="66">
        <v>200</v>
      </c>
      <c r="G1824" s="7">
        <v>10</v>
      </c>
      <c r="H1824" s="67">
        <v>1</v>
      </c>
      <c r="I1824" s="67">
        <v>362</v>
      </c>
      <c r="J1824" s="77">
        <v>205</v>
      </c>
      <c r="K1824" s="119" t="s">
        <v>95</v>
      </c>
      <c r="L1824" s="7">
        <v>706</v>
      </c>
      <c r="M1824" s="7">
        <v>1</v>
      </c>
      <c r="N1824" s="7" t="s">
        <v>342</v>
      </c>
      <c r="O1824" s="7">
        <v>2011</v>
      </c>
      <c r="P1824" s="7">
        <v>2013</v>
      </c>
      <c r="Q1824" s="70">
        <v>800</v>
      </c>
      <c r="R1824" s="7">
        <v>7</v>
      </c>
      <c r="S1824" s="7">
        <v>1</v>
      </c>
      <c r="T1824" s="67">
        <v>1630</v>
      </c>
      <c r="U1824" s="67">
        <v>1204</v>
      </c>
      <c r="V1824" s="119" t="s">
        <v>95</v>
      </c>
      <c r="W1824" s="7">
        <v>833</v>
      </c>
      <c r="X1824" s="7">
        <v>1</v>
      </c>
      <c r="Y1824" s="7" t="s">
        <v>897</v>
      </c>
      <c r="Z1824" s="7">
        <v>1996</v>
      </c>
      <c r="AA1824" s="7">
        <v>1997</v>
      </c>
      <c r="AB1824" s="70">
        <v>295</v>
      </c>
      <c r="AC1824" s="7">
        <v>10</v>
      </c>
      <c r="AD1824" s="7">
        <v>0</v>
      </c>
      <c r="AE1824" s="77">
        <v>6688</v>
      </c>
      <c r="AF1824" s="77">
        <v>9616</v>
      </c>
      <c r="AG1824" s="127">
        <f t="shared" si="28"/>
        <v>0.41020608439646711</v>
      </c>
    </row>
    <row r="1825" spans="1:33" x14ac:dyDescent="0.3">
      <c r="A1825" s="7">
        <v>891</v>
      </c>
      <c r="B1825" s="7">
        <v>1</v>
      </c>
      <c r="C1825" s="7" t="s">
        <v>363</v>
      </c>
      <c r="D1825" s="68">
        <v>2015</v>
      </c>
      <c r="E1825" s="73">
        <v>2016</v>
      </c>
      <c r="F1825" s="66">
        <v>976</v>
      </c>
      <c r="G1825" s="7">
        <v>10</v>
      </c>
      <c r="H1825" s="67">
        <v>1</v>
      </c>
      <c r="I1825" s="67">
        <v>348</v>
      </c>
      <c r="J1825" s="77">
        <v>301</v>
      </c>
      <c r="K1825" s="119" t="s">
        <v>95</v>
      </c>
      <c r="L1825" s="7">
        <v>707</v>
      </c>
      <c r="M1825" s="7">
        <v>1</v>
      </c>
      <c r="N1825" s="7" t="s">
        <v>343</v>
      </c>
      <c r="O1825" s="7">
        <v>2011</v>
      </c>
      <c r="P1825" s="7">
        <v>2012</v>
      </c>
      <c r="Q1825" s="70">
        <v>571.92999999999995</v>
      </c>
      <c r="R1825" s="7">
        <v>10</v>
      </c>
      <c r="S1825" s="7">
        <v>1</v>
      </c>
      <c r="T1825" s="67">
        <v>33</v>
      </c>
      <c r="U1825" s="67">
        <v>0</v>
      </c>
      <c r="V1825" s="119" t="s">
        <v>95</v>
      </c>
      <c r="W1825" s="7">
        <v>820</v>
      </c>
      <c r="X1825" s="7">
        <v>1</v>
      </c>
      <c r="Y1825" s="7" t="s">
        <v>353</v>
      </c>
      <c r="Z1825" s="7">
        <v>2003</v>
      </c>
      <c r="AA1825" s="7">
        <v>2004</v>
      </c>
      <c r="AB1825" s="70">
        <v>600</v>
      </c>
      <c r="AC1825" s="7">
        <v>10</v>
      </c>
      <c r="AD1825" s="7">
        <v>0</v>
      </c>
      <c r="AE1825" s="77">
        <v>270</v>
      </c>
      <c r="AF1825" s="77">
        <v>389</v>
      </c>
      <c r="AG1825" s="127">
        <f t="shared" si="28"/>
        <v>0.40971168437025796</v>
      </c>
    </row>
    <row r="1826" spans="1:33" x14ac:dyDescent="0.3">
      <c r="A1826" s="7">
        <v>911</v>
      </c>
      <c r="B1826" s="7">
        <v>1</v>
      </c>
      <c r="C1826" s="7" t="s">
        <v>511</v>
      </c>
      <c r="D1826" s="7">
        <v>1999</v>
      </c>
      <c r="E1826" s="7">
        <v>2000</v>
      </c>
      <c r="F1826" s="70">
        <v>415</v>
      </c>
      <c r="G1826" s="7">
        <v>10</v>
      </c>
      <c r="H1826" s="7">
        <v>1</v>
      </c>
      <c r="I1826" s="77">
        <v>3278</v>
      </c>
      <c r="J1826" s="77">
        <v>2187</v>
      </c>
      <c r="K1826" s="119" t="s">
        <v>95</v>
      </c>
      <c r="L1826" s="7">
        <v>709</v>
      </c>
      <c r="M1826" s="7">
        <v>1</v>
      </c>
      <c r="N1826" s="7" t="s">
        <v>344</v>
      </c>
      <c r="O1826" s="68">
        <v>2011</v>
      </c>
      <c r="P1826" s="73">
        <v>2012</v>
      </c>
      <c r="Q1826" s="66">
        <v>284.77</v>
      </c>
      <c r="R1826" s="7">
        <v>5</v>
      </c>
      <c r="S1826" s="7">
        <v>0</v>
      </c>
      <c r="T1826" s="67">
        <v>9865</v>
      </c>
      <c r="U1826" s="67">
        <v>12504</v>
      </c>
      <c r="V1826" s="119" t="s">
        <v>95</v>
      </c>
      <c r="W1826" s="7">
        <v>2903</v>
      </c>
      <c r="X1826" s="7">
        <v>1</v>
      </c>
      <c r="Y1826" s="7" t="s">
        <v>707</v>
      </c>
      <c r="Z1826" s="7">
        <v>2016</v>
      </c>
      <c r="AA1826" s="7">
        <v>2017</v>
      </c>
      <c r="AB1826" s="7">
        <v>1293.4100000000001</v>
      </c>
      <c r="AC1826" s="7">
        <v>10</v>
      </c>
      <c r="AD1826" s="7">
        <v>0</v>
      </c>
      <c r="AE1826" s="77">
        <v>757</v>
      </c>
      <c r="AF1826" s="77">
        <v>1091</v>
      </c>
      <c r="AG1826" s="127">
        <f t="shared" si="28"/>
        <v>0.40963203463203463</v>
      </c>
    </row>
    <row r="1827" spans="1:33" x14ac:dyDescent="0.3">
      <c r="A1827" s="7">
        <v>911</v>
      </c>
      <c r="B1827" s="7">
        <v>1</v>
      </c>
      <c r="C1827" s="7" t="s">
        <v>511</v>
      </c>
      <c r="D1827" s="7">
        <v>2001</v>
      </c>
      <c r="E1827" s="7">
        <v>2002</v>
      </c>
      <c r="F1827" s="70">
        <v>300</v>
      </c>
      <c r="G1827" s="7">
        <v>10</v>
      </c>
      <c r="H1827" s="7">
        <v>0</v>
      </c>
      <c r="I1827" s="77">
        <v>1526</v>
      </c>
      <c r="J1827" s="77">
        <v>2568</v>
      </c>
      <c r="K1827" s="119" t="s">
        <v>95</v>
      </c>
      <c r="L1827" s="7">
        <v>709</v>
      </c>
      <c r="M1827" s="7">
        <v>1</v>
      </c>
      <c r="N1827" s="7" t="s">
        <v>344</v>
      </c>
      <c r="O1827" s="7">
        <v>2011</v>
      </c>
      <c r="P1827" s="7">
        <v>2012</v>
      </c>
      <c r="Q1827" s="70">
        <v>122.7</v>
      </c>
      <c r="R1827" s="7">
        <v>5</v>
      </c>
      <c r="S1827" s="7">
        <v>0</v>
      </c>
      <c r="T1827" s="67">
        <v>8323</v>
      </c>
      <c r="U1827" s="67">
        <v>13969</v>
      </c>
      <c r="V1827" s="119" t="s">
        <v>95</v>
      </c>
      <c r="W1827" s="7">
        <v>829</v>
      </c>
      <c r="X1827" s="7">
        <v>1</v>
      </c>
      <c r="Y1827" s="7" t="s">
        <v>436</v>
      </c>
      <c r="Z1827" s="7">
        <v>2008</v>
      </c>
      <c r="AA1827" s="7">
        <v>2009</v>
      </c>
      <c r="AB1827" s="70">
        <v>540</v>
      </c>
      <c r="AC1827" s="7">
        <v>5</v>
      </c>
      <c r="AD1827" s="7">
        <v>0</v>
      </c>
      <c r="AE1827" s="67">
        <v>2492</v>
      </c>
      <c r="AF1827" s="67">
        <v>3605</v>
      </c>
      <c r="AG1827" s="127">
        <f t="shared" si="28"/>
        <v>0.4087256027554535</v>
      </c>
    </row>
    <row r="1828" spans="1:33" x14ac:dyDescent="0.3">
      <c r="A1828" s="7">
        <v>911</v>
      </c>
      <c r="B1828" s="7">
        <v>1</v>
      </c>
      <c r="C1828" s="7" t="s">
        <v>511</v>
      </c>
      <c r="D1828" s="7">
        <v>2002</v>
      </c>
      <c r="E1828" s="7">
        <v>2003</v>
      </c>
      <c r="F1828" s="70">
        <v>600</v>
      </c>
      <c r="G1828" s="7">
        <v>5</v>
      </c>
      <c r="H1828" s="7">
        <v>0</v>
      </c>
      <c r="I1828" s="77">
        <v>4501</v>
      </c>
      <c r="J1828" s="77">
        <v>5916</v>
      </c>
      <c r="K1828" s="119" t="s">
        <v>95</v>
      </c>
      <c r="L1828" s="7">
        <v>709</v>
      </c>
      <c r="M1828" s="7">
        <v>1</v>
      </c>
      <c r="N1828" s="7" t="s">
        <v>344</v>
      </c>
      <c r="O1828" s="7">
        <v>2011</v>
      </c>
      <c r="P1828" s="7">
        <v>2012</v>
      </c>
      <c r="Q1828" s="70">
        <v>98.15</v>
      </c>
      <c r="R1828" s="7">
        <v>5</v>
      </c>
      <c r="S1828" s="7">
        <v>0</v>
      </c>
      <c r="T1828" s="67">
        <v>7574</v>
      </c>
      <c r="U1828" s="67">
        <v>14662</v>
      </c>
      <c r="V1828" s="119" t="s">
        <v>95</v>
      </c>
      <c r="W1828" s="7">
        <v>743</v>
      </c>
      <c r="X1828" s="7">
        <v>1</v>
      </c>
      <c r="Y1828" s="7" t="s">
        <v>458</v>
      </c>
      <c r="Z1828" s="7">
        <v>2001</v>
      </c>
      <c r="AA1828" s="7">
        <v>2002</v>
      </c>
      <c r="AB1828" s="70">
        <v>250</v>
      </c>
      <c r="AC1828" s="7">
        <v>10</v>
      </c>
      <c r="AD1828" s="7">
        <v>0</v>
      </c>
      <c r="AE1828" s="77">
        <v>439</v>
      </c>
      <c r="AF1828" s="77">
        <v>638</v>
      </c>
      <c r="AG1828" s="127">
        <f t="shared" si="28"/>
        <v>0.4076137418755803</v>
      </c>
    </row>
    <row r="1829" spans="1:33" x14ac:dyDescent="0.3">
      <c r="A1829" s="7">
        <v>911</v>
      </c>
      <c r="B1829" s="7">
        <v>1</v>
      </c>
      <c r="C1829" s="7" t="s">
        <v>511</v>
      </c>
      <c r="D1829" s="7">
        <v>2002</v>
      </c>
      <c r="E1829" s="7">
        <v>2003</v>
      </c>
      <c r="F1829" s="70">
        <v>100</v>
      </c>
      <c r="G1829" s="7">
        <v>5</v>
      </c>
      <c r="H1829" s="7">
        <v>0</v>
      </c>
      <c r="I1829" s="77">
        <v>3925</v>
      </c>
      <c r="J1829" s="77">
        <v>5930</v>
      </c>
      <c r="K1829" s="119" t="s">
        <v>95</v>
      </c>
      <c r="L1829" s="7">
        <v>721</v>
      </c>
      <c r="M1829" s="7">
        <v>1</v>
      </c>
      <c r="N1829" s="7" t="s">
        <v>433</v>
      </c>
      <c r="O1829" s="7">
        <v>2011</v>
      </c>
      <c r="P1829" s="7">
        <v>2013</v>
      </c>
      <c r="Q1829" s="70">
        <v>857</v>
      </c>
      <c r="R1829" s="7">
        <v>5</v>
      </c>
      <c r="S1829" s="7">
        <v>1</v>
      </c>
      <c r="T1829" s="67">
        <v>1829</v>
      </c>
      <c r="U1829" s="67">
        <v>1334</v>
      </c>
      <c r="V1829" s="119" t="s">
        <v>95</v>
      </c>
      <c r="W1829" s="7">
        <v>622</v>
      </c>
      <c r="X1829" s="7">
        <v>1</v>
      </c>
      <c r="Y1829" s="7" t="s">
        <v>431</v>
      </c>
      <c r="Z1829" s="7">
        <v>2015</v>
      </c>
      <c r="AA1829" s="7">
        <v>2016</v>
      </c>
      <c r="AB1829" s="70">
        <v>1389.86</v>
      </c>
      <c r="AC1829" s="7">
        <v>10</v>
      </c>
      <c r="AD1829" s="7">
        <v>0</v>
      </c>
      <c r="AE1829" s="77">
        <v>4415</v>
      </c>
      <c r="AF1829" s="77">
        <v>6421</v>
      </c>
      <c r="AG1829" s="127">
        <f t="shared" si="28"/>
        <v>0.40743816906607605</v>
      </c>
    </row>
    <row r="1830" spans="1:33" x14ac:dyDescent="0.3">
      <c r="A1830" s="7">
        <v>911</v>
      </c>
      <c r="B1830" s="7">
        <v>1</v>
      </c>
      <c r="C1830" s="7" t="s">
        <v>511</v>
      </c>
      <c r="D1830" s="7">
        <v>2002</v>
      </c>
      <c r="E1830" s="7">
        <v>2003</v>
      </c>
      <c r="F1830" s="70">
        <v>50</v>
      </c>
      <c r="G1830" s="7">
        <v>5</v>
      </c>
      <c r="H1830" s="7">
        <v>0</v>
      </c>
      <c r="I1830" s="77">
        <v>4107</v>
      </c>
      <c r="J1830" s="77">
        <v>5776</v>
      </c>
      <c r="K1830" s="119" t="s">
        <v>95</v>
      </c>
      <c r="L1830" s="7">
        <v>740</v>
      </c>
      <c r="M1830" s="7">
        <v>1</v>
      </c>
      <c r="N1830" s="7" t="s">
        <v>401</v>
      </c>
      <c r="O1830" s="7">
        <v>2011</v>
      </c>
      <c r="P1830" s="7">
        <v>2012</v>
      </c>
      <c r="Q1830" s="70">
        <v>700</v>
      </c>
      <c r="R1830" s="7">
        <v>6</v>
      </c>
      <c r="S1830" s="7">
        <v>1</v>
      </c>
      <c r="T1830" s="67">
        <v>742</v>
      </c>
      <c r="U1830" s="67">
        <v>298</v>
      </c>
      <c r="V1830" s="119" t="s">
        <v>95</v>
      </c>
      <c r="W1830" s="7">
        <v>299</v>
      </c>
      <c r="X1830" s="7">
        <v>1</v>
      </c>
      <c r="Y1830" s="7" t="s">
        <v>377</v>
      </c>
      <c r="Z1830" s="7">
        <v>1996</v>
      </c>
      <c r="AA1830" s="7">
        <v>1997</v>
      </c>
      <c r="AB1830" s="70">
        <v>226.38</v>
      </c>
      <c r="AC1830" s="7">
        <v>5</v>
      </c>
      <c r="AD1830" s="7">
        <v>0</v>
      </c>
      <c r="AE1830" s="77">
        <v>1169</v>
      </c>
      <c r="AF1830" s="77">
        <v>1701</v>
      </c>
      <c r="AG1830" s="127">
        <f t="shared" si="28"/>
        <v>0.40731707317073168</v>
      </c>
    </row>
    <row r="1831" spans="1:33" x14ac:dyDescent="0.3">
      <c r="A1831" s="7">
        <v>911</v>
      </c>
      <c r="B1831" s="7">
        <v>1</v>
      </c>
      <c r="C1831" s="7" t="s">
        <v>511</v>
      </c>
      <c r="D1831" s="7">
        <v>2004</v>
      </c>
      <c r="E1831" s="7">
        <v>2005</v>
      </c>
      <c r="F1831" s="70">
        <v>107.58</v>
      </c>
      <c r="G1831" s="7">
        <v>5</v>
      </c>
      <c r="H1831" s="7">
        <v>1</v>
      </c>
      <c r="I1831" s="77">
        <v>7360</v>
      </c>
      <c r="J1831" s="77">
        <v>6251</v>
      </c>
      <c r="K1831" s="119" t="s">
        <v>95</v>
      </c>
      <c r="L1831" s="7">
        <v>745</v>
      </c>
      <c r="M1831" s="7">
        <v>1</v>
      </c>
      <c r="N1831" s="7" t="s">
        <v>476</v>
      </c>
      <c r="O1831" s="7">
        <v>2011</v>
      </c>
      <c r="P1831" s="7">
        <v>2012</v>
      </c>
      <c r="Q1831" s="70">
        <v>295</v>
      </c>
      <c r="R1831" s="7">
        <v>10</v>
      </c>
      <c r="S1831" s="7">
        <v>0</v>
      </c>
      <c r="T1831" s="67">
        <v>912</v>
      </c>
      <c r="U1831" s="67">
        <v>1026</v>
      </c>
      <c r="V1831" s="119" t="s">
        <v>95</v>
      </c>
      <c r="W1831" s="7">
        <v>750</v>
      </c>
      <c r="X1831" s="7">
        <v>1</v>
      </c>
      <c r="Y1831" s="7" t="s">
        <v>629</v>
      </c>
      <c r="Z1831" s="7">
        <v>2005</v>
      </c>
      <c r="AA1831" s="7">
        <v>2006</v>
      </c>
      <c r="AB1831" s="70">
        <v>145</v>
      </c>
      <c r="AC1831" s="7">
        <v>5</v>
      </c>
      <c r="AD1831" s="10">
        <v>0</v>
      </c>
      <c r="AE1831" s="67">
        <v>1211</v>
      </c>
      <c r="AF1831" s="67">
        <v>1764</v>
      </c>
      <c r="AG1831" s="127">
        <f t="shared" si="28"/>
        <v>0.40705882352941175</v>
      </c>
    </row>
    <row r="1832" spans="1:33" x14ac:dyDescent="0.3">
      <c r="A1832" s="7">
        <v>911</v>
      </c>
      <c r="B1832" s="7">
        <v>1</v>
      </c>
      <c r="C1832" s="7" t="s">
        <v>511</v>
      </c>
      <c r="D1832" s="68">
        <v>2009</v>
      </c>
      <c r="E1832" s="68">
        <v>2010</v>
      </c>
      <c r="F1832" s="66">
        <v>319.88</v>
      </c>
      <c r="G1832" s="68">
        <v>10</v>
      </c>
      <c r="H1832" s="67">
        <v>0</v>
      </c>
      <c r="I1832" s="67">
        <v>1534</v>
      </c>
      <c r="J1832" s="67">
        <v>3239</v>
      </c>
      <c r="K1832" s="119" t="s">
        <v>95</v>
      </c>
      <c r="L1832" s="7">
        <v>745</v>
      </c>
      <c r="M1832" s="7">
        <v>1</v>
      </c>
      <c r="N1832" s="7" t="s">
        <v>476</v>
      </c>
      <c r="O1832" s="7">
        <v>2011</v>
      </c>
      <c r="P1832" s="7">
        <v>2012</v>
      </c>
      <c r="Q1832" s="70">
        <v>150</v>
      </c>
      <c r="R1832" s="7">
        <v>10</v>
      </c>
      <c r="S1832" s="7">
        <v>0</v>
      </c>
      <c r="T1832" s="67">
        <v>820</v>
      </c>
      <c r="U1832" s="67">
        <v>1113</v>
      </c>
      <c r="V1832" s="119" t="s">
        <v>95</v>
      </c>
      <c r="W1832" s="7">
        <v>829</v>
      </c>
      <c r="X1832" s="7">
        <v>1</v>
      </c>
      <c r="Y1832" s="7" t="s">
        <v>436</v>
      </c>
      <c r="Z1832" s="7">
        <v>2010</v>
      </c>
      <c r="AA1832" s="68">
        <v>2011</v>
      </c>
      <c r="AB1832" s="66">
        <v>150</v>
      </c>
      <c r="AC1832" s="68">
        <v>6</v>
      </c>
      <c r="AD1832" s="67">
        <v>0</v>
      </c>
      <c r="AE1832" s="67">
        <v>1958</v>
      </c>
      <c r="AF1832" s="67">
        <v>2855</v>
      </c>
      <c r="AG1832" s="127">
        <f t="shared" si="28"/>
        <v>0.40681487637648034</v>
      </c>
    </row>
    <row r="1833" spans="1:33" x14ac:dyDescent="0.3">
      <c r="A1833" s="7">
        <v>911</v>
      </c>
      <c r="B1833" s="7">
        <v>1</v>
      </c>
      <c r="C1833" s="7" t="s">
        <v>511</v>
      </c>
      <c r="D1833" s="68">
        <v>2009</v>
      </c>
      <c r="E1833" s="68">
        <v>2010</v>
      </c>
      <c r="F1833" s="66">
        <v>288.73</v>
      </c>
      <c r="G1833" s="68">
        <v>10</v>
      </c>
      <c r="H1833" s="67">
        <v>0</v>
      </c>
      <c r="I1833" s="67">
        <v>1811</v>
      </c>
      <c r="J1833" s="67">
        <v>2967</v>
      </c>
      <c r="K1833" s="119" t="s">
        <v>95</v>
      </c>
      <c r="L1833" s="7">
        <v>748</v>
      </c>
      <c r="M1833" s="7">
        <v>1</v>
      </c>
      <c r="N1833" s="7" t="s">
        <v>434</v>
      </c>
      <c r="O1833" s="7">
        <v>2011</v>
      </c>
      <c r="P1833" s="7">
        <v>2012</v>
      </c>
      <c r="Q1833" s="70">
        <v>700</v>
      </c>
      <c r="R1833" s="7">
        <v>10</v>
      </c>
      <c r="S1833" s="7">
        <v>1</v>
      </c>
      <c r="T1833" s="67">
        <v>1818</v>
      </c>
      <c r="U1833" s="67">
        <v>1579</v>
      </c>
      <c r="V1833" s="119" t="s">
        <v>95</v>
      </c>
      <c r="W1833" s="7">
        <v>2364</v>
      </c>
      <c r="X1833" s="7">
        <v>1</v>
      </c>
      <c r="Y1833" s="7" t="s">
        <v>482</v>
      </c>
      <c r="Z1833" s="7">
        <v>2008</v>
      </c>
      <c r="AA1833" s="7">
        <v>2009</v>
      </c>
      <c r="AB1833" s="70">
        <v>132</v>
      </c>
      <c r="AC1833" s="7">
        <v>10</v>
      </c>
      <c r="AD1833" s="7">
        <v>0</v>
      </c>
      <c r="AE1833" s="67">
        <v>395</v>
      </c>
      <c r="AF1833" s="67">
        <v>576</v>
      </c>
      <c r="AG1833" s="127">
        <f t="shared" si="28"/>
        <v>0.40679711637487126</v>
      </c>
    </row>
    <row r="1834" spans="1:33" x14ac:dyDescent="0.3">
      <c r="A1834" s="7">
        <v>912</v>
      </c>
      <c r="B1834" s="7">
        <v>1</v>
      </c>
      <c r="C1834" s="7" t="s">
        <v>403</v>
      </c>
      <c r="D1834" s="7">
        <v>1994</v>
      </c>
      <c r="E1834" s="7">
        <v>1995</v>
      </c>
      <c r="F1834" s="70">
        <v>374.43</v>
      </c>
      <c r="G1834" s="7">
        <v>10</v>
      </c>
      <c r="H1834" s="7">
        <v>1</v>
      </c>
      <c r="I1834" s="77">
        <v>2588</v>
      </c>
      <c r="J1834" s="77">
        <v>699</v>
      </c>
      <c r="K1834" s="119" t="s">
        <v>95</v>
      </c>
      <c r="L1834" s="7">
        <v>750</v>
      </c>
      <c r="M1834" s="7">
        <v>1</v>
      </c>
      <c r="N1834" s="7" t="s">
        <v>349</v>
      </c>
      <c r="O1834" s="7">
        <v>2011</v>
      </c>
      <c r="P1834" s="7">
        <v>2012</v>
      </c>
      <c r="Q1834" s="70">
        <v>128.63</v>
      </c>
      <c r="R1834" s="7">
        <v>10</v>
      </c>
      <c r="S1834" s="7">
        <v>0</v>
      </c>
      <c r="T1834" s="67">
        <v>1140</v>
      </c>
      <c r="U1834" s="67">
        <v>1188</v>
      </c>
      <c r="V1834" s="119" t="s">
        <v>95</v>
      </c>
      <c r="W1834" s="7">
        <v>717</v>
      </c>
      <c r="X1834" s="7">
        <v>1</v>
      </c>
      <c r="Y1834" s="7" t="s">
        <v>345</v>
      </c>
      <c r="Z1834" s="7">
        <v>2006</v>
      </c>
      <c r="AA1834" s="10">
        <v>2007</v>
      </c>
      <c r="AB1834" s="70">
        <v>425</v>
      </c>
      <c r="AC1834" s="10">
        <v>10</v>
      </c>
      <c r="AD1834" s="7">
        <v>0</v>
      </c>
      <c r="AE1834" s="67">
        <v>1306</v>
      </c>
      <c r="AF1834" s="67">
        <v>1908</v>
      </c>
      <c r="AG1834" s="127">
        <f t="shared" si="28"/>
        <v>0.40634723086496577</v>
      </c>
    </row>
    <row r="1835" spans="1:33" x14ac:dyDescent="0.3">
      <c r="A1835" s="7">
        <v>912</v>
      </c>
      <c r="B1835" s="7">
        <v>1</v>
      </c>
      <c r="C1835" s="7" t="s">
        <v>403</v>
      </c>
      <c r="D1835" s="7">
        <v>2001</v>
      </c>
      <c r="E1835" s="7">
        <v>2002</v>
      </c>
      <c r="F1835" s="70">
        <v>350</v>
      </c>
      <c r="G1835" s="7">
        <v>10</v>
      </c>
      <c r="H1835" s="7">
        <v>0</v>
      </c>
      <c r="I1835" s="77">
        <v>777</v>
      </c>
      <c r="J1835" s="77">
        <v>977</v>
      </c>
      <c r="K1835" s="119" t="s">
        <v>95</v>
      </c>
      <c r="L1835" s="7">
        <v>750</v>
      </c>
      <c r="M1835" s="7">
        <v>1</v>
      </c>
      <c r="N1835" s="7" t="s">
        <v>349</v>
      </c>
      <c r="O1835" s="7">
        <v>2011</v>
      </c>
      <c r="P1835" s="7">
        <v>2012</v>
      </c>
      <c r="Q1835" s="70">
        <v>0</v>
      </c>
      <c r="R1835" s="7">
        <v>10</v>
      </c>
      <c r="S1835" s="7">
        <v>0</v>
      </c>
      <c r="T1835" s="67">
        <v>981</v>
      </c>
      <c r="U1835" s="67">
        <v>1342</v>
      </c>
      <c r="V1835" s="119" t="s">
        <v>95</v>
      </c>
      <c r="W1835" s="7">
        <v>738</v>
      </c>
      <c r="X1835" s="7">
        <v>1</v>
      </c>
      <c r="Y1835" s="7" t="s">
        <v>232</v>
      </c>
      <c r="Z1835" s="7">
        <v>2004</v>
      </c>
      <c r="AA1835" s="7">
        <v>2005</v>
      </c>
      <c r="AB1835" s="70">
        <f>500-300</f>
        <v>200</v>
      </c>
      <c r="AC1835" s="7">
        <v>5</v>
      </c>
      <c r="AD1835" s="7">
        <v>0</v>
      </c>
      <c r="AE1835" s="77">
        <v>1008</v>
      </c>
      <c r="AF1835" s="77">
        <v>1473</v>
      </c>
      <c r="AG1835" s="127">
        <f t="shared" si="28"/>
        <v>0.40628778718258768</v>
      </c>
    </row>
    <row r="1836" spans="1:33" x14ac:dyDescent="0.3">
      <c r="A1836" s="7">
        <v>912</v>
      </c>
      <c r="B1836" s="7">
        <v>1</v>
      </c>
      <c r="C1836" s="7" t="s">
        <v>403</v>
      </c>
      <c r="D1836" s="7">
        <v>2002</v>
      </c>
      <c r="E1836" s="7">
        <v>2003</v>
      </c>
      <c r="F1836" s="70">
        <v>1</v>
      </c>
      <c r="G1836" s="7">
        <v>10</v>
      </c>
      <c r="H1836" s="7">
        <v>1</v>
      </c>
      <c r="I1836" s="77">
        <v>2164</v>
      </c>
      <c r="J1836" s="77">
        <v>1614</v>
      </c>
      <c r="K1836" s="119" t="s">
        <v>95</v>
      </c>
      <c r="L1836" s="7">
        <v>761</v>
      </c>
      <c r="M1836" s="7">
        <v>1</v>
      </c>
      <c r="N1836" s="7" t="s">
        <v>299</v>
      </c>
      <c r="O1836" s="7">
        <v>2011</v>
      </c>
      <c r="P1836" s="7">
        <v>2012</v>
      </c>
      <c r="Q1836" s="70">
        <v>75</v>
      </c>
      <c r="R1836" s="7">
        <v>10</v>
      </c>
      <c r="S1836" s="7">
        <v>0</v>
      </c>
      <c r="T1836" s="67">
        <v>3899</v>
      </c>
      <c r="U1836" s="67">
        <v>3910</v>
      </c>
      <c r="V1836" s="119" t="s">
        <v>95</v>
      </c>
      <c r="W1836" s="7">
        <v>182</v>
      </c>
      <c r="X1836" s="7">
        <v>1</v>
      </c>
      <c r="Y1836" s="7" t="s">
        <v>500</v>
      </c>
      <c r="Z1836" s="7">
        <v>2008</v>
      </c>
      <c r="AA1836" s="7">
        <v>2009</v>
      </c>
      <c r="AB1836" s="70">
        <v>595</v>
      </c>
      <c r="AC1836" s="7">
        <v>10</v>
      </c>
      <c r="AD1836" s="7">
        <v>0</v>
      </c>
      <c r="AE1836" s="67">
        <v>2459</v>
      </c>
      <c r="AF1836" s="67">
        <v>3596</v>
      </c>
      <c r="AG1836" s="127">
        <f t="shared" si="28"/>
        <v>0.40611065235342692</v>
      </c>
    </row>
    <row r="1837" spans="1:33" x14ac:dyDescent="0.3">
      <c r="A1837" s="7">
        <v>912</v>
      </c>
      <c r="B1837" s="7">
        <v>1</v>
      </c>
      <c r="C1837" s="7" t="s">
        <v>403</v>
      </c>
      <c r="D1837" s="68">
        <v>2007</v>
      </c>
      <c r="E1837" s="73">
        <v>2008</v>
      </c>
      <c r="F1837" s="66">
        <v>500</v>
      </c>
      <c r="G1837" s="7">
        <v>10</v>
      </c>
      <c r="H1837" s="67">
        <v>0</v>
      </c>
      <c r="I1837" s="67">
        <v>1000</v>
      </c>
      <c r="J1837" s="77">
        <v>1404</v>
      </c>
      <c r="K1837" s="119" t="s">
        <v>95</v>
      </c>
      <c r="L1837" s="7">
        <v>777</v>
      </c>
      <c r="M1837" s="7">
        <v>1</v>
      </c>
      <c r="N1837" s="7" t="s">
        <v>301</v>
      </c>
      <c r="O1837" s="7">
        <v>2011</v>
      </c>
      <c r="P1837" s="7">
        <v>2012</v>
      </c>
      <c r="Q1837" s="70">
        <v>650</v>
      </c>
      <c r="R1837" s="7">
        <v>4</v>
      </c>
      <c r="S1837" s="7">
        <v>1</v>
      </c>
      <c r="T1837" s="67">
        <v>849</v>
      </c>
      <c r="U1837" s="67">
        <v>244</v>
      </c>
      <c r="V1837" s="119" t="s">
        <v>95</v>
      </c>
      <c r="W1837" s="7">
        <v>882</v>
      </c>
      <c r="X1837" s="7">
        <v>1</v>
      </c>
      <c r="Y1837" s="7" t="s">
        <v>360</v>
      </c>
      <c r="Z1837" s="7">
        <v>2006</v>
      </c>
      <c r="AA1837" s="10">
        <v>2007</v>
      </c>
      <c r="AB1837" s="70">
        <v>742</v>
      </c>
      <c r="AC1837" s="10">
        <v>10</v>
      </c>
      <c r="AD1837" s="7">
        <v>0</v>
      </c>
      <c r="AE1837" s="71">
        <v>3044</v>
      </c>
      <c r="AF1837" s="67">
        <v>4461</v>
      </c>
      <c r="AG1837" s="127">
        <f t="shared" si="28"/>
        <v>0.4055962691538974</v>
      </c>
    </row>
    <row r="1838" spans="1:33" x14ac:dyDescent="0.3">
      <c r="A1838" s="7">
        <v>912</v>
      </c>
      <c r="B1838" s="7">
        <v>1</v>
      </c>
      <c r="C1838" s="7" t="s">
        <v>403</v>
      </c>
      <c r="D1838" s="7">
        <v>2008</v>
      </c>
      <c r="E1838" s="7">
        <v>2009</v>
      </c>
      <c r="F1838" s="70">
        <v>350</v>
      </c>
      <c r="G1838" s="7">
        <v>10</v>
      </c>
      <c r="H1838" s="7">
        <v>0</v>
      </c>
      <c r="I1838" s="67">
        <v>2156</v>
      </c>
      <c r="J1838" s="67">
        <v>3668</v>
      </c>
      <c r="K1838" s="119" t="s">
        <v>95</v>
      </c>
      <c r="L1838" s="7">
        <v>787</v>
      </c>
      <c r="M1838" s="7">
        <v>1</v>
      </c>
      <c r="N1838" s="7" t="s">
        <v>508</v>
      </c>
      <c r="O1838" s="7">
        <v>2011</v>
      </c>
      <c r="P1838" s="7">
        <v>2012</v>
      </c>
      <c r="Q1838" s="70">
        <v>126.18</v>
      </c>
      <c r="R1838" s="7">
        <v>10</v>
      </c>
      <c r="S1838" s="7">
        <v>1</v>
      </c>
      <c r="T1838" s="67">
        <v>228</v>
      </c>
      <c r="U1838" s="67">
        <v>33</v>
      </c>
      <c r="V1838" s="119" t="s">
        <v>95</v>
      </c>
      <c r="W1838" s="7">
        <v>638</v>
      </c>
      <c r="X1838" s="7">
        <v>1</v>
      </c>
      <c r="Y1838" s="7" t="s">
        <v>395</v>
      </c>
      <c r="Z1838" s="7">
        <v>1994</v>
      </c>
      <c r="AA1838" s="7">
        <v>1995</v>
      </c>
      <c r="AB1838" s="70">
        <v>434</v>
      </c>
      <c r="AC1838" s="7">
        <v>5</v>
      </c>
      <c r="AD1838" s="7">
        <v>0</v>
      </c>
      <c r="AE1838" s="77">
        <v>173</v>
      </c>
      <c r="AF1838" s="77">
        <v>254</v>
      </c>
      <c r="AG1838" s="127">
        <f t="shared" si="28"/>
        <v>0.40515222482435598</v>
      </c>
    </row>
    <row r="1839" spans="1:33" x14ac:dyDescent="0.3">
      <c r="A1839" s="7">
        <v>912</v>
      </c>
      <c r="B1839" s="7">
        <v>1</v>
      </c>
      <c r="C1839" s="7" t="s">
        <v>403</v>
      </c>
      <c r="D1839" s="68">
        <v>2009</v>
      </c>
      <c r="E1839" s="68">
        <v>2010</v>
      </c>
      <c r="F1839" s="66">
        <v>500</v>
      </c>
      <c r="G1839" s="68">
        <v>10</v>
      </c>
      <c r="H1839" s="67">
        <v>0</v>
      </c>
      <c r="I1839" s="67">
        <v>1161</v>
      </c>
      <c r="J1839" s="67">
        <v>1243</v>
      </c>
      <c r="K1839" s="119" t="s">
        <v>95</v>
      </c>
      <c r="L1839" s="7">
        <v>803</v>
      </c>
      <c r="M1839" s="7">
        <v>1</v>
      </c>
      <c r="N1839" s="7" t="s">
        <v>675</v>
      </c>
      <c r="O1839" s="7">
        <v>2011</v>
      </c>
      <c r="P1839" s="7">
        <v>2012</v>
      </c>
      <c r="Q1839" s="70">
        <v>547.66</v>
      </c>
      <c r="R1839" s="7">
        <v>10</v>
      </c>
      <c r="S1839" s="7">
        <v>1</v>
      </c>
      <c r="T1839" s="67">
        <v>502</v>
      </c>
      <c r="U1839" s="67">
        <v>284</v>
      </c>
      <c r="V1839" s="119" t="s">
        <v>95</v>
      </c>
      <c r="W1839" s="7">
        <v>690</v>
      </c>
      <c r="X1839" s="7">
        <v>1</v>
      </c>
      <c r="Y1839" s="7" t="s">
        <v>337</v>
      </c>
      <c r="Z1839" s="7">
        <v>2012</v>
      </c>
      <c r="AA1839" s="7">
        <v>2013</v>
      </c>
      <c r="AB1839" s="70">
        <v>400</v>
      </c>
      <c r="AC1839" s="7">
        <v>10</v>
      </c>
      <c r="AD1839" s="7">
        <v>0</v>
      </c>
      <c r="AE1839" s="67">
        <v>1045</v>
      </c>
      <c r="AF1839" s="67">
        <v>1537</v>
      </c>
      <c r="AG1839" s="127">
        <f t="shared" si="28"/>
        <v>0.40472501936483346</v>
      </c>
    </row>
    <row r="1840" spans="1:33" x14ac:dyDescent="0.3">
      <c r="A1840" s="7">
        <v>912</v>
      </c>
      <c r="B1840" s="7">
        <v>1</v>
      </c>
      <c r="C1840" s="7" t="s">
        <v>403</v>
      </c>
      <c r="D1840" s="68">
        <v>2009</v>
      </c>
      <c r="E1840" s="68">
        <v>2010</v>
      </c>
      <c r="F1840" s="66">
        <v>200</v>
      </c>
      <c r="G1840" s="68">
        <v>10</v>
      </c>
      <c r="H1840" s="67">
        <v>0</v>
      </c>
      <c r="I1840" s="67">
        <v>1059</v>
      </c>
      <c r="J1840" s="67">
        <v>1332</v>
      </c>
      <c r="K1840" s="119" t="s">
        <v>95</v>
      </c>
      <c r="L1840" s="7">
        <v>803</v>
      </c>
      <c r="M1840" s="7">
        <v>1</v>
      </c>
      <c r="N1840" s="7" t="s">
        <v>675</v>
      </c>
      <c r="O1840" s="7">
        <v>2011</v>
      </c>
      <c r="P1840" s="7">
        <v>2012</v>
      </c>
      <c r="Q1840" s="70">
        <v>128</v>
      </c>
      <c r="R1840" s="7">
        <v>10</v>
      </c>
      <c r="S1840" s="7">
        <v>1</v>
      </c>
      <c r="T1840" s="67">
        <v>486</v>
      </c>
      <c r="U1840" s="67">
        <v>299</v>
      </c>
      <c r="V1840" s="119" t="s">
        <v>95</v>
      </c>
      <c r="W1840" s="7">
        <v>2835</v>
      </c>
      <c r="X1840" s="7">
        <v>1</v>
      </c>
      <c r="Y1840" s="7" t="s">
        <v>146</v>
      </c>
      <c r="Z1840" s="7">
        <v>2010</v>
      </c>
      <c r="AA1840" s="68">
        <v>2011</v>
      </c>
      <c r="AB1840" s="66">
        <v>0</v>
      </c>
      <c r="AC1840" s="68">
        <v>7</v>
      </c>
      <c r="AD1840" s="67">
        <v>0</v>
      </c>
      <c r="AE1840" s="67">
        <v>869</v>
      </c>
      <c r="AF1840" s="67">
        <v>1279</v>
      </c>
      <c r="AG1840" s="127">
        <f t="shared" si="28"/>
        <v>0.40456238361266295</v>
      </c>
    </row>
    <row r="1841" spans="1:33" x14ac:dyDescent="0.3">
      <c r="A1841" s="7">
        <v>912</v>
      </c>
      <c r="B1841" s="7">
        <v>1</v>
      </c>
      <c r="C1841" s="7" t="s">
        <v>403</v>
      </c>
      <c r="D1841" s="7">
        <v>2010</v>
      </c>
      <c r="E1841" s="10">
        <v>2011</v>
      </c>
      <c r="F1841" s="66">
        <v>500</v>
      </c>
      <c r="G1841" s="10">
        <v>10</v>
      </c>
      <c r="H1841" s="67">
        <v>0</v>
      </c>
      <c r="I1841" s="67">
        <v>1472</v>
      </c>
      <c r="J1841" s="67">
        <v>2935</v>
      </c>
      <c r="K1841" s="119" t="s">
        <v>95</v>
      </c>
      <c r="L1841" s="7">
        <v>829</v>
      </c>
      <c r="M1841" s="7">
        <v>1</v>
      </c>
      <c r="N1841" s="7" t="s">
        <v>436</v>
      </c>
      <c r="O1841" s="7">
        <v>2011</v>
      </c>
      <c r="P1841" s="7">
        <v>2012</v>
      </c>
      <c r="Q1841" s="70">
        <v>700</v>
      </c>
      <c r="R1841" s="7">
        <v>6</v>
      </c>
      <c r="S1841" s="7">
        <v>1</v>
      </c>
      <c r="T1841" s="67">
        <v>2062</v>
      </c>
      <c r="U1841" s="67">
        <v>1292</v>
      </c>
      <c r="V1841" s="119" t="s">
        <v>95</v>
      </c>
      <c r="W1841" s="7">
        <v>831</v>
      </c>
      <c r="X1841" s="7">
        <v>1</v>
      </c>
      <c r="Y1841" s="7" t="s">
        <v>354</v>
      </c>
      <c r="Z1841" s="7">
        <v>2005</v>
      </c>
      <c r="AA1841" s="7">
        <v>2006</v>
      </c>
      <c r="AB1841" s="70">
        <f>875-664.54</f>
        <v>210.46000000000004</v>
      </c>
      <c r="AC1841" s="7">
        <v>5</v>
      </c>
      <c r="AD1841" s="10">
        <v>0</v>
      </c>
      <c r="AE1841" s="67">
        <v>3576</v>
      </c>
      <c r="AF1841" s="67">
        <v>5266</v>
      </c>
      <c r="AG1841" s="127">
        <f t="shared" si="28"/>
        <v>0.4044333861117394</v>
      </c>
    </row>
    <row r="1842" spans="1:33" x14ac:dyDescent="0.3">
      <c r="A1842" s="7">
        <v>912</v>
      </c>
      <c r="B1842" s="7">
        <v>1</v>
      </c>
      <c r="C1842" s="7" t="s">
        <v>403</v>
      </c>
      <c r="D1842" s="7">
        <v>2010</v>
      </c>
      <c r="E1842" s="68">
        <v>2011</v>
      </c>
      <c r="F1842" s="66">
        <v>200</v>
      </c>
      <c r="G1842" s="68">
        <v>10</v>
      </c>
      <c r="H1842" s="67">
        <v>0</v>
      </c>
      <c r="I1842" s="67">
        <v>1397</v>
      </c>
      <c r="J1842" s="67">
        <v>3000</v>
      </c>
      <c r="K1842" s="119" t="s">
        <v>95</v>
      </c>
      <c r="L1842" s="7">
        <v>831</v>
      </c>
      <c r="M1842" s="7">
        <v>1</v>
      </c>
      <c r="N1842" s="7" t="s">
        <v>354</v>
      </c>
      <c r="O1842" s="7">
        <v>2011</v>
      </c>
      <c r="P1842" s="7">
        <v>2012</v>
      </c>
      <c r="Q1842" s="70">
        <v>725</v>
      </c>
      <c r="R1842" s="7">
        <v>8</v>
      </c>
      <c r="S1842" s="7">
        <v>1</v>
      </c>
      <c r="T1842" s="67">
        <v>4977</v>
      </c>
      <c r="U1842" s="67">
        <v>2955</v>
      </c>
      <c r="V1842" s="119" t="s">
        <v>95</v>
      </c>
      <c r="W1842" s="7">
        <v>2144</v>
      </c>
      <c r="X1842" s="7">
        <v>1</v>
      </c>
      <c r="Y1842" s="7" t="s">
        <v>577</v>
      </c>
      <c r="Z1842" s="7">
        <v>2010</v>
      </c>
      <c r="AA1842" s="68">
        <v>2011</v>
      </c>
      <c r="AB1842" s="66">
        <v>290</v>
      </c>
      <c r="AC1842" s="68">
        <v>10</v>
      </c>
      <c r="AD1842" s="67">
        <v>0</v>
      </c>
      <c r="AE1842" s="67">
        <v>3724</v>
      </c>
      <c r="AF1842" s="67">
        <v>5484</v>
      </c>
      <c r="AG1842" s="127">
        <f t="shared" si="28"/>
        <v>0.40443092962641181</v>
      </c>
    </row>
    <row r="1843" spans="1:33" x14ac:dyDescent="0.3">
      <c r="A1843" s="7">
        <v>912</v>
      </c>
      <c r="B1843" s="7">
        <v>1</v>
      </c>
      <c r="C1843" s="7" t="s">
        <v>403</v>
      </c>
      <c r="D1843" s="7">
        <v>2011</v>
      </c>
      <c r="E1843" s="7">
        <v>2012</v>
      </c>
      <c r="F1843" s="7">
        <v>400</v>
      </c>
      <c r="G1843" s="7">
        <v>10</v>
      </c>
      <c r="H1843" s="7">
        <v>0</v>
      </c>
      <c r="I1843" s="77">
        <v>1105</v>
      </c>
      <c r="J1843" s="77">
        <v>1213</v>
      </c>
      <c r="K1843" s="119" t="s">
        <v>95</v>
      </c>
      <c r="L1843" s="7">
        <v>834</v>
      </c>
      <c r="M1843" s="7">
        <v>1</v>
      </c>
      <c r="N1843" s="7" t="s">
        <v>572</v>
      </c>
      <c r="O1843" s="7">
        <v>2011</v>
      </c>
      <c r="P1843" s="7">
        <v>2012</v>
      </c>
      <c r="Q1843" s="70">
        <v>468.42999999999995</v>
      </c>
      <c r="R1843" s="7">
        <v>7</v>
      </c>
      <c r="S1843" s="7">
        <v>0</v>
      </c>
      <c r="T1843" s="67">
        <v>6454</v>
      </c>
      <c r="U1843" s="67">
        <v>7030</v>
      </c>
      <c r="V1843" s="119" t="s">
        <v>95</v>
      </c>
      <c r="W1843" s="7">
        <v>286</v>
      </c>
      <c r="X1843" s="7">
        <v>1</v>
      </c>
      <c r="Y1843" s="7" t="s">
        <v>422</v>
      </c>
      <c r="Z1843" s="7">
        <v>2005</v>
      </c>
      <c r="AA1843" s="7">
        <v>2006</v>
      </c>
      <c r="AB1843" s="70">
        <v>595</v>
      </c>
      <c r="AC1843" s="7">
        <v>10</v>
      </c>
      <c r="AD1843" s="10">
        <v>0</v>
      </c>
      <c r="AE1843" s="67">
        <v>411</v>
      </c>
      <c r="AF1843" s="67">
        <v>606</v>
      </c>
      <c r="AG1843" s="127">
        <f t="shared" si="28"/>
        <v>0.40412979351032446</v>
      </c>
    </row>
    <row r="1844" spans="1:33" x14ac:dyDescent="0.3">
      <c r="A1844" s="7">
        <v>912</v>
      </c>
      <c r="B1844" s="7">
        <v>1</v>
      </c>
      <c r="C1844" s="7" t="s">
        <v>403</v>
      </c>
      <c r="D1844" s="7">
        <v>2011</v>
      </c>
      <c r="E1844" s="7">
        <v>2012</v>
      </c>
      <c r="F1844" s="7">
        <v>200</v>
      </c>
      <c r="G1844" s="7">
        <v>10</v>
      </c>
      <c r="H1844" s="7">
        <v>0</v>
      </c>
      <c r="I1844" s="77">
        <v>1013</v>
      </c>
      <c r="J1844" s="77">
        <v>1298</v>
      </c>
      <c r="K1844" s="119" t="s">
        <v>95</v>
      </c>
      <c r="L1844" s="7">
        <v>837</v>
      </c>
      <c r="M1844" s="7">
        <v>1</v>
      </c>
      <c r="N1844" s="7" t="s">
        <v>234</v>
      </c>
      <c r="O1844" s="7">
        <v>2011</v>
      </c>
      <c r="P1844" s="7">
        <v>2012</v>
      </c>
      <c r="Q1844" s="70">
        <v>500</v>
      </c>
      <c r="R1844" s="7">
        <v>10</v>
      </c>
      <c r="S1844" s="7">
        <v>0</v>
      </c>
      <c r="T1844" s="67">
        <v>332</v>
      </c>
      <c r="U1844" s="67">
        <v>376</v>
      </c>
      <c r="V1844" s="119" t="s">
        <v>95</v>
      </c>
      <c r="W1844" s="7">
        <v>15</v>
      </c>
      <c r="X1844" s="7">
        <v>1</v>
      </c>
      <c r="Y1844" s="7" t="s">
        <v>265</v>
      </c>
      <c r="Z1844" s="7">
        <v>2001</v>
      </c>
      <c r="AA1844" s="7">
        <v>2002</v>
      </c>
      <c r="AB1844" s="70">
        <v>214</v>
      </c>
      <c r="AC1844" s="7">
        <v>10</v>
      </c>
      <c r="AD1844" s="7">
        <v>0</v>
      </c>
      <c r="AE1844" s="77">
        <v>1598</v>
      </c>
      <c r="AF1844" s="77">
        <v>2359</v>
      </c>
      <c r="AG1844" s="127">
        <f t="shared" si="28"/>
        <v>0.40384129390952744</v>
      </c>
    </row>
    <row r="1845" spans="1:33" x14ac:dyDescent="0.3">
      <c r="A1845" s="7">
        <v>912</v>
      </c>
      <c r="B1845" s="7">
        <v>1</v>
      </c>
      <c r="C1845" s="7" t="s">
        <v>403</v>
      </c>
      <c r="D1845" s="68">
        <v>2012</v>
      </c>
      <c r="E1845" s="73">
        <v>2013</v>
      </c>
      <c r="F1845" s="66">
        <v>1.02</v>
      </c>
      <c r="G1845" s="7">
        <v>10</v>
      </c>
      <c r="H1845" s="7">
        <v>1</v>
      </c>
      <c r="I1845" s="67">
        <v>3381</v>
      </c>
      <c r="J1845" s="67">
        <v>2172</v>
      </c>
      <c r="K1845" s="119" t="s">
        <v>95</v>
      </c>
      <c r="L1845" s="7">
        <v>857</v>
      </c>
      <c r="M1845" s="7">
        <v>1</v>
      </c>
      <c r="N1845" s="7" t="s">
        <v>529</v>
      </c>
      <c r="O1845" s="7">
        <v>2011</v>
      </c>
      <c r="P1845" s="7">
        <v>2012</v>
      </c>
      <c r="Q1845" s="70">
        <v>501.65</v>
      </c>
      <c r="R1845" s="7">
        <v>10</v>
      </c>
      <c r="S1845" s="7">
        <v>1</v>
      </c>
      <c r="T1845" s="67">
        <v>366</v>
      </c>
      <c r="U1845" s="67">
        <v>88</v>
      </c>
      <c r="V1845" s="119" t="s">
        <v>95</v>
      </c>
      <c r="W1845" s="7">
        <v>716</v>
      </c>
      <c r="X1845" s="7">
        <v>1</v>
      </c>
      <c r="Y1845" s="7" t="s">
        <v>567</v>
      </c>
      <c r="Z1845" s="7">
        <v>2002</v>
      </c>
      <c r="AA1845" s="7">
        <v>2003</v>
      </c>
      <c r="AB1845" s="70">
        <v>75</v>
      </c>
      <c r="AC1845" s="7">
        <v>10</v>
      </c>
      <c r="AD1845" s="7">
        <v>0</v>
      </c>
      <c r="AE1845" s="77">
        <v>1166</v>
      </c>
      <c r="AF1845" s="77">
        <v>1722</v>
      </c>
      <c r="AG1845" s="127">
        <f t="shared" si="28"/>
        <v>0.40373961218836563</v>
      </c>
    </row>
    <row r="1846" spans="1:33" x14ac:dyDescent="0.3">
      <c r="A1846" s="82">
        <v>912</v>
      </c>
      <c r="B1846" s="82">
        <v>1</v>
      </c>
      <c r="C1846" s="82" t="s">
        <v>140</v>
      </c>
      <c r="D1846" s="7">
        <v>2018</v>
      </c>
      <c r="E1846" s="82">
        <v>2019</v>
      </c>
      <c r="F1846" s="128">
        <v>415</v>
      </c>
      <c r="G1846" s="82">
        <v>10</v>
      </c>
      <c r="H1846" s="7">
        <v>0</v>
      </c>
      <c r="I1846" s="67">
        <v>1840</v>
      </c>
      <c r="J1846" s="67">
        <v>2922</v>
      </c>
      <c r="K1846" s="119" t="s">
        <v>95</v>
      </c>
      <c r="L1846" s="7">
        <v>858</v>
      </c>
      <c r="M1846" s="7">
        <v>1</v>
      </c>
      <c r="N1846" s="7" t="s">
        <v>677</v>
      </c>
      <c r="O1846" s="7">
        <v>2011</v>
      </c>
      <c r="P1846" s="7">
        <v>2012</v>
      </c>
      <c r="Q1846" s="70">
        <v>300</v>
      </c>
      <c r="R1846" s="7">
        <v>9</v>
      </c>
      <c r="S1846" s="7">
        <v>1</v>
      </c>
      <c r="T1846" s="67">
        <v>677</v>
      </c>
      <c r="U1846" s="67">
        <v>411</v>
      </c>
      <c r="V1846" s="119" t="s">
        <v>95</v>
      </c>
      <c r="W1846" s="7">
        <v>549</v>
      </c>
      <c r="X1846" s="7">
        <v>1</v>
      </c>
      <c r="Y1846" s="7" t="s">
        <v>524</v>
      </c>
      <c r="Z1846" s="7">
        <v>2010</v>
      </c>
      <c r="AA1846" s="10">
        <v>2011</v>
      </c>
      <c r="AB1846" s="66">
        <v>195</v>
      </c>
      <c r="AC1846" s="10">
        <v>5</v>
      </c>
      <c r="AD1846" s="67">
        <v>0</v>
      </c>
      <c r="AE1846" s="67">
        <v>2039</v>
      </c>
      <c r="AF1846" s="67">
        <v>3012</v>
      </c>
      <c r="AG1846" s="127">
        <f t="shared" si="28"/>
        <v>0.40368243912096613</v>
      </c>
    </row>
    <row r="1847" spans="1:33" x14ac:dyDescent="0.3">
      <c r="A1847" s="7">
        <v>914</v>
      </c>
      <c r="B1847" s="7">
        <v>1</v>
      </c>
      <c r="C1847" s="7" t="s">
        <v>438</v>
      </c>
      <c r="D1847" s="7">
        <v>1995</v>
      </c>
      <c r="E1847" s="7">
        <v>1996</v>
      </c>
      <c r="F1847" s="70">
        <v>913.15</v>
      </c>
      <c r="G1847" s="7">
        <v>5</v>
      </c>
      <c r="H1847" s="7">
        <v>1</v>
      </c>
      <c r="I1847" s="77">
        <v>406</v>
      </c>
      <c r="J1847" s="77">
        <v>158</v>
      </c>
      <c r="K1847" s="119" t="s">
        <v>95</v>
      </c>
      <c r="L1847" s="7">
        <v>877</v>
      </c>
      <c r="M1847" s="7">
        <v>1</v>
      </c>
      <c r="N1847" s="7" t="s">
        <v>261</v>
      </c>
      <c r="O1847" s="7">
        <v>2011</v>
      </c>
      <c r="P1847" s="7">
        <v>2013</v>
      </c>
      <c r="Q1847" s="70">
        <v>379.44</v>
      </c>
      <c r="R1847" s="7">
        <v>10</v>
      </c>
      <c r="S1847" s="7">
        <v>1</v>
      </c>
      <c r="T1847" s="67">
        <v>2475</v>
      </c>
      <c r="U1847" s="67">
        <v>816</v>
      </c>
      <c r="V1847" s="119" t="s">
        <v>95</v>
      </c>
      <c r="W1847" s="7">
        <v>883</v>
      </c>
      <c r="X1847" s="7">
        <v>1</v>
      </c>
      <c r="Y1847" s="7" t="s">
        <v>361</v>
      </c>
      <c r="Z1847" s="7">
        <v>2008</v>
      </c>
      <c r="AA1847" s="7">
        <v>2009</v>
      </c>
      <c r="AB1847" s="70">
        <v>912</v>
      </c>
      <c r="AC1847" s="7">
        <v>10</v>
      </c>
      <c r="AD1847" s="7">
        <v>0</v>
      </c>
      <c r="AE1847" s="67">
        <v>2114</v>
      </c>
      <c r="AF1847" s="67">
        <v>3123</v>
      </c>
      <c r="AG1847" s="127">
        <f t="shared" si="28"/>
        <v>0.40366622111896122</v>
      </c>
    </row>
    <row r="1848" spans="1:33" x14ac:dyDescent="0.3">
      <c r="A1848" s="7">
        <v>914</v>
      </c>
      <c r="B1848" s="7">
        <v>1</v>
      </c>
      <c r="C1848" s="7" t="s">
        <v>438</v>
      </c>
      <c r="D1848" s="7">
        <v>2000</v>
      </c>
      <c r="E1848" s="7">
        <v>2001</v>
      </c>
      <c r="F1848" s="70">
        <v>1300</v>
      </c>
      <c r="G1848" s="7">
        <v>5</v>
      </c>
      <c r="H1848" s="7">
        <v>1</v>
      </c>
      <c r="I1848" s="77">
        <v>442</v>
      </c>
      <c r="J1848" s="77">
        <v>390</v>
      </c>
      <c r="K1848" s="119" t="s">
        <v>95</v>
      </c>
      <c r="L1848" s="7">
        <v>879</v>
      </c>
      <c r="M1848" s="7">
        <v>1</v>
      </c>
      <c r="N1848" s="7" t="s">
        <v>357</v>
      </c>
      <c r="O1848" s="7">
        <v>2011</v>
      </c>
      <c r="P1848" s="7">
        <v>2012</v>
      </c>
      <c r="Q1848" s="70">
        <v>564</v>
      </c>
      <c r="R1848" s="7">
        <v>10</v>
      </c>
      <c r="S1848" s="7">
        <v>0</v>
      </c>
      <c r="T1848" s="67">
        <v>1291</v>
      </c>
      <c r="U1848" s="67">
        <v>1450</v>
      </c>
      <c r="V1848" s="119" t="s">
        <v>95</v>
      </c>
      <c r="W1848" s="7">
        <v>727</v>
      </c>
      <c r="X1848" s="7">
        <v>1</v>
      </c>
      <c r="Y1848" s="7" t="s">
        <v>260</v>
      </c>
      <c r="Z1848" s="68">
        <v>2007</v>
      </c>
      <c r="AA1848" s="73">
        <v>2008</v>
      </c>
      <c r="AB1848" s="66">
        <v>318</v>
      </c>
      <c r="AC1848" s="7">
        <v>10</v>
      </c>
      <c r="AD1848" s="67">
        <v>0</v>
      </c>
      <c r="AE1848" s="67">
        <v>1008</v>
      </c>
      <c r="AF1848" s="77">
        <v>1490</v>
      </c>
      <c r="AG1848" s="127">
        <f t="shared" si="28"/>
        <v>0.40352281825460368</v>
      </c>
    </row>
    <row r="1849" spans="1:33" x14ac:dyDescent="0.3">
      <c r="A1849" s="7">
        <v>914</v>
      </c>
      <c r="B1849" s="7">
        <v>1</v>
      </c>
      <c r="C1849" s="7" t="s">
        <v>651</v>
      </c>
      <c r="D1849" s="7">
        <v>2005</v>
      </c>
      <c r="E1849" s="7">
        <v>2006</v>
      </c>
      <c r="F1849" s="70">
        <v>1700</v>
      </c>
      <c r="G1849" s="7">
        <v>5</v>
      </c>
      <c r="H1849" s="10">
        <v>1</v>
      </c>
      <c r="I1849" s="67">
        <v>362</v>
      </c>
      <c r="J1849" s="67">
        <v>130</v>
      </c>
      <c r="K1849" s="119" t="s">
        <v>95</v>
      </c>
      <c r="L1849" s="7">
        <v>885</v>
      </c>
      <c r="M1849" s="7">
        <v>1</v>
      </c>
      <c r="N1849" s="7" t="s">
        <v>362</v>
      </c>
      <c r="O1849" s="7">
        <v>2011</v>
      </c>
      <c r="P1849" s="7">
        <v>2012</v>
      </c>
      <c r="Q1849" s="70">
        <v>195</v>
      </c>
      <c r="R1849" s="7">
        <v>10</v>
      </c>
      <c r="S1849" s="7">
        <v>1</v>
      </c>
      <c r="T1849" s="67">
        <v>2099</v>
      </c>
      <c r="U1849" s="67">
        <v>1828</v>
      </c>
      <c r="V1849" s="119" t="s">
        <v>95</v>
      </c>
      <c r="W1849" s="7">
        <v>84</v>
      </c>
      <c r="X1849" s="7">
        <v>1</v>
      </c>
      <c r="Y1849" s="7" t="s">
        <v>267</v>
      </c>
      <c r="Z1849" s="7">
        <v>2001</v>
      </c>
      <c r="AA1849" s="7">
        <v>2002</v>
      </c>
      <c r="AB1849" s="70">
        <v>350</v>
      </c>
      <c r="AC1849" s="7">
        <v>10</v>
      </c>
      <c r="AD1849" s="7">
        <v>0</v>
      </c>
      <c r="AE1849" s="77">
        <v>598</v>
      </c>
      <c r="AF1849" s="77">
        <v>884</v>
      </c>
      <c r="AG1849" s="127">
        <f t="shared" si="28"/>
        <v>0.40350877192982454</v>
      </c>
    </row>
    <row r="1850" spans="1:33" x14ac:dyDescent="0.3">
      <c r="A1850" s="7">
        <v>914</v>
      </c>
      <c r="B1850" s="7">
        <v>1</v>
      </c>
      <c r="C1850" s="7" t="s">
        <v>438</v>
      </c>
      <c r="D1850" s="68">
        <v>2009</v>
      </c>
      <c r="E1850" s="68">
        <v>2011</v>
      </c>
      <c r="F1850" s="66">
        <v>1990</v>
      </c>
      <c r="G1850" s="68">
        <v>5</v>
      </c>
      <c r="H1850" s="67">
        <v>1</v>
      </c>
      <c r="I1850" s="67">
        <v>224</v>
      </c>
      <c r="J1850" s="67">
        <v>188</v>
      </c>
      <c r="K1850" s="119" t="s">
        <v>95</v>
      </c>
      <c r="L1850" s="7">
        <v>912</v>
      </c>
      <c r="M1850" s="7">
        <v>1</v>
      </c>
      <c r="N1850" s="7" t="s">
        <v>403</v>
      </c>
      <c r="O1850" s="7">
        <v>2011</v>
      </c>
      <c r="P1850" s="7">
        <v>2012</v>
      </c>
      <c r="Q1850" s="70">
        <v>400</v>
      </c>
      <c r="R1850" s="7">
        <v>10</v>
      </c>
      <c r="S1850" s="7">
        <v>0</v>
      </c>
      <c r="T1850" s="67">
        <v>1105</v>
      </c>
      <c r="U1850" s="67">
        <v>1213</v>
      </c>
      <c r="V1850" s="119" t="s">
        <v>95</v>
      </c>
      <c r="W1850" s="7">
        <v>593</v>
      </c>
      <c r="X1850" s="7">
        <v>1</v>
      </c>
      <c r="Y1850" s="7" t="s">
        <v>526</v>
      </c>
      <c r="Z1850" s="7">
        <v>2000</v>
      </c>
      <c r="AA1850" s="7">
        <v>2001</v>
      </c>
      <c r="AB1850" s="70">
        <v>415</v>
      </c>
      <c r="AC1850" s="7">
        <v>10</v>
      </c>
      <c r="AD1850" s="7">
        <v>0</v>
      </c>
      <c r="AE1850" s="77">
        <v>1117</v>
      </c>
      <c r="AF1850" s="77">
        <v>1652</v>
      </c>
      <c r="AG1850" s="127">
        <f t="shared" si="28"/>
        <v>0.40339472733838933</v>
      </c>
    </row>
    <row r="1851" spans="1:33" x14ac:dyDescent="0.3">
      <c r="A1851" s="7">
        <v>914</v>
      </c>
      <c r="B1851" s="7">
        <v>1</v>
      </c>
      <c r="C1851" s="7" t="s">
        <v>438</v>
      </c>
      <c r="D1851" s="68">
        <v>2015</v>
      </c>
      <c r="E1851" s="68">
        <v>2016</v>
      </c>
      <c r="F1851" s="66">
        <v>1762.77</v>
      </c>
      <c r="G1851" s="68">
        <v>5</v>
      </c>
      <c r="H1851" s="67">
        <v>1</v>
      </c>
      <c r="I1851" s="67">
        <v>163</v>
      </c>
      <c r="J1851" s="67">
        <v>169</v>
      </c>
      <c r="K1851" s="119" t="s">
        <v>95</v>
      </c>
      <c r="L1851" s="7">
        <v>912</v>
      </c>
      <c r="M1851" s="7">
        <v>1</v>
      </c>
      <c r="N1851" s="7" t="s">
        <v>403</v>
      </c>
      <c r="O1851" s="7">
        <v>2011</v>
      </c>
      <c r="P1851" s="7">
        <v>2012</v>
      </c>
      <c r="Q1851" s="70">
        <v>200</v>
      </c>
      <c r="R1851" s="7">
        <v>10</v>
      </c>
      <c r="S1851" s="7">
        <v>0</v>
      </c>
      <c r="T1851" s="67">
        <v>1013</v>
      </c>
      <c r="U1851" s="67">
        <v>1298</v>
      </c>
      <c r="V1851" s="119" t="s">
        <v>95</v>
      </c>
      <c r="W1851" s="7">
        <v>394</v>
      </c>
      <c r="X1851" s="7">
        <v>1</v>
      </c>
      <c r="Y1851" s="7" t="s">
        <v>661</v>
      </c>
      <c r="Z1851" s="68">
        <v>2007</v>
      </c>
      <c r="AA1851" s="73">
        <v>2008</v>
      </c>
      <c r="AB1851" s="66">
        <v>450</v>
      </c>
      <c r="AC1851" s="7">
        <v>8</v>
      </c>
      <c r="AD1851" s="67">
        <v>0</v>
      </c>
      <c r="AE1851" s="67">
        <v>833</v>
      </c>
      <c r="AF1851" s="77">
        <v>1233</v>
      </c>
      <c r="AG1851" s="127">
        <f t="shared" si="28"/>
        <v>0.40319457889641819</v>
      </c>
    </row>
    <row r="1852" spans="1:33" x14ac:dyDescent="0.3">
      <c r="A1852" s="7">
        <v>2071</v>
      </c>
      <c r="B1852" s="7">
        <v>1</v>
      </c>
      <c r="C1852" s="7" t="s">
        <v>682</v>
      </c>
      <c r="D1852" s="7">
        <v>2002</v>
      </c>
      <c r="E1852" s="7">
        <v>2003</v>
      </c>
      <c r="F1852" s="70">
        <v>315</v>
      </c>
      <c r="G1852" s="7">
        <v>10</v>
      </c>
      <c r="H1852" s="7">
        <v>1</v>
      </c>
      <c r="I1852" s="77">
        <v>1270</v>
      </c>
      <c r="J1852" s="77">
        <v>825</v>
      </c>
      <c r="K1852" s="119" t="s">
        <v>95</v>
      </c>
      <c r="L1852" s="7">
        <v>2154</v>
      </c>
      <c r="M1852" s="7">
        <v>1</v>
      </c>
      <c r="N1852" s="7" t="s">
        <v>365</v>
      </c>
      <c r="O1852" s="7">
        <v>2011</v>
      </c>
      <c r="P1852" s="7">
        <v>2012</v>
      </c>
      <c r="Q1852" s="70">
        <v>335.95</v>
      </c>
      <c r="R1852" s="7">
        <v>10</v>
      </c>
      <c r="S1852" s="7">
        <v>1</v>
      </c>
      <c r="T1852" s="67">
        <v>1497</v>
      </c>
      <c r="U1852" s="67">
        <v>713</v>
      </c>
      <c r="V1852" s="119" t="s">
        <v>95</v>
      </c>
      <c r="W1852" s="7">
        <v>728</v>
      </c>
      <c r="X1852" s="7">
        <v>1</v>
      </c>
      <c r="Y1852" s="7" t="s">
        <v>346</v>
      </c>
      <c r="Z1852" s="7">
        <v>2012</v>
      </c>
      <c r="AA1852" s="7">
        <v>2013</v>
      </c>
      <c r="AB1852" s="70">
        <v>400</v>
      </c>
      <c r="AC1852" s="7">
        <v>10</v>
      </c>
      <c r="AD1852" s="7">
        <v>0</v>
      </c>
      <c r="AE1852" s="67">
        <v>13961</v>
      </c>
      <c r="AF1852" s="67">
        <v>20764</v>
      </c>
      <c r="AG1852" s="127">
        <f t="shared" si="28"/>
        <v>0.40204463642908567</v>
      </c>
    </row>
    <row r="1853" spans="1:33" x14ac:dyDescent="0.3">
      <c r="A1853" s="7">
        <v>2071</v>
      </c>
      <c r="B1853" s="7">
        <v>1</v>
      </c>
      <c r="C1853" s="7" t="s">
        <v>682</v>
      </c>
      <c r="D1853" s="7">
        <v>2005</v>
      </c>
      <c r="E1853" s="7">
        <v>2006</v>
      </c>
      <c r="F1853" s="70">
        <v>319.49</v>
      </c>
      <c r="G1853" s="7">
        <v>10</v>
      </c>
      <c r="H1853" s="10">
        <v>1</v>
      </c>
      <c r="I1853" s="67">
        <v>855</v>
      </c>
      <c r="J1853" s="67">
        <v>620</v>
      </c>
      <c r="K1853" s="119" t="s">
        <v>95</v>
      </c>
      <c r="L1853" s="7">
        <v>2154</v>
      </c>
      <c r="M1853" s="7">
        <v>1</v>
      </c>
      <c r="N1853" s="7" t="s">
        <v>365</v>
      </c>
      <c r="O1853" s="7">
        <v>2011</v>
      </c>
      <c r="P1853" s="7">
        <v>2012</v>
      </c>
      <c r="Q1853" s="70">
        <v>364.05</v>
      </c>
      <c r="R1853" s="7">
        <v>10</v>
      </c>
      <c r="S1853" s="7">
        <v>1</v>
      </c>
      <c r="T1853" s="67">
        <v>1144</v>
      </c>
      <c r="U1853" s="67">
        <v>934</v>
      </c>
      <c r="V1853" s="119" t="s">
        <v>95</v>
      </c>
      <c r="W1853" s="7">
        <v>2170</v>
      </c>
      <c r="X1853" s="7">
        <v>1</v>
      </c>
      <c r="Y1853" s="7" t="s">
        <v>480</v>
      </c>
      <c r="Z1853" s="7">
        <v>2002</v>
      </c>
      <c r="AA1853" s="7">
        <v>2003</v>
      </c>
      <c r="AB1853" s="70">
        <v>415</v>
      </c>
      <c r="AC1853" s="7">
        <v>6</v>
      </c>
      <c r="AD1853" s="7">
        <v>0</v>
      </c>
      <c r="AE1853" s="77">
        <v>1473</v>
      </c>
      <c r="AF1853" s="77">
        <v>2193</v>
      </c>
      <c r="AG1853" s="127">
        <f t="shared" si="28"/>
        <v>0.40180032733224225</v>
      </c>
    </row>
    <row r="1854" spans="1:33" x14ac:dyDescent="0.3">
      <c r="A1854" s="7">
        <v>2071</v>
      </c>
      <c r="B1854" s="7">
        <v>1</v>
      </c>
      <c r="C1854" s="7" t="s">
        <v>682</v>
      </c>
      <c r="D1854" s="68">
        <v>2012</v>
      </c>
      <c r="E1854" s="73">
        <v>2013</v>
      </c>
      <c r="F1854" s="66">
        <v>316.11</v>
      </c>
      <c r="G1854" s="7">
        <v>10</v>
      </c>
      <c r="H1854" s="7">
        <v>1</v>
      </c>
      <c r="I1854" s="67">
        <v>2158</v>
      </c>
      <c r="J1854" s="67">
        <v>1154</v>
      </c>
      <c r="K1854" s="119" t="s">
        <v>95</v>
      </c>
      <c r="L1854" s="7">
        <v>2172</v>
      </c>
      <c r="M1854" s="7">
        <v>1</v>
      </c>
      <c r="N1854" s="7" t="s">
        <v>461</v>
      </c>
      <c r="O1854" s="7">
        <v>2011</v>
      </c>
      <c r="P1854" s="7">
        <v>2012</v>
      </c>
      <c r="Q1854" s="70">
        <v>126.24</v>
      </c>
      <c r="R1854" s="7">
        <v>10</v>
      </c>
      <c r="S1854" s="7">
        <v>1</v>
      </c>
      <c r="T1854" s="67">
        <v>618</v>
      </c>
      <c r="U1854" s="67">
        <v>333</v>
      </c>
      <c r="V1854" s="119" t="s">
        <v>95</v>
      </c>
      <c r="W1854" s="7">
        <v>279</v>
      </c>
      <c r="X1854" s="7">
        <v>1</v>
      </c>
      <c r="Y1854" s="7" t="s">
        <v>421</v>
      </c>
      <c r="Z1854" s="7">
        <v>2001</v>
      </c>
      <c r="AA1854" s="7">
        <v>2002</v>
      </c>
      <c r="AB1854" s="70">
        <v>559</v>
      </c>
      <c r="AC1854" s="7">
        <v>10</v>
      </c>
      <c r="AD1854" s="7">
        <v>0</v>
      </c>
      <c r="AE1854" s="77">
        <v>8455</v>
      </c>
      <c r="AF1854" s="77">
        <v>12595</v>
      </c>
      <c r="AG1854" s="127">
        <f t="shared" si="28"/>
        <v>0.40166270783847979</v>
      </c>
    </row>
    <row r="1855" spans="1:33" x14ac:dyDescent="0.3">
      <c r="A1855" s="7">
        <v>2071</v>
      </c>
      <c r="B1855" s="7">
        <v>1</v>
      </c>
      <c r="C1855" s="7" t="s">
        <v>682</v>
      </c>
      <c r="D1855" s="7">
        <v>2014</v>
      </c>
      <c r="E1855" s="7">
        <v>2016</v>
      </c>
      <c r="F1855" s="7">
        <v>80.55</v>
      </c>
      <c r="G1855" s="7">
        <v>7</v>
      </c>
      <c r="H1855" s="7">
        <v>1</v>
      </c>
      <c r="I1855" s="77">
        <v>1427</v>
      </c>
      <c r="J1855" s="77">
        <v>892</v>
      </c>
      <c r="K1855" s="119" t="s">
        <v>95</v>
      </c>
      <c r="L1855" s="7">
        <v>2172</v>
      </c>
      <c r="M1855" s="7">
        <v>1</v>
      </c>
      <c r="N1855" s="7" t="s">
        <v>461</v>
      </c>
      <c r="O1855" s="7">
        <v>2011</v>
      </c>
      <c r="P1855" s="7">
        <v>2012</v>
      </c>
      <c r="Q1855" s="70">
        <v>173.76</v>
      </c>
      <c r="R1855" s="7">
        <v>10</v>
      </c>
      <c r="S1855" s="7">
        <v>1</v>
      </c>
      <c r="T1855" s="67">
        <v>479</v>
      </c>
      <c r="U1855" s="67">
        <v>467</v>
      </c>
      <c r="V1855" s="119" t="s">
        <v>95</v>
      </c>
      <c r="W1855" s="7">
        <v>883</v>
      </c>
      <c r="X1855" s="7">
        <v>1</v>
      </c>
      <c r="Y1855" s="7" t="s">
        <v>701</v>
      </c>
      <c r="Z1855" s="7">
        <v>2016</v>
      </c>
      <c r="AA1855" s="7">
        <v>2017</v>
      </c>
      <c r="AB1855" s="7">
        <v>1142</v>
      </c>
      <c r="AC1855" s="7">
        <v>9</v>
      </c>
      <c r="AD1855" s="7">
        <v>0</v>
      </c>
      <c r="AE1855" s="77">
        <v>2046</v>
      </c>
      <c r="AF1855" s="77">
        <v>3048</v>
      </c>
      <c r="AG1855" s="127">
        <f t="shared" si="28"/>
        <v>0.40164899882214372</v>
      </c>
    </row>
    <row r="1856" spans="1:33" x14ac:dyDescent="0.3">
      <c r="A1856" s="7">
        <v>2125</v>
      </c>
      <c r="B1856" s="7">
        <v>1</v>
      </c>
      <c r="C1856" s="7" t="s">
        <v>364</v>
      </c>
      <c r="D1856" s="7">
        <v>2002</v>
      </c>
      <c r="E1856" s="7">
        <v>2003</v>
      </c>
      <c r="F1856" s="70">
        <v>350</v>
      </c>
      <c r="G1856" s="7">
        <v>10</v>
      </c>
      <c r="H1856" s="7">
        <v>0</v>
      </c>
      <c r="I1856" s="77">
        <v>836</v>
      </c>
      <c r="J1856" s="77">
        <v>1494</v>
      </c>
      <c r="K1856" s="119" t="s">
        <v>95</v>
      </c>
      <c r="L1856" s="7">
        <v>2174</v>
      </c>
      <c r="M1856" s="7">
        <v>1</v>
      </c>
      <c r="N1856" s="7" t="s">
        <v>512</v>
      </c>
      <c r="O1856" s="7">
        <v>2011</v>
      </c>
      <c r="P1856" s="7">
        <v>2013</v>
      </c>
      <c r="Q1856" s="70">
        <v>1.02</v>
      </c>
      <c r="R1856" s="7">
        <v>10</v>
      </c>
      <c r="S1856" s="7">
        <v>1</v>
      </c>
      <c r="T1856" s="67">
        <v>744</v>
      </c>
      <c r="U1856" s="67">
        <v>249</v>
      </c>
      <c r="V1856" s="119" t="s">
        <v>95</v>
      </c>
      <c r="W1856" s="7">
        <v>727</v>
      </c>
      <c r="X1856" s="7">
        <v>1</v>
      </c>
      <c r="Y1856" s="7" t="s">
        <v>260</v>
      </c>
      <c r="Z1856" s="7">
        <v>2004</v>
      </c>
      <c r="AA1856" s="7">
        <v>2005</v>
      </c>
      <c r="AB1856" s="70">
        <v>600</v>
      </c>
      <c r="AC1856" s="7">
        <v>10</v>
      </c>
      <c r="AD1856" s="7">
        <v>0</v>
      </c>
      <c r="AE1856" s="77">
        <v>2401</v>
      </c>
      <c r="AF1856" s="77">
        <v>3578</v>
      </c>
      <c r="AG1856" s="127">
        <f t="shared" si="28"/>
        <v>0.40157216925907341</v>
      </c>
    </row>
    <row r="1857" spans="1:33" x14ac:dyDescent="0.3">
      <c r="A1857" s="7">
        <v>2125</v>
      </c>
      <c r="B1857" s="7">
        <v>1</v>
      </c>
      <c r="C1857" s="7" t="s">
        <v>364</v>
      </c>
      <c r="D1857" s="7">
        <v>2003</v>
      </c>
      <c r="E1857" s="7">
        <v>2004</v>
      </c>
      <c r="F1857" s="70">
        <v>350</v>
      </c>
      <c r="G1857" s="7">
        <v>10</v>
      </c>
      <c r="H1857" s="7">
        <v>1</v>
      </c>
      <c r="I1857" s="77">
        <v>624</v>
      </c>
      <c r="J1857" s="77">
        <v>379</v>
      </c>
      <c r="K1857" s="119" t="s">
        <v>95</v>
      </c>
      <c r="L1857" s="7">
        <v>2184</v>
      </c>
      <c r="M1857" s="7">
        <v>1</v>
      </c>
      <c r="N1857" s="7" t="s">
        <v>582</v>
      </c>
      <c r="O1857" s="7">
        <v>2011</v>
      </c>
      <c r="P1857" s="10">
        <v>2012</v>
      </c>
      <c r="Q1857" s="70">
        <v>401.27</v>
      </c>
      <c r="R1857" s="7">
        <v>10</v>
      </c>
      <c r="S1857" s="7">
        <v>1</v>
      </c>
      <c r="T1857" s="67">
        <v>875</v>
      </c>
      <c r="U1857" s="67">
        <v>332</v>
      </c>
      <c r="V1857" s="119" t="s">
        <v>95</v>
      </c>
      <c r="W1857" s="7">
        <v>100</v>
      </c>
      <c r="X1857" s="7">
        <v>1</v>
      </c>
      <c r="Y1857" s="7" t="s">
        <v>316</v>
      </c>
      <c r="Z1857" s="7">
        <v>2001</v>
      </c>
      <c r="AA1857" s="7">
        <v>2002</v>
      </c>
      <c r="AB1857" s="70">
        <v>200</v>
      </c>
      <c r="AC1857" s="7">
        <v>5</v>
      </c>
      <c r="AD1857" s="7">
        <v>0</v>
      </c>
      <c r="AE1857" s="77">
        <v>155</v>
      </c>
      <c r="AF1857" s="77">
        <v>231</v>
      </c>
      <c r="AG1857" s="127">
        <f t="shared" si="28"/>
        <v>0.4015544041450777</v>
      </c>
    </row>
    <row r="1858" spans="1:33" x14ac:dyDescent="0.3">
      <c r="A1858" s="7">
        <v>2125</v>
      </c>
      <c r="B1858" s="7">
        <v>1</v>
      </c>
      <c r="C1858" s="7" t="s">
        <v>364</v>
      </c>
      <c r="D1858" s="68">
        <v>2007</v>
      </c>
      <c r="E1858" s="73">
        <v>2008</v>
      </c>
      <c r="F1858" s="66">
        <v>350</v>
      </c>
      <c r="G1858" s="7">
        <v>10</v>
      </c>
      <c r="H1858" s="67">
        <v>1</v>
      </c>
      <c r="I1858" s="67">
        <v>409</v>
      </c>
      <c r="J1858" s="77">
        <v>398</v>
      </c>
      <c r="K1858" s="119" t="s">
        <v>95</v>
      </c>
      <c r="L1858" s="7">
        <v>2310</v>
      </c>
      <c r="M1858" s="7">
        <v>1</v>
      </c>
      <c r="N1858" s="7" t="s">
        <v>481</v>
      </c>
      <c r="O1858" s="68">
        <v>2011</v>
      </c>
      <c r="P1858" s="73">
        <v>2013</v>
      </c>
      <c r="Q1858" s="66">
        <v>600</v>
      </c>
      <c r="R1858" s="7">
        <v>7</v>
      </c>
      <c r="S1858" s="7">
        <v>1</v>
      </c>
      <c r="T1858" s="67">
        <v>852</v>
      </c>
      <c r="U1858" s="67">
        <v>332</v>
      </c>
      <c r="V1858" s="119" t="s">
        <v>95</v>
      </c>
      <c r="W1858" s="7">
        <v>2365</v>
      </c>
      <c r="X1858" s="7">
        <v>1</v>
      </c>
      <c r="Y1858" s="7" t="s">
        <v>4</v>
      </c>
      <c r="Z1858" s="7">
        <v>2010</v>
      </c>
      <c r="AA1858" s="68">
        <v>2011</v>
      </c>
      <c r="AB1858" s="66">
        <v>378.81</v>
      </c>
      <c r="AC1858" s="68">
        <v>10</v>
      </c>
      <c r="AD1858" s="67">
        <v>0</v>
      </c>
      <c r="AE1858" s="67">
        <v>952</v>
      </c>
      <c r="AF1858" s="67">
        <v>1420</v>
      </c>
      <c r="AG1858" s="127">
        <f t="shared" si="28"/>
        <v>0.40134907251264756</v>
      </c>
    </row>
    <row r="1859" spans="1:33" x14ac:dyDescent="0.3">
      <c r="A1859" s="7">
        <v>2125</v>
      </c>
      <c r="B1859" s="7">
        <v>1</v>
      </c>
      <c r="C1859" s="7" t="s">
        <v>364</v>
      </c>
      <c r="D1859" s="7">
        <v>2016</v>
      </c>
      <c r="E1859" s="7">
        <v>2017</v>
      </c>
      <c r="F1859" s="7">
        <v>750</v>
      </c>
      <c r="G1859" s="7">
        <v>10</v>
      </c>
      <c r="H1859" s="7">
        <v>0</v>
      </c>
      <c r="I1859" s="77">
        <v>1149</v>
      </c>
      <c r="J1859" s="77">
        <v>2086</v>
      </c>
      <c r="K1859" s="119" t="s">
        <v>95</v>
      </c>
      <c r="L1859" s="7">
        <v>2311</v>
      </c>
      <c r="M1859" s="7">
        <v>1</v>
      </c>
      <c r="N1859" s="7" t="s">
        <v>631</v>
      </c>
      <c r="O1859" s="68">
        <v>2011</v>
      </c>
      <c r="P1859" s="73">
        <v>2012</v>
      </c>
      <c r="Q1859" s="66">
        <v>600</v>
      </c>
      <c r="R1859" s="7">
        <v>10</v>
      </c>
      <c r="S1859" s="7">
        <v>0</v>
      </c>
      <c r="T1859" s="67">
        <v>213</v>
      </c>
      <c r="U1859" s="67">
        <v>462</v>
      </c>
      <c r="V1859" s="119" t="s">
        <v>95</v>
      </c>
      <c r="W1859" s="7">
        <v>206</v>
      </c>
      <c r="X1859" s="7">
        <v>1</v>
      </c>
      <c r="Y1859" s="7" t="s">
        <v>489</v>
      </c>
      <c r="Z1859" s="7">
        <v>1998</v>
      </c>
      <c r="AA1859" s="7">
        <v>1999</v>
      </c>
      <c r="AB1859" s="70">
        <v>350</v>
      </c>
      <c r="AC1859" s="7">
        <v>10</v>
      </c>
      <c r="AD1859" s="7">
        <v>0</v>
      </c>
      <c r="AE1859" s="77">
        <v>4400</v>
      </c>
      <c r="AF1859" s="77">
        <v>6581</v>
      </c>
      <c r="AG1859" s="127">
        <f t="shared" si="28"/>
        <v>0.40069210454421272</v>
      </c>
    </row>
    <row r="1860" spans="1:33" x14ac:dyDescent="0.3">
      <c r="A1860" s="7">
        <v>2125</v>
      </c>
      <c r="B1860" s="7">
        <v>1</v>
      </c>
      <c r="C1860" s="7" t="s">
        <v>750</v>
      </c>
      <c r="D1860" s="7">
        <v>2017</v>
      </c>
      <c r="E1860" s="7">
        <v>2018</v>
      </c>
      <c r="F1860" s="7">
        <v>750</v>
      </c>
      <c r="G1860" s="7">
        <v>10</v>
      </c>
      <c r="H1860" s="7">
        <v>0</v>
      </c>
      <c r="I1860" s="77">
        <v>455</v>
      </c>
      <c r="J1860" s="77">
        <v>479</v>
      </c>
      <c r="K1860" s="119" t="s">
        <v>95</v>
      </c>
      <c r="L1860" s="7">
        <v>2358</v>
      </c>
      <c r="M1860" s="7">
        <v>1</v>
      </c>
      <c r="N1860" s="7" t="s">
        <v>678</v>
      </c>
      <c r="O1860" s="7">
        <v>2011</v>
      </c>
      <c r="P1860" s="7">
        <v>2012</v>
      </c>
      <c r="Q1860" s="70">
        <v>450</v>
      </c>
      <c r="R1860" s="7">
        <v>5</v>
      </c>
      <c r="S1860" s="7">
        <v>1</v>
      </c>
      <c r="T1860" s="67">
        <v>215</v>
      </c>
      <c r="U1860" s="67">
        <v>145</v>
      </c>
      <c r="V1860" s="119" t="s">
        <v>95</v>
      </c>
      <c r="W1860" s="7">
        <v>682</v>
      </c>
      <c r="X1860" s="7">
        <v>1</v>
      </c>
      <c r="Y1860" s="7" t="s">
        <v>336</v>
      </c>
      <c r="Z1860" s="7">
        <v>2010</v>
      </c>
      <c r="AA1860" s="10">
        <v>2011</v>
      </c>
      <c r="AB1860" s="66">
        <v>200</v>
      </c>
      <c r="AC1860" s="10">
        <v>10</v>
      </c>
      <c r="AD1860" s="67">
        <v>0</v>
      </c>
      <c r="AE1860" s="67">
        <v>1148</v>
      </c>
      <c r="AF1860" s="67">
        <v>1721</v>
      </c>
      <c r="AG1860" s="127">
        <f t="shared" ref="AG1860:AG1923" si="29">AE1860/(AE1860+AF1860)</f>
        <v>0.40013942140118508</v>
      </c>
    </row>
    <row r="1861" spans="1:33" x14ac:dyDescent="0.3">
      <c r="A1861" s="82">
        <v>2125</v>
      </c>
      <c r="B1861" s="82">
        <v>1</v>
      </c>
      <c r="C1861" s="82" t="s">
        <v>141</v>
      </c>
      <c r="D1861" s="7">
        <v>2018</v>
      </c>
      <c r="E1861" s="82">
        <v>2019</v>
      </c>
      <c r="F1861" s="128">
        <v>500</v>
      </c>
      <c r="G1861" s="82">
        <v>10</v>
      </c>
      <c r="H1861" s="7">
        <v>0</v>
      </c>
      <c r="I1861" s="67">
        <v>1291</v>
      </c>
      <c r="J1861" s="67">
        <v>1514</v>
      </c>
      <c r="K1861" s="119" t="s">
        <v>95</v>
      </c>
      <c r="L1861" s="7">
        <v>2365</v>
      </c>
      <c r="M1861" s="7">
        <v>1</v>
      </c>
      <c r="N1861" s="7" t="s">
        <v>4</v>
      </c>
      <c r="O1861" s="7">
        <v>2011</v>
      </c>
      <c r="P1861" s="7">
        <v>2012</v>
      </c>
      <c r="Q1861" s="70">
        <v>401.82</v>
      </c>
      <c r="R1861" s="7">
        <v>10</v>
      </c>
      <c r="S1861" s="7">
        <v>1</v>
      </c>
      <c r="T1861" s="67">
        <v>898</v>
      </c>
      <c r="U1861" s="67">
        <v>512</v>
      </c>
      <c r="V1861" s="119" t="s">
        <v>95</v>
      </c>
      <c r="W1861" s="7">
        <v>717</v>
      </c>
      <c r="X1861" s="7">
        <v>1</v>
      </c>
      <c r="Y1861" s="7" t="s">
        <v>345</v>
      </c>
      <c r="Z1861" s="7">
        <v>2008</v>
      </c>
      <c r="AA1861" s="7">
        <v>2009</v>
      </c>
      <c r="AB1861" s="70">
        <v>425</v>
      </c>
      <c r="AC1861" s="7">
        <v>10</v>
      </c>
      <c r="AD1861" s="7">
        <v>0</v>
      </c>
      <c r="AE1861" s="67">
        <v>1791</v>
      </c>
      <c r="AF1861" s="67">
        <v>2687</v>
      </c>
      <c r="AG1861" s="127">
        <f t="shared" si="29"/>
        <v>0.39995533720410897</v>
      </c>
    </row>
    <row r="1862" spans="1:33" x14ac:dyDescent="0.3">
      <c r="A1862" s="82">
        <v>2125</v>
      </c>
      <c r="B1862" s="82">
        <v>1</v>
      </c>
      <c r="C1862" s="82" t="s">
        <v>141</v>
      </c>
      <c r="D1862" s="7">
        <v>2018</v>
      </c>
      <c r="E1862" s="82">
        <v>2019</v>
      </c>
      <c r="F1862" s="128">
        <v>150</v>
      </c>
      <c r="G1862" s="82">
        <v>10</v>
      </c>
      <c r="H1862" s="7">
        <v>0</v>
      </c>
      <c r="I1862" s="67">
        <v>1267</v>
      </c>
      <c r="J1862" s="67">
        <v>1516</v>
      </c>
      <c r="K1862" s="119" t="s">
        <v>95</v>
      </c>
      <c r="L1862" s="7">
        <v>2397</v>
      </c>
      <c r="M1862" s="7">
        <v>1</v>
      </c>
      <c r="N1862" s="7" t="s">
        <v>497</v>
      </c>
      <c r="O1862" s="7">
        <v>2011</v>
      </c>
      <c r="P1862" s="7">
        <v>2012</v>
      </c>
      <c r="Q1862" s="70">
        <v>350</v>
      </c>
      <c r="R1862" s="7">
        <v>6</v>
      </c>
      <c r="S1862" s="7">
        <v>1</v>
      </c>
      <c r="T1862" s="67">
        <v>1453</v>
      </c>
      <c r="U1862" s="67">
        <v>852</v>
      </c>
      <c r="V1862" s="119" t="s">
        <v>95</v>
      </c>
      <c r="W1862" s="7">
        <v>622</v>
      </c>
      <c r="X1862" s="7">
        <v>1</v>
      </c>
      <c r="Y1862" s="7" t="s">
        <v>431</v>
      </c>
      <c r="Z1862" s="7">
        <v>2006</v>
      </c>
      <c r="AA1862" s="10">
        <v>2007</v>
      </c>
      <c r="AB1862" s="70">
        <v>599.98</v>
      </c>
      <c r="AC1862" s="10">
        <v>10</v>
      </c>
      <c r="AD1862" s="7">
        <v>0</v>
      </c>
      <c r="AE1862" s="67">
        <v>12343</v>
      </c>
      <c r="AF1862" s="67">
        <v>18532</v>
      </c>
      <c r="AG1862" s="127">
        <f t="shared" si="29"/>
        <v>0.39977327935222673</v>
      </c>
    </row>
    <row r="1863" spans="1:33" x14ac:dyDescent="0.3">
      <c r="A1863" s="82">
        <v>2125</v>
      </c>
      <c r="B1863" s="82">
        <v>1</v>
      </c>
      <c r="C1863" s="82" t="s">
        <v>141</v>
      </c>
      <c r="D1863" s="7">
        <v>2018</v>
      </c>
      <c r="E1863" s="82">
        <v>2019</v>
      </c>
      <c r="F1863" s="128">
        <v>100</v>
      </c>
      <c r="G1863" s="82">
        <v>10</v>
      </c>
      <c r="H1863" s="7">
        <v>0</v>
      </c>
      <c r="I1863" s="67">
        <v>1207</v>
      </c>
      <c r="J1863" s="67">
        <v>1583</v>
      </c>
      <c r="K1863" s="119" t="s">
        <v>95</v>
      </c>
      <c r="L1863" s="7">
        <v>2397</v>
      </c>
      <c r="M1863" s="7">
        <v>1</v>
      </c>
      <c r="N1863" s="7" t="s">
        <v>497</v>
      </c>
      <c r="O1863" s="7">
        <v>2011</v>
      </c>
      <c r="P1863" s="7">
        <v>2012</v>
      </c>
      <c r="Q1863" s="70">
        <v>150</v>
      </c>
      <c r="R1863" s="7">
        <v>6</v>
      </c>
      <c r="S1863" s="7">
        <v>1</v>
      </c>
      <c r="T1863" s="67">
        <v>1260</v>
      </c>
      <c r="U1863" s="67">
        <v>1036</v>
      </c>
      <c r="V1863" s="119" t="s">
        <v>95</v>
      </c>
      <c r="W1863" s="7">
        <v>549</v>
      </c>
      <c r="X1863" s="7">
        <v>1</v>
      </c>
      <c r="Y1863" s="7" t="s">
        <v>524</v>
      </c>
      <c r="Z1863" s="7">
        <v>2011</v>
      </c>
      <c r="AA1863" s="7">
        <v>2012</v>
      </c>
      <c r="AB1863" s="70">
        <v>695</v>
      </c>
      <c r="AC1863" s="7">
        <v>4</v>
      </c>
      <c r="AD1863" s="7">
        <v>0</v>
      </c>
      <c r="AE1863" s="67">
        <v>1520</v>
      </c>
      <c r="AF1863" s="67">
        <v>2284</v>
      </c>
      <c r="AG1863" s="127">
        <f t="shared" si="29"/>
        <v>0.39957939011566773</v>
      </c>
    </row>
    <row r="1864" spans="1:33" x14ac:dyDescent="0.3">
      <c r="A1864" s="7">
        <v>2134</v>
      </c>
      <c r="B1864" s="7">
        <v>1</v>
      </c>
      <c r="C1864" s="7" t="s">
        <v>404</v>
      </c>
      <c r="D1864" s="7">
        <v>1994</v>
      </c>
      <c r="E1864" s="7">
        <v>1995</v>
      </c>
      <c r="F1864" s="70">
        <v>370</v>
      </c>
      <c r="G1864" s="7">
        <v>5</v>
      </c>
      <c r="H1864" s="7">
        <v>1</v>
      </c>
      <c r="I1864" s="77">
        <v>1844</v>
      </c>
      <c r="J1864" s="77">
        <v>1486</v>
      </c>
      <c r="K1864" s="119" t="s">
        <v>95</v>
      </c>
      <c r="L1864" s="7">
        <v>2534</v>
      </c>
      <c r="M1864" s="7">
        <v>1</v>
      </c>
      <c r="N1864" s="7" t="s">
        <v>658</v>
      </c>
      <c r="O1864" s="7">
        <v>2011</v>
      </c>
      <c r="P1864" s="7">
        <v>2012</v>
      </c>
      <c r="Q1864" s="70">
        <v>700</v>
      </c>
      <c r="R1864" s="7">
        <v>6</v>
      </c>
      <c r="S1864" s="7">
        <v>1</v>
      </c>
      <c r="T1864" s="67">
        <v>607</v>
      </c>
      <c r="U1864" s="67">
        <v>104</v>
      </c>
      <c r="V1864" s="119" t="s">
        <v>95</v>
      </c>
      <c r="W1864" s="7">
        <v>2854</v>
      </c>
      <c r="X1864" s="7">
        <v>1</v>
      </c>
      <c r="Y1864" s="7" t="s">
        <v>703</v>
      </c>
      <c r="Z1864" s="7">
        <v>2016</v>
      </c>
      <c r="AA1864" s="7">
        <v>2017</v>
      </c>
      <c r="AB1864" s="7">
        <v>460</v>
      </c>
      <c r="AC1864" s="7">
        <v>10</v>
      </c>
      <c r="AD1864" s="7">
        <v>0</v>
      </c>
      <c r="AE1864" s="77">
        <v>515</v>
      </c>
      <c r="AF1864" s="77">
        <v>774</v>
      </c>
      <c r="AG1864" s="127">
        <f t="shared" si="29"/>
        <v>0.39953452288595809</v>
      </c>
    </row>
    <row r="1865" spans="1:33" x14ac:dyDescent="0.3">
      <c r="A1865" s="7">
        <v>2134</v>
      </c>
      <c r="B1865" s="7">
        <v>1</v>
      </c>
      <c r="C1865" s="7" t="s">
        <v>404</v>
      </c>
      <c r="D1865" s="7">
        <v>1998</v>
      </c>
      <c r="E1865" s="7">
        <v>2000</v>
      </c>
      <c r="F1865" s="70">
        <v>370</v>
      </c>
      <c r="G1865" s="7">
        <v>10</v>
      </c>
      <c r="H1865" s="7">
        <v>1</v>
      </c>
      <c r="I1865" s="77">
        <v>1915</v>
      </c>
      <c r="J1865" s="77">
        <v>1512</v>
      </c>
      <c r="K1865" s="119" t="s">
        <v>95</v>
      </c>
      <c r="L1865" s="7">
        <v>2536</v>
      </c>
      <c r="M1865" s="7">
        <v>1</v>
      </c>
      <c r="N1865" s="7" t="s">
        <v>407</v>
      </c>
      <c r="O1865" s="68">
        <v>2011</v>
      </c>
      <c r="P1865" s="73">
        <v>2012</v>
      </c>
      <c r="Q1865" s="66">
        <v>900</v>
      </c>
      <c r="R1865" s="7">
        <v>10</v>
      </c>
      <c r="S1865" s="7">
        <v>1</v>
      </c>
      <c r="T1865" s="67">
        <v>329</v>
      </c>
      <c r="U1865" s="67">
        <v>303</v>
      </c>
      <c r="V1865" s="119" t="s">
        <v>95</v>
      </c>
      <c r="W1865" s="7">
        <v>2149</v>
      </c>
      <c r="X1865" s="7">
        <v>1</v>
      </c>
      <c r="Y1865" s="7" t="s">
        <v>440</v>
      </c>
      <c r="Z1865" s="7">
        <v>2002</v>
      </c>
      <c r="AA1865" s="7">
        <v>2003</v>
      </c>
      <c r="AB1865" s="70">
        <v>607</v>
      </c>
      <c r="AC1865" s="7">
        <v>10</v>
      </c>
      <c r="AD1865" s="7">
        <v>0</v>
      </c>
      <c r="AE1865" s="77">
        <v>1702</v>
      </c>
      <c r="AF1865" s="77">
        <v>2558</v>
      </c>
      <c r="AG1865" s="127">
        <f t="shared" si="29"/>
        <v>0.39953051643192489</v>
      </c>
    </row>
    <row r="1866" spans="1:33" x14ac:dyDescent="0.3">
      <c r="A1866" s="7">
        <v>2134</v>
      </c>
      <c r="B1866" s="7">
        <v>1</v>
      </c>
      <c r="C1866" s="7" t="s">
        <v>404</v>
      </c>
      <c r="D1866" s="7">
        <v>2003</v>
      </c>
      <c r="E1866" s="7">
        <v>2004</v>
      </c>
      <c r="F1866" s="70">
        <v>300</v>
      </c>
      <c r="G1866" s="7">
        <v>10</v>
      </c>
      <c r="H1866" s="7">
        <v>1</v>
      </c>
      <c r="I1866" s="77">
        <v>1258</v>
      </c>
      <c r="J1866" s="77">
        <v>719</v>
      </c>
      <c r="K1866" s="119" t="s">
        <v>95</v>
      </c>
      <c r="L1866" s="7">
        <v>2580</v>
      </c>
      <c r="M1866" s="7">
        <v>1</v>
      </c>
      <c r="N1866" s="7" t="s">
        <v>408</v>
      </c>
      <c r="O1866" s="7">
        <v>2011</v>
      </c>
      <c r="P1866" s="7">
        <v>2012</v>
      </c>
      <c r="Q1866" s="70">
        <v>120</v>
      </c>
      <c r="R1866" s="7">
        <v>6</v>
      </c>
      <c r="S1866" s="7">
        <v>1</v>
      </c>
      <c r="T1866" s="67">
        <v>340</v>
      </c>
      <c r="U1866" s="67">
        <v>256</v>
      </c>
      <c r="V1866" s="119" t="s">
        <v>95</v>
      </c>
      <c r="W1866" s="7">
        <v>564</v>
      </c>
      <c r="X1866" s="7">
        <v>1</v>
      </c>
      <c r="Y1866" s="7" t="s">
        <v>429</v>
      </c>
      <c r="Z1866" s="7">
        <v>1994</v>
      </c>
      <c r="AA1866" s="7">
        <v>1995</v>
      </c>
      <c r="AB1866" s="70">
        <v>289.29000000000002</v>
      </c>
      <c r="AC1866" s="7">
        <v>10</v>
      </c>
      <c r="AD1866" s="7">
        <v>0</v>
      </c>
      <c r="AE1866" s="77">
        <v>1796</v>
      </c>
      <c r="AF1866" s="77">
        <v>2700</v>
      </c>
      <c r="AG1866" s="127">
        <f t="shared" si="29"/>
        <v>0.39946619217081852</v>
      </c>
    </row>
    <row r="1867" spans="1:33" x14ac:dyDescent="0.3">
      <c r="A1867" s="7">
        <v>2134</v>
      </c>
      <c r="B1867" s="7">
        <v>1</v>
      </c>
      <c r="C1867" s="7" t="s">
        <v>404</v>
      </c>
      <c r="D1867" s="7">
        <v>2006</v>
      </c>
      <c r="E1867" s="10">
        <v>2007</v>
      </c>
      <c r="F1867" s="70">
        <v>357.61</v>
      </c>
      <c r="G1867" s="10">
        <v>5</v>
      </c>
      <c r="H1867" s="7">
        <v>0</v>
      </c>
      <c r="I1867" s="67">
        <v>1390</v>
      </c>
      <c r="J1867" s="67">
        <v>1657</v>
      </c>
      <c r="K1867" s="119" t="s">
        <v>95</v>
      </c>
      <c r="L1867" s="7">
        <v>2580</v>
      </c>
      <c r="M1867" s="7">
        <v>1</v>
      </c>
      <c r="N1867" s="7" t="s">
        <v>408</v>
      </c>
      <c r="O1867" s="7">
        <v>2011</v>
      </c>
      <c r="P1867" s="7">
        <v>2012</v>
      </c>
      <c r="Q1867" s="70">
        <v>300</v>
      </c>
      <c r="R1867" s="7">
        <v>6</v>
      </c>
      <c r="S1867" s="7">
        <v>0</v>
      </c>
      <c r="T1867" s="67">
        <v>220</v>
      </c>
      <c r="U1867" s="67">
        <v>374</v>
      </c>
      <c r="V1867" s="119" t="s">
        <v>95</v>
      </c>
      <c r="W1867" s="7">
        <v>726</v>
      </c>
      <c r="X1867" s="7">
        <v>1</v>
      </c>
      <c r="Y1867" s="7" t="s">
        <v>506</v>
      </c>
      <c r="Z1867" s="7">
        <v>2012</v>
      </c>
      <c r="AA1867" s="7">
        <v>2013</v>
      </c>
      <c r="AB1867" s="70">
        <v>125</v>
      </c>
      <c r="AC1867" s="7">
        <v>10</v>
      </c>
      <c r="AD1867" s="7">
        <v>0</v>
      </c>
      <c r="AE1867" s="67">
        <v>2219</v>
      </c>
      <c r="AF1867" s="67">
        <v>3338</v>
      </c>
      <c r="AG1867" s="127">
        <f t="shared" si="29"/>
        <v>0.3993161777937736</v>
      </c>
    </row>
    <row r="1868" spans="1:33" x14ac:dyDescent="0.3">
      <c r="A1868" s="7">
        <v>2134</v>
      </c>
      <c r="B1868" s="7">
        <v>1</v>
      </c>
      <c r="C1868" s="7" t="s">
        <v>404</v>
      </c>
      <c r="D1868" s="68">
        <v>2007</v>
      </c>
      <c r="E1868" s="73">
        <v>2008</v>
      </c>
      <c r="F1868" s="66">
        <v>357.61</v>
      </c>
      <c r="G1868" s="7">
        <v>5</v>
      </c>
      <c r="H1868" s="67">
        <v>1</v>
      </c>
      <c r="I1868" s="67">
        <v>1339</v>
      </c>
      <c r="J1868" s="77">
        <v>718</v>
      </c>
      <c r="K1868" s="119" t="s">
        <v>95</v>
      </c>
      <c r="L1868" s="7">
        <v>2683</v>
      </c>
      <c r="M1868" s="7">
        <v>1</v>
      </c>
      <c r="N1868" s="7" t="s">
        <v>587</v>
      </c>
      <c r="O1868" s="7">
        <v>2011</v>
      </c>
      <c r="P1868" s="7">
        <v>2012</v>
      </c>
      <c r="Q1868" s="70">
        <v>1135</v>
      </c>
      <c r="R1868" s="7">
        <v>5</v>
      </c>
      <c r="S1868" s="7">
        <v>1</v>
      </c>
      <c r="T1868" s="67">
        <v>500</v>
      </c>
      <c r="U1868" s="67">
        <v>299</v>
      </c>
      <c r="V1868" s="119" t="s">
        <v>95</v>
      </c>
      <c r="W1868" s="7">
        <v>485</v>
      </c>
      <c r="X1868" s="7">
        <v>1</v>
      </c>
      <c r="Y1868" s="7" t="s">
        <v>494</v>
      </c>
      <c r="Z1868" s="68">
        <v>2011</v>
      </c>
      <c r="AA1868" s="73">
        <v>2012</v>
      </c>
      <c r="AB1868" s="66">
        <v>700</v>
      </c>
      <c r="AC1868" s="7">
        <v>6</v>
      </c>
      <c r="AD1868" s="7">
        <v>0</v>
      </c>
      <c r="AE1868" s="67">
        <v>402</v>
      </c>
      <c r="AF1868" s="67">
        <v>605</v>
      </c>
      <c r="AG1868" s="127">
        <f t="shared" si="29"/>
        <v>0.39920556107249255</v>
      </c>
    </row>
    <row r="1869" spans="1:33" x14ac:dyDescent="0.3">
      <c r="A1869" s="7">
        <v>2134</v>
      </c>
      <c r="B1869" s="7">
        <v>1</v>
      </c>
      <c r="C1869" s="7" t="s">
        <v>404</v>
      </c>
      <c r="D1869" s="7">
        <v>2010</v>
      </c>
      <c r="E1869" s="68">
        <v>2011</v>
      </c>
      <c r="F1869" s="66">
        <v>200</v>
      </c>
      <c r="G1869" s="68">
        <v>10</v>
      </c>
      <c r="H1869" s="67">
        <v>1</v>
      </c>
      <c r="I1869" s="67">
        <v>1469</v>
      </c>
      <c r="J1869" s="67">
        <v>1201</v>
      </c>
      <c r="K1869" s="119" t="s">
        <v>95</v>
      </c>
      <c r="L1869" s="7">
        <v>2687</v>
      </c>
      <c r="M1869" s="7">
        <v>1</v>
      </c>
      <c r="N1869" s="7" t="s">
        <v>621</v>
      </c>
      <c r="O1869" s="7">
        <v>2011</v>
      </c>
      <c r="P1869" s="7">
        <v>2013</v>
      </c>
      <c r="Q1869" s="70">
        <v>50</v>
      </c>
      <c r="R1869" s="7">
        <v>10</v>
      </c>
      <c r="S1869" s="7">
        <v>1</v>
      </c>
      <c r="T1869" s="67">
        <v>701</v>
      </c>
      <c r="U1869" s="67">
        <v>341</v>
      </c>
      <c r="V1869" s="119" t="s">
        <v>95</v>
      </c>
      <c r="W1869" s="7">
        <v>719</v>
      </c>
      <c r="X1869" s="7">
        <v>1</v>
      </c>
      <c r="Y1869" s="7" t="s">
        <v>231</v>
      </c>
      <c r="Z1869" s="68">
        <v>2007</v>
      </c>
      <c r="AA1869" s="73">
        <v>2008</v>
      </c>
      <c r="AB1869" s="66">
        <v>589.78</v>
      </c>
      <c r="AC1869" s="7">
        <v>10</v>
      </c>
      <c r="AD1869" s="67">
        <v>0</v>
      </c>
      <c r="AE1869" s="67">
        <v>3609</v>
      </c>
      <c r="AF1869" s="77">
        <v>5434</v>
      </c>
      <c r="AG1869" s="127">
        <f t="shared" si="29"/>
        <v>0.39909322127612518</v>
      </c>
    </row>
    <row r="1870" spans="1:33" x14ac:dyDescent="0.3">
      <c r="A1870" s="7">
        <v>2135</v>
      </c>
      <c r="B1870" s="7">
        <v>1</v>
      </c>
      <c r="C1870" s="7" t="s">
        <v>618</v>
      </c>
      <c r="D1870" s="7">
        <v>2003</v>
      </c>
      <c r="E1870" s="7">
        <v>2004</v>
      </c>
      <c r="F1870" s="70">
        <v>230</v>
      </c>
      <c r="G1870" s="7">
        <v>5</v>
      </c>
      <c r="H1870" s="7">
        <v>0</v>
      </c>
      <c r="I1870" s="77">
        <v>459</v>
      </c>
      <c r="J1870" s="77">
        <v>482</v>
      </c>
      <c r="K1870" s="119" t="s">
        <v>95</v>
      </c>
      <c r="L1870" s="7">
        <v>2711</v>
      </c>
      <c r="M1870" s="7">
        <v>1</v>
      </c>
      <c r="N1870" s="7" t="s">
        <v>366</v>
      </c>
      <c r="O1870" s="7">
        <v>2011</v>
      </c>
      <c r="P1870" s="7">
        <v>2012</v>
      </c>
      <c r="Q1870" s="70">
        <v>700</v>
      </c>
      <c r="R1870" s="7">
        <v>10</v>
      </c>
      <c r="S1870" s="7">
        <v>0</v>
      </c>
      <c r="T1870" s="67">
        <v>1011</v>
      </c>
      <c r="U1870" s="67">
        <v>1751</v>
      </c>
      <c r="V1870" s="119" t="s">
        <v>95</v>
      </c>
      <c r="W1870" s="7">
        <v>544</v>
      </c>
      <c r="X1870" s="7">
        <v>1</v>
      </c>
      <c r="Y1870" s="7" t="s">
        <v>456</v>
      </c>
      <c r="Z1870" s="7">
        <v>1998</v>
      </c>
      <c r="AA1870" s="7">
        <v>1999</v>
      </c>
      <c r="AB1870" s="70">
        <v>80.459999999999994</v>
      </c>
      <c r="AC1870" s="7">
        <v>10</v>
      </c>
      <c r="AD1870" s="7">
        <v>0</v>
      </c>
      <c r="AE1870" s="77">
        <v>3226</v>
      </c>
      <c r="AF1870" s="77">
        <v>4866</v>
      </c>
      <c r="AG1870" s="127">
        <f t="shared" si="29"/>
        <v>0.39866534849233809</v>
      </c>
    </row>
    <row r="1871" spans="1:33" x14ac:dyDescent="0.3">
      <c r="A1871" s="7">
        <v>2135</v>
      </c>
      <c r="B1871" s="7">
        <v>1</v>
      </c>
      <c r="C1871" s="7" t="s">
        <v>618</v>
      </c>
      <c r="D1871" s="7">
        <v>2004</v>
      </c>
      <c r="E1871" s="7">
        <v>2005</v>
      </c>
      <c r="F1871" s="70">
        <f>889.34-129.8</f>
        <v>759.54</v>
      </c>
      <c r="G1871" s="7">
        <v>5</v>
      </c>
      <c r="H1871" s="7">
        <v>1</v>
      </c>
      <c r="I1871" s="77">
        <v>1945</v>
      </c>
      <c r="J1871" s="77">
        <v>1461</v>
      </c>
      <c r="K1871" s="119" t="s">
        <v>95</v>
      </c>
      <c r="L1871" s="7">
        <v>2752</v>
      </c>
      <c r="M1871" s="7">
        <v>1</v>
      </c>
      <c r="N1871" s="7" t="s">
        <v>622</v>
      </c>
      <c r="O1871" s="7">
        <v>2011</v>
      </c>
      <c r="P1871" s="7">
        <v>2012</v>
      </c>
      <c r="Q1871" s="70">
        <v>750</v>
      </c>
      <c r="R1871" s="7">
        <v>10</v>
      </c>
      <c r="S1871" s="7">
        <v>0</v>
      </c>
      <c r="T1871" s="67">
        <v>999</v>
      </c>
      <c r="U1871" s="67">
        <v>2029</v>
      </c>
      <c r="V1871" s="119" t="s">
        <v>95</v>
      </c>
      <c r="W1871" s="7">
        <v>548</v>
      </c>
      <c r="X1871" s="7">
        <v>1</v>
      </c>
      <c r="Y1871" s="7" t="s">
        <v>666</v>
      </c>
      <c r="Z1871" s="68">
        <v>2009</v>
      </c>
      <c r="AA1871" s="68">
        <v>2010</v>
      </c>
      <c r="AB1871" s="66">
        <v>200</v>
      </c>
      <c r="AC1871" s="68">
        <v>5</v>
      </c>
      <c r="AD1871" s="67">
        <v>0</v>
      </c>
      <c r="AE1871" s="67">
        <v>1004</v>
      </c>
      <c r="AF1871" s="67">
        <v>1515</v>
      </c>
      <c r="AG1871" s="127">
        <f t="shared" si="29"/>
        <v>0.3985708614529575</v>
      </c>
    </row>
    <row r="1872" spans="1:33" x14ac:dyDescent="0.3">
      <c r="A1872" s="7">
        <v>2135</v>
      </c>
      <c r="B1872" s="7">
        <v>1</v>
      </c>
      <c r="C1872" s="7" t="s">
        <v>618</v>
      </c>
      <c r="D1872" s="68">
        <v>2009</v>
      </c>
      <c r="E1872" s="68">
        <v>2010</v>
      </c>
      <c r="F1872" s="66">
        <v>889.34</v>
      </c>
      <c r="G1872" s="68">
        <v>5</v>
      </c>
      <c r="H1872" s="67">
        <v>1</v>
      </c>
      <c r="I1872" s="67">
        <v>946</v>
      </c>
      <c r="J1872" s="67">
        <v>213</v>
      </c>
      <c r="K1872" s="119" t="s">
        <v>95</v>
      </c>
      <c r="L1872" s="7">
        <v>2752</v>
      </c>
      <c r="M1872" s="7">
        <v>1</v>
      </c>
      <c r="N1872" s="7" t="s">
        <v>622</v>
      </c>
      <c r="O1872" s="7">
        <v>2011</v>
      </c>
      <c r="P1872" s="7">
        <v>2012</v>
      </c>
      <c r="Q1872" s="70">
        <v>150</v>
      </c>
      <c r="R1872" s="7">
        <v>10</v>
      </c>
      <c r="S1872" s="7">
        <v>0</v>
      </c>
      <c r="T1872" s="67">
        <v>988</v>
      </c>
      <c r="U1872" s="67">
        <v>2043</v>
      </c>
      <c r="V1872" s="119" t="s">
        <v>95</v>
      </c>
      <c r="W1872" s="7">
        <v>719</v>
      </c>
      <c r="X1872" s="7">
        <v>1</v>
      </c>
      <c r="Y1872" s="7" t="s">
        <v>231</v>
      </c>
      <c r="Z1872" s="7">
        <v>1997</v>
      </c>
      <c r="AA1872" s="7">
        <v>1998</v>
      </c>
      <c r="AB1872" s="70">
        <v>200</v>
      </c>
      <c r="AC1872" s="7">
        <v>10</v>
      </c>
      <c r="AD1872" s="7">
        <v>0</v>
      </c>
      <c r="AE1872" s="77">
        <v>2091</v>
      </c>
      <c r="AF1872" s="77">
        <v>3156</v>
      </c>
      <c r="AG1872" s="127">
        <f t="shared" si="29"/>
        <v>0.39851343624928531</v>
      </c>
    </row>
    <row r="1873" spans="1:33" x14ac:dyDescent="0.3">
      <c r="A1873" s="7">
        <v>2135</v>
      </c>
      <c r="B1873" s="7">
        <v>1</v>
      </c>
      <c r="C1873" s="7" t="s">
        <v>618</v>
      </c>
      <c r="D1873" s="7">
        <v>2013</v>
      </c>
      <c r="E1873" s="7">
        <v>2014</v>
      </c>
      <c r="F1873" s="7">
        <v>107.99000000000001</v>
      </c>
      <c r="G1873" s="7">
        <v>10</v>
      </c>
      <c r="H1873" s="7">
        <v>1</v>
      </c>
      <c r="I1873" s="77">
        <v>548</v>
      </c>
      <c r="J1873" s="77">
        <v>120</v>
      </c>
      <c r="K1873" s="119" t="s">
        <v>95</v>
      </c>
      <c r="L1873" s="7">
        <v>2753</v>
      </c>
      <c r="M1873" s="7">
        <v>1</v>
      </c>
      <c r="N1873" s="7" t="s">
        <v>465</v>
      </c>
      <c r="O1873" s="7">
        <v>2011</v>
      </c>
      <c r="P1873" s="7">
        <v>2013</v>
      </c>
      <c r="Q1873" s="70">
        <v>700</v>
      </c>
      <c r="R1873" s="7">
        <v>10</v>
      </c>
      <c r="S1873" s="7">
        <v>1</v>
      </c>
      <c r="T1873" s="67">
        <v>695</v>
      </c>
      <c r="U1873" s="67">
        <v>220</v>
      </c>
      <c r="V1873" s="119" t="s">
        <v>95</v>
      </c>
      <c r="W1873" s="7">
        <v>879</v>
      </c>
      <c r="X1873" s="7">
        <v>1</v>
      </c>
      <c r="Y1873" s="7" t="s">
        <v>357</v>
      </c>
      <c r="Z1873" s="7">
        <v>2001</v>
      </c>
      <c r="AA1873" s="7">
        <v>2002</v>
      </c>
      <c r="AB1873" s="70">
        <v>390</v>
      </c>
      <c r="AC1873" s="7">
        <v>10</v>
      </c>
      <c r="AD1873" s="7">
        <v>0</v>
      </c>
      <c r="AE1873" s="77">
        <v>907</v>
      </c>
      <c r="AF1873" s="77">
        <v>1370</v>
      </c>
      <c r="AG1873" s="127">
        <f t="shared" si="29"/>
        <v>0.39833113746157223</v>
      </c>
    </row>
    <row r="1874" spans="1:33" x14ac:dyDescent="0.3">
      <c r="A1874" s="7">
        <v>2137</v>
      </c>
      <c r="B1874" s="7">
        <v>1</v>
      </c>
      <c r="C1874" s="7" t="s">
        <v>575</v>
      </c>
      <c r="D1874" s="7">
        <v>2001</v>
      </c>
      <c r="E1874" s="7">
        <v>2002</v>
      </c>
      <c r="F1874" s="70">
        <f>300-33.19</f>
        <v>266.81</v>
      </c>
      <c r="G1874" s="7">
        <v>10</v>
      </c>
      <c r="H1874" s="7">
        <v>1</v>
      </c>
      <c r="I1874" s="77">
        <v>529</v>
      </c>
      <c r="J1874" s="77">
        <v>410</v>
      </c>
      <c r="K1874" s="119" t="s">
        <v>95</v>
      </c>
      <c r="L1874" s="7">
        <v>2754</v>
      </c>
      <c r="M1874" s="7">
        <v>1</v>
      </c>
      <c r="N1874" s="7" t="s">
        <v>588</v>
      </c>
      <c r="O1874" s="7">
        <v>2011</v>
      </c>
      <c r="P1874" s="7">
        <v>2012</v>
      </c>
      <c r="Q1874" s="70">
        <v>290.05</v>
      </c>
      <c r="R1874" s="7">
        <v>10</v>
      </c>
      <c r="S1874" s="7">
        <v>1</v>
      </c>
      <c r="T1874" s="67">
        <v>320</v>
      </c>
      <c r="U1874" s="67">
        <v>32</v>
      </c>
      <c r="V1874" s="119" t="s">
        <v>95</v>
      </c>
      <c r="W1874" s="82">
        <v>239</v>
      </c>
      <c r="X1874" s="82">
        <v>1</v>
      </c>
      <c r="Y1874" s="82" t="s">
        <v>120</v>
      </c>
      <c r="Z1874" s="7">
        <v>2018</v>
      </c>
      <c r="AA1874" s="82">
        <v>2020</v>
      </c>
      <c r="AB1874" s="128">
        <v>100</v>
      </c>
      <c r="AC1874" s="82">
        <v>10</v>
      </c>
      <c r="AD1874" s="7">
        <v>0</v>
      </c>
      <c r="AE1874" s="67">
        <v>709</v>
      </c>
      <c r="AF1874" s="67">
        <v>1071</v>
      </c>
      <c r="AG1874" s="127">
        <f t="shared" si="29"/>
        <v>0.39831460674157304</v>
      </c>
    </row>
    <row r="1875" spans="1:33" x14ac:dyDescent="0.3">
      <c r="A1875" s="7">
        <v>2137</v>
      </c>
      <c r="B1875" s="7">
        <v>1</v>
      </c>
      <c r="C1875" s="7" t="s">
        <v>575</v>
      </c>
      <c r="D1875" s="7">
        <v>2004</v>
      </c>
      <c r="E1875" s="7">
        <v>2005</v>
      </c>
      <c r="F1875" s="70">
        <v>500</v>
      </c>
      <c r="G1875" s="7">
        <v>10</v>
      </c>
      <c r="H1875" s="7">
        <v>0</v>
      </c>
      <c r="I1875" s="77">
        <v>1273</v>
      </c>
      <c r="J1875" s="77">
        <v>1701</v>
      </c>
      <c r="K1875" s="119" t="s">
        <v>95</v>
      </c>
      <c r="L1875" s="7">
        <v>2759</v>
      </c>
      <c r="M1875" s="7">
        <v>1</v>
      </c>
      <c r="N1875" s="7" t="s">
        <v>498</v>
      </c>
      <c r="O1875" s="7">
        <v>2011</v>
      </c>
      <c r="P1875" s="7">
        <v>2012</v>
      </c>
      <c r="Q1875" s="70">
        <v>307.08000000000004</v>
      </c>
      <c r="R1875" s="7">
        <v>10</v>
      </c>
      <c r="S1875" s="7">
        <v>1</v>
      </c>
      <c r="T1875" s="67">
        <v>430</v>
      </c>
      <c r="U1875" s="67">
        <v>191</v>
      </c>
      <c r="V1875" s="119" t="s">
        <v>95</v>
      </c>
      <c r="W1875" s="7">
        <v>911</v>
      </c>
      <c r="X1875" s="7">
        <v>1</v>
      </c>
      <c r="Y1875" s="7" t="s">
        <v>511</v>
      </c>
      <c r="Z1875" s="7">
        <v>2002</v>
      </c>
      <c r="AA1875" s="7">
        <v>2003</v>
      </c>
      <c r="AB1875" s="70">
        <v>100</v>
      </c>
      <c r="AC1875" s="7">
        <v>5</v>
      </c>
      <c r="AD1875" s="7">
        <v>0</v>
      </c>
      <c r="AE1875" s="77">
        <v>3925</v>
      </c>
      <c r="AF1875" s="77">
        <v>5930</v>
      </c>
      <c r="AG1875" s="127">
        <f t="shared" si="29"/>
        <v>0.39827498731608318</v>
      </c>
    </row>
    <row r="1876" spans="1:33" x14ac:dyDescent="0.3">
      <c r="A1876" s="7">
        <v>2137</v>
      </c>
      <c r="B1876" s="7">
        <v>1</v>
      </c>
      <c r="C1876" s="7" t="s">
        <v>575</v>
      </c>
      <c r="D1876" s="7">
        <v>2010</v>
      </c>
      <c r="E1876" s="10">
        <v>2011</v>
      </c>
      <c r="F1876" s="66">
        <v>399.17</v>
      </c>
      <c r="G1876" s="10">
        <v>9</v>
      </c>
      <c r="H1876" s="67">
        <v>1</v>
      </c>
      <c r="I1876" s="67">
        <v>1073</v>
      </c>
      <c r="J1876" s="67">
        <v>1015</v>
      </c>
      <c r="K1876" s="119" t="s">
        <v>95</v>
      </c>
      <c r="L1876" s="7">
        <v>2835</v>
      </c>
      <c r="M1876" s="7">
        <v>1</v>
      </c>
      <c r="N1876" s="7" t="s">
        <v>146</v>
      </c>
      <c r="O1876" s="7">
        <v>2011</v>
      </c>
      <c r="P1876" s="7">
        <v>2012</v>
      </c>
      <c r="Q1876" s="70">
        <v>913.39</v>
      </c>
      <c r="R1876" s="7">
        <v>8</v>
      </c>
      <c r="S1876" s="7">
        <v>1</v>
      </c>
      <c r="T1876" s="67">
        <v>1010</v>
      </c>
      <c r="U1876" s="67">
        <v>812</v>
      </c>
      <c r="V1876" s="119" t="s">
        <v>95</v>
      </c>
      <c r="W1876" s="7">
        <v>192</v>
      </c>
      <c r="X1876" s="7">
        <v>1</v>
      </c>
      <c r="Y1876" s="7" t="s">
        <v>318</v>
      </c>
      <c r="Z1876" s="68">
        <v>2007</v>
      </c>
      <c r="AA1876" s="73">
        <v>2008</v>
      </c>
      <c r="AB1876" s="66">
        <v>200</v>
      </c>
      <c r="AC1876" s="7">
        <v>10</v>
      </c>
      <c r="AD1876" s="67">
        <v>0</v>
      </c>
      <c r="AE1876" s="67">
        <v>2225</v>
      </c>
      <c r="AF1876" s="77">
        <v>3367</v>
      </c>
      <c r="AG1876" s="127">
        <f t="shared" si="29"/>
        <v>0.3978898426323319</v>
      </c>
    </row>
    <row r="1877" spans="1:33" x14ac:dyDescent="0.3">
      <c r="A1877" s="7">
        <v>2137</v>
      </c>
      <c r="B1877" s="7">
        <v>1</v>
      </c>
      <c r="C1877" s="7" t="s">
        <v>575</v>
      </c>
      <c r="D1877" s="7">
        <v>2016</v>
      </c>
      <c r="E1877" s="7">
        <v>2017</v>
      </c>
      <c r="F1877" s="7">
        <v>760</v>
      </c>
      <c r="G1877" s="7">
        <v>10</v>
      </c>
      <c r="H1877" s="7">
        <v>0</v>
      </c>
      <c r="I1877" s="77">
        <v>1013</v>
      </c>
      <c r="J1877" s="77">
        <v>1722</v>
      </c>
      <c r="K1877" s="119" t="s">
        <v>95</v>
      </c>
      <c r="L1877" s="7">
        <v>2854</v>
      </c>
      <c r="M1877" s="7">
        <v>1</v>
      </c>
      <c r="N1877" s="7" t="s">
        <v>590</v>
      </c>
      <c r="O1877" s="7">
        <v>2011</v>
      </c>
      <c r="P1877" s="7">
        <v>2012</v>
      </c>
      <c r="Q1877" s="70">
        <v>400.91</v>
      </c>
      <c r="R1877" s="7">
        <v>10</v>
      </c>
      <c r="S1877" s="7">
        <v>1</v>
      </c>
      <c r="T1877" s="67">
        <v>334</v>
      </c>
      <c r="U1877" s="67">
        <v>68</v>
      </c>
      <c r="V1877" s="119" t="s">
        <v>95</v>
      </c>
      <c r="W1877" s="7">
        <v>309</v>
      </c>
      <c r="X1877" s="7">
        <v>1</v>
      </c>
      <c r="Y1877" s="7" t="s">
        <v>378</v>
      </c>
      <c r="Z1877" s="7">
        <v>2004</v>
      </c>
      <c r="AA1877" s="7">
        <v>2006</v>
      </c>
      <c r="AB1877" s="70">
        <v>375</v>
      </c>
      <c r="AC1877" s="7">
        <v>7</v>
      </c>
      <c r="AD1877" s="7">
        <v>0</v>
      </c>
      <c r="AE1877" s="77">
        <v>2661</v>
      </c>
      <c r="AF1877" s="77">
        <v>4029</v>
      </c>
      <c r="AG1877" s="127">
        <f t="shared" si="29"/>
        <v>0.3977578475336323</v>
      </c>
    </row>
    <row r="1878" spans="1:33" x14ac:dyDescent="0.3">
      <c r="A1878" s="82">
        <v>2137</v>
      </c>
      <c r="B1878" s="82">
        <v>1</v>
      </c>
      <c r="C1878" s="82" t="s">
        <v>142</v>
      </c>
      <c r="D1878" s="7">
        <v>2018</v>
      </c>
      <c r="E1878" s="82">
        <v>2019</v>
      </c>
      <c r="F1878" s="128">
        <v>1042</v>
      </c>
      <c r="G1878" s="82">
        <v>10</v>
      </c>
      <c r="H1878" s="7">
        <v>0</v>
      </c>
      <c r="I1878" s="67">
        <v>1020</v>
      </c>
      <c r="J1878" s="67">
        <v>1341</v>
      </c>
      <c r="K1878" s="119" t="s">
        <v>95</v>
      </c>
      <c r="L1878" s="7">
        <v>2856</v>
      </c>
      <c r="M1878" s="7">
        <v>1</v>
      </c>
      <c r="N1878" s="7" t="s">
        <v>679</v>
      </c>
      <c r="O1878" s="7">
        <v>2011</v>
      </c>
      <c r="P1878" s="7">
        <v>2012</v>
      </c>
      <c r="Q1878" s="70">
        <v>1000</v>
      </c>
      <c r="R1878" s="7">
        <v>10</v>
      </c>
      <c r="S1878" s="7">
        <v>0</v>
      </c>
      <c r="T1878" s="67">
        <v>256</v>
      </c>
      <c r="U1878" s="67">
        <v>322</v>
      </c>
      <c r="V1878" s="119" t="s">
        <v>95</v>
      </c>
      <c r="W1878" s="7">
        <v>241</v>
      </c>
      <c r="X1878" s="7">
        <v>1</v>
      </c>
      <c r="Y1878" s="7" t="s">
        <v>272</v>
      </c>
      <c r="Z1878" s="7">
        <v>2001</v>
      </c>
      <c r="AA1878" s="7">
        <v>2002</v>
      </c>
      <c r="AB1878" s="70">
        <v>358</v>
      </c>
      <c r="AC1878" s="7">
        <v>10</v>
      </c>
      <c r="AD1878" s="7">
        <v>0</v>
      </c>
      <c r="AE1878" s="77">
        <v>2794</v>
      </c>
      <c r="AF1878" s="77">
        <v>4233</v>
      </c>
      <c r="AG1878" s="127">
        <f t="shared" si="29"/>
        <v>0.39760922157392914</v>
      </c>
    </row>
    <row r="1879" spans="1:33" x14ac:dyDescent="0.3">
      <c r="A1879" s="7">
        <v>2142</v>
      </c>
      <c r="B1879" s="7">
        <v>1</v>
      </c>
      <c r="C1879" s="7" t="s">
        <v>576</v>
      </c>
      <c r="D1879" s="7">
        <v>2001</v>
      </c>
      <c r="E1879" s="7">
        <v>2002</v>
      </c>
      <c r="F1879" s="70">
        <v>126</v>
      </c>
      <c r="G1879" s="7">
        <v>10</v>
      </c>
      <c r="H1879" s="7">
        <v>1</v>
      </c>
      <c r="I1879" s="77">
        <v>1524</v>
      </c>
      <c r="J1879" s="77">
        <v>1166</v>
      </c>
      <c r="K1879" s="119" t="s">
        <v>95</v>
      </c>
      <c r="L1879" s="7">
        <v>2859</v>
      </c>
      <c r="M1879" s="7">
        <v>1</v>
      </c>
      <c r="N1879" s="7" t="s">
        <v>591</v>
      </c>
      <c r="O1879" s="7">
        <v>2011</v>
      </c>
      <c r="P1879" s="7">
        <v>2013</v>
      </c>
      <c r="Q1879" s="70">
        <v>727.36</v>
      </c>
      <c r="R1879" s="7">
        <v>7</v>
      </c>
      <c r="S1879" s="7">
        <v>1</v>
      </c>
      <c r="T1879" s="67">
        <v>2163</v>
      </c>
      <c r="U1879" s="67">
        <v>1212</v>
      </c>
      <c r="V1879" s="119" t="s">
        <v>95</v>
      </c>
      <c r="W1879" s="7">
        <v>2886</v>
      </c>
      <c r="X1879" s="7">
        <v>1</v>
      </c>
      <c r="Y1879" s="7" t="s">
        <v>607</v>
      </c>
      <c r="Z1879" s="7">
        <v>2010</v>
      </c>
      <c r="AA1879" s="10">
        <v>2011</v>
      </c>
      <c r="AB1879" s="66">
        <v>433.41</v>
      </c>
      <c r="AC1879" s="10">
        <v>10</v>
      </c>
      <c r="AD1879" s="67">
        <v>0</v>
      </c>
      <c r="AE1879" s="67">
        <v>452</v>
      </c>
      <c r="AF1879" s="67">
        <v>686</v>
      </c>
      <c r="AG1879" s="127">
        <f t="shared" si="29"/>
        <v>0.39718804920913886</v>
      </c>
    </row>
    <row r="1880" spans="1:33" x14ac:dyDescent="0.3">
      <c r="A1880" s="7">
        <v>2142</v>
      </c>
      <c r="B1880" s="7">
        <v>1</v>
      </c>
      <c r="C1880" s="7" t="s">
        <v>576</v>
      </c>
      <c r="D1880" s="7">
        <v>2006</v>
      </c>
      <c r="E1880" s="10">
        <v>2007</v>
      </c>
      <c r="F1880" s="70">
        <v>500</v>
      </c>
      <c r="G1880" s="10">
        <v>10</v>
      </c>
      <c r="H1880" s="7">
        <v>0</v>
      </c>
      <c r="I1880" s="67">
        <v>3851</v>
      </c>
      <c r="J1880" s="67">
        <v>4157</v>
      </c>
      <c r="K1880" s="119" t="s">
        <v>95</v>
      </c>
      <c r="L1880" s="7">
        <v>2897</v>
      </c>
      <c r="M1880" s="7">
        <v>1</v>
      </c>
      <c r="N1880" s="7" t="s">
        <v>680</v>
      </c>
      <c r="O1880" s="7">
        <v>2011</v>
      </c>
      <c r="P1880" s="7">
        <v>2012</v>
      </c>
      <c r="Q1880" s="70">
        <v>500</v>
      </c>
      <c r="R1880" s="7">
        <v>10</v>
      </c>
      <c r="S1880" s="7">
        <v>1</v>
      </c>
      <c r="T1880" s="67">
        <v>1422</v>
      </c>
      <c r="U1880" s="67">
        <v>181</v>
      </c>
      <c r="V1880" s="119" t="s">
        <v>95</v>
      </c>
      <c r="W1880" s="7">
        <v>333</v>
      </c>
      <c r="X1880" s="7">
        <v>1</v>
      </c>
      <c r="Y1880" s="7" t="s">
        <v>278</v>
      </c>
      <c r="Z1880" s="7">
        <v>2010</v>
      </c>
      <c r="AA1880" s="10">
        <v>2011</v>
      </c>
      <c r="AB1880" s="66">
        <v>600</v>
      </c>
      <c r="AC1880" s="10">
        <v>5</v>
      </c>
      <c r="AD1880" s="67">
        <v>0</v>
      </c>
      <c r="AE1880" s="67">
        <v>582</v>
      </c>
      <c r="AF1880" s="67">
        <v>884</v>
      </c>
      <c r="AG1880" s="127">
        <f t="shared" si="29"/>
        <v>0.39699863574351979</v>
      </c>
    </row>
    <row r="1881" spans="1:33" x14ac:dyDescent="0.3">
      <c r="A1881" s="7">
        <v>2142</v>
      </c>
      <c r="B1881" s="7">
        <v>1</v>
      </c>
      <c r="C1881" s="7" t="s">
        <v>576</v>
      </c>
      <c r="D1881" s="68">
        <v>2007</v>
      </c>
      <c r="E1881" s="73">
        <v>2008</v>
      </c>
      <c r="F1881" s="66">
        <v>500</v>
      </c>
      <c r="G1881" s="7">
        <v>10</v>
      </c>
      <c r="H1881" s="67">
        <v>0</v>
      </c>
      <c r="I1881" s="67">
        <v>1565</v>
      </c>
      <c r="J1881" s="77">
        <v>1967</v>
      </c>
      <c r="K1881" s="119" t="s">
        <v>95</v>
      </c>
      <c r="L1881" s="7">
        <v>2897</v>
      </c>
      <c r="M1881" s="7">
        <v>1</v>
      </c>
      <c r="N1881" s="7" t="s">
        <v>680</v>
      </c>
      <c r="O1881" s="7">
        <v>2011</v>
      </c>
      <c r="P1881" s="7">
        <v>2012</v>
      </c>
      <c r="Q1881" s="70">
        <v>400</v>
      </c>
      <c r="R1881" s="7">
        <v>10</v>
      </c>
      <c r="S1881" s="7">
        <v>1</v>
      </c>
      <c r="T1881" s="67">
        <v>1199</v>
      </c>
      <c r="U1881" s="67">
        <v>402</v>
      </c>
      <c r="V1881" s="119" t="s">
        <v>95</v>
      </c>
      <c r="W1881" s="82">
        <v>511</v>
      </c>
      <c r="X1881" s="82">
        <v>1</v>
      </c>
      <c r="Y1881" s="82" t="s">
        <v>127</v>
      </c>
      <c r="Z1881" s="7">
        <v>2018</v>
      </c>
      <c r="AA1881" s="82">
        <v>2019</v>
      </c>
      <c r="AB1881" s="128">
        <v>1200</v>
      </c>
      <c r="AC1881" s="82">
        <v>10</v>
      </c>
      <c r="AD1881" s="7">
        <v>0</v>
      </c>
      <c r="AE1881" s="67">
        <v>341</v>
      </c>
      <c r="AF1881" s="67">
        <v>518</v>
      </c>
      <c r="AG1881" s="127">
        <f t="shared" si="29"/>
        <v>0.39697322467986029</v>
      </c>
    </row>
    <row r="1882" spans="1:33" x14ac:dyDescent="0.3">
      <c r="A1882" s="7">
        <v>2142</v>
      </c>
      <c r="B1882" s="7">
        <v>1</v>
      </c>
      <c r="C1882" s="7" t="s">
        <v>576</v>
      </c>
      <c r="D1882" s="7">
        <v>2008</v>
      </c>
      <c r="E1882" s="7">
        <v>2009</v>
      </c>
      <c r="F1882" s="70">
        <v>300</v>
      </c>
      <c r="G1882" s="7">
        <v>5</v>
      </c>
      <c r="H1882" s="7">
        <v>0</v>
      </c>
      <c r="I1882" s="67">
        <v>4882</v>
      </c>
      <c r="J1882" s="67">
        <v>5856</v>
      </c>
      <c r="K1882" s="119" t="s">
        <v>95</v>
      </c>
      <c r="L1882" s="7">
        <v>2899</v>
      </c>
      <c r="M1882" s="7">
        <v>1</v>
      </c>
      <c r="N1882" s="7" t="s">
        <v>681</v>
      </c>
      <c r="O1882" s="7">
        <v>2011</v>
      </c>
      <c r="P1882" s="7">
        <v>2013</v>
      </c>
      <c r="Q1882" s="70">
        <v>292.99</v>
      </c>
      <c r="R1882" s="7">
        <v>10</v>
      </c>
      <c r="S1882" s="7">
        <v>1</v>
      </c>
      <c r="T1882" s="67">
        <v>891</v>
      </c>
      <c r="U1882" s="67">
        <v>195</v>
      </c>
      <c r="V1882" s="119" t="s">
        <v>95</v>
      </c>
      <c r="W1882" s="7">
        <v>704</v>
      </c>
      <c r="X1882" s="7">
        <v>1</v>
      </c>
      <c r="Y1882" s="7" t="s">
        <v>341</v>
      </c>
      <c r="Z1882" s="7">
        <v>2005</v>
      </c>
      <c r="AA1882" s="7">
        <v>2006</v>
      </c>
      <c r="AB1882" s="70">
        <v>200</v>
      </c>
      <c r="AC1882" s="7">
        <v>10</v>
      </c>
      <c r="AD1882" s="10">
        <v>0</v>
      </c>
      <c r="AE1882" s="67">
        <v>752</v>
      </c>
      <c r="AF1882" s="67">
        <v>1143</v>
      </c>
      <c r="AG1882" s="127">
        <f t="shared" si="29"/>
        <v>0.39683377308707124</v>
      </c>
    </row>
    <row r="1883" spans="1:33" x14ac:dyDescent="0.3">
      <c r="A1883" s="7">
        <v>2143</v>
      </c>
      <c r="B1883" s="7">
        <v>1</v>
      </c>
      <c r="C1883" s="7" t="s">
        <v>439</v>
      </c>
      <c r="D1883" s="7">
        <v>1995</v>
      </c>
      <c r="E1883" s="7">
        <v>1996</v>
      </c>
      <c r="F1883" s="70">
        <v>229.54</v>
      </c>
      <c r="G1883" s="7">
        <v>10</v>
      </c>
      <c r="H1883" s="7">
        <v>1</v>
      </c>
      <c r="I1883" s="77">
        <v>543</v>
      </c>
      <c r="J1883" s="77">
        <v>259</v>
      </c>
      <c r="K1883" s="119" t="s">
        <v>95</v>
      </c>
      <c r="L1883" s="7">
        <v>4</v>
      </c>
      <c r="M1883" s="7">
        <v>1</v>
      </c>
      <c r="N1883" s="7" t="s">
        <v>536</v>
      </c>
      <c r="O1883" s="7">
        <v>2012</v>
      </c>
      <c r="P1883" s="7">
        <v>2013</v>
      </c>
      <c r="Q1883" s="70">
        <v>1</v>
      </c>
      <c r="R1883" s="7">
        <v>10</v>
      </c>
      <c r="S1883" s="7">
        <v>1</v>
      </c>
      <c r="T1883" s="67">
        <v>1187</v>
      </c>
      <c r="U1883" s="67">
        <v>914</v>
      </c>
      <c r="V1883" s="119" t="s">
        <v>95</v>
      </c>
      <c r="W1883" s="7">
        <v>535</v>
      </c>
      <c r="X1883" s="7">
        <v>1</v>
      </c>
      <c r="Y1883" s="7" t="s">
        <v>523</v>
      </c>
      <c r="Z1883" s="7">
        <v>2000</v>
      </c>
      <c r="AA1883" s="7">
        <v>2001</v>
      </c>
      <c r="AB1883" s="70">
        <v>514</v>
      </c>
      <c r="AC1883" s="7">
        <v>10</v>
      </c>
      <c r="AD1883" s="7">
        <v>0</v>
      </c>
      <c r="AE1883" s="77">
        <v>16311</v>
      </c>
      <c r="AF1883" s="77">
        <v>24813</v>
      </c>
      <c r="AG1883" s="127">
        <f t="shared" si="29"/>
        <v>0.39662970528158742</v>
      </c>
    </row>
    <row r="1884" spans="1:33" x14ac:dyDescent="0.3">
      <c r="A1884" s="7">
        <v>2143</v>
      </c>
      <c r="B1884" s="7">
        <v>1</v>
      </c>
      <c r="C1884" s="7" t="s">
        <v>439</v>
      </c>
      <c r="D1884" s="7">
        <v>2001</v>
      </c>
      <c r="E1884" s="7">
        <v>2002</v>
      </c>
      <c r="F1884" s="70">
        <v>300</v>
      </c>
      <c r="G1884" s="7">
        <v>7</v>
      </c>
      <c r="H1884" s="7">
        <v>0</v>
      </c>
      <c r="I1884" s="77">
        <v>396</v>
      </c>
      <c r="J1884" s="77">
        <v>633</v>
      </c>
      <c r="K1884" s="119" t="s">
        <v>95</v>
      </c>
      <c r="L1884" s="7">
        <v>23</v>
      </c>
      <c r="M1884" s="7">
        <v>1</v>
      </c>
      <c r="N1884" s="7" t="s">
        <v>516</v>
      </c>
      <c r="O1884" s="7">
        <v>2012</v>
      </c>
      <c r="P1884" s="7">
        <v>2013</v>
      </c>
      <c r="Q1884" s="70">
        <v>700</v>
      </c>
      <c r="R1884" s="7">
        <v>5</v>
      </c>
      <c r="S1884" s="7">
        <v>1</v>
      </c>
      <c r="T1884" s="67">
        <v>1866</v>
      </c>
      <c r="U1884" s="67">
        <v>1555</v>
      </c>
      <c r="V1884" s="119" t="s">
        <v>95</v>
      </c>
      <c r="W1884" s="82">
        <v>748</v>
      </c>
      <c r="X1884" s="82">
        <v>1</v>
      </c>
      <c r="Y1884" s="82" t="s">
        <v>135</v>
      </c>
      <c r="Z1884" s="7">
        <v>2018</v>
      </c>
      <c r="AA1884" s="82">
        <v>2019</v>
      </c>
      <c r="AB1884" s="128">
        <v>760</v>
      </c>
      <c r="AC1884" s="82">
        <v>10</v>
      </c>
      <c r="AD1884" s="7">
        <v>0</v>
      </c>
      <c r="AE1884" s="67">
        <v>3230</v>
      </c>
      <c r="AF1884" s="67">
        <v>4924</v>
      </c>
      <c r="AG1884" s="127">
        <f t="shared" si="29"/>
        <v>0.39612460142261469</v>
      </c>
    </row>
    <row r="1885" spans="1:33" x14ac:dyDescent="0.3">
      <c r="A1885" s="7">
        <v>2143</v>
      </c>
      <c r="B1885" s="7">
        <v>1</v>
      </c>
      <c r="C1885" s="7" t="s">
        <v>439</v>
      </c>
      <c r="D1885" s="7">
        <v>2002</v>
      </c>
      <c r="E1885" s="7">
        <v>2003</v>
      </c>
      <c r="F1885" s="70">
        <v>450</v>
      </c>
      <c r="G1885" s="7">
        <v>7</v>
      </c>
      <c r="H1885" s="7">
        <v>1</v>
      </c>
      <c r="I1885" s="77">
        <v>1920</v>
      </c>
      <c r="J1885" s="77">
        <v>996</v>
      </c>
      <c r="K1885" s="119" t="s">
        <v>95</v>
      </c>
      <c r="L1885" s="7">
        <v>31</v>
      </c>
      <c r="M1885" s="7">
        <v>1</v>
      </c>
      <c r="N1885" s="7" t="s">
        <v>468</v>
      </c>
      <c r="O1885" s="7">
        <v>2012</v>
      </c>
      <c r="P1885" s="7">
        <v>2014</v>
      </c>
      <c r="Q1885" s="70">
        <v>501</v>
      </c>
      <c r="R1885" s="7">
        <v>7</v>
      </c>
      <c r="S1885" s="7">
        <v>1</v>
      </c>
      <c r="T1885" s="67">
        <v>11715</v>
      </c>
      <c r="U1885" s="67">
        <v>5900</v>
      </c>
      <c r="V1885" s="119" t="s">
        <v>95</v>
      </c>
      <c r="W1885" s="7">
        <v>319</v>
      </c>
      <c r="X1885" s="7">
        <v>1</v>
      </c>
      <c r="Y1885" s="7" t="s">
        <v>491</v>
      </c>
      <c r="Z1885" s="7">
        <v>2008</v>
      </c>
      <c r="AA1885" s="7">
        <v>2009</v>
      </c>
      <c r="AB1885" s="70">
        <v>900</v>
      </c>
      <c r="AC1885" s="7">
        <v>10</v>
      </c>
      <c r="AD1885" s="7">
        <v>0</v>
      </c>
      <c r="AE1885" s="67">
        <v>884</v>
      </c>
      <c r="AF1885" s="67">
        <v>1350</v>
      </c>
      <c r="AG1885" s="127">
        <f t="shared" si="29"/>
        <v>0.39570277529095793</v>
      </c>
    </row>
    <row r="1886" spans="1:33" x14ac:dyDescent="0.3">
      <c r="A1886" s="7">
        <v>2143</v>
      </c>
      <c r="B1886" s="7">
        <v>1</v>
      </c>
      <c r="C1886" s="7" t="s">
        <v>439</v>
      </c>
      <c r="D1886" s="68">
        <v>2009</v>
      </c>
      <c r="E1886" s="68">
        <v>2010</v>
      </c>
      <c r="F1886" s="66">
        <v>1200</v>
      </c>
      <c r="G1886" s="68">
        <v>6</v>
      </c>
      <c r="H1886" s="67">
        <v>1</v>
      </c>
      <c r="I1886" s="71">
        <v>988</v>
      </c>
      <c r="J1886" s="71">
        <v>814</v>
      </c>
      <c r="K1886" s="119" t="s">
        <v>95</v>
      </c>
      <c r="L1886" s="7">
        <v>47</v>
      </c>
      <c r="M1886" s="7">
        <v>1</v>
      </c>
      <c r="N1886" s="7" t="s">
        <v>236</v>
      </c>
      <c r="O1886" s="7">
        <v>2012</v>
      </c>
      <c r="P1886" s="7">
        <v>2013</v>
      </c>
      <c r="Q1886" s="70">
        <v>380</v>
      </c>
      <c r="R1886" s="7">
        <v>6</v>
      </c>
      <c r="S1886" s="7">
        <v>1</v>
      </c>
      <c r="T1886" s="67">
        <v>6417</v>
      </c>
      <c r="U1886" s="67">
        <v>5274</v>
      </c>
      <c r="V1886" s="119" t="s">
        <v>95</v>
      </c>
      <c r="W1886" s="7">
        <v>2534</v>
      </c>
      <c r="X1886" s="7">
        <v>1</v>
      </c>
      <c r="Y1886" s="7" t="s">
        <v>464</v>
      </c>
      <c r="Z1886" s="7">
        <v>1996</v>
      </c>
      <c r="AA1886" s="7">
        <v>1997</v>
      </c>
      <c r="AB1886" s="70">
        <v>367.88</v>
      </c>
      <c r="AC1886" s="7">
        <v>5</v>
      </c>
      <c r="AD1886" s="7">
        <v>0</v>
      </c>
      <c r="AE1886" s="77">
        <v>1086</v>
      </c>
      <c r="AF1886" s="77">
        <v>1659</v>
      </c>
      <c r="AG1886" s="127">
        <f t="shared" si="29"/>
        <v>0.39562841530054643</v>
      </c>
    </row>
    <row r="1887" spans="1:33" x14ac:dyDescent="0.3">
      <c r="A1887" s="7">
        <v>2143</v>
      </c>
      <c r="B1887" s="7">
        <v>1</v>
      </c>
      <c r="C1887" s="7" t="s">
        <v>439</v>
      </c>
      <c r="D1887" s="68">
        <v>2015</v>
      </c>
      <c r="E1887" s="68">
        <v>2016</v>
      </c>
      <c r="F1887" s="66">
        <v>676.03</v>
      </c>
      <c r="G1887" s="68">
        <v>10</v>
      </c>
      <c r="H1887" s="67">
        <v>1</v>
      </c>
      <c r="I1887" s="71">
        <v>1063</v>
      </c>
      <c r="J1887" s="71">
        <v>374</v>
      </c>
      <c r="K1887" s="119" t="s">
        <v>95</v>
      </c>
      <c r="L1887" s="7">
        <v>84</v>
      </c>
      <c r="M1887" s="7">
        <v>1</v>
      </c>
      <c r="N1887" s="7" t="s">
        <v>267</v>
      </c>
      <c r="O1887" s="7">
        <v>2012</v>
      </c>
      <c r="P1887" s="7">
        <v>2013</v>
      </c>
      <c r="Q1887" s="70">
        <v>500</v>
      </c>
      <c r="R1887" s="7">
        <v>5</v>
      </c>
      <c r="S1887" s="7">
        <v>0</v>
      </c>
      <c r="T1887" s="67">
        <v>1161</v>
      </c>
      <c r="U1887" s="67">
        <v>1486</v>
      </c>
      <c r="V1887" s="119" t="s">
        <v>95</v>
      </c>
      <c r="W1887" s="7">
        <v>577</v>
      </c>
      <c r="X1887" s="7">
        <v>1</v>
      </c>
      <c r="Y1887" s="7" t="s">
        <v>430</v>
      </c>
      <c r="Z1887" s="7">
        <v>2006</v>
      </c>
      <c r="AA1887" s="10">
        <v>2007</v>
      </c>
      <c r="AB1887" s="70">
        <v>1133</v>
      </c>
      <c r="AC1887" s="10">
        <v>10</v>
      </c>
      <c r="AD1887" s="7">
        <v>0</v>
      </c>
      <c r="AE1887" s="67">
        <v>440</v>
      </c>
      <c r="AF1887" s="67">
        <v>674</v>
      </c>
      <c r="AG1887" s="127">
        <f t="shared" si="29"/>
        <v>0.39497307001795334</v>
      </c>
    </row>
    <row r="1888" spans="1:33" x14ac:dyDescent="0.3">
      <c r="A1888" s="7">
        <v>2143</v>
      </c>
      <c r="B1888" s="7">
        <v>1</v>
      </c>
      <c r="C1888" s="7" t="s">
        <v>439</v>
      </c>
      <c r="D1888" s="68">
        <v>2015</v>
      </c>
      <c r="E1888" s="68">
        <v>2016</v>
      </c>
      <c r="F1888" s="66">
        <v>450</v>
      </c>
      <c r="G1888" s="68">
        <v>10</v>
      </c>
      <c r="H1888" s="67">
        <v>1</v>
      </c>
      <c r="I1888" s="71">
        <v>768</v>
      </c>
      <c r="J1888" s="71">
        <v>666</v>
      </c>
      <c r="K1888" s="119" t="s">
        <v>95</v>
      </c>
      <c r="L1888" s="7">
        <v>88</v>
      </c>
      <c r="M1888" s="7">
        <v>1</v>
      </c>
      <c r="N1888" s="7" t="s">
        <v>238</v>
      </c>
      <c r="O1888" s="7">
        <v>2012</v>
      </c>
      <c r="P1888" s="7">
        <v>2013</v>
      </c>
      <c r="Q1888" s="70">
        <v>575</v>
      </c>
      <c r="R1888" s="7">
        <v>10</v>
      </c>
      <c r="S1888" s="7">
        <v>1</v>
      </c>
      <c r="T1888" s="67">
        <v>5991</v>
      </c>
      <c r="U1888" s="67">
        <v>4658</v>
      </c>
      <c r="V1888" s="119" t="s">
        <v>95</v>
      </c>
      <c r="W1888" s="7">
        <v>2174</v>
      </c>
      <c r="X1888" s="7">
        <v>1</v>
      </c>
      <c r="Y1888" s="7" t="s">
        <v>512</v>
      </c>
      <c r="Z1888" s="7">
        <v>2001</v>
      </c>
      <c r="AA1888" s="7">
        <v>2002</v>
      </c>
      <c r="AB1888" s="70">
        <v>300</v>
      </c>
      <c r="AC1888" s="7">
        <v>10</v>
      </c>
      <c r="AD1888" s="7">
        <v>0</v>
      </c>
      <c r="AE1888" s="77">
        <v>566</v>
      </c>
      <c r="AF1888" s="77">
        <v>868</v>
      </c>
      <c r="AG1888" s="127">
        <f t="shared" si="29"/>
        <v>0.39470013947001392</v>
      </c>
    </row>
    <row r="1889" spans="1:33" x14ac:dyDescent="0.3">
      <c r="A1889" s="7">
        <v>2144</v>
      </c>
      <c r="B1889" s="7">
        <v>1</v>
      </c>
      <c r="C1889" s="7" t="s">
        <v>364</v>
      </c>
      <c r="D1889" s="7">
        <v>1993</v>
      </c>
      <c r="E1889" s="7">
        <v>1994</v>
      </c>
      <c r="F1889" s="70">
        <v>395.66</v>
      </c>
      <c r="G1889" s="7">
        <v>5</v>
      </c>
      <c r="H1889" s="7">
        <v>0</v>
      </c>
      <c r="I1889" s="77" t="s">
        <v>763</v>
      </c>
      <c r="J1889" s="77" t="s">
        <v>763</v>
      </c>
      <c r="K1889" s="119" t="s">
        <v>95</v>
      </c>
      <c r="L1889" s="7">
        <v>91</v>
      </c>
      <c r="M1889" s="7">
        <v>1</v>
      </c>
      <c r="N1889" s="7" t="s">
        <v>239</v>
      </c>
      <c r="O1889" s="7">
        <v>2012</v>
      </c>
      <c r="P1889" s="7">
        <v>2013</v>
      </c>
      <c r="Q1889" s="70">
        <v>1</v>
      </c>
      <c r="R1889" s="7">
        <v>5</v>
      </c>
      <c r="S1889" s="7">
        <v>1</v>
      </c>
      <c r="T1889" s="67">
        <v>1129</v>
      </c>
      <c r="U1889" s="67">
        <v>974</v>
      </c>
      <c r="V1889" s="119" t="s">
        <v>95</v>
      </c>
      <c r="W1889" s="7">
        <v>51</v>
      </c>
      <c r="X1889" s="7">
        <v>1</v>
      </c>
      <c r="Y1889" s="7" t="s">
        <v>409</v>
      </c>
      <c r="Z1889" s="7">
        <v>2011</v>
      </c>
      <c r="AA1889" s="7">
        <v>2012</v>
      </c>
      <c r="AB1889" s="70">
        <v>118</v>
      </c>
      <c r="AC1889" s="7">
        <v>8</v>
      </c>
      <c r="AD1889" s="7">
        <v>0</v>
      </c>
      <c r="AE1889" s="67">
        <v>536</v>
      </c>
      <c r="AF1889" s="67">
        <v>824</v>
      </c>
      <c r="AG1889" s="127">
        <f t="shared" si="29"/>
        <v>0.39411764705882352</v>
      </c>
    </row>
    <row r="1890" spans="1:33" x14ac:dyDescent="0.3">
      <c r="A1890" s="7">
        <v>2144</v>
      </c>
      <c r="B1890" s="7">
        <v>1</v>
      </c>
      <c r="C1890" s="7" t="s">
        <v>530</v>
      </c>
      <c r="D1890" s="7">
        <v>2000</v>
      </c>
      <c r="E1890" s="7">
        <v>2001</v>
      </c>
      <c r="F1890" s="70">
        <v>415</v>
      </c>
      <c r="G1890" s="7">
        <v>10</v>
      </c>
      <c r="H1890" s="7">
        <v>1</v>
      </c>
      <c r="I1890" s="77">
        <v>3565</v>
      </c>
      <c r="J1890" s="77">
        <v>2027</v>
      </c>
      <c r="K1890" s="119" t="s">
        <v>95</v>
      </c>
      <c r="L1890" s="7">
        <v>99</v>
      </c>
      <c r="M1890" s="7">
        <v>1</v>
      </c>
      <c r="N1890" s="7" t="s">
        <v>315</v>
      </c>
      <c r="O1890" s="7">
        <v>2012</v>
      </c>
      <c r="P1890" s="7">
        <v>2013</v>
      </c>
      <c r="Q1890" s="70">
        <v>341</v>
      </c>
      <c r="R1890" s="7">
        <v>9</v>
      </c>
      <c r="S1890" s="7">
        <v>1</v>
      </c>
      <c r="T1890" s="67">
        <v>1896</v>
      </c>
      <c r="U1890" s="67">
        <v>1172</v>
      </c>
      <c r="V1890" s="119" t="s">
        <v>95</v>
      </c>
      <c r="W1890" s="7">
        <v>182</v>
      </c>
      <c r="X1890" s="7">
        <v>1</v>
      </c>
      <c r="Y1890" s="7" t="s">
        <v>500</v>
      </c>
      <c r="Z1890" s="68">
        <v>2007</v>
      </c>
      <c r="AA1890" s="73">
        <v>2008</v>
      </c>
      <c r="AB1890" s="66">
        <v>100</v>
      </c>
      <c r="AC1890" s="7">
        <v>10</v>
      </c>
      <c r="AD1890" s="67">
        <v>0</v>
      </c>
      <c r="AE1890" s="67">
        <v>1602</v>
      </c>
      <c r="AF1890" s="77">
        <v>2466</v>
      </c>
      <c r="AG1890" s="127">
        <f t="shared" si="29"/>
        <v>0.39380530973451328</v>
      </c>
    </row>
    <row r="1891" spans="1:33" x14ac:dyDescent="0.3">
      <c r="A1891" s="7">
        <v>2144</v>
      </c>
      <c r="B1891" s="7">
        <v>1</v>
      </c>
      <c r="C1891" s="7" t="s">
        <v>577</v>
      </c>
      <c r="D1891" s="7">
        <v>2001</v>
      </c>
      <c r="E1891" s="7">
        <v>2002</v>
      </c>
      <c r="F1891" s="70">
        <v>400</v>
      </c>
      <c r="G1891" s="7">
        <v>10</v>
      </c>
      <c r="H1891" s="7">
        <v>1</v>
      </c>
      <c r="I1891" s="77">
        <v>1971</v>
      </c>
      <c r="J1891" s="77">
        <v>1848</v>
      </c>
      <c r="K1891" s="119" t="s">
        <v>95</v>
      </c>
      <c r="L1891" s="7">
        <v>100</v>
      </c>
      <c r="M1891" s="7">
        <v>1</v>
      </c>
      <c r="N1891" s="7" t="s">
        <v>316</v>
      </c>
      <c r="O1891" s="7">
        <v>2012</v>
      </c>
      <c r="P1891" s="7">
        <v>2013</v>
      </c>
      <c r="Q1891" s="70">
        <v>629</v>
      </c>
      <c r="R1891" s="7">
        <v>5</v>
      </c>
      <c r="S1891" s="7">
        <v>1</v>
      </c>
      <c r="T1891" s="67">
        <v>596</v>
      </c>
      <c r="U1891" s="67">
        <v>411</v>
      </c>
      <c r="V1891" s="119" t="s">
        <v>95</v>
      </c>
      <c r="W1891" s="7">
        <v>345</v>
      </c>
      <c r="X1891" s="7">
        <v>1</v>
      </c>
      <c r="Y1891" s="7" t="s">
        <v>423</v>
      </c>
      <c r="Z1891" s="7">
        <v>1995</v>
      </c>
      <c r="AA1891" s="7">
        <v>1996</v>
      </c>
      <c r="AB1891" s="70">
        <v>414.35</v>
      </c>
      <c r="AC1891" s="7">
        <v>3</v>
      </c>
      <c r="AD1891" s="7">
        <v>0</v>
      </c>
      <c r="AE1891" s="77">
        <v>757</v>
      </c>
      <c r="AF1891" s="77">
        <v>1172</v>
      </c>
      <c r="AG1891" s="127">
        <f t="shared" si="29"/>
        <v>0.39243131156039401</v>
      </c>
    </row>
    <row r="1892" spans="1:33" x14ac:dyDescent="0.3">
      <c r="A1892" s="7">
        <v>2144</v>
      </c>
      <c r="B1892" s="7">
        <v>1</v>
      </c>
      <c r="C1892" s="7" t="s">
        <v>577</v>
      </c>
      <c r="D1892" s="7">
        <v>2010</v>
      </c>
      <c r="E1892" s="68">
        <v>2011</v>
      </c>
      <c r="F1892" s="66">
        <v>290</v>
      </c>
      <c r="G1892" s="68">
        <v>10</v>
      </c>
      <c r="H1892" s="67">
        <v>0</v>
      </c>
      <c r="I1892" s="67">
        <v>3724</v>
      </c>
      <c r="J1892" s="67">
        <v>5484</v>
      </c>
      <c r="K1892" s="119" t="s">
        <v>95</v>
      </c>
      <c r="L1892" s="7">
        <v>100</v>
      </c>
      <c r="M1892" s="7">
        <v>1</v>
      </c>
      <c r="N1892" s="7" t="s">
        <v>316</v>
      </c>
      <c r="O1892" s="7">
        <v>2012</v>
      </c>
      <c r="P1892" s="7">
        <v>2013</v>
      </c>
      <c r="Q1892" s="70">
        <v>100</v>
      </c>
      <c r="R1892" s="7">
        <v>5</v>
      </c>
      <c r="S1892" s="7">
        <v>0</v>
      </c>
      <c r="T1892" s="67">
        <v>449</v>
      </c>
      <c r="U1892" s="67">
        <v>550</v>
      </c>
      <c r="V1892" s="119" t="s">
        <v>95</v>
      </c>
      <c r="W1892" s="7">
        <v>743</v>
      </c>
      <c r="X1892" s="7">
        <v>1</v>
      </c>
      <c r="Y1892" s="7" t="s">
        <v>458</v>
      </c>
      <c r="Z1892" s="68">
        <v>2007</v>
      </c>
      <c r="AA1892" s="73">
        <v>2008</v>
      </c>
      <c r="AB1892" s="66">
        <v>230</v>
      </c>
      <c r="AC1892" s="7">
        <v>6</v>
      </c>
      <c r="AD1892" s="67">
        <v>0</v>
      </c>
      <c r="AE1892" s="67">
        <v>580</v>
      </c>
      <c r="AF1892" s="77">
        <v>898</v>
      </c>
      <c r="AG1892" s="127">
        <f t="shared" si="29"/>
        <v>0.39242219215155616</v>
      </c>
    </row>
    <row r="1893" spans="1:33" x14ac:dyDescent="0.3">
      <c r="A1893" s="7">
        <v>2144</v>
      </c>
      <c r="B1893" s="7">
        <v>1</v>
      </c>
      <c r="C1893" s="7" t="s">
        <v>577</v>
      </c>
      <c r="D1893" s="7">
        <v>2010</v>
      </c>
      <c r="E1893" s="68">
        <v>2012</v>
      </c>
      <c r="F1893" s="66">
        <v>400.96</v>
      </c>
      <c r="G1893" s="68">
        <v>10</v>
      </c>
      <c r="H1893" s="67">
        <v>1</v>
      </c>
      <c r="I1893" s="67">
        <v>5094</v>
      </c>
      <c r="J1893" s="67">
        <v>4156</v>
      </c>
      <c r="K1893" s="119" t="s">
        <v>95</v>
      </c>
      <c r="L1893" s="7">
        <v>118</v>
      </c>
      <c r="M1893" s="7">
        <v>1</v>
      </c>
      <c r="N1893" s="7" t="s">
        <v>413</v>
      </c>
      <c r="O1893" s="68">
        <v>2012</v>
      </c>
      <c r="P1893" s="73">
        <v>2013</v>
      </c>
      <c r="Q1893" s="66">
        <v>589.36</v>
      </c>
      <c r="R1893" s="7">
        <v>5</v>
      </c>
      <c r="S1893" s="7">
        <v>1</v>
      </c>
      <c r="T1893" s="67">
        <v>923</v>
      </c>
      <c r="U1893" s="67">
        <v>671</v>
      </c>
      <c r="V1893" s="119" t="s">
        <v>95</v>
      </c>
      <c r="W1893" s="7">
        <v>47</v>
      </c>
      <c r="X1893" s="7">
        <v>1</v>
      </c>
      <c r="Y1893" s="7" t="s">
        <v>236</v>
      </c>
      <c r="Z1893" s="68">
        <v>2007</v>
      </c>
      <c r="AA1893" s="73">
        <v>2008</v>
      </c>
      <c r="AB1893" s="66">
        <v>700</v>
      </c>
      <c r="AC1893" s="7">
        <v>10</v>
      </c>
      <c r="AD1893" s="67">
        <v>0</v>
      </c>
      <c r="AE1893" s="67">
        <v>2030</v>
      </c>
      <c r="AF1893" s="77">
        <v>3145</v>
      </c>
      <c r="AG1893" s="127">
        <f t="shared" si="29"/>
        <v>0.39227053140096618</v>
      </c>
    </row>
    <row r="1894" spans="1:33" x14ac:dyDescent="0.3">
      <c r="A1894" s="7">
        <v>2144</v>
      </c>
      <c r="B1894" s="7">
        <v>1</v>
      </c>
      <c r="C1894" s="7" t="s">
        <v>577</v>
      </c>
      <c r="D1894" s="7">
        <v>2013</v>
      </c>
      <c r="E1894" s="7">
        <v>2014</v>
      </c>
      <c r="F1894" s="7">
        <v>225</v>
      </c>
      <c r="G1894" s="7">
        <v>10</v>
      </c>
      <c r="H1894" s="7">
        <v>1</v>
      </c>
      <c r="I1894" s="77">
        <v>1599</v>
      </c>
      <c r="J1894" s="77">
        <v>1525</v>
      </c>
      <c r="K1894" s="119" t="s">
        <v>95</v>
      </c>
      <c r="L1894" s="7">
        <v>118</v>
      </c>
      <c r="M1894" s="7">
        <v>1</v>
      </c>
      <c r="N1894" s="7" t="s">
        <v>413</v>
      </c>
      <c r="O1894" s="7">
        <v>2012</v>
      </c>
      <c r="P1894" s="7">
        <v>2013</v>
      </c>
      <c r="Q1894" s="70">
        <v>109.21</v>
      </c>
      <c r="R1894" s="7">
        <v>5</v>
      </c>
      <c r="S1894" s="7">
        <v>0</v>
      </c>
      <c r="T1894" s="67">
        <v>685</v>
      </c>
      <c r="U1894" s="67">
        <v>891</v>
      </c>
      <c r="V1894" s="119" t="s">
        <v>95</v>
      </c>
      <c r="W1894" s="7">
        <v>12</v>
      </c>
      <c r="X1894" s="7">
        <v>1</v>
      </c>
      <c r="Y1894" s="7" t="s">
        <v>485</v>
      </c>
      <c r="Z1894" s="7">
        <v>2002</v>
      </c>
      <c r="AA1894" s="7">
        <v>2003</v>
      </c>
      <c r="AB1894" s="70">
        <v>426.03</v>
      </c>
      <c r="AC1894" s="7">
        <v>10</v>
      </c>
      <c r="AD1894" s="7">
        <v>0</v>
      </c>
      <c r="AE1894" s="77">
        <v>5177</v>
      </c>
      <c r="AF1894" s="77">
        <v>8031</v>
      </c>
      <c r="AG1894" s="127">
        <f t="shared" si="29"/>
        <v>0.39195941853422167</v>
      </c>
    </row>
    <row r="1895" spans="1:33" x14ac:dyDescent="0.3">
      <c r="A1895" s="7">
        <v>2149</v>
      </c>
      <c r="B1895" s="7">
        <v>1</v>
      </c>
      <c r="C1895" s="7" t="s">
        <v>440</v>
      </c>
      <c r="D1895" s="7">
        <v>1995</v>
      </c>
      <c r="E1895" s="7">
        <v>1996</v>
      </c>
      <c r="F1895" s="70">
        <v>238.5</v>
      </c>
      <c r="G1895" s="7">
        <v>10</v>
      </c>
      <c r="H1895" s="7">
        <v>1</v>
      </c>
      <c r="I1895" s="77">
        <v>681</v>
      </c>
      <c r="J1895" s="77">
        <v>522</v>
      </c>
      <c r="K1895" s="119" t="s">
        <v>95</v>
      </c>
      <c r="L1895" s="7">
        <v>186</v>
      </c>
      <c r="M1895" s="7">
        <v>1</v>
      </c>
      <c r="N1895" s="7" t="s">
        <v>600</v>
      </c>
      <c r="O1895" s="7">
        <v>2012</v>
      </c>
      <c r="P1895" s="7">
        <v>2013</v>
      </c>
      <c r="Q1895" s="70">
        <v>1.01</v>
      </c>
      <c r="R1895" s="7">
        <v>10</v>
      </c>
      <c r="S1895" s="7">
        <v>1</v>
      </c>
      <c r="T1895" s="67">
        <v>3505</v>
      </c>
      <c r="U1895" s="67">
        <v>2331</v>
      </c>
      <c r="V1895" s="119" t="s">
        <v>95</v>
      </c>
      <c r="W1895" s="7">
        <v>621</v>
      </c>
      <c r="X1895" s="7">
        <v>1</v>
      </c>
      <c r="Y1895" s="7" t="s">
        <v>566</v>
      </c>
      <c r="Z1895" s="7">
        <v>2001</v>
      </c>
      <c r="AA1895" s="7">
        <v>2002</v>
      </c>
      <c r="AB1895" s="70">
        <v>506</v>
      </c>
      <c r="AC1895" s="7">
        <v>10</v>
      </c>
      <c r="AD1895" s="7">
        <v>0</v>
      </c>
      <c r="AE1895" s="77">
        <v>5450</v>
      </c>
      <c r="AF1895" s="77">
        <v>8512</v>
      </c>
      <c r="AG1895" s="127">
        <f t="shared" si="29"/>
        <v>0.39034522274745737</v>
      </c>
    </row>
    <row r="1896" spans="1:33" x14ac:dyDescent="0.3">
      <c r="A1896" s="7">
        <v>2149</v>
      </c>
      <c r="B1896" s="7">
        <v>1</v>
      </c>
      <c r="C1896" s="7" t="s">
        <v>440</v>
      </c>
      <c r="D1896" s="7">
        <v>1999</v>
      </c>
      <c r="E1896" s="7">
        <v>2000</v>
      </c>
      <c r="F1896" s="70">
        <v>220.38</v>
      </c>
      <c r="G1896" s="7">
        <v>10</v>
      </c>
      <c r="H1896" s="7">
        <v>1</v>
      </c>
      <c r="I1896" s="77">
        <v>884</v>
      </c>
      <c r="J1896" s="77">
        <v>631</v>
      </c>
      <c r="K1896" s="119" t="s">
        <v>95</v>
      </c>
      <c r="L1896" s="7">
        <v>256</v>
      </c>
      <c r="M1896" s="7">
        <v>1</v>
      </c>
      <c r="N1896" s="7" t="s">
        <v>490</v>
      </c>
      <c r="O1896" s="7">
        <v>2012</v>
      </c>
      <c r="P1896" s="7">
        <v>2014</v>
      </c>
      <c r="Q1896" s="70">
        <v>1111.4100000000001</v>
      </c>
      <c r="R1896" s="7">
        <v>5</v>
      </c>
      <c r="S1896" s="7">
        <v>1</v>
      </c>
      <c r="T1896" s="67">
        <v>5759</v>
      </c>
      <c r="U1896" s="67">
        <v>4503</v>
      </c>
      <c r="V1896" s="119" t="s">
        <v>95</v>
      </c>
      <c r="W1896" s="7">
        <v>761</v>
      </c>
      <c r="X1896" s="7">
        <v>1</v>
      </c>
      <c r="Y1896" s="7" t="s">
        <v>299</v>
      </c>
      <c r="Z1896" s="68">
        <v>2007</v>
      </c>
      <c r="AA1896" s="73">
        <v>2008</v>
      </c>
      <c r="AB1896" s="66">
        <v>42.64</v>
      </c>
      <c r="AC1896" s="7">
        <v>6</v>
      </c>
      <c r="AD1896" s="67">
        <v>0</v>
      </c>
      <c r="AE1896" s="67">
        <v>2235</v>
      </c>
      <c r="AF1896" s="77">
        <v>3491</v>
      </c>
      <c r="AG1896" s="127">
        <f t="shared" si="29"/>
        <v>0.39032483409011526</v>
      </c>
    </row>
    <row r="1897" spans="1:33" x14ac:dyDescent="0.3">
      <c r="A1897" s="7">
        <v>2149</v>
      </c>
      <c r="B1897" s="7">
        <v>1</v>
      </c>
      <c r="C1897" s="7" t="s">
        <v>440</v>
      </c>
      <c r="D1897" s="7">
        <v>2002</v>
      </c>
      <c r="E1897" s="7">
        <v>2003</v>
      </c>
      <c r="F1897" s="70">
        <v>607</v>
      </c>
      <c r="G1897" s="7">
        <v>10</v>
      </c>
      <c r="H1897" s="7">
        <v>0</v>
      </c>
      <c r="I1897" s="77">
        <v>1702</v>
      </c>
      <c r="J1897" s="77">
        <v>2558</v>
      </c>
      <c r="K1897" s="119" t="s">
        <v>95</v>
      </c>
      <c r="L1897" s="7">
        <v>279</v>
      </c>
      <c r="M1897" s="7">
        <v>1</v>
      </c>
      <c r="N1897" s="7" t="s">
        <v>421</v>
      </c>
      <c r="O1897" s="7">
        <v>2012</v>
      </c>
      <c r="P1897" s="7">
        <v>2013</v>
      </c>
      <c r="Q1897" s="70">
        <v>385</v>
      </c>
      <c r="R1897" s="7">
        <v>5</v>
      </c>
      <c r="S1897" s="7">
        <v>0</v>
      </c>
      <c r="T1897" s="67">
        <v>33792</v>
      </c>
      <c r="U1897" s="67">
        <v>33908</v>
      </c>
      <c r="V1897" s="119" t="s">
        <v>95</v>
      </c>
      <c r="W1897" s="7">
        <v>2396</v>
      </c>
      <c r="X1897" s="7">
        <v>1</v>
      </c>
      <c r="Y1897" s="7" t="s">
        <v>8</v>
      </c>
      <c r="Z1897" s="7">
        <v>2005</v>
      </c>
      <c r="AA1897" s="7">
        <v>2006</v>
      </c>
      <c r="AB1897" s="70">
        <v>450</v>
      </c>
      <c r="AC1897" s="7">
        <v>7</v>
      </c>
      <c r="AD1897" s="10">
        <v>0</v>
      </c>
      <c r="AE1897" s="67">
        <v>802</v>
      </c>
      <c r="AF1897" s="67">
        <v>1253</v>
      </c>
      <c r="AG1897" s="127">
        <f t="shared" si="29"/>
        <v>0.39026763990267638</v>
      </c>
    </row>
    <row r="1898" spans="1:33" x14ac:dyDescent="0.3">
      <c r="A1898" s="7">
        <v>2149</v>
      </c>
      <c r="B1898" s="7">
        <v>1</v>
      </c>
      <c r="C1898" s="7" t="s">
        <v>440</v>
      </c>
      <c r="D1898" s="7">
        <v>2003</v>
      </c>
      <c r="E1898" s="7">
        <v>2004</v>
      </c>
      <c r="F1898" s="70">
        <v>838</v>
      </c>
      <c r="G1898" s="7">
        <v>5</v>
      </c>
      <c r="H1898" s="7">
        <v>0</v>
      </c>
      <c r="I1898" s="77">
        <v>1397</v>
      </c>
      <c r="J1898" s="77">
        <v>1430</v>
      </c>
      <c r="K1898" s="119" t="s">
        <v>95</v>
      </c>
      <c r="L1898" s="7">
        <v>280</v>
      </c>
      <c r="M1898" s="7">
        <v>1</v>
      </c>
      <c r="N1898" s="7" t="s">
        <v>545</v>
      </c>
      <c r="O1898" s="7">
        <v>2012</v>
      </c>
      <c r="P1898" s="7">
        <v>2013</v>
      </c>
      <c r="Q1898" s="70">
        <v>301.39999999999998</v>
      </c>
      <c r="R1898" s="7">
        <v>10</v>
      </c>
      <c r="S1898" s="7">
        <v>1</v>
      </c>
      <c r="T1898" s="67">
        <v>14544</v>
      </c>
      <c r="U1898" s="67">
        <v>4965</v>
      </c>
      <c r="V1898" s="119" t="s">
        <v>95</v>
      </c>
      <c r="W1898" s="7">
        <v>95</v>
      </c>
      <c r="X1898" s="7">
        <v>1</v>
      </c>
      <c r="Y1898" s="7" t="s">
        <v>448</v>
      </c>
      <c r="Z1898" s="7">
        <v>1996</v>
      </c>
      <c r="AA1898" s="7">
        <v>1997</v>
      </c>
      <c r="AB1898" s="70">
        <v>315</v>
      </c>
      <c r="AC1898" s="7">
        <v>5</v>
      </c>
      <c r="AD1898" s="7">
        <v>0</v>
      </c>
      <c r="AE1898" s="77">
        <v>275</v>
      </c>
      <c r="AF1898" s="77">
        <v>430</v>
      </c>
      <c r="AG1898" s="127">
        <f t="shared" si="29"/>
        <v>0.39007092198581561</v>
      </c>
    </row>
    <row r="1899" spans="1:33" x14ac:dyDescent="0.3">
      <c r="A1899" s="7">
        <v>2149</v>
      </c>
      <c r="B1899" s="7">
        <v>1</v>
      </c>
      <c r="C1899" s="7" t="s">
        <v>440</v>
      </c>
      <c r="D1899" s="7">
        <v>2004</v>
      </c>
      <c r="E1899" s="7">
        <v>2005</v>
      </c>
      <c r="F1899" s="70">
        <v>1100.2</v>
      </c>
      <c r="G1899" s="7">
        <v>10</v>
      </c>
      <c r="H1899" s="7">
        <v>0</v>
      </c>
      <c r="I1899" s="77">
        <v>2598</v>
      </c>
      <c r="J1899" s="77">
        <v>2760</v>
      </c>
      <c r="K1899" s="119" t="s">
        <v>95</v>
      </c>
      <c r="L1899" s="7">
        <v>280</v>
      </c>
      <c r="M1899" s="7">
        <v>1</v>
      </c>
      <c r="N1899" s="7" t="s">
        <v>545</v>
      </c>
      <c r="O1899" s="7">
        <v>2012</v>
      </c>
      <c r="P1899" s="7">
        <v>2013</v>
      </c>
      <c r="Q1899" s="70">
        <v>60</v>
      </c>
      <c r="R1899" s="7">
        <v>10</v>
      </c>
      <c r="S1899" s="7">
        <v>1</v>
      </c>
      <c r="T1899" s="67">
        <v>12348</v>
      </c>
      <c r="U1899" s="67">
        <v>7092</v>
      </c>
      <c r="V1899" s="119" t="s">
        <v>95</v>
      </c>
      <c r="W1899" s="7">
        <v>2887</v>
      </c>
      <c r="X1899" s="7">
        <v>1</v>
      </c>
      <c r="Y1899" s="7" t="s">
        <v>592</v>
      </c>
      <c r="Z1899" s="68">
        <v>2007</v>
      </c>
      <c r="AA1899" s="73">
        <v>2008</v>
      </c>
      <c r="AB1899" s="66">
        <v>772.91</v>
      </c>
      <c r="AC1899" s="7">
        <v>10</v>
      </c>
      <c r="AD1899" s="67">
        <v>0</v>
      </c>
      <c r="AE1899" s="67">
        <v>450</v>
      </c>
      <c r="AF1899" s="77">
        <v>705</v>
      </c>
      <c r="AG1899" s="127">
        <f t="shared" si="29"/>
        <v>0.38961038961038963</v>
      </c>
    </row>
    <row r="1900" spans="1:33" x14ac:dyDescent="0.3">
      <c r="A1900" s="7">
        <v>2149</v>
      </c>
      <c r="B1900" s="7">
        <v>1</v>
      </c>
      <c r="C1900" s="7" t="s">
        <v>440</v>
      </c>
      <c r="D1900" s="7">
        <v>2006</v>
      </c>
      <c r="E1900" s="10">
        <v>2007</v>
      </c>
      <c r="F1900" s="70">
        <v>629</v>
      </c>
      <c r="G1900" s="10">
        <v>10</v>
      </c>
      <c r="H1900" s="7">
        <v>1</v>
      </c>
      <c r="I1900" s="67">
        <v>2593</v>
      </c>
      <c r="J1900" s="67">
        <v>2393</v>
      </c>
      <c r="K1900" s="119" t="s">
        <v>95</v>
      </c>
      <c r="L1900" s="7">
        <v>363</v>
      </c>
      <c r="M1900" s="7">
        <v>1</v>
      </c>
      <c r="N1900" s="7" t="s">
        <v>595</v>
      </c>
      <c r="O1900" s="7">
        <v>2012</v>
      </c>
      <c r="P1900" s="7">
        <v>2013</v>
      </c>
      <c r="Q1900" s="70">
        <v>700</v>
      </c>
      <c r="R1900" s="7">
        <v>10</v>
      </c>
      <c r="S1900" s="7">
        <v>0</v>
      </c>
      <c r="T1900" s="67">
        <v>223</v>
      </c>
      <c r="U1900" s="67">
        <v>415</v>
      </c>
      <c r="V1900" s="119" t="s">
        <v>95</v>
      </c>
      <c r="W1900" s="7">
        <v>717</v>
      </c>
      <c r="X1900" s="7">
        <v>1</v>
      </c>
      <c r="Y1900" s="7" t="s">
        <v>345</v>
      </c>
      <c r="Z1900" s="7">
        <v>2005</v>
      </c>
      <c r="AA1900" s="7">
        <v>2006</v>
      </c>
      <c r="AB1900" s="70">
        <v>350</v>
      </c>
      <c r="AC1900" s="7">
        <v>5</v>
      </c>
      <c r="AD1900" s="10">
        <v>0</v>
      </c>
      <c r="AE1900" s="67">
        <v>372</v>
      </c>
      <c r="AF1900" s="67">
        <v>583</v>
      </c>
      <c r="AG1900" s="127">
        <f t="shared" si="29"/>
        <v>0.38952879581151834</v>
      </c>
    </row>
    <row r="1901" spans="1:33" x14ac:dyDescent="0.3">
      <c r="A1901" s="7">
        <v>2149</v>
      </c>
      <c r="B1901" s="7">
        <v>1</v>
      </c>
      <c r="C1901" s="7" t="s">
        <v>702</v>
      </c>
      <c r="D1901" s="7">
        <v>2016</v>
      </c>
      <c r="E1901" s="7">
        <v>2017</v>
      </c>
      <c r="F1901" s="7">
        <v>213</v>
      </c>
      <c r="G1901" s="7">
        <v>10</v>
      </c>
      <c r="H1901" s="7">
        <v>1</v>
      </c>
      <c r="I1901" s="77">
        <v>2848</v>
      </c>
      <c r="J1901" s="77">
        <v>2324</v>
      </c>
      <c r="K1901" s="119" t="s">
        <v>95</v>
      </c>
      <c r="L1901" s="7">
        <v>402</v>
      </c>
      <c r="M1901" s="7">
        <v>1</v>
      </c>
      <c r="N1901" s="7" t="s">
        <v>282</v>
      </c>
      <c r="O1901" s="68">
        <v>2012</v>
      </c>
      <c r="P1901" s="73">
        <v>2013</v>
      </c>
      <c r="Q1901" s="66">
        <v>568.55999999999995</v>
      </c>
      <c r="R1901" s="7">
        <v>10</v>
      </c>
      <c r="S1901" s="7">
        <v>1</v>
      </c>
      <c r="T1901" s="67">
        <v>287</v>
      </c>
      <c r="U1901" s="67">
        <v>267</v>
      </c>
      <c r="V1901" s="119" t="s">
        <v>95</v>
      </c>
      <c r="W1901" s="7">
        <v>88</v>
      </c>
      <c r="X1901" s="7">
        <v>1</v>
      </c>
      <c r="Y1901" s="7" t="s">
        <v>238</v>
      </c>
      <c r="Z1901" s="7">
        <v>2010</v>
      </c>
      <c r="AA1901" s="10">
        <v>2011</v>
      </c>
      <c r="AB1901" s="66">
        <v>150</v>
      </c>
      <c r="AC1901" s="10">
        <v>10</v>
      </c>
      <c r="AD1901" s="67">
        <v>0</v>
      </c>
      <c r="AE1901" s="67">
        <v>3016</v>
      </c>
      <c r="AF1901" s="67">
        <v>4735</v>
      </c>
      <c r="AG1901" s="127">
        <f t="shared" si="29"/>
        <v>0.38911108244097536</v>
      </c>
    </row>
    <row r="1902" spans="1:33" x14ac:dyDescent="0.3">
      <c r="A1902" s="7">
        <v>2153</v>
      </c>
      <c r="B1902" s="7">
        <v>1</v>
      </c>
      <c r="C1902" s="7" t="s">
        <v>445</v>
      </c>
      <c r="D1902" s="7">
        <v>1995</v>
      </c>
      <c r="E1902" s="7">
        <v>1997</v>
      </c>
      <c r="F1902" s="70">
        <v>422.03</v>
      </c>
      <c r="G1902" s="7">
        <v>5</v>
      </c>
      <c r="H1902" s="7">
        <v>1</v>
      </c>
      <c r="I1902" s="77">
        <v>527</v>
      </c>
      <c r="J1902" s="77">
        <v>443</v>
      </c>
      <c r="K1902" s="119" t="s">
        <v>95</v>
      </c>
      <c r="L1902" s="7">
        <v>485</v>
      </c>
      <c r="M1902" s="7">
        <v>1</v>
      </c>
      <c r="N1902" s="7" t="s">
        <v>494</v>
      </c>
      <c r="O1902" s="7">
        <v>2012</v>
      </c>
      <c r="P1902" s="7">
        <v>2013</v>
      </c>
      <c r="Q1902" s="70">
        <v>350</v>
      </c>
      <c r="R1902" s="7">
        <v>4</v>
      </c>
      <c r="S1902" s="7">
        <v>0</v>
      </c>
      <c r="T1902" s="67">
        <v>877</v>
      </c>
      <c r="U1902" s="67">
        <v>1023</v>
      </c>
      <c r="V1902" s="119" t="s">
        <v>95</v>
      </c>
      <c r="W1902" s="7">
        <v>482</v>
      </c>
      <c r="X1902" s="7">
        <v>1</v>
      </c>
      <c r="Y1902" s="7" t="s">
        <v>384</v>
      </c>
      <c r="Z1902" s="7">
        <v>2001</v>
      </c>
      <c r="AA1902" s="7">
        <v>2002</v>
      </c>
      <c r="AB1902" s="70">
        <v>600</v>
      </c>
      <c r="AC1902" s="7">
        <v>10</v>
      </c>
      <c r="AD1902" s="7">
        <v>0</v>
      </c>
      <c r="AE1902" s="77">
        <v>1848</v>
      </c>
      <c r="AF1902" s="77">
        <v>2902</v>
      </c>
      <c r="AG1902" s="127">
        <f t="shared" si="29"/>
        <v>0.38905263157894737</v>
      </c>
    </row>
    <row r="1903" spans="1:33" x14ac:dyDescent="0.3">
      <c r="A1903" s="7">
        <v>2154</v>
      </c>
      <c r="B1903" s="7">
        <v>1</v>
      </c>
      <c r="C1903" s="7" t="s">
        <v>365</v>
      </c>
      <c r="D1903" s="7">
        <v>1993</v>
      </c>
      <c r="E1903" s="7">
        <v>1994</v>
      </c>
      <c r="F1903" s="70">
        <v>268.73</v>
      </c>
      <c r="G1903" s="7">
        <v>5</v>
      </c>
      <c r="H1903" s="7">
        <v>1</v>
      </c>
      <c r="I1903" s="77" t="s">
        <v>763</v>
      </c>
      <c r="J1903" s="77" t="s">
        <v>763</v>
      </c>
      <c r="K1903" s="119" t="s">
        <v>95</v>
      </c>
      <c r="L1903" s="7">
        <v>542</v>
      </c>
      <c r="M1903" s="7">
        <v>1</v>
      </c>
      <c r="N1903" s="7" t="s">
        <v>291</v>
      </c>
      <c r="O1903" s="7">
        <v>2012</v>
      </c>
      <c r="P1903" s="7">
        <v>2013</v>
      </c>
      <c r="Q1903" s="70">
        <v>400</v>
      </c>
      <c r="R1903" s="7">
        <v>5</v>
      </c>
      <c r="S1903" s="7">
        <v>1</v>
      </c>
      <c r="T1903" s="67">
        <v>1462</v>
      </c>
      <c r="U1903" s="67">
        <v>1181</v>
      </c>
      <c r="V1903" s="119" t="s">
        <v>95</v>
      </c>
      <c r="W1903" s="7">
        <v>138</v>
      </c>
      <c r="X1903" s="7">
        <v>1</v>
      </c>
      <c r="Y1903" s="7" t="s">
        <v>243</v>
      </c>
      <c r="Z1903" s="7">
        <v>2003</v>
      </c>
      <c r="AA1903" s="7">
        <v>2004</v>
      </c>
      <c r="AB1903" s="70">
        <v>125</v>
      </c>
      <c r="AC1903" s="7">
        <v>5</v>
      </c>
      <c r="AD1903" s="7">
        <v>0</v>
      </c>
      <c r="AE1903" s="77">
        <v>1628</v>
      </c>
      <c r="AF1903" s="77">
        <v>2564</v>
      </c>
      <c r="AG1903" s="127">
        <f t="shared" si="29"/>
        <v>0.38835877862595419</v>
      </c>
    </row>
    <row r="1904" spans="1:33" x14ac:dyDescent="0.3">
      <c r="A1904" s="7">
        <v>2154</v>
      </c>
      <c r="B1904" s="7">
        <v>1</v>
      </c>
      <c r="C1904" s="7" t="s">
        <v>365</v>
      </c>
      <c r="D1904" s="7">
        <v>1998</v>
      </c>
      <c r="E1904" s="7">
        <v>1999</v>
      </c>
      <c r="F1904" s="70">
        <v>247.38</v>
      </c>
      <c r="G1904" s="7">
        <v>10</v>
      </c>
      <c r="H1904" s="7">
        <v>1</v>
      </c>
      <c r="I1904" s="77">
        <v>2391</v>
      </c>
      <c r="J1904" s="77">
        <v>2202</v>
      </c>
      <c r="K1904" s="119" t="s">
        <v>95</v>
      </c>
      <c r="L1904" s="7">
        <v>542</v>
      </c>
      <c r="M1904" s="7">
        <v>1</v>
      </c>
      <c r="N1904" s="7" t="s">
        <v>291</v>
      </c>
      <c r="O1904" s="68">
        <v>2012</v>
      </c>
      <c r="P1904" s="73">
        <v>2013</v>
      </c>
      <c r="Q1904" s="66">
        <v>95</v>
      </c>
      <c r="R1904" s="7">
        <v>5</v>
      </c>
      <c r="S1904" s="7">
        <v>1</v>
      </c>
      <c r="T1904" s="67">
        <v>1388</v>
      </c>
      <c r="U1904" s="67">
        <v>1236</v>
      </c>
      <c r="V1904" s="119" t="s">
        <v>95</v>
      </c>
      <c r="W1904" s="7">
        <v>482</v>
      </c>
      <c r="X1904" s="7">
        <v>1</v>
      </c>
      <c r="Y1904" s="7" t="s">
        <v>384</v>
      </c>
      <c r="Z1904" s="7">
        <v>2002</v>
      </c>
      <c r="AA1904" s="7">
        <v>2003</v>
      </c>
      <c r="AB1904" s="70">
        <v>400</v>
      </c>
      <c r="AC1904" s="7">
        <v>10</v>
      </c>
      <c r="AD1904" s="7">
        <v>0</v>
      </c>
      <c r="AE1904" s="77">
        <v>1662</v>
      </c>
      <c r="AF1904" s="77">
        <v>2623</v>
      </c>
      <c r="AG1904" s="127">
        <f t="shared" si="29"/>
        <v>0.38786464410735122</v>
      </c>
    </row>
    <row r="1905" spans="1:33" x14ac:dyDescent="0.3">
      <c r="A1905" s="7">
        <v>2154</v>
      </c>
      <c r="B1905" s="7">
        <v>1</v>
      </c>
      <c r="C1905" s="7" t="s">
        <v>365</v>
      </c>
      <c r="D1905" s="7">
        <v>2000</v>
      </c>
      <c r="E1905" s="7">
        <v>2001</v>
      </c>
      <c r="F1905" s="70">
        <v>53.69</v>
      </c>
      <c r="G1905" s="7">
        <v>10</v>
      </c>
      <c r="H1905" s="7">
        <v>0</v>
      </c>
      <c r="I1905" s="77">
        <v>2268</v>
      </c>
      <c r="J1905" s="77">
        <v>2456</v>
      </c>
      <c r="K1905" s="119" t="s">
        <v>95</v>
      </c>
      <c r="L1905" s="7">
        <v>599</v>
      </c>
      <c r="M1905" s="7">
        <v>1</v>
      </c>
      <c r="N1905" s="7" t="s">
        <v>527</v>
      </c>
      <c r="O1905" s="7">
        <v>2012</v>
      </c>
      <c r="P1905" s="7">
        <v>2014</v>
      </c>
      <c r="Q1905" s="70">
        <v>1200</v>
      </c>
      <c r="R1905" s="7">
        <v>10</v>
      </c>
      <c r="S1905" s="7">
        <v>1</v>
      </c>
      <c r="T1905" s="67">
        <v>970</v>
      </c>
      <c r="U1905" s="67">
        <v>429</v>
      </c>
      <c r="V1905" s="119" t="s">
        <v>95</v>
      </c>
      <c r="W1905" s="7">
        <v>116</v>
      </c>
      <c r="X1905" s="7">
        <v>1</v>
      </c>
      <c r="Y1905" s="7" t="s">
        <v>598</v>
      </c>
      <c r="Z1905" s="7">
        <v>2002</v>
      </c>
      <c r="AA1905" s="7">
        <v>2003</v>
      </c>
      <c r="AB1905" s="70">
        <v>126</v>
      </c>
      <c r="AC1905" s="7">
        <v>5</v>
      </c>
      <c r="AD1905" s="7">
        <v>0</v>
      </c>
      <c r="AE1905" s="77">
        <v>689</v>
      </c>
      <c r="AF1905" s="77">
        <v>1088</v>
      </c>
      <c r="AG1905" s="127">
        <f t="shared" si="29"/>
        <v>0.38773213280810354</v>
      </c>
    </row>
    <row r="1906" spans="1:33" x14ac:dyDescent="0.3">
      <c r="A1906" s="7">
        <v>2154</v>
      </c>
      <c r="B1906" s="7">
        <v>1</v>
      </c>
      <c r="C1906" s="7" t="s">
        <v>365</v>
      </c>
      <c r="D1906" s="7">
        <v>2001</v>
      </c>
      <c r="E1906" s="7">
        <v>2002</v>
      </c>
      <c r="F1906" s="70">
        <v>334.64</v>
      </c>
      <c r="G1906" s="7">
        <v>10</v>
      </c>
      <c r="H1906" s="7">
        <v>1</v>
      </c>
      <c r="I1906" s="77">
        <v>1292</v>
      </c>
      <c r="J1906" s="77">
        <v>1287</v>
      </c>
      <c r="K1906" s="119" t="s">
        <v>95</v>
      </c>
      <c r="L1906" s="7">
        <v>601</v>
      </c>
      <c r="M1906" s="7">
        <v>1</v>
      </c>
      <c r="N1906" s="7" t="s">
        <v>293</v>
      </c>
      <c r="O1906" s="7">
        <v>2012</v>
      </c>
      <c r="P1906" s="7">
        <v>2013</v>
      </c>
      <c r="Q1906" s="70">
        <v>600</v>
      </c>
      <c r="R1906" s="7">
        <v>10</v>
      </c>
      <c r="S1906" s="7">
        <v>0</v>
      </c>
      <c r="T1906" s="67">
        <v>719</v>
      </c>
      <c r="U1906" s="67">
        <v>931</v>
      </c>
      <c r="V1906" s="119" t="s">
        <v>95</v>
      </c>
      <c r="W1906" s="7">
        <v>756</v>
      </c>
      <c r="X1906" s="7">
        <v>1</v>
      </c>
      <c r="Y1906" s="7" t="s">
        <v>477</v>
      </c>
      <c r="Z1906" s="68">
        <v>2009</v>
      </c>
      <c r="AA1906" s="10">
        <v>2010</v>
      </c>
      <c r="AB1906" s="66">
        <v>200</v>
      </c>
      <c r="AC1906" s="10">
        <v>3</v>
      </c>
      <c r="AD1906" s="67">
        <v>0</v>
      </c>
      <c r="AE1906" s="67">
        <v>499</v>
      </c>
      <c r="AF1906" s="67">
        <v>789</v>
      </c>
      <c r="AG1906" s="127">
        <f t="shared" si="29"/>
        <v>0.38742236024844723</v>
      </c>
    </row>
    <row r="1907" spans="1:33" x14ac:dyDescent="0.3">
      <c r="A1907" s="7">
        <v>2154</v>
      </c>
      <c r="B1907" s="7">
        <v>1</v>
      </c>
      <c r="C1907" s="7" t="s">
        <v>365</v>
      </c>
      <c r="D1907" s="7">
        <v>2011</v>
      </c>
      <c r="E1907" s="7">
        <v>2012</v>
      </c>
      <c r="F1907" s="7">
        <v>335.95</v>
      </c>
      <c r="G1907" s="7">
        <v>10</v>
      </c>
      <c r="H1907" s="7">
        <v>1</v>
      </c>
      <c r="I1907" s="77">
        <v>1497</v>
      </c>
      <c r="J1907" s="77">
        <v>713</v>
      </c>
      <c r="K1907" s="119" t="s">
        <v>95</v>
      </c>
      <c r="L1907" s="7">
        <v>625</v>
      </c>
      <c r="M1907" s="7">
        <v>1</v>
      </c>
      <c r="N1907" s="7" t="s">
        <v>294</v>
      </c>
      <c r="O1907" s="7">
        <v>2012</v>
      </c>
      <c r="P1907" s="7">
        <v>2013</v>
      </c>
      <c r="Q1907" s="70">
        <v>821.55</v>
      </c>
      <c r="R1907" s="7">
        <v>8</v>
      </c>
      <c r="S1907" s="7">
        <v>1</v>
      </c>
      <c r="T1907" s="67">
        <v>78703</v>
      </c>
      <c r="U1907" s="67">
        <v>49306</v>
      </c>
      <c r="V1907" s="119" t="s">
        <v>95</v>
      </c>
      <c r="W1907" s="7">
        <v>477</v>
      </c>
      <c r="X1907" s="7">
        <v>1</v>
      </c>
      <c r="Y1907" s="7" t="s">
        <v>424</v>
      </c>
      <c r="Z1907" s="7">
        <v>2003</v>
      </c>
      <c r="AA1907" s="7">
        <v>2004</v>
      </c>
      <c r="AB1907" s="70">
        <v>500</v>
      </c>
      <c r="AC1907" s="7">
        <v>10</v>
      </c>
      <c r="AD1907" s="7">
        <v>0</v>
      </c>
      <c r="AE1907" s="77">
        <v>1032</v>
      </c>
      <c r="AF1907" s="77">
        <v>1633</v>
      </c>
      <c r="AG1907" s="127">
        <f t="shared" si="29"/>
        <v>0.38724202626641652</v>
      </c>
    </row>
    <row r="1908" spans="1:33" x14ac:dyDescent="0.3">
      <c r="A1908" s="7">
        <v>2154</v>
      </c>
      <c r="B1908" s="7">
        <v>1</v>
      </c>
      <c r="C1908" s="7" t="s">
        <v>365</v>
      </c>
      <c r="D1908" s="7">
        <v>2011</v>
      </c>
      <c r="E1908" s="7">
        <v>2012</v>
      </c>
      <c r="F1908" s="7">
        <v>364.05</v>
      </c>
      <c r="G1908" s="7">
        <v>10</v>
      </c>
      <c r="H1908" s="7">
        <v>1</v>
      </c>
      <c r="I1908" s="77">
        <v>1144</v>
      </c>
      <c r="J1908" s="77">
        <v>934</v>
      </c>
      <c r="K1908" s="119" t="s">
        <v>95</v>
      </c>
      <c r="L1908" s="7">
        <v>630</v>
      </c>
      <c r="M1908" s="7">
        <v>1</v>
      </c>
      <c r="N1908" s="7" t="s">
        <v>393</v>
      </c>
      <c r="O1908" s="7">
        <v>2012</v>
      </c>
      <c r="P1908" s="7">
        <v>2014</v>
      </c>
      <c r="Q1908" s="70">
        <v>1600</v>
      </c>
      <c r="R1908" s="7">
        <v>5</v>
      </c>
      <c r="S1908" s="7">
        <v>1</v>
      </c>
      <c r="T1908" s="67">
        <v>768</v>
      </c>
      <c r="U1908" s="67">
        <v>369</v>
      </c>
      <c r="V1908" s="119" t="s">
        <v>95</v>
      </c>
      <c r="W1908" s="7">
        <v>834</v>
      </c>
      <c r="X1908" s="7">
        <v>1</v>
      </c>
      <c r="Y1908" s="7" t="s">
        <v>572</v>
      </c>
      <c r="Z1908" s="7">
        <v>2006</v>
      </c>
      <c r="AA1908" s="10">
        <v>2007</v>
      </c>
      <c r="AB1908" s="70">
        <v>615.41</v>
      </c>
      <c r="AC1908" s="10">
        <v>5</v>
      </c>
      <c r="AD1908" s="7">
        <v>0</v>
      </c>
      <c r="AE1908" s="67">
        <v>10705</v>
      </c>
      <c r="AF1908" s="67">
        <v>16941</v>
      </c>
      <c r="AG1908" s="127">
        <f t="shared" si="29"/>
        <v>0.38721695724517108</v>
      </c>
    </row>
    <row r="1909" spans="1:33" x14ac:dyDescent="0.3">
      <c r="A1909" s="7">
        <v>2155</v>
      </c>
      <c r="B1909" s="7">
        <v>1</v>
      </c>
      <c r="C1909" s="7" t="s">
        <v>405</v>
      </c>
      <c r="D1909" s="7">
        <v>1994</v>
      </c>
      <c r="E1909" s="7">
        <v>1995</v>
      </c>
      <c r="F1909" s="70">
        <v>417.71</v>
      </c>
      <c r="G1909" s="7">
        <v>10</v>
      </c>
      <c r="H1909" s="7">
        <v>1</v>
      </c>
      <c r="I1909" s="77">
        <v>1622</v>
      </c>
      <c r="J1909" s="77">
        <v>1422</v>
      </c>
      <c r="K1909" s="119" t="s">
        <v>95</v>
      </c>
      <c r="L1909" s="7">
        <v>656</v>
      </c>
      <c r="M1909" s="7">
        <v>1</v>
      </c>
      <c r="N1909" s="7" t="s">
        <v>229</v>
      </c>
      <c r="O1909" s="7">
        <v>2012</v>
      </c>
      <c r="P1909" s="7">
        <v>2013</v>
      </c>
      <c r="Q1909" s="70">
        <v>600</v>
      </c>
      <c r="R1909" s="7">
        <v>8</v>
      </c>
      <c r="S1909" s="7">
        <v>0</v>
      </c>
      <c r="T1909" s="67">
        <v>6421</v>
      </c>
      <c r="U1909" s="67">
        <v>6606</v>
      </c>
      <c r="V1909" s="119" t="s">
        <v>95</v>
      </c>
      <c r="W1909" s="7">
        <v>535</v>
      </c>
      <c r="X1909" s="7">
        <v>1</v>
      </c>
      <c r="Y1909" s="7" t="s">
        <v>523</v>
      </c>
      <c r="Z1909" s="7">
        <v>2010</v>
      </c>
      <c r="AA1909" s="10">
        <v>2011</v>
      </c>
      <c r="AB1909" s="66">
        <v>343</v>
      </c>
      <c r="AC1909" s="10">
        <v>10</v>
      </c>
      <c r="AD1909" s="67">
        <v>0</v>
      </c>
      <c r="AE1909" s="67">
        <v>16650</v>
      </c>
      <c r="AF1909" s="67">
        <v>26375</v>
      </c>
      <c r="AG1909" s="127">
        <f t="shared" si="29"/>
        <v>0.38698431144683326</v>
      </c>
    </row>
    <row r="1910" spans="1:33" x14ac:dyDescent="0.3">
      <c r="A1910" s="7">
        <v>2155</v>
      </c>
      <c r="B1910" s="7">
        <v>1</v>
      </c>
      <c r="C1910" s="7" t="s">
        <v>405</v>
      </c>
      <c r="D1910" s="7">
        <v>2001</v>
      </c>
      <c r="E1910" s="7">
        <v>2002</v>
      </c>
      <c r="F1910" s="70">
        <v>100</v>
      </c>
      <c r="G1910" s="7">
        <v>10</v>
      </c>
      <c r="H1910" s="7">
        <v>1</v>
      </c>
      <c r="I1910" s="77">
        <v>681</v>
      </c>
      <c r="J1910" s="77">
        <v>467</v>
      </c>
      <c r="K1910" s="119" t="s">
        <v>95</v>
      </c>
      <c r="L1910" s="7">
        <v>690</v>
      </c>
      <c r="M1910" s="7">
        <v>1</v>
      </c>
      <c r="N1910" s="7" t="s">
        <v>337</v>
      </c>
      <c r="O1910" s="7">
        <v>2012</v>
      </c>
      <c r="P1910" s="7">
        <v>2013</v>
      </c>
      <c r="Q1910" s="70">
        <v>400</v>
      </c>
      <c r="R1910" s="7">
        <v>10</v>
      </c>
      <c r="S1910" s="7">
        <v>0</v>
      </c>
      <c r="T1910" s="67">
        <v>1045</v>
      </c>
      <c r="U1910" s="67">
        <v>1537</v>
      </c>
      <c r="V1910" s="119" t="s">
        <v>95</v>
      </c>
      <c r="W1910" s="7">
        <v>381</v>
      </c>
      <c r="X1910" s="7">
        <v>1</v>
      </c>
      <c r="Y1910" s="7" t="s">
        <v>324</v>
      </c>
      <c r="Z1910" s="68">
        <v>2007</v>
      </c>
      <c r="AA1910" s="73">
        <v>2008</v>
      </c>
      <c r="AB1910" s="66">
        <v>600</v>
      </c>
      <c r="AC1910" s="7">
        <v>8</v>
      </c>
      <c r="AD1910" s="67">
        <v>0</v>
      </c>
      <c r="AE1910" s="67">
        <v>1839</v>
      </c>
      <c r="AF1910" s="77">
        <v>2914</v>
      </c>
      <c r="AG1910" s="127">
        <f t="shared" si="29"/>
        <v>0.38691352829791709</v>
      </c>
    </row>
    <row r="1911" spans="1:33" x14ac:dyDescent="0.3">
      <c r="A1911" s="7">
        <v>2155</v>
      </c>
      <c r="B1911" s="7">
        <v>1</v>
      </c>
      <c r="C1911" s="7" t="s">
        <v>405</v>
      </c>
      <c r="D1911" s="68">
        <v>2007</v>
      </c>
      <c r="E1911" s="73">
        <v>2008</v>
      </c>
      <c r="F1911" s="66">
        <v>598.83000000000004</v>
      </c>
      <c r="G1911" s="7">
        <v>10</v>
      </c>
      <c r="H1911" s="67">
        <v>0</v>
      </c>
      <c r="I1911" s="67">
        <v>671</v>
      </c>
      <c r="J1911" s="77">
        <v>1277</v>
      </c>
      <c r="K1911" s="119" t="s">
        <v>95</v>
      </c>
      <c r="L1911" s="7">
        <v>695</v>
      </c>
      <c r="M1911" s="7">
        <v>1</v>
      </c>
      <c r="N1911" s="7" t="s">
        <v>338</v>
      </c>
      <c r="O1911" s="7">
        <v>2012</v>
      </c>
      <c r="P1911" s="10">
        <v>2014</v>
      </c>
      <c r="Q1911" s="70">
        <v>873.36</v>
      </c>
      <c r="R1911" s="7">
        <v>10</v>
      </c>
      <c r="S1911" s="7">
        <v>1</v>
      </c>
      <c r="T1911" s="67">
        <v>1800</v>
      </c>
      <c r="U1911" s="67">
        <v>1020</v>
      </c>
      <c r="V1911" s="119" t="s">
        <v>95</v>
      </c>
      <c r="W1911" s="7">
        <v>465</v>
      </c>
      <c r="X1911" s="7">
        <v>1</v>
      </c>
      <c r="Y1911" s="7" t="s">
        <v>694</v>
      </c>
      <c r="Z1911" s="7">
        <v>2016</v>
      </c>
      <c r="AA1911" s="7">
        <v>2017</v>
      </c>
      <c r="AB1911" s="7">
        <v>600</v>
      </c>
      <c r="AC1911" s="7">
        <v>10</v>
      </c>
      <c r="AD1911" s="7">
        <v>0</v>
      </c>
      <c r="AE1911" s="77">
        <v>2311</v>
      </c>
      <c r="AF1911" s="77">
        <v>3666</v>
      </c>
      <c r="AG1911" s="127">
        <f t="shared" si="29"/>
        <v>0.38664882047850091</v>
      </c>
    </row>
    <row r="1912" spans="1:33" x14ac:dyDescent="0.3">
      <c r="A1912" s="7">
        <v>2155</v>
      </c>
      <c r="B1912" s="7">
        <v>1</v>
      </c>
      <c r="C1912" s="7" t="s">
        <v>405</v>
      </c>
      <c r="D1912" s="68">
        <v>2009</v>
      </c>
      <c r="E1912" s="68">
        <v>2010</v>
      </c>
      <c r="F1912" s="66">
        <v>548.83000000000004</v>
      </c>
      <c r="G1912" s="68">
        <v>10</v>
      </c>
      <c r="H1912" s="67">
        <v>1</v>
      </c>
      <c r="I1912" s="67">
        <v>1058</v>
      </c>
      <c r="J1912" s="67">
        <v>787</v>
      </c>
      <c r="K1912" s="119" t="s">
        <v>95</v>
      </c>
      <c r="L1912" s="7">
        <v>726</v>
      </c>
      <c r="M1912" s="7">
        <v>1</v>
      </c>
      <c r="N1912" s="7" t="s">
        <v>506</v>
      </c>
      <c r="O1912" s="68">
        <v>2012</v>
      </c>
      <c r="P1912" s="73">
        <v>2013</v>
      </c>
      <c r="Q1912" s="66">
        <v>610</v>
      </c>
      <c r="R1912" s="7">
        <v>10</v>
      </c>
      <c r="S1912" s="7">
        <v>0</v>
      </c>
      <c r="T1912" s="67">
        <v>2639</v>
      </c>
      <c r="U1912" s="67">
        <v>2936</v>
      </c>
      <c r="V1912" s="119" t="s">
        <v>95</v>
      </c>
      <c r="W1912" s="82">
        <v>912</v>
      </c>
      <c r="X1912" s="82">
        <v>1</v>
      </c>
      <c r="Y1912" s="82" t="s">
        <v>140</v>
      </c>
      <c r="Z1912" s="7">
        <v>2018</v>
      </c>
      <c r="AA1912" s="82">
        <v>2019</v>
      </c>
      <c r="AB1912" s="128">
        <v>415</v>
      </c>
      <c r="AC1912" s="82">
        <v>10</v>
      </c>
      <c r="AD1912" s="7">
        <v>0</v>
      </c>
      <c r="AE1912" s="67">
        <v>1840</v>
      </c>
      <c r="AF1912" s="67">
        <v>2922</v>
      </c>
      <c r="AG1912" s="127">
        <f t="shared" si="29"/>
        <v>0.3863922721545569</v>
      </c>
    </row>
    <row r="1913" spans="1:33" x14ac:dyDescent="0.3">
      <c r="A1913" s="7">
        <v>2155</v>
      </c>
      <c r="B1913" s="7">
        <v>1</v>
      </c>
      <c r="C1913" s="7" t="s">
        <v>405</v>
      </c>
      <c r="D1913" s="68">
        <v>2009</v>
      </c>
      <c r="E1913" s="68">
        <v>2010</v>
      </c>
      <c r="F1913" s="66">
        <v>150</v>
      </c>
      <c r="G1913" s="68">
        <v>10</v>
      </c>
      <c r="H1913" s="67">
        <v>1</v>
      </c>
      <c r="I1913" s="67">
        <v>947</v>
      </c>
      <c r="J1913" s="67">
        <v>876</v>
      </c>
      <c r="K1913" s="119" t="s">
        <v>95</v>
      </c>
      <c r="L1913" s="7">
        <v>726</v>
      </c>
      <c r="M1913" s="7">
        <v>1</v>
      </c>
      <c r="N1913" s="7" t="s">
        <v>506</v>
      </c>
      <c r="O1913" s="7">
        <v>2012</v>
      </c>
      <c r="P1913" s="7">
        <v>2013</v>
      </c>
      <c r="Q1913" s="70">
        <v>125</v>
      </c>
      <c r="R1913" s="7">
        <v>10</v>
      </c>
      <c r="S1913" s="7">
        <v>0</v>
      </c>
      <c r="T1913" s="67">
        <v>2219</v>
      </c>
      <c r="U1913" s="67">
        <v>3338</v>
      </c>
      <c r="V1913" s="119" t="s">
        <v>95</v>
      </c>
      <c r="W1913" s="7">
        <v>200</v>
      </c>
      <c r="X1913" s="7">
        <v>1</v>
      </c>
      <c r="Y1913" s="7" t="s">
        <v>246</v>
      </c>
      <c r="Z1913" s="7">
        <v>2001</v>
      </c>
      <c r="AA1913" s="7">
        <v>2002</v>
      </c>
      <c r="AB1913" s="70">
        <v>492</v>
      </c>
      <c r="AC1913" s="7">
        <v>10</v>
      </c>
      <c r="AD1913" s="7">
        <v>0</v>
      </c>
      <c r="AE1913" s="77">
        <v>2627</v>
      </c>
      <c r="AF1913" s="77">
        <v>4188</v>
      </c>
      <c r="AG1913" s="127">
        <f t="shared" si="29"/>
        <v>0.3854732208363903</v>
      </c>
    </row>
    <row r="1914" spans="1:33" x14ac:dyDescent="0.3">
      <c r="A1914" s="7">
        <v>2155</v>
      </c>
      <c r="B1914" s="7">
        <v>1</v>
      </c>
      <c r="C1914" s="7" t="s">
        <v>751</v>
      </c>
      <c r="D1914" s="7">
        <v>2017</v>
      </c>
      <c r="E1914" s="7">
        <v>2018</v>
      </c>
      <c r="F1914" s="7">
        <v>863.29</v>
      </c>
      <c r="G1914" s="7">
        <v>6</v>
      </c>
      <c r="H1914" s="7">
        <v>1</v>
      </c>
      <c r="I1914" s="77">
        <v>612</v>
      </c>
      <c r="J1914" s="77">
        <v>393</v>
      </c>
      <c r="K1914" s="119" t="s">
        <v>95</v>
      </c>
      <c r="L1914" s="7">
        <v>728</v>
      </c>
      <c r="M1914" s="7">
        <v>1</v>
      </c>
      <c r="N1914" s="7" t="s">
        <v>346</v>
      </c>
      <c r="O1914" s="7">
        <v>2012</v>
      </c>
      <c r="P1914" s="7">
        <v>2013</v>
      </c>
      <c r="Q1914" s="70">
        <v>400</v>
      </c>
      <c r="R1914" s="7">
        <v>10</v>
      </c>
      <c r="S1914" s="7">
        <v>0</v>
      </c>
      <c r="T1914" s="67">
        <v>13961</v>
      </c>
      <c r="U1914" s="67">
        <v>20764</v>
      </c>
      <c r="V1914" s="119" t="s">
        <v>95</v>
      </c>
      <c r="W1914" s="7">
        <v>277</v>
      </c>
      <c r="X1914" s="7">
        <v>1</v>
      </c>
      <c r="Y1914" s="7" t="s">
        <v>375</v>
      </c>
      <c r="Z1914" s="7">
        <v>2006</v>
      </c>
      <c r="AA1914" s="10">
        <v>2007</v>
      </c>
      <c r="AB1914" s="70">
        <v>480</v>
      </c>
      <c r="AC1914" s="10">
        <v>10</v>
      </c>
      <c r="AD1914" s="7">
        <v>0</v>
      </c>
      <c r="AE1914" s="67">
        <v>3393</v>
      </c>
      <c r="AF1914" s="67">
        <v>5418</v>
      </c>
      <c r="AG1914" s="127">
        <f t="shared" si="29"/>
        <v>0.38508682328907046</v>
      </c>
    </row>
    <row r="1915" spans="1:33" x14ac:dyDescent="0.3">
      <c r="A1915" s="7">
        <v>2159</v>
      </c>
      <c r="B1915" s="7">
        <v>1</v>
      </c>
      <c r="C1915" s="7" t="s">
        <v>619</v>
      </c>
      <c r="D1915" s="7">
        <v>2003</v>
      </c>
      <c r="E1915" s="7">
        <v>2004</v>
      </c>
      <c r="F1915" s="70">
        <v>800</v>
      </c>
      <c r="G1915" s="7">
        <v>10</v>
      </c>
      <c r="H1915" s="7">
        <v>1</v>
      </c>
      <c r="I1915" s="77">
        <v>574</v>
      </c>
      <c r="J1915" s="77">
        <v>301</v>
      </c>
      <c r="K1915" s="119" t="s">
        <v>95</v>
      </c>
      <c r="L1915" s="7">
        <v>728</v>
      </c>
      <c r="M1915" s="7">
        <v>1</v>
      </c>
      <c r="N1915" s="7" t="s">
        <v>346</v>
      </c>
      <c r="O1915" s="7">
        <v>2012</v>
      </c>
      <c r="P1915" s="7">
        <v>2014</v>
      </c>
      <c r="Q1915" s="70">
        <v>386</v>
      </c>
      <c r="R1915" s="7">
        <v>10</v>
      </c>
      <c r="S1915" s="7">
        <v>1</v>
      </c>
      <c r="T1915" s="67">
        <v>19870</v>
      </c>
      <c r="U1915" s="67">
        <v>14928</v>
      </c>
      <c r="V1915" s="119" t="s">
        <v>95</v>
      </c>
      <c r="W1915" s="7">
        <v>2143</v>
      </c>
      <c r="X1915" s="7">
        <v>1</v>
      </c>
      <c r="Y1915" s="7" t="s">
        <v>439</v>
      </c>
      <c r="Z1915" s="7">
        <v>2001</v>
      </c>
      <c r="AA1915" s="7">
        <v>2002</v>
      </c>
      <c r="AB1915" s="70">
        <v>300</v>
      </c>
      <c r="AC1915" s="7">
        <v>7</v>
      </c>
      <c r="AD1915" s="7">
        <v>0</v>
      </c>
      <c r="AE1915" s="77">
        <v>396</v>
      </c>
      <c r="AF1915" s="77">
        <v>633</v>
      </c>
      <c r="AG1915" s="127">
        <f t="shared" si="29"/>
        <v>0.38483965014577259</v>
      </c>
    </row>
    <row r="1916" spans="1:33" x14ac:dyDescent="0.3">
      <c r="A1916" s="7">
        <v>2159</v>
      </c>
      <c r="B1916" s="7">
        <v>1</v>
      </c>
      <c r="C1916" s="7" t="s">
        <v>619</v>
      </c>
      <c r="D1916" s="7">
        <v>2012</v>
      </c>
      <c r="E1916" s="7">
        <v>2014</v>
      </c>
      <c r="F1916" s="70">
        <v>776.65</v>
      </c>
      <c r="G1916" s="7">
        <v>10</v>
      </c>
      <c r="H1916" s="7">
        <v>1</v>
      </c>
      <c r="I1916" s="67">
        <v>1534</v>
      </c>
      <c r="J1916" s="67">
        <v>476</v>
      </c>
      <c r="K1916" s="119" t="s">
        <v>95</v>
      </c>
      <c r="L1916" s="7">
        <v>741</v>
      </c>
      <c r="M1916" s="7">
        <v>1</v>
      </c>
      <c r="N1916" s="7" t="s">
        <v>347</v>
      </c>
      <c r="O1916" s="7">
        <v>2012</v>
      </c>
      <c r="P1916" s="7">
        <v>2013</v>
      </c>
      <c r="Q1916" s="70">
        <v>723</v>
      </c>
      <c r="R1916" s="7">
        <v>10</v>
      </c>
      <c r="S1916" s="7">
        <v>1</v>
      </c>
      <c r="T1916" s="67">
        <v>1946</v>
      </c>
      <c r="U1916" s="67">
        <v>1266</v>
      </c>
      <c r="V1916" s="119" t="s">
        <v>95</v>
      </c>
      <c r="W1916" s="7">
        <v>317</v>
      </c>
      <c r="X1916" s="7">
        <v>1</v>
      </c>
      <c r="Y1916" s="7" t="s">
        <v>452</v>
      </c>
      <c r="Z1916" s="7">
        <v>2004</v>
      </c>
      <c r="AA1916" s="7">
        <v>2005</v>
      </c>
      <c r="AB1916" s="70">
        <v>500</v>
      </c>
      <c r="AC1916" s="7">
        <v>10</v>
      </c>
      <c r="AD1916" s="7">
        <v>0</v>
      </c>
      <c r="AE1916" s="77">
        <v>942</v>
      </c>
      <c r="AF1916" s="77">
        <v>1508</v>
      </c>
      <c r="AG1916" s="127">
        <f t="shared" si="29"/>
        <v>0.38448979591836735</v>
      </c>
    </row>
    <row r="1917" spans="1:33" x14ac:dyDescent="0.3">
      <c r="A1917" s="7">
        <v>2159</v>
      </c>
      <c r="B1917" s="7">
        <v>1</v>
      </c>
      <c r="C1917" s="7" t="s">
        <v>619</v>
      </c>
      <c r="D1917" s="7">
        <v>2012</v>
      </c>
      <c r="E1917" s="7">
        <v>2014</v>
      </c>
      <c r="F1917" s="70">
        <v>250</v>
      </c>
      <c r="G1917" s="7">
        <v>10</v>
      </c>
      <c r="H1917" s="7">
        <v>1</v>
      </c>
      <c r="I1917" s="67">
        <v>1106</v>
      </c>
      <c r="J1917" s="67">
        <v>891</v>
      </c>
      <c r="K1917" s="119" t="s">
        <v>95</v>
      </c>
      <c r="L1917" s="7">
        <v>750</v>
      </c>
      <c r="M1917" s="7">
        <v>1</v>
      </c>
      <c r="N1917" s="7" t="s">
        <v>349</v>
      </c>
      <c r="O1917" s="7">
        <v>2012</v>
      </c>
      <c r="P1917" s="7">
        <v>2014</v>
      </c>
      <c r="Q1917" s="70">
        <v>375.56</v>
      </c>
      <c r="R1917" s="7">
        <v>6</v>
      </c>
      <c r="S1917" s="7">
        <v>1</v>
      </c>
      <c r="T1917" s="67">
        <v>4091</v>
      </c>
      <c r="U1917" s="67">
        <v>2868</v>
      </c>
      <c r="V1917" s="119" t="s">
        <v>95</v>
      </c>
      <c r="W1917" s="7">
        <v>727</v>
      </c>
      <c r="X1917" s="7">
        <v>1</v>
      </c>
      <c r="Y1917" s="7" t="s">
        <v>260</v>
      </c>
      <c r="Z1917" s="7">
        <v>2004</v>
      </c>
      <c r="AA1917" s="7">
        <v>2005</v>
      </c>
      <c r="AB1917" s="70">
        <v>100</v>
      </c>
      <c r="AC1917" s="7">
        <v>10</v>
      </c>
      <c r="AD1917" s="7">
        <v>0</v>
      </c>
      <c r="AE1917" s="77">
        <v>2271</v>
      </c>
      <c r="AF1917" s="77">
        <v>3640</v>
      </c>
      <c r="AG1917" s="127">
        <f t="shared" si="29"/>
        <v>0.38419895110810354</v>
      </c>
    </row>
    <row r="1918" spans="1:33" x14ac:dyDescent="0.3">
      <c r="A1918" s="7">
        <v>2159</v>
      </c>
      <c r="B1918" s="7">
        <v>1</v>
      </c>
      <c r="C1918" s="7" t="s">
        <v>619</v>
      </c>
      <c r="D1918" s="7">
        <v>2014</v>
      </c>
      <c r="E1918" s="7">
        <v>2015</v>
      </c>
      <c r="F1918" s="7">
        <v>180</v>
      </c>
      <c r="G1918" s="7">
        <v>10</v>
      </c>
      <c r="H1918" s="7">
        <v>1</v>
      </c>
      <c r="I1918" s="77">
        <v>785</v>
      </c>
      <c r="J1918" s="77">
        <v>613</v>
      </c>
      <c r="K1918" s="119" t="s">
        <v>95</v>
      </c>
      <c r="L1918" s="7">
        <v>768</v>
      </c>
      <c r="M1918" s="7">
        <v>1</v>
      </c>
      <c r="N1918" s="7" t="s">
        <v>604</v>
      </c>
      <c r="O1918" s="7">
        <v>2012</v>
      </c>
      <c r="P1918" s="10">
        <v>2013</v>
      </c>
      <c r="Q1918" s="70">
        <v>800.35</v>
      </c>
      <c r="R1918" s="7">
        <v>10</v>
      </c>
      <c r="S1918" s="7">
        <v>1</v>
      </c>
      <c r="T1918" s="67">
        <v>500</v>
      </c>
      <c r="U1918" s="67">
        <v>125</v>
      </c>
      <c r="V1918" s="119" t="s">
        <v>95</v>
      </c>
      <c r="W1918" s="7">
        <v>739</v>
      </c>
      <c r="X1918" s="7">
        <v>1</v>
      </c>
      <c r="Y1918" s="7" t="s">
        <v>400</v>
      </c>
      <c r="Z1918" s="7">
        <v>2004</v>
      </c>
      <c r="AA1918" s="7">
        <v>2005</v>
      </c>
      <c r="AB1918" s="70">
        <v>450</v>
      </c>
      <c r="AC1918" s="7">
        <v>5</v>
      </c>
      <c r="AD1918" s="7">
        <v>0</v>
      </c>
      <c r="AE1918" s="77">
        <v>931</v>
      </c>
      <c r="AF1918" s="77">
        <v>1495</v>
      </c>
      <c r="AG1918" s="127">
        <f t="shared" si="29"/>
        <v>0.3837592745259687</v>
      </c>
    </row>
    <row r="1919" spans="1:33" x14ac:dyDescent="0.3">
      <c r="A1919" s="7">
        <v>2164</v>
      </c>
      <c r="B1919" s="7">
        <v>1</v>
      </c>
      <c r="C1919" s="7" t="s">
        <v>479</v>
      </c>
      <c r="D1919" s="7">
        <v>1997</v>
      </c>
      <c r="E1919" s="7">
        <v>1998</v>
      </c>
      <c r="F1919" s="70">
        <v>205</v>
      </c>
      <c r="G1919" s="7">
        <v>5</v>
      </c>
      <c r="H1919" s="7">
        <v>1</v>
      </c>
      <c r="I1919" s="77">
        <v>714</v>
      </c>
      <c r="J1919" s="77">
        <v>651</v>
      </c>
      <c r="K1919" s="119" t="s">
        <v>95</v>
      </c>
      <c r="L1919" s="7">
        <v>837</v>
      </c>
      <c r="M1919" s="7">
        <v>1</v>
      </c>
      <c r="N1919" s="7" t="s">
        <v>234</v>
      </c>
      <c r="O1919" s="7">
        <v>2012</v>
      </c>
      <c r="P1919" s="7">
        <v>2013</v>
      </c>
      <c r="Q1919" s="70">
        <v>500</v>
      </c>
      <c r="R1919" s="7">
        <v>10</v>
      </c>
      <c r="S1919" s="7">
        <v>1</v>
      </c>
      <c r="T1919" s="67">
        <v>885</v>
      </c>
      <c r="U1919" s="67">
        <v>728</v>
      </c>
      <c r="V1919" s="119" t="s">
        <v>95</v>
      </c>
      <c r="W1919" s="7">
        <v>2835</v>
      </c>
      <c r="X1919" s="7">
        <v>1</v>
      </c>
      <c r="Y1919" s="7" t="s">
        <v>146</v>
      </c>
      <c r="Z1919" s="7">
        <v>2002</v>
      </c>
      <c r="AA1919" s="7">
        <v>2003</v>
      </c>
      <c r="AB1919" s="70">
        <v>395</v>
      </c>
      <c r="AC1919" s="7">
        <v>7</v>
      </c>
      <c r="AD1919" s="7">
        <v>0</v>
      </c>
      <c r="AE1919" s="77">
        <v>819</v>
      </c>
      <c r="AF1919" s="77">
        <v>1320</v>
      </c>
      <c r="AG1919" s="127">
        <f t="shared" si="29"/>
        <v>0.38288920056100983</v>
      </c>
    </row>
    <row r="1920" spans="1:33" x14ac:dyDescent="0.3">
      <c r="A1920" s="7">
        <v>2164</v>
      </c>
      <c r="B1920" s="7">
        <v>1</v>
      </c>
      <c r="C1920" s="7" t="s">
        <v>479</v>
      </c>
      <c r="D1920" s="68">
        <v>2007</v>
      </c>
      <c r="E1920" s="73">
        <v>2008</v>
      </c>
      <c r="F1920" s="66">
        <v>500</v>
      </c>
      <c r="G1920" s="7">
        <v>6</v>
      </c>
      <c r="H1920" s="67">
        <v>1</v>
      </c>
      <c r="I1920" s="67">
        <v>735</v>
      </c>
      <c r="J1920" s="77">
        <v>655</v>
      </c>
      <c r="K1920" s="119" t="s">
        <v>95</v>
      </c>
      <c r="L1920" s="7">
        <v>852</v>
      </c>
      <c r="M1920" s="7">
        <v>1</v>
      </c>
      <c r="N1920" s="7" t="s">
        <v>263</v>
      </c>
      <c r="O1920" s="7">
        <v>2012</v>
      </c>
      <c r="P1920" s="7">
        <v>2014</v>
      </c>
      <c r="Q1920" s="70">
        <v>0</v>
      </c>
      <c r="R1920" s="7">
        <v>10</v>
      </c>
      <c r="S1920" s="7">
        <v>1</v>
      </c>
      <c r="T1920" s="67">
        <v>147</v>
      </c>
      <c r="U1920" s="67">
        <v>83</v>
      </c>
      <c r="V1920" s="119" t="s">
        <v>95</v>
      </c>
      <c r="W1920" s="7">
        <v>181</v>
      </c>
      <c r="X1920" s="7">
        <v>1</v>
      </c>
      <c r="Y1920" s="7" t="s">
        <v>470</v>
      </c>
      <c r="Z1920" s="68">
        <v>2007</v>
      </c>
      <c r="AA1920" s="73">
        <v>2008</v>
      </c>
      <c r="AB1920" s="66">
        <v>786.76</v>
      </c>
      <c r="AC1920" s="7">
        <v>10</v>
      </c>
      <c r="AD1920" s="67">
        <v>0</v>
      </c>
      <c r="AE1920" s="67">
        <v>5427</v>
      </c>
      <c r="AF1920" s="77">
        <v>8749</v>
      </c>
      <c r="AG1920" s="127">
        <f t="shared" si="29"/>
        <v>0.38283013544018057</v>
      </c>
    </row>
    <row r="1921" spans="1:33" x14ac:dyDescent="0.3">
      <c r="A1921" s="7">
        <v>2164</v>
      </c>
      <c r="B1921" s="7">
        <v>1</v>
      </c>
      <c r="C1921" s="7" t="s">
        <v>479</v>
      </c>
      <c r="D1921" s="7">
        <v>2013</v>
      </c>
      <c r="E1921" s="7">
        <v>2014</v>
      </c>
      <c r="F1921" s="7">
        <v>133.37</v>
      </c>
      <c r="G1921" s="7">
        <v>10</v>
      </c>
      <c r="H1921" s="7">
        <v>1</v>
      </c>
      <c r="I1921" s="77">
        <v>471</v>
      </c>
      <c r="J1921" s="77">
        <v>177</v>
      </c>
      <c r="K1921" s="119" t="s">
        <v>95</v>
      </c>
      <c r="L1921" s="7">
        <v>879</v>
      </c>
      <c r="M1921" s="7">
        <v>1</v>
      </c>
      <c r="N1921" s="7" t="s">
        <v>357</v>
      </c>
      <c r="O1921" s="7">
        <v>2012</v>
      </c>
      <c r="P1921" s="7">
        <v>2013</v>
      </c>
      <c r="Q1921" s="70">
        <v>426.86</v>
      </c>
      <c r="R1921" s="7">
        <v>10</v>
      </c>
      <c r="S1921" s="7">
        <v>1</v>
      </c>
      <c r="T1921" s="67">
        <v>4769</v>
      </c>
      <c r="U1921" s="67">
        <v>1689</v>
      </c>
      <c r="V1921" s="119" t="s">
        <v>95</v>
      </c>
      <c r="W1921" s="7">
        <v>549</v>
      </c>
      <c r="X1921" s="7">
        <v>1</v>
      </c>
      <c r="Y1921" s="7" t="s">
        <v>524</v>
      </c>
      <c r="Z1921" s="7">
        <v>2010</v>
      </c>
      <c r="AA1921" s="10">
        <v>2011</v>
      </c>
      <c r="AB1921" s="66">
        <v>195</v>
      </c>
      <c r="AC1921" s="10">
        <v>5</v>
      </c>
      <c r="AD1921" s="67">
        <v>0</v>
      </c>
      <c r="AE1921" s="67">
        <v>1932</v>
      </c>
      <c r="AF1921" s="67">
        <v>3116</v>
      </c>
      <c r="AG1921" s="127">
        <f t="shared" si="29"/>
        <v>0.38272583201267829</v>
      </c>
    </row>
    <row r="1922" spans="1:33" x14ac:dyDescent="0.3">
      <c r="A1922" s="7">
        <v>2164</v>
      </c>
      <c r="B1922" s="7">
        <v>1</v>
      </c>
      <c r="C1922" s="7" t="s">
        <v>479</v>
      </c>
      <c r="D1922" s="7">
        <v>2013</v>
      </c>
      <c r="E1922" s="7">
        <v>2014</v>
      </c>
      <c r="F1922" s="7">
        <v>166.63</v>
      </c>
      <c r="G1922" s="7">
        <v>10</v>
      </c>
      <c r="H1922" s="7">
        <v>1</v>
      </c>
      <c r="I1922" s="77">
        <v>410</v>
      </c>
      <c r="J1922" s="77">
        <v>239</v>
      </c>
      <c r="K1922" s="119" t="s">
        <v>95</v>
      </c>
      <c r="L1922" s="7">
        <v>879</v>
      </c>
      <c r="M1922" s="7">
        <v>1</v>
      </c>
      <c r="N1922" s="7" t="s">
        <v>357</v>
      </c>
      <c r="O1922" s="7">
        <v>2012</v>
      </c>
      <c r="P1922" s="7">
        <v>2013</v>
      </c>
      <c r="Q1922" s="70">
        <v>325</v>
      </c>
      <c r="R1922" s="7">
        <v>10</v>
      </c>
      <c r="S1922" s="7">
        <v>1</v>
      </c>
      <c r="T1922" s="67">
        <v>3628</v>
      </c>
      <c r="U1922" s="67">
        <v>2813</v>
      </c>
      <c r="V1922" s="119" t="s">
        <v>95</v>
      </c>
      <c r="W1922" s="7">
        <v>883</v>
      </c>
      <c r="X1922" s="7">
        <v>1</v>
      </c>
      <c r="Y1922" s="7" t="s">
        <v>361</v>
      </c>
      <c r="Z1922" s="7">
        <v>2003</v>
      </c>
      <c r="AA1922" s="7">
        <v>2004</v>
      </c>
      <c r="AB1922" s="70">
        <v>592</v>
      </c>
      <c r="AC1922" s="7">
        <v>10</v>
      </c>
      <c r="AD1922" s="7">
        <v>0</v>
      </c>
      <c r="AE1922" s="77">
        <v>584</v>
      </c>
      <c r="AF1922" s="77">
        <v>942</v>
      </c>
      <c r="AG1922" s="127">
        <f t="shared" si="29"/>
        <v>0.38269986893840102</v>
      </c>
    </row>
    <row r="1923" spans="1:33" x14ac:dyDescent="0.3">
      <c r="A1923" s="7">
        <v>2165</v>
      </c>
      <c r="B1923" s="7">
        <v>1</v>
      </c>
      <c r="C1923" s="7" t="s">
        <v>406</v>
      </c>
      <c r="D1923" s="7">
        <v>1994</v>
      </c>
      <c r="E1923" s="7">
        <v>1995</v>
      </c>
      <c r="F1923" s="70">
        <v>256.85000000000002</v>
      </c>
      <c r="G1923" s="7">
        <v>10</v>
      </c>
      <c r="H1923" s="7">
        <v>0</v>
      </c>
      <c r="I1923" s="77">
        <v>1116</v>
      </c>
      <c r="J1923" s="77">
        <v>1152</v>
      </c>
      <c r="K1923" s="119" t="s">
        <v>95</v>
      </c>
      <c r="L1923" s="7">
        <v>912</v>
      </c>
      <c r="M1923" s="7">
        <v>1</v>
      </c>
      <c r="N1923" s="7" t="s">
        <v>403</v>
      </c>
      <c r="O1923" s="68">
        <v>2012</v>
      </c>
      <c r="P1923" s="73">
        <v>2013</v>
      </c>
      <c r="Q1923" s="66">
        <v>1.02</v>
      </c>
      <c r="R1923" s="7">
        <v>10</v>
      </c>
      <c r="S1923" s="7">
        <v>1</v>
      </c>
      <c r="T1923" s="67">
        <v>3381</v>
      </c>
      <c r="U1923" s="67">
        <v>2172</v>
      </c>
      <c r="V1923" s="119" t="s">
        <v>95</v>
      </c>
      <c r="W1923" s="7">
        <v>881</v>
      </c>
      <c r="X1923" s="7">
        <v>1</v>
      </c>
      <c r="Y1923" s="7" t="s">
        <v>359</v>
      </c>
      <c r="Z1923" s="7">
        <v>2015</v>
      </c>
      <c r="AA1923" s="10">
        <v>2016</v>
      </c>
      <c r="AB1923" s="70">
        <v>529.6</v>
      </c>
      <c r="AC1923" s="10">
        <v>10</v>
      </c>
      <c r="AD1923" s="7">
        <v>0</v>
      </c>
      <c r="AE1923" s="67">
        <v>244</v>
      </c>
      <c r="AF1923" s="67">
        <v>394</v>
      </c>
      <c r="AG1923" s="127">
        <f t="shared" si="29"/>
        <v>0.38244514106583072</v>
      </c>
    </row>
    <row r="1924" spans="1:33" x14ac:dyDescent="0.3">
      <c r="A1924" s="7">
        <v>2165</v>
      </c>
      <c r="B1924" s="7">
        <v>1</v>
      </c>
      <c r="C1924" s="7" t="s">
        <v>406</v>
      </c>
      <c r="D1924" s="7">
        <v>1995</v>
      </c>
      <c r="E1924" s="7">
        <v>1996</v>
      </c>
      <c r="F1924" s="70">
        <v>242.59</v>
      </c>
      <c r="G1924" s="7">
        <v>7</v>
      </c>
      <c r="H1924" s="7">
        <v>1</v>
      </c>
      <c r="I1924" s="77">
        <v>565</v>
      </c>
      <c r="J1924" s="77">
        <v>110</v>
      </c>
      <c r="K1924" s="119" t="s">
        <v>95</v>
      </c>
      <c r="L1924" s="7">
        <v>2071</v>
      </c>
      <c r="M1924" s="7">
        <v>1</v>
      </c>
      <c r="N1924" s="7" t="s">
        <v>682</v>
      </c>
      <c r="O1924" s="68">
        <v>2012</v>
      </c>
      <c r="P1924" s="73">
        <v>2013</v>
      </c>
      <c r="Q1924" s="66">
        <v>316.11</v>
      </c>
      <c r="R1924" s="7">
        <v>10</v>
      </c>
      <c r="S1924" s="7">
        <v>1</v>
      </c>
      <c r="T1924" s="67">
        <v>2158</v>
      </c>
      <c r="U1924" s="67">
        <v>1154</v>
      </c>
      <c r="V1924" s="119" t="s">
        <v>95</v>
      </c>
      <c r="W1924" s="7">
        <v>84</v>
      </c>
      <c r="X1924" s="7">
        <v>1</v>
      </c>
      <c r="Y1924" s="7" t="s">
        <v>267</v>
      </c>
      <c r="Z1924" s="7">
        <v>2011</v>
      </c>
      <c r="AA1924" s="7">
        <v>2012</v>
      </c>
      <c r="AB1924" s="70">
        <v>750</v>
      </c>
      <c r="AC1924" s="7">
        <v>7</v>
      </c>
      <c r="AD1924" s="7">
        <v>0</v>
      </c>
      <c r="AE1924" s="67">
        <v>456</v>
      </c>
      <c r="AF1924" s="67">
        <v>739</v>
      </c>
      <c r="AG1924" s="127">
        <f t="shared" ref="AG1924:AG1987" si="30">AE1924/(AE1924+AF1924)</f>
        <v>0.38158995815899582</v>
      </c>
    </row>
    <row r="1925" spans="1:33" x14ac:dyDescent="0.3">
      <c r="A1925" s="7">
        <v>2165</v>
      </c>
      <c r="B1925" s="7">
        <v>1</v>
      </c>
      <c r="C1925" s="7" t="s">
        <v>406</v>
      </c>
      <c r="D1925" s="7">
        <v>2001</v>
      </c>
      <c r="E1925" s="7">
        <v>2002</v>
      </c>
      <c r="F1925" s="70">
        <v>126</v>
      </c>
      <c r="G1925" s="7">
        <v>7</v>
      </c>
      <c r="H1925" s="7">
        <v>1</v>
      </c>
      <c r="I1925" s="77">
        <v>429</v>
      </c>
      <c r="J1925" s="77">
        <v>208</v>
      </c>
      <c r="K1925" s="119" t="s">
        <v>95</v>
      </c>
      <c r="L1925" s="7">
        <v>2159</v>
      </c>
      <c r="M1925" s="7">
        <v>1</v>
      </c>
      <c r="N1925" s="7" t="s">
        <v>619</v>
      </c>
      <c r="O1925" s="7">
        <v>2012</v>
      </c>
      <c r="P1925" s="7">
        <v>2014</v>
      </c>
      <c r="Q1925" s="70">
        <v>776.65</v>
      </c>
      <c r="R1925" s="7">
        <v>10</v>
      </c>
      <c r="S1925" s="7">
        <v>1</v>
      </c>
      <c r="T1925" s="67">
        <v>1534</v>
      </c>
      <c r="U1925" s="67">
        <v>476</v>
      </c>
      <c r="V1925" s="119" t="s">
        <v>95</v>
      </c>
      <c r="W1925" s="7">
        <v>32</v>
      </c>
      <c r="X1925" s="7">
        <v>1</v>
      </c>
      <c r="Y1925" s="7" t="s">
        <v>537</v>
      </c>
      <c r="Z1925" s="7">
        <v>2006</v>
      </c>
      <c r="AA1925" s="10">
        <v>2007</v>
      </c>
      <c r="AB1925" s="70">
        <v>350</v>
      </c>
      <c r="AC1925" s="10">
        <v>10</v>
      </c>
      <c r="AD1925" s="7">
        <v>0</v>
      </c>
      <c r="AE1925" s="67">
        <v>447</v>
      </c>
      <c r="AF1925" s="67">
        <v>725</v>
      </c>
      <c r="AG1925" s="127">
        <f t="shared" si="30"/>
        <v>0.38139931740614336</v>
      </c>
    </row>
    <row r="1926" spans="1:33" x14ac:dyDescent="0.3">
      <c r="A1926" s="7">
        <v>2165</v>
      </c>
      <c r="B1926" s="7">
        <v>1</v>
      </c>
      <c r="C1926" s="7" t="s">
        <v>406</v>
      </c>
      <c r="D1926" s="68">
        <v>2007</v>
      </c>
      <c r="E1926" s="73">
        <v>2009</v>
      </c>
      <c r="F1926" s="66">
        <v>300</v>
      </c>
      <c r="G1926" s="7">
        <v>7</v>
      </c>
      <c r="H1926" s="67">
        <v>1</v>
      </c>
      <c r="I1926" s="67">
        <v>365</v>
      </c>
      <c r="J1926" s="77">
        <v>314</v>
      </c>
      <c r="K1926" s="119" t="s">
        <v>95</v>
      </c>
      <c r="L1926" s="7">
        <v>2159</v>
      </c>
      <c r="M1926" s="7">
        <v>1</v>
      </c>
      <c r="N1926" s="7" t="s">
        <v>619</v>
      </c>
      <c r="O1926" s="7">
        <v>2012</v>
      </c>
      <c r="P1926" s="7">
        <v>2014</v>
      </c>
      <c r="Q1926" s="70">
        <v>250</v>
      </c>
      <c r="R1926" s="7">
        <v>10</v>
      </c>
      <c r="S1926" s="7">
        <v>1</v>
      </c>
      <c r="T1926" s="67">
        <v>1106</v>
      </c>
      <c r="U1926" s="67">
        <v>891</v>
      </c>
      <c r="V1926" s="119" t="s">
        <v>95</v>
      </c>
      <c r="W1926" s="7">
        <v>761</v>
      </c>
      <c r="X1926" s="7">
        <v>1</v>
      </c>
      <c r="Y1926" s="7" t="s">
        <v>299</v>
      </c>
      <c r="Z1926" s="68">
        <v>2007</v>
      </c>
      <c r="AA1926" s="73">
        <v>2008</v>
      </c>
      <c r="AB1926" s="66">
        <v>119.39</v>
      </c>
      <c r="AC1926" s="7">
        <v>6</v>
      </c>
      <c r="AD1926" s="67">
        <v>0</v>
      </c>
      <c r="AE1926" s="67">
        <v>2180</v>
      </c>
      <c r="AF1926" s="77">
        <v>3547</v>
      </c>
      <c r="AG1926" s="127">
        <f t="shared" si="30"/>
        <v>0.38065304697049068</v>
      </c>
    </row>
    <row r="1927" spans="1:33" x14ac:dyDescent="0.3">
      <c r="A1927" s="7">
        <v>2167</v>
      </c>
      <c r="B1927" s="7">
        <v>1</v>
      </c>
      <c r="C1927" s="7" t="s">
        <v>578</v>
      </c>
      <c r="D1927" s="7">
        <v>2001</v>
      </c>
      <c r="E1927" s="7">
        <v>2002</v>
      </c>
      <c r="F1927" s="70">
        <v>5</v>
      </c>
      <c r="G1927" s="7">
        <v>10</v>
      </c>
      <c r="H1927" s="7">
        <v>1</v>
      </c>
      <c r="I1927" s="77">
        <v>372</v>
      </c>
      <c r="J1927" s="77">
        <v>211</v>
      </c>
      <c r="K1927" s="119" t="s">
        <v>95</v>
      </c>
      <c r="L1927" s="7">
        <v>2311</v>
      </c>
      <c r="M1927" s="7">
        <v>1</v>
      </c>
      <c r="N1927" s="7" t="s">
        <v>631</v>
      </c>
      <c r="O1927" s="7">
        <v>2012</v>
      </c>
      <c r="P1927" s="7">
        <v>2013</v>
      </c>
      <c r="Q1927" s="70">
        <v>1200</v>
      </c>
      <c r="R1927" s="7">
        <v>10</v>
      </c>
      <c r="S1927" s="7">
        <v>0</v>
      </c>
      <c r="T1927" s="67">
        <v>731</v>
      </c>
      <c r="U1927" s="67">
        <v>762</v>
      </c>
      <c r="V1927" s="119" t="s">
        <v>95</v>
      </c>
      <c r="W1927" s="7">
        <v>727</v>
      </c>
      <c r="X1927" s="7">
        <v>1</v>
      </c>
      <c r="Y1927" s="7" t="s">
        <v>260</v>
      </c>
      <c r="Z1927" s="7">
        <v>2004</v>
      </c>
      <c r="AA1927" s="7">
        <v>2005</v>
      </c>
      <c r="AB1927" s="70">
        <v>50</v>
      </c>
      <c r="AC1927" s="7">
        <v>10</v>
      </c>
      <c r="AD1927" s="7">
        <v>0</v>
      </c>
      <c r="AE1927" s="77">
        <v>2211</v>
      </c>
      <c r="AF1927" s="77">
        <v>3610</v>
      </c>
      <c r="AG1927" s="127">
        <f t="shared" si="30"/>
        <v>0.37983164404741454</v>
      </c>
    </row>
    <row r="1928" spans="1:33" x14ac:dyDescent="0.3">
      <c r="A1928" s="7">
        <v>2167</v>
      </c>
      <c r="B1928" s="7">
        <v>1</v>
      </c>
      <c r="C1928" s="7" t="s">
        <v>578</v>
      </c>
      <c r="D1928" s="7">
        <v>2004</v>
      </c>
      <c r="E1928" s="7">
        <v>2005</v>
      </c>
      <c r="F1928" s="70">
        <v>495</v>
      </c>
      <c r="G1928" s="7">
        <v>7</v>
      </c>
      <c r="H1928" s="7">
        <v>1</v>
      </c>
      <c r="I1928" s="77">
        <v>897</v>
      </c>
      <c r="J1928" s="77">
        <v>584</v>
      </c>
      <c r="K1928" s="119" t="s">
        <v>95</v>
      </c>
      <c r="L1928" s="7">
        <v>2752</v>
      </c>
      <c r="M1928" s="7">
        <v>1</v>
      </c>
      <c r="N1928" s="7" t="s">
        <v>622</v>
      </c>
      <c r="O1928" s="7">
        <v>2012</v>
      </c>
      <c r="P1928" s="7">
        <v>2013</v>
      </c>
      <c r="Q1928" s="70">
        <v>450</v>
      </c>
      <c r="R1928" s="7">
        <v>5</v>
      </c>
      <c r="S1928" s="7">
        <v>1</v>
      </c>
      <c r="T1928" s="67">
        <v>4058</v>
      </c>
      <c r="U1928" s="67">
        <v>2411</v>
      </c>
      <c r="V1928" s="119" t="s">
        <v>95</v>
      </c>
      <c r="W1928" s="7">
        <v>911</v>
      </c>
      <c r="X1928" s="7">
        <v>1</v>
      </c>
      <c r="Y1928" s="7" t="s">
        <v>511</v>
      </c>
      <c r="Z1928" s="68">
        <v>2009</v>
      </c>
      <c r="AA1928" s="68">
        <v>2010</v>
      </c>
      <c r="AB1928" s="66">
        <v>288.73</v>
      </c>
      <c r="AC1928" s="68">
        <v>10</v>
      </c>
      <c r="AD1928" s="67">
        <v>0</v>
      </c>
      <c r="AE1928" s="67">
        <v>1811</v>
      </c>
      <c r="AF1928" s="67">
        <v>2967</v>
      </c>
      <c r="AG1928" s="127">
        <f t="shared" si="30"/>
        <v>0.37902888237756382</v>
      </c>
    </row>
    <row r="1929" spans="1:33" x14ac:dyDescent="0.3">
      <c r="A1929" s="7">
        <v>2167</v>
      </c>
      <c r="B1929" s="7">
        <v>1</v>
      </c>
      <c r="C1929" s="7" t="s">
        <v>578</v>
      </c>
      <c r="D1929" s="7">
        <v>2010</v>
      </c>
      <c r="E1929" s="68">
        <v>2011</v>
      </c>
      <c r="F1929" s="66">
        <v>299.99</v>
      </c>
      <c r="G1929" s="68">
        <v>7</v>
      </c>
      <c r="H1929" s="67">
        <v>1</v>
      </c>
      <c r="I1929" s="67">
        <v>653</v>
      </c>
      <c r="J1929" s="67">
        <v>371</v>
      </c>
      <c r="K1929" s="119" t="s">
        <v>95</v>
      </c>
      <c r="L1929" s="7">
        <v>2805</v>
      </c>
      <c r="M1929" s="7">
        <v>1</v>
      </c>
      <c r="N1929" s="7" t="s">
        <v>589</v>
      </c>
      <c r="O1929" s="7">
        <v>2012</v>
      </c>
      <c r="P1929" s="7">
        <v>2013</v>
      </c>
      <c r="Q1929" s="70">
        <v>350</v>
      </c>
      <c r="R1929" s="7">
        <v>5</v>
      </c>
      <c r="S1929" s="7">
        <v>0</v>
      </c>
      <c r="T1929" s="67">
        <v>1734</v>
      </c>
      <c r="U1929" s="67">
        <v>1987</v>
      </c>
      <c r="V1929" s="119" t="s">
        <v>95</v>
      </c>
      <c r="W1929" s="7">
        <v>2687</v>
      </c>
      <c r="X1929" s="7">
        <v>1</v>
      </c>
      <c r="Y1929" s="7" t="s">
        <v>621</v>
      </c>
      <c r="Z1929" s="7">
        <v>2008</v>
      </c>
      <c r="AA1929" s="7">
        <v>2009</v>
      </c>
      <c r="AB1929" s="70">
        <v>330</v>
      </c>
      <c r="AC1929" s="7">
        <v>10</v>
      </c>
      <c r="AD1929" s="7">
        <v>0</v>
      </c>
      <c r="AE1929" s="67">
        <v>1068</v>
      </c>
      <c r="AF1929" s="67">
        <v>1755</v>
      </c>
      <c r="AG1929" s="127">
        <f t="shared" si="30"/>
        <v>0.37832093517534537</v>
      </c>
    </row>
    <row r="1930" spans="1:33" x14ac:dyDescent="0.3">
      <c r="A1930" s="7">
        <v>2168</v>
      </c>
      <c r="B1930" s="7">
        <v>1</v>
      </c>
      <c r="C1930" s="7" t="s">
        <v>27</v>
      </c>
      <c r="D1930" s="7">
        <v>2008</v>
      </c>
      <c r="E1930" s="7">
        <v>2009</v>
      </c>
      <c r="F1930" s="70">
        <v>450</v>
      </c>
      <c r="G1930" s="7">
        <v>10</v>
      </c>
      <c r="H1930" s="7">
        <v>0</v>
      </c>
      <c r="I1930" s="67">
        <v>1174</v>
      </c>
      <c r="J1930" s="67">
        <v>1600</v>
      </c>
      <c r="K1930" s="119" t="s">
        <v>95</v>
      </c>
      <c r="L1930" s="7">
        <v>2856</v>
      </c>
      <c r="M1930" s="7">
        <v>1</v>
      </c>
      <c r="N1930" s="7" t="s">
        <v>679</v>
      </c>
      <c r="O1930" s="7">
        <v>2012</v>
      </c>
      <c r="P1930" s="7">
        <v>2013</v>
      </c>
      <c r="Q1930" s="70">
        <v>1000</v>
      </c>
      <c r="R1930" s="7">
        <v>7</v>
      </c>
      <c r="S1930" s="7">
        <v>0</v>
      </c>
      <c r="T1930" s="67">
        <v>461</v>
      </c>
      <c r="U1930" s="67">
        <v>586</v>
      </c>
      <c r="V1930" s="119" t="s">
        <v>95</v>
      </c>
      <c r="W1930" s="7">
        <v>553</v>
      </c>
      <c r="X1930" s="7">
        <v>1</v>
      </c>
      <c r="Y1930" s="7" t="s">
        <v>428</v>
      </c>
      <c r="Z1930" s="7">
        <v>2004</v>
      </c>
      <c r="AA1930" s="7">
        <v>2005</v>
      </c>
      <c r="AB1930" s="70">
        <v>500</v>
      </c>
      <c r="AC1930" s="7">
        <v>10</v>
      </c>
      <c r="AD1930" s="7">
        <v>0</v>
      </c>
      <c r="AE1930" s="77">
        <v>686</v>
      </c>
      <c r="AF1930" s="77">
        <v>1129</v>
      </c>
      <c r="AG1930" s="127">
        <f t="shared" si="30"/>
        <v>0.37796143250688707</v>
      </c>
    </row>
    <row r="1931" spans="1:33" x14ac:dyDescent="0.3">
      <c r="A1931" s="7">
        <v>2168</v>
      </c>
      <c r="B1931" s="7">
        <v>1</v>
      </c>
      <c r="C1931" s="7" t="s">
        <v>27</v>
      </c>
      <c r="D1931" s="68">
        <v>2009</v>
      </c>
      <c r="E1931" s="68">
        <v>2010</v>
      </c>
      <c r="F1931" s="66">
        <v>450</v>
      </c>
      <c r="G1931" s="68">
        <v>10</v>
      </c>
      <c r="H1931" s="67">
        <v>1</v>
      </c>
      <c r="I1931" s="67">
        <v>664</v>
      </c>
      <c r="J1931" s="67">
        <v>533</v>
      </c>
      <c r="K1931" s="119" t="s">
        <v>95</v>
      </c>
      <c r="L1931" s="7">
        <v>2890</v>
      </c>
      <c r="M1931" s="7">
        <v>1</v>
      </c>
      <c r="N1931" s="7" t="s">
        <v>42</v>
      </c>
      <c r="O1931" s="68">
        <v>2012</v>
      </c>
      <c r="P1931" s="73">
        <v>2013</v>
      </c>
      <c r="Q1931" s="66">
        <v>300</v>
      </c>
      <c r="R1931" s="7">
        <v>3</v>
      </c>
      <c r="S1931" s="7">
        <v>1</v>
      </c>
      <c r="T1931" s="67">
        <v>1201</v>
      </c>
      <c r="U1931" s="67">
        <v>859</v>
      </c>
      <c r="V1931" s="119" t="s">
        <v>95</v>
      </c>
      <c r="W1931" s="7">
        <v>742</v>
      </c>
      <c r="X1931" s="7">
        <v>1</v>
      </c>
      <c r="Y1931" s="7" t="s">
        <v>348</v>
      </c>
      <c r="Z1931" s="7">
        <v>2001</v>
      </c>
      <c r="AA1931" s="7">
        <v>2002</v>
      </c>
      <c r="AB1931" s="70">
        <v>550</v>
      </c>
      <c r="AC1931" s="7">
        <v>10</v>
      </c>
      <c r="AD1931" s="7">
        <v>0</v>
      </c>
      <c r="AE1931" s="77">
        <v>7187</v>
      </c>
      <c r="AF1931" s="77">
        <v>11836</v>
      </c>
      <c r="AG1931" s="127">
        <f t="shared" si="30"/>
        <v>0.37780581401461388</v>
      </c>
    </row>
    <row r="1932" spans="1:33" x14ac:dyDescent="0.3">
      <c r="A1932" s="7">
        <v>2169</v>
      </c>
      <c r="B1932" s="7">
        <v>1</v>
      </c>
      <c r="C1932" s="7" t="s">
        <v>579</v>
      </c>
      <c r="D1932" s="7">
        <v>2001</v>
      </c>
      <c r="E1932" s="7">
        <v>2002</v>
      </c>
      <c r="F1932" s="70">
        <v>828.15</v>
      </c>
      <c r="G1932" s="7">
        <v>10</v>
      </c>
      <c r="H1932" s="7">
        <v>1</v>
      </c>
      <c r="I1932" s="77">
        <v>817</v>
      </c>
      <c r="J1932" s="77">
        <v>618</v>
      </c>
      <c r="K1932" s="119" t="s">
        <v>95</v>
      </c>
      <c r="L1932" s="7">
        <v>75</v>
      </c>
      <c r="M1932" s="7">
        <v>1</v>
      </c>
      <c r="N1932" s="7" t="s">
        <v>410</v>
      </c>
      <c r="O1932" s="7">
        <v>2013</v>
      </c>
      <c r="P1932" s="7">
        <v>2014</v>
      </c>
      <c r="Q1932" s="70">
        <v>301.66000000000003</v>
      </c>
      <c r="R1932" s="7">
        <v>5</v>
      </c>
      <c r="S1932" s="7">
        <v>1</v>
      </c>
      <c r="T1932" s="7">
        <v>413</v>
      </c>
      <c r="U1932" s="7">
        <v>61</v>
      </c>
      <c r="V1932" s="119" t="s">
        <v>95</v>
      </c>
      <c r="W1932" s="7">
        <v>518</v>
      </c>
      <c r="X1932" s="7">
        <v>1</v>
      </c>
      <c r="Y1932" s="7" t="s">
        <v>563</v>
      </c>
      <c r="Z1932" s="7">
        <v>2001</v>
      </c>
      <c r="AA1932" s="7">
        <v>2002</v>
      </c>
      <c r="AB1932" s="70">
        <v>250</v>
      </c>
      <c r="AC1932" s="7">
        <v>5</v>
      </c>
      <c r="AD1932" s="7">
        <v>0</v>
      </c>
      <c r="AE1932" s="77">
        <v>1157</v>
      </c>
      <c r="AF1932" s="77">
        <v>1906</v>
      </c>
      <c r="AG1932" s="127">
        <f t="shared" si="30"/>
        <v>0.37773424746980083</v>
      </c>
    </row>
    <row r="1933" spans="1:33" x14ac:dyDescent="0.3">
      <c r="A1933" s="7">
        <v>2169</v>
      </c>
      <c r="B1933" s="7">
        <v>1</v>
      </c>
      <c r="C1933" s="7" t="s">
        <v>579</v>
      </c>
      <c r="D1933" s="7">
        <v>2006</v>
      </c>
      <c r="E1933" s="10">
        <v>2007</v>
      </c>
      <c r="F1933" s="70">
        <v>450</v>
      </c>
      <c r="G1933" s="10">
        <v>7</v>
      </c>
      <c r="H1933" s="7">
        <v>1</v>
      </c>
      <c r="I1933" s="67">
        <v>1281</v>
      </c>
      <c r="J1933" s="67">
        <v>994</v>
      </c>
      <c r="K1933" s="119" t="s">
        <v>95</v>
      </c>
      <c r="L1933" s="7">
        <v>85</v>
      </c>
      <c r="M1933" s="7">
        <v>1</v>
      </c>
      <c r="N1933" s="7" t="s">
        <v>608</v>
      </c>
      <c r="O1933" s="7">
        <v>2013</v>
      </c>
      <c r="P1933" s="7">
        <v>2014</v>
      </c>
      <c r="Q1933" s="70">
        <v>608.1</v>
      </c>
      <c r="R1933" s="7">
        <v>10</v>
      </c>
      <c r="S1933" s="7">
        <v>1</v>
      </c>
      <c r="T1933" s="7">
        <v>429</v>
      </c>
      <c r="U1933" s="7">
        <v>76</v>
      </c>
      <c r="V1933" s="119" t="s">
        <v>95</v>
      </c>
      <c r="W1933" s="7">
        <v>116</v>
      </c>
      <c r="X1933" s="7">
        <v>1</v>
      </c>
      <c r="Y1933" s="7" t="s">
        <v>598</v>
      </c>
      <c r="Z1933" s="7">
        <v>2003</v>
      </c>
      <c r="AA1933" s="7">
        <v>2004</v>
      </c>
      <c r="AB1933" s="70">
        <v>175</v>
      </c>
      <c r="AC1933" s="7">
        <v>10</v>
      </c>
      <c r="AD1933" s="7">
        <v>0</v>
      </c>
      <c r="AE1933" s="77">
        <v>407</v>
      </c>
      <c r="AF1933" s="77">
        <v>671</v>
      </c>
      <c r="AG1933" s="127">
        <f t="shared" si="30"/>
        <v>0.37755102040816324</v>
      </c>
    </row>
    <row r="1934" spans="1:33" x14ac:dyDescent="0.3">
      <c r="A1934" s="7">
        <v>2169</v>
      </c>
      <c r="B1934" s="7">
        <v>1</v>
      </c>
      <c r="C1934" s="7" t="s">
        <v>579</v>
      </c>
      <c r="D1934" s="7">
        <v>2010</v>
      </c>
      <c r="E1934" s="68">
        <v>2011</v>
      </c>
      <c r="F1934" s="66">
        <v>0</v>
      </c>
      <c r="G1934" s="68">
        <v>10</v>
      </c>
      <c r="H1934" s="67">
        <v>1</v>
      </c>
      <c r="I1934" s="67">
        <v>1285</v>
      </c>
      <c r="J1934" s="67">
        <v>675</v>
      </c>
      <c r="K1934" s="119" t="s">
        <v>95</v>
      </c>
      <c r="L1934" s="7">
        <v>85</v>
      </c>
      <c r="M1934" s="7">
        <v>1</v>
      </c>
      <c r="N1934" s="7" t="s">
        <v>608</v>
      </c>
      <c r="O1934" s="7">
        <v>2013</v>
      </c>
      <c r="P1934" s="7">
        <v>2014</v>
      </c>
      <c r="Q1934" s="70">
        <v>100</v>
      </c>
      <c r="R1934" s="7">
        <v>10</v>
      </c>
      <c r="S1934" s="7">
        <v>1</v>
      </c>
      <c r="T1934" s="7">
        <v>362</v>
      </c>
      <c r="U1934" s="7">
        <v>142</v>
      </c>
      <c r="V1934" s="119" t="s">
        <v>95</v>
      </c>
      <c r="W1934" s="7">
        <v>306</v>
      </c>
      <c r="X1934" s="7">
        <v>1</v>
      </c>
      <c r="Y1934" s="7" t="s">
        <v>548</v>
      </c>
      <c r="Z1934" s="7">
        <v>2001</v>
      </c>
      <c r="AA1934" s="7">
        <v>2002</v>
      </c>
      <c r="AB1934" s="70">
        <v>126</v>
      </c>
      <c r="AC1934" s="7">
        <v>10</v>
      </c>
      <c r="AD1934" s="7">
        <v>0</v>
      </c>
      <c r="AE1934" s="77">
        <v>131</v>
      </c>
      <c r="AF1934" s="77">
        <v>216</v>
      </c>
      <c r="AG1934" s="127">
        <f t="shared" si="30"/>
        <v>0.37752161383285304</v>
      </c>
    </row>
    <row r="1935" spans="1:33" x14ac:dyDescent="0.3">
      <c r="A1935" s="7">
        <v>2170</v>
      </c>
      <c r="B1935" s="7">
        <v>1</v>
      </c>
      <c r="C1935" s="7" t="s">
        <v>480</v>
      </c>
      <c r="D1935" s="7">
        <v>1997</v>
      </c>
      <c r="E1935" s="7">
        <v>1998</v>
      </c>
      <c r="F1935" s="70">
        <v>315</v>
      </c>
      <c r="G1935" s="7">
        <v>6</v>
      </c>
      <c r="H1935" s="7">
        <v>0</v>
      </c>
      <c r="I1935" s="77">
        <v>1088</v>
      </c>
      <c r="J1935" s="77">
        <v>1206</v>
      </c>
      <c r="K1935" s="119" t="s">
        <v>95</v>
      </c>
      <c r="L1935" s="7">
        <v>112</v>
      </c>
      <c r="M1935" s="7">
        <v>1</v>
      </c>
      <c r="N1935" s="7" t="s">
        <v>412</v>
      </c>
      <c r="O1935" s="7">
        <v>2013</v>
      </c>
      <c r="P1935" s="7">
        <v>2014</v>
      </c>
      <c r="Q1935" s="70">
        <v>874.35</v>
      </c>
      <c r="R1935" s="7">
        <v>10</v>
      </c>
      <c r="S1935" s="7">
        <v>1</v>
      </c>
      <c r="T1935" s="7">
        <v>6126</v>
      </c>
      <c r="U1935" s="7">
        <v>1521</v>
      </c>
      <c r="V1935" s="119" t="s">
        <v>95</v>
      </c>
      <c r="W1935" s="7">
        <v>484</v>
      </c>
      <c r="X1935" s="7">
        <v>1</v>
      </c>
      <c r="Y1935" s="7" t="s">
        <v>425</v>
      </c>
      <c r="Z1935" s="7">
        <v>2000</v>
      </c>
      <c r="AA1935" s="7">
        <v>2001</v>
      </c>
      <c r="AB1935" s="70">
        <v>103.48</v>
      </c>
      <c r="AC1935" s="7">
        <v>10</v>
      </c>
      <c r="AD1935" s="7">
        <v>0</v>
      </c>
      <c r="AE1935" s="77">
        <v>871</v>
      </c>
      <c r="AF1935" s="77">
        <v>1437</v>
      </c>
      <c r="AG1935" s="127">
        <f t="shared" si="30"/>
        <v>0.37738301559792026</v>
      </c>
    </row>
    <row r="1936" spans="1:33" x14ac:dyDescent="0.3">
      <c r="A1936" s="7">
        <v>2170</v>
      </c>
      <c r="B1936" s="7">
        <v>1</v>
      </c>
      <c r="C1936" s="7" t="s">
        <v>480</v>
      </c>
      <c r="D1936" s="7">
        <v>1998</v>
      </c>
      <c r="E1936" s="7">
        <v>1999</v>
      </c>
      <c r="F1936" s="70">
        <v>350</v>
      </c>
      <c r="G1936" s="7">
        <v>10</v>
      </c>
      <c r="H1936" s="7">
        <v>0</v>
      </c>
      <c r="I1936" s="77">
        <v>1956</v>
      </c>
      <c r="J1936" s="77">
        <v>1978</v>
      </c>
      <c r="K1936" s="119" t="s">
        <v>95</v>
      </c>
      <c r="L1936" s="7">
        <v>150</v>
      </c>
      <c r="M1936" s="7">
        <v>1</v>
      </c>
      <c r="N1936" s="7" t="s">
        <v>317</v>
      </c>
      <c r="O1936" s="7">
        <v>2013</v>
      </c>
      <c r="P1936" s="7">
        <v>2015</v>
      </c>
      <c r="Q1936" s="70">
        <v>500</v>
      </c>
      <c r="R1936" s="7">
        <v>10</v>
      </c>
      <c r="S1936" s="7">
        <v>1</v>
      </c>
      <c r="T1936" s="7">
        <v>729</v>
      </c>
      <c r="U1936" s="7">
        <v>81</v>
      </c>
      <c r="V1936" s="119" t="s">
        <v>95</v>
      </c>
      <c r="W1936" s="7">
        <v>182</v>
      </c>
      <c r="X1936" s="7">
        <v>1</v>
      </c>
      <c r="Y1936" s="7" t="s">
        <v>500</v>
      </c>
      <c r="Z1936" s="7">
        <v>2008</v>
      </c>
      <c r="AA1936" s="7">
        <v>2009</v>
      </c>
      <c r="AB1936" s="70">
        <v>100</v>
      </c>
      <c r="AC1936" s="7">
        <v>10</v>
      </c>
      <c r="AD1936" s="7">
        <v>0</v>
      </c>
      <c r="AE1936" s="67">
        <v>2271</v>
      </c>
      <c r="AF1936" s="67">
        <v>3748</v>
      </c>
      <c r="AG1936" s="127">
        <f t="shared" si="30"/>
        <v>0.37730520019936864</v>
      </c>
    </row>
    <row r="1937" spans="1:33" x14ac:dyDescent="0.3">
      <c r="A1937" s="7">
        <v>2170</v>
      </c>
      <c r="B1937" s="7">
        <v>1</v>
      </c>
      <c r="C1937" s="7" t="s">
        <v>480</v>
      </c>
      <c r="D1937" s="7">
        <v>1999</v>
      </c>
      <c r="E1937" s="7">
        <v>2000</v>
      </c>
      <c r="F1937" s="70">
        <v>415</v>
      </c>
      <c r="G1937" s="7">
        <v>6</v>
      </c>
      <c r="H1937" s="7">
        <v>1</v>
      </c>
      <c r="I1937" s="77">
        <v>1325</v>
      </c>
      <c r="J1937" s="77">
        <v>923</v>
      </c>
      <c r="K1937" s="119" t="s">
        <v>95</v>
      </c>
      <c r="L1937" s="7">
        <v>177</v>
      </c>
      <c r="M1937" s="7">
        <v>1</v>
      </c>
      <c r="N1937" s="7" t="s">
        <v>371</v>
      </c>
      <c r="O1937" s="7">
        <v>2013</v>
      </c>
      <c r="P1937" s="7">
        <v>2015</v>
      </c>
      <c r="Q1937" s="70">
        <v>1337.41</v>
      </c>
      <c r="R1937" s="7">
        <v>7</v>
      </c>
      <c r="S1937" s="7">
        <v>1</v>
      </c>
      <c r="T1937" s="7">
        <v>678</v>
      </c>
      <c r="U1937" s="7">
        <v>150</v>
      </c>
      <c r="V1937" s="119" t="s">
        <v>95</v>
      </c>
      <c r="W1937" s="7">
        <v>801</v>
      </c>
      <c r="X1937" s="7">
        <v>1</v>
      </c>
      <c r="Y1937" s="7" t="s">
        <v>460</v>
      </c>
      <c r="Z1937" s="7">
        <v>1996</v>
      </c>
      <c r="AA1937" s="7">
        <v>1997</v>
      </c>
      <c r="AB1937" s="70">
        <v>534.84</v>
      </c>
      <c r="AC1937" s="7">
        <v>10</v>
      </c>
      <c r="AD1937" s="7">
        <v>0</v>
      </c>
      <c r="AE1937" s="77">
        <v>172</v>
      </c>
      <c r="AF1937" s="77">
        <v>284</v>
      </c>
      <c r="AG1937" s="127">
        <f t="shared" si="30"/>
        <v>0.37719298245614036</v>
      </c>
    </row>
    <row r="1938" spans="1:33" x14ac:dyDescent="0.3">
      <c r="A1938" s="7">
        <v>2170</v>
      </c>
      <c r="B1938" s="7">
        <v>1</v>
      </c>
      <c r="C1938" s="7" t="s">
        <v>480</v>
      </c>
      <c r="D1938" s="7">
        <v>2002</v>
      </c>
      <c r="E1938" s="7">
        <v>2003</v>
      </c>
      <c r="F1938" s="70">
        <v>415</v>
      </c>
      <c r="G1938" s="7">
        <v>6</v>
      </c>
      <c r="H1938" s="7">
        <v>0</v>
      </c>
      <c r="I1938" s="77">
        <v>1473</v>
      </c>
      <c r="J1938" s="77">
        <v>2193</v>
      </c>
      <c r="K1938" s="119" t="s">
        <v>95</v>
      </c>
      <c r="L1938" s="7">
        <v>182</v>
      </c>
      <c r="M1938" s="7">
        <v>1</v>
      </c>
      <c r="N1938" s="7" t="s">
        <v>500</v>
      </c>
      <c r="O1938" s="7">
        <v>2013</v>
      </c>
      <c r="P1938" s="7">
        <v>2014</v>
      </c>
      <c r="Q1938" s="70">
        <v>195.66</v>
      </c>
      <c r="R1938" s="7">
        <v>10</v>
      </c>
      <c r="S1938" s="7">
        <v>1</v>
      </c>
      <c r="T1938" s="7">
        <v>655</v>
      </c>
      <c r="U1938" s="7">
        <v>303</v>
      </c>
      <c r="V1938" s="119" t="s">
        <v>95</v>
      </c>
      <c r="W1938" s="7">
        <v>721</v>
      </c>
      <c r="X1938" s="7">
        <v>1</v>
      </c>
      <c r="Y1938" s="7" t="s">
        <v>433</v>
      </c>
      <c r="Z1938" s="7">
        <v>2002</v>
      </c>
      <c r="AA1938" s="7">
        <v>2003</v>
      </c>
      <c r="AB1938" s="70">
        <v>550</v>
      </c>
      <c r="AC1938" s="7">
        <v>10</v>
      </c>
      <c r="AD1938" s="7">
        <v>0</v>
      </c>
      <c r="AE1938" s="77">
        <v>2196</v>
      </c>
      <c r="AF1938" s="77">
        <v>3627</v>
      </c>
      <c r="AG1938" s="127">
        <f t="shared" si="30"/>
        <v>0.37712519319938176</v>
      </c>
    </row>
    <row r="1939" spans="1:33" x14ac:dyDescent="0.3">
      <c r="A1939" s="7">
        <v>2170</v>
      </c>
      <c r="B1939" s="7">
        <v>1</v>
      </c>
      <c r="C1939" s="7" t="s">
        <v>480</v>
      </c>
      <c r="D1939" s="7">
        <v>2003</v>
      </c>
      <c r="E1939" s="7">
        <v>2004</v>
      </c>
      <c r="F1939" s="70">
        <v>794.29</v>
      </c>
      <c r="G1939" s="7">
        <v>6</v>
      </c>
      <c r="H1939" s="7">
        <v>0</v>
      </c>
      <c r="I1939" s="77">
        <v>1131</v>
      </c>
      <c r="J1939" s="77">
        <v>1167</v>
      </c>
      <c r="K1939" s="119" t="s">
        <v>95</v>
      </c>
      <c r="L1939" s="7">
        <v>194</v>
      </c>
      <c r="M1939" s="7">
        <v>1</v>
      </c>
      <c r="N1939" s="7" t="s">
        <v>319</v>
      </c>
      <c r="O1939" s="7">
        <v>2013</v>
      </c>
      <c r="P1939" s="7">
        <v>2014</v>
      </c>
      <c r="Q1939" s="70">
        <v>540</v>
      </c>
      <c r="R1939" s="7">
        <v>10</v>
      </c>
      <c r="S1939" s="7">
        <v>1</v>
      </c>
      <c r="T1939" s="7">
        <v>8309</v>
      </c>
      <c r="U1939" s="7">
        <v>3887</v>
      </c>
      <c r="V1939" s="119" t="s">
        <v>95</v>
      </c>
      <c r="W1939" s="7">
        <v>51</v>
      </c>
      <c r="X1939" s="7">
        <v>1</v>
      </c>
      <c r="Y1939" s="7" t="s">
        <v>539</v>
      </c>
      <c r="Z1939" s="7">
        <v>2001</v>
      </c>
      <c r="AA1939" s="7">
        <v>2002</v>
      </c>
      <c r="AB1939" s="70">
        <v>125</v>
      </c>
      <c r="AC1939" s="7">
        <v>10</v>
      </c>
      <c r="AD1939" s="7">
        <v>0</v>
      </c>
      <c r="AE1939" s="77">
        <v>481</v>
      </c>
      <c r="AF1939" s="77">
        <v>797</v>
      </c>
      <c r="AG1939" s="127">
        <f t="shared" si="30"/>
        <v>0.37636932707355242</v>
      </c>
    </row>
    <row r="1940" spans="1:33" x14ac:dyDescent="0.3">
      <c r="A1940" s="7">
        <v>2170</v>
      </c>
      <c r="B1940" s="7">
        <v>1</v>
      </c>
      <c r="C1940" s="7" t="s">
        <v>480</v>
      </c>
      <c r="D1940" s="7">
        <v>2006</v>
      </c>
      <c r="E1940" s="10">
        <v>2007</v>
      </c>
      <c r="F1940" s="70">
        <v>440</v>
      </c>
      <c r="G1940" s="10">
        <v>7</v>
      </c>
      <c r="H1940" s="7">
        <v>1</v>
      </c>
      <c r="I1940" s="67">
        <v>2048</v>
      </c>
      <c r="J1940" s="67">
        <v>1898</v>
      </c>
      <c r="K1940" s="119" t="s">
        <v>95</v>
      </c>
      <c r="L1940" s="7">
        <v>196</v>
      </c>
      <c r="M1940" s="7">
        <v>1</v>
      </c>
      <c r="N1940" s="7" t="s">
        <v>414</v>
      </c>
      <c r="O1940" s="7">
        <v>2013</v>
      </c>
      <c r="P1940" s="7">
        <v>2014</v>
      </c>
      <c r="Q1940" s="70">
        <v>391.28</v>
      </c>
      <c r="R1940" s="7">
        <v>10</v>
      </c>
      <c r="S1940" s="7">
        <v>1</v>
      </c>
      <c r="T1940" s="7">
        <v>14217</v>
      </c>
      <c r="U1940" s="7">
        <v>7124</v>
      </c>
      <c r="V1940" s="119" t="s">
        <v>95</v>
      </c>
      <c r="W1940" s="7">
        <v>51</v>
      </c>
      <c r="X1940" s="7">
        <v>1</v>
      </c>
      <c r="Y1940" s="7" t="s">
        <v>540</v>
      </c>
      <c r="Z1940" s="7">
        <v>2001</v>
      </c>
      <c r="AA1940" s="7">
        <v>2002</v>
      </c>
      <c r="AB1940" s="70">
        <v>1</v>
      </c>
      <c r="AC1940" s="7">
        <v>10</v>
      </c>
      <c r="AD1940" s="7">
        <v>0</v>
      </c>
      <c r="AE1940" s="77">
        <v>481</v>
      </c>
      <c r="AF1940" s="77">
        <v>797</v>
      </c>
      <c r="AG1940" s="127">
        <f t="shared" si="30"/>
        <v>0.37636932707355242</v>
      </c>
    </row>
    <row r="1941" spans="1:33" x14ac:dyDescent="0.3">
      <c r="A1941" s="7">
        <v>2170</v>
      </c>
      <c r="B1941" s="7">
        <v>1</v>
      </c>
      <c r="C1941" s="7" t="s">
        <v>480</v>
      </c>
      <c r="D1941" s="7">
        <v>2006</v>
      </c>
      <c r="E1941" s="10">
        <v>2007</v>
      </c>
      <c r="F1941" s="70">
        <v>100</v>
      </c>
      <c r="G1941" s="10">
        <v>7</v>
      </c>
      <c r="H1941" s="7">
        <v>0</v>
      </c>
      <c r="I1941" s="67">
        <v>1898</v>
      </c>
      <c r="J1941" s="67">
        <v>2029</v>
      </c>
      <c r="K1941" s="119" t="s">
        <v>95</v>
      </c>
      <c r="L1941" s="7">
        <v>200</v>
      </c>
      <c r="M1941" s="7">
        <v>1</v>
      </c>
      <c r="N1941" s="7" t="s">
        <v>246</v>
      </c>
      <c r="O1941" s="7">
        <v>2013</v>
      </c>
      <c r="P1941" s="7">
        <v>2014</v>
      </c>
      <c r="Q1941" s="70">
        <v>869.85</v>
      </c>
      <c r="R1941" s="7">
        <v>10</v>
      </c>
      <c r="S1941" s="7">
        <v>1</v>
      </c>
      <c r="T1941" s="7">
        <v>2622</v>
      </c>
      <c r="U1941" s="7">
        <v>1931</v>
      </c>
      <c r="V1941" s="119" t="s">
        <v>95</v>
      </c>
      <c r="W1941" s="7">
        <v>861</v>
      </c>
      <c r="X1941" s="7">
        <v>1</v>
      </c>
      <c r="Y1941" s="7" t="s">
        <v>510</v>
      </c>
      <c r="Z1941" s="7">
        <v>1999</v>
      </c>
      <c r="AA1941" s="7">
        <v>2000</v>
      </c>
      <c r="AB1941" s="70">
        <v>268</v>
      </c>
      <c r="AC1941" s="7">
        <v>2</v>
      </c>
      <c r="AD1941" s="7">
        <v>0</v>
      </c>
      <c r="AE1941" s="77">
        <v>2094</v>
      </c>
      <c r="AF1941" s="77">
        <v>3470</v>
      </c>
      <c r="AG1941" s="127">
        <f t="shared" si="30"/>
        <v>0.37634795111430625</v>
      </c>
    </row>
    <row r="1942" spans="1:33" x14ac:dyDescent="0.3">
      <c r="A1942" s="7">
        <v>2170</v>
      </c>
      <c r="B1942" s="7">
        <v>1</v>
      </c>
      <c r="C1942" s="7" t="s">
        <v>480</v>
      </c>
      <c r="D1942" s="7">
        <v>2013</v>
      </c>
      <c r="E1942" s="7">
        <v>2014</v>
      </c>
      <c r="F1942" s="7">
        <v>285.25</v>
      </c>
      <c r="G1942" s="7">
        <v>10</v>
      </c>
      <c r="H1942" s="7">
        <v>1</v>
      </c>
      <c r="I1942" s="77">
        <v>872</v>
      </c>
      <c r="J1942" s="77">
        <v>390</v>
      </c>
      <c r="K1942" s="119" t="s">
        <v>95</v>
      </c>
      <c r="L1942" s="7">
        <v>241</v>
      </c>
      <c r="M1942" s="7">
        <v>1</v>
      </c>
      <c r="N1942" s="7" t="s">
        <v>272</v>
      </c>
      <c r="O1942" s="7">
        <v>2013</v>
      </c>
      <c r="P1942" s="7">
        <v>2015</v>
      </c>
      <c r="Q1942" s="70">
        <v>1165.74</v>
      </c>
      <c r="R1942" s="7">
        <v>7</v>
      </c>
      <c r="S1942" s="7">
        <v>1</v>
      </c>
      <c r="T1942" s="7">
        <v>1649</v>
      </c>
      <c r="U1942" s="7">
        <v>895</v>
      </c>
      <c r="V1942" s="119" t="s">
        <v>95</v>
      </c>
      <c r="W1942" s="7">
        <v>473</v>
      </c>
      <c r="X1942" s="7">
        <v>1</v>
      </c>
      <c r="Y1942" s="7" t="s">
        <v>683</v>
      </c>
      <c r="Z1942" s="7">
        <v>2013</v>
      </c>
      <c r="AA1942" s="7">
        <v>2014</v>
      </c>
      <c r="AB1942" s="7">
        <v>800</v>
      </c>
      <c r="AC1942" s="7">
        <v>10</v>
      </c>
      <c r="AD1942" s="7">
        <v>0</v>
      </c>
      <c r="AE1942" s="77">
        <v>334</v>
      </c>
      <c r="AF1942" s="77">
        <v>554</v>
      </c>
      <c r="AG1942" s="127">
        <f t="shared" si="30"/>
        <v>0.37612612612612611</v>
      </c>
    </row>
    <row r="1943" spans="1:33" x14ac:dyDescent="0.3">
      <c r="A1943" s="7">
        <v>2170</v>
      </c>
      <c r="B1943" s="7">
        <v>1</v>
      </c>
      <c r="C1943" s="7" t="s">
        <v>480</v>
      </c>
      <c r="D1943" s="7">
        <v>2013</v>
      </c>
      <c r="E1943" s="7">
        <v>2014</v>
      </c>
      <c r="F1943" s="7">
        <v>185</v>
      </c>
      <c r="G1943" s="7">
        <v>10</v>
      </c>
      <c r="H1943" s="7">
        <v>1</v>
      </c>
      <c r="I1943" s="77">
        <v>778</v>
      </c>
      <c r="J1943" s="77">
        <v>477</v>
      </c>
      <c r="K1943" s="119" t="s">
        <v>95</v>
      </c>
      <c r="L1943" s="7">
        <v>242</v>
      </c>
      <c r="M1943" s="7">
        <v>1</v>
      </c>
      <c r="N1943" s="7" t="s">
        <v>626</v>
      </c>
      <c r="O1943" s="7">
        <v>2013</v>
      </c>
      <c r="P1943" s="7">
        <v>2014</v>
      </c>
      <c r="Q1943" s="70">
        <v>278.79999999999995</v>
      </c>
      <c r="R1943" s="7">
        <v>10</v>
      </c>
      <c r="S1943" s="7">
        <v>1</v>
      </c>
      <c r="T1943" s="7">
        <v>309</v>
      </c>
      <c r="U1943" s="7">
        <v>64</v>
      </c>
      <c r="V1943" s="119" t="s">
        <v>95</v>
      </c>
      <c r="W1943" s="7">
        <v>717</v>
      </c>
      <c r="X1943" s="7">
        <v>1</v>
      </c>
      <c r="Y1943" s="7" t="s">
        <v>345</v>
      </c>
      <c r="Z1943" s="7">
        <v>1994</v>
      </c>
      <c r="AA1943" s="7">
        <v>1995</v>
      </c>
      <c r="AB1943" s="70">
        <v>649.54</v>
      </c>
      <c r="AC1943" s="7">
        <v>5</v>
      </c>
      <c r="AD1943" s="7">
        <v>0</v>
      </c>
      <c r="AE1943" s="77">
        <v>783</v>
      </c>
      <c r="AF1943" s="77">
        <v>1299</v>
      </c>
      <c r="AG1943" s="127">
        <f t="shared" si="30"/>
        <v>0.37608069164265129</v>
      </c>
    </row>
    <row r="1944" spans="1:33" x14ac:dyDescent="0.3">
      <c r="A1944" s="7">
        <v>2171</v>
      </c>
      <c r="B1944" s="7">
        <v>1</v>
      </c>
      <c r="C1944" s="7" t="s">
        <v>638</v>
      </c>
      <c r="D1944" s="7">
        <v>2004</v>
      </c>
      <c r="E1944" s="7">
        <v>2006</v>
      </c>
      <c r="F1944" s="70">
        <f>2334.56-2334.56</f>
        <v>0</v>
      </c>
      <c r="G1944" s="7">
        <v>10</v>
      </c>
      <c r="H1944" s="7">
        <v>1</v>
      </c>
      <c r="I1944" s="77">
        <v>788</v>
      </c>
      <c r="J1944" s="77">
        <v>433</v>
      </c>
      <c r="K1944" s="119" t="s">
        <v>95</v>
      </c>
      <c r="L1944" s="7">
        <v>270</v>
      </c>
      <c r="M1944" s="7">
        <v>1</v>
      </c>
      <c r="N1944" s="7" t="s">
        <v>419</v>
      </c>
      <c r="O1944" s="7">
        <v>2013</v>
      </c>
      <c r="P1944" s="7">
        <v>2014</v>
      </c>
      <c r="Q1944" s="70">
        <v>325.55999999999995</v>
      </c>
      <c r="R1944" s="7">
        <v>10</v>
      </c>
      <c r="S1944" s="7">
        <v>1</v>
      </c>
      <c r="T1944" s="7">
        <v>4750</v>
      </c>
      <c r="U1944" s="7">
        <v>3235</v>
      </c>
      <c r="V1944" s="119" t="s">
        <v>95</v>
      </c>
      <c r="W1944" s="7">
        <v>294</v>
      </c>
      <c r="X1944" s="7">
        <v>1</v>
      </c>
      <c r="Y1944" s="7" t="s">
        <v>251</v>
      </c>
      <c r="Z1944" s="7">
        <v>2006</v>
      </c>
      <c r="AA1944" s="10">
        <v>2008</v>
      </c>
      <c r="AB1944" s="70">
        <v>1400</v>
      </c>
      <c r="AC1944" s="10">
        <v>10</v>
      </c>
      <c r="AD1944" s="7">
        <v>0</v>
      </c>
      <c r="AE1944" s="67">
        <v>522</v>
      </c>
      <c r="AF1944" s="67">
        <v>869</v>
      </c>
      <c r="AG1944" s="127">
        <f t="shared" si="30"/>
        <v>0.37526959022286127</v>
      </c>
    </row>
    <row r="1945" spans="1:33" x14ac:dyDescent="0.3">
      <c r="A1945" s="7">
        <v>2171</v>
      </c>
      <c r="B1945" s="7">
        <v>1</v>
      </c>
      <c r="C1945" s="7" t="s">
        <v>638</v>
      </c>
      <c r="D1945" s="7">
        <v>2014</v>
      </c>
      <c r="E1945" s="7">
        <v>2016</v>
      </c>
      <c r="F1945" s="7">
        <v>3846</v>
      </c>
      <c r="G1945" s="7">
        <v>10</v>
      </c>
      <c r="H1945" s="7">
        <v>1</v>
      </c>
      <c r="I1945" s="77">
        <v>488</v>
      </c>
      <c r="J1945" s="77">
        <v>413</v>
      </c>
      <c r="K1945" s="119" t="s">
        <v>95</v>
      </c>
      <c r="L1945" s="7">
        <v>272</v>
      </c>
      <c r="M1945" s="7">
        <v>1</v>
      </c>
      <c r="N1945" s="7" t="s">
        <v>501</v>
      </c>
      <c r="O1945" s="7">
        <v>2013</v>
      </c>
      <c r="P1945" s="7">
        <v>2014</v>
      </c>
      <c r="Q1945" s="70">
        <v>958.97</v>
      </c>
      <c r="R1945" s="7">
        <v>10</v>
      </c>
      <c r="S1945" s="7">
        <v>0</v>
      </c>
      <c r="T1945" s="7">
        <v>3470</v>
      </c>
      <c r="U1945" s="7">
        <v>4394</v>
      </c>
      <c r="V1945" s="119" t="s">
        <v>95</v>
      </c>
      <c r="W1945" s="7">
        <v>213</v>
      </c>
      <c r="X1945" s="7">
        <v>1</v>
      </c>
      <c r="Y1945" s="7" t="s">
        <v>372</v>
      </c>
      <c r="Z1945" s="7">
        <v>1994</v>
      </c>
      <c r="AA1945" s="7">
        <v>1995</v>
      </c>
      <c r="AB1945" s="70">
        <v>374.43</v>
      </c>
      <c r="AC1945" s="7">
        <v>2</v>
      </c>
      <c r="AD1945" s="7">
        <v>0</v>
      </c>
      <c r="AE1945" s="77">
        <v>404</v>
      </c>
      <c r="AF1945" s="77">
        <v>673</v>
      </c>
      <c r="AG1945" s="127">
        <f t="shared" si="30"/>
        <v>0.37511606313834728</v>
      </c>
    </row>
    <row r="1946" spans="1:33" x14ac:dyDescent="0.3">
      <c r="A1946" s="7">
        <v>2172</v>
      </c>
      <c r="B1946" s="7">
        <v>1</v>
      </c>
      <c r="C1946" s="7" t="s">
        <v>461</v>
      </c>
      <c r="D1946" s="7">
        <v>1996</v>
      </c>
      <c r="E1946" s="7">
        <v>1997</v>
      </c>
      <c r="F1946" s="70">
        <v>312.85000000000002</v>
      </c>
      <c r="G1946" s="7">
        <v>10</v>
      </c>
      <c r="H1946" s="7">
        <v>1</v>
      </c>
      <c r="I1946" s="77">
        <v>1444</v>
      </c>
      <c r="J1946" s="77">
        <v>1218</v>
      </c>
      <c r="K1946" s="119" t="s">
        <v>95</v>
      </c>
      <c r="L1946" s="7">
        <v>278</v>
      </c>
      <c r="M1946" s="7">
        <v>1</v>
      </c>
      <c r="N1946" s="7" t="s">
        <v>517</v>
      </c>
      <c r="O1946" s="7">
        <v>2013</v>
      </c>
      <c r="P1946" s="7">
        <v>2014</v>
      </c>
      <c r="Q1946" s="70">
        <v>401.07000000000016</v>
      </c>
      <c r="R1946" s="7">
        <v>10</v>
      </c>
      <c r="S1946" s="7">
        <v>1</v>
      </c>
      <c r="T1946" s="7">
        <v>1179</v>
      </c>
      <c r="U1946" s="7">
        <v>984</v>
      </c>
      <c r="V1946" s="119" t="s">
        <v>95</v>
      </c>
      <c r="W1946" s="7">
        <v>831</v>
      </c>
      <c r="X1946" s="7">
        <v>1</v>
      </c>
      <c r="Y1946" s="7" t="s">
        <v>354</v>
      </c>
      <c r="Z1946" s="7">
        <v>2010</v>
      </c>
      <c r="AA1946" s="68">
        <v>2011</v>
      </c>
      <c r="AB1946" s="66">
        <v>470</v>
      </c>
      <c r="AC1946" s="68">
        <v>10</v>
      </c>
      <c r="AD1946" s="67">
        <v>0</v>
      </c>
      <c r="AE1946" s="67">
        <v>7531</v>
      </c>
      <c r="AF1946" s="67">
        <v>12560</v>
      </c>
      <c r="AG1946" s="127">
        <f t="shared" si="30"/>
        <v>0.37484445771738589</v>
      </c>
    </row>
    <row r="1947" spans="1:33" x14ac:dyDescent="0.3">
      <c r="A1947" s="7">
        <v>2172</v>
      </c>
      <c r="B1947" s="7">
        <v>1</v>
      </c>
      <c r="C1947" s="7" t="s">
        <v>931</v>
      </c>
      <c r="D1947" s="7">
        <v>2001</v>
      </c>
      <c r="E1947" s="7">
        <v>2002</v>
      </c>
      <c r="F1947" s="70">
        <v>126</v>
      </c>
      <c r="G1947" s="7">
        <v>10</v>
      </c>
      <c r="H1947" s="7">
        <v>1</v>
      </c>
      <c r="I1947" s="77">
        <v>638</v>
      </c>
      <c r="J1947" s="77">
        <v>623</v>
      </c>
      <c r="K1947" s="119" t="s">
        <v>95</v>
      </c>
      <c r="L1947" s="7">
        <v>279</v>
      </c>
      <c r="M1947" s="7">
        <v>1</v>
      </c>
      <c r="N1947" s="7" t="s">
        <v>421</v>
      </c>
      <c r="O1947" s="7">
        <v>2013</v>
      </c>
      <c r="P1947" s="7">
        <v>2014</v>
      </c>
      <c r="Q1947" s="70">
        <v>453.70000000000005</v>
      </c>
      <c r="R1947" s="7">
        <v>10</v>
      </c>
      <c r="S1947" s="7">
        <v>1</v>
      </c>
      <c r="T1947" s="7">
        <v>9563</v>
      </c>
      <c r="U1947" s="7">
        <v>5547</v>
      </c>
      <c r="V1947" s="119" t="s">
        <v>95</v>
      </c>
      <c r="W1947" s="7">
        <v>294</v>
      </c>
      <c r="X1947" s="7">
        <v>1</v>
      </c>
      <c r="Y1947" s="7" t="s">
        <v>251</v>
      </c>
      <c r="Z1947" s="7">
        <v>1998</v>
      </c>
      <c r="AA1947" s="7">
        <v>1999</v>
      </c>
      <c r="AB1947" s="70">
        <v>400</v>
      </c>
      <c r="AC1947" s="7">
        <v>10</v>
      </c>
      <c r="AD1947" s="7">
        <v>0</v>
      </c>
      <c r="AE1947" s="77">
        <v>451</v>
      </c>
      <c r="AF1947" s="77">
        <v>753</v>
      </c>
      <c r="AG1947" s="127">
        <f t="shared" si="30"/>
        <v>0.37458471760797341</v>
      </c>
    </row>
    <row r="1948" spans="1:33" x14ac:dyDescent="0.3">
      <c r="A1948" s="7">
        <v>2172</v>
      </c>
      <c r="B1948" s="7">
        <v>1</v>
      </c>
      <c r="C1948" s="7" t="s">
        <v>930</v>
      </c>
      <c r="D1948" s="7">
        <v>2001</v>
      </c>
      <c r="E1948" s="7">
        <v>2002</v>
      </c>
      <c r="F1948" s="70">
        <v>111</v>
      </c>
      <c r="G1948" s="7">
        <v>10</v>
      </c>
      <c r="H1948" s="7">
        <v>0</v>
      </c>
      <c r="I1948" s="77">
        <v>394</v>
      </c>
      <c r="J1948" s="77">
        <v>868</v>
      </c>
      <c r="K1948" s="119" t="s">
        <v>95</v>
      </c>
      <c r="L1948" s="7">
        <v>283</v>
      </c>
      <c r="M1948" s="7">
        <v>1</v>
      </c>
      <c r="N1948" s="7" t="s">
        <v>547</v>
      </c>
      <c r="O1948" s="7">
        <v>2013</v>
      </c>
      <c r="P1948" s="7">
        <v>2014</v>
      </c>
      <c r="Q1948" s="70">
        <v>245.81</v>
      </c>
      <c r="R1948" s="7">
        <v>10</v>
      </c>
      <c r="S1948" s="7">
        <v>1</v>
      </c>
      <c r="T1948" s="7">
        <v>4399</v>
      </c>
      <c r="U1948" s="7">
        <v>1434</v>
      </c>
      <c r="V1948" s="119" t="s">
        <v>95</v>
      </c>
      <c r="W1948" s="7">
        <v>882</v>
      </c>
      <c r="X1948" s="7">
        <v>1</v>
      </c>
      <c r="Y1948" s="7" t="s">
        <v>360</v>
      </c>
      <c r="Z1948" s="7">
        <v>2006</v>
      </c>
      <c r="AA1948" s="10">
        <v>2007</v>
      </c>
      <c r="AB1948" s="70">
        <v>194.94</v>
      </c>
      <c r="AC1948" s="10">
        <v>10</v>
      </c>
      <c r="AD1948" s="7">
        <v>0</v>
      </c>
      <c r="AE1948" s="71">
        <v>2801</v>
      </c>
      <c r="AF1948" s="67">
        <v>4683</v>
      </c>
      <c r="AG1948" s="127">
        <f t="shared" si="30"/>
        <v>0.37426509887760556</v>
      </c>
    </row>
    <row r="1949" spans="1:33" x14ac:dyDescent="0.3">
      <c r="A1949" s="7">
        <v>2172</v>
      </c>
      <c r="B1949" s="7">
        <v>1</v>
      </c>
      <c r="C1949" s="7" t="s">
        <v>461</v>
      </c>
      <c r="D1949" s="7">
        <v>2003</v>
      </c>
      <c r="E1949" s="7">
        <v>2004</v>
      </c>
      <c r="F1949" s="70">
        <v>278.95999999999998</v>
      </c>
      <c r="G1949" s="7">
        <v>10</v>
      </c>
      <c r="H1949" s="7">
        <v>1</v>
      </c>
      <c r="I1949" s="77">
        <v>753</v>
      </c>
      <c r="J1949" s="77">
        <v>619</v>
      </c>
      <c r="K1949" s="119" t="s">
        <v>95</v>
      </c>
      <c r="L1949" s="7">
        <v>314</v>
      </c>
      <c r="M1949" s="7">
        <v>1</v>
      </c>
      <c r="N1949" s="7" t="s">
        <v>276</v>
      </c>
      <c r="O1949" s="7">
        <v>2013</v>
      </c>
      <c r="P1949" s="10">
        <v>2014</v>
      </c>
      <c r="Q1949" s="70">
        <v>275.32</v>
      </c>
      <c r="R1949" s="7">
        <v>5</v>
      </c>
      <c r="S1949" s="7">
        <v>1</v>
      </c>
      <c r="T1949" s="7">
        <v>433</v>
      </c>
      <c r="U1949" s="7">
        <v>93</v>
      </c>
      <c r="V1949" s="119" t="s">
        <v>95</v>
      </c>
      <c r="W1949" s="7">
        <v>831</v>
      </c>
      <c r="X1949" s="7">
        <v>1</v>
      </c>
      <c r="Y1949" s="7" t="s">
        <v>354</v>
      </c>
      <c r="Z1949" s="7">
        <v>2000</v>
      </c>
      <c r="AA1949" s="7">
        <v>2001</v>
      </c>
      <c r="AB1949" s="70">
        <v>251.81</v>
      </c>
      <c r="AC1949" s="7">
        <v>10</v>
      </c>
      <c r="AD1949" s="7">
        <v>0</v>
      </c>
      <c r="AE1949" s="77">
        <v>7302</v>
      </c>
      <c r="AF1949" s="77">
        <v>12220</v>
      </c>
      <c r="AG1949" s="127">
        <f t="shared" si="30"/>
        <v>0.3740395451285729</v>
      </c>
    </row>
    <row r="1950" spans="1:33" x14ac:dyDescent="0.3">
      <c r="A1950" s="7">
        <v>2172</v>
      </c>
      <c r="B1950" s="7">
        <v>1</v>
      </c>
      <c r="C1950" s="7" t="s">
        <v>461</v>
      </c>
      <c r="D1950" s="7">
        <v>2006</v>
      </c>
      <c r="E1950" s="10">
        <v>2007</v>
      </c>
      <c r="F1950" s="70">
        <v>294.8</v>
      </c>
      <c r="G1950" s="10">
        <v>7</v>
      </c>
      <c r="H1950" s="7">
        <v>0</v>
      </c>
      <c r="I1950" s="67">
        <v>1183</v>
      </c>
      <c r="J1950" s="67">
        <v>1298</v>
      </c>
      <c r="K1950" s="119" t="s">
        <v>95</v>
      </c>
      <c r="L1950" s="7">
        <v>403</v>
      </c>
      <c r="M1950" s="7">
        <v>1</v>
      </c>
      <c r="N1950" s="7" t="s">
        <v>283</v>
      </c>
      <c r="O1950" s="7">
        <v>2013</v>
      </c>
      <c r="P1950" s="10">
        <v>2014</v>
      </c>
      <c r="Q1950" s="70">
        <v>471.92000000000007</v>
      </c>
      <c r="R1950" s="7">
        <v>10</v>
      </c>
      <c r="S1950" s="7">
        <v>1</v>
      </c>
      <c r="T1950" s="7">
        <v>256</v>
      </c>
      <c r="U1950" s="7">
        <v>209</v>
      </c>
      <c r="V1950" s="119" t="s">
        <v>95</v>
      </c>
      <c r="W1950" s="7">
        <v>534</v>
      </c>
      <c r="X1950" s="7">
        <v>1</v>
      </c>
      <c r="Y1950" s="7" t="s">
        <v>290</v>
      </c>
      <c r="Z1950" s="7">
        <v>2003</v>
      </c>
      <c r="AA1950" s="7">
        <v>2004</v>
      </c>
      <c r="AB1950" s="70">
        <v>205</v>
      </c>
      <c r="AC1950" s="7">
        <v>8</v>
      </c>
      <c r="AD1950" s="7">
        <v>0</v>
      </c>
      <c r="AE1950" s="77">
        <v>521</v>
      </c>
      <c r="AF1950" s="77">
        <v>873</v>
      </c>
      <c r="AG1950" s="127">
        <f t="shared" si="30"/>
        <v>0.37374461979913914</v>
      </c>
    </row>
    <row r="1951" spans="1:33" x14ac:dyDescent="0.3">
      <c r="A1951" s="7">
        <v>2172</v>
      </c>
      <c r="B1951" s="7">
        <v>1</v>
      </c>
      <c r="C1951" s="7" t="s">
        <v>461</v>
      </c>
      <c r="D1951" s="68">
        <v>2007</v>
      </c>
      <c r="E1951" s="73">
        <v>2008</v>
      </c>
      <c r="F1951" s="66">
        <v>294.8</v>
      </c>
      <c r="G1951" s="7">
        <v>6</v>
      </c>
      <c r="H1951" s="67">
        <v>1</v>
      </c>
      <c r="I1951" s="67">
        <v>660</v>
      </c>
      <c r="J1951" s="77">
        <v>522</v>
      </c>
      <c r="K1951" s="119" t="s">
        <v>95</v>
      </c>
      <c r="L1951" s="7">
        <v>413</v>
      </c>
      <c r="M1951" s="7">
        <v>1</v>
      </c>
      <c r="N1951" s="7" t="s">
        <v>253</v>
      </c>
      <c r="O1951" s="7">
        <v>2013</v>
      </c>
      <c r="P1951" s="10">
        <v>2014</v>
      </c>
      <c r="Q1951" s="70">
        <v>150</v>
      </c>
      <c r="R1951" s="7">
        <v>4</v>
      </c>
      <c r="S1951" s="7">
        <v>0</v>
      </c>
      <c r="T1951" s="7">
        <v>814</v>
      </c>
      <c r="U1951" s="7">
        <v>836</v>
      </c>
      <c r="V1951" s="119" t="s">
        <v>95</v>
      </c>
      <c r="W1951" s="7">
        <v>709</v>
      </c>
      <c r="X1951" s="7">
        <v>1</v>
      </c>
      <c r="Y1951" s="7" t="s">
        <v>344</v>
      </c>
      <c r="Z1951" s="7">
        <v>2011</v>
      </c>
      <c r="AA1951" s="7">
        <v>2012</v>
      </c>
      <c r="AB1951" s="70">
        <v>122.7</v>
      </c>
      <c r="AC1951" s="7">
        <v>5</v>
      </c>
      <c r="AD1951" s="7">
        <v>0</v>
      </c>
      <c r="AE1951" s="67">
        <v>8323</v>
      </c>
      <c r="AF1951" s="67">
        <v>13969</v>
      </c>
      <c r="AG1951" s="127">
        <f t="shared" si="30"/>
        <v>0.3733626413062982</v>
      </c>
    </row>
    <row r="1952" spans="1:33" x14ac:dyDescent="0.3">
      <c r="A1952" s="7">
        <v>2172</v>
      </c>
      <c r="B1952" s="7">
        <v>1</v>
      </c>
      <c r="C1952" s="7" t="s">
        <v>461</v>
      </c>
      <c r="D1952" s="7">
        <v>2011</v>
      </c>
      <c r="E1952" s="7">
        <v>2012</v>
      </c>
      <c r="F1952" s="7">
        <v>126.24</v>
      </c>
      <c r="G1952" s="7">
        <v>10</v>
      </c>
      <c r="H1952" s="7">
        <v>1</v>
      </c>
      <c r="I1952" s="77">
        <v>618</v>
      </c>
      <c r="J1952" s="77">
        <v>333</v>
      </c>
      <c r="K1952" s="119" t="s">
        <v>95</v>
      </c>
      <c r="L1952" s="7">
        <v>423</v>
      </c>
      <c r="M1952" s="7">
        <v>1</v>
      </c>
      <c r="N1952" s="7" t="s">
        <v>284</v>
      </c>
      <c r="O1952" s="68">
        <v>2013</v>
      </c>
      <c r="P1952" s="73">
        <v>2014</v>
      </c>
      <c r="Q1952" s="66">
        <v>720.59</v>
      </c>
      <c r="R1952" s="7">
        <v>10</v>
      </c>
      <c r="S1952" s="7">
        <v>1</v>
      </c>
      <c r="T1952" s="7">
        <v>1875</v>
      </c>
      <c r="U1952" s="7">
        <v>327</v>
      </c>
      <c r="V1952" s="119" t="s">
        <v>95</v>
      </c>
      <c r="W1952" s="7">
        <v>911</v>
      </c>
      <c r="X1952" s="7">
        <v>1</v>
      </c>
      <c r="Y1952" s="7" t="s">
        <v>511</v>
      </c>
      <c r="Z1952" s="7">
        <v>2001</v>
      </c>
      <c r="AA1952" s="7">
        <v>2002</v>
      </c>
      <c r="AB1952" s="70">
        <v>300</v>
      </c>
      <c r="AC1952" s="7">
        <v>10</v>
      </c>
      <c r="AD1952" s="7">
        <v>0</v>
      </c>
      <c r="AE1952" s="77">
        <v>1526</v>
      </c>
      <c r="AF1952" s="77">
        <v>2568</v>
      </c>
      <c r="AG1952" s="127">
        <f t="shared" si="30"/>
        <v>0.37274059599413778</v>
      </c>
    </row>
    <row r="1953" spans="1:33" x14ac:dyDescent="0.3">
      <c r="A1953" s="7">
        <v>2172</v>
      </c>
      <c r="B1953" s="7">
        <v>1</v>
      </c>
      <c r="C1953" s="7" t="s">
        <v>461</v>
      </c>
      <c r="D1953" s="7">
        <v>2011</v>
      </c>
      <c r="E1953" s="7">
        <v>2012</v>
      </c>
      <c r="F1953" s="7">
        <v>173.76</v>
      </c>
      <c r="G1953" s="7">
        <v>10</v>
      </c>
      <c r="H1953" s="7">
        <v>1</v>
      </c>
      <c r="I1953" s="77">
        <v>479</v>
      </c>
      <c r="J1953" s="77">
        <v>467</v>
      </c>
      <c r="K1953" s="119" t="s">
        <v>95</v>
      </c>
      <c r="L1953" s="7">
        <v>423</v>
      </c>
      <c r="M1953" s="7">
        <v>1</v>
      </c>
      <c r="N1953" s="7" t="s">
        <v>284</v>
      </c>
      <c r="O1953" s="7">
        <v>2013</v>
      </c>
      <c r="P1953" s="7">
        <v>2014</v>
      </c>
      <c r="Q1953" s="70">
        <v>180</v>
      </c>
      <c r="R1953" s="7">
        <v>10</v>
      </c>
      <c r="S1953" s="7">
        <v>1</v>
      </c>
      <c r="T1953" s="7">
        <v>1730</v>
      </c>
      <c r="U1953" s="7">
        <v>466</v>
      </c>
      <c r="V1953" s="119" t="s">
        <v>95</v>
      </c>
      <c r="W1953" s="7">
        <v>31</v>
      </c>
      <c r="X1953" s="7">
        <v>1</v>
      </c>
      <c r="Y1953" s="7" t="s">
        <v>468</v>
      </c>
      <c r="Z1953" s="7">
        <v>2001</v>
      </c>
      <c r="AA1953" s="7">
        <v>2002</v>
      </c>
      <c r="AB1953" s="70">
        <v>400</v>
      </c>
      <c r="AC1953" s="7">
        <v>10</v>
      </c>
      <c r="AD1953" s="7">
        <v>0</v>
      </c>
      <c r="AE1953" s="77">
        <v>3490</v>
      </c>
      <c r="AF1953" s="77">
        <v>5913</v>
      </c>
      <c r="AG1953" s="127">
        <f t="shared" si="30"/>
        <v>0.37115814101882377</v>
      </c>
    </row>
    <row r="1954" spans="1:33" x14ac:dyDescent="0.3">
      <c r="A1954" s="7">
        <v>2172</v>
      </c>
      <c r="B1954" s="7">
        <v>1</v>
      </c>
      <c r="C1954" s="7" t="s">
        <v>461</v>
      </c>
      <c r="D1954" s="7">
        <v>2013</v>
      </c>
      <c r="E1954" s="7">
        <v>2014</v>
      </c>
      <c r="F1954" s="7">
        <v>682.58</v>
      </c>
      <c r="G1954" s="7">
        <v>8</v>
      </c>
      <c r="H1954" s="7">
        <v>1</v>
      </c>
      <c r="I1954" s="77">
        <v>633</v>
      </c>
      <c r="J1954" s="77">
        <v>205</v>
      </c>
      <c r="K1954" s="119" t="s">
        <v>95</v>
      </c>
      <c r="L1954" s="7">
        <v>424</v>
      </c>
      <c r="M1954" s="7">
        <v>1</v>
      </c>
      <c r="N1954" s="7" t="s">
        <v>503</v>
      </c>
      <c r="O1954" s="7">
        <v>2013</v>
      </c>
      <c r="P1954" s="7">
        <v>2014</v>
      </c>
      <c r="Q1954" s="70">
        <v>351.76</v>
      </c>
      <c r="R1954" s="7">
        <v>10</v>
      </c>
      <c r="S1954" s="7">
        <v>1</v>
      </c>
      <c r="T1954" s="7">
        <v>205</v>
      </c>
      <c r="U1954" s="7">
        <v>114</v>
      </c>
      <c r="V1954" s="119" t="s">
        <v>95</v>
      </c>
      <c r="W1954" s="7">
        <v>138</v>
      </c>
      <c r="X1954" s="7">
        <v>1</v>
      </c>
      <c r="Y1954" s="7" t="s">
        <v>243</v>
      </c>
      <c r="Z1954" s="7">
        <v>2010</v>
      </c>
      <c r="AA1954" s="68">
        <v>2011</v>
      </c>
      <c r="AB1954" s="66">
        <v>350</v>
      </c>
      <c r="AC1954" s="68">
        <v>10</v>
      </c>
      <c r="AD1954" s="67">
        <v>0</v>
      </c>
      <c r="AE1954" s="67">
        <v>3073</v>
      </c>
      <c r="AF1954" s="67">
        <v>5215</v>
      </c>
      <c r="AG1954" s="127">
        <f t="shared" si="30"/>
        <v>0.37077702702702703</v>
      </c>
    </row>
    <row r="1955" spans="1:33" x14ac:dyDescent="0.3">
      <c r="A1955" s="7">
        <v>2174</v>
      </c>
      <c r="B1955" s="7">
        <v>1</v>
      </c>
      <c r="C1955" s="7" t="s">
        <v>512</v>
      </c>
      <c r="D1955" s="7">
        <v>1999</v>
      </c>
      <c r="E1955" s="7">
        <v>2000</v>
      </c>
      <c r="F1955" s="70">
        <v>415</v>
      </c>
      <c r="G1955" s="7">
        <v>10</v>
      </c>
      <c r="H1955" s="7">
        <v>0</v>
      </c>
      <c r="I1955" s="77">
        <v>412</v>
      </c>
      <c r="J1955" s="77">
        <v>1476</v>
      </c>
      <c r="K1955" s="119" t="s">
        <v>95</v>
      </c>
      <c r="L1955" s="7">
        <v>466</v>
      </c>
      <c r="M1955" s="7">
        <v>1</v>
      </c>
      <c r="N1955" s="7" t="s">
        <v>383</v>
      </c>
      <c r="O1955" s="7">
        <v>2013</v>
      </c>
      <c r="P1955" s="7">
        <v>2014</v>
      </c>
      <c r="Q1955" s="70">
        <v>438</v>
      </c>
      <c r="R1955" s="7">
        <v>10</v>
      </c>
      <c r="S1955" s="7">
        <v>0</v>
      </c>
      <c r="T1955" s="7">
        <v>337</v>
      </c>
      <c r="U1955" s="7">
        <v>1281</v>
      </c>
      <c r="V1955" s="119" t="s">
        <v>95</v>
      </c>
      <c r="W1955" s="7">
        <v>88</v>
      </c>
      <c r="X1955" s="7">
        <v>1</v>
      </c>
      <c r="Y1955" s="7" t="s">
        <v>238</v>
      </c>
      <c r="Z1955" s="7">
        <v>2000</v>
      </c>
      <c r="AA1955" s="7">
        <v>2001</v>
      </c>
      <c r="AB1955" s="70">
        <v>450</v>
      </c>
      <c r="AC1955" s="7">
        <v>5</v>
      </c>
      <c r="AD1955" s="7">
        <v>0</v>
      </c>
      <c r="AE1955" s="77">
        <v>2154</v>
      </c>
      <c r="AF1955" s="77">
        <v>3656</v>
      </c>
      <c r="AG1955" s="127">
        <f t="shared" si="30"/>
        <v>0.37074010327022378</v>
      </c>
    </row>
    <row r="1956" spans="1:33" x14ac:dyDescent="0.3">
      <c r="A1956" s="7">
        <v>2174</v>
      </c>
      <c r="B1956" s="7">
        <v>1</v>
      </c>
      <c r="C1956" s="7" t="s">
        <v>512</v>
      </c>
      <c r="D1956" s="7">
        <v>2001</v>
      </c>
      <c r="E1956" s="7">
        <v>2002</v>
      </c>
      <c r="F1956" s="70">
        <v>300</v>
      </c>
      <c r="G1956" s="7">
        <v>10</v>
      </c>
      <c r="H1956" s="7">
        <v>0</v>
      </c>
      <c r="I1956" s="77">
        <v>566</v>
      </c>
      <c r="J1956" s="77">
        <v>868</v>
      </c>
      <c r="K1956" s="119" t="s">
        <v>95</v>
      </c>
      <c r="L1956" s="7">
        <v>473</v>
      </c>
      <c r="M1956" s="7">
        <v>1</v>
      </c>
      <c r="N1956" s="7" t="s">
        <v>683</v>
      </c>
      <c r="O1956" s="7">
        <v>2013</v>
      </c>
      <c r="P1956" s="7">
        <v>2014</v>
      </c>
      <c r="Q1956" s="70">
        <v>800</v>
      </c>
      <c r="R1956" s="7">
        <v>10</v>
      </c>
      <c r="S1956" s="7">
        <v>0</v>
      </c>
      <c r="T1956" s="7">
        <v>334</v>
      </c>
      <c r="U1956" s="7">
        <v>554</v>
      </c>
      <c r="V1956" s="119" t="s">
        <v>95</v>
      </c>
      <c r="W1956" s="7">
        <v>256</v>
      </c>
      <c r="X1956" s="7">
        <v>1</v>
      </c>
      <c r="Y1956" s="7" t="s">
        <v>490</v>
      </c>
      <c r="Z1956" s="7">
        <v>2002</v>
      </c>
      <c r="AA1956" s="7">
        <v>2003</v>
      </c>
      <c r="AB1956" s="70">
        <v>75</v>
      </c>
      <c r="AC1956" s="7">
        <v>5</v>
      </c>
      <c r="AD1956" s="7">
        <v>0</v>
      </c>
      <c r="AE1956" s="77">
        <v>1831</v>
      </c>
      <c r="AF1956" s="77">
        <v>3109</v>
      </c>
      <c r="AG1956" s="127">
        <f t="shared" si="30"/>
        <v>0.37064777327935222</v>
      </c>
    </row>
    <row r="1957" spans="1:33" x14ac:dyDescent="0.3">
      <c r="A1957" s="7">
        <v>2174</v>
      </c>
      <c r="B1957" s="7">
        <v>1</v>
      </c>
      <c r="C1957" s="7" t="s">
        <v>512</v>
      </c>
      <c r="D1957" s="7">
        <v>2002</v>
      </c>
      <c r="E1957" s="7">
        <v>2003</v>
      </c>
      <c r="F1957" s="70">
        <v>1</v>
      </c>
      <c r="G1957" s="7">
        <v>10</v>
      </c>
      <c r="H1957" s="7">
        <v>1</v>
      </c>
      <c r="I1957" s="77">
        <v>1824</v>
      </c>
      <c r="J1957" s="77">
        <v>1232</v>
      </c>
      <c r="K1957" s="119" t="s">
        <v>95</v>
      </c>
      <c r="L1957" s="7">
        <v>482</v>
      </c>
      <c r="M1957" s="7">
        <v>1</v>
      </c>
      <c r="N1957" s="7" t="s">
        <v>384</v>
      </c>
      <c r="O1957" s="7">
        <v>2013</v>
      </c>
      <c r="P1957" s="7">
        <v>2015</v>
      </c>
      <c r="Q1957" s="70">
        <v>948.11</v>
      </c>
      <c r="R1957" s="7">
        <v>10</v>
      </c>
      <c r="S1957" s="7">
        <v>1</v>
      </c>
      <c r="T1957" s="7">
        <v>1246</v>
      </c>
      <c r="U1957" s="7">
        <v>505</v>
      </c>
      <c r="V1957" s="119" t="s">
        <v>95</v>
      </c>
      <c r="W1957" s="7">
        <v>2137</v>
      </c>
      <c r="X1957" s="7">
        <v>1</v>
      </c>
      <c r="Y1957" s="7" t="s">
        <v>575</v>
      </c>
      <c r="Z1957" s="7">
        <v>2016</v>
      </c>
      <c r="AA1957" s="7">
        <v>2017</v>
      </c>
      <c r="AB1957" s="7">
        <v>760</v>
      </c>
      <c r="AC1957" s="7">
        <v>10</v>
      </c>
      <c r="AD1957" s="7">
        <v>0</v>
      </c>
      <c r="AE1957" s="77">
        <v>1013</v>
      </c>
      <c r="AF1957" s="77">
        <v>1722</v>
      </c>
      <c r="AG1957" s="127">
        <f t="shared" si="30"/>
        <v>0.37038391224862888</v>
      </c>
    </row>
    <row r="1958" spans="1:33" x14ac:dyDescent="0.3">
      <c r="A1958" s="7">
        <v>2174</v>
      </c>
      <c r="B1958" s="7">
        <v>1</v>
      </c>
      <c r="C1958" s="7" t="s">
        <v>512</v>
      </c>
      <c r="D1958" s="7">
        <v>2005</v>
      </c>
      <c r="E1958" s="7">
        <v>2006</v>
      </c>
      <c r="F1958" s="70">
        <v>600</v>
      </c>
      <c r="G1958" s="7">
        <v>10</v>
      </c>
      <c r="H1958" s="10">
        <v>0</v>
      </c>
      <c r="I1958" s="67">
        <v>782</v>
      </c>
      <c r="J1958" s="67">
        <v>1116</v>
      </c>
      <c r="K1958" s="119" t="s">
        <v>95</v>
      </c>
      <c r="L1958" s="7">
        <v>492</v>
      </c>
      <c r="M1958" s="7">
        <v>1</v>
      </c>
      <c r="N1958" s="7" t="s">
        <v>385</v>
      </c>
      <c r="O1958" s="7">
        <v>2013</v>
      </c>
      <c r="P1958" s="7">
        <v>2014</v>
      </c>
      <c r="Q1958" s="70">
        <v>254.7</v>
      </c>
      <c r="R1958" s="7">
        <v>10</v>
      </c>
      <c r="S1958" s="7">
        <v>1</v>
      </c>
      <c r="T1958" s="7">
        <v>2316</v>
      </c>
      <c r="U1958" s="7">
        <v>571</v>
      </c>
      <c r="V1958" s="119" t="s">
        <v>95</v>
      </c>
      <c r="W1958" s="7">
        <v>2580</v>
      </c>
      <c r="X1958" s="7">
        <v>1</v>
      </c>
      <c r="Y1958" s="7" t="s">
        <v>408</v>
      </c>
      <c r="Z1958" s="7">
        <v>2011</v>
      </c>
      <c r="AA1958" s="7">
        <v>2012</v>
      </c>
      <c r="AB1958" s="70">
        <v>300</v>
      </c>
      <c r="AC1958" s="7">
        <v>6</v>
      </c>
      <c r="AD1958" s="7">
        <v>0</v>
      </c>
      <c r="AE1958" s="67">
        <v>220</v>
      </c>
      <c r="AF1958" s="67">
        <v>374</v>
      </c>
      <c r="AG1958" s="127">
        <f t="shared" si="30"/>
        <v>0.37037037037037035</v>
      </c>
    </row>
    <row r="1959" spans="1:33" x14ac:dyDescent="0.3">
      <c r="A1959" s="7">
        <v>2174</v>
      </c>
      <c r="B1959" s="7">
        <v>1</v>
      </c>
      <c r="C1959" s="7" t="s">
        <v>512</v>
      </c>
      <c r="D1959" s="7">
        <v>2011</v>
      </c>
      <c r="E1959" s="7">
        <v>2013</v>
      </c>
      <c r="F1959" s="7">
        <v>1.02</v>
      </c>
      <c r="G1959" s="7">
        <v>10</v>
      </c>
      <c r="H1959" s="7">
        <v>1</v>
      </c>
      <c r="I1959" s="77">
        <v>744</v>
      </c>
      <c r="J1959" s="77">
        <v>249</v>
      </c>
      <c r="K1959" s="119" t="s">
        <v>95</v>
      </c>
      <c r="L1959" s="7">
        <v>507</v>
      </c>
      <c r="M1959" s="7">
        <v>1</v>
      </c>
      <c r="N1959" s="7" t="s">
        <v>331</v>
      </c>
      <c r="O1959" s="7">
        <v>2013</v>
      </c>
      <c r="P1959" s="10">
        <v>2014</v>
      </c>
      <c r="Q1959" s="70">
        <v>450</v>
      </c>
      <c r="R1959" s="7">
        <v>3</v>
      </c>
      <c r="S1959" s="7">
        <v>1</v>
      </c>
      <c r="T1959" s="7">
        <v>339</v>
      </c>
      <c r="U1959" s="7">
        <v>185</v>
      </c>
      <c r="V1959" s="119" t="s">
        <v>95</v>
      </c>
      <c r="W1959" s="7">
        <v>912</v>
      </c>
      <c r="X1959" s="7">
        <v>1</v>
      </c>
      <c r="Y1959" s="7" t="s">
        <v>403</v>
      </c>
      <c r="Z1959" s="7">
        <v>2008</v>
      </c>
      <c r="AA1959" s="7">
        <v>2009</v>
      </c>
      <c r="AB1959" s="70">
        <v>350</v>
      </c>
      <c r="AC1959" s="7">
        <v>10</v>
      </c>
      <c r="AD1959" s="7">
        <v>0</v>
      </c>
      <c r="AE1959" s="67">
        <v>2156</v>
      </c>
      <c r="AF1959" s="67">
        <v>3668</v>
      </c>
      <c r="AG1959" s="127">
        <f t="shared" si="30"/>
        <v>0.37019230769230771</v>
      </c>
    </row>
    <row r="1960" spans="1:33" x14ac:dyDescent="0.3">
      <c r="A1960" s="7">
        <v>2176</v>
      </c>
      <c r="B1960" s="7">
        <v>1</v>
      </c>
      <c r="C1960" s="7" t="s">
        <v>630</v>
      </c>
      <c r="D1960" s="7">
        <v>2004</v>
      </c>
      <c r="E1960" s="7">
        <v>2005</v>
      </c>
      <c r="F1960" s="70">
        <f>1400-673.08</f>
        <v>726.92</v>
      </c>
      <c r="G1960" s="7">
        <v>10</v>
      </c>
      <c r="H1960" s="7">
        <v>1</v>
      </c>
      <c r="I1960" s="77">
        <v>1148</v>
      </c>
      <c r="J1960" s="77">
        <v>1056</v>
      </c>
      <c r="K1960" s="119" t="s">
        <v>95</v>
      </c>
      <c r="L1960" s="7">
        <v>514</v>
      </c>
      <c r="M1960" s="7">
        <v>1</v>
      </c>
      <c r="N1960" s="7" t="s">
        <v>426</v>
      </c>
      <c r="O1960" s="68">
        <v>2013</v>
      </c>
      <c r="P1960" s="73">
        <v>2014</v>
      </c>
      <c r="Q1960" s="66">
        <v>686.81999999999994</v>
      </c>
      <c r="R1960" s="7">
        <v>10</v>
      </c>
      <c r="S1960" s="7">
        <v>1</v>
      </c>
      <c r="T1960" s="7">
        <v>214</v>
      </c>
      <c r="U1960" s="7">
        <v>63</v>
      </c>
      <c r="V1960" s="119" t="s">
        <v>95</v>
      </c>
      <c r="W1960" s="7">
        <v>728</v>
      </c>
      <c r="X1960" s="7">
        <v>1</v>
      </c>
      <c r="Y1960" s="7" t="s">
        <v>346</v>
      </c>
      <c r="Z1960" s="68">
        <v>2007</v>
      </c>
      <c r="AA1960" s="73">
        <v>2008</v>
      </c>
      <c r="AB1960" s="66">
        <v>350.19</v>
      </c>
      <c r="AC1960" s="7">
        <v>10</v>
      </c>
      <c r="AD1960" s="67">
        <v>0</v>
      </c>
      <c r="AE1960" s="67">
        <v>4624</v>
      </c>
      <c r="AF1960" s="77">
        <v>7915</v>
      </c>
      <c r="AG1960" s="127">
        <f t="shared" si="30"/>
        <v>0.3687694393492304</v>
      </c>
    </row>
    <row r="1961" spans="1:33" x14ac:dyDescent="0.3">
      <c r="A1961" s="7">
        <v>2176</v>
      </c>
      <c r="B1961" s="7">
        <v>1</v>
      </c>
      <c r="C1961" s="7" t="s">
        <v>630</v>
      </c>
      <c r="D1961" s="7">
        <v>2013</v>
      </c>
      <c r="E1961" s="7">
        <v>2014</v>
      </c>
      <c r="F1961" s="7">
        <v>316.69000000000005</v>
      </c>
      <c r="G1961" s="7">
        <v>10</v>
      </c>
      <c r="H1961" s="7">
        <v>0</v>
      </c>
      <c r="I1961" s="77">
        <v>500</v>
      </c>
      <c r="J1961" s="77">
        <v>509</v>
      </c>
      <c r="K1961" s="119" t="s">
        <v>95</v>
      </c>
      <c r="L1961" s="7">
        <v>518</v>
      </c>
      <c r="M1961" s="7">
        <v>1</v>
      </c>
      <c r="N1961" s="7" t="s">
        <v>257</v>
      </c>
      <c r="O1961" s="7">
        <v>2013</v>
      </c>
      <c r="P1961" s="7">
        <v>2014</v>
      </c>
      <c r="Q1961" s="70">
        <v>-56.460000000000036</v>
      </c>
      <c r="R1961" s="7">
        <v>10</v>
      </c>
      <c r="S1961" s="7">
        <v>0</v>
      </c>
      <c r="T1961" s="7">
        <v>965</v>
      </c>
      <c r="U1961" s="7">
        <v>1758</v>
      </c>
      <c r="V1961" s="119" t="s">
        <v>95</v>
      </c>
      <c r="W1961" s="7">
        <v>256</v>
      </c>
      <c r="X1961" s="7">
        <v>1</v>
      </c>
      <c r="Y1961" s="7" t="s">
        <v>490</v>
      </c>
      <c r="Z1961" s="7">
        <v>2002</v>
      </c>
      <c r="AA1961" s="7">
        <v>2003</v>
      </c>
      <c r="AB1961" s="70">
        <v>75</v>
      </c>
      <c r="AC1961" s="7">
        <v>5</v>
      </c>
      <c r="AD1961" s="7">
        <v>0</v>
      </c>
      <c r="AE1961" s="77">
        <v>1823</v>
      </c>
      <c r="AF1961" s="77">
        <v>3124</v>
      </c>
      <c r="AG1961" s="127">
        <f t="shared" si="30"/>
        <v>0.36850616535273906</v>
      </c>
    </row>
    <row r="1962" spans="1:33" x14ac:dyDescent="0.3">
      <c r="A1962" s="7">
        <v>2176</v>
      </c>
      <c r="B1962" s="7">
        <v>1</v>
      </c>
      <c r="C1962" s="7" t="s">
        <v>630</v>
      </c>
      <c r="D1962" s="7">
        <v>2014</v>
      </c>
      <c r="E1962" s="7">
        <v>2015</v>
      </c>
      <c r="F1962" s="7">
        <v>2200</v>
      </c>
      <c r="G1962" s="7">
        <v>10</v>
      </c>
      <c r="H1962" s="7">
        <v>1</v>
      </c>
      <c r="I1962" s="77">
        <v>825</v>
      </c>
      <c r="J1962" s="77">
        <v>618</v>
      </c>
      <c r="K1962" s="119" t="s">
        <v>95</v>
      </c>
      <c r="L1962" s="7">
        <v>534</v>
      </c>
      <c r="M1962" s="7">
        <v>1</v>
      </c>
      <c r="N1962" s="7" t="s">
        <v>290</v>
      </c>
      <c r="O1962" s="7">
        <v>2013</v>
      </c>
      <c r="P1962" s="7">
        <v>2015</v>
      </c>
      <c r="Q1962" s="70">
        <v>558</v>
      </c>
      <c r="R1962" s="7">
        <v>10</v>
      </c>
      <c r="S1962" s="7">
        <v>1</v>
      </c>
      <c r="T1962" s="7">
        <v>971</v>
      </c>
      <c r="U1962" s="7">
        <v>207</v>
      </c>
      <c r="V1962" s="119" t="s">
        <v>95</v>
      </c>
      <c r="W1962" s="7">
        <v>728</v>
      </c>
      <c r="X1962" s="7">
        <v>1</v>
      </c>
      <c r="Y1962" s="7" t="s">
        <v>346</v>
      </c>
      <c r="Z1962" s="7">
        <v>2001</v>
      </c>
      <c r="AA1962" s="7">
        <v>2002</v>
      </c>
      <c r="AB1962" s="70">
        <v>526.75</v>
      </c>
      <c r="AC1962" s="7">
        <v>10</v>
      </c>
      <c r="AD1962" s="7">
        <v>0</v>
      </c>
      <c r="AE1962" s="77">
        <v>3750</v>
      </c>
      <c r="AF1962" s="77">
        <v>6478</v>
      </c>
      <c r="AG1962" s="127">
        <f t="shared" si="30"/>
        <v>0.36664059444661712</v>
      </c>
    </row>
    <row r="1963" spans="1:33" x14ac:dyDescent="0.3">
      <c r="A1963" s="7">
        <v>2180</v>
      </c>
      <c r="B1963" s="7">
        <v>1</v>
      </c>
      <c r="C1963" s="7" t="s">
        <v>3</v>
      </c>
      <c r="D1963" s="7">
        <v>2001</v>
      </c>
      <c r="E1963" s="7">
        <v>2002</v>
      </c>
      <c r="F1963" s="70">
        <v>500</v>
      </c>
      <c r="G1963" s="7">
        <v>10</v>
      </c>
      <c r="H1963" s="7">
        <v>1</v>
      </c>
      <c r="I1963" s="77">
        <v>666</v>
      </c>
      <c r="J1963" s="77">
        <v>525</v>
      </c>
      <c r="K1963" s="119" t="s">
        <v>95</v>
      </c>
      <c r="L1963" s="7">
        <v>561</v>
      </c>
      <c r="M1963" s="7">
        <v>1</v>
      </c>
      <c r="N1963" s="7" t="s">
        <v>389</v>
      </c>
      <c r="O1963" s="7">
        <v>2013</v>
      </c>
      <c r="P1963" s="7">
        <v>2014</v>
      </c>
      <c r="Q1963" s="70">
        <v>550</v>
      </c>
      <c r="R1963" s="7">
        <v>4</v>
      </c>
      <c r="S1963" s="7">
        <v>1</v>
      </c>
      <c r="T1963" s="7">
        <v>120</v>
      </c>
      <c r="U1963" s="7">
        <v>25</v>
      </c>
      <c r="V1963" s="119" t="s">
        <v>95</v>
      </c>
      <c r="W1963" s="7">
        <v>477</v>
      </c>
      <c r="X1963" s="7">
        <v>1</v>
      </c>
      <c r="Y1963" s="7" t="s">
        <v>424</v>
      </c>
      <c r="Z1963" s="68">
        <v>2007</v>
      </c>
      <c r="AA1963" s="73">
        <v>2008</v>
      </c>
      <c r="AB1963" s="66">
        <v>147</v>
      </c>
      <c r="AC1963" s="7">
        <v>6</v>
      </c>
      <c r="AD1963" s="67">
        <v>0</v>
      </c>
      <c r="AE1963" s="67">
        <v>1576</v>
      </c>
      <c r="AF1963" s="77">
        <v>2727</v>
      </c>
      <c r="AG1963" s="127">
        <f t="shared" si="30"/>
        <v>0.36625610039507323</v>
      </c>
    </row>
    <row r="1964" spans="1:33" x14ac:dyDescent="0.3">
      <c r="A1964" s="7">
        <v>2180</v>
      </c>
      <c r="B1964" s="7">
        <v>1</v>
      </c>
      <c r="C1964" s="7" t="s">
        <v>3</v>
      </c>
      <c r="D1964" s="7">
        <v>2005</v>
      </c>
      <c r="E1964" s="7">
        <v>2006</v>
      </c>
      <c r="F1964" s="70">
        <v>270</v>
      </c>
      <c r="G1964" s="7">
        <v>10</v>
      </c>
      <c r="H1964" s="10">
        <v>1</v>
      </c>
      <c r="I1964" s="67">
        <v>589</v>
      </c>
      <c r="J1964" s="67">
        <v>58</v>
      </c>
      <c r="K1964" s="119" t="s">
        <v>95</v>
      </c>
      <c r="L1964" s="7">
        <v>600</v>
      </c>
      <c r="M1964" s="7">
        <v>1</v>
      </c>
      <c r="N1964" s="7" t="s">
        <v>636</v>
      </c>
      <c r="O1964" s="7">
        <v>2013</v>
      </c>
      <c r="P1964" s="7">
        <v>2014</v>
      </c>
      <c r="Q1964" s="70">
        <v>118.16999999999996</v>
      </c>
      <c r="R1964" s="7">
        <v>10</v>
      </c>
      <c r="S1964" s="7">
        <v>1</v>
      </c>
      <c r="T1964" s="7">
        <v>81</v>
      </c>
      <c r="U1964" s="7">
        <v>42</v>
      </c>
      <c r="V1964" s="119" t="s">
        <v>95</v>
      </c>
      <c r="W1964" s="7">
        <v>256</v>
      </c>
      <c r="X1964" s="7">
        <v>1</v>
      </c>
      <c r="Y1964" s="7" t="s">
        <v>490</v>
      </c>
      <c r="Z1964" s="7">
        <v>2002</v>
      </c>
      <c r="AA1964" s="7">
        <v>2003</v>
      </c>
      <c r="AB1964" s="70">
        <v>625</v>
      </c>
      <c r="AC1964" s="7">
        <v>5</v>
      </c>
      <c r="AD1964" s="7">
        <v>0</v>
      </c>
      <c r="AE1964" s="77">
        <v>1819</v>
      </c>
      <c r="AF1964" s="77">
        <v>3148</v>
      </c>
      <c r="AG1964" s="127">
        <f t="shared" si="30"/>
        <v>0.36621703241393194</v>
      </c>
    </row>
    <row r="1965" spans="1:33" x14ac:dyDescent="0.3">
      <c r="A1965" s="7">
        <v>2180</v>
      </c>
      <c r="B1965" s="7">
        <v>1</v>
      </c>
      <c r="C1965" s="7" t="s">
        <v>3</v>
      </c>
      <c r="D1965" s="68">
        <v>2007</v>
      </c>
      <c r="E1965" s="73">
        <v>2008</v>
      </c>
      <c r="F1965" s="66">
        <v>225</v>
      </c>
      <c r="G1965" s="7">
        <v>10</v>
      </c>
      <c r="H1965" s="67">
        <v>1</v>
      </c>
      <c r="I1965" s="67">
        <v>643</v>
      </c>
      <c r="J1965" s="77">
        <v>202</v>
      </c>
      <c r="K1965" s="119" t="s">
        <v>95</v>
      </c>
      <c r="L1965" s="7">
        <v>601</v>
      </c>
      <c r="M1965" s="7">
        <v>1</v>
      </c>
      <c r="N1965" s="7" t="s">
        <v>293</v>
      </c>
      <c r="O1965" s="7">
        <v>2013</v>
      </c>
      <c r="P1965" s="7">
        <v>2014</v>
      </c>
      <c r="Q1965" s="70">
        <v>466.55999999999995</v>
      </c>
      <c r="R1965" s="7">
        <v>10</v>
      </c>
      <c r="S1965" s="7">
        <v>1</v>
      </c>
      <c r="T1965" s="7">
        <v>630</v>
      </c>
      <c r="U1965" s="7">
        <v>260</v>
      </c>
      <c r="V1965" s="119" t="s">
        <v>95</v>
      </c>
      <c r="W1965" s="7">
        <v>2711</v>
      </c>
      <c r="X1965" s="7">
        <v>1</v>
      </c>
      <c r="Y1965" s="7" t="s">
        <v>366</v>
      </c>
      <c r="Z1965" s="7">
        <v>2011</v>
      </c>
      <c r="AA1965" s="7">
        <v>2012</v>
      </c>
      <c r="AB1965" s="70">
        <v>700</v>
      </c>
      <c r="AC1965" s="7">
        <v>10</v>
      </c>
      <c r="AD1965" s="7">
        <v>0</v>
      </c>
      <c r="AE1965" s="67">
        <v>1011</v>
      </c>
      <c r="AF1965" s="67">
        <v>1751</v>
      </c>
      <c r="AG1965" s="127">
        <f t="shared" si="30"/>
        <v>0.36603910209992757</v>
      </c>
    </row>
    <row r="1966" spans="1:33" x14ac:dyDescent="0.3">
      <c r="A1966" s="7">
        <v>2180</v>
      </c>
      <c r="B1966" s="7">
        <v>1</v>
      </c>
      <c r="C1966" s="7" t="s">
        <v>3</v>
      </c>
      <c r="D1966" s="68">
        <v>2007</v>
      </c>
      <c r="E1966" s="73">
        <v>2008</v>
      </c>
      <c r="F1966" s="66">
        <v>65</v>
      </c>
      <c r="G1966" s="7">
        <v>4</v>
      </c>
      <c r="H1966" s="67">
        <v>1</v>
      </c>
      <c r="I1966" s="67">
        <v>638</v>
      </c>
      <c r="J1966" s="77">
        <v>201</v>
      </c>
      <c r="K1966" s="119" t="s">
        <v>95</v>
      </c>
      <c r="L1966" s="7">
        <v>621</v>
      </c>
      <c r="M1966" s="7">
        <v>1</v>
      </c>
      <c r="N1966" s="7" t="s">
        <v>566</v>
      </c>
      <c r="O1966" s="7">
        <v>2013</v>
      </c>
      <c r="P1966" s="7">
        <v>2015</v>
      </c>
      <c r="Q1966" s="70">
        <v>1024.3499999999999</v>
      </c>
      <c r="R1966" s="7">
        <v>8</v>
      </c>
      <c r="S1966" s="7">
        <v>1</v>
      </c>
      <c r="T1966" s="7">
        <v>7642</v>
      </c>
      <c r="U1966" s="7">
        <v>2989</v>
      </c>
      <c r="V1966" s="119" t="s">
        <v>95</v>
      </c>
      <c r="W1966" s="7">
        <v>308</v>
      </c>
      <c r="X1966" s="7">
        <v>1</v>
      </c>
      <c r="Y1966" s="7" t="s">
        <v>549</v>
      </c>
      <c r="Z1966" s="7">
        <v>2010</v>
      </c>
      <c r="AA1966" s="10">
        <v>2011</v>
      </c>
      <c r="AB1966" s="66">
        <v>348.53</v>
      </c>
      <c r="AC1966" s="10">
        <v>10</v>
      </c>
      <c r="AD1966" s="67">
        <v>0</v>
      </c>
      <c r="AE1966" s="67">
        <v>455</v>
      </c>
      <c r="AF1966" s="67">
        <v>790</v>
      </c>
      <c r="AG1966" s="127">
        <f t="shared" si="30"/>
        <v>0.36546184738955823</v>
      </c>
    </row>
    <row r="1967" spans="1:33" x14ac:dyDescent="0.3">
      <c r="A1967" s="7">
        <v>2180</v>
      </c>
      <c r="B1967" s="7">
        <v>1</v>
      </c>
      <c r="C1967" s="7" t="s">
        <v>3</v>
      </c>
      <c r="D1967" s="7">
        <v>2008</v>
      </c>
      <c r="E1967" s="7">
        <v>2009</v>
      </c>
      <c r="F1967" s="70">
        <v>500</v>
      </c>
      <c r="G1967" s="7">
        <v>10</v>
      </c>
      <c r="H1967" s="7">
        <v>0</v>
      </c>
      <c r="I1967" s="67">
        <v>1101</v>
      </c>
      <c r="J1967" s="67">
        <v>1234</v>
      </c>
      <c r="K1967" s="119" t="s">
        <v>95</v>
      </c>
      <c r="L1967" s="7">
        <v>623</v>
      </c>
      <c r="M1967" s="7">
        <v>1</v>
      </c>
      <c r="N1967" s="7" t="s">
        <v>603</v>
      </c>
      <c r="O1967" s="7">
        <v>2013</v>
      </c>
      <c r="P1967" s="7">
        <v>2014</v>
      </c>
      <c r="Q1967" s="70">
        <v>1505</v>
      </c>
      <c r="R1967" s="7">
        <v>8</v>
      </c>
      <c r="S1967" s="7">
        <v>1</v>
      </c>
      <c r="T1967" s="7">
        <v>4113</v>
      </c>
      <c r="U1967" s="7">
        <v>1951</v>
      </c>
      <c r="V1967" s="119" t="s">
        <v>95</v>
      </c>
      <c r="W1967" s="7">
        <v>108</v>
      </c>
      <c r="X1967" s="7">
        <v>1</v>
      </c>
      <c r="Y1967" s="7" t="s">
        <v>597</v>
      </c>
      <c r="Z1967" s="7">
        <v>2002</v>
      </c>
      <c r="AA1967" s="7">
        <v>2003</v>
      </c>
      <c r="AB1967" s="70">
        <v>125</v>
      </c>
      <c r="AC1967" s="7">
        <v>6</v>
      </c>
      <c r="AD1967" s="7">
        <v>0</v>
      </c>
      <c r="AE1967" s="77">
        <v>1077</v>
      </c>
      <c r="AF1967" s="77">
        <v>1877</v>
      </c>
      <c r="AG1967" s="127">
        <f t="shared" si="30"/>
        <v>0.36459038591740012</v>
      </c>
    </row>
    <row r="1968" spans="1:33" x14ac:dyDescent="0.3">
      <c r="A1968" s="7">
        <v>2180</v>
      </c>
      <c r="B1968" s="7">
        <v>1</v>
      </c>
      <c r="C1968" s="7" t="s">
        <v>3</v>
      </c>
      <c r="D1968" s="68">
        <v>2009</v>
      </c>
      <c r="E1968" s="68">
        <v>2010</v>
      </c>
      <c r="F1968" s="66">
        <v>600</v>
      </c>
      <c r="G1968" s="68">
        <v>10</v>
      </c>
      <c r="H1968" s="67">
        <v>1</v>
      </c>
      <c r="I1968" s="67">
        <v>701</v>
      </c>
      <c r="J1968" s="67">
        <v>325</v>
      </c>
      <c r="K1968" s="119" t="s">
        <v>95</v>
      </c>
      <c r="L1968" s="7">
        <v>640</v>
      </c>
      <c r="M1968" s="7">
        <v>1</v>
      </c>
      <c r="N1968" s="7" t="s">
        <v>614</v>
      </c>
      <c r="O1968" s="7">
        <v>2013</v>
      </c>
      <c r="P1968" s="7">
        <v>2014</v>
      </c>
      <c r="Q1968" s="70">
        <v>588.62999999999988</v>
      </c>
      <c r="R1968" s="7">
        <v>10</v>
      </c>
      <c r="S1968" s="7">
        <v>1</v>
      </c>
      <c r="T1968" s="7">
        <v>302</v>
      </c>
      <c r="U1968" s="7">
        <v>69</v>
      </c>
      <c r="V1968" s="119" t="s">
        <v>95</v>
      </c>
      <c r="W1968" s="7">
        <v>500</v>
      </c>
      <c r="X1968" s="7">
        <v>1</v>
      </c>
      <c r="Y1968" s="7" t="s">
        <v>635</v>
      </c>
      <c r="Z1968" s="7">
        <v>2014</v>
      </c>
      <c r="AA1968" s="7">
        <v>2015</v>
      </c>
      <c r="AB1968" s="7">
        <v>1628.21</v>
      </c>
      <c r="AC1968" s="7">
        <v>10</v>
      </c>
      <c r="AD1968" s="7">
        <v>0</v>
      </c>
      <c r="AE1968" s="77">
        <v>455</v>
      </c>
      <c r="AF1968" s="77">
        <v>793</v>
      </c>
      <c r="AG1968" s="127">
        <f t="shared" si="30"/>
        <v>0.36458333333333331</v>
      </c>
    </row>
    <row r="1969" spans="1:33" x14ac:dyDescent="0.3">
      <c r="A1969" s="7">
        <v>2180</v>
      </c>
      <c r="B1969" s="7">
        <v>1</v>
      </c>
      <c r="C1969" s="7" t="s">
        <v>3</v>
      </c>
      <c r="D1969" s="7">
        <v>2017</v>
      </c>
      <c r="E1969" s="7">
        <v>2018</v>
      </c>
      <c r="F1969" s="7">
        <v>342.36</v>
      </c>
      <c r="G1969" s="7">
        <v>10</v>
      </c>
      <c r="H1969" s="7">
        <v>1</v>
      </c>
      <c r="I1969" s="77">
        <v>506</v>
      </c>
      <c r="J1969" s="77">
        <v>57</v>
      </c>
      <c r="K1969" s="119" t="s">
        <v>95</v>
      </c>
      <c r="L1969" s="7">
        <v>656</v>
      </c>
      <c r="M1969" s="7">
        <v>1</v>
      </c>
      <c r="N1969" s="7" t="s">
        <v>229</v>
      </c>
      <c r="O1969" s="7">
        <v>2013</v>
      </c>
      <c r="P1969" s="7">
        <v>2014</v>
      </c>
      <c r="Q1969" s="70">
        <v>630.86999999999989</v>
      </c>
      <c r="R1969" s="7">
        <v>10</v>
      </c>
      <c r="S1969" s="7">
        <v>1</v>
      </c>
      <c r="T1969" s="7">
        <v>2799</v>
      </c>
      <c r="U1969" s="7">
        <v>2576</v>
      </c>
      <c r="V1969" s="119" t="s">
        <v>95</v>
      </c>
      <c r="W1969" s="7">
        <v>32</v>
      </c>
      <c r="X1969" s="7">
        <v>1</v>
      </c>
      <c r="Y1969" s="7" t="s">
        <v>537</v>
      </c>
      <c r="Z1969" s="7">
        <v>2004</v>
      </c>
      <c r="AA1969" s="7">
        <v>2005</v>
      </c>
      <c r="AB1969" s="70">
        <v>350</v>
      </c>
      <c r="AC1969" s="7">
        <v>10</v>
      </c>
      <c r="AD1969" s="7">
        <v>0</v>
      </c>
      <c r="AE1969" s="77">
        <v>678</v>
      </c>
      <c r="AF1969" s="77">
        <v>1182</v>
      </c>
      <c r="AG1969" s="127">
        <f t="shared" si="30"/>
        <v>0.36451612903225805</v>
      </c>
    </row>
    <row r="1970" spans="1:33" x14ac:dyDescent="0.3">
      <c r="A1970" s="7">
        <v>2184</v>
      </c>
      <c r="B1970" s="7">
        <v>1</v>
      </c>
      <c r="C1970" s="7" t="s">
        <v>582</v>
      </c>
      <c r="D1970" s="7">
        <v>2001</v>
      </c>
      <c r="E1970" s="7">
        <v>2002</v>
      </c>
      <c r="F1970" s="70">
        <v>400</v>
      </c>
      <c r="G1970" s="7">
        <v>10</v>
      </c>
      <c r="H1970" s="7">
        <v>1</v>
      </c>
      <c r="I1970" s="77">
        <v>767</v>
      </c>
      <c r="J1970" s="77">
        <v>598</v>
      </c>
      <c r="K1970" s="119" t="s">
        <v>95</v>
      </c>
      <c r="L1970" s="7">
        <v>690</v>
      </c>
      <c r="M1970" s="7">
        <v>1</v>
      </c>
      <c r="N1970" s="7" t="s">
        <v>337</v>
      </c>
      <c r="O1970" s="7">
        <v>2013</v>
      </c>
      <c r="P1970" s="7">
        <v>2014</v>
      </c>
      <c r="Q1970" s="70">
        <v>50.139999999999986</v>
      </c>
      <c r="R1970" s="7">
        <v>10</v>
      </c>
      <c r="S1970" s="7">
        <v>1</v>
      </c>
      <c r="T1970" s="7">
        <v>436</v>
      </c>
      <c r="U1970" s="7">
        <v>241</v>
      </c>
      <c r="V1970" s="119" t="s">
        <v>95</v>
      </c>
      <c r="W1970" s="7">
        <v>486</v>
      </c>
      <c r="X1970" s="7">
        <v>1</v>
      </c>
      <c r="Y1970" s="7" t="s">
        <v>288</v>
      </c>
      <c r="Z1970" s="7">
        <v>2010</v>
      </c>
      <c r="AA1970" s="10">
        <v>2011</v>
      </c>
      <c r="AB1970" s="66">
        <v>300</v>
      </c>
      <c r="AC1970" s="10">
        <v>10</v>
      </c>
      <c r="AD1970" s="67">
        <v>0</v>
      </c>
      <c r="AE1970" s="67">
        <v>277</v>
      </c>
      <c r="AF1970" s="67">
        <v>484</v>
      </c>
      <c r="AG1970" s="127">
        <f t="shared" si="30"/>
        <v>0.36399474375821289</v>
      </c>
    </row>
    <row r="1971" spans="1:33" x14ac:dyDescent="0.3">
      <c r="A1971" s="7">
        <v>2184</v>
      </c>
      <c r="B1971" s="7">
        <v>1</v>
      </c>
      <c r="C1971" s="7" t="s">
        <v>582</v>
      </c>
      <c r="D1971" s="7">
        <v>2004</v>
      </c>
      <c r="E1971" s="7">
        <v>2005</v>
      </c>
      <c r="F1971" s="70">
        <v>455.35</v>
      </c>
      <c r="G1971" s="7">
        <v>10</v>
      </c>
      <c r="H1971" s="7">
        <v>0</v>
      </c>
      <c r="I1971" s="77">
        <v>1760</v>
      </c>
      <c r="J1971" s="77">
        <v>1876</v>
      </c>
      <c r="K1971" s="119" t="s">
        <v>95</v>
      </c>
      <c r="L1971" s="7">
        <v>701</v>
      </c>
      <c r="M1971" s="7">
        <v>1</v>
      </c>
      <c r="N1971" s="7" t="s">
        <v>340</v>
      </c>
      <c r="O1971" s="7">
        <v>2013</v>
      </c>
      <c r="P1971" s="7">
        <v>2014</v>
      </c>
      <c r="Q1971" s="70">
        <v>257.33999999999997</v>
      </c>
      <c r="R1971" s="7">
        <v>10</v>
      </c>
      <c r="S1971" s="7">
        <v>1</v>
      </c>
      <c r="T1971" s="7">
        <v>1629</v>
      </c>
      <c r="U1971" s="7">
        <v>484</v>
      </c>
      <c r="V1971" s="119" t="s">
        <v>95</v>
      </c>
      <c r="W1971" s="7">
        <v>480</v>
      </c>
      <c r="X1971" s="7">
        <v>1</v>
      </c>
      <c r="Y1971" s="7" t="s">
        <v>731</v>
      </c>
      <c r="Z1971" s="7">
        <v>2017</v>
      </c>
      <c r="AA1971" s="7">
        <v>2018</v>
      </c>
      <c r="AB1971" s="7">
        <v>426</v>
      </c>
      <c r="AC1971" s="7">
        <v>10</v>
      </c>
      <c r="AD1971" s="7">
        <v>0</v>
      </c>
      <c r="AE1971" s="77">
        <v>297</v>
      </c>
      <c r="AF1971" s="77">
        <v>519</v>
      </c>
      <c r="AG1971" s="127">
        <f t="shared" si="30"/>
        <v>0.3639705882352941</v>
      </c>
    </row>
    <row r="1972" spans="1:33" x14ac:dyDescent="0.3">
      <c r="A1972" s="7">
        <v>2184</v>
      </c>
      <c r="B1972" s="7">
        <v>1</v>
      </c>
      <c r="C1972" s="7" t="s">
        <v>582</v>
      </c>
      <c r="D1972" s="7">
        <v>2005</v>
      </c>
      <c r="E1972" s="7">
        <v>2006</v>
      </c>
      <c r="F1972" s="70">
        <v>700</v>
      </c>
      <c r="G1972" s="7">
        <v>10</v>
      </c>
      <c r="H1972" s="10">
        <v>1</v>
      </c>
      <c r="I1972" s="67">
        <v>1194</v>
      </c>
      <c r="J1972" s="67">
        <v>850</v>
      </c>
      <c r="K1972" s="119" t="s">
        <v>95</v>
      </c>
      <c r="L1972" s="7">
        <v>709</v>
      </c>
      <c r="M1972" s="7">
        <v>1</v>
      </c>
      <c r="N1972" s="7" t="s">
        <v>344</v>
      </c>
      <c r="O1972" s="7">
        <v>2013</v>
      </c>
      <c r="P1972" s="7">
        <v>2014</v>
      </c>
      <c r="Q1972" s="70">
        <v>595.78</v>
      </c>
      <c r="R1972" s="7">
        <v>5</v>
      </c>
      <c r="S1972" s="7">
        <v>1</v>
      </c>
      <c r="T1972" s="7">
        <v>12676</v>
      </c>
      <c r="U1972" s="7">
        <v>6627</v>
      </c>
      <c r="V1972" s="119" t="s">
        <v>95</v>
      </c>
      <c r="W1972" s="7">
        <v>381</v>
      </c>
      <c r="X1972" s="7">
        <v>1</v>
      </c>
      <c r="Y1972" s="7" t="s">
        <v>324</v>
      </c>
      <c r="Z1972" s="7">
        <v>2006</v>
      </c>
      <c r="AA1972" s="10">
        <v>2007</v>
      </c>
      <c r="AB1972" s="70">
        <v>950</v>
      </c>
      <c r="AC1972" s="10">
        <v>10</v>
      </c>
      <c r="AD1972" s="7">
        <v>0</v>
      </c>
      <c r="AE1972" s="67">
        <v>2621</v>
      </c>
      <c r="AF1972" s="67">
        <v>4583</v>
      </c>
      <c r="AG1972" s="127">
        <f t="shared" si="30"/>
        <v>0.36382565241532483</v>
      </c>
    </row>
    <row r="1973" spans="1:33" x14ac:dyDescent="0.3">
      <c r="A1973" s="7">
        <v>2184</v>
      </c>
      <c r="B1973" s="7">
        <v>1</v>
      </c>
      <c r="C1973" s="7" t="s">
        <v>582</v>
      </c>
      <c r="D1973" s="7">
        <v>2011</v>
      </c>
      <c r="E1973" s="7">
        <v>2012</v>
      </c>
      <c r="F1973" s="7">
        <v>401.27</v>
      </c>
      <c r="G1973" s="7">
        <v>10</v>
      </c>
      <c r="H1973" s="7">
        <v>1</v>
      </c>
      <c r="I1973" s="77">
        <v>875</v>
      </c>
      <c r="J1973" s="77">
        <v>332</v>
      </c>
      <c r="K1973" s="119" t="s">
        <v>95</v>
      </c>
      <c r="L1973" s="7">
        <v>709</v>
      </c>
      <c r="M1973" s="7">
        <v>1</v>
      </c>
      <c r="N1973" s="7" t="s">
        <v>344</v>
      </c>
      <c r="O1973" s="7">
        <v>2013</v>
      </c>
      <c r="P1973" s="7">
        <v>2014</v>
      </c>
      <c r="Q1973" s="70">
        <v>200</v>
      </c>
      <c r="R1973" s="7">
        <v>5</v>
      </c>
      <c r="S1973" s="7">
        <v>1</v>
      </c>
      <c r="T1973" s="7">
        <v>9781</v>
      </c>
      <c r="U1973" s="7">
        <v>9445</v>
      </c>
      <c r="V1973" s="119" t="s">
        <v>95</v>
      </c>
      <c r="W1973" s="7">
        <v>256</v>
      </c>
      <c r="X1973" s="7">
        <v>1</v>
      </c>
      <c r="Y1973" s="7" t="s">
        <v>490</v>
      </c>
      <c r="Z1973" s="7">
        <v>1998</v>
      </c>
      <c r="AA1973" s="7">
        <v>1999</v>
      </c>
      <c r="AB1973" s="70">
        <v>500</v>
      </c>
      <c r="AC1973" s="7">
        <v>5</v>
      </c>
      <c r="AD1973" s="7">
        <v>0</v>
      </c>
      <c r="AE1973" s="77">
        <v>2153</v>
      </c>
      <c r="AF1973" s="77">
        <v>3774</v>
      </c>
      <c r="AG1973" s="127">
        <f t="shared" si="30"/>
        <v>0.36325291040998819</v>
      </c>
    </row>
    <row r="1974" spans="1:33" x14ac:dyDescent="0.3">
      <c r="A1974" s="7">
        <v>2184</v>
      </c>
      <c r="B1974" s="7">
        <v>1</v>
      </c>
      <c r="C1974" s="7" t="s">
        <v>582</v>
      </c>
      <c r="D1974" s="7">
        <v>2015</v>
      </c>
      <c r="E1974" s="7">
        <v>2016</v>
      </c>
      <c r="F1974" s="70">
        <v>763.34</v>
      </c>
      <c r="G1974" s="7">
        <v>10</v>
      </c>
      <c r="H1974" s="7">
        <v>1</v>
      </c>
      <c r="I1974" s="77">
        <v>498</v>
      </c>
      <c r="J1974" s="77">
        <v>93</v>
      </c>
      <c r="K1974" s="119" t="s">
        <v>95</v>
      </c>
      <c r="L1974" s="7">
        <v>743</v>
      </c>
      <c r="M1974" s="7">
        <v>1</v>
      </c>
      <c r="N1974" s="7" t="s">
        <v>458</v>
      </c>
      <c r="O1974" s="7">
        <v>2013</v>
      </c>
      <c r="P1974" s="7">
        <v>2015</v>
      </c>
      <c r="Q1974" s="70">
        <v>1310.76</v>
      </c>
      <c r="R1974" s="7">
        <v>6</v>
      </c>
      <c r="S1974" s="7">
        <v>1</v>
      </c>
      <c r="T1974" s="7">
        <v>615</v>
      </c>
      <c r="U1974" s="7">
        <v>241</v>
      </c>
      <c r="V1974" s="119" t="s">
        <v>95</v>
      </c>
      <c r="W1974" s="7">
        <v>728</v>
      </c>
      <c r="X1974" s="7">
        <v>1</v>
      </c>
      <c r="Y1974" s="7" t="s">
        <v>346</v>
      </c>
      <c r="Z1974" s="7">
        <v>2006</v>
      </c>
      <c r="AA1974" s="10">
        <v>2007</v>
      </c>
      <c r="AB1974" s="70">
        <v>206</v>
      </c>
      <c r="AC1974" s="10">
        <v>10</v>
      </c>
      <c r="AD1974" s="7">
        <v>0</v>
      </c>
      <c r="AE1974" s="67">
        <v>8902</v>
      </c>
      <c r="AF1974" s="67">
        <v>15770</v>
      </c>
      <c r="AG1974" s="127">
        <f t="shared" si="30"/>
        <v>0.36081387808041504</v>
      </c>
    </row>
    <row r="1975" spans="1:33" x14ac:dyDescent="0.3">
      <c r="A1975" s="7">
        <v>2190</v>
      </c>
      <c r="B1975" s="7">
        <v>1</v>
      </c>
      <c r="C1975" s="7" t="s">
        <v>442</v>
      </c>
      <c r="D1975" s="7">
        <v>1995</v>
      </c>
      <c r="E1975" s="7">
        <v>1996</v>
      </c>
      <c r="F1975" s="70">
        <v>222.8</v>
      </c>
      <c r="G1975" s="7">
        <v>10</v>
      </c>
      <c r="H1975" s="7">
        <v>1</v>
      </c>
      <c r="I1975" s="77">
        <v>587</v>
      </c>
      <c r="J1975" s="77">
        <v>575</v>
      </c>
      <c r="K1975" s="119" t="s">
        <v>95</v>
      </c>
      <c r="L1975" s="7">
        <v>761</v>
      </c>
      <c r="M1975" s="7">
        <v>1</v>
      </c>
      <c r="N1975" s="7" t="s">
        <v>299</v>
      </c>
      <c r="O1975" s="68">
        <v>2013</v>
      </c>
      <c r="P1975" s="73">
        <v>2014</v>
      </c>
      <c r="Q1975" s="66">
        <v>127.01999999999998</v>
      </c>
      <c r="R1975" s="7">
        <v>7</v>
      </c>
      <c r="S1975" s="7">
        <v>1</v>
      </c>
      <c r="T1975" s="7">
        <v>4052</v>
      </c>
      <c r="U1975" s="7">
        <v>2890</v>
      </c>
      <c r="V1975" s="119" t="s">
        <v>95</v>
      </c>
      <c r="W1975" s="7">
        <v>318</v>
      </c>
      <c r="X1975" s="7">
        <v>1</v>
      </c>
      <c r="Y1975" s="7" t="s">
        <v>660</v>
      </c>
      <c r="Z1975" s="68">
        <v>2007</v>
      </c>
      <c r="AA1975" s="73">
        <v>2008</v>
      </c>
      <c r="AB1975" s="66">
        <v>295</v>
      </c>
      <c r="AC1975" s="7">
        <v>10</v>
      </c>
      <c r="AD1975" s="67">
        <v>0</v>
      </c>
      <c r="AE1975" s="67">
        <v>2261</v>
      </c>
      <c r="AF1975" s="77">
        <v>4012</v>
      </c>
      <c r="AG1975" s="127">
        <f t="shared" si="30"/>
        <v>0.36043360433604338</v>
      </c>
    </row>
    <row r="1976" spans="1:33" x14ac:dyDescent="0.3">
      <c r="A1976" s="7">
        <v>2190</v>
      </c>
      <c r="B1976" s="7">
        <v>1</v>
      </c>
      <c r="C1976" s="7" t="s">
        <v>442</v>
      </c>
      <c r="D1976" s="7">
        <v>2001</v>
      </c>
      <c r="E1976" s="7">
        <v>2002</v>
      </c>
      <c r="F1976" s="70">
        <v>400</v>
      </c>
      <c r="G1976" s="7">
        <v>10</v>
      </c>
      <c r="H1976" s="7">
        <v>1</v>
      </c>
      <c r="I1976" s="77">
        <v>946</v>
      </c>
      <c r="J1976" s="77">
        <v>524</v>
      </c>
      <c r="K1976" s="119" t="s">
        <v>95</v>
      </c>
      <c r="L1976" s="7">
        <v>771</v>
      </c>
      <c r="M1976" s="7">
        <v>1</v>
      </c>
      <c r="N1976" s="7" t="s">
        <v>478</v>
      </c>
      <c r="O1976" s="7">
        <v>2013</v>
      </c>
      <c r="P1976" s="7">
        <v>2015</v>
      </c>
      <c r="Q1976" s="70">
        <v>2392.38</v>
      </c>
      <c r="R1976" s="7">
        <v>10</v>
      </c>
      <c r="S1976" s="7">
        <v>1</v>
      </c>
      <c r="T1976" s="7">
        <v>171</v>
      </c>
      <c r="U1976" s="7">
        <v>47</v>
      </c>
      <c r="V1976" s="119" t="s">
        <v>95</v>
      </c>
      <c r="W1976" s="7">
        <v>829</v>
      </c>
      <c r="X1976" s="7">
        <v>1</v>
      </c>
      <c r="Y1976" s="7" t="s">
        <v>436</v>
      </c>
      <c r="Z1976" s="7">
        <v>2008</v>
      </c>
      <c r="AA1976" s="7">
        <v>2009</v>
      </c>
      <c r="AB1976" s="70">
        <v>150</v>
      </c>
      <c r="AC1976" s="7">
        <v>5</v>
      </c>
      <c r="AD1976" s="7">
        <v>0</v>
      </c>
      <c r="AE1976" s="67">
        <v>2177</v>
      </c>
      <c r="AF1976" s="67">
        <v>3865</v>
      </c>
      <c r="AG1976" s="127">
        <f t="shared" si="30"/>
        <v>0.36031115524660706</v>
      </c>
    </row>
    <row r="1977" spans="1:33" x14ac:dyDescent="0.3">
      <c r="A1977" s="7">
        <v>2190</v>
      </c>
      <c r="B1977" s="7">
        <v>1</v>
      </c>
      <c r="C1977" s="7" t="s">
        <v>442</v>
      </c>
      <c r="D1977" s="7">
        <v>2006</v>
      </c>
      <c r="E1977" s="10">
        <v>2007</v>
      </c>
      <c r="F1977" s="70">
        <v>581</v>
      </c>
      <c r="G1977" s="10">
        <v>10</v>
      </c>
      <c r="H1977" s="7">
        <v>1</v>
      </c>
      <c r="I1977" s="67">
        <v>1629</v>
      </c>
      <c r="J1977" s="67">
        <v>1610</v>
      </c>
      <c r="K1977" s="119" t="s">
        <v>95</v>
      </c>
      <c r="L1977" s="7">
        <v>771</v>
      </c>
      <c r="M1977" s="7">
        <v>1</v>
      </c>
      <c r="N1977" s="7" t="s">
        <v>478</v>
      </c>
      <c r="O1977" s="7">
        <v>2013</v>
      </c>
      <c r="P1977" s="7">
        <v>2015</v>
      </c>
      <c r="Q1977" s="70">
        <v>1025.31</v>
      </c>
      <c r="R1977" s="7">
        <v>10</v>
      </c>
      <c r="S1977" s="7">
        <v>1</v>
      </c>
      <c r="T1977" s="7">
        <v>167</v>
      </c>
      <c r="U1977" s="7">
        <v>53</v>
      </c>
      <c r="V1977" s="119" t="s">
        <v>95</v>
      </c>
      <c r="W1977" s="7">
        <v>381</v>
      </c>
      <c r="X1977" s="7">
        <v>1</v>
      </c>
      <c r="Y1977" s="7" t="s">
        <v>324</v>
      </c>
      <c r="Z1977" s="7">
        <v>2010</v>
      </c>
      <c r="AA1977" s="68">
        <v>2011</v>
      </c>
      <c r="AB1977" s="66">
        <v>300</v>
      </c>
      <c r="AC1977" s="68">
        <v>10</v>
      </c>
      <c r="AD1977" s="67">
        <v>0</v>
      </c>
      <c r="AE1977" s="67">
        <v>1773</v>
      </c>
      <c r="AF1977" s="67">
        <v>3164</v>
      </c>
      <c r="AG1977" s="127">
        <f t="shared" si="30"/>
        <v>0.35912497468098037</v>
      </c>
    </row>
    <row r="1978" spans="1:33" x14ac:dyDescent="0.3">
      <c r="A1978" s="7">
        <v>2190</v>
      </c>
      <c r="B1978" s="7">
        <v>1</v>
      </c>
      <c r="C1978" s="7" t="s">
        <v>442</v>
      </c>
      <c r="D1978" s="7">
        <v>2010</v>
      </c>
      <c r="E1978" s="68">
        <v>2012</v>
      </c>
      <c r="F1978" s="66">
        <v>401.19</v>
      </c>
      <c r="G1978" s="68">
        <v>10</v>
      </c>
      <c r="H1978" s="67">
        <v>1</v>
      </c>
      <c r="I1978" s="67">
        <v>1554</v>
      </c>
      <c r="J1978" s="67">
        <v>1092</v>
      </c>
      <c r="K1978" s="119" t="s">
        <v>95</v>
      </c>
      <c r="L1978" s="7">
        <v>777</v>
      </c>
      <c r="M1978" s="7">
        <v>1</v>
      </c>
      <c r="N1978" s="7" t="s">
        <v>301</v>
      </c>
      <c r="O1978" s="7">
        <v>2013</v>
      </c>
      <c r="P1978" s="7">
        <v>2014</v>
      </c>
      <c r="Q1978" s="70">
        <v>471.55999999999995</v>
      </c>
      <c r="R1978" s="7">
        <v>4</v>
      </c>
      <c r="S1978" s="7">
        <v>1</v>
      </c>
      <c r="T1978" s="7">
        <v>653</v>
      </c>
      <c r="U1978" s="7">
        <v>520</v>
      </c>
      <c r="V1978" s="119" t="s">
        <v>95</v>
      </c>
      <c r="W1978" s="7">
        <v>2125</v>
      </c>
      <c r="X1978" s="7">
        <v>1</v>
      </c>
      <c r="Y1978" s="7" t="s">
        <v>364</v>
      </c>
      <c r="Z1978" s="7">
        <v>2002</v>
      </c>
      <c r="AA1978" s="7">
        <v>2003</v>
      </c>
      <c r="AB1978" s="70">
        <v>350</v>
      </c>
      <c r="AC1978" s="7">
        <v>10</v>
      </c>
      <c r="AD1978" s="7">
        <v>0</v>
      </c>
      <c r="AE1978" s="77">
        <v>836</v>
      </c>
      <c r="AF1978" s="77">
        <v>1494</v>
      </c>
      <c r="AG1978" s="127">
        <f t="shared" si="30"/>
        <v>0.35879828326180258</v>
      </c>
    </row>
    <row r="1979" spans="1:33" x14ac:dyDescent="0.3">
      <c r="A1979" s="7">
        <v>2190</v>
      </c>
      <c r="B1979" s="7">
        <v>1</v>
      </c>
      <c r="C1979" s="7" t="s">
        <v>442</v>
      </c>
      <c r="D1979" s="7">
        <v>2014</v>
      </c>
      <c r="E1979" s="7">
        <v>2015</v>
      </c>
      <c r="F1979" s="7">
        <v>695</v>
      </c>
      <c r="G1979" s="7">
        <v>10</v>
      </c>
      <c r="H1979" s="7">
        <v>0</v>
      </c>
      <c r="I1979" s="77">
        <v>1097</v>
      </c>
      <c r="J1979" s="77">
        <v>1566</v>
      </c>
      <c r="K1979" s="119" t="s">
        <v>95</v>
      </c>
      <c r="L1979" s="7">
        <v>820</v>
      </c>
      <c r="M1979" s="7">
        <v>1</v>
      </c>
      <c r="N1979" s="7" t="s">
        <v>353</v>
      </c>
      <c r="O1979" s="7">
        <v>2013</v>
      </c>
      <c r="P1979" s="7">
        <v>2015</v>
      </c>
      <c r="Q1979" s="70">
        <v>856.67</v>
      </c>
      <c r="R1979" s="7">
        <v>10</v>
      </c>
      <c r="S1979" s="7">
        <v>1</v>
      </c>
      <c r="T1979" s="7">
        <v>201</v>
      </c>
      <c r="U1979" s="7">
        <v>38</v>
      </c>
      <c r="V1979" s="119" t="s">
        <v>95</v>
      </c>
      <c r="W1979" s="7">
        <v>716</v>
      </c>
      <c r="X1979" s="7">
        <v>1</v>
      </c>
      <c r="Y1979" s="7" t="s">
        <v>567</v>
      </c>
      <c r="Z1979" s="7">
        <v>2006</v>
      </c>
      <c r="AA1979" s="10">
        <v>2007</v>
      </c>
      <c r="AB1979" s="70">
        <v>600</v>
      </c>
      <c r="AC1979" s="10">
        <v>10</v>
      </c>
      <c r="AD1979" s="7">
        <v>0</v>
      </c>
      <c r="AE1979" s="67">
        <v>1195</v>
      </c>
      <c r="AF1979" s="67">
        <v>2144</v>
      </c>
      <c r="AG1979" s="127">
        <f t="shared" si="30"/>
        <v>0.35789158430667867</v>
      </c>
    </row>
    <row r="1980" spans="1:33" x14ac:dyDescent="0.3">
      <c r="A1980" s="7">
        <v>2190</v>
      </c>
      <c r="B1980" s="7">
        <v>1</v>
      </c>
      <c r="C1980" s="7" t="s">
        <v>442</v>
      </c>
      <c r="D1980" s="7">
        <v>2015</v>
      </c>
      <c r="E1980" s="7">
        <v>2016</v>
      </c>
      <c r="F1980" s="70">
        <v>1168.76</v>
      </c>
      <c r="G1980" s="7">
        <v>10</v>
      </c>
      <c r="H1980" s="7">
        <v>1</v>
      </c>
      <c r="I1980" s="67">
        <v>1289</v>
      </c>
      <c r="J1980" s="67">
        <v>696</v>
      </c>
      <c r="K1980" s="119" t="s">
        <v>95</v>
      </c>
      <c r="L1980" s="7">
        <v>832</v>
      </c>
      <c r="M1980" s="7">
        <v>1</v>
      </c>
      <c r="N1980" s="7" t="s">
        <v>233</v>
      </c>
      <c r="O1980" s="7">
        <v>2013</v>
      </c>
      <c r="P1980" s="7">
        <v>2014</v>
      </c>
      <c r="Q1980" s="70">
        <v>364.76</v>
      </c>
      <c r="R1980" s="7">
        <v>10</v>
      </c>
      <c r="S1980" s="7">
        <v>0</v>
      </c>
      <c r="T1980" s="7">
        <v>1867</v>
      </c>
      <c r="U1980" s="7">
        <v>2354</v>
      </c>
      <c r="V1980" s="119" t="s">
        <v>95</v>
      </c>
      <c r="W1980" s="7">
        <v>432</v>
      </c>
      <c r="X1980" s="7">
        <v>1</v>
      </c>
      <c r="Y1980" s="7" t="s">
        <v>454</v>
      </c>
      <c r="Z1980" s="7">
        <v>1996</v>
      </c>
      <c r="AA1980" s="7">
        <v>1997</v>
      </c>
      <c r="AB1980" s="70">
        <v>315</v>
      </c>
      <c r="AC1980" s="7">
        <v>5</v>
      </c>
      <c r="AD1980" s="7">
        <v>0</v>
      </c>
      <c r="AE1980" s="77">
        <v>548</v>
      </c>
      <c r="AF1980" s="77">
        <v>984</v>
      </c>
      <c r="AG1980" s="127">
        <f t="shared" si="30"/>
        <v>0.35770234986945171</v>
      </c>
    </row>
    <row r="1981" spans="1:33" x14ac:dyDescent="0.3">
      <c r="A1981" s="7">
        <v>2198</v>
      </c>
      <c r="B1981" s="7">
        <v>1</v>
      </c>
      <c r="C1981" s="7" t="s">
        <v>462</v>
      </c>
      <c r="D1981" s="7">
        <v>1996</v>
      </c>
      <c r="E1981" s="7">
        <v>1997</v>
      </c>
      <c r="F1981" s="70">
        <v>341.28</v>
      </c>
      <c r="G1981" s="7">
        <v>10</v>
      </c>
      <c r="H1981" s="7">
        <v>0</v>
      </c>
      <c r="I1981" s="77">
        <v>692</v>
      </c>
      <c r="J1981" s="77">
        <v>1687</v>
      </c>
      <c r="K1981" s="119" t="s">
        <v>95</v>
      </c>
      <c r="L1981" s="7">
        <v>833</v>
      </c>
      <c r="M1981" s="7">
        <v>1</v>
      </c>
      <c r="N1981" s="7" t="s">
        <v>355</v>
      </c>
      <c r="O1981" s="7">
        <v>2013</v>
      </c>
      <c r="P1981" s="7">
        <v>2014</v>
      </c>
      <c r="Q1981" s="70">
        <v>180.35</v>
      </c>
      <c r="R1981" s="7">
        <v>10</v>
      </c>
      <c r="S1981" s="7">
        <v>1</v>
      </c>
      <c r="T1981" s="7">
        <v>6631</v>
      </c>
      <c r="U1981" s="7">
        <v>3516</v>
      </c>
      <c r="V1981" s="119" t="s">
        <v>95</v>
      </c>
      <c r="W1981" s="7">
        <v>91</v>
      </c>
      <c r="X1981" s="7">
        <v>1</v>
      </c>
      <c r="Y1981" s="7" t="s">
        <v>239</v>
      </c>
      <c r="Z1981" s="7">
        <v>2011</v>
      </c>
      <c r="AA1981" s="10">
        <v>2012</v>
      </c>
      <c r="AB1981" s="70">
        <v>400</v>
      </c>
      <c r="AC1981" s="7">
        <v>10</v>
      </c>
      <c r="AD1981" s="7">
        <v>0</v>
      </c>
      <c r="AE1981" s="67">
        <v>335</v>
      </c>
      <c r="AF1981" s="67">
        <v>603</v>
      </c>
      <c r="AG1981" s="127">
        <f t="shared" si="30"/>
        <v>0.35714285714285715</v>
      </c>
    </row>
    <row r="1982" spans="1:33" x14ac:dyDescent="0.3">
      <c r="A1982" s="7">
        <v>2198</v>
      </c>
      <c r="B1982" s="7">
        <v>1</v>
      </c>
      <c r="C1982" s="7" t="s">
        <v>462</v>
      </c>
      <c r="D1982" s="7">
        <v>1997</v>
      </c>
      <c r="E1982" s="7">
        <v>1998</v>
      </c>
      <c r="F1982" s="70">
        <v>170.83</v>
      </c>
      <c r="G1982" s="7">
        <v>10</v>
      </c>
      <c r="H1982" s="7">
        <v>0</v>
      </c>
      <c r="I1982" s="77">
        <v>491</v>
      </c>
      <c r="J1982" s="77">
        <v>649</v>
      </c>
      <c r="K1982" s="119" t="s">
        <v>95</v>
      </c>
      <c r="L1982" s="7">
        <v>833</v>
      </c>
      <c r="M1982" s="7">
        <v>1</v>
      </c>
      <c r="N1982" s="7" t="s">
        <v>355</v>
      </c>
      <c r="O1982" s="7">
        <v>2013</v>
      </c>
      <c r="P1982" s="7">
        <v>2014</v>
      </c>
      <c r="Q1982" s="70">
        <v>337</v>
      </c>
      <c r="R1982" s="7">
        <v>9</v>
      </c>
      <c r="S1982" s="7">
        <v>1</v>
      </c>
      <c r="T1982" s="7">
        <v>5463</v>
      </c>
      <c r="U1982" s="7">
        <v>4663</v>
      </c>
      <c r="V1982" s="119" t="s">
        <v>95</v>
      </c>
      <c r="W1982" s="7">
        <v>2311</v>
      </c>
      <c r="X1982" s="7">
        <v>1</v>
      </c>
      <c r="Y1982" s="7" t="s">
        <v>631</v>
      </c>
      <c r="Z1982" s="7">
        <v>2010</v>
      </c>
      <c r="AA1982" s="10">
        <v>2011</v>
      </c>
      <c r="AB1982" s="66">
        <v>300</v>
      </c>
      <c r="AC1982" s="10">
        <v>10</v>
      </c>
      <c r="AD1982" s="67">
        <v>0</v>
      </c>
      <c r="AE1982" s="67">
        <v>417</v>
      </c>
      <c r="AF1982" s="67">
        <v>755</v>
      </c>
      <c r="AG1982" s="127">
        <f t="shared" si="30"/>
        <v>0.35580204778156999</v>
      </c>
    </row>
    <row r="1983" spans="1:33" x14ac:dyDescent="0.3">
      <c r="A1983" s="7">
        <v>2198</v>
      </c>
      <c r="B1983" s="7">
        <v>1</v>
      </c>
      <c r="C1983" s="7" t="s">
        <v>462</v>
      </c>
      <c r="D1983" s="7">
        <v>2001</v>
      </c>
      <c r="E1983" s="7">
        <v>2002</v>
      </c>
      <c r="F1983" s="70">
        <v>400</v>
      </c>
      <c r="G1983" s="7">
        <v>10</v>
      </c>
      <c r="H1983" s="7">
        <v>1</v>
      </c>
      <c r="I1983" s="77">
        <v>748</v>
      </c>
      <c r="J1983" s="77">
        <v>372</v>
      </c>
      <c r="K1983" s="119" t="s">
        <v>95</v>
      </c>
      <c r="L1983" s="7">
        <v>834</v>
      </c>
      <c r="M1983" s="7">
        <v>1</v>
      </c>
      <c r="N1983" s="7" t="s">
        <v>572</v>
      </c>
      <c r="O1983" s="7">
        <v>2013</v>
      </c>
      <c r="P1983" s="7">
        <v>2014</v>
      </c>
      <c r="Q1983" s="70">
        <v>1536.47</v>
      </c>
      <c r="R1983" s="7">
        <v>8</v>
      </c>
      <c r="S1983" s="7">
        <v>1</v>
      </c>
      <c r="T1983" s="7">
        <v>9111</v>
      </c>
      <c r="U1983" s="7">
        <v>5285</v>
      </c>
      <c r="V1983" s="119" t="s">
        <v>95</v>
      </c>
      <c r="W1983" s="7">
        <v>88</v>
      </c>
      <c r="X1983" s="7">
        <v>1</v>
      </c>
      <c r="Y1983" s="7" t="s">
        <v>238</v>
      </c>
      <c r="Z1983" s="7">
        <v>2010</v>
      </c>
      <c r="AA1983" s="68">
        <v>2011</v>
      </c>
      <c r="AB1983" s="66">
        <v>595</v>
      </c>
      <c r="AC1983" s="68">
        <v>10</v>
      </c>
      <c r="AD1983" s="67">
        <v>0</v>
      </c>
      <c r="AE1983" s="67">
        <v>2762</v>
      </c>
      <c r="AF1983" s="67">
        <v>5014</v>
      </c>
      <c r="AG1983" s="127">
        <f t="shared" si="30"/>
        <v>0.35519547325102879</v>
      </c>
    </row>
    <row r="1984" spans="1:33" x14ac:dyDescent="0.3">
      <c r="A1984" s="7">
        <v>2198</v>
      </c>
      <c r="B1984" s="7">
        <v>1</v>
      </c>
      <c r="C1984" s="7" t="s">
        <v>653</v>
      </c>
      <c r="D1984" s="7">
        <v>2005</v>
      </c>
      <c r="E1984" s="7">
        <v>2006</v>
      </c>
      <c r="F1984" s="70">
        <v>475</v>
      </c>
      <c r="G1984" s="7">
        <v>10</v>
      </c>
      <c r="H1984" s="10">
        <v>1</v>
      </c>
      <c r="I1984" s="67">
        <v>605</v>
      </c>
      <c r="J1984" s="67">
        <v>565</v>
      </c>
      <c r="K1984" s="119" t="s">
        <v>95</v>
      </c>
      <c r="L1984" s="7">
        <v>836</v>
      </c>
      <c r="M1984" s="7">
        <v>1</v>
      </c>
      <c r="N1984" s="7" t="s">
        <v>307</v>
      </c>
      <c r="O1984" s="7">
        <v>2013</v>
      </c>
      <c r="P1984" s="10">
        <v>2014</v>
      </c>
      <c r="Q1984" s="70">
        <v>455</v>
      </c>
      <c r="R1984" s="7">
        <v>10</v>
      </c>
      <c r="S1984" s="7">
        <v>1</v>
      </c>
      <c r="T1984" s="7">
        <v>125</v>
      </c>
      <c r="U1984" s="7">
        <v>58</v>
      </c>
      <c r="V1984" s="119" t="s">
        <v>95</v>
      </c>
      <c r="W1984" s="7">
        <v>2125</v>
      </c>
      <c r="X1984" s="7">
        <v>1</v>
      </c>
      <c r="Y1984" s="7" t="s">
        <v>364</v>
      </c>
      <c r="Z1984" s="7">
        <v>2016</v>
      </c>
      <c r="AA1984" s="7">
        <v>2017</v>
      </c>
      <c r="AB1984" s="7">
        <v>750</v>
      </c>
      <c r="AC1984" s="7">
        <v>10</v>
      </c>
      <c r="AD1984" s="7">
        <v>0</v>
      </c>
      <c r="AE1984" s="77">
        <v>1149</v>
      </c>
      <c r="AF1984" s="77">
        <v>2086</v>
      </c>
      <c r="AG1984" s="127">
        <f t="shared" si="30"/>
        <v>0.35517774343122099</v>
      </c>
    </row>
    <row r="1985" spans="1:33" x14ac:dyDescent="0.3">
      <c r="A1985" s="7">
        <v>2198</v>
      </c>
      <c r="B1985" s="7">
        <v>1</v>
      </c>
      <c r="C1985" s="7" t="s">
        <v>462</v>
      </c>
      <c r="D1985" s="7">
        <v>2010</v>
      </c>
      <c r="E1985" s="10">
        <v>2011</v>
      </c>
      <c r="F1985" s="66">
        <v>99.899999999999977</v>
      </c>
      <c r="G1985" s="10">
        <v>10</v>
      </c>
      <c r="H1985" s="67">
        <v>1</v>
      </c>
      <c r="I1985" s="67">
        <v>978</v>
      </c>
      <c r="J1985" s="67">
        <v>801</v>
      </c>
      <c r="K1985" s="119" t="s">
        <v>95</v>
      </c>
      <c r="L1985" s="7">
        <v>846</v>
      </c>
      <c r="M1985" s="7">
        <v>1</v>
      </c>
      <c r="N1985" s="7" t="s">
        <v>657</v>
      </c>
      <c r="O1985" s="7">
        <v>2013</v>
      </c>
      <c r="P1985" s="7">
        <v>2014</v>
      </c>
      <c r="Q1985" s="70">
        <v>150</v>
      </c>
      <c r="R1985" s="7">
        <v>9</v>
      </c>
      <c r="S1985" s="7">
        <v>1</v>
      </c>
      <c r="T1985" s="7">
        <v>782</v>
      </c>
      <c r="U1985" s="7">
        <v>506</v>
      </c>
      <c r="V1985" s="119" t="s">
        <v>95</v>
      </c>
      <c r="W1985" s="7">
        <v>883</v>
      </c>
      <c r="X1985" s="7">
        <v>1</v>
      </c>
      <c r="Y1985" s="7" t="s">
        <v>361</v>
      </c>
      <c r="Z1985" s="7">
        <v>2004</v>
      </c>
      <c r="AA1985" s="7">
        <v>2005</v>
      </c>
      <c r="AB1985" s="70">
        <v>36</v>
      </c>
      <c r="AC1985" s="7">
        <v>5</v>
      </c>
      <c r="AD1985" s="7">
        <v>0</v>
      </c>
      <c r="AE1985" s="77">
        <v>1724</v>
      </c>
      <c r="AF1985" s="77">
        <v>3137</v>
      </c>
      <c r="AG1985" s="127">
        <f t="shared" si="30"/>
        <v>0.35465953507508741</v>
      </c>
    </row>
    <row r="1986" spans="1:33" x14ac:dyDescent="0.3">
      <c r="A1986" s="7">
        <v>2215</v>
      </c>
      <c r="B1986" s="7">
        <v>1</v>
      </c>
      <c r="C1986" s="7" t="s">
        <v>583</v>
      </c>
      <c r="D1986" s="7">
        <v>2001</v>
      </c>
      <c r="E1986" s="7">
        <v>2002</v>
      </c>
      <c r="F1986" s="70">
        <v>541</v>
      </c>
      <c r="G1986" s="7">
        <v>10</v>
      </c>
      <c r="H1986" s="7">
        <v>1</v>
      </c>
      <c r="I1986" s="77">
        <v>194</v>
      </c>
      <c r="J1986" s="77">
        <v>191</v>
      </c>
      <c r="K1986" s="119" t="s">
        <v>95</v>
      </c>
      <c r="L1986" s="7">
        <v>846</v>
      </c>
      <c r="M1986" s="7">
        <v>1</v>
      </c>
      <c r="N1986" s="7" t="s">
        <v>657</v>
      </c>
      <c r="O1986" s="7">
        <v>2013</v>
      </c>
      <c r="P1986" s="7">
        <v>2014</v>
      </c>
      <c r="Q1986" s="70">
        <v>333</v>
      </c>
      <c r="R1986" s="7">
        <v>9</v>
      </c>
      <c r="S1986" s="7">
        <v>1</v>
      </c>
      <c r="T1986" s="7">
        <v>749</v>
      </c>
      <c r="U1986" s="7">
        <v>541</v>
      </c>
      <c r="V1986" s="119" t="s">
        <v>95</v>
      </c>
      <c r="W1986" s="7">
        <v>518</v>
      </c>
      <c r="X1986" s="7">
        <v>1</v>
      </c>
      <c r="Y1986" s="7" t="s">
        <v>257</v>
      </c>
      <c r="Z1986" s="7">
        <v>2013</v>
      </c>
      <c r="AA1986" s="7">
        <v>2014</v>
      </c>
      <c r="AB1986" s="7">
        <v>-56.460000000000036</v>
      </c>
      <c r="AC1986" s="7">
        <v>10</v>
      </c>
      <c r="AD1986" s="7">
        <v>0</v>
      </c>
      <c r="AE1986" s="77">
        <v>965</v>
      </c>
      <c r="AF1986" s="77">
        <v>1758</v>
      </c>
      <c r="AG1986" s="127">
        <f t="shared" si="30"/>
        <v>0.35438854204921044</v>
      </c>
    </row>
    <row r="1987" spans="1:33" x14ac:dyDescent="0.3">
      <c r="A1987" s="7">
        <v>2215</v>
      </c>
      <c r="B1987" s="7">
        <v>1</v>
      </c>
      <c r="C1987" s="7" t="s">
        <v>583</v>
      </c>
      <c r="D1987" s="68">
        <v>2007</v>
      </c>
      <c r="E1987" s="73">
        <v>2008</v>
      </c>
      <c r="F1987" s="66">
        <v>1006.83</v>
      </c>
      <c r="G1987" s="7">
        <v>10</v>
      </c>
      <c r="H1987" s="67">
        <v>1</v>
      </c>
      <c r="I1987" s="67">
        <v>670</v>
      </c>
      <c r="J1987" s="77">
        <v>202</v>
      </c>
      <c r="K1987" s="119" t="s">
        <v>95</v>
      </c>
      <c r="L1987" s="7">
        <v>846</v>
      </c>
      <c r="M1987" s="7">
        <v>1</v>
      </c>
      <c r="N1987" s="7" t="s">
        <v>657</v>
      </c>
      <c r="O1987" s="7">
        <v>2013</v>
      </c>
      <c r="P1987" s="10">
        <v>2015</v>
      </c>
      <c r="Q1987" s="70">
        <v>760.62</v>
      </c>
      <c r="R1987" s="7">
        <v>8</v>
      </c>
      <c r="S1987" s="7">
        <v>1</v>
      </c>
      <c r="T1987" s="7">
        <v>1014</v>
      </c>
      <c r="U1987" s="7">
        <v>279</v>
      </c>
      <c r="V1987" s="119" t="s">
        <v>95</v>
      </c>
      <c r="W1987" s="7">
        <v>727</v>
      </c>
      <c r="X1987" s="7">
        <v>1</v>
      </c>
      <c r="Y1987" s="7" t="s">
        <v>260</v>
      </c>
      <c r="Z1987" s="68">
        <v>2007</v>
      </c>
      <c r="AA1987" s="73">
        <v>2008</v>
      </c>
      <c r="AB1987" s="66">
        <v>138</v>
      </c>
      <c r="AC1987" s="7">
        <v>10</v>
      </c>
      <c r="AD1987" s="67">
        <v>0</v>
      </c>
      <c r="AE1987" s="67">
        <v>878</v>
      </c>
      <c r="AF1987" s="77">
        <v>1608</v>
      </c>
      <c r="AG1987" s="127">
        <f t="shared" si="30"/>
        <v>0.35317779565567176</v>
      </c>
    </row>
    <row r="1988" spans="1:33" x14ac:dyDescent="0.3">
      <c r="A1988" s="7">
        <v>2215</v>
      </c>
      <c r="B1988" s="7">
        <v>1</v>
      </c>
      <c r="C1988" s="7" t="s">
        <v>583</v>
      </c>
      <c r="D1988" s="7">
        <v>2014</v>
      </c>
      <c r="E1988" s="7">
        <v>2015</v>
      </c>
      <c r="F1988" s="7">
        <v>1863.94</v>
      </c>
      <c r="G1988" s="7">
        <v>10</v>
      </c>
      <c r="H1988" s="7">
        <v>1</v>
      </c>
      <c r="I1988" s="77">
        <v>377</v>
      </c>
      <c r="J1988" s="77">
        <v>308</v>
      </c>
      <c r="K1988" s="119" t="s">
        <v>95</v>
      </c>
      <c r="L1988" s="7">
        <v>876</v>
      </c>
      <c r="M1988" s="7">
        <v>1</v>
      </c>
      <c r="N1988" s="7" t="s">
        <v>356</v>
      </c>
      <c r="O1988" s="7">
        <v>2013</v>
      </c>
      <c r="P1988" s="7">
        <v>2014</v>
      </c>
      <c r="Q1988" s="70">
        <v>699.96</v>
      </c>
      <c r="R1988" s="7">
        <v>7</v>
      </c>
      <c r="S1988" s="7">
        <v>1</v>
      </c>
      <c r="T1988" s="7">
        <v>882</v>
      </c>
      <c r="U1988" s="7">
        <v>317</v>
      </c>
      <c r="V1988" s="119" t="s">
        <v>95</v>
      </c>
      <c r="W1988" s="7">
        <v>2759</v>
      </c>
      <c r="X1988" s="7">
        <v>1</v>
      </c>
      <c r="Y1988" s="7" t="s">
        <v>498</v>
      </c>
      <c r="Z1988" s="68">
        <v>2009</v>
      </c>
      <c r="AA1988" s="10">
        <v>2010</v>
      </c>
      <c r="AB1988" s="66">
        <v>300</v>
      </c>
      <c r="AC1988" s="10">
        <v>2</v>
      </c>
      <c r="AD1988" s="67">
        <v>0</v>
      </c>
      <c r="AE1988" s="67">
        <v>239</v>
      </c>
      <c r="AF1988" s="67">
        <v>439</v>
      </c>
      <c r="AG1988" s="127">
        <f t="shared" ref="AG1988:AG2051" si="31">AE1988/(AE1988+AF1988)</f>
        <v>0.35250737463126841</v>
      </c>
    </row>
    <row r="1989" spans="1:33" x14ac:dyDescent="0.3">
      <c r="A1989" s="7">
        <v>2310</v>
      </c>
      <c r="B1989" s="7">
        <v>1</v>
      </c>
      <c r="C1989" s="7" t="s">
        <v>481</v>
      </c>
      <c r="D1989" s="7">
        <v>1997</v>
      </c>
      <c r="E1989" s="7">
        <v>1998</v>
      </c>
      <c r="F1989" s="70">
        <v>315</v>
      </c>
      <c r="G1989" s="7">
        <v>5</v>
      </c>
      <c r="H1989" s="7">
        <v>0</v>
      </c>
      <c r="I1989" s="77">
        <v>438</v>
      </c>
      <c r="J1989" s="77">
        <v>861</v>
      </c>
      <c r="K1989" s="119" t="s">
        <v>95</v>
      </c>
      <c r="L1989" s="7">
        <v>2135</v>
      </c>
      <c r="M1989" s="7">
        <v>1</v>
      </c>
      <c r="N1989" s="7" t="s">
        <v>618</v>
      </c>
      <c r="O1989" s="7">
        <v>2013</v>
      </c>
      <c r="P1989" s="7">
        <v>2014</v>
      </c>
      <c r="Q1989" s="70">
        <v>107.99000000000001</v>
      </c>
      <c r="R1989" s="7">
        <v>10</v>
      </c>
      <c r="S1989" s="7">
        <v>1</v>
      </c>
      <c r="T1989" s="7">
        <v>548</v>
      </c>
      <c r="U1989" s="7">
        <v>120</v>
      </c>
      <c r="V1989" s="119" t="s">
        <v>95</v>
      </c>
      <c r="W1989" s="7">
        <v>186</v>
      </c>
      <c r="X1989" s="7">
        <v>1</v>
      </c>
      <c r="Y1989" s="7" t="s">
        <v>600</v>
      </c>
      <c r="Z1989" s="7">
        <v>2004</v>
      </c>
      <c r="AA1989" s="7">
        <v>2005</v>
      </c>
      <c r="AB1989" s="70">
        <v>528.07000000000005</v>
      </c>
      <c r="AC1989" s="7">
        <v>10</v>
      </c>
      <c r="AD1989" s="7">
        <v>0</v>
      </c>
      <c r="AE1989" s="77">
        <v>1958</v>
      </c>
      <c r="AF1989" s="77">
        <v>3603</v>
      </c>
      <c r="AG1989" s="127">
        <f t="shared" si="31"/>
        <v>0.35209494695198706</v>
      </c>
    </row>
    <row r="1990" spans="1:33" x14ac:dyDescent="0.3">
      <c r="A1990" s="7">
        <v>2310</v>
      </c>
      <c r="B1990" s="7">
        <v>1</v>
      </c>
      <c r="C1990" s="7" t="s">
        <v>481</v>
      </c>
      <c r="D1990" s="7">
        <v>1998</v>
      </c>
      <c r="E1990" s="7">
        <v>1999</v>
      </c>
      <c r="F1990" s="70">
        <v>300</v>
      </c>
      <c r="G1990" s="7">
        <v>5</v>
      </c>
      <c r="H1990" s="7">
        <v>1</v>
      </c>
      <c r="I1990" s="77">
        <v>1994</v>
      </c>
      <c r="J1990" s="77">
        <v>1512</v>
      </c>
      <c r="K1990" s="119" t="s">
        <v>95</v>
      </c>
      <c r="L1990" s="7">
        <v>2144</v>
      </c>
      <c r="M1990" s="7">
        <v>1</v>
      </c>
      <c r="N1990" s="7" t="s">
        <v>577</v>
      </c>
      <c r="O1990" s="7">
        <v>2013</v>
      </c>
      <c r="P1990" s="7">
        <v>2014</v>
      </c>
      <c r="Q1990" s="70">
        <v>225</v>
      </c>
      <c r="R1990" s="7">
        <v>10</v>
      </c>
      <c r="S1990" s="7">
        <v>1</v>
      </c>
      <c r="T1990" s="7">
        <v>1599</v>
      </c>
      <c r="U1990" s="7">
        <v>1525</v>
      </c>
      <c r="V1990" s="119" t="s">
        <v>95</v>
      </c>
      <c r="W1990" s="7">
        <v>415</v>
      </c>
      <c r="X1990" s="7">
        <v>1</v>
      </c>
      <c r="Y1990" s="7" t="s">
        <v>326</v>
      </c>
      <c r="Z1990" s="7">
        <v>2014</v>
      </c>
      <c r="AA1990" s="7">
        <v>2016</v>
      </c>
      <c r="AB1990" s="7">
        <v>1615</v>
      </c>
      <c r="AC1990" s="7">
        <v>10</v>
      </c>
      <c r="AD1990" s="7">
        <v>0</v>
      </c>
      <c r="AE1990" s="77">
        <v>130</v>
      </c>
      <c r="AF1990" s="77">
        <v>240</v>
      </c>
      <c r="AG1990" s="127">
        <f t="shared" si="31"/>
        <v>0.35135135135135137</v>
      </c>
    </row>
    <row r="1991" spans="1:33" x14ac:dyDescent="0.3">
      <c r="A1991" s="7">
        <v>2310</v>
      </c>
      <c r="B1991" s="7">
        <v>1</v>
      </c>
      <c r="C1991" s="7" t="s">
        <v>481</v>
      </c>
      <c r="D1991" s="7">
        <v>2001</v>
      </c>
      <c r="E1991" s="7">
        <v>2002</v>
      </c>
      <c r="F1991" s="70">
        <v>200</v>
      </c>
      <c r="G1991" s="7">
        <v>5</v>
      </c>
      <c r="H1991" s="7">
        <v>1</v>
      </c>
      <c r="I1991" s="77">
        <v>858</v>
      </c>
      <c r="J1991" s="77">
        <v>792</v>
      </c>
      <c r="K1991" s="119" t="s">
        <v>95</v>
      </c>
      <c r="L1991" s="7">
        <v>2164</v>
      </c>
      <c r="M1991" s="7">
        <v>1</v>
      </c>
      <c r="N1991" s="7" t="s">
        <v>479</v>
      </c>
      <c r="O1991" s="7">
        <v>2013</v>
      </c>
      <c r="P1991" s="7">
        <v>2014</v>
      </c>
      <c r="Q1991" s="70">
        <v>133.37</v>
      </c>
      <c r="R1991" s="7">
        <v>10</v>
      </c>
      <c r="S1991" s="7">
        <v>1</v>
      </c>
      <c r="T1991" s="7">
        <v>471</v>
      </c>
      <c r="U1991" s="7">
        <v>177</v>
      </c>
      <c r="V1991" s="119" t="s">
        <v>95</v>
      </c>
      <c r="W1991" s="7">
        <v>756</v>
      </c>
      <c r="X1991" s="7">
        <v>1</v>
      </c>
      <c r="Y1991" s="7" t="s">
        <v>477</v>
      </c>
      <c r="Z1991" s="7">
        <v>2008</v>
      </c>
      <c r="AA1991" s="7">
        <v>2009</v>
      </c>
      <c r="AB1991" s="70">
        <v>349.55</v>
      </c>
      <c r="AC1991" s="7">
        <v>7</v>
      </c>
      <c r="AD1991" s="7">
        <v>0</v>
      </c>
      <c r="AE1991" s="67">
        <v>806</v>
      </c>
      <c r="AF1991" s="67">
        <v>1491</v>
      </c>
      <c r="AG1991" s="127">
        <f t="shared" si="31"/>
        <v>0.35089246843709188</v>
      </c>
    </row>
    <row r="1992" spans="1:33" x14ac:dyDescent="0.3">
      <c r="A1992" s="7">
        <v>2310</v>
      </c>
      <c r="B1992" s="7">
        <v>1</v>
      </c>
      <c r="C1992" s="7" t="s">
        <v>481</v>
      </c>
      <c r="D1992" s="7">
        <v>2005</v>
      </c>
      <c r="E1992" s="7">
        <v>2006</v>
      </c>
      <c r="F1992" s="70">
        <f>550-201.71</f>
        <v>348.28999999999996</v>
      </c>
      <c r="G1992" s="7">
        <v>7</v>
      </c>
      <c r="H1992" s="10">
        <v>1</v>
      </c>
      <c r="I1992" s="67">
        <v>1157</v>
      </c>
      <c r="J1992" s="67">
        <v>507</v>
      </c>
      <c r="K1992" s="119" t="s">
        <v>95</v>
      </c>
      <c r="L1992" s="7">
        <v>2164</v>
      </c>
      <c r="M1992" s="7">
        <v>1</v>
      </c>
      <c r="N1992" s="7" t="s">
        <v>479</v>
      </c>
      <c r="O1992" s="7">
        <v>2013</v>
      </c>
      <c r="P1992" s="7">
        <v>2014</v>
      </c>
      <c r="Q1992" s="70">
        <v>166.63</v>
      </c>
      <c r="R1992" s="7">
        <v>10</v>
      </c>
      <c r="S1992" s="7">
        <v>1</v>
      </c>
      <c r="T1992" s="7">
        <v>410</v>
      </c>
      <c r="U1992" s="7">
        <v>239</v>
      </c>
      <c r="V1992" s="119" t="s">
        <v>95</v>
      </c>
      <c r="W1992" s="7">
        <v>300</v>
      </c>
      <c r="X1992" s="7">
        <v>1</v>
      </c>
      <c r="Y1992" s="7" t="s">
        <v>876</v>
      </c>
      <c r="Z1992" s="7">
        <v>2002</v>
      </c>
      <c r="AA1992" s="7">
        <v>2003</v>
      </c>
      <c r="AB1992" s="70">
        <v>550</v>
      </c>
      <c r="AC1992" s="7">
        <v>10</v>
      </c>
      <c r="AD1992" s="7">
        <v>0</v>
      </c>
      <c r="AE1992" s="77">
        <v>1380</v>
      </c>
      <c r="AF1992" s="77">
        <v>2563</v>
      </c>
      <c r="AG1992" s="127">
        <f t="shared" si="31"/>
        <v>0.34998731930002536</v>
      </c>
    </row>
    <row r="1993" spans="1:33" x14ac:dyDescent="0.3">
      <c r="A1993" s="7">
        <v>2310</v>
      </c>
      <c r="B1993" s="7">
        <v>1</v>
      </c>
      <c r="C1993" s="7" t="s">
        <v>481</v>
      </c>
      <c r="D1993" s="7">
        <v>2005</v>
      </c>
      <c r="E1993" s="7">
        <v>2006</v>
      </c>
      <c r="F1993" s="70">
        <v>50</v>
      </c>
      <c r="G1993" s="7">
        <v>7</v>
      </c>
      <c r="H1993" s="10">
        <v>1</v>
      </c>
      <c r="I1993" s="67">
        <v>1111</v>
      </c>
      <c r="J1993" s="67">
        <v>547</v>
      </c>
      <c r="K1993" s="119" t="s">
        <v>95</v>
      </c>
      <c r="L1993" s="7">
        <v>2170</v>
      </c>
      <c r="M1993" s="7">
        <v>1</v>
      </c>
      <c r="N1993" s="7" t="s">
        <v>480</v>
      </c>
      <c r="O1993" s="7">
        <v>2013</v>
      </c>
      <c r="P1993" s="7">
        <v>2014</v>
      </c>
      <c r="Q1993" s="70">
        <v>285.25</v>
      </c>
      <c r="R1993" s="7">
        <v>10</v>
      </c>
      <c r="S1993" s="7">
        <v>1</v>
      </c>
      <c r="T1993" s="7">
        <v>872</v>
      </c>
      <c r="U1993" s="7">
        <v>390</v>
      </c>
      <c r="V1993" s="119" t="s">
        <v>95</v>
      </c>
      <c r="W1993" s="7">
        <v>23</v>
      </c>
      <c r="X1993" s="7">
        <v>1</v>
      </c>
      <c r="Y1993" s="7" t="s">
        <v>516</v>
      </c>
      <c r="Z1993" s="7">
        <v>2004</v>
      </c>
      <c r="AA1993" s="7">
        <v>2005</v>
      </c>
      <c r="AB1993" s="70">
        <v>500</v>
      </c>
      <c r="AC1993" s="7">
        <v>10</v>
      </c>
      <c r="AD1993" s="7">
        <v>0</v>
      </c>
      <c r="AE1993" s="77">
        <v>1206</v>
      </c>
      <c r="AF1993" s="77">
        <v>2241</v>
      </c>
      <c r="AG1993" s="127">
        <f t="shared" si="31"/>
        <v>0.34986945169712796</v>
      </c>
    </row>
    <row r="1994" spans="1:33" x14ac:dyDescent="0.3">
      <c r="A1994" s="7">
        <v>2310</v>
      </c>
      <c r="B1994" s="7">
        <v>1</v>
      </c>
      <c r="C1994" s="7" t="s">
        <v>481</v>
      </c>
      <c r="D1994" s="7">
        <v>2011</v>
      </c>
      <c r="E1994" s="7">
        <v>2013</v>
      </c>
      <c r="F1994" s="7">
        <v>600</v>
      </c>
      <c r="G1994" s="7">
        <v>7</v>
      </c>
      <c r="H1994" s="7">
        <v>1</v>
      </c>
      <c r="I1994" s="77">
        <v>852</v>
      </c>
      <c r="J1994" s="77">
        <v>332</v>
      </c>
      <c r="K1994" s="119" t="s">
        <v>95</v>
      </c>
      <c r="L1994" s="7">
        <v>2170</v>
      </c>
      <c r="M1994" s="7">
        <v>1</v>
      </c>
      <c r="N1994" s="7" t="s">
        <v>480</v>
      </c>
      <c r="O1994" s="7">
        <v>2013</v>
      </c>
      <c r="P1994" s="10">
        <v>2014</v>
      </c>
      <c r="Q1994" s="70">
        <v>185</v>
      </c>
      <c r="R1994" s="7">
        <v>10</v>
      </c>
      <c r="S1994" s="7">
        <v>1</v>
      </c>
      <c r="T1994" s="7">
        <v>778</v>
      </c>
      <c r="U1994" s="7">
        <v>477</v>
      </c>
      <c r="V1994" s="119" t="s">
        <v>95</v>
      </c>
      <c r="W1994" s="7">
        <v>363</v>
      </c>
      <c r="X1994" s="7">
        <v>1</v>
      </c>
      <c r="Y1994" s="7" t="s">
        <v>595</v>
      </c>
      <c r="Z1994" s="7">
        <v>2012</v>
      </c>
      <c r="AA1994" s="7">
        <v>2013</v>
      </c>
      <c r="AB1994" s="70">
        <v>700</v>
      </c>
      <c r="AC1994" s="7">
        <v>10</v>
      </c>
      <c r="AD1994" s="7">
        <v>0</v>
      </c>
      <c r="AE1994" s="67">
        <v>223</v>
      </c>
      <c r="AF1994" s="67">
        <v>415</v>
      </c>
      <c r="AG1994" s="127">
        <f t="shared" si="31"/>
        <v>0.34952978056426331</v>
      </c>
    </row>
    <row r="1995" spans="1:33" x14ac:dyDescent="0.3">
      <c r="A1995" s="7">
        <v>2311</v>
      </c>
      <c r="B1995" s="7">
        <v>1</v>
      </c>
      <c r="C1995" s="7" t="s">
        <v>631</v>
      </c>
      <c r="D1995" s="7">
        <v>2004</v>
      </c>
      <c r="E1995" s="7">
        <v>2005</v>
      </c>
      <c r="F1995" s="70">
        <f>500-85.08</f>
        <v>414.92</v>
      </c>
      <c r="G1995" s="7">
        <v>10</v>
      </c>
      <c r="H1995" s="7">
        <v>0</v>
      </c>
      <c r="I1995" s="77">
        <v>725</v>
      </c>
      <c r="J1995" s="77">
        <v>819</v>
      </c>
      <c r="K1995" s="119" t="s">
        <v>95</v>
      </c>
      <c r="L1995" s="7">
        <v>2172</v>
      </c>
      <c r="M1995" s="7">
        <v>1</v>
      </c>
      <c r="N1995" s="7" t="s">
        <v>461</v>
      </c>
      <c r="O1995" s="7">
        <v>2013</v>
      </c>
      <c r="P1995" s="7">
        <v>2014</v>
      </c>
      <c r="Q1995" s="70">
        <v>682.58</v>
      </c>
      <c r="R1995" s="7">
        <v>8</v>
      </c>
      <c r="S1995" s="7">
        <v>1</v>
      </c>
      <c r="T1995" s="7">
        <v>633</v>
      </c>
      <c r="U1995" s="7">
        <v>205</v>
      </c>
      <c r="V1995" s="119" t="s">
        <v>95</v>
      </c>
      <c r="W1995" s="7">
        <v>138</v>
      </c>
      <c r="X1995" s="7">
        <v>1</v>
      </c>
      <c r="Y1995" s="7" t="s">
        <v>243</v>
      </c>
      <c r="Z1995" s="7">
        <v>2004</v>
      </c>
      <c r="AA1995" s="7">
        <v>2005</v>
      </c>
      <c r="AB1995" s="70">
        <v>500</v>
      </c>
      <c r="AC1995" s="7">
        <v>5</v>
      </c>
      <c r="AD1995" s="7">
        <v>0</v>
      </c>
      <c r="AE1995" s="77">
        <v>3456</v>
      </c>
      <c r="AF1995" s="77">
        <v>6483</v>
      </c>
      <c r="AG1995" s="127">
        <f t="shared" si="31"/>
        <v>0.34772109870208273</v>
      </c>
    </row>
    <row r="1996" spans="1:33" x14ac:dyDescent="0.3">
      <c r="A1996" s="7">
        <v>2311</v>
      </c>
      <c r="B1996" s="7">
        <v>1</v>
      </c>
      <c r="C1996" s="7" t="s">
        <v>631</v>
      </c>
      <c r="D1996" s="7">
        <v>2004</v>
      </c>
      <c r="E1996" s="7">
        <v>2005</v>
      </c>
      <c r="F1996" s="70">
        <v>200</v>
      </c>
      <c r="G1996" s="7">
        <v>10</v>
      </c>
      <c r="H1996" s="7">
        <v>0</v>
      </c>
      <c r="I1996" s="77">
        <v>641</v>
      </c>
      <c r="J1996" s="77">
        <v>857</v>
      </c>
      <c r="K1996" s="119" t="s">
        <v>95</v>
      </c>
      <c r="L1996" s="7">
        <v>2176</v>
      </c>
      <c r="M1996" s="7">
        <v>1</v>
      </c>
      <c r="N1996" s="7" t="s">
        <v>630</v>
      </c>
      <c r="O1996" s="7">
        <v>2013</v>
      </c>
      <c r="P1996" s="7">
        <v>2014</v>
      </c>
      <c r="Q1996" s="70">
        <v>316.69000000000005</v>
      </c>
      <c r="R1996" s="7">
        <v>10</v>
      </c>
      <c r="S1996" s="7">
        <v>0</v>
      </c>
      <c r="T1996" s="7">
        <v>500</v>
      </c>
      <c r="U1996" s="7">
        <v>509</v>
      </c>
      <c r="V1996" s="119" t="s">
        <v>95</v>
      </c>
      <c r="W1996" s="7">
        <v>333</v>
      </c>
      <c r="X1996" s="7">
        <v>1</v>
      </c>
      <c r="Y1996" s="7" t="s">
        <v>278</v>
      </c>
      <c r="Z1996" s="7">
        <v>2002</v>
      </c>
      <c r="AA1996" s="7">
        <v>2003</v>
      </c>
      <c r="AB1996" s="70">
        <v>400</v>
      </c>
      <c r="AC1996" s="7">
        <v>5</v>
      </c>
      <c r="AD1996" s="7">
        <v>0</v>
      </c>
      <c r="AE1996" s="77">
        <v>326</v>
      </c>
      <c r="AF1996" s="77">
        <v>616</v>
      </c>
      <c r="AG1996" s="127">
        <f t="shared" si="31"/>
        <v>0.34607218683651803</v>
      </c>
    </row>
    <row r="1997" spans="1:33" x14ac:dyDescent="0.3">
      <c r="A1997" s="7">
        <v>2311</v>
      </c>
      <c r="B1997" s="7">
        <v>1</v>
      </c>
      <c r="C1997" s="7" t="s">
        <v>903</v>
      </c>
      <c r="D1997" s="7">
        <v>2005</v>
      </c>
      <c r="E1997" s="7">
        <v>2006</v>
      </c>
      <c r="F1997" s="70">
        <v>600</v>
      </c>
      <c r="G1997" s="7">
        <v>10</v>
      </c>
      <c r="H1997" s="10">
        <v>1</v>
      </c>
      <c r="I1997" s="67">
        <v>574</v>
      </c>
      <c r="J1997" s="67">
        <v>342</v>
      </c>
      <c r="K1997" s="119" t="s">
        <v>95</v>
      </c>
      <c r="L1997" s="7">
        <v>2342</v>
      </c>
      <c r="M1997" s="7">
        <v>1</v>
      </c>
      <c r="N1997" s="7" t="s">
        <v>443</v>
      </c>
      <c r="O1997" s="7">
        <v>2013</v>
      </c>
      <c r="P1997" s="10">
        <v>2015</v>
      </c>
      <c r="Q1997" s="70">
        <v>0</v>
      </c>
      <c r="R1997" s="7">
        <v>10</v>
      </c>
      <c r="S1997" s="7">
        <v>0</v>
      </c>
      <c r="T1997" s="7">
        <v>810</v>
      </c>
      <c r="U1997" s="7">
        <v>1157</v>
      </c>
      <c r="V1997" s="119" t="s">
        <v>95</v>
      </c>
      <c r="W1997" s="82">
        <v>877</v>
      </c>
      <c r="X1997" s="82">
        <v>1</v>
      </c>
      <c r="Y1997" s="82" t="s">
        <v>138</v>
      </c>
      <c r="Z1997" s="7">
        <v>2018</v>
      </c>
      <c r="AA1997" s="82">
        <v>2019</v>
      </c>
      <c r="AB1997" s="128">
        <v>1069.8699999999999</v>
      </c>
      <c r="AC1997" s="82">
        <v>10</v>
      </c>
      <c r="AD1997" s="7">
        <v>0</v>
      </c>
      <c r="AE1997" s="67">
        <v>5011</v>
      </c>
      <c r="AF1997" s="67">
        <v>9476</v>
      </c>
      <c r="AG1997" s="127">
        <f t="shared" si="31"/>
        <v>0.34589632083937322</v>
      </c>
    </row>
    <row r="1998" spans="1:33" x14ac:dyDescent="0.3">
      <c r="A1998" s="7">
        <v>2311</v>
      </c>
      <c r="B1998" s="7">
        <v>1</v>
      </c>
      <c r="C1998" s="7" t="s">
        <v>631</v>
      </c>
      <c r="D1998" s="7">
        <v>2010</v>
      </c>
      <c r="E1998" s="10">
        <v>2011</v>
      </c>
      <c r="F1998" s="66">
        <v>300</v>
      </c>
      <c r="G1998" s="10">
        <v>10</v>
      </c>
      <c r="H1998" s="67">
        <v>0</v>
      </c>
      <c r="I1998" s="67">
        <v>417</v>
      </c>
      <c r="J1998" s="67">
        <v>755</v>
      </c>
      <c r="K1998" s="119" t="s">
        <v>95</v>
      </c>
      <c r="L1998" s="7">
        <v>2753</v>
      </c>
      <c r="M1998" s="7">
        <v>1</v>
      </c>
      <c r="N1998" s="7" t="s">
        <v>465</v>
      </c>
      <c r="O1998" s="7">
        <v>2013</v>
      </c>
      <c r="P1998" s="7">
        <v>2014</v>
      </c>
      <c r="Q1998" s="70">
        <v>100</v>
      </c>
      <c r="R1998" s="7">
        <v>9</v>
      </c>
      <c r="S1998" s="7">
        <v>1</v>
      </c>
      <c r="T1998" s="7">
        <v>289</v>
      </c>
      <c r="U1998" s="7">
        <v>207</v>
      </c>
      <c r="V1998" s="119" t="s">
        <v>95</v>
      </c>
      <c r="W1998" s="7">
        <v>581</v>
      </c>
      <c r="X1998" s="7">
        <v>1</v>
      </c>
      <c r="Y1998" s="7" t="s">
        <v>525</v>
      </c>
      <c r="Z1998" s="7">
        <v>2008</v>
      </c>
      <c r="AA1998" s="7">
        <v>2009</v>
      </c>
      <c r="AB1998" s="70">
        <v>200</v>
      </c>
      <c r="AC1998" s="7">
        <v>10</v>
      </c>
      <c r="AD1998" s="7">
        <v>0</v>
      </c>
      <c r="AE1998" s="67">
        <v>470</v>
      </c>
      <c r="AF1998" s="67">
        <v>890</v>
      </c>
      <c r="AG1998" s="127">
        <f t="shared" si="31"/>
        <v>0.34558823529411764</v>
      </c>
    </row>
    <row r="1999" spans="1:33" x14ac:dyDescent="0.3">
      <c r="A1999" s="7">
        <v>2311</v>
      </c>
      <c r="B1999" s="7">
        <v>1</v>
      </c>
      <c r="C1999" s="7" t="s">
        <v>631</v>
      </c>
      <c r="D1999" s="7">
        <v>2011</v>
      </c>
      <c r="E1999" s="7">
        <v>2012</v>
      </c>
      <c r="F1999" s="7">
        <v>600</v>
      </c>
      <c r="G1999" s="7">
        <v>10</v>
      </c>
      <c r="H1999" s="7">
        <v>0</v>
      </c>
      <c r="I1999" s="77">
        <v>213</v>
      </c>
      <c r="J1999" s="77">
        <v>462</v>
      </c>
      <c r="K1999" s="119" t="s">
        <v>95</v>
      </c>
      <c r="L1999" s="7">
        <v>2805</v>
      </c>
      <c r="M1999" s="7">
        <v>1</v>
      </c>
      <c r="N1999" s="7" t="s">
        <v>589</v>
      </c>
      <c r="O1999" s="68">
        <v>2013</v>
      </c>
      <c r="P1999" s="73">
        <v>2014</v>
      </c>
      <c r="Q1999" s="66">
        <v>350</v>
      </c>
      <c r="R1999" s="7">
        <v>10</v>
      </c>
      <c r="S1999" s="7">
        <v>1</v>
      </c>
      <c r="T1999" s="7">
        <v>1069</v>
      </c>
      <c r="U1999" s="7">
        <v>522</v>
      </c>
      <c r="V1999" s="119" t="s">
        <v>95</v>
      </c>
      <c r="W1999" s="7">
        <v>2342</v>
      </c>
      <c r="X1999" s="7">
        <v>1</v>
      </c>
      <c r="Y1999" s="7" t="s">
        <v>443</v>
      </c>
      <c r="Z1999" s="7">
        <v>1995</v>
      </c>
      <c r="AA1999" s="7">
        <v>1996</v>
      </c>
      <c r="AB1999" s="70">
        <v>420.38</v>
      </c>
      <c r="AC1999" s="7">
        <v>5</v>
      </c>
      <c r="AD1999" s="7">
        <v>0</v>
      </c>
      <c r="AE1999" s="77">
        <v>395</v>
      </c>
      <c r="AF1999" s="77">
        <v>749</v>
      </c>
      <c r="AG1999" s="127">
        <f t="shared" si="31"/>
        <v>0.34527972027972026</v>
      </c>
    </row>
    <row r="2000" spans="1:33" x14ac:dyDescent="0.3">
      <c r="A2000" s="7">
        <v>2311</v>
      </c>
      <c r="B2000" s="7">
        <v>1</v>
      </c>
      <c r="C2000" s="7" t="s">
        <v>631</v>
      </c>
      <c r="D2000" s="7">
        <v>2012</v>
      </c>
      <c r="E2000" s="7">
        <v>2013</v>
      </c>
      <c r="F2000" s="70">
        <v>1200</v>
      </c>
      <c r="G2000" s="7">
        <v>10</v>
      </c>
      <c r="H2000" s="7">
        <v>0</v>
      </c>
      <c r="I2000" s="67">
        <v>731</v>
      </c>
      <c r="J2000" s="67">
        <v>762</v>
      </c>
      <c r="K2000" s="119" t="s">
        <v>95</v>
      </c>
      <c r="L2000" s="7">
        <v>2856</v>
      </c>
      <c r="M2000" s="7">
        <v>1</v>
      </c>
      <c r="N2000" s="7" t="s">
        <v>679</v>
      </c>
      <c r="O2000" s="7">
        <v>2013</v>
      </c>
      <c r="P2000" s="7">
        <v>2014</v>
      </c>
      <c r="Q2000" s="70">
        <v>700.08999999999992</v>
      </c>
      <c r="R2000" s="7">
        <v>8</v>
      </c>
      <c r="S2000" s="7">
        <v>1</v>
      </c>
      <c r="T2000" s="7">
        <v>598</v>
      </c>
      <c r="U2000" s="7">
        <v>147</v>
      </c>
      <c r="V2000" s="119" t="s">
        <v>95</v>
      </c>
      <c r="W2000" s="7">
        <v>2155</v>
      </c>
      <c r="X2000" s="7">
        <v>1</v>
      </c>
      <c r="Y2000" s="7" t="s">
        <v>405</v>
      </c>
      <c r="Z2000" s="68">
        <v>2007</v>
      </c>
      <c r="AA2000" s="73">
        <v>2008</v>
      </c>
      <c r="AB2000" s="66">
        <v>598.83000000000004</v>
      </c>
      <c r="AC2000" s="7">
        <v>10</v>
      </c>
      <c r="AD2000" s="67">
        <v>0</v>
      </c>
      <c r="AE2000" s="67">
        <v>671</v>
      </c>
      <c r="AF2000" s="77">
        <v>1277</v>
      </c>
      <c r="AG2000" s="127">
        <f t="shared" si="31"/>
        <v>0.34445585215605751</v>
      </c>
    </row>
    <row r="2001" spans="1:33" x14ac:dyDescent="0.3">
      <c r="A2001" s="7">
        <v>2311</v>
      </c>
      <c r="B2001" s="7">
        <v>1</v>
      </c>
      <c r="C2001" s="7" t="s">
        <v>631</v>
      </c>
      <c r="D2001" s="7">
        <v>2014</v>
      </c>
      <c r="E2001" s="7">
        <v>2016</v>
      </c>
      <c r="F2001" s="7">
        <v>549.78</v>
      </c>
      <c r="G2001" s="7">
        <v>10</v>
      </c>
      <c r="H2001" s="7">
        <v>1</v>
      </c>
      <c r="I2001" s="77">
        <v>562</v>
      </c>
      <c r="J2001" s="77">
        <v>374</v>
      </c>
      <c r="K2001" s="119" t="s">
        <v>95</v>
      </c>
      <c r="L2001" s="7">
        <v>12</v>
      </c>
      <c r="M2001" s="7">
        <v>1</v>
      </c>
      <c r="N2001" s="7" t="s">
        <v>485</v>
      </c>
      <c r="O2001" s="7">
        <v>2014</v>
      </c>
      <c r="P2001" s="7">
        <v>2015</v>
      </c>
      <c r="Q2001" s="7">
        <v>770.48</v>
      </c>
      <c r="R2001" s="7">
        <v>10</v>
      </c>
      <c r="S2001" s="7">
        <v>0</v>
      </c>
      <c r="T2001" s="77">
        <v>5586</v>
      </c>
      <c r="U2001" s="77">
        <v>6086</v>
      </c>
      <c r="V2001" s="119" t="s">
        <v>95</v>
      </c>
      <c r="W2001" s="7">
        <v>877</v>
      </c>
      <c r="X2001" s="7">
        <v>1</v>
      </c>
      <c r="Y2001" s="7" t="s">
        <v>261</v>
      </c>
      <c r="Z2001" s="7">
        <v>1998</v>
      </c>
      <c r="AA2001" s="7">
        <v>1999</v>
      </c>
      <c r="AB2001" s="70">
        <v>217.16</v>
      </c>
      <c r="AC2001" s="7">
        <v>10</v>
      </c>
      <c r="AD2001" s="7">
        <v>0</v>
      </c>
      <c r="AE2001" s="77">
        <v>3292</v>
      </c>
      <c r="AF2001" s="77">
        <v>6302</v>
      </c>
      <c r="AG2001" s="127">
        <f t="shared" si="31"/>
        <v>0.3431311236189285</v>
      </c>
    </row>
    <row r="2002" spans="1:33" x14ac:dyDescent="0.3">
      <c r="A2002" s="7">
        <v>2342</v>
      </c>
      <c r="B2002" s="7">
        <v>1</v>
      </c>
      <c r="C2002" s="7" t="s">
        <v>443</v>
      </c>
      <c r="D2002" s="7">
        <v>1995</v>
      </c>
      <c r="E2002" s="7">
        <v>1996</v>
      </c>
      <c r="F2002" s="70">
        <v>420.38</v>
      </c>
      <c r="G2002" s="7">
        <v>5</v>
      </c>
      <c r="H2002" s="7">
        <v>0</v>
      </c>
      <c r="I2002" s="77">
        <v>395</v>
      </c>
      <c r="J2002" s="77">
        <v>749</v>
      </c>
      <c r="K2002" s="119" t="s">
        <v>95</v>
      </c>
      <c r="L2002" s="7">
        <v>13</v>
      </c>
      <c r="M2002" s="7">
        <v>1</v>
      </c>
      <c r="N2002" s="7" t="s">
        <v>466</v>
      </c>
      <c r="O2002" s="7">
        <v>2014</v>
      </c>
      <c r="P2002" s="7">
        <v>2016</v>
      </c>
      <c r="Q2002" s="7">
        <v>608.92999999999995</v>
      </c>
      <c r="R2002" s="7">
        <v>10</v>
      </c>
      <c r="S2002" s="7">
        <v>1</v>
      </c>
      <c r="T2002" s="77">
        <v>4222</v>
      </c>
      <c r="U2002" s="77">
        <v>2951</v>
      </c>
      <c r="V2002" s="119" t="s">
        <v>95</v>
      </c>
      <c r="W2002" s="7">
        <v>182</v>
      </c>
      <c r="X2002" s="7">
        <v>1</v>
      </c>
      <c r="Y2002" s="7" t="s">
        <v>500</v>
      </c>
      <c r="Z2002" s="7">
        <v>1999</v>
      </c>
      <c r="AA2002" s="7">
        <v>2000</v>
      </c>
      <c r="AB2002" s="70">
        <v>276.76</v>
      </c>
      <c r="AC2002" s="7">
        <v>5</v>
      </c>
      <c r="AD2002" s="7">
        <v>0</v>
      </c>
      <c r="AE2002" s="77">
        <v>645</v>
      </c>
      <c r="AF2002" s="77">
        <v>1237</v>
      </c>
      <c r="AG2002" s="127">
        <f t="shared" si="31"/>
        <v>0.34272051009564292</v>
      </c>
    </row>
    <row r="2003" spans="1:33" x14ac:dyDescent="0.3">
      <c r="A2003" s="7">
        <v>2342</v>
      </c>
      <c r="B2003" s="7">
        <v>1</v>
      </c>
      <c r="C2003" s="7" t="s">
        <v>463</v>
      </c>
      <c r="D2003" s="7">
        <v>1996</v>
      </c>
      <c r="E2003" s="7">
        <v>1997</v>
      </c>
      <c r="F2003" s="70">
        <v>315</v>
      </c>
      <c r="G2003" s="7">
        <v>5</v>
      </c>
      <c r="H2003" s="7">
        <v>0</v>
      </c>
      <c r="I2003" s="77">
        <v>681</v>
      </c>
      <c r="J2003" s="77">
        <v>935</v>
      </c>
      <c r="K2003" s="119" t="s">
        <v>95</v>
      </c>
      <c r="L2003" s="7">
        <v>31</v>
      </c>
      <c r="M2003" s="7">
        <v>1</v>
      </c>
      <c r="N2003" s="7" t="s">
        <v>468</v>
      </c>
      <c r="O2003" s="7">
        <v>2014</v>
      </c>
      <c r="P2003" s="7">
        <v>2016</v>
      </c>
      <c r="Q2003" s="7">
        <v>180</v>
      </c>
      <c r="R2003" s="7">
        <v>10</v>
      </c>
      <c r="S2003" s="7">
        <v>1</v>
      </c>
      <c r="T2003" s="77">
        <v>6814</v>
      </c>
      <c r="U2003" s="77">
        <v>6630</v>
      </c>
      <c r="V2003" s="119" t="s">
        <v>95</v>
      </c>
      <c r="W2003" s="7">
        <v>477</v>
      </c>
      <c r="X2003" s="7">
        <v>1</v>
      </c>
      <c r="Y2003" s="7" t="s">
        <v>424</v>
      </c>
      <c r="Z2003" s="7">
        <v>2004</v>
      </c>
      <c r="AA2003" s="7">
        <v>2005</v>
      </c>
      <c r="AB2003" s="70">
        <v>290</v>
      </c>
      <c r="AC2003" s="7">
        <v>10</v>
      </c>
      <c r="AD2003" s="7">
        <v>0</v>
      </c>
      <c r="AE2003" s="77">
        <v>3380</v>
      </c>
      <c r="AF2003" s="77">
        <v>6505</v>
      </c>
      <c r="AG2003" s="127">
        <f t="shared" si="31"/>
        <v>0.3419322205361659</v>
      </c>
    </row>
    <row r="2004" spans="1:33" x14ac:dyDescent="0.3">
      <c r="A2004" s="7">
        <v>2342</v>
      </c>
      <c r="B2004" s="7">
        <v>1</v>
      </c>
      <c r="C2004" s="7" t="s">
        <v>443</v>
      </c>
      <c r="D2004" s="7">
        <v>1998</v>
      </c>
      <c r="E2004" s="7">
        <v>1999</v>
      </c>
      <c r="F2004" s="70">
        <v>400</v>
      </c>
      <c r="G2004" s="7">
        <v>10</v>
      </c>
      <c r="H2004" s="7">
        <v>1</v>
      </c>
      <c r="I2004" s="77">
        <v>1513</v>
      </c>
      <c r="J2004" s="77">
        <v>1437</v>
      </c>
      <c r="K2004" s="119" t="s">
        <v>95</v>
      </c>
      <c r="L2004" s="7">
        <v>146</v>
      </c>
      <c r="M2004" s="7">
        <v>1</v>
      </c>
      <c r="N2004" s="7" t="s">
        <v>369</v>
      </c>
      <c r="O2004" s="7">
        <v>2014</v>
      </c>
      <c r="P2004" s="7">
        <v>2016</v>
      </c>
      <c r="Q2004" s="7">
        <v>552.16999999999996</v>
      </c>
      <c r="R2004" s="7">
        <v>10</v>
      </c>
      <c r="S2004" s="7">
        <v>1</v>
      </c>
      <c r="T2004" s="77">
        <v>907</v>
      </c>
      <c r="U2004" s="77">
        <v>519</v>
      </c>
      <c r="V2004" s="119" t="s">
        <v>95</v>
      </c>
      <c r="W2004" s="7">
        <v>138</v>
      </c>
      <c r="X2004" s="7">
        <v>1</v>
      </c>
      <c r="Y2004" s="7" t="s">
        <v>243</v>
      </c>
      <c r="Z2004" s="7">
        <v>2010</v>
      </c>
      <c r="AA2004" s="68">
        <v>2011</v>
      </c>
      <c r="AB2004" s="66">
        <v>175</v>
      </c>
      <c r="AC2004" s="68">
        <v>10</v>
      </c>
      <c r="AD2004" s="67">
        <v>0</v>
      </c>
      <c r="AE2004" s="67">
        <v>2811</v>
      </c>
      <c r="AF2004" s="67">
        <v>5427</v>
      </c>
      <c r="AG2004" s="127">
        <f t="shared" si="31"/>
        <v>0.34122359796067009</v>
      </c>
    </row>
    <row r="2005" spans="1:33" x14ac:dyDescent="0.3">
      <c r="A2005" s="7">
        <v>2342</v>
      </c>
      <c r="B2005" s="7">
        <v>1</v>
      </c>
      <c r="C2005" s="7" t="s">
        <v>584</v>
      </c>
      <c r="D2005" s="7">
        <v>2001</v>
      </c>
      <c r="E2005" s="7">
        <v>2002</v>
      </c>
      <c r="F2005" s="70">
        <v>375</v>
      </c>
      <c r="G2005" s="7">
        <v>5</v>
      </c>
      <c r="H2005" s="7">
        <v>1</v>
      </c>
      <c r="I2005" s="77">
        <v>729</v>
      </c>
      <c r="J2005" s="77">
        <v>452</v>
      </c>
      <c r="K2005" s="119" t="s">
        <v>95</v>
      </c>
      <c r="L2005" s="7">
        <v>261</v>
      </c>
      <c r="M2005" s="7">
        <v>1</v>
      </c>
      <c r="N2005" s="7" t="s">
        <v>669</v>
      </c>
      <c r="O2005" s="7">
        <v>2014</v>
      </c>
      <c r="P2005" s="7">
        <v>2015</v>
      </c>
      <c r="Q2005" s="7">
        <v>903.11</v>
      </c>
      <c r="R2005" s="7">
        <v>5</v>
      </c>
      <c r="S2005" s="7">
        <v>1</v>
      </c>
      <c r="T2005" s="77">
        <v>485</v>
      </c>
      <c r="U2005" s="77">
        <v>246</v>
      </c>
      <c r="V2005" s="119" t="s">
        <v>95</v>
      </c>
      <c r="W2005" s="7">
        <v>465</v>
      </c>
      <c r="X2005" s="7">
        <v>1</v>
      </c>
      <c r="Y2005" s="7" t="s">
        <v>455</v>
      </c>
      <c r="Z2005" s="7">
        <v>1996</v>
      </c>
      <c r="AA2005" s="7">
        <v>1997</v>
      </c>
      <c r="AB2005" s="70">
        <v>315</v>
      </c>
      <c r="AC2005" s="7">
        <v>10</v>
      </c>
      <c r="AD2005" s="7">
        <v>0</v>
      </c>
      <c r="AE2005" s="77">
        <v>1073</v>
      </c>
      <c r="AF2005" s="77">
        <v>2076</v>
      </c>
      <c r="AG2005" s="127">
        <f t="shared" si="31"/>
        <v>0.34074309304541123</v>
      </c>
    </row>
    <row r="2006" spans="1:33" x14ac:dyDescent="0.3">
      <c r="A2006" s="7">
        <v>2342</v>
      </c>
      <c r="B2006" s="7">
        <v>1</v>
      </c>
      <c r="C2006" s="7" t="s">
        <v>585</v>
      </c>
      <c r="D2006" s="7">
        <v>2001</v>
      </c>
      <c r="E2006" s="7">
        <v>2002</v>
      </c>
      <c r="F2006" s="70">
        <v>50</v>
      </c>
      <c r="G2006" s="7">
        <v>5</v>
      </c>
      <c r="H2006" s="7">
        <v>1</v>
      </c>
      <c r="I2006" s="77">
        <v>703</v>
      </c>
      <c r="J2006" s="77">
        <v>463</v>
      </c>
      <c r="K2006" s="119" t="s">
        <v>95</v>
      </c>
      <c r="L2006" s="7">
        <v>264</v>
      </c>
      <c r="M2006" s="7">
        <v>1</v>
      </c>
      <c r="N2006" s="7" t="s">
        <v>274</v>
      </c>
      <c r="O2006" s="7">
        <v>2014</v>
      </c>
      <c r="P2006" s="7">
        <v>2015</v>
      </c>
      <c r="Q2006" s="7">
        <v>654.80999999999995</v>
      </c>
      <c r="R2006" s="7">
        <v>7</v>
      </c>
      <c r="S2006" s="7">
        <v>1</v>
      </c>
      <c r="T2006" s="77">
        <v>333</v>
      </c>
      <c r="U2006" s="77">
        <v>98</v>
      </c>
      <c r="V2006" s="119" t="s">
        <v>95</v>
      </c>
      <c r="W2006" s="7">
        <v>709</v>
      </c>
      <c r="X2006" s="7">
        <v>1</v>
      </c>
      <c r="Y2006" s="7" t="s">
        <v>344</v>
      </c>
      <c r="Z2006" s="7">
        <v>2011</v>
      </c>
      <c r="AA2006" s="7">
        <v>2012</v>
      </c>
      <c r="AB2006" s="70">
        <v>98.15</v>
      </c>
      <c r="AC2006" s="7">
        <v>5</v>
      </c>
      <c r="AD2006" s="7">
        <v>0</v>
      </c>
      <c r="AE2006" s="67">
        <v>7574</v>
      </c>
      <c r="AF2006" s="67">
        <v>14662</v>
      </c>
      <c r="AG2006" s="127">
        <f t="shared" si="31"/>
        <v>0.34061881633387298</v>
      </c>
    </row>
    <row r="2007" spans="1:33" x14ac:dyDescent="0.3">
      <c r="A2007" s="7">
        <v>2342</v>
      </c>
      <c r="B2007" s="7">
        <v>1</v>
      </c>
      <c r="C2007" s="7" t="s">
        <v>463</v>
      </c>
      <c r="D2007" s="7">
        <v>2005</v>
      </c>
      <c r="E2007" s="7">
        <v>2006</v>
      </c>
      <c r="F2007" s="70">
        <f>950-425.42</f>
        <v>524.57999999999993</v>
      </c>
      <c r="G2007" s="7">
        <v>5</v>
      </c>
      <c r="H2007" s="10">
        <v>0</v>
      </c>
      <c r="I2007" s="67">
        <v>671</v>
      </c>
      <c r="J2007" s="67">
        <v>688</v>
      </c>
      <c r="K2007" s="119" t="s">
        <v>95</v>
      </c>
      <c r="L2007" s="7">
        <v>272</v>
      </c>
      <c r="M2007" s="7">
        <v>1</v>
      </c>
      <c r="N2007" s="7" t="s">
        <v>501</v>
      </c>
      <c r="O2007" s="7">
        <v>2014</v>
      </c>
      <c r="P2007" s="7">
        <v>2015</v>
      </c>
      <c r="Q2007" s="7">
        <v>1289.33</v>
      </c>
      <c r="R2007" s="7">
        <v>10</v>
      </c>
      <c r="S2007" s="7">
        <v>1</v>
      </c>
      <c r="T2007" s="77">
        <v>15534</v>
      </c>
      <c r="U2007" s="77">
        <v>8912</v>
      </c>
      <c r="V2007" s="119" t="s">
        <v>95</v>
      </c>
      <c r="W2007" s="7">
        <v>381</v>
      </c>
      <c r="X2007" s="7">
        <v>1</v>
      </c>
      <c r="Y2007" s="7" t="s">
        <v>324</v>
      </c>
      <c r="Z2007" s="7">
        <v>2010</v>
      </c>
      <c r="AA2007" s="68">
        <v>2011</v>
      </c>
      <c r="AB2007" s="66">
        <v>425</v>
      </c>
      <c r="AC2007" s="68">
        <v>10</v>
      </c>
      <c r="AD2007" s="67">
        <v>0</v>
      </c>
      <c r="AE2007" s="67">
        <v>1676</v>
      </c>
      <c r="AF2007" s="67">
        <v>3264</v>
      </c>
      <c r="AG2007" s="127">
        <f t="shared" si="31"/>
        <v>0.33927125506072875</v>
      </c>
    </row>
    <row r="2008" spans="1:33" x14ac:dyDescent="0.3">
      <c r="A2008" s="7">
        <v>2342</v>
      </c>
      <c r="B2008" s="7">
        <v>1</v>
      </c>
      <c r="C2008" s="7" t="s">
        <v>443</v>
      </c>
      <c r="D2008" s="7">
        <v>2006</v>
      </c>
      <c r="E2008" s="10">
        <v>2007</v>
      </c>
      <c r="F2008" s="70">
        <v>850</v>
      </c>
      <c r="G2008" s="10">
        <v>5</v>
      </c>
      <c r="H2008" s="7">
        <v>1</v>
      </c>
      <c r="I2008" s="67">
        <v>1349</v>
      </c>
      <c r="J2008" s="67">
        <v>863</v>
      </c>
      <c r="K2008" s="119" t="s">
        <v>95</v>
      </c>
      <c r="L2008" s="7">
        <v>272</v>
      </c>
      <c r="M2008" s="7">
        <v>1</v>
      </c>
      <c r="N2008" s="7" t="s">
        <v>501</v>
      </c>
      <c r="O2008" s="7">
        <v>2014</v>
      </c>
      <c r="P2008" s="7">
        <v>2015</v>
      </c>
      <c r="Q2008" s="7">
        <v>150</v>
      </c>
      <c r="R2008" s="7">
        <v>10</v>
      </c>
      <c r="S2008" s="7">
        <v>1</v>
      </c>
      <c r="T2008" s="77">
        <v>13594</v>
      </c>
      <c r="U2008" s="77">
        <v>10810</v>
      </c>
      <c r="V2008" s="119" t="s">
        <v>95</v>
      </c>
      <c r="W2008" s="7">
        <v>2397</v>
      </c>
      <c r="X2008" s="7">
        <v>1</v>
      </c>
      <c r="Y2008" s="7" t="s">
        <v>497</v>
      </c>
      <c r="Z2008" s="7">
        <v>2001</v>
      </c>
      <c r="AA2008" s="7">
        <v>2002</v>
      </c>
      <c r="AB2008" s="70">
        <v>200</v>
      </c>
      <c r="AC2008" s="7">
        <v>5</v>
      </c>
      <c r="AD2008" s="7">
        <v>0</v>
      </c>
      <c r="AE2008" s="77">
        <v>578</v>
      </c>
      <c r="AF2008" s="77">
        <v>1127</v>
      </c>
      <c r="AG2008" s="127">
        <f t="shared" si="31"/>
        <v>0.33900293255131964</v>
      </c>
    </row>
    <row r="2009" spans="1:33" x14ac:dyDescent="0.3">
      <c r="A2009" s="7">
        <v>2342</v>
      </c>
      <c r="B2009" s="7">
        <v>1</v>
      </c>
      <c r="C2009" s="7" t="s">
        <v>443</v>
      </c>
      <c r="D2009" s="7">
        <v>2006</v>
      </c>
      <c r="E2009" s="10">
        <v>2007</v>
      </c>
      <c r="F2009" s="70">
        <v>100</v>
      </c>
      <c r="G2009" s="10">
        <v>5</v>
      </c>
      <c r="H2009" s="7">
        <v>1</v>
      </c>
      <c r="I2009" s="67">
        <v>1220</v>
      </c>
      <c r="J2009" s="67">
        <v>990</v>
      </c>
      <c r="K2009" s="119" t="s">
        <v>95</v>
      </c>
      <c r="L2009" s="7">
        <v>277</v>
      </c>
      <c r="M2009" s="7">
        <v>1</v>
      </c>
      <c r="N2009" s="7" t="s">
        <v>375</v>
      </c>
      <c r="O2009" s="7">
        <v>2014</v>
      </c>
      <c r="P2009" s="7">
        <v>2016</v>
      </c>
      <c r="Q2009" s="7">
        <v>674.44</v>
      </c>
      <c r="R2009" s="7">
        <v>10</v>
      </c>
      <c r="S2009" s="7">
        <v>1</v>
      </c>
      <c r="T2009" s="77">
        <v>4830</v>
      </c>
      <c r="U2009" s="77">
        <v>2878</v>
      </c>
      <c r="V2009" s="119" t="s">
        <v>95</v>
      </c>
      <c r="W2009" s="7">
        <v>690</v>
      </c>
      <c r="X2009" s="7">
        <v>1</v>
      </c>
      <c r="Y2009" s="7" t="s">
        <v>337</v>
      </c>
      <c r="Z2009" s="7">
        <v>2010</v>
      </c>
      <c r="AA2009" s="68">
        <v>2011</v>
      </c>
      <c r="AB2009" s="66">
        <v>199.99</v>
      </c>
      <c r="AC2009" s="68">
        <v>10</v>
      </c>
      <c r="AD2009" s="67">
        <v>0</v>
      </c>
      <c r="AE2009" s="67">
        <v>700</v>
      </c>
      <c r="AF2009" s="67">
        <v>1371</v>
      </c>
      <c r="AG2009" s="127">
        <f t="shared" si="31"/>
        <v>0.33800096571704491</v>
      </c>
    </row>
    <row r="2010" spans="1:33" x14ac:dyDescent="0.3">
      <c r="A2010" s="7">
        <v>2342</v>
      </c>
      <c r="B2010" s="7">
        <v>1</v>
      </c>
      <c r="C2010" s="7" t="s">
        <v>443</v>
      </c>
      <c r="D2010" s="68">
        <v>2009</v>
      </c>
      <c r="E2010" s="68">
        <v>2010</v>
      </c>
      <c r="F2010" s="66">
        <v>300</v>
      </c>
      <c r="G2010" s="68">
        <v>10</v>
      </c>
      <c r="H2010" s="67">
        <v>0</v>
      </c>
      <c r="I2010" s="67">
        <v>497</v>
      </c>
      <c r="J2010" s="67">
        <v>571</v>
      </c>
      <c r="K2010" s="119" t="s">
        <v>95</v>
      </c>
      <c r="L2010" s="7">
        <v>281</v>
      </c>
      <c r="M2010" s="7">
        <v>1</v>
      </c>
      <c r="N2010" s="7" t="s">
        <v>546</v>
      </c>
      <c r="O2010" s="7">
        <v>2014</v>
      </c>
      <c r="P2010" s="7">
        <v>2016</v>
      </c>
      <c r="Q2010" s="7">
        <v>1418.94</v>
      </c>
      <c r="R2010" s="7">
        <v>10</v>
      </c>
      <c r="S2010" s="7">
        <v>1</v>
      </c>
      <c r="T2010" s="77">
        <v>25052</v>
      </c>
      <c r="U2010" s="77">
        <v>11165</v>
      </c>
      <c r="V2010" s="119" t="s">
        <v>95</v>
      </c>
      <c r="W2010" s="7">
        <v>2711</v>
      </c>
      <c r="X2010" s="7">
        <v>1</v>
      </c>
      <c r="Y2010" s="7" t="s">
        <v>366</v>
      </c>
      <c r="Z2010" s="7">
        <v>2001</v>
      </c>
      <c r="AA2010" s="7">
        <v>2002</v>
      </c>
      <c r="AB2010" s="70">
        <f>424.03-139.03</f>
        <v>285</v>
      </c>
      <c r="AC2010" s="7">
        <v>10</v>
      </c>
      <c r="AD2010" s="7">
        <v>0</v>
      </c>
      <c r="AE2010" s="77">
        <v>1008</v>
      </c>
      <c r="AF2010" s="77">
        <v>1978</v>
      </c>
      <c r="AG2010" s="127">
        <f t="shared" si="31"/>
        <v>0.33757535164099128</v>
      </c>
    </row>
    <row r="2011" spans="1:33" x14ac:dyDescent="0.3">
      <c r="A2011" s="7">
        <v>2342</v>
      </c>
      <c r="B2011" s="7">
        <v>1</v>
      </c>
      <c r="C2011" s="7" t="s">
        <v>443</v>
      </c>
      <c r="D2011" s="7">
        <v>2010</v>
      </c>
      <c r="E2011" s="10">
        <v>2011</v>
      </c>
      <c r="F2011" s="66">
        <v>420</v>
      </c>
      <c r="G2011" s="10">
        <v>5</v>
      </c>
      <c r="H2011" s="67">
        <v>1</v>
      </c>
      <c r="I2011" s="67">
        <v>1266</v>
      </c>
      <c r="J2011" s="67">
        <v>1228</v>
      </c>
      <c r="K2011" s="119" t="s">
        <v>95</v>
      </c>
      <c r="L2011" s="7">
        <v>282</v>
      </c>
      <c r="M2011" s="7">
        <v>1</v>
      </c>
      <c r="N2011" s="7" t="s">
        <v>610</v>
      </c>
      <c r="O2011" s="7">
        <v>2014</v>
      </c>
      <c r="P2011" s="7">
        <v>2015</v>
      </c>
      <c r="Q2011" s="7">
        <v>1068.3499999999999</v>
      </c>
      <c r="R2011" s="7">
        <v>10</v>
      </c>
      <c r="S2011" s="7">
        <v>1</v>
      </c>
      <c r="T2011" s="77">
        <v>2648</v>
      </c>
      <c r="U2011" s="77">
        <v>2053</v>
      </c>
      <c r="V2011" s="119" t="s">
        <v>95</v>
      </c>
      <c r="W2011" s="7">
        <v>656</v>
      </c>
      <c r="X2011" s="7">
        <v>1</v>
      </c>
      <c r="Y2011" s="7" t="s">
        <v>229</v>
      </c>
      <c r="Z2011" s="7">
        <v>2002</v>
      </c>
      <c r="AA2011" s="7">
        <v>2003</v>
      </c>
      <c r="AB2011" s="70">
        <v>750</v>
      </c>
      <c r="AC2011" s="7">
        <v>10</v>
      </c>
      <c r="AD2011" s="7">
        <v>0</v>
      </c>
      <c r="AE2011" s="77">
        <v>3642</v>
      </c>
      <c r="AF2011" s="77">
        <v>7152</v>
      </c>
      <c r="AG2011" s="127">
        <f t="shared" si="31"/>
        <v>0.33740967204002226</v>
      </c>
    </row>
    <row r="2012" spans="1:33" x14ac:dyDescent="0.3">
      <c r="A2012" s="7">
        <v>2342</v>
      </c>
      <c r="B2012" s="7">
        <v>1</v>
      </c>
      <c r="C2012" s="7" t="s">
        <v>443</v>
      </c>
      <c r="D2012" s="7">
        <v>2013</v>
      </c>
      <c r="E2012" s="7">
        <v>2015</v>
      </c>
      <c r="F2012" s="7">
        <v>0</v>
      </c>
      <c r="G2012" s="7">
        <v>10</v>
      </c>
      <c r="H2012" s="7">
        <v>0</v>
      </c>
      <c r="I2012" s="77">
        <v>810</v>
      </c>
      <c r="J2012" s="77">
        <v>1157</v>
      </c>
      <c r="K2012" s="119" t="s">
        <v>95</v>
      </c>
      <c r="L2012" s="7">
        <v>297</v>
      </c>
      <c r="M2012" s="7">
        <v>1</v>
      </c>
      <c r="N2012" s="7" t="s">
        <v>275</v>
      </c>
      <c r="O2012" s="7">
        <v>2014</v>
      </c>
      <c r="P2012" s="7">
        <v>2015</v>
      </c>
      <c r="Q2012" s="7">
        <v>1217.5</v>
      </c>
      <c r="R2012" s="7">
        <v>10</v>
      </c>
      <c r="S2012" s="7">
        <v>1</v>
      </c>
      <c r="T2012" s="77">
        <v>642</v>
      </c>
      <c r="U2012" s="77">
        <v>270</v>
      </c>
      <c r="V2012" s="119" t="s">
        <v>95</v>
      </c>
      <c r="W2012" s="7">
        <v>480</v>
      </c>
      <c r="X2012" s="7">
        <v>1</v>
      </c>
      <c r="Y2012" s="7" t="s">
        <v>521</v>
      </c>
      <c r="Z2012" s="7">
        <v>2000</v>
      </c>
      <c r="AA2012" s="7">
        <v>2001</v>
      </c>
      <c r="AB2012" s="70">
        <v>415</v>
      </c>
      <c r="AC2012" s="7">
        <v>10</v>
      </c>
      <c r="AD2012" s="7">
        <v>0</v>
      </c>
      <c r="AE2012" s="77">
        <v>334</v>
      </c>
      <c r="AF2012" s="77">
        <v>656</v>
      </c>
      <c r="AG2012" s="127">
        <f t="shared" si="31"/>
        <v>0.33737373737373738</v>
      </c>
    </row>
    <row r="2013" spans="1:33" x14ac:dyDescent="0.3">
      <c r="A2013" s="7">
        <v>2342</v>
      </c>
      <c r="B2013" s="7">
        <v>1</v>
      </c>
      <c r="C2013" s="7" t="s">
        <v>443</v>
      </c>
      <c r="D2013" s="7">
        <v>2014</v>
      </c>
      <c r="E2013" s="7">
        <v>2015</v>
      </c>
      <c r="F2013" s="7">
        <v>1851</v>
      </c>
      <c r="G2013" s="7">
        <v>5</v>
      </c>
      <c r="H2013" s="7">
        <v>1</v>
      </c>
      <c r="I2013" s="77">
        <v>1256</v>
      </c>
      <c r="J2013" s="77">
        <v>1165</v>
      </c>
      <c r="K2013" s="119" t="s">
        <v>95</v>
      </c>
      <c r="L2013" s="7">
        <v>356</v>
      </c>
      <c r="M2013" s="7">
        <v>1</v>
      </c>
      <c r="N2013" s="7" t="s">
        <v>601</v>
      </c>
      <c r="O2013" s="7">
        <v>2014</v>
      </c>
      <c r="P2013" s="7">
        <v>2015</v>
      </c>
      <c r="Q2013" s="7">
        <v>800</v>
      </c>
      <c r="R2013" s="7">
        <v>10</v>
      </c>
      <c r="S2013" s="7">
        <v>1</v>
      </c>
      <c r="T2013" s="77">
        <v>257</v>
      </c>
      <c r="U2013" s="77">
        <v>130</v>
      </c>
      <c r="V2013" s="119" t="s">
        <v>95</v>
      </c>
      <c r="W2013" s="7">
        <v>2310</v>
      </c>
      <c r="X2013" s="7">
        <v>1</v>
      </c>
      <c r="Y2013" s="7" t="s">
        <v>481</v>
      </c>
      <c r="Z2013" s="7">
        <v>1997</v>
      </c>
      <c r="AA2013" s="7">
        <v>1998</v>
      </c>
      <c r="AB2013" s="70">
        <v>315</v>
      </c>
      <c r="AC2013" s="7">
        <v>5</v>
      </c>
      <c r="AD2013" s="7">
        <v>0</v>
      </c>
      <c r="AE2013" s="77">
        <v>438</v>
      </c>
      <c r="AF2013" s="77">
        <v>861</v>
      </c>
      <c r="AG2013" s="127">
        <f t="shared" si="31"/>
        <v>0.33718244803695152</v>
      </c>
    </row>
    <row r="2014" spans="1:33" x14ac:dyDescent="0.3">
      <c r="A2014" s="82">
        <v>2342</v>
      </c>
      <c r="B2014" s="82">
        <v>1</v>
      </c>
      <c r="C2014" s="82" t="s">
        <v>143</v>
      </c>
      <c r="D2014" s="7">
        <v>2018</v>
      </c>
      <c r="E2014" s="82">
        <v>2020</v>
      </c>
      <c r="F2014" s="128">
        <v>1851</v>
      </c>
      <c r="G2014" s="82">
        <v>5</v>
      </c>
      <c r="H2014" s="7">
        <v>1</v>
      </c>
      <c r="I2014" s="67">
        <v>1821</v>
      </c>
      <c r="J2014" s="67">
        <v>762</v>
      </c>
      <c r="K2014" s="119" t="s">
        <v>95</v>
      </c>
      <c r="L2014" s="7">
        <v>415</v>
      </c>
      <c r="M2014" s="7">
        <v>1</v>
      </c>
      <c r="N2014" s="7" t="s">
        <v>326</v>
      </c>
      <c r="O2014" s="7">
        <v>2014</v>
      </c>
      <c r="P2014" s="7">
        <v>2016</v>
      </c>
      <c r="Q2014" s="7">
        <v>1615</v>
      </c>
      <c r="R2014" s="7">
        <v>10</v>
      </c>
      <c r="S2014" s="7">
        <v>0</v>
      </c>
      <c r="T2014" s="77">
        <v>130</v>
      </c>
      <c r="U2014" s="77">
        <v>240</v>
      </c>
      <c r="V2014" s="119" t="s">
        <v>95</v>
      </c>
      <c r="W2014" s="7">
        <v>535</v>
      </c>
      <c r="X2014" s="7">
        <v>1</v>
      </c>
      <c r="Y2014" s="7" t="s">
        <v>523</v>
      </c>
      <c r="Z2014" s="7">
        <v>2010</v>
      </c>
      <c r="AA2014" s="10">
        <v>2012</v>
      </c>
      <c r="AB2014" s="66">
        <v>343</v>
      </c>
      <c r="AC2014" s="10">
        <v>9</v>
      </c>
      <c r="AD2014" s="67">
        <v>0</v>
      </c>
      <c r="AE2014" s="67">
        <v>14412</v>
      </c>
      <c r="AF2014" s="67">
        <v>28338</v>
      </c>
      <c r="AG2014" s="127">
        <f t="shared" si="31"/>
        <v>0.33712280701754388</v>
      </c>
    </row>
    <row r="2015" spans="1:33" x14ac:dyDescent="0.3">
      <c r="A2015" s="7">
        <v>2358</v>
      </c>
      <c r="B2015" s="7">
        <v>1</v>
      </c>
      <c r="C2015" s="7" t="s">
        <v>620</v>
      </c>
      <c r="D2015" s="7">
        <v>2003</v>
      </c>
      <c r="E2015" s="7">
        <v>2004</v>
      </c>
      <c r="F2015" s="70">
        <v>800</v>
      </c>
      <c r="G2015" s="7">
        <v>10</v>
      </c>
      <c r="H2015" s="7">
        <v>1</v>
      </c>
      <c r="I2015" s="77">
        <v>352</v>
      </c>
      <c r="J2015" s="77">
        <v>163</v>
      </c>
      <c r="K2015" s="119" t="s">
        <v>95</v>
      </c>
      <c r="L2015" s="7">
        <v>441</v>
      </c>
      <c r="M2015" s="7">
        <v>1</v>
      </c>
      <c r="N2015" s="7" t="s">
        <v>684</v>
      </c>
      <c r="O2015" s="7">
        <v>2014</v>
      </c>
      <c r="P2015" s="7">
        <v>2015</v>
      </c>
      <c r="Q2015" s="7">
        <v>529.83000000000004</v>
      </c>
      <c r="R2015" s="7">
        <v>10</v>
      </c>
      <c r="S2015" s="7">
        <v>1</v>
      </c>
      <c r="T2015" s="77">
        <v>478</v>
      </c>
      <c r="U2015" s="77">
        <v>215</v>
      </c>
      <c r="V2015" s="119" t="s">
        <v>95</v>
      </c>
      <c r="W2015" s="7">
        <v>728</v>
      </c>
      <c r="X2015" s="7">
        <v>1</v>
      </c>
      <c r="Y2015" s="7" t="s">
        <v>346</v>
      </c>
      <c r="Z2015" s="7">
        <v>2010</v>
      </c>
      <c r="AA2015" s="68">
        <v>2011</v>
      </c>
      <c r="AB2015" s="66">
        <v>200</v>
      </c>
      <c r="AC2015" s="68">
        <v>10</v>
      </c>
      <c r="AD2015" s="67">
        <v>0</v>
      </c>
      <c r="AE2015" s="67">
        <v>8197</v>
      </c>
      <c r="AF2015" s="67">
        <v>16279</v>
      </c>
      <c r="AG2015" s="127">
        <f t="shared" si="31"/>
        <v>0.33489949338127145</v>
      </c>
    </row>
    <row r="2016" spans="1:33" x14ac:dyDescent="0.3">
      <c r="A2016" s="7">
        <v>2358</v>
      </c>
      <c r="B2016" s="7">
        <v>1</v>
      </c>
      <c r="C2016" s="7" t="s">
        <v>678</v>
      </c>
      <c r="D2016" s="7">
        <v>2011</v>
      </c>
      <c r="E2016" s="7">
        <v>2012</v>
      </c>
      <c r="F2016" s="7">
        <v>450</v>
      </c>
      <c r="G2016" s="7">
        <v>5</v>
      </c>
      <c r="H2016" s="7">
        <v>1</v>
      </c>
      <c r="I2016" s="77">
        <v>215</v>
      </c>
      <c r="J2016" s="77">
        <v>145</v>
      </c>
      <c r="K2016" s="119" t="s">
        <v>95</v>
      </c>
      <c r="L2016" s="7">
        <v>458</v>
      </c>
      <c r="M2016" s="7">
        <v>1</v>
      </c>
      <c r="N2016" s="7" t="s">
        <v>520</v>
      </c>
      <c r="O2016" s="7">
        <v>2014</v>
      </c>
      <c r="P2016" s="7">
        <v>2015</v>
      </c>
      <c r="Q2016" s="7">
        <v>454.17</v>
      </c>
      <c r="R2016" s="7">
        <v>10</v>
      </c>
      <c r="S2016" s="7">
        <v>0</v>
      </c>
      <c r="T2016" s="77">
        <v>447</v>
      </c>
      <c r="U2016" s="77">
        <v>451</v>
      </c>
      <c r="V2016" s="119" t="s">
        <v>95</v>
      </c>
      <c r="W2016" s="7">
        <v>12</v>
      </c>
      <c r="X2016" s="7">
        <v>1</v>
      </c>
      <c r="Y2016" s="7" t="s">
        <v>485</v>
      </c>
      <c r="Z2016" s="7">
        <v>2003</v>
      </c>
      <c r="AA2016" s="7">
        <v>2005</v>
      </c>
      <c r="AB2016" s="70">
        <v>130</v>
      </c>
      <c r="AC2016" s="7">
        <v>4</v>
      </c>
      <c r="AD2016" s="7">
        <v>0</v>
      </c>
      <c r="AE2016" s="77">
        <v>2350</v>
      </c>
      <c r="AF2016" s="77">
        <v>4685</v>
      </c>
      <c r="AG2016" s="127">
        <f t="shared" si="31"/>
        <v>0.33404406538734899</v>
      </c>
    </row>
    <row r="2017" spans="1:33" x14ac:dyDescent="0.3">
      <c r="A2017" s="7">
        <v>2358</v>
      </c>
      <c r="B2017" s="7">
        <v>1</v>
      </c>
      <c r="C2017" s="7" t="s">
        <v>620</v>
      </c>
      <c r="D2017" s="7">
        <v>2015</v>
      </c>
      <c r="E2017" s="7">
        <v>2016</v>
      </c>
      <c r="F2017" s="70">
        <v>2776</v>
      </c>
      <c r="G2017" s="7">
        <v>5</v>
      </c>
      <c r="H2017" s="7">
        <v>1</v>
      </c>
      <c r="I2017" s="77">
        <v>310</v>
      </c>
      <c r="J2017" s="77">
        <v>252</v>
      </c>
      <c r="K2017" s="119" t="s">
        <v>95</v>
      </c>
      <c r="L2017" s="7">
        <v>486</v>
      </c>
      <c r="M2017" s="7">
        <v>1</v>
      </c>
      <c r="N2017" s="7" t="s">
        <v>288</v>
      </c>
      <c r="O2017" s="7">
        <v>2014</v>
      </c>
      <c r="P2017" s="7">
        <v>2015</v>
      </c>
      <c r="Q2017" s="7">
        <v>361.57</v>
      </c>
      <c r="R2017" s="7">
        <v>10</v>
      </c>
      <c r="S2017" s="7">
        <v>0</v>
      </c>
      <c r="T2017" s="77">
        <v>349</v>
      </c>
      <c r="U2017" s="77">
        <v>384</v>
      </c>
      <c r="V2017" s="119" t="s">
        <v>95</v>
      </c>
      <c r="W2017" s="7">
        <v>912</v>
      </c>
      <c r="X2017" s="7">
        <v>1</v>
      </c>
      <c r="Y2017" s="7" t="s">
        <v>403</v>
      </c>
      <c r="Z2017" s="7">
        <v>2010</v>
      </c>
      <c r="AA2017" s="10">
        <v>2011</v>
      </c>
      <c r="AB2017" s="66">
        <v>500</v>
      </c>
      <c r="AC2017" s="10">
        <v>10</v>
      </c>
      <c r="AD2017" s="67">
        <v>0</v>
      </c>
      <c r="AE2017" s="67">
        <v>1472</v>
      </c>
      <c r="AF2017" s="67">
        <v>2935</v>
      </c>
      <c r="AG2017" s="127">
        <f t="shared" si="31"/>
        <v>0.33401406852734289</v>
      </c>
    </row>
    <row r="2018" spans="1:33" x14ac:dyDescent="0.3">
      <c r="A2018" s="7">
        <v>2364</v>
      </c>
      <c r="B2018" s="7">
        <v>1</v>
      </c>
      <c r="C2018" s="7" t="s">
        <v>482</v>
      </c>
      <c r="D2018" s="7">
        <v>1997</v>
      </c>
      <c r="E2018" s="7">
        <v>1998</v>
      </c>
      <c r="F2018" s="70">
        <v>85.45</v>
      </c>
      <c r="G2018" s="7">
        <v>7</v>
      </c>
      <c r="H2018" s="7">
        <v>1</v>
      </c>
      <c r="I2018" s="77">
        <v>438</v>
      </c>
      <c r="J2018" s="77">
        <v>342</v>
      </c>
      <c r="K2018" s="119" t="s">
        <v>95</v>
      </c>
      <c r="L2018" s="7">
        <v>500</v>
      </c>
      <c r="M2018" s="7">
        <v>1</v>
      </c>
      <c r="N2018" s="7" t="s">
        <v>635</v>
      </c>
      <c r="O2018" s="7">
        <v>2014</v>
      </c>
      <c r="P2018" s="7">
        <v>2015</v>
      </c>
      <c r="Q2018" s="7">
        <v>1628.21</v>
      </c>
      <c r="R2018" s="7">
        <v>10</v>
      </c>
      <c r="S2018" s="7">
        <v>0</v>
      </c>
      <c r="T2018" s="77">
        <v>455</v>
      </c>
      <c r="U2018" s="77">
        <v>793</v>
      </c>
      <c r="V2018" s="119" t="s">
        <v>95</v>
      </c>
      <c r="W2018" s="7">
        <v>2683</v>
      </c>
      <c r="X2018" s="7">
        <v>1</v>
      </c>
      <c r="Y2018" s="7" t="s">
        <v>587</v>
      </c>
      <c r="Z2018" s="7">
        <v>2016</v>
      </c>
      <c r="AA2018" s="7">
        <v>2017</v>
      </c>
      <c r="AB2018" s="7">
        <v>2320</v>
      </c>
      <c r="AC2018" s="7">
        <v>5</v>
      </c>
      <c r="AD2018" s="7">
        <v>0</v>
      </c>
      <c r="AE2018" s="77">
        <v>481</v>
      </c>
      <c r="AF2018" s="77">
        <v>961</v>
      </c>
      <c r="AG2018" s="127">
        <f t="shared" si="31"/>
        <v>0.33356449375866853</v>
      </c>
    </row>
    <row r="2019" spans="1:33" x14ac:dyDescent="0.3">
      <c r="A2019" s="7">
        <v>2364</v>
      </c>
      <c r="B2019" s="7">
        <v>1</v>
      </c>
      <c r="C2019" s="7" t="s">
        <v>482</v>
      </c>
      <c r="D2019" s="7">
        <v>2001</v>
      </c>
      <c r="E2019" s="7">
        <v>2002</v>
      </c>
      <c r="F2019" s="70">
        <v>543</v>
      </c>
      <c r="G2019" s="7">
        <v>10</v>
      </c>
      <c r="H2019" s="7">
        <v>1</v>
      </c>
      <c r="I2019" s="77">
        <v>855</v>
      </c>
      <c r="J2019" s="77">
        <v>551</v>
      </c>
      <c r="K2019" s="119" t="s">
        <v>95</v>
      </c>
      <c r="L2019" s="7">
        <v>518</v>
      </c>
      <c r="M2019" s="7">
        <v>1</v>
      </c>
      <c r="N2019" s="7" t="s">
        <v>257</v>
      </c>
      <c r="O2019" s="7">
        <v>2014</v>
      </c>
      <c r="P2019" s="7">
        <v>2015</v>
      </c>
      <c r="Q2019" s="7">
        <v>500</v>
      </c>
      <c r="R2019" s="7">
        <v>10</v>
      </c>
      <c r="S2019" s="7">
        <v>1</v>
      </c>
      <c r="T2019" s="77">
        <v>2375</v>
      </c>
      <c r="U2019" s="77">
        <v>1608</v>
      </c>
      <c r="V2019" s="119" t="s">
        <v>95</v>
      </c>
      <c r="W2019" s="7">
        <v>23</v>
      </c>
      <c r="X2019" s="7">
        <v>1</v>
      </c>
      <c r="Y2019" s="7" t="s">
        <v>516</v>
      </c>
      <c r="Z2019" s="7">
        <v>2000</v>
      </c>
      <c r="AA2019" s="7">
        <v>2001</v>
      </c>
      <c r="AB2019" s="70">
        <v>415</v>
      </c>
      <c r="AC2019" s="7">
        <v>10</v>
      </c>
      <c r="AD2019" s="7">
        <v>0</v>
      </c>
      <c r="AE2019" s="77">
        <v>920</v>
      </c>
      <c r="AF2019" s="77">
        <v>1839</v>
      </c>
      <c r="AG2019" s="127">
        <f t="shared" si="31"/>
        <v>0.33345415005436752</v>
      </c>
    </row>
    <row r="2020" spans="1:33" x14ac:dyDescent="0.3">
      <c r="A2020" s="7">
        <v>2364</v>
      </c>
      <c r="B2020" s="7">
        <v>1</v>
      </c>
      <c r="C2020" s="7" t="s">
        <v>482</v>
      </c>
      <c r="D2020" s="7">
        <v>2003</v>
      </c>
      <c r="E2020" s="7">
        <v>2004</v>
      </c>
      <c r="F2020" s="70">
        <v>294</v>
      </c>
      <c r="G2020" s="7">
        <v>10</v>
      </c>
      <c r="H2020" s="7">
        <v>1</v>
      </c>
      <c r="I2020" s="77">
        <v>608</v>
      </c>
      <c r="J2020" s="77">
        <v>386</v>
      </c>
      <c r="K2020" s="119" t="s">
        <v>95</v>
      </c>
      <c r="L2020" s="7">
        <v>727</v>
      </c>
      <c r="M2020" s="7">
        <v>1</v>
      </c>
      <c r="N2020" s="7" t="s">
        <v>260</v>
      </c>
      <c r="O2020" s="7">
        <v>2014</v>
      </c>
      <c r="P2020" s="7">
        <v>2015</v>
      </c>
      <c r="Q2020" s="7">
        <v>600</v>
      </c>
      <c r="R2020" s="7">
        <v>10</v>
      </c>
      <c r="S2020" s="7">
        <v>0</v>
      </c>
      <c r="T2020" s="77">
        <v>2631</v>
      </c>
      <c r="U2020" s="77">
        <v>3080</v>
      </c>
      <c r="V2020" s="119" t="s">
        <v>95</v>
      </c>
      <c r="W2020" s="7">
        <v>317</v>
      </c>
      <c r="X2020" s="7">
        <v>1</v>
      </c>
      <c r="Y2020" s="7" t="s">
        <v>452</v>
      </c>
      <c r="Z2020" s="7">
        <v>2011</v>
      </c>
      <c r="AA2020" s="7">
        <v>2012</v>
      </c>
      <c r="AB2020" s="70">
        <v>400</v>
      </c>
      <c r="AC2020" s="7">
        <v>4</v>
      </c>
      <c r="AD2020" s="7">
        <v>0</v>
      </c>
      <c r="AE2020" s="67">
        <v>389</v>
      </c>
      <c r="AF2020" s="67">
        <v>781</v>
      </c>
      <c r="AG2020" s="127">
        <f t="shared" si="31"/>
        <v>0.33247863247863246</v>
      </c>
    </row>
    <row r="2021" spans="1:33" x14ac:dyDescent="0.3">
      <c r="A2021" s="7">
        <v>2364</v>
      </c>
      <c r="B2021" s="7">
        <v>1</v>
      </c>
      <c r="C2021" s="7" t="s">
        <v>482</v>
      </c>
      <c r="D2021" s="7">
        <v>2008</v>
      </c>
      <c r="E2021" s="7">
        <v>2009</v>
      </c>
      <c r="F2021" s="70">
        <v>132</v>
      </c>
      <c r="G2021" s="7">
        <v>10</v>
      </c>
      <c r="H2021" s="7">
        <v>0</v>
      </c>
      <c r="I2021" s="67">
        <v>395</v>
      </c>
      <c r="J2021" s="67">
        <v>576</v>
      </c>
      <c r="K2021" s="119" t="s">
        <v>95</v>
      </c>
      <c r="L2021" s="7">
        <v>727</v>
      </c>
      <c r="M2021" s="7">
        <v>1</v>
      </c>
      <c r="N2021" s="7" t="s">
        <v>260</v>
      </c>
      <c r="O2021" s="7">
        <v>2014</v>
      </c>
      <c r="P2021" s="7">
        <v>2015</v>
      </c>
      <c r="Q2021" s="7">
        <v>100</v>
      </c>
      <c r="R2021" s="7">
        <v>10</v>
      </c>
      <c r="S2021" s="7">
        <v>0</v>
      </c>
      <c r="T2021" s="77">
        <v>2463</v>
      </c>
      <c r="U2021" s="77">
        <v>2979</v>
      </c>
      <c r="V2021" s="119" t="s">
        <v>95</v>
      </c>
      <c r="W2021" s="7">
        <v>116</v>
      </c>
      <c r="X2021" s="7">
        <v>1</v>
      </c>
      <c r="Y2021" s="7" t="s">
        <v>598</v>
      </c>
      <c r="Z2021" s="7">
        <v>2003</v>
      </c>
      <c r="AA2021" s="7">
        <v>2004</v>
      </c>
      <c r="AB2021" s="70">
        <v>100</v>
      </c>
      <c r="AC2021" s="7">
        <v>10</v>
      </c>
      <c r="AD2021" s="7">
        <v>0</v>
      </c>
      <c r="AE2021" s="77">
        <v>358</v>
      </c>
      <c r="AF2021" s="77">
        <v>719</v>
      </c>
      <c r="AG2021" s="127">
        <f t="shared" si="31"/>
        <v>0.33240482822655526</v>
      </c>
    </row>
    <row r="2022" spans="1:33" x14ac:dyDescent="0.3">
      <c r="A2022" s="7">
        <v>2364</v>
      </c>
      <c r="B2022" s="7">
        <v>1</v>
      </c>
      <c r="C2022" s="7" t="s">
        <v>482</v>
      </c>
      <c r="D2022" s="7">
        <v>2010</v>
      </c>
      <c r="E2022" s="68">
        <v>2011</v>
      </c>
      <c r="F2022" s="66">
        <v>0</v>
      </c>
      <c r="G2022" s="68">
        <v>10</v>
      </c>
      <c r="H2022" s="67">
        <v>1</v>
      </c>
      <c r="I2022" s="67">
        <v>735</v>
      </c>
      <c r="J2022" s="67">
        <v>636</v>
      </c>
      <c r="K2022" s="119" t="s">
        <v>95</v>
      </c>
      <c r="L2022" s="7">
        <v>728</v>
      </c>
      <c r="M2022" s="7">
        <v>1</v>
      </c>
      <c r="N2022" s="7" t="s">
        <v>346</v>
      </c>
      <c r="O2022" s="7">
        <v>2014</v>
      </c>
      <c r="P2022" s="7">
        <v>2015</v>
      </c>
      <c r="Q2022" s="7">
        <v>409.67</v>
      </c>
      <c r="R2022" s="7">
        <v>10</v>
      </c>
      <c r="S2022" s="7">
        <v>1</v>
      </c>
      <c r="T2022" s="77">
        <v>14212</v>
      </c>
      <c r="U2022" s="77">
        <v>10104</v>
      </c>
      <c r="V2022" s="119" t="s">
        <v>95</v>
      </c>
      <c r="W2022" s="7">
        <v>162</v>
      </c>
      <c r="X2022" s="7">
        <v>1</v>
      </c>
      <c r="Y2022" s="7" t="s">
        <v>487</v>
      </c>
      <c r="Z2022" s="7">
        <v>1998</v>
      </c>
      <c r="AA2022" s="7">
        <v>1999</v>
      </c>
      <c r="AB2022" s="70">
        <v>315</v>
      </c>
      <c r="AC2022" s="7">
        <v>10</v>
      </c>
      <c r="AD2022" s="7">
        <v>0</v>
      </c>
      <c r="AE2022" s="77">
        <v>669</v>
      </c>
      <c r="AF2022" s="77">
        <v>1346</v>
      </c>
      <c r="AG2022" s="127">
        <f t="shared" si="31"/>
        <v>0.33200992555831266</v>
      </c>
    </row>
    <row r="2023" spans="1:33" x14ac:dyDescent="0.3">
      <c r="A2023" s="82">
        <v>2364</v>
      </c>
      <c r="B2023" s="82">
        <v>1</v>
      </c>
      <c r="C2023" s="82" t="s">
        <v>482</v>
      </c>
      <c r="D2023" s="7">
        <v>2018</v>
      </c>
      <c r="E2023" s="82">
        <v>2019</v>
      </c>
      <c r="F2023" s="128">
        <v>1076</v>
      </c>
      <c r="G2023" s="82">
        <v>10</v>
      </c>
      <c r="H2023" s="7">
        <v>0</v>
      </c>
      <c r="I2023" s="67">
        <v>736</v>
      </c>
      <c r="J2023" s="67">
        <v>790</v>
      </c>
      <c r="K2023" s="119" t="s">
        <v>95</v>
      </c>
      <c r="L2023" s="7">
        <v>811</v>
      </c>
      <c r="M2023" s="7">
        <v>1</v>
      </c>
      <c r="N2023" s="7" t="s">
        <v>569</v>
      </c>
      <c r="O2023" s="7">
        <v>2014</v>
      </c>
      <c r="P2023" s="7">
        <v>2016</v>
      </c>
      <c r="Q2023" s="7">
        <v>1137.3699999999999</v>
      </c>
      <c r="R2023" s="7">
        <v>10</v>
      </c>
      <c r="S2023" s="7">
        <v>1</v>
      </c>
      <c r="T2023" s="77">
        <v>1385</v>
      </c>
      <c r="U2023" s="77">
        <v>778</v>
      </c>
      <c r="V2023" s="119" t="s">
        <v>95</v>
      </c>
      <c r="W2023" s="7">
        <v>138</v>
      </c>
      <c r="X2023" s="7">
        <v>1</v>
      </c>
      <c r="Y2023" s="7" t="s">
        <v>243</v>
      </c>
      <c r="Z2023" s="68">
        <v>2009</v>
      </c>
      <c r="AA2023" s="68">
        <v>2010</v>
      </c>
      <c r="AB2023" s="66">
        <v>335</v>
      </c>
      <c r="AC2023" s="68">
        <v>5</v>
      </c>
      <c r="AD2023" s="67">
        <v>0</v>
      </c>
      <c r="AE2023" s="67">
        <v>1582</v>
      </c>
      <c r="AF2023" s="67">
        <v>3201</v>
      </c>
      <c r="AG2023" s="127">
        <f t="shared" si="31"/>
        <v>0.33075475642901947</v>
      </c>
    </row>
    <row r="2024" spans="1:33" x14ac:dyDescent="0.3">
      <c r="A2024" s="7">
        <v>2365</v>
      </c>
      <c r="B2024" s="7">
        <v>1</v>
      </c>
      <c r="C2024" s="7" t="s">
        <v>4</v>
      </c>
      <c r="D2024" s="7">
        <v>1993</v>
      </c>
      <c r="E2024" s="7">
        <v>1994</v>
      </c>
      <c r="F2024" s="70">
        <v>250</v>
      </c>
      <c r="G2024" s="7">
        <v>4</v>
      </c>
      <c r="H2024" s="7">
        <v>0</v>
      </c>
      <c r="I2024" s="77" t="s">
        <v>763</v>
      </c>
      <c r="J2024" s="77" t="s">
        <v>763</v>
      </c>
      <c r="K2024" s="119" t="s">
        <v>95</v>
      </c>
      <c r="L2024" s="7">
        <v>813</v>
      </c>
      <c r="M2024" s="7">
        <v>1</v>
      </c>
      <c r="N2024" s="7" t="s">
        <v>352</v>
      </c>
      <c r="O2024" s="7">
        <v>2014</v>
      </c>
      <c r="P2024" s="7">
        <v>2015</v>
      </c>
      <c r="Q2024" s="7">
        <v>152.07</v>
      </c>
      <c r="R2024" s="7">
        <v>10</v>
      </c>
      <c r="S2024" s="7">
        <v>0</v>
      </c>
      <c r="T2024" s="77">
        <v>1702</v>
      </c>
      <c r="U2024" s="77">
        <v>1822</v>
      </c>
      <c r="V2024" s="119" t="s">
        <v>95</v>
      </c>
      <c r="W2024" s="7">
        <v>84</v>
      </c>
      <c r="X2024" s="7">
        <v>1</v>
      </c>
      <c r="Y2024" s="7" t="s">
        <v>267</v>
      </c>
      <c r="Z2024" s="7">
        <v>2011</v>
      </c>
      <c r="AA2024" s="7">
        <v>2012</v>
      </c>
      <c r="AB2024" s="70">
        <v>250</v>
      </c>
      <c r="AC2024" s="7">
        <v>7</v>
      </c>
      <c r="AD2024" s="7">
        <v>0</v>
      </c>
      <c r="AE2024" s="67">
        <v>396</v>
      </c>
      <c r="AF2024" s="67">
        <v>802</v>
      </c>
      <c r="AG2024" s="127">
        <f t="shared" si="31"/>
        <v>0.330550918196995</v>
      </c>
    </row>
    <row r="2025" spans="1:33" x14ac:dyDescent="0.3">
      <c r="A2025" s="7">
        <v>2365</v>
      </c>
      <c r="B2025" s="7">
        <v>1</v>
      </c>
      <c r="C2025" s="7" t="s">
        <v>4</v>
      </c>
      <c r="D2025" s="7">
        <v>1999</v>
      </c>
      <c r="E2025" s="7">
        <v>2000</v>
      </c>
      <c r="F2025" s="70">
        <v>400</v>
      </c>
      <c r="G2025" s="7">
        <v>10</v>
      </c>
      <c r="H2025" s="7">
        <v>0</v>
      </c>
      <c r="I2025" s="77">
        <v>639</v>
      </c>
      <c r="J2025" s="77">
        <v>730</v>
      </c>
      <c r="K2025" s="119" t="s">
        <v>95</v>
      </c>
      <c r="L2025" s="7">
        <v>813</v>
      </c>
      <c r="M2025" s="7">
        <v>1</v>
      </c>
      <c r="N2025" s="7" t="s">
        <v>352</v>
      </c>
      <c r="O2025" s="7">
        <v>2014</v>
      </c>
      <c r="P2025" s="7">
        <v>2016</v>
      </c>
      <c r="Q2025" s="7">
        <v>987.01</v>
      </c>
      <c r="R2025" s="7">
        <v>10</v>
      </c>
      <c r="S2025" s="7">
        <v>1</v>
      </c>
      <c r="T2025" s="77">
        <v>2240</v>
      </c>
      <c r="U2025" s="77">
        <v>1312</v>
      </c>
      <c r="V2025" s="119" t="s">
        <v>95</v>
      </c>
      <c r="W2025" s="7">
        <v>2752</v>
      </c>
      <c r="X2025" s="7">
        <v>1</v>
      </c>
      <c r="Y2025" s="7" t="s">
        <v>622</v>
      </c>
      <c r="Z2025" s="7">
        <v>2011</v>
      </c>
      <c r="AA2025" s="7">
        <v>2012</v>
      </c>
      <c r="AB2025" s="70">
        <v>750</v>
      </c>
      <c r="AC2025" s="7">
        <v>10</v>
      </c>
      <c r="AD2025" s="7">
        <v>0</v>
      </c>
      <c r="AE2025" s="67">
        <v>999</v>
      </c>
      <c r="AF2025" s="67">
        <v>2029</v>
      </c>
      <c r="AG2025" s="127">
        <f t="shared" si="31"/>
        <v>0.32992073976221931</v>
      </c>
    </row>
    <row r="2026" spans="1:33" x14ac:dyDescent="0.3">
      <c r="A2026" s="7">
        <v>2365</v>
      </c>
      <c r="B2026" s="7">
        <v>1</v>
      </c>
      <c r="C2026" s="7" t="s">
        <v>4</v>
      </c>
      <c r="D2026" s="7">
        <v>2000</v>
      </c>
      <c r="E2026" s="7">
        <v>2001</v>
      </c>
      <c r="F2026" s="70">
        <v>400</v>
      </c>
      <c r="G2026" s="7">
        <v>10</v>
      </c>
      <c r="H2026" s="7">
        <v>1</v>
      </c>
      <c r="I2026" s="77">
        <v>2205</v>
      </c>
      <c r="J2026" s="77">
        <v>980</v>
      </c>
      <c r="K2026" s="119" t="s">
        <v>95</v>
      </c>
      <c r="L2026" s="7">
        <v>832</v>
      </c>
      <c r="M2026" s="7">
        <v>1</v>
      </c>
      <c r="N2026" s="7" t="s">
        <v>233</v>
      </c>
      <c r="O2026" s="7">
        <v>2014</v>
      </c>
      <c r="P2026" s="7">
        <v>2015</v>
      </c>
      <c r="Q2026" s="7">
        <v>743.74</v>
      </c>
      <c r="R2026" s="7">
        <v>10</v>
      </c>
      <c r="S2026" s="7">
        <v>1</v>
      </c>
      <c r="T2026" s="77">
        <v>3755</v>
      </c>
      <c r="U2026" s="77">
        <v>3466</v>
      </c>
      <c r="V2026" s="119" t="s">
        <v>95</v>
      </c>
      <c r="W2026" s="7">
        <v>712</v>
      </c>
      <c r="X2026" s="7">
        <v>1</v>
      </c>
      <c r="Y2026" s="7" t="s">
        <v>258</v>
      </c>
      <c r="Z2026" s="7">
        <v>2000</v>
      </c>
      <c r="AA2026" s="7">
        <v>2001</v>
      </c>
      <c r="AB2026" s="70">
        <f>991-318</f>
        <v>673</v>
      </c>
      <c r="AC2026" s="7">
        <v>10</v>
      </c>
      <c r="AD2026" s="7">
        <v>0</v>
      </c>
      <c r="AE2026" s="77">
        <v>846</v>
      </c>
      <c r="AF2026" s="77">
        <v>1723</v>
      </c>
      <c r="AG2026" s="127">
        <f t="shared" si="31"/>
        <v>0.32931101595951734</v>
      </c>
    </row>
    <row r="2027" spans="1:33" x14ac:dyDescent="0.3">
      <c r="A2027" s="7">
        <v>2365</v>
      </c>
      <c r="B2027" s="7">
        <v>1</v>
      </c>
      <c r="C2027" s="7" t="s">
        <v>4</v>
      </c>
      <c r="D2027" s="7">
        <v>2000</v>
      </c>
      <c r="E2027" s="7">
        <v>2001</v>
      </c>
      <c r="F2027" s="70">
        <v>50</v>
      </c>
      <c r="G2027" s="7">
        <v>10</v>
      </c>
      <c r="H2027" s="7">
        <v>1</v>
      </c>
      <c r="I2027" s="77">
        <v>2047</v>
      </c>
      <c r="J2027" s="77">
        <v>1098</v>
      </c>
      <c r="K2027" s="119" t="s">
        <v>95</v>
      </c>
      <c r="L2027" s="7">
        <v>857</v>
      </c>
      <c r="M2027" s="7">
        <v>1</v>
      </c>
      <c r="N2027" s="7" t="s">
        <v>529</v>
      </c>
      <c r="O2027" s="7">
        <v>2014</v>
      </c>
      <c r="P2027" s="7">
        <v>2016</v>
      </c>
      <c r="Q2027" s="7">
        <v>304.70999999999998</v>
      </c>
      <c r="R2027" s="7">
        <v>10</v>
      </c>
      <c r="S2027" s="7">
        <v>1</v>
      </c>
      <c r="T2027" s="77">
        <v>964</v>
      </c>
      <c r="U2027" s="77">
        <v>433</v>
      </c>
      <c r="V2027" s="119" t="s">
        <v>95</v>
      </c>
      <c r="W2027" s="7">
        <v>2687</v>
      </c>
      <c r="X2027" s="7">
        <v>1</v>
      </c>
      <c r="Y2027" s="7" t="s">
        <v>621</v>
      </c>
      <c r="Z2027" s="7">
        <v>2003</v>
      </c>
      <c r="AA2027" s="7">
        <v>2004</v>
      </c>
      <c r="AB2027" s="70">
        <v>525</v>
      </c>
      <c r="AC2027" s="7">
        <v>10</v>
      </c>
      <c r="AD2027" s="7">
        <v>0</v>
      </c>
      <c r="AE2027" s="77">
        <v>1141</v>
      </c>
      <c r="AF2027" s="77">
        <v>2331</v>
      </c>
      <c r="AG2027" s="127">
        <f t="shared" si="31"/>
        <v>0.3286290322580645</v>
      </c>
    </row>
    <row r="2028" spans="1:33" x14ac:dyDescent="0.3">
      <c r="A2028" s="7">
        <v>2365</v>
      </c>
      <c r="B2028" s="7">
        <v>1</v>
      </c>
      <c r="C2028" s="7" t="s">
        <v>4</v>
      </c>
      <c r="D2028" s="7">
        <v>2002</v>
      </c>
      <c r="E2028" s="7">
        <v>2003</v>
      </c>
      <c r="F2028" s="70">
        <v>300</v>
      </c>
      <c r="G2028" s="7">
        <v>10</v>
      </c>
      <c r="H2028" s="7">
        <v>1</v>
      </c>
      <c r="I2028" s="77">
        <v>1421</v>
      </c>
      <c r="J2028" s="77">
        <v>1279</v>
      </c>
      <c r="K2028" s="119" t="s">
        <v>95</v>
      </c>
      <c r="L2028" s="7">
        <v>2071</v>
      </c>
      <c r="M2028" s="7">
        <v>1</v>
      </c>
      <c r="N2028" s="7" t="s">
        <v>682</v>
      </c>
      <c r="O2028" s="7">
        <v>2014</v>
      </c>
      <c r="P2028" s="7">
        <v>2016</v>
      </c>
      <c r="Q2028" s="7">
        <v>80.55</v>
      </c>
      <c r="R2028" s="7">
        <v>7</v>
      </c>
      <c r="S2028" s="7">
        <v>1</v>
      </c>
      <c r="T2028" s="77">
        <v>1427</v>
      </c>
      <c r="U2028" s="77">
        <v>892</v>
      </c>
      <c r="V2028" s="119" t="s">
        <v>95</v>
      </c>
      <c r="W2028" s="7">
        <v>199</v>
      </c>
      <c r="X2028" s="7">
        <v>1</v>
      </c>
      <c r="Y2028" s="7" t="s">
        <v>320</v>
      </c>
      <c r="Z2028" s="68">
        <v>2007</v>
      </c>
      <c r="AA2028" s="73">
        <v>2008</v>
      </c>
      <c r="AB2028" s="66">
        <v>400</v>
      </c>
      <c r="AC2028" s="7">
        <v>10</v>
      </c>
      <c r="AD2028" s="67">
        <v>0</v>
      </c>
      <c r="AE2028" s="67">
        <v>1408</v>
      </c>
      <c r="AF2028" s="77">
        <v>2886</v>
      </c>
      <c r="AG2028" s="127">
        <f t="shared" si="31"/>
        <v>0.327899394503959</v>
      </c>
    </row>
    <row r="2029" spans="1:33" x14ac:dyDescent="0.3">
      <c r="A2029" s="7">
        <v>2365</v>
      </c>
      <c r="B2029" s="7">
        <v>1</v>
      </c>
      <c r="C2029" s="7" t="s">
        <v>4</v>
      </c>
      <c r="D2029" s="7">
        <v>2002</v>
      </c>
      <c r="E2029" s="7">
        <v>2003</v>
      </c>
      <c r="F2029" s="70">
        <v>50</v>
      </c>
      <c r="G2029" s="7">
        <v>10</v>
      </c>
      <c r="H2029" s="7">
        <v>1</v>
      </c>
      <c r="I2029" s="77">
        <v>1345</v>
      </c>
      <c r="J2029" s="77">
        <v>1328</v>
      </c>
      <c r="K2029" s="119" t="s">
        <v>95</v>
      </c>
      <c r="L2029" s="7">
        <v>2159</v>
      </c>
      <c r="M2029" s="7">
        <v>1</v>
      </c>
      <c r="N2029" s="7" t="s">
        <v>619</v>
      </c>
      <c r="O2029" s="7">
        <v>2014</v>
      </c>
      <c r="P2029" s="7">
        <v>2015</v>
      </c>
      <c r="Q2029" s="7">
        <v>180</v>
      </c>
      <c r="R2029" s="7">
        <v>10</v>
      </c>
      <c r="S2029" s="7">
        <v>1</v>
      </c>
      <c r="T2029" s="77">
        <v>785</v>
      </c>
      <c r="U2029" s="77">
        <v>613</v>
      </c>
      <c r="V2029" s="119" t="s">
        <v>95</v>
      </c>
      <c r="W2029" s="7">
        <v>139</v>
      </c>
      <c r="X2029" s="7">
        <v>1</v>
      </c>
      <c r="Y2029" s="7" t="s">
        <v>674</v>
      </c>
      <c r="Z2029" s="7">
        <v>2010</v>
      </c>
      <c r="AA2029" s="68">
        <v>2011</v>
      </c>
      <c r="AB2029" s="66">
        <v>500</v>
      </c>
      <c r="AC2029" s="68">
        <v>5</v>
      </c>
      <c r="AD2029" s="67">
        <v>0</v>
      </c>
      <c r="AE2029" s="67">
        <v>738</v>
      </c>
      <c r="AF2029" s="67">
        <v>1513</v>
      </c>
      <c r="AG2029" s="127">
        <f t="shared" si="31"/>
        <v>0.32785428698356284</v>
      </c>
    </row>
    <row r="2030" spans="1:33" x14ac:dyDescent="0.3">
      <c r="A2030" s="7">
        <v>2365</v>
      </c>
      <c r="B2030" s="7">
        <v>1</v>
      </c>
      <c r="C2030" s="7" t="s">
        <v>4</v>
      </c>
      <c r="D2030" s="7">
        <v>2010</v>
      </c>
      <c r="E2030" s="68">
        <v>2011</v>
      </c>
      <c r="F2030" s="66">
        <v>378.81</v>
      </c>
      <c r="G2030" s="68">
        <v>10</v>
      </c>
      <c r="H2030" s="67">
        <v>0</v>
      </c>
      <c r="I2030" s="67">
        <v>952</v>
      </c>
      <c r="J2030" s="67">
        <v>1420</v>
      </c>
      <c r="K2030" s="119" t="s">
        <v>95</v>
      </c>
      <c r="L2030" s="7">
        <v>2171</v>
      </c>
      <c r="M2030" s="7">
        <v>1</v>
      </c>
      <c r="N2030" s="7" t="s">
        <v>638</v>
      </c>
      <c r="O2030" s="7">
        <v>2014</v>
      </c>
      <c r="P2030" s="7">
        <v>2016</v>
      </c>
      <c r="Q2030" s="7">
        <v>3846</v>
      </c>
      <c r="R2030" s="7">
        <v>10</v>
      </c>
      <c r="S2030" s="7">
        <v>1</v>
      </c>
      <c r="T2030" s="77">
        <v>488</v>
      </c>
      <c r="U2030" s="77">
        <v>413</v>
      </c>
      <c r="V2030" s="119" t="s">
        <v>95</v>
      </c>
      <c r="W2030" s="7">
        <v>482</v>
      </c>
      <c r="X2030" s="7">
        <v>1</v>
      </c>
      <c r="Y2030" s="7" t="s">
        <v>384</v>
      </c>
      <c r="Z2030" s="7">
        <v>2000</v>
      </c>
      <c r="AA2030" s="7">
        <v>2001</v>
      </c>
      <c r="AB2030" s="70">
        <v>108.05</v>
      </c>
      <c r="AC2030" s="7">
        <v>4</v>
      </c>
      <c r="AD2030" s="7">
        <v>0</v>
      </c>
      <c r="AE2030" s="77">
        <v>2373</v>
      </c>
      <c r="AF2030" s="77">
        <v>4875</v>
      </c>
      <c r="AG2030" s="127">
        <f t="shared" si="31"/>
        <v>0.32740066225165565</v>
      </c>
    </row>
    <row r="2031" spans="1:33" x14ac:dyDescent="0.3">
      <c r="A2031" s="7">
        <v>2365</v>
      </c>
      <c r="B2031" s="7">
        <v>1</v>
      </c>
      <c r="C2031" s="7" t="s">
        <v>4</v>
      </c>
      <c r="D2031" s="7">
        <v>2011</v>
      </c>
      <c r="E2031" s="7">
        <v>2012</v>
      </c>
      <c r="F2031" s="7">
        <v>401.82</v>
      </c>
      <c r="G2031" s="7">
        <v>10</v>
      </c>
      <c r="H2031" s="7">
        <v>1</v>
      </c>
      <c r="I2031" s="77">
        <v>898</v>
      </c>
      <c r="J2031" s="77">
        <v>512</v>
      </c>
      <c r="K2031" s="119" t="s">
        <v>95</v>
      </c>
      <c r="L2031" s="7">
        <v>2176</v>
      </c>
      <c r="M2031" s="7">
        <v>1</v>
      </c>
      <c r="N2031" s="7" t="s">
        <v>630</v>
      </c>
      <c r="O2031" s="7">
        <v>2014</v>
      </c>
      <c r="P2031" s="7">
        <v>2015</v>
      </c>
      <c r="Q2031" s="7">
        <v>2200</v>
      </c>
      <c r="R2031" s="7">
        <v>10</v>
      </c>
      <c r="S2031" s="7">
        <v>1</v>
      </c>
      <c r="T2031" s="77">
        <v>825</v>
      </c>
      <c r="U2031" s="77">
        <v>618</v>
      </c>
      <c r="V2031" s="119" t="s">
        <v>95</v>
      </c>
      <c r="W2031" s="7">
        <v>2752</v>
      </c>
      <c r="X2031" s="7">
        <v>1</v>
      </c>
      <c r="Y2031" s="7" t="s">
        <v>622</v>
      </c>
      <c r="Z2031" s="7">
        <v>2011</v>
      </c>
      <c r="AA2031" s="7">
        <v>2012</v>
      </c>
      <c r="AB2031" s="70">
        <v>150</v>
      </c>
      <c r="AC2031" s="7">
        <v>10</v>
      </c>
      <c r="AD2031" s="7">
        <v>0</v>
      </c>
      <c r="AE2031" s="67">
        <v>988</v>
      </c>
      <c r="AF2031" s="67">
        <v>2043</v>
      </c>
      <c r="AG2031" s="127">
        <f t="shared" si="31"/>
        <v>0.32596502804354999</v>
      </c>
    </row>
    <row r="2032" spans="1:33" x14ac:dyDescent="0.3">
      <c r="A2032" s="7">
        <v>2396</v>
      </c>
      <c r="B2032" s="7">
        <v>1</v>
      </c>
      <c r="C2032" s="7" t="s">
        <v>5</v>
      </c>
      <c r="D2032" s="7">
        <v>2002</v>
      </c>
      <c r="E2032" s="7">
        <v>2003</v>
      </c>
      <c r="F2032" s="70">
        <v>600</v>
      </c>
      <c r="G2032" s="7">
        <v>10</v>
      </c>
      <c r="H2032" s="7">
        <v>0</v>
      </c>
      <c r="I2032" s="77">
        <v>1215</v>
      </c>
      <c r="J2032" s="77">
        <v>1421</v>
      </c>
      <c r="K2032" s="119" t="s">
        <v>95</v>
      </c>
      <c r="L2032" s="7">
        <v>2190</v>
      </c>
      <c r="M2032" s="7">
        <v>1</v>
      </c>
      <c r="N2032" s="7" t="s">
        <v>442</v>
      </c>
      <c r="O2032" s="7">
        <v>2014</v>
      </c>
      <c r="P2032" s="7">
        <v>2015</v>
      </c>
      <c r="Q2032" s="7">
        <v>695</v>
      </c>
      <c r="R2032" s="7">
        <v>10</v>
      </c>
      <c r="S2032" s="7">
        <v>0</v>
      </c>
      <c r="T2032" s="77">
        <v>1097</v>
      </c>
      <c r="U2032" s="77">
        <v>1566</v>
      </c>
      <c r="V2032" s="119" t="s">
        <v>95</v>
      </c>
      <c r="W2032" s="7">
        <v>317</v>
      </c>
      <c r="X2032" s="7">
        <v>1</v>
      </c>
      <c r="Y2032" s="7" t="s">
        <v>452</v>
      </c>
      <c r="Z2032" s="7">
        <v>2002</v>
      </c>
      <c r="AA2032" s="7">
        <v>2003</v>
      </c>
      <c r="AB2032" s="70">
        <v>80</v>
      </c>
      <c r="AC2032" s="7">
        <v>10</v>
      </c>
      <c r="AD2032" s="7">
        <v>0</v>
      </c>
      <c r="AE2032" s="77">
        <v>660</v>
      </c>
      <c r="AF2032" s="77">
        <v>1367</v>
      </c>
      <c r="AG2032" s="127">
        <f t="shared" si="31"/>
        <v>0.32560434139121858</v>
      </c>
    </row>
    <row r="2033" spans="1:33" x14ac:dyDescent="0.3">
      <c r="A2033" s="7">
        <v>2396</v>
      </c>
      <c r="B2033" s="7">
        <v>1</v>
      </c>
      <c r="C2033" s="7" t="s">
        <v>5</v>
      </c>
      <c r="D2033" s="7">
        <v>2003</v>
      </c>
      <c r="E2033" s="7">
        <v>2004</v>
      </c>
      <c r="F2033" s="70">
        <v>650</v>
      </c>
      <c r="G2033" s="7">
        <v>7</v>
      </c>
      <c r="H2033" s="7">
        <v>1</v>
      </c>
      <c r="I2033" s="77">
        <v>887</v>
      </c>
      <c r="J2033" s="77">
        <v>601</v>
      </c>
      <c r="K2033" s="119" t="s">
        <v>95</v>
      </c>
      <c r="L2033" s="7">
        <v>2215</v>
      </c>
      <c r="M2033" s="7">
        <v>1</v>
      </c>
      <c r="N2033" s="7" t="s">
        <v>583</v>
      </c>
      <c r="O2033" s="7">
        <v>2014</v>
      </c>
      <c r="P2033" s="7">
        <v>2015</v>
      </c>
      <c r="Q2033" s="7">
        <v>1863.94</v>
      </c>
      <c r="R2033" s="7">
        <v>10</v>
      </c>
      <c r="S2033" s="7">
        <v>1</v>
      </c>
      <c r="T2033" s="77">
        <v>377</v>
      </c>
      <c r="U2033" s="77">
        <v>308</v>
      </c>
      <c r="V2033" s="119" t="s">
        <v>95</v>
      </c>
      <c r="W2033" s="7">
        <v>108</v>
      </c>
      <c r="X2033" s="7">
        <v>1</v>
      </c>
      <c r="Y2033" s="7" t="s">
        <v>597</v>
      </c>
      <c r="Z2033" s="7">
        <v>2002</v>
      </c>
      <c r="AA2033" s="7">
        <v>2003</v>
      </c>
      <c r="AB2033" s="70">
        <v>100</v>
      </c>
      <c r="AC2033" s="7">
        <v>6</v>
      </c>
      <c r="AD2033" s="7">
        <v>0</v>
      </c>
      <c r="AE2033" s="77">
        <v>959</v>
      </c>
      <c r="AF2033" s="77">
        <v>1995</v>
      </c>
      <c r="AG2033" s="127">
        <f t="shared" si="31"/>
        <v>0.3246445497630332</v>
      </c>
    </row>
    <row r="2034" spans="1:33" x14ac:dyDescent="0.3">
      <c r="A2034" s="7">
        <v>2396</v>
      </c>
      <c r="B2034" s="7">
        <v>1</v>
      </c>
      <c r="C2034" s="7" t="s">
        <v>5</v>
      </c>
      <c r="D2034" s="7">
        <v>2005</v>
      </c>
      <c r="E2034" s="7">
        <v>2006</v>
      </c>
      <c r="F2034" s="70">
        <v>450</v>
      </c>
      <c r="G2034" s="7">
        <v>7</v>
      </c>
      <c r="H2034" s="10">
        <v>0</v>
      </c>
      <c r="I2034" s="67">
        <v>802</v>
      </c>
      <c r="J2034" s="67">
        <v>1253</v>
      </c>
      <c r="K2034" s="119" t="s">
        <v>95</v>
      </c>
      <c r="L2034" s="7">
        <v>2311</v>
      </c>
      <c r="M2034" s="7">
        <v>1</v>
      </c>
      <c r="N2034" s="7" t="s">
        <v>631</v>
      </c>
      <c r="O2034" s="7">
        <v>2014</v>
      </c>
      <c r="P2034" s="7">
        <v>2016</v>
      </c>
      <c r="Q2034" s="7">
        <v>549.78</v>
      </c>
      <c r="R2034" s="7">
        <v>10</v>
      </c>
      <c r="S2034" s="7">
        <v>1</v>
      </c>
      <c r="T2034" s="77">
        <v>562</v>
      </c>
      <c r="U2034" s="77">
        <v>374</v>
      </c>
      <c r="V2034" s="119" t="s">
        <v>95</v>
      </c>
      <c r="W2034" s="7">
        <v>727</v>
      </c>
      <c r="X2034" s="7">
        <v>1</v>
      </c>
      <c r="Y2034" s="7" t="s">
        <v>260</v>
      </c>
      <c r="Z2034" s="68">
        <v>2007</v>
      </c>
      <c r="AA2034" s="73">
        <v>2008</v>
      </c>
      <c r="AB2034" s="66">
        <v>138</v>
      </c>
      <c r="AC2034" s="7">
        <v>10</v>
      </c>
      <c r="AD2034" s="67">
        <v>0</v>
      </c>
      <c r="AE2034" s="67">
        <v>804</v>
      </c>
      <c r="AF2034" s="77">
        <v>1673</v>
      </c>
      <c r="AG2034" s="127">
        <f t="shared" si="31"/>
        <v>0.32458619297537344</v>
      </c>
    </row>
    <row r="2035" spans="1:33" x14ac:dyDescent="0.3">
      <c r="A2035" s="7">
        <v>2396</v>
      </c>
      <c r="B2035" s="7">
        <v>1</v>
      </c>
      <c r="C2035" s="7" t="s">
        <v>5</v>
      </c>
      <c r="D2035" s="7">
        <v>2006</v>
      </c>
      <c r="E2035" s="10">
        <v>2007</v>
      </c>
      <c r="F2035" s="70">
        <v>794</v>
      </c>
      <c r="G2035" s="10">
        <v>7</v>
      </c>
      <c r="H2035" s="7">
        <v>0</v>
      </c>
      <c r="I2035" s="67">
        <v>1362</v>
      </c>
      <c r="J2035" s="67">
        <v>1551</v>
      </c>
      <c r="K2035" s="119" t="s">
        <v>95</v>
      </c>
      <c r="L2035" s="7">
        <v>2342</v>
      </c>
      <c r="M2035" s="7">
        <v>1</v>
      </c>
      <c r="N2035" s="7" t="s">
        <v>443</v>
      </c>
      <c r="O2035" s="7">
        <v>2014</v>
      </c>
      <c r="P2035" s="7">
        <v>2015</v>
      </c>
      <c r="Q2035" s="7">
        <v>1851</v>
      </c>
      <c r="R2035" s="7">
        <v>5</v>
      </c>
      <c r="S2035" s="7">
        <v>1</v>
      </c>
      <c r="T2035" s="77">
        <v>1256</v>
      </c>
      <c r="U2035" s="77">
        <v>1165</v>
      </c>
      <c r="V2035" s="119" t="s">
        <v>95</v>
      </c>
      <c r="W2035" s="7">
        <v>2683</v>
      </c>
      <c r="X2035" s="7">
        <v>1</v>
      </c>
      <c r="Y2035" s="7" t="s">
        <v>587</v>
      </c>
      <c r="Z2035" s="7">
        <v>2010</v>
      </c>
      <c r="AA2035" s="10">
        <v>2012</v>
      </c>
      <c r="AB2035" s="66">
        <v>1400</v>
      </c>
      <c r="AC2035" s="10">
        <v>10</v>
      </c>
      <c r="AD2035" s="67">
        <v>0</v>
      </c>
      <c r="AE2035" s="67">
        <v>410</v>
      </c>
      <c r="AF2035" s="67">
        <v>854</v>
      </c>
      <c r="AG2035" s="127">
        <f t="shared" si="31"/>
        <v>0.32436708860759494</v>
      </c>
    </row>
    <row r="2036" spans="1:33" x14ac:dyDescent="0.3">
      <c r="A2036" s="7">
        <v>2396</v>
      </c>
      <c r="B2036" s="7">
        <v>1</v>
      </c>
      <c r="C2036" s="7" t="s">
        <v>5</v>
      </c>
      <c r="D2036" s="68">
        <v>2007</v>
      </c>
      <c r="E2036" s="73">
        <v>2008</v>
      </c>
      <c r="F2036" s="66">
        <v>790</v>
      </c>
      <c r="G2036" s="7">
        <v>7</v>
      </c>
      <c r="H2036" s="67">
        <v>0</v>
      </c>
      <c r="I2036" s="67">
        <v>943</v>
      </c>
      <c r="J2036" s="77">
        <v>1053</v>
      </c>
      <c r="K2036" s="119" t="s">
        <v>95</v>
      </c>
      <c r="L2036" s="7">
        <v>2527</v>
      </c>
      <c r="M2036" s="7">
        <v>1</v>
      </c>
      <c r="N2036" s="7" t="s">
        <v>937</v>
      </c>
      <c r="O2036" s="7">
        <v>2014</v>
      </c>
      <c r="P2036" s="7">
        <v>2016</v>
      </c>
      <c r="Q2036" s="7">
        <v>951.86</v>
      </c>
      <c r="R2036" s="7">
        <v>10</v>
      </c>
      <c r="S2036" s="7">
        <v>1</v>
      </c>
      <c r="T2036" s="77">
        <v>357</v>
      </c>
      <c r="U2036" s="77">
        <v>123</v>
      </c>
      <c r="V2036" s="119" t="s">
        <v>95</v>
      </c>
      <c r="W2036" s="7">
        <v>743</v>
      </c>
      <c r="X2036" s="7">
        <v>1</v>
      </c>
      <c r="Y2036" s="7" t="s">
        <v>458</v>
      </c>
      <c r="Z2036" s="68">
        <v>2007</v>
      </c>
      <c r="AA2036" s="73">
        <v>2008</v>
      </c>
      <c r="AB2036" s="66">
        <v>110</v>
      </c>
      <c r="AC2036" s="7">
        <v>6</v>
      </c>
      <c r="AD2036" s="67">
        <v>0</v>
      </c>
      <c r="AE2036" s="67">
        <v>506</v>
      </c>
      <c r="AF2036" s="77">
        <v>1055</v>
      </c>
      <c r="AG2036" s="127">
        <f t="shared" si="31"/>
        <v>0.32415118513773222</v>
      </c>
    </row>
    <row r="2037" spans="1:33" x14ac:dyDescent="0.3">
      <c r="A2037" s="7">
        <v>2396</v>
      </c>
      <c r="B2037" s="7">
        <v>1</v>
      </c>
      <c r="C2037" s="7" t="s">
        <v>5</v>
      </c>
      <c r="D2037" s="68">
        <v>2007</v>
      </c>
      <c r="E2037" s="73">
        <v>2008</v>
      </c>
      <c r="F2037" s="66">
        <v>425</v>
      </c>
      <c r="G2037" s="7">
        <v>7</v>
      </c>
      <c r="H2037" s="67">
        <v>0</v>
      </c>
      <c r="I2037" s="67">
        <v>1036</v>
      </c>
      <c r="J2037" s="77">
        <v>1059</v>
      </c>
      <c r="K2037" s="119" t="s">
        <v>95</v>
      </c>
      <c r="L2037" s="7">
        <v>2689</v>
      </c>
      <c r="M2037" s="7">
        <v>1</v>
      </c>
      <c r="N2037" s="7" t="s">
        <v>531</v>
      </c>
      <c r="O2037" s="7">
        <v>2014</v>
      </c>
      <c r="P2037" s="7">
        <v>2015</v>
      </c>
      <c r="Q2037" s="7">
        <v>1845</v>
      </c>
      <c r="R2037" s="7">
        <v>10</v>
      </c>
      <c r="S2037" s="7">
        <v>0</v>
      </c>
      <c r="T2037" s="77">
        <v>837</v>
      </c>
      <c r="U2037" s="77">
        <v>1870</v>
      </c>
      <c r="V2037" s="119" t="s">
        <v>95</v>
      </c>
      <c r="W2037" s="7">
        <v>308</v>
      </c>
      <c r="X2037" s="7">
        <v>1</v>
      </c>
      <c r="Y2037" s="7" t="s">
        <v>549</v>
      </c>
      <c r="Z2037" s="7">
        <v>2011</v>
      </c>
      <c r="AA2037" s="7">
        <v>2012</v>
      </c>
      <c r="AB2037" s="70">
        <v>225</v>
      </c>
      <c r="AC2037" s="7">
        <v>7</v>
      </c>
      <c r="AD2037" s="7">
        <v>0</v>
      </c>
      <c r="AE2037" s="67">
        <v>231</v>
      </c>
      <c r="AF2037" s="67">
        <v>482</v>
      </c>
      <c r="AG2037" s="127">
        <f t="shared" si="31"/>
        <v>0.32398316970546986</v>
      </c>
    </row>
    <row r="2038" spans="1:33" x14ac:dyDescent="0.3">
      <c r="A2038" s="7">
        <v>2396</v>
      </c>
      <c r="B2038" s="7">
        <v>1</v>
      </c>
      <c r="C2038" s="7" t="s">
        <v>5</v>
      </c>
      <c r="D2038" s="7">
        <v>2008</v>
      </c>
      <c r="E2038" s="7">
        <v>2009</v>
      </c>
      <c r="F2038" s="70">
        <v>425</v>
      </c>
      <c r="G2038" s="7">
        <v>7</v>
      </c>
      <c r="H2038" s="7">
        <v>1</v>
      </c>
      <c r="I2038" s="67">
        <v>1136</v>
      </c>
      <c r="J2038" s="67">
        <v>1033</v>
      </c>
      <c r="K2038" s="119" t="s">
        <v>95</v>
      </c>
      <c r="L2038" s="7">
        <v>2853</v>
      </c>
      <c r="M2038" s="7">
        <v>1</v>
      </c>
      <c r="N2038" s="7" t="s">
        <v>673</v>
      </c>
      <c r="O2038" s="7">
        <v>2014</v>
      </c>
      <c r="P2038" s="7">
        <v>2016</v>
      </c>
      <c r="Q2038" s="7">
        <v>866</v>
      </c>
      <c r="R2038" s="7">
        <v>10</v>
      </c>
      <c r="S2038" s="7">
        <v>1</v>
      </c>
      <c r="T2038" s="77">
        <v>1751</v>
      </c>
      <c r="U2038" s="77">
        <v>859</v>
      </c>
      <c r="V2038" s="119" t="s">
        <v>95</v>
      </c>
      <c r="W2038" s="7">
        <v>745</v>
      </c>
      <c r="X2038" s="7">
        <v>1</v>
      </c>
      <c r="Y2038" s="7" t="s">
        <v>476</v>
      </c>
      <c r="Z2038" s="7">
        <v>1997</v>
      </c>
      <c r="AA2038" s="7">
        <v>1998</v>
      </c>
      <c r="AB2038" s="70">
        <v>311.69</v>
      </c>
      <c r="AC2038" s="7">
        <v>10</v>
      </c>
      <c r="AD2038" s="7">
        <v>0</v>
      </c>
      <c r="AE2038" s="77">
        <v>459</v>
      </c>
      <c r="AF2038" s="77">
        <v>962</v>
      </c>
      <c r="AG2038" s="127">
        <f t="shared" si="31"/>
        <v>0.32301196340605209</v>
      </c>
    </row>
    <row r="2039" spans="1:33" x14ac:dyDescent="0.3">
      <c r="A2039" s="7">
        <v>2397</v>
      </c>
      <c r="B2039" s="7">
        <v>1</v>
      </c>
      <c r="C2039" s="7" t="s">
        <v>497</v>
      </c>
      <c r="D2039" s="7">
        <v>1998</v>
      </c>
      <c r="E2039" s="7">
        <v>1999</v>
      </c>
      <c r="F2039" s="70">
        <v>350</v>
      </c>
      <c r="G2039" s="7">
        <v>3</v>
      </c>
      <c r="H2039" s="7">
        <v>1</v>
      </c>
      <c r="I2039" s="77">
        <v>1997</v>
      </c>
      <c r="J2039" s="77">
        <v>1281</v>
      </c>
      <c r="K2039" s="119" t="s">
        <v>95</v>
      </c>
      <c r="L2039" s="7">
        <v>2888</v>
      </c>
      <c r="M2039" s="7">
        <v>1</v>
      </c>
      <c r="N2039" s="7" t="s">
        <v>593</v>
      </c>
      <c r="O2039" s="7">
        <v>2014</v>
      </c>
      <c r="P2039" s="7">
        <v>2015</v>
      </c>
      <c r="Q2039" s="7">
        <v>673.11</v>
      </c>
      <c r="R2039" s="7">
        <v>10</v>
      </c>
      <c r="S2039" s="7">
        <v>1</v>
      </c>
      <c r="T2039" s="77">
        <v>728</v>
      </c>
      <c r="U2039" s="77">
        <v>269</v>
      </c>
      <c r="V2039" s="119" t="s">
        <v>95</v>
      </c>
      <c r="W2039" s="7">
        <v>911</v>
      </c>
      <c r="X2039" s="7">
        <v>1</v>
      </c>
      <c r="Y2039" s="7" t="s">
        <v>511</v>
      </c>
      <c r="Z2039" s="68">
        <v>2009</v>
      </c>
      <c r="AA2039" s="68">
        <v>2010</v>
      </c>
      <c r="AB2039" s="66">
        <v>319.88</v>
      </c>
      <c r="AC2039" s="68">
        <v>10</v>
      </c>
      <c r="AD2039" s="67">
        <v>0</v>
      </c>
      <c r="AE2039" s="67">
        <v>1534</v>
      </c>
      <c r="AF2039" s="67">
        <v>3239</v>
      </c>
      <c r="AG2039" s="127">
        <f t="shared" si="31"/>
        <v>0.32139115860046091</v>
      </c>
    </row>
    <row r="2040" spans="1:33" x14ac:dyDescent="0.3">
      <c r="A2040" s="7">
        <v>2397</v>
      </c>
      <c r="B2040" s="7">
        <v>1</v>
      </c>
      <c r="C2040" s="7" t="s">
        <v>497</v>
      </c>
      <c r="D2040" s="7">
        <v>2000</v>
      </c>
      <c r="E2040" s="7">
        <v>2002</v>
      </c>
      <c r="F2040" s="70">
        <v>415</v>
      </c>
      <c r="G2040" s="7">
        <v>5</v>
      </c>
      <c r="H2040" s="7">
        <v>1</v>
      </c>
      <c r="I2040" s="77">
        <v>1976</v>
      </c>
      <c r="J2040" s="77">
        <v>1281</v>
      </c>
      <c r="K2040" s="119" t="s">
        <v>95</v>
      </c>
      <c r="L2040" s="7">
        <v>2906</v>
      </c>
      <c r="M2040" s="7">
        <v>1</v>
      </c>
      <c r="N2040" s="7" t="s">
        <v>685</v>
      </c>
      <c r="O2040" s="7">
        <v>2014</v>
      </c>
      <c r="P2040" s="7">
        <v>2016</v>
      </c>
      <c r="Q2040" s="7">
        <v>1084.55</v>
      </c>
      <c r="R2040" s="7">
        <v>10</v>
      </c>
      <c r="S2040" s="7">
        <v>1</v>
      </c>
      <c r="T2040" s="77">
        <v>538</v>
      </c>
      <c r="U2040" s="77">
        <v>145</v>
      </c>
      <c r="V2040" s="119" t="s">
        <v>95</v>
      </c>
      <c r="W2040" s="7">
        <v>549</v>
      </c>
      <c r="X2040" s="7">
        <v>1</v>
      </c>
      <c r="Y2040" s="7" t="s">
        <v>524</v>
      </c>
      <c r="Z2040" s="7">
        <v>2008</v>
      </c>
      <c r="AA2040" s="7">
        <v>2009</v>
      </c>
      <c r="AB2040" s="70">
        <v>668.7</v>
      </c>
      <c r="AC2040" s="7">
        <v>10</v>
      </c>
      <c r="AD2040" s="7">
        <v>0</v>
      </c>
      <c r="AE2040" s="67">
        <v>1911</v>
      </c>
      <c r="AF2040" s="67">
        <v>4054</v>
      </c>
      <c r="AG2040" s="127">
        <f t="shared" si="31"/>
        <v>0.32036881810561607</v>
      </c>
    </row>
    <row r="2041" spans="1:33" x14ac:dyDescent="0.3">
      <c r="A2041" s="7">
        <v>2397</v>
      </c>
      <c r="B2041" s="7">
        <v>1</v>
      </c>
      <c r="C2041" s="7" t="s">
        <v>497</v>
      </c>
      <c r="D2041" s="7">
        <v>2001</v>
      </c>
      <c r="E2041" s="7">
        <v>2002</v>
      </c>
      <c r="F2041" s="70">
        <v>200</v>
      </c>
      <c r="G2041" s="7">
        <v>5</v>
      </c>
      <c r="H2041" s="7">
        <v>0</v>
      </c>
      <c r="I2041" s="77">
        <v>578</v>
      </c>
      <c r="J2041" s="77">
        <v>1127</v>
      </c>
      <c r="K2041" s="119" t="s">
        <v>95</v>
      </c>
      <c r="L2041" s="7">
        <v>2907</v>
      </c>
      <c r="M2041" s="7">
        <v>1</v>
      </c>
      <c r="N2041" s="7" t="s">
        <v>686</v>
      </c>
      <c r="O2041" s="7">
        <v>2014</v>
      </c>
      <c r="P2041" s="7">
        <v>2015</v>
      </c>
      <c r="Q2041" s="7">
        <v>1547.52</v>
      </c>
      <c r="R2041" s="7">
        <v>10</v>
      </c>
      <c r="S2041" s="7">
        <v>0</v>
      </c>
      <c r="T2041" s="77">
        <v>244</v>
      </c>
      <c r="U2041" s="77">
        <v>334</v>
      </c>
      <c r="V2041" s="119" t="s">
        <v>95</v>
      </c>
      <c r="W2041" s="7">
        <v>912</v>
      </c>
      <c r="X2041" s="7">
        <v>1</v>
      </c>
      <c r="Y2041" s="7" t="s">
        <v>403</v>
      </c>
      <c r="Z2041" s="7">
        <v>2010</v>
      </c>
      <c r="AA2041" s="68">
        <v>2011</v>
      </c>
      <c r="AB2041" s="66">
        <v>200</v>
      </c>
      <c r="AC2041" s="68">
        <v>10</v>
      </c>
      <c r="AD2041" s="67">
        <v>0</v>
      </c>
      <c r="AE2041" s="67">
        <v>1397</v>
      </c>
      <c r="AF2041" s="67">
        <v>3000</v>
      </c>
      <c r="AG2041" s="127">
        <f t="shared" si="31"/>
        <v>0.31771662497157155</v>
      </c>
    </row>
    <row r="2042" spans="1:33" x14ac:dyDescent="0.3">
      <c r="A2042" s="7">
        <v>2397</v>
      </c>
      <c r="B2042" s="7">
        <v>1</v>
      </c>
      <c r="C2042" s="7" t="s">
        <v>497</v>
      </c>
      <c r="D2042" s="7">
        <v>2003</v>
      </c>
      <c r="E2042" s="7">
        <v>2004</v>
      </c>
      <c r="F2042" s="70">
        <v>300</v>
      </c>
      <c r="G2042" s="7">
        <v>5</v>
      </c>
      <c r="H2042" s="7">
        <v>1</v>
      </c>
      <c r="I2042" s="77">
        <v>1199</v>
      </c>
      <c r="J2042" s="77">
        <v>810</v>
      </c>
      <c r="K2042" s="119" t="s">
        <v>95</v>
      </c>
      <c r="L2042" s="7">
        <v>12</v>
      </c>
      <c r="M2042" s="7">
        <v>1</v>
      </c>
      <c r="N2042" s="7" t="s">
        <v>485</v>
      </c>
      <c r="O2042" s="7">
        <v>2015</v>
      </c>
      <c r="P2042" s="7">
        <v>2016</v>
      </c>
      <c r="Q2042" s="70">
        <v>164.19</v>
      </c>
      <c r="R2042" s="7">
        <v>10</v>
      </c>
      <c r="S2042" s="7">
        <v>1</v>
      </c>
      <c r="T2042" s="67">
        <v>3524</v>
      </c>
      <c r="U2042" s="67">
        <v>2298</v>
      </c>
      <c r="V2042" s="119" t="s">
        <v>95</v>
      </c>
      <c r="W2042" s="7">
        <v>138</v>
      </c>
      <c r="X2042" s="7">
        <v>1</v>
      </c>
      <c r="Y2042" s="7" t="s">
        <v>243</v>
      </c>
      <c r="Z2042" s="7">
        <v>2010</v>
      </c>
      <c r="AA2042" s="68">
        <v>2011</v>
      </c>
      <c r="AB2042" s="66">
        <v>175</v>
      </c>
      <c r="AC2042" s="68">
        <v>10</v>
      </c>
      <c r="AD2042" s="67">
        <v>0</v>
      </c>
      <c r="AE2042" s="67">
        <v>2522</v>
      </c>
      <c r="AF2042" s="67">
        <v>5425</v>
      </c>
      <c r="AG2042" s="127">
        <f t="shared" si="31"/>
        <v>0.31735246004781681</v>
      </c>
    </row>
    <row r="2043" spans="1:33" x14ac:dyDescent="0.3">
      <c r="A2043" s="7">
        <v>2397</v>
      </c>
      <c r="B2043" s="7">
        <v>1</v>
      </c>
      <c r="C2043" s="7" t="s">
        <v>497</v>
      </c>
      <c r="D2043" s="7">
        <v>2008</v>
      </c>
      <c r="E2043" s="7">
        <v>2009</v>
      </c>
      <c r="F2043" s="70">
        <v>300</v>
      </c>
      <c r="G2043" s="7">
        <v>5</v>
      </c>
      <c r="H2043" s="7">
        <v>1</v>
      </c>
      <c r="I2043" s="67">
        <v>2130</v>
      </c>
      <c r="J2043" s="67">
        <v>1607</v>
      </c>
      <c r="K2043" s="119" t="s">
        <v>95</v>
      </c>
      <c r="L2043" s="7">
        <v>12</v>
      </c>
      <c r="M2043" s="7">
        <v>1</v>
      </c>
      <c r="N2043" s="7" t="s">
        <v>485</v>
      </c>
      <c r="O2043" s="7">
        <v>2015</v>
      </c>
      <c r="P2043" s="7">
        <v>2016</v>
      </c>
      <c r="Q2043" s="70">
        <v>549</v>
      </c>
      <c r="R2043" s="7">
        <v>10</v>
      </c>
      <c r="S2043" s="7">
        <v>0</v>
      </c>
      <c r="T2043" s="67">
        <v>2411</v>
      </c>
      <c r="U2043" s="67">
        <v>3391</v>
      </c>
      <c r="V2043" s="119" t="s">
        <v>95</v>
      </c>
      <c r="W2043" s="7">
        <v>2311</v>
      </c>
      <c r="X2043" s="7">
        <v>1</v>
      </c>
      <c r="Y2043" s="7" t="s">
        <v>631</v>
      </c>
      <c r="Z2043" s="68">
        <v>2011</v>
      </c>
      <c r="AA2043" s="73">
        <v>2012</v>
      </c>
      <c r="AB2043" s="66">
        <v>600</v>
      </c>
      <c r="AC2043" s="7">
        <v>10</v>
      </c>
      <c r="AD2043" s="7">
        <v>0</v>
      </c>
      <c r="AE2043" s="67">
        <v>213</v>
      </c>
      <c r="AF2043" s="67">
        <v>462</v>
      </c>
      <c r="AG2043" s="127">
        <f t="shared" si="31"/>
        <v>0.31555555555555553</v>
      </c>
    </row>
    <row r="2044" spans="1:33" x14ac:dyDescent="0.3">
      <c r="A2044" s="7">
        <v>2397</v>
      </c>
      <c r="B2044" s="7">
        <v>1</v>
      </c>
      <c r="C2044" s="7" t="s">
        <v>497</v>
      </c>
      <c r="D2044" s="7">
        <v>2010</v>
      </c>
      <c r="E2044" s="10">
        <v>2011</v>
      </c>
      <c r="F2044" s="66">
        <v>350</v>
      </c>
      <c r="G2044" s="10">
        <v>5</v>
      </c>
      <c r="H2044" s="67">
        <v>0</v>
      </c>
      <c r="I2044" s="67">
        <v>1526</v>
      </c>
      <c r="J2044" s="67">
        <v>1550</v>
      </c>
      <c r="K2044" s="119" t="s">
        <v>95</v>
      </c>
      <c r="L2044" s="7">
        <v>14</v>
      </c>
      <c r="M2044" s="7">
        <v>1</v>
      </c>
      <c r="N2044" s="7" t="s">
        <v>264</v>
      </c>
      <c r="O2044" s="7">
        <v>2015</v>
      </c>
      <c r="P2044" s="7">
        <v>2016</v>
      </c>
      <c r="Q2044" s="70">
        <v>152.53</v>
      </c>
      <c r="R2044" s="7">
        <v>10</v>
      </c>
      <c r="S2044" s="7">
        <v>1</v>
      </c>
      <c r="T2044" s="77">
        <v>1213</v>
      </c>
      <c r="U2044" s="77">
        <v>340</v>
      </c>
      <c r="V2044" s="119" t="s">
        <v>95</v>
      </c>
      <c r="W2044" s="7">
        <v>706</v>
      </c>
      <c r="X2044" s="7">
        <v>1</v>
      </c>
      <c r="Y2044" s="7" t="s">
        <v>342</v>
      </c>
      <c r="Z2044" s="7">
        <v>2000</v>
      </c>
      <c r="AA2044" s="7">
        <v>2001</v>
      </c>
      <c r="AB2044" s="70">
        <v>400</v>
      </c>
      <c r="AC2044" s="7">
        <v>8</v>
      </c>
      <c r="AD2044" s="7">
        <v>0</v>
      </c>
      <c r="AE2044" s="77">
        <v>1726</v>
      </c>
      <c r="AF2044" s="77">
        <v>3772</v>
      </c>
      <c r="AG2044" s="127">
        <f t="shared" si="31"/>
        <v>0.31393233903237538</v>
      </c>
    </row>
    <row r="2045" spans="1:33" x14ac:dyDescent="0.3">
      <c r="A2045" s="7">
        <v>2397</v>
      </c>
      <c r="B2045" s="7">
        <v>1</v>
      </c>
      <c r="C2045" s="7" t="s">
        <v>497</v>
      </c>
      <c r="D2045" s="7">
        <v>2011</v>
      </c>
      <c r="E2045" s="7">
        <v>2012</v>
      </c>
      <c r="F2045" s="7">
        <v>350</v>
      </c>
      <c r="G2045" s="7">
        <v>6</v>
      </c>
      <c r="H2045" s="7">
        <v>1</v>
      </c>
      <c r="I2045" s="77">
        <v>1453</v>
      </c>
      <c r="J2045" s="77">
        <v>852</v>
      </c>
      <c r="K2045" s="119" t="s">
        <v>95</v>
      </c>
      <c r="L2045" s="7">
        <v>81</v>
      </c>
      <c r="M2045" s="7">
        <v>1</v>
      </c>
      <c r="N2045" s="7" t="s">
        <v>515</v>
      </c>
      <c r="O2045" s="68">
        <v>2015</v>
      </c>
      <c r="P2045" s="73">
        <v>2016</v>
      </c>
      <c r="Q2045" s="66">
        <v>624.12</v>
      </c>
      <c r="R2045" s="7">
        <v>10</v>
      </c>
      <c r="S2045" s="67">
        <v>1</v>
      </c>
      <c r="T2045" s="67">
        <v>183</v>
      </c>
      <c r="U2045" s="77">
        <v>14</v>
      </c>
      <c r="V2045" s="119" t="s">
        <v>95</v>
      </c>
      <c r="W2045" s="7">
        <v>2172</v>
      </c>
      <c r="X2045" s="7">
        <v>1</v>
      </c>
      <c r="Y2045" s="7" t="s">
        <v>901</v>
      </c>
      <c r="Z2045" s="7">
        <v>2001</v>
      </c>
      <c r="AA2045" s="7">
        <v>2002</v>
      </c>
      <c r="AB2045" s="70">
        <v>111</v>
      </c>
      <c r="AC2045" s="7">
        <v>10</v>
      </c>
      <c r="AD2045" s="7">
        <v>0</v>
      </c>
      <c r="AE2045" s="77">
        <v>394</v>
      </c>
      <c r="AF2045" s="77">
        <v>868</v>
      </c>
      <c r="AG2045" s="127">
        <f t="shared" si="31"/>
        <v>0.312202852614897</v>
      </c>
    </row>
    <row r="2046" spans="1:33" x14ac:dyDescent="0.3">
      <c r="A2046" s="7">
        <v>2397</v>
      </c>
      <c r="B2046" s="7">
        <v>1</v>
      </c>
      <c r="C2046" s="7" t="s">
        <v>497</v>
      </c>
      <c r="D2046" s="7">
        <v>2011</v>
      </c>
      <c r="E2046" s="7">
        <v>2012</v>
      </c>
      <c r="F2046" s="7">
        <v>150</v>
      </c>
      <c r="G2046" s="7">
        <v>6</v>
      </c>
      <c r="H2046" s="7">
        <v>1</v>
      </c>
      <c r="I2046" s="77">
        <v>1260</v>
      </c>
      <c r="J2046" s="77">
        <v>1036</v>
      </c>
      <c r="K2046" s="119" t="s">
        <v>95</v>
      </c>
      <c r="L2046" s="7">
        <v>112</v>
      </c>
      <c r="M2046" s="7">
        <v>1</v>
      </c>
      <c r="N2046" s="7" t="s">
        <v>412</v>
      </c>
      <c r="O2046" s="68">
        <v>2015</v>
      </c>
      <c r="P2046" s="68">
        <v>2016</v>
      </c>
      <c r="Q2046" s="66">
        <v>829.19</v>
      </c>
      <c r="R2046" s="77">
        <v>10</v>
      </c>
      <c r="S2046" s="7">
        <v>1</v>
      </c>
      <c r="T2046" s="67">
        <v>5638</v>
      </c>
      <c r="U2046" s="67">
        <v>2475</v>
      </c>
      <c r="V2046" s="119" t="s">
        <v>95</v>
      </c>
      <c r="W2046" s="7">
        <v>466</v>
      </c>
      <c r="X2046" s="7">
        <v>1</v>
      </c>
      <c r="Y2046" s="7" t="s">
        <v>646</v>
      </c>
      <c r="Z2046" s="7">
        <v>2005</v>
      </c>
      <c r="AA2046" s="7">
        <v>2006</v>
      </c>
      <c r="AB2046" s="70">
        <v>357</v>
      </c>
      <c r="AC2046" s="7">
        <v>10</v>
      </c>
      <c r="AD2046" s="10">
        <v>0</v>
      </c>
      <c r="AE2046" s="67">
        <v>866</v>
      </c>
      <c r="AF2046" s="67">
        <v>1914</v>
      </c>
      <c r="AG2046" s="127">
        <f t="shared" si="31"/>
        <v>0.31151079136690646</v>
      </c>
    </row>
    <row r="2047" spans="1:33" x14ac:dyDescent="0.3">
      <c r="A2047" s="7">
        <v>2397</v>
      </c>
      <c r="B2047" s="7">
        <v>1</v>
      </c>
      <c r="C2047" s="7" t="s">
        <v>753</v>
      </c>
      <c r="D2047" s="7">
        <v>2017</v>
      </c>
      <c r="E2047" s="7">
        <v>2018</v>
      </c>
      <c r="F2047" s="7">
        <v>190.09</v>
      </c>
      <c r="G2047" s="7">
        <v>10</v>
      </c>
      <c r="H2047" s="7">
        <v>1</v>
      </c>
      <c r="I2047" s="77">
        <v>842</v>
      </c>
      <c r="J2047" s="77">
        <v>330</v>
      </c>
      <c r="K2047" s="119" t="s">
        <v>95</v>
      </c>
      <c r="L2047" s="7">
        <v>166</v>
      </c>
      <c r="M2047" s="7">
        <v>1</v>
      </c>
      <c r="N2047" s="7" t="s">
        <v>541</v>
      </c>
      <c r="O2047" s="7">
        <v>2015</v>
      </c>
      <c r="P2047" s="68">
        <v>2016</v>
      </c>
      <c r="Q2047" s="66">
        <v>1276</v>
      </c>
      <c r="R2047" s="68">
        <v>5</v>
      </c>
      <c r="S2047" s="67">
        <v>0</v>
      </c>
      <c r="T2047" s="67">
        <v>1039</v>
      </c>
      <c r="U2047" s="67">
        <v>1140</v>
      </c>
      <c r="V2047" s="119" t="s">
        <v>95</v>
      </c>
      <c r="W2047" s="7">
        <v>31</v>
      </c>
      <c r="X2047" s="7">
        <v>1</v>
      </c>
      <c r="Y2047" s="7" t="s">
        <v>468</v>
      </c>
      <c r="Z2047" s="68">
        <v>2007</v>
      </c>
      <c r="AA2047" s="73">
        <v>2009</v>
      </c>
      <c r="AB2047" s="66">
        <v>199</v>
      </c>
      <c r="AC2047" s="7">
        <v>6</v>
      </c>
      <c r="AD2047" s="67">
        <v>0</v>
      </c>
      <c r="AE2047" s="67">
        <v>1384</v>
      </c>
      <c r="AF2047" s="77">
        <v>3079</v>
      </c>
      <c r="AG2047" s="127">
        <f t="shared" si="31"/>
        <v>0.31010531032937488</v>
      </c>
    </row>
    <row r="2048" spans="1:33" x14ac:dyDescent="0.3">
      <c r="A2048" s="7">
        <v>2397</v>
      </c>
      <c r="B2048" s="7">
        <v>1</v>
      </c>
      <c r="C2048" s="7" t="s">
        <v>754</v>
      </c>
      <c r="D2048" s="7">
        <v>2017</v>
      </c>
      <c r="E2048" s="7">
        <v>2018</v>
      </c>
      <c r="F2048" s="7">
        <v>100</v>
      </c>
      <c r="G2048" s="7">
        <v>10</v>
      </c>
      <c r="H2048" s="7">
        <v>1</v>
      </c>
      <c r="I2048" s="77">
        <v>680</v>
      </c>
      <c r="J2048" s="77">
        <v>492</v>
      </c>
      <c r="K2048" s="119" t="s">
        <v>95</v>
      </c>
      <c r="L2048" s="7">
        <v>173</v>
      </c>
      <c r="M2048" s="7">
        <v>1</v>
      </c>
      <c r="N2048" s="7" t="s">
        <v>370</v>
      </c>
      <c r="O2048" s="68">
        <v>2015</v>
      </c>
      <c r="P2048" s="73">
        <v>2017</v>
      </c>
      <c r="Q2048" s="66">
        <v>1699.21</v>
      </c>
      <c r="R2048" s="7">
        <v>10</v>
      </c>
      <c r="S2048" s="67">
        <v>1</v>
      </c>
      <c r="T2048" s="67">
        <v>350</v>
      </c>
      <c r="U2048" s="77">
        <v>67</v>
      </c>
      <c r="V2048" s="119" t="s">
        <v>95</v>
      </c>
      <c r="W2048" s="7">
        <v>709</v>
      </c>
      <c r="X2048" s="7">
        <v>1</v>
      </c>
      <c r="Y2048" s="7" t="s">
        <v>344</v>
      </c>
      <c r="Z2048" s="7">
        <v>2008</v>
      </c>
      <c r="AA2048" s="7">
        <v>2009</v>
      </c>
      <c r="AB2048" s="70">
        <v>500</v>
      </c>
      <c r="AC2048" s="7">
        <v>5</v>
      </c>
      <c r="AD2048" s="7">
        <v>0</v>
      </c>
      <c r="AE2048" s="67">
        <v>15875</v>
      </c>
      <c r="AF2048" s="67">
        <v>35430</v>
      </c>
      <c r="AG2048" s="127">
        <f t="shared" si="31"/>
        <v>0.30942403274534647</v>
      </c>
    </row>
    <row r="2049" spans="1:33" x14ac:dyDescent="0.3">
      <c r="A2049" s="7">
        <v>2448</v>
      </c>
      <c r="B2049" s="7">
        <v>1</v>
      </c>
      <c r="C2049" s="7" t="s">
        <v>654</v>
      </c>
      <c r="D2049" s="7">
        <v>2005</v>
      </c>
      <c r="E2049" s="7">
        <v>2006</v>
      </c>
      <c r="F2049" s="70">
        <v>700</v>
      </c>
      <c r="G2049" s="7">
        <v>10</v>
      </c>
      <c r="H2049" s="10">
        <v>1</v>
      </c>
      <c r="I2049" s="67">
        <v>719</v>
      </c>
      <c r="J2049" s="67">
        <v>432</v>
      </c>
      <c r="K2049" s="119" t="s">
        <v>95</v>
      </c>
      <c r="L2049" s="7">
        <v>192</v>
      </c>
      <c r="M2049" s="7">
        <v>1</v>
      </c>
      <c r="N2049" s="7" t="s">
        <v>318</v>
      </c>
      <c r="O2049" s="68">
        <v>2015</v>
      </c>
      <c r="P2049" s="73">
        <v>2016</v>
      </c>
      <c r="Q2049" s="66">
        <v>759.93</v>
      </c>
      <c r="R2049" s="7">
        <v>10</v>
      </c>
      <c r="S2049" s="67">
        <v>1</v>
      </c>
      <c r="T2049" s="67">
        <v>2334</v>
      </c>
      <c r="U2049" s="77">
        <v>1776</v>
      </c>
      <c r="V2049" s="119" t="s">
        <v>95</v>
      </c>
      <c r="W2049" s="7">
        <v>2689</v>
      </c>
      <c r="X2049" s="7">
        <v>1</v>
      </c>
      <c r="Y2049" s="7" t="s">
        <v>531</v>
      </c>
      <c r="Z2049" s="7">
        <v>2014</v>
      </c>
      <c r="AA2049" s="7">
        <v>2015</v>
      </c>
      <c r="AB2049" s="7">
        <v>1845</v>
      </c>
      <c r="AC2049" s="7">
        <v>10</v>
      </c>
      <c r="AD2049" s="7">
        <v>0</v>
      </c>
      <c r="AE2049" s="77">
        <v>837</v>
      </c>
      <c r="AF2049" s="77">
        <v>1870</v>
      </c>
      <c r="AG2049" s="127">
        <f t="shared" si="31"/>
        <v>0.3091983745844108</v>
      </c>
    </row>
    <row r="2050" spans="1:33" x14ac:dyDescent="0.3">
      <c r="A2050" s="7">
        <v>2448</v>
      </c>
      <c r="B2050" s="7">
        <v>1</v>
      </c>
      <c r="C2050" s="7" t="s">
        <v>676</v>
      </c>
      <c r="D2050" s="7">
        <v>2010</v>
      </c>
      <c r="E2050" s="68">
        <v>2011</v>
      </c>
      <c r="F2050" s="66">
        <v>700</v>
      </c>
      <c r="G2050" s="68">
        <v>10</v>
      </c>
      <c r="H2050" s="67">
        <v>1</v>
      </c>
      <c r="I2050" s="67">
        <v>1091</v>
      </c>
      <c r="J2050" s="67">
        <v>921</v>
      </c>
      <c r="K2050" s="119" t="s">
        <v>95</v>
      </c>
      <c r="L2050" s="7">
        <v>194</v>
      </c>
      <c r="M2050" s="7">
        <v>1</v>
      </c>
      <c r="N2050" s="7" t="s">
        <v>319</v>
      </c>
      <c r="O2050" s="68">
        <v>2015</v>
      </c>
      <c r="P2050" s="68">
        <v>2016</v>
      </c>
      <c r="Q2050" s="66">
        <v>100</v>
      </c>
      <c r="R2050" s="77">
        <v>10</v>
      </c>
      <c r="S2050" s="7">
        <v>1</v>
      </c>
      <c r="T2050" s="67">
        <v>5012</v>
      </c>
      <c r="U2050" s="67">
        <v>3545</v>
      </c>
      <c r="V2050" s="119" t="s">
        <v>95</v>
      </c>
      <c r="W2050" s="7">
        <v>731</v>
      </c>
      <c r="X2050" s="7">
        <v>1</v>
      </c>
      <c r="Y2050" s="7" t="s">
        <v>397</v>
      </c>
      <c r="Z2050" s="7">
        <v>1994</v>
      </c>
      <c r="AA2050" s="7">
        <v>1995</v>
      </c>
      <c r="AB2050" s="70">
        <v>498</v>
      </c>
      <c r="AC2050" s="7">
        <v>1</v>
      </c>
      <c r="AD2050" s="7">
        <v>0</v>
      </c>
      <c r="AE2050" s="77">
        <v>470</v>
      </c>
      <c r="AF2050" s="77">
        <v>1055</v>
      </c>
      <c r="AG2050" s="127">
        <f t="shared" si="31"/>
        <v>0.30819672131147541</v>
      </c>
    </row>
    <row r="2051" spans="1:33" x14ac:dyDescent="0.3">
      <c r="A2051" s="7">
        <v>2448</v>
      </c>
      <c r="B2051" s="7">
        <v>1</v>
      </c>
      <c r="C2051" s="7" t="s">
        <v>676</v>
      </c>
      <c r="D2051" s="7">
        <v>2010</v>
      </c>
      <c r="E2051" s="68">
        <v>2011</v>
      </c>
      <c r="F2051" s="66">
        <v>140</v>
      </c>
      <c r="G2051" s="68">
        <v>5</v>
      </c>
      <c r="H2051" s="67">
        <v>1</v>
      </c>
      <c r="I2051" s="67">
        <v>1206</v>
      </c>
      <c r="J2051" s="67">
        <v>809</v>
      </c>
      <c r="K2051" s="119" t="s">
        <v>95</v>
      </c>
      <c r="L2051" s="7">
        <v>203</v>
      </c>
      <c r="M2051" s="7">
        <v>1</v>
      </c>
      <c r="N2051" s="7" t="s">
        <v>247</v>
      </c>
      <c r="O2051" s="7">
        <v>2015</v>
      </c>
      <c r="P2051" s="7">
        <v>2017</v>
      </c>
      <c r="Q2051" s="70">
        <v>851.78</v>
      </c>
      <c r="R2051" s="7">
        <v>5</v>
      </c>
      <c r="S2051" s="7">
        <v>1</v>
      </c>
      <c r="T2051" s="77">
        <v>389</v>
      </c>
      <c r="U2051" s="77">
        <v>297</v>
      </c>
      <c r="V2051" s="119" t="s">
        <v>95</v>
      </c>
      <c r="W2051" s="7">
        <v>186</v>
      </c>
      <c r="X2051" s="7">
        <v>1</v>
      </c>
      <c r="Y2051" s="7" t="s">
        <v>600</v>
      </c>
      <c r="Z2051" s="7">
        <v>2004</v>
      </c>
      <c r="AA2051" s="7">
        <v>2005</v>
      </c>
      <c r="AB2051" s="70">
        <v>200</v>
      </c>
      <c r="AC2051" s="7">
        <v>10</v>
      </c>
      <c r="AD2051" s="7">
        <v>0</v>
      </c>
      <c r="AE2051" s="77">
        <v>1629</v>
      </c>
      <c r="AF2051" s="77">
        <v>3683</v>
      </c>
      <c r="AG2051" s="127">
        <f t="shared" si="31"/>
        <v>0.30666415662650603</v>
      </c>
    </row>
    <row r="2052" spans="1:33" x14ac:dyDescent="0.3">
      <c r="A2052" s="7">
        <v>2448</v>
      </c>
      <c r="B2052" s="7">
        <v>1</v>
      </c>
      <c r="C2052" s="7" t="s">
        <v>676</v>
      </c>
      <c r="D2052" s="7">
        <v>2015</v>
      </c>
      <c r="E2052" s="68">
        <v>2016</v>
      </c>
      <c r="F2052" s="66">
        <v>799.18</v>
      </c>
      <c r="G2052" s="68">
        <v>10</v>
      </c>
      <c r="H2052" s="67">
        <v>1</v>
      </c>
      <c r="I2052" s="67">
        <v>303</v>
      </c>
      <c r="J2052" s="67">
        <v>73</v>
      </c>
      <c r="K2052" s="119" t="s">
        <v>95</v>
      </c>
      <c r="L2052" s="7">
        <v>227</v>
      </c>
      <c r="M2052" s="7">
        <v>1</v>
      </c>
      <c r="N2052" s="7" t="s">
        <v>416</v>
      </c>
      <c r="O2052" s="7">
        <v>2015</v>
      </c>
      <c r="P2052" s="7">
        <v>2016</v>
      </c>
      <c r="Q2052" s="70">
        <v>476</v>
      </c>
      <c r="R2052" s="7">
        <v>6</v>
      </c>
      <c r="S2052" s="7">
        <v>1</v>
      </c>
      <c r="T2052" s="77">
        <v>789</v>
      </c>
      <c r="U2052" s="77">
        <v>692</v>
      </c>
      <c r="V2052" s="119" t="s">
        <v>95</v>
      </c>
      <c r="W2052" s="7">
        <v>138</v>
      </c>
      <c r="X2052" s="7">
        <v>1</v>
      </c>
      <c r="Y2052" s="7" t="s">
        <v>243</v>
      </c>
      <c r="Z2052" s="68">
        <v>2009</v>
      </c>
      <c r="AA2052" s="68">
        <v>2010</v>
      </c>
      <c r="AB2052" s="66">
        <v>140</v>
      </c>
      <c r="AC2052" s="68">
        <v>5</v>
      </c>
      <c r="AD2052" s="67">
        <v>0</v>
      </c>
      <c r="AE2052" s="67">
        <v>1467</v>
      </c>
      <c r="AF2052" s="67">
        <v>3318</v>
      </c>
      <c r="AG2052" s="127">
        <f t="shared" ref="AG2052:AG2075" si="32">AE2052/(AE2052+AF2052)</f>
        <v>0.30658307210031349</v>
      </c>
    </row>
    <row r="2053" spans="1:33" x14ac:dyDescent="0.3">
      <c r="A2053" s="7">
        <v>2527</v>
      </c>
      <c r="B2053" s="7">
        <v>1</v>
      </c>
      <c r="C2053" s="7" t="s">
        <v>586</v>
      </c>
      <c r="D2053" s="7">
        <v>2001</v>
      </c>
      <c r="E2053" s="7">
        <v>2002</v>
      </c>
      <c r="F2053" s="70">
        <v>700</v>
      </c>
      <c r="G2053" s="7">
        <v>10</v>
      </c>
      <c r="H2053" s="7">
        <v>1</v>
      </c>
      <c r="I2053" s="77">
        <v>228</v>
      </c>
      <c r="J2053" s="77">
        <v>128</v>
      </c>
      <c r="K2053" s="119" t="s">
        <v>95</v>
      </c>
      <c r="L2053" s="7">
        <v>252</v>
      </c>
      <c r="M2053" s="7">
        <v>1</v>
      </c>
      <c r="N2053" s="7" t="s">
        <v>273</v>
      </c>
      <c r="O2053" s="7">
        <v>2015</v>
      </c>
      <c r="P2053" s="7">
        <v>2016</v>
      </c>
      <c r="Q2053" s="70">
        <v>500</v>
      </c>
      <c r="R2053" s="7">
        <v>10</v>
      </c>
      <c r="S2053" s="7">
        <v>1</v>
      </c>
      <c r="T2053" s="77">
        <v>960</v>
      </c>
      <c r="U2053" s="77">
        <v>514</v>
      </c>
      <c r="V2053" s="119" t="s">
        <v>95</v>
      </c>
      <c r="W2053" s="7">
        <v>518</v>
      </c>
      <c r="X2053" s="7">
        <v>1</v>
      </c>
      <c r="Y2053" s="7" t="s">
        <v>564</v>
      </c>
      <c r="Z2053" s="7">
        <v>2001</v>
      </c>
      <c r="AA2053" s="7">
        <v>2002</v>
      </c>
      <c r="AB2053" s="70">
        <v>100</v>
      </c>
      <c r="AC2053" s="7">
        <v>5</v>
      </c>
      <c r="AD2053" s="7">
        <v>0</v>
      </c>
      <c r="AE2053" s="77">
        <v>903</v>
      </c>
      <c r="AF2053" s="77">
        <v>2078</v>
      </c>
      <c r="AG2053" s="127">
        <f t="shared" si="32"/>
        <v>0.30291848373029184</v>
      </c>
    </row>
    <row r="2054" spans="1:33" x14ac:dyDescent="0.3">
      <c r="A2054" s="7">
        <v>2527</v>
      </c>
      <c r="B2054" s="7">
        <v>1</v>
      </c>
      <c r="C2054" s="7" t="s">
        <v>632</v>
      </c>
      <c r="D2054" s="7">
        <v>2004</v>
      </c>
      <c r="E2054" s="7">
        <v>2005</v>
      </c>
      <c r="F2054" s="70">
        <f>900-249.85</f>
        <v>650.15</v>
      </c>
      <c r="G2054" s="7">
        <v>10</v>
      </c>
      <c r="H2054" s="7">
        <v>0</v>
      </c>
      <c r="I2054" s="77">
        <v>401</v>
      </c>
      <c r="J2054" s="77">
        <v>448</v>
      </c>
      <c r="K2054" s="119" t="s">
        <v>95</v>
      </c>
      <c r="L2054" s="7">
        <v>276</v>
      </c>
      <c r="M2054" s="7">
        <v>1</v>
      </c>
      <c r="N2054" s="7" t="s">
        <v>544</v>
      </c>
      <c r="O2054" s="68">
        <v>2015</v>
      </c>
      <c r="P2054" s="73">
        <v>2016</v>
      </c>
      <c r="Q2054" s="66">
        <v>1590.04</v>
      </c>
      <c r="R2054" s="7">
        <v>3</v>
      </c>
      <c r="S2054" s="79">
        <v>1</v>
      </c>
      <c r="T2054" s="79">
        <v>4685</v>
      </c>
      <c r="U2054" s="80">
        <v>1860</v>
      </c>
      <c r="V2054" s="119" t="s">
        <v>95</v>
      </c>
      <c r="W2054" s="7">
        <v>325</v>
      </c>
      <c r="X2054" s="7">
        <v>1</v>
      </c>
      <c r="Y2054" s="7" t="s">
        <v>223</v>
      </c>
      <c r="Z2054" s="7">
        <v>1996</v>
      </c>
      <c r="AA2054" s="7">
        <v>1997</v>
      </c>
      <c r="AB2054" s="70">
        <v>1000</v>
      </c>
      <c r="AC2054" s="7">
        <v>5</v>
      </c>
      <c r="AD2054" s="7">
        <v>0</v>
      </c>
      <c r="AE2054" s="77">
        <v>445</v>
      </c>
      <c r="AF2054" s="77">
        <v>1028</v>
      </c>
      <c r="AG2054" s="127">
        <f t="shared" si="32"/>
        <v>0.30210454854039376</v>
      </c>
    </row>
    <row r="2055" spans="1:33" x14ac:dyDescent="0.3">
      <c r="A2055" s="7">
        <v>2527</v>
      </c>
      <c r="B2055" s="7">
        <v>1</v>
      </c>
      <c r="C2055" s="7" t="s">
        <v>632</v>
      </c>
      <c r="D2055" s="7">
        <v>2005</v>
      </c>
      <c r="E2055" s="7">
        <v>2006</v>
      </c>
      <c r="F2055" s="70">
        <v>900</v>
      </c>
      <c r="G2055" s="7">
        <v>10</v>
      </c>
      <c r="H2055" s="10">
        <v>1</v>
      </c>
      <c r="I2055" s="67">
        <v>371</v>
      </c>
      <c r="J2055" s="67">
        <v>139</v>
      </c>
      <c r="K2055" s="119" t="s">
        <v>95</v>
      </c>
      <c r="L2055" s="7">
        <v>276</v>
      </c>
      <c r="M2055" s="7">
        <v>1</v>
      </c>
      <c r="N2055" s="7" t="s">
        <v>544</v>
      </c>
      <c r="O2055" s="68">
        <v>2015</v>
      </c>
      <c r="P2055" s="73">
        <v>2019</v>
      </c>
      <c r="Q2055" s="66">
        <v>1930.04</v>
      </c>
      <c r="R2055" s="7">
        <v>7</v>
      </c>
      <c r="S2055" s="79">
        <v>1</v>
      </c>
      <c r="T2055" s="79">
        <v>4685</v>
      </c>
      <c r="U2055" s="80">
        <v>1860</v>
      </c>
      <c r="V2055" s="119" t="s">
        <v>95</v>
      </c>
      <c r="W2055" s="7">
        <v>186</v>
      </c>
      <c r="X2055" s="7">
        <v>1</v>
      </c>
      <c r="Y2055" s="7" t="s">
        <v>600</v>
      </c>
      <c r="Z2055" s="7">
        <v>2004</v>
      </c>
      <c r="AA2055" s="7">
        <v>2005</v>
      </c>
      <c r="AB2055" s="70">
        <v>160.27000000000001</v>
      </c>
      <c r="AC2055" s="7">
        <v>10</v>
      </c>
      <c r="AD2055" s="7">
        <v>0</v>
      </c>
      <c r="AE2055" s="77">
        <v>1589</v>
      </c>
      <c r="AF2055" s="77">
        <v>3746</v>
      </c>
      <c r="AG2055" s="127">
        <f t="shared" si="32"/>
        <v>0.29784442361761948</v>
      </c>
    </row>
    <row r="2056" spans="1:33" x14ac:dyDescent="0.3">
      <c r="A2056" s="7">
        <v>2527</v>
      </c>
      <c r="B2056" s="7">
        <v>1</v>
      </c>
      <c r="C2056" s="7" t="s">
        <v>586</v>
      </c>
      <c r="D2056" s="7">
        <v>2010</v>
      </c>
      <c r="E2056" s="10">
        <v>2012</v>
      </c>
      <c r="F2056" s="66">
        <v>700.18</v>
      </c>
      <c r="G2056" s="10">
        <v>10</v>
      </c>
      <c r="H2056" s="67">
        <v>1</v>
      </c>
      <c r="I2056" s="67">
        <v>372</v>
      </c>
      <c r="J2056" s="67">
        <v>104</v>
      </c>
      <c r="K2056" s="119" t="s">
        <v>95</v>
      </c>
      <c r="L2056" s="7">
        <v>280</v>
      </c>
      <c r="M2056" s="7">
        <v>1</v>
      </c>
      <c r="N2056" s="7" t="s">
        <v>545</v>
      </c>
      <c r="O2056" s="7">
        <v>2015</v>
      </c>
      <c r="P2056" s="7">
        <v>2016</v>
      </c>
      <c r="Q2056" s="70">
        <v>933.66</v>
      </c>
      <c r="R2056" s="7">
        <v>10</v>
      </c>
      <c r="S2056" s="7">
        <v>1</v>
      </c>
      <c r="T2056" s="67">
        <v>3377</v>
      </c>
      <c r="U2056" s="67">
        <v>629</v>
      </c>
      <c r="V2056" s="119" t="s">
        <v>95</v>
      </c>
      <c r="W2056" s="7">
        <v>118</v>
      </c>
      <c r="X2056" s="7">
        <v>1</v>
      </c>
      <c r="Y2056" s="7" t="s">
        <v>413</v>
      </c>
      <c r="Z2056" s="7">
        <v>1995</v>
      </c>
      <c r="AA2056" s="7">
        <v>1996</v>
      </c>
      <c r="AB2056" s="70">
        <v>406</v>
      </c>
      <c r="AC2056" s="7">
        <v>5</v>
      </c>
      <c r="AD2056" s="7">
        <v>0</v>
      </c>
      <c r="AE2056" s="77">
        <v>260</v>
      </c>
      <c r="AF2056" s="77">
        <v>614</v>
      </c>
      <c r="AG2056" s="127">
        <f t="shared" si="32"/>
        <v>0.2974828375286041</v>
      </c>
    </row>
    <row r="2057" spans="1:33" x14ac:dyDescent="0.3">
      <c r="A2057" s="7">
        <v>2527</v>
      </c>
      <c r="B2057" s="7">
        <v>1</v>
      </c>
      <c r="C2057" s="7" t="s">
        <v>632</v>
      </c>
      <c r="D2057" s="7">
        <v>2014</v>
      </c>
      <c r="E2057" s="7">
        <v>2016</v>
      </c>
      <c r="F2057" s="7">
        <v>951.86</v>
      </c>
      <c r="G2057" s="7">
        <v>10</v>
      </c>
      <c r="H2057" s="7">
        <v>1</v>
      </c>
      <c r="I2057" s="77">
        <v>357</v>
      </c>
      <c r="J2057" s="77">
        <v>123</v>
      </c>
      <c r="K2057" s="119" t="s">
        <v>95</v>
      </c>
      <c r="L2057" s="7">
        <v>323</v>
      </c>
      <c r="M2057" s="7">
        <v>2</v>
      </c>
      <c r="N2057" s="7" t="s">
        <v>550</v>
      </c>
      <c r="O2057" s="7">
        <v>2015</v>
      </c>
      <c r="P2057" s="68">
        <v>2016</v>
      </c>
      <c r="Q2057" s="66">
        <v>1607.12</v>
      </c>
      <c r="R2057" s="68">
        <v>10</v>
      </c>
      <c r="S2057" s="67">
        <v>1</v>
      </c>
      <c r="T2057" s="67">
        <v>36</v>
      </c>
      <c r="U2057" s="67">
        <v>21</v>
      </c>
      <c r="V2057" s="119" t="s">
        <v>95</v>
      </c>
      <c r="W2057" s="7">
        <v>12</v>
      </c>
      <c r="X2057" s="7">
        <v>1</v>
      </c>
      <c r="Y2057" s="7" t="s">
        <v>485</v>
      </c>
      <c r="Z2057" s="7">
        <v>2003</v>
      </c>
      <c r="AA2057" s="7">
        <v>2005</v>
      </c>
      <c r="AB2057" s="70">
        <v>68</v>
      </c>
      <c r="AC2057" s="7">
        <v>4</v>
      </c>
      <c r="AD2057" s="7">
        <v>0</v>
      </c>
      <c r="AE2057" s="77">
        <v>2080</v>
      </c>
      <c r="AF2057" s="77">
        <v>4938</v>
      </c>
      <c r="AG2057" s="127">
        <f t="shared" si="32"/>
        <v>0.29638073525220859</v>
      </c>
    </row>
    <row r="2058" spans="1:33" x14ac:dyDescent="0.3">
      <c r="A2058" s="7">
        <v>2534</v>
      </c>
      <c r="B2058" s="7">
        <v>1</v>
      </c>
      <c r="C2058" s="7" t="s">
        <v>464</v>
      </c>
      <c r="D2058" s="7">
        <v>1996</v>
      </c>
      <c r="E2058" s="7">
        <v>1997</v>
      </c>
      <c r="F2058" s="70">
        <v>367.88</v>
      </c>
      <c r="G2058" s="7">
        <v>5</v>
      </c>
      <c r="H2058" s="7">
        <v>0</v>
      </c>
      <c r="I2058" s="77">
        <v>1086</v>
      </c>
      <c r="J2058" s="77">
        <v>1659</v>
      </c>
      <c r="K2058" s="119" t="s">
        <v>95</v>
      </c>
      <c r="L2058" s="7">
        <v>391</v>
      </c>
      <c r="M2058" s="7">
        <v>1</v>
      </c>
      <c r="N2058" s="7" t="s">
        <v>325</v>
      </c>
      <c r="O2058" s="7">
        <v>2015</v>
      </c>
      <c r="P2058" s="7">
        <v>2016</v>
      </c>
      <c r="Q2058" s="70">
        <v>512.4</v>
      </c>
      <c r="R2058" s="7">
        <v>10</v>
      </c>
      <c r="S2058" s="7">
        <v>1</v>
      </c>
      <c r="T2058" s="77">
        <v>360</v>
      </c>
      <c r="U2058" s="77">
        <v>257</v>
      </c>
      <c r="V2058" s="119" t="s">
        <v>95</v>
      </c>
      <c r="W2058" s="7">
        <v>84</v>
      </c>
      <c r="X2058" s="7">
        <v>1</v>
      </c>
      <c r="Y2058" s="7" t="s">
        <v>267</v>
      </c>
      <c r="Z2058" s="7">
        <v>2010</v>
      </c>
      <c r="AA2058" s="10">
        <v>2011</v>
      </c>
      <c r="AB2058" s="66">
        <v>1567.16</v>
      </c>
      <c r="AC2058" s="10">
        <v>10</v>
      </c>
      <c r="AD2058" s="67">
        <v>0</v>
      </c>
      <c r="AE2058" s="67">
        <v>642</v>
      </c>
      <c r="AF2058" s="67">
        <v>1526</v>
      </c>
      <c r="AG2058" s="127">
        <f t="shared" si="32"/>
        <v>0.29612546125461253</v>
      </c>
    </row>
    <row r="2059" spans="1:33" x14ac:dyDescent="0.3">
      <c r="A2059" s="7">
        <v>2534</v>
      </c>
      <c r="B2059" s="7">
        <v>1</v>
      </c>
      <c r="C2059" s="7" t="s">
        <v>464</v>
      </c>
      <c r="D2059" s="7">
        <v>1999</v>
      </c>
      <c r="E2059" s="7">
        <v>2000</v>
      </c>
      <c r="F2059" s="70">
        <v>415</v>
      </c>
      <c r="G2059" s="7">
        <v>5</v>
      </c>
      <c r="H2059" s="7">
        <v>1</v>
      </c>
      <c r="I2059" s="77">
        <v>917</v>
      </c>
      <c r="J2059" s="77">
        <v>550</v>
      </c>
      <c r="K2059" s="119" t="s">
        <v>95</v>
      </c>
      <c r="L2059" s="7">
        <v>404</v>
      </c>
      <c r="M2059" s="7">
        <v>1</v>
      </c>
      <c r="N2059" s="7" t="s">
        <v>519</v>
      </c>
      <c r="O2059" s="7">
        <v>2015</v>
      </c>
      <c r="P2059" s="10">
        <v>2017</v>
      </c>
      <c r="Q2059" s="70">
        <v>1850.54</v>
      </c>
      <c r="R2059" s="10">
        <v>10</v>
      </c>
      <c r="S2059" s="7">
        <v>1</v>
      </c>
      <c r="T2059" s="67">
        <v>130</v>
      </c>
      <c r="U2059" s="67">
        <v>25</v>
      </c>
      <c r="V2059" s="119" t="s">
        <v>95</v>
      </c>
      <c r="W2059" s="7">
        <v>309</v>
      </c>
      <c r="X2059" s="7">
        <v>1</v>
      </c>
      <c r="Y2059" s="7" t="s">
        <v>378</v>
      </c>
      <c r="Z2059" s="7">
        <v>2003</v>
      </c>
      <c r="AA2059" s="7">
        <v>2004</v>
      </c>
      <c r="AB2059" s="70">
        <v>375</v>
      </c>
      <c r="AC2059" s="7">
        <v>3</v>
      </c>
      <c r="AD2059" s="7">
        <v>0</v>
      </c>
      <c r="AE2059" s="77">
        <v>1017</v>
      </c>
      <c r="AF2059" s="77">
        <v>2454</v>
      </c>
      <c r="AG2059" s="127">
        <f t="shared" si="32"/>
        <v>0.29299913569576491</v>
      </c>
    </row>
    <row r="2060" spans="1:33" x14ac:dyDescent="0.3">
      <c r="A2060" s="7">
        <v>2534</v>
      </c>
      <c r="B2060" s="7">
        <v>1</v>
      </c>
      <c r="C2060" s="7" t="s">
        <v>464</v>
      </c>
      <c r="D2060" s="7">
        <v>2001</v>
      </c>
      <c r="E2060" s="7">
        <v>2002</v>
      </c>
      <c r="F2060" s="70">
        <v>415</v>
      </c>
      <c r="G2060" s="7">
        <v>5</v>
      </c>
      <c r="H2060" s="7">
        <v>1</v>
      </c>
      <c r="I2060" s="77">
        <v>779</v>
      </c>
      <c r="J2060" s="77">
        <v>695</v>
      </c>
      <c r="K2060" s="119" t="s">
        <v>95</v>
      </c>
      <c r="L2060" s="7">
        <v>415</v>
      </c>
      <c r="M2060" s="7">
        <v>1</v>
      </c>
      <c r="N2060" s="7" t="s">
        <v>326</v>
      </c>
      <c r="O2060" s="7">
        <v>2015</v>
      </c>
      <c r="P2060" s="7">
        <v>2016</v>
      </c>
      <c r="Q2060" s="70">
        <v>1047.3499999999999</v>
      </c>
      <c r="R2060" s="7">
        <v>10</v>
      </c>
      <c r="S2060" s="7">
        <v>1</v>
      </c>
      <c r="T2060" s="67">
        <v>79</v>
      </c>
      <c r="U2060" s="67">
        <v>34</v>
      </c>
      <c r="V2060" s="119" t="s">
        <v>95</v>
      </c>
      <c r="W2060" s="7">
        <v>2198</v>
      </c>
      <c r="X2060" s="7">
        <v>1</v>
      </c>
      <c r="Y2060" s="7" t="s">
        <v>462</v>
      </c>
      <c r="Z2060" s="7">
        <v>1996</v>
      </c>
      <c r="AA2060" s="7">
        <v>1997</v>
      </c>
      <c r="AB2060" s="70">
        <v>341.28</v>
      </c>
      <c r="AC2060" s="7">
        <v>10</v>
      </c>
      <c r="AD2060" s="7">
        <v>0</v>
      </c>
      <c r="AE2060" s="77">
        <v>692</v>
      </c>
      <c r="AF2060" s="77">
        <v>1687</v>
      </c>
      <c r="AG2060" s="127">
        <f t="shared" si="32"/>
        <v>0.29087852038671713</v>
      </c>
    </row>
    <row r="2061" spans="1:33" x14ac:dyDescent="0.3">
      <c r="A2061" s="7">
        <v>2534</v>
      </c>
      <c r="B2061" s="7">
        <v>1</v>
      </c>
      <c r="C2061" s="7" t="s">
        <v>658</v>
      </c>
      <c r="D2061" s="7">
        <v>2006</v>
      </c>
      <c r="E2061" s="10">
        <v>2007</v>
      </c>
      <c r="F2061" s="70">
        <v>700</v>
      </c>
      <c r="G2061" s="10">
        <v>5</v>
      </c>
      <c r="H2061" s="7">
        <v>1</v>
      </c>
      <c r="I2061" s="67">
        <v>1409</v>
      </c>
      <c r="J2061" s="67">
        <v>885</v>
      </c>
      <c r="K2061" s="119" t="s">
        <v>95</v>
      </c>
      <c r="L2061" s="7">
        <v>424</v>
      </c>
      <c r="M2061" s="7">
        <v>1</v>
      </c>
      <c r="N2061" s="7" t="s">
        <v>503</v>
      </c>
      <c r="O2061" s="68">
        <v>2015</v>
      </c>
      <c r="P2061" s="68">
        <v>2016</v>
      </c>
      <c r="Q2061" s="66">
        <v>375</v>
      </c>
      <c r="R2061" s="77">
        <v>10</v>
      </c>
      <c r="S2061" s="7">
        <v>1</v>
      </c>
      <c r="T2061" s="67">
        <v>210</v>
      </c>
      <c r="U2061" s="67">
        <v>150</v>
      </c>
      <c r="V2061" s="119" t="s">
        <v>95</v>
      </c>
      <c r="W2061" s="7">
        <v>299</v>
      </c>
      <c r="X2061" s="7">
        <v>1</v>
      </c>
      <c r="Y2061" s="7" t="s">
        <v>377</v>
      </c>
      <c r="Z2061" s="7">
        <v>2001</v>
      </c>
      <c r="AA2061" s="7">
        <v>2002</v>
      </c>
      <c r="AB2061" s="70">
        <v>260</v>
      </c>
      <c r="AC2061" s="7">
        <v>10</v>
      </c>
      <c r="AD2061" s="7">
        <v>0</v>
      </c>
      <c r="AE2061" s="77">
        <v>400</v>
      </c>
      <c r="AF2061" s="77">
        <v>977</v>
      </c>
      <c r="AG2061" s="127">
        <f t="shared" si="32"/>
        <v>0.29048656499636893</v>
      </c>
    </row>
    <row r="2062" spans="1:33" x14ac:dyDescent="0.3">
      <c r="A2062" s="7">
        <v>2534</v>
      </c>
      <c r="B2062" s="7">
        <v>1</v>
      </c>
      <c r="C2062" s="7" t="s">
        <v>658</v>
      </c>
      <c r="D2062" s="7">
        <v>2011</v>
      </c>
      <c r="E2062" s="7">
        <v>2012</v>
      </c>
      <c r="F2062" s="7">
        <v>700</v>
      </c>
      <c r="G2062" s="7">
        <v>6</v>
      </c>
      <c r="H2062" s="7">
        <v>1</v>
      </c>
      <c r="I2062" s="77">
        <v>607</v>
      </c>
      <c r="J2062" s="77">
        <v>104</v>
      </c>
      <c r="K2062" s="119" t="s">
        <v>95</v>
      </c>
      <c r="L2062" s="7">
        <v>424</v>
      </c>
      <c r="M2062" s="7">
        <v>1</v>
      </c>
      <c r="N2062" s="7" t="s">
        <v>503</v>
      </c>
      <c r="O2062" s="68">
        <v>2015</v>
      </c>
      <c r="P2062" s="68">
        <v>2017</v>
      </c>
      <c r="Q2062" s="66">
        <v>493.36</v>
      </c>
      <c r="R2062" s="77">
        <v>9</v>
      </c>
      <c r="S2062" s="7">
        <v>1</v>
      </c>
      <c r="T2062" s="67">
        <v>252</v>
      </c>
      <c r="U2062" s="67">
        <v>110</v>
      </c>
      <c r="V2062" s="119" t="s">
        <v>95</v>
      </c>
      <c r="W2062" s="7">
        <v>756</v>
      </c>
      <c r="X2062" s="7">
        <v>1</v>
      </c>
      <c r="Y2062" s="7" t="s">
        <v>477</v>
      </c>
      <c r="Z2062" s="7">
        <v>2008</v>
      </c>
      <c r="AA2062" s="7">
        <v>2009</v>
      </c>
      <c r="AB2062" s="70">
        <v>200</v>
      </c>
      <c r="AC2062" s="7">
        <v>3</v>
      </c>
      <c r="AD2062" s="7">
        <v>0</v>
      </c>
      <c r="AE2062" s="67">
        <v>658</v>
      </c>
      <c r="AF2062" s="67">
        <v>1625</v>
      </c>
      <c r="AG2062" s="127">
        <f t="shared" si="32"/>
        <v>0.28821725799386771</v>
      </c>
    </row>
    <row r="2063" spans="1:33" x14ac:dyDescent="0.3">
      <c r="A2063" s="7">
        <v>2536</v>
      </c>
      <c r="B2063" s="7">
        <v>1</v>
      </c>
      <c r="C2063" s="7" t="s">
        <v>407</v>
      </c>
      <c r="D2063" s="7">
        <v>1994</v>
      </c>
      <c r="E2063" s="7">
        <v>1995</v>
      </c>
      <c r="F2063" s="70">
        <v>500</v>
      </c>
      <c r="G2063" s="7">
        <v>5</v>
      </c>
      <c r="H2063" s="7">
        <v>1</v>
      </c>
      <c r="I2063" s="77">
        <v>484</v>
      </c>
      <c r="J2063" s="77">
        <v>440</v>
      </c>
      <c r="K2063" s="119" t="s">
        <v>95</v>
      </c>
      <c r="L2063" s="7">
        <v>458</v>
      </c>
      <c r="M2063" s="7">
        <v>1</v>
      </c>
      <c r="N2063" s="7" t="s">
        <v>520</v>
      </c>
      <c r="O2063" s="7">
        <v>2015</v>
      </c>
      <c r="P2063" s="7">
        <v>2016</v>
      </c>
      <c r="Q2063" s="70">
        <v>498.66</v>
      </c>
      <c r="R2063" s="7">
        <v>10</v>
      </c>
      <c r="S2063" s="7">
        <v>1</v>
      </c>
      <c r="T2063" s="67">
        <v>398</v>
      </c>
      <c r="U2063" s="67">
        <v>143</v>
      </c>
      <c r="V2063" s="119" t="s">
        <v>95</v>
      </c>
      <c r="W2063" s="7">
        <v>2683</v>
      </c>
      <c r="X2063" s="7">
        <v>1</v>
      </c>
      <c r="Y2063" s="7" t="s">
        <v>755</v>
      </c>
      <c r="Z2063" s="7">
        <v>2017</v>
      </c>
      <c r="AA2063" s="7">
        <v>2018</v>
      </c>
      <c r="AB2063" s="7">
        <v>1825</v>
      </c>
      <c r="AC2063" s="7">
        <v>10</v>
      </c>
      <c r="AD2063" s="7">
        <v>0</v>
      </c>
      <c r="AE2063" s="77">
        <v>289</v>
      </c>
      <c r="AF2063" s="77">
        <v>722</v>
      </c>
      <c r="AG2063" s="127">
        <f t="shared" si="32"/>
        <v>0.28585558852621168</v>
      </c>
    </row>
    <row r="2064" spans="1:33" x14ac:dyDescent="0.3">
      <c r="A2064" s="7">
        <v>2536</v>
      </c>
      <c r="B2064" s="7">
        <v>1</v>
      </c>
      <c r="C2064" s="7" t="s">
        <v>407</v>
      </c>
      <c r="D2064" s="7">
        <v>1999</v>
      </c>
      <c r="E2064" s="7">
        <v>2000</v>
      </c>
      <c r="F2064" s="70">
        <v>500</v>
      </c>
      <c r="G2064" s="7">
        <v>10</v>
      </c>
      <c r="H2064" s="7">
        <v>1</v>
      </c>
      <c r="I2064" s="77">
        <v>497</v>
      </c>
      <c r="J2064" s="77">
        <v>80</v>
      </c>
      <c r="K2064" s="119" t="s">
        <v>95</v>
      </c>
      <c r="L2064" s="7">
        <v>463</v>
      </c>
      <c r="M2064" s="7">
        <v>1</v>
      </c>
      <c r="N2064" s="7" t="s">
        <v>382</v>
      </c>
      <c r="O2064" s="68">
        <v>2015</v>
      </c>
      <c r="P2064" s="10">
        <v>2017</v>
      </c>
      <c r="Q2064" s="66">
        <v>307.8</v>
      </c>
      <c r="R2064" s="10">
        <v>10</v>
      </c>
      <c r="S2064" s="67">
        <v>1</v>
      </c>
      <c r="T2064" s="67">
        <v>302</v>
      </c>
      <c r="U2064" s="67">
        <v>64</v>
      </c>
      <c r="V2064" s="119" t="s">
        <v>95</v>
      </c>
      <c r="W2064" s="7">
        <v>381</v>
      </c>
      <c r="X2064" s="7">
        <v>1</v>
      </c>
      <c r="Y2064" s="7" t="s">
        <v>324</v>
      </c>
      <c r="Z2064" s="7">
        <v>2010</v>
      </c>
      <c r="AA2064" s="68">
        <v>2011</v>
      </c>
      <c r="AB2064" s="66">
        <v>550</v>
      </c>
      <c r="AC2064" s="68">
        <v>10</v>
      </c>
      <c r="AD2064" s="67">
        <v>0</v>
      </c>
      <c r="AE2064" s="67">
        <v>1420</v>
      </c>
      <c r="AF2064" s="67">
        <v>3551</v>
      </c>
      <c r="AG2064" s="127">
        <f t="shared" si="32"/>
        <v>0.28565680949507144</v>
      </c>
    </row>
    <row r="2065" spans="1:33" x14ac:dyDescent="0.3">
      <c r="A2065" s="7">
        <v>2536</v>
      </c>
      <c r="B2065" s="7">
        <v>1</v>
      </c>
      <c r="C2065" s="7" t="s">
        <v>407</v>
      </c>
      <c r="D2065" s="7">
        <v>2001</v>
      </c>
      <c r="E2065" s="7">
        <v>2002</v>
      </c>
      <c r="F2065" s="70">
        <v>256</v>
      </c>
      <c r="G2065" s="7">
        <v>10</v>
      </c>
      <c r="H2065" s="7">
        <v>1</v>
      </c>
      <c r="I2065" s="77">
        <v>273</v>
      </c>
      <c r="J2065" s="77">
        <v>72</v>
      </c>
      <c r="K2065" s="119" t="s">
        <v>95</v>
      </c>
      <c r="L2065" s="7">
        <v>486</v>
      </c>
      <c r="M2065" s="7">
        <v>1</v>
      </c>
      <c r="N2065" s="7" t="s">
        <v>288</v>
      </c>
      <c r="O2065" s="7">
        <v>2015</v>
      </c>
      <c r="P2065" s="7">
        <v>2016</v>
      </c>
      <c r="Q2065" s="70">
        <v>374.66</v>
      </c>
      <c r="R2065" s="7">
        <v>10</v>
      </c>
      <c r="S2065" s="7">
        <v>1</v>
      </c>
      <c r="T2065" s="67">
        <v>484</v>
      </c>
      <c r="U2065" s="67">
        <v>124</v>
      </c>
      <c r="V2065" s="119" t="s">
        <v>95</v>
      </c>
      <c r="W2065" s="7">
        <v>577</v>
      </c>
      <c r="X2065" s="7">
        <v>1</v>
      </c>
      <c r="Y2065" s="7" t="s">
        <v>430</v>
      </c>
      <c r="Z2065" s="7">
        <v>2004</v>
      </c>
      <c r="AA2065" s="7">
        <v>2005</v>
      </c>
      <c r="AB2065" s="70">
        <v>635</v>
      </c>
      <c r="AC2065" s="7">
        <v>10</v>
      </c>
      <c r="AD2065" s="7">
        <v>0</v>
      </c>
      <c r="AE2065" s="77">
        <v>221</v>
      </c>
      <c r="AF2065" s="77">
        <v>560</v>
      </c>
      <c r="AG2065" s="127">
        <f t="shared" si="32"/>
        <v>0.28297055057618437</v>
      </c>
    </row>
    <row r="2066" spans="1:33" x14ac:dyDescent="0.3">
      <c r="A2066" s="7">
        <v>2536</v>
      </c>
      <c r="B2066" s="7">
        <v>1</v>
      </c>
      <c r="C2066" s="7" t="s">
        <v>407</v>
      </c>
      <c r="D2066" s="7">
        <v>2006</v>
      </c>
      <c r="E2066" s="10">
        <v>2007</v>
      </c>
      <c r="F2066" s="70">
        <v>675</v>
      </c>
      <c r="G2066" s="10">
        <v>10</v>
      </c>
      <c r="H2066" s="7">
        <v>0</v>
      </c>
      <c r="I2066" s="71">
        <v>406</v>
      </c>
      <c r="J2066" s="67">
        <v>500</v>
      </c>
      <c r="K2066" s="119" t="s">
        <v>95</v>
      </c>
      <c r="L2066" s="7">
        <v>499</v>
      </c>
      <c r="M2066" s="7">
        <v>1</v>
      </c>
      <c r="N2066" s="7" t="s">
        <v>473</v>
      </c>
      <c r="O2066" s="68">
        <v>2015</v>
      </c>
      <c r="P2066" s="73">
        <v>2016</v>
      </c>
      <c r="Q2066" s="66">
        <v>1578.63</v>
      </c>
      <c r="R2066" s="7">
        <v>10</v>
      </c>
      <c r="S2066" s="67">
        <v>1</v>
      </c>
      <c r="T2066" s="67">
        <v>258</v>
      </c>
      <c r="U2066" s="77">
        <v>32</v>
      </c>
      <c r="V2066" s="119" t="s">
        <v>95</v>
      </c>
      <c r="W2066" s="7">
        <v>656</v>
      </c>
      <c r="X2066" s="7">
        <v>1</v>
      </c>
      <c r="Y2066" s="7" t="s">
        <v>736</v>
      </c>
      <c r="Z2066" s="7">
        <v>2017</v>
      </c>
      <c r="AA2066" s="7">
        <v>2018</v>
      </c>
      <c r="AB2066" s="7">
        <v>1040</v>
      </c>
      <c r="AC2066" s="7">
        <v>10</v>
      </c>
      <c r="AD2066" s="7">
        <v>0</v>
      </c>
      <c r="AE2066" s="77">
        <v>1483</v>
      </c>
      <c r="AF2066" s="77">
        <v>3997</v>
      </c>
      <c r="AG2066" s="127">
        <f t="shared" si="32"/>
        <v>0.27062043795620438</v>
      </c>
    </row>
    <row r="2067" spans="1:33" x14ac:dyDescent="0.3">
      <c r="A2067" s="7">
        <v>2536</v>
      </c>
      <c r="B2067" s="7">
        <v>1</v>
      </c>
      <c r="C2067" s="7" t="s">
        <v>407</v>
      </c>
      <c r="D2067" s="68">
        <v>2007</v>
      </c>
      <c r="E2067" s="73">
        <v>2008</v>
      </c>
      <c r="F2067" s="66">
        <v>900</v>
      </c>
      <c r="G2067" s="7">
        <v>10</v>
      </c>
      <c r="H2067" s="67">
        <v>1</v>
      </c>
      <c r="I2067" s="67">
        <v>371</v>
      </c>
      <c r="J2067" s="77">
        <v>229</v>
      </c>
      <c r="K2067" s="119" t="s">
        <v>95</v>
      </c>
      <c r="L2067" s="7">
        <v>500</v>
      </c>
      <c r="M2067" s="7">
        <v>1</v>
      </c>
      <c r="N2067" s="7" t="s">
        <v>635</v>
      </c>
      <c r="O2067" s="7">
        <v>2015</v>
      </c>
      <c r="P2067" s="7">
        <v>2016</v>
      </c>
      <c r="Q2067" s="70">
        <v>1550</v>
      </c>
      <c r="R2067" s="7">
        <v>10</v>
      </c>
      <c r="S2067" s="7">
        <v>1</v>
      </c>
      <c r="T2067" s="67">
        <v>710</v>
      </c>
      <c r="U2067" s="67">
        <v>311</v>
      </c>
      <c r="V2067" s="119" t="s">
        <v>95</v>
      </c>
      <c r="W2067" s="7">
        <v>309</v>
      </c>
      <c r="X2067" s="7">
        <v>1</v>
      </c>
      <c r="Y2067" s="7" t="s">
        <v>378</v>
      </c>
      <c r="Z2067" s="7">
        <v>2002</v>
      </c>
      <c r="AA2067" s="7">
        <v>2003</v>
      </c>
      <c r="AB2067" s="70">
        <v>360</v>
      </c>
      <c r="AC2067" s="7">
        <v>3</v>
      </c>
      <c r="AD2067" s="7">
        <v>0</v>
      </c>
      <c r="AE2067" s="77">
        <v>1458</v>
      </c>
      <c r="AF2067" s="77">
        <v>3986</v>
      </c>
      <c r="AG2067" s="127">
        <f t="shared" si="32"/>
        <v>0.26781778104335047</v>
      </c>
    </row>
    <row r="2068" spans="1:33" x14ac:dyDescent="0.3">
      <c r="A2068" s="7">
        <v>2536</v>
      </c>
      <c r="B2068" s="7">
        <v>1</v>
      </c>
      <c r="C2068" s="7" t="s">
        <v>407</v>
      </c>
      <c r="D2068" s="7">
        <v>2010</v>
      </c>
      <c r="E2068" s="68">
        <v>2011</v>
      </c>
      <c r="F2068" s="66">
        <v>1000</v>
      </c>
      <c r="G2068" s="68">
        <v>10</v>
      </c>
      <c r="H2068" s="67">
        <v>0</v>
      </c>
      <c r="I2068" s="67">
        <v>373</v>
      </c>
      <c r="J2068" s="67">
        <v>463</v>
      </c>
      <c r="K2068" s="119" t="s">
        <v>95</v>
      </c>
      <c r="L2068" s="7">
        <v>505</v>
      </c>
      <c r="M2068" s="7">
        <v>1</v>
      </c>
      <c r="N2068" s="7" t="s">
        <v>559</v>
      </c>
      <c r="O2068" s="7">
        <v>2015</v>
      </c>
      <c r="P2068" s="7">
        <v>2016</v>
      </c>
      <c r="Q2068" s="70">
        <v>2300</v>
      </c>
      <c r="R2068" s="7">
        <v>10</v>
      </c>
      <c r="S2068" s="7">
        <v>1</v>
      </c>
      <c r="T2068" s="77">
        <v>495</v>
      </c>
      <c r="U2068" s="77">
        <v>400</v>
      </c>
      <c r="V2068" s="119" t="s">
        <v>95</v>
      </c>
      <c r="W2068" s="7">
        <v>394</v>
      </c>
      <c r="X2068" s="7">
        <v>1</v>
      </c>
      <c r="Y2068" s="7" t="s">
        <v>613</v>
      </c>
      <c r="Z2068" s="7">
        <v>2003</v>
      </c>
      <c r="AA2068" s="7">
        <v>2004</v>
      </c>
      <c r="AB2068" s="70">
        <v>405</v>
      </c>
      <c r="AC2068" s="7">
        <v>10</v>
      </c>
      <c r="AD2068" s="7">
        <v>0</v>
      </c>
      <c r="AE2068" s="77">
        <v>483</v>
      </c>
      <c r="AF2068" s="77">
        <v>1345</v>
      </c>
      <c r="AG2068" s="127">
        <f t="shared" si="32"/>
        <v>0.26422319474835887</v>
      </c>
    </row>
    <row r="2069" spans="1:33" x14ac:dyDescent="0.3">
      <c r="A2069" s="7">
        <v>2536</v>
      </c>
      <c r="B2069" s="7">
        <v>1</v>
      </c>
      <c r="C2069" s="7" t="s">
        <v>407</v>
      </c>
      <c r="D2069" s="7">
        <v>2011</v>
      </c>
      <c r="E2069" s="7">
        <v>2012</v>
      </c>
      <c r="F2069" s="7">
        <v>900</v>
      </c>
      <c r="G2069" s="7">
        <v>10</v>
      </c>
      <c r="H2069" s="7">
        <v>1</v>
      </c>
      <c r="I2069" s="77">
        <v>329</v>
      </c>
      <c r="J2069" s="77">
        <v>303</v>
      </c>
      <c r="K2069" s="119" t="s">
        <v>95</v>
      </c>
      <c r="L2069" s="7">
        <v>535</v>
      </c>
      <c r="M2069" s="7">
        <v>1</v>
      </c>
      <c r="N2069" s="7" t="s">
        <v>523</v>
      </c>
      <c r="O2069" s="7">
        <v>2015</v>
      </c>
      <c r="P2069" s="10">
        <v>2016</v>
      </c>
      <c r="Q2069" s="66">
        <v>836.82</v>
      </c>
      <c r="R2069" s="10">
        <v>10</v>
      </c>
      <c r="S2069" s="67">
        <v>1</v>
      </c>
      <c r="T2069" s="67">
        <v>10306</v>
      </c>
      <c r="U2069" s="67">
        <v>10059</v>
      </c>
      <c r="V2069" s="119" t="s">
        <v>95</v>
      </c>
      <c r="W2069" s="7">
        <v>24</v>
      </c>
      <c r="X2069" s="7">
        <v>1</v>
      </c>
      <c r="Y2069" s="7" t="s">
        <v>447</v>
      </c>
      <c r="Z2069" s="7">
        <v>1996</v>
      </c>
      <c r="AA2069" s="7">
        <v>1997</v>
      </c>
      <c r="AB2069" s="70">
        <v>499.43</v>
      </c>
      <c r="AC2069" s="7">
        <v>10</v>
      </c>
      <c r="AD2069" s="7">
        <v>0</v>
      </c>
      <c r="AE2069" s="77">
        <v>150</v>
      </c>
      <c r="AF2069" s="77">
        <v>419</v>
      </c>
      <c r="AG2069" s="127">
        <f t="shared" si="32"/>
        <v>0.26362038664323373</v>
      </c>
    </row>
    <row r="2070" spans="1:33" x14ac:dyDescent="0.3">
      <c r="A2070" s="7">
        <v>2536</v>
      </c>
      <c r="B2070" s="7">
        <v>1</v>
      </c>
      <c r="C2070" s="7" t="s">
        <v>407</v>
      </c>
      <c r="D2070" s="7">
        <v>2015</v>
      </c>
      <c r="E2070" s="7">
        <v>2017</v>
      </c>
      <c r="F2070" s="70">
        <v>3208.8</v>
      </c>
      <c r="G2070" s="7">
        <v>10</v>
      </c>
      <c r="H2070" s="7">
        <v>1</v>
      </c>
      <c r="I2070" s="77">
        <v>364</v>
      </c>
      <c r="J2070" s="77">
        <v>206</v>
      </c>
      <c r="K2070" s="119" t="s">
        <v>95</v>
      </c>
      <c r="L2070" s="7">
        <v>622</v>
      </c>
      <c r="M2070" s="7">
        <v>1</v>
      </c>
      <c r="N2070" s="7" t="s">
        <v>431</v>
      </c>
      <c r="O2070" s="7">
        <v>2015</v>
      </c>
      <c r="P2070" s="7">
        <v>2016</v>
      </c>
      <c r="Q2070" s="70">
        <v>1389.86</v>
      </c>
      <c r="R2070" s="7">
        <v>10</v>
      </c>
      <c r="S2070" s="7">
        <v>0</v>
      </c>
      <c r="T2070" s="77">
        <v>4415</v>
      </c>
      <c r="U2070" s="77">
        <v>6421</v>
      </c>
      <c r="V2070" s="119" t="s">
        <v>95</v>
      </c>
      <c r="W2070" s="7">
        <v>111</v>
      </c>
      <c r="X2070" s="7">
        <v>1</v>
      </c>
      <c r="Y2070" s="7" t="s">
        <v>469</v>
      </c>
      <c r="Z2070" s="7">
        <v>2010</v>
      </c>
      <c r="AA2070" s="68">
        <v>2011</v>
      </c>
      <c r="AB2070" s="66">
        <v>337.81</v>
      </c>
      <c r="AC2070" s="68">
        <v>10</v>
      </c>
      <c r="AD2070" s="67">
        <v>0</v>
      </c>
      <c r="AE2070" s="67">
        <v>1079</v>
      </c>
      <c r="AF2070" s="67">
        <v>3058</v>
      </c>
      <c r="AG2070" s="127">
        <f t="shared" si="32"/>
        <v>0.26081701716219485</v>
      </c>
    </row>
    <row r="2071" spans="1:33" x14ac:dyDescent="0.3">
      <c r="A2071" s="7">
        <v>2580</v>
      </c>
      <c r="B2071" s="7">
        <v>1</v>
      </c>
      <c r="C2071" s="7" t="s">
        <v>408</v>
      </c>
      <c r="D2071" s="7">
        <v>1994</v>
      </c>
      <c r="E2071" s="7">
        <v>1995</v>
      </c>
      <c r="F2071" s="70">
        <v>355.09</v>
      </c>
      <c r="G2071" s="7">
        <v>10</v>
      </c>
      <c r="H2071" s="7">
        <v>0</v>
      </c>
      <c r="I2071" s="77">
        <v>834</v>
      </c>
      <c r="J2071" s="77">
        <v>1190</v>
      </c>
      <c r="K2071" s="119" t="s">
        <v>95</v>
      </c>
      <c r="L2071" s="7">
        <v>630</v>
      </c>
      <c r="M2071" s="7">
        <v>1</v>
      </c>
      <c r="N2071" s="7" t="s">
        <v>393</v>
      </c>
      <c r="O2071" s="7">
        <v>2015</v>
      </c>
      <c r="P2071" s="7">
        <v>2016</v>
      </c>
      <c r="Q2071" s="70">
        <v>2000</v>
      </c>
      <c r="R2071" s="7">
        <v>5</v>
      </c>
      <c r="S2071" s="7">
        <v>1</v>
      </c>
      <c r="T2071" s="67">
        <v>273</v>
      </c>
      <c r="U2071" s="67">
        <v>206</v>
      </c>
      <c r="V2071" s="119" t="s">
        <v>95</v>
      </c>
      <c r="W2071" s="7">
        <v>727</v>
      </c>
      <c r="X2071" s="7">
        <v>1</v>
      </c>
      <c r="Y2071" s="7" t="s">
        <v>260</v>
      </c>
      <c r="Z2071" s="7">
        <v>2001</v>
      </c>
      <c r="AA2071" s="7">
        <v>2002</v>
      </c>
      <c r="AB2071" s="70">
        <v>831.04</v>
      </c>
      <c r="AC2071" s="7">
        <v>10</v>
      </c>
      <c r="AD2071" s="7">
        <v>0</v>
      </c>
      <c r="AE2071" s="77">
        <v>528</v>
      </c>
      <c r="AF2071" s="77">
        <v>1527</v>
      </c>
      <c r="AG2071" s="127">
        <f t="shared" si="32"/>
        <v>0.25693430656934307</v>
      </c>
    </row>
    <row r="2072" spans="1:33" x14ac:dyDescent="0.3">
      <c r="A2072" s="7">
        <v>2580</v>
      </c>
      <c r="B2072" s="7">
        <v>1</v>
      </c>
      <c r="C2072" s="7" t="s">
        <v>408</v>
      </c>
      <c r="D2072" s="7">
        <v>1994</v>
      </c>
      <c r="E2072" s="7">
        <v>1995</v>
      </c>
      <c r="F2072" s="70">
        <v>355.09</v>
      </c>
      <c r="G2072" s="7">
        <v>5</v>
      </c>
      <c r="H2072" s="7">
        <v>1</v>
      </c>
      <c r="I2072" s="77">
        <v>596</v>
      </c>
      <c r="J2072" s="77">
        <v>252</v>
      </c>
      <c r="K2072" s="119" t="s">
        <v>95</v>
      </c>
      <c r="L2072" s="7">
        <v>635</v>
      </c>
      <c r="M2072" s="7">
        <v>1</v>
      </c>
      <c r="N2072" s="7" t="s">
        <v>295</v>
      </c>
      <c r="O2072" s="7">
        <v>2015</v>
      </c>
      <c r="P2072" s="7">
        <v>2017</v>
      </c>
      <c r="Q2072" s="70">
        <v>3466.88</v>
      </c>
      <c r="R2072" s="7">
        <v>10</v>
      </c>
      <c r="S2072" s="7">
        <v>1</v>
      </c>
      <c r="T2072" s="77">
        <v>84</v>
      </c>
      <c r="U2072" s="77">
        <v>18</v>
      </c>
      <c r="V2072" s="119" t="s">
        <v>95</v>
      </c>
      <c r="W2072" s="7">
        <v>2174</v>
      </c>
      <c r="X2072" s="7">
        <v>1</v>
      </c>
      <c r="Y2072" s="7" t="s">
        <v>512</v>
      </c>
      <c r="Z2072" s="7">
        <v>1999</v>
      </c>
      <c r="AA2072" s="7">
        <v>2000</v>
      </c>
      <c r="AB2072" s="70">
        <v>415</v>
      </c>
      <c r="AC2072" s="7">
        <v>10</v>
      </c>
      <c r="AD2072" s="7">
        <v>0</v>
      </c>
      <c r="AE2072" s="77">
        <v>412</v>
      </c>
      <c r="AF2072" s="77">
        <v>1476</v>
      </c>
      <c r="AG2072" s="127">
        <f t="shared" si="32"/>
        <v>0.21822033898305085</v>
      </c>
    </row>
    <row r="2073" spans="1:33" x14ac:dyDescent="0.3">
      <c r="A2073" s="7">
        <v>2580</v>
      </c>
      <c r="B2073" s="7">
        <v>1</v>
      </c>
      <c r="C2073" s="7" t="s">
        <v>513</v>
      </c>
      <c r="D2073" s="7">
        <v>1999</v>
      </c>
      <c r="E2073" s="7">
        <v>2000</v>
      </c>
      <c r="F2073" s="70">
        <v>300</v>
      </c>
      <c r="G2073" s="7">
        <v>6</v>
      </c>
      <c r="H2073" s="7">
        <v>1</v>
      </c>
      <c r="I2073" s="77">
        <v>687</v>
      </c>
      <c r="J2073" s="77">
        <v>314</v>
      </c>
      <c r="K2073" s="119" t="s">
        <v>95</v>
      </c>
      <c r="L2073" s="7">
        <v>682</v>
      </c>
      <c r="M2073" s="7">
        <v>1</v>
      </c>
      <c r="N2073" s="7" t="s">
        <v>336</v>
      </c>
      <c r="O2073" s="7">
        <v>2015</v>
      </c>
      <c r="P2073" s="7">
        <v>2016</v>
      </c>
      <c r="Q2073" s="70">
        <v>26.84</v>
      </c>
      <c r="R2073" s="7">
        <v>10</v>
      </c>
      <c r="S2073" s="7">
        <v>1</v>
      </c>
      <c r="T2073" s="77">
        <v>615</v>
      </c>
      <c r="U2073" s="77">
        <v>103</v>
      </c>
      <c r="V2073" s="119" t="s">
        <v>95</v>
      </c>
      <c r="W2073" s="7">
        <v>466</v>
      </c>
      <c r="X2073" s="7">
        <v>1</v>
      </c>
      <c r="Y2073" s="7" t="s">
        <v>383</v>
      </c>
      <c r="Z2073" s="7">
        <v>2013</v>
      </c>
      <c r="AA2073" s="7">
        <v>2014</v>
      </c>
      <c r="AB2073" s="7">
        <v>438</v>
      </c>
      <c r="AC2073" s="7">
        <v>10</v>
      </c>
      <c r="AD2073" s="7">
        <v>0</v>
      </c>
      <c r="AE2073" s="77">
        <v>337</v>
      </c>
      <c r="AF2073" s="77">
        <v>1281</v>
      </c>
      <c r="AG2073" s="127">
        <f t="shared" si="32"/>
        <v>0.20828182941903584</v>
      </c>
    </row>
    <row r="2074" spans="1:33" x14ac:dyDescent="0.3">
      <c r="A2074" s="7">
        <v>2580</v>
      </c>
      <c r="B2074" s="7">
        <v>1</v>
      </c>
      <c r="C2074" s="7" t="s">
        <v>513</v>
      </c>
      <c r="D2074" s="7">
        <v>1999</v>
      </c>
      <c r="E2074" s="7">
        <v>2000</v>
      </c>
      <c r="F2074" s="70">
        <v>115</v>
      </c>
      <c r="G2074" s="7">
        <v>6</v>
      </c>
      <c r="H2074" s="7">
        <v>1</v>
      </c>
      <c r="I2074" s="77">
        <v>658</v>
      </c>
      <c r="J2074" s="77">
        <v>329</v>
      </c>
      <c r="K2074" s="119" t="s">
        <v>95</v>
      </c>
      <c r="L2074" s="7">
        <v>682</v>
      </c>
      <c r="M2074" s="7">
        <v>1</v>
      </c>
      <c r="N2074" s="7" t="s">
        <v>336</v>
      </c>
      <c r="O2074" s="7">
        <v>2015</v>
      </c>
      <c r="P2074" s="7">
        <v>2016</v>
      </c>
      <c r="Q2074" s="70">
        <v>200</v>
      </c>
      <c r="R2074" s="7">
        <v>10</v>
      </c>
      <c r="S2074" s="7">
        <v>1</v>
      </c>
      <c r="T2074" s="77">
        <v>503</v>
      </c>
      <c r="U2074" s="77">
        <v>213</v>
      </c>
      <c r="V2074" s="119" t="s">
        <v>95</v>
      </c>
      <c r="W2074" s="7">
        <v>2580</v>
      </c>
      <c r="X2074" s="7">
        <v>1</v>
      </c>
      <c r="Y2074" s="7" t="s">
        <v>513</v>
      </c>
      <c r="Z2074" s="7">
        <v>2006</v>
      </c>
      <c r="AA2074" s="10">
        <v>2007</v>
      </c>
      <c r="AB2074" s="70">
        <v>750</v>
      </c>
      <c r="AC2074" s="10">
        <v>10</v>
      </c>
      <c r="AD2074" s="7">
        <v>0</v>
      </c>
      <c r="AE2074" s="67">
        <v>178</v>
      </c>
      <c r="AF2074" s="67">
        <v>742</v>
      </c>
      <c r="AG2074" s="127">
        <f t="shared" si="32"/>
        <v>0.19347826086956521</v>
      </c>
    </row>
    <row r="2075" spans="1:33" x14ac:dyDescent="0.3">
      <c r="A2075" s="7">
        <v>2580</v>
      </c>
      <c r="B2075" s="7">
        <v>1</v>
      </c>
      <c r="C2075" s="7" t="s">
        <v>513</v>
      </c>
      <c r="D2075" s="7">
        <v>2005</v>
      </c>
      <c r="E2075" s="7">
        <v>2006</v>
      </c>
      <c r="F2075" s="70">
        <v>85.41</v>
      </c>
      <c r="G2075" s="7">
        <v>6</v>
      </c>
      <c r="H2075" s="10">
        <v>1</v>
      </c>
      <c r="I2075" s="67">
        <v>379</v>
      </c>
      <c r="J2075" s="67">
        <v>310</v>
      </c>
      <c r="K2075" s="119" t="s">
        <v>95</v>
      </c>
      <c r="L2075" s="7">
        <v>726</v>
      </c>
      <c r="M2075" s="7">
        <v>1</v>
      </c>
      <c r="N2075" s="7" t="s">
        <v>506</v>
      </c>
      <c r="O2075" s="7">
        <v>2015</v>
      </c>
      <c r="P2075" s="7">
        <v>2016</v>
      </c>
      <c r="Q2075" s="70">
        <v>460</v>
      </c>
      <c r="R2075" s="7">
        <v>10</v>
      </c>
      <c r="S2075" s="7">
        <v>1</v>
      </c>
      <c r="T2075" s="67">
        <v>1197</v>
      </c>
      <c r="U2075" s="67">
        <v>732</v>
      </c>
      <c r="V2075" s="119" t="s">
        <v>95</v>
      </c>
      <c r="W2075" s="7">
        <v>93</v>
      </c>
      <c r="X2075" s="7">
        <v>1</v>
      </c>
      <c r="Y2075" s="7" t="s">
        <v>268</v>
      </c>
      <c r="Z2075" s="7">
        <v>2010</v>
      </c>
      <c r="AA2075" s="68">
        <v>2011</v>
      </c>
      <c r="AB2075" s="66">
        <v>350</v>
      </c>
      <c r="AC2075" s="68">
        <v>7</v>
      </c>
      <c r="AD2075" s="67">
        <v>0</v>
      </c>
      <c r="AE2075" s="67">
        <v>0</v>
      </c>
      <c r="AF2075" s="67">
        <v>1</v>
      </c>
      <c r="AG2075" s="127">
        <f t="shared" si="32"/>
        <v>0</v>
      </c>
    </row>
    <row r="2076" spans="1:33" x14ac:dyDescent="0.3">
      <c r="A2076" s="7">
        <v>2580</v>
      </c>
      <c r="B2076" s="7">
        <v>1</v>
      </c>
      <c r="C2076" s="7" t="s">
        <v>513</v>
      </c>
      <c r="D2076" s="7">
        <v>2005</v>
      </c>
      <c r="E2076" s="7">
        <v>2006</v>
      </c>
      <c r="F2076" s="70">
        <v>34.590000000000003</v>
      </c>
      <c r="G2076" s="7">
        <v>6</v>
      </c>
      <c r="H2076" s="10">
        <v>1</v>
      </c>
      <c r="I2076" s="67">
        <v>432</v>
      </c>
      <c r="J2076" s="67">
        <v>263</v>
      </c>
      <c r="K2076" s="119" t="s">
        <v>95</v>
      </c>
      <c r="L2076" s="7">
        <v>726</v>
      </c>
      <c r="M2076" s="7">
        <v>1</v>
      </c>
      <c r="N2076" s="7" t="s">
        <v>506</v>
      </c>
      <c r="O2076" s="7">
        <v>2015</v>
      </c>
      <c r="P2076" s="7">
        <v>2016</v>
      </c>
      <c r="Q2076" s="70">
        <v>80</v>
      </c>
      <c r="R2076" s="7">
        <v>10</v>
      </c>
      <c r="S2076" s="7">
        <v>1</v>
      </c>
      <c r="T2076" s="67">
        <v>1080</v>
      </c>
      <c r="U2076" s="67">
        <v>847</v>
      </c>
      <c r="V2076" s="119" t="s">
        <v>95</v>
      </c>
      <c r="W2076" s="7">
        <v>11</v>
      </c>
      <c r="X2076" s="7">
        <v>1</v>
      </c>
      <c r="Y2076" s="7" t="s">
        <v>311</v>
      </c>
      <c r="Z2076" s="7">
        <v>1993</v>
      </c>
      <c r="AA2076" s="7">
        <v>1994</v>
      </c>
      <c r="AB2076" s="7">
        <v>97.64</v>
      </c>
      <c r="AC2076" s="7">
        <v>5</v>
      </c>
      <c r="AD2076" s="7">
        <v>0</v>
      </c>
      <c r="AE2076" s="77" t="s">
        <v>763</v>
      </c>
      <c r="AF2076" s="77" t="s">
        <v>763</v>
      </c>
      <c r="AG2076" s="7" t="s">
        <v>24</v>
      </c>
    </row>
    <row r="2077" spans="1:33" x14ac:dyDescent="0.3">
      <c r="A2077" s="7">
        <v>2580</v>
      </c>
      <c r="B2077" s="7">
        <v>1</v>
      </c>
      <c r="C2077" s="7" t="s">
        <v>513</v>
      </c>
      <c r="D2077" s="7">
        <v>2006</v>
      </c>
      <c r="E2077" s="10">
        <v>2007</v>
      </c>
      <c r="F2077" s="70">
        <v>750</v>
      </c>
      <c r="G2077" s="10">
        <v>10</v>
      </c>
      <c r="H2077" s="7">
        <v>0</v>
      </c>
      <c r="I2077" s="67">
        <v>178</v>
      </c>
      <c r="J2077" s="67">
        <v>742</v>
      </c>
      <c r="K2077" s="119" t="s">
        <v>95</v>
      </c>
      <c r="L2077" s="7">
        <v>727</v>
      </c>
      <c r="M2077" s="7">
        <v>1</v>
      </c>
      <c r="N2077" s="7" t="s">
        <v>260</v>
      </c>
      <c r="O2077" s="7">
        <v>2015</v>
      </c>
      <c r="P2077" s="7">
        <v>2016</v>
      </c>
      <c r="Q2077" s="70">
        <v>653.96</v>
      </c>
      <c r="R2077" s="7">
        <v>10</v>
      </c>
      <c r="S2077" s="7">
        <v>1</v>
      </c>
      <c r="T2077" s="67">
        <v>1853</v>
      </c>
      <c r="U2077" s="67">
        <v>771</v>
      </c>
      <c r="V2077" s="119" t="s">
        <v>95</v>
      </c>
      <c r="W2077" s="7">
        <v>14</v>
      </c>
      <c r="X2077" s="7">
        <v>1</v>
      </c>
      <c r="Y2077" s="7" t="s">
        <v>264</v>
      </c>
      <c r="Z2077" s="7">
        <v>1992</v>
      </c>
      <c r="AA2077" s="7">
        <v>1993</v>
      </c>
      <c r="AB2077" s="7">
        <v>203.51</v>
      </c>
      <c r="AC2077" s="7">
        <v>5</v>
      </c>
      <c r="AD2077" s="7">
        <v>1</v>
      </c>
      <c r="AE2077" s="77" t="s">
        <v>763</v>
      </c>
      <c r="AF2077" s="77" t="s">
        <v>763</v>
      </c>
      <c r="AG2077" s="7" t="s">
        <v>24</v>
      </c>
    </row>
    <row r="2078" spans="1:33" x14ac:dyDescent="0.3">
      <c r="A2078" s="7">
        <v>2580</v>
      </c>
      <c r="B2078" s="7">
        <v>1</v>
      </c>
      <c r="C2078" s="7" t="s">
        <v>408</v>
      </c>
      <c r="D2078" s="7">
        <v>2011</v>
      </c>
      <c r="E2078" s="7">
        <v>2012</v>
      </c>
      <c r="F2078" s="7">
        <v>120</v>
      </c>
      <c r="G2078" s="7">
        <v>6</v>
      </c>
      <c r="H2078" s="7">
        <v>1</v>
      </c>
      <c r="I2078" s="77">
        <v>340</v>
      </c>
      <c r="J2078" s="77">
        <v>256</v>
      </c>
      <c r="K2078" s="119" t="s">
        <v>95</v>
      </c>
      <c r="L2078" s="7">
        <v>739</v>
      </c>
      <c r="M2078" s="7">
        <v>1</v>
      </c>
      <c r="N2078" s="7" t="s">
        <v>400</v>
      </c>
      <c r="O2078" s="7">
        <v>2015</v>
      </c>
      <c r="P2078" s="10">
        <v>2016</v>
      </c>
      <c r="Q2078" s="66">
        <v>760</v>
      </c>
      <c r="R2078" s="10">
        <v>10</v>
      </c>
      <c r="S2078" s="67">
        <v>1</v>
      </c>
      <c r="T2078" s="67">
        <v>494</v>
      </c>
      <c r="U2078" s="67">
        <v>416</v>
      </c>
      <c r="V2078" s="119" t="s">
        <v>95</v>
      </c>
      <c r="W2078" s="7">
        <v>15</v>
      </c>
      <c r="X2078" s="7">
        <v>1</v>
      </c>
      <c r="Y2078" s="7" t="s">
        <v>265</v>
      </c>
      <c r="Z2078" s="7">
        <v>1992</v>
      </c>
      <c r="AA2078" s="7">
        <v>1993</v>
      </c>
      <c r="AB2078" s="7">
        <v>302.73</v>
      </c>
      <c r="AC2078" s="7">
        <v>5</v>
      </c>
      <c r="AD2078" s="7">
        <v>0</v>
      </c>
      <c r="AE2078" s="77" t="s">
        <v>763</v>
      </c>
      <c r="AF2078" s="77" t="s">
        <v>763</v>
      </c>
      <c r="AG2078" s="7" t="s">
        <v>24</v>
      </c>
    </row>
    <row r="2079" spans="1:33" x14ac:dyDescent="0.3">
      <c r="A2079" s="7">
        <v>2580</v>
      </c>
      <c r="B2079" s="7">
        <v>1</v>
      </c>
      <c r="C2079" s="7" t="s">
        <v>408</v>
      </c>
      <c r="D2079" s="7">
        <v>2011</v>
      </c>
      <c r="E2079" s="7">
        <v>2012</v>
      </c>
      <c r="F2079" s="7">
        <v>300</v>
      </c>
      <c r="G2079" s="7">
        <v>6</v>
      </c>
      <c r="H2079" s="7">
        <v>0</v>
      </c>
      <c r="I2079" s="77">
        <v>220</v>
      </c>
      <c r="J2079" s="77">
        <v>374</v>
      </c>
      <c r="K2079" s="119" t="s">
        <v>95</v>
      </c>
      <c r="L2079" s="7">
        <v>786</v>
      </c>
      <c r="M2079" s="7">
        <v>1</v>
      </c>
      <c r="N2079" s="7" t="s">
        <v>303</v>
      </c>
      <c r="O2079" s="7">
        <v>2015</v>
      </c>
      <c r="P2079" s="10">
        <v>2016</v>
      </c>
      <c r="Q2079" s="70">
        <v>760</v>
      </c>
      <c r="R2079" s="10">
        <v>10</v>
      </c>
      <c r="S2079" s="7">
        <v>1</v>
      </c>
      <c r="T2079" s="67">
        <v>190</v>
      </c>
      <c r="U2079" s="71">
        <v>150</v>
      </c>
      <c r="V2079" s="119" t="s">
        <v>95</v>
      </c>
      <c r="W2079" s="7">
        <v>15</v>
      </c>
      <c r="X2079" s="7">
        <v>1</v>
      </c>
      <c r="Y2079" s="7" t="s">
        <v>265</v>
      </c>
      <c r="Z2079" s="7">
        <v>1993</v>
      </c>
      <c r="AA2079" s="7">
        <v>1994</v>
      </c>
      <c r="AB2079" s="7">
        <v>304</v>
      </c>
      <c r="AC2079" s="7">
        <v>5</v>
      </c>
      <c r="AD2079" s="7">
        <v>1</v>
      </c>
      <c r="AE2079" s="77" t="s">
        <v>763</v>
      </c>
      <c r="AF2079" s="77" t="s">
        <v>763</v>
      </c>
      <c r="AG2079" s="7" t="s">
        <v>24</v>
      </c>
    </row>
    <row r="2080" spans="1:33" x14ac:dyDescent="0.3">
      <c r="A2080" s="7">
        <v>2609</v>
      </c>
      <c r="B2080" s="7">
        <v>1</v>
      </c>
      <c r="C2080" s="7" t="s">
        <v>483</v>
      </c>
      <c r="D2080" s="7">
        <v>1997</v>
      </c>
      <c r="E2080" s="7">
        <v>1998</v>
      </c>
      <c r="F2080" s="70">
        <v>232.5</v>
      </c>
      <c r="G2080" s="7">
        <v>10</v>
      </c>
      <c r="H2080" s="7">
        <v>1</v>
      </c>
      <c r="I2080" s="77">
        <v>601</v>
      </c>
      <c r="J2080" s="77">
        <v>303</v>
      </c>
      <c r="K2080" s="119" t="s">
        <v>95</v>
      </c>
      <c r="L2080" s="7">
        <v>833</v>
      </c>
      <c r="M2080" s="7">
        <v>1</v>
      </c>
      <c r="N2080" s="7" t="s">
        <v>355</v>
      </c>
      <c r="O2080" s="68">
        <v>2015</v>
      </c>
      <c r="P2080" s="68">
        <v>2016</v>
      </c>
      <c r="Q2080" s="66">
        <v>525</v>
      </c>
      <c r="R2080" s="77">
        <v>10</v>
      </c>
      <c r="S2080" s="7">
        <v>1</v>
      </c>
      <c r="T2080" s="67">
        <v>7694</v>
      </c>
      <c r="U2080" s="67">
        <v>5988</v>
      </c>
      <c r="V2080" s="119" t="s">
        <v>95</v>
      </c>
      <c r="W2080" s="7">
        <v>16</v>
      </c>
      <c r="X2080" s="7">
        <v>1</v>
      </c>
      <c r="Y2080" s="7" t="s">
        <v>235</v>
      </c>
      <c r="Z2080" s="7">
        <v>1991</v>
      </c>
      <c r="AA2080" s="7">
        <v>1993</v>
      </c>
      <c r="AB2080" s="7">
        <v>324.31</v>
      </c>
      <c r="AC2080" s="7">
        <v>5</v>
      </c>
      <c r="AD2080" s="7">
        <v>0</v>
      </c>
      <c r="AE2080" s="77" t="s">
        <v>763</v>
      </c>
      <c r="AF2080" s="77" t="s">
        <v>763</v>
      </c>
      <c r="AG2080" s="7" t="s">
        <v>24</v>
      </c>
    </row>
    <row r="2081" spans="1:33" x14ac:dyDescent="0.3">
      <c r="A2081" s="7">
        <v>2609</v>
      </c>
      <c r="B2081" s="7">
        <v>1</v>
      </c>
      <c r="C2081" s="7" t="s">
        <v>483</v>
      </c>
      <c r="D2081" s="7">
        <v>2005</v>
      </c>
      <c r="E2081" s="7">
        <v>2006</v>
      </c>
      <c r="F2081" s="70">
        <v>800</v>
      </c>
      <c r="G2081" s="7">
        <v>10</v>
      </c>
      <c r="H2081" s="10">
        <v>0</v>
      </c>
      <c r="I2081" s="67">
        <v>406</v>
      </c>
      <c r="J2081" s="67">
        <v>461</v>
      </c>
      <c r="K2081" s="119" t="s">
        <v>95</v>
      </c>
      <c r="L2081" s="7">
        <v>837</v>
      </c>
      <c r="M2081" s="7">
        <v>1</v>
      </c>
      <c r="N2081" s="7" t="s">
        <v>234</v>
      </c>
      <c r="O2081" s="7">
        <v>2015</v>
      </c>
      <c r="P2081" s="7">
        <v>2016</v>
      </c>
      <c r="Q2081" s="70">
        <v>727.69</v>
      </c>
      <c r="R2081" s="7">
        <v>10</v>
      </c>
      <c r="S2081" s="7">
        <v>1</v>
      </c>
      <c r="T2081" s="67">
        <v>472</v>
      </c>
      <c r="U2081" s="67">
        <v>75</v>
      </c>
      <c r="V2081" s="119" t="s">
        <v>95</v>
      </c>
      <c r="W2081" s="7">
        <v>22</v>
      </c>
      <c r="X2081" s="7">
        <v>1</v>
      </c>
      <c r="Y2081" s="7" t="s">
        <v>312</v>
      </c>
      <c r="Z2081" s="7">
        <v>1993</v>
      </c>
      <c r="AA2081" s="7">
        <v>1994</v>
      </c>
      <c r="AB2081" s="7">
        <v>429</v>
      </c>
      <c r="AC2081" s="7">
        <v>4</v>
      </c>
      <c r="AD2081" s="7">
        <v>1</v>
      </c>
      <c r="AE2081" s="77" t="s">
        <v>763</v>
      </c>
      <c r="AF2081" s="77" t="s">
        <v>763</v>
      </c>
      <c r="AG2081" s="7" t="s">
        <v>24</v>
      </c>
    </row>
    <row r="2082" spans="1:33" x14ac:dyDescent="0.3">
      <c r="A2082" s="7">
        <v>2609</v>
      </c>
      <c r="B2082" s="7">
        <v>1</v>
      </c>
      <c r="C2082" s="7" t="s">
        <v>483</v>
      </c>
      <c r="D2082" s="7">
        <v>2006</v>
      </c>
      <c r="E2082" s="10">
        <v>2007</v>
      </c>
      <c r="F2082" s="70">
        <v>800</v>
      </c>
      <c r="G2082" s="10">
        <v>10</v>
      </c>
      <c r="H2082" s="7">
        <v>1</v>
      </c>
      <c r="I2082" s="67">
        <v>875</v>
      </c>
      <c r="J2082" s="67">
        <v>678</v>
      </c>
      <c r="K2082" s="119" t="s">
        <v>95</v>
      </c>
      <c r="L2082" s="7">
        <v>837</v>
      </c>
      <c r="M2082" s="7">
        <v>1</v>
      </c>
      <c r="N2082" s="7" t="s">
        <v>234</v>
      </c>
      <c r="O2082" s="7">
        <v>2015</v>
      </c>
      <c r="P2082" s="7">
        <v>2016</v>
      </c>
      <c r="Q2082" s="70">
        <v>165.31</v>
      </c>
      <c r="R2082" s="7">
        <v>10</v>
      </c>
      <c r="S2082" s="7">
        <v>1</v>
      </c>
      <c r="T2082" s="67">
        <v>448</v>
      </c>
      <c r="U2082" s="67">
        <v>96</v>
      </c>
      <c r="V2082" s="119" t="s">
        <v>95</v>
      </c>
      <c r="W2082" s="7">
        <v>24</v>
      </c>
      <c r="X2082" s="7">
        <v>1</v>
      </c>
      <c r="Y2082" s="7" t="s">
        <v>313</v>
      </c>
      <c r="Z2082" s="7">
        <v>1993</v>
      </c>
      <c r="AA2082" s="7">
        <v>1994</v>
      </c>
      <c r="AB2082" s="7">
        <v>395.55</v>
      </c>
      <c r="AC2082" s="7">
        <v>5</v>
      </c>
      <c r="AD2082" s="7">
        <v>1</v>
      </c>
      <c r="AE2082" s="77" t="s">
        <v>763</v>
      </c>
      <c r="AF2082" s="77" t="s">
        <v>763</v>
      </c>
      <c r="AG2082" s="7" t="s">
        <v>24</v>
      </c>
    </row>
    <row r="2083" spans="1:33" x14ac:dyDescent="0.3">
      <c r="A2083" s="7">
        <v>2609</v>
      </c>
      <c r="B2083" s="7">
        <v>1</v>
      </c>
      <c r="C2083" s="7" t="s">
        <v>483</v>
      </c>
      <c r="D2083" s="7">
        <v>2015</v>
      </c>
      <c r="E2083" s="10">
        <v>2017</v>
      </c>
      <c r="F2083" s="70">
        <v>678.8</v>
      </c>
      <c r="G2083" s="10">
        <v>10</v>
      </c>
      <c r="H2083" s="7">
        <v>1</v>
      </c>
      <c r="I2083" s="67">
        <v>252</v>
      </c>
      <c r="J2083" s="67">
        <v>79</v>
      </c>
      <c r="K2083" s="119" t="s">
        <v>95</v>
      </c>
      <c r="L2083" s="7">
        <v>840</v>
      </c>
      <c r="M2083" s="7">
        <v>1</v>
      </c>
      <c r="N2083" s="7" t="s">
        <v>402</v>
      </c>
      <c r="O2083" s="7">
        <v>2015</v>
      </c>
      <c r="P2083" s="10">
        <v>2016</v>
      </c>
      <c r="Q2083" s="66">
        <v>250</v>
      </c>
      <c r="R2083" s="10">
        <v>10</v>
      </c>
      <c r="S2083" s="67">
        <v>1</v>
      </c>
      <c r="T2083" s="67">
        <v>1643</v>
      </c>
      <c r="U2083" s="67">
        <v>733</v>
      </c>
      <c r="V2083" s="119" t="s">
        <v>95</v>
      </c>
      <c r="W2083" s="7">
        <v>38</v>
      </c>
      <c r="X2083" s="7">
        <v>1</v>
      </c>
      <c r="Y2083" s="7" t="s">
        <v>314</v>
      </c>
      <c r="Z2083" s="7">
        <v>1993</v>
      </c>
      <c r="AA2083" s="7">
        <v>1994</v>
      </c>
      <c r="AB2083" s="7">
        <v>415</v>
      </c>
      <c r="AC2083" s="7">
        <v>4</v>
      </c>
      <c r="AD2083" s="7">
        <v>1</v>
      </c>
      <c r="AE2083" s="77" t="s">
        <v>763</v>
      </c>
      <c r="AF2083" s="77" t="s">
        <v>763</v>
      </c>
      <c r="AG2083" s="7" t="s">
        <v>24</v>
      </c>
    </row>
    <row r="2084" spans="1:33" x14ac:dyDescent="0.3">
      <c r="A2084" s="7">
        <v>2609</v>
      </c>
      <c r="B2084" s="7">
        <v>1</v>
      </c>
      <c r="C2084" s="7" t="s">
        <v>483</v>
      </c>
      <c r="D2084" s="7">
        <v>2015</v>
      </c>
      <c r="E2084" s="10">
        <v>2017</v>
      </c>
      <c r="F2084" s="70">
        <v>81.2</v>
      </c>
      <c r="G2084" s="10">
        <v>10</v>
      </c>
      <c r="H2084" s="7">
        <v>1</v>
      </c>
      <c r="I2084" s="67">
        <v>242</v>
      </c>
      <c r="J2084" s="67">
        <v>90</v>
      </c>
      <c r="K2084" s="119" t="s">
        <v>95</v>
      </c>
      <c r="L2084" s="7">
        <v>881</v>
      </c>
      <c r="M2084" s="7">
        <v>1</v>
      </c>
      <c r="N2084" s="7" t="s">
        <v>359</v>
      </c>
      <c r="O2084" s="7">
        <v>2015</v>
      </c>
      <c r="P2084" s="10">
        <v>2016</v>
      </c>
      <c r="Q2084" s="70">
        <v>529.6</v>
      </c>
      <c r="R2084" s="10">
        <v>10</v>
      </c>
      <c r="S2084" s="7">
        <v>0</v>
      </c>
      <c r="T2084" s="67">
        <v>244</v>
      </c>
      <c r="U2084" s="67">
        <v>394</v>
      </c>
      <c r="V2084" s="119" t="s">
        <v>95</v>
      </c>
      <c r="W2084" s="7">
        <v>47</v>
      </c>
      <c r="X2084" s="7">
        <v>1</v>
      </c>
      <c r="Y2084" s="7" t="s">
        <v>236</v>
      </c>
      <c r="Z2084" s="7">
        <v>1991</v>
      </c>
      <c r="AA2084" s="7">
        <v>1993</v>
      </c>
      <c r="AB2084" s="7">
        <v>200</v>
      </c>
      <c r="AC2084" s="7">
        <v>5</v>
      </c>
      <c r="AD2084" s="7">
        <v>0</v>
      </c>
      <c r="AE2084" s="77" t="s">
        <v>763</v>
      </c>
      <c r="AF2084" s="77" t="s">
        <v>763</v>
      </c>
      <c r="AG2084" s="7" t="s">
        <v>24</v>
      </c>
    </row>
    <row r="2085" spans="1:33" x14ac:dyDescent="0.3">
      <c r="A2085" s="7">
        <v>2683</v>
      </c>
      <c r="B2085" s="7">
        <v>1</v>
      </c>
      <c r="C2085" s="7" t="s">
        <v>587</v>
      </c>
      <c r="D2085" s="7">
        <v>2001</v>
      </c>
      <c r="E2085" s="7">
        <v>2002</v>
      </c>
      <c r="F2085" s="70">
        <v>640.59</v>
      </c>
      <c r="G2085" s="7">
        <v>10</v>
      </c>
      <c r="H2085" s="7">
        <v>1</v>
      </c>
      <c r="I2085" s="77">
        <v>448</v>
      </c>
      <c r="J2085" s="77">
        <v>167</v>
      </c>
      <c r="K2085" s="119" t="s">
        <v>95</v>
      </c>
      <c r="L2085" s="7">
        <v>882</v>
      </c>
      <c r="M2085" s="7">
        <v>1</v>
      </c>
      <c r="N2085" s="7" t="s">
        <v>360</v>
      </c>
      <c r="O2085" s="68">
        <v>2015</v>
      </c>
      <c r="P2085" s="73">
        <v>2017</v>
      </c>
      <c r="Q2085" s="66">
        <v>775</v>
      </c>
      <c r="R2085" s="7">
        <v>10</v>
      </c>
      <c r="S2085" s="67">
        <v>1</v>
      </c>
      <c r="T2085" s="67">
        <v>1681</v>
      </c>
      <c r="U2085" s="77">
        <v>758</v>
      </c>
      <c r="V2085" s="119" t="s">
        <v>95</v>
      </c>
      <c r="W2085" s="7">
        <v>47</v>
      </c>
      <c r="X2085" s="7">
        <v>1</v>
      </c>
      <c r="Y2085" s="7" t="s">
        <v>236</v>
      </c>
      <c r="Z2085" s="7">
        <v>1992</v>
      </c>
      <c r="AA2085" s="7">
        <v>1993</v>
      </c>
      <c r="AB2085" s="7">
        <v>125</v>
      </c>
      <c r="AC2085" s="7">
        <v>4</v>
      </c>
      <c r="AD2085" s="7">
        <v>0</v>
      </c>
      <c r="AE2085" s="77" t="s">
        <v>763</v>
      </c>
      <c r="AF2085" s="77" t="s">
        <v>763</v>
      </c>
      <c r="AG2085" s="7" t="s">
        <v>24</v>
      </c>
    </row>
    <row r="2086" spans="1:33" x14ac:dyDescent="0.3">
      <c r="A2086" s="7">
        <v>2683</v>
      </c>
      <c r="B2086" s="7">
        <v>1</v>
      </c>
      <c r="C2086" s="7" t="s">
        <v>587</v>
      </c>
      <c r="D2086" s="7">
        <v>2010</v>
      </c>
      <c r="E2086" s="10">
        <v>2012</v>
      </c>
      <c r="F2086" s="66">
        <v>1400</v>
      </c>
      <c r="G2086" s="10">
        <v>10</v>
      </c>
      <c r="H2086" s="67">
        <v>0</v>
      </c>
      <c r="I2086" s="67">
        <v>410</v>
      </c>
      <c r="J2086" s="67">
        <v>854</v>
      </c>
      <c r="K2086" s="119" t="s">
        <v>95</v>
      </c>
      <c r="L2086" s="7">
        <v>891</v>
      </c>
      <c r="M2086" s="7">
        <v>1</v>
      </c>
      <c r="N2086" s="7" t="s">
        <v>363</v>
      </c>
      <c r="O2086" s="68">
        <v>2015</v>
      </c>
      <c r="P2086" s="73">
        <v>2016</v>
      </c>
      <c r="Q2086" s="66">
        <v>976</v>
      </c>
      <c r="R2086" s="7">
        <v>10</v>
      </c>
      <c r="S2086" s="67">
        <v>1</v>
      </c>
      <c r="T2086" s="67">
        <v>348</v>
      </c>
      <c r="U2086" s="77">
        <v>301</v>
      </c>
      <c r="V2086" s="119" t="s">
        <v>95</v>
      </c>
      <c r="W2086" s="7">
        <v>62</v>
      </c>
      <c r="X2086" s="7">
        <v>1</v>
      </c>
      <c r="Y2086" s="7" t="s">
        <v>219</v>
      </c>
      <c r="Z2086" s="7">
        <v>1991</v>
      </c>
      <c r="AA2086" s="7">
        <v>1992</v>
      </c>
      <c r="AB2086" s="7">
        <v>238.08</v>
      </c>
      <c r="AC2086" s="7">
        <v>5</v>
      </c>
      <c r="AD2086" s="7">
        <v>1</v>
      </c>
      <c r="AE2086" s="77" t="s">
        <v>763</v>
      </c>
      <c r="AF2086" s="77" t="s">
        <v>763</v>
      </c>
      <c r="AG2086" s="7" t="s">
        <v>24</v>
      </c>
    </row>
    <row r="2087" spans="1:33" x14ac:dyDescent="0.3">
      <c r="A2087" s="7">
        <v>2683</v>
      </c>
      <c r="B2087" s="7">
        <v>1</v>
      </c>
      <c r="C2087" s="7" t="s">
        <v>587</v>
      </c>
      <c r="D2087" s="7">
        <v>2011</v>
      </c>
      <c r="E2087" s="7">
        <v>2012</v>
      </c>
      <c r="F2087" s="7">
        <v>1135</v>
      </c>
      <c r="G2087" s="7">
        <v>5</v>
      </c>
      <c r="H2087" s="7">
        <v>1</v>
      </c>
      <c r="I2087" s="77">
        <v>500</v>
      </c>
      <c r="J2087" s="77">
        <v>299</v>
      </c>
      <c r="K2087" s="119" t="s">
        <v>95</v>
      </c>
      <c r="L2087" s="7">
        <v>914</v>
      </c>
      <c r="M2087" s="7">
        <v>1</v>
      </c>
      <c r="N2087" s="7" t="s">
        <v>438</v>
      </c>
      <c r="O2087" s="68">
        <v>2015</v>
      </c>
      <c r="P2087" s="68">
        <v>2016</v>
      </c>
      <c r="Q2087" s="66">
        <v>1762.77</v>
      </c>
      <c r="R2087" s="68">
        <v>5</v>
      </c>
      <c r="S2087" s="67">
        <v>1</v>
      </c>
      <c r="T2087" s="67">
        <v>163</v>
      </c>
      <c r="U2087" s="67">
        <v>169</v>
      </c>
      <c r="V2087" s="119" t="s">
        <v>95</v>
      </c>
      <c r="W2087" s="7">
        <v>72</v>
      </c>
      <c r="X2087" s="7">
        <v>1</v>
      </c>
      <c r="Y2087" s="7" t="s">
        <v>237</v>
      </c>
      <c r="Z2087" s="7">
        <v>1991</v>
      </c>
      <c r="AA2087" s="7">
        <v>1993</v>
      </c>
      <c r="AB2087" s="7">
        <v>189.77</v>
      </c>
      <c r="AC2087" s="7">
        <v>3</v>
      </c>
      <c r="AD2087" s="7">
        <v>1</v>
      </c>
      <c r="AE2087" s="77" t="s">
        <v>763</v>
      </c>
      <c r="AF2087" s="77" t="s">
        <v>763</v>
      </c>
      <c r="AG2087" s="7" t="s">
        <v>24</v>
      </c>
    </row>
    <row r="2088" spans="1:33" x14ac:dyDescent="0.3">
      <c r="A2088" s="7">
        <v>2683</v>
      </c>
      <c r="B2088" s="7">
        <v>1</v>
      </c>
      <c r="C2088" s="7" t="s">
        <v>587</v>
      </c>
      <c r="D2088" s="7">
        <v>2015</v>
      </c>
      <c r="E2088" s="7">
        <v>2017</v>
      </c>
      <c r="F2088" s="70">
        <v>806.05</v>
      </c>
      <c r="G2088" s="7">
        <v>5</v>
      </c>
      <c r="H2088" s="7">
        <v>1</v>
      </c>
      <c r="I2088" s="77">
        <v>810</v>
      </c>
      <c r="J2088" s="77">
        <v>738</v>
      </c>
      <c r="K2088" s="119" t="s">
        <v>95</v>
      </c>
      <c r="L2088" s="7">
        <v>2143</v>
      </c>
      <c r="M2088" s="7">
        <v>1</v>
      </c>
      <c r="N2088" s="7" t="s">
        <v>439</v>
      </c>
      <c r="O2088" s="68">
        <v>2015</v>
      </c>
      <c r="P2088" s="68">
        <v>2016</v>
      </c>
      <c r="Q2088" s="66">
        <v>676.03</v>
      </c>
      <c r="R2088" s="68">
        <v>10</v>
      </c>
      <c r="S2088" s="67">
        <v>1</v>
      </c>
      <c r="T2088" s="71">
        <v>1063</v>
      </c>
      <c r="U2088" s="71">
        <v>374</v>
      </c>
      <c r="V2088" s="119" t="s">
        <v>95</v>
      </c>
      <c r="W2088" s="7">
        <v>77</v>
      </c>
      <c r="X2088" s="7">
        <v>1</v>
      </c>
      <c r="Y2088" s="7" t="s">
        <v>266</v>
      </c>
      <c r="Z2088" s="7">
        <v>1992</v>
      </c>
      <c r="AA2088" s="7">
        <v>1993</v>
      </c>
      <c r="AB2088" s="7">
        <v>305</v>
      </c>
      <c r="AC2088" s="7">
        <v>5</v>
      </c>
      <c r="AD2088" s="7">
        <v>1</v>
      </c>
      <c r="AE2088" s="77" t="s">
        <v>763</v>
      </c>
      <c r="AF2088" s="77" t="s">
        <v>763</v>
      </c>
      <c r="AG2088" s="7" t="s">
        <v>24</v>
      </c>
    </row>
    <row r="2089" spans="1:33" x14ac:dyDescent="0.3">
      <c r="A2089" s="7">
        <v>2683</v>
      </c>
      <c r="B2089" s="7">
        <v>1</v>
      </c>
      <c r="C2089" s="7" t="s">
        <v>587</v>
      </c>
      <c r="D2089" s="7">
        <v>2016</v>
      </c>
      <c r="E2089" s="7">
        <v>2017</v>
      </c>
      <c r="F2089" s="7">
        <v>2320</v>
      </c>
      <c r="G2089" s="7">
        <v>5</v>
      </c>
      <c r="H2089" s="7">
        <v>0</v>
      </c>
      <c r="I2089" s="77">
        <v>481</v>
      </c>
      <c r="J2089" s="77">
        <v>961</v>
      </c>
      <c r="K2089" s="119" t="s">
        <v>95</v>
      </c>
      <c r="L2089" s="7">
        <v>2143</v>
      </c>
      <c r="M2089" s="7">
        <v>1</v>
      </c>
      <c r="N2089" s="7" t="s">
        <v>439</v>
      </c>
      <c r="O2089" s="68">
        <v>2015</v>
      </c>
      <c r="P2089" s="68">
        <v>2016</v>
      </c>
      <c r="Q2089" s="66">
        <v>450</v>
      </c>
      <c r="R2089" s="68">
        <v>10</v>
      </c>
      <c r="S2089" s="67">
        <v>1</v>
      </c>
      <c r="T2089" s="71">
        <v>768</v>
      </c>
      <c r="U2089" s="71">
        <v>666</v>
      </c>
      <c r="V2089" s="119" t="s">
        <v>95</v>
      </c>
      <c r="W2089" s="7">
        <v>79</v>
      </c>
      <c r="X2089" s="7">
        <v>1</v>
      </c>
      <c r="Y2089" s="7" t="s">
        <v>220</v>
      </c>
      <c r="Z2089" s="7">
        <v>1991</v>
      </c>
      <c r="AA2089" s="7">
        <v>1992</v>
      </c>
      <c r="AB2089" s="7">
        <v>221.11</v>
      </c>
      <c r="AC2089" s="7">
        <v>5</v>
      </c>
      <c r="AD2089" s="7">
        <v>1</v>
      </c>
      <c r="AE2089" s="77" t="s">
        <v>763</v>
      </c>
      <c r="AF2089" s="77" t="s">
        <v>763</v>
      </c>
      <c r="AG2089" s="7" t="s">
        <v>24</v>
      </c>
    </row>
    <row r="2090" spans="1:33" x14ac:dyDescent="0.3">
      <c r="A2090" s="7">
        <v>2683</v>
      </c>
      <c r="B2090" s="7">
        <v>1</v>
      </c>
      <c r="C2090" s="7" t="s">
        <v>755</v>
      </c>
      <c r="D2090" s="7">
        <v>2017</v>
      </c>
      <c r="E2090" s="7">
        <v>2018</v>
      </c>
      <c r="F2090" s="7">
        <v>1825</v>
      </c>
      <c r="G2090" s="7">
        <v>10</v>
      </c>
      <c r="H2090" s="7">
        <v>0</v>
      </c>
      <c r="I2090" s="77">
        <v>289</v>
      </c>
      <c r="J2090" s="77">
        <v>722</v>
      </c>
      <c r="K2090" s="119" t="s">
        <v>95</v>
      </c>
      <c r="L2090" s="7">
        <v>2184</v>
      </c>
      <c r="M2090" s="7">
        <v>1</v>
      </c>
      <c r="N2090" s="7" t="s">
        <v>582</v>
      </c>
      <c r="O2090" s="7">
        <v>2015</v>
      </c>
      <c r="P2090" s="7">
        <v>2016</v>
      </c>
      <c r="Q2090" s="70">
        <v>763.34</v>
      </c>
      <c r="R2090" s="7">
        <v>10</v>
      </c>
      <c r="S2090" s="7">
        <v>1</v>
      </c>
      <c r="T2090" s="77">
        <v>498</v>
      </c>
      <c r="U2090" s="77">
        <v>93</v>
      </c>
      <c r="V2090" s="119" t="s">
        <v>95</v>
      </c>
      <c r="W2090" s="7">
        <v>84</v>
      </c>
      <c r="X2090" s="7">
        <v>1</v>
      </c>
      <c r="Y2090" s="7" t="s">
        <v>267</v>
      </c>
      <c r="Z2090" s="7">
        <v>1992</v>
      </c>
      <c r="AA2090" s="7">
        <v>1993</v>
      </c>
      <c r="AB2090" s="7">
        <v>267.85000000000002</v>
      </c>
      <c r="AC2090" s="7">
        <v>5</v>
      </c>
      <c r="AD2090" s="7">
        <v>0</v>
      </c>
      <c r="AE2090" s="77" t="s">
        <v>763</v>
      </c>
      <c r="AF2090" s="77" t="s">
        <v>763</v>
      </c>
      <c r="AG2090" s="7" t="s">
        <v>24</v>
      </c>
    </row>
    <row r="2091" spans="1:33" x14ac:dyDescent="0.3">
      <c r="A2091" s="7">
        <v>2687</v>
      </c>
      <c r="B2091" s="7">
        <v>1</v>
      </c>
      <c r="C2091" s="7" t="s">
        <v>621</v>
      </c>
      <c r="D2091" s="7">
        <v>2003</v>
      </c>
      <c r="E2091" s="7">
        <v>2004</v>
      </c>
      <c r="F2091" s="70">
        <v>525</v>
      </c>
      <c r="G2091" s="7">
        <v>10</v>
      </c>
      <c r="H2091" s="7">
        <v>0</v>
      </c>
      <c r="I2091" s="77">
        <v>1141</v>
      </c>
      <c r="J2091" s="77">
        <v>2331</v>
      </c>
      <c r="K2091" s="119" t="s">
        <v>95</v>
      </c>
      <c r="L2091" s="7">
        <v>2190</v>
      </c>
      <c r="M2091" s="7">
        <v>1</v>
      </c>
      <c r="N2091" s="7" t="s">
        <v>442</v>
      </c>
      <c r="O2091" s="7">
        <v>2015</v>
      </c>
      <c r="P2091" s="7">
        <v>2016</v>
      </c>
      <c r="Q2091" s="70">
        <v>1168.76</v>
      </c>
      <c r="R2091" s="7">
        <v>10</v>
      </c>
      <c r="S2091" s="7">
        <v>1</v>
      </c>
      <c r="T2091" s="67">
        <v>1289</v>
      </c>
      <c r="U2091" s="67">
        <v>696</v>
      </c>
      <c r="V2091" s="119" t="s">
        <v>95</v>
      </c>
      <c r="W2091" s="7">
        <v>88</v>
      </c>
      <c r="X2091" s="7">
        <v>1</v>
      </c>
      <c r="Y2091" s="7" t="s">
        <v>238</v>
      </c>
      <c r="Z2091" s="7">
        <v>1991</v>
      </c>
      <c r="AA2091" s="7">
        <v>1993</v>
      </c>
      <c r="AB2091" s="7">
        <v>194.24</v>
      </c>
      <c r="AC2091" s="7">
        <v>5</v>
      </c>
      <c r="AD2091" s="7">
        <v>0</v>
      </c>
      <c r="AE2091" s="77" t="s">
        <v>763</v>
      </c>
      <c r="AF2091" s="77" t="s">
        <v>763</v>
      </c>
      <c r="AG2091" s="7" t="s">
        <v>24</v>
      </c>
    </row>
    <row r="2092" spans="1:33" x14ac:dyDescent="0.3">
      <c r="A2092" s="7">
        <v>2687</v>
      </c>
      <c r="B2092" s="7">
        <v>1</v>
      </c>
      <c r="C2092" s="7" t="s">
        <v>621</v>
      </c>
      <c r="D2092" s="7">
        <v>2004</v>
      </c>
      <c r="E2092" s="7">
        <v>2005</v>
      </c>
      <c r="F2092" s="70">
        <f>495-100.87</f>
        <v>394.13</v>
      </c>
      <c r="G2092" s="7">
        <v>7</v>
      </c>
      <c r="H2092" s="7">
        <v>0</v>
      </c>
      <c r="I2092" s="77">
        <v>2097</v>
      </c>
      <c r="J2092" s="77">
        <v>2271</v>
      </c>
      <c r="K2092" s="119" t="s">
        <v>95</v>
      </c>
      <c r="L2092" s="7">
        <v>2358</v>
      </c>
      <c r="M2092" s="7">
        <v>1</v>
      </c>
      <c r="N2092" s="7" t="s">
        <v>620</v>
      </c>
      <c r="O2092" s="7">
        <v>2015</v>
      </c>
      <c r="P2092" s="7">
        <v>2016</v>
      </c>
      <c r="Q2092" s="70">
        <v>2776</v>
      </c>
      <c r="R2092" s="7">
        <v>5</v>
      </c>
      <c r="S2092" s="7">
        <v>1</v>
      </c>
      <c r="T2092" s="77">
        <v>310</v>
      </c>
      <c r="U2092" s="77">
        <v>252</v>
      </c>
      <c r="V2092" s="119" t="s">
        <v>95</v>
      </c>
      <c r="W2092" s="7">
        <v>88</v>
      </c>
      <c r="X2092" s="7">
        <v>1</v>
      </c>
      <c r="Y2092" s="7" t="s">
        <v>238</v>
      </c>
      <c r="Z2092" s="7">
        <v>1992</v>
      </c>
      <c r="AA2092" s="7">
        <v>1993</v>
      </c>
      <c r="AB2092" s="7">
        <v>317.41000000000003</v>
      </c>
      <c r="AC2092" s="7">
        <v>5</v>
      </c>
      <c r="AD2092" s="7">
        <v>1</v>
      </c>
      <c r="AE2092" s="77" t="s">
        <v>763</v>
      </c>
      <c r="AF2092" s="77" t="s">
        <v>763</v>
      </c>
      <c r="AG2092" s="7" t="s">
        <v>24</v>
      </c>
    </row>
    <row r="2093" spans="1:33" x14ac:dyDescent="0.3">
      <c r="A2093" s="7">
        <v>2687</v>
      </c>
      <c r="B2093" s="7">
        <v>1</v>
      </c>
      <c r="C2093" s="7" t="s">
        <v>621</v>
      </c>
      <c r="D2093" s="7">
        <v>2005</v>
      </c>
      <c r="E2093" s="7">
        <v>2006</v>
      </c>
      <c r="F2093" s="70">
        <v>500</v>
      </c>
      <c r="G2093" s="7">
        <v>5</v>
      </c>
      <c r="H2093" s="10">
        <v>1</v>
      </c>
      <c r="I2093" s="67">
        <v>2185</v>
      </c>
      <c r="J2093" s="67">
        <v>978</v>
      </c>
      <c r="K2093" s="119" t="s">
        <v>95</v>
      </c>
      <c r="L2093" s="7">
        <v>2448</v>
      </c>
      <c r="M2093" s="7">
        <v>1</v>
      </c>
      <c r="N2093" s="7" t="s">
        <v>676</v>
      </c>
      <c r="O2093" s="7">
        <v>2015</v>
      </c>
      <c r="P2093" s="68">
        <v>2016</v>
      </c>
      <c r="Q2093" s="66">
        <v>799.18</v>
      </c>
      <c r="R2093" s="68">
        <v>10</v>
      </c>
      <c r="S2093" s="67">
        <v>1</v>
      </c>
      <c r="T2093" s="67">
        <v>303</v>
      </c>
      <c r="U2093" s="67">
        <v>73</v>
      </c>
      <c r="V2093" s="119" t="s">
        <v>95</v>
      </c>
      <c r="W2093" s="7">
        <v>91</v>
      </c>
      <c r="X2093" s="7">
        <v>1</v>
      </c>
      <c r="Y2093" s="7" t="s">
        <v>239</v>
      </c>
      <c r="Z2093" s="7">
        <v>1991</v>
      </c>
      <c r="AA2093" s="7">
        <v>1993</v>
      </c>
      <c r="AB2093" s="7">
        <v>133.62</v>
      </c>
      <c r="AC2093" s="7">
        <v>5</v>
      </c>
      <c r="AD2093" s="7">
        <v>0</v>
      </c>
      <c r="AE2093" s="77" t="s">
        <v>763</v>
      </c>
      <c r="AF2093" s="77" t="s">
        <v>763</v>
      </c>
      <c r="AG2093" s="7" t="s">
        <v>24</v>
      </c>
    </row>
    <row r="2094" spans="1:33" x14ac:dyDescent="0.3">
      <c r="A2094" s="7">
        <v>2687</v>
      </c>
      <c r="B2094" s="7">
        <v>1</v>
      </c>
      <c r="C2094" s="7" t="s">
        <v>621</v>
      </c>
      <c r="D2094" s="7">
        <v>2005</v>
      </c>
      <c r="E2094" s="7">
        <v>2006</v>
      </c>
      <c r="F2094" s="70">
        <v>50</v>
      </c>
      <c r="G2094" s="7">
        <v>7</v>
      </c>
      <c r="H2094" s="10">
        <v>1</v>
      </c>
      <c r="I2094" s="67">
        <v>2086</v>
      </c>
      <c r="J2094" s="67">
        <v>1073</v>
      </c>
      <c r="K2094" s="119" t="s">
        <v>95</v>
      </c>
      <c r="L2094" s="7">
        <v>2536</v>
      </c>
      <c r="M2094" s="7">
        <v>1</v>
      </c>
      <c r="N2094" s="7" t="s">
        <v>407</v>
      </c>
      <c r="O2094" s="7">
        <v>2015</v>
      </c>
      <c r="P2094" s="7">
        <v>2017</v>
      </c>
      <c r="Q2094" s="70">
        <v>3208.8</v>
      </c>
      <c r="R2094" s="7">
        <v>10</v>
      </c>
      <c r="S2094" s="7">
        <v>1</v>
      </c>
      <c r="T2094" s="77">
        <v>364</v>
      </c>
      <c r="U2094" s="77">
        <v>206</v>
      </c>
      <c r="V2094" s="119" t="s">
        <v>95</v>
      </c>
      <c r="W2094" s="7">
        <v>91</v>
      </c>
      <c r="X2094" s="7">
        <v>1</v>
      </c>
      <c r="Y2094" s="7" t="s">
        <v>239</v>
      </c>
      <c r="Z2094" s="7">
        <v>1992</v>
      </c>
      <c r="AA2094" s="7">
        <v>1993</v>
      </c>
      <c r="AB2094" s="7">
        <v>133.62</v>
      </c>
      <c r="AC2094" s="7">
        <v>5</v>
      </c>
      <c r="AD2094" s="7">
        <v>1</v>
      </c>
      <c r="AE2094" s="77" t="s">
        <v>763</v>
      </c>
      <c r="AF2094" s="77" t="s">
        <v>763</v>
      </c>
      <c r="AG2094" s="7" t="s">
        <v>24</v>
      </c>
    </row>
    <row r="2095" spans="1:33" x14ac:dyDescent="0.3">
      <c r="A2095" s="7">
        <v>2687</v>
      </c>
      <c r="B2095" s="7">
        <v>1</v>
      </c>
      <c r="C2095" s="7" t="s">
        <v>621</v>
      </c>
      <c r="D2095" s="68">
        <v>2007</v>
      </c>
      <c r="E2095" s="73">
        <v>2008</v>
      </c>
      <c r="F2095" s="66">
        <v>130</v>
      </c>
      <c r="G2095" s="7">
        <v>10</v>
      </c>
      <c r="H2095" s="67">
        <v>0</v>
      </c>
      <c r="I2095" s="67">
        <v>839</v>
      </c>
      <c r="J2095" s="77">
        <v>918</v>
      </c>
      <c r="K2095" s="119" t="s">
        <v>95</v>
      </c>
      <c r="L2095" s="7">
        <v>2609</v>
      </c>
      <c r="M2095" s="7">
        <v>1</v>
      </c>
      <c r="N2095" s="7" t="s">
        <v>483</v>
      </c>
      <c r="O2095" s="7">
        <v>2015</v>
      </c>
      <c r="P2095" s="10">
        <v>2017</v>
      </c>
      <c r="Q2095" s="70">
        <v>678.8</v>
      </c>
      <c r="R2095" s="10">
        <v>10</v>
      </c>
      <c r="S2095" s="7">
        <v>1</v>
      </c>
      <c r="T2095" s="67">
        <v>252</v>
      </c>
      <c r="U2095" s="67">
        <v>79</v>
      </c>
      <c r="V2095" s="119" t="s">
        <v>95</v>
      </c>
      <c r="W2095" s="7">
        <v>91</v>
      </c>
      <c r="X2095" s="7">
        <v>1</v>
      </c>
      <c r="Y2095" s="7" t="s">
        <v>239</v>
      </c>
      <c r="Z2095" s="7">
        <v>1993</v>
      </c>
      <c r="AA2095" s="7">
        <v>1994</v>
      </c>
      <c r="AB2095" s="7">
        <v>240.81</v>
      </c>
      <c r="AC2095" s="7">
        <v>5</v>
      </c>
      <c r="AD2095" s="7">
        <v>1</v>
      </c>
      <c r="AE2095" s="77" t="s">
        <v>763</v>
      </c>
      <c r="AF2095" s="77" t="s">
        <v>763</v>
      </c>
      <c r="AG2095" s="7" t="s">
        <v>24</v>
      </c>
    </row>
    <row r="2096" spans="1:33" x14ac:dyDescent="0.3">
      <c r="A2096" s="7">
        <v>2687</v>
      </c>
      <c r="B2096" s="7">
        <v>1</v>
      </c>
      <c r="C2096" s="7" t="s">
        <v>621</v>
      </c>
      <c r="D2096" s="68">
        <v>2007</v>
      </c>
      <c r="E2096" s="73">
        <v>2008</v>
      </c>
      <c r="F2096" s="66">
        <v>64</v>
      </c>
      <c r="G2096" s="7">
        <v>10</v>
      </c>
      <c r="H2096" s="67">
        <v>0</v>
      </c>
      <c r="I2096" s="67">
        <v>779</v>
      </c>
      <c r="J2096" s="77">
        <v>976</v>
      </c>
      <c r="K2096" s="119" t="s">
        <v>95</v>
      </c>
      <c r="L2096" s="7">
        <v>2609</v>
      </c>
      <c r="M2096" s="7">
        <v>1</v>
      </c>
      <c r="N2096" s="7" t="s">
        <v>483</v>
      </c>
      <c r="O2096" s="7">
        <v>2015</v>
      </c>
      <c r="P2096" s="10">
        <v>2017</v>
      </c>
      <c r="Q2096" s="70">
        <v>81.2</v>
      </c>
      <c r="R2096" s="10">
        <v>10</v>
      </c>
      <c r="S2096" s="7">
        <v>1</v>
      </c>
      <c r="T2096" s="67">
        <v>242</v>
      </c>
      <c r="U2096" s="67">
        <v>90</v>
      </c>
      <c r="V2096" s="119" t="s">
        <v>95</v>
      </c>
      <c r="W2096" s="7">
        <v>93</v>
      </c>
      <c r="X2096" s="7">
        <v>1</v>
      </c>
      <c r="Y2096" s="7" t="s">
        <v>268</v>
      </c>
      <c r="Z2096" s="7">
        <v>1992</v>
      </c>
      <c r="AA2096" s="7">
        <v>1993</v>
      </c>
      <c r="AB2096" s="7">
        <v>175</v>
      </c>
      <c r="AC2096" s="7">
        <v>5</v>
      </c>
      <c r="AD2096" s="7">
        <v>0</v>
      </c>
      <c r="AE2096" s="77" t="s">
        <v>763</v>
      </c>
      <c r="AF2096" s="77" t="s">
        <v>763</v>
      </c>
      <c r="AG2096" s="7" t="s">
        <v>24</v>
      </c>
    </row>
    <row r="2097" spans="1:33" x14ac:dyDescent="0.3">
      <c r="A2097" s="7">
        <v>2687</v>
      </c>
      <c r="B2097" s="7">
        <v>1</v>
      </c>
      <c r="C2097" s="7" t="s">
        <v>621</v>
      </c>
      <c r="D2097" s="7">
        <v>2008</v>
      </c>
      <c r="E2097" s="7">
        <v>2009</v>
      </c>
      <c r="F2097" s="70">
        <v>330</v>
      </c>
      <c r="G2097" s="7">
        <v>10</v>
      </c>
      <c r="H2097" s="7">
        <v>0</v>
      </c>
      <c r="I2097" s="67">
        <v>1068</v>
      </c>
      <c r="J2097" s="67">
        <v>1755</v>
      </c>
      <c r="K2097" s="119" t="s">
        <v>95</v>
      </c>
      <c r="L2097" s="7">
        <v>2683</v>
      </c>
      <c r="M2097" s="7">
        <v>1</v>
      </c>
      <c r="N2097" s="7" t="s">
        <v>587</v>
      </c>
      <c r="O2097" s="7">
        <v>2015</v>
      </c>
      <c r="P2097" s="7">
        <v>2017</v>
      </c>
      <c r="Q2097" s="70">
        <v>806.05</v>
      </c>
      <c r="R2097" s="7">
        <v>5</v>
      </c>
      <c r="S2097" s="7">
        <v>1</v>
      </c>
      <c r="T2097" s="77">
        <v>810</v>
      </c>
      <c r="U2097" s="77">
        <v>738</v>
      </c>
      <c r="V2097" s="119" t="s">
        <v>95</v>
      </c>
      <c r="W2097" s="7">
        <v>93</v>
      </c>
      <c r="X2097" s="7">
        <v>1</v>
      </c>
      <c r="Y2097" s="7" t="s">
        <v>268</v>
      </c>
      <c r="Z2097" s="7">
        <v>1993</v>
      </c>
      <c r="AA2097" s="7">
        <v>1994</v>
      </c>
      <c r="AB2097" s="7">
        <v>373.37</v>
      </c>
      <c r="AC2097" s="7">
        <v>4</v>
      </c>
      <c r="AD2097" s="7">
        <v>1</v>
      </c>
      <c r="AE2097" s="77" t="s">
        <v>763</v>
      </c>
      <c r="AF2097" s="77" t="s">
        <v>763</v>
      </c>
      <c r="AG2097" s="7" t="s">
        <v>24</v>
      </c>
    </row>
    <row r="2098" spans="1:33" x14ac:dyDescent="0.3">
      <c r="A2098" s="7">
        <v>2687</v>
      </c>
      <c r="B2098" s="7">
        <v>1</v>
      </c>
      <c r="C2098" s="7" t="s">
        <v>621</v>
      </c>
      <c r="D2098" s="68">
        <v>2009</v>
      </c>
      <c r="E2098" s="68">
        <v>2010</v>
      </c>
      <c r="F2098" s="66">
        <v>100</v>
      </c>
      <c r="G2098" s="68">
        <v>5</v>
      </c>
      <c r="H2098" s="67">
        <v>0</v>
      </c>
      <c r="I2098" s="67">
        <v>1048</v>
      </c>
      <c r="J2098" s="67">
        <v>1132</v>
      </c>
      <c r="K2098" s="119" t="s">
        <v>95</v>
      </c>
      <c r="L2098" s="7">
        <v>2689</v>
      </c>
      <c r="M2098" s="7">
        <v>1</v>
      </c>
      <c r="N2098" s="7" t="s">
        <v>531</v>
      </c>
      <c r="O2098" s="7">
        <v>2015</v>
      </c>
      <c r="P2098" s="7">
        <v>2016</v>
      </c>
      <c r="Q2098" s="70">
        <v>1475</v>
      </c>
      <c r="R2098" s="7">
        <v>10</v>
      </c>
      <c r="S2098" s="7">
        <v>0</v>
      </c>
      <c r="T2098" s="67">
        <v>889</v>
      </c>
      <c r="U2098" s="67">
        <v>984</v>
      </c>
      <c r="V2098" s="119" t="s">
        <v>95</v>
      </c>
      <c r="W2098" s="7">
        <v>99</v>
      </c>
      <c r="X2098" s="7">
        <v>1</v>
      </c>
      <c r="Y2098" s="7" t="s">
        <v>315</v>
      </c>
      <c r="Z2098" s="7">
        <v>1993</v>
      </c>
      <c r="AA2098" s="7">
        <v>1994</v>
      </c>
      <c r="AB2098" s="7">
        <v>177.12</v>
      </c>
      <c r="AC2098" s="7">
        <v>5</v>
      </c>
      <c r="AD2098" s="7">
        <v>1</v>
      </c>
      <c r="AE2098" s="77" t="s">
        <v>763</v>
      </c>
      <c r="AF2098" s="77" t="s">
        <v>763</v>
      </c>
      <c r="AG2098" s="7" t="s">
        <v>24</v>
      </c>
    </row>
    <row r="2099" spans="1:33" x14ac:dyDescent="0.3">
      <c r="A2099" s="7">
        <v>2687</v>
      </c>
      <c r="B2099" s="7">
        <v>1</v>
      </c>
      <c r="C2099" s="7" t="s">
        <v>621</v>
      </c>
      <c r="D2099" s="68">
        <v>2009</v>
      </c>
      <c r="E2099" s="10">
        <v>2011</v>
      </c>
      <c r="F2099" s="66">
        <v>500</v>
      </c>
      <c r="G2099" s="10">
        <v>10</v>
      </c>
      <c r="H2099" s="67">
        <v>1</v>
      </c>
      <c r="I2099" s="67">
        <v>1399</v>
      </c>
      <c r="J2099" s="67">
        <v>801</v>
      </c>
      <c r="K2099" s="119" t="s">
        <v>95</v>
      </c>
      <c r="L2099" s="7">
        <v>2753</v>
      </c>
      <c r="M2099" s="7">
        <v>1</v>
      </c>
      <c r="N2099" s="7" t="s">
        <v>465</v>
      </c>
      <c r="O2099" s="68">
        <v>2015</v>
      </c>
      <c r="P2099" s="68">
        <v>2017</v>
      </c>
      <c r="Q2099" s="66">
        <v>209.24</v>
      </c>
      <c r="R2099" s="77">
        <v>10</v>
      </c>
      <c r="S2099" s="7">
        <v>1</v>
      </c>
      <c r="T2099" s="67">
        <v>420</v>
      </c>
      <c r="U2099" s="67">
        <v>399</v>
      </c>
      <c r="V2099" s="119" t="s">
        <v>95</v>
      </c>
      <c r="W2099" s="7">
        <v>100</v>
      </c>
      <c r="X2099" s="7">
        <v>1</v>
      </c>
      <c r="Y2099" s="7" t="s">
        <v>316</v>
      </c>
      <c r="Z2099" s="7">
        <v>1993</v>
      </c>
      <c r="AA2099" s="7">
        <v>1994</v>
      </c>
      <c r="AB2099" s="7">
        <v>155.46</v>
      </c>
      <c r="AC2099" s="7">
        <v>5</v>
      </c>
      <c r="AD2099" s="7">
        <v>1</v>
      </c>
      <c r="AE2099" s="77" t="s">
        <v>763</v>
      </c>
      <c r="AF2099" s="77" t="s">
        <v>763</v>
      </c>
      <c r="AG2099" s="7" t="s">
        <v>24</v>
      </c>
    </row>
    <row r="2100" spans="1:33" x14ac:dyDescent="0.3">
      <c r="A2100" s="7">
        <v>2687</v>
      </c>
      <c r="B2100" s="7">
        <v>1</v>
      </c>
      <c r="C2100" s="7" t="s">
        <v>621</v>
      </c>
      <c r="D2100" s="7">
        <v>2011</v>
      </c>
      <c r="E2100" s="7">
        <v>2013</v>
      </c>
      <c r="F2100" s="7">
        <v>50</v>
      </c>
      <c r="G2100" s="7">
        <v>10</v>
      </c>
      <c r="H2100" s="7">
        <v>1</v>
      </c>
      <c r="I2100" s="77">
        <v>701</v>
      </c>
      <c r="J2100" s="77">
        <v>341</v>
      </c>
      <c r="K2100" s="119" t="s">
        <v>95</v>
      </c>
      <c r="L2100" s="7">
        <v>2886</v>
      </c>
      <c r="M2100" s="7">
        <v>1</v>
      </c>
      <c r="N2100" s="7" t="s">
        <v>607</v>
      </c>
      <c r="O2100" s="7">
        <v>2015</v>
      </c>
      <c r="P2100" s="10">
        <v>2017</v>
      </c>
      <c r="Q2100" s="66">
        <v>1439</v>
      </c>
      <c r="R2100" s="10">
        <v>5</v>
      </c>
      <c r="S2100" s="67">
        <v>1</v>
      </c>
      <c r="T2100" s="67">
        <v>315</v>
      </c>
      <c r="U2100" s="67">
        <v>221</v>
      </c>
      <c r="V2100" s="119" t="s">
        <v>95</v>
      </c>
      <c r="W2100" s="7">
        <v>110</v>
      </c>
      <c r="X2100" s="7">
        <v>1</v>
      </c>
      <c r="Y2100" s="7" t="s">
        <v>240</v>
      </c>
      <c r="Z2100" s="7">
        <v>1991</v>
      </c>
      <c r="AA2100" s="7">
        <v>1993</v>
      </c>
      <c r="AB2100" s="7">
        <v>412.88</v>
      </c>
      <c r="AC2100" s="7">
        <v>4</v>
      </c>
      <c r="AD2100" s="7">
        <v>1</v>
      </c>
      <c r="AE2100" s="77" t="s">
        <v>763</v>
      </c>
      <c r="AF2100" s="77" t="s">
        <v>763</v>
      </c>
      <c r="AG2100" s="7" t="s">
        <v>24</v>
      </c>
    </row>
    <row r="2101" spans="1:33" x14ac:dyDescent="0.3">
      <c r="A2101" s="7">
        <v>2689</v>
      </c>
      <c r="B2101" s="7">
        <v>1</v>
      </c>
      <c r="C2101" s="7" t="s">
        <v>531</v>
      </c>
      <c r="D2101" s="7">
        <v>2000</v>
      </c>
      <c r="E2101" s="7">
        <v>2001</v>
      </c>
      <c r="F2101" s="70">
        <v>245.04</v>
      </c>
      <c r="G2101" s="7">
        <v>10</v>
      </c>
      <c r="H2101" s="7">
        <v>0</v>
      </c>
      <c r="I2101" s="77">
        <v>1603</v>
      </c>
      <c r="J2101" s="77">
        <v>1945</v>
      </c>
      <c r="K2101" s="119" t="s">
        <v>95</v>
      </c>
      <c r="L2101" s="7">
        <v>2898</v>
      </c>
      <c r="M2101" s="7">
        <v>1</v>
      </c>
      <c r="N2101" s="7" t="s">
        <v>672</v>
      </c>
      <c r="O2101" s="68">
        <v>2015</v>
      </c>
      <c r="P2101" s="10">
        <v>2016</v>
      </c>
      <c r="Q2101" s="66">
        <v>760</v>
      </c>
      <c r="R2101" s="10">
        <v>10</v>
      </c>
      <c r="S2101" s="67">
        <v>1</v>
      </c>
      <c r="T2101" s="67">
        <v>339</v>
      </c>
      <c r="U2101" s="67">
        <v>36</v>
      </c>
      <c r="V2101" s="119" t="s">
        <v>95</v>
      </c>
      <c r="W2101" s="7">
        <v>111</v>
      </c>
      <c r="X2101" s="7">
        <v>1</v>
      </c>
      <c r="Y2101" s="7" t="s">
        <v>241</v>
      </c>
      <c r="Z2101" s="7">
        <v>1991</v>
      </c>
      <c r="AA2101" s="7">
        <v>1993</v>
      </c>
      <c r="AB2101" s="7">
        <v>240</v>
      </c>
      <c r="AC2101" s="7">
        <v>5</v>
      </c>
      <c r="AD2101" s="7">
        <v>1</v>
      </c>
      <c r="AE2101" s="77" t="s">
        <v>763</v>
      </c>
      <c r="AF2101" s="77" t="s">
        <v>763</v>
      </c>
      <c r="AG2101" s="7" t="s">
        <v>24</v>
      </c>
    </row>
    <row r="2102" spans="1:33" x14ac:dyDescent="0.3">
      <c r="A2102" s="7">
        <v>2689</v>
      </c>
      <c r="B2102" s="7">
        <v>1</v>
      </c>
      <c r="C2102" s="7" t="s">
        <v>531</v>
      </c>
      <c r="D2102" s="7">
        <v>2001</v>
      </c>
      <c r="E2102" s="7">
        <v>2002</v>
      </c>
      <c r="F2102" s="70">
        <v>400</v>
      </c>
      <c r="G2102" s="7">
        <v>7</v>
      </c>
      <c r="H2102" s="7">
        <v>1</v>
      </c>
      <c r="I2102" s="77">
        <v>1307</v>
      </c>
      <c r="J2102" s="77">
        <v>966</v>
      </c>
      <c r="K2102" s="119" t="s">
        <v>95</v>
      </c>
      <c r="L2102" s="7">
        <v>2903</v>
      </c>
      <c r="M2102" s="7">
        <v>1</v>
      </c>
      <c r="N2102" s="7" t="s">
        <v>219</v>
      </c>
      <c r="O2102" s="7">
        <v>2015</v>
      </c>
      <c r="P2102" s="7">
        <v>2016</v>
      </c>
      <c r="Q2102" s="70">
        <v>1124.1500000000001</v>
      </c>
      <c r="R2102" s="7">
        <v>10</v>
      </c>
      <c r="S2102" s="7">
        <v>0</v>
      </c>
      <c r="T2102" s="77">
        <v>252</v>
      </c>
      <c r="U2102" s="77">
        <v>261</v>
      </c>
      <c r="V2102" s="119" t="s">
        <v>95</v>
      </c>
      <c r="W2102" s="7">
        <v>126</v>
      </c>
      <c r="X2102" s="7">
        <v>1</v>
      </c>
      <c r="Y2102" s="7" t="s">
        <v>262</v>
      </c>
      <c r="Z2102" s="7">
        <v>1991</v>
      </c>
      <c r="AA2102" s="7">
        <v>1994</v>
      </c>
      <c r="AB2102" s="7">
        <v>338</v>
      </c>
      <c r="AC2102" s="7">
        <v>5</v>
      </c>
      <c r="AD2102" s="7">
        <v>1</v>
      </c>
      <c r="AE2102" s="77" t="s">
        <v>763</v>
      </c>
      <c r="AF2102" s="77" t="s">
        <v>763</v>
      </c>
      <c r="AG2102" s="7" t="s">
        <v>24</v>
      </c>
    </row>
    <row r="2103" spans="1:33" x14ac:dyDescent="0.3">
      <c r="A2103" s="7">
        <v>2689</v>
      </c>
      <c r="B2103" s="7">
        <v>1</v>
      </c>
      <c r="C2103" s="7" t="s">
        <v>531</v>
      </c>
      <c r="D2103" s="7">
        <v>2006</v>
      </c>
      <c r="E2103" s="10">
        <v>2007</v>
      </c>
      <c r="F2103" s="70">
        <v>599.12</v>
      </c>
      <c r="G2103" s="10">
        <v>10</v>
      </c>
      <c r="H2103" s="7">
        <v>0</v>
      </c>
      <c r="I2103" s="71">
        <v>1334</v>
      </c>
      <c r="J2103" s="67">
        <v>1803</v>
      </c>
      <c r="K2103" s="119" t="s">
        <v>95</v>
      </c>
      <c r="L2103" s="7">
        <v>2907</v>
      </c>
      <c r="M2103" s="7">
        <v>1</v>
      </c>
      <c r="N2103" s="7" t="s">
        <v>686</v>
      </c>
      <c r="O2103" s="7">
        <v>2015</v>
      </c>
      <c r="P2103" s="7">
        <v>2016</v>
      </c>
      <c r="Q2103" s="70">
        <v>764.76</v>
      </c>
      <c r="R2103" s="7">
        <v>10</v>
      </c>
      <c r="S2103" s="7">
        <v>1</v>
      </c>
      <c r="T2103" s="67">
        <v>242</v>
      </c>
      <c r="U2103" s="67">
        <v>17</v>
      </c>
      <c r="V2103" s="119" t="s">
        <v>95</v>
      </c>
      <c r="W2103" s="7">
        <v>129</v>
      </c>
      <c r="X2103" s="7">
        <v>1</v>
      </c>
      <c r="Y2103" s="7" t="s">
        <v>242</v>
      </c>
      <c r="Z2103" s="7">
        <v>1991</v>
      </c>
      <c r="AA2103" s="7">
        <v>1993</v>
      </c>
      <c r="AB2103" s="7">
        <v>170</v>
      </c>
      <c r="AC2103" s="7">
        <v>5</v>
      </c>
      <c r="AD2103" s="7">
        <v>0</v>
      </c>
      <c r="AE2103" s="77" t="s">
        <v>763</v>
      </c>
      <c r="AF2103" s="77" t="s">
        <v>763</v>
      </c>
      <c r="AG2103" s="7" t="s">
        <v>24</v>
      </c>
    </row>
    <row r="2104" spans="1:33" x14ac:dyDescent="0.3">
      <c r="A2104" s="7">
        <v>2689</v>
      </c>
      <c r="B2104" s="7">
        <v>1</v>
      </c>
      <c r="C2104" s="7" t="s">
        <v>531</v>
      </c>
      <c r="D2104" s="68">
        <v>2007</v>
      </c>
      <c r="E2104" s="73">
        <v>2008</v>
      </c>
      <c r="F2104" s="66">
        <v>494.12</v>
      </c>
      <c r="G2104" s="7">
        <v>10</v>
      </c>
      <c r="H2104" s="67">
        <v>1</v>
      </c>
      <c r="I2104" s="67">
        <v>1758</v>
      </c>
      <c r="J2104" s="77">
        <v>664</v>
      </c>
      <c r="K2104" s="119" t="s">
        <v>95</v>
      </c>
      <c r="L2104" s="7">
        <v>2908</v>
      </c>
      <c r="M2104" s="7">
        <v>1</v>
      </c>
      <c r="N2104" s="7" t="s">
        <v>687</v>
      </c>
      <c r="O2104" s="7">
        <v>2015</v>
      </c>
      <c r="P2104" s="7">
        <v>2016</v>
      </c>
      <c r="Q2104" s="70">
        <v>605.13</v>
      </c>
      <c r="R2104" s="7">
        <v>10</v>
      </c>
      <c r="S2104" s="7">
        <v>1</v>
      </c>
      <c r="T2104" s="67">
        <v>218</v>
      </c>
      <c r="U2104" s="67">
        <v>52</v>
      </c>
      <c r="V2104" s="119" t="s">
        <v>95</v>
      </c>
      <c r="W2104" s="7">
        <v>138</v>
      </c>
      <c r="X2104" s="7">
        <v>1</v>
      </c>
      <c r="Y2104" s="7" t="s">
        <v>243</v>
      </c>
      <c r="Z2104" s="7">
        <v>1991</v>
      </c>
      <c r="AA2104" s="7">
        <v>1993</v>
      </c>
      <c r="AB2104" s="7">
        <v>305</v>
      </c>
      <c r="AC2104" s="7">
        <v>5</v>
      </c>
      <c r="AD2104" s="7">
        <v>0</v>
      </c>
      <c r="AE2104" s="77" t="s">
        <v>763</v>
      </c>
      <c r="AF2104" s="77" t="s">
        <v>763</v>
      </c>
      <c r="AG2104" s="7" t="s">
        <v>24</v>
      </c>
    </row>
    <row r="2105" spans="1:33" x14ac:dyDescent="0.3">
      <c r="A2105" s="7">
        <v>2689</v>
      </c>
      <c r="B2105" s="7">
        <v>1</v>
      </c>
      <c r="C2105" s="7" t="s">
        <v>531</v>
      </c>
      <c r="D2105" s="68">
        <v>2007</v>
      </c>
      <c r="E2105" s="73">
        <v>2008</v>
      </c>
      <c r="F2105" s="66">
        <v>175</v>
      </c>
      <c r="G2105" s="7">
        <v>10</v>
      </c>
      <c r="H2105" s="67">
        <v>1</v>
      </c>
      <c r="I2105" s="67">
        <v>1596</v>
      </c>
      <c r="J2105" s="77">
        <v>809</v>
      </c>
      <c r="L2105" s="7">
        <v>1</v>
      </c>
      <c r="M2105" s="7">
        <v>3</v>
      </c>
      <c r="N2105" s="7" t="s">
        <v>688</v>
      </c>
      <c r="O2105" s="7">
        <v>2016</v>
      </c>
      <c r="P2105" s="7">
        <v>2017</v>
      </c>
      <c r="Q2105" s="7">
        <v>1604.31</v>
      </c>
      <c r="R2105" s="7">
        <v>9</v>
      </c>
      <c r="S2105" s="7">
        <v>1</v>
      </c>
      <c r="T2105" s="77">
        <v>165912</v>
      </c>
      <c r="U2105" s="77">
        <v>32948</v>
      </c>
      <c r="W2105" s="7">
        <v>138</v>
      </c>
      <c r="X2105" s="7">
        <v>1</v>
      </c>
      <c r="Y2105" s="7" t="s">
        <v>243</v>
      </c>
      <c r="Z2105" s="7">
        <v>1993</v>
      </c>
      <c r="AA2105" s="7">
        <v>1994</v>
      </c>
      <c r="AB2105" s="7">
        <v>426</v>
      </c>
      <c r="AC2105" s="7">
        <v>5</v>
      </c>
      <c r="AD2105" s="7">
        <v>1</v>
      </c>
      <c r="AE2105" s="77" t="s">
        <v>763</v>
      </c>
      <c r="AF2105" s="77" t="s">
        <v>763</v>
      </c>
      <c r="AG2105" s="7" t="s">
        <v>24</v>
      </c>
    </row>
    <row r="2106" spans="1:33" x14ac:dyDescent="0.3">
      <c r="A2106" s="7">
        <v>2689</v>
      </c>
      <c r="B2106" s="7">
        <v>1</v>
      </c>
      <c r="C2106" s="7" t="s">
        <v>531</v>
      </c>
      <c r="D2106" s="7">
        <v>2014</v>
      </c>
      <c r="E2106" s="7">
        <v>2015</v>
      </c>
      <c r="F2106" s="7">
        <v>1845</v>
      </c>
      <c r="G2106" s="7">
        <v>10</v>
      </c>
      <c r="H2106" s="7">
        <v>0</v>
      </c>
      <c r="I2106" s="77">
        <v>837</v>
      </c>
      <c r="J2106" s="77">
        <v>1870</v>
      </c>
      <c r="L2106" s="7">
        <v>93</v>
      </c>
      <c r="M2106" s="7">
        <v>1</v>
      </c>
      <c r="N2106" s="7" t="s">
        <v>268</v>
      </c>
      <c r="O2106" s="7">
        <v>2016</v>
      </c>
      <c r="P2106" s="7">
        <v>2018</v>
      </c>
      <c r="Q2106" s="7">
        <v>1112.92</v>
      </c>
      <c r="R2106" s="7">
        <v>7</v>
      </c>
      <c r="S2106" s="7">
        <v>1</v>
      </c>
      <c r="T2106" s="77">
        <v>1398</v>
      </c>
      <c r="U2106" s="77">
        <v>816</v>
      </c>
      <c r="W2106" s="7">
        <v>150</v>
      </c>
      <c r="X2106" s="7">
        <v>1</v>
      </c>
      <c r="Y2106" s="7" t="s">
        <v>317</v>
      </c>
      <c r="Z2106" s="7">
        <v>1993</v>
      </c>
      <c r="AA2106" s="7">
        <v>1994</v>
      </c>
      <c r="AB2106" s="7">
        <v>536.66</v>
      </c>
      <c r="AC2106" s="7">
        <v>5</v>
      </c>
      <c r="AD2106" s="7">
        <v>1</v>
      </c>
      <c r="AE2106" s="77" t="s">
        <v>763</v>
      </c>
      <c r="AF2106" s="77" t="s">
        <v>763</v>
      </c>
      <c r="AG2106" s="7" t="s">
        <v>24</v>
      </c>
    </row>
    <row r="2107" spans="1:33" x14ac:dyDescent="0.3">
      <c r="A2107" s="7">
        <v>2689</v>
      </c>
      <c r="B2107" s="7">
        <v>1</v>
      </c>
      <c r="C2107" s="7" t="s">
        <v>531</v>
      </c>
      <c r="D2107" s="7">
        <v>2015</v>
      </c>
      <c r="E2107" s="7">
        <v>2016</v>
      </c>
      <c r="F2107" s="70">
        <v>1475</v>
      </c>
      <c r="G2107" s="7">
        <v>10</v>
      </c>
      <c r="H2107" s="7">
        <v>0</v>
      </c>
      <c r="I2107" s="67">
        <v>889</v>
      </c>
      <c r="J2107" s="67">
        <v>984</v>
      </c>
      <c r="L2107" s="7">
        <v>139</v>
      </c>
      <c r="M2107" s="7">
        <v>1</v>
      </c>
      <c r="N2107" s="7" t="s">
        <v>689</v>
      </c>
      <c r="O2107" s="7">
        <v>2016</v>
      </c>
      <c r="P2107" s="7">
        <v>2017</v>
      </c>
      <c r="Q2107" s="7">
        <v>700</v>
      </c>
      <c r="R2107" s="7">
        <v>7</v>
      </c>
      <c r="S2107" s="7">
        <v>0</v>
      </c>
      <c r="T2107" s="77">
        <v>1249</v>
      </c>
      <c r="U2107" s="77">
        <v>1713</v>
      </c>
      <c r="W2107" s="7">
        <v>191</v>
      </c>
      <c r="X2107" s="7">
        <v>1</v>
      </c>
      <c r="Y2107" s="7" t="s">
        <v>244</v>
      </c>
      <c r="Z2107" s="7">
        <v>1991</v>
      </c>
      <c r="AA2107" s="7">
        <v>1993</v>
      </c>
      <c r="AB2107" s="7">
        <v>276.44</v>
      </c>
      <c r="AC2107" s="7">
        <v>5</v>
      </c>
      <c r="AD2107" s="7">
        <v>1</v>
      </c>
      <c r="AE2107" s="77" t="s">
        <v>763</v>
      </c>
      <c r="AF2107" s="77" t="s">
        <v>763</v>
      </c>
      <c r="AG2107" s="7" t="s">
        <v>24</v>
      </c>
    </row>
    <row r="2108" spans="1:33" x14ac:dyDescent="0.3">
      <c r="A2108" s="7">
        <v>2689</v>
      </c>
      <c r="B2108" s="7">
        <v>1</v>
      </c>
      <c r="C2108" s="7" t="s">
        <v>756</v>
      </c>
      <c r="D2108" s="7">
        <v>2017</v>
      </c>
      <c r="E2108" s="7">
        <v>2018</v>
      </c>
      <c r="F2108" s="7">
        <v>474.26</v>
      </c>
      <c r="G2108" s="7">
        <v>10</v>
      </c>
      <c r="H2108" s="7">
        <v>1</v>
      </c>
      <c r="I2108" s="77">
        <v>1045</v>
      </c>
      <c r="J2108" s="77">
        <v>382</v>
      </c>
      <c r="L2108" s="7">
        <v>152</v>
      </c>
      <c r="M2108" s="7">
        <v>1</v>
      </c>
      <c r="N2108" s="7" t="s">
        <v>690</v>
      </c>
      <c r="O2108" s="7">
        <v>2016</v>
      </c>
      <c r="P2108" s="7">
        <v>2018</v>
      </c>
      <c r="Q2108" s="7">
        <v>223.66</v>
      </c>
      <c r="R2108" s="7">
        <v>10</v>
      </c>
      <c r="S2108" s="7">
        <v>1</v>
      </c>
      <c r="T2108" s="77">
        <v>12276</v>
      </c>
      <c r="U2108" s="77">
        <v>6857</v>
      </c>
      <c r="W2108" s="7">
        <v>192</v>
      </c>
      <c r="X2108" s="7">
        <v>1</v>
      </c>
      <c r="Y2108" s="7" t="s">
        <v>318</v>
      </c>
      <c r="Z2108" s="7">
        <v>1993</v>
      </c>
      <c r="AA2108" s="7">
        <v>1994</v>
      </c>
      <c r="AB2108" s="7">
        <v>175</v>
      </c>
      <c r="AC2108" s="7">
        <v>5</v>
      </c>
      <c r="AD2108" s="7">
        <v>1</v>
      </c>
      <c r="AE2108" s="77" t="s">
        <v>763</v>
      </c>
      <c r="AF2108" s="77" t="s">
        <v>763</v>
      </c>
      <c r="AG2108" s="7" t="s">
        <v>24</v>
      </c>
    </row>
    <row r="2109" spans="1:33" x14ac:dyDescent="0.3">
      <c r="A2109" s="7">
        <v>2689</v>
      </c>
      <c r="B2109" s="7">
        <v>1</v>
      </c>
      <c r="C2109" s="7" t="s">
        <v>757</v>
      </c>
      <c r="D2109" s="7">
        <v>2017</v>
      </c>
      <c r="E2109" s="7">
        <v>2018</v>
      </c>
      <c r="F2109" s="7">
        <v>250</v>
      </c>
      <c r="G2109" s="7">
        <v>10</v>
      </c>
      <c r="H2109" s="7">
        <v>0</v>
      </c>
      <c r="I2109" s="77">
        <v>711</v>
      </c>
      <c r="J2109" s="77">
        <v>712</v>
      </c>
      <c r="L2109" s="7">
        <v>166</v>
      </c>
      <c r="M2109" s="7">
        <v>1</v>
      </c>
      <c r="N2109" s="7" t="s">
        <v>541</v>
      </c>
      <c r="O2109" s="7">
        <v>2016</v>
      </c>
      <c r="P2109" s="7">
        <v>2017</v>
      </c>
      <c r="Q2109" s="7">
        <v>800</v>
      </c>
      <c r="R2109" s="7">
        <v>6</v>
      </c>
      <c r="S2109" s="7">
        <v>1</v>
      </c>
      <c r="T2109" s="77">
        <v>1945</v>
      </c>
      <c r="U2109" s="77">
        <v>1392</v>
      </c>
      <c r="W2109" s="7">
        <v>194</v>
      </c>
      <c r="X2109" s="7">
        <v>1</v>
      </c>
      <c r="Y2109" s="7" t="s">
        <v>319</v>
      </c>
      <c r="Z2109" s="7">
        <v>1993</v>
      </c>
      <c r="AA2109" s="7">
        <v>1994</v>
      </c>
      <c r="AB2109" s="7">
        <v>272.87</v>
      </c>
      <c r="AC2109" s="7">
        <v>5</v>
      </c>
      <c r="AD2109" s="7">
        <v>1</v>
      </c>
      <c r="AE2109" s="77" t="s">
        <v>763</v>
      </c>
      <c r="AF2109" s="77" t="s">
        <v>763</v>
      </c>
      <c r="AG2109" s="7" t="s">
        <v>24</v>
      </c>
    </row>
    <row r="2110" spans="1:33" x14ac:dyDescent="0.3">
      <c r="A2110" s="7">
        <v>2711</v>
      </c>
      <c r="B2110" s="7">
        <v>1</v>
      </c>
      <c r="C2110" s="7" t="s">
        <v>366</v>
      </c>
      <c r="D2110" s="7">
        <v>1993</v>
      </c>
      <c r="E2110" s="7">
        <v>1994</v>
      </c>
      <c r="F2110" s="70">
        <v>371.72</v>
      </c>
      <c r="G2110" s="7">
        <v>5</v>
      </c>
      <c r="H2110" s="7">
        <v>0</v>
      </c>
      <c r="I2110" s="77" t="s">
        <v>763</v>
      </c>
      <c r="J2110" s="77" t="s">
        <v>763</v>
      </c>
      <c r="L2110" s="7">
        <v>197</v>
      </c>
      <c r="M2110" s="7">
        <v>1</v>
      </c>
      <c r="N2110" s="7" t="s">
        <v>888</v>
      </c>
      <c r="O2110" s="7">
        <v>2016</v>
      </c>
      <c r="P2110" s="7">
        <v>2018</v>
      </c>
      <c r="Q2110" s="7">
        <v>964.82</v>
      </c>
      <c r="R2110" s="7">
        <v>10</v>
      </c>
      <c r="S2110" s="7">
        <v>1</v>
      </c>
      <c r="T2110" s="77">
        <v>15170</v>
      </c>
      <c r="U2110" s="77">
        <v>8272</v>
      </c>
      <c r="W2110" s="7">
        <v>195</v>
      </c>
      <c r="X2110" s="7">
        <v>1</v>
      </c>
      <c r="Y2110" s="7" t="s">
        <v>269</v>
      </c>
      <c r="Z2110" s="7">
        <v>1992</v>
      </c>
      <c r="AA2110" s="7">
        <v>1993</v>
      </c>
      <c r="AB2110" s="7">
        <v>314.74</v>
      </c>
      <c r="AC2110" s="7">
        <v>5</v>
      </c>
      <c r="AD2110" s="7">
        <v>1</v>
      </c>
      <c r="AE2110" s="77" t="s">
        <v>763</v>
      </c>
      <c r="AF2110" s="77" t="s">
        <v>763</v>
      </c>
      <c r="AG2110" s="7" t="s">
        <v>24</v>
      </c>
    </row>
    <row r="2111" spans="1:33" x14ac:dyDescent="0.3">
      <c r="A2111" s="7">
        <v>2711</v>
      </c>
      <c r="B2111" s="7">
        <v>1</v>
      </c>
      <c r="C2111" s="7" t="s">
        <v>366</v>
      </c>
      <c r="D2111" s="7">
        <v>1994</v>
      </c>
      <c r="E2111" s="7">
        <v>1995</v>
      </c>
      <c r="F2111" s="70">
        <v>164.21</v>
      </c>
      <c r="G2111" s="7">
        <v>10</v>
      </c>
      <c r="H2111" s="7">
        <v>1</v>
      </c>
      <c r="I2111" s="77">
        <v>2375</v>
      </c>
      <c r="J2111" s="77">
        <v>1537</v>
      </c>
      <c r="L2111" s="7">
        <v>238</v>
      </c>
      <c r="M2111" s="7">
        <v>1</v>
      </c>
      <c r="N2111" s="7" t="s">
        <v>692</v>
      </c>
      <c r="O2111" s="7">
        <v>2016</v>
      </c>
      <c r="P2111" s="7">
        <v>2017</v>
      </c>
      <c r="Q2111" s="7">
        <v>409.6</v>
      </c>
      <c r="R2111" s="7">
        <v>10</v>
      </c>
      <c r="S2111" s="7">
        <v>1</v>
      </c>
      <c r="T2111" s="77">
        <v>546</v>
      </c>
      <c r="U2111" s="77">
        <v>372</v>
      </c>
      <c r="W2111" s="7">
        <v>196</v>
      </c>
      <c r="X2111" s="7">
        <v>1</v>
      </c>
      <c r="Y2111" s="7" t="s">
        <v>245</v>
      </c>
      <c r="Z2111" s="7">
        <v>1991</v>
      </c>
      <c r="AA2111" s="7">
        <v>1993</v>
      </c>
      <c r="AB2111" s="7">
        <v>131</v>
      </c>
      <c r="AC2111" s="7">
        <v>5</v>
      </c>
      <c r="AD2111" s="7">
        <v>1</v>
      </c>
      <c r="AE2111" s="77" t="s">
        <v>763</v>
      </c>
      <c r="AF2111" s="77" t="s">
        <v>763</v>
      </c>
      <c r="AG2111" s="7" t="s">
        <v>24</v>
      </c>
    </row>
    <row r="2112" spans="1:33" x14ac:dyDescent="0.3">
      <c r="A2112" s="7">
        <v>2711</v>
      </c>
      <c r="B2112" s="7">
        <v>1</v>
      </c>
      <c r="C2112" s="7" t="s">
        <v>366</v>
      </c>
      <c r="D2112" s="7">
        <v>2001</v>
      </c>
      <c r="E2112" s="7">
        <v>2002</v>
      </c>
      <c r="F2112" s="70">
        <f>424.03-139.03</f>
        <v>285</v>
      </c>
      <c r="G2112" s="7">
        <v>10</v>
      </c>
      <c r="H2112" s="7">
        <v>0</v>
      </c>
      <c r="I2112" s="77">
        <v>1008</v>
      </c>
      <c r="J2112" s="77">
        <v>1978</v>
      </c>
      <c r="L2112" s="7">
        <v>278</v>
      </c>
      <c r="M2112" s="7">
        <v>1</v>
      </c>
      <c r="N2112" s="7" t="s">
        <v>693</v>
      </c>
      <c r="O2112" s="7">
        <v>2016</v>
      </c>
      <c r="P2112" s="7">
        <v>2017</v>
      </c>
      <c r="Q2112" s="7">
        <v>1975</v>
      </c>
      <c r="R2112" s="7">
        <v>10</v>
      </c>
      <c r="S2112" s="7">
        <v>1</v>
      </c>
      <c r="T2112" s="77">
        <v>4213</v>
      </c>
      <c r="U2112" s="77">
        <v>3501</v>
      </c>
      <c r="W2112" s="7">
        <v>199</v>
      </c>
      <c r="X2112" s="7">
        <v>1</v>
      </c>
      <c r="Y2112" s="7" t="s">
        <v>320</v>
      </c>
      <c r="Z2112" s="7">
        <v>1993</v>
      </c>
      <c r="AA2112" s="7">
        <v>1994</v>
      </c>
      <c r="AB2112" s="7">
        <v>361</v>
      </c>
      <c r="AC2112" s="7">
        <v>5</v>
      </c>
      <c r="AD2112" s="7">
        <v>1</v>
      </c>
      <c r="AE2112" s="77" t="s">
        <v>763</v>
      </c>
      <c r="AF2112" s="77" t="s">
        <v>763</v>
      </c>
      <c r="AG2112" s="7" t="s">
        <v>24</v>
      </c>
    </row>
    <row r="2113" spans="1:33" x14ac:dyDescent="0.3">
      <c r="A2113" s="7">
        <v>2711</v>
      </c>
      <c r="B2113" s="7">
        <v>1</v>
      </c>
      <c r="C2113" s="7" t="s">
        <v>366</v>
      </c>
      <c r="D2113" s="7">
        <v>2004</v>
      </c>
      <c r="E2113" s="7">
        <v>2005</v>
      </c>
      <c r="F2113" s="70">
        <v>500</v>
      </c>
      <c r="G2113" s="7">
        <v>10</v>
      </c>
      <c r="H2113" s="7">
        <v>0</v>
      </c>
      <c r="I2113" s="77">
        <v>2042</v>
      </c>
      <c r="J2113" s="77">
        <v>2238</v>
      </c>
      <c r="L2113" s="7">
        <v>300</v>
      </c>
      <c r="M2113" s="7">
        <v>1</v>
      </c>
      <c r="N2113" s="7" t="s">
        <v>611</v>
      </c>
      <c r="O2113" s="7">
        <v>2016</v>
      </c>
      <c r="P2113" s="7">
        <v>2017</v>
      </c>
      <c r="Q2113" s="7">
        <v>626.72</v>
      </c>
      <c r="R2113" s="7">
        <v>5</v>
      </c>
      <c r="S2113" s="7">
        <v>0</v>
      </c>
      <c r="T2113" s="77">
        <v>2173</v>
      </c>
      <c r="U2113" s="77">
        <v>2476</v>
      </c>
      <c r="W2113" s="7">
        <v>200</v>
      </c>
      <c r="X2113" s="7">
        <v>1</v>
      </c>
      <c r="Y2113" s="7" t="s">
        <v>246</v>
      </c>
      <c r="Z2113" s="7">
        <v>1991</v>
      </c>
      <c r="AA2113" s="7">
        <v>1993</v>
      </c>
      <c r="AB2113" s="7">
        <v>220</v>
      </c>
      <c r="AC2113" s="7">
        <v>5</v>
      </c>
      <c r="AD2113" s="7">
        <v>1</v>
      </c>
      <c r="AE2113" s="77" t="s">
        <v>763</v>
      </c>
      <c r="AF2113" s="77" t="s">
        <v>763</v>
      </c>
      <c r="AG2113" s="7" t="s">
        <v>24</v>
      </c>
    </row>
    <row r="2114" spans="1:33" x14ac:dyDescent="0.3">
      <c r="A2114" s="7">
        <v>2711</v>
      </c>
      <c r="B2114" s="7">
        <v>1</v>
      </c>
      <c r="C2114" s="7" t="s">
        <v>366</v>
      </c>
      <c r="D2114" s="7">
        <v>2011</v>
      </c>
      <c r="E2114" s="7">
        <v>2012</v>
      </c>
      <c r="F2114" s="7">
        <v>700</v>
      </c>
      <c r="G2114" s="7">
        <v>10</v>
      </c>
      <c r="H2114" s="7">
        <v>0</v>
      </c>
      <c r="I2114" s="77">
        <v>1011</v>
      </c>
      <c r="J2114" s="77">
        <v>1751</v>
      </c>
      <c r="L2114" s="7">
        <v>356</v>
      </c>
      <c r="M2114" s="7">
        <v>1</v>
      </c>
      <c r="N2114" s="7" t="s">
        <v>601</v>
      </c>
      <c r="O2114" s="7">
        <v>2016</v>
      </c>
      <c r="P2114" s="7">
        <v>2017</v>
      </c>
      <c r="Q2114" s="7">
        <v>1725.06</v>
      </c>
      <c r="R2114" s="7">
        <v>10</v>
      </c>
      <c r="S2114" s="7">
        <v>1</v>
      </c>
      <c r="T2114" s="77">
        <v>295</v>
      </c>
      <c r="U2114" s="77">
        <v>162</v>
      </c>
      <c r="W2114" s="7">
        <v>203</v>
      </c>
      <c r="X2114" s="7">
        <v>1</v>
      </c>
      <c r="Y2114" s="7" t="s">
        <v>247</v>
      </c>
      <c r="Z2114" s="7">
        <v>1991</v>
      </c>
      <c r="AA2114" s="7">
        <v>1993</v>
      </c>
      <c r="AB2114" s="7">
        <v>150</v>
      </c>
      <c r="AC2114" s="7">
        <v>5</v>
      </c>
      <c r="AD2114" s="7">
        <v>1</v>
      </c>
      <c r="AE2114" s="77" t="s">
        <v>763</v>
      </c>
      <c r="AF2114" s="77" t="s">
        <v>763</v>
      </c>
      <c r="AG2114" s="7" t="s">
        <v>24</v>
      </c>
    </row>
    <row r="2115" spans="1:33" x14ac:dyDescent="0.3">
      <c r="A2115" s="7">
        <v>2752</v>
      </c>
      <c r="B2115" s="7">
        <v>1</v>
      </c>
      <c r="C2115" s="7" t="s">
        <v>622</v>
      </c>
      <c r="D2115" s="7">
        <v>2003</v>
      </c>
      <c r="E2115" s="7">
        <v>2004</v>
      </c>
      <c r="F2115" s="70">
        <v>500</v>
      </c>
      <c r="G2115" s="7">
        <v>10</v>
      </c>
      <c r="H2115" s="7">
        <v>1</v>
      </c>
      <c r="I2115" s="77">
        <v>1907</v>
      </c>
      <c r="J2115" s="77">
        <v>668</v>
      </c>
      <c r="L2115" s="7">
        <v>390</v>
      </c>
      <c r="M2115" s="7">
        <v>1</v>
      </c>
      <c r="N2115" s="7" t="s">
        <v>961</v>
      </c>
      <c r="O2115" s="7">
        <v>2016</v>
      </c>
      <c r="P2115" s="7">
        <v>2018</v>
      </c>
      <c r="Q2115" s="7">
        <v>324.24</v>
      </c>
      <c r="R2115" s="7">
        <v>10</v>
      </c>
      <c r="S2115" s="7">
        <v>1</v>
      </c>
      <c r="T2115" s="77">
        <v>1209</v>
      </c>
      <c r="U2115" s="77">
        <v>651</v>
      </c>
      <c r="W2115" s="7">
        <v>209</v>
      </c>
      <c r="X2115" s="7">
        <v>1</v>
      </c>
      <c r="Y2115" s="7" t="s">
        <v>270</v>
      </c>
      <c r="Z2115" s="7">
        <v>1992</v>
      </c>
      <c r="AA2115" s="7">
        <v>1993</v>
      </c>
      <c r="AB2115" s="7">
        <v>410</v>
      </c>
      <c r="AC2115" s="7">
        <v>5</v>
      </c>
      <c r="AD2115" s="7">
        <v>0</v>
      </c>
      <c r="AE2115" s="77" t="s">
        <v>763</v>
      </c>
      <c r="AF2115" s="77" t="s">
        <v>763</v>
      </c>
      <c r="AG2115" s="7" t="s">
        <v>24</v>
      </c>
    </row>
    <row r="2116" spans="1:33" x14ac:dyDescent="0.3">
      <c r="A2116" s="7">
        <v>2752</v>
      </c>
      <c r="B2116" s="7">
        <v>1</v>
      </c>
      <c r="C2116" s="7" t="s">
        <v>622</v>
      </c>
      <c r="D2116" s="7">
        <v>2011</v>
      </c>
      <c r="E2116" s="7">
        <v>2012</v>
      </c>
      <c r="F2116" s="7">
        <v>750</v>
      </c>
      <c r="G2116" s="7">
        <v>10</v>
      </c>
      <c r="H2116" s="7">
        <v>0</v>
      </c>
      <c r="I2116" s="77">
        <v>999</v>
      </c>
      <c r="J2116" s="77">
        <v>2029</v>
      </c>
      <c r="L2116" s="7">
        <v>465</v>
      </c>
      <c r="M2116" s="7">
        <v>1</v>
      </c>
      <c r="N2116" s="7" t="s">
        <v>694</v>
      </c>
      <c r="O2116" s="7">
        <v>2016</v>
      </c>
      <c r="P2116" s="7">
        <v>2017</v>
      </c>
      <c r="Q2116" s="7">
        <v>600</v>
      </c>
      <c r="R2116" s="7">
        <v>10</v>
      </c>
      <c r="S2116" s="7">
        <v>0</v>
      </c>
      <c r="T2116" s="77">
        <v>2311</v>
      </c>
      <c r="U2116" s="77">
        <v>3666</v>
      </c>
      <c r="W2116" s="7">
        <v>219</v>
      </c>
      <c r="X2116" s="7">
        <v>1</v>
      </c>
      <c r="Y2116" s="7" t="s">
        <v>221</v>
      </c>
      <c r="Z2116" s="7">
        <v>1991</v>
      </c>
      <c r="AA2116" s="7">
        <v>1992</v>
      </c>
      <c r="AB2116" s="7">
        <v>260.57</v>
      </c>
      <c r="AC2116" s="7">
        <v>5</v>
      </c>
      <c r="AD2116" s="7">
        <v>1</v>
      </c>
      <c r="AE2116" s="77" t="s">
        <v>763</v>
      </c>
      <c r="AF2116" s="77" t="s">
        <v>763</v>
      </c>
      <c r="AG2116" s="7" t="s">
        <v>24</v>
      </c>
    </row>
    <row r="2117" spans="1:33" x14ac:dyDescent="0.3">
      <c r="A2117" s="7">
        <v>2752</v>
      </c>
      <c r="B2117" s="7">
        <v>1</v>
      </c>
      <c r="C2117" s="7" t="s">
        <v>622</v>
      </c>
      <c r="D2117" s="7">
        <v>2011</v>
      </c>
      <c r="E2117" s="7">
        <v>2012</v>
      </c>
      <c r="F2117" s="7">
        <v>150</v>
      </c>
      <c r="G2117" s="7">
        <v>10</v>
      </c>
      <c r="H2117" s="7">
        <v>0</v>
      </c>
      <c r="I2117" s="77">
        <v>988</v>
      </c>
      <c r="J2117" s="77">
        <v>2043</v>
      </c>
      <c r="L2117" s="7">
        <v>473</v>
      </c>
      <c r="M2117" s="7">
        <v>1</v>
      </c>
      <c r="N2117" s="7" t="s">
        <v>695</v>
      </c>
      <c r="O2117" s="7">
        <v>2016</v>
      </c>
      <c r="P2117" s="7">
        <v>2017</v>
      </c>
      <c r="Q2117" s="7">
        <v>521.03</v>
      </c>
      <c r="R2117" s="7">
        <v>10</v>
      </c>
      <c r="S2117" s="7">
        <v>1</v>
      </c>
      <c r="T2117" s="77">
        <v>1069</v>
      </c>
      <c r="U2117" s="77">
        <v>752</v>
      </c>
      <c r="W2117" s="7">
        <v>233</v>
      </c>
      <c r="X2117" s="7">
        <v>1</v>
      </c>
      <c r="Y2117" s="7" t="s">
        <v>248</v>
      </c>
      <c r="Z2117" s="7">
        <v>1991</v>
      </c>
      <c r="AA2117" s="7">
        <v>1993</v>
      </c>
      <c r="AB2117" s="7">
        <v>125.2</v>
      </c>
      <c r="AC2117" s="7">
        <v>5</v>
      </c>
      <c r="AD2117" s="7">
        <v>0</v>
      </c>
      <c r="AE2117" s="77" t="s">
        <v>763</v>
      </c>
      <c r="AF2117" s="77" t="s">
        <v>763</v>
      </c>
      <c r="AG2117" s="7" t="s">
        <v>24</v>
      </c>
    </row>
    <row r="2118" spans="1:33" x14ac:dyDescent="0.3">
      <c r="A2118" s="7">
        <v>2752</v>
      </c>
      <c r="B2118" s="7">
        <v>1</v>
      </c>
      <c r="C2118" s="7" t="s">
        <v>622</v>
      </c>
      <c r="D2118" s="7">
        <v>2012</v>
      </c>
      <c r="E2118" s="7">
        <v>2013</v>
      </c>
      <c r="F2118" s="70">
        <v>450</v>
      </c>
      <c r="G2118" s="7">
        <v>5</v>
      </c>
      <c r="H2118" s="7">
        <v>1</v>
      </c>
      <c r="I2118" s="67">
        <v>4058</v>
      </c>
      <c r="J2118" s="67">
        <v>2411</v>
      </c>
      <c r="L2118" s="7">
        <v>507</v>
      </c>
      <c r="M2118" s="7">
        <v>1</v>
      </c>
      <c r="N2118" s="7" t="s">
        <v>696</v>
      </c>
      <c r="O2118" s="7">
        <v>2016</v>
      </c>
      <c r="P2118" s="7">
        <v>2017</v>
      </c>
      <c r="Q2118" s="7">
        <v>1118.1099999999999</v>
      </c>
      <c r="R2118" s="7">
        <v>5</v>
      </c>
      <c r="S2118" s="7">
        <v>1</v>
      </c>
      <c r="T2118" s="77">
        <v>912</v>
      </c>
      <c r="U2118" s="77">
        <v>460</v>
      </c>
      <c r="W2118" s="7">
        <v>239</v>
      </c>
      <c r="X2118" s="7">
        <v>1</v>
      </c>
      <c r="Y2118" s="7" t="s">
        <v>271</v>
      </c>
      <c r="Z2118" s="7">
        <v>1992</v>
      </c>
      <c r="AA2118" s="7">
        <v>1993</v>
      </c>
      <c r="AB2118" s="7">
        <v>151.52000000000001</v>
      </c>
      <c r="AC2118" s="7">
        <v>5</v>
      </c>
      <c r="AD2118" s="7">
        <v>0</v>
      </c>
      <c r="AE2118" s="77" t="s">
        <v>763</v>
      </c>
      <c r="AF2118" s="77" t="s">
        <v>763</v>
      </c>
      <c r="AG2118" s="7" t="s">
        <v>24</v>
      </c>
    </row>
    <row r="2119" spans="1:33" x14ac:dyDescent="0.3">
      <c r="A2119" s="7">
        <v>2752</v>
      </c>
      <c r="B2119" s="7">
        <v>1</v>
      </c>
      <c r="C2119" s="7" t="s">
        <v>622</v>
      </c>
      <c r="D2119" s="7">
        <v>2016</v>
      </c>
      <c r="E2119" s="7">
        <v>2018</v>
      </c>
      <c r="F2119" s="7">
        <v>601.04999999999995</v>
      </c>
      <c r="G2119" s="7">
        <v>10</v>
      </c>
      <c r="H2119" s="7">
        <v>1</v>
      </c>
      <c r="I2119" s="77">
        <v>3819</v>
      </c>
      <c r="J2119" s="77">
        <v>2083</v>
      </c>
      <c r="L2119" s="7">
        <v>542</v>
      </c>
      <c r="M2119" s="7">
        <v>1</v>
      </c>
      <c r="N2119" s="7" t="s">
        <v>291</v>
      </c>
      <c r="O2119" s="7">
        <v>2016</v>
      </c>
      <c r="P2119" s="7">
        <v>2018</v>
      </c>
      <c r="Q2119" s="7">
        <v>400</v>
      </c>
      <c r="R2119" s="7">
        <v>10</v>
      </c>
      <c r="S2119" s="7">
        <v>1</v>
      </c>
      <c r="T2119" s="77">
        <v>1277</v>
      </c>
      <c r="U2119" s="77">
        <v>1268</v>
      </c>
      <c r="W2119" s="7">
        <v>241</v>
      </c>
      <c r="X2119" s="7">
        <v>1</v>
      </c>
      <c r="Y2119" s="7" t="s">
        <v>272</v>
      </c>
      <c r="Z2119" s="7">
        <v>1992</v>
      </c>
      <c r="AA2119" s="7">
        <v>1993</v>
      </c>
      <c r="AB2119" s="7">
        <v>150</v>
      </c>
      <c r="AC2119" s="7">
        <v>5</v>
      </c>
      <c r="AD2119" s="7">
        <v>1</v>
      </c>
      <c r="AE2119" s="77" t="s">
        <v>763</v>
      </c>
      <c r="AF2119" s="77" t="s">
        <v>763</v>
      </c>
      <c r="AG2119" s="7" t="s">
        <v>24</v>
      </c>
    </row>
    <row r="2120" spans="1:33" x14ac:dyDescent="0.3">
      <c r="A2120" s="7">
        <v>2753</v>
      </c>
      <c r="B2120" s="7">
        <v>1</v>
      </c>
      <c r="C2120" s="7" t="s">
        <v>465</v>
      </c>
      <c r="D2120" s="7">
        <v>1996</v>
      </c>
      <c r="E2120" s="7">
        <v>1997</v>
      </c>
      <c r="F2120" s="70">
        <v>261.52999999999997</v>
      </c>
      <c r="G2120" s="7">
        <v>5</v>
      </c>
      <c r="H2120" s="7">
        <v>1</v>
      </c>
      <c r="I2120" s="77">
        <v>1859</v>
      </c>
      <c r="J2120" s="77">
        <v>1695</v>
      </c>
      <c r="L2120" s="7">
        <v>622</v>
      </c>
      <c r="M2120" s="7">
        <v>1</v>
      </c>
      <c r="N2120" s="7" t="s">
        <v>228</v>
      </c>
      <c r="O2120" s="7">
        <v>2016</v>
      </c>
      <c r="P2120" s="7">
        <v>2017</v>
      </c>
      <c r="Q2120" s="7">
        <v>630</v>
      </c>
      <c r="R2120" s="7">
        <v>10</v>
      </c>
      <c r="S2120" s="7">
        <v>1</v>
      </c>
      <c r="T2120" s="77">
        <v>22182</v>
      </c>
      <c r="U2120" s="77">
        <v>18519</v>
      </c>
      <c r="W2120" s="7">
        <v>252</v>
      </c>
      <c r="X2120" s="7">
        <v>1</v>
      </c>
      <c r="Y2120" s="7" t="s">
        <v>273</v>
      </c>
      <c r="Z2120" s="7">
        <v>1992</v>
      </c>
      <c r="AA2120" s="7">
        <v>1993</v>
      </c>
      <c r="AB2120" s="7">
        <v>320</v>
      </c>
      <c r="AC2120" s="7">
        <v>5</v>
      </c>
      <c r="AD2120" s="7">
        <v>1</v>
      </c>
      <c r="AE2120" s="77" t="s">
        <v>763</v>
      </c>
      <c r="AF2120" s="77" t="s">
        <v>763</v>
      </c>
      <c r="AG2120" s="7" t="s">
        <v>24</v>
      </c>
    </row>
    <row r="2121" spans="1:33" x14ac:dyDescent="0.3">
      <c r="A2121" s="7">
        <v>2753</v>
      </c>
      <c r="B2121" s="7">
        <v>1</v>
      </c>
      <c r="C2121" s="7" t="s">
        <v>465</v>
      </c>
      <c r="D2121" s="7">
        <v>1999</v>
      </c>
      <c r="E2121" s="7">
        <v>2000</v>
      </c>
      <c r="F2121" s="70">
        <v>100</v>
      </c>
      <c r="G2121" s="7">
        <v>10</v>
      </c>
      <c r="H2121" s="7">
        <v>1</v>
      </c>
      <c r="I2121" s="77">
        <v>825</v>
      </c>
      <c r="J2121" s="77">
        <v>580</v>
      </c>
      <c r="L2121" s="7">
        <v>696</v>
      </c>
      <c r="M2121" s="7">
        <v>1</v>
      </c>
      <c r="N2121" s="7" t="s">
        <v>698</v>
      </c>
      <c r="O2121" s="7">
        <v>2016</v>
      </c>
      <c r="P2121" s="7">
        <v>2017</v>
      </c>
      <c r="Q2121" s="7">
        <v>254.42</v>
      </c>
      <c r="R2121" s="7">
        <v>10</v>
      </c>
      <c r="S2121" s="7">
        <v>1</v>
      </c>
      <c r="T2121" s="77">
        <v>1286</v>
      </c>
      <c r="U2121" s="77">
        <v>630</v>
      </c>
      <c r="W2121" s="7">
        <v>253</v>
      </c>
      <c r="X2121" s="7">
        <v>1</v>
      </c>
      <c r="Y2121" s="7" t="s">
        <v>249</v>
      </c>
      <c r="Z2121" s="7">
        <v>1991</v>
      </c>
      <c r="AA2121" s="7">
        <v>1993</v>
      </c>
      <c r="AB2121" s="7">
        <v>200</v>
      </c>
      <c r="AC2121" s="7">
        <v>5</v>
      </c>
      <c r="AD2121" s="7">
        <v>1</v>
      </c>
      <c r="AE2121" s="77" t="s">
        <v>763</v>
      </c>
      <c r="AF2121" s="77" t="s">
        <v>763</v>
      </c>
      <c r="AG2121" s="7" t="s">
        <v>24</v>
      </c>
    </row>
    <row r="2122" spans="1:33" x14ac:dyDescent="0.3">
      <c r="A2122" s="7">
        <v>2753</v>
      </c>
      <c r="B2122" s="7">
        <v>1</v>
      </c>
      <c r="C2122" s="7" t="s">
        <v>465</v>
      </c>
      <c r="D2122" s="7">
        <v>2001</v>
      </c>
      <c r="E2122" s="7">
        <v>2002</v>
      </c>
      <c r="F2122" s="70">
        <v>200</v>
      </c>
      <c r="G2122" s="7">
        <v>10</v>
      </c>
      <c r="H2122" s="7">
        <v>0</v>
      </c>
      <c r="I2122" s="77">
        <v>560</v>
      </c>
      <c r="J2122" s="77">
        <v>705</v>
      </c>
      <c r="L2122" s="7">
        <v>815</v>
      </c>
      <c r="M2122" s="7">
        <v>2</v>
      </c>
      <c r="N2122" s="7" t="s">
        <v>699</v>
      </c>
      <c r="O2122" s="7">
        <v>2016</v>
      </c>
      <c r="P2122" s="7">
        <v>2017</v>
      </c>
      <c r="R2122" s="7">
        <v>4</v>
      </c>
      <c r="S2122" s="7">
        <v>1</v>
      </c>
      <c r="T2122" s="77">
        <v>428</v>
      </c>
      <c r="U2122" s="77">
        <v>74</v>
      </c>
      <c r="W2122" s="7">
        <v>260</v>
      </c>
      <c r="X2122" s="7">
        <v>1</v>
      </c>
      <c r="Y2122" s="7" t="s">
        <v>250</v>
      </c>
      <c r="Z2122" s="7">
        <v>1991</v>
      </c>
      <c r="AA2122" s="7">
        <v>1993</v>
      </c>
      <c r="AB2122" s="7">
        <v>225</v>
      </c>
      <c r="AC2122" s="7">
        <v>5</v>
      </c>
      <c r="AD2122" s="7">
        <v>1</v>
      </c>
      <c r="AE2122" s="77" t="s">
        <v>763</v>
      </c>
      <c r="AF2122" s="77" t="s">
        <v>763</v>
      </c>
      <c r="AG2122" s="7" t="s">
        <v>24</v>
      </c>
    </row>
    <row r="2123" spans="1:33" x14ac:dyDescent="0.3">
      <c r="A2123" s="7">
        <v>2753</v>
      </c>
      <c r="B2123" s="7">
        <v>1</v>
      </c>
      <c r="C2123" s="7" t="s">
        <v>465</v>
      </c>
      <c r="D2123" s="7">
        <v>2003</v>
      </c>
      <c r="E2123" s="7">
        <v>2004</v>
      </c>
      <c r="F2123" s="70">
        <v>405</v>
      </c>
      <c r="G2123" s="7">
        <v>5</v>
      </c>
      <c r="H2123" s="7">
        <v>1</v>
      </c>
      <c r="I2123" s="77">
        <v>1046</v>
      </c>
      <c r="J2123" s="77">
        <v>463</v>
      </c>
      <c r="L2123" s="7">
        <v>850</v>
      </c>
      <c r="M2123" s="7">
        <v>1</v>
      </c>
      <c r="N2123" s="7" t="s">
        <v>437</v>
      </c>
      <c r="O2123" s="7">
        <v>2016</v>
      </c>
      <c r="P2123" s="7">
        <v>2017</v>
      </c>
      <c r="Q2123" s="7">
        <v>560.11</v>
      </c>
      <c r="R2123" s="7">
        <v>10</v>
      </c>
      <c r="S2123" s="7">
        <v>1</v>
      </c>
      <c r="T2123" s="77">
        <v>388</v>
      </c>
      <c r="U2123" s="77">
        <v>201</v>
      </c>
      <c r="W2123" s="7">
        <v>264</v>
      </c>
      <c r="X2123" s="7">
        <v>1</v>
      </c>
      <c r="Y2123" s="7" t="s">
        <v>274</v>
      </c>
      <c r="Z2123" s="7">
        <v>1992</v>
      </c>
      <c r="AA2123" s="7">
        <v>1993</v>
      </c>
      <c r="AB2123" s="7">
        <v>415.08</v>
      </c>
      <c r="AC2123" s="7">
        <v>5</v>
      </c>
      <c r="AD2123" s="7">
        <v>0</v>
      </c>
      <c r="AE2123" s="77" t="s">
        <v>763</v>
      </c>
      <c r="AF2123" s="77" t="s">
        <v>763</v>
      </c>
      <c r="AG2123" s="7" t="s">
        <v>24</v>
      </c>
    </row>
    <row r="2124" spans="1:33" x14ac:dyDescent="0.3">
      <c r="A2124" s="7">
        <v>2753</v>
      </c>
      <c r="B2124" s="7">
        <v>1</v>
      </c>
      <c r="C2124" s="7" t="s">
        <v>465</v>
      </c>
      <c r="D2124" s="68">
        <v>2007</v>
      </c>
      <c r="E2124" s="73">
        <v>2008</v>
      </c>
      <c r="F2124" s="66">
        <v>295</v>
      </c>
      <c r="G2124" s="7">
        <v>5</v>
      </c>
      <c r="H2124" s="67">
        <v>1</v>
      </c>
      <c r="I2124" s="67">
        <v>613</v>
      </c>
      <c r="J2124" s="77">
        <v>354</v>
      </c>
      <c r="L2124" s="7">
        <v>861</v>
      </c>
      <c r="M2124" s="7">
        <v>1</v>
      </c>
      <c r="N2124" s="7" t="s">
        <v>700</v>
      </c>
      <c r="O2124" s="7">
        <v>2016</v>
      </c>
      <c r="P2124" s="7">
        <v>2018</v>
      </c>
      <c r="Q2124" s="7">
        <v>1527.67</v>
      </c>
      <c r="R2124" s="7">
        <v>10</v>
      </c>
      <c r="S2124" s="7">
        <v>1</v>
      </c>
      <c r="T2124" s="77">
        <v>12942</v>
      </c>
      <c r="U2124" s="77">
        <v>6187</v>
      </c>
      <c r="W2124" s="7">
        <v>264</v>
      </c>
      <c r="X2124" s="7">
        <v>1</v>
      </c>
      <c r="Y2124" s="7" t="s">
        <v>274</v>
      </c>
      <c r="Z2124" s="7">
        <v>1993</v>
      </c>
      <c r="AA2124" s="7">
        <v>1994</v>
      </c>
      <c r="AB2124" s="7">
        <v>926.28</v>
      </c>
      <c r="AC2124" s="7">
        <v>3</v>
      </c>
      <c r="AD2124" s="7">
        <v>1</v>
      </c>
      <c r="AE2124" s="77" t="s">
        <v>763</v>
      </c>
      <c r="AF2124" s="77" t="s">
        <v>763</v>
      </c>
      <c r="AG2124" s="7" t="s">
        <v>24</v>
      </c>
    </row>
    <row r="2125" spans="1:33" x14ac:dyDescent="0.3">
      <c r="A2125" s="7">
        <v>2753</v>
      </c>
      <c r="B2125" s="7">
        <v>1</v>
      </c>
      <c r="C2125" s="7" t="s">
        <v>465</v>
      </c>
      <c r="D2125" s="7">
        <v>2010</v>
      </c>
      <c r="E2125" s="68">
        <v>2011</v>
      </c>
      <c r="F2125" s="66">
        <v>0</v>
      </c>
      <c r="G2125" s="68">
        <v>10</v>
      </c>
      <c r="H2125" s="67">
        <v>0</v>
      </c>
      <c r="I2125" s="67">
        <v>1350</v>
      </c>
      <c r="J2125" s="67">
        <v>1526</v>
      </c>
      <c r="L2125" s="7">
        <v>881</v>
      </c>
      <c r="M2125" s="7">
        <v>1</v>
      </c>
      <c r="N2125" s="7" t="s">
        <v>359</v>
      </c>
      <c r="O2125" s="7">
        <v>2016</v>
      </c>
      <c r="P2125" s="7">
        <v>2017</v>
      </c>
      <c r="Q2125" s="7">
        <v>584.17999999999995</v>
      </c>
      <c r="R2125" s="7">
        <v>10</v>
      </c>
      <c r="S2125" s="7">
        <v>0</v>
      </c>
      <c r="T2125" s="77">
        <v>1247</v>
      </c>
      <c r="U2125" s="77">
        <v>1511</v>
      </c>
      <c r="W2125" s="7">
        <v>273</v>
      </c>
      <c r="X2125" s="7">
        <v>1</v>
      </c>
      <c r="Y2125" s="7" t="s">
        <v>321</v>
      </c>
      <c r="Z2125" s="7">
        <v>1993</v>
      </c>
      <c r="AA2125" s="7">
        <v>1994</v>
      </c>
      <c r="AB2125" s="7">
        <v>555.4</v>
      </c>
      <c r="AC2125" s="7">
        <v>5</v>
      </c>
      <c r="AD2125" s="7">
        <v>1</v>
      </c>
      <c r="AE2125" s="77" t="s">
        <v>763</v>
      </c>
      <c r="AF2125" s="77" t="s">
        <v>763</v>
      </c>
      <c r="AG2125" s="7" t="s">
        <v>24</v>
      </c>
    </row>
    <row r="2126" spans="1:33" x14ac:dyDescent="0.3">
      <c r="A2126" s="7">
        <v>2753</v>
      </c>
      <c r="B2126" s="7">
        <v>1</v>
      </c>
      <c r="C2126" s="7" t="s">
        <v>465</v>
      </c>
      <c r="D2126" s="7">
        <v>2011</v>
      </c>
      <c r="E2126" s="7">
        <v>2013</v>
      </c>
      <c r="F2126" s="7">
        <v>700</v>
      </c>
      <c r="G2126" s="7">
        <v>10</v>
      </c>
      <c r="H2126" s="7">
        <v>1</v>
      </c>
      <c r="I2126" s="77">
        <v>695</v>
      </c>
      <c r="J2126" s="77">
        <v>220</v>
      </c>
      <c r="L2126" s="7">
        <v>883</v>
      </c>
      <c r="M2126" s="7">
        <v>1</v>
      </c>
      <c r="N2126" s="7" t="s">
        <v>701</v>
      </c>
      <c r="O2126" s="7">
        <v>2016</v>
      </c>
      <c r="P2126" s="7">
        <v>2017</v>
      </c>
      <c r="Q2126" s="7">
        <v>1142</v>
      </c>
      <c r="R2126" s="7">
        <v>9</v>
      </c>
      <c r="S2126" s="7">
        <v>0</v>
      </c>
      <c r="T2126" s="77">
        <v>2046</v>
      </c>
      <c r="U2126" s="77">
        <v>3048</v>
      </c>
      <c r="W2126" s="7">
        <v>284</v>
      </c>
      <c r="X2126" s="7">
        <v>1</v>
      </c>
      <c r="Y2126" s="7" t="s">
        <v>222</v>
      </c>
      <c r="Z2126" s="7">
        <v>1991</v>
      </c>
      <c r="AA2126" s="7">
        <v>1992</v>
      </c>
      <c r="AB2126" s="7">
        <v>303.07</v>
      </c>
      <c r="AC2126" s="7">
        <v>5</v>
      </c>
      <c r="AD2126" s="7">
        <v>1</v>
      </c>
      <c r="AE2126" s="77" t="s">
        <v>763</v>
      </c>
      <c r="AF2126" s="77" t="s">
        <v>763</v>
      </c>
      <c r="AG2126" s="7" t="s">
        <v>24</v>
      </c>
    </row>
    <row r="2127" spans="1:33" x14ac:dyDescent="0.3">
      <c r="A2127" s="7">
        <v>2753</v>
      </c>
      <c r="B2127" s="7">
        <v>1</v>
      </c>
      <c r="C2127" s="7" t="s">
        <v>465</v>
      </c>
      <c r="D2127" s="7">
        <v>2013</v>
      </c>
      <c r="E2127" s="7">
        <v>2014</v>
      </c>
      <c r="F2127" s="7">
        <v>100</v>
      </c>
      <c r="G2127" s="7">
        <v>9</v>
      </c>
      <c r="H2127" s="7">
        <v>1</v>
      </c>
      <c r="I2127" s="77">
        <v>289</v>
      </c>
      <c r="J2127" s="77">
        <v>207</v>
      </c>
      <c r="L2127" s="7">
        <v>2125</v>
      </c>
      <c r="M2127" s="7">
        <v>1</v>
      </c>
      <c r="N2127" s="7" t="s">
        <v>364</v>
      </c>
      <c r="O2127" s="7">
        <v>2016</v>
      </c>
      <c r="P2127" s="7">
        <v>2017</v>
      </c>
      <c r="Q2127" s="7">
        <v>750</v>
      </c>
      <c r="R2127" s="7">
        <v>10</v>
      </c>
      <c r="S2127" s="7">
        <v>0</v>
      </c>
      <c r="T2127" s="77">
        <v>1149</v>
      </c>
      <c r="U2127" s="77">
        <v>2086</v>
      </c>
      <c r="W2127" s="7">
        <v>294</v>
      </c>
      <c r="X2127" s="7">
        <v>1</v>
      </c>
      <c r="Y2127" s="7" t="s">
        <v>251</v>
      </c>
      <c r="Z2127" s="7">
        <v>1991</v>
      </c>
      <c r="AA2127" s="7">
        <v>1993</v>
      </c>
      <c r="AB2127" s="7">
        <v>251.68</v>
      </c>
      <c r="AC2127" s="7">
        <v>5</v>
      </c>
      <c r="AD2127" s="7">
        <v>1</v>
      </c>
      <c r="AE2127" s="77" t="s">
        <v>763</v>
      </c>
      <c r="AF2127" s="77" t="s">
        <v>763</v>
      </c>
      <c r="AG2127" s="7" t="s">
        <v>24</v>
      </c>
    </row>
    <row r="2128" spans="1:33" x14ac:dyDescent="0.3">
      <c r="A2128" s="7">
        <v>2753</v>
      </c>
      <c r="B2128" s="7">
        <v>1</v>
      </c>
      <c r="C2128" s="7" t="s">
        <v>465</v>
      </c>
      <c r="D2128" s="68">
        <v>2015</v>
      </c>
      <c r="E2128" s="68">
        <v>2017</v>
      </c>
      <c r="F2128" s="66">
        <v>209.24</v>
      </c>
      <c r="G2128" s="77">
        <v>10</v>
      </c>
      <c r="H2128" s="7">
        <v>1</v>
      </c>
      <c r="I2128" s="67">
        <v>420</v>
      </c>
      <c r="J2128" s="67">
        <v>399</v>
      </c>
      <c r="L2128" s="7">
        <v>2137</v>
      </c>
      <c r="M2128" s="7">
        <v>1</v>
      </c>
      <c r="N2128" s="7" t="s">
        <v>575</v>
      </c>
      <c r="O2128" s="7">
        <v>2016</v>
      </c>
      <c r="P2128" s="7">
        <v>2017</v>
      </c>
      <c r="Q2128" s="7">
        <v>760</v>
      </c>
      <c r="R2128" s="7">
        <v>10</v>
      </c>
      <c r="S2128" s="7">
        <v>0</v>
      </c>
      <c r="T2128" s="77">
        <v>1013</v>
      </c>
      <c r="U2128" s="77">
        <v>1722</v>
      </c>
      <c r="W2128" s="7">
        <v>297</v>
      </c>
      <c r="X2128" s="7">
        <v>1</v>
      </c>
      <c r="Y2128" s="7" t="s">
        <v>275</v>
      </c>
      <c r="Z2128" s="7">
        <v>1992</v>
      </c>
      <c r="AA2128" s="7">
        <v>1993</v>
      </c>
      <c r="AB2128" s="7">
        <v>164.82</v>
      </c>
      <c r="AC2128" s="7">
        <v>5</v>
      </c>
      <c r="AD2128" s="7">
        <v>1</v>
      </c>
      <c r="AE2128" s="77" t="s">
        <v>763</v>
      </c>
      <c r="AF2128" s="77" t="s">
        <v>763</v>
      </c>
      <c r="AG2128" s="7" t="s">
        <v>24</v>
      </c>
    </row>
    <row r="2129" spans="1:33" x14ac:dyDescent="0.3">
      <c r="A2129" s="7">
        <v>2754</v>
      </c>
      <c r="B2129" s="7">
        <v>1</v>
      </c>
      <c r="C2129" s="7" t="s">
        <v>588</v>
      </c>
      <c r="D2129" s="7">
        <v>2001</v>
      </c>
      <c r="E2129" s="7">
        <v>2002</v>
      </c>
      <c r="F2129" s="70">
        <v>290</v>
      </c>
      <c r="G2129" s="7">
        <v>10</v>
      </c>
      <c r="H2129" s="7">
        <v>1</v>
      </c>
      <c r="I2129" s="77">
        <v>384</v>
      </c>
      <c r="J2129" s="77">
        <v>179</v>
      </c>
      <c r="L2129" s="7">
        <v>2149</v>
      </c>
      <c r="M2129" s="7">
        <v>1</v>
      </c>
      <c r="N2129" s="7" t="s">
        <v>702</v>
      </c>
      <c r="O2129" s="7">
        <v>2016</v>
      </c>
      <c r="P2129" s="7">
        <v>2017</v>
      </c>
      <c r="Q2129" s="7">
        <v>213</v>
      </c>
      <c r="R2129" s="7">
        <v>10</v>
      </c>
      <c r="S2129" s="7">
        <v>1</v>
      </c>
      <c r="T2129" s="77">
        <v>2848</v>
      </c>
      <c r="U2129" s="77">
        <v>2324</v>
      </c>
      <c r="W2129" s="7">
        <v>300</v>
      </c>
      <c r="X2129" s="7">
        <v>1</v>
      </c>
      <c r="Y2129" s="7" t="s">
        <v>252</v>
      </c>
      <c r="Z2129" s="7">
        <v>1991</v>
      </c>
      <c r="AA2129" s="7">
        <v>1993</v>
      </c>
      <c r="AB2129" s="7">
        <v>305</v>
      </c>
      <c r="AC2129" s="7">
        <v>5</v>
      </c>
      <c r="AD2129" s="7">
        <v>0</v>
      </c>
      <c r="AE2129" s="77" t="s">
        <v>763</v>
      </c>
      <c r="AF2129" s="77" t="s">
        <v>763</v>
      </c>
      <c r="AG2129" s="7" t="s">
        <v>24</v>
      </c>
    </row>
    <row r="2130" spans="1:33" x14ac:dyDescent="0.3">
      <c r="A2130" s="7">
        <v>2754</v>
      </c>
      <c r="B2130" s="7">
        <v>1</v>
      </c>
      <c r="C2130" s="7" t="s">
        <v>588</v>
      </c>
      <c r="D2130" s="68">
        <v>2007</v>
      </c>
      <c r="E2130" s="73">
        <v>2008</v>
      </c>
      <c r="F2130" s="66">
        <v>409.95</v>
      </c>
      <c r="G2130" s="7">
        <v>10</v>
      </c>
      <c r="H2130" s="67">
        <v>1</v>
      </c>
      <c r="I2130" s="67">
        <v>383</v>
      </c>
      <c r="J2130" s="77">
        <v>66</v>
      </c>
      <c r="L2130" s="7">
        <v>2683</v>
      </c>
      <c r="M2130" s="7">
        <v>1</v>
      </c>
      <c r="N2130" s="7" t="s">
        <v>587</v>
      </c>
      <c r="O2130" s="7">
        <v>2016</v>
      </c>
      <c r="P2130" s="7">
        <v>2017</v>
      </c>
      <c r="Q2130" s="7">
        <v>2320</v>
      </c>
      <c r="R2130" s="7">
        <v>5</v>
      </c>
      <c r="S2130" s="7">
        <v>0</v>
      </c>
      <c r="T2130" s="77">
        <v>481</v>
      </c>
      <c r="U2130" s="77">
        <v>961</v>
      </c>
      <c r="W2130" s="7">
        <v>300</v>
      </c>
      <c r="X2130" s="7">
        <v>1</v>
      </c>
      <c r="Y2130" s="7" t="s">
        <v>252</v>
      </c>
      <c r="Z2130" s="7">
        <v>1992</v>
      </c>
      <c r="AA2130" s="7">
        <v>1993</v>
      </c>
      <c r="AB2130" s="7">
        <v>275</v>
      </c>
      <c r="AC2130" s="7">
        <v>5</v>
      </c>
      <c r="AD2130" s="7">
        <v>1</v>
      </c>
      <c r="AE2130" s="77" t="s">
        <v>763</v>
      </c>
      <c r="AF2130" s="77" t="s">
        <v>763</v>
      </c>
      <c r="AG2130" s="7" t="s">
        <v>24</v>
      </c>
    </row>
    <row r="2131" spans="1:33" x14ac:dyDescent="0.3">
      <c r="A2131" s="7">
        <v>2754</v>
      </c>
      <c r="B2131" s="7">
        <v>1</v>
      </c>
      <c r="C2131" s="7" t="s">
        <v>588</v>
      </c>
      <c r="D2131" s="7">
        <v>2011</v>
      </c>
      <c r="E2131" s="7">
        <v>2012</v>
      </c>
      <c r="F2131" s="7">
        <v>290.05</v>
      </c>
      <c r="G2131" s="7">
        <v>10</v>
      </c>
      <c r="H2131" s="7">
        <v>1</v>
      </c>
      <c r="I2131" s="77">
        <v>320</v>
      </c>
      <c r="J2131" s="77">
        <v>32</v>
      </c>
      <c r="L2131" s="7">
        <v>2752</v>
      </c>
      <c r="M2131" s="7">
        <v>1</v>
      </c>
      <c r="N2131" s="7" t="s">
        <v>622</v>
      </c>
      <c r="O2131" s="7">
        <v>2016</v>
      </c>
      <c r="P2131" s="7">
        <v>2018</v>
      </c>
      <c r="Q2131" s="7">
        <v>601.04999999999995</v>
      </c>
      <c r="R2131" s="7">
        <v>10</v>
      </c>
      <c r="S2131" s="7">
        <v>1</v>
      </c>
      <c r="T2131" s="77">
        <v>3819</v>
      </c>
      <c r="U2131" s="77">
        <v>2083</v>
      </c>
      <c r="W2131" s="7">
        <v>314</v>
      </c>
      <c r="X2131" s="7">
        <v>1</v>
      </c>
      <c r="Y2131" s="7" t="s">
        <v>276</v>
      </c>
      <c r="Z2131" s="7">
        <v>1992</v>
      </c>
      <c r="AA2131" s="7">
        <v>1993</v>
      </c>
      <c r="AB2131" s="7">
        <v>305</v>
      </c>
      <c r="AC2131" s="7">
        <v>5</v>
      </c>
      <c r="AD2131" s="7">
        <v>0</v>
      </c>
      <c r="AE2131" s="77" t="s">
        <v>763</v>
      </c>
      <c r="AF2131" s="77" t="s">
        <v>763</v>
      </c>
      <c r="AG2131" s="7" t="s">
        <v>24</v>
      </c>
    </row>
    <row r="2132" spans="1:33" x14ac:dyDescent="0.3">
      <c r="A2132" s="82">
        <v>2754</v>
      </c>
      <c r="B2132" s="82">
        <v>1</v>
      </c>
      <c r="C2132" s="82" t="s">
        <v>145</v>
      </c>
      <c r="D2132" s="7">
        <v>2018</v>
      </c>
      <c r="E2132" s="82">
        <v>2019</v>
      </c>
      <c r="F2132" s="128">
        <v>790</v>
      </c>
      <c r="G2132" s="82">
        <v>10</v>
      </c>
      <c r="H2132" s="7">
        <v>1</v>
      </c>
      <c r="I2132" s="67">
        <v>499</v>
      </c>
      <c r="J2132" s="67">
        <v>435</v>
      </c>
      <c r="L2132" s="7">
        <v>2854</v>
      </c>
      <c r="M2132" s="7">
        <v>1</v>
      </c>
      <c r="N2132" s="7" t="s">
        <v>703</v>
      </c>
      <c r="O2132" s="7">
        <v>2016</v>
      </c>
      <c r="P2132" s="7">
        <v>2017</v>
      </c>
      <c r="Q2132" s="7">
        <v>460</v>
      </c>
      <c r="R2132" s="7">
        <v>10</v>
      </c>
      <c r="S2132" s="7">
        <v>0</v>
      </c>
      <c r="T2132" s="77">
        <v>515</v>
      </c>
      <c r="U2132" s="77">
        <v>774</v>
      </c>
      <c r="W2132" s="7">
        <v>314</v>
      </c>
      <c r="X2132" s="7">
        <v>1</v>
      </c>
      <c r="Y2132" s="7" t="s">
        <v>276</v>
      </c>
      <c r="Z2132" s="7">
        <v>1993</v>
      </c>
      <c r="AA2132" s="7">
        <v>1994</v>
      </c>
      <c r="AB2132" s="7">
        <v>400</v>
      </c>
      <c r="AC2132" s="7">
        <v>3</v>
      </c>
      <c r="AD2132" s="7">
        <v>1</v>
      </c>
      <c r="AE2132" s="77" t="s">
        <v>763</v>
      </c>
      <c r="AF2132" s="77" t="s">
        <v>763</v>
      </c>
      <c r="AG2132" s="7" t="s">
        <v>24</v>
      </c>
    </row>
    <row r="2133" spans="1:33" x14ac:dyDescent="0.3">
      <c r="A2133" s="7">
        <v>2759</v>
      </c>
      <c r="B2133" s="7">
        <v>1</v>
      </c>
      <c r="C2133" s="7" t="s">
        <v>498</v>
      </c>
      <c r="D2133" s="7">
        <v>1998</v>
      </c>
      <c r="E2133" s="7">
        <v>1999</v>
      </c>
      <c r="F2133" s="70">
        <v>315</v>
      </c>
      <c r="G2133" s="7">
        <v>10</v>
      </c>
      <c r="H2133" s="7">
        <v>1</v>
      </c>
      <c r="I2133" s="77">
        <v>677</v>
      </c>
      <c r="J2133" s="77">
        <v>578</v>
      </c>
      <c r="L2133" s="7">
        <v>2889</v>
      </c>
      <c r="M2133" s="7">
        <v>1</v>
      </c>
      <c r="N2133" s="7" t="s">
        <v>704</v>
      </c>
      <c r="O2133" s="7">
        <v>2016</v>
      </c>
      <c r="P2133" s="7">
        <v>2017</v>
      </c>
      <c r="Q2133" s="7">
        <v>194.58</v>
      </c>
      <c r="R2133" s="7">
        <v>7</v>
      </c>
      <c r="S2133" s="7">
        <v>1</v>
      </c>
      <c r="T2133" s="77">
        <v>1486</v>
      </c>
      <c r="U2133" s="77">
        <v>1146</v>
      </c>
      <c r="W2133" s="7">
        <v>316</v>
      </c>
      <c r="X2133" s="7">
        <v>1</v>
      </c>
      <c r="Y2133" s="7" t="s">
        <v>322</v>
      </c>
      <c r="Z2133" s="7">
        <v>1993</v>
      </c>
      <c r="AA2133" s="7">
        <v>1994</v>
      </c>
      <c r="AB2133" s="7">
        <v>396.69</v>
      </c>
      <c r="AC2133" s="7">
        <v>5</v>
      </c>
      <c r="AD2133" s="7">
        <v>1</v>
      </c>
      <c r="AE2133" s="77" t="s">
        <v>763</v>
      </c>
      <c r="AF2133" s="77" t="s">
        <v>763</v>
      </c>
      <c r="AG2133" s="7" t="s">
        <v>24</v>
      </c>
    </row>
    <row r="2134" spans="1:33" x14ac:dyDescent="0.3">
      <c r="A2134" s="7">
        <v>2759</v>
      </c>
      <c r="B2134" s="7">
        <v>1</v>
      </c>
      <c r="C2134" s="7" t="s">
        <v>498</v>
      </c>
      <c r="D2134" s="7">
        <v>2001</v>
      </c>
      <c r="E2134" s="7">
        <v>2002</v>
      </c>
      <c r="F2134" s="70">
        <v>300</v>
      </c>
      <c r="G2134" s="7">
        <v>10</v>
      </c>
      <c r="H2134" s="7">
        <v>1</v>
      </c>
      <c r="I2134" s="77">
        <v>310</v>
      </c>
      <c r="J2134" s="77">
        <v>172</v>
      </c>
      <c r="L2134" s="7">
        <v>2890</v>
      </c>
      <c r="M2134" s="7">
        <v>1</v>
      </c>
      <c r="N2134" s="7" t="s">
        <v>533</v>
      </c>
      <c r="O2134" s="7">
        <v>2016</v>
      </c>
      <c r="P2134" s="7">
        <v>2017</v>
      </c>
      <c r="Q2134" s="7">
        <v>1557.92</v>
      </c>
      <c r="R2134" s="7">
        <v>10</v>
      </c>
      <c r="S2134" s="7">
        <v>1</v>
      </c>
      <c r="T2134" s="77">
        <v>1194</v>
      </c>
      <c r="U2134" s="77">
        <v>887</v>
      </c>
      <c r="W2134" s="7">
        <v>319</v>
      </c>
      <c r="X2134" s="7">
        <v>1</v>
      </c>
      <c r="Y2134" s="7" t="s">
        <v>277</v>
      </c>
      <c r="Z2134" s="7">
        <v>1992</v>
      </c>
      <c r="AA2134" s="7">
        <v>1993</v>
      </c>
      <c r="AB2134" s="7">
        <v>100</v>
      </c>
      <c r="AC2134" s="7">
        <v>5</v>
      </c>
      <c r="AD2134" s="7">
        <v>0</v>
      </c>
      <c r="AE2134" s="77" t="s">
        <v>763</v>
      </c>
      <c r="AF2134" s="77" t="s">
        <v>763</v>
      </c>
      <c r="AG2134" s="7" t="s">
        <v>24</v>
      </c>
    </row>
    <row r="2135" spans="1:33" x14ac:dyDescent="0.3">
      <c r="A2135" s="7">
        <v>2759</v>
      </c>
      <c r="B2135" s="7">
        <v>1</v>
      </c>
      <c r="C2135" s="7" t="s">
        <v>623</v>
      </c>
      <c r="D2135" s="7">
        <v>2003</v>
      </c>
      <c r="E2135" s="7">
        <v>2004</v>
      </c>
      <c r="F2135" s="70">
        <v>400</v>
      </c>
      <c r="G2135" s="7">
        <v>10</v>
      </c>
      <c r="H2135" s="7">
        <v>0</v>
      </c>
      <c r="I2135" s="77">
        <v>229</v>
      </c>
      <c r="J2135" s="77">
        <v>290</v>
      </c>
      <c r="L2135" s="7">
        <v>2895</v>
      </c>
      <c r="M2135" s="7">
        <v>1</v>
      </c>
      <c r="N2135" s="7" t="s">
        <v>705</v>
      </c>
      <c r="O2135" s="7">
        <v>2016</v>
      </c>
      <c r="P2135" s="7">
        <v>2018</v>
      </c>
      <c r="Q2135" s="7">
        <v>284.87</v>
      </c>
      <c r="R2135" s="7">
        <v>10</v>
      </c>
      <c r="S2135" s="7">
        <v>1</v>
      </c>
      <c r="T2135" s="77">
        <v>2683</v>
      </c>
      <c r="U2135" s="77">
        <v>1281</v>
      </c>
      <c r="W2135" s="7">
        <v>319</v>
      </c>
      <c r="X2135" s="7">
        <v>1</v>
      </c>
      <c r="Y2135" s="7" t="s">
        <v>323</v>
      </c>
      <c r="Z2135" s="7">
        <v>1993</v>
      </c>
      <c r="AA2135" s="7">
        <v>1994</v>
      </c>
      <c r="AB2135" s="7">
        <v>99.6</v>
      </c>
      <c r="AC2135" s="7">
        <v>5</v>
      </c>
      <c r="AD2135" s="7">
        <v>1</v>
      </c>
      <c r="AE2135" s="77" t="s">
        <v>763</v>
      </c>
      <c r="AF2135" s="77" t="s">
        <v>763</v>
      </c>
      <c r="AG2135" s="7" t="s">
        <v>24</v>
      </c>
    </row>
    <row r="2136" spans="1:33" x14ac:dyDescent="0.3">
      <c r="A2136" s="7">
        <v>2759</v>
      </c>
      <c r="B2136" s="7">
        <v>1</v>
      </c>
      <c r="C2136" s="7" t="s">
        <v>623</v>
      </c>
      <c r="D2136" s="7">
        <v>2004</v>
      </c>
      <c r="E2136" s="7">
        <v>2005</v>
      </c>
      <c r="F2136" s="70">
        <v>500</v>
      </c>
      <c r="G2136" s="7">
        <v>10</v>
      </c>
      <c r="H2136" s="7">
        <v>1</v>
      </c>
      <c r="I2136" s="77">
        <v>784</v>
      </c>
      <c r="J2136" s="77">
        <v>608</v>
      </c>
      <c r="L2136" s="7">
        <v>2895</v>
      </c>
      <c r="M2136" s="7">
        <v>1</v>
      </c>
      <c r="N2136" s="7" t="s">
        <v>706</v>
      </c>
      <c r="O2136" s="7">
        <v>2016</v>
      </c>
      <c r="P2136" s="7">
        <v>2018</v>
      </c>
      <c r="Q2136" s="7">
        <v>175.13</v>
      </c>
      <c r="R2136" s="7">
        <v>10</v>
      </c>
      <c r="S2136" s="7">
        <v>1</v>
      </c>
      <c r="T2136" s="77">
        <v>2016</v>
      </c>
      <c r="U2136" s="77">
        <v>1956</v>
      </c>
      <c r="W2136" s="7">
        <v>325</v>
      </c>
      <c r="X2136" s="7">
        <v>1</v>
      </c>
      <c r="Y2136" s="7" t="s">
        <v>223</v>
      </c>
      <c r="Z2136" s="7">
        <v>1991</v>
      </c>
      <c r="AA2136" s="7">
        <v>1992</v>
      </c>
      <c r="AB2136" s="7">
        <v>333</v>
      </c>
      <c r="AC2136" s="7">
        <v>5</v>
      </c>
      <c r="AD2136" s="7">
        <v>1</v>
      </c>
      <c r="AE2136" s="77" t="s">
        <v>763</v>
      </c>
      <c r="AF2136" s="77" t="s">
        <v>763</v>
      </c>
      <c r="AG2136" s="7" t="s">
        <v>24</v>
      </c>
    </row>
    <row r="2137" spans="1:33" x14ac:dyDescent="0.3">
      <c r="A2137" s="7">
        <v>2759</v>
      </c>
      <c r="B2137" s="7">
        <v>1</v>
      </c>
      <c r="C2137" s="7" t="s">
        <v>498</v>
      </c>
      <c r="D2137" s="68">
        <v>2009</v>
      </c>
      <c r="E2137" s="10">
        <v>2010</v>
      </c>
      <c r="F2137" s="66">
        <v>300</v>
      </c>
      <c r="G2137" s="10">
        <v>2</v>
      </c>
      <c r="H2137" s="67">
        <v>0</v>
      </c>
      <c r="I2137" s="67">
        <v>239</v>
      </c>
      <c r="J2137" s="67">
        <v>439</v>
      </c>
      <c r="L2137" s="7">
        <v>2903</v>
      </c>
      <c r="M2137" s="7">
        <v>1</v>
      </c>
      <c r="N2137" s="7" t="s">
        <v>707</v>
      </c>
      <c r="O2137" s="7">
        <v>2016</v>
      </c>
      <c r="P2137" s="7">
        <v>2017</v>
      </c>
      <c r="Q2137" s="7">
        <v>1293.4100000000001</v>
      </c>
      <c r="R2137" s="7">
        <v>10</v>
      </c>
      <c r="S2137" s="7">
        <v>0</v>
      </c>
      <c r="T2137" s="77">
        <v>757</v>
      </c>
      <c r="U2137" s="77">
        <v>1091</v>
      </c>
      <c r="W2137" s="7">
        <v>333</v>
      </c>
      <c r="X2137" s="7">
        <v>1</v>
      </c>
      <c r="Y2137" s="7" t="s">
        <v>278</v>
      </c>
      <c r="Z2137" s="7">
        <v>1992</v>
      </c>
      <c r="AA2137" s="7">
        <v>1993</v>
      </c>
      <c r="AB2137" s="7">
        <v>305</v>
      </c>
      <c r="AC2137" s="7">
        <v>5</v>
      </c>
      <c r="AD2137" s="7">
        <v>0</v>
      </c>
      <c r="AE2137" s="77" t="s">
        <v>763</v>
      </c>
      <c r="AF2137" s="77" t="s">
        <v>763</v>
      </c>
      <c r="AG2137" s="7" t="s">
        <v>24</v>
      </c>
    </row>
    <row r="2138" spans="1:33" x14ac:dyDescent="0.3">
      <c r="A2138" s="7">
        <v>2759</v>
      </c>
      <c r="B2138" s="7">
        <v>1</v>
      </c>
      <c r="C2138" s="7" t="s">
        <v>498</v>
      </c>
      <c r="D2138" s="7">
        <v>2010</v>
      </c>
      <c r="E2138" s="10">
        <v>2011</v>
      </c>
      <c r="F2138" s="66">
        <v>349.99999999999989</v>
      </c>
      <c r="G2138" s="10">
        <v>10</v>
      </c>
      <c r="H2138" s="67">
        <v>0</v>
      </c>
      <c r="I2138" s="67">
        <v>509</v>
      </c>
      <c r="J2138" s="67">
        <v>647</v>
      </c>
      <c r="L2138" s="7">
        <v>2904</v>
      </c>
      <c r="M2138" s="7">
        <v>1</v>
      </c>
      <c r="N2138" s="7" t="s">
        <v>708</v>
      </c>
      <c r="O2138" s="7">
        <v>2016</v>
      </c>
      <c r="P2138" s="7">
        <v>2018</v>
      </c>
      <c r="Q2138" s="7">
        <v>760</v>
      </c>
      <c r="R2138" s="7">
        <v>10</v>
      </c>
      <c r="S2138" s="7">
        <v>1</v>
      </c>
      <c r="T2138" s="77">
        <v>1257</v>
      </c>
      <c r="U2138" s="77">
        <v>1222</v>
      </c>
      <c r="W2138" s="7">
        <v>341</v>
      </c>
      <c r="X2138" s="7">
        <v>1</v>
      </c>
      <c r="Y2138" s="7" t="s">
        <v>279</v>
      </c>
      <c r="Z2138" s="7">
        <v>1992</v>
      </c>
      <c r="AA2138" s="7">
        <v>1993</v>
      </c>
      <c r="AB2138" s="7">
        <v>200</v>
      </c>
      <c r="AC2138" s="7">
        <v>5</v>
      </c>
      <c r="AD2138" s="7">
        <v>0</v>
      </c>
      <c r="AE2138" s="77" t="s">
        <v>763</v>
      </c>
      <c r="AF2138" s="77" t="s">
        <v>763</v>
      </c>
      <c r="AG2138" s="7" t="s">
        <v>24</v>
      </c>
    </row>
    <row r="2139" spans="1:33" x14ac:dyDescent="0.3">
      <c r="A2139" s="7">
        <v>2759</v>
      </c>
      <c r="B2139" s="7">
        <v>1</v>
      </c>
      <c r="C2139" s="7" t="s">
        <v>498</v>
      </c>
      <c r="D2139" s="7">
        <v>2011</v>
      </c>
      <c r="E2139" s="7">
        <v>2012</v>
      </c>
      <c r="F2139" s="7">
        <v>307.08000000000004</v>
      </c>
      <c r="G2139" s="7">
        <v>10</v>
      </c>
      <c r="H2139" s="7">
        <v>1</v>
      </c>
      <c r="I2139" s="77">
        <v>430</v>
      </c>
      <c r="J2139" s="77">
        <v>191</v>
      </c>
      <c r="L2139" s="82">
        <v>6</v>
      </c>
      <c r="M2139" s="82">
        <v>3</v>
      </c>
      <c r="N2139" s="82" t="s">
        <v>709</v>
      </c>
      <c r="O2139" s="7">
        <v>2017</v>
      </c>
      <c r="P2139" s="82">
        <v>2018</v>
      </c>
      <c r="Q2139" s="135">
        <v>921.1</v>
      </c>
      <c r="R2139" s="82">
        <v>10</v>
      </c>
      <c r="S2139" s="7">
        <v>1</v>
      </c>
      <c r="T2139" s="67">
        <v>1842</v>
      </c>
      <c r="U2139" s="67">
        <v>939</v>
      </c>
      <c r="W2139" s="7">
        <v>354</v>
      </c>
      <c r="X2139" s="7">
        <v>1</v>
      </c>
      <c r="Y2139" s="7" t="s">
        <v>224</v>
      </c>
      <c r="Z2139" s="7">
        <v>1991</v>
      </c>
      <c r="AA2139" s="7">
        <v>1992</v>
      </c>
      <c r="AB2139" s="7">
        <v>2327.4299999999998</v>
      </c>
      <c r="AC2139" s="7">
        <v>5</v>
      </c>
      <c r="AD2139" s="7">
        <v>1</v>
      </c>
      <c r="AE2139" s="77" t="s">
        <v>763</v>
      </c>
      <c r="AF2139" s="77" t="s">
        <v>763</v>
      </c>
      <c r="AG2139" s="7" t="s">
        <v>24</v>
      </c>
    </row>
    <row r="2140" spans="1:33" x14ac:dyDescent="0.3">
      <c r="A2140" s="7">
        <v>2805</v>
      </c>
      <c r="B2140" s="7">
        <v>1</v>
      </c>
      <c r="C2140" s="7" t="s">
        <v>514</v>
      </c>
      <c r="D2140" s="7">
        <v>1999</v>
      </c>
      <c r="E2140" s="7">
        <v>2000</v>
      </c>
      <c r="F2140" s="70">
        <v>450</v>
      </c>
      <c r="G2140" s="7">
        <v>10</v>
      </c>
      <c r="H2140" s="7">
        <v>1</v>
      </c>
      <c r="I2140" s="77">
        <v>622</v>
      </c>
      <c r="J2140" s="77">
        <v>578</v>
      </c>
      <c r="L2140" s="82">
        <v>11</v>
      </c>
      <c r="M2140" s="82">
        <v>1</v>
      </c>
      <c r="N2140" s="82" t="s">
        <v>710</v>
      </c>
      <c r="O2140" s="7">
        <v>2017</v>
      </c>
      <c r="P2140" s="82">
        <v>2018</v>
      </c>
      <c r="Q2140" s="135">
        <v>226.2</v>
      </c>
      <c r="R2140" s="82">
        <v>10</v>
      </c>
      <c r="S2140" s="7">
        <v>1</v>
      </c>
      <c r="T2140" s="67">
        <v>16681</v>
      </c>
      <c r="U2140" s="67">
        <v>8586</v>
      </c>
      <c r="W2140" s="7">
        <v>361</v>
      </c>
      <c r="X2140" s="7">
        <v>1</v>
      </c>
      <c r="Y2140" s="7" t="s">
        <v>612</v>
      </c>
      <c r="Z2140" s="7">
        <v>1992</v>
      </c>
      <c r="AA2140" s="7">
        <v>1993</v>
      </c>
      <c r="AB2140" s="7">
        <v>189.37</v>
      </c>
      <c r="AC2140" s="7">
        <v>5</v>
      </c>
      <c r="AD2140" s="7">
        <v>0</v>
      </c>
      <c r="AE2140" s="77" t="s">
        <v>763</v>
      </c>
      <c r="AF2140" s="77" t="s">
        <v>763</v>
      </c>
      <c r="AG2140" s="7" t="s">
        <v>24</v>
      </c>
    </row>
    <row r="2141" spans="1:33" x14ac:dyDescent="0.3">
      <c r="A2141" s="7">
        <v>2805</v>
      </c>
      <c r="B2141" s="7">
        <v>1</v>
      </c>
      <c r="C2141" s="7" t="s">
        <v>589</v>
      </c>
      <c r="D2141" s="7">
        <v>2001</v>
      </c>
      <c r="E2141" s="7">
        <v>2002</v>
      </c>
      <c r="F2141" s="70">
        <v>291.5</v>
      </c>
      <c r="G2141" s="7">
        <v>10</v>
      </c>
      <c r="H2141" s="7">
        <v>0</v>
      </c>
      <c r="I2141" s="77">
        <v>496</v>
      </c>
      <c r="J2141" s="77">
        <v>689</v>
      </c>
      <c r="L2141" s="82">
        <v>77</v>
      </c>
      <c r="M2141" s="82">
        <v>1</v>
      </c>
      <c r="N2141" s="82" t="s">
        <v>711</v>
      </c>
      <c r="O2141" s="7">
        <v>2017</v>
      </c>
      <c r="P2141" s="82">
        <v>2018</v>
      </c>
      <c r="Q2141" s="135">
        <v>724.61</v>
      </c>
      <c r="R2141" s="82">
        <v>10</v>
      </c>
      <c r="S2141" s="7">
        <v>1</v>
      </c>
      <c r="T2141" s="67">
        <v>2878</v>
      </c>
      <c r="U2141" s="67">
        <v>2849</v>
      </c>
      <c r="W2141" s="7">
        <v>371</v>
      </c>
      <c r="X2141" s="7">
        <v>1</v>
      </c>
      <c r="Y2141" s="7" t="s">
        <v>225</v>
      </c>
      <c r="Z2141" s="7">
        <v>1991</v>
      </c>
      <c r="AA2141" s="7">
        <v>1992</v>
      </c>
      <c r="AB2141" s="7">
        <v>314.76</v>
      </c>
      <c r="AC2141" s="7">
        <v>5</v>
      </c>
      <c r="AD2141" s="7">
        <v>1</v>
      </c>
      <c r="AE2141" s="77" t="s">
        <v>763</v>
      </c>
      <c r="AF2141" s="77" t="s">
        <v>763</v>
      </c>
      <c r="AG2141" s="7" t="s">
        <v>24</v>
      </c>
    </row>
    <row r="2142" spans="1:33" x14ac:dyDescent="0.3">
      <c r="A2142" s="7">
        <v>2805</v>
      </c>
      <c r="B2142" s="7">
        <v>1</v>
      </c>
      <c r="C2142" s="7" t="s">
        <v>589</v>
      </c>
      <c r="D2142" s="7">
        <v>2002</v>
      </c>
      <c r="E2142" s="7">
        <v>2003</v>
      </c>
      <c r="F2142" s="70">
        <v>500</v>
      </c>
      <c r="G2142" s="7">
        <v>7</v>
      </c>
      <c r="H2142" s="7">
        <v>0</v>
      </c>
      <c r="I2142" s="77">
        <v>1277</v>
      </c>
      <c r="J2142" s="77">
        <v>1655</v>
      </c>
      <c r="L2142" s="82">
        <v>81</v>
      </c>
      <c r="M2142" s="82">
        <v>1</v>
      </c>
      <c r="N2142" s="82" t="s">
        <v>712</v>
      </c>
      <c r="O2142" s="7">
        <v>2017</v>
      </c>
      <c r="P2142" s="82">
        <v>2018</v>
      </c>
      <c r="Q2142" s="135">
        <v>731.68</v>
      </c>
      <c r="R2142" s="82">
        <v>10</v>
      </c>
      <c r="S2142" s="7">
        <v>1</v>
      </c>
      <c r="T2142" s="67">
        <v>116</v>
      </c>
      <c r="U2142" s="67">
        <v>8</v>
      </c>
      <c r="W2142" s="7">
        <v>378</v>
      </c>
      <c r="X2142" s="7">
        <v>1</v>
      </c>
      <c r="Y2142" s="7" t="s">
        <v>281</v>
      </c>
      <c r="Z2142" s="7">
        <v>1992</v>
      </c>
      <c r="AA2142" s="7">
        <v>1993</v>
      </c>
      <c r="AB2142" s="7">
        <v>155.51</v>
      </c>
      <c r="AC2142" s="7">
        <v>5</v>
      </c>
      <c r="AD2142" s="7">
        <v>1</v>
      </c>
      <c r="AE2142" s="77" t="s">
        <v>763</v>
      </c>
      <c r="AF2142" s="77" t="s">
        <v>763</v>
      </c>
      <c r="AG2142" s="7" t="s">
        <v>24</v>
      </c>
    </row>
    <row r="2143" spans="1:33" x14ac:dyDescent="0.3">
      <c r="A2143" s="7">
        <v>2805</v>
      </c>
      <c r="B2143" s="7">
        <v>1</v>
      </c>
      <c r="C2143" s="7" t="s">
        <v>589</v>
      </c>
      <c r="D2143" s="7">
        <v>2003</v>
      </c>
      <c r="E2143" s="7">
        <v>2004</v>
      </c>
      <c r="F2143" s="70">
        <v>600</v>
      </c>
      <c r="G2143" s="7">
        <v>10</v>
      </c>
      <c r="H2143" s="7">
        <v>0</v>
      </c>
      <c r="I2143" s="77">
        <v>710</v>
      </c>
      <c r="J2143" s="77">
        <v>999</v>
      </c>
      <c r="L2143" s="82">
        <v>139</v>
      </c>
      <c r="M2143" s="82">
        <v>1</v>
      </c>
      <c r="N2143" s="82" t="s">
        <v>119</v>
      </c>
      <c r="O2143" s="7">
        <v>2017</v>
      </c>
      <c r="P2143" s="82">
        <v>2018</v>
      </c>
      <c r="Q2143" s="135">
        <v>600</v>
      </c>
      <c r="R2143" s="82">
        <v>8</v>
      </c>
      <c r="S2143" s="7">
        <v>0</v>
      </c>
      <c r="T2143" s="67">
        <v>445</v>
      </c>
      <c r="U2143" s="67">
        <v>538</v>
      </c>
      <c r="W2143" s="7">
        <v>381</v>
      </c>
      <c r="X2143" s="7">
        <v>1</v>
      </c>
      <c r="Y2143" s="7" t="s">
        <v>324</v>
      </c>
      <c r="Z2143" s="7">
        <v>1993</v>
      </c>
      <c r="AA2143" s="7">
        <v>1994</v>
      </c>
      <c r="AB2143" s="7">
        <v>375.39</v>
      </c>
      <c r="AC2143" s="7">
        <v>5</v>
      </c>
      <c r="AD2143" s="7">
        <v>1</v>
      </c>
      <c r="AE2143" s="77" t="s">
        <v>763</v>
      </c>
      <c r="AF2143" s="77" t="s">
        <v>763</v>
      </c>
      <c r="AG2143" s="7" t="s">
        <v>24</v>
      </c>
    </row>
    <row r="2144" spans="1:33" x14ac:dyDescent="0.3">
      <c r="A2144" s="7">
        <v>2805</v>
      </c>
      <c r="B2144" s="7">
        <v>1</v>
      </c>
      <c r="C2144" s="7" t="s">
        <v>589</v>
      </c>
      <c r="D2144" s="7">
        <v>2005</v>
      </c>
      <c r="E2144" s="7">
        <v>2006</v>
      </c>
      <c r="F2144" s="70">
        <v>390.15</v>
      </c>
      <c r="G2144" s="7">
        <v>4</v>
      </c>
      <c r="H2144" s="10">
        <v>1</v>
      </c>
      <c r="I2144" s="67">
        <v>1214</v>
      </c>
      <c r="J2144" s="67">
        <v>617</v>
      </c>
      <c r="L2144" s="82">
        <v>191</v>
      </c>
      <c r="M2144" s="82">
        <v>1</v>
      </c>
      <c r="N2144" s="82" t="s">
        <v>713</v>
      </c>
      <c r="O2144" s="7">
        <v>2017</v>
      </c>
      <c r="P2144" s="82">
        <v>2018</v>
      </c>
      <c r="Q2144" s="135">
        <v>757.19</v>
      </c>
      <c r="R2144" s="82">
        <v>10</v>
      </c>
      <c r="S2144" s="7">
        <v>1</v>
      </c>
      <c r="T2144" s="67">
        <v>4924</v>
      </c>
      <c r="U2144" s="67">
        <v>1630</v>
      </c>
      <c r="W2144" s="7">
        <v>391</v>
      </c>
      <c r="X2144" s="7">
        <v>1</v>
      </c>
      <c r="Y2144" s="7" t="s">
        <v>325</v>
      </c>
      <c r="Z2144" s="7">
        <v>1993</v>
      </c>
      <c r="AA2144" s="7">
        <v>1994</v>
      </c>
      <c r="AB2144" s="7">
        <v>375</v>
      </c>
      <c r="AC2144" s="7">
        <v>3</v>
      </c>
      <c r="AD2144" s="7">
        <v>0</v>
      </c>
      <c r="AE2144" s="77" t="s">
        <v>763</v>
      </c>
      <c r="AF2144" s="77" t="s">
        <v>763</v>
      </c>
      <c r="AG2144" s="7" t="s">
        <v>24</v>
      </c>
    </row>
    <row r="2145" spans="1:33" x14ac:dyDescent="0.3">
      <c r="A2145" s="7">
        <v>2805</v>
      </c>
      <c r="B2145" s="7">
        <v>1</v>
      </c>
      <c r="C2145" s="7" t="s">
        <v>589</v>
      </c>
      <c r="D2145" s="68">
        <v>2009</v>
      </c>
      <c r="E2145" s="68">
        <v>2010</v>
      </c>
      <c r="F2145" s="66">
        <v>950</v>
      </c>
      <c r="G2145" s="68">
        <v>8</v>
      </c>
      <c r="H2145" s="67">
        <v>1</v>
      </c>
      <c r="I2145" s="67">
        <v>1100</v>
      </c>
      <c r="J2145" s="67">
        <v>567</v>
      </c>
      <c r="L2145" s="82">
        <v>191</v>
      </c>
      <c r="M2145" s="82">
        <v>1</v>
      </c>
      <c r="N2145" s="82" t="s">
        <v>714</v>
      </c>
      <c r="O2145" s="7">
        <v>2017</v>
      </c>
      <c r="P2145" s="82">
        <v>2018</v>
      </c>
      <c r="Q2145" s="135">
        <v>415</v>
      </c>
      <c r="R2145" s="82">
        <v>10</v>
      </c>
      <c r="S2145" s="7">
        <v>1</v>
      </c>
      <c r="T2145" s="67">
        <v>4144</v>
      </c>
      <c r="U2145" s="67">
        <v>2392</v>
      </c>
      <c r="W2145" s="7">
        <v>402</v>
      </c>
      <c r="X2145" s="7">
        <v>1</v>
      </c>
      <c r="Y2145" s="7" t="s">
        <v>282</v>
      </c>
      <c r="Z2145" s="7">
        <v>1992</v>
      </c>
      <c r="AA2145" s="7">
        <v>1993</v>
      </c>
      <c r="AB2145" s="7">
        <v>670.62</v>
      </c>
      <c r="AC2145" s="7">
        <v>5</v>
      </c>
      <c r="AD2145" s="7">
        <v>0</v>
      </c>
      <c r="AE2145" s="77" t="s">
        <v>763</v>
      </c>
      <c r="AF2145" s="77" t="s">
        <v>763</v>
      </c>
      <c r="AG2145" s="7" t="s">
        <v>24</v>
      </c>
    </row>
    <row r="2146" spans="1:33" x14ac:dyDescent="0.3">
      <c r="A2146" s="7">
        <v>2805</v>
      </c>
      <c r="B2146" s="7">
        <v>1</v>
      </c>
      <c r="C2146" s="7" t="s">
        <v>589</v>
      </c>
      <c r="D2146" s="7">
        <v>2012</v>
      </c>
      <c r="E2146" s="7">
        <v>2013</v>
      </c>
      <c r="F2146" s="70">
        <v>350</v>
      </c>
      <c r="G2146" s="7">
        <v>5</v>
      </c>
      <c r="H2146" s="7">
        <v>0</v>
      </c>
      <c r="I2146" s="67">
        <v>1734</v>
      </c>
      <c r="J2146" s="67">
        <v>1987</v>
      </c>
      <c r="L2146" s="82">
        <v>194</v>
      </c>
      <c r="M2146" s="82">
        <v>1</v>
      </c>
      <c r="N2146" s="82" t="s">
        <v>715</v>
      </c>
      <c r="O2146" s="7">
        <v>2017</v>
      </c>
      <c r="P2146" s="82">
        <v>2018</v>
      </c>
      <c r="Q2146" s="135">
        <v>692.75</v>
      </c>
      <c r="R2146" s="82">
        <v>10</v>
      </c>
      <c r="S2146" s="7">
        <v>1</v>
      </c>
      <c r="T2146" s="67">
        <v>4623</v>
      </c>
      <c r="U2146" s="67">
        <v>1568</v>
      </c>
      <c r="W2146" s="7">
        <v>403</v>
      </c>
      <c r="X2146" s="7">
        <v>1</v>
      </c>
      <c r="Y2146" s="7" t="s">
        <v>283</v>
      </c>
      <c r="Z2146" s="7">
        <v>1992</v>
      </c>
      <c r="AA2146" s="7">
        <v>1993</v>
      </c>
      <c r="AB2146" s="7">
        <v>518.80999999999995</v>
      </c>
      <c r="AC2146" s="7">
        <v>5</v>
      </c>
      <c r="AD2146" s="7">
        <v>0</v>
      </c>
      <c r="AE2146" s="77" t="s">
        <v>763</v>
      </c>
      <c r="AF2146" s="77" t="s">
        <v>763</v>
      </c>
      <c r="AG2146" s="7" t="s">
        <v>24</v>
      </c>
    </row>
    <row r="2147" spans="1:33" x14ac:dyDescent="0.3">
      <c r="A2147" s="7">
        <v>2805</v>
      </c>
      <c r="B2147" s="7">
        <v>1</v>
      </c>
      <c r="C2147" s="7" t="s">
        <v>589</v>
      </c>
      <c r="D2147" s="7">
        <v>2013</v>
      </c>
      <c r="E2147" s="7">
        <v>2014</v>
      </c>
      <c r="F2147" s="7">
        <v>350</v>
      </c>
      <c r="G2147" s="7">
        <v>10</v>
      </c>
      <c r="H2147" s="7">
        <v>1</v>
      </c>
      <c r="I2147" s="77">
        <v>1069</v>
      </c>
      <c r="J2147" s="77">
        <v>522</v>
      </c>
      <c r="L2147" s="82">
        <v>199</v>
      </c>
      <c r="M2147" s="82">
        <v>1</v>
      </c>
      <c r="N2147" s="82" t="s">
        <v>716</v>
      </c>
      <c r="O2147" s="7">
        <v>2017</v>
      </c>
      <c r="P2147" s="82">
        <v>2018</v>
      </c>
      <c r="Q2147" s="135">
        <v>819</v>
      </c>
      <c r="R2147" s="82">
        <v>10</v>
      </c>
      <c r="S2147" s="7">
        <v>1</v>
      </c>
      <c r="T2147" s="67">
        <v>2003</v>
      </c>
      <c r="U2147" s="67">
        <v>1415</v>
      </c>
      <c r="W2147" s="7">
        <v>413</v>
      </c>
      <c r="X2147" s="7">
        <v>1</v>
      </c>
      <c r="Y2147" s="7" t="s">
        <v>253</v>
      </c>
      <c r="Z2147" s="7">
        <v>1991</v>
      </c>
      <c r="AA2147" s="7">
        <v>1993</v>
      </c>
      <c r="AB2147" s="7">
        <v>200</v>
      </c>
      <c r="AC2147" s="7">
        <v>5</v>
      </c>
      <c r="AD2147" s="7">
        <v>0</v>
      </c>
      <c r="AE2147" s="77" t="s">
        <v>763</v>
      </c>
      <c r="AF2147" s="77" t="s">
        <v>763</v>
      </c>
      <c r="AG2147" s="7" t="s">
        <v>24</v>
      </c>
    </row>
    <row r="2148" spans="1:33" x14ac:dyDescent="0.3">
      <c r="A2148" s="7">
        <v>2805</v>
      </c>
      <c r="B2148" s="7">
        <v>1</v>
      </c>
      <c r="C2148" s="7" t="s">
        <v>758</v>
      </c>
      <c r="D2148" s="7">
        <v>2017</v>
      </c>
      <c r="E2148" s="7">
        <v>2018</v>
      </c>
      <c r="F2148" s="7">
        <v>936.37</v>
      </c>
      <c r="G2148" s="7">
        <v>10</v>
      </c>
      <c r="H2148" s="7">
        <v>1</v>
      </c>
      <c r="I2148" s="77">
        <v>987</v>
      </c>
      <c r="J2148" s="77">
        <v>281</v>
      </c>
      <c r="L2148" s="82">
        <v>200</v>
      </c>
      <c r="M2148" s="82">
        <v>1</v>
      </c>
      <c r="N2148" s="82" t="s">
        <v>717</v>
      </c>
      <c r="O2148" s="7">
        <v>2017</v>
      </c>
      <c r="P2148" s="82">
        <v>2018</v>
      </c>
      <c r="Q2148" s="135">
        <v>773.31</v>
      </c>
      <c r="R2148" s="82">
        <v>10</v>
      </c>
      <c r="S2148" s="7">
        <v>1</v>
      </c>
      <c r="T2148" s="67">
        <v>2071</v>
      </c>
      <c r="U2148" s="67">
        <v>1667</v>
      </c>
      <c r="W2148" s="7">
        <v>415</v>
      </c>
      <c r="X2148" s="7">
        <v>1</v>
      </c>
      <c r="Y2148" s="7" t="s">
        <v>326</v>
      </c>
      <c r="Z2148" s="7">
        <v>1993</v>
      </c>
      <c r="AA2148" s="7">
        <v>1994</v>
      </c>
      <c r="AB2148" s="7">
        <v>315</v>
      </c>
      <c r="AC2148" s="7">
        <v>1</v>
      </c>
      <c r="AD2148" s="7">
        <v>1</v>
      </c>
      <c r="AE2148" s="77" t="s">
        <v>763</v>
      </c>
      <c r="AF2148" s="77" t="s">
        <v>763</v>
      </c>
      <c r="AG2148" s="7" t="s">
        <v>24</v>
      </c>
    </row>
    <row r="2149" spans="1:33" x14ac:dyDescent="0.3">
      <c r="A2149" s="7">
        <v>2805</v>
      </c>
      <c r="B2149" s="7">
        <v>1</v>
      </c>
      <c r="C2149" s="7" t="s">
        <v>759</v>
      </c>
      <c r="D2149" s="7">
        <v>2017</v>
      </c>
      <c r="E2149" s="7">
        <v>2018</v>
      </c>
      <c r="F2149" s="7">
        <v>313.63</v>
      </c>
      <c r="G2149" s="7">
        <v>10</v>
      </c>
      <c r="H2149" s="7">
        <v>1</v>
      </c>
      <c r="I2149" s="77">
        <v>842</v>
      </c>
      <c r="J2149" s="77">
        <v>419</v>
      </c>
      <c r="L2149" s="82">
        <v>256</v>
      </c>
      <c r="M2149" s="82">
        <v>1</v>
      </c>
      <c r="N2149" s="82" t="s">
        <v>718</v>
      </c>
      <c r="O2149" s="7">
        <v>2017</v>
      </c>
      <c r="P2149" s="82">
        <v>2018</v>
      </c>
      <c r="Q2149" s="135">
        <v>1235.6400000000001</v>
      </c>
      <c r="R2149" s="82">
        <v>10</v>
      </c>
      <c r="S2149" s="7">
        <v>0</v>
      </c>
      <c r="T2149" s="67">
        <v>1463</v>
      </c>
      <c r="U2149" s="67">
        <v>1630</v>
      </c>
      <c r="W2149" s="7">
        <v>417</v>
      </c>
      <c r="X2149" s="7">
        <v>1</v>
      </c>
      <c r="Y2149" s="7" t="s">
        <v>226</v>
      </c>
      <c r="Z2149" s="7">
        <v>1991</v>
      </c>
      <c r="AA2149" s="7">
        <v>1992</v>
      </c>
      <c r="AB2149" s="7">
        <v>116</v>
      </c>
      <c r="AC2149" s="7">
        <v>4</v>
      </c>
      <c r="AD2149" s="7">
        <v>1</v>
      </c>
      <c r="AE2149" s="77" t="s">
        <v>763</v>
      </c>
      <c r="AF2149" s="77" t="s">
        <v>763</v>
      </c>
      <c r="AG2149" s="7" t="s">
        <v>24</v>
      </c>
    </row>
    <row r="2150" spans="1:33" x14ac:dyDescent="0.3">
      <c r="A2150" s="7">
        <v>2835</v>
      </c>
      <c r="B2150" s="7">
        <v>1</v>
      </c>
      <c r="C2150" s="7" t="s">
        <v>146</v>
      </c>
      <c r="D2150" s="7">
        <v>1992</v>
      </c>
      <c r="E2150" s="7">
        <v>1993</v>
      </c>
      <c r="F2150" s="70">
        <v>481.65</v>
      </c>
      <c r="G2150" s="7">
        <v>5</v>
      </c>
      <c r="H2150" s="7">
        <v>1</v>
      </c>
      <c r="I2150" s="77" t="s">
        <v>763</v>
      </c>
      <c r="J2150" s="77" t="s">
        <v>763</v>
      </c>
      <c r="L2150" s="82">
        <v>256</v>
      </c>
      <c r="M2150" s="82">
        <v>1</v>
      </c>
      <c r="N2150" s="82" t="s">
        <v>719</v>
      </c>
      <c r="O2150" s="7">
        <v>2017</v>
      </c>
      <c r="P2150" s="82">
        <v>2018</v>
      </c>
      <c r="Q2150" s="135">
        <v>500</v>
      </c>
      <c r="R2150" s="82">
        <v>10</v>
      </c>
      <c r="S2150" s="7">
        <v>0</v>
      </c>
      <c r="T2150" s="67">
        <v>1293</v>
      </c>
      <c r="U2150" s="67">
        <v>1797</v>
      </c>
      <c r="W2150" s="7">
        <v>422</v>
      </c>
      <c r="X2150" s="7">
        <v>1</v>
      </c>
      <c r="Y2150" s="7" t="s">
        <v>227</v>
      </c>
      <c r="Z2150" s="7">
        <v>1991</v>
      </c>
      <c r="AA2150" s="7">
        <v>1992</v>
      </c>
      <c r="AB2150" s="7">
        <v>166.12</v>
      </c>
      <c r="AC2150" s="7">
        <v>3</v>
      </c>
      <c r="AD2150" s="7">
        <v>1</v>
      </c>
      <c r="AE2150" s="77" t="s">
        <v>763</v>
      </c>
      <c r="AF2150" s="77" t="s">
        <v>763</v>
      </c>
      <c r="AG2150" s="7" t="s">
        <v>24</v>
      </c>
    </row>
    <row r="2151" spans="1:33" x14ac:dyDescent="0.3">
      <c r="A2151" s="7">
        <v>2835</v>
      </c>
      <c r="B2151" s="7">
        <v>1</v>
      </c>
      <c r="C2151" s="7" t="s">
        <v>146</v>
      </c>
      <c r="D2151" s="7">
        <v>1993</v>
      </c>
      <c r="E2151" s="7">
        <v>1994</v>
      </c>
      <c r="F2151" s="70">
        <v>-481.65</v>
      </c>
      <c r="G2151" s="7">
        <v>4</v>
      </c>
      <c r="H2151" s="7">
        <v>1</v>
      </c>
      <c r="I2151" s="77" t="s">
        <v>763</v>
      </c>
      <c r="J2151" s="77" t="s">
        <v>763</v>
      </c>
      <c r="L2151" s="82">
        <v>264</v>
      </c>
      <c r="M2151" s="82">
        <v>1</v>
      </c>
      <c r="N2151" s="82" t="s">
        <v>274</v>
      </c>
      <c r="O2151" s="7">
        <v>2017</v>
      </c>
      <c r="P2151" s="82">
        <v>2019</v>
      </c>
      <c r="Q2151" s="135">
        <v>1375.08</v>
      </c>
      <c r="R2151" s="82">
        <v>10</v>
      </c>
      <c r="S2151" s="7">
        <v>1</v>
      </c>
      <c r="T2151" s="67">
        <v>123</v>
      </c>
      <c r="U2151" s="67">
        <v>15</v>
      </c>
      <c r="W2151" s="7">
        <v>423</v>
      </c>
      <c r="X2151" s="7">
        <v>1</v>
      </c>
      <c r="Y2151" s="7" t="s">
        <v>284</v>
      </c>
      <c r="Z2151" s="7">
        <v>1992</v>
      </c>
      <c r="AA2151" s="7">
        <v>1993</v>
      </c>
      <c r="AB2151" s="7">
        <v>145</v>
      </c>
      <c r="AC2151" s="7">
        <v>5</v>
      </c>
      <c r="AD2151" s="7">
        <v>0</v>
      </c>
      <c r="AE2151" s="77" t="s">
        <v>763</v>
      </c>
      <c r="AF2151" s="77" t="s">
        <v>763</v>
      </c>
      <c r="AG2151" s="7" t="s">
        <v>24</v>
      </c>
    </row>
    <row r="2152" spans="1:33" x14ac:dyDescent="0.3">
      <c r="A2152" s="7">
        <v>2835</v>
      </c>
      <c r="B2152" s="7">
        <v>1</v>
      </c>
      <c r="C2152" s="7" t="s">
        <v>146</v>
      </c>
      <c r="D2152" s="7">
        <v>1994</v>
      </c>
      <c r="E2152" s="7">
        <v>1995</v>
      </c>
      <c r="F2152" s="70">
        <v>312.77</v>
      </c>
      <c r="G2152" s="7">
        <v>3</v>
      </c>
      <c r="H2152" s="7">
        <v>0</v>
      </c>
      <c r="I2152" s="77">
        <v>1005</v>
      </c>
      <c r="J2152" s="77">
        <v>1082</v>
      </c>
      <c r="L2152" s="82">
        <v>270</v>
      </c>
      <c r="M2152" s="82">
        <v>1</v>
      </c>
      <c r="N2152" s="82" t="s">
        <v>720</v>
      </c>
      <c r="O2152" s="7">
        <v>2017</v>
      </c>
      <c r="P2152" s="82">
        <v>2018</v>
      </c>
      <c r="Q2152" s="135">
        <v>2075</v>
      </c>
      <c r="R2152" s="82">
        <v>10</v>
      </c>
      <c r="S2152" s="7">
        <v>1</v>
      </c>
      <c r="T2152" s="67">
        <v>7055</v>
      </c>
      <c r="U2152" s="67">
        <v>2090</v>
      </c>
      <c r="W2152" s="7">
        <v>425</v>
      </c>
      <c r="X2152" s="7">
        <v>1</v>
      </c>
      <c r="Y2152" s="7" t="s">
        <v>254</v>
      </c>
      <c r="Z2152" s="7">
        <v>1991</v>
      </c>
      <c r="AA2152" s="7">
        <v>1993</v>
      </c>
      <c r="AB2152" s="7">
        <v>253.29</v>
      </c>
      <c r="AC2152" s="7">
        <v>3</v>
      </c>
      <c r="AD2152" s="7">
        <v>1</v>
      </c>
      <c r="AE2152" s="77" t="s">
        <v>763</v>
      </c>
      <c r="AF2152" s="77" t="s">
        <v>763</v>
      </c>
      <c r="AG2152" s="7" t="s">
        <v>24</v>
      </c>
    </row>
    <row r="2153" spans="1:33" x14ac:dyDescent="0.3">
      <c r="A2153" s="7">
        <v>2835</v>
      </c>
      <c r="B2153" s="7">
        <v>1</v>
      </c>
      <c r="C2153" s="7" t="s">
        <v>146</v>
      </c>
      <c r="D2153" s="7">
        <v>1995</v>
      </c>
      <c r="E2153" s="7">
        <v>1996</v>
      </c>
      <c r="F2153" s="70">
        <v>731</v>
      </c>
      <c r="G2153" s="7">
        <v>5</v>
      </c>
      <c r="H2153" s="7">
        <v>1</v>
      </c>
      <c r="I2153" s="77">
        <v>1331</v>
      </c>
      <c r="J2153" s="77">
        <v>614</v>
      </c>
      <c r="L2153" s="82">
        <v>271</v>
      </c>
      <c r="M2153" s="82">
        <v>1</v>
      </c>
      <c r="N2153" s="82" t="s">
        <v>721</v>
      </c>
      <c r="O2153" s="7">
        <v>2017</v>
      </c>
      <c r="P2153" s="82">
        <v>2018</v>
      </c>
      <c r="Q2153" s="135">
        <v>1995</v>
      </c>
      <c r="R2153" s="82">
        <v>10</v>
      </c>
      <c r="S2153" s="7">
        <v>1</v>
      </c>
      <c r="T2153" s="67">
        <v>9503</v>
      </c>
      <c r="U2153" s="67">
        <v>4205</v>
      </c>
      <c r="W2153" s="7">
        <v>426</v>
      </c>
      <c r="X2153" s="7">
        <v>1</v>
      </c>
      <c r="Y2153" s="7" t="s">
        <v>327</v>
      </c>
      <c r="Z2153" s="7">
        <v>1993</v>
      </c>
      <c r="AA2153" s="7">
        <v>1994</v>
      </c>
      <c r="AB2153" s="7">
        <v>170</v>
      </c>
      <c r="AC2153" s="7">
        <v>5</v>
      </c>
      <c r="AD2153" s="7">
        <v>1</v>
      </c>
      <c r="AE2153" s="77" t="s">
        <v>763</v>
      </c>
      <c r="AF2153" s="77" t="s">
        <v>763</v>
      </c>
      <c r="AG2153" s="7" t="s">
        <v>24</v>
      </c>
    </row>
    <row r="2154" spans="1:33" x14ac:dyDescent="0.3">
      <c r="A2154" s="7">
        <v>2835</v>
      </c>
      <c r="B2154" s="7">
        <v>1</v>
      </c>
      <c r="C2154" s="7" t="s">
        <v>146</v>
      </c>
      <c r="D2154" s="7">
        <v>1999</v>
      </c>
      <c r="E2154" s="7">
        <v>2001</v>
      </c>
      <c r="F2154" s="70">
        <v>731</v>
      </c>
      <c r="G2154" s="7">
        <v>10</v>
      </c>
      <c r="H2154" s="7">
        <v>1</v>
      </c>
      <c r="I2154" s="77">
        <v>579</v>
      </c>
      <c r="J2154" s="77">
        <v>432</v>
      </c>
      <c r="L2154" s="82">
        <v>273</v>
      </c>
      <c r="M2154" s="82">
        <v>1</v>
      </c>
      <c r="N2154" s="82" t="s">
        <v>722</v>
      </c>
      <c r="O2154" s="7">
        <v>2017</v>
      </c>
      <c r="P2154" s="82">
        <v>2018</v>
      </c>
      <c r="Q2154" s="135">
        <v>1857.46</v>
      </c>
      <c r="R2154" s="82">
        <v>2</v>
      </c>
      <c r="S2154" s="7">
        <v>1</v>
      </c>
      <c r="T2154" s="67">
        <v>7935</v>
      </c>
      <c r="U2154" s="67">
        <v>3319</v>
      </c>
      <c r="W2154" s="7">
        <v>436</v>
      </c>
      <c r="X2154" s="7">
        <v>1</v>
      </c>
      <c r="Y2154" s="7" t="s">
        <v>285</v>
      </c>
      <c r="Z2154" s="7">
        <v>1992</v>
      </c>
      <c r="AA2154" s="7">
        <v>1993</v>
      </c>
      <c r="AB2154" s="7">
        <v>239</v>
      </c>
      <c r="AC2154" s="7">
        <v>5</v>
      </c>
      <c r="AD2154" s="7">
        <v>1</v>
      </c>
      <c r="AE2154" s="77" t="s">
        <v>763</v>
      </c>
      <c r="AF2154" s="77" t="s">
        <v>763</v>
      </c>
      <c r="AG2154" s="7" t="s">
        <v>24</v>
      </c>
    </row>
    <row r="2155" spans="1:33" x14ac:dyDescent="0.3">
      <c r="A2155" s="7">
        <v>2835</v>
      </c>
      <c r="B2155" s="7">
        <v>1</v>
      </c>
      <c r="C2155" s="7" t="s">
        <v>146</v>
      </c>
      <c r="D2155" s="7">
        <v>2002</v>
      </c>
      <c r="E2155" s="7">
        <v>2003</v>
      </c>
      <c r="F2155" s="70">
        <v>395</v>
      </c>
      <c r="G2155" s="7">
        <v>7</v>
      </c>
      <c r="H2155" s="7">
        <v>0</v>
      </c>
      <c r="I2155" s="77">
        <v>819</v>
      </c>
      <c r="J2155" s="77">
        <v>1320</v>
      </c>
      <c r="L2155" s="82">
        <v>273</v>
      </c>
      <c r="M2155" s="82">
        <v>1</v>
      </c>
      <c r="N2155" s="82" t="s">
        <v>722</v>
      </c>
      <c r="O2155" s="7">
        <v>2017</v>
      </c>
      <c r="P2155" s="82">
        <v>2020</v>
      </c>
      <c r="Q2155" s="135">
        <v>2075.0700000000002</v>
      </c>
      <c r="R2155" s="82">
        <v>8</v>
      </c>
      <c r="S2155" s="7">
        <v>1</v>
      </c>
      <c r="T2155" s="67">
        <v>7935</v>
      </c>
      <c r="U2155" s="67">
        <v>3319</v>
      </c>
      <c r="W2155" s="7">
        <v>441</v>
      </c>
      <c r="X2155" s="7">
        <v>1</v>
      </c>
      <c r="Y2155" s="7" t="s">
        <v>255</v>
      </c>
      <c r="Z2155" s="7">
        <v>1991</v>
      </c>
      <c r="AA2155" s="7">
        <v>1993</v>
      </c>
      <c r="AB2155" s="7">
        <v>550</v>
      </c>
      <c r="AC2155" s="7">
        <v>5</v>
      </c>
      <c r="AD2155" s="7">
        <v>1</v>
      </c>
      <c r="AE2155" s="77" t="s">
        <v>763</v>
      </c>
      <c r="AF2155" s="77" t="s">
        <v>763</v>
      </c>
      <c r="AG2155" s="7" t="s">
        <v>24</v>
      </c>
    </row>
    <row r="2156" spans="1:33" x14ac:dyDescent="0.3">
      <c r="A2156" s="7">
        <v>2835</v>
      </c>
      <c r="B2156" s="7">
        <v>1</v>
      </c>
      <c r="C2156" s="7" t="s">
        <v>146</v>
      </c>
      <c r="D2156" s="7">
        <v>2004</v>
      </c>
      <c r="E2156" s="7">
        <v>2005</v>
      </c>
      <c r="F2156" s="70">
        <v>381</v>
      </c>
      <c r="G2156" s="7">
        <v>8</v>
      </c>
      <c r="H2156" s="7">
        <v>0</v>
      </c>
      <c r="I2156" s="77">
        <v>1392</v>
      </c>
      <c r="J2156" s="77">
        <v>1426</v>
      </c>
      <c r="L2156" s="82">
        <v>277</v>
      </c>
      <c r="M2156" s="82">
        <v>1</v>
      </c>
      <c r="N2156" s="82" t="s">
        <v>723</v>
      </c>
      <c r="O2156" s="7">
        <v>2017</v>
      </c>
      <c r="P2156" s="82">
        <v>2018</v>
      </c>
      <c r="Q2156" s="135">
        <v>453.54</v>
      </c>
      <c r="R2156" s="82">
        <v>10</v>
      </c>
      <c r="S2156" s="7">
        <v>1</v>
      </c>
      <c r="T2156" s="67">
        <v>1147</v>
      </c>
      <c r="U2156" s="67">
        <v>336</v>
      </c>
      <c r="W2156" s="7">
        <v>442</v>
      </c>
      <c r="X2156" s="7">
        <v>1</v>
      </c>
      <c r="Y2156" s="7" t="s">
        <v>286</v>
      </c>
      <c r="Z2156" s="7">
        <v>1992</v>
      </c>
      <c r="AA2156" s="7">
        <v>1993</v>
      </c>
      <c r="AB2156" s="7">
        <v>915</v>
      </c>
      <c r="AC2156" s="7">
        <v>5</v>
      </c>
      <c r="AD2156" s="7">
        <v>1</v>
      </c>
      <c r="AE2156" s="77" t="s">
        <v>763</v>
      </c>
      <c r="AF2156" s="77" t="s">
        <v>763</v>
      </c>
      <c r="AG2156" s="7" t="s">
        <v>24</v>
      </c>
    </row>
    <row r="2157" spans="1:33" x14ac:dyDescent="0.3">
      <c r="A2157" s="7">
        <v>2835</v>
      </c>
      <c r="B2157" s="7">
        <v>1</v>
      </c>
      <c r="C2157" s="7" t="s">
        <v>146</v>
      </c>
      <c r="D2157" s="7">
        <v>2004</v>
      </c>
      <c r="E2157" s="7">
        <v>2005</v>
      </c>
      <c r="F2157" s="70">
        <v>190.61</v>
      </c>
      <c r="G2157" s="7">
        <v>8</v>
      </c>
      <c r="H2157" s="7">
        <v>0</v>
      </c>
      <c r="I2157" s="77">
        <v>1223</v>
      </c>
      <c r="J2157" s="77">
        <v>1578</v>
      </c>
      <c r="L2157" s="82">
        <v>280</v>
      </c>
      <c r="M2157" s="82">
        <v>1</v>
      </c>
      <c r="N2157" s="82" t="s">
        <v>724</v>
      </c>
      <c r="O2157" s="7">
        <v>2017</v>
      </c>
      <c r="P2157" s="82">
        <v>2018</v>
      </c>
      <c r="Q2157" s="135">
        <v>1414.6</v>
      </c>
      <c r="R2157" s="82">
        <v>10</v>
      </c>
      <c r="S2157" s="7">
        <v>1</v>
      </c>
      <c r="T2157" s="67">
        <v>3756</v>
      </c>
      <c r="U2157" s="67">
        <v>1250</v>
      </c>
      <c r="W2157" s="7">
        <v>454</v>
      </c>
      <c r="X2157" s="7">
        <v>1</v>
      </c>
      <c r="Y2157" s="7" t="s">
        <v>287</v>
      </c>
      <c r="Z2157" s="7">
        <v>1992</v>
      </c>
      <c r="AA2157" s="7">
        <v>1993</v>
      </c>
      <c r="AB2157" s="7">
        <v>315.05</v>
      </c>
      <c r="AC2157" s="7">
        <v>5</v>
      </c>
      <c r="AD2157" s="7">
        <v>0</v>
      </c>
      <c r="AE2157" s="77" t="s">
        <v>763</v>
      </c>
      <c r="AF2157" s="77" t="s">
        <v>763</v>
      </c>
      <c r="AG2157" s="7" t="s">
        <v>24</v>
      </c>
    </row>
    <row r="2158" spans="1:33" x14ac:dyDescent="0.3">
      <c r="A2158" s="7">
        <v>2835</v>
      </c>
      <c r="B2158" s="7">
        <v>1</v>
      </c>
      <c r="C2158" s="7" t="s">
        <v>146</v>
      </c>
      <c r="D2158" s="7">
        <v>2005</v>
      </c>
      <c r="E2158" s="7">
        <v>2006</v>
      </c>
      <c r="F2158" s="70">
        <v>381</v>
      </c>
      <c r="G2158" s="7">
        <v>8</v>
      </c>
      <c r="H2158" s="10">
        <v>1</v>
      </c>
      <c r="I2158" s="67">
        <v>1342</v>
      </c>
      <c r="J2158" s="67">
        <v>906</v>
      </c>
      <c r="L2158" s="82">
        <v>283</v>
      </c>
      <c r="M2158" s="82">
        <v>1</v>
      </c>
      <c r="N2158" s="82" t="s">
        <v>725</v>
      </c>
      <c r="O2158" s="7">
        <v>2017</v>
      </c>
      <c r="P2158" s="82">
        <v>2019</v>
      </c>
      <c r="Q2158" s="135">
        <v>2079.9899999999998</v>
      </c>
      <c r="R2158" s="82">
        <v>10</v>
      </c>
      <c r="S2158" s="7">
        <v>1</v>
      </c>
      <c r="T2158" s="67">
        <v>6609</v>
      </c>
      <c r="U2158" s="67">
        <v>1166</v>
      </c>
      <c r="W2158" s="7">
        <v>483</v>
      </c>
      <c r="X2158" s="7">
        <v>1</v>
      </c>
      <c r="Y2158" s="7" t="s">
        <v>328</v>
      </c>
      <c r="Z2158" s="7">
        <v>1993</v>
      </c>
      <c r="AA2158" s="7">
        <v>1994</v>
      </c>
      <c r="AB2158" s="7">
        <v>361.54</v>
      </c>
      <c r="AC2158" s="7">
        <v>3</v>
      </c>
      <c r="AD2158" s="7">
        <v>0</v>
      </c>
      <c r="AE2158" s="77" t="s">
        <v>763</v>
      </c>
      <c r="AF2158" s="77" t="s">
        <v>763</v>
      </c>
      <c r="AG2158" s="7" t="s">
        <v>24</v>
      </c>
    </row>
    <row r="2159" spans="1:33" x14ac:dyDescent="0.3">
      <c r="A2159" s="7">
        <v>2835</v>
      </c>
      <c r="B2159" s="7">
        <v>1</v>
      </c>
      <c r="C2159" s="7" t="s">
        <v>146</v>
      </c>
      <c r="D2159" s="7">
        <v>2005</v>
      </c>
      <c r="E2159" s="7">
        <v>2006</v>
      </c>
      <c r="F2159" s="70">
        <v>190.61</v>
      </c>
      <c r="G2159" s="7">
        <v>8</v>
      </c>
      <c r="H2159" s="10">
        <v>1</v>
      </c>
      <c r="I2159" s="67">
        <v>1213</v>
      </c>
      <c r="J2159" s="67">
        <v>1030</v>
      </c>
      <c r="L2159" s="82">
        <v>284</v>
      </c>
      <c r="M2159" s="82">
        <v>1</v>
      </c>
      <c r="N2159" s="82" t="s">
        <v>726</v>
      </c>
      <c r="O2159" s="7">
        <v>2017</v>
      </c>
      <c r="P2159" s="82">
        <v>2018</v>
      </c>
      <c r="Q2159" s="135">
        <v>2000</v>
      </c>
      <c r="R2159" s="82">
        <v>10</v>
      </c>
      <c r="S2159" s="7">
        <v>1</v>
      </c>
      <c r="T2159" s="67">
        <v>4974</v>
      </c>
      <c r="U2159" s="67">
        <v>1495</v>
      </c>
      <c r="W2159" s="7">
        <v>483</v>
      </c>
      <c r="X2159" s="7">
        <v>1</v>
      </c>
      <c r="Y2159" s="7" t="s">
        <v>329</v>
      </c>
      <c r="Z2159" s="7">
        <v>1993</v>
      </c>
      <c r="AA2159" s="7">
        <v>1994</v>
      </c>
      <c r="AB2159" s="7">
        <v>318.08999999999997</v>
      </c>
      <c r="AC2159" s="7">
        <v>4</v>
      </c>
      <c r="AD2159" s="7">
        <v>1</v>
      </c>
      <c r="AE2159" s="77" t="s">
        <v>763</v>
      </c>
      <c r="AF2159" s="77" t="s">
        <v>763</v>
      </c>
      <c r="AG2159" s="7" t="s">
        <v>24</v>
      </c>
    </row>
    <row r="2160" spans="1:33" x14ac:dyDescent="0.3">
      <c r="A2160" s="7">
        <v>2835</v>
      </c>
      <c r="B2160" s="7">
        <v>1</v>
      </c>
      <c r="C2160" s="7" t="s">
        <v>146</v>
      </c>
      <c r="D2160" s="7">
        <v>2010</v>
      </c>
      <c r="E2160" s="68">
        <v>2011</v>
      </c>
      <c r="F2160" s="66">
        <v>778.39</v>
      </c>
      <c r="G2160" s="68">
        <v>7</v>
      </c>
      <c r="H2160" s="67">
        <v>0</v>
      </c>
      <c r="I2160" s="67">
        <v>1052</v>
      </c>
      <c r="J2160" s="67">
        <v>1102</v>
      </c>
      <c r="L2160" s="82">
        <v>286</v>
      </c>
      <c r="M2160" s="82">
        <v>1</v>
      </c>
      <c r="N2160" s="82" t="s">
        <v>727</v>
      </c>
      <c r="O2160" s="7">
        <v>2017</v>
      </c>
      <c r="P2160" s="82">
        <v>2018</v>
      </c>
      <c r="Q2160" s="135">
        <v>210</v>
      </c>
      <c r="R2160" s="82">
        <v>10</v>
      </c>
      <c r="S2160" s="7">
        <v>1</v>
      </c>
      <c r="T2160" s="67">
        <v>280</v>
      </c>
      <c r="U2160" s="67">
        <v>233</v>
      </c>
      <c r="W2160" s="7">
        <v>486</v>
      </c>
      <c r="X2160" s="7">
        <v>1</v>
      </c>
      <c r="Y2160" s="7" t="s">
        <v>288</v>
      </c>
      <c r="Z2160" s="7">
        <v>1992</v>
      </c>
      <c r="AA2160" s="7">
        <v>1993</v>
      </c>
      <c r="AB2160" s="7">
        <v>450</v>
      </c>
      <c r="AC2160" s="7">
        <v>5</v>
      </c>
      <c r="AD2160" s="7">
        <v>1</v>
      </c>
      <c r="AE2160" s="77" t="s">
        <v>763</v>
      </c>
      <c r="AF2160" s="77" t="s">
        <v>763</v>
      </c>
      <c r="AG2160" s="7" t="s">
        <v>24</v>
      </c>
    </row>
    <row r="2161" spans="1:33" x14ac:dyDescent="0.3">
      <c r="A2161" s="7">
        <v>2835</v>
      </c>
      <c r="B2161" s="7">
        <v>1</v>
      </c>
      <c r="C2161" s="7" t="s">
        <v>146</v>
      </c>
      <c r="D2161" s="7">
        <v>2010</v>
      </c>
      <c r="E2161" s="68">
        <v>2011</v>
      </c>
      <c r="F2161" s="66">
        <v>0</v>
      </c>
      <c r="G2161" s="68">
        <v>7</v>
      </c>
      <c r="H2161" s="67">
        <v>0</v>
      </c>
      <c r="I2161" s="67">
        <v>869</v>
      </c>
      <c r="J2161" s="67">
        <v>1279</v>
      </c>
      <c r="L2161" s="82">
        <v>299</v>
      </c>
      <c r="M2161" s="82">
        <v>1</v>
      </c>
      <c r="N2161" s="82" t="s">
        <v>728</v>
      </c>
      <c r="O2161" s="7">
        <v>2017</v>
      </c>
      <c r="P2161" s="82">
        <v>2018</v>
      </c>
      <c r="Q2161" s="135">
        <v>460</v>
      </c>
      <c r="R2161" s="82">
        <v>5</v>
      </c>
      <c r="S2161" s="7">
        <v>1</v>
      </c>
      <c r="T2161" s="67">
        <v>645</v>
      </c>
      <c r="U2161" s="67">
        <v>210</v>
      </c>
      <c r="W2161" s="7">
        <v>487</v>
      </c>
      <c r="X2161" s="7">
        <v>1</v>
      </c>
      <c r="Y2161" s="7" t="s">
        <v>289</v>
      </c>
      <c r="Z2161" s="7">
        <v>1992</v>
      </c>
      <c r="AA2161" s="7">
        <v>1993</v>
      </c>
      <c r="AB2161" s="7">
        <v>305</v>
      </c>
      <c r="AC2161" s="7">
        <v>5</v>
      </c>
      <c r="AD2161" s="7">
        <v>1</v>
      </c>
      <c r="AE2161" s="77" t="s">
        <v>763</v>
      </c>
      <c r="AF2161" s="77" t="s">
        <v>763</v>
      </c>
      <c r="AG2161" s="7" t="s">
        <v>24</v>
      </c>
    </row>
    <row r="2162" spans="1:33" x14ac:dyDescent="0.3">
      <c r="A2162" s="7">
        <v>2835</v>
      </c>
      <c r="B2162" s="7">
        <v>1</v>
      </c>
      <c r="C2162" s="7" t="s">
        <v>146</v>
      </c>
      <c r="D2162" s="7">
        <v>2011</v>
      </c>
      <c r="E2162" s="7">
        <v>2012</v>
      </c>
      <c r="F2162" s="7">
        <v>913.39</v>
      </c>
      <c r="G2162" s="7">
        <v>8</v>
      </c>
      <c r="H2162" s="7">
        <v>1</v>
      </c>
      <c r="I2162" s="77">
        <v>1010</v>
      </c>
      <c r="J2162" s="77">
        <v>812</v>
      </c>
      <c r="L2162" s="82">
        <v>300</v>
      </c>
      <c r="M2162" s="82">
        <v>1</v>
      </c>
      <c r="N2162" s="82" t="s">
        <v>729</v>
      </c>
      <c r="O2162" s="7">
        <v>2017</v>
      </c>
      <c r="P2162" s="82">
        <v>2018</v>
      </c>
      <c r="Q2162" s="128">
        <v>850</v>
      </c>
      <c r="R2162" s="82">
        <v>10</v>
      </c>
      <c r="S2162" s="7">
        <v>1</v>
      </c>
      <c r="T2162" s="67">
        <v>1797</v>
      </c>
      <c r="U2162" s="67">
        <v>854</v>
      </c>
      <c r="W2162" s="7">
        <v>497</v>
      </c>
      <c r="X2162" s="7">
        <v>1</v>
      </c>
      <c r="Y2162" s="7" t="s">
        <v>330</v>
      </c>
      <c r="Z2162" s="7">
        <v>1993</v>
      </c>
      <c r="AA2162" s="7">
        <v>1994</v>
      </c>
      <c r="AB2162" s="7">
        <v>430</v>
      </c>
      <c r="AC2162" s="7">
        <v>4</v>
      </c>
      <c r="AD2162" s="7">
        <v>1</v>
      </c>
      <c r="AE2162" s="77" t="s">
        <v>763</v>
      </c>
      <c r="AF2162" s="77" t="s">
        <v>763</v>
      </c>
      <c r="AG2162" s="7" t="s">
        <v>24</v>
      </c>
    </row>
    <row r="2163" spans="1:33" x14ac:dyDescent="0.3">
      <c r="A2163" s="82">
        <v>2835</v>
      </c>
      <c r="B2163" s="82">
        <v>1</v>
      </c>
      <c r="C2163" s="82" t="s">
        <v>146</v>
      </c>
      <c r="D2163" s="7">
        <v>2018</v>
      </c>
      <c r="E2163" s="82">
        <v>2020</v>
      </c>
      <c r="F2163" s="128">
        <v>1610.82</v>
      </c>
      <c r="G2163" s="82">
        <v>10</v>
      </c>
      <c r="H2163" s="7">
        <v>1</v>
      </c>
      <c r="I2163" s="67">
        <v>1418</v>
      </c>
      <c r="J2163" s="67">
        <v>756</v>
      </c>
      <c r="L2163" s="82">
        <v>361</v>
      </c>
      <c r="M2163" s="82">
        <v>1</v>
      </c>
      <c r="N2163" s="82" t="s">
        <v>612</v>
      </c>
      <c r="O2163" s="7">
        <v>2017</v>
      </c>
      <c r="P2163" s="82">
        <v>2018</v>
      </c>
      <c r="Q2163" s="135">
        <v>834</v>
      </c>
      <c r="R2163" s="82">
        <v>10</v>
      </c>
      <c r="S2163" s="7">
        <v>1</v>
      </c>
      <c r="T2163" s="67">
        <v>1052</v>
      </c>
      <c r="U2163" s="67">
        <v>579</v>
      </c>
      <c r="W2163" s="7">
        <v>499</v>
      </c>
      <c r="X2163" s="7">
        <v>1</v>
      </c>
      <c r="Y2163" s="7" t="s">
        <v>256</v>
      </c>
      <c r="Z2163" s="7">
        <v>1991</v>
      </c>
      <c r="AA2163" s="7">
        <v>1993</v>
      </c>
      <c r="AB2163" s="7">
        <v>368</v>
      </c>
      <c r="AC2163" s="7">
        <v>5</v>
      </c>
      <c r="AD2163" s="7">
        <v>1</v>
      </c>
      <c r="AE2163" s="77" t="s">
        <v>763</v>
      </c>
      <c r="AF2163" s="77" t="s">
        <v>763</v>
      </c>
      <c r="AG2163" s="7" t="s">
        <v>24</v>
      </c>
    </row>
    <row r="2164" spans="1:33" x14ac:dyDescent="0.3">
      <c r="A2164" s="7">
        <v>2853</v>
      </c>
      <c r="B2164" s="7">
        <v>1</v>
      </c>
      <c r="C2164" s="7" t="s">
        <v>904</v>
      </c>
      <c r="D2164" s="7">
        <v>2000</v>
      </c>
      <c r="E2164" s="7">
        <v>2002</v>
      </c>
      <c r="F2164" s="70">
        <v>500</v>
      </c>
      <c r="G2164" s="7">
        <v>5</v>
      </c>
      <c r="H2164" s="7">
        <v>1</v>
      </c>
      <c r="I2164" s="77">
        <v>1995</v>
      </c>
      <c r="J2164" s="77">
        <v>1949</v>
      </c>
      <c r="L2164" s="82">
        <v>458</v>
      </c>
      <c r="M2164" s="82">
        <v>1</v>
      </c>
      <c r="N2164" s="82" t="s">
        <v>730</v>
      </c>
      <c r="O2164" s="7">
        <v>2017</v>
      </c>
      <c r="P2164" s="82">
        <v>2018</v>
      </c>
      <c r="Q2164" s="128">
        <v>1158.31</v>
      </c>
      <c r="R2164" s="82">
        <v>10</v>
      </c>
      <c r="S2164" s="7">
        <v>1</v>
      </c>
      <c r="T2164" s="67">
        <v>268</v>
      </c>
      <c r="U2164" s="67">
        <v>54</v>
      </c>
      <c r="W2164" s="7">
        <v>507</v>
      </c>
      <c r="X2164" s="7">
        <v>1</v>
      </c>
      <c r="Y2164" s="7" t="s">
        <v>331</v>
      </c>
      <c r="Z2164" s="7">
        <v>1993</v>
      </c>
      <c r="AA2164" s="7">
        <v>1994</v>
      </c>
      <c r="AB2164" s="7">
        <v>600</v>
      </c>
      <c r="AC2164" s="7">
        <v>5</v>
      </c>
      <c r="AD2164" s="7">
        <v>1</v>
      </c>
      <c r="AE2164" s="77" t="s">
        <v>763</v>
      </c>
      <c r="AF2164" s="77" t="s">
        <v>763</v>
      </c>
      <c r="AG2164" s="7" t="s">
        <v>24</v>
      </c>
    </row>
    <row r="2165" spans="1:33" x14ac:dyDescent="0.3">
      <c r="A2165" s="7">
        <v>2853</v>
      </c>
      <c r="B2165" s="7">
        <v>1</v>
      </c>
      <c r="C2165" s="7" t="s">
        <v>904</v>
      </c>
      <c r="D2165" s="7">
        <v>2001</v>
      </c>
      <c r="E2165" s="7">
        <v>2002</v>
      </c>
      <c r="F2165" s="70">
        <v>415</v>
      </c>
      <c r="G2165" s="7">
        <v>5</v>
      </c>
      <c r="H2165" s="7">
        <v>1</v>
      </c>
      <c r="I2165" s="77">
        <v>858</v>
      </c>
      <c r="J2165" s="77">
        <v>498</v>
      </c>
      <c r="L2165" s="82">
        <v>480</v>
      </c>
      <c r="M2165" s="82">
        <v>1</v>
      </c>
      <c r="N2165" s="82" t="s">
        <v>731</v>
      </c>
      <c r="O2165" s="7">
        <v>2017</v>
      </c>
      <c r="P2165" s="82">
        <v>2018</v>
      </c>
      <c r="Q2165" s="128">
        <v>426</v>
      </c>
      <c r="R2165" s="82">
        <v>10</v>
      </c>
      <c r="S2165" s="7">
        <v>0</v>
      </c>
      <c r="T2165" s="67">
        <v>297</v>
      </c>
      <c r="U2165" s="67">
        <v>519</v>
      </c>
      <c r="W2165" s="7">
        <v>518</v>
      </c>
      <c r="X2165" s="7">
        <v>1</v>
      </c>
      <c r="Y2165" s="7" t="s">
        <v>257</v>
      </c>
      <c r="Z2165" s="7">
        <v>1991</v>
      </c>
      <c r="AA2165" s="7">
        <v>1993</v>
      </c>
      <c r="AB2165" s="7">
        <v>245.28</v>
      </c>
      <c r="AC2165" s="7">
        <v>5</v>
      </c>
      <c r="AD2165" s="7">
        <v>1</v>
      </c>
      <c r="AE2165" s="77" t="s">
        <v>763</v>
      </c>
      <c r="AF2165" s="77" t="s">
        <v>763</v>
      </c>
      <c r="AG2165" s="7" t="s">
        <v>24</v>
      </c>
    </row>
    <row r="2166" spans="1:33" x14ac:dyDescent="0.3">
      <c r="A2166" s="7">
        <v>2853</v>
      </c>
      <c r="B2166" s="7">
        <v>1</v>
      </c>
      <c r="C2166" s="7" t="s">
        <v>673</v>
      </c>
      <c r="D2166" s="7">
        <v>2005</v>
      </c>
      <c r="E2166" s="7">
        <v>2006</v>
      </c>
      <c r="F2166" s="70">
        <f>1100-503.47</f>
        <v>596.53</v>
      </c>
      <c r="G2166" s="7">
        <v>5</v>
      </c>
      <c r="H2166" s="10">
        <v>1</v>
      </c>
      <c r="I2166" s="67">
        <v>631</v>
      </c>
      <c r="J2166" s="67">
        <v>500</v>
      </c>
      <c r="L2166" s="82">
        <v>487</v>
      </c>
      <c r="M2166" s="82">
        <v>1</v>
      </c>
      <c r="N2166" s="82" t="s">
        <v>732</v>
      </c>
      <c r="O2166" s="7">
        <v>2017</v>
      </c>
      <c r="P2166" s="82">
        <v>2018</v>
      </c>
      <c r="Q2166" s="135">
        <v>206.54</v>
      </c>
      <c r="R2166" s="82">
        <v>10</v>
      </c>
      <c r="S2166" s="7">
        <v>1</v>
      </c>
      <c r="T2166" s="67">
        <v>178</v>
      </c>
      <c r="U2166" s="67">
        <v>52</v>
      </c>
      <c r="W2166" s="7">
        <v>534</v>
      </c>
      <c r="X2166" s="7">
        <v>1</v>
      </c>
      <c r="Y2166" s="7" t="s">
        <v>290</v>
      </c>
      <c r="Z2166" s="7">
        <v>1992</v>
      </c>
      <c r="AA2166" s="7">
        <v>1993</v>
      </c>
      <c r="AB2166" s="7">
        <v>171.98</v>
      </c>
      <c r="AC2166" s="7">
        <v>5</v>
      </c>
      <c r="AD2166" s="7">
        <v>1</v>
      </c>
      <c r="AE2166" s="77" t="s">
        <v>763</v>
      </c>
      <c r="AF2166" s="77" t="s">
        <v>763</v>
      </c>
      <c r="AG2166" s="7" t="s">
        <v>24</v>
      </c>
    </row>
    <row r="2167" spans="1:33" x14ac:dyDescent="0.3">
      <c r="A2167" s="7">
        <v>2853</v>
      </c>
      <c r="B2167" s="7">
        <v>1</v>
      </c>
      <c r="C2167" s="7" t="s">
        <v>673</v>
      </c>
      <c r="D2167" s="68">
        <v>2009</v>
      </c>
      <c r="E2167" s="10">
        <v>2011</v>
      </c>
      <c r="F2167" s="66">
        <v>1100</v>
      </c>
      <c r="G2167" s="10">
        <v>5</v>
      </c>
      <c r="H2167" s="67">
        <v>1</v>
      </c>
      <c r="I2167" s="67">
        <v>484</v>
      </c>
      <c r="J2167" s="67">
        <v>118</v>
      </c>
      <c r="L2167" s="82">
        <v>495</v>
      </c>
      <c r="M2167" s="82">
        <v>1</v>
      </c>
      <c r="N2167" s="82" t="s">
        <v>733</v>
      </c>
      <c r="O2167" s="7">
        <v>2017</v>
      </c>
      <c r="P2167" s="82">
        <v>2019</v>
      </c>
      <c r="Q2167" s="135">
        <v>899.24</v>
      </c>
      <c r="R2167" s="82">
        <v>10</v>
      </c>
      <c r="S2167" s="7">
        <v>1</v>
      </c>
      <c r="T2167" s="67">
        <v>195</v>
      </c>
      <c r="U2167" s="67">
        <v>37</v>
      </c>
      <c r="W2167" s="7">
        <v>542</v>
      </c>
      <c r="X2167" s="7">
        <v>1</v>
      </c>
      <c r="Y2167" s="7" t="s">
        <v>291</v>
      </c>
      <c r="Z2167" s="7">
        <v>1992</v>
      </c>
      <c r="AA2167" s="7">
        <v>1993</v>
      </c>
      <c r="AB2167" s="7">
        <v>297.12</v>
      </c>
      <c r="AC2167" s="7">
        <v>5</v>
      </c>
      <c r="AD2167" s="7">
        <v>1</v>
      </c>
      <c r="AE2167" s="77" t="s">
        <v>763</v>
      </c>
      <c r="AF2167" s="77" t="s">
        <v>763</v>
      </c>
      <c r="AG2167" s="7" t="s">
        <v>24</v>
      </c>
    </row>
    <row r="2168" spans="1:33" x14ac:dyDescent="0.3">
      <c r="A2168" s="7">
        <v>2853</v>
      </c>
      <c r="B2168" s="7">
        <v>1</v>
      </c>
      <c r="C2168" s="7" t="s">
        <v>673</v>
      </c>
      <c r="D2168" s="7">
        <v>2014</v>
      </c>
      <c r="E2168" s="7">
        <v>2016</v>
      </c>
      <c r="F2168" s="7">
        <v>866</v>
      </c>
      <c r="G2168" s="7">
        <v>10</v>
      </c>
      <c r="H2168" s="7">
        <v>1</v>
      </c>
      <c r="I2168" s="77">
        <v>1751</v>
      </c>
      <c r="J2168" s="77">
        <v>859</v>
      </c>
      <c r="L2168" s="82">
        <v>561</v>
      </c>
      <c r="M2168" s="82">
        <v>1</v>
      </c>
      <c r="N2168" s="82" t="s">
        <v>734</v>
      </c>
      <c r="O2168" s="7">
        <v>2017</v>
      </c>
      <c r="P2168" s="82">
        <v>2018</v>
      </c>
      <c r="Q2168" s="135">
        <v>1927.43</v>
      </c>
      <c r="R2168" s="82">
        <v>7</v>
      </c>
      <c r="S2168" s="7">
        <v>1</v>
      </c>
      <c r="T2168" s="67">
        <v>76</v>
      </c>
      <c r="U2168" s="67">
        <v>10</v>
      </c>
      <c r="W2168" s="7">
        <v>545</v>
      </c>
      <c r="X2168" s="7">
        <v>1</v>
      </c>
      <c r="Y2168" s="7" t="s">
        <v>292</v>
      </c>
      <c r="Z2168" s="7">
        <v>1992</v>
      </c>
      <c r="AA2168" s="7">
        <v>1993</v>
      </c>
      <c r="AB2168" s="7">
        <v>280</v>
      </c>
      <c r="AC2168" s="7">
        <v>5</v>
      </c>
      <c r="AD2168" s="7">
        <v>1</v>
      </c>
      <c r="AE2168" s="77" t="s">
        <v>763</v>
      </c>
      <c r="AF2168" s="77" t="s">
        <v>763</v>
      </c>
      <c r="AG2168" s="7" t="s">
        <v>24</v>
      </c>
    </row>
    <row r="2169" spans="1:33" x14ac:dyDescent="0.3">
      <c r="A2169" s="7">
        <v>2854</v>
      </c>
      <c r="B2169" s="7">
        <v>1</v>
      </c>
      <c r="C2169" s="7" t="s">
        <v>590</v>
      </c>
      <c r="D2169" s="7">
        <v>2001</v>
      </c>
      <c r="E2169" s="7">
        <v>2002</v>
      </c>
      <c r="F2169" s="70">
        <v>400</v>
      </c>
      <c r="G2169" s="7">
        <v>10</v>
      </c>
      <c r="H2169" s="7">
        <v>1</v>
      </c>
      <c r="I2169" s="77">
        <v>693</v>
      </c>
      <c r="J2169" s="77">
        <v>283</v>
      </c>
      <c r="L2169" s="82">
        <v>624</v>
      </c>
      <c r="M2169" s="82">
        <v>1</v>
      </c>
      <c r="N2169" s="82" t="s">
        <v>735</v>
      </c>
      <c r="O2169" s="7">
        <v>2017</v>
      </c>
      <c r="P2169" s="82">
        <v>2019</v>
      </c>
      <c r="Q2169" s="135">
        <v>1538.31</v>
      </c>
      <c r="R2169" s="82">
        <v>10</v>
      </c>
      <c r="S2169" s="7">
        <v>1</v>
      </c>
      <c r="T2169" s="67">
        <v>5574</v>
      </c>
      <c r="U2169" s="67">
        <v>1392</v>
      </c>
      <c r="W2169" s="7">
        <v>601</v>
      </c>
      <c r="X2169" s="7">
        <v>1</v>
      </c>
      <c r="Y2169" s="7" t="s">
        <v>293</v>
      </c>
      <c r="Z2169" s="7">
        <v>1992</v>
      </c>
      <c r="AA2169" s="7">
        <v>1993</v>
      </c>
      <c r="AB2169" s="7">
        <v>490.8</v>
      </c>
      <c r="AC2169" s="7">
        <v>5</v>
      </c>
      <c r="AD2169" s="7">
        <v>0</v>
      </c>
      <c r="AE2169" s="77" t="s">
        <v>763</v>
      </c>
      <c r="AF2169" s="77" t="s">
        <v>763</v>
      </c>
      <c r="AG2169" s="7" t="s">
        <v>24</v>
      </c>
    </row>
    <row r="2170" spans="1:33" x14ac:dyDescent="0.3">
      <c r="A2170" s="7">
        <v>2854</v>
      </c>
      <c r="B2170" s="7">
        <v>1</v>
      </c>
      <c r="C2170" s="7" t="s">
        <v>590</v>
      </c>
      <c r="D2170" s="7">
        <v>2005</v>
      </c>
      <c r="E2170" s="7">
        <v>2006</v>
      </c>
      <c r="F2170" s="70">
        <v>400</v>
      </c>
      <c r="G2170" s="7">
        <v>10</v>
      </c>
      <c r="H2170" s="10">
        <v>1</v>
      </c>
      <c r="I2170" s="67">
        <v>621</v>
      </c>
      <c r="J2170" s="67">
        <v>102</v>
      </c>
      <c r="L2170" s="82">
        <v>656</v>
      </c>
      <c r="M2170" s="82">
        <v>1</v>
      </c>
      <c r="N2170" s="82" t="s">
        <v>736</v>
      </c>
      <c r="O2170" s="7">
        <v>2017</v>
      </c>
      <c r="P2170" s="82">
        <v>2018</v>
      </c>
      <c r="Q2170" s="135">
        <v>1040</v>
      </c>
      <c r="R2170" s="82">
        <v>10</v>
      </c>
      <c r="S2170" s="7">
        <v>0</v>
      </c>
      <c r="T2170" s="67">
        <v>1483</v>
      </c>
      <c r="U2170" s="67">
        <v>3997</v>
      </c>
      <c r="W2170" s="7">
        <v>601</v>
      </c>
      <c r="X2170" s="7">
        <v>1</v>
      </c>
      <c r="Y2170" s="7" t="s">
        <v>310</v>
      </c>
      <c r="Z2170" s="7">
        <v>1993</v>
      </c>
      <c r="AA2170" s="7">
        <v>1993</v>
      </c>
      <c r="AB2170" s="7">
        <v>303.57</v>
      </c>
      <c r="AC2170" s="7">
        <v>4</v>
      </c>
      <c r="AD2170" s="7">
        <v>1</v>
      </c>
      <c r="AE2170" s="77" t="s">
        <v>763</v>
      </c>
      <c r="AF2170" s="77" t="s">
        <v>763</v>
      </c>
      <c r="AG2170" s="7" t="s">
        <v>24</v>
      </c>
    </row>
    <row r="2171" spans="1:33" x14ac:dyDescent="0.3">
      <c r="A2171" s="7">
        <v>2854</v>
      </c>
      <c r="B2171" s="7">
        <v>1</v>
      </c>
      <c r="C2171" s="7" t="s">
        <v>590</v>
      </c>
      <c r="D2171" s="7">
        <v>2011</v>
      </c>
      <c r="E2171" s="7">
        <v>2012</v>
      </c>
      <c r="F2171" s="7">
        <v>400.91</v>
      </c>
      <c r="G2171" s="7">
        <v>10</v>
      </c>
      <c r="H2171" s="7">
        <v>1</v>
      </c>
      <c r="I2171" s="77">
        <v>334</v>
      </c>
      <c r="J2171" s="77">
        <v>68</v>
      </c>
      <c r="L2171" s="82">
        <v>659</v>
      </c>
      <c r="M2171" s="82">
        <v>1</v>
      </c>
      <c r="N2171" s="82" t="s">
        <v>737</v>
      </c>
      <c r="O2171" s="7">
        <v>2017</v>
      </c>
      <c r="P2171" s="82">
        <v>2018</v>
      </c>
      <c r="Q2171" s="135">
        <v>1967.32</v>
      </c>
      <c r="R2171" s="82">
        <v>10</v>
      </c>
      <c r="S2171" s="7">
        <v>1</v>
      </c>
      <c r="T2171" s="67">
        <v>4085</v>
      </c>
      <c r="U2171" s="67">
        <v>3831</v>
      </c>
      <c r="W2171" s="7">
        <v>611</v>
      </c>
      <c r="X2171" s="7">
        <v>1</v>
      </c>
      <c r="Y2171" s="7" t="s">
        <v>332</v>
      </c>
      <c r="Z2171" s="7">
        <v>1993</v>
      </c>
      <c r="AA2171" s="7">
        <v>1994</v>
      </c>
      <c r="AB2171" s="7">
        <v>291.14999999999998</v>
      </c>
      <c r="AC2171" s="7">
        <v>5</v>
      </c>
      <c r="AD2171" s="7">
        <v>1</v>
      </c>
      <c r="AE2171" s="77" t="s">
        <v>763</v>
      </c>
      <c r="AF2171" s="77" t="s">
        <v>763</v>
      </c>
      <c r="AG2171" s="7" t="s">
        <v>24</v>
      </c>
    </row>
    <row r="2172" spans="1:33" x14ac:dyDescent="0.3">
      <c r="A2172" s="7">
        <v>2854</v>
      </c>
      <c r="B2172" s="7">
        <v>1</v>
      </c>
      <c r="C2172" s="7" t="s">
        <v>590</v>
      </c>
      <c r="D2172" s="7">
        <v>2016</v>
      </c>
      <c r="E2172" s="7">
        <v>2017</v>
      </c>
      <c r="F2172" s="7">
        <v>460</v>
      </c>
      <c r="G2172" s="7">
        <v>10</v>
      </c>
      <c r="H2172" s="7">
        <v>0</v>
      </c>
      <c r="I2172" s="77">
        <v>515</v>
      </c>
      <c r="J2172" s="77">
        <v>774</v>
      </c>
      <c r="L2172" s="82">
        <v>707</v>
      </c>
      <c r="M2172" s="82">
        <v>1</v>
      </c>
      <c r="N2172" s="82" t="s">
        <v>738</v>
      </c>
      <c r="O2172" s="7">
        <v>2017</v>
      </c>
      <c r="P2172" s="82">
        <v>2018</v>
      </c>
      <c r="Q2172" s="128">
        <v>1547</v>
      </c>
      <c r="R2172" s="82">
        <v>10</v>
      </c>
      <c r="S2172" s="7">
        <v>1</v>
      </c>
      <c r="T2172" s="67">
        <v>14</v>
      </c>
      <c r="U2172" s="67">
        <v>3</v>
      </c>
      <c r="W2172" s="7">
        <v>622</v>
      </c>
      <c r="X2172" s="7">
        <v>1</v>
      </c>
      <c r="Y2172" s="7" t="s">
        <v>431</v>
      </c>
      <c r="Z2172" s="7">
        <v>1991</v>
      </c>
      <c r="AA2172" s="7">
        <v>1992</v>
      </c>
      <c r="AB2172" s="7">
        <v>273.02999999999997</v>
      </c>
      <c r="AC2172" s="7">
        <v>5</v>
      </c>
      <c r="AD2172" s="7">
        <v>1</v>
      </c>
      <c r="AE2172" s="77" t="s">
        <v>763</v>
      </c>
      <c r="AF2172" s="77" t="s">
        <v>763</v>
      </c>
      <c r="AG2172" s="7" t="s">
        <v>24</v>
      </c>
    </row>
    <row r="2173" spans="1:33" x14ac:dyDescent="0.3">
      <c r="A2173" s="7">
        <v>2856</v>
      </c>
      <c r="B2173" s="7">
        <v>1</v>
      </c>
      <c r="C2173" s="7" t="s">
        <v>625</v>
      </c>
      <c r="D2173" s="7">
        <v>2003</v>
      </c>
      <c r="E2173" s="7">
        <v>2005</v>
      </c>
      <c r="F2173" s="70">
        <v>1000</v>
      </c>
      <c r="G2173" s="7">
        <v>10</v>
      </c>
      <c r="H2173" s="7">
        <v>1</v>
      </c>
      <c r="I2173" s="77">
        <v>302</v>
      </c>
      <c r="J2173" s="77">
        <v>164</v>
      </c>
      <c r="L2173" s="82">
        <v>719</v>
      </c>
      <c r="M2173" s="82">
        <v>1</v>
      </c>
      <c r="N2173" s="82" t="s">
        <v>739</v>
      </c>
      <c r="O2173" s="7">
        <v>2017</v>
      </c>
      <c r="P2173" s="82">
        <v>2018</v>
      </c>
      <c r="Q2173" s="128">
        <v>923.97</v>
      </c>
      <c r="R2173" s="82">
        <v>10</v>
      </c>
      <c r="S2173" s="7">
        <v>1</v>
      </c>
      <c r="T2173" s="67">
        <v>7259</v>
      </c>
      <c r="U2173" s="67">
        <v>4370</v>
      </c>
      <c r="W2173" s="7">
        <v>625</v>
      </c>
      <c r="X2173" s="7">
        <v>1</v>
      </c>
      <c r="Y2173" s="7" t="s">
        <v>294</v>
      </c>
      <c r="Z2173" s="7">
        <v>1992</v>
      </c>
      <c r="AA2173" s="7">
        <v>1993</v>
      </c>
      <c r="AB2173" s="7">
        <v>300.26</v>
      </c>
      <c r="AC2173" s="7">
        <v>5</v>
      </c>
      <c r="AD2173" s="7">
        <v>0</v>
      </c>
      <c r="AE2173" s="77" t="s">
        <v>763</v>
      </c>
      <c r="AF2173" s="77" t="s">
        <v>763</v>
      </c>
      <c r="AG2173" s="7" t="s">
        <v>24</v>
      </c>
    </row>
    <row r="2174" spans="1:33" x14ac:dyDescent="0.3">
      <c r="A2174" s="7">
        <v>2856</v>
      </c>
      <c r="B2174" s="7">
        <v>1</v>
      </c>
      <c r="C2174" s="7" t="s">
        <v>679</v>
      </c>
      <c r="D2174" s="7">
        <v>2011</v>
      </c>
      <c r="E2174" s="7">
        <v>2012</v>
      </c>
      <c r="F2174" s="7">
        <v>1000</v>
      </c>
      <c r="G2174" s="7">
        <v>10</v>
      </c>
      <c r="H2174" s="7">
        <v>0</v>
      </c>
      <c r="I2174" s="77">
        <v>256</v>
      </c>
      <c r="J2174" s="77">
        <v>322</v>
      </c>
      <c r="L2174" s="82">
        <v>721</v>
      </c>
      <c r="M2174" s="82">
        <v>1</v>
      </c>
      <c r="N2174" s="82" t="s">
        <v>615</v>
      </c>
      <c r="O2174" s="7">
        <v>2017</v>
      </c>
      <c r="P2174" s="82">
        <v>2018</v>
      </c>
      <c r="Q2174" s="135">
        <v>246.7</v>
      </c>
      <c r="R2174" s="82">
        <v>6</v>
      </c>
      <c r="S2174" s="7">
        <v>1</v>
      </c>
      <c r="T2174" s="67">
        <v>1685</v>
      </c>
      <c r="U2174" s="67">
        <v>1168</v>
      </c>
      <c r="W2174" s="7">
        <v>628</v>
      </c>
      <c r="X2174" s="7">
        <v>1</v>
      </c>
      <c r="Y2174" s="7" t="s">
        <v>333</v>
      </c>
      <c r="Z2174" s="7">
        <v>1993</v>
      </c>
      <c r="AA2174" s="7">
        <v>1994</v>
      </c>
      <c r="AB2174" s="7">
        <v>607.57000000000005</v>
      </c>
      <c r="AC2174" s="7">
        <v>4</v>
      </c>
      <c r="AD2174" s="7">
        <v>1</v>
      </c>
      <c r="AE2174" s="77" t="s">
        <v>763</v>
      </c>
      <c r="AF2174" s="77" t="s">
        <v>763</v>
      </c>
      <c r="AG2174" s="7" t="s">
        <v>24</v>
      </c>
    </row>
    <row r="2175" spans="1:33" x14ac:dyDescent="0.3">
      <c r="A2175" s="7">
        <v>2856</v>
      </c>
      <c r="B2175" s="7">
        <v>1</v>
      </c>
      <c r="C2175" s="7" t="s">
        <v>679</v>
      </c>
      <c r="D2175" s="7">
        <v>2012</v>
      </c>
      <c r="E2175" s="7">
        <v>2013</v>
      </c>
      <c r="F2175" s="70">
        <v>1000</v>
      </c>
      <c r="G2175" s="7">
        <v>7</v>
      </c>
      <c r="H2175" s="7">
        <v>0</v>
      </c>
      <c r="I2175" s="67">
        <v>461</v>
      </c>
      <c r="J2175" s="67">
        <v>586</v>
      </c>
      <c r="L2175" s="82">
        <v>738</v>
      </c>
      <c r="M2175" s="82">
        <v>1</v>
      </c>
      <c r="N2175" s="82" t="s">
        <v>134</v>
      </c>
      <c r="O2175" s="7">
        <v>2017</v>
      </c>
      <c r="P2175" s="82">
        <v>2018</v>
      </c>
      <c r="Q2175" s="128">
        <v>200</v>
      </c>
      <c r="R2175" s="82">
        <v>10</v>
      </c>
      <c r="S2175" s="7">
        <v>0</v>
      </c>
      <c r="T2175" s="67">
        <v>574</v>
      </c>
      <c r="U2175" s="67">
        <v>649</v>
      </c>
      <c r="W2175" s="7">
        <v>635</v>
      </c>
      <c r="X2175" s="7">
        <v>1</v>
      </c>
      <c r="Y2175" s="7" t="s">
        <v>295</v>
      </c>
      <c r="Z2175" s="7">
        <v>1992</v>
      </c>
      <c r="AA2175" s="7">
        <v>1993</v>
      </c>
      <c r="AB2175" s="7">
        <v>605.73</v>
      </c>
      <c r="AC2175" s="7">
        <v>5</v>
      </c>
      <c r="AD2175" s="7">
        <v>1</v>
      </c>
      <c r="AE2175" s="77" t="s">
        <v>763</v>
      </c>
      <c r="AF2175" s="77" t="s">
        <v>763</v>
      </c>
      <c r="AG2175" s="7" t="s">
        <v>24</v>
      </c>
    </row>
    <row r="2176" spans="1:33" x14ac:dyDescent="0.3">
      <c r="A2176" s="7">
        <v>2856</v>
      </c>
      <c r="B2176" s="7">
        <v>1</v>
      </c>
      <c r="C2176" s="7" t="s">
        <v>679</v>
      </c>
      <c r="D2176" s="7">
        <v>2013</v>
      </c>
      <c r="E2176" s="7">
        <v>2014</v>
      </c>
      <c r="F2176" s="7">
        <v>700.08999999999992</v>
      </c>
      <c r="G2176" s="7">
        <v>8</v>
      </c>
      <c r="H2176" s="7">
        <v>1</v>
      </c>
      <c r="I2176" s="77">
        <v>598</v>
      </c>
      <c r="J2176" s="77">
        <v>147</v>
      </c>
      <c r="L2176" s="82">
        <v>740</v>
      </c>
      <c r="M2176" s="82">
        <v>1</v>
      </c>
      <c r="N2176" s="82" t="s">
        <v>740</v>
      </c>
      <c r="O2176" s="7">
        <v>2017</v>
      </c>
      <c r="P2176" s="82">
        <v>2018</v>
      </c>
      <c r="Q2176" s="128">
        <v>200</v>
      </c>
      <c r="R2176" s="82">
        <v>6</v>
      </c>
      <c r="S2176" s="7">
        <v>1</v>
      </c>
      <c r="T2176" s="67">
        <v>620</v>
      </c>
      <c r="U2176" s="67">
        <v>570</v>
      </c>
      <c r="W2176" s="7">
        <v>637</v>
      </c>
      <c r="X2176" s="7">
        <v>1</v>
      </c>
      <c r="Y2176" s="7" t="s">
        <v>296</v>
      </c>
      <c r="Z2176" s="7">
        <v>1992</v>
      </c>
      <c r="AA2176" s="7">
        <v>1993</v>
      </c>
      <c r="AB2176" s="7">
        <v>463</v>
      </c>
      <c r="AC2176" s="7">
        <v>5</v>
      </c>
      <c r="AD2176" s="7">
        <v>0</v>
      </c>
      <c r="AE2176" s="77" t="s">
        <v>763</v>
      </c>
      <c r="AF2176" s="77" t="s">
        <v>763</v>
      </c>
      <c r="AG2176" s="7" t="s">
        <v>24</v>
      </c>
    </row>
    <row r="2177" spans="1:33" x14ac:dyDescent="0.3">
      <c r="A2177" s="7">
        <v>2859</v>
      </c>
      <c r="B2177" s="7">
        <v>1</v>
      </c>
      <c r="C2177" s="7" t="s">
        <v>591</v>
      </c>
      <c r="D2177" s="7">
        <v>2001</v>
      </c>
      <c r="E2177" s="7">
        <v>2002</v>
      </c>
      <c r="F2177" s="70">
        <v>597</v>
      </c>
      <c r="G2177" s="7">
        <v>5</v>
      </c>
      <c r="H2177" s="7">
        <v>0</v>
      </c>
      <c r="I2177" s="77">
        <v>889</v>
      </c>
      <c r="J2177" s="77">
        <v>1232</v>
      </c>
      <c r="L2177" s="82">
        <v>756</v>
      </c>
      <c r="M2177" s="82">
        <v>1</v>
      </c>
      <c r="N2177" s="82" t="s">
        <v>741</v>
      </c>
      <c r="O2177" s="7">
        <v>2017</v>
      </c>
      <c r="P2177" s="82">
        <v>2019</v>
      </c>
      <c r="Q2177" s="135">
        <v>436</v>
      </c>
      <c r="R2177" s="82">
        <v>10</v>
      </c>
      <c r="S2177" s="7">
        <v>1</v>
      </c>
      <c r="T2177" s="67">
        <v>393</v>
      </c>
      <c r="U2177" s="67">
        <v>206</v>
      </c>
      <c r="W2177" s="7">
        <v>637</v>
      </c>
      <c r="X2177" s="7">
        <v>1</v>
      </c>
      <c r="Y2177" s="7" t="s">
        <v>296</v>
      </c>
      <c r="Z2177" s="7">
        <v>1993</v>
      </c>
      <c r="AA2177" s="7">
        <v>1994</v>
      </c>
      <c r="AB2177" s="7">
        <v>286</v>
      </c>
      <c r="AC2177" s="7">
        <v>5</v>
      </c>
      <c r="AD2177" s="7">
        <v>0</v>
      </c>
      <c r="AE2177" s="77" t="s">
        <v>763</v>
      </c>
      <c r="AF2177" s="77" t="s">
        <v>763</v>
      </c>
      <c r="AG2177" s="7" t="s">
        <v>24</v>
      </c>
    </row>
    <row r="2178" spans="1:33" x14ac:dyDescent="0.3">
      <c r="A2178" s="7">
        <v>2859</v>
      </c>
      <c r="B2178" s="7">
        <v>1</v>
      </c>
      <c r="C2178" s="7" t="s">
        <v>591</v>
      </c>
      <c r="D2178" s="7">
        <v>2002</v>
      </c>
      <c r="E2178" s="7">
        <v>2003</v>
      </c>
      <c r="F2178" s="70">
        <v>597</v>
      </c>
      <c r="G2178" s="7">
        <v>5</v>
      </c>
      <c r="H2178" s="7">
        <v>1</v>
      </c>
      <c r="I2178" s="77">
        <v>1658</v>
      </c>
      <c r="J2178" s="77">
        <v>1323</v>
      </c>
      <c r="L2178" s="82">
        <v>756</v>
      </c>
      <c r="M2178" s="82">
        <v>1</v>
      </c>
      <c r="N2178" s="82" t="s">
        <v>742</v>
      </c>
      <c r="O2178" s="7">
        <v>2017</v>
      </c>
      <c r="P2178" s="82">
        <v>2019</v>
      </c>
      <c r="Q2178" s="135">
        <v>100</v>
      </c>
      <c r="R2178" s="82">
        <v>10</v>
      </c>
      <c r="S2178" s="7">
        <v>1</v>
      </c>
      <c r="T2178" s="67">
        <v>364</v>
      </c>
      <c r="U2178" s="67">
        <v>234</v>
      </c>
      <c r="W2178" s="7">
        <v>656</v>
      </c>
      <c r="X2178" s="7">
        <v>1</v>
      </c>
      <c r="Y2178" s="7" t="s">
        <v>229</v>
      </c>
      <c r="Z2178" s="7">
        <v>1991</v>
      </c>
      <c r="AA2178" s="7">
        <v>1992</v>
      </c>
      <c r="AB2178" s="7">
        <v>141.5</v>
      </c>
      <c r="AC2178" s="7">
        <v>5</v>
      </c>
      <c r="AD2178" s="7">
        <v>1</v>
      </c>
      <c r="AE2178" s="77" t="s">
        <v>763</v>
      </c>
      <c r="AF2178" s="77" t="s">
        <v>763</v>
      </c>
      <c r="AG2178" s="7" t="s">
        <v>24</v>
      </c>
    </row>
    <row r="2179" spans="1:33" x14ac:dyDescent="0.3">
      <c r="A2179" s="7">
        <v>2859</v>
      </c>
      <c r="B2179" s="7">
        <v>1</v>
      </c>
      <c r="C2179" s="7" t="s">
        <v>591</v>
      </c>
      <c r="D2179" s="7">
        <v>2006</v>
      </c>
      <c r="E2179" s="10">
        <v>2007</v>
      </c>
      <c r="F2179" s="70">
        <v>200</v>
      </c>
      <c r="G2179" s="10">
        <v>5</v>
      </c>
      <c r="H2179" s="7">
        <v>0</v>
      </c>
      <c r="I2179" s="67">
        <v>2090</v>
      </c>
      <c r="J2179" s="67">
        <v>2568</v>
      </c>
      <c r="L2179" s="82">
        <v>756</v>
      </c>
      <c r="M2179" s="82">
        <v>1</v>
      </c>
      <c r="N2179" s="82" t="s">
        <v>743</v>
      </c>
      <c r="O2179" s="7">
        <v>2017</v>
      </c>
      <c r="P2179" s="82">
        <v>2019</v>
      </c>
      <c r="Q2179" s="135">
        <v>60</v>
      </c>
      <c r="R2179" s="82">
        <v>10</v>
      </c>
      <c r="S2179" s="7">
        <v>1</v>
      </c>
      <c r="T2179" s="67">
        <v>363</v>
      </c>
      <c r="U2179" s="67">
        <v>234</v>
      </c>
      <c r="W2179" s="7">
        <v>659</v>
      </c>
      <c r="X2179" s="7">
        <v>1</v>
      </c>
      <c r="Y2179" s="7" t="s">
        <v>334</v>
      </c>
      <c r="Z2179" s="7">
        <v>1993</v>
      </c>
      <c r="AA2179" s="7">
        <v>1994</v>
      </c>
      <c r="AB2179" s="7">
        <v>500</v>
      </c>
      <c r="AC2179" s="7">
        <v>5</v>
      </c>
      <c r="AD2179" s="7">
        <v>1</v>
      </c>
      <c r="AE2179" s="77" t="s">
        <v>763</v>
      </c>
      <c r="AF2179" s="77" t="s">
        <v>763</v>
      </c>
      <c r="AG2179" s="7" t="s">
        <v>24</v>
      </c>
    </row>
    <row r="2180" spans="1:33" x14ac:dyDescent="0.3">
      <c r="A2180" s="7">
        <v>2859</v>
      </c>
      <c r="B2180" s="7">
        <v>1</v>
      </c>
      <c r="C2180" s="7" t="s">
        <v>591</v>
      </c>
      <c r="D2180" s="7">
        <v>2006</v>
      </c>
      <c r="E2180" s="10">
        <v>2007</v>
      </c>
      <c r="F2180" s="70">
        <v>200</v>
      </c>
      <c r="G2180" s="10">
        <v>5</v>
      </c>
      <c r="H2180" s="7">
        <v>0</v>
      </c>
      <c r="I2180" s="67">
        <v>1152</v>
      </c>
      <c r="J2180" s="67">
        <v>1200</v>
      </c>
      <c r="L2180" s="82">
        <v>777</v>
      </c>
      <c r="M2180" s="82">
        <v>1</v>
      </c>
      <c r="N2180" s="82" t="s">
        <v>744</v>
      </c>
      <c r="O2180" s="7">
        <v>2017</v>
      </c>
      <c r="P2180" s="82">
        <v>2018</v>
      </c>
      <c r="Q2180" s="128">
        <v>530.36</v>
      </c>
      <c r="R2180" s="82">
        <v>6</v>
      </c>
      <c r="S2180" s="7">
        <v>1</v>
      </c>
      <c r="T2180" s="67">
        <v>827</v>
      </c>
      <c r="U2180" s="67">
        <v>150</v>
      </c>
      <c r="W2180" s="7">
        <v>676</v>
      </c>
      <c r="X2180" s="7">
        <v>1</v>
      </c>
      <c r="Y2180" s="7" t="s">
        <v>230</v>
      </c>
      <c r="Z2180" s="7">
        <v>1991</v>
      </c>
      <c r="AA2180" s="7">
        <v>1992</v>
      </c>
      <c r="AB2180" s="7">
        <v>830.74</v>
      </c>
      <c r="AC2180" s="7">
        <v>5</v>
      </c>
      <c r="AD2180" s="7">
        <v>1</v>
      </c>
      <c r="AE2180" s="77" t="s">
        <v>763</v>
      </c>
      <c r="AF2180" s="77" t="s">
        <v>763</v>
      </c>
      <c r="AG2180" s="7" t="s">
        <v>24</v>
      </c>
    </row>
    <row r="2181" spans="1:33" x14ac:dyDescent="0.3">
      <c r="A2181" s="7">
        <v>2859</v>
      </c>
      <c r="B2181" s="7">
        <v>1</v>
      </c>
      <c r="C2181" s="7" t="s">
        <v>591</v>
      </c>
      <c r="D2181" s="68">
        <v>2007</v>
      </c>
      <c r="E2181" s="73">
        <v>2008</v>
      </c>
      <c r="F2181" s="66">
        <v>680.05</v>
      </c>
      <c r="G2181" s="7">
        <v>5</v>
      </c>
      <c r="H2181" s="67">
        <v>1</v>
      </c>
      <c r="I2181" s="67">
        <v>2380</v>
      </c>
      <c r="J2181" s="77">
        <v>1003</v>
      </c>
      <c r="L2181" s="82">
        <v>801</v>
      </c>
      <c r="M2181" s="82">
        <v>1</v>
      </c>
      <c r="N2181" s="82" t="s">
        <v>745</v>
      </c>
      <c r="O2181" s="7">
        <v>2017</v>
      </c>
      <c r="P2181" s="82">
        <v>2019</v>
      </c>
      <c r="Q2181" s="128">
        <v>1035.44</v>
      </c>
      <c r="R2181" s="82">
        <v>10</v>
      </c>
      <c r="S2181" s="7">
        <v>1</v>
      </c>
      <c r="T2181" s="67">
        <v>82</v>
      </c>
      <c r="U2181" s="67">
        <v>28</v>
      </c>
      <c r="W2181" s="7">
        <v>678</v>
      </c>
      <c r="X2181" s="7">
        <v>1</v>
      </c>
      <c r="Y2181" s="7" t="s">
        <v>335</v>
      </c>
      <c r="Z2181" s="7">
        <v>1993</v>
      </c>
      <c r="AA2181" s="7">
        <v>1994</v>
      </c>
      <c r="AB2181" s="7">
        <v>640</v>
      </c>
      <c r="AC2181" s="7">
        <v>4</v>
      </c>
      <c r="AD2181" s="7">
        <v>1</v>
      </c>
      <c r="AE2181" s="77" t="s">
        <v>763</v>
      </c>
      <c r="AF2181" s="77" t="s">
        <v>763</v>
      </c>
      <c r="AG2181" s="7" t="s">
        <v>24</v>
      </c>
    </row>
    <row r="2182" spans="1:33" x14ac:dyDescent="0.3">
      <c r="A2182" s="7">
        <v>2859</v>
      </c>
      <c r="B2182" s="7">
        <v>1</v>
      </c>
      <c r="C2182" s="7" t="s">
        <v>591</v>
      </c>
      <c r="D2182" s="7">
        <v>2011</v>
      </c>
      <c r="E2182" s="7">
        <v>2013</v>
      </c>
      <c r="F2182" s="7">
        <v>727.36</v>
      </c>
      <c r="G2182" s="7">
        <v>7</v>
      </c>
      <c r="H2182" s="7">
        <v>1</v>
      </c>
      <c r="I2182" s="77">
        <v>2163</v>
      </c>
      <c r="J2182" s="77">
        <v>1212</v>
      </c>
      <c r="L2182" s="82">
        <v>831</v>
      </c>
      <c r="M2182" s="82">
        <v>1</v>
      </c>
      <c r="N2182" s="82" t="s">
        <v>136</v>
      </c>
      <c r="O2182" s="7">
        <v>2017</v>
      </c>
      <c r="P2182" s="82">
        <v>2018</v>
      </c>
      <c r="Q2182" s="128">
        <v>1211.67</v>
      </c>
      <c r="R2182" s="82">
        <v>8</v>
      </c>
      <c r="S2182" s="7">
        <v>0</v>
      </c>
      <c r="T2182" s="67">
        <v>4179</v>
      </c>
      <c r="U2182" s="67">
        <v>5648</v>
      </c>
      <c r="W2182" s="7">
        <v>682</v>
      </c>
      <c r="X2182" s="7">
        <v>1</v>
      </c>
      <c r="Y2182" s="7" t="s">
        <v>336</v>
      </c>
      <c r="Z2182" s="7">
        <v>1993</v>
      </c>
      <c r="AA2182" s="7">
        <v>1994</v>
      </c>
      <c r="AB2182" s="7">
        <v>374.43</v>
      </c>
      <c r="AC2182" s="7">
        <v>4</v>
      </c>
      <c r="AD2182" s="7">
        <v>1</v>
      </c>
      <c r="AE2182" s="77" t="s">
        <v>763</v>
      </c>
      <c r="AF2182" s="77" t="s">
        <v>763</v>
      </c>
      <c r="AG2182" s="7" t="s">
        <v>24</v>
      </c>
    </row>
    <row r="2183" spans="1:33" x14ac:dyDescent="0.3">
      <c r="A2183" s="82">
        <v>2859</v>
      </c>
      <c r="B2183" s="82">
        <v>1</v>
      </c>
      <c r="C2183" s="82" t="s">
        <v>147</v>
      </c>
      <c r="D2183" s="7">
        <v>2018</v>
      </c>
      <c r="E2183" s="82">
        <v>2020</v>
      </c>
      <c r="F2183" s="128">
        <v>460</v>
      </c>
      <c r="G2183" s="82">
        <v>10</v>
      </c>
      <c r="H2183" s="7">
        <v>0</v>
      </c>
      <c r="I2183" s="67">
        <v>2190</v>
      </c>
      <c r="J2183" s="67">
        <v>2850</v>
      </c>
      <c r="L2183" s="82">
        <v>833</v>
      </c>
      <c r="M2183" s="82">
        <v>1</v>
      </c>
      <c r="N2183" s="82" t="s">
        <v>746</v>
      </c>
      <c r="O2183" s="7">
        <v>2017</v>
      </c>
      <c r="P2183" s="82">
        <v>2018</v>
      </c>
      <c r="Q2183" s="128">
        <v>780.72</v>
      </c>
      <c r="R2183" s="82">
        <v>10</v>
      </c>
      <c r="S2183" s="7">
        <v>1</v>
      </c>
      <c r="T2183" s="67">
        <v>8793</v>
      </c>
      <c r="U2183" s="67">
        <v>4123</v>
      </c>
      <c r="W2183" s="7">
        <v>690</v>
      </c>
      <c r="X2183" s="7">
        <v>1</v>
      </c>
      <c r="Y2183" s="7" t="s">
        <v>337</v>
      </c>
      <c r="Z2183" s="7">
        <v>1993</v>
      </c>
      <c r="AA2183" s="7">
        <v>1994</v>
      </c>
      <c r="AB2183" s="7">
        <v>400.94</v>
      </c>
      <c r="AC2183" s="7">
        <v>4</v>
      </c>
      <c r="AD2183" s="7">
        <v>1</v>
      </c>
      <c r="AE2183" s="77" t="s">
        <v>763</v>
      </c>
      <c r="AF2183" s="77" t="s">
        <v>763</v>
      </c>
      <c r="AG2183" s="7" t="s">
        <v>24</v>
      </c>
    </row>
    <row r="2184" spans="1:33" x14ac:dyDescent="0.3">
      <c r="A2184" s="7">
        <v>2860</v>
      </c>
      <c r="B2184" s="7">
        <v>1</v>
      </c>
      <c r="C2184" s="7" t="s">
        <v>499</v>
      </c>
      <c r="D2184" s="7">
        <v>1998</v>
      </c>
      <c r="E2184" s="7">
        <v>1999</v>
      </c>
      <c r="F2184" s="70">
        <v>455</v>
      </c>
      <c r="G2184" s="7">
        <v>5</v>
      </c>
      <c r="H2184" s="7">
        <v>0</v>
      </c>
      <c r="I2184" s="77">
        <v>2084</v>
      </c>
      <c r="J2184" s="77">
        <v>2421</v>
      </c>
      <c r="L2184" s="82">
        <v>833</v>
      </c>
      <c r="M2184" s="82">
        <v>1</v>
      </c>
      <c r="N2184" s="82" t="s">
        <v>747</v>
      </c>
      <c r="O2184" s="7">
        <v>2017</v>
      </c>
      <c r="P2184" s="82">
        <v>2018</v>
      </c>
      <c r="Q2184" s="128">
        <v>375</v>
      </c>
      <c r="R2184" s="82">
        <v>10</v>
      </c>
      <c r="S2184" s="7">
        <v>1</v>
      </c>
      <c r="T2184" s="67">
        <v>6705</v>
      </c>
      <c r="U2184" s="67">
        <v>6199</v>
      </c>
      <c r="W2184" s="7">
        <v>695</v>
      </c>
      <c r="X2184" s="7">
        <v>1</v>
      </c>
      <c r="Y2184" s="7" t="s">
        <v>338</v>
      </c>
      <c r="Z2184" s="7">
        <v>1993</v>
      </c>
      <c r="AA2184" s="7">
        <v>1994</v>
      </c>
      <c r="AB2184" s="7">
        <v>158.41</v>
      </c>
      <c r="AC2184" s="7">
        <v>5</v>
      </c>
      <c r="AD2184" s="7">
        <v>1</v>
      </c>
      <c r="AE2184" s="77" t="s">
        <v>763</v>
      </c>
      <c r="AF2184" s="77" t="s">
        <v>763</v>
      </c>
      <c r="AG2184" s="7" t="s">
        <v>24</v>
      </c>
    </row>
    <row r="2185" spans="1:33" x14ac:dyDescent="0.3">
      <c r="A2185" s="7">
        <v>2860</v>
      </c>
      <c r="B2185" s="7">
        <v>1</v>
      </c>
      <c r="C2185" s="7" t="s">
        <v>499</v>
      </c>
      <c r="D2185" s="7">
        <v>1999</v>
      </c>
      <c r="E2185" s="7">
        <v>2000</v>
      </c>
      <c r="F2185" s="70">
        <v>455</v>
      </c>
      <c r="G2185" s="7">
        <v>5</v>
      </c>
      <c r="H2185" s="7">
        <v>1</v>
      </c>
      <c r="I2185" s="77">
        <v>2292</v>
      </c>
      <c r="J2185" s="77">
        <v>1375</v>
      </c>
      <c r="L2185" s="82">
        <v>852</v>
      </c>
      <c r="M2185" s="82">
        <v>1</v>
      </c>
      <c r="N2185" s="82" t="s">
        <v>748</v>
      </c>
      <c r="O2185" s="7">
        <v>2017</v>
      </c>
      <c r="P2185" s="82">
        <v>2019</v>
      </c>
      <c r="Q2185" s="128">
        <v>1283.17</v>
      </c>
      <c r="R2185" s="82">
        <v>10</v>
      </c>
      <c r="S2185" s="7">
        <v>1</v>
      </c>
      <c r="T2185" s="67">
        <v>88</v>
      </c>
      <c r="U2185" s="67">
        <v>11</v>
      </c>
      <c r="W2185" s="7">
        <v>697</v>
      </c>
      <c r="X2185" s="7">
        <v>1</v>
      </c>
      <c r="Y2185" s="7" t="s">
        <v>339</v>
      </c>
      <c r="Z2185" s="7">
        <v>1993</v>
      </c>
      <c r="AA2185" s="7">
        <v>1994</v>
      </c>
      <c r="AB2185" s="7">
        <v>268.73</v>
      </c>
      <c r="AC2185" s="7">
        <v>5</v>
      </c>
      <c r="AD2185" s="7">
        <v>1</v>
      </c>
      <c r="AE2185" s="77" t="s">
        <v>763</v>
      </c>
      <c r="AF2185" s="77" t="s">
        <v>763</v>
      </c>
      <c r="AG2185" s="7" t="s">
        <v>24</v>
      </c>
    </row>
    <row r="2186" spans="1:33" x14ac:dyDescent="0.3">
      <c r="A2186" s="7">
        <v>2860</v>
      </c>
      <c r="B2186" s="7">
        <v>1</v>
      </c>
      <c r="C2186" s="7" t="s">
        <v>633</v>
      </c>
      <c r="D2186" s="7">
        <v>2004</v>
      </c>
      <c r="E2186" s="7">
        <v>2005</v>
      </c>
      <c r="F2186" s="70">
        <v>650</v>
      </c>
      <c r="G2186" s="7">
        <v>5</v>
      </c>
      <c r="H2186" s="7">
        <v>1</v>
      </c>
      <c r="I2186" s="77">
        <v>2663</v>
      </c>
      <c r="J2186" s="77">
        <v>1986</v>
      </c>
      <c r="L2186" s="82">
        <v>881</v>
      </c>
      <c r="M2186" s="82">
        <v>1</v>
      </c>
      <c r="N2186" s="82" t="s">
        <v>749</v>
      </c>
      <c r="O2186" s="7">
        <v>2017</v>
      </c>
      <c r="P2186" s="82">
        <v>2018</v>
      </c>
      <c r="Q2186" s="135">
        <v>600</v>
      </c>
      <c r="R2186" s="82">
        <v>10</v>
      </c>
      <c r="S2186" s="7">
        <v>1</v>
      </c>
      <c r="T2186" s="67">
        <v>506</v>
      </c>
      <c r="U2186" s="67">
        <v>380</v>
      </c>
      <c r="W2186" s="7">
        <v>701</v>
      </c>
      <c r="X2186" s="7">
        <v>1</v>
      </c>
      <c r="Y2186" s="7" t="s">
        <v>340</v>
      </c>
      <c r="Z2186" s="7">
        <v>1993</v>
      </c>
      <c r="AA2186" s="7">
        <v>1994</v>
      </c>
      <c r="AB2186" s="7">
        <v>217.08</v>
      </c>
      <c r="AC2186" s="7">
        <v>5</v>
      </c>
      <c r="AD2186" s="7">
        <v>1</v>
      </c>
      <c r="AE2186" s="77" t="s">
        <v>763</v>
      </c>
      <c r="AF2186" s="77" t="s">
        <v>763</v>
      </c>
      <c r="AG2186" s="7" t="s">
        <v>24</v>
      </c>
    </row>
    <row r="2187" spans="1:33" x14ac:dyDescent="0.3">
      <c r="A2187" s="7">
        <v>2860</v>
      </c>
      <c r="B2187" s="7">
        <v>1</v>
      </c>
      <c r="C2187" s="7" t="s">
        <v>499</v>
      </c>
      <c r="D2187" s="68">
        <v>2009</v>
      </c>
      <c r="E2187" s="10">
        <v>2010</v>
      </c>
      <c r="F2187" s="66">
        <v>650</v>
      </c>
      <c r="G2187" s="10">
        <v>5</v>
      </c>
      <c r="H2187" s="67">
        <v>1</v>
      </c>
      <c r="I2187" s="67">
        <v>1199</v>
      </c>
      <c r="J2187" s="67">
        <v>270</v>
      </c>
      <c r="L2187" s="82">
        <v>883</v>
      </c>
      <c r="M2187" s="82">
        <v>1</v>
      </c>
      <c r="N2187" s="82" t="s">
        <v>701</v>
      </c>
      <c r="O2187" s="7">
        <v>2017</v>
      </c>
      <c r="P2187" s="82">
        <v>2018</v>
      </c>
      <c r="Q2187" s="135">
        <v>1142</v>
      </c>
      <c r="R2187" s="82">
        <v>10</v>
      </c>
      <c r="S2187" s="7">
        <v>0</v>
      </c>
      <c r="T2187" s="67">
        <v>1031</v>
      </c>
      <c r="U2187" s="67">
        <v>1309</v>
      </c>
      <c r="W2187" s="7">
        <v>704</v>
      </c>
      <c r="X2187" s="7">
        <v>1</v>
      </c>
      <c r="Y2187" s="7" t="s">
        <v>341</v>
      </c>
      <c r="Z2187" s="7">
        <v>1993</v>
      </c>
      <c r="AA2187" s="7">
        <v>1994</v>
      </c>
      <c r="AB2187" s="7">
        <v>426.88</v>
      </c>
      <c r="AC2187" s="7">
        <v>5</v>
      </c>
      <c r="AD2187" s="7">
        <v>1</v>
      </c>
      <c r="AE2187" s="77" t="s">
        <v>763</v>
      </c>
      <c r="AF2187" s="77" t="s">
        <v>763</v>
      </c>
      <c r="AG2187" s="7" t="s">
        <v>24</v>
      </c>
    </row>
    <row r="2188" spans="1:33" x14ac:dyDescent="0.3">
      <c r="A2188" s="7">
        <v>2884</v>
      </c>
      <c r="B2188" s="7">
        <v>1</v>
      </c>
      <c r="C2188" s="7" t="s">
        <v>606</v>
      </c>
      <c r="D2188" s="7">
        <v>2002</v>
      </c>
      <c r="E2188" s="7">
        <v>2003</v>
      </c>
      <c r="F2188" s="70">
        <v>950</v>
      </c>
      <c r="G2188" s="7">
        <v>10</v>
      </c>
      <c r="H2188" s="7">
        <v>1</v>
      </c>
      <c r="I2188" s="77">
        <v>884</v>
      </c>
      <c r="J2188" s="77">
        <v>752</v>
      </c>
      <c r="L2188" s="82">
        <v>2125</v>
      </c>
      <c r="M2188" s="82">
        <v>1</v>
      </c>
      <c r="N2188" s="82" t="s">
        <v>750</v>
      </c>
      <c r="O2188" s="7">
        <v>2017</v>
      </c>
      <c r="P2188" s="82">
        <v>2018</v>
      </c>
      <c r="Q2188" s="135">
        <v>750</v>
      </c>
      <c r="R2188" s="82">
        <v>10</v>
      </c>
      <c r="S2188" s="7">
        <v>0</v>
      </c>
      <c r="T2188" s="67">
        <v>455</v>
      </c>
      <c r="U2188" s="67">
        <v>479</v>
      </c>
      <c r="W2188" s="7">
        <v>706</v>
      </c>
      <c r="X2188" s="7">
        <v>1</v>
      </c>
      <c r="Y2188" s="7" t="s">
        <v>342</v>
      </c>
      <c r="Z2188" s="7">
        <v>1993</v>
      </c>
      <c r="AA2188" s="7">
        <v>1994</v>
      </c>
      <c r="AB2188" s="7">
        <v>311.58999999999997</v>
      </c>
      <c r="AC2188" s="7">
        <v>5</v>
      </c>
      <c r="AD2188" s="7">
        <v>1</v>
      </c>
      <c r="AE2188" s="77" t="s">
        <v>763</v>
      </c>
      <c r="AF2188" s="77" t="s">
        <v>763</v>
      </c>
      <c r="AG2188" s="7" t="s">
        <v>24</v>
      </c>
    </row>
    <row r="2189" spans="1:33" x14ac:dyDescent="0.3">
      <c r="A2189" s="7">
        <v>2884</v>
      </c>
      <c r="B2189" s="7">
        <v>1</v>
      </c>
      <c r="C2189" s="7" t="s">
        <v>606</v>
      </c>
      <c r="D2189" s="7">
        <v>2010</v>
      </c>
      <c r="E2189" s="10">
        <v>2011</v>
      </c>
      <c r="F2189" s="66">
        <v>500</v>
      </c>
      <c r="G2189" s="10">
        <v>10</v>
      </c>
      <c r="H2189" s="67">
        <v>1</v>
      </c>
      <c r="I2189" s="67">
        <v>766</v>
      </c>
      <c r="J2189" s="67">
        <v>686</v>
      </c>
      <c r="L2189" s="82">
        <v>2155</v>
      </c>
      <c r="M2189" s="82">
        <v>1</v>
      </c>
      <c r="N2189" s="82" t="s">
        <v>751</v>
      </c>
      <c r="O2189" s="7">
        <v>2017</v>
      </c>
      <c r="P2189" s="82">
        <v>2018</v>
      </c>
      <c r="Q2189" s="128">
        <v>863.29</v>
      </c>
      <c r="R2189" s="82">
        <v>6</v>
      </c>
      <c r="S2189" s="7">
        <v>1</v>
      </c>
      <c r="T2189" s="67">
        <v>612</v>
      </c>
      <c r="U2189" s="67">
        <v>393</v>
      </c>
      <c r="W2189" s="7">
        <v>707</v>
      </c>
      <c r="X2189" s="7">
        <v>1</v>
      </c>
      <c r="Y2189" s="7" t="s">
        <v>343</v>
      </c>
      <c r="Z2189" s="7">
        <v>1993</v>
      </c>
      <c r="AA2189" s="7">
        <v>1994</v>
      </c>
      <c r="AB2189" s="7">
        <v>332.87</v>
      </c>
      <c r="AC2189" s="7">
        <v>5</v>
      </c>
      <c r="AD2189" s="7">
        <v>1</v>
      </c>
      <c r="AE2189" s="77" t="s">
        <v>763</v>
      </c>
      <c r="AF2189" s="77" t="s">
        <v>763</v>
      </c>
      <c r="AG2189" s="7" t="s">
        <v>24</v>
      </c>
    </row>
    <row r="2190" spans="1:33" x14ac:dyDescent="0.3">
      <c r="A2190" s="82">
        <v>2884</v>
      </c>
      <c r="B2190" s="82">
        <v>1</v>
      </c>
      <c r="C2190" s="82" t="s">
        <v>148</v>
      </c>
      <c r="D2190" s="7">
        <v>2018</v>
      </c>
      <c r="E2190" s="82">
        <v>2019</v>
      </c>
      <c r="F2190" s="128">
        <v>1517.08</v>
      </c>
      <c r="G2190" s="82">
        <v>10</v>
      </c>
      <c r="H2190" s="7">
        <v>0</v>
      </c>
      <c r="I2190" s="67">
        <v>657</v>
      </c>
      <c r="J2190" s="67">
        <v>866</v>
      </c>
      <c r="L2190" s="82">
        <v>2180</v>
      </c>
      <c r="M2190" s="82">
        <v>1</v>
      </c>
      <c r="N2190" s="82" t="s">
        <v>752</v>
      </c>
      <c r="O2190" s="7">
        <v>2017</v>
      </c>
      <c r="P2190" s="82">
        <v>2018</v>
      </c>
      <c r="Q2190" s="128">
        <v>342.36</v>
      </c>
      <c r="R2190" s="82">
        <v>10</v>
      </c>
      <c r="S2190" s="7">
        <v>1</v>
      </c>
      <c r="T2190" s="67">
        <v>506</v>
      </c>
      <c r="U2190" s="67">
        <v>57</v>
      </c>
      <c r="W2190" s="7">
        <v>708</v>
      </c>
      <c r="X2190" s="7">
        <v>1</v>
      </c>
      <c r="Y2190" s="7" t="s">
        <v>297</v>
      </c>
      <c r="Z2190" s="7">
        <v>1992</v>
      </c>
      <c r="AA2190" s="7">
        <v>1993</v>
      </c>
      <c r="AB2190" s="7">
        <v>889.68</v>
      </c>
      <c r="AC2190" s="7">
        <v>3</v>
      </c>
      <c r="AD2190" s="7">
        <v>0</v>
      </c>
      <c r="AE2190" s="77" t="s">
        <v>763</v>
      </c>
      <c r="AF2190" s="77" t="s">
        <v>763</v>
      </c>
      <c r="AG2190" s="7" t="s">
        <v>24</v>
      </c>
    </row>
    <row r="2191" spans="1:33" x14ac:dyDescent="0.3">
      <c r="A2191" s="7">
        <v>2886</v>
      </c>
      <c r="B2191" s="7">
        <v>1</v>
      </c>
      <c r="C2191" s="7" t="s">
        <v>607</v>
      </c>
      <c r="D2191" s="7">
        <v>2002</v>
      </c>
      <c r="E2191" s="7">
        <v>2003</v>
      </c>
      <c r="F2191" s="70">
        <v>625</v>
      </c>
      <c r="G2191" s="7">
        <v>7</v>
      </c>
      <c r="H2191" s="7">
        <v>0</v>
      </c>
      <c r="I2191" s="77">
        <v>640</v>
      </c>
      <c r="J2191" s="77">
        <v>719</v>
      </c>
      <c r="L2191" s="82">
        <v>2397</v>
      </c>
      <c r="M2191" s="82">
        <v>1</v>
      </c>
      <c r="N2191" s="82" t="s">
        <v>962</v>
      </c>
      <c r="O2191" s="7">
        <v>2017</v>
      </c>
      <c r="P2191" s="82">
        <v>2018</v>
      </c>
      <c r="Q2191" s="135">
        <v>190.09</v>
      </c>
      <c r="R2191" s="82">
        <v>10</v>
      </c>
      <c r="S2191" s="7">
        <v>1</v>
      </c>
      <c r="T2191" s="67">
        <v>842</v>
      </c>
      <c r="U2191" s="67">
        <v>330</v>
      </c>
      <c r="W2191" s="7">
        <v>709</v>
      </c>
      <c r="X2191" s="7">
        <v>1</v>
      </c>
      <c r="Y2191" s="7" t="s">
        <v>344</v>
      </c>
      <c r="Z2191" s="7">
        <v>1993</v>
      </c>
      <c r="AA2191" s="7">
        <v>1994</v>
      </c>
      <c r="AB2191" s="7">
        <v>345.03</v>
      </c>
      <c r="AC2191" s="7">
        <v>4</v>
      </c>
      <c r="AD2191" s="7">
        <v>1</v>
      </c>
      <c r="AE2191" s="77" t="s">
        <v>763</v>
      </c>
      <c r="AF2191" s="77" t="s">
        <v>763</v>
      </c>
      <c r="AG2191" s="7" t="s">
        <v>24</v>
      </c>
    </row>
    <row r="2192" spans="1:33" x14ac:dyDescent="0.3">
      <c r="A2192" s="7">
        <v>2886</v>
      </c>
      <c r="B2192" s="7">
        <v>1</v>
      </c>
      <c r="C2192" s="7" t="s">
        <v>607</v>
      </c>
      <c r="D2192" s="7">
        <v>2003</v>
      </c>
      <c r="E2192" s="7">
        <v>2004</v>
      </c>
      <c r="F2192" s="70">
        <v>448.5</v>
      </c>
      <c r="G2192" s="7">
        <v>7</v>
      </c>
      <c r="H2192" s="7">
        <v>1</v>
      </c>
      <c r="I2192" s="77">
        <v>694</v>
      </c>
      <c r="J2192" s="77">
        <v>634</v>
      </c>
      <c r="L2192" s="82">
        <v>2397</v>
      </c>
      <c r="M2192" s="82">
        <v>1</v>
      </c>
      <c r="N2192" s="82" t="s">
        <v>963</v>
      </c>
      <c r="O2192" s="7">
        <v>2017</v>
      </c>
      <c r="P2192" s="82">
        <v>2018</v>
      </c>
      <c r="Q2192" s="135">
        <v>100</v>
      </c>
      <c r="R2192" s="82">
        <v>10</v>
      </c>
      <c r="S2192" s="7">
        <v>1</v>
      </c>
      <c r="T2192" s="67">
        <v>680</v>
      </c>
      <c r="U2192" s="67">
        <v>492</v>
      </c>
      <c r="W2192" s="7">
        <v>712</v>
      </c>
      <c r="X2192" s="7">
        <v>1</v>
      </c>
      <c r="Y2192" s="7" t="s">
        <v>258</v>
      </c>
      <c r="Z2192" s="7">
        <v>1991</v>
      </c>
      <c r="AA2192" s="7">
        <v>1993</v>
      </c>
      <c r="AB2192" s="7">
        <v>375</v>
      </c>
      <c r="AC2192" s="7">
        <v>5</v>
      </c>
      <c r="AD2192" s="7">
        <v>0</v>
      </c>
      <c r="AE2192" s="77" t="s">
        <v>763</v>
      </c>
      <c r="AF2192" s="77" t="s">
        <v>763</v>
      </c>
      <c r="AG2192" s="7" t="s">
        <v>24</v>
      </c>
    </row>
    <row r="2193" spans="1:33" x14ac:dyDescent="0.3">
      <c r="A2193" s="7">
        <v>2886</v>
      </c>
      <c r="B2193" s="7">
        <v>1</v>
      </c>
      <c r="C2193" s="7" t="s">
        <v>607</v>
      </c>
      <c r="D2193" s="7">
        <v>2005</v>
      </c>
      <c r="E2193" s="7">
        <v>2006</v>
      </c>
      <c r="F2193" s="70">
        <v>433.41</v>
      </c>
      <c r="G2193" s="7">
        <v>10</v>
      </c>
      <c r="H2193" s="10">
        <v>1</v>
      </c>
      <c r="I2193" s="67">
        <v>524</v>
      </c>
      <c r="J2193" s="67">
        <v>335</v>
      </c>
      <c r="L2193" s="82">
        <v>2683</v>
      </c>
      <c r="M2193" s="82">
        <v>1</v>
      </c>
      <c r="N2193" s="82" t="s">
        <v>755</v>
      </c>
      <c r="O2193" s="7">
        <v>2017</v>
      </c>
      <c r="P2193" s="82">
        <v>2018</v>
      </c>
      <c r="Q2193" s="128">
        <v>1825</v>
      </c>
      <c r="R2193" s="82">
        <v>10</v>
      </c>
      <c r="S2193" s="7">
        <v>0</v>
      </c>
      <c r="T2193" s="67">
        <v>289</v>
      </c>
      <c r="U2193" s="67">
        <v>722</v>
      </c>
      <c r="W2193" s="7">
        <v>712</v>
      </c>
      <c r="X2193" s="7">
        <v>1</v>
      </c>
      <c r="Y2193" s="7" t="s">
        <v>258</v>
      </c>
      <c r="Z2193" s="7">
        <v>1992</v>
      </c>
      <c r="AA2193" s="7">
        <v>1993</v>
      </c>
      <c r="AB2193" s="7">
        <v>367.04</v>
      </c>
      <c r="AC2193" s="7">
        <v>5</v>
      </c>
      <c r="AD2193" s="7">
        <v>1</v>
      </c>
      <c r="AE2193" s="77" t="s">
        <v>763</v>
      </c>
      <c r="AF2193" s="77" t="s">
        <v>763</v>
      </c>
      <c r="AG2193" s="7" t="s">
        <v>24</v>
      </c>
    </row>
    <row r="2194" spans="1:33" x14ac:dyDescent="0.3">
      <c r="A2194" s="7">
        <v>2886</v>
      </c>
      <c r="B2194" s="7">
        <v>1</v>
      </c>
      <c r="C2194" s="7" t="s">
        <v>607</v>
      </c>
      <c r="D2194" s="7">
        <v>2010</v>
      </c>
      <c r="E2194" s="10">
        <v>2011</v>
      </c>
      <c r="F2194" s="66">
        <v>448.5</v>
      </c>
      <c r="G2194" s="10">
        <v>10</v>
      </c>
      <c r="H2194" s="67">
        <v>1</v>
      </c>
      <c r="I2194" s="67">
        <v>720</v>
      </c>
      <c r="J2194" s="67">
        <v>438</v>
      </c>
      <c r="L2194" s="82">
        <v>2689</v>
      </c>
      <c r="M2194" s="82">
        <v>1</v>
      </c>
      <c r="N2194" s="82" t="s">
        <v>756</v>
      </c>
      <c r="O2194" s="7">
        <v>2017</v>
      </c>
      <c r="P2194" s="82">
        <v>2018</v>
      </c>
      <c r="Q2194" s="135">
        <v>474.26</v>
      </c>
      <c r="R2194" s="82">
        <v>10</v>
      </c>
      <c r="S2194" s="7">
        <v>1</v>
      </c>
      <c r="T2194" s="67">
        <v>1045</v>
      </c>
      <c r="U2194" s="67">
        <v>382</v>
      </c>
      <c r="W2194" s="7">
        <v>717</v>
      </c>
      <c r="X2194" s="7">
        <v>1</v>
      </c>
      <c r="Y2194" s="7" t="s">
        <v>345</v>
      </c>
      <c r="Z2194" s="7">
        <v>1993</v>
      </c>
      <c r="AA2194" s="7">
        <v>1994</v>
      </c>
      <c r="AB2194" s="7">
        <v>282</v>
      </c>
      <c r="AC2194" s="7">
        <v>5</v>
      </c>
      <c r="AD2194" s="7">
        <v>0</v>
      </c>
      <c r="AE2194" s="77" t="s">
        <v>763</v>
      </c>
      <c r="AF2194" s="77" t="s">
        <v>763</v>
      </c>
      <c r="AG2194" s="7" t="s">
        <v>24</v>
      </c>
    </row>
    <row r="2195" spans="1:33" x14ac:dyDescent="0.3">
      <c r="A2195" s="7">
        <v>2886</v>
      </c>
      <c r="B2195" s="7">
        <v>1</v>
      </c>
      <c r="C2195" s="7" t="s">
        <v>607</v>
      </c>
      <c r="D2195" s="7">
        <v>2010</v>
      </c>
      <c r="E2195" s="10">
        <v>2011</v>
      </c>
      <c r="F2195" s="66">
        <v>433.41</v>
      </c>
      <c r="G2195" s="10">
        <v>10</v>
      </c>
      <c r="H2195" s="67">
        <v>0</v>
      </c>
      <c r="I2195" s="67">
        <v>452</v>
      </c>
      <c r="J2195" s="67">
        <v>686</v>
      </c>
      <c r="L2195" s="82">
        <v>2689</v>
      </c>
      <c r="M2195" s="82">
        <v>1</v>
      </c>
      <c r="N2195" s="82" t="s">
        <v>757</v>
      </c>
      <c r="O2195" s="7">
        <v>2017</v>
      </c>
      <c r="P2195" s="82">
        <v>2018</v>
      </c>
      <c r="Q2195" s="135">
        <v>250</v>
      </c>
      <c r="R2195" s="82">
        <v>10</v>
      </c>
      <c r="S2195" s="7">
        <v>0</v>
      </c>
      <c r="T2195" s="67">
        <v>711</v>
      </c>
      <c r="U2195" s="67">
        <v>712</v>
      </c>
      <c r="W2195" s="7">
        <v>719</v>
      </c>
      <c r="X2195" s="7">
        <v>1</v>
      </c>
      <c r="Y2195" s="7" t="s">
        <v>231</v>
      </c>
      <c r="Z2195" s="7">
        <v>1991</v>
      </c>
      <c r="AA2195" s="7">
        <v>1992</v>
      </c>
      <c r="AB2195" s="7">
        <v>499.53</v>
      </c>
      <c r="AC2195" s="7">
        <v>5</v>
      </c>
      <c r="AD2195" s="7">
        <v>0</v>
      </c>
      <c r="AE2195" s="77" t="s">
        <v>763</v>
      </c>
      <c r="AF2195" s="77" t="s">
        <v>763</v>
      </c>
      <c r="AG2195" s="7" t="s">
        <v>24</v>
      </c>
    </row>
    <row r="2196" spans="1:33" x14ac:dyDescent="0.3">
      <c r="A2196" s="7">
        <v>2886</v>
      </c>
      <c r="B2196" s="7">
        <v>1</v>
      </c>
      <c r="C2196" s="7" t="s">
        <v>607</v>
      </c>
      <c r="D2196" s="7">
        <v>2015</v>
      </c>
      <c r="E2196" s="10">
        <v>2017</v>
      </c>
      <c r="F2196" s="66">
        <v>1439</v>
      </c>
      <c r="G2196" s="10">
        <v>5</v>
      </c>
      <c r="H2196" s="67">
        <v>1</v>
      </c>
      <c r="I2196" s="67">
        <v>315</v>
      </c>
      <c r="J2196" s="67">
        <v>221</v>
      </c>
      <c r="L2196" s="82">
        <v>2805</v>
      </c>
      <c r="M2196" s="82">
        <v>1</v>
      </c>
      <c r="N2196" s="82" t="s">
        <v>758</v>
      </c>
      <c r="O2196" s="7">
        <v>2017</v>
      </c>
      <c r="P2196" s="82">
        <v>2018</v>
      </c>
      <c r="Q2196" s="128">
        <v>936.37</v>
      </c>
      <c r="R2196" s="82">
        <v>10</v>
      </c>
      <c r="S2196" s="7">
        <v>1</v>
      </c>
      <c r="T2196" s="67">
        <v>987</v>
      </c>
      <c r="U2196" s="67">
        <v>281</v>
      </c>
      <c r="W2196" s="7">
        <v>719</v>
      </c>
      <c r="X2196" s="7">
        <v>1</v>
      </c>
      <c r="Y2196" s="7" t="s">
        <v>231</v>
      </c>
      <c r="Z2196" s="7">
        <v>1992</v>
      </c>
      <c r="AA2196" s="7">
        <v>1993</v>
      </c>
      <c r="AB2196" s="7">
        <v>585</v>
      </c>
      <c r="AC2196" s="7">
        <v>5</v>
      </c>
      <c r="AD2196" s="7">
        <v>0</v>
      </c>
      <c r="AE2196" s="77" t="s">
        <v>763</v>
      </c>
      <c r="AF2196" s="77" t="s">
        <v>763</v>
      </c>
      <c r="AG2196" s="7" t="s">
        <v>24</v>
      </c>
    </row>
    <row r="2197" spans="1:33" x14ac:dyDescent="0.3">
      <c r="A2197" s="82">
        <v>2886</v>
      </c>
      <c r="B2197" s="82">
        <v>1</v>
      </c>
      <c r="C2197" s="82" t="s">
        <v>149</v>
      </c>
      <c r="D2197" s="7">
        <v>2018</v>
      </c>
      <c r="E2197" s="82">
        <v>2019</v>
      </c>
      <c r="F2197" s="128">
        <v>358</v>
      </c>
      <c r="G2197" s="82">
        <v>10</v>
      </c>
      <c r="H2197" s="7">
        <v>0</v>
      </c>
      <c r="I2197" s="67">
        <v>534</v>
      </c>
      <c r="J2197" s="67">
        <v>686</v>
      </c>
      <c r="L2197" s="82">
        <v>2805</v>
      </c>
      <c r="M2197" s="82">
        <v>1</v>
      </c>
      <c r="N2197" s="82" t="s">
        <v>759</v>
      </c>
      <c r="O2197" s="7">
        <v>2017</v>
      </c>
      <c r="P2197" s="82">
        <v>2018</v>
      </c>
      <c r="Q2197" s="128">
        <v>313.63</v>
      </c>
      <c r="R2197" s="82">
        <v>10</v>
      </c>
      <c r="S2197" s="7">
        <v>1</v>
      </c>
      <c r="T2197" s="67">
        <v>842</v>
      </c>
      <c r="U2197" s="67">
        <v>419</v>
      </c>
      <c r="W2197" s="7">
        <v>719</v>
      </c>
      <c r="X2197" s="7">
        <v>1</v>
      </c>
      <c r="Y2197" s="7" t="s">
        <v>231</v>
      </c>
      <c r="Z2197" s="7">
        <v>1993</v>
      </c>
      <c r="AA2197" s="7">
        <v>1994</v>
      </c>
      <c r="AB2197" s="7">
        <v>374.43</v>
      </c>
      <c r="AC2197" s="7">
        <v>5</v>
      </c>
      <c r="AD2197" s="7">
        <v>1</v>
      </c>
      <c r="AE2197" s="77" t="s">
        <v>763</v>
      </c>
      <c r="AF2197" s="77" t="s">
        <v>763</v>
      </c>
      <c r="AG2197" s="7" t="s">
        <v>24</v>
      </c>
    </row>
    <row r="2198" spans="1:33" x14ac:dyDescent="0.3">
      <c r="A2198" s="7">
        <v>2887</v>
      </c>
      <c r="B2198" s="7">
        <v>1</v>
      </c>
      <c r="C2198" s="7" t="s">
        <v>592</v>
      </c>
      <c r="D2198" s="7">
        <v>2001</v>
      </c>
      <c r="E2198" s="7">
        <v>2002</v>
      </c>
      <c r="F2198" s="70">
        <v>250</v>
      </c>
      <c r="G2198" s="7">
        <v>10</v>
      </c>
      <c r="H2198" s="7">
        <v>1</v>
      </c>
      <c r="I2198" s="77">
        <v>739</v>
      </c>
      <c r="J2198" s="77">
        <v>499</v>
      </c>
      <c r="L2198" s="82">
        <v>2888</v>
      </c>
      <c r="M2198" s="82">
        <v>1</v>
      </c>
      <c r="N2198" s="82" t="s">
        <v>593</v>
      </c>
      <c r="O2198" s="7">
        <v>2017</v>
      </c>
      <c r="P2198" s="82">
        <v>2018</v>
      </c>
      <c r="Q2198" s="128">
        <v>500</v>
      </c>
      <c r="R2198" s="82">
        <v>10</v>
      </c>
      <c r="S2198" s="7">
        <v>1</v>
      </c>
      <c r="T2198" s="67">
        <v>303</v>
      </c>
      <c r="U2198" s="67">
        <v>137</v>
      </c>
      <c r="W2198" s="7">
        <v>720</v>
      </c>
      <c r="X2198" s="7">
        <v>1</v>
      </c>
      <c r="Y2198" s="7" t="s">
        <v>259</v>
      </c>
      <c r="Z2198" s="7">
        <v>1991</v>
      </c>
      <c r="AA2198" s="7">
        <v>1993</v>
      </c>
      <c r="AB2198" s="7">
        <v>794</v>
      </c>
      <c r="AC2198" s="7">
        <v>5</v>
      </c>
      <c r="AD2198" s="7">
        <v>1</v>
      </c>
      <c r="AE2198" s="77" t="s">
        <v>763</v>
      </c>
      <c r="AF2198" s="77" t="s">
        <v>763</v>
      </c>
      <c r="AG2198" s="7" t="s">
        <v>24</v>
      </c>
    </row>
    <row r="2199" spans="1:33" x14ac:dyDescent="0.3">
      <c r="A2199" s="7">
        <v>2887</v>
      </c>
      <c r="B2199" s="7">
        <v>1</v>
      </c>
      <c r="C2199" s="7" t="s">
        <v>592</v>
      </c>
      <c r="D2199" s="7">
        <v>2002</v>
      </c>
      <c r="E2199" s="7">
        <v>2003</v>
      </c>
      <c r="F2199" s="70">
        <v>450</v>
      </c>
      <c r="G2199" s="7">
        <v>10</v>
      </c>
      <c r="H2199" s="7">
        <v>1</v>
      </c>
      <c r="I2199" s="77">
        <v>644</v>
      </c>
      <c r="J2199" s="77">
        <v>612</v>
      </c>
      <c r="L2199" s="82">
        <v>2898</v>
      </c>
      <c r="M2199" s="82">
        <v>1</v>
      </c>
      <c r="N2199" s="82" t="s">
        <v>639</v>
      </c>
      <c r="O2199" s="7">
        <v>2017</v>
      </c>
      <c r="P2199" s="82">
        <v>2018</v>
      </c>
      <c r="Q2199" s="128">
        <v>1750</v>
      </c>
      <c r="R2199" s="82">
        <v>10</v>
      </c>
      <c r="S2199" s="7">
        <v>1</v>
      </c>
      <c r="T2199" s="67">
        <v>379</v>
      </c>
      <c r="U2199" s="67">
        <v>131</v>
      </c>
      <c r="W2199" s="7">
        <v>727</v>
      </c>
      <c r="X2199" s="7">
        <v>1</v>
      </c>
      <c r="Y2199" s="7" t="s">
        <v>260</v>
      </c>
      <c r="Z2199" s="7">
        <v>1991</v>
      </c>
      <c r="AA2199" s="7">
        <v>1993</v>
      </c>
      <c r="AB2199" s="7">
        <v>235.38</v>
      </c>
      <c r="AC2199" s="7">
        <v>5</v>
      </c>
      <c r="AD2199" s="7">
        <v>0</v>
      </c>
      <c r="AE2199" s="77" t="s">
        <v>763</v>
      </c>
      <c r="AF2199" s="77" t="s">
        <v>763</v>
      </c>
      <c r="AG2199" s="7" t="s">
        <v>24</v>
      </c>
    </row>
    <row r="2200" spans="1:33" x14ac:dyDescent="0.3">
      <c r="A2200" s="7">
        <v>2887</v>
      </c>
      <c r="B2200" s="7">
        <v>1</v>
      </c>
      <c r="C2200" s="7" t="s">
        <v>592</v>
      </c>
      <c r="D2200" s="68">
        <v>2007</v>
      </c>
      <c r="E2200" s="73">
        <v>2008</v>
      </c>
      <c r="F2200" s="66">
        <v>772.91</v>
      </c>
      <c r="G2200" s="7">
        <v>10</v>
      </c>
      <c r="H2200" s="67">
        <v>0</v>
      </c>
      <c r="I2200" s="67">
        <v>450</v>
      </c>
      <c r="J2200" s="77">
        <v>705</v>
      </c>
      <c r="L2200" s="82">
        <v>2903</v>
      </c>
      <c r="M2200" s="82">
        <v>1</v>
      </c>
      <c r="N2200" s="82" t="s">
        <v>760</v>
      </c>
      <c r="O2200" s="7">
        <v>2017</v>
      </c>
      <c r="P2200" s="82">
        <v>2018</v>
      </c>
      <c r="Q2200" s="128">
        <v>302</v>
      </c>
      <c r="R2200" s="82">
        <v>10</v>
      </c>
      <c r="S2200" s="7">
        <v>1</v>
      </c>
      <c r="T2200" s="67">
        <v>496</v>
      </c>
      <c r="U2200" s="67">
        <v>302</v>
      </c>
      <c r="W2200" s="7">
        <v>727</v>
      </c>
      <c r="X2200" s="7">
        <v>1</v>
      </c>
      <c r="Y2200" s="7" t="s">
        <v>260</v>
      </c>
      <c r="Z2200" s="7">
        <v>1993</v>
      </c>
      <c r="AA2200" s="7">
        <v>1994</v>
      </c>
      <c r="AB2200" s="7">
        <v>427.75</v>
      </c>
      <c r="AC2200" s="7">
        <v>5</v>
      </c>
      <c r="AD2200" s="7">
        <v>1</v>
      </c>
      <c r="AE2200" s="77" t="s">
        <v>763</v>
      </c>
      <c r="AF2200" s="77" t="s">
        <v>763</v>
      </c>
      <c r="AG2200" s="7" t="s">
        <v>24</v>
      </c>
    </row>
    <row r="2201" spans="1:33" x14ac:dyDescent="0.3">
      <c r="A2201" s="7">
        <v>2887</v>
      </c>
      <c r="B2201" s="7">
        <v>1</v>
      </c>
      <c r="C2201" s="7" t="s">
        <v>592</v>
      </c>
      <c r="D2201" s="7">
        <v>2008</v>
      </c>
      <c r="E2201" s="7">
        <v>2009</v>
      </c>
      <c r="F2201" s="70">
        <v>808.23</v>
      </c>
      <c r="G2201" s="7">
        <v>5</v>
      </c>
      <c r="H2201" s="7">
        <v>0</v>
      </c>
      <c r="I2201" s="67">
        <v>772</v>
      </c>
      <c r="J2201" s="67">
        <v>947</v>
      </c>
      <c r="L2201" s="82">
        <v>2903</v>
      </c>
      <c r="M2201" s="82">
        <v>1</v>
      </c>
      <c r="N2201" s="82" t="s">
        <v>761</v>
      </c>
      <c r="O2201" s="7">
        <v>2017</v>
      </c>
      <c r="P2201" s="82">
        <v>2018</v>
      </c>
      <c r="Q2201" s="128">
        <v>158</v>
      </c>
      <c r="R2201" s="82">
        <v>10</v>
      </c>
      <c r="S2201" s="7">
        <v>1</v>
      </c>
      <c r="T2201" s="67">
        <v>510</v>
      </c>
      <c r="U2201" s="67">
        <v>290</v>
      </c>
      <c r="W2201" s="7">
        <v>728</v>
      </c>
      <c r="X2201" s="7">
        <v>1</v>
      </c>
      <c r="Y2201" s="7" t="s">
        <v>346</v>
      </c>
      <c r="Z2201" s="7">
        <v>1993</v>
      </c>
      <c r="AA2201" s="7">
        <v>1994</v>
      </c>
      <c r="AB2201" s="7">
        <v>332.83</v>
      </c>
      <c r="AC2201" s="7">
        <v>5</v>
      </c>
      <c r="AD2201" s="7">
        <v>1</v>
      </c>
      <c r="AE2201" s="77" t="s">
        <v>763</v>
      </c>
      <c r="AF2201" s="77" t="s">
        <v>763</v>
      </c>
      <c r="AG2201" s="7" t="s">
        <v>24</v>
      </c>
    </row>
    <row r="2202" spans="1:33" x14ac:dyDescent="0.3">
      <c r="A2202" s="7">
        <v>2888</v>
      </c>
      <c r="B2202" s="7">
        <v>1</v>
      </c>
      <c r="C2202" s="7" t="s">
        <v>593</v>
      </c>
      <c r="D2202" s="7">
        <v>2001</v>
      </c>
      <c r="E2202" s="7">
        <v>2002</v>
      </c>
      <c r="F2202" s="70">
        <v>126</v>
      </c>
      <c r="G2202" s="7">
        <v>10</v>
      </c>
      <c r="H2202" s="7">
        <v>1</v>
      </c>
      <c r="I2202" s="77">
        <v>456</v>
      </c>
      <c r="J2202" s="77">
        <v>115</v>
      </c>
      <c r="L2202" s="82">
        <v>1</v>
      </c>
      <c r="M2202" s="82">
        <v>3</v>
      </c>
      <c r="N2202" s="82" t="s">
        <v>688</v>
      </c>
      <c r="O2202" s="7">
        <v>2018</v>
      </c>
      <c r="P2202" s="82">
        <v>2019</v>
      </c>
      <c r="Q2202" s="128">
        <v>490</v>
      </c>
      <c r="R2202" s="82">
        <v>7</v>
      </c>
      <c r="S2202" s="7">
        <v>1</v>
      </c>
      <c r="T2202" s="67">
        <v>148475</v>
      </c>
      <c r="U2202" s="67">
        <v>42412</v>
      </c>
      <c r="W2202" s="7">
        <v>731</v>
      </c>
      <c r="X2202" s="7">
        <v>1</v>
      </c>
      <c r="Y2202" s="7" t="s">
        <v>298</v>
      </c>
      <c r="Z2202" s="7">
        <v>1992</v>
      </c>
      <c r="AA2202" s="7">
        <v>1993</v>
      </c>
      <c r="AB2202" s="7">
        <v>289.02</v>
      </c>
      <c r="AC2202" s="7">
        <v>5</v>
      </c>
      <c r="AD2202" s="7">
        <v>1</v>
      </c>
      <c r="AE2202" s="77" t="s">
        <v>763</v>
      </c>
      <c r="AF2202" s="77" t="s">
        <v>763</v>
      </c>
      <c r="AG2202" s="7" t="s">
        <v>24</v>
      </c>
    </row>
    <row r="2203" spans="1:33" x14ac:dyDescent="0.3">
      <c r="A2203" s="7">
        <v>2888</v>
      </c>
      <c r="B2203" s="7">
        <v>1</v>
      </c>
      <c r="C2203" s="7" t="s">
        <v>593</v>
      </c>
      <c r="D2203" s="7">
        <v>2005</v>
      </c>
      <c r="E2203" s="7">
        <v>2006</v>
      </c>
      <c r="F2203" s="70">
        <v>975</v>
      </c>
      <c r="G2203" s="7">
        <v>10</v>
      </c>
      <c r="H2203" s="10">
        <v>0</v>
      </c>
      <c r="I2203" s="67">
        <v>502</v>
      </c>
      <c r="J2203" s="67">
        <v>523</v>
      </c>
      <c r="L2203" s="82">
        <v>12</v>
      </c>
      <c r="M2203" s="82">
        <v>1</v>
      </c>
      <c r="N2203" s="82" t="s">
        <v>117</v>
      </c>
      <c r="O2203" s="7">
        <v>2018</v>
      </c>
      <c r="P2203" s="82">
        <v>2019</v>
      </c>
      <c r="Q2203" s="128">
        <v>650</v>
      </c>
      <c r="R2203" s="82">
        <v>10</v>
      </c>
      <c r="S2203" s="7">
        <v>1</v>
      </c>
      <c r="T2203" s="67">
        <v>9739</v>
      </c>
      <c r="U2203" s="67">
        <v>6638</v>
      </c>
      <c r="W2203" s="7">
        <v>738</v>
      </c>
      <c r="X2203" s="7">
        <v>1</v>
      </c>
      <c r="Y2203" s="7" t="s">
        <v>232</v>
      </c>
      <c r="Z2203" s="7">
        <v>1991</v>
      </c>
      <c r="AA2203" s="7">
        <v>1992</v>
      </c>
      <c r="AB2203" s="7">
        <v>98.62</v>
      </c>
      <c r="AC2203" s="7">
        <v>5</v>
      </c>
      <c r="AD2203" s="7">
        <v>0</v>
      </c>
      <c r="AE2203" s="77" t="s">
        <v>763</v>
      </c>
      <c r="AF2203" s="77" t="s">
        <v>763</v>
      </c>
      <c r="AG2203" s="7" t="s">
        <v>24</v>
      </c>
    </row>
    <row r="2204" spans="1:33" x14ac:dyDescent="0.3">
      <c r="A2204" s="7">
        <v>2888</v>
      </c>
      <c r="B2204" s="7">
        <v>1</v>
      </c>
      <c r="C2204" s="7" t="s">
        <v>593</v>
      </c>
      <c r="D2204" s="7">
        <v>2006</v>
      </c>
      <c r="E2204" s="10">
        <v>2007</v>
      </c>
      <c r="F2204" s="70">
        <v>975</v>
      </c>
      <c r="G2204" s="10">
        <v>8</v>
      </c>
      <c r="H2204" s="7">
        <v>1</v>
      </c>
      <c r="I2204" s="67">
        <v>690</v>
      </c>
      <c r="J2204" s="67">
        <v>650</v>
      </c>
      <c r="L2204" s="82">
        <v>110</v>
      </c>
      <c r="M2204" s="82">
        <v>1</v>
      </c>
      <c r="N2204" s="82" t="s">
        <v>118</v>
      </c>
      <c r="O2204" s="7">
        <v>2018</v>
      </c>
      <c r="P2204" s="82">
        <v>2019</v>
      </c>
      <c r="Q2204" s="128">
        <v>525</v>
      </c>
      <c r="R2204" s="82">
        <v>10</v>
      </c>
      <c r="S2204" s="7">
        <v>1</v>
      </c>
      <c r="T2204" s="67">
        <v>5954</v>
      </c>
      <c r="U2204" s="67">
        <v>4263</v>
      </c>
      <c r="W2204" s="7">
        <v>738</v>
      </c>
      <c r="X2204" s="7">
        <v>1</v>
      </c>
      <c r="Y2204" s="7" t="s">
        <v>232</v>
      </c>
      <c r="Z2204" s="7">
        <v>1992</v>
      </c>
      <c r="AA2204" s="7">
        <v>1993</v>
      </c>
      <c r="AB2204" s="7">
        <v>150</v>
      </c>
      <c r="AC2204" s="7">
        <v>5</v>
      </c>
      <c r="AD2204" s="7">
        <v>1</v>
      </c>
      <c r="AE2204" s="77" t="s">
        <v>763</v>
      </c>
      <c r="AF2204" s="77" t="s">
        <v>763</v>
      </c>
      <c r="AG2204" s="7" t="s">
        <v>24</v>
      </c>
    </row>
    <row r="2205" spans="1:33" x14ac:dyDescent="0.3">
      <c r="A2205" s="7">
        <v>2888</v>
      </c>
      <c r="B2205" s="7">
        <v>1</v>
      </c>
      <c r="C2205" s="7" t="s">
        <v>593</v>
      </c>
      <c r="D2205" s="7">
        <v>2014</v>
      </c>
      <c r="E2205" s="7">
        <v>2015</v>
      </c>
      <c r="F2205" s="7">
        <v>673.11</v>
      </c>
      <c r="G2205" s="7">
        <v>10</v>
      </c>
      <c r="H2205" s="7">
        <v>1</v>
      </c>
      <c r="I2205" s="77">
        <v>728</v>
      </c>
      <c r="J2205" s="77">
        <v>269</v>
      </c>
      <c r="L2205" s="82">
        <v>139</v>
      </c>
      <c r="M2205" s="82">
        <v>1</v>
      </c>
      <c r="N2205" s="82" t="s">
        <v>119</v>
      </c>
      <c r="O2205" s="7">
        <v>2018</v>
      </c>
      <c r="P2205" s="82">
        <v>2019</v>
      </c>
      <c r="Q2205" s="128">
        <v>900</v>
      </c>
      <c r="R2205" s="82">
        <v>7</v>
      </c>
      <c r="S2205" s="7">
        <v>1</v>
      </c>
      <c r="T2205" s="67">
        <v>1346</v>
      </c>
      <c r="U2205" s="67">
        <v>1249</v>
      </c>
      <c r="W2205" s="7">
        <v>741</v>
      </c>
      <c r="X2205" s="7">
        <v>1</v>
      </c>
      <c r="Y2205" s="7" t="s">
        <v>347</v>
      </c>
      <c r="Z2205" s="7">
        <v>1993</v>
      </c>
      <c r="AA2205" s="7">
        <v>1994</v>
      </c>
      <c r="AB2205" s="7">
        <v>339.5</v>
      </c>
      <c r="AC2205" s="7">
        <v>5</v>
      </c>
      <c r="AD2205" s="7">
        <v>1</v>
      </c>
      <c r="AE2205" s="77" t="s">
        <v>763</v>
      </c>
      <c r="AF2205" s="77" t="s">
        <v>763</v>
      </c>
      <c r="AG2205" s="7" t="s">
        <v>24</v>
      </c>
    </row>
    <row r="2206" spans="1:33" x14ac:dyDescent="0.3">
      <c r="A2206" s="7">
        <v>2888</v>
      </c>
      <c r="B2206" s="7">
        <v>1</v>
      </c>
      <c r="C2206" s="7" t="s">
        <v>593</v>
      </c>
      <c r="D2206" s="7">
        <v>2017</v>
      </c>
      <c r="E2206" s="7">
        <v>2018</v>
      </c>
      <c r="F2206" s="7">
        <v>500</v>
      </c>
      <c r="G2206" s="7">
        <v>10</v>
      </c>
      <c r="H2206" s="7">
        <v>1</v>
      </c>
      <c r="I2206" s="77">
        <v>303</v>
      </c>
      <c r="J2206" s="77">
        <v>137</v>
      </c>
      <c r="L2206" s="82">
        <v>239</v>
      </c>
      <c r="M2206" s="82">
        <v>1</v>
      </c>
      <c r="N2206" s="82" t="s">
        <v>120</v>
      </c>
      <c r="O2206" s="7">
        <v>2018</v>
      </c>
      <c r="P2206" s="82">
        <v>2020</v>
      </c>
      <c r="Q2206" s="128">
        <v>440.64</v>
      </c>
      <c r="R2206" s="82">
        <v>10</v>
      </c>
      <c r="S2206" s="7">
        <v>1</v>
      </c>
      <c r="T2206" s="67">
        <v>958</v>
      </c>
      <c r="U2206" s="67">
        <v>820</v>
      </c>
      <c r="W2206" s="7">
        <v>742</v>
      </c>
      <c r="X2206" s="7">
        <v>1</v>
      </c>
      <c r="Y2206" s="7" t="s">
        <v>348</v>
      </c>
      <c r="Z2206" s="7">
        <v>1993</v>
      </c>
      <c r="AA2206" s="7">
        <v>1994</v>
      </c>
      <c r="AB2206" s="7">
        <v>295.33999999999997</v>
      </c>
      <c r="AC2206" s="7">
        <v>5</v>
      </c>
      <c r="AD2206" s="7">
        <v>0</v>
      </c>
      <c r="AE2206" s="77" t="s">
        <v>763</v>
      </c>
      <c r="AF2206" s="77" t="s">
        <v>763</v>
      </c>
      <c r="AG2206" s="7" t="s">
        <v>24</v>
      </c>
    </row>
    <row r="2207" spans="1:33" x14ac:dyDescent="0.3">
      <c r="A2207" s="7">
        <v>2889</v>
      </c>
      <c r="B2207" s="7">
        <v>1</v>
      </c>
      <c r="C2207" s="7" t="s">
        <v>532</v>
      </c>
      <c r="D2207" s="7">
        <v>2000</v>
      </c>
      <c r="E2207" s="7">
        <v>2001</v>
      </c>
      <c r="F2207" s="70">
        <v>307.22000000000003</v>
      </c>
      <c r="G2207" s="7">
        <v>5</v>
      </c>
      <c r="H2207" s="7">
        <v>1</v>
      </c>
      <c r="I2207" s="77">
        <v>1264</v>
      </c>
      <c r="J2207" s="77">
        <v>827</v>
      </c>
      <c r="L2207" s="82">
        <v>239</v>
      </c>
      <c r="M2207" s="82">
        <v>1</v>
      </c>
      <c r="N2207" s="82" t="s">
        <v>120</v>
      </c>
      <c r="O2207" s="7">
        <v>2018</v>
      </c>
      <c r="P2207" s="82">
        <v>2020</v>
      </c>
      <c r="Q2207" s="128">
        <v>100</v>
      </c>
      <c r="R2207" s="82">
        <v>10</v>
      </c>
      <c r="S2207" s="7">
        <v>0</v>
      </c>
      <c r="T2207" s="67">
        <v>709</v>
      </c>
      <c r="U2207" s="67">
        <v>1071</v>
      </c>
      <c r="W2207" s="7">
        <v>750</v>
      </c>
      <c r="X2207" s="7">
        <v>1</v>
      </c>
      <c r="Y2207" s="7" t="s">
        <v>349</v>
      </c>
      <c r="Z2207" s="7">
        <v>1993</v>
      </c>
      <c r="AA2207" s="7">
        <v>1994</v>
      </c>
      <c r="AB2207" s="7">
        <v>353.12</v>
      </c>
      <c r="AC2207" s="7">
        <v>5</v>
      </c>
      <c r="AD2207" s="7">
        <v>1</v>
      </c>
      <c r="AE2207" s="77" t="s">
        <v>763</v>
      </c>
      <c r="AF2207" s="77" t="s">
        <v>763</v>
      </c>
      <c r="AG2207" s="7" t="s">
        <v>24</v>
      </c>
    </row>
    <row r="2208" spans="1:33" x14ac:dyDescent="0.3">
      <c r="A2208" s="7">
        <v>2889</v>
      </c>
      <c r="B2208" s="7">
        <v>1</v>
      </c>
      <c r="C2208" s="7" t="s">
        <v>532</v>
      </c>
      <c r="D2208" s="7">
        <v>2001</v>
      </c>
      <c r="E2208" s="7">
        <v>2002</v>
      </c>
      <c r="F2208" s="70">
        <v>315</v>
      </c>
      <c r="G2208" s="7">
        <v>5</v>
      </c>
      <c r="H2208" s="7">
        <v>0</v>
      </c>
      <c r="I2208" s="77">
        <v>428</v>
      </c>
      <c r="J2208" s="77">
        <v>541</v>
      </c>
      <c r="L2208" s="82">
        <v>256</v>
      </c>
      <c r="M2208" s="82">
        <v>1</v>
      </c>
      <c r="N2208" s="82" t="s">
        <v>121</v>
      </c>
      <c r="O2208" s="7">
        <v>2018</v>
      </c>
      <c r="P2208" s="82">
        <v>2019</v>
      </c>
      <c r="Q2208" s="128">
        <v>1200</v>
      </c>
      <c r="R2208" s="82">
        <v>5</v>
      </c>
      <c r="S2208" s="7">
        <v>1</v>
      </c>
      <c r="T2208" s="67">
        <v>5478</v>
      </c>
      <c r="U2208" s="67">
        <v>3601</v>
      </c>
      <c r="W2208" s="7">
        <v>761</v>
      </c>
      <c r="X2208" s="7">
        <v>1</v>
      </c>
      <c r="Y2208" s="7" t="s">
        <v>299</v>
      </c>
      <c r="Z2208" s="7">
        <v>1992</v>
      </c>
      <c r="AA2208" s="7">
        <v>1993</v>
      </c>
      <c r="AB2208" s="7">
        <v>295.62</v>
      </c>
      <c r="AC2208" s="7">
        <v>5</v>
      </c>
      <c r="AD2208" s="7">
        <v>0</v>
      </c>
      <c r="AE2208" s="77" t="s">
        <v>763</v>
      </c>
      <c r="AF2208" s="77" t="s">
        <v>763</v>
      </c>
      <c r="AG2208" s="7" t="s">
        <v>24</v>
      </c>
    </row>
    <row r="2209" spans="1:33" x14ac:dyDescent="0.3">
      <c r="A2209" s="7">
        <v>2889</v>
      </c>
      <c r="B2209" s="7">
        <v>1</v>
      </c>
      <c r="C2209" s="7" t="s">
        <v>624</v>
      </c>
      <c r="D2209" s="7">
        <v>2003</v>
      </c>
      <c r="E2209" s="7">
        <v>2004</v>
      </c>
      <c r="F2209" s="70">
        <v>500</v>
      </c>
      <c r="G2209" s="7">
        <v>10</v>
      </c>
      <c r="H2209" s="7">
        <v>0</v>
      </c>
      <c r="I2209" s="77">
        <v>504</v>
      </c>
      <c r="J2209" s="77">
        <v>610</v>
      </c>
      <c r="L2209" s="82">
        <v>256</v>
      </c>
      <c r="M2209" s="82">
        <v>1</v>
      </c>
      <c r="N2209" s="82" t="s">
        <v>121</v>
      </c>
      <c r="O2209" s="7">
        <v>2018</v>
      </c>
      <c r="P2209" s="82">
        <v>2019</v>
      </c>
      <c r="Q2209" s="128">
        <v>450</v>
      </c>
      <c r="R2209" s="82">
        <v>5</v>
      </c>
      <c r="S2209" s="7">
        <v>1</v>
      </c>
      <c r="T2209" s="67">
        <v>5134</v>
      </c>
      <c r="U2209" s="67">
        <v>3944</v>
      </c>
      <c r="W2209" s="7">
        <v>761</v>
      </c>
      <c r="X2209" s="7">
        <v>1</v>
      </c>
      <c r="Y2209" s="7" t="s">
        <v>299</v>
      </c>
      <c r="Z2209" s="7">
        <v>1993</v>
      </c>
      <c r="AA2209" s="7">
        <v>1994</v>
      </c>
      <c r="AB2209" s="7">
        <v>185.05</v>
      </c>
      <c r="AC2209" s="7">
        <v>5</v>
      </c>
      <c r="AD2209" s="7">
        <v>0</v>
      </c>
      <c r="AE2209" s="77" t="s">
        <v>763</v>
      </c>
      <c r="AF2209" s="77" t="s">
        <v>763</v>
      </c>
      <c r="AG2209" s="7" t="s">
        <v>24</v>
      </c>
    </row>
    <row r="2210" spans="1:33" x14ac:dyDescent="0.3">
      <c r="A2210" s="7">
        <v>2889</v>
      </c>
      <c r="B2210" s="7">
        <v>1</v>
      </c>
      <c r="C2210" s="7" t="s">
        <v>624</v>
      </c>
      <c r="D2210" s="7">
        <v>2004</v>
      </c>
      <c r="E2210" s="7">
        <v>2005</v>
      </c>
      <c r="F2210" s="70">
        <v>500</v>
      </c>
      <c r="G2210" s="7">
        <v>6</v>
      </c>
      <c r="H2210" s="7">
        <v>1</v>
      </c>
      <c r="I2210" s="77">
        <v>1485</v>
      </c>
      <c r="J2210" s="77">
        <v>1187</v>
      </c>
      <c r="L2210" s="82">
        <v>281</v>
      </c>
      <c r="M2210" s="82">
        <v>1</v>
      </c>
      <c r="N2210" s="82" t="s">
        <v>122</v>
      </c>
      <c r="O2210" s="7">
        <v>2018</v>
      </c>
      <c r="P2210" s="82">
        <v>2019</v>
      </c>
      <c r="Q2210" s="128">
        <v>515</v>
      </c>
      <c r="R2210" s="82">
        <v>10</v>
      </c>
      <c r="S2210" s="7">
        <v>1</v>
      </c>
      <c r="T2210" s="67">
        <v>29166</v>
      </c>
      <c r="U2210" s="67">
        <v>18242</v>
      </c>
      <c r="W2210" s="7">
        <v>769</v>
      </c>
      <c r="X2210" s="7">
        <v>1</v>
      </c>
      <c r="Y2210" s="7" t="s">
        <v>300</v>
      </c>
      <c r="Z2210" s="7">
        <v>1992</v>
      </c>
      <c r="AA2210" s="7">
        <v>1993</v>
      </c>
      <c r="AB2210" s="7">
        <v>305</v>
      </c>
      <c r="AC2210" s="7">
        <v>5</v>
      </c>
      <c r="AD2210" s="7">
        <v>1</v>
      </c>
      <c r="AE2210" s="77" t="s">
        <v>763</v>
      </c>
      <c r="AF2210" s="77" t="s">
        <v>763</v>
      </c>
      <c r="AG2210" s="7" t="s">
        <v>24</v>
      </c>
    </row>
    <row r="2211" spans="1:33" x14ac:dyDescent="0.3">
      <c r="A2211" s="7">
        <v>2889</v>
      </c>
      <c r="B2211" s="7">
        <v>1</v>
      </c>
      <c r="C2211" s="7" t="s">
        <v>532</v>
      </c>
      <c r="D2211" s="68">
        <v>2009</v>
      </c>
      <c r="E2211" s="68">
        <v>2010</v>
      </c>
      <c r="F2211" s="66">
        <v>250</v>
      </c>
      <c r="G2211" s="68">
        <v>7</v>
      </c>
      <c r="H2211" s="67">
        <v>1</v>
      </c>
      <c r="I2211" s="67">
        <v>778</v>
      </c>
      <c r="J2211" s="67">
        <v>663</v>
      </c>
      <c r="L2211" s="82">
        <v>314</v>
      </c>
      <c r="M2211" s="82">
        <v>1</v>
      </c>
      <c r="N2211" s="82" t="s">
        <v>123</v>
      </c>
      <c r="O2211" s="7">
        <v>2018</v>
      </c>
      <c r="P2211" s="82">
        <v>2019</v>
      </c>
      <c r="Q2211" s="128">
        <v>460</v>
      </c>
      <c r="R2211" s="82">
        <v>10</v>
      </c>
      <c r="S2211" s="7">
        <v>1</v>
      </c>
      <c r="T2211" s="67">
        <v>1285</v>
      </c>
      <c r="U2211" s="67">
        <v>1185</v>
      </c>
      <c r="W2211" s="7">
        <v>777</v>
      </c>
      <c r="X2211" s="7">
        <v>1</v>
      </c>
      <c r="Y2211" s="7" t="s">
        <v>301</v>
      </c>
      <c r="Z2211" s="7">
        <v>1992</v>
      </c>
      <c r="AA2211" s="7">
        <v>1993</v>
      </c>
      <c r="AB2211" s="7">
        <v>120.12</v>
      </c>
      <c r="AC2211" s="7">
        <v>5</v>
      </c>
      <c r="AD2211" s="7">
        <v>1</v>
      </c>
      <c r="AE2211" s="77" t="s">
        <v>763</v>
      </c>
      <c r="AF2211" s="77" t="s">
        <v>763</v>
      </c>
      <c r="AG2211" s="7" t="s">
        <v>24</v>
      </c>
    </row>
    <row r="2212" spans="1:33" x14ac:dyDescent="0.3">
      <c r="A2212" s="7">
        <v>2889</v>
      </c>
      <c r="B2212" s="7">
        <v>1</v>
      </c>
      <c r="C2212" s="7" t="s">
        <v>704</v>
      </c>
      <c r="D2212" s="7">
        <v>2016</v>
      </c>
      <c r="E2212" s="7">
        <v>2017</v>
      </c>
      <c r="F2212" s="7">
        <v>194.58</v>
      </c>
      <c r="G2212" s="7">
        <v>7</v>
      </c>
      <c r="H2212" s="7">
        <v>1</v>
      </c>
      <c r="I2212" s="77">
        <v>1486</v>
      </c>
      <c r="J2212" s="77">
        <v>1146</v>
      </c>
      <c r="L2212" s="82">
        <v>330</v>
      </c>
      <c r="M2212" s="82">
        <v>1</v>
      </c>
      <c r="N2212" s="82" t="s">
        <v>124</v>
      </c>
      <c r="O2212" s="7">
        <v>2018</v>
      </c>
      <c r="P2212" s="82">
        <v>2020</v>
      </c>
      <c r="Q2212" s="128">
        <v>1603</v>
      </c>
      <c r="R2212" s="82">
        <v>10</v>
      </c>
      <c r="S2212" s="7">
        <v>1</v>
      </c>
      <c r="T2212" s="67">
        <v>435</v>
      </c>
      <c r="U2212" s="67">
        <v>167</v>
      </c>
      <c r="W2212" s="7">
        <v>784</v>
      </c>
      <c r="X2212" s="7">
        <v>1</v>
      </c>
      <c r="Y2212" s="7" t="s">
        <v>302</v>
      </c>
      <c r="Z2212" s="7">
        <v>1992</v>
      </c>
      <c r="AA2212" s="7">
        <v>1993</v>
      </c>
      <c r="AB2212" s="7">
        <v>443.97</v>
      </c>
      <c r="AC2212" s="7">
        <v>5</v>
      </c>
      <c r="AD2212" s="7">
        <v>0</v>
      </c>
      <c r="AE2212" s="77" t="s">
        <v>763</v>
      </c>
      <c r="AF2212" s="77" t="s">
        <v>763</v>
      </c>
      <c r="AG2212" s="7" t="s">
        <v>24</v>
      </c>
    </row>
    <row r="2213" spans="1:33" x14ac:dyDescent="0.3">
      <c r="A2213" s="7">
        <v>2890</v>
      </c>
      <c r="B2213" s="7">
        <v>1</v>
      </c>
      <c r="C2213" s="7" t="s">
        <v>533</v>
      </c>
      <c r="D2213" s="7">
        <v>2000</v>
      </c>
      <c r="E2213" s="7">
        <v>2001</v>
      </c>
      <c r="F2213" s="70">
        <v>800</v>
      </c>
      <c r="G2213" s="7">
        <v>10</v>
      </c>
      <c r="H2213" s="7">
        <v>1</v>
      </c>
      <c r="I2213" s="77">
        <v>812</v>
      </c>
      <c r="J2213" s="77">
        <v>271</v>
      </c>
      <c r="L2213" s="82">
        <v>347</v>
      </c>
      <c r="M2213" s="82">
        <v>1</v>
      </c>
      <c r="N2213" s="82" t="s">
        <v>125</v>
      </c>
      <c r="O2213" s="7">
        <v>2018</v>
      </c>
      <c r="P2213" s="82">
        <v>2019</v>
      </c>
      <c r="Q2213" s="128">
        <v>45.1</v>
      </c>
      <c r="R2213" s="82">
        <v>10</v>
      </c>
      <c r="S2213" s="7">
        <v>1</v>
      </c>
      <c r="T2213" s="67">
        <v>6047</v>
      </c>
      <c r="U2213" s="67">
        <v>3649</v>
      </c>
      <c r="W2213" s="7">
        <v>784</v>
      </c>
      <c r="X2213" s="7">
        <v>1</v>
      </c>
      <c r="Y2213" s="7" t="s">
        <v>350</v>
      </c>
      <c r="Z2213" s="7">
        <v>1993</v>
      </c>
      <c r="AA2213" s="7">
        <v>1994</v>
      </c>
      <c r="AB2213" s="7">
        <v>374.43</v>
      </c>
      <c r="AC2213" s="7">
        <v>4</v>
      </c>
      <c r="AD2213" s="7">
        <v>1</v>
      </c>
      <c r="AE2213" s="77" t="s">
        <v>763</v>
      </c>
      <c r="AF2213" s="77" t="s">
        <v>763</v>
      </c>
      <c r="AG2213" s="7" t="s">
        <v>24</v>
      </c>
    </row>
    <row r="2214" spans="1:33" x14ac:dyDescent="0.3">
      <c r="A2214" s="7">
        <v>2890</v>
      </c>
      <c r="B2214" s="7">
        <v>1</v>
      </c>
      <c r="C2214" s="7" t="s">
        <v>533</v>
      </c>
      <c r="D2214" s="7">
        <v>2003</v>
      </c>
      <c r="E2214" s="7">
        <v>2004</v>
      </c>
      <c r="F2214" s="70">
        <v>415</v>
      </c>
      <c r="G2214" s="7">
        <v>7</v>
      </c>
      <c r="H2214" s="7">
        <v>1</v>
      </c>
      <c r="I2214" s="77">
        <v>720</v>
      </c>
      <c r="J2214" s="77">
        <v>319</v>
      </c>
      <c r="L2214" s="82">
        <v>466</v>
      </c>
      <c r="M2214" s="82">
        <v>1</v>
      </c>
      <c r="N2214" s="82" t="s">
        <v>126</v>
      </c>
      <c r="O2214" s="7">
        <v>2018</v>
      </c>
      <c r="P2214" s="82">
        <v>2019</v>
      </c>
      <c r="Q2214" s="128">
        <v>650</v>
      </c>
      <c r="R2214" s="82">
        <v>10</v>
      </c>
      <c r="S2214" s="7">
        <v>1</v>
      </c>
      <c r="T2214" s="67">
        <v>2581</v>
      </c>
      <c r="U2214" s="67">
        <v>2300</v>
      </c>
      <c r="W2214" s="7">
        <v>786</v>
      </c>
      <c r="X2214" s="7">
        <v>1</v>
      </c>
      <c r="Y2214" s="7" t="s">
        <v>956</v>
      </c>
      <c r="Z2214" s="7">
        <v>1992</v>
      </c>
      <c r="AA2214" s="7">
        <v>1993</v>
      </c>
      <c r="AB2214" s="7">
        <v>225</v>
      </c>
      <c r="AC2214" s="7">
        <v>5</v>
      </c>
      <c r="AD2214" s="7">
        <v>1</v>
      </c>
      <c r="AE2214" s="77" t="s">
        <v>763</v>
      </c>
      <c r="AF2214" s="77" t="s">
        <v>763</v>
      </c>
      <c r="AG2214" s="7" t="s">
        <v>24</v>
      </c>
    </row>
    <row r="2215" spans="1:33" x14ac:dyDescent="0.3">
      <c r="A2215" s="7">
        <v>2890</v>
      </c>
      <c r="B2215" s="7">
        <v>1</v>
      </c>
      <c r="C2215" s="7" t="s">
        <v>533</v>
      </c>
      <c r="D2215" s="7">
        <v>2006</v>
      </c>
      <c r="E2215" s="10">
        <v>2007</v>
      </c>
      <c r="F2215" s="70">
        <v>400</v>
      </c>
      <c r="G2215" s="10">
        <v>10</v>
      </c>
      <c r="H2215" s="7">
        <v>1</v>
      </c>
      <c r="I2215" s="67">
        <v>1007</v>
      </c>
      <c r="J2215" s="67">
        <v>833</v>
      </c>
      <c r="L2215" s="82">
        <v>499</v>
      </c>
      <c r="M2215" s="82">
        <v>1</v>
      </c>
      <c r="N2215" s="82" t="s">
        <v>762</v>
      </c>
      <c r="O2215" s="7">
        <v>2018</v>
      </c>
      <c r="P2215" s="82">
        <v>2019</v>
      </c>
      <c r="Q2215" s="128">
        <v>495</v>
      </c>
      <c r="R2215" s="82">
        <v>10</v>
      </c>
      <c r="S2215" s="7">
        <v>1</v>
      </c>
      <c r="T2215" s="67">
        <v>460</v>
      </c>
      <c r="U2215" s="67">
        <v>458</v>
      </c>
      <c r="W2215" s="7">
        <v>791</v>
      </c>
      <c r="X2215" s="7">
        <v>1</v>
      </c>
      <c r="Y2215" s="7" t="s">
        <v>304</v>
      </c>
      <c r="Z2215" s="7">
        <v>1992</v>
      </c>
      <c r="AA2215" s="7">
        <v>1993</v>
      </c>
      <c r="AB2215" s="7">
        <v>305</v>
      </c>
      <c r="AC2215" s="7">
        <v>5</v>
      </c>
      <c r="AD2215" s="7">
        <v>1</v>
      </c>
      <c r="AE2215" s="77" t="s">
        <v>763</v>
      </c>
      <c r="AF2215" s="77" t="s">
        <v>763</v>
      </c>
      <c r="AG2215" s="7" t="s">
        <v>24</v>
      </c>
    </row>
    <row r="2216" spans="1:33" x14ac:dyDescent="0.3">
      <c r="A2216" s="7">
        <v>2890</v>
      </c>
      <c r="B2216" s="7">
        <v>1</v>
      </c>
      <c r="C2216" s="7" t="s">
        <v>671</v>
      </c>
      <c r="D2216" s="68">
        <v>2009</v>
      </c>
      <c r="E2216" s="10">
        <v>2010</v>
      </c>
      <c r="F2216" s="66">
        <v>300</v>
      </c>
      <c r="G2216" s="10">
        <v>3</v>
      </c>
      <c r="H2216" s="67">
        <v>1</v>
      </c>
      <c r="I2216" s="67">
        <v>611</v>
      </c>
      <c r="J2216" s="67">
        <v>508</v>
      </c>
      <c r="L2216" s="82">
        <v>511</v>
      </c>
      <c r="M2216" s="82">
        <v>1</v>
      </c>
      <c r="N2216" s="82" t="s">
        <v>127</v>
      </c>
      <c r="O2216" s="7">
        <v>2018</v>
      </c>
      <c r="P2216" s="82">
        <v>2019</v>
      </c>
      <c r="Q2216" s="128">
        <v>1200</v>
      </c>
      <c r="R2216" s="82">
        <v>10</v>
      </c>
      <c r="S2216" s="7">
        <v>0</v>
      </c>
      <c r="T2216" s="67">
        <v>341</v>
      </c>
      <c r="U2216" s="67">
        <v>518</v>
      </c>
      <c r="W2216" s="7">
        <v>793</v>
      </c>
      <c r="X2216" s="7">
        <v>1</v>
      </c>
      <c r="Y2216" s="7" t="s">
        <v>351</v>
      </c>
      <c r="Z2216" s="7">
        <v>1993</v>
      </c>
      <c r="AA2216" s="7">
        <v>1994</v>
      </c>
      <c r="AB2216" s="7">
        <v>381.39</v>
      </c>
      <c r="AC2216" s="7">
        <v>4</v>
      </c>
      <c r="AD2216" s="7">
        <v>1</v>
      </c>
      <c r="AE2216" s="77" t="s">
        <v>763</v>
      </c>
      <c r="AF2216" s="77" t="s">
        <v>763</v>
      </c>
      <c r="AG2216" s="7" t="s">
        <v>24</v>
      </c>
    </row>
    <row r="2217" spans="1:33" x14ac:dyDescent="0.3">
      <c r="A2217" s="7">
        <v>2890</v>
      </c>
      <c r="B2217" s="7">
        <v>1</v>
      </c>
      <c r="C2217" s="7" t="s">
        <v>671</v>
      </c>
      <c r="D2217" s="68">
        <v>2009</v>
      </c>
      <c r="E2217" s="10">
        <v>2010</v>
      </c>
      <c r="F2217" s="66">
        <v>296.02999999999997</v>
      </c>
      <c r="G2217" s="10">
        <v>7</v>
      </c>
      <c r="H2217" s="67">
        <v>1</v>
      </c>
      <c r="I2217" s="67">
        <v>645</v>
      </c>
      <c r="J2217" s="67">
        <v>477</v>
      </c>
      <c r="L2217" s="82">
        <v>547</v>
      </c>
      <c r="M2217" s="82">
        <v>1</v>
      </c>
      <c r="N2217" s="82" t="s">
        <v>128</v>
      </c>
      <c r="O2217" s="7">
        <v>2018</v>
      </c>
      <c r="P2217" s="82">
        <v>2019</v>
      </c>
      <c r="Q2217" s="128">
        <v>660.75</v>
      </c>
      <c r="R2217" s="82">
        <v>10</v>
      </c>
      <c r="S2217" s="7">
        <v>1</v>
      </c>
      <c r="T2217" s="67">
        <v>813</v>
      </c>
      <c r="U2217" s="67">
        <v>409</v>
      </c>
      <c r="W2217" s="7">
        <v>806</v>
      </c>
      <c r="X2217" s="7">
        <v>1</v>
      </c>
      <c r="Y2217" s="7" t="s">
        <v>305</v>
      </c>
      <c r="Z2217" s="7">
        <v>1992</v>
      </c>
      <c r="AA2217" s="7">
        <v>1993</v>
      </c>
      <c r="AB2217" s="7">
        <v>164.47</v>
      </c>
      <c r="AC2217" s="7">
        <v>5</v>
      </c>
      <c r="AD2217" s="7">
        <v>0</v>
      </c>
      <c r="AE2217" s="77" t="s">
        <v>763</v>
      </c>
      <c r="AF2217" s="77" t="s">
        <v>763</v>
      </c>
      <c r="AG2217" s="7" t="s">
        <v>24</v>
      </c>
    </row>
    <row r="2218" spans="1:33" x14ac:dyDescent="0.3">
      <c r="A2218" s="7">
        <v>2890</v>
      </c>
      <c r="B2218" s="7">
        <v>1</v>
      </c>
      <c r="C2218" s="7" t="s">
        <v>42</v>
      </c>
      <c r="D2218" s="68">
        <v>2012</v>
      </c>
      <c r="E2218" s="73">
        <v>2013</v>
      </c>
      <c r="F2218" s="66">
        <v>300</v>
      </c>
      <c r="G2218" s="7">
        <v>3</v>
      </c>
      <c r="H2218" s="7">
        <v>1</v>
      </c>
      <c r="I2218" s="67">
        <v>1201</v>
      </c>
      <c r="J2218" s="67">
        <v>859</v>
      </c>
      <c r="L2218" s="82">
        <v>581</v>
      </c>
      <c r="M2218" s="82">
        <v>1</v>
      </c>
      <c r="N2218" s="82" t="s">
        <v>129</v>
      </c>
      <c r="O2218" s="7">
        <v>2018</v>
      </c>
      <c r="P2218" s="82">
        <v>2020</v>
      </c>
      <c r="Q2218" s="128">
        <v>641.67999999999995</v>
      </c>
      <c r="R2218" s="82">
        <v>10</v>
      </c>
      <c r="S2218" s="7">
        <v>1</v>
      </c>
      <c r="T2218" s="67">
        <v>814</v>
      </c>
      <c r="U2218" s="67">
        <v>192</v>
      </c>
      <c r="W2218" s="7">
        <v>813</v>
      </c>
      <c r="X2218" s="7">
        <v>1</v>
      </c>
      <c r="Y2218" s="7" t="s">
        <v>352</v>
      </c>
      <c r="Z2218" s="7">
        <v>1993</v>
      </c>
      <c r="AA2218" s="7">
        <v>1994</v>
      </c>
      <c r="AB2218" s="7">
        <v>200</v>
      </c>
      <c r="AC2218" s="7">
        <v>3</v>
      </c>
      <c r="AD2218" s="7">
        <v>1</v>
      </c>
      <c r="AE2218" s="77" t="s">
        <v>763</v>
      </c>
      <c r="AF2218" s="77" t="s">
        <v>763</v>
      </c>
      <c r="AG2218" s="7" t="s">
        <v>24</v>
      </c>
    </row>
    <row r="2219" spans="1:33" x14ac:dyDescent="0.3">
      <c r="A2219" s="7">
        <v>2890</v>
      </c>
      <c r="B2219" s="7">
        <v>1</v>
      </c>
      <c r="C2219" s="7" t="s">
        <v>533</v>
      </c>
      <c r="D2219" s="7">
        <v>2016</v>
      </c>
      <c r="E2219" s="7">
        <v>2017</v>
      </c>
      <c r="F2219" s="7">
        <v>1557.92</v>
      </c>
      <c r="G2219" s="7">
        <v>10</v>
      </c>
      <c r="H2219" s="7">
        <v>1</v>
      </c>
      <c r="I2219" s="77">
        <v>1194</v>
      </c>
      <c r="J2219" s="77">
        <v>887</v>
      </c>
      <c r="L2219" s="82">
        <v>625</v>
      </c>
      <c r="M2219" s="82">
        <v>1</v>
      </c>
      <c r="N2219" s="82" t="s">
        <v>130</v>
      </c>
      <c r="O2219" s="7">
        <v>2018</v>
      </c>
      <c r="P2219" s="82">
        <v>2019</v>
      </c>
      <c r="Q2219" s="128">
        <v>1179.52</v>
      </c>
      <c r="R2219" s="82">
        <v>10</v>
      </c>
      <c r="S2219" s="7">
        <v>1</v>
      </c>
      <c r="T2219" s="67">
        <v>76072</v>
      </c>
      <c r="U2219" s="67">
        <v>40025</v>
      </c>
      <c r="W2219" s="7">
        <v>815</v>
      </c>
      <c r="X2219" s="7">
        <v>1</v>
      </c>
      <c r="Y2219" s="7" t="s">
        <v>306</v>
      </c>
      <c r="Z2219" s="7">
        <v>1992</v>
      </c>
      <c r="AA2219" s="7">
        <v>1993</v>
      </c>
      <c r="AB2219" s="7">
        <v>915</v>
      </c>
      <c r="AC2219" s="7">
        <v>5</v>
      </c>
      <c r="AD2219" s="7">
        <v>0</v>
      </c>
      <c r="AE2219" s="77" t="s">
        <v>763</v>
      </c>
      <c r="AF2219" s="77" t="s">
        <v>763</v>
      </c>
      <c r="AG2219" s="7" t="s">
        <v>24</v>
      </c>
    </row>
    <row r="2220" spans="1:33" x14ac:dyDescent="0.3">
      <c r="A2220" s="7">
        <v>2895</v>
      </c>
      <c r="B2220" s="7">
        <v>1</v>
      </c>
      <c r="C2220" s="7" t="s">
        <v>594</v>
      </c>
      <c r="D2220" s="7">
        <v>2001</v>
      </c>
      <c r="E2220" s="7">
        <v>2002</v>
      </c>
      <c r="F2220" s="70">
        <v>50</v>
      </c>
      <c r="G2220" s="7">
        <v>10</v>
      </c>
      <c r="H2220" s="7">
        <v>1</v>
      </c>
      <c r="I2220" s="77">
        <v>1701</v>
      </c>
      <c r="J2220" s="77">
        <v>1062</v>
      </c>
      <c r="L2220" s="82">
        <v>698</v>
      </c>
      <c r="M2220" s="82">
        <v>1</v>
      </c>
      <c r="N2220" s="82" t="s">
        <v>131</v>
      </c>
      <c r="O2220" s="7">
        <v>2018</v>
      </c>
      <c r="P2220" s="82">
        <v>2019</v>
      </c>
      <c r="Q2220" s="128">
        <v>1815</v>
      </c>
      <c r="R2220" s="82">
        <v>10</v>
      </c>
      <c r="S2220" s="7">
        <v>0</v>
      </c>
      <c r="T2220" s="67">
        <v>316</v>
      </c>
      <c r="U2220" s="67">
        <v>378</v>
      </c>
      <c r="W2220" s="7">
        <v>820</v>
      </c>
      <c r="X2220" s="7">
        <v>1</v>
      </c>
      <c r="Y2220" s="7" t="s">
        <v>353</v>
      </c>
      <c r="Z2220" s="7">
        <v>1993</v>
      </c>
      <c r="AA2220" s="7">
        <v>1994</v>
      </c>
      <c r="AB2220" s="7">
        <v>374.43</v>
      </c>
      <c r="AC2220" s="7">
        <v>5</v>
      </c>
      <c r="AD2220" s="7">
        <v>1</v>
      </c>
      <c r="AE2220" s="77" t="s">
        <v>763</v>
      </c>
      <c r="AF2220" s="77" t="s">
        <v>763</v>
      </c>
      <c r="AG2220" s="7" t="s">
        <v>24</v>
      </c>
    </row>
    <row r="2221" spans="1:33" x14ac:dyDescent="0.3">
      <c r="A2221" s="7">
        <v>2895</v>
      </c>
      <c r="B2221" s="7">
        <v>1</v>
      </c>
      <c r="C2221" s="7" t="s">
        <v>594</v>
      </c>
      <c r="D2221" s="7">
        <v>2006</v>
      </c>
      <c r="E2221" s="10">
        <v>2007</v>
      </c>
      <c r="F2221" s="70">
        <v>749.77</v>
      </c>
      <c r="G2221" s="10">
        <v>10</v>
      </c>
      <c r="H2221" s="7">
        <v>0</v>
      </c>
      <c r="I2221" s="67">
        <v>1620</v>
      </c>
      <c r="J2221" s="67">
        <v>2067</v>
      </c>
      <c r="L2221" s="82">
        <v>706</v>
      </c>
      <c r="M2221" s="82">
        <v>1</v>
      </c>
      <c r="N2221" s="82" t="s">
        <v>132</v>
      </c>
      <c r="O2221" s="7">
        <v>2018</v>
      </c>
      <c r="P2221" s="82">
        <v>2020</v>
      </c>
      <c r="Q2221" s="128">
        <v>555</v>
      </c>
      <c r="R2221" s="82">
        <v>7</v>
      </c>
      <c r="S2221" s="7">
        <v>1</v>
      </c>
      <c r="T2221" s="67">
        <v>2690</v>
      </c>
      <c r="U2221" s="67">
        <v>1790</v>
      </c>
      <c r="W2221" s="7">
        <v>831</v>
      </c>
      <c r="X2221" s="7">
        <v>1</v>
      </c>
      <c r="Y2221" s="7" t="s">
        <v>354</v>
      </c>
      <c r="Z2221" s="7">
        <v>1993</v>
      </c>
      <c r="AA2221" s="7">
        <v>1994</v>
      </c>
      <c r="AB2221" s="7">
        <v>427.46</v>
      </c>
      <c r="AC2221" s="7">
        <v>3</v>
      </c>
      <c r="AD2221" s="7">
        <v>1</v>
      </c>
      <c r="AE2221" s="77" t="s">
        <v>763</v>
      </c>
      <c r="AF2221" s="77" t="s">
        <v>763</v>
      </c>
      <c r="AG2221" s="7" t="s">
        <v>24</v>
      </c>
    </row>
    <row r="2222" spans="1:33" x14ac:dyDescent="0.3">
      <c r="A2222" s="7">
        <v>2895</v>
      </c>
      <c r="B2222" s="7">
        <v>1</v>
      </c>
      <c r="C2222" s="7" t="s">
        <v>594</v>
      </c>
      <c r="D2222" s="68">
        <v>2007</v>
      </c>
      <c r="E2222" s="73">
        <v>2008</v>
      </c>
      <c r="F2222" s="66">
        <v>949.77</v>
      </c>
      <c r="G2222" s="7">
        <v>10</v>
      </c>
      <c r="H2222" s="67">
        <v>1</v>
      </c>
      <c r="I2222" s="67">
        <v>1890</v>
      </c>
      <c r="J2222" s="77">
        <v>1091</v>
      </c>
      <c r="L2222" s="82">
        <v>709</v>
      </c>
      <c r="M2222" s="82">
        <v>1</v>
      </c>
      <c r="N2222" s="82" t="s">
        <v>133</v>
      </c>
      <c r="O2222" s="7">
        <v>2018</v>
      </c>
      <c r="P2222" s="82">
        <v>2019</v>
      </c>
      <c r="Q2222" s="128">
        <v>371.78</v>
      </c>
      <c r="R2222" s="82">
        <v>10</v>
      </c>
      <c r="S2222" s="7">
        <v>1</v>
      </c>
      <c r="T2222" s="67">
        <v>32248</v>
      </c>
      <c r="U2222" s="67">
        <v>12314</v>
      </c>
      <c r="W2222" s="7">
        <v>832</v>
      </c>
      <c r="X2222" s="7">
        <v>1</v>
      </c>
      <c r="Y2222" s="7" t="s">
        <v>233</v>
      </c>
      <c r="Z2222" s="7">
        <v>1991</v>
      </c>
      <c r="AA2222" s="7">
        <v>1992</v>
      </c>
      <c r="AB2222" s="7">
        <v>164.9</v>
      </c>
      <c r="AC2222" s="7">
        <v>5</v>
      </c>
      <c r="AD2222" s="7">
        <v>1</v>
      </c>
      <c r="AE2222" s="77" t="s">
        <v>763</v>
      </c>
      <c r="AF2222" s="77" t="s">
        <v>763</v>
      </c>
      <c r="AG2222" s="7" t="s">
        <v>24</v>
      </c>
    </row>
    <row r="2223" spans="1:33" x14ac:dyDescent="0.3">
      <c r="A2223" s="7">
        <v>2895</v>
      </c>
      <c r="B2223" s="7">
        <v>1</v>
      </c>
      <c r="C2223" s="7" t="s">
        <v>705</v>
      </c>
      <c r="D2223" s="7">
        <v>2016</v>
      </c>
      <c r="E2223" s="7">
        <v>2018</v>
      </c>
      <c r="F2223" s="7">
        <v>284.87</v>
      </c>
      <c r="G2223" s="7">
        <v>10</v>
      </c>
      <c r="H2223" s="7">
        <v>1</v>
      </c>
      <c r="I2223" s="77">
        <v>2683</v>
      </c>
      <c r="J2223" s="77">
        <v>1281</v>
      </c>
      <c r="L2223" s="82">
        <v>709</v>
      </c>
      <c r="M2223" s="82">
        <v>1</v>
      </c>
      <c r="N2223" s="82" t="s">
        <v>133</v>
      </c>
      <c r="O2223" s="7">
        <v>2018</v>
      </c>
      <c r="P2223" s="82">
        <v>2019</v>
      </c>
      <c r="Q2223" s="128">
        <v>575</v>
      </c>
      <c r="R2223" s="82">
        <v>10</v>
      </c>
      <c r="S2223" s="7">
        <v>1</v>
      </c>
      <c r="T2223" s="67">
        <v>23805</v>
      </c>
      <c r="U2223" s="67">
        <v>20346</v>
      </c>
      <c r="W2223" s="7">
        <v>833</v>
      </c>
      <c r="X2223" s="7">
        <v>1</v>
      </c>
      <c r="Y2223" s="7" t="s">
        <v>355</v>
      </c>
      <c r="Z2223" s="7">
        <v>1993</v>
      </c>
      <c r="AA2223" s="7">
        <v>1994</v>
      </c>
      <c r="AB2223" s="7">
        <v>231.13</v>
      </c>
      <c r="AC2223" s="7">
        <v>5</v>
      </c>
      <c r="AD2223" s="7">
        <v>0</v>
      </c>
      <c r="AE2223" s="77" t="s">
        <v>763</v>
      </c>
      <c r="AF2223" s="77" t="s">
        <v>763</v>
      </c>
      <c r="AG2223" s="7" t="s">
        <v>24</v>
      </c>
    </row>
    <row r="2224" spans="1:33" x14ac:dyDescent="0.3">
      <c r="A2224" s="7">
        <v>2895</v>
      </c>
      <c r="B2224" s="7">
        <v>1</v>
      </c>
      <c r="C2224" s="7" t="s">
        <v>706</v>
      </c>
      <c r="D2224" s="7">
        <v>2016</v>
      </c>
      <c r="E2224" s="7">
        <v>2018</v>
      </c>
      <c r="F2224" s="7">
        <v>175.13</v>
      </c>
      <c r="G2224" s="7">
        <v>10</v>
      </c>
      <c r="H2224" s="7">
        <v>1</v>
      </c>
      <c r="I2224" s="77">
        <v>2016</v>
      </c>
      <c r="J2224" s="77">
        <v>1956</v>
      </c>
      <c r="L2224" s="82">
        <v>709</v>
      </c>
      <c r="M2224" s="82">
        <v>1</v>
      </c>
      <c r="N2224" s="82" t="s">
        <v>133</v>
      </c>
      <c r="O2224" s="7">
        <v>2018</v>
      </c>
      <c r="P2224" s="82">
        <v>2019</v>
      </c>
      <c r="Q2224" s="128">
        <v>335</v>
      </c>
      <c r="R2224" s="82">
        <v>10</v>
      </c>
      <c r="S2224" s="7">
        <v>0</v>
      </c>
      <c r="T2224" s="67">
        <v>21387</v>
      </c>
      <c r="U2224" s="67">
        <v>22575</v>
      </c>
      <c r="W2224" s="7">
        <v>836</v>
      </c>
      <c r="X2224" s="7">
        <v>1</v>
      </c>
      <c r="Y2224" s="7" t="s">
        <v>307</v>
      </c>
      <c r="Z2224" s="7">
        <v>1992</v>
      </c>
      <c r="AA2224" s="7">
        <v>1993</v>
      </c>
      <c r="AB2224" s="7">
        <v>1000</v>
      </c>
      <c r="AC2224" s="7">
        <v>5</v>
      </c>
      <c r="AD2224" s="7">
        <v>1</v>
      </c>
      <c r="AE2224" s="77" t="s">
        <v>763</v>
      </c>
      <c r="AF2224" s="77" t="s">
        <v>763</v>
      </c>
      <c r="AG2224" s="7" t="s">
        <v>24</v>
      </c>
    </row>
    <row r="2225" spans="1:33" x14ac:dyDescent="0.3">
      <c r="A2225" s="7">
        <v>2897</v>
      </c>
      <c r="B2225" s="7">
        <v>1</v>
      </c>
      <c r="C2225" s="7" t="s">
        <v>634</v>
      </c>
      <c r="D2225" s="7">
        <v>2004</v>
      </c>
      <c r="E2225" s="7">
        <v>2005</v>
      </c>
      <c r="F2225" s="70">
        <v>500</v>
      </c>
      <c r="G2225" s="7">
        <v>10</v>
      </c>
      <c r="H2225" s="7">
        <v>0</v>
      </c>
      <c r="I2225" s="77">
        <v>1936</v>
      </c>
      <c r="J2225" s="77">
        <v>2135</v>
      </c>
      <c r="L2225" s="82">
        <v>738</v>
      </c>
      <c r="M2225" s="82">
        <v>1</v>
      </c>
      <c r="N2225" s="82" t="s">
        <v>134</v>
      </c>
      <c r="O2225" s="7">
        <v>2018</v>
      </c>
      <c r="P2225" s="82">
        <v>2019</v>
      </c>
      <c r="Q2225" s="128">
        <v>200</v>
      </c>
      <c r="R2225" s="82">
        <v>10</v>
      </c>
      <c r="S2225" s="7">
        <v>1</v>
      </c>
      <c r="T2225" s="67">
        <v>1235</v>
      </c>
      <c r="U2225" s="67">
        <v>1216</v>
      </c>
      <c r="W2225" s="7">
        <v>837</v>
      </c>
      <c r="X2225" s="7">
        <v>1</v>
      </c>
      <c r="Y2225" s="7" t="s">
        <v>234</v>
      </c>
      <c r="Z2225" s="7">
        <v>1991</v>
      </c>
      <c r="AA2225" s="7">
        <v>1992</v>
      </c>
      <c r="AB2225" s="7">
        <v>217.13</v>
      </c>
      <c r="AC2225" s="7">
        <v>5</v>
      </c>
      <c r="AD2225" s="7">
        <v>1</v>
      </c>
      <c r="AE2225" s="77" t="s">
        <v>763</v>
      </c>
      <c r="AF2225" s="77" t="s">
        <v>763</v>
      </c>
      <c r="AG2225" s="7" t="s">
        <v>24</v>
      </c>
    </row>
    <row r="2226" spans="1:33" x14ac:dyDescent="0.3">
      <c r="A2226" s="7">
        <v>2897</v>
      </c>
      <c r="B2226" s="7">
        <v>1</v>
      </c>
      <c r="C2226" s="7" t="s">
        <v>634</v>
      </c>
      <c r="D2226" s="7">
        <v>2005</v>
      </c>
      <c r="E2226" s="7">
        <v>2006</v>
      </c>
      <c r="F2226" s="70">
        <v>500</v>
      </c>
      <c r="G2226" s="7">
        <v>6</v>
      </c>
      <c r="H2226" s="10">
        <v>1</v>
      </c>
      <c r="I2226" s="67">
        <v>1602</v>
      </c>
      <c r="J2226" s="67">
        <v>711</v>
      </c>
      <c r="L2226" s="82">
        <v>748</v>
      </c>
      <c r="M2226" s="82">
        <v>1</v>
      </c>
      <c r="N2226" s="82" t="s">
        <v>135</v>
      </c>
      <c r="O2226" s="7">
        <v>2018</v>
      </c>
      <c r="P2226" s="82">
        <v>2019</v>
      </c>
      <c r="Q2226" s="128">
        <v>760</v>
      </c>
      <c r="R2226" s="82">
        <v>10</v>
      </c>
      <c r="S2226" s="7">
        <v>0</v>
      </c>
      <c r="T2226" s="67">
        <v>3230</v>
      </c>
      <c r="U2226" s="67">
        <v>4924</v>
      </c>
      <c r="W2226" s="7">
        <v>852</v>
      </c>
      <c r="X2226" s="7">
        <v>1</v>
      </c>
      <c r="Y2226" s="7" t="s">
        <v>263</v>
      </c>
      <c r="Z2226" s="7">
        <v>1991</v>
      </c>
      <c r="AA2226" s="7">
        <v>1994</v>
      </c>
      <c r="AB2226" s="7">
        <v>800</v>
      </c>
      <c r="AC2226" s="7">
        <v>5</v>
      </c>
      <c r="AD2226" s="7">
        <v>1</v>
      </c>
      <c r="AE2226" s="77" t="s">
        <v>763</v>
      </c>
      <c r="AF2226" s="77" t="s">
        <v>763</v>
      </c>
      <c r="AG2226" s="7" t="s">
        <v>24</v>
      </c>
    </row>
    <row r="2227" spans="1:33" x14ac:dyDescent="0.3">
      <c r="A2227" s="7">
        <v>2897</v>
      </c>
      <c r="B2227" s="7">
        <v>1</v>
      </c>
      <c r="C2227" s="7" t="s">
        <v>680</v>
      </c>
      <c r="D2227" s="7">
        <v>2011</v>
      </c>
      <c r="E2227" s="7">
        <v>2012</v>
      </c>
      <c r="F2227" s="7">
        <v>500</v>
      </c>
      <c r="G2227" s="7">
        <v>10</v>
      </c>
      <c r="H2227" s="7">
        <v>1</v>
      </c>
      <c r="I2227" s="77">
        <v>1422</v>
      </c>
      <c r="J2227" s="77">
        <v>181</v>
      </c>
      <c r="L2227" s="82">
        <v>831</v>
      </c>
      <c r="M2227" s="82">
        <v>1</v>
      </c>
      <c r="N2227" s="82" t="s">
        <v>136</v>
      </c>
      <c r="O2227" s="7">
        <v>2018</v>
      </c>
      <c r="P2227" s="82">
        <v>2019</v>
      </c>
      <c r="Q2227" s="128">
        <v>1286.67</v>
      </c>
      <c r="R2227" s="82">
        <v>8</v>
      </c>
      <c r="S2227" s="7">
        <v>1</v>
      </c>
      <c r="T2227" s="67">
        <v>12525</v>
      </c>
      <c r="U2227" s="67">
        <v>10963</v>
      </c>
      <c r="W2227" s="7">
        <v>876</v>
      </c>
      <c r="X2227" s="7">
        <v>1</v>
      </c>
      <c r="Y2227" s="7" t="s">
        <v>356</v>
      </c>
      <c r="Z2227" s="7">
        <v>1993</v>
      </c>
      <c r="AA2227" s="7">
        <v>1994</v>
      </c>
      <c r="AB2227" s="7">
        <v>238.77</v>
      </c>
      <c r="AC2227" s="7">
        <v>3</v>
      </c>
      <c r="AD2227" s="7">
        <v>1</v>
      </c>
      <c r="AE2227" s="77" t="s">
        <v>763</v>
      </c>
      <c r="AF2227" s="77" t="s">
        <v>763</v>
      </c>
      <c r="AG2227" s="7" t="s">
        <v>24</v>
      </c>
    </row>
    <row r="2228" spans="1:33" x14ac:dyDescent="0.3">
      <c r="A2228" s="7">
        <v>2897</v>
      </c>
      <c r="B2228" s="7">
        <v>1</v>
      </c>
      <c r="C2228" s="7" t="s">
        <v>680</v>
      </c>
      <c r="D2228" s="7">
        <v>2011</v>
      </c>
      <c r="E2228" s="7">
        <v>2012</v>
      </c>
      <c r="F2228" s="7">
        <v>400</v>
      </c>
      <c r="G2228" s="7">
        <v>10</v>
      </c>
      <c r="H2228" s="7">
        <v>1</v>
      </c>
      <c r="I2228" s="77">
        <v>1199</v>
      </c>
      <c r="J2228" s="77">
        <v>402</v>
      </c>
      <c r="L2228" s="82">
        <v>832</v>
      </c>
      <c r="M2228" s="82">
        <v>1</v>
      </c>
      <c r="N2228" s="82" t="s">
        <v>137</v>
      </c>
      <c r="O2228" s="7">
        <v>2018</v>
      </c>
      <c r="P2228" s="82">
        <v>2019</v>
      </c>
      <c r="Q2228" s="128">
        <v>1020</v>
      </c>
      <c r="R2228" s="82">
        <v>10</v>
      </c>
      <c r="S2228" s="7">
        <v>1</v>
      </c>
      <c r="T2228" s="67">
        <v>4315</v>
      </c>
      <c r="U2228" s="67">
        <v>3516</v>
      </c>
      <c r="W2228" s="7">
        <v>877</v>
      </c>
      <c r="X2228" s="7">
        <v>1</v>
      </c>
      <c r="Y2228" s="7" t="s">
        <v>261</v>
      </c>
      <c r="Z2228" s="7">
        <v>1991</v>
      </c>
      <c r="AA2228" s="7">
        <v>1993</v>
      </c>
      <c r="AB2228" s="7">
        <v>197</v>
      </c>
      <c r="AC2228" s="7">
        <v>5</v>
      </c>
      <c r="AD2228" s="7">
        <v>1</v>
      </c>
      <c r="AE2228" s="77" t="s">
        <v>763</v>
      </c>
      <c r="AF2228" s="77" t="s">
        <v>763</v>
      </c>
      <c r="AG2228" s="7" t="s">
        <v>24</v>
      </c>
    </row>
    <row r="2229" spans="1:33" x14ac:dyDescent="0.3">
      <c r="A2229" s="7">
        <v>2898</v>
      </c>
      <c r="B2229" s="7">
        <v>1</v>
      </c>
      <c r="C2229" s="7" t="s">
        <v>639</v>
      </c>
      <c r="D2229" s="7">
        <v>2004</v>
      </c>
      <c r="E2229" s="7">
        <v>2006</v>
      </c>
      <c r="F2229" s="70">
        <v>500</v>
      </c>
      <c r="G2229" s="7">
        <v>10</v>
      </c>
      <c r="H2229" s="7">
        <v>1</v>
      </c>
      <c r="I2229" s="77">
        <v>785</v>
      </c>
      <c r="J2229" s="77">
        <v>627</v>
      </c>
      <c r="L2229" s="82">
        <v>877</v>
      </c>
      <c r="M2229" s="82">
        <v>1</v>
      </c>
      <c r="N2229" s="82" t="s">
        <v>138</v>
      </c>
      <c r="O2229" s="7">
        <v>2018</v>
      </c>
      <c r="P2229" s="82">
        <v>2019</v>
      </c>
      <c r="Q2229" s="128">
        <v>1069.8699999999999</v>
      </c>
      <c r="R2229" s="82">
        <v>10</v>
      </c>
      <c r="S2229" s="7">
        <v>0</v>
      </c>
      <c r="T2229" s="67">
        <v>5011</v>
      </c>
      <c r="U2229" s="67">
        <v>9476</v>
      </c>
      <c r="W2229" s="7">
        <v>879</v>
      </c>
      <c r="X2229" s="7">
        <v>1</v>
      </c>
      <c r="Y2229" s="7" t="s">
        <v>357</v>
      </c>
      <c r="Z2229" s="7">
        <v>1993</v>
      </c>
      <c r="AA2229" s="7">
        <v>1994</v>
      </c>
      <c r="AB2229" s="7">
        <v>302</v>
      </c>
      <c r="AC2229" s="7">
        <v>5</v>
      </c>
      <c r="AD2229" s="7">
        <v>0</v>
      </c>
      <c r="AE2229" s="77" t="s">
        <v>763</v>
      </c>
      <c r="AF2229" s="77" t="s">
        <v>763</v>
      </c>
      <c r="AG2229" s="7" t="s">
        <v>24</v>
      </c>
    </row>
    <row r="2230" spans="1:33" x14ac:dyDescent="0.3">
      <c r="A2230" s="7">
        <v>2898</v>
      </c>
      <c r="B2230" s="7">
        <v>1</v>
      </c>
      <c r="C2230" s="7" t="s">
        <v>672</v>
      </c>
      <c r="D2230" s="68">
        <v>2009</v>
      </c>
      <c r="E2230" s="10">
        <v>2010</v>
      </c>
      <c r="F2230" s="66">
        <v>200</v>
      </c>
      <c r="G2230" s="10">
        <v>10</v>
      </c>
      <c r="H2230" s="67">
        <v>1</v>
      </c>
      <c r="I2230" s="67">
        <v>369</v>
      </c>
      <c r="J2230" s="67">
        <v>87</v>
      </c>
      <c r="L2230" s="82">
        <v>883</v>
      </c>
      <c r="M2230" s="82">
        <v>1</v>
      </c>
      <c r="N2230" s="82" t="s">
        <v>139</v>
      </c>
      <c r="O2230" s="7">
        <v>2018</v>
      </c>
      <c r="P2230" s="82">
        <v>2019</v>
      </c>
      <c r="Q2230" s="128">
        <v>750</v>
      </c>
      <c r="R2230" s="82">
        <v>7</v>
      </c>
      <c r="S2230" s="7">
        <v>1</v>
      </c>
      <c r="T2230" s="67">
        <v>2481</v>
      </c>
      <c r="U2230" s="67">
        <v>2271</v>
      </c>
      <c r="W2230" s="7">
        <v>880</v>
      </c>
      <c r="X2230" s="7">
        <v>1</v>
      </c>
      <c r="Y2230" s="7" t="s">
        <v>621</v>
      </c>
      <c r="Z2230" s="7">
        <v>1992</v>
      </c>
      <c r="AA2230" s="7">
        <v>1993</v>
      </c>
      <c r="AB2230" s="7">
        <v>380</v>
      </c>
      <c r="AC2230" s="7">
        <v>5</v>
      </c>
      <c r="AD2230" s="7">
        <v>0</v>
      </c>
      <c r="AE2230" s="77" t="s">
        <v>763</v>
      </c>
      <c r="AF2230" s="77" t="s">
        <v>763</v>
      </c>
      <c r="AG2230" s="7" t="s">
        <v>24</v>
      </c>
    </row>
    <row r="2231" spans="1:33" x14ac:dyDescent="0.3">
      <c r="A2231" s="7">
        <v>2898</v>
      </c>
      <c r="B2231" s="7">
        <v>1</v>
      </c>
      <c r="C2231" s="7" t="s">
        <v>672</v>
      </c>
      <c r="D2231" s="68">
        <v>2015</v>
      </c>
      <c r="E2231" s="10">
        <v>2016</v>
      </c>
      <c r="F2231" s="66">
        <v>760</v>
      </c>
      <c r="G2231" s="10">
        <v>10</v>
      </c>
      <c r="H2231" s="67">
        <v>1</v>
      </c>
      <c r="I2231" s="67">
        <v>339</v>
      </c>
      <c r="J2231" s="67">
        <v>36</v>
      </c>
      <c r="L2231" s="82">
        <v>912</v>
      </c>
      <c r="M2231" s="82">
        <v>1</v>
      </c>
      <c r="N2231" s="82" t="s">
        <v>140</v>
      </c>
      <c r="O2231" s="7">
        <v>2018</v>
      </c>
      <c r="P2231" s="82">
        <v>2019</v>
      </c>
      <c r="Q2231" s="128">
        <v>415</v>
      </c>
      <c r="R2231" s="82">
        <v>10</v>
      </c>
      <c r="S2231" s="7">
        <v>0</v>
      </c>
      <c r="T2231" s="67">
        <v>1840</v>
      </c>
      <c r="U2231" s="67">
        <v>2922</v>
      </c>
      <c r="W2231" s="7">
        <v>880</v>
      </c>
      <c r="X2231" s="7">
        <v>1</v>
      </c>
      <c r="Y2231" s="7" t="s">
        <v>621</v>
      </c>
      <c r="Z2231" s="7">
        <v>1993</v>
      </c>
      <c r="AA2231" s="7">
        <v>1994</v>
      </c>
      <c r="AB2231" s="7">
        <v>488.95</v>
      </c>
      <c r="AC2231" s="7">
        <v>5</v>
      </c>
      <c r="AD2231" s="7">
        <v>1</v>
      </c>
      <c r="AE2231" s="77" t="s">
        <v>763</v>
      </c>
      <c r="AF2231" s="77" t="s">
        <v>763</v>
      </c>
      <c r="AG2231" s="7" t="s">
        <v>24</v>
      </c>
    </row>
    <row r="2232" spans="1:33" x14ac:dyDescent="0.3">
      <c r="A2232" s="7">
        <v>2898</v>
      </c>
      <c r="B2232" s="7">
        <v>1</v>
      </c>
      <c r="C2232" s="7" t="s">
        <v>639</v>
      </c>
      <c r="D2232" s="7">
        <v>2017</v>
      </c>
      <c r="E2232" s="7">
        <v>2018</v>
      </c>
      <c r="F2232" s="7">
        <v>1750</v>
      </c>
      <c r="G2232" s="7">
        <v>10</v>
      </c>
      <c r="H2232" s="7">
        <v>1</v>
      </c>
      <c r="I2232" s="77">
        <v>379</v>
      </c>
      <c r="J2232" s="77">
        <v>131</v>
      </c>
      <c r="L2232" s="82">
        <v>2125</v>
      </c>
      <c r="M2232" s="82">
        <v>1</v>
      </c>
      <c r="N2232" s="82" t="s">
        <v>141</v>
      </c>
      <c r="O2232" s="7">
        <v>2018</v>
      </c>
      <c r="P2232" s="82">
        <v>2019</v>
      </c>
      <c r="Q2232" s="128">
        <v>500</v>
      </c>
      <c r="R2232" s="82">
        <v>10</v>
      </c>
      <c r="S2232" s="7">
        <v>0</v>
      </c>
      <c r="T2232" s="67">
        <v>1291</v>
      </c>
      <c r="U2232" s="67">
        <v>1514</v>
      </c>
      <c r="W2232" s="7">
        <v>881</v>
      </c>
      <c r="X2232" s="7">
        <v>1</v>
      </c>
      <c r="Y2232" s="7" t="s">
        <v>359</v>
      </c>
      <c r="Z2232" s="7">
        <v>1993</v>
      </c>
      <c r="AA2232" s="7">
        <v>1994</v>
      </c>
      <c r="AB2232" s="7">
        <v>330.55</v>
      </c>
      <c r="AC2232" s="7">
        <v>5</v>
      </c>
      <c r="AD2232" s="7">
        <v>1</v>
      </c>
      <c r="AE2232" s="77" t="s">
        <v>763</v>
      </c>
      <c r="AF2232" s="77" t="s">
        <v>763</v>
      </c>
      <c r="AG2232" s="7" t="s">
        <v>24</v>
      </c>
    </row>
    <row r="2233" spans="1:33" x14ac:dyDescent="0.3">
      <c r="A2233" s="7">
        <v>2899</v>
      </c>
      <c r="B2233" s="7">
        <v>1</v>
      </c>
      <c r="C2233" s="7" t="s">
        <v>681</v>
      </c>
      <c r="D2233" s="7">
        <v>2011</v>
      </c>
      <c r="E2233" s="7">
        <v>2013</v>
      </c>
      <c r="F2233" s="7">
        <v>292.99</v>
      </c>
      <c r="G2233" s="7">
        <v>10</v>
      </c>
      <c r="H2233" s="7">
        <v>1</v>
      </c>
      <c r="I2233" s="77">
        <v>891</v>
      </c>
      <c r="J2233" s="77">
        <v>195</v>
      </c>
      <c r="L2233" s="82">
        <v>2125</v>
      </c>
      <c r="M2233" s="82">
        <v>1</v>
      </c>
      <c r="N2233" s="82" t="s">
        <v>141</v>
      </c>
      <c r="O2233" s="7">
        <v>2018</v>
      </c>
      <c r="P2233" s="82">
        <v>2019</v>
      </c>
      <c r="Q2233" s="128">
        <v>150</v>
      </c>
      <c r="R2233" s="82">
        <v>10</v>
      </c>
      <c r="S2233" s="7">
        <v>0</v>
      </c>
      <c r="T2233" s="67">
        <v>1267</v>
      </c>
      <c r="U2233" s="67">
        <v>1516</v>
      </c>
      <c r="W2233" s="7">
        <v>882</v>
      </c>
      <c r="X2233" s="7">
        <v>1</v>
      </c>
      <c r="Y2233" s="7" t="s">
        <v>360</v>
      </c>
      <c r="Z2233" s="7">
        <v>1993</v>
      </c>
      <c r="AA2233" s="7">
        <v>1994</v>
      </c>
      <c r="AB2233" s="7">
        <v>214.39</v>
      </c>
      <c r="AC2233" s="7">
        <v>5</v>
      </c>
      <c r="AD2233" s="7">
        <v>1</v>
      </c>
      <c r="AE2233" s="77" t="s">
        <v>763</v>
      </c>
      <c r="AF2233" s="77" t="s">
        <v>763</v>
      </c>
      <c r="AG2233" s="7" t="s">
        <v>24</v>
      </c>
    </row>
    <row r="2234" spans="1:33" x14ac:dyDescent="0.3">
      <c r="A2234" s="7">
        <v>2903</v>
      </c>
      <c r="B2234" s="7">
        <v>1</v>
      </c>
      <c r="C2234" s="7" t="s">
        <v>219</v>
      </c>
      <c r="D2234" s="7">
        <v>2015</v>
      </c>
      <c r="E2234" s="7">
        <v>2016</v>
      </c>
      <c r="F2234" s="70">
        <v>1124.1500000000001</v>
      </c>
      <c r="G2234" s="7">
        <v>10</v>
      </c>
      <c r="H2234" s="7">
        <v>0</v>
      </c>
      <c r="I2234" s="77">
        <v>252</v>
      </c>
      <c r="J2234" s="77">
        <v>261</v>
      </c>
      <c r="L2234" s="82">
        <v>2125</v>
      </c>
      <c r="M2234" s="82">
        <v>1</v>
      </c>
      <c r="N2234" s="82" t="s">
        <v>141</v>
      </c>
      <c r="O2234" s="7">
        <v>2018</v>
      </c>
      <c r="P2234" s="82">
        <v>2019</v>
      </c>
      <c r="Q2234" s="128">
        <v>100</v>
      </c>
      <c r="R2234" s="82">
        <v>10</v>
      </c>
      <c r="S2234" s="7">
        <v>0</v>
      </c>
      <c r="T2234" s="67">
        <v>1207</v>
      </c>
      <c r="U2234" s="67">
        <v>1583</v>
      </c>
      <c r="W2234" s="7">
        <v>883</v>
      </c>
      <c r="X2234" s="7">
        <v>1</v>
      </c>
      <c r="Y2234" s="7" t="s">
        <v>361</v>
      </c>
      <c r="Z2234" s="7">
        <v>1993</v>
      </c>
      <c r="AA2234" s="7">
        <v>1994</v>
      </c>
      <c r="AB2234" s="7">
        <v>303.38</v>
      </c>
      <c r="AC2234" s="7">
        <v>5</v>
      </c>
      <c r="AD2234" s="7">
        <v>0</v>
      </c>
      <c r="AE2234" s="77" t="s">
        <v>763</v>
      </c>
      <c r="AF2234" s="77" t="s">
        <v>763</v>
      </c>
      <c r="AG2234" s="7" t="s">
        <v>24</v>
      </c>
    </row>
    <row r="2235" spans="1:33" x14ac:dyDescent="0.3">
      <c r="A2235" s="7">
        <v>2903</v>
      </c>
      <c r="B2235" s="7">
        <v>1</v>
      </c>
      <c r="C2235" s="7" t="s">
        <v>707</v>
      </c>
      <c r="D2235" s="7">
        <v>2016</v>
      </c>
      <c r="E2235" s="7">
        <v>2017</v>
      </c>
      <c r="F2235" s="7">
        <v>1293.4100000000001</v>
      </c>
      <c r="G2235" s="7">
        <v>10</v>
      </c>
      <c r="H2235" s="7">
        <v>0</v>
      </c>
      <c r="I2235" s="77">
        <v>757</v>
      </c>
      <c r="J2235" s="77">
        <v>1091</v>
      </c>
      <c r="L2235" s="82">
        <v>2137</v>
      </c>
      <c r="M2235" s="82">
        <v>1</v>
      </c>
      <c r="N2235" s="82" t="s">
        <v>142</v>
      </c>
      <c r="O2235" s="7">
        <v>2018</v>
      </c>
      <c r="P2235" s="82">
        <v>2019</v>
      </c>
      <c r="Q2235" s="128">
        <v>1042</v>
      </c>
      <c r="R2235" s="82">
        <v>10</v>
      </c>
      <c r="S2235" s="7">
        <v>0</v>
      </c>
      <c r="T2235" s="67">
        <v>1020</v>
      </c>
      <c r="U2235" s="67">
        <v>1341</v>
      </c>
      <c r="W2235" s="7">
        <v>885</v>
      </c>
      <c r="X2235" s="7">
        <v>1</v>
      </c>
      <c r="Y2235" s="7" t="s">
        <v>362</v>
      </c>
      <c r="Z2235" s="7">
        <v>1993</v>
      </c>
      <c r="AA2235" s="7">
        <v>1994</v>
      </c>
      <c r="AB2235" s="7">
        <v>421.44</v>
      </c>
      <c r="AC2235" s="7">
        <v>5</v>
      </c>
      <c r="AD2235" s="7">
        <v>1</v>
      </c>
      <c r="AE2235" s="77" t="s">
        <v>763</v>
      </c>
      <c r="AF2235" s="77" t="s">
        <v>763</v>
      </c>
      <c r="AG2235" s="7" t="s">
        <v>24</v>
      </c>
    </row>
    <row r="2236" spans="1:33" x14ac:dyDescent="0.3">
      <c r="A2236" s="7">
        <v>2903</v>
      </c>
      <c r="B2236" s="7">
        <v>1</v>
      </c>
      <c r="C2236" s="7" t="s">
        <v>760</v>
      </c>
      <c r="D2236" s="7">
        <v>2017</v>
      </c>
      <c r="E2236" s="7">
        <v>2018</v>
      </c>
      <c r="F2236" s="7">
        <v>302</v>
      </c>
      <c r="G2236" s="7">
        <v>10</v>
      </c>
      <c r="H2236" s="7">
        <v>1</v>
      </c>
      <c r="I2236" s="77">
        <v>496</v>
      </c>
      <c r="J2236" s="77">
        <v>302</v>
      </c>
      <c r="L2236" s="82">
        <v>2342</v>
      </c>
      <c r="M2236" s="82">
        <v>1</v>
      </c>
      <c r="N2236" s="82" t="s">
        <v>143</v>
      </c>
      <c r="O2236" s="7">
        <v>2018</v>
      </c>
      <c r="P2236" s="82">
        <v>2020</v>
      </c>
      <c r="Q2236" s="128">
        <v>1851</v>
      </c>
      <c r="R2236" s="82">
        <v>5</v>
      </c>
      <c r="S2236" s="7">
        <v>1</v>
      </c>
      <c r="T2236" s="67">
        <v>1821</v>
      </c>
      <c r="U2236" s="67">
        <v>762</v>
      </c>
      <c r="W2236" s="7">
        <v>891</v>
      </c>
      <c r="X2236" s="7">
        <v>1</v>
      </c>
      <c r="Y2236" s="7" t="s">
        <v>363</v>
      </c>
      <c r="Z2236" s="7">
        <v>1993</v>
      </c>
      <c r="AA2236" s="7">
        <v>1994</v>
      </c>
      <c r="AB2236" s="7">
        <v>381.4</v>
      </c>
      <c r="AC2236" s="7">
        <v>4</v>
      </c>
      <c r="AD2236" s="7">
        <v>1</v>
      </c>
      <c r="AE2236" s="77" t="s">
        <v>763</v>
      </c>
      <c r="AF2236" s="77" t="s">
        <v>763</v>
      </c>
      <c r="AG2236" s="7" t="s">
        <v>24</v>
      </c>
    </row>
    <row r="2237" spans="1:33" x14ac:dyDescent="0.3">
      <c r="A2237" s="7">
        <v>2903</v>
      </c>
      <c r="B2237" s="7">
        <v>1</v>
      </c>
      <c r="C2237" s="7" t="s">
        <v>761</v>
      </c>
      <c r="D2237" s="7">
        <v>2017</v>
      </c>
      <c r="E2237" s="7">
        <v>2018</v>
      </c>
      <c r="F2237" s="7">
        <v>158</v>
      </c>
      <c r="G2237" s="7">
        <v>10</v>
      </c>
      <c r="H2237" s="7">
        <v>1</v>
      </c>
      <c r="I2237" s="77">
        <v>510</v>
      </c>
      <c r="J2237" s="77">
        <v>290</v>
      </c>
      <c r="L2237" s="82">
        <v>2364</v>
      </c>
      <c r="M2237" s="82">
        <v>1</v>
      </c>
      <c r="N2237" s="82" t="s">
        <v>144</v>
      </c>
      <c r="O2237" s="7">
        <v>2018</v>
      </c>
      <c r="P2237" s="82">
        <v>2019</v>
      </c>
      <c r="Q2237" s="128">
        <v>1076</v>
      </c>
      <c r="R2237" s="82">
        <v>10</v>
      </c>
      <c r="S2237" s="7">
        <v>0</v>
      </c>
      <c r="T2237" s="67">
        <v>736</v>
      </c>
      <c r="U2237" s="67">
        <v>790</v>
      </c>
      <c r="W2237" s="7">
        <v>2144</v>
      </c>
      <c r="X2237" s="7">
        <v>1</v>
      </c>
      <c r="Y2237" s="7" t="s">
        <v>364</v>
      </c>
      <c r="Z2237" s="7">
        <v>1993</v>
      </c>
      <c r="AA2237" s="7">
        <v>1994</v>
      </c>
      <c r="AB2237" s="7">
        <v>395.66</v>
      </c>
      <c r="AC2237" s="7">
        <v>5</v>
      </c>
      <c r="AD2237" s="7">
        <v>0</v>
      </c>
      <c r="AE2237" s="77" t="s">
        <v>763</v>
      </c>
      <c r="AF2237" s="77" t="s">
        <v>763</v>
      </c>
      <c r="AG2237" s="7" t="s">
        <v>24</v>
      </c>
    </row>
    <row r="2238" spans="1:33" x14ac:dyDescent="0.3">
      <c r="A2238" s="7">
        <v>2904</v>
      </c>
      <c r="B2238" s="7">
        <v>1</v>
      </c>
      <c r="C2238" s="7" t="s">
        <v>708</v>
      </c>
      <c r="D2238" s="7">
        <v>2016</v>
      </c>
      <c r="E2238" s="7">
        <v>2018</v>
      </c>
      <c r="F2238" s="7">
        <v>760</v>
      </c>
      <c r="G2238" s="7">
        <v>10</v>
      </c>
      <c r="H2238" s="7">
        <v>1</v>
      </c>
      <c r="I2238" s="77">
        <v>1257</v>
      </c>
      <c r="J2238" s="77">
        <v>1222</v>
      </c>
      <c r="L2238" s="82">
        <v>2754</v>
      </c>
      <c r="M2238" s="82">
        <v>1</v>
      </c>
      <c r="N2238" s="82" t="s">
        <v>145</v>
      </c>
      <c r="O2238" s="7">
        <v>2018</v>
      </c>
      <c r="P2238" s="82">
        <v>2019</v>
      </c>
      <c r="Q2238" s="128">
        <v>790</v>
      </c>
      <c r="R2238" s="82">
        <v>10</v>
      </c>
      <c r="S2238" s="7">
        <v>1</v>
      </c>
      <c r="T2238" s="67">
        <v>499</v>
      </c>
      <c r="U2238" s="67">
        <v>435</v>
      </c>
      <c r="W2238" s="7">
        <v>2154</v>
      </c>
      <c r="X2238" s="7">
        <v>1</v>
      </c>
      <c r="Y2238" s="7" t="s">
        <v>365</v>
      </c>
      <c r="Z2238" s="7">
        <v>1993</v>
      </c>
      <c r="AA2238" s="7">
        <v>1994</v>
      </c>
      <c r="AB2238" s="7">
        <v>268.73</v>
      </c>
      <c r="AC2238" s="7">
        <v>5</v>
      </c>
      <c r="AD2238" s="7">
        <v>1</v>
      </c>
      <c r="AE2238" s="77" t="s">
        <v>763</v>
      </c>
      <c r="AF2238" s="77" t="s">
        <v>763</v>
      </c>
      <c r="AG2238" s="7" t="s">
        <v>24</v>
      </c>
    </row>
    <row r="2239" spans="1:33" x14ac:dyDescent="0.3">
      <c r="A2239" s="7">
        <v>2906</v>
      </c>
      <c r="B2239" s="7">
        <v>1</v>
      </c>
      <c r="C2239" s="7" t="s">
        <v>685</v>
      </c>
      <c r="D2239" s="7">
        <v>2014</v>
      </c>
      <c r="E2239" s="7">
        <v>2016</v>
      </c>
      <c r="F2239" s="7">
        <v>1084.55</v>
      </c>
      <c r="G2239" s="7">
        <v>10</v>
      </c>
      <c r="H2239" s="7">
        <v>1</v>
      </c>
      <c r="I2239" s="77">
        <v>538</v>
      </c>
      <c r="J2239" s="77">
        <v>145</v>
      </c>
      <c r="L2239" s="82">
        <v>2835</v>
      </c>
      <c r="M2239" s="82">
        <v>1</v>
      </c>
      <c r="N2239" s="82" t="s">
        <v>146</v>
      </c>
      <c r="O2239" s="7">
        <v>2018</v>
      </c>
      <c r="P2239" s="82">
        <v>2020</v>
      </c>
      <c r="Q2239" s="128">
        <v>1610.82</v>
      </c>
      <c r="R2239" s="82">
        <v>10</v>
      </c>
      <c r="S2239" s="7">
        <v>1</v>
      </c>
      <c r="T2239" s="67">
        <v>1418</v>
      </c>
      <c r="U2239" s="67">
        <v>756</v>
      </c>
      <c r="W2239" s="7">
        <v>2365</v>
      </c>
      <c r="X2239" s="7">
        <v>1</v>
      </c>
      <c r="Y2239" s="7" t="s">
        <v>4</v>
      </c>
      <c r="Z2239" s="7">
        <v>1993</v>
      </c>
      <c r="AA2239" s="7">
        <v>1994</v>
      </c>
      <c r="AB2239" s="7">
        <v>250</v>
      </c>
      <c r="AC2239" s="7">
        <v>4</v>
      </c>
      <c r="AD2239" s="7">
        <v>0</v>
      </c>
      <c r="AE2239" s="77" t="s">
        <v>763</v>
      </c>
      <c r="AF2239" s="77" t="s">
        <v>763</v>
      </c>
      <c r="AG2239" s="7" t="s">
        <v>24</v>
      </c>
    </row>
    <row r="2240" spans="1:33" x14ac:dyDescent="0.3">
      <c r="A2240" s="7">
        <v>2907</v>
      </c>
      <c r="B2240" s="7">
        <v>1</v>
      </c>
      <c r="C2240" s="7" t="s">
        <v>686</v>
      </c>
      <c r="D2240" s="7">
        <v>2014</v>
      </c>
      <c r="E2240" s="7">
        <v>2015</v>
      </c>
      <c r="F2240" s="7">
        <v>1547.52</v>
      </c>
      <c r="G2240" s="7">
        <v>10</v>
      </c>
      <c r="H2240" s="7">
        <v>0</v>
      </c>
      <c r="I2240" s="77">
        <v>244</v>
      </c>
      <c r="J2240" s="77">
        <v>334</v>
      </c>
      <c r="L2240" s="82">
        <v>2859</v>
      </c>
      <c r="M2240" s="82">
        <v>1</v>
      </c>
      <c r="N2240" s="82" t="s">
        <v>147</v>
      </c>
      <c r="O2240" s="7">
        <v>2018</v>
      </c>
      <c r="P2240" s="82">
        <v>2020</v>
      </c>
      <c r="Q2240" s="128">
        <v>460</v>
      </c>
      <c r="R2240" s="82">
        <v>10</v>
      </c>
      <c r="S2240" s="7">
        <v>0</v>
      </c>
      <c r="T2240" s="67">
        <v>2190</v>
      </c>
      <c r="U2240" s="67">
        <v>2850</v>
      </c>
      <c r="W2240" s="7">
        <v>2711</v>
      </c>
      <c r="X2240" s="7">
        <v>1</v>
      </c>
      <c r="Y2240" s="7" t="s">
        <v>366</v>
      </c>
      <c r="Z2240" s="7">
        <v>1993</v>
      </c>
      <c r="AA2240" s="7">
        <v>1994</v>
      </c>
      <c r="AB2240" s="7">
        <v>371.72</v>
      </c>
      <c r="AC2240" s="7">
        <v>5</v>
      </c>
      <c r="AD2240" s="7">
        <v>0</v>
      </c>
      <c r="AE2240" s="77" t="s">
        <v>763</v>
      </c>
      <c r="AF2240" s="77" t="s">
        <v>763</v>
      </c>
      <c r="AG2240" s="7" t="s">
        <v>24</v>
      </c>
    </row>
    <row r="2241" spans="1:33" x14ac:dyDescent="0.3">
      <c r="A2241" s="7">
        <v>2907</v>
      </c>
      <c r="B2241" s="7">
        <v>1</v>
      </c>
      <c r="C2241" s="7" t="s">
        <v>686</v>
      </c>
      <c r="D2241" s="7">
        <v>2015</v>
      </c>
      <c r="E2241" s="7">
        <v>2016</v>
      </c>
      <c r="F2241" s="70">
        <v>764.76</v>
      </c>
      <c r="G2241" s="7">
        <v>10</v>
      </c>
      <c r="H2241" s="7">
        <v>1</v>
      </c>
      <c r="I2241" s="67">
        <v>242</v>
      </c>
      <c r="J2241" s="67">
        <v>17</v>
      </c>
      <c r="L2241" s="82">
        <v>2884</v>
      </c>
      <c r="M2241" s="82">
        <v>1</v>
      </c>
      <c r="N2241" s="82" t="s">
        <v>148</v>
      </c>
      <c r="O2241" s="7">
        <v>2018</v>
      </c>
      <c r="P2241" s="82">
        <v>2019</v>
      </c>
      <c r="Q2241" s="128">
        <v>1517.08</v>
      </c>
      <c r="R2241" s="82">
        <v>10</v>
      </c>
      <c r="S2241" s="7">
        <v>0</v>
      </c>
      <c r="T2241" s="67">
        <v>657</v>
      </c>
      <c r="U2241" s="67">
        <v>866</v>
      </c>
      <c r="W2241" s="7">
        <v>2835</v>
      </c>
      <c r="X2241" s="7">
        <v>1</v>
      </c>
      <c r="Y2241" s="7" t="s">
        <v>146</v>
      </c>
      <c r="Z2241" s="7">
        <v>1992</v>
      </c>
      <c r="AA2241" s="7">
        <v>1993</v>
      </c>
      <c r="AB2241" s="7">
        <v>481.65</v>
      </c>
      <c r="AC2241" s="7">
        <v>5</v>
      </c>
      <c r="AD2241" s="7">
        <v>1</v>
      </c>
      <c r="AE2241" s="77" t="s">
        <v>763</v>
      </c>
      <c r="AF2241" s="77" t="s">
        <v>763</v>
      </c>
      <c r="AG2241" s="7" t="s">
        <v>24</v>
      </c>
    </row>
    <row r="2242" spans="1:33" x14ac:dyDescent="0.3">
      <c r="A2242" s="7">
        <v>2908</v>
      </c>
      <c r="B2242" s="7">
        <v>1</v>
      </c>
      <c r="C2242" s="7" t="s">
        <v>959</v>
      </c>
      <c r="D2242" s="7">
        <v>2015</v>
      </c>
      <c r="E2242" s="7">
        <v>2016</v>
      </c>
      <c r="F2242" s="70">
        <v>605.13</v>
      </c>
      <c r="G2242" s="7">
        <v>10</v>
      </c>
      <c r="H2242" s="7">
        <v>1</v>
      </c>
      <c r="I2242" s="67">
        <v>218</v>
      </c>
      <c r="J2242" s="67">
        <v>52</v>
      </c>
      <c r="L2242" s="82">
        <v>2886</v>
      </c>
      <c r="M2242" s="82">
        <v>1</v>
      </c>
      <c r="N2242" s="82" t="s">
        <v>149</v>
      </c>
      <c r="O2242" s="7">
        <v>2018</v>
      </c>
      <c r="P2242" s="82">
        <v>2019</v>
      </c>
      <c r="Q2242" s="128">
        <v>358</v>
      </c>
      <c r="R2242" s="82">
        <v>10</v>
      </c>
      <c r="S2242" s="7">
        <v>0</v>
      </c>
      <c r="T2242" s="67">
        <v>534</v>
      </c>
      <c r="U2242" s="67">
        <v>686</v>
      </c>
      <c r="W2242" s="7">
        <v>2835</v>
      </c>
      <c r="X2242" s="7">
        <v>1</v>
      </c>
      <c r="Y2242" s="7" t="s">
        <v>146</v>
      </c>
      <c r="Z2242" s="7">
        <v>1993</v>
      </c>
      <c r="AA2242" s="7">
        <v>1994</v>
      </c>
      <c r="AB2242" s="7">
        <v>-481.65</v>
      </c>
      <c r="AC2242" s="7">
        <v>4</v>
      </c>
      <c r="AD2242" s="7">
        <v>1</v>
      </c>
      <c r="AE2242" s="77" t="s">
        <v>763</v>
      </c>
      <c r="AF2242" s="77" t="s">
        <v>763</v>
      </c>
      <c r="AG2242" s="7" t="s">
        <v>24</v>
      </c>
    </row>
    <row r="2243" spans="1:33" x14ac:dyDescent="0.3">
      <c r="A2243" s="7" t="s">
        <v>107</v>
      </c>
      <c r="Q2243" s="70"/>
    </row>
    <row r="2244" spans="1:33" hidden="1" x14ac:dyDescent="0.3">
      <c r="Q2244" s="70"/>
    </row>
    <row r="2245" spans="1:33" hidden="1" x14ac:dyDescent="0.3">
      <c r="Q2245" s="70"/>
    </row>
    <row r="2246" spans="1:33" hidden="1" x14ac:dyDescent="0.3">
      <c r="Q2246" s="70"/>
    </row>
    <row r="2247" spans="1:33" hidden="1" x14ac:dyDescent="0.3">
      <c r="Q2247" s="70"/>
    </row>
    <row r="2248" spans="1:33" hidden="1" x14ac:dyDescent="0.3">
      <c r="Q2248" s="70"/>
    </row>
    <row r="2249" spans="1:33" hidden="1" x14ac:dyDescent="0.3">
      <c r="Q2249" s="70"/>
    </row>
    <row r="2250" spans="1:33" hidden="1" x14ac:dyDescent="0.3">
      <c r="Q2250" s="70"/>
    </row>
    <row r="2251" spans="1:33" hidden="1" x14ac:dyDescent="0.3">
      <c r="Q2251" s="70"/>
    </row>
    <row r="2252" spans="1:33" hidden="1" x14ac:dyDescent="0.3">
      <c r="Q2252" s="70"/>
    </row>
    <row r="2253" spans="1:33" hidden="1" x14ac:dyDescent="0.3">
      <c r="Q2253" s="70"/>
    </row>
    <row r="2254" spans="1:33" hidden="1" x14ac:dyDescent="0.3">
      <c r="Q2254" s="70"/>
    </row>
    <row r="2255" spans="1:33" hidden="1" x14ac:dyDescent="0.3">
      <c r="Q2255" s="70"/>
    </row>
    <row r="2256" spans="1:33" hidden="1" x14ac:dyDescent="0.3">
      <c r="Q2256" s="70"/>
    </row>
    <row r="2257" spans="16:17" hidden="1" x14ac:dyDescent="0.3">
      <c r="Q2257" s="70"/>
    </row>
    <row r="2258" spans="16:17" hidden="1" x14ac:dyDescent="0.3">
      <c r="Q2258" s="70"/>
    </row>
    <row r="2259" spans="16:17" hidden="1" x14ac:dyDescent="0.3">
      <c r="Q2259" s="70"/>
    </row>
    <row r="2260" spans="16:17" hidden="1" x14ac:dyDescent="0.3">
      <c r="Q2260" s="70"/>
    </row>
    <row r="2261" spans="16:17" hidden="1" x14ac:dyDescent="0.3">
      <c r="P2261" s="10"/>
      <c r="Q2261" s="70"/>
    </row>
    <row r="2262" spans="16:17" hidden="1" x14ac:dyDescent="0.3">
      <c r="Q2262" s="70"/>
    </row>
    <row r="2263" spans="16:17" hidden="1" x14ac:dyDescent="0.3">
      <c r="Q2263" s="70"/>
    </row>
    <row r="2264" spans="16:17" hidden="1" x14ac:dyDescent="0.3">
      <c r="Q2264" s="70"/>
    </row>
    <row r="2265" spans="16:17" hidden="1" x14ac:dyDescent="0.3">
      <c r="Q2265" s="70"/>
    </row>
    <row r="2266" spans="16:17" hidden="1" x14ac:dyDescent="0.3">
      <c r="Q2266" s="70"/>
    </row>
    <row r="2267" spans="16:17" hidden="1" x14ac:dyDescent="0.3">
      <c r="Q2267" s="70"/>
    </row>
    <row r="2268" spans="16:17" hidden="1" x14ac:dyDescent="0.3">
      <c r="Q2268" s="70"/>
    </row>
    <row r="2269" spans="16:17" hidden="1" x14ac:dyDescent="0.3">
      <c r="Q2269" s="70"/>
    </row>
    <row r="2270" spans="16:17" hidden="1" x14ac:dyDescent="0.3">
      <c r="Q2270" s="70"/>
    </row>
    <row r="2271" spans="16:17" hidden="1" x14ac:dyDescent="0.3">
      <c r="Q2271" s="70"/>
    </row>
    <row r="2272" spans="16:17" hidden="1" x14ac:dyDescent="0.3">
      <c r="Q2272" s="70"/>
    </row>
    <row r="2273" spans="16:17" hidden="1" x14ac:dyDescent="0.3">
      <c r="Q2273" s="70"/>
    </row>
    <row r="2274" spans="16:17" hidden="1" x14ac:dyDescent="0.3">
      <c r="Q2274" s="70"/>
    </row>
    <row r="2275" spans="16:17" hidden="1" x14ac:dyDescent="0.3">
      <c r="Q2275" s="70"/>
    </row>
    <row r="2276" spans="16:17" hidden="1" x14ac:dyDescent="0.3">
      <c r="P2276" s="10"/>
      <c r="Q2276" s="70"/>
    </row>
    <row r="2277" spans="16:17" hidden="1" x14ac:dyDescent="0.3">
      <c r="P2277" s="10"/>
      <c r="Q2277" s="70"/>
    </row>
    <row r="2278" spans="16:17" hidden="1" x14ac:dyDescent="0.3">
      <c r="Q2278" s="70"/>
    </row>
    <row r="2279" spans="16:17" hidden="1" x14ac:dyDescent="0.3">
      <c r="Q2279" s="70"/>
    </row>
    <row r="2280" spans="16:17" hidden="1" x14ac:dyDescent="0.3">
      <c r="Q2280" s="70"/>
    </row>
    <row r="2281" spans="16:17" hidden="1" x14ac:dyDescent="0.3">
      <c r="Q2281" s="70"/>
    </row>
    <row r="2282" spans="16:17" hidden="1" x14ac:dyDescent="0.3">
      <c r="Q2282" s="70"/>
    </row>
    <row r="2283" spans="16:17" hidden="1" x14ac:dyDescent="0.3">
      <c r="Q2283" s="70"/>
    </row>
    <row r="2284" spans="16:17" hidden="1" x14ac:dyDescent="0.3">
      <c r="Q2284" s="70"/>
    </row>
    <row r="2285" spans="16:17" hidden="1" x14ac:dyDescent="0.3">
      <c r="Q2285" s="70"/>
    </row>
    <row r="2286" spans="16:17" hidden="1" x14ac:dyDescent="0.3">
      <c r="Q2286" s="70"/>
    </row>
    <row r="2287" spans="16:17" hidden="1" x14ac:dyDescent="0.3">
      <c r="Q2287" s="70"/>
    </row>
    <row r="2288" spans="16:17" hidden="1" x14ac:dyDescent="0.3">
      <c r="Q2288" s="70"/>
    </row>
    <row r="2289" spans="15:17" hidden="1" x14ac:dyDescent="0.3">
      <c r="Q2289" s="70"/>
    </row>
    <row r="2290" spans="15:17" hidden="1" x14ac:dyDescent="0.3">
      <c r="P2290" s="10"/>
      <c r="Q2290" s="70"/>
    </row>
    <row r="2291" spans="15:17" hidden="1" x14ac:dyDescent="0.3">
      <c r="O2291" s="68"/>
      <c r="P2291" s="73"/>
      <c r="Q2291" s="66"/>
    </row>
    <row r="2292" spans="15:17" hidden="1" x14ac:dyDescent="0.3">
      <c r="Q2292" s="70"/>
    </row>
    <row r="2293" spans="15:17" hidden="1" x14ac:dyDescent="0.3">
      <c r="Q2293" s="70"/>
    </row>
    <row r="2294" spans="15:17" hidden="1" x14ac:dyDescent="0.3">
      <c r="Q2294" s="70"/>
    </row>
    <row r="2295" spans="15:17" hidden="1" x14ac:dyDescent="0.3">
      <c r="Q2295" s="70"/>
    </row>
    <row r="2296" spans="15:17" hidden="1" x14ac:dyDescent="0.3">
      <c r="Q2296" s="70"/>
    </row>
    <row r="2297" spans="15:17" hidden="1" x14ac:dyDescent="0.3">
      <c r="Q2297" s="70"/>
    </row>
    <row r="2298" spans="15:17" hidden="1" x14ac:dyDescent="0.3">
      <c r="Q2298" s="70"/>
    </row>
    <row r="2299" spans="15:17" hidden="1" x14ac:dyDescent="0.3">
      <c r="Q2299" s="70"/>
    </row>
    <row r="2300" spans="15:17" hidden="1" x14ac:dyDescent="0.3">
      <c r="Q2300" s="70"/>
    </row>
    <row r="2301" spans="15:17" hidden="1" x14ac:dyDescent="0.3">
      <c r="Q2301" s="70"/>
    </row>
    <row r="2302" spans="15:17" hidden="1" x14ac:dyDescent="0.3">
      <c r="Q2302" s="70"/>
    </row>
    <row r="2303" spans="15:17" hidden="1" x14ac:dyDescent="0.3">
      <c r="O2303" s="68"/>
      <c r="P2303" s="73"/>
      <c r="Q2303" s="66"/>
    </row>
    <row r="2304" spans="15:17" hidden="1" x14ac:dyDescent="0.3">
      <c r="Q2304" s="70"/>
    </row>
    <row r="2305" spans="16:17" hidden="1" x14ac:dyDescent="0.3">
      <c r="Q2305" s="70"/>
    </row>
    <row r="2306" spans="16:17" hidden="1" x14ac:dyDescent="0.3">
      <c r="Q2306" s="70"/>
    </row>
    <row r="2307" spans="16:17" hidden="1" x14ac:dyDescent="0.3">
      <c r="Q2307" s="70"/>
    </row>
    <row r="2308" spans="16:17" hidden="1" x14ac:dyDescent="0.3">
      <c r="Q2308" s="70"/>
    </row>
    <row r="2309" spans="16:17" hidden="1" x14ac:dyDescent="0.3">
      <c r="Q2309" s="70"/>
    </row>
    <row r="2310" spans="16:17" hidden="1" x14ac:dyDescent="0.3">
      <c r="Q2310" s="70"/>
    </row>
    <row r="2311" spans="16:17" hidden="1" x14ac:dyDescent="0.3">
      <c r="Q2311" s="70"/>
    </row>
    <row r="2312" spans="16:17" hidden="1" x14ac:dyDescent="0.3">
      <c r="Q2312" s="70"/>
    </row>
    <row r="2313" spans="16:17" hidden="1" x14ac:dyDescent="0.3">
      <c r="Q2313" s="70"/>
    </row>
    <row r="2314" spans="16:17" hidden="1" x14ac:dyDescent="0.3">
      <c r="P2314" s="10"/>
      <c r="Q2314" s="70"/>
    </row>
    <row r="2315" spans="16:17" hidden="1" x14ac:dyDescent="0.3">
      <c r="Q2315" s="70"/>
    </row>
    <row r="2316" spans="16:17" hidden="1" x14ac:dyDescent="0.3">
      <c r="Q2316" s="70"/>
    </row>
    <row r="2317" spans="16:17" hidden="1" x14ac:dyDescent="0.3">
      <c r="Q2317" s="70"/>
    </row>
    <row r="2318" spans="16:17" hidden="1" x14ac:dyDescent="0.3">
      <c r="Q2318" s="70"/>
    </row>
    <row r="2319" spans="16:17" hidden="1" x14ac:dyDescent="0.3">
      <c r="Q2319" s="70"/>
    </row>
    <row r="2320" spans="16:17" hidden="1" x14ac:dyDescent="0.3">
      <c r="Q2320" s="70"/>
    </row>
    <row r="2321" spans="15:17" hidden="1" x14ac:dyDescent="0.3">
      <c r="Q2321" s="70"/>
    </row>
    <row r="2322" spans="15:17" hidden="1" x14ac:dyDescent="0.3">
      <c r="Q2322" s="70"/>
    </row>
    <row r="2323" spans="15:17" hidden="1" x14ac:dyDescent="0.3">
      <c r="Q2323" s="70"/>
    </row>
    <row r="2324" spans="15:17" hidden="1" x14ac:dyDescent="0.3">
      <c r="Q2324" s="70"/>
    </row>
    <row r="2325" spans="15:17" hidden="1" x14ac:dyDescent="0.3">
      <c r="Q2325" s="70"/>
    </row>
    <row r="2326" spans="15:17" hidden="1" x14ac:dyDescent="0.3">
      <c r="Q2326" s="70"/>
    </row>
    <row r="2327" spans="15:17" hidden="1" x14ac:dyDescent="0.3">
      <c r="Q2327" s="70"/>
    </row>
    <row r="2328" spans="15:17" hidden="1" x14ac:dyDescent="0.3">
      <c r="Q2328" s="70"/>
    </row>
    <row r="2329" spans="15:17" hidden="1" x14ac:dyDescent="0.3">
      <c r="Q2329" s="70"/>
    </row>
    <row r="2330" spans="15:17" hidden="1" x14ac:dyDescent="0.3">
      <c r="Q2330" s="70"/>
    </row>
    <row r="2331" spans="15:17" hidden="1" x14ac:dyDescent="0.3">
      <c r="Q2331" s="70"/>
    </row>
    <row r="2332" spans="15:17" hidden="1" x14ac:dyDescent="0.3">
      <c r="P2332" s="10"/>
      <c r="Q2332" s="70"/>
    </row>
    <row r="2333" spans="15:17" hidden="1" x14ac:dyDescent="0.3">
      <c r="O2333" s="68"/>
      <c r="P2333" s="73"/>
      <c r="Q2333" s="66"/>
    </row>
    <row r="2334" spans="15:17" hidden="1" x14ac:dyDescent="0.3">
      <c r="O2334" s="68"/>
      <c r="P2334" s="73"/>
      <c r="Q2334" s="66"/>
    </row>
    <row r="2335" spans="15:17" hidden="1" x14ac:dyDescent="0.3">
      <c r="Q2335" s="70"/>
    </row>
    <row r="2336" spans="15:17" hidden="1" x14ac:dyDescent="0.3">
      <c r="Q2336" s="70"/>
    </row>
    <row r="2337" spans="16:17" hidden="1" x14ac:dyDescent="0.3">
      <c r="Q2337" s="70"/>
    </row>
    <row r="2338" spans="16:17" hidden="1" x14ac:dyDescent="0.3">
      <c r="Q2338" s="70"/>
    </row>
    <row r="2339" spans="16:17" hidden="1" x14ac:dyDescent="0.3">
      <c r="Q2339" s="70"/>
    </row>
    <row r="2340" spans="16:17" hidden="1" x14ac:dyDescent="0.3">
      <c r="Q2340" s="70"/>
    </row>
    <row r="2341" spans="16:17" hidden="1" x14ac:dyDescent="0.3">
      <c r="Q2341" s="70"/>
    </row>
    <row r="2342" spans="16:17" hidden="1" x14ac:dyDescent="0.3">
      <c r="Q2342" s="70"/>
    </row>
    <row r="2343" spans="16:17" hidden="1" x14ac:dyDescent="0.3">
      <c r="Q2343" s="70"/>
    </row>
    <row r="2344" spans="16:17" hidden="1" x14ac:dyDescent="0.3">
      <c r="Q2344" s="70"/>
    </row>
    <row r="2345" spans="16:17" hidden="1" x14ac:dyDescent="0.3">
      <c r="Q2345" s="70"/>
    </row>
    <row r="2346" spans="16:17" hidden="1" x14ac:dyDescent="0.3">
      <c r="Q2346" s="70"/>
    </row>
    <row r="2347" spans="16:17" hidden="1" x14ac:dyDescent="0.3">
      <c r="P2347" s="10"/>
      <c r="Q2347" s="70"/>
    </row>
    <row r="2348" spans="16:17" hidden="1" x14ac:dyDescent="0.3">
      <c r="Q2348" s="70"/>
    </row>
    <row r="2349" spans="16:17" hidden="1" x14ac:dyDescent="0.3">
      <c r="Q2349" s="70"/>
    </row>
    <row r="2350" spans="16:17" hidden="1" x14ac:dyDescent="0.3">
      <c r="Q2350" s="70"/>
    </row>
    <row r="2351" spans="16:17" hidden="1" x14ac:dyDescent="0.3">
      <c r="Q2351" s="70"/>
    </row>
    <row r="2352" spans="16:17" hidden="1" x14ac:dyDescent="0.3">
      <c r="Q2352" s="70"/>
    </row>
    <row r="2353" spans="15:17" hidden="1" x14ac:dyDescent="0.3">
      <c r="Q2353" s="70"/>
    </row>
    <row r="2354" spans="15:17" hidden="1" x14ac:dyDescent="0.3">
      <c r="P2354" s="10"/>
      <c r="Q2354" s="70"/>
    </row>
    <row r="2355" spans="15:17" hidden="1" x14ac:dyDescent="0.3">
      <c r="Q2355" s="70"/>
    </row>
    <row r="2356" spans="15:17" hidden="1" x14ac:dyDescent="0.3">
      <c r="P2356" s="10"/>
      <c r="Q2356" s="70"/>
    </row>
    <row r="2357" spans="15:17" hidden="1" x14ac:dyDescent="0.3">
      <c r="Q2357" s="70"/>
    </row>
    <row r="2358" spans="15:17" hidden="1" x14ac:dyDescent="0.3">
      <c r="Q2358" s="70"/>
    </row>
    <row r="2359" spans="15:17" hidden="1" x14ac:dyDescent="0.3">
      <c r="Q2359" s="70"/>
    </row>
    <row r="2360" spans="15:17" hidden="1" x14ac:dyDescent="0.3">
      <c r="Q2360" s="70"/>
    </row>
    <row r="2361" spans="15:17" hidden="1" x14ac:dyDescent="0.3">
      <c r="Q2361" s="70"/>
    </row>
    <row r="2362" spans="15:17" hidden="1" x14ac:dyDescent="0.3">
      <c r="Q2362" s="70"/>
    </row>
    <row r="2363" spans="15:17" hidden="1" x14ac:dyDescent="0.3">
      <c r="Q2363" s="70"/>
    </row>
    <row r="2364" spans="15:17" hidden="1" x14ac:dyDescent="0.3">
      <c r="Q2364" s="70"/>
    </row>
    <row r="2365" spans="15:17" hidden="1" x14ac:dyDescent="0.3">
      <c r="P2365" s="10"/>
      <c r="Q2365" s="70"/>
    </row>
    <row r="2366" spans="15:17" hidden="1" x14ac:dyDescent="0.3">
      <c r="O2366" s="68"/>
      <c r="P2366" s="73"/>
      <c r="Q2366" s="66"/>
    </row>
    <row r="2367" spans="15:17" hidden="1" x14ac:dyDescent="0.3">
      <c r="Q2367" s="70"/>
    </row>
    <row r="2368" spans="15:17" hidden="1" x14ac:dyDescent="0.3">
      <c r="Q2368" s="70"/>
    </row>
    <row r="2369" spans="15:17" hidden="1" x14ac:dyDescent="0.3">
      <c r="P2369" s="10"/>
      <c r="Q2369" s="70"/>
    </row>
    <row r="2370" spans="15:17" hidden="1" x14ac:dyDescent="0.3">
      <c r="Q2370" s="70"/>
    </row>
    <row r="2371" spans="15:17" hidden="1" x14ac:dyDescent="0.3">
      <c r="Q2371" s="70"/>
    </row>
    <row r="2372" spans="15:17" hidden="1" x14ac:dyDescent="0.3">
      <c r="Q2372" s="70"/>
    </row>
    <row r="2373" spans="15:17" hidden="1" x14ac:dyDescent="0.3">
      <c r="Q2373" s="70"/>
    </row>
    <row r="2374" spans="15:17" hidden="1" x14ac:dyDescent="0.3">
      <c r="Q2374" s="70"/>
    </row>
    <row r="2375" spans="15:17" hidden="1" x14ac:dyDescent="0.3">
      <c r="Q2375" s="70"/>
    </row>
    <row r="2376" spans="15:17" hidden="1" x14ac:dyDescent="0.3">
      <c r="Q2376" s="70"/>
    </row>
    <row r="2377" spans="15:17" hidden="1" x14ac:dyDescent="0.3">
      <c r="Q2377" s="70"/>
    </row>
    <row r="2378" spans="15:17" hidden="1" x14ac:dyDescent="0.3">
      <c r="Q2378" s="70"/>
    </row>
    <row r="2379" spans="15:17" hidden="1" x14ac:dyDescent="0.3">
      <c r="Q2379" s="70"/>
    </row>
    <row r="2380" spans="15:17" hidden="1" x14ac:dyDescent="0.3">
      <c r="Q2380" s="70"/>
    </row>
    <row r="2381" spans="15:17" hidden="1" x14ac:dyDescent="0.3">
      <c r="O2381" s="68"/>
      <c r="P2381" s="73"/>
      <c r="Q2381" s="66"/>
    </row>
    <row r="2382" spans="15:17" hidden="1" x14ac:dyDescent="0.3">
      <c r="Q2382" s="70"/>
    </row>
    <row r="2383" spans="15:17" hidden="1" x14ac:dyDescent="0.3">
      <c r="Q2383" s="70"/>
    </row>
    <row r="2384" spans="15:17" hidden="1" x14ac:dyDescent="0.3">
      <c r="Q2384" s="70"/>
    </row>
    <row r="2385" spans="15:17" hidden="1" x14ac:dyDescent="0.3">
      <c r="Q2385" s="70"/>
    </row>
    <row r="2386" spans="15:17" hidden="1" x14ac:dyDescent="0.3">
      <c r="O2386" s="68"/>
      <c r="P2386" s="73"/>
      <c r="Q2386" s="66"/>
    </row>
    <row r="2387" spans="15:17" hidden="1" x14ac:dyDescent="0.3">
      <c r="Q2387" s="70"/>
    </row>
    <row r="2388" spans="15:17" hidden="1" x14ac:dyDescent="0.3">
      <c r="Q2388" s="70"/>
    </row>
    <row r="2389" spans="15:17" hidden="1" x14ac:dyDescent="0.3">
      <c r="P2389" s="10"/>
      <c r="Q2389" s="70"/>
    </row>
    <row r="2390" spans="15:17" hidden="1" x14ac:dyDescent="0.3">
      <c r="O2390" s="68"/>
      <c r="P2390" s="73"/>
      <c r="Q2390" s="66"/>
    </row>
    <row r="2391" spans="15:17" hidden="1" x14ac:dyDescent="0.3">
      <c r="Q2391" s="70"/>
    </row>
    <row r="2392" spans="15:17" hidden="1" x14ac:dyDescent="0.3">
      <c r="Q2392" s="70"/>
    </row>
    <row r="2393" spans="15:17" hidden="1" x14ac:dyDescent="0.3">
      <c r="Q2393" s="70"/>
    </row>
    <row r="2394" spans="15:17" hidden="1" x14ac:dyDescent="0.3">
      <c r="Q2394" s="70"/>
    </row>
    <row r="2395" spans="15:17" hidden="1" x14ac:dyDescent="0.3">
      <c r="Q2395" s="70"/>
    </row>
    <row r="2396" spans="15:17" hidden="1" x14ac:dyDescent="0.3">
      <c r="Q2396" s="70"/>
    </row>
    <row r="2397" spans="15:17" hidden="1" x14ac:dyDescent="0.3">
      <c r="Q2397" s="70"/>
    </row>
    <row r="2398" spans="15:17" hidden="1" x14ac:dyDescent="0.3">
      <c r="Q2398" s="70"/>
    </row>
    <row r="2399" spans="15:17" hidden="1" x14ac:dyDescent="0.3">
      <c r="P2399" s="10"/>
      <c r="Q2399" s="70"/>
    </row>
    <row r="2400" spans="15:17" hidden="1" x14ac:dyDescent="0.3">
      <c r="Q2400" s="70"/>
    </row>
    <row r="2401" spans="17:17" hidden="1" x14ac:dyDescent="0.3">
      <c r="Q2401" s="70"/>
    </row>
    <row r="2402" spans="17:17" hidden="1" x14ac:dyDescent="0.3">
      <c r="Q2402" s="70"/>
    </row>
    <row r="2403" spans="17:17" hidden="1" x14ac:dyDescent="0.3">
      <c r="Q2403" s="70"/>
    </row>
    <row r="2404" spans="17:17" hidden="1" x14ac:dyDescent="0.3">
      <c r="Q2404" s="70"/>
    </row>
    <row r="2405" spans="17:17" hidden="1" x14ac:dyDescent="0.3">
      <c r="Q2405" s="70"/>
    </row>
    <row r="2406" spans="17:17" hidden="1" x14ac:dyDescent="0.3">
      <c r="Q2406" s="70"/>
    </row>
    <row r="2407" spans="17:17" hidden="1" x14ac:dyDescent="0.3">
      <c r="Q2407" s="70"/>
    </row>
    <row r="2408" spans="17:17" hidden="1" x14ac:dyDescent="0.3">
      <c r="Q2408" s="70"/>
    </row>
    <row r="2409" spans="17:17" hidden="1" x14ac:dyDescent="0.3">
      <c r="Q2409" s="70"/>
    </row>
    <row r="2410" spans="17:17" hidden="1" x14ac:dyDescent="0.3">
      <c r="Q2410" s="70"/>
    </row>
    <row r="2411" spans="17:17" hidden="1" x14ac:dyDescent="0.3">
      <c r="Q2411" s="70"/>
    </row>
    <row r="2412" spans="17:17" hidden="1" x14ac:dyDescent="0.3">
      <c r="Q2412" s="70"/>
    </row>
    <row r="2413" spans="17:17" hidden="1" x14ac:dyDescent="0.3">
      <c r="Q2413" s="70"/>
    </row>
    <row r="2414" spans="17:17" hidden="1" x14ac:dyDescent="0.3">
      <c r="Q2414" s="70"/>
    </row>
    <row r="2415" spans="17:17" hidden="1" x14ac:dyDescent="0.3">
      <c r="Q2415" s="70"/>
    </row>
    <row r="2416" spans="17:17" hidden="1" x14ac:dyDescent="0.3">
      <c r="Q2416" s="70"/>
    </row>
    <row r="2417" spans="15:17" hidden="1" x14ac:dyDescent="0.3">
      <c r="P2417" s="10"/>
      <c r="Q2417" s="70"/>
    </row>
    <row r="2418" spans="15:17" hidden="1" x14ac:dyDescent="0.3">
      <c r="Q2418" s="70"/>
    </row>
    <row r="2419" spans="15:17" hidden="1" x14ac:dyDescent="0.3">
      <c r="Q2419" s="70"/>
    </row>
    <row r="2420" spans="15:17" hidden="1" x14ac:dyDescent="0.3">
      <c r="Q2420" s="70"/>
    </row>
    <row r="2421" spans="15:17" hidden="1" x14ac:dyDescent="0.3">
      <c r="Q2421" s="70"/>
    </row>
    <row r="2422" spans="15:17" hidden="1" x14ac:dyDescent="0.3">
      <c r="Q2422" s="70"/>
    </row>
    <row r="2423" spans="15:17" hidden="1" x14ac:dyDescent="0.3">
      <c r="Q2423" s="70"/>
    </row>
    <row r="2424" spans="15:17" hidden="1" x14ac:dyDescent="0.3">
      <c r="Q2424" s="70"/>
    </row>
    <row r="2425" spans="15:17" hidden="1" x14ac:dyDescent="0.3">
      <c r="O2425" s="68"/>
      <c r="P2425" s="73"/>
      <c r="Q2425" s="66"/>
    </row>
    <row r="2426" spans="15:17" hidden="1" x14ac:dyDescent="0.3">
      <c r="Q2426" s="70"/>
    </row>
    <row r="2427" spans="15:17" hidden="1" x14ac:dyDescent="0.3">
      <c r="Q2427" s="70"/>
    </row>
    <row r="2428" spans="15:17" hidden="1" x14ac:dyDescent="0.3">
      <c r="Q2428" s="70"/>
    </row>
    <row r="2429" spans="15:17" hidden="1" x14ac:dyDescent="0.3">
      <c r="Q2429" s="70"/>
    </row>
    <row r="2430" spans="15:17" hidden="1" x14ac:dyDescent="0.3">
      <c r="Q2430" s="70"/>
    </row>
    <row r="2431" spans="15:17" hidden="1" x14ac:dyDescent="0.3">
      <c r="Q2431" s="70"/>
    </row>
    <row r="2432" spans="15:17" hidden="1" x14ac:dyDescent="0.3">
      <c r="Q2432" s="70"/>
    </row>
    <row r="2433" spans="17:17" hidden="1" x14ac:dyDescent="0.3">
      <c r="Q2433" s="70"/>
    </row>
    <row r="2434" spans="17:17" hidden="1" x14ac:dyDescent="0.3">
      <c r="Q2434" s="70"/>
    </row>
    <row r="2435" spans="17:17" hidden="1" x14ac:dyDescent="0.3">
      <c r="Q2435" s="70"/>
    </row>
    <row r="2436" spans="17:17" hidden="1" x14ac:dyDescent="0.3">
      <c r="Q2436" s="70"/>
    </row>
    <row r="2437" spans="17:17" hidden="1" x14ac:dyDescent="0.3">
      <c r="Q2437" s="70"/>
    </row>
    <row r="2438" spans="17:17" hidden="1" x14ac:dyDescent="0.3">
      <c r="Q2438" s="70"/>
    </row>
    <row r="2439" spans="17:17" hidden="1" x14ac:dyDescent="0.3">
      <c r="Q2439" s="70"/>
    </row>
    <row r="2440" spans="17:17" hidden="1" x14ac:dyDescent="0.3">
      <c r="Q2440" s="70"/>
    </row>
    <row r="2441" spans="17:17" hidden="1" x14ac:dyDescent="0.3">
      <c r="Q2441" s="70"/>
    </row>
    <row r="2442" spans="17:17" hidden="1" x14ac:dyDescent="0.3">
      <c r="Q2442" s="70"/>
    </row>
    <row r="2443" spans="17:17" hidden="1" x14ac:dyDescent="0.3">
      <c r="Q2443" s="70"/>
    </row>
    <row r="2444" spans="17:17" hidden="1" x14ac:dyDescent="0.3">
      <c r="Q2444" s="70"/>
    </row>
    <row r="2445" spans="17:17" hidden="1" x14ac:dyDescent="0.3">
      <c r="Q2445" s="70"/>
    </row>
    <row r="2446" spans="17:17" hidden="1" x14ac:dyDescent="0.3">
      <c r="Q2446" s="70"/>
    </row>
    <row r="2447" spans="17:17" hidden="1" x14ac:dyDescent="0.3">
      <c r="Q2447" s="70"/>
    </row>
    <row r="2448" spans="17:17" hidden="1" x14ac:dyDescent="0.3">
      <c r="Q2448" s="70"/>
    </row>
    <row r="2449" spans="15:17" hidden="1" x14ac:dyDescent="0.3">
      <c r="Q2449" s="70"/>
    </row>
    <row r="2450" spans="15:17" hidden="1" x14ac:dyDescent="0.3">
      <c r="P2450" s="10"/>
      <c r="Q2450" s="70"/>
    </row>
    <row r="2451" spans="15:17" hidden="1" x14ac:dyDescent="0.3">
      <c r="O2451" s="68"/>
      <c r="P2451" s="73"/>
      <c r="Q2451" s="66"/>
    </row>
    <row r="2452" spans="15:17" hidden="1" x14ac:dyDescent="0.3">
      <c r="Q2452" s="70"/>
    </row>
    <row r="2453" spans="15:17" hidden="1" x14ac:dyDescent="0.3">
      <c r="Q2453" s="70"/>
    </row>
    <row r="2454" spans="15:17" hidden="1" x14ac:dyDescent="0.3">
      <c r="Q2454" s="70"/>
    </row>
    <row r="2455" spans="15:17" hidden="1" x14ac:dyDescent="0.3">
      <c r="Q2455" s="70"/>
    </row>
    <row r="2456" spans="15:17" hidden="1" x14ac:dyDescent="0.3">
      <c r="Q2456" s="70"/>
    </row>
    <row r="2457" spans="15:17" hidden="1" x14ac:dyDescent="0.3">
      <c r="P2457" s="10"/>
      <c r="Q2457" s="70"/>
    </row>
    <row r="2458" spans="15:17" hidden="1" x14ac:dyDescent="0.3">
      <c r="Q2458" s="70"/>
    </row>
    <row r="2459" spans="15:17" hidden="1" x14ac:dyDescent="0.3">
      <c r="Q2459" s="70"/>
    </row>
    <row r="2460" spans="15:17" hidden="1" x14ac:dyDescent="0.3">
      <c r="Q2460" s="70"/>
    </row>
    <row r="2461" spans="15:17" hidden="1" x14ac:dyDescent="0.3">
      <c r="Q2461" s="70"/>
    </row>
    <row r="2462" spans="15:17" hidden="1" x14ac:dyDescent="0.3">
      <c r="Q2462" s="70"/>
    </row>
    <row r="2463" spans="15:17" hidden="1" x14ac:dyDescent="0.3">
      <c r="O2463" s="68"/>
      <c r="P2463" s="73"/>
      <c r="Q2463" s="66"/>
    </row>
    <row r="2464" spans="15:17" hidden="1" x14ac:dyDescent="0.3">
      <c r="Q2464" s="70"/>
    </row>
    <row r="2465" spans="15:17" hidden="1" x14ac:dyDescent="0.3">
      <c r="Q2465" s="70"/>
    </row>
    <row r="2466" spans="15:17" hidden="1" x14ac:dyDescent="0.3">
      <c r="Q2466" s="70"/>
    </row>
    <row r="2467" spans="15:17" hidden="1" x14ac:dyDescent="0.3">
      <c r="Q2467" s="70"/>
    </row>
    <row r="2468" spans="15:17" hidden="1" x14ac:dyDescent="0.3">
      <c r="Q2468" s="70"/>
    </row>
    <row r="2469" spans="15:17" hidden="1" x14ac:dyDescent="0.3">
      <c r="Q2469" s="70"/>
    </row>
    <row r="2470" spans="15:17" hidden="1" x14ac:dyDescent="0.3">
      <c r="Q2470" s="70"/>
    </row>
    <row r="2471" spans="15:17" hidden="1" x14ac:dyDescent="0.3">
      <c r="Q2471" s="70"/>
    </row>
    <row r="2472" spans="15:17" hidden="1" x14ac:dyDescent="0.3">
      <c r="Q2472" s="70"/>
    </row>
    <row r="2473" spans="15:17" hidden="1" x14ac:dyDescent="0.3">
      <c r="Q2473" s="70"/>
    </row>
    <row r="2474" spans="15:17" hidden="1" x14ac:dyDescent="0.3">
      <c r="O2474" s="68"/>
      <c r="P2474" s="73"/>
      <c r="Q2474" s="66"/>
    </row>
    <row r="2475" spans="15:17" hidden="1" x14ac:dyDescent="0.3">
      <c r="Q2475" s="70"/>
    </row>
    <row r="2476" spans="15:17" hidden="1" x14ac:dyDescent="0.3">
      <c r="Q2476" s="70"/>
    </row>
    <row r="2477" spans="15:17" hidden="1" x14ac:dyDescent="0.3">
      <c r="Q2477" s="70"/>
    </row>
    <row r="2478" spans="15:17" hidden="1" x14ac:dyDescent="0.3">
      <c r="Q2478" s="70"/>
    </row>
    <row r="2479" spans="15:17" hidden="1" x14ac:dyDescent="0.3">
      <c r="Q2479" s="70"/>
    </row>
    <row r="2480" spans="15:17" hidden="1" x14ac:dyDescent="0.3">
      <c r="Q2480" s="70"/>
    </row>
    <row r="2481" spans="15:17" hidden="1" x14ac:dyDescent="0.3">
      <c r="Q2481" s="70"/>
    </row>
    <row r="2482" spans="15:17" hidden="1" x14ac:dyDescent="0.3">
      <c r="Q2482" s="70"/>
    </row>
    <row r="2483" spans="15:17" hidden="1" x14ac:dyDescent="0.3">
      <c r="O2483" s="68"/>
      <c r="P2483" s="73"/>
      <c r="Q2483" s="66"/>
    </row>
    <row r="2484" spans="15:17" hidden="1" x14ac:dyDescent="0.3">
      <c r="O2484" s="68"/>
      <c r="P2484" s="73"/>
      <c r="Q2484" s="66"/>
    </row>
    <row r="2485" spans="15:17" hidden="1" x14ac:dyDescent="0.3">
      <c r="O2485" s="68"/>
      <c r="P2485" s="73"/>
      <c r="Q2485" s="66"/>
    </row>
    <row r="2486" spans="15:17" hidden="1" x14ac:dyDescent="0.3">
      <c r="Q2486" s="70"/>
    </row>
    <row r="2487" spans="15:17" hidden="1" x14ac:dyDescent="0.3">
      <c r="Q2487" s="70"/>
    </row>
    <row r="2488" spans="15:17" hidden="1" x14ac:dyDescent="0.3">
      <c r="Q2488" s="70"/>
    </row>
    <row r="2489" spans="15:17" hidden="1" x14ac:dyDescent="0.3">
      <c r="Q2489" s="70"/>
    </row>
    <row r="2490" spans="15:17" hidden="1" x14ac:dyDescent="0.3">
      <c r="Q2490" s="70"/>
    </row>
    <row r="2491" spans="15:17" hidden="1" x14ac:dyDescent="0.3">
      <c r="Q2491" s="70"/>
    </row>
    <row r="2492" spans="15:17" hidden="1" x14ac:dyDescent="0.3">
      <c r="Q2492" s="70"/>
    </row>
    <row r="2493" spans="15:17" hidden="1" x14ac:dyDescent="0.3">
      <c r="Q2493" s="70"/>
    </row>
    <row r="2494" spans="15:17" hidden="1" x14ac:dyDescent="0.3">
      <c r="P2494" s="10"/>
      <c r="Q2494" s="70"/>
    </row>
    <row r="2495" spans="15:17" hidden="1" x14ac:dyDescent="0.3">
      <c r="O2495" s="68"/>
      <c r="P2495" s="73"/>
      <c r="Q2495" s="66"/>
    </row>
    <row r="2496" spans="15:17" hidden="1" x14ac:dyDescent="0.3">
      <c r="Q2496" s="70"/>
    </row>
    <row r="2497" spans="15:17" hidden="1" x14ac:dyDescent="0.3">
      <c r="Q2497" s="70"/>
    </row>
    <row r="2498" spans="15:17" hidden="1" x14ac:dyDescent="0.3">
      <c r="Q2498" s="70"/>
    </row>
    <row r="2499" spans="15:17" hidden="1" x14ac:dyDescent="0.3">
      <c r="Q2499" s="70"/>
    </row>
    <row r="2500" spans="15:17" hidden="1" x14ac:dyDescent="0.3">
      <c r="Q2500" s="70"/>
    </row>
    <row r="2501" spans="15:17" hidden="1" x14ac:dyDescent="0.3">
      <c r="Q2501" s="70"/>
    </row>
    <row r="2502" spans="15:17" hidden="1" x14ac:dyDescent="0.3">
      <c r="Q2502" s="70"/>
    </row>
    <row r="2503" spans="15:17" hidden="1" x14ac:dyDescent="0.3">
      <c r="Q2503" s="70"/>
    </row>
    <row r="2504" spans="15:17" hidden="1" x14ac:dyDescent="0.3">
      <c r="Q2504" s="70"/>
    </row>
    <row r="2505" spans="15:17" hidden="1" x14ac:dyDescent="0.3">
      <c r="Q2505" s="70"/>
    </row>
    <row r="2506" spans="15:17" hidden="1" x14ac:dyDescent="0.3">
      <c r="O2506" s="68"/>
      <c r="P2506" s="73"/>
      <c r="Q2506" s="66"/>
    </row>
    <row r="2507" spans="15:17" hidden="1" x14ac:dyDescent="0.3">
      <c r="Q2507" s="70"/>
    </row>
    <row r="2508" spans="15:17" hidden="1" x14ac:dyDescent="0.3">
      <c r="Q2508" s="70"/>
    </row>
    <row r="2509" spans="15:17" hidden="1" x14ac:dyDescent="0.3">
      <c r="Q2509" s="70"/>
    </row>
    <row r="2510" spans="15:17" hidden="1" x14ac:dyDescent="0.3">
      <c r="Q2510" s="70"/>
    </row>
    <row r="2511" spans="15:17" hidden="1" x14ac:dyDescent="0.3">
      <c r="Q2511" s="70"/>
    </row>
    <row r="2512" spans="15:17" hidden="1" x14ac:dyDescent="0.3">
      <c r="Q2512" s="70"/>
    </row>
    <row r="2513" spans="17:17" hidden="1" x14ac:dyDescent="0.3">
      <c r="Q2513" s="70"/>
    </row>
    <row r="2514" spans="17:17" hidden="1" x14ac:dyDescent="0.3">
      <c r="Q2514" s="70"/>
    </row>
    <row r="2515" spans="17:17" hidden="1" x14ac:dyDescent="0.3">
      <c r="Q2515" s="70"/>
    </row>
    <row r="2516" spans="17:17" hidden="1" x14ac:dyDescent="0.3">
      <c r="Q2516" s="70"/>
    </row>
    <row r="2517" spans="17:17" hidden="1" x14ac:dyDescent="0.3">
      <c r="Q2517" s="70"/>
    </row>
    <row r="2518" spans="17:17" hidden="1" x14ac:dyDescent="0.3">
      <c r="Q2518" s="70"/>
    </row>
    <row r="2519" spans="17:17" hidden="1" x14ac:dyDescent="0.3">
      <c r="Q2519" s="70"/>
    </row>
    <row r="2520" spans="17:17" hidden="1" x14ac:dyDescent="0.3">
      <c r="Q2520" s="70"/>
    </row>
    <row r="2521" spans="17:17" hidden="1" x14ac:dyDescent="0.3">
      <c r="Q2521" s="70"/>
    </row>
    <row r="2522" spans="17:17" hidden="1" x14ac:dyDescent="0.3">
      <c r="Q2522" s="70"/>
    </row>
    <row r="2523" spans="17:17" hidden="1" x14ac:dyDescent="0.3">
      <c r="Q2523" s="70"/>
    </row>
    <row r="2524" spans="17:17" hidden="1" x14ac:dyDescent="0.3">
      <c r="Q2524" s="70"/>
    </row>
    <row r="2525" spans="17:17" hidden="1" x14ac:dyDescent="0.3">
      <c r="Q2525" s="70"/>
    </row>
    <row r="2526" spans="17:17" hidden="1" x14ac:dyDescent="0.3">
      <c r="Q2526" s="70"/>
    </row>
    <row r="2527" spans="17:17" hidden="1" x14ac:dyDescent="0.3">
      <c r="Q2527" s="70"/>
    </row>
    <row r="2528" spans="17:17" hidden="1" x14ac:dyDescent="0.3">
      <c r="Q2528" s="70"/>
    </row>
    <row r="2529" spans="15:17" hidden="1" x14ac:dyDescent="0.3">
      <c r="O2529" s="68"/>
      <c r="P2529" s="73"/>
      <c r="Q2529" s="66"/>
    </row>
    <row r="2530" spans="15:17" hidden="1" x14ac:dyDescent="0.3">
      <c r="O2530" s="68"/>
      <c r="P2530" s="73"/>
      <c r="Q2530" s="66"/>
    </row>
    <row r="2531" spans="15:17" hidden="1" x14ac:dyDescent="0.3">
      <c r="Q2531" s="70"/>
    </row>
    <row r="2532" spans="15:17" hidden="1" x14ac:dyDescent="0.3">
      <c r="Q2532" s="70"/>
    </row>
    <row r="2533" spans="15:17" hidden="1" x14ac:dyDescent="0.3">
      <c r="Q2533" s="70"/>
    </row>
    <row r="2534" spans="15:17" hidden="1" x14ac:dyDescent="0.3">
      <c r="Q2534" s="70"/>
    </row>
    <row r="2535" spans="15:17" hidden="1" x14ac:dyDescent="0.3">
      <c r="Q2535" s="70"/>
    </row>
    <row r="2536" spans="15:17" hidden="1" x14ac:dyDescent="0.3">
      <c r="Q2536" s="70"/>
    </row>
    <row r="2537" spans="15:17" hidden="1" x14ac:dyDescent="0.3">
      <c r="Q2537" s="70"/>
    </row>
    <row r="2538" spans="15:17" hidden="1" x14ac:dyDescent="0.3">
      <c r="Q2538" s="70"/>
    </row>
    <row r="2539" spans="15:17" hidden="1" x14ac:dyDescent="0.3">
      <c r="O2539" s="68"/>
      <c r="P2539" s="73"/>
      <c r="Q2539" s="66"/>
    </row>
    <row r="2540" spans="15:17" hidden="1" x14ac:dyDescent="0.3">
      <c r="O2540" s="68"/>
      <c r="P2540" s="73"/>
      <c r="Q2540" s="66"/>
    </row>
    <row r="2541" spans="15:17" hidden="1" x14ac:dyDescent="0.3">
      <c r="Q2541" s="70"/>
    </row>
    <row r="2542" spans="15:17" hidden="1" x14ac:dyDescent="0.3">
      <c r="Q2542" s="70"/>
    </row>
    <row r="2543" spans="15:17" hidden="1" x14ac:dyDescent="0.3">
      <c r="Q2543" s="70"/>
    </row>
    <row r="2544" spans="15:17" hidden="1" x14ac:dyDescent="0.3">
      <c r="Q2544" s="70"/>
    </row>
    <row r="2545" spans="15:17" hidden="1" x14ac:dyDescent="0.3">
      <c r="Q2545" s="70"/>
    </row>
    <row r="2546" spans="15:17" hidden="1" x14ac:dyDescent="0.3">
      <c r="O2546" s="68"/>
      <c r="P2546" s="73"/>
      <c r="Q2546" s="66"/>
    </row>
    <row r="2547" spans="15:17" hidden="1" x14ac:dyDescent="0.3">
      <c r="Q2547" s="70"/>
    </row>
    <row r="2548" spans="15:17" hidden="1" x14ac:dyDescent="0.3">
      <c r="Q2548" s="70"/>
    </row>
    <row r="2549" spans="15:17" hidden="1" x14ac:dyDescent="0.3">
      <c r="Q2549" s="70"/>
    </row>
    <row r="2550" spans="15:17" hidden="1" x14ac:dyDescent="0.3">
      <c r="Q2550" s="70"/>
    </row>
    <row r="2551" spans="15:17" hidden="1" x14ac:dyDescent="0.3">
      <c r="Q2551" s="70"/>
    </row>
    <row r="2552" spans="15:17" hidden="1" x14ac:dyDescent="0.3">
      <c r="Q2552" s="70"/>
    </row>
    <row r="2553" spans="15:17" hidden="1" x14ac:dyDescent="0.3">
      <c r="Q2553" s="70"/>
    </row>
    <row r="2554" spans="15:17" hidden="1" x14ac:dyDescent="0.3">
      <c r="Q2554" s="70"/>
    </row>
    <row r="2555" spans="15:17" hidden="1" x14ac:dyDescent="0.3">
      <c r="O2555" s="68"/>
      <c r="P2555" s="73"/>
      <c r="Q2555" s="66"/>
    </row>
    <row r="2556" spans="15:17" hidden="1" x14ac:dyDescent="0.3">
      <c r="Q2556" s="70"/>
    </row>
    <row r="2557" spans="15:17" hidden="1" x14ac:dyDescent="0.3">
      <c r="Q2557" s="70"/>
    </row>
    <row r="2558" spans="15:17" hidden="1" x14ac:dyDescent="0.3">
      <c r="Q2558" s="70"/>
    </row>
    <row r="2559" spans="15:17" hidden="1" x14ac:dyDescent="0.3">
      <c r="O2559" s="68"/>
      <c r="P2559" s="73"/>
      <c r="Q2559" s="66"/>
    </row>
    <row r="2560" spans="15:17" hidden="1" x14ac:dyDescent="0.3">
      <c r="Q2560" s="70"/>
    </row>
    <row r="2561" spans="15:17" hidden="1" x14ac:dyDescent="0.3">
      <c r="Q2561" s="70"/>
    </row>
    <row r="2562" spans="15:17" hidden="1" x14ac:dyDescent="0.3">
      <c r="Q2562" s="70"/>
    </row>
    <row r="2563" spans="15:17" hidden="1" x14ac:dyDescent="0.3">
      <c r="Q2563" s="70"/>
    </row>
    <row r="2564" spans="15:17" hidden="1" x14ac:dyDescent="0.3">
      <c r="Q2564" s="70"/>
    </row>
    <row r="2565" spans="15:17" hidden="1" x14ac:dyDescent="0.3">
      <c r="O2565" s="68"/>
      <c r="P2565" s="73"/>
      <c r="Q2565" s="66"/>
    </row>
    <row r="2566" spans="15:17" hidden="1" x14ac:dyDescent="0.3">
      <c r="O2566" s="68"/>
      <c r="P2566" s="73"/>
      <c r="Q2566" s="66"/>
    </row>
    <row r="2567" spans="15:17" hidden="1" x14ac:dyDescent="0.3">
      <c r="O2567" s="68"/>
      <c r="P2567" s="73"/>
      <c r="Q2567" s="66"/>
    </row>
    <row r="2568" spans="15:17" hidden="1" x14ac:dyDescent="0.3">
      <c r="Q2568" s="70"/>
    </row>
    <row r="2569" spans="15:17" hidden="1" x14ac:dyDescent="0.3">
      <c r="Q2569" s="70"/>
    </row>
    <row r="2570" spans="15:17" hidden="1" x14ac:dyDescent="0.3">
      <c r="O2570" s="68"/>
      <c r="P2570" s="73"/>
      <c r="Q2570" s="66"/>
    </row>
    <row r="2571" spans="15:17" hidden="1" x14ac:dyDescent="0.3">
      <c r="Q2571" s="70"/>
    </row>
    <row r="2572" spans="15:17" hidden="1" x14ac:dyDescent="0.3">
      <c r="Q2572" s="70"/>
    </row>
    <row r="2573" spans="15:17" hidden="1" x14ac:dyDescent="0.3">
      <c r="Q2573" s="70"/>
    </row>
    <row r="2574" spans="15:17" hidden="1" x14ac:dyDescent="0.3">
      <c r="Q2574" s="70"/>
    </row>
    <row r="2575" spans="15:17" hidden="1" x14ac:dyDescent="0.3">
      <c r="Q2575" s="70"/>
    </row>
    <row r="2576" spans="15:17" hidden="1" x14ac:dyDescent="0.3">
      <c r="Q2576" s="70"/>
    </row>
    <row r="2577" spans="15:17" hidden="1" x14ac:dyDescent="0.3">
      <c r="O2577" s="68"/>
      <c r="P2577" s="73"/>
      <c r="Q2577" s="66"/>
    </row>
    <row r="2578" spans="15:17" hidden="1" x14ac:dyDescent="0.3">
      <c r="Q2578" s="70"/>
    </row>
    <row r="2579" spans="15:17" hidden="1" x14ac:dyDescent="0.3">
      <c r="Q2579" s="70"/>
    </row>
    <row r="2580" spans="15:17" hidden="1" x14ac:dyDescent="0.3">
      <c r="Q2580" s="70"/>
    </row>
    <row r="2581" spans="15:17" hidden="1" x14ac:dyDescent="0.3">
      <c r="P2581" s="10"/>
      <c r="Q2581" s="70"/>
    </row>
    <row r="2582" spans="15:17" hidden="1" x14ac:dyDescent="0.3">
      <c r="Q2582" s="70"/>
    </row>
    <row r="2583" spans="15:17" hidden="1" x14ac:dyDescent="0.3">
      <c r="Q2583" s="70"/>
    </row>
    <row r="2584" spans="15:17" hidden="1" x14ac:dyDescent="0.3">
      <c r="P2584" s="10"/>
      <c r="Q2584" s="70"/>
    </row>
    <row r="2585" spans="15:17" hidden="1" x14ac:dyDescent="0.3">
      <c r="Q2585" s="70"/>
    </row>
    <row r="2586" spans="15:17" hidden="1" x14ac:dyDescent="0.3">
      <c r="Q2586" s="70"/>
    </row>
    <row r="2587" spans="15:17" hidden="1" x14ac:dyDescent="0.3">
      <c r="Q2587" s="70"/>
    </row>
    <row r="2588" spans="15:17" hidden="1" x14ac:dyDescent="0.3">
      <c r="Q2588" s="70"/>
    </row>
    <row r="2589" spans="15:17" hidden="1" x14ac:dyDescent="0.3">
      <c r="P2589" s="10"/>
      <c r="Q2589" s="70"/>
    </row>
    <row r="2590" spans="15:17" hidden="1" x14ac:dyDescent="0.3">
      <c r="Q2590" s="70"/>
    </row>
    <row r="2591" spans="15:17" hidden="1" x14ac:dyDescent="0.3">
      <c r="Q2591" s="70"/>
    </row>
    <row r="2592" spans="15:17" hidden="1" x14ac:dyDescent="0.3">
      <c r="Q2592" s="70"/>
    </row>
    <row r="2593" spans="15:17" hidden="1" x14ac:dyDescent="0.3">
      <c r="Q2593" s="70"/>
    </row>
    <row r="2594" spans="15:17" hidden="1" x14ac:dyDescent="0.3">
      <c r="Q2594" s="70"/>
    </row>
    <row r="2595" spans="15:17" hidden="1" x14ac:dyDescent="0.3">
      <c r="Q2595" s="70"/>
    </row>
    <row r="2596" spans="15:17" hidden="1" x14ac:dyDescent="0.3">
      <c r="Q2596" s="70"/>
    </row>
    <row r="2597" spans="15:17" hidden="1" x14ac:dyDescent="0.3">
      <c r="Q2597" s="70"/>
    </row>
    <row r="2598" spans="15:17" hidden="1" x14ac:dyDescent="0.3">
      <c r="Q2598" s="70"/>
    </row>
    <row r="2599" spans="15:17" hidden="1" x14ac:dyDescent="0.3">
      <c r="Q2599" s="70"/>
    </row>
    <row r="2600" spans="15:17" hidden="1" x14ac:dyDescent="0.3">
      <c r="Q2600" s="70"/>
    </row>
    <row r="2601" spans="15:17" hidden="1" x14ac:dyDescent="0.3">
      <c r="Q2601" s="70"/>
    </row>
    <row r="2602" spans="15:17" hidden="1" x14ac:dyDescent="0.3">
      <c r="Q2602" s="70"/>
    </row>
    <row r="2603" spans="15:17" hidden="1" x14ac:dyDescent="0.3">
      <c r="Q2603" s="70"/>
    </row>
    <row r="2604" spans="15:17" hidden="1" x14ac:dyDescent="0.3">
      <c r="Q2604" s="70"/>
    </row>
    <row r="2605" spans="15:17" hidden="1" x14ac:dyDescent="0.3">
      <c r="Q2605" s="70"/>
    </row>
    <row r="2606" spans="15:17" hidden="1" x14ac:dyDescent="0.3">
      <c r="O2606" s="68"/>
      <c r="P2606" s="73"/>
      <c r="Q2606" s="66"/>
    </row>
    <row r="2607" spans="15:17" hidden="1" x14ac:dyDescent="0.3">
      <c r="O2607" s="68"/>
      <c r="P2607" s="73"/>
      <c r="Q2607" s="66"/>
    </row>
    <row r="2608" spans="15:17" hidden="1" x14ac:dyDescent="0.3">
      <c r="Q2608" s="70"/>
    </row>
    <row r="2609" spans="17:17" hidden="1" x14ac:dyDescent="0.3">
      <c r="Q2609" s="70"/>
    </row>
    <row r="2610" spans="17:17" hidden="1" x14ac:dyDescent="0.3">
      <c r="Q2610" s="70"/>
    </row>
    <row r="2611" spans="17:17" hidden="1" x14ac:dyDescent="0.3">
      <c r="Q2611" s="70"/>
    </row>
    <row r="2612" spans="17:17" hidden="1" x14ac:dyDescent="0.3">
      <c r="Q2612" s="70"/>
    </row>
    <row r="2613" spans="17:17" hidden="1" x14ac:dyDescent="0.3">
      <c r="Q2613" s="70"/>
    </row>
    <row r="2614" spans="17:17" hidden="1" x14ac:dyDescent="0.3">
      <c r="Q2614" s="70"/>
    </row>
    <row r="2615" spans="17:17" hidden="1" x14ac:dyDescent="0.3">
      <c r="Q2615" s="70"/>
    </row>
    <row r="2616" spans="17:17" hidden="1" x14ac:dyDescent="0.3">
      <c r="Q2616" s="70"/>
    </row>
    <row r="2617" spans="17:17" hidden="1" x14ac:dyDescent="0.3">
      <c r="Q2617" s="70"/>
    </row>
    <row r="2618" spans="17:17" hidden="1" x14ac:dyDescent="0.3">
      <c r="Q2618" s="70"/>
    </row>
    <row r="2619" spans="17:17" hidden="1" x14ac:dyDescent="0.3">
      <c r="Q2619" s="70"/>
    </row>
    <row r="2620" spans="17:17" hidden="1" x14ac:dyDescent="0.3">
      <c r="Q2620" s="70"/>
    </row>
    <row r="2621" spans="17:17" hidden="1" x14ac:dyDescent="0.3">
      <c r="Q2621" s="70"/>
    </row>
    <row r="2622" spans="17:17" hidden="1" x14ac:dyDescent="0.3">
      <c r="Q2622" s="70"/>
    </row>
    <row r="2623" spans="17:17" hidden="1" x14ac:dyDescent="0.3">
      <c r="Q2623" s="70"/>
    </row>
    <row r="2624" spans="17:17" hidden="1" x14ac:dyDescent="0.3">
      <c r="Q2624" s="70"/>
    </row>
    <row r="2625" spans="16:17" hidden="1" x14ac:dyDescent="0.3">
      <c r="Q2625" s="70"/>
    </row>
    <row r="2626" spans="16:17" hidden="1" x14ac:dyDescent="0.3">
      <c r="Q2626" s="70"/>
    </row>
    <row r="2627" spans="16:17" hidden="1" x14ac:dyDescent="0.3">
      <c r="P2627" s="10"/>
      <c r="Q2627" s="70"/>
    </row>
    <row r="2628" spans="16:17" hidden="1" x14ac:dyDescent="0.3">
      <c r="P2628" s="10"/>
      <c r="Q2628" s="70"/>
    </row>
    <row r="2629" spans="16:17" hidden="1" x14ac:dyDescent="0.3">
      <c r="Q2629" s="70"/>
    </row>
    <row r="2630" spans="16:17" hidden="1" x14ac:dyDescent="0.3">
      <c r="Q2630" s="70"/>
    </row>
    <row r="2631" spans="16:17" hidden="1" x14ac:dyDescent="0.3">
      <c r="Q2631" s="70"/>
    </row>
    <row r="2632" spans="16:17" hidden="1" x14ac:dyDescent="0.3">
      <c r="Q2632" s="70"/>
    </row>
    <row r="2633" spans="16:17" hidden="1" x14ac:dyDescent="0.3">
      <c r="Q2633" s="70"/>
    </row>
    <row r="2634" spans="16:17" hidden="1" x14ac:dyDescent="0.3">
      <c r="Q2634" s="70"/>
    </row>
    <row r="2635" spans="16:17" hidden="1" x14ac:dyDescent="0.3">
      <c r="Q2635" s="70"/>
    </row>
    <row r="2636" spans="16:17" hidden="1" x14ac:dyDescent="0.3">
      <c r="Q2636" s="70"/>
    </row>
    <row r="2637" spans="16:17" hidden="1" x14ac:dyDescent="0.3">
      <c r="Q2637" s="70"/>
    </row>
    <row r="2638" spans="16:17" hidden="1" x14ac:dyDescent="0.3">
      <c r="Q2638" s="70"/>
    </row>
    <row r="2639" spans="16:17" hidden="1" x14ac:dyDescent="0.3">
      <c r="Q2639" s="70"/>
    </row>
    <row r="2640" spans="16:17" hidden="1" x14ac:dyDescent="0.3">
      <c r="Q2640" s="70"/>
    </row>
    <row r="2641" spans="15:17" hidden="1" x14ac:dyDescent="0.3">
      <c r="Q2641" s="70"/>
    </row>
    <row r="2642" spans="15:17" hidden="1" x14ac:dyDescent="0.3">
      <c r="O2642" s="68"/>
      <c r="P2642" s="73"/>
      <c r="Q2642" s="66"/>
    </row>
    <row r="2643" spans="15:17" hidden="1" x14ac:dyDescent="0.3">
      <c r="Q2643" s="70"/>
    </row>
    <row r="2644" spans="15:17" hidden="1" x14ac:dyDescent="0.3">
      <c r="Q2644" s="70"/>
    </row>
    <row r="2645" spans="15:17" hidden="1" x14ac:dyDescent="0.3">
      <c r="P2645" s="10"/>
      <c r="Q2645" s="70"/>
    </row>
    <row r="2646" spans="15:17" hidden="1" x14ac:dyDescent="0.3">
      <c r="O2646" s="68"/>
      <c r="P2646" s="73"/>
      <c r="Q2646" s="66"/>
    </row>
    <row r="2647" spans="15:17" hidden="1" x14ac:dyDescent="0.3">
      <c r="O2647" s="68"/>
      <c r="P2647" s="73"/>
      <c r="Q2647" s="66"/>
    </row>
    <row r="2648" spans="15:17" hidden="1" x14ac:dyDescent="0.3">
      <c r="O2648" s="68"/>
      <c r="P2648" s="73"/>
      <c r="Q2648" s="66"/>
    </row>
    <row r="2649" spans="15:17" hidden="1" x14ac:dyDescent="0.3">
      <c r="Q2649" s="70"/>
    </row>
    <row r="2650" spans="15:17" hidden="1" x14ac:dyDescent="0.3">
      <c r="Q2650" s="70"/>
    </row>
    <row r="2651" spans="15:17" hidden="1" x14ac:dyDescent="0.3">
      <c r="Q2651" s="70"/>
    </row>
    <row r="2652" spans="15:17" hidden="1" x14ac:dyDescent="0.3">
      <c r="Q2652" s="70"/>
    </row>
    <row r="2653" spans="15:17" hidden="1" x14ac:dyDescent="0.3">
      <c r="Q2653" s="70"/>
    </row>
    <row r="2654" spans="15:17" hidden="1" x14ac:dyDescent="0.3">
      <c r="Q2654" s="70"/>
    </row>
    <row r="2655" spans="15:17" hidden="1" x14ac:dyDescent="0.3">
      <c r="Q2655" s="70"/>
    </row>
    <row r="2656" spans="15:17" hidden="1" x14ac:dyDescent="0.3">
      <c r="Q2656" s="70"/>
    </row>
    <row r="2657" spans="15:17" hidden="1" x14ac:dyDescent="0.3">
      <c r="Q2657" s="70"/>
    </row>
    <row r="2658" spans="15:17" hidden="1" x14ac:dyDescent="0.3">
      <c r="P2658" s="10"/>
      <c r="Q2658" s="70"/>
    </row>
    <row r="2659" spans="15:17" hidden="1" x14ac:dyDescent="0.3">
      <c r="O2659" s="68"/>
      <c r="P2659" s="73"/>
      <c r="Q2659" s="66"/>
    </row>
    <row r="2660" spans="15:17" hidden="1" x14ac:dyDescent="0.3">
      <c r="Q2660" s="70"/>
    </row>
    <row r="2661" spans="15:17" hidden="1" x14ac:dyDescent="0.3">
      <c r="Q2661" s="70"/>
    </row>
    <row r="2662" spans="15:17" hidden="1" x14ac:dyDescent="0.3">
      <c r="Q2662" s="70"/>
    </row>
    <row r="2663" spans="15:17" hidden="1" x14ac:dyDescent="0.3">
      <c r="Q2663" s="70"/>
    </row>
    <row r="2664" spans="15:17" hidden="1" x14ac:dyDescent="0.3">
      <c r="P2664" s="10"/>
      <c r="Q2664" s="70"/>
    </row>
    <row r="2665" spans="15:17" hidden="1" x14ac:dyDescent="0.3">
      <c r="Q2665" s="70"/>
    </row>
    <row r="2666" spans="15:17" hidden="1" x14ac:dyDescent="0.3">
      <c r="Q2666" s="70"/>
    </row>
    <row r="2667" spans="15:17" hidden="1" x14ac:dyDescent="0.3">
      <c r="Q2667" s="70"/>
    </row>
    <row r="2668" spans="15:17" hidden="1" x14ac:dyDescent="0.3">
      <c r="Q2668" s="70"/>
    </row>
    <row r="2669" spans="15:17" hidden="1" x14ac:dyDescent="0.3">
      <c r="Q2669" s="70"/>
    </row>
    <row r="2670" spans="15:17" hidden="1" x14ac:dyDescent="0.3">
      <c r="Q2670" s="70"/>
    </row>
    <row r="2671" spans="15:17" hidden="1" x14ac:dyDescent="0.3">
      <c r="Q2671" s="70"/>
    </row>
    <row r="2672" spans="15:17" hidden="1" x14ac:dyDescent="0.3">
      <c r="Q2672" s="70"/>
    </row>
    <row r="2673" spans="15:17" hidden="1" x14ac:dyDescent="0.3">
      <c r="Q2673" s="70"/>
    </row>
    <row r="2674" spans="15:17" hidden="1" x14ac:dyDescent="0.3">
      <c r="Q2674" s="70"/>
    </row>
    <row r="2675" spans="15:17" hidden="1" x14ac:dyDescent="0.3">
      <c r="Q2675" s="70"/>
    </row>
    <row r="2676" spans="15:17" hidden="1" x14ac:dyDescent="0.3">
      <c r="Q2676" s="70"/>
    </row>
    <row r="2677" spans="15:17" hidden="1" x14ac:dyDescent="0.3">
      <c r="Q2677" s="70"/>
    </row>
    <row r="2678" spans="15:17" hidden="1" x14ac:dyDescent="0.3">
      <c r="Q2678" s="70"/>
    </row>
    <row r="2679" spans="15:17" hidden="1" x14ac:dyDescent="0.3">
      <c r="P2679" s="10"/>
      <c r="Q2679" s="70"/>
    </row>
    <row r="2680" spans="15:17" hidden="1" x14ac:dyDescent="0.3">
      <c r="Q2680" s="70"/>
    </row>
    <row r="2681" spans="15:17" hidden="1" x14ac:dyDescent="0.3">
      <c r="Q2681" s="70"/>
    </row>
    <row r="2682" spans="15:17" hidden="1" x14ac:dyDescent="0.3">
      <c r="Q2682" s="70"/>
    </row>
    <row r="2683" spans="15:17" hidden="1" x14ac:dyDescent="0.3">
      <c r="Q2683" s="70"/>
    </row>
    <row r="2684" spans="15:17" hidden="1" x14ac:dyDescent="0.3">
      <c r="Q2684" s="70"/>
    </row>
    <row r="2685" spans="15:17" hidden="1" x14ac:dyDescent="0.3">
      <c r="Q2685" s="70"/>
    </row>
    <row r="2686" spans="15:17" hidden="1" x14ac:dyDescent="0.3">
      <c r="Q2686" s="70"/>
    </row>
    <row r="2687" spans="15:17" hidden="1" x14ac:dyDescent="0.3">
      <c r="O2687" s="68"/>
      <c r="P2687" s="73"/>
      <c r="Q2687" s="66"/>
    </row>
    <row r="2688" spans="15:17" hidden="1" x14ac:dyDescent="0.3">
      <c r="O2688" s="68"/>
      <c r="P2688" s="73"/>
      <c r="Q2688" s="66"/>
    </row>
    <row r="2689" spans="15:17" hidden="1" x14ac:dyDescent="0.3">
      <c r="O2689" s="68"/>
      <c r="P2689" s="73"/>
      <c r="Q2689" s="66"/>
    </row>
    <row r="2690" spans="15:17" hidden="1" x14ac:dyDescent="0.3">
      <c r="Q2690" s="70"/>
    </row>
    <row r="2691" spans="15:17" hidden="1" x14ac:dyDescent="0.3">
      <c r="Q2691" s="70"/>
    </row>
    <row r="2692" spans="15:17" hidden="1" x14ac:dyDescent="0.3">
      <c r="Q2692" s="70"/>
    </row>
    <row r="2693" spans="15:17" hidden="1" x14ac:dyDescent="0.3">
      <c r="Q2693" s="70"/>
    </row>
    <row r="2694" spans="15:17" hidden="1" x14ac:dyDescent="0.3">
      <c r="Q2694" s="70"/>
    </row>
    <row r="2695" spans="15:17" hidden="1" x14ac:dyDescent="0.3">
      <c r="Q2695" s="70"/>
    </row>
    <row r="2696" spans="15:17" hidden="1" x14ac:dyDescent="0.3">
      <c r="O2696" s="68"/>
      <c r="P2696" s="73"/>
      <c r="Q2696" s="66"/>
    </row>
    <row r="2697" spans="15:17" hidden="1" x14ac:dyDescent="0.3">
      <c r="Q2697" s="70"/>
    </row>
    <row r="2698" spans="15:17" hidden="1" x14ac:dyDescent="0.3">
      <c r="Q2698" s="70"/>
    </row>
    <row r="2699" spans="15:17" hidden="1" x14ac:dyDescent="0.3">
      <c r="Q2699" s="70"/>
    </row>
    <row r="2700" spans="15:17" hidden="1" x14ac:dyDescent="0.3">
      <c r="Q2700" s="70"/>
    </row>
    <row r="2701" spans="15:17" hidden="1" x14ac:dyDescent="0.3">
      <c r="Q2701" s="70"/>
    </row>
    <row r="2702" spans="15:17" hidden="1" x14ac:dyDescent="0.3">
      <c r="P2702" s="10"/>
      <c r="Q2702" s="70"/>
    </row>
    <row r="2703" spans="15:17" hidden="1" x14ac:dyDescent="0.3">
      <c r="Q2703" s="70"/>
    </row>
    <row r="2704" spans="15:17" hidden="1" x14ac:dyDescent="0.3">
      <c r="Q2704" s="70"/>
    </row>
    <row r="2705" spans="15:17" hidden="1" x14ac:dyDescent="0.3">
      <c r="Q2705" s="70"/>
    </row>
    <row r="2706" spans="15:17" hidden="1" x14ac:dyDescent="0.3">
      <c r="P2706" s="10"/>
      <c r="Q2706" s="70"/>
    </row>
    <row r="2707" spans="15:17" hidden="1" x14ac:dyDescent="0.3">
      <c r="P2707" s="10"/>
      <c r="Q2707" s="70"/>
    </row>
    <row r="2708" spans="15:17" hidden="1" x14ac:dyDescent="0.3">
      <c r="O2708" s="68"/>
      <c r="P2708" s="73"/>
      <c r="Q2708" s="66"/>
    </row>
    <row r="2709" spans="15:17" hidden="1" x14ac:dyDescent="0.3">
      <c r="Q2709" s="70"/>
    </row>
    <row r="2710" spans="15:17" hidden="1" x14ac:dyDescent="0.3">
      <c r="Q2710" s="70"/>
    </row>
    <row r="2711" spans="15:17" hidden="1" x14ac:dyDescent="0.3">
      <c r="Q2711" s="70"/>
    </row>
    <row r="2712" spans="15:17" hidden="1" x14ac:dyDescent="0.3">
      <c r="Q2712" s="70"/>
    </row>
    <row r="2713" spans="15:17" hidden="1" x14ac:dyDescent="0.3">
      <c r="Q2713" s="70"/>
    </row>
    <row r="2714" spans="15:17" hidden="1" x14ac:dyDescent="0.3">
      <c r="Q2714" s="70"/>
    </row>
    <row r="2715" spans="15:17" hidden="1" x14ac:dyDescent="0.3">
      <c r="Q2715" s="70"/>
    </row>
    <row r="2716" spans="15:17" hidden="1" x14ac:dyDescent="0.3">
      <c r="Q2716" s="70"/>
    </row>
    <row r="2717" spans="15:17" hidden="1" x14ac:dyDescent="0.3">
      <c r="Q2717" s="70"/>
    </row>
    <row r="2718" spans="15:17" hidden="1" x14ac:dyDescent="0.3">
      <c r="Q2718" s="70"/>
    </row>
    <row r="2719" spans="15:17" hidden="1" x14ac:dyDescent="0.3">
      <c r="Q2719" s="70"/>
    </row>
    <row r="2720" spans="15:17" hidden="1" x14ac:dyDescent="0.3">
      <c r="Q2720" s="70"/>
    </row>
    <row r="2721" spans="15:17" hidden="1" x14ac:dyDescent="0.3">
      <c r="Q2721" s="70"/>
    </row>
    <row r="2722" spans="15:17" hidden="1" x14ac:dyDescent="0.3">
      <c r="Q2722" s="70"/>
    </row>
    <row r="2723" spans="15:17" hidden="1" x14ac:dyDescent="0.3">
      <c r="Q2723" s="70"/>
    </row>
    <row r="2724" spans="15:17" hidden="1" x14ac:dyDescent="0.3">
      <c r="Q2724" s="70"/>
    </row>
    <row r="2725" spans="15:17" hidden="1" x14ac:dyDescent="0.3">
      <c r="Q2725" s="70"/>
    </row>
    <row r="2726" spans="15:17" hidden="1" x14ac:dyDescent="0.3">
      <c r="O2726" s="68"/>
      <c r="P2726" s="73"/>
      <c r="Q2726" s="66"/>
    </row>
    <row r="2727" spans="15:17" hidden="1" x14ac:dyDescent="0.3">
      <c r="Q2727" s="70"/>
    </row>
    <row r="2728" spans="15:17" hidden="1" x14ac:dyDescent="0.3">
      <c r="Q2728" s="70"/>
    </row>
    <row r="2729" spans="15:17" hidden="1" x14ac:dyDescent="0.3">
      <c r="Q2729" s="70"/>
    </row>
    <row r="2730" spans="15:17" hidden="1" x14ac:dyDescent="0.3">
      <c r="Q2730" s="70"/>
    </row>
    <row r="2731" spans="15:17" hidden="1" x14ac:dyDescent="0.3">
      <c r="Q2731" s="70"/>
    </row>
    <row r="2732" spans="15:17" hidden="1" x14ac:dyDescent="0.3">
      <c r="Q2732" s="70"/>
    </row>
    <row r="2733" spans="15:17" hidden="1" x14ac:dyDescent="0.3">
      <c r="Q2733" s="70"/>
    </row>
    <row r="2734" spans="15:17" hidden="1" x14ac:dyDescent="0.3">
      <c r="Q2734" s="70"/>
    </row>
    <row r="2735" spans="15:17" hidden="1" x14ac:dyDescent="0.3">
      <c r="Q2735" s="70"/>
    </row>
    <row r="2736" spans="15:17" hidden="1" x14ac:dyDescent="0.3">
      <c r="O2736" s="68"/>
      <c r="P2736" s="73"/>
      <c r="Q2736" s="66"/>
    </row>
    <row r="2737" spans="15:17" hidden="1" x14ac:dyDescent="0.3">
      <c r="Q2737" s="70"/>
    </row>
    <row r="2738" spans="15:17" hidden="1" x14ac:dyDescent="0.3">
      <c r="Q2738" s="70"/>
    </row>
    <row r="2739" spans="15:17" hidden="1" x14ac:dyDescent="0.3">
      <c r="Q2739" s="70"/>
    </row>
    <row r="2740" spans="15:17" hidden="1" x14ac:dyDescent="0.3">
      <c r="Q2740" s="70"/>
    </row>
    <row r="2741" spans="15:17" hidden="1" x14ac:dyDescent="0.3">
      <c r="Q2741" s="70"/>
    </row>
    <row r="2742" spans="15:17" hidden="1" x14ac:dyDescent="0.3">
      <c r="Q2742" s="70"/>
    </row>
    <row r="2743" spans="15:17" hidden="1" x14ac:dyDescent="0.3">
      <c r="Q2743" s="70"/>
    </row>
    <row r="2744" spans="15:17" hidden="1" x14ac:dyDescent="0.3">
      <c r="Q2744" s="70"/>
    </row>
    <row r="2745" spans="15:17" hidden="1" x14ac:dyDescent="0.3">
      <c r="O2745" s="68"/>
      <c r="P2745" s="73"/>
      <c r="Q2745" s="66"/>
    </row>
    <row r="2746" spans="15:17" hidden="1" x14ac:dyDescent="0.3">
      <c r="Q2746" s="70"/>
    </row>
    <row r="2747" spans="15:17" hidden="1" x14ac:dyDescent="0.3">
      <c r="Q2747" s="70"/>
    </row>
    <row r="2748" spans="15:17" hidden="1" x14ac:dyDescent="0.3">
      <c r="Q2748" s="70"/>
    </row>
    <row r="2749" spans="15:17" hidden="1" x14ac:dyDescent="0.3">
      <c r="P2749" s="10"/>
      <c r="Q2749" s="70"/>
    </row>
    <row r="2750" spans="15:17" hidden="1" x14ac:dyDescent="0.3">
      <c r="O2750" s="68"/>
      <c r="P2750" s="73"/>
      <c r="Q2750" s="66"/>
    </row>
    <row r="2751" spans="15:17" hidden="1" x14ac:dyDescent="0.3">
      <c r="Q2751" s="70"/>
    </row>
    <row r="2752" spans="15:17" hidden="1" x14ac:dyDescent="0.3">
      <c r="Q2752" s="70"/>
    </row>
    <row r="2753" spans="15:17" hidden="1" x14ac:dyDescent="0.3">
      <c r="Q2753" s="70"/>
    </row>
    <row r="2754" spans="15:17" hidden="1" x14ac:dyDescent="0.3">
      <c r="Q2754" s="70"/>
    </row>
    <row r="2755" spans="15:17" hidden="1" x14ac:dyDescent="0.3">
      <c r="Q2755" s="70"/>
    </row>
    <row r="2756" spans="15:17" hidden="1" x14ac:dyDescent="0.3">
      <c r="P2756" s="10"/>
      <c r="Q2756" s="70"/>
    </row>
    <row r="2757" spans="15:17" hidden="1" x14ac:dyDescent="0.3">
      <c r="O2757" s="68"/>
      <c r="P2757" s="73"/>
      <c r="Q2757" s="66"/>
    </row>
    <row r="2758" spans="15:17" hidden="1" x14ac:dyDescent="0.3">
      <c r="Q2758" s="70"/>
    </row>
    <row r="2759" spans="15:17" hidden="1" x14ac:dyDescent="0.3">
      <c r="Q2759" s="70"/>
    </row>
    <row r="2760" spans="15:17" hidden="1" x14ac:dyDescent="0.3">
      <c r="Q2760" s="70"/>
    </row>
    <row r="2761" spans="15:17" hidden="1" x14ac:dyDescent="0.3">
      <c r="Q2761" s="70"/>
    </row>
    <row r="2762" spans="15:17" hidden="1" x14ac:dyDescent="0.3">
      <c r="Q2762" s="70"/>
    </row>
    <row r="2763" spans="15:17" hidden="1" x14ac:dyDescent="0.3">
      <c r="Q2763" s="70"/>
    </row>
    <row r="2764" spans="15:17" hidden="1" x14ac:dyDescent="0.3">
      <c r="Q2764" s="70"/>
    </row>
    <row r="2765" spans="15:17" hidden="1" x14ac:dyDescent="0.3">
      <c r="Q2765" s="70"/>
    </row>
    <row r="2766" spans="15:17" hidden="1" x14ac:dyDescent="0.3">
      <c r="Q2766" s="70"/>
    </row>
    <row r="2767" spans="15:17" hidden="1" x14ac:dyDescent="0.3">
      <c r="Q2767" s="70"/>
    </row>
    <row r="2768" spans="15:17" hidden="1" x14ac:dyDescent="0.3">
      <c r="Q2768" s="70"/>
    </row>
    <row r="2769" spans="15:17" hidden="1" x14ac:dyDescent="0.3">
      <c r="P2769" s="10"/>
      <c r="Q2769" s="70"/>
    </row>
    <row r="2770" spans="15:17" hidden="1" x14ac:dyDescent="0.3">
      <c r="Q2770" s="70"/>
    </row>
    <row r="2771" spans="15:17" hidden="1" x14ac:dyDescent="0.3">
      <c r="Q2771" s="70"/>
    </row>
    <row r="2772" spans="15:17" hidden="1" x14ac:dyDescent="0.3">
      <c r="Q2772" s="70"/>
    </row>
    <row r="2773" spans="15:17" hidden="1" x14ac:dyDescent="0.3">
      <c r="Q2773" s="70"/>
    </row>
    <row r="2774" spans="15:17" hidden="1" x14ac:dyDescent="0.3">
      <c r="Q2774" s="70"/>
    </row>
    <row r="2775" spans="15:17" hidden="1" x14ac:dyDescent="0.3">
      <c r="Q2775" s="70"/>
    </row>
    <row r="2776" spans="15:17" hidden="1" x14ac:dyDescent="0.3">
      <c r="O2776" s="68"/>
      <c r="P2776" s="73"/>
      <c r="Q2776" s="66"/>
    </row>
    <row r="2777" spans="15:17" hidden="1" x14ac:dyDescent="0.3">
      <c r="Q2777" s="70"/>
    </row>
    <row r="2778" spans="15:17" hidden="1" x14ac:dyDescent="0.3">
      <c r="Q2778" s="70"/>
    </row>
    <row r="2779" spans="15:17" hidden="1" x14ac:dyDescent="0.3">
      <c r="O2779" s="68"/>
      <c r="P2779" s="73"/>
      <c r="Q2779" s="66"/>
    </row>
    <row r="2780" spans="15:17" hidden="1" x14ac:dyDescent="0.3">
      <c r="Q2780" s="70"/>
    </row>
    <row r="2781" spans="15:17" hidden="1" x14ac:dyDescent="0.3">
      <c r="Q2781" s="70"/>
    </row>
    <row r="2782" spans="15:17" hidden="1" x14ac:dyDescent="0.3">
      <c r="Q2782" s="70"/>
    </row>
    <row r="2783" spans="15:17" hidden="1" x14ac:dyDescent="0.3">
      <c r="O2783" s="68"/>
      <c r="P2783" s="73"/>
      <c r="Q2783" s="66"/>
    </row>
    <row r="2784" spans="15:17" hidden="1" x14ac:dyDescent="0.3">
      <c r="Q2784" s="70"/>
    </row>
    <row r="2785" spans="16:17" hidden="1" x14ac:dyDescent="0.3">
      <c r="Q2785" s="70"/>
    </row>
    <row r="2786" spans="16:17" hidden="1" x14ac:dyDescent="0.3">
      <c r="Q2786" s="70"/>
    </row>
    <row r="2787" spans="16:17" hidden="1" x14ac:dyDescent="0.3">
      <c r="Q2787" s="70"/>
    </row>
    <row r="2788" spans="16:17" hidden="1" x14ac:dyDescent="0.3">
      <c r="P2788" s="10"/>
      <c r="Q2788" s="70"/>
    </row>
    <row r="2789" spans="16:17" hidden="1" x14ac:dyDescent="0.3">
      <c r="Q2789" s="70"/>
    </row>
    <row r="2790" spans="16:17" hidden="1" x14ac:dyDescent="0.3">
      <c r="Q2790" s="70"/>
    </row>
    <row r="2791" spans="16:17" hidden="1" x14ac:dyDescent="0.3">
      <c r="Q2791" s="70"/>
    </row>
    <row r="2792" spans="16:17" hidden="1" x14ac:dyDescent="0.3">
      <c r="Q2792" s="70"/>
    </row>
    <row r="2793" spans="16:17" hidden="1" x14ac:dyDescent="0.3">
      <c r="Q2793" s="70"/>
    </row>
    <row r="2794" spans="16:17" hidden="1" x14ac:dyDescent="0.3">
      <c r="P2794" s="10"/>
      <c r="Q2794" s="70"/>
    </row>
    <row r="2795" spans="16:17" hidden="1" x14ac:dyDescent="0.3">
      <c r="P2795" s="10"/>
      <c r="Q2795" s="70"/>
    </row>
    <row r="2796" spans="16:17" hidden="1" x14ac:dyDescent="0.3">
      <c r="Q2796" s="70"/>
    </row>
    <row r="2797" spans="16:17" hidden="1" x14ac:dyDescent="0.3">
      <c r="Q2797" s="70"/>
    </row>
    <row r="2798" spans="16:17" hidden="1" x14ac:dyDescent="0.3">
      <c r="Q2798" s="70"/>
    </row>
    <row r="2799" spans="16:17" hidden="1" x14ac:dyDescent="0.3">
      <c r="Q2799" s="70"/>
    </row>
    <row r="2800" spans="16:17" hidden="1" x14ac:dyDescent="0.3">
      <c r="Q2800" s="70"/>
    </row>
    <row r="2801" spans="15:17" hidden="1" x14ac:dyDescent="0.3">
      <c r="P2801" s="10"/>
      <c r="Q2801" s="70"/>
    </row>
    <row r="2802" spans="15:17" hidden="1" x14ac:dyDescent="0.3">
      <c r="O2802" s="68"/>
      <c r="P2802" s="73"/>
      <c r="Q2802" s="66"/>
    </row>
    <row r="2803" spans="15:17" hidden="1" x14ac:dyDescent="0.3">
      <c r="Q2803" s="70"/>
    </row>
    <row r="2804" spans="15:17" hidden="1" x14ac:dyDescent="0.3">
      <c r="Q2804" s="70"/>
    </row>
    <row r="2805" spans="15:17" hidden="1" x14ac:dyDescent="0.3">
      <c r="Q2805" s="70"/>
    </row>
    <row r="2806" spans="15:17" hidden="1" x14ac:dyDescent="0.3">
      <c r="Q2806" s="70"/>
    </row>
    <row r="2807" spans="15:17" hidden="1" x14ac:dyDescent="0.3">
      <c r="Q2807" s="70"/>
    </row>
    <row r="2808" spans="15:17" hidden="1" x14ac:dyDescent="0.3">
      <c r="Q2808" s="70"/>
    </row>
    <row r="2809" spans="15:17" hidden="1" x14ac:dyDescent="0.3">
      <c r="Q2809" s="70"/>
    </row>
    <row r="2810" spans="15:17" hidden="1" x14ac:dyDescent="0.3">
      <c r="O2810" s="68"/>
      <c r="P2810" s="73"/>
      <c r="Q2810" s="66"/>
    </row>
    <row r="2811" spans="15:17" hidden="1" x14ac:dyDescent="0.3">
      <c r="O2811" s="68"/>
      <c r="P2811" s="73"/>
      <c r="Q2811" s="66"/>
    </row>
    <row r="2812" spans="15:17" hidden="1" x14ac:dyDescent="0.3">
      <c r="Q2812" s="70"/>
    </row>
    <row r="2813" spans="15:17" hidden="1" x14ac:dyDescent="0.3">
      <c r="Q2813" s="70"/>
    </row>
    <row r="2814" spans="15:17" hidden="1" x14ac:dyDescent="0.3">
      <c r="Q2814" s="70"/>
    </row>
    <row r="2815" spans="15:17" hidden="1" x14ac:dyDescent="0.3">
      <c r="Q2815" s="70"/>
    </row>
    <row r="2816" spans="15:17" hidden="1" x14ac:dyDescent="0.3">
      <c r="Q2816" s="70"/>
    </row>
    <row r="2817" spans="15:17" hidden="1" x14ac:dyDescent="0.3">
      <c r="Q2817" s="70"/>
    </row>
    <row r="2818" spans="15:17" hidden="1" x14ac:dyDescent="0.3">
      <c r="P2818" s="10"/>
      <c r="Q2818" s="70"/>
    </row>
    <row r="2819" spans="15:17" hidden="1" x14ac:dyDescent="0.3">
      <c r="Q2819" s="70"/>
    </row>
    <row r="2820" spans="15:17" hidden="1" x14ac:dyDescent="0.3">
      <c r="Q2820" s="70"/>
    </row>
    <row r="2821" spans="15:17" hidden="1" x14ac:dyDescent="0.3">
      <c r="Q2821" s="70"/>
    </row>
    <row r="2822" spans="15:17" hidden="1" x14ac:dyDescent="0.3">
      <c r="Q2822" s="70"/>
    </row>
    <row r="2823" spans="15:17" hidden="1" x14ac:dyDescent="0.3">
      <c r="Q2823" s="70"/>
    </row>
    <row r="2824" spans="15:17" hidden="1" x14ac:dyDescent="0.3">
      <c r="O2824" s="68"/>
      <c r="P2824" s="73"/>
      <c r="Q2824" s="66"/>
    </row>
    <row r="2825" spans="15:17" hidden="1" x14ac:dyDescent="0.3">
      <c r="Q2825" s="70"/>
    </row>
    <row r="2826" spans="15:17" hidden="1" x14ac:dyDescent="0.3">
      <c r="Q2826" s="70"/>
    </row>
    <row r="2827" spans="15:17" hidden="1" x14ac:dyDescent="0.3">
      <c r="Q2827" s="70"/>
    </row>
    <row r="2828" spans="15:17" hidden="1" x14ac:dyDescent="0.3">
      <c r="Q2828" s="70"/>
    </row>
    <row r="2829" spans="15:17" hidden="1" x14ac:dyDescent="0.3">
      <c r="Q2829" s="70"/>
    </row>
    <row r="2830" spans="15:17" hidden="1" x14ac:dyDescent="0.3">
      <c r="Q2830" s="70"/>
    </row>
    <row r="2831" spans="15:17" hidden="1" x14ac:dyDescent="0.3">
      <c r="Q2831" s="70"/>
    </row>
    <row r="2832" spans="15:17" hidden="1" x14ac:dyDescent="0.3">
      <c r="Q2832" s="70"/>
    </row>
    <row r="2833" spans="16:17" hidden="1" x14ac:dyDescent="0.3">
      <c r="Q2833" s="70"/>
    </row>
    <row r="2834" spans="16:17" hidden="1" x14ac:dyDescent="0.3">
      <c r="Q2834" s="70"/>
    </row>
    <row r="2835" spans="16:17" hidden="1" x14ac:dyDescent="0.3">
      <c r="Q2835" s="70"/>
    </row>
    <row r="2836" spans="16:17" hidden="1" x14ac:dyDescent="0.3">
      <c r="Q2836" s="70"/>
    </row>
    <row r="2837" spans="16:17" hidden="1" x14ac:dyDescent="0.3">
      <c r="Q2837" s="70"/>
    </row>
    <row r="2838" spans="16:17" hidden="1" x14ac:dyDescent="0.3">
      <c r="Q2838" s="70"/>
    </row>
    <row r="2839" spans="16:17" hidden="1" x14ac:dyDescent="0.3">
      <c r="P2839" s="10"/>
      <c r="Q2839" s="70"/>
    </row>
    <row r="2840" spans="16:17" hidden="1" x14ac:dyDescent="0.3">
      <c r="P2840" s="10"/>
      <c r="Q2840" s="70"/>
    </row>
    <row r="2841" spans="16:17" hidden="1" x14ac:dyDescent="0.3">
      <c r="Q2841" s="70"/>
    </row>
    <row r="2842" spans="16:17" hidden="1" x14ac:dyDescent="0.3">
      <c r="Q2842" s="70"/>
    </row>
    <row r="2843" spans="16:17" hidden="1" x14ac:dyDescent="0.3">
      <c r="Q2843" s="70"/>
    </row>
    <row r="2844" spans="16:17" hidden="1" x14ac:dyDescent="0.3">
      <c r="Q2844" s="70"/>
    </row>
    <row r="2845" spans="16:17" hidden="1" x14ac:dyDescent="0.3">
      <c r="Q2845" s="70"/>
    </row>
    <row r="2846" spans="16:17" hidden="1" x14ac:dyDescent="0.3">
      <c r="Q2846" s="70"/>
    </row>
    <row r="2847" spans="16:17" hidden="1" x14ac:dyDescent="0.3">
      <c r="Q2847" s="70"/>
    </row>
    <row r="2848" spans="16:17" hidden="1" x14ac:dyDescent="0.3">
      <c r="Q2848" s="70"/>
    </row>
    <row r="2849" spans="15:17" hidden="1" x14ac:dyDescent="0.3">
      <c r="Q2849" s="70"/>
    </row>
    <row r="2850" spans="15:17" hidden="1" x14ac:dyDescent="0.3">
      <c r="Q2850" s="70"/>
    </row>
    <row r="2851" spans="15:17" hidden="1" x14ac:dyDescent="0.3">
      <c r="Q2851" s="70"/>
    </row>
    <row r="2852" spans="15:17" hidden="1" x14ac:dyDescent="0.3">
      <c r="Q2852" s="70"/>
    </row>
    <row r="2853" spans="15:17" hidden="1" x14ac:dyDescent="0.3">
      <c r="Q2853" s="70"/>
    </row>
    <row r="2854" spans="15:17" hidden="1" x14ac:dyDescent="0.3">
      <c r="P2854" s="10"/>
      <c r="Q2854" s="70"/>
    </row>
    <row r="2855" spans="15:17" hidden="1" x14ac:dyDescent="0.3">
      <c r="O2855" s="68"/>
      <c r="P2855" s="73"/>
      <c r="Q2855" s="66"/>
    </row>
    <row r="2856" spans="15:17" hidden="1" x14ac:dyDescent="0.3">
      <c r="O2856" s="68"/>
      <c r="P2856" s="73"/>
      <c r="Q2856" s="66"/>
    </row>
    <row r="2857" spans="15:17" hidden="1" x14ac:dyDescent="0.3">
      <c r="Q2857" s="70"/>
    </row>
    <row r="2858" spans="15:17" hidden="1" x14ac:dyDescent="0.3">
      <c r="Q2858" s="70"/>
    </row>
    <row r="2859" spans="15:17" hidden="1" x14ac:dyDescent="0.3">
      <c r="Q2859" s="70"/>
    </row>
    <row r="2860" spans="15:17" hidden="1" x14ac:dyDescent="0.3">
      <c r="Q2860" s="70"/>
    </row>
    <row r="2861" spans="15:17" hidden="1" x14ac:dyDescent="0.3">
      <c r="Q2861" s="70"/>
    </row>
    <row r="2862" spans="15:17" hidden="1" x14ac:dyDescent="0.3">
      <c r="Q2862" s="70"/>
    </row>
    <row r="2863" spans="15:17" hidden="1" x14ac:dyDescent="0.3">
      <c r="Q2863" s="70"/>
    </row>
    <row r="2864" spans="15:17" hidden="1" x14ac:dyDescent="0.3">
      <c r="Q2864" s="70"/>
    </row>
    <row r="2865" spans="15:17" hidden="1" x14ac:dyDescent="0.3">
      <c r="Q2865" s="70"/>
    </row>
    <row r="2866" spans="15:17" hidden="1" x14ac:dyDescent="0.3">
      <c r="Q2866" s="70"/>
    </row>
    <row r="2867" spans="15:17" hidden="1" x14ac:dyDescent="0.3">
      <c r="Q2867" s="70"/>
    </row>
    <row r="2868" spans="15:17" hidden="1" x14ac:dyDescent="0.3">
      <c r="Q2868" s="70"/>
    </row>
    <row r="2869" spans="15:17" hidden="1" x14ac:dyDescent="0.3">
      <c r="Q2869" s="70"/>
    </row>
    <row r="2870" spans="15:17" hidden="1" x14ac:dyDescent="0.3">
      <c r="P2870" s="10"/>
      <c r="Q2870" s="70"/>
    </row>
    <row r="2871" spans="15:17" hidden="1" x14ac:dyDescent="0.3">
      <c r="Q2871" s="70"/>
    </row>
    <row r="2872" spans="15:17" hidden="1" x14ac:dyDescent="0.3">
      <c r="Q2872" s="70"/>
    </row>
    <row r="2873" spans="15:17" hidden="1" x14ac:dyDescent="0.3">
      <c r="Q2873" s="70"/>
    </row>
    <row r="2874" spans="15:17" hidden="1" x14ac:dyDescent="0.3">
      <c r="P2874" s="10"/>
      <c r="Q2874" s="70"/>
    </row>
    <row r="2875" spans="15:17" hidden="1" x14ac:dyDescent="0.3">
      <c r="O2875" s="68"/>
      <c r="P2875" s="73"/>
      <c r="Q2875" s="66"/>
    </row>
    <row r="2876" spans="15:17" hidden="1" x14ac:dyDescent="0.3">
      <c r="Q2876" s="70"/>
    </row>
    <row r="2877" spans="15:17" hidden="1" x14ac:dyDescent="0.3">
      <c r="Q2877" s="70"/>
    </row>
    <row r="2878" spans="15:17" hidden="1" x14ac:dyDescent="0.3">
      <c r="Q2878" s="70"/>
    </row>
    <row r="2879" spans="15:17" hidden="1" x14ac:dyDescent="0.3">
      <c r="Q2879" s="70"/>
    </row>
    <row r="2880" spans="15:17" hidden="1" x14ac:dyDescent="0.3">
      <c r="Q2880" s="70"/>
    </row>
    <row r="2881" spans="15:17" hidden="1" x14ac:dyDescent="0.3">
      <c r="Q2881" s="70"/>
    </row>
    <row r="2882" spans="15:17" hidden="1" x14ac:dyDescent="0.3">
      <c r="P2882" s="10"/>
      <c r="Q2882" s="70"/>
    </row>
    <row r="2883" spans="15:17" hidden="1" x14ac:dyDescent="0.3">
      <c r="Q2883" s="70"/>
    </row>
    <row r="2884" spans="15:17" hidden="1" x14ac:dyDescent="0.3">
      <c r="Q2884" s="70"/>
    </row>
    <row r="2885" spans="15:17" hidden="1" x14ac:dyDescent="0.3">
      <c r="P2885" s="10"/>
      <c r="Q2885" s="70"/>
    </row>
    <row r="2886" spans="15:17" hidden="1" x14ac:dyDescent="0.3">
      <c r="Q2886" s="70"/>
    </row>
    <row r="2887" spans="15:17" hidden="1" x14ac:dyDescent="0.3">
      <c r="Q2887" s="70"/>
    </row>
    <row r="2888" spans="15:17" hidden="1" x14ac:dyDescent="0.3">
      <c r="Q2888" s="70"/>
    </row>
    <row r="2889" spans="15:17" hidden="1" x14ac:dyDescent="0.3">
      <c r="Q2889" s="70"/>
    </row>
    <row r="2890" spans="15:17" hidden="1" x14ac:dyDescent="0.3">
      <c r="Q2890" s="70"/>
    </row>
    <row r="2891" spans="15:17" hidden="1" x14ac:dyDescent="0.3">
      <c r="O2891" s="68"/>
      <c r="P2891" s="73"/>
      <c r="Q2891" s="66"/>
    </row>
    <row r="2892" spans="15:17" hidden="1" x14ac:dyDescent="0.3">
      <c r="O2892" s="68"/>
      <c r="P2892" s="73"/>
      <c r="Q2892" s="66"/>
    </row>
    <row r="2893" spans="15:17" hidden="1" x14ac:dyDescent="0.3">
      <c r="Q2893" s="70"/>
    </row>
    <row r="2894" spans="15:17" hidden="1" x14ac:dyDescent="0.3">
      <c r="Q2894" s="70"/>
    </row>
    <row r="2895" spans="15:17" hidden="1" x14ac:dyDescent="0.3">
      <c r="Q2895" s="70"/>
    </row>
    <row r="2896" spans="15:17" hidden="1" x14ac:dyDescent="0.3">
      <c r="P2896" s="10"/>
      <c r="Q2896" s="70"/>
    </row>
    <row r="2897" spans="15:17" hidden="1" x14ac:dyDescent="0.3">
      <c r="O2897" s="68"/>
      <c r="P2897" s="73"/>
      <c r="Q2897" s="66"/>
    </row>
    <row r="2898" spans="15:17" hidden="1" x14ac:dyDescent="0.3">
      <c r="O2898" s="68"/>
      <c r="P2898" s="73"/>
      <c r="Q2898" s="66"/>
    </row>
    <row r="2899" spans="15:17" hidden="1" x14ac:dyDescent="0.3">
      <c r="Q2899" s="70"/>
    </row>
    <row r="2900" spans="15:17" hidden="1" x14ac:dyDescent="0.3">
      <c r="Q2900" s="70"/>
    </row>
    <row r="2901" spans="15:17" hidden="1" x14ac:dyDescent="0.3">
      <c r="Q2901" s="70"/>
    </row>
    <row r="2902" spans="15:17" hidden="1" x14ac:dyDescent="0.3">
      <c r="Q2902" s="70"/>
    </row>
    <row r="2903" spans="15:17" hidden="1" x14ac:dyDescent="0.3">
      <c r="Q2903" s="70"/>
    </row>
    <row r="2904" spans="15:17" hidden="1" x14ac:dyDescent="0.3">
      <c r="Q2904" s="70"/>
    </row>
    <row r="2905" spans="15:17" hidden="1" x14ac:dyDescent="0.3">
      <c r="Q2905" s="70"/>
    </row>
    <row r="2906" spans="15:17" hidden="1" x14ac:dyDescent="0.3">
      <c r="Q2906" s="70"/>
    </row>
    <row r="2907" spans="15:17" hidden="1" x14ac:dyDescent="0.3">
      <c r="O2907" s="68"/>
      <c r="P2907" s="73"/>
      <c r="Q2907" s="66"/>
    </row>
    <row r="2908" spans="15:17" hidden="1" x14ac:dyDescent="0.3">
      <c r="Q2908" s="70"/>
    </row>
    <row r="2909" spans="15:17" hidden="1" x14ac:dyDescent="0.3">
      <c r="O2909" s="68"/>
      <c r="P2909" s="73"/>
      <c r="Q2909" s="66"/>
    </row>
    <row r="2910" spans="15:17" hidden="1" x14ac:dyDescent="0.3">
      <c r="Q2910" s="70"/>
    </row>
    <row r="2911" spans="15:17" hidden="1" x14ac:dyDescent="0.3">
      <c r="Q2911" s="70"/>
    </row>
    <row r="2912" spans="15:17" hidden="1" x14ac:dyDescent="0.3">
      <c r="Q2912" s="70"/>
    </row>
    <row r="2913" spans="17:17" hidden="1" x14ac:dyDescent="0.3">
      <c r="Q2913" s="70"/>
    </row>
    <row r="2914" spans="17:17" hidden="1" x14ac:dyDescent="0.3">
      <c r="Q2914" s="70"/>
    </row>
    <row r="2915" spans="17:17" hidden="1" x14ac:dyDescent="0.3">
      <c r="Q2915" s="70"/>
    </row>
    <row r="2916" spans="17:17" hidden="1" x14ac:dyDescent="0.3">
      <c r="Q2916" s="70"/>
    </row>
    <row r="2917" spans="17:17" hidden="1" x14ac:dyDescent="0.3">
      <c r="Q2917" s="70"/>
    </row>
    <row r="2918" spans="17:17" hidden="1" x14ac:dyDescent="0.3">
      <c r="Q2918" s="70"/>
    </row>
    <row r="2919" spans="17:17" hidden="1" x14ac:dyDescent="0.3">
      <c r="Q2919" s="70"/>
    </row>
    <row r="2920" spans="17:17" hidden="1" x14ac:dyDescent="0.3">
      <c r="Q2920" s="70"/>
    </row>
    <row r="2921" spans="17:17" hidden="1" x14ac:dyDescent="0.3">
      <c r="Q2921" s="70"/>
    </row>
    <row r="2922" spans="17:17" hidden="1" x14ac:dyDescent="0.3">
      <c r="Q2922" s="70"/>
    </row>
    <row r="2923" spans="17:17" hidden="1" x14ac:dyDescent="0.3">
      <c r="Q2923" s="70"/>
    </row>
    <row r="2924" spans="17:17" hidden="1" x14ac:dyDescent="0.3">
      <c r="Q2924" s="70"/>
    </row>
    <row r="2925" spans="17:17" hidden="1" x14ac:dyDescent="0.3">
      <c r="Q2925" s="70"/>
    </row>
    <row r="2926" spans="17:17" hidden="1" x14ac:dyDescent="0.3">
      <c r="Q2926" s="70"/>
    </row>
    <row r="2927" spans="17:17" hidden="1" x14ac:dyDescent="0.3">
      <c r="Q2927" s="70"/>
    </row>
    <row r="2928" spans="17:17" hidden="1" x14ac:dyDescent="0.3">
      <c r="Q2928" s="70"/>
    </row>
    <row r="2929" spans="15:17" hidden="1" x14ac:dyDescent="0.3">
      <c r="Q2929" s="70"/>
    </row>
    <row r="2930" spans="15:17" hidden="1" x14ac:dyDescent="0.3">
      <c r="Q2930" s="70"/>
    </row>
    <row r="2931" spans="15:17" hidden="1" x14ac:dyDescent="0.3">
      <c r="Q2931" s="70"/>
    </row>
    <row r="2932" spans="15:17" hidden="1" x14ac:dyDescent="0.3">
      <c r="Q2932" s="70"/>
    </row>
    <row r="2933" spans="15:17" hidden="1" x14ac:dyDescent="0.3">
      <c r="Q2933" s="70"/>
    </row>
    <row r="2934" spans="15:17" hidden="1" x14ac:dyDescent="0.3">
      <c r="Q2934" s="70"/>
    </row>
    <row r="2935" spans="15:17" hidden="1" x14ac:dyDescent="0.3">
      <c r="P2935" s="10"/>
      <c r="Q2935" s="70"/>
    </row>
    <row r="2936" spans="15:17" hidden="1" x14ac:dyDescent="0.3">
      <c r="P2936" s="10"/>
      <c r="Q2936" s="70"/>
    </row>
    <row r="2937" spans="15:17" hidden="1" x14ac:dyDescent="0.3">
      <c r="O2937" s="68"/>
      <c r="P2937" s="73"/>
      <c r="Q2937" s="66"/>
    </row>
    <row r="2938" spans="15:17" hidden="1" x14ac:dyDescent="0.3">
      <c r="Q2938" s="70"/>
    </row>
    <row r="2939" spans="15:17" hidden="1" x14ac:dyDescent="0.3">
      <c r="Q2939" s="70"/>
    </row>
    <row r="2940" spans="15:17" hidden="1" x14ac:dyDescent="0.3">
      <c r="Q2940" s="70"/>
    </row>
    <row r="2941" spans="15:17" hidden="1" x14ac:dyDescent="0.3">
      <c r="Q2941" s="70"/>
    </row>
    <row r="2942" spans="15:17" hidden="1" x14ac:dyDescent="0.3">
      <c r="Q2942" s="70"/>
    </row>
    <row r="2943" spans="15:17" hidden="1" x14ac:dyDescent="0.3">
      <c r="Q2943" s="70"/>
    </row>
    <row r="2944" spans="15:17" hidden="1" x14ac:dyDescent="0.3">
      <c r="Q2944" s="70"/>
    </row>
    <row r="2945" spans="15:17" hidden="1" x14ac:dyDescent="0.3">
      <c r="Q2945" s="70"/>
    </row>
    <row r="2946" spans="15:17" hidden="1" x14ac:dyDescent="0.3">
      <c r="Q2946" s="70"/>
    </row>
    <row r="2947" spans="15:17" hidden="1" x14ac:dyDescent="0.3">
      <c r="O2947" s="68"/>
      <c r="P2947" s="73"/>
      <c r="Q2947" s="66"/>
    </row>
    <row r="2948" spans="15:17" hidden="1" x14ac:dyDescent="0.3">
      <c r="Q2948" s="70"/>
    </row>
    <row r="2949" spans="15:17" hidden="1" x14ac:dyDescent="0.3">
      <c r="Q2949" s="70"/>
    </row>
    <row r="2950" spans="15:17" hidden="1" x14ac:dyDescent="0.3">
      <c r="Q2950" s="70"/>
    </row>
    <row r="2951" spans="15:17" hidden="1" x14ac:dyDescent="0.3">
      <c r="P2951" s="10"/>
      <c r="Q2951" s="70"/>
    </row>
    <row r="2952" spans="15:17" hidden="1" x14ac:dyDescent="0.3">
      <c r="Q2952" s="70"/>
    </row>
    <row r="2953" spans="15:17" hidden="1" x14ac:dyDescent="0.3">
      <c r="Q2953" s="70"/>
    </row>
    <row r="2954" spans="15:17" hidden="1" x14ac:dyDescent="0.3">
      <c r="Q2954" s="70"/>
    </row>
    <row r="2955" spans="15:17" hidden="1" x14ac:dyDescent="0.3">
      <c r="Q2955" s="70"/>
    </row>
    <row r="2956" spans="15:17" hidden="1" x14ac:dyDescent="0.3">
      <c r="Q2956" s="70"/>
    </row>
    <row r="2957" spans="15:17" hidden="1" x14ac:dyDescent="0.3">
      <c r="Q2957" s="70"/>
    </row>
    <row r="2958" spans="15:17" hidden="1" x14ac:dyDescent="0.3">
      <c r="P2958" s="10"/>
      <c r="Q2958" s="70"/>
    </row>
    <row r="2959" spans="15:17" hidden="1" x14ac:dyDescent="0.3">
      <c r="Q2959" s="70"/>
    </row>
    <row r="2960" spans="15:17" hidden="1" x14ac:dyDescent="0.3">
      <c r="P2960" s="10"/>
      <c r="Q2960" s="70"/>
    </row>
    <row r="2961" spans="15:17" hidden="1" x14ac:dyDescent="0.3">
      <c r="O2961" s="68"/>
      <c r="P2961" s="73"/>
      <c r="Q2961" s="66"/>
    </row>
    <row r="2962" spans="15:17" hidden="1" x14ac:dyDescent="0.3">
      <c r="Q2962" s="70"/>
    </row>
    <row r="2963" spans="15:17" hidden="1" x14ac:dyDescent="0.3">
      <c r="Q2963" s="70"/>
    </row>
    <row r="2964" spans="15:17" hidden="1" x14ac:dyDescent="0.3">
      <c r="Q2964" s="70"/>
    </row>
    <row r="2965" spans="15:17" hidden="1" x14ac:dyDescent="0.3"/>
    <row r="2966" spans="15:17" hidden="1" x14ac:dyDescent="0.3"/>
  </sheetData>
  <sortState ref="W6:AI2244">
    <sortCondition descending="1" ref="AG6:AG2244"/>
    <sortCondition ref="W6:W2244"/>
    <sortCondition ref="X6:X2244"/>
    <sortCondition ref="Z6:Z2244"/>
  </sortState>
  <phoneticPr fontId="3" type="noConversion"/>
  <printOptions gridLines="1"/>
  <pageMargins left="0.75" right="0.5" top="0.5" bottom="0.5" header="0.5" footer="0.5"/>
  <pageSetup scale="49" fitToHeight="2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7"/>
  <sheetViews>
    <sheetView workbookViewId="0"/>
  </sheetViews>
  <sheetFormatPr defaultColWidth="0" defaultRowHeight="13.2" zeroHeight="1" x14ac:dyDescent="0.25"/>
  <cols>
    <col min="1" max="1" width="6.6640625" customWidth="1"/>
    <col min="2" max="2" width="3.6640625" customWidth="1"/>
    <col min="3" max="3" width="44.109375" customWidth="1"/>
    <col min="4" max="4" width="8.88671875" hidden="1" customWidth="1"/>
    <col min="5" max="5" width="10.5546875" hidden="1" customWidth="1"/>
    <col min="6" max="6" width="8.88671875" hidden="1" customWidth="1"/>
    <col min="7" max="16384" width="8.88671875" hidden="1"/>
  </cols>
  <sheetData>
    <row r="1" spans="1:3" x14ac:dyDescent="0.25">
      <c r="A1" s="21" t="s">
        <v>112</v>
      </c>
      <c r="B1" s="21" t="s">
        <v>113</v>
      </c>
      <c r="C1" s="21" t="s">
        <v>114</v>
      </c>
    </row>
    <row r="2" spans="1:3" x14ac:dyDescent="0.25">
      <c r="A2">
        <v>1</v>
      </c>
      <c r="B2">
        <v>1</v>
      </c>
      <c r="C2" t="s">
        <v>367</v>
      </c>
    </row>
    <row r="3" spans="1:3" x14ac:dyDescent="0.25">
      <c r="A3">
        <v>1.2</v>
      </c>
      <c r="B3">
        <v>3</v>
      </c>
      <c r="C3" t="s">
        <v>446</v>
      </c>
    </row>
    <row r="4" spans="1:3" x14ac:dyDescent="0.25">
      <c r="A4">
        <v>2</v>
      </c>
      <c r="B4">
        <v>1</v>
      </c>
      <c r="C4" t="s">
        <v>871</v>
      </c>
    </row>
    <row r="5" spans="1:3" x14ac:dyDescent="0.25">
      <c r="A5">
        <v>4</v>
      </c>
      <c r="B5">
        <v>1</v>
      </c>
      <c r="C5" t="s">
        <v>536</v>
      </c>
    </row>
    <row r="6" spans="1:3" x14ac:dyDescent="0.25">
      <c r="A6">
        <v>6</v>
      </c>
      <c r="B6">
        <v>3</v>
      </c>
      <c r="C6" t="s">
        <v>596</v>
      </c>
    </row>
    <row r="7" spans="1:3" x14ac:dyDescent="0.25">
      <c r="A7">
        <v>11</v>
      </c>
      <c r="B7">
        <v>1</v>
      </c>
      <c r="C7" t="s">
        <v>311</v>
      </c>
    </row>
    <row r="8" spans="1:3" x14ac:dyDescent="0.25">
      <c r="A8">
        <v>12</v>
      </c>
      <c r="B8">
        <v>1</v>
      </c>
      <c r="C8" t="s">
        <v>485</v>
      </c>
    </row>
    <row r="9" spans="1:3" x14ac:dyDescent="0.25">
      <c r="A9">
        <v>13</v>
      </c>
      <c r="B9">
        <v>1</v>
      </c>
      <c r="C9" t="s">
        <v>466</v>
      </c>
    </row>
    <row r="10" spans="1:3" x14ac:dyDescent="0.25">
      <c r="A10">
        <v>14</v>
      </c>
      <c r="B10">
        <v>1</v>
      </c>
      <c r="C10" t="s">
        <v>264</v>
      </c>
    </row>
    <row r="11" spans="1:3" x14ac:dyDescent="0.25">
      <c r="A11">
        <v>15</v>
      </c>
      <c r="B11">
        <v>1</v>
      </c>
      <c r="C11" t="s">
        <v>265</v>
      </c>
    </row>
    <row r="12" spans="1:3" x14ac:dyDescent="0.25">
      <c r="A12">
        <v>16</v>
      </c>
      <c r="B12">
        <v>1</v>
      </c>
      <c r="C12" t="s">
        <v>235</v>
      </c>
    </row>
    <row r="13" spans="1:3" x14ac:dyDescent="0.25">
      <c r="A13">
        <v>21</v>
      </c>
      <c r="B13">
        <v>1</v>
      </c>
      <c r="C13" t="s">
        <v>447</v>
      </c>
    </row>
    <row r="14" spans="1:3" x14ac:dyDescent="0.25">
      <c r="A14">
        <v>22</v>
      </c>
      <c r="B14">
        <v>1</v>
      </c>
      <c r="C14" t="s">
        <v>312</v>
      </c>
    </row>
    <row r="15" spans="1:3" x14ac:dyDescent="0.25">
      <c r="A15">
        <v>23</v>
      </c>
      <c r="B15">
        <v>1</v>
      </c>
      <c r="C15" t="s">
        <v>516</v>
      </c>
    </row>
    <row r="16" spans="1:3" x14ac:dyDescent="0.25">
      <c r="A16">
        <v>24</v>
      </c>
      <c r="B16">
        <v>1</v>
      </c>
      <c r="C16" t="s">
        <v>313</v>
      </c>
    </row>
    <row r="17" spans="1:3" x14ac:dyDescent="0.25">
      <c r="A17">
        <v>25</v>
      </c>
      <c r="B17">
        <v>1</v>
      </c>
      <c r="C17" t="s">
        <v>872</v>
      </c>
    </row>
    <row r="18" spans="1:3" x14ac:dyDescent="0.25">
      <c r="A18">
        <v>31</v>
      </c>
      <c r="B18">
        <v>1</v>
      </c>
      <c r="C18" t="s">
        <v>468</v>
      </c>
    </row>
    <row r="19" spans="1:3" x14ac:dyDescent="0.25">
      <c r="A19">
        <v>32</v>
      </c>
      <c r="B19">
        <v>1</v>
      </c>
      <c r="C19" t="s">
        <v>537</v>
      </c>
    </row>
    <row r="20" spans="1:3" x14ac:dyDescent="0.25">
      <c r="A20">
        <v>36</v>
      </c>
      <c r="B20">
        <v>1</v>
      </c>
      <c r="C20" t="s">
        <v>538</v>
      </c>
    </row>
    <row r="21" spans="1:3" x14ac:dyDescent="0.25">
      <c r="A21">
        <v>38</v>
      </c>
      <c r="B21">
        <v>1</v>
      </c>
      <c r="C21" t="s">
        <v>314</v>
      </c>
    </row>
    <row r="22" spans="1:3" x14ac:dyDescent="0.25">
      <c r="A22">
        <v>47</v>
      </c>
      <c r="B22">
        <v>1</v>
      </c>
      <c r="C22" t="s">
        <v>236</v>
      </c>
    </row>
    <row r="23" spans="1:3" x14ac:dyDescent="0.25">
      <c r="A23">
        <v>51</v>
      </c>
      <c r="B23">
        <v>1</v>
      </c>
      <c r="C23" t="s">
        <v>409</v>
      </c>
    </row>
    <row r="24" spans="1:3" x14ac:dyDescent="0.25">
      <c r="A24">
        <v>55</v>
      </c>
      <c r="B24">
        <v>1</v>
      </c>
      <c r="C24" t="s">
        <v>980</v>
      </c>
    </row>
    <row r="25" spans="1:3" x14ac:dyDescent="0.25">
      <c r="A25">
        <v>57</v>
      </c>
      <c r="B25">
        <v>1</v>
      </c>
      <c r="C25" t="s">
        <v>981</v>
      </c>
    </row>
    <row r="26" spans="1:3" x14ac:dyDescent="0.25">
      <c r="A26">
        <v>62</v>
      </c>
      <c r="B26">
        <v>1</v>
      </c>
      <c r="C26" t="s">
        <v>219</v>
      </c>
    </row>
    <row r="27" spans="1:3" x14ac:dyDescent="0.25">
      <c r="A27">
        <v>75</v>
      </c>
      <c r="B27">
        <v>1</v>
      </c>
      <c r="C27" t="s">
        <v>410</v>
      </c>
    </row>
    <row r="28" spans="1:3" x14ac:dyDescent="0.25">
      <c r="A28">
        <v>77</v>
      </c>
      <c r="B28">
        <v>1</v>
      </c>
      <c r="C28" t="s">
        <v>266</v>
      </c>
    </row>
    <row r="29" spans="1:3" x14ac:dyDescent="0.25">
      <c r="A29">
        <v>81</v>
      </c>
      <c r="B29">
        <v>1</v>
      </c>
      <c r="C29" t="s">
        <v>515</v>
      </c>
    </row>
    <row r="30" spans="1:3" x14ac:dyDescent="0.25">
      <c r="A30">
        <v>84</v>
      </c>
      <c r="B30">
        <v>1</v>
      </c>
      <c r="C30" t="s">
        <v>267</v>
      </c>
    </row>
    <row r="31" spans="1:3" x14ac:dyDescent="0.25">
      <c r="A31">
        <v>85</v>
      </c>
      <c r="B31">
        <v>1</v>
      </c>
      <c r="C31" t="s">
        <v>608</v>
      </c>
    </row>
    <row r="32" spans="1:3" x14ac:dyDescent="0.25">
      <c r="A32">
        <v>88</v>
      </c>
      <c r="B32">
        <v>1</v>
      </c>
      <c r="C32" t="s">
        <v>238</v>
      </c>
    </row>
    <row r="33" spans="1:3" x14ac:dyDescent="0.25">
      <c r="A33">
        <v>91</v>
      </c>
      <c r="B33">
        <v>1</v>
      </c>
      <c r="C33" t="s">
        <v>239</v>
      </c>
    </row>
    <row r="34" spans="1:3" x14ac:dyDescent="0.25">
      <c r="A34">
        <v>93</v>
      </c>
      <c r="B34">
        <v>1</v>
      </c>
      <c r="C34" t="s">
        <v>268</v>
      </c>
    </row>
    <row r="35" spans="1:3" x14ac:dyDescent="0.25">
      <c r="A35">
        <v>94</v>
      </c>
      <c r="B35">
        <v>1</v>
      </c>
      <c r="C35" t="s">
        <v>368</v>
      </c>
    </row>
    <row r="36" spans="1:3" x14ac:dyDescent="0.25">
      <c r="A36">
        <v>95</v>
      </c>
      <c r="B36">
        <v>1</v>
      </c>
      <c r="C36" t="s">
        <v>448</v>
      </c>
    </row>
    <row r="37" spans="1:3" x14ac:dyDescent="0.25">
      <c r="A37">
        <v>97</v>
      </c>
      <c r="B37">
        <v>1</v>
      </c>
      <c r="C37" t="s">
        <v>411</v>
      </c>
    </row>
    <row r="38" spans="1:3" x14ac:dyDescent="0.25">
      <c r="A38">
        <v>99</v>
      </c>
      <c r="B38">
        <v>1</v>
      </c>
      <c r="C38" t="s">
        <v>315</v>
      </c>
    </row>
    <row r="39" spans="1:3" x14ac:dyDescent="0.25">
      <c r="A39">
        <v>100</v>
      </c>
      <c r="B39">
        <v>1</v>
      </c>
      <c r="C39" t="s">
        <v>316</v>
      </c>
    </row>
    <row r="40" spans="1:3" x14ac:dyDescent="0.25">
      <c r="A40">
        <v>108</v>
      </c>
      <c r="B40">
        <v>1</v>
      </c>
      <c r="C40" t="s">
        <v>597</v>
      </c>
    </row>
    <row r="41" spans="1:3" x14ac:dyDescent="0.25">
      <c r="A41">
        <v>110</v>
      </c>
      <c r="B41">
        <v>1</v>
      </c>
      <c r="C41" t="s">
        <v>240</v>
      </c>
    </row>
    <row r="42" spans="1:3" x14ac:dyDescent="0.25">
      <c r="A42">
        <v>111</v>
      </c>
      <c r="B42">
        <v>1</v>
      </c>
      <c r="C42" t="s">
        <v>469</v>
      </c>
    </row>
    <row r="43" spans="1:3" x14ac:dyDescent="0.25">
      <c r="A43">
        <v>112</v>
      </c>
      <c r="B43">
        <v>1</v>
      </c>
      <c r="C43" t="s">
        <v>412</v>
      </c>
    </row>
    <row r="44" spans="1:3" x14ac:dyDescent="0.25">
      <c r="A44">
        <v>113</v>
      </c>
      <c r="B44">
        <v>1</v>
      </c>
      <c r="C44" t="s">
        <v>665</v>
      </c>
    </row>
    <row r="45" spans="1:3" x14ac:dyDescent="0.25">
      <c r="A45">
        <v>115</v>
      </c>
      <c r="B45">
        <v>1</v>
      </c>
      <c r="C45" t="s">
        <v>874</v>
      </c>
    </row>
    <row r="46" spans="1:3" x14ac:dyDescent="0.25">
      <c r="A46">
        <v>116</v>
      </c>
      <c r="B46">
        <v>1</v>
      </c>
      <c r="C46" t="s">
        <v>598</v>
      </c>
    </row>
    <row r="47" spans="1:3" x14ac:dyDescent="0.25">
      <c r="A47">
        <v>118</v>
      </c>
      <c r="B47">
        <v>1</v>
      </c>
      <c r="C47" t="s">
        <v>413</v>
      </c>
    </row>
    <row r="48" spans="1:3" x14ac:dyDescent="0.25">
      <c r="A48">
        <v>128</v>
      </c>
      <c r="B48">
        <v>1</v>
      </c>
      <c r="C48" t="s">
        <v>444</v>
      </c>
    </row>
    <row r="49" spans="1:3" x14ac:dyDescent="0.25">
      <c r="A49">
        <v>129</v>
      </c>
      <c r="B49">
        <v>1</v>
      </c>
      <c r="C49" t="s">
        <v>242</v>
      </c>
    </row>
    <row r="50" spans="1:3" x14ac:dyDescent="0.25">
      <c r="A50">
        <v>138</v>
      </c>
      <c r="B50">
        <v>1</v>
      </c>
      <c r="C50" t="s">
        <v>243</v>
      </c>
    </row>
    <row r="51" spans="1:3" x14ac:dyDescent="0.25">
      <c r="A51">
        <v>139</v>
      </c>
      <c r="B51">
        <v>1</v>
      </c>
      <c r="C51" t="s">
        <v>674</v>
      </c>
    </row>
    <row r="52" spans="1:3" x14ac:dyDescent="0.25">
      <c r="A52">
        <v>146</v>
      </c>
      <c r="B52">
        <v>1</v>
      </c>
      <c r="C52" t="s">
        <v>369</v>
      </c>
    </row>
    <row r="53" spans="1:3" x14ac:dyDescent="0.25">
      <c r="A53">
        <v>150</v>
      </c>
      <c r="B53">
        <v>1</v>
      </c>
      <c r="C53" t="s">
        <v>317</v>
      </c>
    </row>
    <row r="54" spans="1:3" x14ac:dyDescent="0.25">
      <c r="A54">
        <v>152</v>
      </c>
      <c r="B54">
        <v>1</v>
      </c>
      <c r="C54" t="s">
        <v>486</v>
      </c>
    </row>
    <row r="55" spans="1:3" x14ac:dyDescent="0.25">
      <c r="A55">
        <v>158</v>
      </c>
      <c r="B55">
        <v>1</v>
      </c>
      <c r="C55" t="s">
        <v>982</v>
      </c>
    </row>
    <row r="56" spans="1:3" x14ac:dyDescent="0.25">
      <c r="A56">
        <v>161</v>
      </c>
      <c r="B56">
        <v>1</v>
      </c>
      <c r="C56" t="s">
        <v>934</v>
      </c>
    </row>
    <row r="57" spans="1:3" x14ac:dyDescent="0.25">
      <c r="A57">
        <v>162</v>
      </c>
      <c r="B57">
        <v>1</v>
      </c>
      <c r="C57" t="s">
        <v>487</v>
      </c>
    </row>
    <row r="58" spans="1:3" x14ac:dyDescent="0.25">
      <c r="A58">
        <v>166</v>
      </c>
      <c r="B58">
        <v>1</v>
      </c>
      <c r="C58" t="s">
        <v>541</v>
      </c>
    </row>
    <row r="59" spans="1:3" x14ac:dyDescent="0.25">
      <c r="A59">
        <v>173</v>
      </c>
      <c r="B59">
        <v>1</v>
      </c>
      <c r="C59" t="s">
        <v>370</v>
      </c>
    </row>
    <row r="60" spans="1:3" x14ac:dyDescent="0.25">
      <c r="A60">
        <v>175</v>
      </c>
      <c r="B60">
        <v>1</v>
      </c>
      <c r="C60" t="s">
        <v>983</v>
      </c>
    </row>
    <row r="61" spans="1:3" x14ac:dyDescent="0.25">
      <c r="A61">
        <v>177</v>
      </c>
      <c r="B61">
        <v>1</v>
      </c>
      <c r="C61" t="s">
        <v>371</v>
      </c>
    </row>
    <row r="62" spans="1:3" x14ac:dyDescent="0.25">
      <c r="A62">
        <v>178</v>
      </c>
      <c r="B62">
        <v>1</v>
      </c>
      <c r="C62" t="s">
        <v>984</v>
      </c>
    </row>
    <row r="63" spans="1:3" x14ac:dyDescent="0.25">
      <c r="A63">
        <v>181</v>
      </c>
      <c r="B63">
        <v>1</v>
      </c>
      <c r="C63" t="s">
        <v>470</v>
      </c>
    </row>
    <row r="64" spans="1:3" x14ac:dyDescent="0.25">
      <c r="A64">
        <v>182</v>
      </c>
      <c r="B64">
        <v>1</v>
      </c>
      <c r="C64" t="s">
        <v>609</v>
      </c>
    </row>
    <row r="65" spans="1:3" x14ac:dyDescent="0.25">
      <c r="A65">
        <v>186</v>
      </c>
      <c r="B65">
        <v>1</v>
      </c>
      <c r="C65" t="s">
        <v>600</v>
      </c>
    </row>
    <row r="66" spans="1:3" x14ac:dyDescent="0.25">
      <c r="A66">
        <v>191</v>
      </c>
      <c r="B66">
        <v>1</v>
      </c>
      <c r="C66" t="s">
        <v>244</v>
      </c>
    </row>
    <row r="67" spans="1:3" x14ac:dyDescent="0.25">
      <c r="A67">
        <v>192</v>
      </c>
      <c r="B67">
        <v>1</v>
      </c>
      <c r="C67" t="s">
        <v>318</v>
      </c>
    </row>
    <row r="68" spans="1:3" x14ac:dyDescent="0.25">
      <c r="A68">
        <v>194</v>
      </c>
      <c r="B68">
        <v>1</v>
      </c>
      <c r="C68" t="s">
        <v>319</v>
      </c>
    </row>
    <row r="69" spans="1:3" x14ac:dyDescent="0.25">
      <c r="A69">
        <v>195</v>
      </c>
      <c r="B69">
        <v>1</v>
      </c>
      <c r="C69" t="s">
        <v>269</v>
      </c>
    </row>
    <row r="70" spans="1:3" x14ac:dyDescent="0.25">
      <c r="A70">
        <v>196</v>
      </c>
      <c r="B70">
        <v>1</v>
      </c>
      <c r="C70" t="s">
        <v>985</v>
      </c>
    </row>
    <row r="71" spans="1:3" x14ac:dyDescent="0.25">
      <c r="A71">
        <v>197</v>
      </c>
      <c r="B71">
        <v>1</v>
      </c>
      <c r="C71" t="s">
        <v>986</v>
      </c>
    </row>
    <row r="72" spans="1:3" x14ac:dyDescent="0.25">
      <c r="A72">
        <v>199</v>
      </c>
      <c r="B72">
        <v>1</v>
      </c>
      <c r="C72" t="s">
        <v>484</v>
      </c>
    </row>
    <row r="73" spans="1:3" x14ac:dyDescent="0.25">
      <c r="A73">
        <v>200</v>
      </c>
      <c r="B73">
        <v>1</v>
      </c>
      <c r="C73" t="s">
        <v>246</v>
      </c>
    </row>
    <row r="74" spans="1:3" x14ac:dyDescent="0.25">
      <c r="A74">
        <v>203</v>
      </c>
      <c r="B74">
        <v>1</v>
      </c>
      <c r="C74" t="s">
        <v>247</v>
      </c>
    </row>
    <row r="75" spans="1:3" x14ac:dyDescent="0.25">
      <c r="A75">
        <v>204</v>
      </c>
      <c r="B75">
        <v>1</v>
      </c>
      <c r="C75" t="s">
        <v>488</v>
      </c>
    </row>
    <row r="76" spans="1:3" x14ac:dyDescent="0.25">
      <c r="A76">
        <v>206</v>
      </c>
      <c r="B76">
        <v>1</v>
      </c>
      <c r="C76" t="s">
        <v>489</v>
      </c>
    </row>
    <row r="77" spans="1:3" x14ac:dyDescent="0.25">
      <c r="A77">
        <v>207</v>
      </c>
      <c r="B77">
        <v>1</v>
      </c>
      <c r="C77" t="s">
        <v>542</v>
      </c>
    </row>
    <row r="78" spans="1:3" x14ac:dyDescent="0.25">
      <c r="A78">
        <v>208</v>
      </c>
      <c r="B78">
        <v>1</v>
      </c>
      <c r="C78" t="s">
        <v>543</v>
      </c>
    </row>
    <row r="79" spans="1:3" x14ac:dyDescent="0.25">
      <c r="A79">
        <v>209</v>
      </c>
      <c r="B79">
        <v>1</v>
      </c>
      <c r="C79" t="s">
        <v>987</v>
      </c>
    </row>
    <row r="80" spans="1:3" x14ac:dyDescent="0.25">
      <c r="A80">
        <v>213</v>
      </c>
      <c r="B80">
        <v>1</v>
      </c>
      <c r="C80" t="s">
        <v>450</v>
      </c>
    </row>
    <row r="81" spans="1:3" x14ac:dyDescent="0.25">
      <c r="A81">
        <v>218</v>
      </c>
      <c r="B81">
        <v>1</v>
      </c>
      <c r="C81" t="s">
        <v>988</v>
      </c>
    </row>
    <row r="82" spans="1:3" x14ac:dyDescent="0.25">
      <c r="A82">
        <v>219</v>
      </c>
      <c r="B82">
        <v>1</v>
      </c>
      <c r="C82" t="s">
        <v>221</v>
      </c>
    </row>
    <row r="83" spans="1:3" x14ac:dyDescent="0.25">
      <c r="A83">
        <v>227</v>
      </c>
      <c r="B83">
        <v>1</v>
      </c>
      <c r="C83" t="s">
        <v>416</v>
      </c>
    </row>
    <row r="84" spans="1:3" x14ac:dyDescent="0.25">
      <c r="A84">
        <v>228</v>
      </c>
      <c r="B84">
        <v>1</v>
      </c>
      <c r="C84" t="s">
        <v>989</v>
      </c>
    </row>
    <row r="85" spans="1:3" x14ac:dyDescent="0.25">
      <c r="A85">
        <v>229</v>
      </c>
      <c r="B85">
        <v>1</v>
      </c>
      <c r="C85" t="s">
        <v>451</v>
      </c>
    </row>
    <row r="86" spans="1:3" x14ac:dyDescent="0.25">
      <c r="A86">
        <v>233</v>
      </c>
      <c r="B86">
        <v>1</v>
      </c>
      <c r="C86" t="s">
        <v>248</v>
      </c>
    </row>
    <row r="87" spans="1:3" x14ac:dyDescent="0.25">
      <c r="A87">
        <v>238</v>
      </c>
      <c r="B87">
        <v>1</v>
      </c>
      <c r="C87" t="s">
        <v>417</v>
      </c>
    </row>
    <row r="88" spans="1:3" x14ac:dyDescent="0.25">
      <c r="A88">
        <v>239</v>
      </c>
      <c r="B88">
        <v>1</v>
      </c>
      <c r="C88" t="s">
        <v>271</v>
      </c>
    </row>
    <row r="89" spans="1:3" x14ac:dyDescent="0.25">
      <c r="A89">
        <v>241</v>
      </c>
      <c r="B89">
        <v>1</v>
      </c>
      <c r="C89" t="s">
        <v>272</v>
      </c>
    </row>
    <row r="90" spans="1:3" x14ac:dyDescent="0.25">
      <c r="A90">
        <v>242</v>
      </c>
      <c r="B90">
        <v>1</v>
      </c>
      <c r="C90" t="s">
        <v>626</v>
      </c>
    </row>
    <row r="91" spans="1:3" x14ac:dyDescent="0.25">
      <c r="A91">
        <v>243</v>
      </c>
      <c r="B91">
        <v>1</v>
      </c>
      <c r="C91" t="s">
        <v>418</v>
      </c>
    </row>
    <row r="92" spans="1:3" x14ac:dyDescent="0.25">
      <c r="A92">
        <v>245</v>
      </c>
      <c r="B92">
        <v>1</v>
      </c>
      <c r="C92" t="s">
        <v>373</v>
      </c>
    </row>
    <row r="93" spans="1:3" x14ac:dyDescent="0.25">
      <c r="A93">
        <v>252</v>
      </c>
      <c r="B93">
        <v>1</v>
      </c>
      <c r="C93" t="s">
        <v>273</v>
      </c>
    </row>
    <row r="94" spans="1:3" x14ac:dyDescent="0.25">
      <c r="A94">
        <v>253</v>
      </c>
      <c r="B94">
        <v>1</v>
      </c>
      <c r="C94" t="s">
        <v>249</v>
      </c>
    </row>
    <row r="95" spans="1:3" x14ac:dyDescent="0.25">
      <c r="A95">
        <v>255</v>
      </c>
      <c r="B95">
        <v>1</v>
      </c>
      <c r="C95" t="s">
        <v>374</v>
      </c>
    </row>
    <row r="96" spans="1:3" x14ac:dyDescent="0.25">
      <c r="A96">
        <v>256</v>
      </c>
      <c r="B96">
        <v>1</v>
      </c>
      <c r="C96" t="s">
        <v>490</v>
      </c>
    </row>
    <row r="97" spans="1:3" x14ac:dyDescent="0.25">
      <c r="A97">
        <v>261</v>
      </c>
      <c r="B97">
        <v>1</v>
      </c>
      <c r="C97" t="s">
        <v>669</v>
      </c>
    </row>
    <row r="98" spans="1:3" x14ac:dyDescent="0.25">
      <c r="A98">
        <v>262</v>
      </c>
      <c r="B98">
        <v>1</v>
      </c>
      <c r="C98" t="s">
        <v>990</v>
      </c>
    </row>
    <row r="99" spans="1:3" x14ac:dyDescent="0.25">
      <c r="A99">
        <v>263</v>
      </c>
      <c r="B99">
        <v>1</v>
      </c>
      <c r="C99" t="s">
        <v>991</v>
      </c>
    </row>
    <row r="100" spans="1:3" x14ac:dyDescent="0.25">
      <c r="A100">
        <v>264</v>
      </c>
      <c r="B100">
        <v>1</v>
      </c>
      <c r="C100" t="s">
        <v>274</v>
      </c>
    </row>
    <row r="101" spans="1:3" x14ac:dyDescent="0.25">
      <c r="A101">
        <v>265</v>
      </c>
      <c r="B101">
        <v>1</v>
      </c>
      <c r="C101" t="s">
        <v>992</v>
      </c>
    </row>
    <row r="102" spans="1:3" x14ac:dyDescent="0.25">
      <c r="A102">
        <v>270</v>
      </c>
      <c r="B102">
        <v>1</v>
      </c>
      <c r="C102" t="s">
        <v>419</v>
      </c>
    </row>
    <row r="103" spans="1:3" x14ac:dyDescent="0.25">
      <c r="A103">
        <v>271</v>
      </c>
      <c r="B103">
        <v>1</v>
      </c>
      <c r="C103" t="s">
        <v>420</v>
      </c>
    </row>
    <row r="104" spans="1:3" x14ac:dyDescent="0.25">
      <c r="A104">
        <v>272</v>
      </c>
      <c r="B104">
        <v>1</v>
      </c>
      <c r="C104" t="s">
        <v>501</v>
      </c>
    </row>
    <row r="105" spans="1:3" x14ac:dyDescent="0.25">
      <c r="A105">
        <v>273</v>
      </c>
      <c r="B105">
        <v>1</v>
      </c>
      <c r="C105" t="s">
        <v>321</v>
      </c>
    </row>
    <row r="106" spans="1:3" x14ac:dyDescent="0.25">
      <c r="A106">
        <v>276</v>
      </c>
      <c r="B106">
        <v>1</v>
      </c>
      <c r="C106" t="s">
        <v>544</v>
      </c>
    </row>
    <row r="107" spans="1:3" x14ac:dyDescent="0.25">
      <c r="A107">
        <v>277</v>
      </c>
      <c r="B107">
        <v>1</v>
      </c>
      <c r="C107" t="s">
        <v>375</v>
      </c>
    </row>
    <row r="108" spans="1:3" x14ac:dyDescent="0.25">
      <c r="A108">
        <v>278</v>
      </c>
      <c r="B108">
        <v>1</v>
      </c>
      <c r="C108" t="s">
        <v>517</v>
      </c>
    </row>
    <row r="109" spans="1:3" x14ac:dyDescent="0.25">
      <c r="A109">
        <v>279</v>
      </c>
      <c r="B109">
        <v>1</v>
      </c>
      <c r="C109" t="s">
        <v>421</v>
      </c>
    </row>
    <row r="110" spans="1:3" x14ac:dyDescent="0.25">
      <c r="A110">
        <v>280</v>
      </c>
      <c r="B110">
        <v>1</v>
      </c>
      <c r="C110" t="s">
        <v>545</v>
      </c>
    </row>
    <row r="111" spans="1:3" x14ac:dyDescent="0.25">
      <c r="A111">
        <v>281</v>
      </c>
      <c r="B111">
        <v>1</v>
      </c>
      <c r="C111" t="s">
        <v>546</v>
      </c>
    </row>
    <row r="112" spans="1:3" x14ac:dyDescent="0.25">
      <c r="A112">
        <v>282</v>
      </c>
      <c r="B112">
        <v>1</v>
      </c>
      <c r="C112" t="s">
        <v>610</v>
      </c>
    </row>
    <row r="113" spans="1:3" x14ac:dyDescent="0.25">
      <c r="A113">
        <v>283</v>
      </c>
      <c r="B113">
        <v>1</v>
      </c>
      <c r="C113" t="s">
        <v>547</v>
      </c>
    </row>
    <row r="114" spans="1:3" x14ac:dyDescent="0.25">
      <c r="A114">
        <v>284</v>
      </c>
      <c r="B114">
        <v>1</v>
      </c>
      <c r="C114" t="s">
        <v>376</v>
      </c>
    </row>
    <row r="115" spans="1:3" x14ac:dyDescent="0.25">
      <c r="A115">
        <v>286</v>
      </c>
      <c r="B115">
        <v>1</v>
      </c>
      <c r="C115" t="s">
        <v>422</v>
      </c>
    </row>
    <row r="116" spans="1:3" x14ac:dyDescent="0.25">
      <c r="A116">
        <v>294</v>
      </c>
      <c r="B116">
        <v>1</v>
      </c>
      <c r="C116" t="s">
        <v>251</v>
      </c>
    </row>
    <row r="117" spans="1:3" x14ac:dyDescent="0.25">
      <c r="A117">
        <v>297</v>
      </c>
      <c r="B117">
        <v>1</v>
      </c>
      <c r="C117" t="s">
        <v>275</v>
      </c>
    </row>
    <row r="118" spans="1:3" x14ac:dyDescent="0.25">
      <c r="A118">
        <v>299</v>
      </c>
      <c r="B118">
        <v>1</v>
      </c>
      <c r="C118" t="s">
        <v>377</v>
      </c>
    </row>
    <row r="119" spans="1:3" x14ac:dyDescent="0.25">
      <c r="A119">
        <v>300</v>
      </c>
      <c r="B119">
        <v>1</v>
      </c>
      <c r="C119" t="s">
        <v>611</v>
      </c>
    </row>
    <row r="120" spans="1:3" x14ac:dyDescent="0.25">
      <c r="A120">
        <v>306</v>
      </c>
      <c r="B120">
        <v>1</v>
      </c>
      <c r="C120" t="s">
        <v>548</v>
      </c>
    </row>
    <row r="121" spans="1:3" x14ac:dyDescent="0.25">
      <c r="A121">
        <v>308</v>
      </c>
      <c r="B121">
        <v>1</v>
      </c>
      <c r="C121" t="s">
        <v>549</v>
      </c>
    </row>
    <row r="122" spans="1:3" x14ac:dyDescent="0.25">
      <c r="A122">
        <v>309</v>
      </c>
      <c r="B122">
        <v>1</v>
      </c>
      <c r="C122" t="s">
        <v>378</v>
      </c>
    </row>
    <row r="123" spans="1:3" x14ac:dyDescent="0.25">
      <c r="A123">
        <v>314</v>
      </c>
      <c r="B123">
        <v>1</v>
      </c>
      <c r="C123" t="s">
        <v>276</v>
      </c>
    </row>
    <row r="124" spans="1:3" x14ac:dyDescent="0.25">
      <c r="A124">
        <v>316</v>
      </c>
      <c r="B124">
        <v>1</v>
      </c>
      <c r="C124" t="s">
        <v>471</v>
      </c>
    </row>
    <row r="125" spans="1:3" x14ac:dyDescent="0.25">
      <c r="A125">
        <v>317</v>
      </c>
      <c r="B125">
        <v>1</v>
      </c>
      <c r="C125" t="s">
        <v>452</v>
      </c>
    </row>
    <row r="126" spans="1:3" x14ac:dyDescent="0.25">
      <c r="A126">
        <v>318</v>
      </c>
      <c r="B126">
        <v>1</v>
      </c>
      <c r="C126" t="s">
        <v>660</v>
      </c>
    </row>
    <row r="127" spans="1:3" x14ac:dyDescent="0.25">
      <c r="A127">
        <v>319</v>
      </c>
      <c r="B127">
        <v>1</v>
      </c>
      <c r="C127" t="s">
        <v>491</v>
      </c>
    </row>
    <row r="128" spans="1:3" x14ac:dyDescent="0.25">
      <c r="A128">
        <v>323</v>
      </c>
      <c r="B128">
        <v>2</v>
      </c>
      <c r="C128" t="s">
        <v>550</v>
      </c>
    </row>
    <row r="129" spans="1:3" x14ac:dyDescent="0.25">
      <c r="A129">
        <v>324</v>
      </c>
      <c r="B129">
        <v>1</v>
      </c>
      <c r="C129" t="s">
        <v>993</v>
      </c>
    </row>
    <row r="130" spans="1:3" x14ac:dyDescent="0.25">
      <c r="A130">
        <v>325</v>
      </c>
      <c r="B130">
        <v>1</v>
      </c>
      <c r="C130" t="s">
        <v>223</v>
      </c>
    </row>
    <row r="131" spans="1:3" x14ac:dyDescent="0.25">
      <c r="A131">
        <v>328</v>
      </c>
      <c r="B131">
        <v>1</v>
      </c>
      <c r="C131" t="s">
        <v>994</v>
      </c>
    </row>
    <row r="132" spans="1:3" x14ac:dyDescent="0.25">
      <c r="A132">
        <v>330</v>
      </c>
      <c r="B132">
        <v>1</v>
      </c>
      <c r="C132" t="s">
        <v>551</v>
      </c>
    </row>
    <row r="133" spans="1:3" x14ac:dyDescent="0.25">
      <c r="A133">
        <v>332</v>
      </c>
      <c r="B133">
        <v>1</v>
      </c>
      <c r="C133" t="s">
        <v>502</v>
      </c>
    </row>
    <row r="134" spans="1:3" x14ac:dyDescent="0.25">
      <c r="A134">
        <v>333</v>
      </c>
      <c r="B134">
        <v>1</v>
      </c>
      <c r="C134" t="s">
        <v>278</v>
      </c>
    </row>
    <row r="135" spans="1:3" x14ac:dyDescent="0.25">
      <c r="A135">
        <v>341</v>
      </c>
      <c r="B135">
        <v>1</v>
      </c>
      <c r="C135" t="s">
        <v>279</v>
      </c>
    </row>
    <row r="136" spans="1:3" x14ac:dyDescent="0.25">
      <c r="A136">
        <v>345</v>
      </c>
      <c r="B136">
        <v>1</v>
      </c>
      <c r="C136" t="s">
        <v>423</v>
      </c>
    </row>
    <row r="137" spans="1:3" x14ac:dyDescent="0.25">
      <c r="A137">
        <v>347</v>
      </c>
      <c r="B137">
        <v>1</v>
      </c>
      <c r="C137" t="s">
        <v>379</v>
      </c>
    </row>
    <row r="138" spans="1:3" x14ac:dyDescent="0.25">
      <c r="A138">
        <v>356</v>
      </c>
      <c r="B138">
        <v>1</v>
      </c>
      <c r="C138" t="s">
        <v>601</v>
      </c>
    </row>
    <row r="139" spans="1:3" x14ac:dyDescent="0.25">
      <c r="A139">
        <v>361</v>
      </c>
      <c r="B139">
        <v>1</v>
      </c>
      <c r="C139" t="s">
        <v>612</v>
      </c>
    </row>
    <row r="140" spans="1:3" x14ac:dyDescent="0.25">
      <c r="A140">
        <v>362</v>
      </c>
      <c r="B140">
        <v>1</v>
      </c>
      <c r="C140" t="s">
        <v>927</v>
      </c>
    </row>
    <row r="141" spans="1:3" x14ac:dyDescent="0.25">
      <c r="A141">
        <v>363</v>
      </c>
      <c r="B141">
        <v>1</v>
      </c>
      <c r="C141" t="s">
        <v>595</v>
      </c>
    </row>
    <row r="142" spans="1:3" x14ac:dyDescent="0.25">
      <c r="A142">
        <v>371</v>
      </c>
      <c r="B142">
        <v>1</v>
      </c>
      <c r="C142" t="s">
        <v>225</v>
      </c>
    </row>
    <row r="143" spans="1:3" x14ac:dyDescent="0.25">
      <c r="A143">
        <v>378</v>
      </c>
      <c r="B143">
        <v>1</v>
      </c>
      <c r="C143" t="s">
        <v>281</v>
      </c>
    </row>
    <row r="144" spans="1:3" x14ac:dyDescent="0.25">
      <c r="A144">
        <v>381</v>
      </c>
      <c r="B144">
        <v>1</v>
      </c>
      <c r="C144" t="s">
        <v>324</v>
      </c>
    </row>
    <row r="145" spans="1:3" x14ac:dyDescent="0.25">
      <c r="A145">
        <v>390</v>
      </c>
      <c r="B145">
        <v>1</v>
      </c>
      <c r="C145" t="s">
        <v>557</v>
      </c>
    </row>
    <row r="146" spans="1:3" x14ac:dyDescent="0.25">
      <c r="A146">
        <v>391</v>
      </c>
      <c r="B146">
        <v>1</v>
      </c>
      <c r="C146" t="s">
        <v>325</v>
      </c>
    </row>
    <row r="147" spans="1:3" x14ac:dyDescent="0.25">
      <c r="A147">
        <v>392</v>
      </c>
      <c r="B147">
        <v>1</v>
      </c>
      <c r="C147" t="s">
        <v>925</v>
      </c>
    </row>
    <row r="148" spans="1:3" x14ac:dyDescent="0.25">
      <c r="A148">
        <v>394</v>
      </c>
      <c r="B148">
        <v>1</v>
      </c>
      <c r="C148" t="s">
        <v>613</v>
      </c>
    </row>
    <row r="149" spans="1:3" x14ac:dyDescent="0.25">
      <c r="A149">
        <v>402</v>
      </c>
      <c r="B149">
        <v>1</v>
      </c>
      <c r="C149" t="s">
        <v>282</v>
      </c>
    </row>
    <row r="150" spans="1:3" x14ac:dyDescent="0.25">
      <c r="A150">
        <v>403</v>
      </c>
      <c r="B150">
        <v>1</v>
      </c>
      <c r="C150" t="s">
        <v>283</v>
      </c>
    </row>
    <row r="151" spans="1:3" x14ac:dyDescent="0.25">
      <c r="A151">
        <v>404</v>
      </c>
      <c r="B151">
        <v>1</v>
      </c>
      <c r="C151" t="s">
        <v>519</v>
      </c>
    </row>
    <row r="152" spans="1:3" x14ac:dyDescent="0.25">
      <c r="A152">
        <v>409</v>
      </c>
      <c r="B152">
        <v>1</v>
      </c>
      <c r="C152" t="s">
        <v>492</v>
      </c>
    </row>
    <row r="153" spans="1:3" x14ac:dyDescent="0.25">
      <c r="A153">
        <v>411</v>
      </c>
      <c r="B153">
        <v>1</v>
      </c>
      <c r="C153" t="s">
        <v>380</v>
      </c>
    </row>
    <row r="154" spans="1:3" x14ac:dyDescent="0.25">
      <c r="A154">
        <v>413</v>
      </c>
      <c r="B154">
        <v>1</v>
      </c>
      <c r="C154" t="s">
        <v>253</v>
      </c>
    </row>
    <row r="155" spans="1:3" x14ac:dyDescent="0.25">
      <c r="A155">
        <v>414</v>
      </c>
      <c r="B155">
        <v>1</v>
      </c>
      <c r="C155" t="s">
        <v>453</v>
      </c>
    </row>
    <row r="156" spans="1:3" x14ac:dyDescent="0.25">
      <c r="A156">
        <v>415</v>
      </c>
      <c r="B156">
        <v>1</v>
      </c>
      <c r="C156" t="s">
        <v>326</v>
      </c>
    </row>
    <row r="157" spans="1:3" x14ac:dyDescent="0.25">
      <c r="A157">
        <v>417</v>
      </c>
      <c r="B157">
        <v>1</v>
      </c>
      <c r="C157" t="s">
        <v>226</v>
      </c>
    </row>
    <row r="158" spans="1:3" x14ac:dyDescent="0.25">
      <c r="A158">
        <v>418</v>
      </c>
      <c r="B158">
        <v>1</v>
      </c>
      <c r="C158" t="s">
        <v>493</v>
      </c>
    </row>
    <row r="159" spans="1:3" x14ac:dyDescent="0.25">
      <c r="A159">
        <v>421</v>
      </c>
      <c r="B159">
        <v>1</v>
      </c>
      <c r="C159" t="s">
        <v>995</v>
      </c>
    </row>
    <row r="160" spans="1:3" x14ac:dyDescent="0.25">
      <c r="A160">
        <v>422</v>
      </c>
      <c r="B160">
        <v>1</v>
      </c>
      <c r="C160" t="s">
        <v>227</v>
      </c>
    </row>
    <row r="161" spans="1:3" x14ac:dyDescent="0.25">
      <c r="A161">
        <v>423</v>
      </c>
      <c r="B161">
        <v>1</v>
      </c>
      <c r="C161" t="s">
        <v>284</v>
      </c>
    </row>
    <row r="162" spans="1:3" x14ac:dyDescent="0.25">
      <c r="A162">
        <v>424</v>
      </c>
      <c r="B162">
        <v>1</v>
      </c>
      <c r="C162" t="s">
        <v>503</v>
      </c>
    </row>
    <row r="163" spans="1:3" x14ac:dyDescent="0.25">
      <c r="A163">
        <v>425</v>
      </c>
      <c r="B163">
        <v>1</v>
      </c>
      <c r="C163" t="s">
        <v>254</v>
      </c>
    </row>
    <row r="164" spans="1:3" x14ac:dyDescent="0.25">
      <c r="A164">
        <v>426</v>
      </c>
      <c r="B164">
        <v>1</v>
      </c>
      <c r="C164" t="s">
        <v>996</v>
      </c>
    </row>
    <row r="165" spans="1:3" x14ac:dyDescent="0.25">
      <c r="A165">
        <v>427</v>
      </c>
      <c r="B165">
        <v>1</v>
      </c>
      <c r="C165" t="s">
        <v>997</v>
      </c>
    </row>
    <row r="166" spans="1:3" x14ac:dyDescent="0.25">
      <c r="A166">
        <v>432</v>
      </c>
      <c r="B166">
        <v>1</v>
      </c>
      <c r="C166" t="s">
        <v>454</v>
      </c>
    </row>
    <row r="167" spans="1:3" x14ac:dyDescent="0.25">
      <c r="A167">
        <v>435</v>
      </c>
      <c r="B167">
        <v>1</v>
      </c>
      <c r="C167" t="s">
        <v>877</v>
      </c>
    </row>
    <row r="168" spans="1:3" x14ac:dyDescent="0.25">
      <c r="A168">
        <v>437</v>
      </c>
      <c r="B168">
        <v>1</v>
      </c>
      <c r="C168" t="s">
        <v>381</v>
      </c>
    </row>
    <row r="169" spans="1:3" x14ac:dyDescent="0.25">
      <c r="A169">
        <v>440</v>
      </c>
      <c r="B169">
        <v>1</v>
      </c>
      <c r="C169" t="s">
        <v>998</v>
      </c>
    </row>
    <row r="170" spans="1:3" x14ac:dyDescent="0.25">
      <c r="A170">
        <v>441</v>
      </c>
      <c r="B170">
        <v>1</v>
      </c>
      <c r="C170" t="s">
        <v>255</v>
      </c>
    </row>
    <row r="171" spans="1:3" x14ac:dyDescent="0.25">
      <c r="A171">
        <v>443</v>
      </c>
      <c r="B171">
        <v>1</v>
      </c>
      <c r="C171" t="s">
        <v>999</v>
      </c>
    </row>
    <row r="172" spans="1:3" x14ac:dyDescent="0.25">
      <c r="A172">
        <v>447</v>
      </c>
      <c r="B172">
        <v>1</v>
      </c>
      <c r="C172" t="s">
        <v>558</v>
      </c>
    </row>
    <row r="173" spans="1:3" x14ac:dyDescent="0.25">
      <c r="A173">
        <v>451</v>
      </c>
      <c r="B173">
        <v>1</v>
      </c>
      <c r="C173" t="s">
        <v>1000</v>
      </c>
    </row>
    <row r="174" spans="1:3" x14ac:dyDescent="0.25">
      <c r="A174">
        <v>454</v>
      </c>
      <c r="B174">
        <v>1</v>
      </c>
      <c r="C174" t="s">
        <v>287</v>
      </c>
    </row>
    <row r="175" spans="1:3" x14ac:dyDescent="0.25">
      <c r="A175">
        <v>458</v>
      </c>
      <c r="B175">
        <v>1</v>
      </c>
      <c r="C175" t="s">
        <v>520</v>
      </c>
    </row>
    <row r="176" spans="1:3" x14ac:dyDescent="0.25">
      <c r="A176">
        <v>461</v>
      </c>
      <c r="B176">
        <v>1</v>
      </c>
      <c r="C176" t="s">
        <v>1001</v>
      </c>
    </row>
    <row r="177" spans="1:3" x14ac:dyDescent="0.25">
      <c r="A177">
        <v>463</v>
      </c>
      <c r="B177">
        <v>1</v>
      </c>
      <c r="C177" t="s">
        <v>382</v>
      </c>
    </row>
    <row r="178" spans="1:3" x14ac:dyDescent="0.25">
      <c r="A178">
        <v>464</v>
      </c>
      <c r="B178">
        <v>1</v>
      </c>
      <c r="C178" t="s">
        <v>1002</v>
      </c>
    </row>
    <row r="179" spans="1:3" x14ac:dyDescent="0.25">
      <c r="A179">
        <v>465</v>
      </c>
      <c r="B179">
        <v>1</v>
      </c>
      <c r="C179" t="s">
        <v>455</v>
      </c>
    </row>
    <row r="180" spans="1:3" x14ac:dyDescent="0.25">
      <c r="A180">
        <v>466</v>
      </c>
      <c r="B180">
        <v>1</v>
      </c>
      <c r="C180" t="s">
        <v>383</v>
      </c>
    </row>
    <row r="181" spans="1:3" x14ac:dyDescent="0.25">
      <c r="A181">
        <v>473</v>
      </c>
      <c r="B181">
        <v>1</v>
      </c>
      <c r="C181" t="s">
        <v>683</v>
      </c>
    </row>
    <row r="182" spans="1:3" x14ac:dyDescent="0.25">
      <c r="A182">
        <v>477</v>
      </c>
      <c r="B182">
        <v>1</v>
      </c>
      <c r="C182" t="s">
        <v>424</v>
      </c>
    </row>
    <row r="183" spans="1:3" x14ac:dyDescent="0.25">
      <c r="A183">
        <v>480</v>
      </c>
      <c r="B183">
        <v>1</v>
      </c>
      <c r="C183" t="s">
        <v>521</v>
      </c>
    </row>
    <row r="184" spans="1:3" x14ac:dyDescent="0.25">
      <c r="A184">
        <v>482</v>
      </c>
      <c r="B184">
        <v>1</v>
      </c>
      <c r="C184" t="s">
        <v>384</v>
      </c>
    </row>
    <row r="185" spans="1:3" x14ac:dyDescent="0.25">
      <c r="A185">
        <v>484</v>
      </c>
      <c r="B185">
        <v>1</v>
      </c>
      <c r="C185" t="s">
        <v>425</v>
      </c>
    </row>
    <row r="186" spans="1:3" x14ac:dyDescent="0.25">
      <c r="A186">
        <v>485</v>
      </c>
      <c r="B186">
        <v>1</v>
      </c>
      <c r="C186" t="s">
        <v>494</v>
      </c>
    </row>
    <row r="187" spans="1:3" x14ac:dyDescent="0.25">
      <c r="A187">
        <v>486</v>
      </c>
      <c r="B187">
        <v>1</v>
      </c>
      <c r="C187" t="s">
        <v>288</v>
      </c>
    </row>
    <row r="188" spans="1:3" x14ac:dyDescent="0.25">
      <c r="A188">
        <v>487</v>
      </c>
      <c r="B188">
        <v>1</v>
      </c>
      <c r="C188" t="s">
        <v>289</v>
      </c>
    </row>
    <row r="189" spans="1:3" x14ac:dyDescent="0.25">
      <c r="A189">
        <v>492</v>
      </c>
      <c r="B189">
        <v>1</v>
      </c>
      <c r="C189" t="s">
        <v>385</v>
      </c>
    </row>
    <row r="190" spans="1:3" x14ac:dyDescent="0.25">
      <c r="A190">
        <v>495</v>
      </c>
      <c r="B190">
        <v>1</v>
      </c>
      <c r="C190" t="s">
        <v>522</v>
      </c>
    </row>
    <row r="191" spans="1:3" x14ac:dyDescent="0.25">
      <c r="A191">
        <v>497</v>
      </c>
      <c r="B191">
        <v>1</v>
      </c>
      <c r="C191" t="s">
        <v>330</v>
      </c>
    </row>
    <row r="192" spans="1:3" x14ac:dyDescent="0.25">
      <c r="A192">
        <v>499</v>
      </c>
      <c r="B192">
        <v>1</v>
      </c>
      <c r="C192" t="s">
        <v>473</v>
      </c>
    </row>
    <row r="193" spans="1:3" x14ac:dyDescent="0.25">
      <c r="A193">
        <v>500</v>
      </c>
      <c r="B193">
        <v>1</v>
      </c>
      <c r="C193" t="s">
        <v>635</v>
      </c>
    </row>
    <row r="194" spans="1:3" x14ac:dyDescent="0.25">
      <c r="A194">
        <v>505</v>
      </c>
      <c r="B194">
        <v>1</v>
      </c>
      <c r="C194" t="s">
        <v>559</v>
      </c>
    </row>
    <row r="195" spans="1:3" x14ac:dyDescent="0.25">
      <c r="A195">
        <v>507</v>
      </c>
      <c r="B195">
        <v>1</v>
      </c>
      <c r="C195" t="s">
        <v>331</v>
      </c>
    </row>
    <row r="196" spans="1:3" x14ac:dyDescent="0.25">
      <c r="A196">
        <v>508</v>
      </c>
      <c r="B196">
        <v>1</v>
      </c>
      <c r="C196" t="s">
        <v>474</v>
      </c>
    </row>
    <row r="197" spans="1:3" x14ac:dyDescent="0.25">
      <c r="A197">
        <v>511</v>
      </c>
      <c r="B197">
        <v>1</v>
      </c>
      <c r="C197" t="s">
        <v>560</v>
      </c>
    </row>
    <row r="198" spans="1:3" x14ac:dyDescent="0.25">
      <c r="A198">
        <v>513</v>
      </c>
      <c r="B198">
        <v>1</v>
      </c>
      <c r="C198" t="s">
        <v>561</v>
      </c>
    </row>
    <row r="199" spans="1:3" x14ac:dyDescent="0.25">
      <c r="A199">
        <v>514</v>
      </c>
      <c r="B199">
        <v>1</v>
      </c>
      <c r="C199" t="s">
        <v>426</v>
      </c>
    </row>
    <row r="200" spans="1:3" x14ac:dyDescent="0.25">
      <c r="A200">
        <v>516</v>
      </c>
      <c r="B200">
        <v>1</v>
      </c>
      <c r="C200" t="s">
        <v>562</v>
      </c>
    </row>
    <row r="201" spans="1:3" x14ac:dyDescent="0.25">
      <c r="A201">
        <v>518</v>
      </c>
      <c r="B201">
        <v>1</v>
      </c>
      <c r="C201" t="s">
        <v>257</v>
      </c>
    </row>
    <row r="202" spans="1:3" x14ac:dyDescent="0.25">
      <c r="A202">
        <v>521</v>
      </c>
      <c r="B202">
        <v>1</v>
      </c>
      <c r="C202" t="s">
        <v>386</v>
      </c>
    </row>
    <row r="203" spans="1:3" x14ac:dyDescent="0.25">
      <c r="A203">
        <v>522</v>
      </c>
      <c r="B203">
        <v>1</v>
      </c>
      <c r="C203" t="s">
        <v>1003</v>
      </c>
    </row>
    <row r="204" spans="1:3" x14ac:dyDescent="0.25">
      <c r="A204">
        <v>523</v>
      </c>
      <c r="B204">
        <v>1</v>
      </c>
      <c r="C204" t="s">
        <v>583</v>
      </c>
    </row>
    <row r="205" spans="1:3" x14ac:dyDescent="0.25">
      <c r="A205">
        <v>526</v>
      </c>
      <c r="B205">
        <v>1</v>
      </c>
      <c r="C205" t="s">
        <v>1004</v>
      </c>
    </row>
    <row r="206" spans="1:3" x14ac:dyDescent="0.25">
      <c r="A206">
        <v>531</v>
      </c>
      <c r="B206">
        <v>1</v>
      </c>
      <c r="C206" t="s">
        <v>387</v>
      </c>
    </row>
    <row r="207" spans="1:3" x14ac:dyDescent="0.25">
      <c r="A207">
        <v>533</v>
      </c>
      <c r="B207">
        <v>1</v>
      </c>
      <c r="C207" t="s">
        <v>565</v>
      </c>
    </row>
    <row r="208" spans="1:3" x14ac:dyDescent="0.25">
      <c r="A208">
        <v>534</v>
      </c>
      <c r="B208">
        <v>1</v>
      </c>
      <c r="C208" t="s">
        <v>290</v>
      </c>
    </row>
    <row r="209" spans="1:3" x14ac:dyDescent="0.25">
      <c r="A209">
        <v>535</v>
      </c>
      <c r="B209">
        <v>1</v>
      </c>
      <c r="C209" t="s">
        <v>523</v>
      </c>
    </row>
    <row r="210" spans="1:3" x14ac:dyDescent="0.25">
      <c r="A210">
        <v>542</v>
      </c>
      <c r="B210">
        <v>1</v>
      </c>
      <c r="C210" t="s">
        <v>291</v>
      </c>
    </row>
    <row r="211" spans="1:3" x14ac:dyDescent="0.25">
      <c r="A211">
        <v>544</v>
      </c>
      <c r="B211">
        <v>1</v>
      </c>
      <c r="C211" t="s">
        <v>456</v>
      </c>
    </row>
    <row r="212" spans="1:3" x14ac:dyDescent="0.25">
      <c r="A212">
        <v>545</v>
      </c>
      <c r="B212">
        <v>1</v>
      </c>
      <c r="C212" t="s">
        <v>292</v>
      </c>
    </row>
    <row r="213" spans="1:3" x14ac:dyDescent="0.25">
      <c r="A213">
        <v>547</v>
      </c>
      <c r="B213">
        <v>1</v>
      </c>
      <c r="C213" t="s">
        <v>427</v>
      </c>
    </row>
    <row r="214" spans="1:3" x14ac:dyDescent="0.25">
      <c r="A214">
        <v>548</v>
      </c>
      <c r="B214">
        <v>1</v>
      </c>
      <c r="C214" t="s">
        <v>666</v>
      </c>
    </row>
    <row r="215" spans="1:3" x14ac:dyDescent="0.25">
      <c r="A215">
        <v>549</v>
      </c>
      <c r="B215">
        <v>1</v>
      </c>
      <c r="C215" t="s">
        <v>524</v>
      </c>
    </row>
    <row r="216" spans="1:3" x14ac:dyDescent="0.25">
      <c r="A216">
        <v>550</v>
      </c>
      <c r="B216">
        <v>1</v>
      </c>
      <c r="C216" t="s">
        <v>388</v>
      </c>
    </row>
    <row r="217" spans="1:3" x14ac:dyDescent="0.25">
      <c r="A217">
        <v>553</v>
      </c>
      <c r="B217">
        <v>1</v>
      </c>
      <c r="C217" t="s">
        <v>428</v>
      </c>
    </row>
    <row r="218" spans="1:3" x14ac:dyDescent="0.25">
      <c r="A218">
        <v>561</v>
      </c>
      <c r="B218">
        <v>1</v>
      </c>
      <c r="C218" t="s">
        <v>389</v>
      </c>
    </row>
    <row r="219" spans="1:3" x14ac:dyDescent="0.25">
      <c r="A219">
        <v>564</v>
      </c>
      <c r="B219">
        <v>1</v>
      </c>
      <c r="C219" t="s">
        <v>429</v>
      </c>
    </row>
    <row r="220" spans="1:3" x14ac:dyDescent="0.25">
      <c r="A220">
        <v>577</v>
      </c>
      <c r="B220">
        <v>1</v>
      </c>
      <c r="C220" t="s">
        <v>430</v>
      </c>
    </row>
    <row r="221" spans="1:3" x14ac:dyDescent="0.25">
      <c r="A221">
        <v>578</v>
      </c>
      <c r="B221">
        <v>1</v>
      </c>
      <c r="C221" t="s">
        <v>504</v>
      </c>
    </row>
    <row r="222" spans="1:3" x14ac:dyDescent="0.25">
      <c r="A222">
        <v>581</v>
      </c>
      <c r="B222">
        <v>1</v>
      </c>
      <c r="C222" t="s">
        <v>525</v>
      </c>
    </row>
    <row r="223" spans="1:3" x14ac:dyDescent="0.25">
      <c r="A223">
        <v>582</v>
      </c>
      <c r="B223">
        <v>1</v>
      </c>
      <c r="C223" t="s">
        <v>1005</v>
      </c>
    </row>
    <row r="224" spans="1:3" x14ac:dyDescent="0.25">
      <c r="A224">
        <v>583</v>
      </c>
      <c r="B224">
        <v>1</v>
      </c>
      <c r="C224" t="s">
        <v>1006</v>
      </c>
    </row>
    <row r="225" spans="1:3" x14ac:dyDescent="0.25">
      <c r="A225">
        <v>584</v>
      </c>
      <c r="B225">
        <v>1</v>
      </c>
      <c r="C225" t="s">
        <v>495</v>
      </c>
    </row>
    <row r="226" spans="1:3" x14ac:dyDescent="0.25">
      <c r="A226">
        <v>592</v>
      </c>
      <c r="B226">
        <v>1</v>
      </c>
      <c r="C226" t="s">
        <v>602</v>
      </c>
    </row>
    <row r="227" spans="1:3" x14ac:dyDescent="0.25">
      <c r="A227">
        <v>593</v>
      </c>
      <c r="B227">
        <v>1</v>
      </c>
      <c r="C227" t="s">
        <v>526</v>
      </c>
    </row>
    <row r="228" spans="1:3" x14ac:dyDescent="0.25">
      <c r="A228">
        <v>595</v>
      </c>
      <c r="B228">
        <v>1</v>
      </c>
      <c r="C228" t="s">
        <v>391</v>
      </c>
    </row>
    <row r="229" spans="1:3" x14ac:dyDescent="0.25">
      <c r="A229">
        <v>599</v>
      </c>
      <c r="B229">
        <v>1</v>
      </c>
      <c r="C229" t="s">
        <v>527</v>
      </c>
    </row>
    <row r="230" spans="1:3" x14ac:dyDescent="0.25">
      <c r="A230">
        <v>600</v>
      </c>
      <c r="B230">
        <v>1</v>
      </c>
      <c r="C230" t="s">
        <v>636</v>
      </c>
    </row>
    <row r="231" spans="1:3" x14ac:dyDescent="0.25">
      <c r="A231">
        <v>601</v>
      </c>
      <c r="B231">
        <v>1</v>
      </c>
      <c r="C231" t="s">
        <v>293</v>
      </c>
    </row>
    <row r="232" spans="1:3" x14ac:dyDescent="0.25">
      <c r="A232">
        <v>604</v>
      </c>
      <c r="B232">
        <v>1</v>
      </c>
      <c r="C232" t="s">
        <v>1007</v>
      </c>
    </row>
    <row r="233" spans="1:3" x14ac:dyDescent="0.25">
      <c r="A233">
        <v>611</v>
      </c>
      <c r="B233">
        <v>1</v>
      </c>
      <c r="C233" t="s">
        <v>332</v>
      </c>
    </row>
    <row r="234" spans="1:3" x14ac:dyDescent="0.25">
      <c r="A234">
        <v>621</v>
      </c>
      <c r="B234">
        <v>1</v>
      </c>
      <c r="C234" t="s">
        <v>566</v>
      </c>
    </row>
    <row r="235" spans="1:3" x14ac:dyDescent="0.25">
      <c r="A235">
        <v>622</v>
      </c>
      <c r="B235">
        <v>1</v>
      </c>
      <c r="C235" t="s">
        <v>431</v>
      </c>
    </row>
    <row r="236" spans="1:3" x14ac:dyDescent="0.25">
      <c r="A236">
        <v>623</v>
      </c>
      <c r="B236">
        <v>1</v>
      </c>
      <c r="C236" t="s">
        <v>603</v>
      </c>
    </row>
    <row r="237" spans="1:3" x14ac:dyDescent="0.25">
      <c r="A237">
        <v>624</v>
      </c>
      <c r="B237">
        <v>1</v>
      </c>
      <c r="C237" t="s">
        <v>392</v>
      </c>
    </row>
    <row r="238" spans="1:3" x14ac:dyDescent="0.25">
      <c r="A238">
        <v>625</v>
      </c>
      <c r="B238">
        <v>1</v>
      </c>
      <c r="C238" t="s">
        <v>294</v>
      </c>
    </row>
    <row r="239" spans="1:3" x14ac:dyDescent="0.25">
      <c r="A239">
        <v>627</v>
      </c>
      <c r="B239">
        <v>1</v>
      </c>
      <c r="C239" t="s">
        <v>432</v>
      </c>
    </row>
    <row r="240" spans="1:3" x14ac:dyDescent="0.25">
      <c r="A240">
        <v>628</v>
      </c>
      <c r="B240">
        <v>1</v>
      </c>
      <c r="C240" t="s">
        <v>333</v>
      </c>
    </row>
    <row r="241" spans="1:3" x14ac:dyDescent="0.25">
      <c r="A241">
        <v>630</v>
      </c>
      <c r="B241">
        <v>1</v>
      </c>
      <c r="C241" t="s">
        <v>393</v>
      </c>
    </row>
    <row r="242" spans="1:3" x14ac:dyDescent="0.25">
      <c r="A242">
        <v>631</v>
      </c>
      <c r="B242">
        <v>1</v>
      </c>
      <c r="C242" t="s">
        <v>1008</v>
      </c>
    </row>
    <row r="243" spans="1:3" x14ac:dyDescent="0.25">
      <c r="A243">
        <v>633</v>
      </c>
      <c r="B243">
        <v>1</v>
      </c>
      <c r="C243" t="s">
        <v>394</v>
      </c>
    </row>
    <row r="244" spans="1:3" x14ac:dyDescent="0.25">
      <c r="A244">
        <v>635</v>
      </c>
      <c r="B244">
        <v>1</v>
      </c>
      <c r="C244" t="s">
        <v>295</v>
      </c>
    </row>
    <row r="245" spans="1:3" x14ac:dyDescent="0.25">
      <c r="A245">
        <v>636</v>
      </c>
      <c r="B245">
        <v>1</v>
      </c>
      <c r="C245" t="s">
        <v>1009</v>
      </c>
    </row>
    <row r="246" spans="1:3" x14ac:dyDescent="0.25">
      <c r="A246">
        <v>637</v>
      </c>
      <c r="B246">
        <v>1</v>
      </c>
      <c r="C246" t="s">
        <v>296</v>
      </c>
    </row>
    <row r="247" spans="1:3" x14ac:dyDescent="0.25">
      <c r="A247">
        <v>638</v>
      </c>
      <c r="B247">
        <v>1</v>
      </c>
      <c r="C247" t="s">
        <v>395</v>
      </c>
    </row>
    <row r="248" spans="1:3" x14ac:dyDescent="0.25">
      <c r="A248">
        <v>640</v>
      </c>
      <c r="B248">
        <v>1</v>
      </c>
      <c r="C248" t="s">
        <v>614</v>
      </c>
    </row>
    <row r="249" spans="1:3" x14ac:dyDescent="0.25">
      <c r="A249">
        <v>641</v>
      </c>
      <c r="B249">
        <v>1</v>
      </c>
      <c r="C249" t="s">
        <v>1010</v>
      </c>
    </row>
    <row r="250" spans="1:3" x14ac:dyDescent="0.25">
      <c r="A250">
        <v>648</v>
      </c>
      <c r="B250">
        <v>1</v>
      </c>
      <c r="C250" t="s">
        <v>1011</v>
      </c>
    </row>
    <row r="251" spans="1:3" x14ac:dyDescent="0.25">
      <c r="A251">
        <v>650</v>
      </c>
      <c r="B251">
        <v>1</v>
      </c>
      <c r="C251" t="s">
        <v>1012</v>
      </c>
    </row>
    <row r="252" spans="1:3" x14ac:dyDescent="0.25">
      <c r="A252">
        <v>652</v>
      </c>
      <c r="B252">
        <v>1</v>
      </c>
      <c r="C252" t="s">
        <v>1013</v>
      </c>
    </row>
    <row r="253" spans="1:3" x14ac:dyDescent="0.25">
      <c r="A253">
        <v>654</v>
      </c>
      <c r="B253">
        <v>1</v>
      </c>
      <c r="C253" t="s">
        <v>671</v>
      </c>
    </row>
    <row r="254" spans="1:3" x14ac:dyDescent="0.25">
      <c r="A254">
        <v>655</v>
      </c>
      <c r="B254">
        <v>1</v>
      </c>
      <c r="C254" t="s">
        <v>1014</v>
      </c>
    </row>
    <row r="255" spans="1:3" x14ac:dyDescent="0.25">
      <c r="A255">
        <v>656</v>
      </c>
      <c r="B255">
        <v>1</v>
      </c>
      <c r="C255" t="s">
        <v>229</v>
      </c>
    </row>
    <row r="256" spans="1:3" x14ac:dyDescent="0.25">
      <c r="A256">
        <v>659</v>
      </c>
      <c r="B256">
        <v>1</v>
      </c>
      <c r="C256" t="s">
        <v>334</v>
      </c>
    </row>
    <row r="257" spans="1:3" x14ac:dyDescent="0.25">
      <c r="A257">
        <v>671</v>
      </c>
      <c r="B257">
        <v>1</v>
      </c>
      <c r="C257" t="s">
        <v>628</v>
      </c>
    </row>
    <row r="258" spans="1:3" x14ac:dyDescent="0.25">
      <c r="A258">
        <v>676</v>
      </c>
      <c r="B258">
        <v>1</v>
      </c>
      <c r="C258" t="s">
        <v>230</v>
      </c>
    </row>
    <row r="259" spans="1:3" x14ac:dyDescent="0.25">
      <c r="A259">
        <v>678</v>
      </c>
      <c r="B259">
        <v>1</v>
      </c>
      <c r="C259" t="s">
        <v>335</v>
      </c>
    </row>
    <row r="260" spans="1:3" x14ac:dyDescent="0.25">
      <c r="A260">
        <v>682</v>
      </c>
      <c r="B260">
        <v>1</v>
      </c>
      <c r="C260" t="s">
        <v>336</v>
      </c>
    </row>
    <row r="261" spans="1:3" x14ac:dyDescent="0.25">
      <c r="A261">
        <v>690</v>
      </c>
      <c r="B261">
        <v>1</v>
      </c>
      <c r="C261" t="s">
        <v>337</v>
      </c>
    </row>
    <row r="262" spans="1:3" x14ac:dyDescent="0.25">
      <c r="A262">
        <v>695</v>
      </c>
      <c r="B262">
        <v>1</v>
      </c>
      <c r="C262" t="s">
        <v>338</v>
      </c>
    </row>
    <row r="263" spans="1:3" x14ac:dyDescent="0.25">
      <c r="A263">
        <v>696</v>
      </c>
      <c r="B263">
        <v>1</v>
      </c>
      <c r="C263" t="s">
        <v>528</v>
      </c>
    </row>
    <row r="264" spans="1:3" x14ac:dyDescent="0.25">
      <c r="A264">
        <v>698</v>
      </c>
      <c r="B264">
        <v>1</v>
      </c>
      <c r="C264" t="s">
        <v>457</v>
      </c>
    </row>
    <row r="265" spans="1:3" x14ac:dyDescent="0.25">
      <c r="A265">
        <v>700</v>
      </c>
      <c r="B265">
        <v>1</v>
      </c>
      <c r="C265" t="s">
        <v>396</v>
      </c>
    </row>
    <row r="266" spans="1:3" x14ac:dyDescent="0.25">
      <c r="A266">
        <v>701</v>
      </c>
      <c r="B266">
        <v>1</v>
      </c>
      <c r="C266" t="s">
        <v>340</v>
      </c>
    </row>
    <row r="267" spans="1:3" x14ac:dyDescent="0.25">
      <c r="A267">
        <v>704</v>
      </c>
      <c r="B267">
        <v>1</v>
      </c>
      <c r="C267" t="s">
        <v>341</v>
      </c>
    </row>
    <row r="268" spans="1:3" x14ac:dyDescent="0.25">
      <c r="A268">
        <v>706</v>
      </c>
      <c r="B268">
        <v>1</v>
      </c>
      <c r="C268" t="s">
        <v>342</v>
      </c>
    </row>
    <row r="269" spans="1:3" x14ac:dyDescent="0.25">
      <c r="A269">
        <v>707</v>
      </c>
      <c r="B269">
        <v>1</v>
      </c>
      <c r="C269" t="s">
        <v>343</v>
      </c>
    </row>
    <row r="270" spans="1:3" x14ac:dyDescent="0.25">
      <c r="A270">
        <v>709</v>
      </c>
      <c r="B270">
        <v>1</v>
      </c>
      <c r="C270" t="s">
        <v>344</v>
      </c>
    </row>
    <row r="271" spans="1:3" x14ac:dyDescent="0.25">
      <c r="A271">
        <v>712</v>
      </c>
      <c r="B271">
        <v>1</v>
      </c>
      <c r="C271" t="s">
        <v>258</v>
      </c>
    </row>
    <row r="272" spans="1:3" x14ac:dyDescent="0.25">
      <c r="A272">
        <v>716</v>
      </c>
      <c r="B272">
        <v>1</v>
      </c>
      <c r="C272" t="s">
        <v>567</v>
      </c>
    </row>
    <row r="273" spans="1:3" x14ac:dyDescent="0.25">
      <c r="A273">
        <v>717</v>
      </c>
      <c r="B273">
        <v>1</v>
      </c>
      <c r="C273" t="s">
        <v>345</v>
      </c>
    </row>
    <row r="274" spans="1:3" x14ac:dyDescent="0.25">
      <c r="A274">
        <v>719</v>
      </c>
      <c r="B274">
        <v>1</v>
      </c>
      <c r="C274" t="s">
        <v>231</v>
      </c>
    </row>
    <row r="275" spans="1:3" x14ac:dyDescent="0.25">
      <c r="A275">
        <v>720</v>
      </c>
      <c r="B275">
        <v>1</v>
      </c>
      <c r="C275" t="s">
        <v>475</v>
      </c>
    </row>
    <row r="276" spans="1:3" x14ac:dyDescent="0.25">
      <c r="A276">
        <v>721</v>
      </c>
      <c r="B276">
        <v>1</v>
      </c>
      <c r="C276" t="s">
        <v>433</v>
      </c>
    </row>
    <row r="277" spans="1:3" x14ac:dyDescent="0.25">
      <c r="A277">
        <v>726</v>
      </c>
      <c r="B277">
        <v>1</v>
      </c>
      <c r="C277" t="s">
        <v>506</v>
      </c>
    </row>
    <row r="278" spans="1:3" x14ac:dyDescent="0.25">
      <c r="A278">
        <v>727</v>
      </c>
      <c r="B278">
        <v>1</v>
      </c>
      <c r="C278" t="s">
        <v>260</v>
      </c>
    </row>
    <row r="279" spans="1:3" x14ac:dyDescent="0.25">
      <c r="A279">
        <v>728</v>
      </c>
      <c r="B279">
        <v>1</v>
      </c>
      <c r="C279" t="s">
        <v>346</v>
      </c>
    </row>
    <row r="280" spans="1:3" x14ac:dyDescent="0.25">
      <c r="A280">
        <v>731</v>
      </c>
      <c r="B280">
        <v>1</v>
      </c>
      <c r="C280" t="s">
        <v>397</v>
      </c>
    </row>
    <row r="281" spans="1:3" x14ac:dyDescent="0.25">
      <c r="A281">
        <v>732</v>
      </c>
      <c r="B281">
        <v>1</v>
      </c>
      <c r="C281" t="s">
        <v>1015</v>
      </c>
    </row>
    <row r="282" spans="1:3" x14ac:dyDescent="0.25">
      <c r="A282">
        <v>736</v>
      </c>
      <c r="B282">
        <v>1</v>
      </c>
      <c r="C282" t="s">
        <v>398</v>
      </c>
    </row>
    <row r="283" spans="1:3" x14ac:dyDescent="0.25">
      <c r="A283">
        <v>737</v>
      </c>
      <c r="B283">
        <v>1</v>
      </c>
      <c r="C283" t="s">
        <v>399</v>
      </c>
    </row>
    <row r="284" spans="1:3" x14ac:dyDescent="0.25">
      <c r="A284">
        <v>738</v>
      </c>
      <c r="B284">
        <v>1</v>
      </c>
      <c r="C284" t="s">
        <v>232</v>
      </c>
    </row>
    <row r="285" spans="1:3" x14ac:dyDescent="0.25">
      <c r="A285">
        <v>739</v>
      </c>
      <c r="B285">
        <v>1</v>
      </c>
      <c r="C285" t="s">
        <v>400</v>
      </c>
    </row>
    <row r="286" spans="1:3" x14ac:dyDescent="0.25">
      <c r="A286">
        <v>740</v>
      </c>
      <c r="B286">
        <v>1</v>
      </c>
      <c r="C286" t="s">
        <v>401</v>
      </c>
    </row>
    <row r="287" spans="1:3" x14ac:dyDescent="0.25">
      <c r="A287">
        <v>741</v>
      </c>
      <c r="B287">
        <v>1</v>
      </c>
      <c r="C287" t="s">
        <v>347</v>
      </c>
    </row>
    <row r="288" spans="1:3" x14ac:dyDescent="0.25">
      <c r="A288">
        <v>742</v>
      </c>
      <c r="B288">
        <v>1</v>
      </c>
      <c r="C288" t="s">
        <v>348</v>
      </c>
    </row>
    <row r="289" spans="1:3" x14ac:dyDescent="0.25">
      <c r="A289">
        <v>743</v>
      </c>
      <c r="B289">
        <v>1</v>
      </c>
      <c r="C289" t="s">
        <v>458</v>
      </c>
    </row>
    <row r="290" spans="1:3" x14ac:dyDescent="0.25">
      <c r="A290">
        <v>745</v>
      </c>
      <c r="B290">
        <v>1</v>
      </c>
      <c r="C290" t="s">
        <v>476</v>
      </c>
    </row>
    <row r="291" spans="1:3" x14ac:dyDescent="0.25">
      <c r="A291">
        <v>748</v>
      </c>
      <c r="B291">
        <v>1</v>
      </c>
      <c r="C291" t="s">
        <v>434</v>
      </c>
    </row>
    <row r="292" spans="1:3" x14ac:dyDescent="0.25">
      <c r="A292">
        <v>750</v>
      </c>
      <c r="B292">
        <v>1</v>
      </c>
      <c r="C292" t="s">
        <v>349</v>
      </c>
    </row>
    <row r="293" spans="1:3" x14ac:dyDescent="0.25">
      <c r="A293">
        <v>756</v>
      </c>
      <c r="B293">
        <v>1</v>
      </c>
      <c r="C293" t="s">
        <v>477</v>
      </c>
    </row>
    <row r="294" spans="1:3" x14ac:dyDescent="0.25">
      <c r="A294">
        <v>761</v>
      </c>
      <c r="B294">
        <v>1</v>
      </c>
      <c r="C294" t="s">
        <v>299</v>
      </c>
    </row>
    <row r="295" spans="1:3" x14ac:dyDescent="0.25">
      <c r="A295">
        <v>763</v>
      </c>
      <c r="B295">
        <v>1</v>
      </c>
      <c r="C295" t="s">
        <v>435</v>
      </c>
    </row>
    <row r="296" spans="1:3" x14ac:dyDescent="0.25">
      <c r="A296">
        <v>768</v>
      </c>
      <c r="B296">
        <v>1</v>
      </c>
      <c r="C296" t="s">
        <v>604</v>
      </c>
    </row>
    <row r="297" spans="1:3" x14ac:dyDescent="0.25">
      <c r="A297">
        <v>769</v>
      </c>
      <c r="B297">
        <v>1</v>
      </c>
      <c r="C297" t="s">
        <v>300</v>
      </c>
    </row>
    <row r="298" spans="1:3" x14ac:dyDescent="0.25">
      <c r="A298">
        <v>771</v>
      </c>
      <c r="B298">
        <v>1</v>
      </c>
      <c r="C298" t="s">
        <v>478</v>
      </c>
    </row>
    <row r="299" spans="1:3" x14ac:dyDescent="0.25">
      <c r="A299">
        <v>775</v>
      </c>
      <c r="B299">
        <v>1</v>
      </c>
      <c r="C299" t="s">
        <v>459</v>
      </c>
    </row>
    <row r="300" spans="1:3" x14ac:dyDescent="0.25">
      <c r="A300">
        <v>777</v>
      </c>
      <c r="B300">
        <v>1</v>
      </c>
      <c r="C300" t="s">
        <v>301</v>
      </c>
    </row>
    <row r="301" spans="1:3" x14ac:dyDescent="0.25">
      <c r="A301">
        <v>784</v>
      </c>
      <c r="B301">
        <v>1</v>
      </c>
      <c r="C301" t="s">
        <v>302</v>
      </c>
    </row>
    <row r="302" spans="1:3" x14ac:dyDescent="0.25">
      <c r="A302">
        <v>786</v>
      </c>
      <c r="B302">
        <v>1</v>
      </c>
      <c r="C302" t="s">
        <v>303</v>
      </c>
    </row>
    <row r="303" spans="1:3" x14ac:dyDescent="0.25">
      <c r="A303">
        <v>787</v>
      </c>
      <c r="B303">
        <v>1</v>
      </c>
      <c r="C303" t="s">
        <v>508</v>
      </c>
    </row>
    <row r="304" spans="1:3" x14ac:dyDescent="0.25">
      <c r="A304">
        <v>789</v>
      </c>
      <c r="B304">
        <v>1</v>
      </c>
      <c r="C304" t="s">
        <v>1016</v>
      </c>
    </row>
    <row r="305" spans="1:3" x14ac:dyDescent="0.25">
      <c r="A305">
        <v>790</v>
      </c>
      <c r="B305">
        <v>1</v>
      </c>
      <c r="C305" t="s">
        <v>1017</v>
      </c>
    </row>
    <row r="306" spans="1:3" x14ac:dyDescent="0.25">
      <c r="A306">
        <v>791</v>
      </c>
      <c r="B306">
        <v>1</v>
      </c>
      <c r="C306" t="s">
        <v>304</v>
      </c>
    </row>
    <row r="307" spans="1:3" x14ac:dyDescent="0.25">
      <c r="A307">
        <v>792</v>
      </c>
      <c r="B307">
        <v>1</v>
      </c>
      <c r="C307" t="s">
        <v>1018</v>
      </c>
    </row>
    <row r="308" spans="1:3" x14ac:dyDescent="0.25">
      <c r="A308">
        <v>801</v>
      </c>
      <c r="B308">
        <v>1</v>
      </c>
      <c r="C308" t="s">
        <v>460</v>
      </c>
    </row>
    <row r="309" spans="1:3" x14ac:dyDescent="0.25">
      <c r="A309">
        <v>803</v>
      </c>
      <c r="B309">
        <v>1</v>
      </c>
      <c r="C309" t="s">
        <v>675</v>
      </c>
    </row>
    <row r="310" spans="1:3" x14ac:dyDescent="0.25">
      <c r="A310">
        <v>806</v>
      </c>
      <c r="B310">
        <v>1</v>
      </c>
      <c r="C310" t="s">
        <v>305</v>
      </c>
    </row>
    <row r="311" spans="1:3" x14ac:dyDescent="0.25">
      <c r="A311">
        <v>810</v>
      </c>
      <c r="B311">
        <v>1</v>
      </c>
      <c r="C311" t="s">
        <v>568</v>
      </c>
    </row>
    <row r="312" spans="1:3" x14ac:dyDescent="0.25">
      <c r="A312">
        <v>811</v>
      </c>
      <c r="B312">
        <v>1</v>
      </c>
      <c r="C312" t="s">
        <v>509</v>
      </c>
    </row>
    <row r="313" spans="1:3" x14ac:dyDescent="0.25">
      <c r="A313">
        <v>813</v>
      </c>
      <c r="B313">
        <v>1</v>
      </c>
      <c r="C313" t="s">
        <v>352</v>
      </c>
    </row>
    <row r="314" spans="1:3" x14ac:dyDescent="0.25">
      <c r="A314">
        <v>815</v>
      </c>
      <c r="B314">
        <v>2</v>
      </c>
      <c r="C314" t="s">
        <v>306</v>
      </c>
    </row>
    <row r="315" spans="1:3" x14ac:dyDescent="0.25">
      <c r="A315">
        <v>818</v>
      </c>
      <c r="B315">
        <v>1</v>
      </c>
      <c r="C315" t="s">
        <v>496</v>
      </c>
    </row>
    <row r="316" spans="1:3" x14ac:dyDescent="0.25">
      <c r="A316">
        <v>820</v>
      </c>
      <c r="B316">
        <v>1</v>
      </c>
      <c r="C316" t="s">
        <v>353</v>
      </c>
    </row>
    <row r="317" spans="1:3" x14ac:dyDescent="0.25">
      <c r="A317">
        <v>821</v>
      </c>
      <c r="B317">
        <v>1</v>
      </c>
      <c r="C317" t="s">
        <v>878</v>
      </c>
    </row>
    <row r="318" spans="1:3" x14ac:dyDescent="0.25">
      <c r="A318">
        <v>829</v>
      </c>
      <c r="B318">
        <v>1</v>
      </c>
      <c r="C318" t="s">
        <v>436</v>
      </c>
    </row>
    <row r="319" spans="1:3" x14ac:dyDescent="0.25">
      <c r="A319">
        <v>831</v>
      </c>
      <c r="B319">
        <v>1</v>
      </c>
      <c r="C319" t="s">
        <v>354</v>
      </c>
    </row>
    <row r="320" spans="1:3" x14ac:dyDescent="0.25">
      <c r="A320">
        <v>832</v>
      </c>
      <c r="B320">
        <v>1</v>
      </c>
      <c r="C320" t="s">
        <v>233</v>
      </c>
    </row>
    <row r="321" spans="1:3" x14ac:dyDescent="0.25">
      <c r="A321">
        <v>833</v>
      </c>
      <c r="B321">
        <v>1</v>
      </c>
      <c r="C321" t="s">
        <v>617</v>
      </c>
    </row>
    <row r="322" spans="1:3" x14ac:dyDescent="0.25">
      <c r="A322">
        <v>834</v>
      </c>
      <c r="B322">
        <v>1</v>
      </c>
      <c r="C322" t="s">
        <v>572</v>
      </c>
    </row>
    <row r="323" spans="1:3" x14ac:dyDescent="0.25">
      <c r="A323">
        <v>836</v>
      </c>
      <c r="B323">
        <v>1</v>
      </c>
      <c r="C323" t="s">
        <v>307</v>
      </c>
    </row>
    <row r="324" spans="1:3" x14ac:dyDescent="0.25">
      <c r="A324">
        <v>837</v>
      </c>
      <c r="B324">
        <v>1</v>
      </c>
      <c r="C324" t="s">
        <v>234</v>
      </c>
    </row>
    <row r="325" spans="1:3" x14ac:dyDescent="0.25">
      <c r="A325">
        <v>840</v>
      </c>
      <c r="B325">
        <v>1</v>
      </c>
      <c r="C325" t="s">
        <v>402</v>
      </c>
    </row>
    <row r="326" spans="1:3" x14ac:dyDescent="0.25">
      <c r="A326">
        <v>846</v>
      </c>
      <c r="B326">
        <v>1</v>
      </c>
      <c r="C326" t="s">
        <v>657</v>
      </c>
    </row>
    <row r="327" spans="1:3" x14ac:dyDescent="0.25">
      <c r="A327">
        <v>850</v>
      </c>
      <c r="B327">
        <v>1</v>
      </c>
      <c r="C327" t="s">
        <v>437</v>
      </c>
    </row>
    <row r="328" spans="1:3" x14ac:dyDescent="0.25">
      <c r="A328">
        <v>852</v>
      </c>
      <c r="B328">
        <v>1</v>
      </c>
      <c r="C328" t="s">
        <v>263</v>
      </c>
    </row>
    <row r="329" spans="1:3" x14ac:dyDescent="0.25">
      <c r="A329">
        <v>857</v>
      </c>
      <c r="B329">
        <v>1</v>
      </c>
      <c r="C329" t="s">
        <v>529</v>
      </c>
    </row>
    <row r="330" spans="1:3" x14ac:dyDescent="0.25">
      <c r="A330">
        <v>858</v>
      </c>
      <c r="B330">
        <v>1</v>
      </c>
      <c r="C330" t="s">
        <v>677</v>
      </c>
    </row>
    <row r="331" spans="1:3" x14ac:dyDescent="0.25">
      <c r="A331">
        <v>861</v>
      </c>
      <c r="B331">
        <v>1</v>
      </c>
      <c r="C331" t="s">
        <v>510</v>
      </c>
    </row>
    <row r="332" spans="1:3" x14ac:dyDescent="0.25">
      <c r="A332">
        <v>876</v>
      </c>
      <c r="B332">
        <v>1</v>
      </c>
      <c r="C332" t="s">
        <v>356</v>
      </c>
    </row>
    <row r="333" spans="1:3" x14ac:dyDescent="0.25">
      <c r="A333">
        <v>877</v>
      </c>
      <c r="B333">
        <v>1</v>
      </c>
      <c r="C333" t="s">
        <v>261</v>
      </c>
    </row>
    <row r="334" spans="1:3" x14ac:dyDescent="0.25">
      <c r="A334">
        <v>879</v>
      </c>
      <c r="B334">
        <v>1</v>
      </c>
      <c r="C334" t="s">
        <v>357</v>
      </c>
    </row>
    <row r="335" spans="1:3" x14ac:dyDescent="0.25">
      <c r="A335">
        <v>880</v>
      </c>
      <c r="B335">
        <v>1</v>
      </c>
      <c r="C335" t="s">
        <v>358</v>
      </c>
    </row>
    <row r="336" spans="1:3" x14ac:dyDescent="0.25">
      <c r="A336">
        <v>881</v>
      </c>
      <c r="B336">
        <v>1</v>
      </c>
      <c r="C336" t="s">
        <v>359</v>
      </c>
    </row>
    <row r="337" spans="1:3" x14ac:dyDescent="0.25">
      <c r="A337">
        <v>882</v>
      </c>
      <c r="B337">
        <v>1</v>
      </c>
      <c r="C337" t="s">
        <v>360</v>
      </c>
    </row>
    <row r="338" spans="1:3" x14ac:dyDescent="0.25">
      <c r="A338">
        <v>883</v>
      </c>
      <c r="B338">
        <v>1</v>
      </c>
      <c r="C338" t="s">
        <v>361</v>
      </c>
    </row>
    <row r="339" spans="1:3" x14ac:dyDescent="0.25">
      <c r="A339">
        <v>885</v>
      </c>
      <c r="B339">
        <v>1</v>
      </c>
      <c r="C339" t="s">
        <v>362</v>
      </c>
    </row>
    <row r="340" spans="1:3" x14ac:dyDescent="0.25">
      <c r="A340">
        <v>891</v>
      </c>
      <c r="B340">
        <v>1</v>
      </c>
      <c r="C340" t="s">
        <v>363</v>
      </c>
    </row>
    <row r="341" spans="1:3" x14ac:dyDescent="0.25">
      <c r="A341">
        <v>893</v>
      </c>
      <c r="B341">
        <v>1</v>
      </c>
      <c r="C341" t="s">
        <v>1019</v>
      </c>
    </row>
    <row r="342" spans="1:3" x14ac:dyDescent="0.25">
      <c r="A342">
        <v>911</v>
      </c>
      <c r="B342">
        <v>1</v>
      </c>
      <c r="C342" t="s">
        <v>511</v>
      </c>
    </row>
    <row r="343" spans="1:3" x14ac:dyDescent="0.25">
      <c r="A343">
        <v>912</v>
      </c>
      <c r="B343">
        <v>1</v>
      </c>
      <c r="C343" t="s">
        <v>403</v>
      </c>
    </row>
    <row r="344" spans="1:3" x14ac:dyDescent="0.25">
      <c r="A344">
        <v>914</v>
      </c>
      <c r="B344">
        <v>1</v>
      </c>
      <c r="C344" t="s">
        <v>438</v>
      </c>
    </row>
    <row r="345" spans="1:3" x14ac:dyDescent="0.25">
      <c r="A345">
        <v>2071</v>
      </c>
      <c r="B345">
        <v>1</v>
      </c>
      <c r="C345" t="s">
        <v>1020</v>
      </c>
    </row>
    <row r="346" spans="1:3" x14ac:dyDescent="0.25">
      <c r="A346">
        <v>2125</v>
      </c>
      <c r="B346">
        <v>1</v>
      </c>
      <c r="C346" t="s">
        <v>364</v>
      </c>
    </row>
    <row r="347" spans="1:3" x14ac:dyDescent="0.25">
      <c r="A347">
        <v>2134</v>
      </c>
      <c r="B347">
        <v>1</v>
      </c>
      <c r="C347" t="s">
        <v>404</v>
      </c>
    </row>
    <row r="348" spans="1:3" x14ac:dyDescent="0.25">
      <c r="A348">
        <v>2135</v>
      </c>
      <c r="B348">
        <v>1</v>
      </c>
      <c r="C348" t="s">
        <v>618</v>
      </c>
    </row>
    <row r="349" spans="1:3" x14ac:dyDescent="0.25">
      <c r="A349">
        <v>2137</v>
      </c>
      <c r="B349">
        <v>1</v>
      </c>
      <c r="C349" t="s">
        <v>575</v>
      </c>
    </row>
    <row r="350" spans="1:3" x14ac:dyDescent="0.25">
      <c r="A350">
        <v>2142</v>
      </c>
      <c r="B350">
        <v>1</v>
      </c>
      <c r="C350" t="s">
        <v>576</v>
      </c>
    </row>
    <row r="351" spans="1:3" x14ac:dyDescent="0.25">
      <c r="A351">
        <v>2143</v>
      </c>
      <c r="B351">
        <v>1</v>
      </c>
      <c r="C351" t="s">
        <v>439</v>
      </c>
    </row>
    <row r="352" spans="1:3" x14ac:dyDescent="0.25">
      <c r="A352">
        <v>2144</v>
      </c>
      <c r="B352">
        <v>1</v>
      </c>
      <c r="C352" t="s">
        <v>530</v>
      </c>
    </row>
    <row r="353" spans="1:3" x14ac:dyDescent="0.25">
      <c r="A353">
        <v>2148</v>
      </c>
      <c r="B353">
        <v>1</v>
      </c>
      <c r="C353" t="s">
        <v>1021</v>
      </c>
    </row>
    <row r="354" spans="1:3" x14ac:dyDescent="0.25">
      <c r="A354">
        <v>2149</v>
      </c>
      <c r="B354">
        <v>1</v>
      </c>
      <c r="C354" t="s">
        <v>440</v>
      </c>
    </row>
    <row r="355" spans="1:3" x14ac:dyDescent="0.25">
      <c r="A355">
        <v>2153</v>
      </c>
      <c r="B355">
        <v>1</v>
      </c>
      <c r="C355" t="s">
        <v>445</v>
      </c>
    </row>
    <row r="356" spans="1:3" x14ac:dyDescent="0.25">
      <c r="A356">
        <v>2154</v>
      </c>
      <c r="B356">
        <v>1</v>
      </c>
      <c r="C356" t="s">
        <v>365</v>
      </c>
    </row>
    <row r="357" spans="1:3" x14ac:dyDescent="0.25">
      <c r="A357">
        <v>2155</v>
      </c>
      <c r="B357">
        <v>1</v>
      </c>
      <c r="C357" t="s">
        <v>405</v>
      </c>
    </row>
    <row r="358" spans="1:3" x14ac:dyDescent="0.25">
      <c r="A358">
        <v>2159</v>
      </c>
      <c r="B358">
        <v>1</v>
      </c>
      <c r="C358" t="s">
        <v>619</v>
      </c>
    </row>
    <row r="359" spans="1:3" x14ac:dyDescent="0.25">
      <c r="A359">
        <v>2164</v>
      </c>
      <c r="B359">
        <v>1</v>
      </c>
      <c r="C359" t="s">
        <v>1022</v>
      </c>
    </row>
    <row r="360" spans="1:3" x14ac:dyDescent="0.25">
      <c r="A360">
        <v>2165</v>
      </c>
      <c r="B360">
        <v>1</v>
      </c>
      <c r="C360" t="s">
        <v>406</v>
      </c>
    </row>
    <row r="361" spans="1:3" x14ac:dyDescent="0.25">
      <c r="A361">
        <v>2167</v>
      </c>
      <c r="B361">
        <v>1</v>
      </c>
      <c r="C361" t="s">
        <v>578</v>
      </c>
    </row>
    <row r="362" spans="1:3" x14ac:dyDescent="0.25">
      <c r="A362">
        <v>2168</v>
      </c>
      <c r="B362">
        <v>1</v>
      </c>
      <c r="C362" t="s">
        <v>21</v>
      </c>
    </row>
    <row r="363" spans="1:3" x14ac:dyDescent="0.25">
      <c r="A363">
        <v>2169</v>
      </c>
      <c r="B363">
        <v>1</v>
      </c>
      <c r="C363" t="s">
        <v>579</v>
      </c>
    </row>
    <row r="364" spans="1:3" x14ac:dyDescent="0.25">
      <c r="A364">
        <v>2170</v>
      </c>
      <c r="B364">
        <v>1</v>
      </c>
      <c r="C364" t="s">
        <v>480</v>
      </c>
    </row>
    <row r="365" spans="1:3" x14ac:dyDescent="0.25">
      <c r="A365">
        <v>2171</v>
      </c>
      <c r="B365">
        <v>1</v>
      </c>
      <c r="C365" t="s">
        <v>638</v>
      </c>
    </row>
    <row r="366" spans="1:3" x14ac:dyDescent="0.25">
      <c r="A366">
        <v>2172</v>
      </c>
      <c r="B366">
        <v>1</v>
      </c>
      <c r="C366" t="s">
        <v>461</v>
      </c>
    </row>
    <row r="367" spans="1:3" x14ac:dyDescent="0.25">
      <c r="A367">
        <v>2174</v>
      </c>
      <c r="B367">
        <v>1</v>
      </c>
      <c r="C367" t="s">
        <v>512</v>
      </c>
    </row>
    <row r="368" spans="1:3" x14ac:dyDescent="0.25">
      <c r="A368">
        <v>2176</v>
      </c>
      <c r="B368">
        <v>1</v>
      </c>
      <c r="C368" t="s">
        <v>630</v>
      </c>
    </row>
    <row r="369" spans="1:3" x14ac:dyDescent="0.25">
      <c r="A369">
        <v>2180</v>
      </c>
      <c r="B369">
        <v>1</v>
      </c>
      <c r="C369" t="s">
        <v>20</v>
      </c>
    </row>
    <row r="370" spans="1:3" x14ac:dyDescent="0.25">
      <c r="A370">
        <v>2183</v>
      </c>
      <c r="B370">
        <v>1</v>
      </c>
      <c r="C370" t="s">
        <v>1023</v>
      </c>
    </row>
    <row r="371" spans="1:3" x14ac:dyDescent="0.25">
      <c r="A371">
        <v>2184</v>
      </c>
      <c r="B371">
        <v>1</v>
      </c>
      <c r="C371" t="s">
        <v>582</v>
      </c>
    </row>
    <row r="372" spans="1:3" x14ac:dyDescent="0.25">
      <c r="A372">
        <v>2190</v>
      </c>
      <c r="B372">
        <v>1</v>
      </c>
      <c r="C372" t="s">
        <v>442</v>
      </c>
    </row>
    <row r="373" spans="1:3" x14ac:dyDescent="0.25">
      <c r="A373">
        <v>2198</v>
      </c>
      <c r="B373">
        <v>1</v>
      </c>
      <c r="C373" t="s">
        <v>1024</v>
      </c>
    </row>
    <row r="374" spans="1:3" x14ac:dyDescent="0.25">
      <c r="A374">
        <v>2215</v>
      </c>
      <c r="B374">
        <v>1</v>
      </c>
      <c r="C374" t="s">
        <v>583</v>
      </c>
    </row>
    <row r="375" spans="1:3" x14ac:dyDescent="0.25">
      <c r="A375">
        <v>2310</v>
      </c>
      <c r="B375">
        <v>1</v>
      </c>
      <c r="C375" t="s">
        <v>481</v>
      </c>
    </row>
    <row r="376" spans="1:3" x14ac:dyDescent="0.25">
      <c r="A376">
        <v>2311</v>
      </c>
      <c r="B376">
        <v>1</v>
      </c>
      <c r="C376" t="s">
        <v>631</v>
      </c>
    </row>
    <row r="377" spans="1:3" x14ac:dyDescent="0.25">
      <c r="A377">
        <v>2342</v>
      </c>
      <c r="B377">
        <v>1</v>
      </c>
      <c r="C377" t="s">
        <v>443</v>
      </c>
    </row>
    <row r="378" spans="1:3" x14ac:dyDescent="0.25">
      <c r="A378">
        <v>2358</v>
      </c>
      <c r="B378">
        <v>1</v>
      </c>
      <c r="C378" t="s">
        <v>678</v>
      </c>
    </row>
    <row r="379" spans="1:3" x14ac:dyDescent="0.25">
      <c r="A379">
        <v>2364</v>
      </c>
      <c r="B379">
        <v>1</v>
      </c>
      <c r="C379" t="s">
        <v>482</v>
      </c>
    </row>
    <row r="380" spans="1:3" x14ac:dyDescent="0.25">
      <c r="A380">
        <v>2365</v>
      </c>
      <c r="B380">
        <v>1</v>
      </c>
      <c r="C380" t="s">
        <v>4</v>
      </c>
    </row>
    <row r="381" spans="1:3" x14ac:dyDescent="0.25">
      <c r="A381">
        <v>2396</v>
      </c>
      <c r="B381">
        <v>1</v>
      </c>
      <c r="C381" t="s">
        <v>5</v>
      </c>
    </row>
    <row r="382" spans="1:3" x14ac:dyDescent="0.25">
      <c r="A382">
        <v>2397</v>
      </c>
      <c r="B382">
        <v>1</v>
      </c>
      <c r="C382" t="s">
        <v>1025</v>
      </c>
    </row>
    <row r="383" spans="1:3" x14ac:dyDescent="0.25">
      <c r="A383">
        <v>2448</v>
      </c>
      <c r="B383">
        <v>1</v>
      </c>
      <c r="C383" t="s">
        <v>1026</v>
      </c>
    </row>
    <row r="384" spans="1:3" x14ac:dyDescent="0.25">
      <c r="A384">
        <v>2527</v>
      </c>
      <c r="B384">
        <v>1</v>
      </c>
      <c r="C384" t="s">
        <v>586</v>
      </c>
    </row>
    <row r="385" spans="1:3" x14ac:dyDescent="0.25">
      <c r="A385">
        <v>2534</v>
      </c>
      <c r="B385">
        <v>1</v>
      </c>
      <c r="C385" t="s">
        <v>1027</v>
      </c>
    </row>
    <row r="386" spans="1:3" x14ac:dyDescent="0.25">
      <c r="A386">
        <v>2536</v>
      </c>
      <c r="B386">
        <v>1</v>
      </c>
      <c r="C386" t="s">
        <v>1028</v>
      </c>
    </row>
    <row r="387" spans="1:3" x14ac:dyDescent="0.25">
      <c r="A387">
        <v>2580</v>
      </c>
      <c r="B387">
        <v>1</v>
      </c>
      <c r="C387" t="s">
        <v>513</v>
      </c>
    </row>
    <row r="388" spans="1:3" x14ac:dyDescent="0.25">
      <c r="A388">
        <v>2609</v>
      </c>
      <c r="B388">
        <v>1</v>
      </c>
      <c r="C388" t="s">
        <v>483</v>
      </c>
    </row>
    <row r="389" spans="1:3" x14ac:dyDescent="0.25">
      <c r="A389">
        <v>2683</v>
      </c>
      <c r="B389">
        <v>1</v>
      </c>
      <c r="C389" t="s">
        <v>587</v>
      </c>
    </row>
    <row r="390" spans="1:3" x14ac:dyDescent="0.25">
      <c r="A390">
        <v>2687</v>
      </c>
      <c r="B390">
        <v>1</v>
      </c>
      <c r="C390" t="s">
        <v>621</v>
      </c>
    </row>
    <row r="391" spans="1:3" x14ac:dyDescent="0.25">
      <c r="A391">
        <v>2689</v>
      </c>
      <c r="B391">
        <v>1</v>
      </c>
      <c r="C391" t="s">
        <v>531</v>
      </c>
    </row>
    <row r="392" spans="1:3" x14ac:dyDescent="0.25">
      <c r="A392">
        <v>2711</v>
      </c>
      <c r="B392">
        <v>1</v>
      </c>
      <c r="C392" t="s">
        <v>366</v>
      </c>
    </row>
    <row r="393" spans="1:3" x14ac:dyDescent="0.25">
      <c r="A393">
        <v>2752</v>
      </c>
      <c r="B393">
        <v>1</v>
      </c>
      <c r="C393" t="s">
        <v>622</v>
      </c>
    </row>
    <row r="394" spans="1:3" x14ac:dyDescent="0.25">
      <c r="A394">
        <v>2753</v>
      </c>
      <c r="B394">
        <v>1</v>
      </c>
      <c r="C394" t="s">
        <v>465</v>
      </c>
    </row>
    <row r="395" spans="1:3" x14ac:dyDescent="0.25">
      <c r="A395">
        <v>2754</v>
      </c>
      <c r="B395">
        <v>1</v>
      </c>
      <c r="C395" t="s">
        <v>588</v>
      </c>
    </row>
    <row r="396" spans="1:3" x14ac:dyDescent="0.25">
      <c r="A396">
        <v>2758</v>
      </c>
      <c r="B396">
        <v>1</v>
      </c>
      <c r="C396" t="s">
        <v>296</v>
      </c>
    </row>
    <row r="397" spans="1:3" x14ac:dyDescent="0.25">
      <c r="A397">
        <v>2759</v>
      </c>
      <c r="B397">
        <v>1</v>
      </c>
      <c r="C397" t="s">
        <v>623</v>
      </c>
    </row>
    <row r="398" spans="1:3" x14ac:dyDescent="0.25">
      <c r="A398">
        <v>2769</v>
      </c>
      <c r="B398">
        <v>1</v>
      </c>
      <c r="C398" t="s">
        <v>881</v>
      </c>
    </row>
    <row r="399" spans="1:3" x14ac:dyDescent="0.25">
      <c r="A399">
        <v>2805</v>
      </c>
      <c r="B399">
        <v>1</v>
      </c>
      <c r="C399" t="s">
        <v>589</v>
      </c>
    </row>
    <row r="400" spans="1:3" x14ac:dyDescent="0.25">
      <c r="A400">
        <v>2835</v>
      </c>
      <c r="B400">
        <v>1</v>
      </c>
      <c r="C400" t="s">
        <v>146</v>
      </c>
    </row>
    <row r="401" spans="1:3" x14ac:dyDescent="0.25">
      <c r="A401">
        <v>2853</v>
      </c>
      <c r="B401">
        <v>1</v>
      </c>
      <c r="C401" t="s">
        <v>1029</v>
      </c>
    </row>
    <row r="402" spans="1:3" x14ac:dyDescent="0.25">
      <c r="A402">
        <v>2854</v>
      </c>
      <c r="B402">
        <v>1</v>
      </c>
      <c r="C402" t="s">
        <v>590</v>
      </c>
    </row>
    <row r="403" spans="1:3" x14ac:dyDescent="0.25">
      <c r="A403">
        <v>2856</v>
      </c>
      <c r="B403">
        <v>1</v>
      </c>
      <c r="C403" t="s">
        <v>625</v>
      </c>
    </row>
    <row r="404" spans="1:3" x14ac:dyDescent="0.25">
      <c r="A404">
        <v>2859</v>
      </c>
      <c r="B404">
        <v>1</v>
      </c>
      <c r="C404" t="s">
        <v>591</v>
      </c>
    </row>
    <row r="405" spans="1:3" x14ac:dyDescent="0.25">
      <c r="A405">
        <v>2860</v>
      </c>
      <c r="B405">
        <v>1</v>
      </c>
      <c r="C405" t="s">
        <v>633</v>
      </c>
    </row>
    <row r="406" spans="1:3" x14ac:dyDescent="0.25">
      <c r="A406">
        <v>2862</v>
      </c>
      <c r="B406">
        <v>1</v>
      </c>
      <c r="C406" t="s">
        <v>594</v>
      </c>
    </row>
    <row r="407" spans="1:3" x14ac:dyDescent="0.25">
      <c r="A407">
        <v>2884</v>
      </c>
      <c r="B407">
        <v>1</v>
      </c>
      <c r="C407" t="s">
        <v>606</v>
      </c>
    </row>
    <row r="408" spans="1:3" x14ac:dyDescent="0.25">
      <c r="A408">
        <v>2886</v>
      </c>
      <c r="B408">
        <v>1</v>
      </c>
      <c r="C408" t="s">
        <v>607</v>
      </c>
    </row>
    <row r="409" spans="1:3" x14ac:dyDescent="0.25">
      <c r="A409">
        <v>2887</v>
      </c>
      <c r="B409">
        <v>1</v>
      </c>
      <c r="C409" t="s">
        <v>592</v>
      </c>
    </row>
    <row r="410" spans="1:3" x14ac:dyDescent="0.25">
      <c r="A410">
        <v>2888</v>
      </c>
      <c r="B410">
        <v>1</v>
      </c>
      <c r="C410" t="s">
        <v>593</v>
      </c>
    </row>
    <row r="411" spans="1:3" x14ac:dyDescent="0.25">
      <c r="A411">
        <v>2889</v>
      </c>
      <c r="B411">
        <v>1</v>
      </c>
      <c r="C411" t="s">
        <v>624</v>
      </c>
    </row>
    <row r="412" spans="1:3" x14ac:dyDescent="0.25">
      <c r="A412">
        <v>2890</v>
      </c>
      <c r="B412">
        <v>1</v>
      </c>
      <c r="C412" t="s">
        <v>19</v>
      </c>
    </row>
    <row r="413" spans="1:3" x14ac:dyDescent="0.25">
      <c r="A413">
        <v>2895</v>
      </c>
      <c r="B413">
        <v>1</v>
      </c>
      <c r="C413" t="s">
        <v>594</v>
      </c>
    </row>
    <row r="414" spans="1:3" x14ac:dyDescent="0.25">
      <c r="A414">
        <v>2897</v>
      </c>
      <c r="B414">
        <v>1</v>
      </c>
      <c r="C414" t="s">
        <v>680</v>
      </c>
    </row>
    <row r="415" spans="1:3" x14ac:dyDescent="0.25">
      <c r="A415">
        <v>2898</v>
      </c>
      <c r="B415">
        <v>1</v>
      </c>
      <c r="C415" t="s">
        <v>672</v>
      </c>
    </row>
    <row r="416" spans="1:3" x14ac:dyDescent="0.25">
      <c r="A416" s="2">
        <v>2899</v>
      </c>
      <c r="B416" s="2">
        <v>1</v>
      </c>
      <c r="C416" s="1" t="s">
        <v>681</v>
      </c>
    </row>
    <row r="417" spans="1:3" x14ac:dyDescent="0.25">
      <c r="A417" s="2">
        <v>2902</v>
      </c>
      <c r="B417" s="2">
        <v>1</v>
      </c>
      <c r="C417" s="1" t="s">
        <v>1030</v>
      </c>
    </row>
    <row r="418" spans="1:3" x14ac:dyDescent="0.25">
      <c r="A418">
        <v>2903</v>
      </c>
      <c r="B418">
        <v>1</v>
      </c>
      <c r="C418" t="s">
        <v>219</v>
      </c>
    </row>
    <row r="419" spans="1:3" x14ac:dyDescent="0.25">
      <c r="A419">
        <v>2904</v>
      </c>
      <c r="B419">
        <v>1</v>
      </c>
      <c r="C419" t="s">
        <v>883</v>
      </c>
    </row>
    <row r="420" spans="1:3" x14ac:dyDescent="0.25">
      <c r="A420">
        <v>2905</v>
      </c>
      <c r="B420">
        <v>1</v>
      </c>
      <c r="C420" t="s">
        <v>884</v>
      </c>
    </row>
    <row r="421" spans="1:3" x14ac:dyDescent="0.25">
      <c r="A421">
        <v>2906</v>
      </c>
      <c r="B421">
        <v>1</v>
      </c>
      <c r="C421" t="s">
        <v>685</v>
      </c>
    </row>
    <row r="422" spans="1:3" x14ac:dyDescent="0.25">
      <c r="A422">
        <v>2907</v>
      </c>
      <c r="B422">
        <v>1</v>
      </c>
      <c r="C422" t="s">
        <v>686</v>
      </c>
    </row>
    <row r="423" spans="1:3" x14ac:dyDescent="0.25">
      <c r="A423">
        <v>2908</v>
      </c>
      <c r="B423">
        <v>1</v>
      </c>
      <c r="C423" t="s">
        <v>885</v>
      </c>
    </row>
    <row r="424" spans="1:3" x14ac:dyDescent="0.25">
      <c r="A424" t="s">
        <v>94</v>
      </c>
    </row>
    <row r="425" spans="1:3" hidden="1" x14ac:dyDescent="0.25"/>
    <row r="426" spans="1:3" hidden="1" x14ac:dyDescent="0.25"/>
    <row r="427" spans="1:3" hidden="1" x14ac:dyDescent="0.25"/>
  </sheetData>
  <sortState ref="A4:C425">
    <sortCondition ref="A4:A425"/>
  </sortState>
  <phoneticPr fontId="3"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0"/>
  <sheetViews>
    <sheetView workbookViewId="0">
      <pane ySplit="9" topLeftCell="A420" activePane="bottomLeft" state="frozen"/>
      <selection pane="bottomLeft"/>
    </sheetView>
  </sheetViews>
  <sheetFormatPr defaultColWidth="0" defaultRowHeight="14.4" zeroHeight="1" x14ac:dyDescent="0.3"/>
  <cols>
    <col min="1" max="1" width="4.6640625" style="7" customWidth="1"/>
    <col min="2" max="2" width="3.33203125" style="7" customWidth="1"/>
    <col min="3" max="3" width="18.44140625" style="7" customWidth="1"/>
    <col min="4" max="4" width="10.109375" style="7" customWidth="1"/>
    <col min="5" max="15" width="7.6640625" style="7" customWidth="1"/>
    <col min="16" max="16" width="10.33203125" style="7" customWidth="1"/>
    <col min="17" max="24" width="7.6640625" style="7" customWidth="1"/>
    <col min="25" max="26" width="0" style="7" hidden="1" customWidth="1"/>
    <col min="27" max="16384" width="8.88671875" style="7" hidden="1"/>
  </cols>
  <sheetData>
    <row r="1" spans="1:24" customFormat="1" ht="19.8" x14ac:dyDescent="0.4">
      <c r="A1" s="121" t="s">
        <v>1031</v>
      </c>
      <c r="H1" s="21"/>
      <c r="I1" s="21" t="s">
        <v>96</v>
      </c>
      <c r="J1" s="21" t="s">
        <v>96</v>
      </c>
      <c r="K1" s="21" t="s">
        <v>96</v>
      </c>
      <c r="L1" s="21" t="s">
        <v>96</v>
      </c>
      <c r="M1" s="21" t="s">
        <v>96</v>
      </c>
      <c r="N1" s="21" t="s">
        <v>96</v>
      </c>
      <c r="O1" s="21" t="s">
        <v>96</v>
      </c>
      <c r="P1" s="21" t="s">
        <v>96</v>
      </c>
      <c r="Q1" s="21" t="s">
        <v>96</v>
      </c>
      <c r="R1" s="21" t="s">
        <v>96</v>
      </c>
      <c r="S1" s="21" t="s">
        <v>96</v>
      </c>
      <c r="T1" s="21" t="s">
        <v>96</v>
      </c>
      <c r="U1" s="21" t="s">
        <v>96</v>
      </c>
      <c r="V1" s="21" t="s">
        <v>96</v>
      </c>
      <c r="W1" s="21" t="s">
        <v>96</v>
      </c>
      <c r="X1" s="21" t="s">
        <v>96</v>
      </c>
    </row>
    <row r="2" spans="1:24" ht="32.25" customHeight="1" x14ac:dyDescent="0.3">
      <c r="A2" s="7" t="s">
        <v>1032</v>
      </c>
      <c r="N2" s="24" t="s">
        <v>96</v>
      </c>
      <c r="O2" s="24" t="s">
        <v>96</v>
      </c>
      <c r="P2" s="24" t="s">
        <v>96</v>
      </c>
      <c r="Q2" s="24" t="s">
        <v>96</v>
      </c>
      <c r="R2" s="24" t="s">
        <v>96</v>
      </c>
      <c r="S2" s="24" t="s">
        <v>96</v>
      </c>
      <c r="T2" s="24" t="s">
        <v>96</v>
      </c>
      <c r="U2" s="24" t="s">
        <v>96</v>
      </c>
      <c r="V2" s="24" t="s">
        <v>96</v>
      </c>
      <c r="W2" s="24" t="s">
        <v>96</v>
      </c>
      <c r="X2" s="24" t="s">
        <v>96</v>
      </c>
    </row>
    <row r="3" spans="1:24" x14ac:dyDescent="0.3">
      <c r="A3" s="7" t="s">
        <v>1033</v>
      </c>
      <c r="N3" s="24" t="s">
        <v>96</v>
      </c>
      <c r="O3" s="24" t="s">
        <v>96</v>
      </c>
      <c r="P3" s="24" t="s">
        <v>96</v>
      </c>
      <c r="Q3" s="24" t="s">
        <v>96</v>
      </c>
      <c r="R3" s="24" t="s">
        <v>96</v>
      </c>
      <c r="S3" s="24" t="s">
        <v>96</v>
      </c>
      <c r="T3" s="24" t="s">
        <v>96</v>
      </c>
      <c r="U3" s="24" t="s">
        <v>96</v>
      </c>
      <c r="V3" s="24" t="s">
        <v>96</v>
      </c>
      <c r="W3" s="24" t="s">
        <v>96</v>
      </c>
      <c r="X3" s="24" t="s">
        <v>96</v>
      </c>
    </row>
    <row r="4" spans="1:24" x14ac:dyDescent="0.3">
      <c r="A4" s="7" t="s">
        <v>1034</v>
      </c>
      <c r="E4" s="24"/>
      <c r="F4" s="24"/>
      <c r="G4" s="24"/>
      <c r="H4" s="24"/>
      <c r="I4" s="24"/>
      <c r="J4" s="24"/>
      <c r="K4" s="24"/>
      <c r="L4" s="24" t="s">
        <v>96</v>
      </c>
      <c r="M4" s="24" t="s">
        <v>96</v>
      </c>
      <c r="N4" s="24" t="s">
        <v>96</v>
      </c>
      <c r="O4" s="24" t="s">
        <v>96</v>
      </c>
      <c r="P4" s="24" t="s">
        <v>96</v>
      </c>
      <c r="Q4" s="24" t="s">
        <v>96</v>
      </c>
      <c r="R4" s="24" t="s">
        <v>96</v>
      </c>
      <c r="S4" s="24" t="s">
        <v>96</v>
      </c>
      <c r="T4" s="24" t="s">
        <v>96</v>
      </c>
      <c r="U4" s="24" t="s">
        <v>96</v>
      </c>
      <c r="V4" s="24" t="s">
        <v>96</v>
      </c>
      <c r="W4" s="24" t="s">
        <v>96</v>
      </c>
      <c r="X4" s="24" t="s">
        <v>96</v>
      </c>
    </row>
    <row r="5" spans="1:24" x14ac:dyDescent="0.3">
      <c r="A5" s="24" t="s">
        <v>96</v>
      </c>
      <c r="B5" s="24" t="s">
        <v>96</v>
      </c>
      <c r="C5" s="24" t="s">
        <v>96</v>
      </c>
      <c r="D5" s="24" t="s">
        <v>96</v>
      </c>
      <c r="E5" s="24" t="s">
        <v>96</v>
      </c>
      <c r="F5" s="24" t="s">
        <v>96</v>
      </c>
      <c r="G5" s="24" t="s">
        <v>96</v>
      </c>
      <c r="H5" s="24" t="s">
        <v>96</v>
      </c>
      <c r="I5" s="24" t="s">
        <v>96</v>
      </c>
      <c r="J5" s="24" t="s">
        <v>96</v>
      </c>
      <c r="K5" s="24" t="s">
        <v>96</v>
      </c>
      <c r="L5" s="24" t="s">
        <v>96</v>
      </c>
      <c r="M5" s="24" t="s">
        <v>96</v>
      </c>
      <c r="N5" s="24" t="s">
        <v>96</v>
      </c>
      <c r="O5" s="24" t="s">
        <v>96</v>
      </c>
      <c r="P5" s="24" t="s">
        <v>96</v>
      </c>
      <c r="Q5" s="24" t="s">
        <v>96</v>
      </c>
      <c r="R5" s="24" t="s">
        <v>96</v>
      </c>
      <c r="S5" s="24" t="s">
        <v>96</v>
      </c>
      <c r="T5" s="24" t="s">
        <v>96</v>
      </c>
      <c r="U5" s="24" t="s">
        <v>96</v>
      </c>
      <c r="V5" s="24" t="s">
        <v>96</v>
      </c>
      <c r="W5" s="24" t="s">
        <v>96</v>
      </c>
      <c r="X5" s="24" t="s">
        <v>96</v>
      </c>
    </row>
    <row r="6" spans="1:24" x14ac:dyDescent="0.3">
      <c r="A6" s="24" t="s">
        <v>96</v>
      </c>
      <c r="B6" s="24" t="s">
        <v>96</v>
      </c>
      <c r="C6" s="24" t="s">
        <v>96</v>
      </c>
      <c r="D6" s="24" t="s">
        <v>96</v>
      </c>
      <c r="E6" s="8" t="s">
        <v>1037</v>
      </c>
      <c r="L6" s="24" t="s">
        <v>96</v>
      </c>
      <c r="M6" s="24" t="s">
        <v>96</v>
      </c>
      <c r="N6" s="24" t="s">
        <v>96</v>
      </c>
      <c r="O6" s="24" t="s">
        <v>96</v>
      </c>
      <c r="P6" s="24" t="s">
        <v>96</v>
      </c>
      <c r="Q6" s="8" t="s">
        <v>1036</v>
      </c>
      <c r="V6" s="24" t="s">
        <v>96</v>
      </c>
      <c r="W6" s="24" t="s">
        <v>96</v>
      </c>
      <c r="X6" s="24" t="s">
        <v>96</v>
      </c>
    </row>
    <row r="7" spans="1:24" x14ac:dyDescent="0.3">
      <c r="A7" s="24" t="s">
        <v>96</v>
      </c>
      <c r="B7" s="24" t="s">
        <v>96</v>
      </c>
      <c r="C7" s="24" t="s">
        <v>96</v>
      </c>
      <c r="D7" s="24" t="s">
        <v>96</v>
      </c>
      <c r="E7" s="8" t="s">
        <v>1035</v>
      </c>
      <c r="I7" s="24" t="s">
        <v>96</v>
      </c>
      <c r="J7" s="24" t="s">
        <v>96</v>
      </c>
      <c r="K7" s="24" t="s">
        <v>96</v>
      </c>
      <c r="L7" s="24" t="s">
        <v>96</v>
      </c>
      <c r="M7" s="24" t="s">
        <v>96</v>
      </c>
      <c r="N7" s="24" t="s">
        <v>96</v>
      </c>
      <c r="O7" s="24" t="s">
        <v>96</v>
      </c>
      <c r="P7" s="24" t="s">
        <v>96</v>
      </c>
      <c r="Q7" s="8" t="s">
        <v>1035</v>
      </c>
      <c r="U7" s="24" t="s">
        <v>96</v>
      </c>
      <c r="V7" s="24" t="s">
        <v>96</v>
      </c>
      <c r="W7" s="24" t="s">
        <v>96</v>
      </c>
      <c r="X7" s="24" t="s">
        <v>96</v>
      </c>
    </row>
    <row r="8" spans="1:24" x14ac:dyDescent="0.3">
      <c r="A8" s="24" t="s">
        <v>96</v>
      </c>
      <c r="B8" s="24" t="s">
        <v>96</v>
      </c>
      <c r="C8" s="24" t="s">
        <v>96</v>
      </c>
      <c r="D8" s="24" t="s">
        <v>96</v>
      </c>
      <c r="E8" s="24" t="s">
        <v>96</v>
      </c>
      <c r="F8" s="24" t="s">
        <v>96</v>
      </c>
      <c r="G8" s="24" t="s">
        <v>96</v>
      </c>
      <c r="H8" s="24" t="s">
        <v>96</v>
      </c>
      <c r="I8" s="24" t="s">
        <v>96</v>
      </c>
      <c r="J8" s="24" t="s">
        <v>96</v>
      </c>
      <c r="K8" s="24" t="s">
        <v>96</v>
      </c>
      <c r="L8" s="24" t="s">
        <v>96</v>
      </c>
      <c r="M8" s="24" t="s">
        <v>96</v>
      </c>
      <c r="N8" s="24" t="s">
        <v>96</v>
      </c>
      <c r="O8" s="24" t="s">
        <v>96</v>
      </c>
      <c r="P8" s="24" t="s">
        <v>96</v>
      </c>
      <c r="Q8" s="24" t="s">
        <v>96</v>
      </c>
      <c r="R8" s="24" t="s">
        <v>96</v>
      </c>
      <c r="S8" s="24" t="s">
        <v>96</v>
      </c>
      <c r="T8" s="24" t="s">
        <v>96</v>
      </c>
      <c r="U8" s="24" t="s">
        <v>96</v>
      </c>
      <c r="V8" s="24" t="s">
        <v>96</v>
      </c>
      <c r="W8" s="24" t="s">
        <v>96</v>
      </c>
      <c r="X8" s="24" t="s">
        <v>96</v>
      </c>
    </row>
    <row r="9" spans="1:24" ht="43.2" x14ac:dyDescent="0.3">
      <c r="A9" s="24" t="s">
        <v>112</v>
      </c>
      <c r="B9" s="24" t="s">
        <v>113</v>
      </c>
      <c r="C9" s="24" t="s">
        <v>114</v>
      </c>
      <c r="D9" s="136" t="s">
        <v>1040</v>
      </c>
      <c r="E9" s="123" t="s">
        <v>1038</v>
      </c>
      <c r="F9" s="7" t="s">
        <v>1039</v>
      </c>
      <c r="G9" s="122" t="s">
        <v>1041</v>
      </c>
      <c r="H9" s="123" t="s">
        <v>1042</v>
      </c>
      <c r="I9" s="7" t="s">
        <v>1039</v>
      </c>
      <c r="J9" s="122" t="s">
        <v>1043</v>
      </c>
      <c r="K9" s="123" t="s">
        <v>1044</v>
      </c>
      <c r="L9" s="7" t="s">
        <v>1039</v>
      </c>
      <c r="M9" s="122" t="s">
        <v>1041</v>
      </c>
      <c r="N9" s="123" t="s">
        <v>1045</v>
      </c>
      <c r="O9" s="7" t="s">
        <v>1039</v>
      </c>
      <c r="P9" s="136" t="s">
        <v>1040</v>
      </c>
      <c r="Q9" s="123" t="s">
        <v>1046</v>
      </c>
      <c r="R9" s="7" t="s">
        <v>1039</v>
      </c>
      <c r="S9" s="122" t="s">
        <v>1043</v>
      </c>
      <c r="T9" s="123" t="s">
        <v>1042</v>
      </c>
      <c r="U9" s="7" t="s">
        <v>1039</v>
      </c>
      <c r="V9" s="122" t="s">
        <v>1043</v>
      </c>
      <c r="W9" s="123" t="s">
        <v>1044</v>
      </c>
      <c r="X9" s="7" t="s">
        <v>1039</v>
      </c>
    </row>
    <row r="10" spans="1:24" x14ac:dyDescent="0.3">
      <c r="A10" s="124">
        <v>1</v>
      </c>
      <c r="B10" s="124">
        <v>1</v>
      </c>
      <c r="C10" s="8" t="s">
        <v>367</v>
      </c>
      <c r="D10" s="124">
        <v>81</v>
      </c>
      <c r="E10" s="124">
        <v>99</v>
      </c>
      <c r="F10" s="125">
        <v>2</v>
      </c>
      <c r="G10" s="24" t="s">
        <v>96</v>
      </c>
      <c r="H10" s="24" t="s">
        <v>96</v>
      </c>
      <c r="I10" s="24" t="s">
        <v>96</v>
      </c>
      <c r="J10" s="24" t="s">
        <v>96</v>
      </c>
      <c r="K10" s="24" t="s">
        <v>96</v>
      </c>
      <c r="L10" s="24" t="s">
        <v>96</v>
      </c>
      <c r="M10" s="24" t="s">
        <v>96</v>
      </c>
      <c r="N10" s="24" t="s">
        <v>96</v>
      </c>
      <c r="O10" s="24" t="s">
        <v>96</v>
      </c>
      <c r="P10" s="24" t="s">
        <v>96</v>
      </c>
      <c r="Q10" s="24" t="s">
        <v>96</v>
      </c>
      <c r="R10" s="24" t="s">
        <v>96</v>
      </c>
      <c r="S10" s="24" t="s">
        <v>96</v>
      </c>
      <c r="T10" s="24" t="s">
        <v>96</v>
      </c>
      <c r="U10" s="24" t="s">
        <v>96</v>
      </c>
      <c r="V10" s="24" t="s">
        <v>96</v>
      </c>
      <c r="W10" s="24" t="s">
        <v>96</v>
      </c>
      <c r="X10" s="24" t="s">
        <v>96</v>
      </c>
    </row>
    <row r="11" spans="1:24" x14ac:dyDescent="0.3">
      <c r="A11" s="124">
        <v>1</v>
      </c>
      <c r="B11" s="124">
        <v>3</v>
      </c>
      <c r="C11" s="8" t="s">
        <v>446</v>
      </c>
      <c r="D11" s="24" t="s">
        <v>96</v>
      </c>
      <c r="E11" s="24" t="s">
        <v>96</v>
      </c>
      <c r="F11" s="24" t="s">
        <v>96</v>
      </c>
      <c r="G11" s="24" t="s">
        <v>96</v>
      </c>
      <c r="H11" s="24" t="s">
        <v>96</v>
      </c>
      <c r="I11" s="24" t="s">
        <v>96</v>
      </c>
      <c r="J11" s="24" t="s">
        <v>96</v>
      </c>
      <c r="K11" s="24" t="s">
        <v>96</v>
      </c>
      <c r="L11" s="24" t="s">
        <v>96</v>
      </c>
      <c r="M11" s="24" t="s">
        <v>96</v>
      </c>
      <c r="N11" s="24" t="s">
        <v>96</v>
      </c>
      <c r="O11" s="24" t="s">
        <v>96</v>
      </c>
      <c r="P11" s="24" t="s">
        <v>96</v>
      </c>
      <c r="Q11" s="24" t="s">
        <v>96</v>
      </c>
      <c r="R11" s="24" t="s">
        <v>96</v>
      </c>
      <c r="S11" s="24" t="s">
        <v>96</v>
      </c>
      <c r="T11" s="24" t="s">
        <v>96</v>
      </c>
      <c r="U11" s="24" t="s">
        <v>96</v>
      </c>
      <c r="V11" s="24" t="s">
        <v>96</v>
      </c>
      <c r="W11" s="24" t="s">
        <v>96</v>
      </c>
      <c r="X11" s="24" t="s">
        <v>96</v>
      </c>
    </row>
    <row r="12" spans="1:24" x14ac:dyDescent="0.3">
      <c r="A12" s="124">
        <v>2</v>
      </c>
      <c r="B12" s="124">
        <v>1</v>
      </c>
      <c r="C12" s="8" t="s">
        <v>871</v>
      </c>
      <c r="D12" s="24" t="s">
        <v>96</v>
      </c>
      <c r="E12" s="24" t="s">
        <v>96</v>
      </c>
      <c r="F12" s="24" t="s">
        <v>96</v>
      </c>
      <c r="G12" s="24" t="s">
        <v>96</v>
      </c>
      <c r="H12" s="24" t="s">
        <v>96</v>
      </c>
      <c r="I12" s="24" t="s">
        <v>96</v>
      </c>
      <c r="J12" s="24" t="s">
        <v>96</v>
      </c>
      <c r="K12" s="24" t="s">
        <v>96</v>
      </c>
      <c r="L12" s="24" t="s">
        <v>96</v>
      </c>
      <c r="M12" s="24" t="s">
        <v>96</v>
      </c>
      <c r="N12" s="24" t="s">
        <v>96</v>
      </c>
      <c r="O12" s="24" t="s">
        <v>96</v>
      </c>
      <c r="P12" s="24" t="s">
        <v>96</v>
      </c>
      <c r="Q12" s="24" t="s">
        <v>96</v>
      </c>
      <c r="R12" s="24" t="s">
        <v>96</v>
      </c>
      <c r="S12" s="24" t="s">
        <v>96</v>
      </c>
      <c r="T12" s="24" t="s">
        <v>96</v>
      </c>
      <c r="U12" s="24" t="s">
        <v>96</v>
      </c>
      <c r="V12" s="24" t="s">
        <v>96</v>
      </c>
      <c r="W12" s="24" t="s">
        <v>96</v>
      </c>
      <c r="X12" s="24" t="s">
        <v>96</v>
      </c>
    </row>
    <row r="13" spans="1:24" x14ac:dyDescent="0.3">
      <c r="A13" s="124">
        <v>4</v>
      </c>
      <c r="B13" s="124">
        <v>1</v>
      </c>
      <c r="C13" s="8" t="s">
        <v>536</v>
      </c>
      <c r="D13" s="24" t="s">
        <v>96</v>
      </c>
      <c r="E13" s="24" t="s">
        <v>96</v>
      </c>
      <c r="F13" s="24" t="s">
        <v>96</v>
      </c>
      <c r="G13" s="24" t="s">
        <v>96</v>
      </c>
      <c r="H13" s="24" t="s">
        <v>96</v>
      </c>
      <c r="I13" s="24" t="s">
        <v>96</v>
      </c>
      <c r="J13" s="24" t="s">
        <v>96</v>
      </c>
      <c r="K13" s="24" t="s">
        <v>96</v>
      </c>
      <c r="L13" s="24" t="s">
        <v>96</v>
      </c>
      <c r="M13" s="24" t="s">
        <v>96</v>
      </c>
      <c r="N13" s="24" t="s">
        <v>96</v>
      </c>
      <c r="O13" s="24" t="s">
        <v>96</v>
      </c>
      <c r="P13" s="24" t="s">
        <v>96</v>
      </c>
      <c r="Q13" s="24" t="s">
        <v>96</v>
      </c>
      <c r="R13" s="24" t="s">
        <v>96</v>
      </c>
      <c r="S13" s="24" t="s">
        <v>96</v>
      </c>
      <c r="T13" s="24" t="s">
        <v>96</v>
      </c>
      <c r="U13" s="24" t="s">
        <v>96</v>
      </c>
      <c r="V13" s="24" t="s">
        <v>96</v>
      </c>
      <c r="W13" s="24" t="s">
        <v>96</v>
      </c>
      <c r="X13" s="24" t="s">
        <v>96</v>
      </c>
    </row>
    <row r="14" spans="1:24" x14ac:dyDescent="0.3">
      <c r="A14" s="124">
        <v>6</v>
      </c>
      <c r="B14" s="124">
        <v>3</v>
      </c>
      <c r="C14" s="8" t="s">
        <v>596</v>
      </c>
      <c r="D14" s="124">
        <v>85</v>
      </c>
      <c r="E14" s="124">
        <v>99</v>
      </c>
      <c r="F14" s="125">
        <v>8</v>
      </c>
      <c r="G14" s="124">
        <v>87</v>
      </c>
      <c r="H14" s="124">
        <v>99</v>
      </c>
      <c r="I14" s="125">
        <v>7.1</v>
      </c>
      <c r="J14" s="24" t="s">
        <v>96</v>
      </c>
      <c r="K14" s="24" t="s">
        <v>96</v>
      </c>
      <c r="L14" s="24" t="s">
        <v>96</v>
      </c>
      <c r="M14" s="24" t="s">
        <v>96</v>
      </c>
      <c r="N14" s="24" t="s">
        <v>96</v>
      </c>
      <c r="O14" s="24" t="s">
        <v>96</v>
      </c>
      <c r="P14" s="24" t="s">
        <v>96</v>
      </c>
      <c r="Q14" s="24" t="s">
        <v>96</v>
      </c>
      <c r="R14" s="24" t="s">
        <v>96</v>
      </c>
      <c r="S14" s="24" t="s">
        <v>96</v>
      </c>
      <c r="T14" s="24" t="s">
        <v>96</v>
      </c>
      <c r="U14" s="24" t="s">
        <v>96</v>
      </c>
      <c r="V14" s="24" t="s">
        <v>96</v>
      </c>
      <c r="W14" s="24" t="s">
        <v>96</v>
      </c>
      <c r="X14" s="24" t="s">
        <v>96</v>
      </c>
    </row>
    <row r="15" spans="1:24" x14ac:dyDescent="0.3">
      <c r="A15" s="124">
        <v>11</v>
      </c>
      <c r="B15" s="124">
        <v>1</v>
      </c>
      <c r="C15" s="8" t="s">
        <v>668</v>
      </c>
      <c r="D15" s="124">
        <v>82</v>
      </c>
      <c r="E15" s="124">
        <v>99</v>
      </c>
      <c r="F15" s="125">
        <v>6</v>
      </c>
      <c r="G15" s="124">
        <v>87</v>
      </c>
      <c r="H15" s="124">
        <v>99</v>
      </c>
      <c r="I15" s="125">
        <v>6</v>
      </c>
      <c r="J15" s="24" t="s">
        <v>96</v>
      </c>
      <c r="K15" s="24" t="s">
        <v>96</v>
      </c>
      <c r="L15" s="24" t="s">
        <v>96</v>
      </c>
      <c r="M15" s="24" t="s">
        <v>96</v>
      </c>
      <c r="N15" s="24" t="s">
        <v>96</v>
      </c>
      <c r="O15" s="24" t="s">
        <v>96</v>
      </c>
      <c r="P15" s="24" t="s">
        <v>96</v>
      </c>
      <c r="Q15" s="24" t="s">
        <v>96</v>
      </c>
      <c r="R15" s="24" t="s">
        <v>96</v>
      </c>
      <c r="S15" s="24" t="s">
        <v>96</v>
      </c>
      <c r="T15" s="24" t="s">
        <v>96</v>
      </c>
      <c r="U15" s="24" t="s">
        <v>96</v>
      </c>
      <c r="V15" s="24" t="s">
        <v>96</v>
      </c>
      <c r="W15" s="24" t="s">
        <v>96</v>
      </c>
      <c r="X15" s="24" t="s">
        <v>96</v>
      </c>
    </row>
    <row r="16" spans="1:24" x14ac:dyDescent="0.3">
      <c r="A16" s="124">
        <v>12</v>
      </c>
      <c r="B16" s="124">
        <v>1</v>
      </c>
      <c r="C16" s="8" t="s">
        <v>485</v>
      </c>
      <c r="D16" s="124">
        <v>80</v>
      </c>
      <c r="E16" s="124">
        <v>99</v>
      </c>
      <c r="F16" s="125">
        <v>5</v>
      </c>
      <c r="G16" s="124">
        <v>81</v>
      </c>
      <c r="H16" s="124">
        <v>99</v>
      </c>
      <c r="I16" s="125">
        <v>6.5</v>
      </c>
      <c r="J16" s="24" t="s">
        <v>96</v>
      </c>
      <c r="K16" s="24" t="s">
        <v>96</v>
      </c>
      <c r="L16" s="24" t="s">
        <v>96</v>
      </c>
      <c r="M16" s="24" t="s">
        <v>96</v>
      </c>
      <c r="N16" s="24" t="s">
        <v>96</v>
      </c>
      <c r="O16" s="24" t="s">
        <v>96</v>
      </c>
      <c r="P16" s="24" t="s">
        <v>96</v>
      </c>
      <c r="Q16" s="24" t="s">
        <v>96</v>
      </c>
      <c r="R16" s="24" t="s">
        <v>96</v>
      </c>
      <c r="S16" s="24" t="s">
        <v>96</v>
      </c>
      <c r="T16" s="24" t="s">
        <v>96</v>
      </c>
      <c r="U16" s="24" t="s">
        <v>96</v>
      </c>
      <c r="V16" s="24" t="s">
        <v>96</v>
      </c>
      <c r="W16" s="24" t="s">
        <v>96</v>
      </c>
      <c r="X16" s="24" t="s">
        <v>96</v>
      </c>
    </row>
    <row r="17" spans="1:24" x14ac:dyDescent="0.3">
      <c r="A17" s="124">
        <v>13</v>
      </c>
      <c r="B17" s="124">
        <v>1</v>
      </c>
      <c r="C17" s="8" t="s">
        <v>466</v>
      </c>
      <c r="D17" s="124">
        <v>86</v>
      </c>
      <c r="E17" s="124">
        <v>99</v>
      </c>
      <c r="F17" s="125">
        <v>7</v>
      </c>
      <c r="G17" s="24" t="s">
        <v>96</v>
      </c>
      <c r="H17" s="24" t="s">
        <v>96</v>
      </c>
      <c r="I17" s="24" t="s">
        <v>96</v>
      </c>
      <c r="J17" s="24" t="s">
        <v>96</v>
      </c>
      <c r="K17" s="24" t="s">
        <v>96</v>
      </c>
      <c r="L17" s="24" t="s">
        <v>96</v>
      </c>
      <c r="M17" s="24" t="s">
        <v>96</v>
      </c>
      <c r="N17" s="24" t="s">
        <v>96</v>
      </c>
      <c r="O17" s="24" t="s">
        <v>96</v>
      </c>
      <c r="P17" s="124">
        <v>81</v>
      </c>
      <c r="Q17" s="124">
        <v>99</v>
      </c>
      <c r="R17" s="125">
        <v>5</v>
      </c>
      <c r="S17" s="24" t="s">
        <v>96</v>
      </c>
      <c r="T17" s="24" t="s">
        <v>96</v>
      </c>
      <c r="U17" s="24" t="s">
        <v>96</v>
      </c>
      <c r="V17" s="24" t="s">
        <v>96</v>
      </c>
      <c r="W17" s="24" t="s">
        <v>96</v>
      </c>
      <c r="X17" s="24" t="s">
        <v>96</v>
      </c>
    </row>
    <row r="18" spans="1:24" x14ac:dyDescent="0.3">
      <c r="A18" s="124">
        <v>14</v>
      </c>
      <c r="B18" s="124">
        <v>1</v>
      </c>
      <c r="C18" s="8" t="s">
        <v>264</v>
      </c>
      <c r="D18" s="124">
        <v>86</v>
      </c>
      <c r="E18" s="124">
        <v>99</v>
      </c>
      <c r="F18" s="125">
        <v>2</v>
      </c>
      <c r="G18" s="124">
        <v>87</v>
      </c>
      <c r="H18" s="124">
        <v>99</v>
      </c>
      <c r="I18" s="125">
        <v>13.5</v>
      </c>
      <c r="J18" s="24" t="s">
        <v>96</v>
      </c>
      <c r="K18" s="24" t="s">
        <v>96</v>
      </c>
      <c r="L18" s="24" t="s">
        <v>96</v>
      </c>
      <c r="M18" s="24" t="s">
        <v>96</v>
      </c>
      <c r="N18" s="24" t="s">
        <v>96</v>
      </c>
      <c r="O18" s="24" t="s">
        <v>96</v>
      </c>
      <c r="P18" s="24" t="s">
        <v>96</v>
      </c>
      <c r="Q18" s="24" t="s">
        <v>96</v>
      </c>
      <c r="R18" s="24" t="s">
        <v>96</v>
      </c>
      <c r="S18" s="24" t="s">
        <v>96</v>
      </c>
      <c r="T18" s="24" t="s">
        <v>96</v>
      </c>
      <c r="U18" s="24" t="s">
        <v>96</v>
      </c>
      <c r="V18" s="24" t="s">
        <v>96</v>
      </c>
      <c r="W18" s="24" t="s">
        <v>96</v>
      </c>
      <c r="X18" s="24" t="s">
        <v>96</v>
      </c>
    </row>
    <row r="19" spans="1:24" x14ac:dyDescent="0.3">
      <c r="A19" s="124">
        <v>15</v>
      </c>
      <c r="B19" s="124">
        <v>1</v>
      </c>
      <c r="C19" s="8" t="s">
        <v>265</v>
      </c>
      <c r="D19" s="24" t="s">
        <v>96</v>
      </c>
      <c r="E19" s="24" t="s">
        <v>96</v>
      </c>
      <c r="F19" s="24" t="s">
        <v>96</v>
      </c>
      <c r="G19" s="24" t="s">
        <v>96</v>
      </c>
      <c r="H19" s="24" t="s">
        <v>96</v>
      </c>
      <c r="I19" s="24" t="s">
        <v>96</v>
      </c>
      <c r="J19" s="24" t="s">
        <v>96</v>
      </c>
      <c r="K19" s="24" t="s">
        <v>96</v>
      </c>
      <c r="L19" s="24" t="s">
        <v>96</v>
      </c>
      <c r="M19" s="24" t="s">
        <v>96</v>
      </c>
      <c r="N19" s="24" t="s">
        <v>96</v>
      </c>
      <c r="O19" s="24" t="s">
        <v>96</v>
      </c>
      <c r="P19" s="24" t="s">
        <v>96</v>
      </c>
      <c r="Q19" s="24" t="s">
        <v>96</v>
      </c>
      <c r="R19" s="24" t="s">
        <v>96</v>
      </c>
      <c r="S19" s="24" t="s">
        <v>96</v>
      </c>
      <c r="T19" s="24" t="s">
        <v>96</v>
      </c>
      <c r="U19" s="24" t="s">
        <v>96</v>
      </c>
      <c r="V19" s="24" t="s">
        <v>96</v>
      </c>
      <c r="W19" s="24" t="s">
        <v>96</v>
      </c>
      <c r="X19" s="24" t="s">
        <v>96</v>
      </c>
    </row>
    <row r="20" spans="1:24" x14ac:dyDescent="0.3">
      <c r="A20" s="124">
        <v>16</v>
      </c>
      <c r="B20" s="124">
        <v>1</v>
      </c>
      <c r="C20" s="8" t="s">
        <v>235</v>
      </c>
      <c r="D20" s="124">
        <v>81</v>
      </c>
      <c r="E20" s="124">
        <v>99</v>
      </c>
      <c r="F20" s="125">
        <v>5</v>
      </c>
      <c r="G20" s="124">
        <v>86</v>
      </c>
      <c r="H20" s="124">
        <v>99</v>
      </c>
      <c r="I20" s="125">
        <v>6</v>
      </c>
      <c r="J20" s="24" t="s">
        <v>96</v>
      </c>
      <c r="K20" s="24" t="s">
        <v>96</v>
      </c>
      <c r="L20" s="24" t="s">
        <v>96</v>
      </c>
      <c r="M20" s="24" t="s">
        <v>96</v>
      </c>
      <c r="N20" s="24" t="s">
        <v>96</v>
      </c>
      <c r="O20" s="24" t="s">
        <v>96</v>
      </c>
      <c r="P20" s="24" t="s">
        <v>96</v>
      </c>
      <c r="Q20" s="24" t="s">
        <v>96</v>
      </c>
      <c r="R20" s="24" t="s">
        <v>96</v>
      </c>
      <c r="S20" s="24" t="s">
        <v>96</v>
      </c>
      <c r="T20" s="24" t="s">
        <v>96</v>
      </c>
      <c r="U20" s="24" t="s">
        <v>96</v>
      </c>
      <c r="V20" s="24" t="s">
        <v>96</v>
      </c>
      <c r="W20" s="24" t="s">
        <v>96</v>
      </c>
      <c r="X20" s="24" t="s">
        <v>96</v>
      </c>
    </row>
    <row r="21" spans="1:24" x14ac:dyDescent="0.3">
      <c r="A21" s="124">
        <v>21</v>
      </c>
      <c r="B21" s="124">
        <v>1</v>
      </c>
      <c r="C21" s="8" t="s">
        <v>447</v>
      </c>
      <c r="D21" s="24" t="s">
        <v>96</v>
      </c>
      <c r="E21" s="24" t="s">
        <v>96</v>
      </c>
      <c r="F21" s="24" t="s">
        <v>96</v>
      </c>
      <c r="G21" s="24" t="s">
        <v>96</v>
      </c>
      <c r="H21" s="24" t="s">
        <v>96</v>
      </c>
      <c r="I21" s="24" t="s">
        <v>96</v>
      </c>
      <c r="J21" s="24" t="s">
        <v>96</v>
      </c>
      <c r="K21" s="24" t="s">
        <v>96</v>
      </c>
      <c r="L21" s="24" t="s">
        <v>96</v>
      </c>
      <c r="M21" s="24" t="s">
        <v>96</v>
      </c>
      <c r="N21" s="24" t="s">
        <v>96</v>
      </c>
      <c r="O21" s="24" t="s">
        <v>96</v>
      </c>
      <c r="P21" s="24" t="s">
        <v>96</v>
      </c>
      <c r="Q21" s="24" t="s">
        <v>96</v>
      </c>
      <c r="R21" s="24" t="s">
        <v>96</v>
      </c>
      <c r="S21" s="24" t="s">
        <v>96</v>
      </c>
      <c r="T21" s="24" t="s">
        <v>96</v>
      </c>
      <c r="U21" s="24" t="s">
        <v>96</v>
      </c>
      <c r="V21" s="24" t="s">
        <v>96</v>
      </c>
      <c r="W21" s="24" t="s">
        <v>96</v>
      </c>
      <c r="X21" s="24" t="s">
        <v>96</v>
      </c>
    </row>
    <row r="22" spans="1:24" x14ac:dyDescent="0.3">
      <c r="A22" s="124">
        <v>22</v>
      </c>
      <c r="B22" s="124">
        <v>1</v>
      </c>
      <c r="C22" s="8" t="s">
        <v>312</v>
      </c>
      <c r="D22" s="24" t="s">
        <v>96</v>
      </c>
      <c r="E22" s="24" t="s">
        <v>96</v>
      </c>
      <c r="F22" s="24" t="s">
        <v>96</v>
      </c>
      <c r="G22" s="24" t="s">
        <v>96</v>
      </c>
      <c r="H22" s="24" t="s">
        <v>96</v>
      </c>
      <c r="I22" s="24" t="s">
        <v>96</v>
      </c>
      <c r="J22" s="24" t="s">
        <v>96</v>
      </c>
      <c r="K22" s="24" t="s">
        <v>96</v>
      </c>
      <c r="L22" s="24" t="s">
        <v>96</v>
      </c>
      <c r="M22" s="24" t="s">
        <v>96</v>
      </c>
      <c r="N22" s="24" t="s">
        <v>96</v>
      </c>
      <c r="O22" s="24" t="s">
        <v>96</v>
      </c>
      <c r="P22" s="24" t="s">
        <v>96</v>
      </c>
      <c r="Q22" s="24" t="s">
        <v>96</v>
      </c>
      <c r="R22" s="24" t="s">
        <v>96</v>
      </c>
      <c r="S22" s="24" t="s">
        <v>96</v>
      </c>
      <c r="T22" s="24" t="s">
        <v>96</v>
      </c>
      <c r="U22" s="24" t="s">
        <v>96</v>
      </c>
      <c r="V22" s="24" t="s">
        <v>96</v>
      </c>
      <c r="W22" s="24" t="s">
        <v>96</v>
      </c>
      <c r="X22" s="24" t="s">
        <v>96</v>
      </c>
    </row>
    <row r="23" spans="1:24" x14ac:dyDescent="0.3">
      <c r="A23" s="124">
        <v>23</v>
      </c>
      <c r="B23" s="124">
        <v>1</v>
      </c>
      <c r="C23" s="8" t="s">
        <v>516</v>
      </c>
      <c r="D23" s="24" t="s">
        <v>96</v>
      </c>
      <c r="E23" s="24" t="s">
        <v>96</v>
      </c>
      <c r="F23" s="24" t="s">
        <v>96</v>
      </c>
      <c r="G23" s="24" t="s">
        <v>96</v>
      </c>
      <c r="H23" s="24" t="s">
        <v>96</v>
      </c>
      <c r="I23" s="24" t="s">
        <v>96</v>
      </c>
      <c r="J23" s="24" t="s">
        <v>96</v>
      </c>
      <c r="K23" s="24" t="s">
        <v>96</v>
      </c>
      <c r="L23" s="24" t="s">
        <v>96</v>
      </c>
      <c r="M23" s="24" t="s">
        <v>96</v>
      </c>
      <c r="N23" s="24" t="s">
        <v>96</v>
      </c>
      <c r="O23" s="24" t="s">
        <v>96</v>
      </c>
      <c r="P23" s="24" t="s">
        <v>96</v>
      </c>
      <c r="Q23" s="24" t="s">
        <v>96</v>
      </c>
      <c r="R23" s="24" t="s">
        <v>96</v>
      </c>
      <c r="S23" s="24" t="s">
        <v>96</v>
      </c>
      <c r="T23" s="24" t="s">
        <v>96</v>
      </c>
      <c r="U23" s="24" t="s">
        <v>96</v>
      </c>
      <c r="V23" s="24" t="s">
        <v>96</v>
      </c>
      <c r="W23" s="24" t="s">
        <v>96</v>
      </c>
      <c r="X23" s="24" t="s">
        <v>96</v>
      </c>
    </row>
    <row r="24" spans="1:24" x14ac:dyDescent="0.3">
      <c r="A24" s="124">
        <v>24</v>
      </c>
      <c r="B24" s="124">
        <v>1</v>
      </c>
      <c r="C24" s="8" t="s">
        <v>313</v>
      </c>
      <c r="D24" s="124">
        <v>87</v>
      </c>
      <c r="E24" s="124">
        <v>99</v>
      </c>
      <c r="F24" s="125">
        <v>5</v>
      </c>
      <c r="G24" s="24" t="s">
        <v>96</v>
      </c>
      <c r="H24" s="24" t="s">
        <v>96</v>
      </c>
      <c r="I24" s="24" t="s">
        <v>96</v>
      </c>
      <c r="J24" s="24" t="s">
        <v>96</v>
      </c>
      <c r="K24" s="24" t="s">
        <v>96</v>
      </c>
      <c r="L24" s="24" t="s">
        <v>96</v>
      </c>
      <c r="M24" s="24" t="s">
        <v>96</v>
      </c>
      <c r="N24" s="24" t="s">
        <v>96</v>
      </c>
      <c r="O24" s="24" t="s">
        <v>96</v>
      </c>
      <c r="P24" s="24" t="s">
        <v>96</v>
      </c>
      <c r="Q24" s="24" t="s">
        <v>96</v>
      </c>
      <c r="R24" s="24" t="s">
        <v>96</v>
      </c>
      <c r="S24" s="24" t="s">
        <v>96</v>
      </c>
      <c r="T24" s="24" t="s">
        <v>96</v>
      </c>
      <c r="U24" s="24" t="s">
        <v>96</v>
      </c>
      <c r="V24" s="24" t="s">
        <v>96</v>
      </c>
      <c r="W24" s="24" t="s">
        <v>96</v>
      </c>
      <c r="X24" s="24" t="s">
        <v>96</v>
      </c>
    </row>
    <row r="25" spans="1:24" x14ac:dyDescent="0.3">
      <c r="A25" s="124">
        <v>31</v>
      </c>
      <c r="B25" s="124">
        <v>1</v>
      </c>
      <c r="C25" s="8" t="s">
        <v>468</v>
      </c>
      <c r="D25" s="24" t="s">
        <v>96</v>
      </c>
      <c r="E25" s="24" t="s">
        <v>96</v>
      </c>
      <c r="F25" s="24" t="s">
        <v>96</v>
      </c>
      <c r="G25" s="24" t="s">
        <v>96</v>
      </c>
      <c r="H25" s="24" t="s">
        <v>96</v>
      </c>
      <c r="I25" s="24" t="s">
        <v>96</v>
      </c>
      <c r="J25" s="24" t="s">
        <v>96</v>
      </c>
      <c r="K25" s="24" t="s">
        <v>96</v>
      </c>
      <c r="L25" s="24" t="s">
        <v>96</v>
      </c>
      <c r="M25" s="24" t="s">
        <v>96</v>
      </c>
      <c r="N25" s="24" t="s">
        <v>96</v>
      </c>
      <c r="O25" s="24" t="s">
        <v>96</v>
      </c>
      <c r="P25" s="24" t="s">
        <v>96</v>
      </c>
      <c r="Q25" s="24" t="s">
        <v>96</v>
      </c>
      <c r="R25" s="24" t="s">
        <v>96</v>
      </c>
      <c r="S25" s="24" t="s">
        <v>96</v>
      </c>
      <c r="T25" s="24" t="s">
        <v>96</v>
      </c>
      <c r="U25" s="24" t="s">
        <v>96</v>
      </c>
      <c r="V25" s="24" t="s">
        <v>96</v>
      </c>
      <c r="W25" s="24" t="s">
        <v>96</v>
      </c>
      <c r="X25" s="24" t="s">
        <v>96</v>
      </c>
    </row>
    <row r="26" spans="1:24" x14ac:dyDescent="0.3">
      <c r="A26" s="124">
        <v>32</v>
      </c>
      <c r="B26" s="124">
        <v>1</v>
      </c>
      <c r="C26" s="8" t="s">
        <v>537</v>
      </c>
      <c r="D26" s="24" t="s">
        <v>96</v>
      </c>
      <c r="E26" s="24" t="s">
        <v>96</v>
      </c>
      <c r="F26" s="24" t="s">
        <v>96</v>
      </c>
      <c r="G26" s="24" t="s">
        <v>96</v>
      </c>
      <c r="H26" s="24" t="s">
        <v>96</v>
      </c>
      <c r="I26" s="24" t="s">
        <v>96</v>
      </c>
      <c r="J26" s="24" t="s">
        <v>96</v>
      </c>
      <c r="K26" s="24" t="s">
        <v>96</v>
      </c>
      <c r="L26" s="24" t="s">
        <v>96</v>
      </c>
      <c r="M26" s="24" t="s">
        <v>96</v>
      </c>
      <c r="N26" s="24" t="s">
        <v>96</v>
      </c>
      <c r="O26" s="24" t="s">
        <v>96</v>
      </c>
      <c r="P26" s="24" t="s">
        <v>96</v>
      </c>
      <c r="Q26" s="24" t="s">
        <v>96</v>
      </c>
      <c r="R26" s="24" t="s">
        <v>96</v>
      </c>
      <c r="S26" s="24" t="s">
        <v>96</v>
      </c>
      <c r="T26" s="24" t="s">
        <v>96</v>
      </c>
      <c r="U26" s="24" t="s">
        <v>96</v>
      </c>
      <c r="V26" s="24" t="s">
        <v>96</v>
      </c>
      <c r="W26" s="24" t="s">
        <v>96</v>
      </c>
      <c r="X26" s="24" t="s">
        <v>96</v>
      </c>
    </row>
    <row r="27" spans="1:24" x14ac:dyDescent="0.3">
      <c r="A27" s="124">
        <v>36</v>
      </c>
      <c r="B27" s="124">
        <v>1</v>
      </c>
      <c r="C27" s="8" t="s">
        <v>538</v>
      </c>
      <c r="D27" s="24" t="s">
        <v>96</v>
      </c>
      <c r="E27" s="24" t="s">
        <v>96</v>
      </c>
      <c r="F27" s="24" t="s">
        <v>96</v>
      </c>
      <c r="G27" s="24" t="s">
        <v>96</v>
      </c>
      <c r="H27" s="24" t="s">
        <v>96</v>
      </c>
      <c r="I27" s="24" t="s">
        <v>96</v>
      </c>
      <c r="J27" s="24" t="s">
        <v>96</v>
      </c>
      <c r="K27" s="24" t="s">
        <v>96</v>
      </c>
      <c r="L27" s="24" t="s">
        <v>96</v>
      </c>
      <c r="M27" s="24" t="s">
        <v>96</v>
      </c>
      <c r="N27" s="24" t="s">
        <v>96</v>
      </c>
      <c r="O27" s="24" t="s">
        <v>96</v>
      </c>
      <c r="P27" s="24" t="s">
        <v>96</v>
      </c>
      <c r="Q27" s="24" t="s">
        <v>96</v>
      </c>
      <c r="R27" s="24" t="s">
        <v>96</v>
      </c>
      <c r="S27" s="24" t="s">
        <v>96</v>
      </c>
      <c r="T27" s="24" t="s">
        <v>96</v>
      </c>
      <c r="U27" s="24" t="s">
        <v>96</v>
      </c>
      <c r="V27" s="24" t="s">
        <v>96</v>
      </c>
      <c r="W27" s="24" t="s">
        <v>96</v>
      </c>
      <c r="X27" s="24" t="s">
        <v>96</v>
      </c>
    </row>
    <row r="28" spans="1:24" x14ac:dyDescent="0.3">
      <c r="A28" s="124">
        <v>38</v>
      </c>
      <c r="B28" s="124">
        <v>1</v>
      </c>
      <c r="C28" s="8" t="s">
        <v>314</v>
      </c>
      <c r="D28" s="24" t="s">
        <v>96</v>
      </c>
      <c r="E28" s="24" t="s">
        <v>96</v>
      </c>
      <c r="F28" s="24" t="s">
        <v>96</v>
      </c>
      <c r="G28" s="24" t="s">
        <v>96</v>
      </c>
      <c r="H28" s="24" t="s">
        <v>96</v>
      </c>
      <c r="I28" s="24" t="s">
        <v>96</v>
      </c>
      <c r="J28" s="24" t="s">
        <v>96</v>
      </c>
      <c r="K28" s="24" t="s">
        <v>96</v>
      </c>
      <c r="L28" s="24" t="s">
        <v>96</v>
      </c>
      <c r="M28" s="24" t="s">
        <v>96</v>
      </c>
      <c r="N28" s="24" t="s">
        <v>96</v>
      </c>
      <c r="O28" s="24" t="s">
        <v>96</v>
      </c>
      <c r="P28" s="24" t="s">
        <v>96</v>
      </c>
      <c r="Q28" s="24" t="s">
        <v>96</v>
      </c>
      <c r="R28" s="24" t="s">
        <v>96</v>
      </c>
      <c r="S28" s="24" t="s">
        <v>96</v>
      </c>
      <c r="T28" s="24" t="s">
        <v>96</v>
      </c>
      <c r="U28" s="24" t="s">
        <v>96</v>
      </c>
      <c r="V28" s="24" t="s">
        <v>96</v>
      </c>
      <c r="W28" s="24" t="s">
        <v>96</v>
      </c>
      <c r="X28" s="24" t="s">
        <v>96</v>
      </c>
    </row>
    <row r="29" spans="1:24" x14ac:dyDescent="0.3">
      <c r="A29" s="124">
        <v>47</v>
      </c>
      <c r="B29" s="124">
        <v>1</v>
      </c>
      <c r="C29" s="8" t="s">
        <v>236</v>
      </c>
      <c r="D29" s="24" t="s">
        <v>96</v>
      </c>
      <c r="E29" s="24" t="s">
        <v>96</v>
      </c>
      <c r="F29" s="24" t="s">
        <v>96</v>
      </c>
      <c r="G29" s="24" t="s">
        <v>96</v>
      </c>
      <c r="H29" s="24" t="s">
        <v>96</v>
      </c>
      <c r="I29" s="24" t="s">
        <v>96</v>
      </c>
      <c r="J29" s="24" t="s">
        <v>96</v>
      </c>
      <c r="K29" s="24" t="s">
        <v>96</v>
      </c>
      <c r="L29" s="24" t="s">
        <v>96</v>
      </c>
      <c r="M29" s="24" t="s">
        <v>96</v>
      </c>
      <c r="N29" s="24" t="s">
        <v>96</v>
      </c>
      <c r="O29" s="24" t="s">
        <v>96</v>
      </c>
      <c r="P29" s="24" t="s">
        <v>96</v>
      </c>
      <c r="Q29" s="24" t="s">
        <v>96</v>
      </c>
      <c r="R29" s="24" t="s">
        <v>96</v>
      </c>
      <c r="S29" s="24" t="s">
        <v>96</v>
      </c>
      <c r="T29" s="24" t="s">
        <v>96</v>
      </c>
      <c r="U29" s="24" t="s">
        <v>96</v>
      </c>
      <c r="V29" s="24" t="s">
        <v>96</v>
      </c>
      <c r="W29" s="24" t="s">
        <v>96</v>
      </c>
      <c r="X29" s="24" t="s">
        <v>96</v>
      </c>
    </row>
    <row r="30" spans="1:24" x14ac:dyDescent="0.3">
      <c r="A30" s="124">
        <v>51</v>
      </c>
      <c r="B30" s="124">
        <v>1</v>
      </c>
      <c r="C30" s="8" t="s">
        <v>409</v>
      </c>
      <c r="D30" s="24" t="s">
        <v>96</v>
      </c>
      <c r="E30" s="24" t="s">
        <v>96</v>
      </c>
      <c r="F30" s="24" t="s">
        <v>96</v>
      </c>
      <c r="G30" s="24" t="s">
        <v>96</v>
      </c>
      <c r="H30" s="24" t="s">
        <v>96</v>
      </c>
      <c r="I30" s="24" t="s">
        <v>96</v>
      </c>
      <c r="J30" s="24" t="s">
        <v>96</v>
      </c>
      <c r="K30" s="24" t="s">
        <v>96</v>
      </c>
      <c r="L30" s="24" t="s">
        <v>96</v>
      </c>
      <c r="M30" s="24" t="s">
        <v>96</v>
      </c>
      <c r="N30" s="24" t="s">
        <v>96</v>
      </c>
      <c r="O30" s="24" t="s">
        <v>96</v>
      </c>
      <c r="P30" s="24" t="s">
        <v>96</v>
      </c>
      <c r="Q30" s="24" t="s">
        <v>96</v>
      </c>
      <c r="R30" s="24" t="s">
        <v>96</v>
      </c>
      <c r="S30" s="24" t="s">
        <v>96</v>
      </c>
      <c r="T30" s="24" t="s">
        <v>96</v>
      </c>
      <c r="U30" s="24" t="s">
        <v>96</v>
      </c>
      <c r="V30" s="24" t="s">
        <v>96</v>
      </c>
      <c r="W30" s="24" t="s">
        <v>96</v>
      </c>
      <c r="X30" s="24" t="s">
        <v>96</v>
      </c>
    </row>
    <row r="31" spans="1:24" x14ac:dyDescent="0.3">
      <c r="A31" s="124">
        <v>57</v>
      </c>
      <c r="B31" s="124">
        <v>1</v>
      </c>
      <c r="C31" s="8" t="s">
        <v>981</v>
      </c>
      <c r="D31" s="124">
        <v>79</v>
      </c>
      <c r="E31" s="124">
        <v>99</v>
      </c>
      <c r="F31" s="125">
        <v>16</v>
      </c>
      <c r="G31" s="24" t="s">
        <v>96</v>
      </c>
      <c r="H31" s="24" t="s">
        <v>96</v>
      </c>
      <c r="I31" s="24" t="s">
        <v>96</v>
      </c>
      <c r="J31" s="24" t="s">
        <v>96</v>
      </c>
      <c r="K31" s="24" t="s">
        <v>96</v>
      </c>
      <c r="L31" s="24" t="s">
        <v>96</v>
      </c>
      <c r="M31" s="24" t="s">
        <v>96</v>
      </c>
      <c r="N31" s="24" t="s">
        <v>96</v>
      </c>
      <c r="O31" s="24" t="s">
        <v>96</v>
      </c>
      <c r="P31" s="24" t="s">
        <v>96</v>
      </c>
      <c r="Q31" s="24" t="s">
        <v>96</v>
      </c>
      <c r="R31" s="24" t="s">
        <v>96</v>
      </c>
      <c r="S31" s="24" t="s">
        <v>96</v>
      </c>
      <c r="T31" s="24" t="s">
        <v>96</v>
      </c>
      <c r="U31" s="24" t="s">
        <v>96</v>
      </c>
      <c r="V31" s="24" t="s">
        <v>96</v>
      </c>
      <c r="W31" s="24" t="s">
        <v>96</v>
      </c>
      <c r="X31" s="24" t="s">
        <v>96</v>
      </c>
    </row>
    <row r="32" spans="1:24" x14ac:dyDescent="0.3">
      <c r="A32" s="124">
        <v>58</v>
      </c>
      <c r="B32" s="124">
        <v>1</v>
      </c>
      <c r="C32" s="8" t="s">
        <v>1047</v>
      </c>
      <c r="D32" s="124">
        <v>84</v>
      </c>
      <c r="E32" s="124">
        <v>99</v>
      </c>
      <c r="F32" s="125">
        <v>8</v>
      </c>
      <c r="G32" s="24" t="s">
        <v>96</v>
      </c>
      <c r="H32" s="24" t="s">
        <v>96</v>
      </c>
      <c r="I32" s="24" t="s">
        <v>96</v>
      </c>
      <c r="J32" s="24" t="s">
        <v>96</v>
      </c>
      <c r="K32" s="24" t="s">
        <v>96</v>
      </c>
      <c r="L32" s="24" t="s">
        <v>96</v>
      </c>
      <c r="M32" s="24" t="s">
        <v>96</v>
      </c>
      <c r="N32" s="24" t="s">
        <v>96</v>
      </c>
      <c r="O32" s="24" t="s">
        <v>96</v>
      </c>
      <c r="P32" s="24" t="s">
        <v>96</v>
      </c>
      <c r="Q32" s="24" t="s">
        <v>96</v>
      </c>
      <c r="R32" s="24" t="s">
        <v>96</v>
      </c>
      <c r="S32" s="24" t="s">
        <v>96</v>
      </c>
      <c r="T32" s="24" t="s">
        <v>96</v>
      </c>
      <c r="U32" s="24" t="s">
        <v>96</v>
      </c>
      <c r="V32" s="24" t="s">
        <v>96</v>
      </c>
      <c r="W32" s="24" t="s">
        <v>96</v>
      </c>
      <c r="X32" s="24" t="s">
        <v>96</v>
      </c>
    </row>
    <row r="33" spans="1:24" x14ac:dyDescent="0.3">
      <c r="A33" s="124">
        <v>60</v>
      </c>
      <c r="B33" s="124">
        <v>1</v>
      </c>
      <c r="C33" s="8" t="s">
        <v>1048</v>
      </c>
      <c r="D33" s="124">
        <v>87</v>
      </c>
      <c r="E33" s="124">
        <v>99</v>
      </c>
      <c r="F33" s="125">
        <v>5</v>
      </c>
      <c r="G33" s="24" t="s">
        <v>96</v>
      </c>
      <c r="H33" s="24" t="s">
        <v>96</v>
      </c>
      <c r="I33" s="24" t="s">
        <v>96</v>
      </c>
      <c r="J33" s="24" t="s">
        <v>96</v>
      </c>
      <c r="K33" s="24" t="s">
        <v>96</v>
      </c>
      <c r="L33" s="24" t="s">
        <v>96</v>
      </c>
      <c r="M33" s="24" t="s">
        <v>96</v>
      </c>
      <c r="N33" s="24" t="s">
        <v>96</v>
      </c>
      <c r="O33" s="24" t="s">
        <v>96</v>
      </c>
      <c r="P33" s="24" t="s">
        <v>96</v>
      </c>
      <c r="Q33" s="24" t="s">
        <v>96</v>
      </c>
      <c r="R33" s="24" t="s">
        <v>96</v>
      </c>
      <c r="S33" s="24" t="s">
        <v>96</v>
      </c>
      <c r="T33" s="24" t="s">
        <v>96</v>
      </c>
      <c r="U33" s="24" t="s">
        <v>96</v>
      </c>
      <c r="V33" s="24" t="s">
        <v>96</v>
      </c>
      <c r="W33" s="24" t="s">
        <v>96</v>
      </c>
      <c r="X33" s="24" t="s">
        <v>96</v>
      </c>
    </row>
    <row r="34" spans="1:24" x14ac:dyDescent="0.3">
      <c r="A34" s="124">
        <v>62</v>
      </c>
      <c r="B34" s="124">
        <v>1</v>
      </c>
      <c r="C34" s="8" t="s">
        <v>219</v>
      </c>
      <c r="D34" s="124">
        <v>87</v>
      </c>
      <c r="E34" s="124">
        <v>4</v>
      </c>
      <c r="F34" s="125">
        <v>7</v>
      </c>
      <c r="G34" s="24" t="s">
        <v>96</v>
      </c>
      <c r="H34" s="24" t="s">
        <v>96</v>
      </c>
      <c r="I34" s="24" t="s">
        <v>96</v>
      </c>
      <c r="J34" s="24" t="s">
        <v>96</v>
      </c>
      <c r="K34" s="24" t="s">
        <v>96</v>
      </c>
      <c r="L34" s="24" t="s">
        <v>96</v>
      </c>
      <c r="M34" s="24" t="s">
        <v>96</v>
      </c>
      <c r="N34" s="24" t="s">
        <v>96</v>
      </c>
      <c r="O34" s="24" t="s">
        <v>96</v>
      </c>
      <c r="P34" s="24" t="s">
        <v>96</v>
      </c>
      <c r="Q34" s="24" t="s">
        <v>96</v>
      </c>
      <c r="R34" s="24" t="s">
        <v>96</v>
      </c>
      <c r="S34" s="24" t="s">
        <v>96</v>
      </c>
      <c r="T34" s="24" t="s">
        <v>96</v>
      </c>
      <c r="U34" s="24" t="s">
        <v>96</v>
      </c>
      <c r="V34" s="24" t="s">
        <v>96</v>
      </c>
      <c r="W34" s="24" t="s">
        <v>96</v>
      </c>
      <c r="X34" s="24" t="s">
        <v>96</v>
      </c>
    </row>
    <row r="35" spans="1:24" x14ac:dyDescent="0.3">
      <c r="A35" s="124">
        <v>70</v>
      </c>
      <c r="B35" s="124">
        <v>1</v>
      </c>
      <c r="C35" s="8" t="s">
        <v>1049</v>
      </c>
      <c r="D35" s="124">
        <v>83</v>
      </c>
      <c r="E35" s="124">
        <v>99</v>
      </c>
      <c r="F35" s="125">
        <v>7</v>
      </c>
      <c r="G35" s="24" t="s">
        <v>96</v>
      </c>
      <c r="H35" s="24" t="s">
        <v>96</v>
      </c>
      <c r="I35" s="24" t="s">
        <v>96</v>
      </c>
      <c r="J35" s="24" t="s">
        <v>96</v>
      </c>
      <c r="K35" s="24" t="s">
        <v>96</v>
      </c>
      <c r="L35" s="24" t="s">
        <v>96</v>
      </c>
      <c r="M35" s="24" t="s">
        <v>96</v>
      </c>
      <c r="N35" s="24" t="s">
        <v>96</v>
      </c>
      <c r="O35" s="24" t="s">
        <v>96</v>
      </c>
      <c r="P35" s="24" t="s">
        <v>96</v>
      </c>
      <c r="Q35" s="24" t="s">
        <v>96</v>
      </c>
      <c r="R35" s="24" t="s">
        <v>96</v>
      </c>
      <c r="S35" s="24" t="s">
        <v>96</v>
      </c>
      <c r="T35" s="24" t="s">
        <v>96</v>
      </c>
      <c r="U35" s="24" t="s">
        <v>96</v>
      </c>
      <c r="V35" s="24" t="s">
        <v>96</v>
      </c>
      <c r="W35" s="24" t="s">
        <v>96</v>
      </c>
      <c r="X35" s="24" t="s">
        <v>96</v>
      </c>
    </row>
    <row r="36" spans="1:24" x14ac:dyDescent="0.3">
      <c r="A36" s="124">
        <v>72</v>
      </c>
      <c r="B36" s="124">
        <v>1</v>
      </c>
      <c r="C36" s="8" t="s">
        <v>237</v>
      </c>
      <c r="D36" s="24" t="s">
        <v>96</v>
      </c>
      <c r="E36" s="24" t="s">
        <v>96</v>
      </c>
      <c r="F36" s="24" t="s">
        <v>96</v>
      </c>
      <c r="G36" s="24" t="s">
        <v>96</v>
      </c>
      <c r="H36" s="24" t="s">
        <v>96</v>
      </c>
      <c r="I36" s="24" t="s">
        <v>96</v>
      </c>
      <c r="J36" s="24" t="s">
        <v>96</v>
      </c>
      <c r="K36" s="24" t="s">
        <v>96</v>
      </c>
      <c r="L36" s="24" t="s">
        <v>96</v>
      </c>
      <c r="M36" s="24" t="s">
        <v>96</v>
      </c>
      <c r="N36" s="24" t="s">
        <v>96</v>
      </c>
      <c r="O36" s="24" t="s">
        <v>96</v>
      </c>
      <c r="P36" s="24" t="s">
        <v>96</v>
      </c>
      <c r="Q36" s="24" t="s">
        <v>96</v>
      </c>
      <c r="R36" s="24" t="s">
        <v>96</v>
      </c>
      <c r="S36" s="24" t="s">
        <v>96</v>
      </c>
      <c r="T36" s="24" t="s">
        <v>96</v>
      </c>
      <c r="U36" s="24" t="s">
        <v>96</v>
      </c>
      <c r="V36" s="24" t="s">
        <v>96</v>
      </c>
      <c r="W36" s="24" t="s">
        <v>96</v>
      </c>
      <c r="X36" s="24" t="s">
        <v>96</v>
      </c>
    </row>
    <row r="37" spans="1:24" x14ac:dyDescent="0.3">
      <c r="A37" s="124">
        <v>75</v>
      </c>
      <c r="B37" s="124">
        <v>1</v>
      </c>
      <c r="C37" s="8" t="s">
        <v>410</v>
      </c>
      <c r="D37" s="124">
        <v>76</v>
      </c>
      <c r="E37" s="124">
        <v>99</v>
      </c>
      <c r="F37" s="125">
        <v>10</v>
      </c>
      <c r="G37" s="124">
        <v>88</v>
      </c>
      <c r="H37" s="124">
        <v>7</v>
      </c>
      <c r="I37" s="125">
        <v>10</v>
      </c>
      <c r="J37" s="24" t="s">
        <v>96</v>
      </c>
      <c r="K37" s="24" t="s">
        <v>96</v>
      </c>
      <c r="L37" s="24" t="s">
        <v>96</v>
      </c>
      <c r="M37" s="24" t="s">
        <v>96</v>
      </c>
      <c r="N37" s="24" t="s">
        <v>96</v>
      </c>
      <c r="O37" s="24" t="s">
        <v>96</v>
      </c>
      <c r="P37" s="24" t="s">
        <v>96</v>
      </c>
      <c r="Q37" s="24" t="s">
        <v>96</v>
      </c>
      <c r="R37" s="24" t="s">
        <v>96</v>
      </c>
      <c r="S37" s="24" t="s">
        <v>96</v>
      </c>
      <c r="T37" s="24" t="s">
        <v>96</v>
      </c>
      <c r="U37" s="24" t="s">
        <v>96</v>
      </c>
      <c r="V37" s="24" t="s">
        <v>96</v>
      </c>
      <c r="W37" s="24" t="s">
        <v>96</v>
      </c>
      <c r="X37" s="24" t="s">
        <v>96</v>
      </c>
    </row>
    <row r="38" spans="1:24" x14ac:dyDescent="0.3">
      <c r="A38" s="124">
        <v>77</v>
      </c>
      <c r="B38" s="124">
        <v>1</v>
      </c>
      <c r="C38" s="8" t="s">
        <v>266</v>
      </c>
      <c r="D38" s="124">
        <v>88</v>
      </c>
      <c r="E38" s="124">
        <v>4</v>
      </c>
      <c r="F38" s="125">
        <v>3</v>
      </c>
      <c r="G38" s="24" t="s">
        <v>96</v>
      </c>
      <c r="H38" s="24" t="s">
        <v>96</v>
      </c>
      <c r="I38" s="24" t="s">
        <v>96</v>
      </c>
      <c r="J38" s="24" t="s">
        <v>96</v>
      </c>
      <c r="K38" s="24" t="s">
        <v>96</v>
      </c>
      <c r="L38" s="24" t="s">
        <v>96</v>
      </c>
      <c r="M38" s="24" t="s">
        <v>96</v>
      </c>
      <c r="N38" s="24" t="s">
        <v>96</v>
      </c>
      <c r="O38" s="24" t="s">
        <v>96</v>
      </c>
      <c r="P38" s="24" t="s">
        <v>96</v>
      </c>
      <c r="Q38" s="24" t="s">
        <v>96</v>
      </c>
      <c r="R38" s="24" t="s">
        <v>96</v>
      </c>
      <c r="S38" s="24" t="s">
        <v>96</v>
      </c>
      <c r="T38" s="24" t="s">
        <v>96</v>
      </c>
      <c r="U38" s="24" t="s">
        <v>96</v>
      </c>
      <c r="V38" s="24" t="s">
        <v>96</v>
      </c>
      <c r="W38" s="24" t="s">
        <v>96</v>
      </c>
      <c r="X38" s="24" t="s">
        <v>96</v>
      </c>
    </row>
    <row r="39" spans="1:24" x14ac:dyDescent="0.3">
      <c r="A39" s="124">
        <v>78</v>
      </c>
      <c r="B39" s="124">
        <v>1</v>
      </c>
      <c r="C39" s="8" t="s">
        <v>1050</v>
      </c>
      <c r="D39" s="124">
        <v>81</v>
      </c>
      <c r="E39" s="124">
        <v>99</v>
      </c>
      <c r="F39" s="125">
        <v>8</v>
      </c>
      <c r="G39" s="124">
        <v>88</v>
      </c>
      <c r="H39" s="124">
        <v>99</v>
      </c>
      <c r="I39" s="125">
        <v>8</v>
      </c>
      <c r="J39" s="24" t="s">
        <v>96</v>
      </c>
      <c r="K39" s="24" t="s">
        <v>96</v>
      </c>
      <c r="L39" s="24" t="s">
        <v>96</v>
      </c>
      <c r="M39" s="24" t="s">
        <v>96</v>
      </c>
      <c r="N39" s="24" t="s">
        <v>96</v>
      </c>
      <c r="O39" s="24" t="s">
        <v>96</v>
      </c>
      <c r="P39" s="24" t="s">
        <v>96</v>
      </c>
      <c r="Q39" s="24" t="s">
        <v>96</v>
      </c>
      <c r="R39" s="24" t="s">
        <v>96</v>
      </c>
      <c r="S39" s="24" t="s">
        <v>96</v>
      </c>
      <c r="T39" s="24" t="s">
        <v>96</v>
      </c>
      <c r="U39" s="24" t="s">
        <v>96</v>
      </c>
      <c r="V39" s="24" t="s">
        <v>96</v>
      </c>
      <c r="W39" s="24" t="s">
        <v>96</v>
      </c>
      <c r="X39" s="24" t="s">
        <v>96</v>
      </c>
    </row>
    <row r="40" spans="1:24" x14ac:dyDescent="0.3">
      <c r="A40" s="124">
        <v>79</v>
      </c>
      <c r="B40" s="124">
        <v>1</v>
      </c>
      <c r="C40" s="8" t="s">
        <v>220</v>
      </c>
      <c r="D40" s="124">
        <v>81</v>
      </c>
      <c r="E40" s="124">
        <v>99</v>
      </c>
      <c r="F40" s="125">
        <v>3</v>
      </c>
      <c r="G40" s="124">
        <v>87</v>
      </c>
      <c r="H40" s="124">
        <v>99</v>
      </c>
      <c r="I40" s="125">
        <v>3</v>
      </c>
      <c r="J40" s="24" t="s">
        <v>96</v>
      </c>
      <c r="K40" s="24" t="s">
        <v>96</v>
      </c>
      <c r="L40" s="24" t="s">
        <v>96</v>
      </c>
      <c r="M40" s="24" t="s">
        <v>96</v>
      </c>
      <c r="N40" s="24" t="s">
        <v>96</v>
      </c>
      <c r="O40" s="24" t="s">
        <v>96</v>
      </c>
      <c r="P40" s="24" t="s">
        <v>96</v>
      </c>
      <c r="Q40" s="24" t="s">
        <v>96</v>
      </c>
      <c r="R40" s="24" t="s">
        <v>96</v>
      </c>
      <c r="S40" s="24" t="s">
        <v>96</v>
      </c>
      <c r="T40" s="24" t="s">
        <v>96</v>
      </c>
      <c r="U40" s="24" t="s">
        <v>96</v>
      </c>
      <c r="V40" s="24" t="s">
        <v>96</v>
      </c>
      <c r="W40" s="24" t="s">
        <v>96</v>
      </c>
      <c r="X40" s="24" t="s">
        <v>96</v>
      </c>
    </row>
    <row r="41" spans="1:24" x14ac:dyDescent="0.3">
      <c r="A41" s="124">
        <v>81</v>
      </c>
      <c r="B41" s="124">
        <v>1</v>
      </c>
      <c r="C41" s="8" t="s">
        <v>515</v>
      </c>
      <c r="D41" s="124">
        <v>75</v>
      </c>
      <c r="E41" s="124">
        <v>99</v>
      </c>
      <c r="F41" s="125">
        <v>5</v>
      </c>
      <c r="G41" s="124">
        <v>82</v>
      </c>
      <c r="H41" s="124">
        <v>99</v>
      </c>
      <c r="I41" s="125">
        <v>1.5</v>
      </c>
      <c r="J41" s="24" t="s">
        <v>96</v>
      </c>
      <c r="K41" s="24" t="s">
        <v>96</v>
      </c>
      <c r="L41" s="24" t="s">
        <v>96</v>
      </c>
      <c r="M41" s="24" t="s">
        <v>96</v>
      </c>
      <c r="N41" s="24" t="s">
        <v>96</v>
      </c>
      <c r="O41" s="24" t="s">
        <v>96</v>
      </c>
      <c r="P41" s="24" t="s">
        <v>96</v>
      </c>
      <c r="Q41" s="24" t="s">
        <v>96</v>
      </c>
      <c r="R41" s="24" t="s">
        <v>96</v>
      </c>
      <c r="S41" s="24" t="s">
        <v>96</v>
      </c>
      <c r="T41" s="24" t="s">
        <v>96</v>
      </c>
      <c r="U41" s="24" t="s">
        <v>96</v>
      </c>
      <c r="V41" s="24" t="s">
        <v>96</v>
      </c>
      <c r="W41" s="24" t="s">
        <v>96</v>
      </c>
      <c r="X41" s="24" t="s">
        <v>96</v>
      </c>
    </row>
    <row r="42" spans="1:24" x14ac:dyDescent="0.3">
      <c r="A42" s="124">
        <v>84</v>
      </c>
      <c r="B42" s="124">
        <v>1</v>
      </c>
      <c r="C42" s="8" t="s">
        <v>267</v>
      </c>
      <c r="D42" s="124">
        <v>88</v>
      </c>
      <c r="E42" s="124">
        <v>2</v>
      </c>
      <c r="F42" s="125">
        <v>3</v>
      </c>
      <c r="G42" s="24" t="s">
        <v>96</v>
      </c>
      <c r="H42" s="24" t="s">
        <v>96</v>
      </c>
      <c r="I42" s="24" t="s">
        <v>96</v>
      </c>
      <c r="J42" s="24" t="s">
        <v>96</v>
      </c>
      <c r="K42" s="24" t="s">
        <v>96</v>
      </c>
      <c r="L42" s="24" t="s">
        <v>96</v>
      </c>
      <c r="M42" s="24" t="s">
        <v>96</v>
      </c>
      <c r="N42" s="24" t="s">
        <v>96</v>
      </c>
      <c r="O42" s="24" t="s">
        <v>96</v>
      </c>
      <c r="P42" s="24" t="s">
        <v>96</v>
      </c>
      <c r="Q42" s="24" t="s">
        <v>96</v>
      </c>
      <c r="R42" s="24" t="s">
        <v>96</v>
      </c>
      <c r="S42" s="24" t="s">
        <v>96</v>
      </c>
      <c r="T42" s="24" t="s">
        <v>96</v>
      </c>
      <c r="U42" s="24" t="s">
        <v>96</v>
      </c>
      <c r="V42" s="24" t="s">
        <v>96</v>
      </c>
      <c r="W42" s="24" t="s">
        <v>96</v>
      </c>
      <c r="X42" s="24" t="s">
        <v>96</v>
      </c>
    </row>
    <row r="43" spans="1:24" x14ac:dyDescent="0.3">
      <c r="A43" s="124">
        <v>85</v>
      </c>
      <c r="B43" s="124">
        <v>1</v>
      </c>
      <c r="C43" s="8" t="s">
        <v>608</v>
      </c>
      <c r="D43" s="24" t="s">
        <v>96</v>
      </c>
      <c r="E43" s="24" t="s">
        <v>96</v>
      </c>
      <c r="F43" s="24" t="s">
        <v>96</v>
      </c>
      <c r="G43" s="24" t="s">
        <v>96</v>
      </c>
      <c r="H43" s="24" t="s">
        <v>96</v>
      </c>
      <c r="I43" s="24" t="s">
        <v>96</v>
      </c>
      <c r="J43" s="24" t="s">
        <v>96</v>
      </c>
      <c r="K43" s="24" t="s">
        <v>96</v>
      </c>
      <c r="L43" s="24" t="s">
        <v>96</v>
      </c>
      <c r="M43" s="24" t="s">
        <v>96</v>
      </c>
      <c r="N43" s="24" t="s">
        <v>96</v>
      </c>
      <c r="O43" s="24" t="s">
        <v>96</v>
      </c>
      <c r="P43" s="24" t="s">
        <v>96</v>
      </c>
      <c r="Q43" s="24" t="s">
        <v>96</v>
      </c>
      <c r="R43" s="24" t="s">
        <v>96</v>
      </c>
      <c r="S43" s="24" t="s">
        <v>96</v>
      </c>
      <c r="T43" s="24" t="s">
        <v>96</v>
      </c>
      <c r="U43" s="24" t="s">
        <v>96</v>
      </c>
      <c r="V43" s="24" t="s">
        <v>96</v>
      </c>
      <c r="W43" s="24" t="s">
        <v>96</v>
      </c>
      <c r="X43" s="24" t="s">
        <v>96</v>
      </c>
    </row>
    <row r="44" spans="1:24" x14ac:dyDescent="0.3">
      <c r="A44" s="124">
        <v>88</v>
      </c>
      <c r="B44" s="124">
        <v>1</v>
      </c>
      <c r="C44" s="8" t="s">
        <v>238</v>
      </c>
      <c r="D44" s="124">
        <v>82</v>
      </c>
      <c r="E44" s="124">
        <v>99</v>
      </c>
      <c r="F44" s="125">
        <v>2</v>
      </c>
      <c r="G44" s="24" t="s">
        <v>96</v>
      </c>
      <c r="H44" s="24" t="s">
        <v>96</v>
      </c>
      <c r="I44" s="24" t="s">
        <v>96</v>
      </c>
      <c r="J44" s="24" t="s">
        <v>96</v>
      </c>
      <c r="K44" s="24" t="s">
        <v>96</v>
      </c>
      <c r="L44" s="24" t="s">
        <v>96</v>
      </c>
      <c r="M44" s="24" t="s">
        <v>96</v>
      </c>
      <c r="N44" s="24" t="s">
        <v>96</v>
      </c>
      <c r="O44" s="24" t="s">
        <v>96</v>
      </c>
      <c r="P44" s="24" t="s">
        <v>96</v>
      </c>
      <c r="Q44" s="24" t="s">
        <v>96</v>
      </c>
      <c r="R44" s="24" t="s">
        <v>96</v>
      </c>
      <c r="S44" s="24" t="s">
        <v>96</v>
      </c>
      <c r="T44" s="24" t="s">
        <v>96</v>
      </c>
      <c r="U44" s="24" t="s">
        <v>96</v>
      </c>
      <c r="V44" s="24" t="s">
        <v>96</v>
      </c>
      <c r="W44" s="24" t="s">
        <v>96</v>
      </c>
      <c r="X44" s="24" t="s">
        <v>96</v>
      </c>
    </row>
    <row r="45" spans="1:24" x14ac:dyDescent="0.3">
      <c r="A45" s="124">
        <v>91</v>
      </c>
      <c r="B45" s="124">
        <v>1</v>
      </c>
      <c r="C45" s="8" t="s">
        <v>239</v>
      </c>
      <c r="D45" s="24" t="s">
        <v>96</v>
      </c>
      <c r="E45" s="24" t="s">
        <v>96</v>
      </c>
      <c r="F45" s="24" t="s">
        <v>96</v>
      </c>
      <c r="G45" s="24" t="s">
        <v>96</v>
      </c>
      <c r="H45" s="24" t="s">
        <v>96</v>
      </c>
      <c r="I45" s="24" t="s">
        <v>96</v>
      </c>
      <c r="J45" s="24" t="s">
        <v>96</v>
      </c>
      <c r="K45" s="24" t="s">
        <v>96</v>
      </c>
      <c r="L45" s="24" t="s">
        <v>96</v>
      </c>
      <c r="M45" s="24" t="s">
        <v>96</v>
      </c>
      <c r="N45" s="24" t="s">
        <v>96</v>
      </c>
      <c r="O45" s="24" t="s">
        <v>96</v>
      </c>
      <c r="P45" s="24" t="s">
        <v>96</v>
      </c>
      <c r="Q45" s="24" t="s">
        <v>96</v>
      </c>
      <c r="R45" s="24" t="s">
        <v>96</v>
      </c>
      <c r="S45" s="24" t="s">
        <v>96</v>
      </c>
      <c r="T45" s="24" t="s">
        <v>96</v>
      </c>
      <c r="U45" s="24" t="s">
        <v>96</v>
      </c>
      <c r="V45" s="24" t="s">
        <v>96</v>
      </c>
      <c r="W45" s="24" t="s">
        <v>96</v>
      </c>
      <c r="X45" s="24" t="s">
        <v>96</v>
      </c>
    </row>
    <row r="46" spans="1:24" x14ac:dyDescent="0.3">
      <c r="A46" s="124">
        <v>93</v>
      </c>
      <c r="B46" s="124">
        <v>1</v>
      </c>
      <c r="C46" s="8" t="s">
        <v>268</v>
      </c>
      <c r="D46" s="24" t="s">
        <v>96</v>
      </c>
      <c r="E46" s="24" t="s">
        <v>96</v>
      </c>
      <c r="F46" s="24" t="s">
        <v>96</v>
      </c>
      <c r="G46" s="24" t="s">
        <v>96</v>
      </c>
      <c r="H46" s="24" t="s">
        <v>96</v>
      </c>
      <c r="I46" s="24" t="s">
        <v>96</v>
      </c>
      <c r="J46" s="24" t="s">
        <v>96</v>
      </c>
      <c r="K46" s="24" t="s">
        <v>96</v>
      </c>
      <c r="L46" s="24" t="s">
        <v>96</v>
      </c>
      <c r="M46" s="24" t="s">
        <v>96</v>
      </c>
      <c r="N46" s="24" t="s">
        <v>96</v>
      </c>
      <c r="O46" s="24" t="s">
        <v>96</v>
      </c>
      <c r="P46" s="24" t="s">
        <v>96</v>
      </c>
      <c r="Q46" s="24" t="s">
        <v>96</v>
      </c>
      <c r="R46" s="24" t="s">
        <v>96</v>
      </c>
      <c r="S46" s="24" t="s">
        <v>96</v>
      </c>
      <c r="T46" s="24" t="s">
        <v>96</v>
      </c>
      <c r="U46" s="24" t="s">
        <v>96</v>
      </c>
      <c r="V46" s="24" t="s">
        <v>96</v>
      </c>
      <c r="W46" s="24" t="s">
        <v>96</v>
      </c>
      <c r="X46" s="24" t="s">
        <v>96</v>
      </c>
    </row>
    <row r="47" spans="1:24" x14ac:dyDescent="0.3">
      <c r="A47" s="124">
        <v>94</v>
      </c>
      <c r="B47" s="124">
        <v>1</v>
      </c>
      <c r="C47" s="8" t="s">
        <v>368</v>
      </c>
      <c r="D47" s="24" t="s">
        <v>96</v>
      </c>
      <c r="E47" s="24" t="s">
        <v>96</v>
      </c>
      <c r="F47" s="24" t="s">
        <v>96</v>
      </c>
      <c r="G47" s="24" t="s">
        <v>96</v>
      </c>
      <c r="H47" s="24" t="s">
        <v>96</v>
      </c>
      <c r="I47" s="24" t="s">
        <v>96</v>
      </c>
      <c r="J47" s="24" t="s">
        <v>96</v>
      </c>
      <c r="K47" s="24" t="s">
        <v>96</v>
      </c>
      <c r="L47" s="24" t="s">
        <v>96</v>
      </c>
      <c r="M47" s="24" t="s">
        <v>96</v>
      </c>
      <c r="N47" s="24" t="s">
        <v>96</v>
      </c>
      <c r="O47" s="24" t="s">
        <v>96</v>
      </c>
      <c r="P47" s="24" t="s">
        <v>96</v>
      </c>
      <c r="Q47" s="24" t="s">
        <v>96</v>
      </c>
      <c r="R47" s="24" t="s">
        <v>96</v>
      </c>
      <c r="S47" s="24" t="s">
        <v>96</v>
      </c>
      <c r="T47" s="24" t="s">
        <v>96</v>
      </c>
      <c r="U47" s="24" t="s">
        <v>96</v>
      </c>
      <c r="V47" s="24" t="s">
        <v>96</v>
      </c>
      <c r="W47" s="24" t="s">
        <v>96</v>
      </c>
      <c r="X47" s="24" t="s">
        <v>96</v>
      </c>
    </row>
    <row r="48" spans="1:24" x14ac:dyDescent="0.3">
      <c r="A48" s="124">
        <v>95</v>
      </c>
      <c r="B48" s="124">
        <v>1</v>
      </c>
      <c r="C48" s="8" t="s">
        <v>448</v>
      </c>
      <c r="D48" s="24" t="s">
        <v>96</v>
      </c>
      <c r="E48" s="24" t="s">
        <v>96</v>
      </c>
      <c r="F48" s="24" t="s">
        <v>96</v>
      </c>
      <c r="G48" s="24" t="s">
        <v>96</v>
      </c>
      <c r="H48" s="24" t="s">
        <v>96</v>
      </c>
      <c r="I48" s="24" t="s">
        <v>96</v>
      </c>
      <c r="J48" s="24" t="s">
        <v>96</v>
      </c>
      <c r="K48" s="24" t="s">
        <v>96</v>
      </c>
      <c r="L48" s="24" t="s">
        <v>96</v>
      </c>
      <c r="M48" s="24" t="s">
        <v>96</v>
      </c>
      <c r="N48" s="24" t="s">
        <v>96</v>
      </c>
      <c r="O48" s="24" t="s">
        <v>96</v>
      </c>
      <c r="P48" s="24" t="s">
        <v>96</v>
      </c>
      <c r="Q48" s="24" t="s">
        <v>96</v>
      </c>
      <c r="R48" s="24" t="s">
        <v>96</v>
      </c>
      <c r="S48" s="24" t="s">
        <v>96</v>
      </c>
      <c r="T48" s="24" t="s">
        <v>96</v>
      </c>
      <c r="U48" s="24" t="s">
        <v>96</v>
      </c>
      <c r="V48" s="24" t="s">
        <v>96</v>
      </c>
      <c r="W48" s="24" t="s">
        <v>96</v>
      </c>
      <c r="X48" s="24" t="s">
        <v>96</v>
      </c>
    </row>
    <row r="49" spans="1:24" x14ac:dyDescent="0.3">
      <c r="A49" s="124">
        <v>97</v>
      </c>
      <c r="B49" s="124">
        <v>1</v>
      </c>
      <c r="C49" s="8" t="s">
        <v>411</v>
      </c>
      <c r="D49" s="24" t="s">
        <v>96</v>
      </c>
      <c r="E49" s="24" t="s">
        <v>96</v>
      </c>
      <c r="F49" s="24" t="s">
        <v>96</v>
      </c>
      <c r="G49" s="24" t="s">
        <v>96</v>
      </c>
      <c r="H49" s="24" t="s">
        <v>96</v>
      </c>
      <c r="I49" s="24" t="s">
        <v>96</v>
      </c>
      <c r="J49" s="24" t="s">
        <v>96</v>
      </c>
      <c r="K49" s="24" t="s">
        <v>96</v>
      </c>
      <c r="L49" s="24" t="s">
        <v>96</v>
      </c>
      <c r="M49" s="24" t="s">
        <v>96</v>
      </c>
      <c r="N49" s="24" t="s">
        <v>96</v>
      </c>
      <c r="O49" s="24" t="s">
        <v>96</v>
      </c>
      <c r="P49" s="24" t="s">
        <v>96</v>
      </c>
      <c r="Q49" s="24" t="s">
        <v>96</v>
      </c>
      <c r="R49" s="24" t="s">
        <v>96</v>
      </c>
      <c r="S49" s="24" t="s">
        <v>96</v>
      </c>
      <c r="T49" s="24" t="s">
        <v>96</v>
      </c>
      <c r="U49" s="24" t="s">
        <v>96</v>
      </c>
      <c r="V49" s="24" t="s">
        <v>96</v>
      </c>
      <c r="W49" s="24" t="s">
        <v>96</v>
      </c>
      <c r="X49" s="24" t="s">
        <v>96</v>
      </c>
    </row>
    <row r="50" spans="1:24" x14ac:dyDescent="0.3">
      <c r="A50" s="124">
        <v>99</v>
      </c>
      <c r="B50" s="124">
        <v>1</v>
      </c>
      <c r="C50" s="8" t="s">
        <v>315</v>
      </c>
      <c r="D50" s="24" t="s">
        <v>96</v>
      </c>
      <c r="E50" s="24" t="s">
        <v>96</v>
      </c>
      <c r="F50" s="24" t="s">
        <v>96</v>
      </c>
      <c r="G50" s="24" t="s">
        <v>96</v>
      </c>
      <c r="H50" s="24" t="s">
        <v>96</v>
      </c>
      <c r="I50" s="24" t="s">
        <v>96</v>
      </c>
      <c r="J50" s="24" t="s">
        <v>96</v>
      </c>
      <c r="K50" s="24" t="s">
        <v>96</v>
      </c>
      <c r="L50" s="24" t="s">
        <v>96</v>
      </c>
      <c r="M50" s="24" t="s">
        <v>96</v>
      </c>
      <c r="N50" s="24" t="s">
        <v>96</v>
      </c>
      <c r="O50" s="24" t="s">
        <v>96</v>
      </c>
      <c r="P50" s="24" t="s">
        <v>96</v>
      </c>
      <c r="Q50" s="24" t="s">
        <v>96</v>
      </c>
      <c r="R50" s="24" t="s">
        <v>96</v>
      </c>
      <c r="S50" s="24" t="s">
        <v>96</v>
      </c>
      <c r="T50" s="24" t="s">
        <v>96</v>
      </c>
      <c r="U50" s="24" t="s">
        <v>96</v>
      </c>
      <c r="V50" s="24" t="s">
        <v>96</v>
      </c>
      <c r="W50" s="24" t="s">
        <v>96</v>
      </c>
      <c r="X50" s="24" t="s">
        <v>96</v>
      </c>
    </row>
    <row r="51" spans="1:24" x14ac:dyDescent="0.3">
      <c r="A51" s="124">
        <v>100</v>
      </c>
      <c r="B51" s="124">
        <v>1</v>
      </c>
      <c r="C51" s="8" t="s">
        <v>316</v>
      </c>
      <c r="D51" s="124">
        <v>74</v>
      </c>
      <c r="E51" s="124">
        <v>99</v>
      </c>
      <c r="F51" s="125">
        <v>6</v>
      </c>
      <c r="G51" s="124">
        <v>77</v>
      </c>
      <c r="H51" s="124">
        <v>99</v>
      </c>
      <c r="I51" s="125">
        <v>4</v>
      </c>
      <c r="J51" s="24" t="s">
        <v>96</v>
      </c>
      <c r="K51" s="24" t="s">
        <v>96</v>
      </c>
      <c r="L51" s="24" t="s">
        <v>96</v>
      </c>
      <c r="M51" s="24" t="s">
        <v>96</v>
      </c>
      <c r="N51" s="24" t="s">
        <v>96</v>
      </c>
      <c r="O51" s="24" t="s">
        <v>96</v>
      </c>
      <c r="P51" s="24" t="s">
        <v>96</v>
      </c>
      <c r="Q51" s="24" t="s">
        <v>96</v>
      </c>
      <c r="R51" s="24" t="s">
        <v>96</v>
      </c>
      <c r="S51" s="24" t="s">
        <v>96</v>
      </c>
      <c r="T51" s="24" t="s">
        <v>96</v>
      </c>
      <c r="U51" s="24" t="s">
        <v>96</v>
      </c>
      <c r="V51" s="24" t="s">
        <v>96</v>
      </c>
      <c r="W51" s="24" t="s">
        <v>96</v>
      </c>
      <c r="X51" s="24" t="s">
        <v>96</v>
      </c>
    </row>
    <row r="52" spans="1:24" x14ac:dyDescent="0.3">
      <c r="A52" s="124">
        <v>108</v>
      </c>
      <c r="B52" s="124">
        <v>1</v>
      </c>
      <c r="C52" s="8" t="s">
        <v>597</v>
      </c>
      <c r="D52" s="124">
        <v>86</v>
      </c>
      <c r="E52" s="124">
        <v>5</v>
      </c>
      <c r="F52" s="125">
        <v>6</v>
      </c>
      <c r="G52" s="24" t="s">
        <v>96</v>
      </c>
      <c r="H52" s="24" t="s">
        <v>96</v>
      </c>
      <c r="I52" s="24" t="s">
        <v>96</v>
      </c>
      <c r="J52" s="24" t="s">
        <v>96</v>
      </c>
      <c r="K52" s="24" t="s">
        <v>96</v>
      </c>
      <c r="L52" s="24" t="s">
        <v>96</v>
      </c>
      <c r="M52" s="24" t="s">
        <v>96</v>
      </c>
      <c r="N52" s="24" t="s">
        <v>96</v>
      </c>
      <c r="O52" s="24" t="s">
        <v>96</v>
      </c>
      <c r="P52" s="24" t="s">
        <v>96</v>
      </c>
      <c r="Q52" s="24" t="s">
        <v>96</v>
      </c>
      <c r="R52" s="24" t="s">
        <v>96</v>
      </c>
      <c r="S52" s="24" t="s">
        <v>96</v>
      </c>
      <c r="T52" s="24" t="s">
        <v>96</v>
      </c>
      <c r="U52" s="24" t="s">
        <v>96</v>
      </c>
      <c r="V52" s="24" t="s">
        <v>96</v>
      </c>
      <c r="W52" s="24" t="s">
        <v>96</v>
      </c>
      <c r="X52" s="24" t="s">
        <v>96</v>
      </c>
    </row>
    <row r="53" spans="1:24" x14ac:dyDescent="0.3">
      <c r="A53" s="124">
        <v>110</v>
      </c>
      <c r="B53" s="124">
        <v>1</v>
      </c>
      <c r="C53" s="8" t="s">
        <v>240</v>
      </c>
      <c r="D53" s="124">
        <v>83</v>
      </c>
      <c r="E53" s="124">
        <v>99</v>
      </c>
      <c r="F53" s="125">
        <v>4</v>
      </c>
      <c r="G53" s="24" t="s">
        <v>96</v>
      </c>
      <c r="H53" s="24" t="s">
        <v>96</v>
      </c>
      <c r="I53" s="24" t="s">
        <v>96</v>
      </c>
      <c r="J53" s="24" t="s">
        <v>96</v>
      </c>
      <c r="K53" s="24" t="s">
        <v>96</v>
      </c>
      <c r="L53" s="24" t="s">
        <v>96</v>
      </c>
      <c r="M53" s="24" t="s">
        <v>96</v>
      </c>
      <c r="N53" s="24" t="s">
        <v>96</v>
      </c>
      <c r="O53" s="24" t="s">
        <v>96</v>
      </c>
      <c r="P53" s="24" t="s">
        <v>96</v>
      </c>
      <c r="Q53" s="24" t="s">
        <v>96</v>
      </c>
      <c r="R53" s="24" t="s">
        <v>96</v>
      </c>
      <c r="S53" s="24" t="s">
        <v>96</v>
      </c>
      <c r="T53" s="24" t="s">
        <v>96</v>
      </c>
      <c r="U53" s="24" t="s">
        <v>96</v>
      </c>
      <c r="V53" s="24" t="s">
        <v>96</v>
      </c>
      <c r="W53" s="24" t="s">
        <v>96</v>
      </c>
      <c r="X53" s="24" t="s">
        <v>96</v>
      </c>
    </row>
    <row r="54" spans="1:24" x14ac:dyDescent="0.3">
      <c r="A54" s="124">
        <v>111</v>
      </c>
      <c r="B54" s="124">
        <v>1</v>
      </c>
      <c r="C54" s="8" t="s">
        <v>469</v>
      </c>
      <c r="D54" s="24" t="s">
        <v>96</v>
      </c>
      <c r="E54" s="24" t="s">
        <v>96</v>
      </c>
      <c r="F54" s="24" t="s">
        <v>96</v>
      </c>
      <c r="G54" s="24" t="s">
        <v>96</v>
      </c>
      <c r="H54" s="24" t="s">
        <v>96</v>
      </c>
      <c r="I54" s="24" t="s">
        <v>96</v>
      </c>
      <c r="J54" s="24" t="s">
        <v>96</v>
      </c>
      <c r="K54" s="24" t="s">
        <v>96</v>
      </c>
      <c r="L54" s="24" t="s">
        <v>96</v>
      </c>
      <c r="M54" s="24" t="s">
        <v>96</v>
      </c>
      <c r="N54" s="24" t="s">
        <v>96</v>
      </c>
      <c r="O54" s="24" t="s">
        <v>96</v>
      </c>
      <c r="P54" s="24" t="s">
        <v>96</v>
      </c>
      <c r="Q54" s="24" t="s">
        <v>96</v>
      </c>
      <c r="R54" s="24" t="s">
        <v>96</v>
      </c>
      <c r="S54" s="24" t="s">
        <v>96</v>
      </c>
      <c r="T54" s="24" t="s">
        <v>96</v>
      </c>
      <c r="U54" s="24" t="s">
        <v>96</v>
      </c>
      <c r="V54" s="24" t="s">
        <v>96</v>
      </c>
      <c r="W54" s="24" t="s">
        <v>96</v>
      </c>
      <c r="X54" s="24" t="s">
        <v>96</v>
      </c>
    </row>
    <row r="55" spans="1:24" x14ac:dyDescent="0.3">
      <c r="A55" s="124">
        <v>112</v>
      </c>
      <c r="B55" s="124">
        <v>1</v>
      </c>
      <c r="C55" s="8" t="s">
        <v>412</v>
      </c>
      <c r="D55" s="124">
        <v>88</v>
      </c>
      <c r="E55" s="124">
        <v>99</v>
      </c>
      <c r="F55" s="125">
        <v>7</v>
      </c>
      <c r="G55" s="24" t="s">
        <v>96</v>
      </c>
      <c r="H55" s="24" t="s">
        <v>96</v>
      </c>
      <c r="I55" s="24" t="s">
        <v>96</v>
      </c>
      <c r="J55" s="24" t="s">
        <v>96</v>
      </c>
      <c r="K55" s="24" t="s">
        <v>96</v>
      </c>
      <c r="L55" s="24" t="s">
        <v>96</v>
      </c>
      <c r="M55" s="24" t="s">
        <v>96</v>
      </c>
      <c r="N55" s="24" t="s">
        <v>96</v>
      </c>
      <c r="O55" s="24" t="s">
        <v>96</v>
      </c>
      <c r="P55" s="24" t="s">
        <v>96</v>
      </c>
      <c r="Q55" s="24" t="s">
        <v>96</v>
      </c>
      <c r="R55" s="24" t="s">
        <v>96</v>
      </c>
      <c r="S55" s="24" t="s">
        <v>96</v>
      </c>
      <c r="T55" s="24" t="s">
        <v>96</v>
      </c>
      <c r="U55" s="24" t="s">
        <v>96</v>
      </c>
      <c r="V55" s="24" t="s">
        <v>96</v>
      </c>
      <c r="W55" s="24" t="s">
        <v>96</v>
      </c>
      <c r="X55" s="24" t="s">
        <v>96</v>
      </c>
    </row>
    <row r="56" spans="1:24" x14ac:dyDescent="0.3">
      <c r="A56" s="124">
        <v>114</v>
      </c>
      <c r="B56" s="124">
        <v>1</v>
      </c>
      <c r="C56" s="8" t="s">
        <v>1051</v>
      </c>
      <c r="D56" s="24" t="s">
        <v>96</v>
      </c>
      <c r="E56" s="24" t="s">
        <v>96</v>
      </c>
      <c r="F56" s="24" t="s">
        <v>96</v>
      </c>
      <c r="G56" s="24" t="s">
        <v>96</v>
      </c>
      <c r="H56" s="24" t="s">
        <v>96</v>
      </c>
      <c r="I56" s="24" t="s">
        <v>96</v>
      </c>
      <c r="J56" s="24" t="s">
        <v>96</v>
      </c>
      <c r="K56" s="24" t="s">
        <v>96</v>
      </c>
      <c r="L56" s="24" t="s">
        <v>96</v>
      </c>
      <c r="M56" s="24" t="s">
        <v>96</v>
      </c>
      <c r="N56" s="24" t="s">
        <v>96</v>
      </c>
      <c r="O56" s="24" t="s">
        <v>96</v>
      </c>
      <c r="P56" s="24" t="s">
        <v>96</v>
      </c>
      <c r="Q56" s="24" t="s">
        <v>96</v>
      </c>
      <c r="R56" s="24" t="s">
        <v>96</v>
      </c>
      <c r="S56" s="24" t="s">
        <v>96</v>
      </c>
      <c r="T56" s="24" t="s">
        <v>96</v>
      </c>
      <c r="U56" s="24" t="s">
        <v>96</v>
      </c>
      <c r="V56" s="24" t="s">
        <v>96</v>
      </c>
      <c r="W56" s="24" t="s">
        <v>96</v>
      </c>
      <c r="X56" s="24" t="s">
        <v>96</v>
      </c>
    </row>
    <row r="57" spans="1:24" x14ac:dyDescent="0.3">
      <c r="A57" s="124">
        <v>115</v>
      </c>
      <c r="B57" s="124">
        <v>1</v>
      </c>
      <c r="C57" s="8" t="s">
        <v>874</v>
      </c>
      <c r="D57" s="24" t="s">
        <v>96</v>
      </c>
      <c r="E57" s="24" t="s">
        <v>96</v>
      </c>
      <c r="F57" s="24" t="s">
        <v>96</v>
      </c>
      <c r="G57" s="24" t="s">
        <v>96</v>
      </c>
      <c r="H57" s="24" t="s">
        <v>96</v>
      </c>
      <c r="I57" s="24" t="s">
        <v>96</v>
      </c>
      <c r="J57" s="24" t="s">
        <v>96</v>
      </c>
      <c r="K57" s="24" t="s">
        <v>96</v>
      </c>
      <c r="L57" s="24" t="s">
        <v>96</v>
      </c>
      <c r="M57" s="24" t="s">
        <v>96</v>
      </c>
      <c r="N57" s="24" t="s">
        <v>96</v>
      </c>
      <c r="O57" s="24" t="s">
        <v>96</v>
      </c>
      <c r="P57" s="24" t="s">
        <v>96</v>
      </c>
      <c r="Q57" s="24" t="s">
        <v>96</v>
      </c>
      <c r="R57" s="24" t="s">
        <v>96</v>
      </c>
      <c r="S57" s="24" t="s">
        <v>96</v>
      </c>
      <c r="T57" s="24" t="s">
        <v>96</v>
      </c>
      <c r="U57" s="24" t="s">
        <v>96</v>
      </c>
      <c r="V57" s="24" t="s">
        <v>96</v>
      </c>
      <c r="W57" s="24" t="s">
        <v>96</v>
      </c>
      <c r="X57" s="24" t="s">
        <v>96</v>
      </c>
    </row>
    <row r="58" spans="1:24" x14ac:dyDescent="0.3">
      <c r="A58" s="124">
        <v>116</v>
      </c>
      <c r="B58" s="124">
        <v>1</v>
      </c>
      <c r="C58" s="8" t="s">
        <v>598</v>
      </c>
      <c r="D58" s="24" t="s">
        <v>96</v>
      </c>
      <c r="E58" s="24" t="s">
        <v>96</v>
      </c>
      <c r="F58" s="24" t="s">
        <v>96</v>
      </c>
      <c r="G58" s="24" t="s">
        <v>96</v>
      </c>
      <c r="H58" s="24" t="s">
        <v>96</v>
      </c>
      <c r="I58" s="24" t="s">
        <v>96</v>
      </c>
      <c r="J58" s="24" t="s">
        <v>96</v>
      </c>
      <c r="K58" s="24" t="s">
        <v>96</v>
      </c>
      <c r="L58" s="24" t="s">
        <v>96</v>
      </c>
      <c r="M58" s="24" t="s">
        <v>96</v>
      </c>
      <c r="N58" s="24" t="s">
        <v>96</v>
      </c>
      <c r="O58" s="24" t="s">
        <v>96</v>
      </c>
      <c r="P58" s="24" t="s">
        <v>96</v>
      </c>
      <c r="Q58" s="24" t="s">
        <v>96</v>
      </c>
      <c r="R58" s="24" t="s">
        <v>96</v>
      </c>
      <c r="S58" s="24" t="s">
        <v>96</v>
      </c>
      <c r="T58" s="24" t="s">
        <v>96</v>
      </c>
      <c r="U58" s="24" t="s">
        <v>96</v>
      </c>
      <c r="V58" s="24" t="s">
        <v>96</v>
      </c>
      <c r="W58" s="24" t="s">
        <v>96</v>
      </c>
      <c r="X58" s="24" t="s">
        <v>96</v>
      </c>
    </row>
    <row r="59" spans="1:24" x14ac:dyDescent="0.3">
      <c r="A59" s="124">
        <v>117</v>
      </c>
      <c r="B59" s="124">
        <v>1</v>
      </c>
      <c r="C59" s="8" t="s">
        <v>652</v>
      </c>
      <c r="D59" s="24" t="s">
        <v>96</v>
      </c>
      <c r="E59" s="24" t="s">
        <v>96</v>
      </c>
      <c r="F59" s="24" t="s">
        <v>96</v>
      </c>
      <c r="G59" s="24" t="s">
        <v>96</v>
      </c>
      <c r="H59" s="24" t="s">
        <v>96</v>
      </c>
      <c r="I59" s="24" t="s">
        <v>96</v>
      </c>
      <c r="J59" s="24" t="s">
        <v>96</v>
      </c>
      <c r="K59" s="24" t="s">
        <v>96</v>
      </c>
      <c r="L59" s="24" t="s">
        <v>96</v>
      </c>
      <c r="M59" s="24" t="s">
        <v>96</v>
      </c>
      <c r="N59" s="24" t="s">
        <v>96</v>
      </c>
      <c r="O59" s="24" t="s">
        <v>96</v>
      </c>
      <c r="P59" s="24" t="s">
        <v>96</v>
      </c>
      <c r="Q59" s="24" t="s">
        <v>96</v>
      </c>
      <c r="R59" s="24" t="s">
        <v>96</v>
      </c>
      <c r="S59" s="24" t="s">
        <v>96</v>
      </c>
      <c r="T59" s="24" t="s">
        <v>96</v>
      </c>
      <c r="U59" s="24" t="s">
        <v>96</v>
      </c>
      <c r="V59" s="24" t="s">
        <v>96</v>
      </c>
      <c r="W59" s="24" t="s">
        <v>96</v>
      </c>
      <c r="X59" s="24" t="s">
        <v>96</v>
      </c>
    </row>
    <row r="60" spans="1:24" x14ac:dyDescent="0.3">
      <c r="A60" s="124">
        <v>118</v>
      </c>
      <c r="B60" s="124">
        <v>1</v>
      </c>
      <c r="C60" s="8" t="s">
        <v>413</v>
      </c>
      <c r="D60" s="24" t="s">
        <v>96</v>
      </c>
      <c r="E60" s="24" t="s">
        <v>96</v>
      </c>
      <c r="F60" s="24" t="s">
        <v>96</v>
      </c>
      <c r="G60" s="24" t="s">
        <v>96</v>
      </c>
      <c r="H60" s="24" t="s">
        <v>96</v>
      </c>
      <c r="I60" s="24" t="s">
        <v>96</v>
      </c>
      <c r="J60" s="24" t="s">
        <v>96</v>
      </c>
      <c r="K60" s="24" t="s">
        <v>96</v>
      </c>
      <c r="L60" s="24" t="s">
        <v>96</v>
      </c>
      <c r="M60" s="24" t="s">
        <v>96</v>
      </c>
      <c r="N60" s="24" t="s">
        <v>96</v>
      </c>
      <c r="O60" s="24" t="s">
        <v>96</v>
      </c>
      <c r="P60" s="24" t="s">
        <v>96</v>
      </c>
      <c r="Q60" s="24" t="s">
        <v>96</v>
      </c>
      <c r="R60" s="24" t="s">
        <v>96</v>
      </c>
      <c r="S60" s="24" t="s">
        <v>96</v>
      </c>
      <c r="T60" s="24" t="s">
        <v>96</v>
      </c>
      <c r="U60" s="24" t="s">
        <v>96</v>
      </c>
      <c r="V60" s="24" t="s">
        <v>96</v>
      </c>
      <c r="W60" s="24" t="s">
        <v>96</v>
      </c>
      <c r="X60" s="24" t="s">
        <v>96</v>
      </c>
    </row>
    <row r="61" spans="1:24" x14ac:dyDescent="0.3">
      <c r="A61" s="124">
        <v>119</v>
      </c>
      <c r="B61" s="124">
        <v>1</v>
      </c>
      <c r="C61" s="8" t="s">
        <v>1052</v>
      </c>
      <c r="D61" s="24" t="s">
        <v>96</v>
      </c>
      <c r="E61" s="24" t="s">
        <v>96</v>
      </c>
      <c r="F61" s="24" t="s">
        <v>96</v>
      </c>
      <c r="G61" s="24" t="s">
        <v>96</v>
      </c>
      <c r="H61" s="24" t="s">
        <v>96</v>
      </c>
      <c r="I61" s="24" t="s">
        <v>96</v>
      </c>
      <c r="J61" s="24" t="s">
        <v>96</v>
      </c>
      <c r="K61" s="24" t="s">
        <v>96</v>
      </c>
      <c r="L61" s="24" t="s">
        <v>96</v>
      </c>
      <c r="M61" s="24" t="s">
        <v>96</v>
      </c>
      <c r="N61" s="24" t="s">
        <v>96</v>
      </c>
      <c r="O61" s="24" t="s">
        <v>96</v>
      </c>
      <c r="P61" s="24" t="s">
        <v>96</v>
      </c>
      <c r="Q61" s="24" t="s">
        <v>96</v>
      </c>
      <c r="R61" s="24" t="s">
        <v>96</v>
      </c>
      <c r="S61" s="24" t="s">
        <v>96</v>
      </c>
      <c r="T61" s="24" t="s">
        <v>96</v>
      </c>
      <c r="U61" s="24" t="s">
        <v>96</v>
      </c>
      <c r="V61" s="24" t="s">
        <v>96</v>
      </c>
      <c r="W61" s="24" t="s">
        <v>96</v>
      </c>
      <c r="X61" s="24" t="s">
        <v>96</v>
      </c>
    </row>
    <row r="62" spans="1:24" x14ac:dyDescent="0.3">
      <c r="A62" s="124">
        <v>126</v>
      </c>
      <c r="B62" s="124">
        <v>1</v>
      </c>
      <c r="C62" s="8" t="s">
        <v>262</v>
      </c>
      <c r="D62" s="124">
        <v>87</v>
      </c>
      <c r="E62" s="124">
        <v>6</v>
      </c>
      <c r="F62" s="125">
        <v>11</v>
      </c>
      <c r="G62" s="124">
        <v>88</v>
      </c>
      <c r="H62" s="124">
        <v>99</v>
      </c>
      <c r="I62" s="125">
        <v>6</v>
      </c>
      <c r="J62" s="24" t="s">
        <v>96</v>
      </c>
      <c r="K62" s="24" t="s">
        <v>96</v>
      </c>
      <c r="L62" s="24" t="s">
        <v>96</v>
      </c>
      <c r="M62" s="24" t="s">
        <v>96</v>
      </c>
      <c r="N62" s="24" t="s">
        <v>96</v>
      </c>
      <c r="O62" s="24" t="s">
        <v>96</v>
      </c>
      <c r="P62" s="24" t="s">
        <v>96</v>
      </c>
      <c r="Q62" s="24" t="s">
        <v>96</v>
      </c>
      <c r="R62" s="24" t="s">
        <v>96</v>
      </c>
      <c r="S62" s="24" t="s">
        <v>96</v>
      </c>
      <c r="T62" s="24" t="s">
        <v>96</v>
      </c>
      <c r="U62" s="24" t="s">
        <v>96</v>
      </c>
      <c r="V62" s="24" t="s">
        <v>96</v>
      </c>
      <c r="W62" s="24" t="s">
        <v>96</v>
      </c>
      <c r="X62" s="24" t="s">
        <v>96</v>
      </c>
    </row>
    <row r="63" spans="1:24" x14ac:dyDescent="0.3">
      <c r="A63" s="124">
        <v>127</v>
      </c>
      <c r="B63" s="124">
        <v>1</v>
      </c>
      <c r="C63" s="8" t="s">
        <v>1053</v>
      </c>
      <c r="D63" s="124">
        <v>77</v>
      </c>
      <c r="E63" s="124">
        <v>99</v>
      </c>
      <c r="F63" s="125">
        <v>5</v>
      </c>
      <c r="G63" s="124">
        <v>81</v>
      </c>
      <c r="H63" s="124">
        <v>99</v>
      </c>
      <c r="I63" s="125">
        <v>10</v>
      </c>
      <c r="J63" s="24" t="s">
        <v>96</v>
      </c>
      <c r="K63" s="24" t="s">
        <v>96</v>
      </c>
      <c r="L63" s="24" t="s">
        <v>96</v>
      </c>
      <c r="M63" s="24" t="s">
        <v>96</v>
      </c>
      <c r="N63" s="24" t="s">
        <v>96</v>
      </c>
      <c r="O63" s="24" t="s">
        <v>96</v>
      </c>
      <c r="P63" s="24" t="s">
        <v>96</v>
      </c>
      <c r="Q63" s="24" t="s">
        <v>96</v>
      </c>
      <c r="R63" s="24" t="s">
        <v>96</v>
      </c>
      <c r="S63" s="24" t="s">
        <v>96</v>
      </c>
      <c r="T63" s="24" t="s">
        <v>96</v>
      </c>
      <c r="U63" s="24" t="s">
        <v>96</v>
      </c>
      <c r="V63" s="24" t="s">
        <v>96</v>
      </c>
      <c r="W63" s="24" t="s">
        <v>96</v>
      </c>
      <c r="X63" s="24" t="s">
        <v>96</v>
      </c>
    </row>
    <row r="64" spans="1:24" x14ac:dyDescent="0.3">
      <c r="A64" s="124">
        <v>128</v>
      </c>
      <c r="B64" s="124">
        <v>1</v>
      </c>
      <c r="C64" s="8" t="s">
        <v>444</v>
      </c>
      <c r="D64" s="124">
        <v>76</v>
      </c>
      <c r="E64" s="124">
        <v>99</v>
      </c>
      <c r="F64" s="125">
        <v>5</v>
      </c>
      <c r="G64" s="124">
        <v>81</v>
      </c>
      <c r="H64" s="124">
        <v>99</v>
      </c>
      <c r="I64" s="125">
        <v>10</v>
      </c>
      <c r="J64" s="24" t="s">
        <v>96</v>
      </c>
      <c r="K64" s="24" t="s">
        <v>96</v>
      </c>
      <c r="L64" s="24" t="s">
        <v>96</v>
      </c>
      <c r="M64" s="24" t="s">
        <v>96</v>
      </c>
      <c r="N64" s="24" t="s">
        <v>96</v>
      </c>
      <c r="O64" s="24" t="s">
        <v>96</v>
      </c>
      <c r="P64" s="24" t="s">
        <v>96</v>
      </c>
      <c r="Q64" s="24" t="s">
        <v>96</v>
      </c>
      <c r="R64" s="24" t="s">
        <v>96</v>
      </c>
      <c r="S64" s="24" t="s">
        <v>96</v>
      </c>
      <c r="T64" s="24" t="s">
        <v>96</v>
      </c>
      <c r="U64" s="24" t="s">
        <v>96</v>
      </c>
      <c r="V64" s="24" t="s">
        <v>96</v>
      </c>
      <c r="W64" s="24" t="s">
        <v>96</v>
      </c>
      <c r="X64" s="24" t="s">
        <v>96</v>
      </c>
    </row>
    <row r="65" spans="1:24" x14ac:dyDescent="0.3">
      <c r="A65" s="124">
        <v>129</v>
      </c>
      <c r="B65" s="124">
        <v>1</v>
      </c>
      <c r="C65" s="8" t="s">
        <v>242</v>
      </c>
      <c r="D65" s="24" t="s">
        <v>96</v>
      </c>
      <c r="E65" s="24" t="s">
        <v>96</v>
      </c>
      <c r="F65" s="24" t="s">
        <v>96</v>
      </c>
      <c r="G65" s="24" t="s">
        <v>96</v>
      </c>
      <c r="H65" s="24" t="s">
        <v>96</v>
      </c>
      <c r="I65" s="24" t="s">
        <v>96</v>
      </c>
      <c r="J65" s="24" t="s">
        <v>96</v>
      </c>
      <c r="K65" s="24" t="s">
        <v>96</v>
      </c>
      <c r="L65" s="24" t="s">
        <v>96</v>
      </c>
      <c r="M65" s="24" t="s">
        <v>96</v>
      </c>
      <c r="N65" s="24" t="s">
        <v>96</v>
      </c>
      <c r="O65" s="24" t="s">
        <v>96</v>
      </c>
      <c r="P65" s="24" t="s">
        <v>96</v>
      </c>
      <c r="Q65" s="24" t="s">
        <v>96</v>
      </c>
      <c r="R65" s="24" t="s">
        <v>96</v>
      </c>
      <c r="S65" s="24" t="s">
        <v>96</v>
      </c>
      <c r="T65" s="24" t="s">
        <v>96</v>
      </c>
      <c r="U65" s="24" t="s">
        <v>96</v>
      </c>
      <c r="V65" s="24" t="s">
        <v>96</v>
      </c>
      <c r="W65" s="24" t="s">
        <v>96</v>
      </c>
      <c r="X65" s="24" t="s">
        <v>96</v>
      </c>
    </row>
    <row r="66" spans="1:24" x14ac:dyDescent="0.3">
      <c r="A66" s="124">
        <v>138</v>
      </c>
      <c r="B66" s="124">
        <v>1</v>
      </c>
      <c r="C66" s="8" t="s">
        <v>243</v>
      </c>
      <c r="D66" s="24" t="s">
        <v>96</v>
      </c>
      <c r="E66" s="24" t="s">
        <v>96</v>
      </c>
      <c r="F66" s="24" t="s">
        <v>96</v>
      </c>
      <c r="G66" s="24" t="s">
        <v>96</v>
      </c>
      <c r="H66" s="24" t="s">
        <v>96</v>
      </c>
      <c r="I66" s="24" t="s">
        <v>96</v>
      </c>
      <c r="J66" s="24" t="s">
        <v>96</v>
      </c>
      <c r="K66" s="24" t="s">
        <v>96</v>
      </c>
      <c r="L66" s="24" t="s">
        <v>96</v>
      </c>
      <c r="M66" s="24" t="s">
        <v>96</v>
      </c>
      <c r="N66" s="24" t="s">
        <v>96</v>
      </c>
      <c r="O66" s="24" t="s">
        <v>96</v>
      </c>
      <c r="P66" s="24" t="s">
        <v>96</v>
      </c>
      <c r="Q66" s="24" t="s">
        <v>96</v>
      </c>
      <c r="R66" s="24" t="s">
        <v>96</v>
      </c>
      <c r="S66" s="24" t="s">
        <v>96</v>
      </c>
      <c r="T66" s="24" t="s">
        <v>96</v>
      </c>
      <c r="U66" s="24" t="s">
        <v>96</v>
      </c>
      <c r="V66" s="24" t="s">
        <v>96</v>
      </c>
      <c r="W66" s="24" t="s">
        <v>96</v>
      </c>
      <c r="X66" s="24" t="s">
        <v>96</v>
      </c>
    </row>
    <row r="67" spans="1:24" x14ac:dyDescent="0.3">
      <c r="A67" s="124">
        <v>139</v>
      </c>
      <c r="B67" s="124">
        <v>1</v>
      </c>
      <c r="C67" s="8" t="s">
        <v>674</v>
      </c>
      <c r="D67" s="24" t="s">
        <v>96</v>
      </c>
      <c r="E67" s="24" t="s">
        <v>96</v>
      </c>
      <c r="F67" s="24" t="s">
        <v>96</v>
      </c>
      <c r="G67" s="24" t="s">
        <v>96</v>
      </c>
      <c r="H67" s="24" t="s">
        <v>96</v>
      </c>
      <c r="I67" s="24" t="s">
        <v>96</v>
      </c>
      <c r="J67" s="24" t="s">
        <v>96</v>
      </c>
      <c r="K67" s="24" t="s">
        <v>96</v>
      </c>
      <c r="L67" s="24" t="s">
        <v>96</v>
      </c>
      <c r="M67" s="24" t="s">
        <v>96</v>
      </c>
      <c r="N67" s="24" t="s">
        <v>96</v>
      </c>
      <c r="O67" s="24" t="s">
        <v>96</v>
      </c>
      <c r="P67" s="24" t="s">
        <v>96</v>
      </c>
      <c r="Q67" s="24" t="s">
        <v>96</v>
      </c>
      <c r="R67" s="24" t="s">
        <v>96</v>
      </c>
      <c r="S67" s="24" t="s">
        <v>96</v>
      </c>
      <c r="T67" s="24" t="s">
        <v>96</v>
      </c>
      <c r="U67" s="24" t="s">
        <v>96</v>
      </c>
      <c r="V67" s="24" t="s">
        <v>96</v>
      </c>
      <c r="W67" s="24" t="s">
        <v>96</v>
      </c>
      <c r="X67" s="24" t="s">
        <v>96</v>
      </c>
    </row>
    <row r="68" spans="1:24" x14ac:dyDescent="0.3">
      <c r="A68" s="124">
        <v>140</v>
      </c>
      <c r="B68" s="124">
        <v>1</v>
      </c>
      <c r="C68" s="8" t="s">
        <v>1054</v>
      </c>
      <c r="D68" s="124">
        <v>86</v>
      </c>
      <c r="E68" s="124">
        <v>99</v>
      </c>
      <c r="F68" s="125">
        <v>4</v>
      </c>
      <c r="G68" s="24" t="s">
        <v>96</v>
      </c>
      <c r="H68" s="24" t="s">
        <v>96</v>
      </c>
      <c r="I68" s="24" t="s">
        <v>96</v>
      </c>
      <c r="J68" s="24" t="s">
        <v>96</v>
      </c>
      <c r="K68" s="24" t="s">
        <v>96</v>
      </c>
      <c r="L68" s="24" t="s">
        <v>96</v>
      </c>
      <c r="M68" s="24" t="s">
        <v>96</v>
      </c>
      <c r="N68" s="24" t="s">
        <v>96</v>
      </c>
      <c r="O68" s="24" t="s">
        <v>96</v>
      </c>
      <c r="P68" s="24" t="s">
        <v>96</v>
      </c>
      <c r="Q68" s="24" t="s">
        <v>96</v>
      </c>
      <c r="R68" s="24" t="s">
        <v>96</v>
      </c>
      <c r="S68" s="24" t="s">
        <v>96</v>
      </c>
      <c r="T68" s="24" t="s">
        <v>96</v>
      </c>
      <c r="U68" s="24" t="s">
        <v>96</v>
      </c>
      <c r="V68" s="24" t="s">
        <v>96</v>
      </c>
      <c r="W68" s="24" t="s">
        <v>96</v>
      </c>
      <c r="X68" s="24" t="s">
        <v>96</v>
      </c>
    </row>
    <row r="69" spans="1:24" x14ac:dyDescent="0.3">
      <c r="A69" s="124">
        <v>141</v>
      </c>
      <c r="B69" s="124">
        <v>1</v>
      </c>
      <c r="C69" s="8" t="s">
        <v>530</v>
      </c>
      <c r="D69" s="24" t="s">
        <v>96</v>
      </c>
      <c r="E69" s="24" t="s">
        <v>96</v>
      </c>
      <c r="F69" s="24" t="s">
        <v>96</v>
      </c>
      <c r="G69" s="24" t="s">
        <v>96</v>
      </c>
      <c r="H69" s="24" t="s">
        <v>96</v>
      </c>
      <c r="I69" s="24" t="s">
        <v>96</v>
      </c>
      <c r="J69" s="24" t="s">
        <v>96</v>
      </c>
      <c r="K69" s="24" t="s">
        <v>96</v>
      </c>
      <c r="L69" s="24" t="s">
        <v>96</v>
      </c>
      <c r="M69" s="24" t="s">
        <v>96</v>
      </c>
      <c r="N69" s="24" t="s">
        <v>96</v>
      </c>
      <c r="O69" s="24" t="s">
        <v>96</v>
      </c>
      <c r="P69" s="24" t="s">
        <v>96</v>
      </c>
      <c r="Q69" s="24" t="s">
        <v>96</v>
      </c>
      <c r="R69" s="24" t="s">
        <v>96</v>
      </c>
      <c r="S69" s="24" t="s">
        <v>96</v>
      </c>
      <c r="T69" s="24" t="s">
        <v>96</v>
      </c>
      <c r="U69" s="24" t="s">
        <v>96</v>
      </c>
      <c r="V69" s="24" t="s">
        <v>96</v>
      </c>
      <c r="W69" s="24" t="s">
        <v>96</v>
      </c>
      <c r="X69" s="24" t="s">
        <v>96</v>
      </c>
    </row>
    <row r="70" spans="1:24" x14ac:dyDescent="0.3">
      <c r="A70" s="124">
        <v>145</v>
      </c>
      <c r="B70" s="124">
        <v>1</v>
      </c>
      <c r="C70" s="8" t="s">
        <v>1055</v>
      </c>
      <c r="D70" s="124">
        <v>74</v>
      </c>
      <c r="E70" s="124">
        <v>99</v>
      </c>
      <c r="F70" s="125">
        <v>4</v>
      </c>
      <c r="G70" s="24" t="s">
        <v>96</v>
      </c>
      <c r="H70" s="24" t="s">
        <v>96</v>
      </c>
      <c r="I70" s="24" t="s">
        <v>96</v>
      </c>
      <c r="J70" s="24" t="s">
        <v>96</v>
      </c>
      <c r="K70" s="24" t="s">
        <v>96</v>
      </c>
      <c r="L70" s="24" t="s">
        <v>96</v>
      </c>
      <c r="M70" s="24" t="s">
        <v>96</v>
      </c>
      <c r="N70" s="24" t="s">
        <v>96</v>
      </c>
      <c r="O70" s="24" t="s">
        <v>96</v>
      </c>
      <c r="P70" s="124">
        <v>80</v>
      </c>
      <c r="Q70" s="124">
        <v>99</v>
      </c>
      <c r="R70" s="125">
        <v>3</v>
      </c>
      <c r="S70" s="24" t="s">
        <v>96</v>
      </c>
      <c r="T70" s="24" t="s">
        <v>96</v>
      </c>
      <c r="U70" s="24" t="s">
        <v>96</v>
      </c>
      <c r="V70" s="24" t="s">
        <v>96</v>
      </c>
      <c r="W70" s="24" t="s">
        <v>96</v>
      </c>
      <c r="X70" s="24" t="s">
        <v>96</v>
      </c>
    </row>
    <row r="71" spans="1:24" x14ac:dyDescent="0.3">
      <c r="A71" s="124">
        <v>146</v>
      </c>
      <c r="B71" s="124">
        <v>1</v>
      </c>
      <c r="C71" s="8" t="s">
        <v>369</v>
      </c>
      <c r="D71" s="124">
        <v>85</v>
      </c>
      <c r="E71" s="124">
        <v>4</v>
      </c>
      <c r="F71" s="125">
        <v>2.5</v>
      </c>
      <c r="G71" s="24" t="s">
        <v>96</v>
      </c>
      <c r="H71" s="24" t="s">
        <v>96</v>
      </c>
      <c r="I71" s="24" t="s">
        <v>96</v>
      </c>
      <c r="J71" s="24" t="s">
        <v>96</v>
      </c>
      <c r="K71" s="24" t="s">
        <v>96</v>
      </c>
      <c r="L71" s="24" t="s">
        <v>96</v>
      </c>
      <c r="M71" s="24" t="s">
        <v>96</v>
      </c>
      <c r="N71" s="24" t="s">
        <v>96</v>
      </c>
      <c r="O71" s="24" t="s">
        <v>96</v>
      </c>
      <c r="P71" s="24" t="s">
        <v>96</v>
      </c>
      <c r="Q71" s="24" t="s">
        <v>96</v>
      </c>
      <c r="R71" s="24" t="s">
        <v>96</v>
      </c>
      <c r="S71" s="24" t="s">
        <v>96</v>
      </c>
      <c r="T71" s="24" t="s">
        <v>96</v>
      </c>
      <c r="U71" s="24" t="s">
        <v>96</v>
      </c>
      <c r="V71" s="24" t="s">
        <v>96</v>
      </c>
      <c r="W71" s="24" t="s">
        <v>96</v>
      </c>
      <c r="X71" s="24" t="s">
        <v>96</v>
      </c>
    </row>
    <row r="72" spans="1:24" x14ac:dyDescent="0.3">
      <c r="A72" s="124">
        <v>147</v>
      </c>
      <c r="B72" s="124">
        <v>1</v>
      </c>
      <c r="C72" s="8" t="s">
        <v>1056</v>
      </c>
      <c r="D72" s="24" t="s">
        <v>96</v>
      </c>
      <c r="E72" s="24" t="s">
        <v>96</v>
      </c>
      <c r="F72" s="24" t="s">
        <v>96</v>
      </c>
      <c r="G72" s="24" t="s">
        <v>96</v>
      </c>
      <c r="H72" s="24" t="s">
        <v>96</v>
      </c>
      <c r="I72" s="24" t="s">
        <v>96</v>
      </c>
      <c r="J72" s="24" t="s">
        <v>96</v>
      </c>
      <c r="K72" s="24" t="s">
        <v>96</v>
      </c>
      <c r="L72" s="24" t="s">
        <v>96</v>
      </c>
      <c r="M72" s="24" t="s">
        <v>96</v>
      </c>
      <c r="N72" s="24" t="s">
        <v>96</v>
      </c>
      <c r="O72" s="24" t="s">
        <v>96</v>
      </c>
      <c r="P72" s="24" t="s">
        <v>96</v>
      </c>
      <c r="Q72" s="24" t="s">
        <v>96</v>
      </c>
      <c r="R72" s="24" t="s">
        <v>96</v>
      </c>
      <c r="S72" s="24" t="s">
        <v>96</v>
      </c>
      <c r="T72" s="24" t="s">
        <v>96</v>
      </c>
      <c r="U72" s="24" t="s">
        <v>96</v>
      </c>
      <c r="V72" s="24" t="s">
        <v>96</v>
      </c>
      <c r="W72" s="24" t="s">
        <v>96</v>
      </c>
      <c r="X72" s="24" t="s">
        <v>96</v>
      </c>
    </row>
    <row r="73" spans="1:24" x14ac:dyDescent="0.3">
      <c r="A73" s="124">
        <v>150</v>
      </c>
      <c r="B73" s="124">
        <v>1</v>
      </c>
      <c r="C73" s="8" t="s">
        <v>317</v>
      </c>
      <c r="D73" s="124">
        <v>76</v>
      </c>
      <c r="E73" s="124">
        <v>99</v>
      </c>
      <c r="F73" s="125">
        <v>10</v>
      </c>
      <c r="G73" s="24" t="s">
        <v>96</v>
      </c>
      <c r="H73" s="24" t="s">
        <v>96</v>
      </c>
      <c r="I73" s="24" t="s">
        <v>96</v>
      </c>
      <c r="J73" s="24" t="s">
        <v>96</v>
      </c>
      <c r="K73" s="24" t="s">
        <v>96</v>
      </c>
      <c r="L73" s="24" t="s">
        <v>96</v>
      </c>
      <c r="M73" s="24" t="s">
        <v>96</v>
      </c>
      <c r="N73" s="24" t="s">
        <v>96</v>
      </c>
      <c r="O73" s="24" t="s">
        <v>96</v>
      </c>
      <c r="P73" s="24" t="s">
        <v>96</v>
      </c>
      <c r="Q73" s="24" t="s">
        <v>96</v>
      </c>
      <c r="R73" s="24" t="s">
        <v>96</v>
      </c>
      <c r="S73" s="24" t="s">
        <v>96</v>
      </c>
      <c r="T73" s="24" t="s">
        <v>96</v>
      </c>
      <c r="U73" s="24" t="s">
        <v>96</v>
      </c>
      <c r="V73" s="24" t="s">
        <v>96</v>
      </c>
      <c r="W73" s="24" t="s">
        <v>96</v>
      </c>
      <c r="X73" s="24" t="s">
        <v>96</v>
      </c>
    </row>
    <row r="74" spans="1:24" x14ac:dyDescent="0.3">
      <c r="A74" s="124">
        <v>152</v>
      </c>
      <c r="B74" s="124">
        <v>1</v>
      </c>
      <c r="C74" s="8" t="s">
        <v>486</v>
      </c>
      <c r="D74" s="24" t="s">
        <v>96</v>
      </c>
      <c r="E74" s="24" t="s">
        <v>96</v>
      </c>
      <c r="F74" s="24" t="s">
        <v>96</v>
      </c>
      <c r="G74" s="24" t="s">
        <v>96</v>
      </c>
      <c r="H74" s="24" t="s">
        <v>96</v>
      </c>
      <c r="I74" s="24" t="s">
        <v>96</v>
      </c>
      <c r="J74" s="24" t="s">
        <v>96</v>
      </c>
      <c r="K74" s="24" t="s">
        <v>96</v>
      </c>
      <c r="L74" s="24" t="s">
        <v>96</v>
      </c>
      <c r="M74" s="24" t="s">
        <v>96</v>
      </c>
      <c r="N74" s="24" t="s">
        <v>96</v>
      </c>
      <c r="O74" s="24" t="s">
        <v>96</v>
      </c>
      <c r="P74" s="124">
        <v>75</v>
      </c>
      <c r="Q74" s="124">
        <v>99</v>
      </c>
      <c r="R74" s="125">
        <v>2</v>
      </c>
      <c r="S74" s="124">
        <v>78</v>
      </c>
      <c r="T74" s="124">
        <v>99</v>
      </c>
      <c r="U74" s="125">
        <v>2</v>
      </c>
      <c r="V74" s="124">
        <v>81</v>
      </c>
      <c r="W74" s="124">
        <v>99</v>
      </c>
      <c r="X74" s="125">
        <v>1</v>
      </c>
    </row>
    <row r="75" spans="1:24" x14ac:dyDescent="0.3">
      <c r="A75" s="124">
        <v>158</v>
      </c>
      <c r="B75" s="124">
        <v>1</v>
      </c>
      <c r="C75" s="8" t="s">
        <v>982</v>
      </c>
      <c r="D75" s="24" t="s">
        <v>96</v>
      </c>
      <c r="E75" s="24" t="s">
        <v>96</v>
      </c>
      <c r="F75" s="24" t="s">
        <v>96</v>
      </c>
      <c r="G75" s="24" t="s">
        <v>96</v>
      </c>
      <c r="H75" s="24" t="s">
        <v>96</v>
      </c>
      <c r="I75" s="24" t="s">
        <v>96</v>
      </c>
      <c r="J75" s="24" t="s">
        <v>96</v>
      </c>
      <c r="K75" s="24" t="s">
        <v>96</v>
      </c>
      <c r="L75" s="24" t="s">
        <v>96</v>
      </c>
      <c r="M75" s="24" t="s">
        <v>96</v>
      </c>
      <c r="N75" s="24" t="s">
        <v>96</v>
      </c>
      <c r="O75" s="24" t="s">
        <v>96</v>
      </c>
      <c r="P75" s="124">
        <v>72</v>
      </c>
      <c r="Q75" s="124">
        <v>99</v>
      </c>
      <c r="R75" s="125">
        <v>10</v>
      </c>
      <c r="S75" s="24" t="s">
        <v>96</v>
      </c>
      <c r="T75" s="24" t="s">
        <v>96</v>
      </c>
      <c r="U75" s="24" t="s">
        <v>96</v>
      </c>
      <c r="V75" s="24" t="s">
        <v>96</v>
      </c>
      <c r="W75" s="24" t="s">
        <v>96</v>
      </c>
      <c r="X75" s="24" t="s">
        <v>96</v>
      </c>
    </row>
    <row r="76" spans="1:24" x14ac:dyDescent="0.3">
      <c r="A76" s="124">
        <v>161</v>
      </c>
      <c r="B76" s="124">
        <v>1</v>
      </c>
      <c r="C76" s="8" t="s">
        <v>934</v>
      </c>
      <c r="D76" s="124">
        <v>77</v>
      </c>
      <c r="E76" s="124">
        <v>99</v>
      </c>
      <c r="F76" s="125">
        <v>6</v>
      </c>
      <c r="G76" s="124">
        <v>87</v>
      </c>
      <c r="H76" s="124">
        <v>2</v>
      </c>
      <c r="I76" s="125">
        <v>6</v>
      </c>
      <c r="J76" s="24" t="s">
        <v>96</v>
      </c>
      <c r="K76" s="24" t="s">
        <v>96</v>
      </c>
      <c r="L76" s="24" t="s">
        <v>96</v>
      </c>
      <c r="M76" s="24" t="s">
        <v>96</v>
      </c>
      <c r="N76" s="24" t="s">
        <v>96</v>
      </c>
      <c r="O76" s="24" t="s">
        <v>96</v>
      </c>
      <c r="P76" s="24" t="s">
        <v>96</v>
      </c>
      <c r="Q76" s="24" t="s">
        <v>96</v>
      </c>
      <c r="R76" s="24" t="s">
        <v>96</v>
      </c>
      <c r="S76" s="24" t="s">
        <v>96</v>
      </c>
      <c r="T76" s="24" t="s">
        <v>96</v>
      </c>
      <c r="U76" s="24" t="s">
        <v>96</v>
      </c>
      <c r="V76" s="24" t="s">
        <v>96</v>
      </c>
      <c r="W76" s="24" t="s">
        <v>96</v>
      </c>
      <c r="X76" s="24" t="s">
        <v>96</v>
      </c>
    </row>
    <row r="77" spans="1:24" x14ac:dyDescent="0.3">
      <c r="A77" s="124">
        <v>162</v>
      </c>
      <c r="B77" s="124">
        <v>1</v>
      </c>
      <c r="C77" s="8" t="s">
        <v>487</v>
      </c>
      <c r="D77" s="24" t="s">
        <v>96</v>
      </c>
      <c r="E77" s="24" t="s">
        <v>96</v>
      </c>
      <c r="F77" s="24" t="s">
        <v>96</v>
      </c>
      <c r="G77" s="24" t="s">
        <v>96</v>
      </c>
      <c r="H77" s="24" t="s">
        <v>96</v>
      </c>
      <c r="I77" s="24" t="s">
        <v>96</v>
      </c>
      <c r="J77" s="24" t="s">
        <v>96</v>
      </c>
      <c r="K77" s="24" t="s">
        <v>96</v>
      </c>
      <c r="L77" s="24" t="s">
        <v>96</v>
      </c>
      <c r="M77" s="24" t="s">
        <v>96</v>
      </c>
      <c r="N77" s="24" t="s">
        <v>96</v>
      </c>
      <c r="O77" s="24" t="s">
        <v>96</v>
      </c>
      <c r="P77" s="24" t="s">
        <v>96</v>
      </c>
      <c r="Q77" s="24" t="s">
        <v>96</v>
      </c>
      <c r="R77" s="24" t="s">
        <v>96</v>
      </c>
      <c r="S77" s="24" t="s">
        <v>96</v>
      </c>
      <c r="T77" s="24" t="s">
        <v>96</v>
      </c>
      <c r="U77" s="24" t="s">
        <v>96</v>
      </c>
      <c r="V77" s="24" t="s">
        <v>96</v>
      </c>
      <c r="W77" s="24" t="s">
        <v>96</v>
      </c>
      <c r="X77" s="24" t="s">
        <v>96</v>
      </c>
    </row>
    <row r="78" spans="1:24" x14ac:dyDescent="0.3">
      <c r="A78" s="124">
        <v>166</v>
      </c>
      <c r="B78" s="124">
        <v>1</v>
      </c>
      <c r="C78" s="8" t="s">
        <v>541</v>
      </c>
      <c r="D78" s="124">
        <v>82</v>
      </c>
      <c r="E78" s="124">
        <v>99</v>
      </c>
      <c r="F78" s="125">
        <v>2</v>
      </c>
      <c r="G78" s="24" t="s">
        <v>96</v>
      </c>
      <c r="H78" s="24" t="s">
        <v>96</v>
      </c>
      <c r="I78" s="24" t="s">
        <v>96</v>
      </c>
      <c r="J78" s="24" t="s">
        <v>96</v>
      </c>
      <c r="K78" s="24" t="s">
        <v>96</v>
      </c>
      <c r="L78" s="24" t="s">
        <v>96</v>
      </c>
      <c r="M78" s="24" t="s">
        <v>96</v>
      </c>
      <c r="N78" s="24" t="s">
        <v>96</v>
      </c>
      <c r="O78" s="24" t="s">
        <v>96</v>
      </c>
      <c r="P78" s="24" t="s">
        <v>96</v>
      </c>
      <c r="Q78" s="24" t="s">
        <v>96</v>
      </c>
      <c r="R78" s="24" t="s">
        <v>96</v>
      </c>
      <c r="S78" s="24" t="s">
        <v>96</v>
      </c>
      <c r="T78" s="24" t="s">
        <v>96</v>
      </c>
      <c r="U78" s="24" t="s">
        <v>96</v>
      </c>
      <c r="V78" s="24" t="s">
        <v>96</v>
      </c>
      <c r="W78" s="24" t="s">
        <v>96</v>
      </c>
      <c r="X78" s="24" t="s">
        <v>96</v>
      </c>
    </row>
    <row r="79" spans="1:24" x14ac:dyDescent="0.3">
      <c r="A79" s="124">
        <v>173</v>
      </c>
      <c r="B79" s="124">
        <v>1</v>
      </c>
      <c r="C79" s="8" t="s">
        <v>370</v>
      </c>
      <c r="D79" s="124">
        <v>76</v>
      </c>
      <c r="E79" s="124">
        <v>99</v>
      </c>
      <c r="F79" s="125">
        <v>5</v>
      </c>
      <c r="G79" s="24" t="s">
        <v>96</v>
      </c>
      <c r="H79" s="24" t="s">
        <v>96</v>
      </c>
      <c r="I79" s="24" t="s">
        <v>96</v>
      </c>
      <c r="J79" s="24" t="s">
        <v>96</v>
      </c>
      <c r="K79" s="24" t="s">
        <v>96</v>
      </c>
      <c r="L79" s="24" t="s">
        <v>96</v>
      </c>
      <c r="M79" s="24" t="s">
        <v>96</v>
      </c>
      <c r="N79" s="24" t="s">
        <v>96</v>
      </c>
      <c r="O79" s="24" t="s">
        <v>96</v>
      </c>
      <c r="P79" s="24" t="s">
        <v>96</v>
      </c>
      <c r="Q79" s="24" t="s">
        <v>96</v>
      </c>
      <c r="R79" s="24" t="s">
        <v>96</v>
      </c>
      <c r="S79" s="24" t="s">
        <v>96</v>
      </c>
      <c r="T79" s="24" t="s">
        <v>96</v>
      </c>
      <c r="U79" s="24" t="s">
        <v>96</v>
      </c>
      <c r="V79" s="24" t="s">
        <v>96</v>
      </c>
      <c r="W79" s="24" t="s">
        <v>96</v>
      </c>
      <c r="X79" s="24" t="s">
        <v>96</v>
      </c>
    </row>
    <row r="80" spans="1:24" x14ac:dyDescent="0.3">
      <c r="A80" s="124">
        <v>175</v>
      </c>
      <c r="B80" s="124">
        <v>1</v>
      </c>
      <c r="C80" s="8" t="s">
        <v>983</v>
      </c>
      <c r="D80" s="124">
        <v>80</v>
      </c>
      <c r="E80" s="124">
        <v>99</v>
      </c>
      <c r="F80" s="125">
        <v>6</v>
      </c>
      <c r="G80" s="24" t="s">
        <v>96</v>
      </c>
      <c r="H80" s="24" t="s">
        <v>96</v>
      </c>
      <c r="I80" s="24" t="s">
        <v>96</v>
      </c>
      <c r="J80" s="24" t="s">
        <v>96</v>
      </c>
      <c r="K80" s="24" t="s">
        <v>96</v>
      </c>
      <c r="L80" s="24" t="s">
        <v>96</v>
      </c>
      <c r="M80" s="24" t="s">
        <v>96</v>
      </c>
      <c r="N80" s="24" t="s">
        <v>96</v>
      </c>
      <c r="O80" s="24" t="s">
        <v>96</v>
      </c>
      <c r="P80" s="24" t="s">
        <v>96</v>
      </c>
      <c r="Q80" s="24" t="s">
        <v>96</v>
      </c>
      <c r="R80" s="24" t="s">
        <v>96</v>
      </c>
      <c r="S80" s="24" t="s">
        <v>96</v>
      </c>
      <c r="T80" s="24" t="s">
        <v>96</v>
      </c>
      <c r="U80" s="24" t="s">
        <v>96</v>
      </c>
      <c r="V80" s="24" t="s">
        <v>96</v>
      </c>
      <c r="W80" s="24" t="s">
        <v>96</v>
      </c>
      <c r="X80" s="24" t="s">
        <v>96</v>
      </c>
    </row>
    <row r="81" spans="1:24" x14ac:dyDescent="0.3">
      <c r="A81" s="124">
        <v>177</v>
      </c>
      <c r="B81" s="124">
        <v>1</v>
      </c>
      <c r="C81" s="8" t="s">
        <v>371</v>
      </c>
      <c r="D81" s="124">
        <v>76</v>
      </c>
      <c r="E81" s="124">
        <v>99</v>
      </c>
      <c r="F81" s="125">
        <v>4</v>
      </c>
      <c r="G81" s="24" t="s">
        <v>96</v>
      </c>
      <c r="H81" s="24" t="s">
        <v>96</v>
      </c>
      <c r="I81" s="24" t="s">
        <v>96</v>
      </c>
      <c r="J81" s="24" t="s">
        <v>96</v>
      </c>
      <c r="K81" s="24" t="s">
        <v>96</v>
      </c>
      <c r="L81" s="24" t="s">
        <v>96</v>
      </c>
      <c r="M81" s="24" t="s">
        <v>96</v>
      </c>
      <c r="N81" s="24" t="s">
        <v>96</v>
      </c>
      <c r="O81" s="24" t="s">
        <v>96</v>
      </c>
      <c r="P81" s="24" t="s">
        <v>96</v>
      </c>
      <c r="Q81" s="24" t="s">
        <v>96</v>
      </c>
      <c r="R81" s="24" t="s">
        <v>96</v>
      </c>
      <c r="S81" s="24" t="s">
        <v>96</v>
      </c>
      <c r="T81" s="24" t="s">
        <v>96</v>
      </c>
      <c r="U81" s="24" t="s">
        <v>96</v>
      </c>
      <c r="V81" s="24" t="s">
        <v>96</v>
      </c>
      <c r="W81" s="24" t="s">
        <v>96</v>
      </c>
      <c r="X81" s="24" t="s">
        <v>96</v>
      </c>
    </row>
    <row r="82" spans="1:24" x14ac:dyDescent="0.3">
      <c r="A82" s="124">
        <v>178</v>
      </c>
      <c r="B82" s="124">
        <v>1</v>
      </c>
      <c r="C82" s="8" t="s">
        <v>984</v>
      </c>
      <c r="D82" s="124">
        <v>80</v>
      </c>
      <c r="E82" s="124">
        <v>99</v>
      </c>
      <c r="F82" s="125">
        <v>7</v>
      </c>
      <c r="G82" s="24" t="s">
        <v>96</v>
      </c>
      <c r="H82" s="24" t="s">
        <v>96</v>
      </c>
      <c r="I82" s="24" t="s">
        <v>96</v>
      </c>
      <c r="J82" s="24" t="s">
        <v>96</v>
      </c>
      <c r="K82" s="24" t="s">
        <v>96</v>
      </c>
      <c r="L82" s="24" t="s">
        <v>96</v>
      </c>
      <c r="M82" s="24" t="s">
        <v>96</v>
      </c>
      <c r="N82" s="24" t="s">
        <v>96</v>
      </c>
      <c r="O82" s="24" t="s">
        <v>96</v>
      </c>
      <c r="P82" s="24" t="s">
        <v>96</v>
      </c>
      <c r="Q82" s="24" t="s">
        <v>96</v>
      </c>
      <c r="R82" s="24" t="s">
        <v>96</v>
      </c>
      <c r="S82" s="24" t="s">
        <v>96</v>
      </c>
      <c r="T82" s="24" t="s">
        <v>96</v>
      </c>
      <c r="U82" s="24" t="s">
        <v>96</v>
      </c>
      <c r="V82" s="24" t="s">
        <v>96</v>
      </c>
      <c r="W82" s="24" t="s">
        <v>96</v>
      </c>
      <c r="X82" s="24" t="s">
        <v>96</v>
      </c>
    </row>
    <row r="83" spans="1:24" x14ac:dyDescent="0.3">
      <c r="A83" s="124">
        <v>181</v>
      </c>
      <c r="B83" s="124">
        <v>1</v>
      </c>
      <c r="C83" s="8" t="s">
        <v>470</v>
      </c>
      <c r="D83" s="24" t="s">
        <v>96</v>
      </c>
      <c r="E83" s="24" t="s">
        <v>96</v>
      </c>
      <c r="F83" s="24" t="s">
        <v>96</v>
      </c>
      <c r="G83" s="24" t="s">
        <v>96</v>
      </c>
      <c r="H83" s="24" t="s">
        <v>96</v>
      </c>
      <c r="I83" s="24" t="s">
        <v>96</v>
      </c>
      <c r="J83" s="24" t="s">
        <v>96</v>
      </c>
      <c r="K83" s="24" t="s">
        <v>96</v>
      </c>
      <c r="L83" s="24" t="s">
        <v>96</v>
      </c>
      <c r="M83" s="24" t="s">
        <v>96</v>
      </c>
      <c r="N83" s="24" t="s">
        <v>96</v>
      </c>
      <c r="O83" s="24" t="s">
        <v>96</v>
      </c>
      <c r="P83" s="24" t="s">
        <v>96</v>
      </c>
      <c r="Q83" s="24" t="s">
        <v>96</v>
      </c>
      <c r="R83" s="24" t="s">
        <v>96</v>
      </c>
      <c r="S83" s="24" t="s">
        <v>96</v>
      </c>
      <c r="T83" s="24" t="s">
        <v>96</v>
      </c>
      <c r="U83" s="24" t="s">
        <v>96</v>
      </c>
      <c r="V83" s="24" t="s">
        <v>96</v>
      </c>
      <c r="W83" s="24" t="s">
        <v>96</v>
      </c>
      <c r="X83" s="24" t="s">
        <v>96</v>
      </c>
    </row>
    <row r="84" spans="1:24" x14ac:dyDescent="0.3">
      <c r="A84" s="124">
        <v>182</v>
      </c>
      <c r="B84" s="124">
        <v>1</v>
      </c>
      <c r="C84" s="8" t="s">
        <v>500</v>
      </c>
      <c r="D84" s="124">
        <v>81</v>
      </c>
      <c r="E84" s="124">
        <v>99</v>
      </c>
      <c r="F84" s="125">
        <v>2</v>
      </c>
      <c r="G84" s="24" t="s">
        <v>96</v>
      </c>
      <c r="H84" s="24" t="s">
        <v>96</v>
      </c>
      <c r="I84" s="24" t="s">
        <v>96</v>
      </c>
      <c r="J84" s="24" t="s">
        <v>96</v>
      </c>
      <c r="K84" s="24" t="s">
        <v>96</v>
      </c>
      <c r="L84" s="24" t="s">
        <v>96</v>
      </c>
      <c r="M84" s="24" t="s">
        <v>96</v>
      </c>
      <c r="N84" s="24" t="s">
        <v>96</v>
      </c>
      <c r="O84" s="24" t="s">
        <v>96</v>
      </c>
      <c r="P84" s="24" t="s">
        <v>96</v>
      </c>
      <c r="Q84" s="24" t="s">
        <v>96</v>
      </c>
      <c r="R84" s="24" t="s">
        <v>96</v>
      </c>
      <c r="S84" s="24" t="s">
        <v>96</v>
      </c>
      <c r="T84" s="24" t="s">
        <v>96</v>
      </c>
      <c r="U84" s="24" t="s">
        <v>96</v>
      </c>
      <c r="V84" s="24" t="s">
        <v>96</v>
      </c>
      <c r="W84" s="24" t="s">
        <v>96</v>
      </c>
      <c r="X84" s="24" t="s">
        <v>96</v>
      </c>
    </row>
    <row r="85" spans="1:24" x14ac:dyDescent="0.3">
      <c r="A85" s="124">
        <v>186</v>
      </c>
      <c r="B85" s="124">
        <v>1</v>
      </c>
      <c r="C85" s="8" t="s">
        <v>600</v>
      </c>
      <c r="D85" s="24" t="s">
        <v>96</v>
      </c>
      <c r="E85" s="24" t="s">
        <v>96</v>
      </c>
      <c r="F85" s="24" t="s">
        <v>96</v>
      </c>
      <c r="G85" s="24" t="s">
        <v>96</v>
      </c>
      <c r="H85" s="24" t="s">
        <v>96</v>
      </c>
      <c r="I85" s="24" t="s">
        <v>96</v>
      </c>
      <c r="J85" s="24" t="s">
        <v>96</v>
      </c>
      <c r="K85" s="24" t="s">
        <v>96</v>
      </c>
      <c r="L85" s="24" t="s">
        <v>96</v>
      </c>
      <c r="M85" s="24" t="s">
        <v>96</v>
      </c>
      <c r="N85" s="24" t="s">
        <v>96</v>
      </c>
      <c r="O85" s="24" t="s">
        <v>96</v>
      </c>
      <c r="P85" s="24" t="s">
        <v>96</v>
      </c>
      <c r="Q85" s="24" t="s">
        <v>96</v>
      </c>
      <c r="R85" s="24" t="s">
        <v>96</v>
      </c>
      <c r="S85" s="24" t="s">
        <v>96</v>
      </c>
      <c r="T85" s="24" t="s">
        <v>96</v>
      </c>
      <c r="U85" s="24" t="s">
        <v>96</v>
      </c>
      <c r="V85" s="24" t="s">
        <v>96</v>
      </c>
      <c r="W85" s="24" t="s">
        <v>96</v>
      </c>
      <c r="X85" s="24" t="s">
        <v>96</v>
      </c>
    </row>
    <row r="86" spans="1:24" x14ac:dyDescent="0.3">
      <c r="A86" s="124">
        <v>191</v>
      </c>
      <c r="B86" s="124">
        <v>1</v>
      </c>
      <c r="C86" s="8" t="s">
        <v>244</v>
      </c>
      <c r="D86" s="124">
        <v>80</v>
      </c>
      <c r="E86" s="124">
        <v>99</v>
      </c>
      <c r="F86" s="125">
        <v>5</v>
      </c>
      <c r="G86" s="124">
        <v>86</v>
      </c>
      <c r="H86" s="124">
        <v>99</v>
      </c>
      <c r="I86" s="125">
        <v>5</v>
      </c>
      <c r="J86" s="124">
        <v>88</v>
      </c>
      <c r="K86" s="124">
        <v>99</v>
      </c>
      <c r="L86" s="125">
        <v>5</v>
      </c>
      <c r="M86" s="24" t="s">
        <v>96</v>
      </c>
      <c r="N86" s="24" t="s">
        <v>96</v>
      </c>
      <c r="O86" s="24" t="s">
        <v>96</v>
      </c>
      <c r="P86" s="24" t="s">
        <v>96</v>
      </c>
      <c r="Q86" s="24" t="s">
        <v>96</v>
      </c>
      <c r="R86" s="24" t="s">
        <v>96</v>
      </c>
      <c r="S86" s="24" t="s">
        <v>96</v>
      </c>
      <c r="T86" s="24" t="s">
        <v>96</v>
      </c>
      <c r="U86" s="24" t="s">
        <v>96</v>
      </c>
      <c r="V86" s="24" t="s">
        <v>96</v>
      </c>
      <c r="W86" s="24" t="s">
        <v>96</v>
      </c>
      <c r="X86" s="24" t="s">
        <v>96</v>
      </c>
    </row>
    <row r="87" spans="1:24" x14ac:dyDescent="0.3">
      <c r="A87" s="124">
        <v>192</v>
      </c>
      <c r="B87" s="124">
        <v>1</v>
      </c>
      <c r="C87" s="8" t="s">
        <v>318</v>
      </c>
      <c r="D87" s="124">
        <v>85</v>
      </c>
      <c r="E87" s="124">
        <v>5</v>
      </c>
      <c r="F87" s="125">
        <v>6.29</v>
      </c>
      <c r="G87" s="24" t="s">
        <v>96</v>
      </c>
      <c r="H87" s="24" t="s">
        <v>96</v>
      </c>
      <c r="I87" s="24" t="s">
        <v>96</v>
      </c>
      <c r="J87" s="24" t="s">
        <v>96</v>
      </c>
      <c r="K87" s="24" t="s">
        <v>96</v>
      </c>
      <c r="L87" s="24" t="s">
        <v>96</v>
      </c>
      <c r="M87" s="24" t="s">
        <v>96</v>
      </c>
      <c r="N87" s="24" t="s">
        <v>96</v>
      </c>
      <c r="O87" s="24" t="s">
        <v>96</v>
      </c>
      <c r="P87" s="24" t="s">
        <v>96</v>
      </c>
      <c r="Q87" s="24" t="s">
        <v>96</v>
      </c>
      <c r="R87" s="24" t="s">
        <v>96</v>
      </c>
      <c r="S87" s="24" t="s">
        <v>96</v>
      </c>
      <c r="T87" s="24" t="s">
        <v>96</v>
      </c>
      <c r="U87" s="24" t="s">
        <v>96</v>
      </c>
      <c r="V87" s="24" t="s">
        <v>96</v>
      </c>
      <c r="W87" s="24" t="s">
        <v>96</v>
      </c>
      <c r="X87" s="24" t="s">
        <v>96</v>
      </c>
    </row>
    <row r="88" spans="1:24" x14ac:dyDescent="0.3">
      <c r="A88" s="124">
        <v>194</v>
      </c>
      <c r="B88" s="124">
        <v>1</v>
      </c>
      <c r="C88" s="8" t="s">
        <v>319</v>
      </c>
      <c r="D88" s="124">
        <v>84</v>
      </c>
      <c r="E88" s="124">
        <v>99</v>
      </c>
      <c r="F88" s="125">
        <v>3</v>
      </c>
      <c r="G88" s="24" t="s">
        <v>96</v>
      </c>
      <c r="H88" s="24" t="s">
        <v>96</v>
      </c>
      <c r="I88" s="24" t="s">
        <v>96</v>
      </c>
      <c r="J88" s="24" t="s">
        <v>96</v>
      </c>
      <c r="K88" s="24" t="s">
        <v>96</v>
      </c>
      <c r="L88" s="24" t="s">
        <v>96</v>
      </c>
      <c r="M88" s="24" t="s">
        <v>96</v>
      </c>
      <c r="N88" s="24" t="s">
        <v>96</v>
      </c>
      <c r="O88" s="24" t="s">
        <v>96</v>
      </c>
      <c r="P88" s="24" t="s">
        <v>96</v>
      </c>
      <c r="Q88" s="24" t="s">
        <v>96</v>
      </c>
      <c r="R88" s="24" t="s">
        <v>96</v>
      </c>
      <c r="S88" s="24" t="s">
        <v>96</v>
      </c>
      <c r="T88" s="24" t="s">
        <v>96</v>
      </c>
      <c r="U88" s="24" t="s">
        <v>96</v>
      </c>
      <c r="V88" s="24" t="s">
        <v>96</v>
      </c>
      <c r="W88" s="24" t="s">
        <v>96</v>
      </c>
      <c r="X88" s="24" t="s">
        <v>96</v>
      </c>
    </row>
    <row r="89" spans="1:24" x14ac:dyDescent="0.3">
      <c r="A89" s="124">
        <v>195</v>
      </c>
      <c r="B89" s="124">
        <v>1</v>
      </c>
      <c r="C89" s="8" t="s">
        <v>269</v>
      </c>
      <c r="D89" s="124">
        <v>88</v>
      </c>
      <c r="E89" s="124">
        <v>99</v>
      </c>
      <c r="F89" s="125">
        <v>15</v>
      </c>
      <c r="G89" s="24" t="s">
        <v>96</v>
      </c>
      <c r="H89" s="24" t="s">
        <v>96</v>
      </c>
      <c r="I89" s="24" t="s">
        <v>96</v>
      </c>
      <c r="J89" s="24" t="s">
        <v>96</v>
      </c>
      <c r="K89" s="24" t="s">
        <v>96</v>
      </c>
      <c r="L89" s="24" t="s">
        <v>96</v>
      </c>
      <c r="M89" s="24" t="s">
        <v>96</v>
      </c>
      <c r="N89" s="24" t="s">
        <v>96</v>
      </c>
      <c r="O89" s="24" t="s">
        <v>96</v>
      </c>
      <c r="P89" s="24" t="s">
        <v>96</v>
      </c>
      <c r="Q89" s="24" t="s">
        <v>96</v>
      </c>
      <c r="R89" s="24" t="s">
        <v>96</v>
      </c>
      <c r="S89" s="24" t="s">
        <v>96</v>
      </c>
      <c r="T89" s="24" t="s">
        <v>96</v>
      </c>
      <c r="U89" s="24" t="s">
        <v>96</v>
      </c>
      <c r="V89" s="24" t="s">
        <v>96</v>
      </c>
      <c r="W89" s="24" t="s">
        <v>96</v>
      </c>
      <c r="X89" s="24" t="s">
        <v>96</v>
      </c>
    </row>
    <row r="90" spans="1:24" x14ac:dyDescent="0.3">
      <c r="A90" s="124">
        <v>196</v>
      </c>
      <c r="B90" s="124">
        <v>1</v>
      </c>
      <c r="C90" s="8" t="s">
        <v>245</v>
      </c>
      <c r="D90" s="24" t="s">
        <v>96</v>
      </c>
      <c r="E90" s="24" t="s">
        <v>96</v>
      </c>
      <c r="F90" s="24" t="s">
        <v>96</v>
      </c>
      <c r="G90" s="24" t="s">
        <v>96</v>
      </c>
      <c r="H90" s="24" t="s">
        <v>96</v>
      </c>
      <c r="I90" s="24" t="s">
        <v>96</v>
      </c>
      <c r="J90" s="24" t="s">
        <v>96</v>
      </c>
      <c r="K90" s="24" t="s">
        <v>96</v>
      </c>
      <c r="L90" s="24" t="s">
        <v>96</v>
      </c>
      <c r="M90" s="24" t="s">
        <v>96</v>
      </c>
      <c r="N90" s="24" t="s">
        <v>96</v>
      </c>
      <c r="O90" s="24" t="s">
        <v>96</v>
      </c>
      <c r="P90" s="24" t="s">
        <v>96</v>
      </c>
      <c r="Q90" s="24" t="s">
        <v>96</v>
      </c>
      <c r="R90" s="24" t="s">
        <v>96</v>
      </c>
      <c r="S90" s="24" t="s">
        <v>96</v>
      </c>
      <c r="T90" s="24" t="s">
        <v>96</v>
      </c>
      <c r="U90" s="24" t="s">
        <v>96</v>
      </c>
      <c r="V90" s="24" t="s">
        <v>96</v>
      </c>
      <c r="W90" s="24" t="s">
        <v>96</v>
      </c>
      <c r="X90" s="24" t="s">
        <v>96</v>
      </c>
    </row>
    <row r="91" spans="1:24" x14ac:dyDescent="0.3">
      <c r="A91" s="124">
        <v>197</v>
      </c>
      <c r="B91" s="124">
        <v>1</v>
      </c>
      <c r="C91" s="8" t="s">
        <v>415</v>
      </c>
      <c r="D91" s="24" t="s">
        <v>96</v>
      </c>
      <c r="E91" s="24" t="s">
        <v>96</v>
      </c>
      <c r="F91" s="24" t="s">
        <v>96</v>
      </c>
      <c r="G91" s="24" t="s">
        <v>96</v>
      </c>
      <c r="H91" s="24" t="s">
        <v>96</v>
      </c>
      <c r="I91" s="24" t="s">
        <v>96</v>
      </c>
      <c r="J91" s="24" t="s">
        <v>96</v>
      </c>
      <c r="K91" s="24" t="s">
        <v>96</v>
      </c>
      <c r="L91" s="24" t="s">
        <v>96</v>
      </c>
      <c r="M91" s="24" t="s">
        <v>96</v>
      </c>
      <c r="N91" s="24" t="s">
        <v>96</v>
      </c>
      <c r="O91" s="24" t="s">
        <v>96</v>
      </c>
      <c r="P91" s="24" t="s">
        <v>96</v>
      </c>
      <c r="Q91" s="24" t="s">
        <v>96</v>
      </c>
      <c r="R91" s="24" t="s">
        <v>96</v>
      </c>
      <c r="S91" s="24" t="s">
        <v>96</v>
      </c>
      <c r="T91" s="24" t="s">
        <v>96</v>
      </c>
      <c r="U91" s="24" t="s">
        <v>96</v>
      </c>
      <c r="V91" s="24" t="s">
        <v>96</v>
      </c>
      <c r="W91" s="24" t="s">
        <v>96</v>
      </c>
      <c r="X91" s="24" t="s">
        <v>96</v>
      </c>
    </row>
    <row r="92" spans="1:24" x14ac:dyDescent="0.3">
      <c r="A92" s="124">
        <v>199</v>
      </c>
      <c r="B92" s="124">
        <v>1</v>
      </c>
      <c r="C92" s="8" t="s">
        <v>320</v>
      </c>
      <c r="D92" s="124">
        <v>84</v>
      </c>
      <c r="E92" s="124">
        <v>5</v>
      </c>
      <c r="F92" s="125">
        <v>5.5</v>
      </c>
      <c r="G92" s="124">
        <v>87</v>
      </c>
      <c r="H92" s="124">
        <v>6</v>
      </c>
      <c r="I92" s="125">
        <v>9</v>
      </c>
      <c r="J92" s="24" t="s">
        <v>96</v>
      </c>
      <c r="K92" s="24" t="s">
        <v>96</v>
      </c>
      <c r="L92" s="24" t="s">
        <v>96</v>
      </c>
      <c r="M92" s="24" t="s">
        <v>96</v>
      </c>
      <c r="N92" s="24" t="s">
        <v>96</v>
      </c>
      <c r="O92" s="24" t="s">
        <v>96</v>
      </c>
      <c r="P92" s="24" t="s">
        <v>96</v>
      </c>
      <c r="Q92" s="24" t="s">
        <v>96</v>
      </c>
      <c r="R92" s="24" t="s">
        <v>96</v>
      </c>
      <c r="S92" s="24" t="s">
        <v>96</v>
      </c>
      <c r="T92" s="24" t="s">
        <v>96</v>
      </c>
      <c r="U92" s="24" t="s">
        <v>96</v>
      </c>
      <c r="V92" s="24" t="s">
        <v>96</v>
      </c>
      <c r="W92" s="24" t="s">
        <v>96</v>
      </c>
      <c r="X92" s="24" t="s">
        <v>96</v>
      </c>
    </row>
    <row r="93" spans="1:24" x14ac:dyDescent="0.3">
      <c r="A93" s="124">
        <v>200</v>
      </c>
      <c r="B93" s="124">
        <v>1</v>
      </c>
      <c r="C93" s="8" t="s">
        <v>246</v>
      </c>
      <c r="D93" s="124">
        <v>85</v>
      </c>
      <c r="E93" s="124">
        <v>99</v>
      </c>
      <c r="F93" s="125">
        <v>7.88</v>
      </c>
      <c r="G93" s="24" t="s">
        <v>96</v>
      </c>
      <c r="H93" s="24" t="s">
        <v>96</v>
      </c>
      <c r="I93" s="24" t="s">
        <v>96</v>
      </c>
      <c r="J93" s="24" t="s">
        <v>96</v>
      </c>
      <c r="K93" s="24" t="s">
        <v>96</v>
      </c>
      <c r="L93" s="24" t="s">
        <v>96</v>
      </c>
      <c r="M93" s="24" t="s">
        <v>96</v>
      </c>
      <c r="N93" s="24" t="s">
        <v>96</v>
      </c>
      <c r="O93" s="24" t="s">
        <v>96</v>
      </c>
      <c r="P93" s="24" t="s">
        <v>96</v>
      </c>
      <c r="Q93" s="24" t="s">
        <v>96</v>
      </c>
      <c r="R93" s="24" t="s">
        <v>96</v>
      </c>
      <c r="S93" s="24" t="s">
        <v>96</v>
      </c>
      <c r="T93" s="24" t="s">
        <v>96</v>
      </c>
      <c r="U93" s="24" t="s">
        <v>96</v>
      </c>
      <c r="V93" s="24" t="s">
        <v>96</v>
      </c>
      <c r="W93" s="24" t="s">
        <v>96</v>
      </c>
      <c r="X93" s="24" t="s">
        <v>96</v>
      </c>
    </row>
    <row r="94" spans="1:24" x14ac:dyDescent="0.3">
      <c r="A94" s="124">
        <v>201</v>
      </c>
      <c r="B94" s="124">
        <v>1</v>
      </c>
      <c r="C94" s="8" t="s">
        <v>1057</v>
      </c>
      <c r="D94" s="124">
        <v>84</v>
      </c>
      <c r="E94" s="124">
        <v>99</v>
      </c>
      <c r="F94" s="125">
        <v>11</v>
      </c>
      <c r="G94" s="24" t="s">
        <v>96</v>
      </c>
      <c r="H94" s="24" t="s">
        <v>96</v>
      </c>
      <c r="I94" s="24" t="s">
        <v>96</v>
      </c>
      <c r="J94" s="24" t="s">
        <v>96</v>
      </c>
      <c r="K94" s="24" t="s">
        <v>96</v>
      </c>
      <c r="L94" s="24" t="s">
        <v>96</v>
      </c>
      <c r="M94" s="24" t="s">
        <v>96</v>
      </c>
      <c r="N94" s="24" t="s">
        <v>96</v>
      </c>
      <c r="O94" s="24" t="s">
        <v>96</v>
      </c>
      <c r="P94" s="24" t="s">
        <v>96</v>
      </c>
      <c r="Q94" s="24" t="s">
        <v>96</v>
      </c>
      <c r="R94" s="24" t="s">
        <v>96</v>
      </c>
      <c r="S94" s="24" t="s">
        <v>96</v>
      </c>
      <c r="T94" s="24" t="s">
        <v>96</v>
      </c>
      <c r="U94" s="24" t="s">
        <v>96</v>
      </c>
      <c r="V94" s="24" t="s">
        <v>96</v>
      </c>
      <c r="W94" s="24" t="s">
        <v>96</v>
      </c>
      <c r="X94" s="24" t="s">
        <v>96</v>
      </c>
    </row>
    <row r="95" spans="1:24" x14ac:dyDescent="0.3">
      <c r="A95" s="124">
        <v>202</v>
      </c>
      <c r="B95" s="124">
        <v>1</v>
      </c>
      <c r="C95" s="8" t="s">
        <v>1058</v>
      </c>
      <c r="D95" s="124">
        <v>87</v>
      </c>
      <c r="E95" s="124">
        <v>3</v>
      </c>
      <c r="F95" s="125">
        <v>3</v>
      </c>
      <c r="G95" s="24" t="s">
        <v>96</v>
      </c>
      <c r="H95" s="24" t="s">
        <v>96</v>
      </c>
      <c r="I95" s="24" t="s">
        <v>96</v>
      </c>
      <c r="J95" s="24" t="s">
        <v>96</v>
      </c>
      <c r="K95" s="24" t="s">
        <v>96</v>
      </c>
      <c r="L95" s="24" t="s">
        <v>96</v>
      </c>
      <c r="M95" s="24" t="s">
        <v>96</v>
      </c>
      <c r="N95" s="24" t="s">
        <v>96</v>
      </c>
      <c r="O95" s="24" t="s">
        <v>96</v>
      </c>
      <c r="P95" s="24" t="s">
        <v>96</v>
      </c>
      <c r="Q95" s="24" t="s">
        <v>96</v>
      </c>
      <c r="R95" s="24" t="s">
        <v>96</v>
      </c>
      <c r="S95" s="24" t="s">
        <v>96</v>
      </c>
      <c r="T95" s="24" t="s">
        <v>96</v>
      </c>
      <c r="U95" s="24" t="s">
        <v>96</v>
      </c>
      <c r="V95" s="24" t="s">
        <v>96</v>
      </c>
      <c r="W95" s="24" t="s">
        <v>96</v>
      </c>
      <c r="X95" s="24" t="s">
        <v>96</v>
      </c>
    </row>
    <row r="96" spans="1:24" x14ac:dyDescent="0.3">
      <c r="A96" s="124">
        <v>203</v>
      </c>
      <c r="B96" s="124">
        <v>1</v>
      </c>
      <c r="C96" s="8" t="s">
        <v>247</v>
      </c>
      <c r="D96" s="24" t="s">
        <v>96</v>
      </c>
      <c r="E96" s="24" t="s">
        <v>96</v>
      </c>
      <c r="F96" s="24" t="s">
        <v>96</v>
      </c>
      <c r="G96" s="24" t="s">
        <v>96</v>
      </c>
      <c r="H96" s="24" t="s">
        <v>96</v>
      </c>
      <c r="I96" s="24" t="s">
        <v>96</v>
      </c>
      <c r="J96" s="24" t="s">
        <v>96</v>
      </c>
      <c r="K96" s="24" t="s">
        <v>96</v>
      </c>
      <c r="L96" s="24" t="s">
        <v>96</v>
      </c>
      <c r="M96" s="24" t="s">
        <v>96</v>
      </c>
      <c r="N96" s="24" t="s">
        <v>96</v>
      </c>
      <c r="O96" s="24" t="s">
        <v>96</v>
      </c>
      <c r="P96" s="24" t="s">
        <v>96</v>
      </c>
      <c r="Q96" s="24" t="s">
        <v>96</v>
      </c>
      <c r="R96" s="24" t="s">
        <v>96</v>
      </c>
      <c r="S96" s="24" t="s">
        <v>96</v>
      </c>
      <c r="T96" s="24" t="s">
        <v>96</v>
      </c>
      <c r="U96" s="24" t="s">
        <v>96</v>
      </c>
      <c r="V96" s="24" t="s">
        <v>96</v>
      </c>
      <c r="W96" s="24" t="s">
        <v>96</v>
      </c>
      <c r="X96" s="24" t="s">
        <v>96</v>
      </c>
    </row>
    <row r="97" spans="1:24" x14ac:dyDescent="0.3">
      <c r="A97" s="124">
        <v>204</v>
      </c>
      <c r="B97" s="124">
        <v>1</v>
      </c>
      <c r="C97" s="8" t="s">
        <v>488</v>
      </c>
      <c r="D97" s="24" t="s">
        <v>96</v>
      </c>
      <c r="E97" s="24" t="s">
        <v>96</v>
      </c>
      <c r="F97" s="24" t="s">
        <v>96</v>
      </c>
      <c r="G97" s="24" t="s">
        <v>96</v>
      </c>
      <c r="H97" s="24" t="s">
        <v>96</v>
      </c>
      <c r="I97" s="24" t="s">
        <v>96</v>
      </c>
      <c r="J97" s="24" t="s">
        <v>96</v>
      </c>
      <c r="K97" s="24" t="s">
        <v>96</v>
      </c>
      <c r="L97" s="24" t="s">
        <v>96</v>
      </c>
      <c r="M97" s="24" t="s">
        <v>96</v>
      </c>
      <c r="N97" s="24" t="s">
        <v>96</v>
      </c>
      <c r="O97" s="24" t="s">
        <v>96</v>
      </c>
      <c r="P97" s="24" t="s">
        <v>96</v>
      </c>
      <c r="Q97" s="24" t="s">
        <v>96</v>
      </c>
      <c r="R97" s="24" t="s">
        <v>96</v>
      </c>
      <c r="S97" s="24" t="s">
        <v>96</v>
      </c>
      <c r="T97" s="24" t="s">
        <v>96</v>
      </c>
      <c r="U97" s="24" t="s">
        <v>96</v>
      </c>
      <c r="V97" s="24" t="s">
        <v>96</v>
      </c>
      <c r="W97" s="24" t="s">
        <v>96</v>
      </c>
      <c r="X97" s="24" t="s">
        <v>96</v>
      </c>
    </row>
    <row r="98" spans="1:24" x14ac:dyDescent="0.3">
      <c r="A98" s="124">
        <v>205</v>
      </c>
      <c r="B98" s="124">
        <v>1</v>
      </c>
      <c r="C98" s="8" t="s">
        <v>1059</v>
      </c>
      <c r="D98" s="124">
        <v>76</v>
      </c>
      <c r="E98" s="124">
        <v>99</v>
      </c>
      <c r="F98" s="125">
        <v>4</v>
      </c>
      <c r="G98" s="124">
        <v>81</v>
      </c>
      <c r="H98" s="124">
        <v>99</v>
      </c>
      <c r="I98" s="125">
        <v>4</v>
      </c>
      <c r="J98" s="124">
        <v>88</v>
      </c>
      <c r="K98" s="124">
        <v>99</v>
      </c>
      <c r="L98" s="125">
        <v>11</v>
      </c>
      <c r="M98" s="24" t="s">
        <v>96</v>
      </c>
      <c r="N98" s="24" t="s">
        <v>96</v>
      </c>
      <c r="O98" s="24" t="s">
        <v>96</v>
      </c>
      <c r="P98" s="24" t="s">
        <v>96</v>
      </c>
      <c r="Q98" s="24" t="s">
        <v>96</v>
      </c>
      <c r="R98" s="24" t="s">
        <v>96</v>
      </c>
      <c r="S98" s="24" t="s">
        <v>96</v>
      </c>
      <c r="T98" s="24" t="s">
        <v>96</v>
      </c>
      <c r="U98" s="24" t="s">
        <v>96</v>
      </c>
      <c r="V98" s="24" t="s">
        <v>96</v>
      </c>
      <c r="W98" s="24" t="s">
        <v>96</v>
      </c>
      <c r="X98" s="24" t="s">
        <v>96</v>
      </c>
    </row>
    <row r="99" spans="1:24" x14ac:dyDescent="0.3">
      <c r="A99" s="124">
        <v>206</v>
      </c>
      <c r="B99" s="124">
        <v>1</v>
      </c>
      <c r="C99" s="8" t="s">
        <v>489</v>
      </c>
      <c r="D99" s="24" t="s">
        <v>96</v>
      </c>
      <c r="E99" s="24" t="s">
        <v>96</v>
      </c>
      <c r="F99" s="24" t="s">
        <v>96</v>
      </c>
      <c r="G99" s="24" t="s">
        <v>96</v>
      </c>
      <c r="H99" s="24" t="s">
        <v>96</v>
      </c>
      <c r="I99" s="24" t="s">
        <v>96</v>
      </c>
      <c r="J99" s="24" t="s">
        <v>96</v>
      </c>
      <c r="K99" s="24" t="s">
        <v>96</v>
      </c>
      <c r="L99" s="24" t="s">
        <v>96</v>
      </c>
      <c r="M99" s="24" t="s">
        <v>96</v>
      </c>
      <c r="N99" s="24" t="s">
        <v>96</v>
      </c>
      <c r="O99" s="24" t="s">
        <v>96</v>
      </c>
      <c r="P99" s="24" t="s">
        <v>96</v>
      </c>
      <c r="Q99" s="24" t="s">
        <v>96</v>
      </c>
      <c r="R99" s="24" t="s">
        <v>96</v>
      </c>
      <c r="S99" s="24" t="s">
        <v>96</v>
      </c>
      <c r="T99" s="24" t="s">
        <v>96</v>
      </c>
      <c r="U99" s="24" t="s">
        <v>96</v>
      </c>
      <c r="V99" s="24" t="s">
        <v>96</v>
      </c>
      <c r="W99" s="24" t="s">
        <v>96</v>
      </c>
      <c r="X99" s="24" t="s">
        <v>96</v>
      </c>
    </row>
    <row r="100" spans="1:24" x14ac:dyDescent="0.3">
      <c r="A100" s="124">
        <v>207</v>
      </c>
      <c r="B100" s="124">
        <v>1</v>
      </c>
      <c r="C100" s="8" t="s">
        <v>542</v>
      </c>
      <c r="D100" s="24" t="s">
        <v>96</v>
      </c>
      <c r="E100" s="24" t="s">
        <v>96</v>
      </c>
      <c r="F100" s="24" t="s">
        <v>96</v>
      </c>
      <c r="G100" s="24" t="s">
        <v>96</v>
      </c>
      <c r="H100" s="24" t="s">
        <v>96</v>
      </c>
      <c r="I100" s="24" t="s">
        <v>96</v>
      </c>
      <c r="J100" s="24" t="s">
        <v>96</v>
      </c>
      <c r="K100" s="24" t="s">
        <v>96</v>
      </c>
      <c r="L100" s="24" t="s">
        <v>96</v>
      </c>
      <c r="M100" s="24" t="s">
        <v>96</v>
      </c>
      <c r="N100" s="24" t="s">
        <v>96</v>
      </c>
      <c r="O100" s="24" t="s">
        <v>96</v>
      </c>
      <c r="P100" s="24" t="s">
        <v>96</v>
      </c>
      <c r="Q100" s="24" t="s">
        <v>96</v>
      </c>
      <c r="R100" s="24" t="s">
        <v>96</v>
      </c>
      <c r="S100" s="24" t="s">
        <v>96</v>
      </c>
      <c r="T100" s="24" t="s">
        <v>96</v>
      </c>
      <c r="U100" s="24" t="s">
        <v>96</v>
      </c>
      <c r="V100" s="24" t="s">
        <v>96</v>
      </c>
      <c r="W100" s="24" t="s">
        <v>96</v>
      </c>
      <c r="X100" s="24" t="s">
        <v>96</v>
      </c>
    </row>
    <row r="101" spans="1:24" x14ac:dyDescent="0.3">
      <c r="A101" s="124">
        <v>208</v>
      </c>
      <c r="B101" s="124">
        <v>1</v>
      </c>
      <c r="C101" s="8" t="s">
        <v>543</v>
      </c>
      <c r="D101" s="24" t="s">
        <v>96</v>
      </c>
      <c r="E101" s="24" t="s">
        <v>96</v>
      </c>
      <c r="F101" s="24" t="s">
        <v>96</v>
      </c>
      <c r="G101" s="24" t="s">
        <v>96</v>
      </c>
      <c r="H101" s="24" t="s">
        <v>96</v>
      </c>
      <c r="I101" s="24" t="s">
        <v>96</v>
      </c>
      <c r="J101" s="24" t="s">
        <v>96</v>
      </c>
      <c r="K101" s="24" t="s">
        <v>96</v>
      </c>
      <c r="L101" s="24" t="s">
        <v>96</v>
      </c>
      <c r="M101" s="24" t="s">
        <v>96</v>
      </c>
      <c r="N101" s="24" t="s">
        <v>96</v>
      </c>
      <c r="O101" s="24" t="s">
        <v>96</v>
      </c>
      <c r="P101" s="24" t="s">
        <v>96</v>
      </c>
      <c r="Q101" s="24" t="s">
        <v>96</v>
      </c>
      <c r="R101" s="24" t="s">
        <v>96</v>
      </c>
      <c r="S101" s="24" t="s">
        <v>96</v>
      </c>
      <c r="T101" s="24" t="s">
        <v>96</v>
      </c>
      <c r="U101" s="24" t="s">
        <v>96</v>
      </c>
      <c r="V101" s="24" t="s">
        <v>96</v>
      </c>
      <c r="W101" s="24" t="s">
        <v>96</v>
      </c>
      <c r="X101" s="24" t="s">
        <v>96</v>
      </c>
    </row>
    <row r="102" spans="1:24" x14ac:dyDescent="0.3">
      <c r="A102" s="124">
        <v>209</v>
      </c>
      <c r="B102" s="124">
        <v>1</v>
      </c>
      <c r="C102" s="8" t="s">
        <v>987</v>
      </c>
      <c r="D102" s="124">
        <v>88</v>
      </c>
      <c r="E102" s="124">
        <v>3</v>
      </c>
      <c r="F102" s="125">
        <v>12</v>
      </c>
      <c r="G102" s="24" t="s">
        <v>96</v>
      </c>
      <c r="H102" s="24" t="s">
        <v>96</v>
      </c>
      <c r="I102" s="24" t="s">
        <v>96</v>
      </c>
      <c r="J102" s="24" t="s">
        <v>96</v>
      </c>
      <c r="K102" s="24" t="s">
        <v>96</v>
      </c>
      <c r="L102" s="24" t="s">
        <v>96</v>
      </c>
      <c r="M102" s="24" t="s">
        <v>96</v>
      </c>
      <c r="N102" s="24" t="s">
        <v>96</v>
      </c>
      <c r="O102" s="24" t="s">
        <v>96</v>
      </c>
      <c r="P102" s="24" t="s">
        <v>96</v>
      </c>
      <c r="Q102" s="24" t="s">
        <v>96</v>
      </c>
      <c r="R102" s="24" t="s">
        <v>96</v>
      </c>
      <c r="S102" s="24" t="s">
        <v>96</v>
      </c>
      <c r="T102" s="24" t="s">
        <v>96</v>
      </c>
      <c r="U102" s="24" t="s">
        <v>96</v>
      </c>
      <c r="V102" s="24" t="s">
        <v>96</v>
      </c>
      <c r="W102" s="24" t="s">
        <v>96</v>
      </c>
      <c r="X102" s="24" t="s">
        <v>96</v>
      </c>
    </row>
    <row r="103" spans="1:24" x14ac:dyDescent="0.3">
      <c r="A103" s="124">
        <v>213</v>
      </c>
      <c r="B103" s="124">
        <v>1</v>
      </c>
      <c r="C103" s="8" t="s">
        <v>450</v>
      </c>
      <c r="D103" s="24" t="s">
        <v>96</v>
      </c>
      <c r="E103" s="24" t="s">
        <v>96</v>
      </c>
      <c r="F103" s="24" t="s">
        <v>96</v>
      </c>
      <c r="G103" s="24" t="s">
        <v>96</v>
      </c>
      <c r="H103" s="24" t="s">
        <v>96</v>
      </c>
      <c r="I103" s="24" t="s">
        <v>96</v>
      </c>
      <c r="J103" s="24" t="s">
        <v>96</v>
      </c>
      <c r="K103" s="24" t="s">
        <v>96</v>
      </c>
      <c r="L103" s="24" t="s">
        <v>96</v>
      </c>
      <c r="M103" s="24" t="s">
        <v>96</v>
      </c>
      <c r="N103" s="24" t="s">
        <v>96</v>
      </c>
      <c r="O103" s="24" t="s">
        <v>96</v>
      </c>
      <c r="P103" s="24" t="s">
        <v>96</v>
      </c>
      <c r="Q103" s="24" t="s">
        <v>96</v>
      </c>
      <c r="R103" s="24" t="s">
        <v>96</v>
      </c>
      <c r="S103" s="24" t="s">
        <v>96</v>
      </c>
      <c r="T103" s="24" t="s">
        <v>96</v>
      </c>
      <c r="U103" s="24" t="s">
        <v>96</v>
      </c>
      <c r="V103" s="24" t="s">
        <v>96</v>
      </c>
      <c r="W103" s="24" t="s">
        <v>96</v>
      </c>
      <c r="X103" s="24" t="s">
        <v>96</v>
      </c>
    </row>
    <row r="104" spans="1:24" x14ac:dyDescent="0.3">
      <c r="A104" s="124">
        <v>217</v>
      </c>
      <c r="B104" s="124">
        <v>1</v>
      </c>
      <c r="C104" s="8" t="s">
        <v>1060</v>
      </c>
      <c r="D104" s="124">
        <v>79</v>
      </c>
      <c r="E104" s="124">
        <v>99</v>
      </c>
      <c r="F104" s="125">
        <v>13.5</v>
      </c>
      <c r="G104" s="24" t="s">
        <v>96</v>
      </c>
      <c r="H104" s="24" t="s">
        <v>96</v>
      </c>
      <c r="I104" s="24" t="s">
        <v>96</v>
      </c>
      <c r="J104" s="24" t="s">
        <v>96</v>
      </c>
      <c r="K104" s="24" t="s">
        <v>96</v>
      </c>
      <c r="L104" s="24" t="s">
        <v>96</v>
      </c>
      <c r="M104" s="24" t="s">
        <v>96</v>
      </c>
      <c r="N104" s="24" t="s">
        <v>96</v>
      </c>
      <c r="O104" s="24" t="s">
        <v>96</v>
      </c>
      <c r="P104" s="24" t="s">
        <v>96</v>
      </c>
      <c r="Q104" s="24" t="s">
        <v>96</v>
      </c>
      <c r="R104" s="24" t="s">
        <v>96</v>
      </c>
      <c r="S104" s="24" t="s">
        <v>96</v>
      </c>
      <c r="T104" s="24" t="s">
        <v>96</v>
      </c>
      <c r="U104" s="24" t="s">
        <v>96</v>
      </c>
      <c r="V104" s="24" t="s">
        <v>96</v>
      </c>
      <c r="W104" s="24" t="s">
        <v>96</v>
      </c>
      <c r="X104" s="24" t="s">
        <v>96</v>
      </c>
    </row>
    <row r="105" spans="1:24" x14ac:dyDescent="0.3">
      <c r="A105" s="124">
        <v>218</v>
      </c>
      <c r="B105" s="124">
        <v>1</v>
      </c>
      <c r="C105" s="8" t="s">
        <v>1061</v>
      </c>
      <c r="D105" s="124">
        <v>80</v>
      </c>
      <c r="E105" s="124">
        <v>99</v>
      </c>
      <c r="F105" s="125">
        <v>10</v>
      </c>
      <c r="G105" s="24" t="s">
        <v>96</v>
      </c>
      <c r="H105" s="24" t="s">
        <v>96</v>
      </c>
      <c r="I105" s="24" t="s">
        <v>96</v>
      </c>
      <c r="J105" s="24" t="s">
        <v>96</v>
      </c>
      <c r="K105" s="24" t="s">
        <v>96</v>
      </c>
      <c r="L105" s="24" t="s">
        <v>96</v>
      </c>
      <c r="M105" s="24" t="s">
        <v>96</v>
      </c>
      <c r="N105" s="24" t="s">
        <v>96</v>
      </c>
      <c r="O105" s="24" t="s">
        <v>96</v>
      </c>
      <c r="P105" s="24" t="s">
        <v>96</v>
      </c>
      <c r="Q105" s="24" t="s">
        <v>96</v>
      </c>
      <c r="R105" s="24" t="s">
        <v>96</v>
      </c>
      <c r="S105" s="24" t="s">
        <v>96</v>
      </c>
      <c r="T105" s="24" t="s">
        <v>96</v>
      </c>
      <c r="U105" s="24" t="s">
        <v>96</v>
      </c>
      <c r="V105" s="24" t="s">
        <v>96</v>
      </c>
      <c r="W105" s="24" t="s">
        <v>96</v>
      </c>
      <c r="X105" s="24" t="s">
        <v>96</v>
      </c>
    </row>
    <row r="106" spans="1:24" x14ac:dyDescent="0.3">
      <c r="A106" s="124">
        <v>219</v>
      </c>
      <c r="B106" s="124">
        <v>1</v>
      </c>
      <c r="C106" s="8" t="s">
        <v>221</v>
      </c>
      <c r="D106" s="124">
        <v>76</v>
      </c>
      <c r="E106" s="124">
        <v>99</v>
      </c>
      <c r="F106" s="125">
        <v>9.6300000000000008</v>
      </c>
      <c r="G106" s="124">
        <v>88</v>
      </c>
      <c r="H106" s="124">
        <v>1</v>
      </c>
      <c r="I106" s="125">
        <v>3</v>
      </c>
      <c r="J106" s="24" t="s">
        <v>96</v>
      </c>
      <c r="K106" s="24" t="s">
        <v>96</v>
      </c>
      <c r="L106" s="24" t="s">
        <v>96</v>
      </c>
      <c r="M106" s="24" t="s">
        <v>96</v>
      </c>
      <c r="N106" s="24" t="s">
        <v>96</v>
      </c>
      <c r="O106" s="24" t="s">
        <v>96</v>
      </c>
      <c r="P106" s="24" t="s">
        <v>96</v>
      </c>
      <c r="Q106" s="24" t="s">
        <v>96</v>
      </c>
      <c r="R106" s="24" t="s">
        <v>96</v>
      </c>
      <c r="S106" s="24" t="s">
        <v>96</v>
      </c>
      <c r="T106" s="24" t="s">
        <v>96</v>
      </c>
      <c r="U106" s="24" t="s">
        <v>96</v>
      </c>
      <c r="V106" s="24" t="s">
        <v>96</v>
      </c>
      <c r="W106" s="24" t="s">
        <v>96</v>
      </c>
      <c r="X106" s="24" t="s">
        <v>96</v>
      </c>
    </row>
    <row r="107" spans="1:24" x14ac:dyDescent="0.3">
      <c r="A107" s="124">
        <v>222</v>
      </c>
      <c r="B107" s="124">
        <v>1</v>
      </c>
      <c r="C107" s="8" t="s">
        <v>1062</v>
      </c>
      <c r="D107" s="124">
        <v>74</v>
      </c>
      <c r="E107" s="124">
        <v>99</v>
      </c>
      <c r="F107" s="125">
        <v>9.1300000000000008</v>
      </c>
      <c r="G107" s="24" t="s">
        <v>96</v>
      </c>
      <c r="H107" s="24" t="s">
        <v>96</v>
      </c>
      <c r="I107" s="24" t="s">
        <v>96</v>
      </c>
      <c r="J107" s="24" t="s">
        <v>96</v>
      </c>
      <c r="K107" s="24" t="s">
        <v>96</v>
      </c>
      <c r="L107" s="24" t="s">
        <v>96</v>
      </c>
      <c r="M107" s="24" t="s">
        <v>96</v>
      </c>
      <c r="N107" s="24" t="s">
        <v>96</v>
      </c>
      <c r="O107" s="24" t="s">
        <v>96</v>
      </c>
      <c r="P107" s="24" t="s">
        <v>96</v>
      </c>
      <c r="Q107" s="24" t="s">
        <v>96</v>
      </c>
      <c r="R107" s="24" t="s">
        <v>96</v>
      </c>
      <c r="S107" s="24" t="s">
        <v>96</v>
      </c>
      <c r="T107" s="24" t="s">
        <v>96</v>
      </c>
      <c r="U107" s="24" t="s">
        <v>96</v>
      </c>
      <c r="V107" s="24" t="s">
        <v>96</v>
      </c>
      <c r="W107" s="24" t="s">
        <v>96</v>
      </c>
      <c r="X107" s="24" t="s">
        <v>96</v>
      </c>
    </row>
    <row r="108" spans="1:24" x14ac:dyDescent="0.3">
      <c r="A108" s="124">
        <v>223</v>
      </c>
      <c r="B108" s="124">
        <v>1</v>
      </c>
      <c r="C108" s="8" t="s">
        <v>1063</v>
      </c>
      <c r="D108" s="124">
        <v>76</v>
      </c>
      <c r="E108" s="124">
        <v>99</v>
      </c>
      <c r="F108" s="125">
        <v>6.5</v>
      </c>
      <c r="G108" s="124">
        <v>87</v>
      </c>
      <c r="H108" s="124">
        <v>99</v>
      </c>
      <c r="I108" s="125">
        <v>13</v>
      </c>
      <c r="J108" s="24" t="s">
        <v>96</v>
      </c>
      <c r="K108" s="24" t="s">
        <v>96</v>
      </c>
      <c r="L108" s="24" t="s">
        <v>96</v>
      </c>
      <c r="M108" s="24" t="s">
        <v>96</v>
      </c>
      <c r="N108" s="24" t="s">
        <v>96</v>
      </c>
      <c r="O108" s="24" t="s">
        <v>96</v>
      </c>
      <c r="P108" s="24" t="s">
        <v>96</v>
      </c>
      <c r="Q108" s="24" t="s">
        <v>96</v>
      </c>
      <c r="R108" s="24" t="s">
        <v>96</v>
      </c>
      <c r="S108" s="24" t="s">
        <v>96</v>
      </c>
      <c r="T108" s="24" t="s">
        <v>96</v>
      </c>
      <c r="U108" s="24" t="s">
        <v>96</v>
      </c>
      <c r="V108" s="24" t="s">
        <v>96</v>
      </c>
      <c r="W108" s="24" t="s">
        <v>96</v>
      </c>
      <c r="X108" s="24" t="s">
        <v>96</v>
      </c>
    </row>
    <row r="109" spans="1:24" x14ac:dyDescent="0.3">
      <c r="A109" s="124">
        <v>224</v>
      </c>
      <c r="B109" s="124">
        <v>1</v>
      </c>
      <c r="C109" s="8" t="s">
        <v>1064</v>
      </c>
      <c r="D109" s="24" t="s">
        <v>96</v>
      </c>
      <c r="E109" s="24" t="s">
        <v>96</v>
      </c>
      <c r="F109" s="24" t="s">
        <v>96</v>
      </c>
      <c r="G109" s="24" t="s">
        <v>96</v>
      </c>
      <c r="H109" s="24" t="s">
        <v>96</v>
      </c>
      <c r="I109" s="24" t="s">
        <v>96</v>
      </c>
      <c r="J109" s="24" t="s">
        <v>96</v>
      </c>
      <c r="K109" s="24" t="s">
        <v>96</v>
      </c>
      <c r="L109" s="24" t="s">
        <v>96</v>
      </c>
      <c r="M109" s="24" t="s">
        <v>96</v>
      </c>
      <c r="N109" s="24" t="s">
        <v>96</v>
      </c>
      <c r="O109" s="24" t="s">
        <v>96</v>
      </c>
      <c r="P109" s="24" t="s">
        <v>96</v>
      </c>
      <c r="Q109" s="24" t="s">
        <v>96</v>
      </c>
      <c r="R109" s="24" t="s">
        <v>96</v>
      </c>
      <c r="S109" s="24" t="s">
        <v>96</v>
      </c>
      <c r="T109" s="24" t="s">
        <v>96</v>
      </c>
      <c r="U109" s="24" t="s">
        <v>96</v>
      </c>
      <c r="V109" s="24" t="s">
        <v>96</v>
      </c>
      <c r="W109" s="24" t="s">
        <v>96</v>
      </c>
      <c r="X109" s="24" t="s">
        <v>96</v>
      </c>
    </row>
    <row r="110" spans="1:24" x14ac:dyDescent="0.3">
      <c r="A110" s="124">
        <v>225</v>
      </c>
      <c r="B110" s="124">
        <v>1</v>
      </c>
      <c r="C110" s="8" t="s">
        <v>1065</v>
      </c>
      <c r="D110" s="124">
        <v>87</v>
      </c>
      <c r="E110" s="124">
        <v>99</v>
      </c>
      <c r="F110" s="125">
        <v>6</v>
      </c>
      <c r="G110" s="24" t="s">
        <v>96</v>
      </c>
      <c r="H110" s="24" t="s">
        <v>96</v>
      </c>
      <c r="I110" s="24" t="s">
        <v>96</v>
      </c>
      <c r="J110" s="24" t="s">
        <v>96</v>
      </c>
      <c r="K110" s="24" t="s">
        <v>96</v>
      </c>
      <c r="L110" s="24" t="s">
        <v>96</v>
      </c>
      <c r="M110" s="24" t="s">
        <v>96</v>
      </c>
      <c r="N110" s="24" t="s">
        <v>96</v>
      </c>
      <c r="O110" s="24" t="s">
        <v>96</v>
      </c>
      <c r="P110" s="24" t="s">
        <v>96</v>
      </c>
      <c r="Q110" s="24" t="s">
        <v>96</v>
      </c>
      <c r="R110" s="24" t="s">
        <v>96</v>
      </c>
      <c r="S110" s="24" t="s">
        <v>96</v>
      </c>
      <c r="T110" s="24" t="s">
        <v>96</v>
      </c>
      <c r="U110" s="24" t="s">
        <v>96</v>
      </c>
      <c r="V110" s="24" t="s">
        <v>96</v>
      </c>
      <c r="W110" s="24" t="s">
        <v>96</v>
      </c>
      <c r="X110" s="24" t="s">
        <v>96</v>
      </c>
    </row>
    <row r="111" spans="1:24" x14ac:dyDescent="0.3">
      <c r="A111" s="124">
        <v>227</v>
      </c>
      <c r="B111" s="124">
        <v>1</v>
      </c>
      <c r="C111" s="8" t="s">
        <v>416</v>
      </c>
      <c r="D111" s="124">
        <v>85</v>
      </c>
      <c r="E111" s="124">
        <v>99</v>
      </c>
      <c r="F111" s="125">
        <v>4</v>
      </c>
      <c r="G111" s="24" t="s">
        <v>96</v>
      </c>
      <c r="H111" s="24" t="s">
        <v>96</v>
      </c>
      <c r="I111" s="24" t="s">
        <v>96</v>
      </c>
      <c r="J111" s="24" t="s">
        <v>96</v>
      </c>
      <c r="K111" s="24" t="s">
        <v>96</v>
      </c>
      <c r="L111" s="24" t="s">
        <v>96</v>
      </c>
      <c r="M111" s="24" t="s">
        <v>96</v>
      </c>
      <c r="N111" s="24" t="s">
        <v>96</v>
      </c>
      <c r="O111" s="24" t="s">
        <v>96</v>
      </c>
      <c r="P111" s="24" t="s">
        <v>96</v>
      </c>
      <c r="Q111" s="24" t="s">
        <v>96</v>
      </c>
      <c r="R111" s="24" t="s">
        <v>96</v>
      </c>
      <c r="S111" s="24" t="s">
        <v>96</v>
      </c>
      <c r="T111" s="24" t="s">
        <v>96</v>
      </c>
      <c r="U111" s="24" t="s">
        <v>96</v>
      </c>
      <c r="V111" s="24" t="s">
        <v>96</v>
      </c>
      <c r="W111" s="24" t="s">
        <v>96</v>
      </c>
      <c r="X111" s="24" t="s">
        <v>96</v>
      </c>
    </row>
    <row r="112" spans="1:24" x14ac:dyDescent="0.3">
      <c r="A112" s="124">
        <v>228</v>
      </c>
      <c r="B112" s="124">
        <v>1</v>
      </c>
      <c r="C112" s="8" t="s">
        <v>989</v>
      </c>
      <c r="D112" s="124">
        <v>86</v>
      </c>
      <c r="E112" s="124">
        <v>5</v>
      </c>
      <c r="F112" s="125">
        <v>7.5</v>
      </c>
      <c r="G112" s="24" t="s">
        <v>96</v>
      </c>
      <c r="H112" s="24" t="s">
        <v>96</v>
      </c>
      <c r="I112" s="24" t="s">
        <v>96</v>
      </c>
      <c r="J112" s="24" t="s">
        <v>96</v>
      </c>
      <c r="K112" s="24" t="s">
        <v>96</v>
      </c>
      <c r="L112" s="24" t="s">
        <v>96</v>
      </c>
      <c r="M112" s="24" t="s">
        <v>96</v>
      </c>
      <c r="N112" s="24" t="s">
        <v>96</v>
      </c>
      <c r="O112" s="24" t="s">
        <v>96</v>
      </c>
      <c r="P112" s="24" t="s">
        <v>96</v>
      </c>
      <c r="Q112" s="24" t="s">
        <v>96</v>
      </c>
      <c r="R112" s="24" t="s">
        <v>96</v>
      </c>
      <c r="S112" s="24" t="s">
        <v>96</v>
      </c>
      <c r="T112" s="24" t="s">
        <v>96</v>
      </c>
      <c r="U112" s="24" t="s">
        <v>96</v>
      </c>
      <c r="V112" s="24" t="s">
        <v>96</v>
      </c>
      <c r="W112" s="24" t="s">
        <v>96</v>
      </c>
      <c r="X112" s="24" t="s">
        <v>96</v>
      </c>
    </row>
    <row r="113" spans="1:24" x14ac:dyDescent="0.3">
      <c r="A113" s="124">
        <v>229</v>
      </c>
      <c r="B113" s="124">
        <v>1</v>
      </c>
      <c r="C113" s="8" t="s">
        <v>451</v>
      </c>
      <c r="D113" s="24" t="s">
        <v>96</v>
      </c>
      <c r="E113" s="24" t="s">
        <v>96</v>
      </c>
      <c r="F113" s="24" t="s">
        <v>96</v>
      </c>
      <c r="G113" s="24" t="s">
        <v>96</v>
      </c>
      <c r="H113" s="24" t="s">
        <v>96</v>
      </c>
      <c r="I113" s="24" t="s">
        <v>96</v>
      </c>
      <c r="J113" s="24" t="s">
        <v>96</v>
      </c>
      <c r="K113" s="24" t="s">
        <v>96</v>
      </c>
      <c r="L113" s="24" t="s">
        <v>96</v>
      </c>
      <c r="M113" s="24" t="s">
        <v>96</v>
      </c>
      <c r="N113" s="24" t="s">
        <v>96</v>
      </c>
      <c r="O113" s="24" t="s">
        <v>96</v>
      </c>
      <c r="P113" s="24" t="s">
        <v>96</v>
      </c>
      <c r="Q113" s="24" t="s">
        <v>96</v>
      </c>
      <c r="R113" s="24" t="s">
        <v>96</v>
      </c>
      <c r="S113" s="24" t="s">
        <v>96</v>
      </c>
      <c r="T113" s="24" t="s">
        <v>96</v>
      </c>
      <c r="U113" s="24" t="s">
        <v>96</v>
      </c>
      <c r="V113" s="24" t="s">
        <v>96</v>
      </c>
      <c r="W113" s="24" t="s">
        <v>96</v>
      </c>
      <c r="X113" s="24" t="s">
        <v>96</v>
      </c>
    </row>
    <row r="114" spans="1:24" x14ac:dyDescent="0.3">
      <c r="A114" s="124">
        <v>232</v>
      </c>
      <c r="B114" s="124">
        <v>1</v>
      </c>
      <c r="C114" s="8" t="s">
        <v>1066</v>
      </c>
      <c r="D114" s="124">
        <v>74</v>
      </c>
      <c r="E114" s="124">
        <v>99</v>
      </c>
      <c r="F114" s="125">
        <v>10</v>
      </c>
      <c r="G114" s="124">
        <v>75</v>
      </c>
      <c r="H114" s="124">
        <v>99</v>
      </c>
      <c r="I114" s="125">
        <v>6</v>
      </c>
      <c r="J114" s="124">
        <v>88</v>
      </c>
      <c r="K114" s="124">
        <v>5</v>
      </c>
      <c r="L114" s="125">
        <v>16</v>
      </c>
      <c r="M114" s="24" t="s">
        <v>96</v>
      </c>
      <c r="N114" s="24" t="s">
        <v>96</v>
      </c>
      <c r="O114" s="24" t="s">
        <v>96</v>
      </c>
      <c r="P114" s="24" t="s">
        <v>96</v>
      </c>
      <c r="Q114" s="24" t="s">
        <v>96</v>
      </c>
      <c r="R114" s="24" t="s">
        <v>96</v>
      </c>
      <c r="S114" s="24" t="s">
        <v>96</v>
      </c>
      <c r="T114" s="24" t="s">
        <v>96</v>
      </c>
      <c r="U114" s="24" t="s">
        <v>96</v>
      </c>
      <c r="V114" s="24" t="s">
        <v>96</v>
      </c>
      <c r="W114" s="24" t="s">
        <v>96</v>
      </c>
      <c r="X114" s="24" t="s">
        <v>96</v>
      </c>
    </row>
    <row r="115" spans="1:24" x14ac:dyDescent="0.3">
      <c r="A115" s="124">
        <v>233</v>
      </c>
      <c r="B115" s="124">
        <v>1</v>
      </c>
      <c r="C115" s="8" t="s">
        <v>1067</v>
      </c>
      <c r="D115" s="124">
        <v>80</v>
      </c>
      <c r="E115" s="124">
        <v>99</v>
      </c>
      <c r="F115" s="125">
        <v>6</v>
      </c>
      <c r="G115" s="124">
        <v>86</v>
      </c>
      <c r="H115" s="124">
        <v>5</v>
      </c>
      <c r="I115" s="125">
        <v>7</v>
      </c>
      <c r="J115" s="24" t="s">
        <v>96</v>
      </c>
      <c r="K115" s="24" t="s">
        <v>96</v>
      </c>
      <c r="L115" s="24" t="s">
        <v>96</v>
      </c>
      <c r="M115" s="24" t="s">
        <v>96</v>
      </c>
      <c r="N115" s="24" t="s">
        <v>96</v>
      </c>
      <c r="O115" s="24" t="s">
        <v>96</v>
      </c>
      <c r="P115" s="24" t="s">
        <v>96</v>
      </c>
      <c r="Q115" s="24" t="s">
        <v>96</v>
      </c>
      <c r="R115" s="24" t="s">
        <v>96</v>
      </c>
      <c r="S115" s="24" t="s">
        <v>96</v>
      </c>
      <c r="T115" s="24" t="s">
        <v>96</v>
      </c>
      <c r="U115" s="24" t="s">
        <v>96</v>
      </c>
      <c r="V115" s="24" t="s">
        <v>96</v>
      </c>
      <c r="W115" s="24" t="s">
        <v>96</v>
      </c>
      <c r="X115" s="24" t="s">
        <v>96</v>
      </c>
    </row>
    <row r="116" spans="1:24" x14ac:dyDescent="0.3">
      <c r="A116" s="124">
        <v>234</v>
      </c>
      <c r="B116" s="124">
        <v>1</v>
      </c>
      <c r="C116" s="8" t="s">
        <v>1068</v>
      </c>
      <c r="D116" s="124">
        <v>81</v>
      </c>
      <c r="E116" s="124">
        <v>99</v>
      </c>
      <c r="F116" s="125">
        <v>6</v>
      </c>
      <c r="G116" s="24" t="s">
        <v>96</v>
      </c>
      <c r="H116" s="24" t="s">
        <v>96</v>
      </c>
      <c r="I116" s="24" t="s">
        <v>96</v>
      </c>
      <c r="J116" s="24" t="s">
        <v>96</v>
      </c>
      <c r="K116" s="24" t="s">
        <v>96</v>
      </c>
      <c r="L116" s="24" t="s">
        <v>96</v>
      </c>
      <c r="M116" s="24" t="s">
        <v>96</v>
      </c>
      <c r="N116" s="24" t="s">
        <v>96</v>
      </c>
      <c r="O116" s="24" t="s">
        <v>96</v>
      </c>
      <c r="P116" s="24" t="s">
        <v>96</v>
      </c>
      <c r="Q116" s="24" t="s">
        <v>96</v>
      </c>
      <c r="R116" s="24" t="s">
        <v>96</v>
      </c>
      <c r="S116" s="24" t="s">
        <v>96</v>
      </c>
      <c r="T116" s="24" t="s">
        <v>96</v>
      </c>
      <c r="U116" s="24" t="s">
        <v>96</v>
      </c>
      <c r="V116" s="24" t="s">
        <v>96</v>
      </c>
      <c r="W116" s="24" t="s">
        <v>96</v>
      </c>
      <c r="X116" s="24" t="s">
        <v>96</v>
      </c>
    </row>
    <row r="117" spans="1:24" x14ac:dyDescent="0.3">
      <c r="A117" s="124">
        <v>236</v>
      </c>
      <c r="B117" s="124">
        <v>1</v>
      </c>
      <c r="C117" s="8" t="s">
        <v>1069</v>
      </c>
      <c r="D117" s="124">
        <v>78</v>
      </c>
      <c r="E117" s="124">
        <v>99</v>
      </c>
      <c r="F117" s="125">
        <v>6</v>
      </c>
      <c r="G117" s="24" t="s">
        <v>96</v>
      </c>
      <c r="H117" s="24" t="s">
        <v>96</v>
      </c>
      <c r="I117" s="24" t="s">
        <v>96</v>
      </c>
      <c r="J117" s="24" t="s">
        <v>96</v>
      </c>
      <c r="K117" s="24" t="s">
        <v>96</v>
      </c>
      <c r="L117" s="24" t="s">
        <v>96</v>
      </c>
      <c r="M117" s="24" t="s">
        <v>96</v>
      </c>
      <c r="N117" s="24" t="s">
        <v>96</v>
      </c>
      <c r="O117" s="24" t="s">
        <v>96</v>
      </c>
      <c r="P117" s="24" t="s">
        <v>96</v>
      </c>
      <c r="Q117" s="24" t="s">
        <v>96</v>
      </c>
      <c r="R117" s="24" t="s">
        <v>96</v>
      </c>
      <c r="S117" s="24" t="s">
        <v>96</v>
      </c>
      <c r="T117" s="24" t="s">
        <v>96</v>
      </c>
      <c r="U117" s="24" t="s">
        <v>96</v>
      </c>
      <c r="V117" s="24" t="s">
        <v>96</v>
      </c>
      <c r="W117" s="24" t="s">
        <v>96</v>
      </c>
      <c r="X117" s="24" t="s">
        <v>96</v>
      </c>
    </row>
    <row r="118" spans="1:24" x14ac:dyDescent="0.3">
      <c r="A118" s="124">
        <v>237</v>
      </c>
      <c r="B118" s="124">
        <v>1</v>
      </c>
      <c r="C118" s="8" t="s">
        <v>1070</v>
      </c>
      <c r="D118" s="24" t="s">
        <v>96</v>
      </c>
      <c r="E118" s="24" t="s">
        <v>96</v>
      </c>
      <c r="F118" s="24" t="s">
        <v>96</v>
      </c>
      <c r="G118" s="24" t="s">
        <v>96</v>
      </c>
      <c r="H118" s="24" t="s">
        <v>96</v>
      </c>
      <c r="I118" s="24" t="s">
        <v>96</v>
      </c>
      <c r="J118" s="24" t="s">
        <v>96</v>
      </c>
      <c r="K118" s="24" t="s">
        <v>96</v>
      </c>
      <c r="L118" s="24" t="s">
        <v>96</v>
      </c>
      <c r="M118" s="24" t="s">
        <v>96</v>
      </c>
      <c r="N118" s="24" t="s">
        <v>96</v>
      </c>
      <c r="O118" s="24" t="s">
        <v>96</v>
      </c>
      <c r="P118" s="124">
        <v>84</v>
      </c>
      <c r="Q118" s="124">
        <v>5</v>
      </c>
      <c r="R118" s="125">
        <v>4</v>
      </c>
      <c r="S118" s="24" t="s">
        <v>96</v>
      </c>
      <c r="T118" s="24" t="s">
        <v>96</v>
      </c>
      <c r="U118" s="24" t="s">
        <v>96</v>
      </c>
      <c r="V118" s="24" t="s">
        <v>96</v>
      </c>
      <c r="W118" s="24" t="s">
        <v>96</v>
      </c>
      <c r="X118" s="24" t="s">
        <v>96</v>
      </c>
    </row>
    <row r="119" spans="1:24" x14ac:dyDescent="0.3">
      <c r="A119" s="124">
        <v>238</v>
      </c>
      <c r="B119" s="124">
        <v>1</v>
      </c>
      <c r="C119" s="8" t="s">
        <v>417</v>
      </c>
      <c r="D119" s="124">
        <v>84</v>
      </c>
      <c r="E119" s="124">
        <v>99</v>
      </c>
      <c r="F119" s="125">
        <v>6</v>
      </c>
      <c r="G119" s="124">
        <v>88</v>
      </c>
      <c r="H119" s="124">
        <v>99</v>
      </c>
      <c r="I119" s="125">
        <v>6</v>
      </c>
      <c r="J119" s="24" t="s">
        <v>96</v>
      </c>
      <c r="K119" s="24" t="s">
        <v>96</v>
      </c>
      <c r="L119" s="24" t="s">
        <v>96</v>
      </c>
      <c r="M119" s="24" t="s">
        <v>96</v>
      </c>
      <c r="N119" s="24" t="s">
        <v>96</v>
      </c>
      <c r="O119" s="24" t="s">
        <v>96</v>
      </c>
      <c r="P119" s="24" t="s">
        <v>96</v>
      </c>
      <c r="Q119" s="24" t="s">
        <v>96</v>
      </c>
      <c r="R119" s="24" t="s">
        <v>96</v>
      </c>
      <c r="S119" s="24" t="s">
        <v>96</v>
      </c>
      <c r="T119" s="24" t="s">
        <v>96</v>
      </c>
      <c r="U119" s="24" t="s">
        <v>96</v>
      </c>
      <c r="V119" s="24" t="s">
        <v>96</v>
      </c>
      <c r="W119" s="24" t="s">
        <v>96</v>
      </c>
      <c r="X119" s="24" t="s">
        <v>96</v>
      </c>
    </row>
    <row r="120" spans="1:24" x14ac:dyDescent="0.3">
      <c r="A120" s="124">
        <v>240</v>
      </c>
      <c r="B120" s="124">
        <v>1</v>
      </c>
      <c r="C120" s="8" t="s">
        <v>1021</v>
      </c>
      <c r="D120" s="24" t="s">
        <v>96</v>
      </c>
      <c r="E120" s="24" t="s">
        <v>96</v>
      </c>
      <c r="F120" s="24" t="s">
        <v>96</v>
      </c>
      <c r="G120" s="24" t="s">
        <v>96</v>
      </c>
      <c r="H120" s="24" t="s">
        <v>96</v>
      </c>
      <c r="I120" s="24" t="s">
        <v>96</v>
      </c>
      <c r="J120" s="24" t="s">
        <v>96</v>
      </c>
      <c r="K120" s="24" t="s">
        <v>96</v>
      </c>
      <c r="L120" s="24" t="s">
        <v>96</v>
      </c>
      <c r="M120" s="24" t="s">
        <v>96</v>
      </c>
      <c r="N120" s="24" t="s">
        <v>96</v>
      </c>
      <c r="O120" s="24" t="s">
        <v>96</v>
      </c>
      <c r="P120" s="24" t="s">
        <v>96</v>
      </c>
      <c r="Q120" s="24" t="s">
        <v>96</v>
      </c>
      <c r="R120" s="24" t="s">
        <v>96</v>
      </c>
      <c r="S120" s="24" t="s">
        <v>96</v>
      </c>
      <c r="T120" s="24" t="s">
        <v>96</v>
      </c>
      <c r="U120" s="24" t="s">
        <v>96</v>
      </c>
      <c r="V120" s="24" t="s">
        <v>96</v>
      </c>
      <c r="W120" s="24" t="s">
        <v>96</v>
      </c>
      <c r="X120" s="24" t="s">
        <v>96</v>
      </c>
    </row>
    <row r="121" spans="1:24" x14ac:dyDescent="0.3">
      <c r="A121" s="124">
        <v>241</v>
      </c>
      <c r="B121" s="124">
        <v>1</v>
      </c>
      <c r="C121" s="8" t="s">
        <v>272</v>
      </c>
      <c r="D121" s="124">
        <v>84</v>
      </c>
      <c r="E121" s="124">
        <v>99</v>
      </c>
      <c r="F121" s="125">
        <v>5.5</v>
      </c>
      <c r="G121" s="24" t="s">
        <v>96</v>
      </c>
      <c r="H121" s="24" t="s">
        <v>96</v>
      </c>
      <c r="I121" s="24" t="s">
        <v>96</v>
      </c>
      <c r="J121" s="24" t="s">
        <v>96</v>
      </c>
      <c r="K121" s="24" t="s">
        <v>96</v>
      </c>
      <c r="L121" s="24" t="s">
        <v>96</v>
      </c>
      <c r="M121" s="24" t="s">
        <v>96</v>
      </c>
      <c r="N121" s="24" t="s">
        <v>96</v>
      </c>
      <c r="O121" s="24" t="s">
        <v>96</v>
      </c>
      <c r="P121" s="24" t="s">
        <v>96</v>
      </c>
      <c r="Q121" s="24" t="s">
        <v>96</v>
      </c>
      <c r="R121" s="24" t="s">
        <v>96</v>
      </c>
      <c r="S121" s="24" t="s">
        <v>96</v>
      </c>
      <c r="T121" s="24" t="s">
        <v>96</v>
      </c>
      <c r="U121" s="24" t="s">
        <v>96</v>
      </c>
      <c r="V121" s="24" t="s">
        <v>96</v>
      </c>
      <c r="W121" s="24" t="s">
        <v>96</v>
      </c>
      <c r="X121" s="24" t="s">
        <v>96</v>
      </c>
    </row>
    <row r="122" spans="1:24" x14ac:dyDescent="0.3">
      <c r="A122" s="124">
        <v>242</v>
      </c>
      <c r="B122" s="124">
        <v>1</v>
      </c>
      <c r="C122" s="8" t="s">
        <v>626</v>
      </c>
      <c r="D122" s="24" t="s">
        <v>96</v>
      </c>
      <c r="E122" s="24" t="s">
        <v>96</v>
      </c>
      <c r="F122" s="24" t="s">
        <v>96</v>
      </c>
      <c r="G122" s="24" t="s">
        <v>96</v>
      </c>
      <c r="H122" s="24" t="s">
        <v>96</v>
      </c>
      <c r="I122" s="24" t="s">
        <v>96</v>
      </c>
      <c r="J122" s="24" t="s">
        <v>96</v>
      </c>
      <c r="K122" s="24" t="s">
        <v>96</v>
      </c>
      <c r="L122" s="24" t="s">
        <v>96</v>
      </c>
      <c r="M122" s="24" t="s">
        <v>96</v>
      </c>
      <c r="N122" s="24" t="s">
        <v>96</v>
      </c>
      <c r="O122" s="24" t="s">
        <v>96</v>
      </c>
      <c r="P122" s="24" t="s">
        <v>96</v>
      </c>
      <c r="Q122" s="24" t="s">
        <v>96</v>
      </c>
      <c r="R122" s="24" t="s">
        <v>96</v>
      </c>
      <c r="S122" s="24" t="s">
        <v>96</v>
      </c>
      <c r="T122" s="24" t="s">
        <v>96</v>
      </c>
      <c r="U122" s="24" t="s">
        <v>96</v>
      </c>
      <c r="V122" s="24" t="s">
        <v>96</v>
      </c>
      <c r="W122" s="24" t="s">
        <v>96</v>
      </c>
      <c r="X122" s="24" t="s">
        <v>96</v>
      </c>
    </row>
    <row r="123" spans="1:24" x14ac:dyDescent="0.3">
      <c r="A123" s="124">
        <v>243</v>
      </c>
      <c r="B123" s="124">
        <v>1</v>
      </c>
      <c r="C123" s="8" t="s">
        <v>418</v>
      </c>
      <c r="D123" s="124">
        <v>88</v>
      </c>
      <c r="E123" s="124">
        <v>4</v>
      </c>
      <c r="F123" s="125">
        <v>4</v>
      </c>
      <c r="G123" s="24" t="s">
        <v>96</v>
      </c>
      <c r="H123" s="24" t="s">
        <v>96</v>
      </c>
      <c r="I123" s="24" t="s">
        <v>96</v>
      </c>
      <c r="J123" s="24" t="s">
        <v>96</v>
      </c>
      <c r="K123" s="24" t="s">
        <v>96</v>
      </c>
      <c r="L123" s="24" t="s">
        <v>96</v>
      </c>
      <c r="M123" s="24" t="s">
        <v>96</v>
      </c>
      <c r="N123" s="24" t="s">
        <v>96</v>
      </c>
      <c r="O123" s="24" t="s">
        <v>96</v>
      </c>
      <c r="P123" s="24" t="s">
        <v>96</v>
      </c>
      <c r="Q123" s="24" t="s">
        <v>96</v>
      </c>
      <c r="R123" s="24" t="s">
        <v>96</v>
      </c>
      <c r="S123" s="24" t="s">
        <v>96</v>
      </c>
      <c r="T123" s="24" t="s">
        <v>96</v>
      </c>
      <c r="U123" s="24" t="s">
        <v>96</v>
      </c>
      <c r="V123" s="24" t="s">
        <v>96</v>
      </c>
      <c r="W123" s="24" t="s">
        <v>96</v>
      </c>
      <c r="X123" s="24" t="s">
        <v>96</v>
      </c>
    </row>
    <row r="124" spans="1:24" x14ac:dyDescent="0.3">
      <c r="A124" s="124">
        <v>244</v>
      </c>
      <c r="B124" s="124">
        <v>1</v>
      </c>
      <c r="C124" s="8" t="s">
        <v>1071</v>
      </c>
      <c r="D124" s="124">
        <v>84</v>
      </c>
      <c r="E124" s="124">
        <v>99</v>
      </c>
      <c r="F124" s="125">
        <v>5</v>
      </c>
      <c r="G124" s="124">
        <v>85</v>
      </c>
      <c r="H124" s="124">
        <v>99</v>
      </c>
      <c r="I124" s="125">
        <v>5</v>
      </c>
      <c r="J124" s="24" t="s">
        <v>96</v>
      </c>
      <c r="K124" s="24" t="s">
        <v>96</v>
      </c>
      <c r="L124" s="24" t="s">
        <v>96</v>
      </c>
      <c r="M124" s="24" t="s">
        <v>96</v>
      </c>
      <c r="N124" s="24" t="s">
        <v>96</v>
      </c>
      <c r="O124" s="24" t="s">
        <v>96</v>
      </c>
      <c r="P124" s="24" t="s">
        <v>96</v>
      </c>
      <c r="Q124" s="24" t="s">
        <v>96</v>
      </c>
      <c r="R124" s="24" t="s">
        <v>96</v>
      </c>
      <c r="S124" s="24" t="s">
        <v>96</v>
      </c>
      <c r="T124" s="24" t="s">
        <v>96</v>
      </c>
      <c r="U124" s="24" t="s">
        <v>96</v>
      </c>
      <c r="V124" s="24" t="s">
        <v>96</v>
      </c>
      <c r="W124" s="24" t="s">
        <v>96</v>
      </c>
      <c r="X124" s="24" t="s">
        <v>96</v>
      </c>
    </row>
    <row r="125" spans="1:24" x14ac:dyDescent="0.3">
      <c r="A125" s="124">
        <v>245</v>
      </c>
      <c r="B125" s="124">
        <v>1</v>
      </c>
      <c r="C125" s="8" t="s">
        <v>373</v>
      </c>
      <c r="D125" s="124">
        <v>88</v>
      </c>
      <c r="E125" s="124">
        <v>99</v>
      </c>
      <c r="F125" s="125">
        <v>6</v>
      </c>
      <c r="G125" s="24" t="s">
        <v>96</v>
      </c>
      <c r="H125" s="24" t="s">
        <v>96</v>
      </c>
      <c r="I125" s="24" t="s">
        <v>96</v>
      </c>
      <c r="J125" s="24" t="s">
        <v>96</v>
      </c>
      <c r="K125" s="24" t="s">
        <v>96</v>
      </c>
      <c r="L125" s="24" t="s">
        <v>96</v>
      </c>
      <c r="M125" s="24" t="s">
        <v>96</v>
      </c>
      <c r="N125" s="24" t="s">
        <v>96</v>
      </c>
      <c r="O125" s="24" t="s">
        <v>96</v>
      </c>
      <c r="P125" s="24" t="s">
        <v>96</v>
      </c>
      <c r="Q125" s="24" t="s">
        <v>96</v>
      </c>
      <c r="R125" s="24" t="s">
        <v>96</v>
      </c>
      <c r="S125" s="24" t="s">
        <v>96</v>
      </c>
      <c r="T125" s="24" t="s">
        <v>96</v>
      </c>
      <c r="U125" s="24" t="s">
        <v>96</v>
      </c>
      <c r="V125" s="24" t="s">
        <v>96</v>
      </c>
      <c r="W125" s="24" t="s">
        <v>96</v>
      </c>
      <c r="X125" s="24" t="s">
        <v>96</v>
      </c>
    </row>
    <row r="126" spans="1:24" x14ac:dyDescent="0.3">
      <c r="A126" s="124">
        <v>252</v>
      </c>
      <c r="B126" s="124">
        <v>1</v>
      </c>
      <c r="C126" s="8" t="s">
        <v>273</v>
      </c>
      <c r="D126" s="24" t="s">
        <v>96</v>
      </c>
      <c r="E126" s="24" t="s">
        <v>96</v>
      </c>
      <c r="F126" s="24" t="s">
        <v>96</v>
      </c>
      <c r="G126" s="24" t="s">
        <v>96</v>
      </c>
      <c r="H126" s="24" t="s">
        <v>96</v>
      </c>
      <c r="I126" s="24" t="s">
        <v>96</v>
      </c>
      <c r="J126" s="24" t="s">
        <v>96</v>
      </c>
      <c r="K126" s="24" t="s">
        <v>96</v>
      </c>
      <c r="L126" s="24" t="s">
        <v>96</v>
      </c>
      <c r="M126" s="24" t="s">
        <v>96</v>
      </c>
      <c r="N126" s="24" t="s">
        <v>96</v>
      </c>
      <c r="O126" s="24" t="s">
        <v>96</v>
      </c>
      <c r="P126" s="24" t="s">
        <v>96</v>
      </c>
      <c r="Q126" s="24" t="s">
        <v>96</v>
      </c>
      <c r="R126" s="24" t="s">
        <v>96</v>
      </c>
      <c r="S126" s="24" t="s">
        <v>96</v>
      </c>
      <c r="T126" s="24" t="s">
        <v>96</v>
      </c>
      <c r="U126" s="24" t="s">
        <v>96</v>
      </c>
      <c r="V126" s="24" t="s">
        <v>96</v>
      </c>
      <c r="W126" s="24" t="s">
        <v>96</v>
      </c>
      <c r="X126" s="24" t="s">
        <v>96</v>
      </c>
    </row>
    <row r="127" spans="1:24" x14ac:dyDescent="0.3">
      <c r="A127" s="124">
        <v>253</v>
      </c>
      <c r="B127" s="124">
        <v>1</v>
      </c>
      <c r="C127" s="8" t="s">
        <v>249</v>
      </c>
      <c r="D127" s="124">
        <v>86</v>
      </c>
      <c r="E127" s="124">
        <v>99</v>
      </c>
      <c r="F127" s="125">
        <v>5</v>
      </c>
      <c r="G127" s="24" t="s">
        <v>96</v>
      </c>
      <c r="H127" s="24" t="s">
        <v>96</v>
      </c>
      <c r="I127" s="24" t="s">
        <v>96</v>
      </c>
      <c r="J127" s="24" t="s">
        <v>96</v>
      </c>
      <c r="K127" s="24" t="s">
        <v>96</v>
      </c>
      <c r="L127" s="24" t="s">
        <v>96</v>
      </c>
      <c r="M127" s="24" t="s">
        <v>96</v>
      </c>
      <c r="N127" s="24" t="s">
        <v>96</v>
      </c>
      <c r="O127" s="24" t="s">
        <v>96</v>
      </c>
      <c r="P127" s="24" t="s">
        <v>96</v>
      </c>
      <c r="Q127" s="24" t="s">
        <v>96</v>
      </c>
      <c r="R127" s="24" t="s">
        <v>96</v>
      </c>
      <c r="S127" s="24" t="s">
        <v>96</v>
      </c>
      <c r="T127" s="24" t="s">
        <v>96</v>
      </c>
      <c r="U127" s="24" t="s">
        <v>96</v>
      </c>
      <c r="V127" s="24" t="s">
        <v>96</v>
      </c>
      <c r="W127" s="24" t="s">
        <v>96</v>
      </c>
      <c r="X127" s="24" t="s">
        <v>96</v>
      </c>
    </row>
    <row r="128" spans="1:24" x14ac:dyDescent="0.3">
      <c r="A128" s="124">
        <v>254</v>
      </c>
      <c r="B128" s="124">
        <v>1</v>
      </c>
      <c r="C128" s="8" t="s">
        <v>1072</v>
      </c>
      <c r="D128" s="24" t="s">
        <v>96</v>
      </c>
      <c r="E128" s="24" t="s">
        <v>96</v>
      </c>
      <c r="F128" s="24" t="s">
        <v>96</v>
      </c>
      <c r="G128" s="24" t="s">
        <v>96</v>
      </c>
      <c r="H128" s="24" t="s">
        <v>96</v>
      </c>
      <c r="I128" s="24" t="s">
        <v>96</v>
      </c>
      <c r="J128" s="24" t="s">
        <v>96</v>
      </c>
      <c r="K128" s="24" t="s">
        <v>96</v>
      </c>
      <c r="L128" s="24" t="s">
        <v>96</v>
      </c>
      <c r="M128" s="24" t="s">
        <v>96</v>
      </c>
      <c r="N128" s="24" t="s">
        <v>96</v>
      </c>
      <c r="O128" s="24" t="s">
        <v>96</v>
      </c>
      <c r="P128" s="24" t="s">
        <v>96</v>
      </c>
      <c r="Q128" s="24" t="s">
        <v>96</v>
      </c>
      <c r="R128" s="24" t="s">
        <v>96</v>
      </c>
      <c r="S128" s="24" t="s">
        <v>96</v>
      </c>
      <c r="T128" s="24" t="s">
        <v>96</v>
      </c>
      <c r="U128" s="24" t="s">
        <v>96</v>
      </c>
      <c r="V128" s="24" t="s">
        <v>96</v>
      </c>
      <c r="W128" s="24" t="s">
        <v>96</v>
      </c>
      <c r="X128" s="24" t="s">
        <v>96</v>
      </c>
    </row>
    <row r="129" spans="1:24" x14ac:dyDescent="0.3">
      <c r="A129" s="124">
        <v>255</v>
      </c>
      <c r="B129" s="124">
        <v>1</v>
      </c>
      <c r="C129" s="8" t="s">
        <v>374</v>
      </c>
      <c r="D129" s="124">
        <v>87</v>
      </c>
      <c r="E129" s="124">
        <v>4</v>
      </c>
      <c r="F129" s="125">
        <v>3</v>
      </c>
      <c r="G129" s="24" t="s">
        <v>96</v>
      </c>
      <c r="H129" s="24" t="s">
        <v>96</v>
      </c>
      <c r="I129" s="24" t="s">
        <v>96</v>
      </c>
      <c r="J129" s="24" t="s">
        <v>96</v>
      </c>
      <c r="K129" s="24" t="s">
        <v>96</v>
      </c>
      <c r="L129" s="24" t="s">
        <v>96</v>
      </c>
      <c r="M129" s="24" t="s">
        <v>96</v>
      </c>
      <c r="N129" s="24" t="s">
        <v>96</v>
      </c>
      <c r="O129" s="24" t="s">
        <v>96</v>
      </c>
      <c r="P129" s="24" t="s">
        <v>96</v>
      </c>
      <c r="Q129" s="24" t="s">
        <v>96</v>
      </c>
      <c r="R129" s="24" t="s">
        <v>96</v>
      </c>
      <c r="S129" s="24" t="s">
        <v>96</v>
      </c>
      <c r="T129" s="24" t="s">
        <v>96</v>
      </c>
      <c r="U129" s="24" t="s">
        <v>96</v>
      </c>
      <c r="V129" s="24" t="s">
        <v>96</v>
      </c>
      <c r="W129" s="24" t="s">
        <v>96</v>
      </c>
      <c r="X129" s="24" t="s">
        <v>96</v>
      </c>
    </row>
    <row r="130" spans="1:24" x14ac:dyDescent="0.3">
      <c r="A130" s="124">
        <v>256</v>
      </c>
      <c r="B130" s="124">
        <v>1</v>
      </c>
      <c r="C130" s="8" t="s">
        <v>490</v>
      </c>
      <c r="D130" s="124">
        <v>74</v>
      </c>
      <c r="E130" s="124">
        <v>99</v>
      </c>
      <c r="F130" s="125">
        <v>1</v>
      </c>
      <c r="G130" s="124">
        <v>88</v>
      </c>
      <c r="H130" s="124">
        <v>99</v>
      </c>
      <c r="I130" s="125">
        <v>3</v>
      </c>
      <c r="J130" s="24" t="s">
        <v>96</v>
      </c>
      <c r="K130" s="24" t="s">
        <v>96</v>
      </c>
      <c r="L130" s="24" t="s">
        <v>96</v>
      </c>
      <c r="M130" s="24" t="s">
        <v>96</v>
      </c>
      <c r="N130" s="24" t="s">
        <v>96</v>
      </c>
      <c r="O130" s="24" t="s">
        <v>96</v>
      </c>
      <c r="P130" s="24" t="s">
        <v>96</v>
      </c>
      <c r="Q130" s="24" t="s">
        <v>96</v>
      </c>
      <c r="R130" s="24" t="s">
        <v>96</v>
      </c>
      <c r="S130" s="24" t="s">
        <v>96</v>
      </c>
      <c r="T130" s="24" t="s">
        <v>96</v>
      </c>
      <c r="U130" s="24" t="s">
        <v>96</v>
      </c>
      <c r="V130" s="24" t="s">
        <v>96</v>
      </c>
      <c r="W130" s="24" t="s">
        <v>96</v>
      </c>
      <c r="X130" s="24" t="s">
        <v>96</v>
      </c>
    </row>
    <row r="131" spans="1:24" x14ac:dyDescent="0.3">
      <c r="A131" s="124">
        <v>258</v>
      </c>
      <c r="B131" s="124">
        <v>1</v>
      </c>
      <c r="C131" s="8" t="s">
        <v>1073</v>
      </c>
      <c r="D131" s="124">
        <v>76</v>
      </c>
      <c r="E131" s="124">
        <v>99</v>
      </c>
      <c r="F131" s="125">
        <v>4</v>
      </c>
      <c r="G131" s="124">
        <v>84</v>
      </c>
      <c r="H131" s="124">
        <v>7</v>
      </c>
      <c r="I131" s="125">
        <v>7</v>
      </c>
      <c r="J131" s="24" t="s">
        <v>96</v>
      </c>
      <c r="K131" s="24" t="s">
        <v>96</v>
      </c>
      <c r="L131" s="24" t="s">
        <v>96</v>
      </c>
      <c r="M131" s="24" t="s">
        <v>96</v>
      </c>
      <c r="N131" s="24" t="s">
        <v>96</v>
      </c>
      <c r="O131" s="24" t="s">
        <v>96</v>
      </c>
      <c r="P131" s="24" t="s">
        <v>96</v>
      </c>
      <c r="Q131" s="24" t="s">
        <v>96</v>
      </c>
      <c r="R131" s="24" t="s">
        <v>96</v>
      </c>
      <c r="S131" s="24" t="s">
        <v>96</v>
      </c>
      <c r="T131" s="24" t="s">
        <v>96</v>
      </c>
      <c r="U131" s="24" t="s">
        <v>96</v>
      </c>
      <c r="V131" s="24" t="s">
        <v>96</v>
      </c>
      <c r="W131" s="24" t="s">
        <v>96</v>
      </c>
      <c r="X131" s="24" t="s">
        <v>96</v>
      </c>
    </row>
    <row r="132" spans="1:24" x14ac:dyDescent="0.3">
      <c r="A132" s="124">
        <v>260</v>
      </c>
      <c r="B132" s="124">
        <v>1</v>
      </c>
      <c r="C132" s="8" t="s">
        <v>1074</v>
      </c>
      <c r="D132" s="124">
        <v>84</v>
      </c>
      <c r="E132" s="124">
        <v>7</v>
      </c>
      <c r="F132" s="125">
        <v>7</v>
      </c>
      <c r="G132" s="24" t="s">
        <v>96</v>
      </c>
      <c r="H132" s="24" t="s">
        <v>96</v>
      </c>
      <c r="I132" s="24" t="s">
        <v>96</v>
      </c>
      <c r="J132" s="24" t="s">
        <v>96</v>
      </c>
      <c r="K132" s="24" t="s">
        <v>96</v>
      </c>
      <c r="L132" s="24" t="s">
        <v>96</v>
      </c>
      <c r="M132" s="24" t="s">
        <v>96</v>
      </c>
      <c r="N132" s="24" t="s">
        <v>96</v>
      </c>
      <c r="O132" s="24" t="s">
        <v>96</v>
      </c>
      <c r="P132" s="24" t="s">
        <v>96</v>
      </c>
      <c r="Q132" s="24" t="s">
        <v>96</v>
      </c>
      <c r="R132" s="24" t="s">
        <v>96</v>
      </c>
      <c r="S132" s="24" t="s">
        <v>96</v>
      </c>
      <c r="T132" s="24" t="s">
        <v>96</v>
      </c>
      <c r="U132" s="24" t="s">
        <v>96</v>
      </c>
      <c r="V132" s="24" t="s">
        <v>96</v>
      </c>
      <c r="W132" s="24" t="s">
        <v>96</v>
      </c>
      <c r="X132" s="24" t="s">
        <v>96</v>
      </c>
    </row>
    <row r="133" spans="1:24" x14ac:dyDescent="0.3">
      <c r="A133" s="124">
        <v>261</v>
      </c>
      <c r="B133" s="124">
        <v>1</v>
      </c>
      <c r="C133" s="8" t="s">
        <v>669</v>
      </c>
      <c r="D133" s="24" t="s">
        <v>96</v>
      </c>
      <c r="E133" s="24" t="s">
        <v>96</v>
      </c>
      <c r="F133" s="24" t="s">
        <v>96</v>
      </c>
      <c r="G133" s="24" t="s">
        <v>96</v>
      </c>
      <c r="H133" s="24" t="s">
        <v>96</v>
      </c>
      <c r="I133" s="24" t="s">
        <v>96</v>
      </c>
      <c r="J133" s="24" t="s">
        <v>96</v>
      </c>
      <c r="K133" s="24" t="s">
        <v>96</v>
      </c>
      <c r="L133" s="24" t="s">
        <v>96</v>
      </c>
      <c r="M133" s="24" t="s">
        <v>96</v>
      </c>
      <c r="N133" s="24" t="s">
        <v>96</v>
      </c>
      <c r="O133" s="24" t="s">
        <v>96</v>
      </c>
      <c r="P133" s="24" t="s">
        <v>96</v>
      </c>
      <c r="Q133" s="24" t="s">
        <v>96</v>
      </c>
      <c r="R133" s="24" t="s">
        <v>96</v>
      </c>
      <c r="S133" s="24" t="s">
        <v>96</v>
      </c>
      <c r="T133" s="24" t="s">
        <v>96</v>
      </c>
      <c r="U133" s="24" t="s">
        <v>96</v>
      </c>
      <c r="V133" s="24" t="s">
        <v>96</v>
      </c>
      <c r="W133" s="24" t="s">
        <v>96</v>
      </c>
      <c r="X133" s="24" t="s">
        <v>96</v>
      </c>
    </row>
    <row r="134" spans="1:24" x14ac:dyDescent="0.3">
      <c r="A134" s="124">
        <v>262</v>
      </c>
      <c r="B134" s="124">
        <v>1</v>
      </c>
      <c r="C134" s="8" t="s">
        <v>990</v>
      </c>
      <c r="D134" s="124">
        <v>88</v>
      </c>
      <c r="E134" s="124">
        <v>3</v>
      </c>
      <c r="F134" s="125">
        <v>8</v>
      </c>
      <c r="G134" s="24" t="s">
        <v>96</v>
      </c>
      <c r="H134" s="24" t="s">
        <v>96</v>
      </c>
      <c r="I134" s="24" t="s">
        <v>96</v>
      </c>
      <c r="J134" s="24" t="s">
        <v>96</v>
      </c>
      <c r="K134" s="24" t="s">
        <v>96</v>
      </c>
      <c r="L134" s="24" t="s">
        <v>96</v>
      </c>
      <c r="M134" s="24" t="s">
        <v>96</v>
      </c>
      <c r="N134" s="24" t="s">
        <v>96</v>
      </c>
      <c r="O134" s="24" t="s">
        <v>96</v>
      </c>
      <c r="P134" s="24" t="s">
        <v>96</v>
      </c>
      <c r="Q134" s="24" t="s">
        <v>96</v>
      </c>
      <c r="R134" s="24" t="s">
        <v>96</v>
      </c>
      <c r="S134" s="24" t="s">
        <v>96</v>
      </c>
      <c r="T134" s="24" t="s">
        <v>96</v>
      </c>
      <c r="U134" s="24" t="s">
        <v>96</v>
      </c>
      <c r="V134" s="24" t="s">
        <v>96</v>
      </c>
      <c r="W134" s="24" t="s">
        <v>96</v>
      </c>
      <c r="X134" s="24" t="s">
        <v>96</v>
      </c>
    </row>
    <row r="135" spans="1:24" x14ac:dyDescent="0.3">
      <c r="A135" s="124">
        <v>263</v>
      </c>
      <c r="B135" s="124">
        <v>1</v>
      </c>
      <c r="C135" s="8" t="s">
        <v>991</v>
      </c>
      <c r="D135" s="124">
        <v>88</v>
      </c>
      <c r="E135" s="124">
        <v>2</v>
      </c>
      <c r="F135" s="125">
        <v>4</v>
      </c>
      <c r="G135" s="24" t="s">
        <v>96</v>
      </c>
      <c r="H135" s="24" t="s">
        <v>96</v>
      </c>
      <c r="I135" s="24" t="s">
        <v>96</v>
      </c>
      <c r="J135" s="24" t="s">
        <v>96</v>
      </c>
      <c r="K135" s="24" t="s">
        <v>96</v>
      </c>
      <c r="L135" s="24" t="s">
        <v>96</v>
      </c>
      <c r="M135" s="24" t="s">
        <v>96</v>
      </c>
      <c r="N135" s="24" t="s">
        <v>96</v>
      </c>
      <c r="O135" s="24" t="s">
        <v>96</v>
      </c>
      <c r="P135" s="24" t="s">
        <v>96</v>
      </c>
      <c r="Q135" s="24" t="s">
        <v>96</v>
      </c>
      <c r="R135" s="24" t="s">
        <v>96</v>
      </c>
      <c r="S135" s="24" t="s">
        <v>96</v>
      </c>
      <c r="T135" s="24" t="s">
        <v>96</v>
      </c>
      <c r="U135" s="24" t="s">
        <v>96</v>
      </c>
      <c r="V135" s="24" t="s">
        <v>96</v>
      </c>
      <c r="W135" s="24" t="s">
        <v>96</v>
      </c>
      <c r="X135" s="24" t="s">
        <v>96</v>
      </c>
    </row>
    <row r="136" spans="1:24" x14ac:dyDescent="0.3">
      <c r="A136" s="124">
        <v>264</v>
      </c>
      <c r="B136" s="124">
        <v>1</v>
      </c>
      <c r="C136" s="8" t="s">
        <v>1075</v>
      </c>
      <c r="D136" s="124">
        <v>78</v>
      </c>
      <c r="E136" s="124">
        <v>99</v>
      </c>
      <c r="F136" s="125">
        <v>4</v>
      </c>
      <c r="G136" s="124">
        <v>87</v>
      </c>
      <c r="H136" s="124">
        <v>99</v>
      </c>
      <c r="I136" s="125">
        <v>6</v>
      </c>
      <c r="J136" s="24" t="s">
        <v>96</v>
      </c>
      <c r="K136" s="24" t="s">
        <v>96</v>
      </c>
      <c r="L136" s="24" t="s">
        <v>96</v>
      </c>
      <c r="M136" s="24" t="s">
        <v>96</v>
      </c>
      <c r="N136" s="24" t="s">
        <v>96</v>
      </c>
      <c r="O136" s="24" t="s">
        <v>96</v>
      </c>
      <c r="P136" s="24" t="s">
        <v>96</v>
      </c>
      <c r="Q136" s="24" t="s">
        <v>96</v>
      </c>
      <c r="R136" s="24" t="s">
        <v>96</v>
      </c>
      <c r="S136" s="24" t="s">
        <v>96</v>
      </c>
      <c r="T136" s="24" t="s">
        <v>96</v>
      </c>
      <c r="U136" s="24" t="s">
        <v>96</v>
      </c>
      <c r="V136" s="24" t="s">
        <v>96</v>
      </c>
      <c r="W136" s="24" t="s">
        <v>96</v>
      </c>
      <c r="X136" s="24" t="s">
        <v>96</v>
      </c>
    </row>
    <row r="137" spans="1:24" x14ac:dyDescent="0.3">
      <c r="A137" s="124">
        <v>265</v>
      </c>
      <c r="B137" s="124">
        <v>1</v>
      </c>
      <c r="C137" s="8" t="s">
        <v>992</v>
      </c>
      <c r="D137" s="124">
        <v>88</v>
      </c>
      <c r="E137" s="124">
        <v>3</v>
      </c>
      <c r="F137" s="125">
        <v>10</v>
      </c>
      <c r="G137" s="24" t="s">
        <v>96</v>
      </c>
      <c r="H137" s="24" t="s">
        <v>96</v>
      </c>
      <c r="I137" s="24" t="s">
        <v>96</v>
      </c>
      <c r="J137" s="24" t="s">
        <v>96</v>
      </c>
      <c r="K137" s="24" t="s">
        <v>96</v>
      </c>
      <c r="L137" s="24" t="s">
        <v>96</v>
      </c>
      <c r="M137" s="24" t="s">
        <v>96</v>
      </c>
      <c r="N137" s="24" t="s">
        <v>96</v>
      </c>
      <c r="O137" s="24" t="s">
        <v>96</v>
      </c>
      <c r="P137" s="24" t="s">
        <v>96</v>
      </c>
      <c r="Q137" s="24" t="s">
        <v>96</v>
      </c>
      <c r="R137" s="24" t="s">
        <v>96</v>
      </c>
      <c r="S137" s="24" t="s">
        <v>96</v>
      </c>
      <c r="T137" s="24" t="s">
        <v>96</v>
      </c>
      <c r="U137" s="24" t="s">
        <v>96</v>
      </c>
      <c r="V137" s="24" t="s">
        <v>96</v>
      </c>
      <c r="W137" s="24" t="s">
        <v>96</v>
      </c>
      <c r="X137" s="24" t="s">
        <v>96</v>
      </c>
    </row>
    <row r="138" spans="1:24" x14ac:dyDescent="0.3">
      <c r="A138" s="124">
        <v>270</v>
      </c>
      <c r="B138" s="124">
        <v>1</v>
      </c>
      <c r="C138" s="8" t="s">
        <v>419</v>
      </c>
      <c r="D138" s="124">
        <v>78</v>
      </c>
      <c r="E138" s="124">
        <v>99</v>
      </c>
      <c r="F138" s="125">
        <v>4.5</v>
      </c>
      <c r="G138" s="124">
        <v>85</v>
      </c>
      <c r="H138" s="124">
        <v>99</v>
      </c>
      <c r="I138" s="125">
        <v>4</v>
      </c>
      <c r="J138" s="24" t="s">
        <v>96</v>
      </c>
      <c r="K138" s="24" t="s">
        <v>96</v>
      </c>
      <c r="L138" s="24" t="s">
        <v>96</v>
      </c>
      <c r="M138" s="24" t="s">
        <v>96</v>
      </c>
      <c r="N138" s="24" t="s">
        <v>96</v>
      </c>
      <c r="O138" s="24" t="s">
        <v>96</v>
      </c>
      <c r="P138" s="24" t="s">
        <v>96</v>
      </c>
      <c r="Q138" s="24" t="s">
        <v>96</v>
      </c>
      <c r="R138" s="24" t="s">
        <v>96</v>
      </c>
      <c r="S138" s="24" t="s">
        <v>96</v>
      </c>
      <c r="T138" s="24" t="s">
        <v>96</v>
      </c>
      <c r="U138" s="24" t="s">
        <v>96</v>
      </c>
      <c r="V138" s="24" t="s">
        <v>96</v>
      </c>
      <c r="W138" s="24" t="s">
        <v>96</v>
      </c>
      <c r="X138" s="24" t="s">
        <v>96</v>
      </c>
    </row>
    <row r="139" spans="1:24" x14ac:dyDescent="0.3">
      <c r="A139" s="124">
        <v>271</v>
      </c>
      <c r="B139" s="124">
        <v>1</v>
      </c>
      <c r="C139" s="8" t="s">
        <v>420</v>
      </c>
      <c r="D139" s="124">
        <v>85</v>
      </c>
      <c r="E139" s="124">
        <v>99</v>
      </c>
      <c r="F139" s="125">
        <v>3.835</v>
      </c>
      <c r="G139" s="124">
        <v>87</v>
      </c>
      <c r="H139" s="124">
        <v>3</v>
      </c>
      <c r="I139" s="125">
        <v>6.5</v>
      </c>
      <c r="J139" s="24" t="s">
        <v>96</v>
      </c>
      <c r="K139" s="24" t="s">
        <v>96</v>
      </c>
      <c r="L139" s="24" t="s">
        <v>96</v>
      </c>
      <c r="M139" s="24" t="s">
        <v>96</v>
      </c>
      <c r="N139" s="24" t="s">
        <v>96</v>
      </c>
      <c r="O139" s="24" t="s">
        <v>96</v>
      </c>
      <c r="P139" s="24" t="s">
        <v>96</v>
      </c>
      <c r="Q139" s="24" t="s">
        <v>96</v>
      </c>
      <c r="R139" s="24" t="s">
        <v>96</v>
      </c>
      <c r="S139" s="24" t="s">
        <v>96</v>
      </c>
      <c r="T139" s="24" t="s">
        <v>96</v>
      </c>
      <c r="U139" s="24" t="s">
        <v>96</v>
      </c>
      <c r="V139" s="24" t="s">
        <v>96</v>
      </c>
      <c r="W139" s="24" t="s">
        <v>96</v>
      </c>
      <c r="X139" s="24" t="s">
        <v>96</v>
      </c>
    </row>
    <row r="140" spans="1:24" x14ac:dyDescent="0.3">
      <c r="A140" s="124">
        <v>272</v>
      </c>
      <c r="B140" s="124">
        <v>1</v>
      </c>
      <c r="C140" s="8" t="s">
        <v>501</v>
      </c>
      <c r="D140" s="124">
        <v>76</v>
      </c>
      <c r="E140" s="124">
        <v>99</v>
      </c>
      <c r="F140" s="125">
        <v>6</v>
      </c>
      <c r="G140" s="124">
        <v>82</v>
      </c>
      <c r="H140" s="124">
        <v>99</v>
      </c>
      <c r="I140" s="125">
        <v>2</v>
      </c>
      <c r="J140" s="124">
        <v>82</v>
      </c>
      <c r="K140" s="124">
        <v>1</v>
      </c>
      <c r="L140" s="125">
        <v>4</v>
      </c>
      <c r="M140" s="24" t="s">
        <v>96</v>
      </c>
      <c r="N140" s="24" t="s">
        <v>96</v>
      </c>
      <c r="O140" s="24" t="s">
        <v>96</v>
      </c>
      <c r="P140" s="24" t="s">
        <v>96</v>
      </c>
      <c r="Q140" s="24" t="s">
        <v>96</v>
      </c>
      <c r="R140" s="24" t="s">
        <v>96</v>
      </c>
      <c r="S140" s="24" t="s">
        <v>96</v>
      </c>
      <c r="T140" s="24" t="s">
        <v>96</v>
      </c>
      <c r="U140" s="24" t="s">
        <v>96</v>
      </c>
      <c r="V140" s="24" t="s">
        <v>96</v>
      </c>
      <c r="W140" s="24" t="s">
        <v>96</v>
      </c>
      <c r="X140" s="24" t="s">
        <v>96</v>
      </c>
    </row>
    <row r="141" spans="1:24" x14ac:dyDescent="0.3">
      <c r="A141" s="124">
        <v>273</v>
      </c>
      <c r="B141" s="124">
        <v>1</v>
      </c>
      <c r="C141" s="8" t="s">
        <v>321</v>
      </c>
      <c r="D141" s="124">
        <v>78</v>
      </c>
      <c r="E141" s="124">
        <v>99</v>
      </c>
      <c r="F141" s="125">
        <v>2.5</v>
      </c>
      <c r="G141" s="124">
        <v>82</v>
      </c>
      <c r="H141" s="124">
        <v>99</v>
      </c>
      <c r="I141" s="125">
        <v>6</v>
      </c>
      <c r="J141" s="124">
        <v>88</v>
      </c>
      <c r="K141" s="124">
        <v>5</v>
      </c>
      <c r="L141" s="125">
        <v>5</v>
      </c>
      <c r="M141" s="24" t="s">
        <v>96</v>
      </c>
      <c r="N141" s="24" t="s">
        <v>96</v>
      </c>
      <c r="O141" s="24" t="s">
        <v>96</v>
      </c>
      <c r="P141" s="24" t="s">
        <v>96</v>
      </c>
      <c r="Q141" s="24" t="s">
        <v>96</v>
      </c>
      <c r="R141" s="24" t="s">
        <v>96</v>
      </c>
      <c r="S141" s="24" t="s">
        <v>96</v>
      </c>
      <c r="T141" s="24" t="s">
        <v>96</v>
      </c>
      <c r="U141" s="24" t="s">
        <v>96</v>
      </c>
      <c r="V141" s="24" t="s">
        <v>96</v>
      </c>
      <c r="W141" s="24" t="s">
        <v>96</v>
      </c>
      <c r="X141" s="24" t="s">
        <v>96</v>
      </c>
    </row>
    <row r="142" spans="1:24" x14ac:dyDescent="0.3">
      <c r="A142" s="124">
        <v>276</v>
      </c>
      <c r="B142" s="124">
        <v>1</v>
      </c>
      <c r="C142" s="8" t="s">
        <v>544</v>
      </c>
      <c r="D142" s="124">
        <v>76</v>
      </c>
      <c r="E142" s="124">
        <v>99</v>
      </c>
      <c r="F142" s="125">
        <v>2.3980000000000001</v>
      </c>
      <c r="G142" s="124">
        <v>80</v>
      </c>
      <c r="H142" s="124">
        <v>99</v>
      </c>
      <c r="I142" s="125">
        <v>5.5</v>
      </c>
      <c r="J142" s="124">
        <v>82</v>
      </c>
      <c r="K142" s="124">
        <v>99</v>
      </c>
      <c r="L142" s="125">
        <v>9</v>
      </c>
      <c r="M142" s="124">
        <v>88</v>
      </c>
      <c r="N142" s="124">
        <v>99</v>
      </c>
      <c r="O142" s="125">
        <v>7.5</v>
      </c>
      <c r="P142" s="24" t="s">
        <v>96</v>
      </c>
      <c r="Q142" s="24" t="s">
        <v>96</v>
      </c>
      <c r="R142" s="24" t="s">
        <v>96</v>
      </c>
      <c r="S142" s="24" t="s">
        <v>96</v>
      </c>
      <c r="T142" s="24" t="s">
        <v>96</v>
      </c>
      <c r="U142" s="24" t="s">
        <v>96</v>
      </c>
      <c r="V142" s="24" t="s">
        <v>96</v>
      </c>
      <c r="W142" s="24" t="s">
        <v>96</v>
      </c>
      <c r="X142" s="24" t="s">
        <v>96</v>
      </c>
    </row>
    <row r="143" spans="1:24" x14ac:dyDescent="0.3">
      <c r="A143" s="124">
        <v>277</v>
      </c>
      <c r="B143" s="124">
        <v>1</v>
      </c>
      <c r="C143" s="8" t="s">
        <v>375</v>
      </c>
      <c r="D143" s="124">
        <v>81</v>
      </c>
      <c r="E143" s="124">
        <v>99</v>
      </c>
      <c r="F143" s="125">
        <v>6.2</v>
      </c>
      <c r="G143" s="124">
        <v>85</v>
      </c>
      <c r="H143" s="124">
        <v>4</v>
      </c>
      <c r="I143" s="125">
        <v>3</v>
      </c>
      <c r="J143" s="24" t="s">
        <v>96</v>
      </c>
      <c r="K143" s="24" t="s">
        <v>96</v>
      </c>
      <c r="L143" s="24" t="s">
        <v>96</v>
      </c>
      <c r="M143" s="24" t="s">
        <v>96</v>
      </c>
      <c r="N143" s="24" t="s">
        <v>96</v>
      </c>
      <c r="O143" s="24" t="s">
        <v>96</v>
      </c>
      <c r="P143" s="24" t="s">
        <v>96</v>
      </c>
      <c r="Q143" s="24" t="s">
        <v>96</v>
      </c>
      <c r="R143" s="24" t="s">
        <v>96</v>
      </c>
      <c r="S143" s="24" t="s">
        <v>96</v>
      </c>
      <c r="T143" s="24" t="s">
        <v>96</v>
      </c>
      <c r="U143" s="24" t="s">
        <v>96</v>
      </c>
      <c r="V143" s="24" t="s">
        <v>96</v>
      </c>
      <c r="W143" s="24" t="s">
        <v>96</v>
      </c>
      <c r="X143" s="24" t="s">
        <v>96</v>
      </c>
    </row>
    <row r="144" spans="1:24" x14ac:dyDescent="0.3">
      <c r="A144" s="124">
        <v>278</v>
      </c>
      <c r="B144" s="124">
        <v>1</v>
      </c>
      <c r="C144" s="8" t="s">
        <v>517</v>
      </c>
      <c r="D144" s="124">
        <v>82</v>
      </c>
      <c r="E144" s="124">
        <v>99</v>
      </c>
      <c r="F144" s="125">
        <v>4.75</v>
      </c>
      <c r="G144" s="124">
        <v>84</v>
      </c>
      <c r="H144" s="124">
        <v>99</v>
      </c>
      <c r="I144" s="125">
        <v>4.5</v>
      </c>
      <c r="J144" s="124">
        <v>87</v>
      </c>
      <c r="K144" s="124">
        <v>99</v>
      </c>
      <c r="L144" s="125">
        <v>4.75</v>
      </c>
      <c r="M144" s="24" t="s">
        <v>96</v>
      </c>
      <c r="N144" s="24" t="s">
        <v>96</v>
      </c>
      <c r="O144" s="24" t="s">
        <v>96</v>
      </c>
      <c r="P144" s="24" t="s">
        <v>96</v>
      </c>
      <c r="Q144" s="24" t="s">
        <v>96</v>
      </c>
      <c r="R144" s="24" t="s">
        <v>96</v>
      </c>
      <c r="S144" s="24" t="s">
        <v>96</v>
      </c>
      <c r="T144" s="24" t="s">
        <v>96</v>
      </c>
      <c r="U144" s="24" t="s">
        <v>96</v>
      </c>
      <c r="V144" s="24" t="s">
        <v>96</v>
      </c>
      <c r="W144" s="24" t="s">
        <v>96</v>
      </c>
      <c r="X144" s="24" t="s">
        <v>96</v>
      </c>
    </row>
    <row r="145" spans="1:24" x14ac:dyDescent="0.3">
      <c r="A145" s="124">
        <v>279</v>
      </c>
      <c r="B145" s="124">
        <v>1</v>
      </c>
      <c r="C145" s="8" t="s">
        <v>421</v>
      </c>
      <c r="D145" s="124">
        <v>88</v>
      </c>
      <c r="E145" s="124">
        <v>99</v>
      </c>
      <c r="F145" s="125">
        <v>8</v>
      </c>
      <c r="G145" s="24" t="s">
        <v>96</v>
      </c>
      <c r="H145" s="24" t="s">
        <v>96</v>
      </c>
      <c r="I145" s="24" t="s">
        <v>96</v>
      </c>
      <c r="J145" s="24" t="s">
        <v>96</v>
      </c>
      <c r="K145" s="24" t="s">
        <v>96</v>
      </c>
      <c r="L145" s="24" t="s">
        <v>96</v>
      </c>
      <c r="M145" s="24" t="s">
        <v>96</v>
      </c>
      <c r="N145" s="24" t="s">
        <v>96</v>
      </c>
      <c r="O145" s="24" t="s">
        <v>96</v>
      </c>
      <c r="P145" s="124">
        <v>81</v>
      </c>
      <c r="Q145" s="124">
        <v>99</v>
      </c>
      <c r="R145" s="125">
        <v>6</v>
      </c>
      <c r="S145" s="24" t="s">
        <v>96</v>
      </c>
      <c r="T145" s="24" t="s">
        <v>96</v>
      </c>
      <c r="U145" s="24" t="s">
        <v>96</v>
      </c>
      <c r="V145" s="24" t="s">
        <v>96</v>
      </c>
      <c r="W145" s="24" t="s">
        <v>96</v>
      </c>
      <c r="X145" s="24" t="s">
        <v>96</v>
      </c>
    </row>
    <row r="146" spans="1:24" x14ac:dyDescent="0.3">
      <c r="A146" s="124">
        <v>280</v>
      </c>
      <c r="B146" s="124">
        <v>1</v>
      </c>
      <c r="C146" s="8" t="s">
        <v>545</v>
      </c>
      <c r="D146" s="124">
        <v>77</v>
      </c>
      <c r="E146" s="124">
        <v>99</v>
      </c>
      <c r="F146" s="125">
        <v>3.75</v>
      </c>
      <c r="G146" s="124">
        <v>83</v>
      </c>
      <c r="H146" s="124">
        <v>99</v>
      </c>
      <c r="I146" s="125">
        <v>3.25</v>
      </c>
      <c r="J146" s="24" t="s">
        <v>96</v>
      </c>
      <c r="K146" s="24" t="s">
        <v>96</v>
      </c>
      <c r="L146" s="24" t="s">
        <v>96</v>
      </c>
      <c r="M146" s="24" t="s">
        <v>96</v>
      </c>
      <c r="N146" s="24" t="s">
        <v>96</v>
      </c>
      <c r="O146" s="24" t="s">
        <v>96</v>
      </c>
      <c r="P146" s="24" t="s">
        <v>96</v>
      </c>
      <c r="Q146" s="24" t="s">
        <v>96</v>
      </c>
      <c r="R146" s="24" t="s">
        <v>96</v>
      </c>
      <c r="S146" s="24" t="s">
        <v>96</v>
      </c>
      <c r="T146" s="24" t="s">
        <v>96</v>
      </c>
      <c r="U146" s="24" t="s">
        <v>96</v>
      </c>
      <c r="V146" s="24" t="s">
        <v>96</v>
      </c>
      <c r="W146" s="24" t="s">
        <v>96</v>
      </c>
      <c r="X146" s="24" t="s">
        <v>96</v>
      </c>
    </row>
    <row r="147" spans="1:24" x14ac:dyDescent="0.3">
      <c r="A147" s="124">
        <v>281</v>
      </c>
      <c r="B147" s="124">
        <v>1</v>
      </c>
      <c r="C147" s="8" t="s">
        <v>546</v>
      </c>
      <c r="D147" s="124">
        <v>81</v>
      </c>
      <c r="E147" s="124">
        <v>99</v>
      </c>
      <c r="F147" s="125">
        <v>8.5</v>
      </c>
      <c r="G147" s="24" t="s">
        <v>96</v>
      </c>
      <c r="H147" s="24" t="s">
        <v>96</v>
      </c>
      <c r="I147" s="24" t="s">
        <v>96</v>
      </c>
      <c r="J147" s="24" t="s">
        <v>96</v>
      </c>
      <c r="K147" s="24" t="s">
        <v>96</v>
      </c>
      <c r="L147" s="24" t="s">
        <v>96</v>
      </c>
      <c r="M147" s="24" t="s">
        <v>96</v>
      </c>
      <c r="N147" s="24" t="s">
        <v>96</v>
      </c>
      <c r="O147" s="24" t="s">
        <v>96</v>
      </c>
      <c r="P147" s="24" t="s">
        <v>96</v>
      </c>
      <c r="Q147" s="24" t="s">
        <v>96</v>
      </c>
      <c r="R147" s="24" t="s">
        <v>96</v>
      </c>
      <c r="S147" s="24" t="s">
        <v>96</v>
      </c>
      <c r="T147" s="24" t="s">
        <v>96</v>
      </c>
      <c r="U147" s="24" t="s">
        <v>96</v>
      </c>
      <c r="V147" s="24" t="s">
        <v>96</v>
      </c>
      <c r="W147" s="24" t="s">
        <v>96</v>
      </c>
      <c r="X147" s="24" t="s">
        <v>96</v>
      </c>
    </row>
    <row r="148" spans="1:24" x14ac:dyDescent="0.3">
      <c r="A148" s="124">
        <v>282</v>
      </c>
      <c r="B148" s="124">
        <v>1</v>
      </c>
      <c r="C148" s="8" t="s">
        <v>610</v>
      </c>
      <c r="D148" s="124">
        <v>79</v>
      </c>
      <c r="E148" s="124">
        <v>99</v>
      </c>
      <c r="F148" s="125">
        <v>2.9</v>
      </c>
      <c r="G148" s="124">
        <v>82</v>
      </c>
      <c r="H148" s="124">
        <v>99</v>
      </c>
      <c r="I148" s="125">
        <v>3.9</v>
      </c>
      <c r="J148" s="124">
        <v>85</v>
      </c>
      <c r="K148" s="124">
        <v>99</v>
      </c>
      <c r="L148" s="125">
        <v>2.6</v>
      </c>
      <c r="M148" s="24" t="s">
        <v>96</v>
      </c>
      <c r="N148" s="24" t="s">
        <v>96</v>
      </c>
      <c r="O148" s="24" t="s">
        <v>96</v>
      </c>
      <c r="P148" s="24" t="s">
        <v>96</v>
      </c>
      <c r="Q148" s="24" t="s">
        <v>96</v>
      </c>
      <c r="R148" s="24" t="s">
        <v>96</v>
      </c>
      <c r="S148" s="24" t="s">
        <v>96</v>
      </c>
      <c r="T148" s="24" t="s">
        <v>96</v>
      </c>
      <c r="U148" s="24" t="s">
        <v>96</v>
      </c>
      <c r="V148" s="24" t="s">
        <v>96</v>
      </c>
      <c r="W148" s="24" t="s">
        <v>96</v>
      </c>
      <c r="X148" s="24" t="s">
        <v>96</v>
      </c>
    </row>
    <row r="149" spans="1:24" x14ac:dyDescent="0.3">
      <c r="A149" s="124">
        <v>283</v>
      </c>
      <c r="B149" s="124">
        <v>1</v>
      </c>
      <c r="C149" s="8" t="s">
        <v>547</v>
      </c>
      <c r="D149" s="124">
        <v>78</v>
      </c>
      <c r="E149" s="124">
        <v>99</v>
      </c>
      <c r="F149" s="125">
        <v>4.5</v>
      </c>
      <c r="G149" s="124">
        <v>82</v>
      </c>
      <c r="H149" s="124">
        <v>99</v>
      </c>
      <c r="I149" s="125">
        <v>5.75</v>
      </c>
      <c r="J149" s="124">
        <v>85</v>
      </c>
      <c r="K149" s="124">
        <v>99</v>
      </c>
      <c r="L149" s="125">
        <v>5.5</v>
      </c>
      <c r="M149" s="24" t="s">
        <v>96</v>
      </c>
      <c r="N149" s="24" t="s">
        <v>96</v>
      </c>
      <c r="O149" s="24" t="s">
        <v>96</v>
      </c>
      <c r="P149" s="24" t="s">
        <v>96</v>
      </c>
      <c r="Q149" s="24" t="s">
        <v>96</v>
      </c>
      <c r="R149" s="24" t="s">
        <v>96</v>
      </c>
      <c r="S149" s="24" t="s">
        <v>96</v>
      </c>
      <c r="T149" s="24" t="s">
        <v>96</v>
      </c>
      <c r="U149" s="24" t="s">
        <v>96</v>
      </c>
      <c r="V149" s="24" t="s">
        <v>96</v>
      </c>
      <c r="W149" s="24" t="s">
        <v>96</v>
      </c>
      <c r="X149" s="24" t="s">
        <v>96</v>
      </c>
    </row>
    <row r="150" spans="1:24" x14ac:dyDescent="0.3">
      <c r="A150" s="124">
        <v>284</v>
      </c>
      <c r="B150" s="124">
        <v>1</v>
      </c>
      <c r="C150" s="8" t="s">
        <v>376</v>
      </c>
      <c r="D150" s="124">
        <v>87</v>
      </c>
      <c r="E150" s="124">
        <v>8</v>
      </c>
      <c r="F150" s="125">
        <v>9.9700000000000006</v>
      </c>
      <c r="G150" s="24" t="s">
        <v>96</v>
      </c>
      <c r="H150" s="24" t="s">
        <v>96</v>
      </c>
      <c r="I150" s="24" t="s">
        <v>96</v>
      </c>
      <c r="J150" s="24" t="s">
        <v>96</v>
      </c>
      <c r="K150" s="24" t="s">
        <v>96</v>
      </c>
      <c r="L150" s="24" t="s">
        <v>96</v>
      </c>
      <c r="M150" s="24" t="s">
        <v>96</v>
      </c>
      <c r="N150" s="24" t="s">
        <v>96</v>
      </c>
      <c r="O150" s="24" t="s">
        <v>96</v>
      </c>
      <c r="P150" s="24" t="s">
        <v>96</v>
      </c>
      <c r="Q150" s="24" t="s">
        <v>96</v>
      </c>
      <c r="R150" s="24" t="s">
        <v>96</v>
      </c>
      <c r="S150" s="24" t="s">
        <v>96</v>
      </c>
      <c r="T150" s="24" t="s">
        <v>96</v>
      </c>
      <c r="U150" s="24" t="s">
        <v>96</v>
      </c>
      <c r="V150" s="24" t="s">
        <v>96</v>
      </c>
      <c r="W150" s="24" t="s">
        <v>96</v>
      </c>
      <c r="X150" s="24" t="s">
        <v>96</v>
      </c>
    </row>
    <row r="151" spans="1:24" x14ac:dyDescent="0.3">
      <c r="A151" s="124">
        <v>286</v>
      </c>
      <c r="B151" s="124">
        <v>1</v>
      </c>
      <c r="C151" s="8" t="s">
        <v>422</v>
      </c>
      <c r="D151" s="124">
        <v>84</v>
      </c>
      <c r="E151" s="124">
        <v>99</v>
      </c>
      <c r="F151" s="125">
        <v>5.75</v>
      </c>
      <c r="G151" s="124">
        <v>87</v>
      </c>
      <c r="H151" s="124">
        <v>99</v>
      </c>
      <c r="I151" s="125">
        <v>4.25</v>
      </c>
      <c r="J151" s="24" t="s">
        <v>96</v>
      </c>
      <c r="K151" s="24" t="s">
        <v>96</v>
      </c>
      <c r="L151" s="24" t="s">
        <v>96</v>
      </c>
      <c r="M151" s="24" t="s">
        <v>96</v>
      </c>
      <c r="N151" s="24" t="s">
        <v>96</v>
      </c>
      <c r="O151" s="24" t="s">
        <v>96</v>
      </c>
      <c r="P151" s="24" t="s">
        <v>96</v>
      </c>
      <c r="Q151" s="24" t="s">
        <v>96</v>
      </c>
      <c r="R151" s="24" t="s">
        <v>96</v>
      </c>
      <c r="S151" s="24" t="s">
        <v>96</v>
      </c>
      <c r="T151" s="24" t="s">
        <v>96</v>
      </c>
      <c r="U151" s="24" t="s">
        <v>96</v>
      </c>
      <c r="V151" s="24" t="s">
        <v>96</v>
      </c>
      <c r="W151" s="24" t="s">
        <v>96</v>
      </c>
      <c r="X151" s="24" t="s">
        <v>96</v>
      </c>
    </row>
    <row r="152" spans="1:24" x14ac:dyDescent="0.3">
      <c r="A152" s="124">
        <v>294</v>
      </c>
      <c r="B152" s="124">
        <v>1</v>
      </c>
      <c r="C152" s="8" t="s">
        <v>251</v>
      </c>
      <c r="D152" s="124">
        <v>88</v>
      </c>
      <c r="E152" s="124">
        <v>3</v>
      </c>
      <c r="F152" s="125">
        <v>6</v>
      </c>
      <c r="G152" s="24" t="s">
        <v>96</v>
      </c>
      <c r="H152" s="24" t="s">
        <v>96</v>
      </c>
      <c r="I152" s="24" t="s">
        <v>96</v>
      </c>
      <c r="J152" s="24" t="s">
        <v>96</v>
      </c>
      <c r="K152" s="24" t="s">
        <v>96</v>
      </c>
      <c r="L152" s="24" t="s">
        <v>96</v>
      </c>
      <c r="M152" s="24" t="s">
        <v>96</v>
      </c>
      <c r="N152" s="24" t="s">
        <v>96</v>
      </c>
      <c r="O152" s="24" t="s">
        <v>96</v>
      </c>
      <c r="P152" s="24" t="s">
        <v>96</v>
      </c>
      <c r="Q152" s="24" t="s">
        <v>96</v>
      </c>
      <c r="R152" s="24" t="s">
        <v>96</v>
      </c>
      <c r="S152" s="24" t="s">
        <v>96</v>
      </c>
      <c r="T152" s="24" t="s">
        <v>96</v>
      </c>
      <c r="U152" s="24" t="s">
        <v>96</v>
      </c>
      <c r="V152" s="24" t="s">
        <v>96</v>
      </c>
      <c r="W152" s="24" t="s">
        <v>96</v>
      </c>
      <c r="X152" s="24" t="s">
        <v>96</v>
      </c>
    </row>
    <row r="153" spans="1:24" x14ac:dyDescent="0.3">
      <c r="A153" s="124">
        <v>297</v>
      </c>
      <c r="B153" s="124">
        <v>1</v>
      </c>
      <c r="C153" s="8" t="s">
        <v>275</v>
      </c>
      <c r="D153" s="124">
        <v>87</v>
      </c>
      <c r="E153" s="124">
        <v>99</v>
      </c>
      <c r="F153" s="125">
        <v>6</v>
      </c>
      <c r="G153" s="24" t="s">
        <v>96</v>
      </c>
      <c r="H153" s="24" t="s">
        <v>96</v>
      </c>
      <c r="I153" s="24" t="s">
        <v>96</v>
      </c>
      <c r="J153" s="24" t="s">
        <v>96</v>
      </c>
      <c r="K153" s="24" t="s">
        <v>96</v>
      </c>
      <c r="L153" s="24" t="s">
        <v>96</v>
      </c>
      <c r="M153" s="24" t="s">
        <v>96</v>
      </c>
      <c r="N153" s="24" t="s">
        <v>96</v>
      </c>
      <c r="O153" s="24" t="s">
        <v>96</v>
      </c>
      <c r="P153" s="24" t="s">
        <v>96</v>
      </c>
      <c r="Q153" s="24" t="s">
        <v>96</v>
      </c>
      <c r="R153" s="24" t="s">
        <v>96</v>
      </c>
      <c r="S153" s="24" t="s">
        <v>96</v>
      </c>
      <c r="T153" s="24" t="s">
        <v>96</v>
      </c>
      <c r="U153" s="24" t="s">
        <v>96</v>
      </c>
      <c r="V153" s="24" t="s">
        <v>96</v>
      </c>
      <c r="W153" s="24" t="s">
        <v>96</v>
      </c>
      <c r="X153" s="24" t="s">
        <v>96</v>
      </c>
    </row>
    <row r="154" spans="1:24" x14ac:dyDescent="0.3">
      <c r="A154" s="124">
        <v>299</v>
      </c>
      <c r="B154" s="124">
        <v>1</v>
      </c>
      <c r="C154" s="8" t="s">
        <v>377</v>
      </c>
      <c r="D154" s="24" t="s">
        <v>96</v>
      </c>
      <c r="E154" s="24" t="s">
        <v>96</v>
      </c>
      <c r="F154" s="24" t="s">
        <v>96</v>
      </c>
      <c r="G154" s="24" t="s">
        <v>96</v>
      </c>
      <c r="H154" s="24" t="s">
        <v>96</v>
      </c>
      <c r="I154" s="24" t="s">
        <v>96</v>
      </c>
      <c r="J154" s="24" t="s">
        <v>96</v>
      </c>
      <c r="K154" s="24" t="s">
        <v>96</v>
      </c>
      <c r="L154" s="24" t="s">
        <v>96</v>
      </c>
      <c r="M154" s="24" t="s">
        <v>96</v>
      </c>
      <c r="N154" s="24" t="s">
        <v>96</v>
      </c>
      <c r="O154" s="24" t="s">
        <v>96</v>
      </c>
      <c r="P154" s="24" t="s">
        <v>96</v>
      </c>
      <c r="Q154" s="24" t="s">
        <v>96</v>
      </c>
      <c r="R154" s="24" t="s">
        <v>96</v>
      </c>
      <c r="S154" s="24" t="s">
        <v>96</v>
      </c>
      <c r="T154" s="24" t="s">
        <v>96</v>
      </c>
      <c r="U154" s="24" t="s">
        <v>96</v>
      </c>
      <c r="V154" s="24" t="s">
        <v>96</v>
      </c>
      <c r="W154" s="24" t="s">
        <v>96</v>
      </c>
      <c r="X154" s="24" t="s">
        <v>96</v>
      </c>
    </row>
    <row r="155" spans="1:24" x14ac:dyDescent="0.3">
      <c r="A155" s="124">
        <v>300</v>
      </c>
      <c r="B155" s="124">
        <v>1</v>
      </c>
      <c r="C155" s="8" t="s">
        <v>252</v>
      </c>
      <c r="D155" s="24" t="s">
        <v>96</v>
      </c>
      <c r="E155" s="24" t="s">
        <v>96</v>
      </c>
      <c r="F155" s="24" t="s">
        <v>96</v>
      </c>
      <c r="G155" s="24" t="s">
        <v>96</v>
      </c>
      <c r="H155" s="24" t="s">
        <v>96</v>
      </c>
      <c r="I155" s="24" t="s">
        <v>96</v>
      </c>
      <c r="J155" s="24" t="s">
        <v>96</v>
      </c>
      <c r="K155" s="24" t="s">
        <v>96</v>
      </c>
      <c r="L155" s="24" t="s">
        <v>96</v>
      </c>
      <c r="M155" s="24" t="s">
        <v>96</v>
      </c>
      <c r="N155" s="24" t="s">
        <v>96</v>
      </c>
      <c r="O155" s="24" t="s">
        <v>96</v>
      </c>
      <c r="P155" s="24" t="s">
        <v>96</v>
      </c>
      <c r="Q155" s="24" t="s">
        <v>96</v>
      </c>
      <c r="R155" s="24" t="s">
        <v>96</v>
      </c>
      <c r="S155" s="24" t="s">
        <v>96</v>
      </c>
      <c r="T155" s="24" t="s">
        <v>96</v>
      </c>
      <c r="U155" s="24" t="s">
        <v>96</v>
      </c>
      <c r="V155" s="24" t="s">
        <v>96</v>
      </c>
      <c r="W155" s="24" t="s">
        <v>96</v>
      </c>
      <c r="X155" s="24" t="s">
        <v>96</v>
      </c>
    </row>
    <row r="156" spans="1:24" x14ac:dyDescent="0.3">
      <c r="A156" s="124">
        <v>301</v>
      </c>
      <c r="B156" s="124">
        <v>1</v>
      </c>
      <c r="C156" s="8" t="s">
        <v>1076</v>
      </c>
      <c r="D156" s="24" t="s">
        <v>96</v>
      </c>
      <c r="E156" s="24" t="s">
        <v>96</v>
      </c>
      <c r="F156" s="24" t="s">
        <v>96</v>
      </c>
      <c r="G156" s="24" t="s">
        <v>96</v>
      </c>
      <c r="H156" s="24" t="s">
        <v>96</v>
      </c>
      <c r="I156" s="24" t="s">
        <v>96</v>
      </c>
      <c r="J156" s="24" t="s">
        <v>96</v>
      </c>
      <c r="K156" s="24" t="s">
        <v>96</v>
      </c>
      <c r="L156" s="24" t="s">
        <v>96</v>
      </c>
      <c r="M156" s="24" t="s">
        <v>96</v>
      </c>
      <c r="N156" s="24" t="s">
        <v>96</v>
      </c>
      <c r="O156" s="24" t="s">
        <v>96</v>
      </c>
      <c r="P156" s="24" t="s">
        <v>96</v>
      </c>
      <c r="Q156" s="24" t="s">
        <v>96</v>
      </c>
      <c r="R156" s="24" t="s">
        <v>96</v>
      </c>
      <c r="S156" s="24" t="s">
        <v>96</v>
      </c>
      <c r="T156" s="24" t="s">
        <v>96</v>
      </c>
      <c r="U156" s="24" t="s">
        <v>96</v>
      </c>
      <c r="V156" s="24" t="s">
        <v>96</v>
      </c>
      <c r="W156" s="24" t="s">
        <v>96</v>
      </c>
      <c r="X156" s="24" t="s">
        <v>96</v>
      </c>
    </row>
    <row r="157" spans="1:24" x14ac:dyDescent="0.3">
      <c r="A157" s="124">
        <v>306</v>
      </c>
      <c r="B157" s="124">
        <v>1</v>
      </c>
      <c r="C157" s="8" t="s">
        <v>548</v>
      </c>
      <c r="D157" s="124">
        <v>76</v>
      </c>
      <c r="E157" s="124">
        <v>99</v>
      </c>
      <c r="F157" s="125">
        <v>10</v>
      </c>
      <c r="G157" s="24" t="s">
        <v>96</v>
      </c>
      <c r="H157" s="24" t="s">
        <v>96</v>
      </c>
      <c r="I157" s="24" t="s">
        <v>96</v>
      </c>
      <c r="J157" s="24" t="s">
        <v>96</v>
      </c>
      <c r="K157" s="24" t="s">
        <v>96</v>
      </c>
      <c r="L157" s="24" t="s">
        <v>96</v>
      </c>
      <c r="M157" s="24" t="s">
        <v>96</v>
      </c>
      <c r="N157" s="24" t="s">
        <v>96</v>
      </c>
      <c r="O157" s="24" t="s">
        <v>96</v>
      </c>
      <c r="P157" s="24" t="s">
        <v>96</v>
      </c>
      <c r="Q157" s="24" t="s">
        <v>96</v>
      </c>
      <c r="R157" s="24" t="s">
        <v>96</v>
      </c>
      <c r="S157" s="24" t="s">
        <v>96</v>
      </c>
      <c r="T157" s="24" t="s">
        <v>96</v>
      </c>
      <c r="U157" s="24" t="s">
        <v>96</v>
      </c>
      <c r="V157" s="24" t="s">
        <v>96</v>
      </c>
      <c r="W157" s="24" t="s">
        <v>96</v>
      </c>
      <c r="X157" s="24" t="s">
        <v>96</v>
      </c>
    </row>
    <row r="158" spans="1:24" x14ac:dyDescent="0.3">
      <c r="A158" s="124">
        <v>308</v>
      </c>
      <c r="B158" s="124">
        <v>1</v>
      </c>
      <c r="C158" s="8" t="s">
        <v>549</v>
      </c>
      <c r="D158" s="24" t="s">
        <v>96</v>
      </c>
      <c r="E158" s="24" t="s">
        <v>96</v>
      </c>
      <c r="F158" s="24" t="s">
        <v>96</v>
      </c>
      <c r="G158" s="24" t="s">
        <v>96</v>
      </c>
      <c r="H158" s="24" t="s">
        <v>96</v>
      </c>
      <c r="I158" s="24" t="s">
        <v>96</v>
      </c>
      <c r="J158" s="24" t="s">
        <v>96</v>
      </c>
      <c r="K158" s="24" t="s">
        <v>96</v>
      </c>
      <c r="L158" s="24" t="s">
        <v>96</v>
      </c>
      <c r="M158" s="24" t="s">
        <v>96</v>
      </c>
      <c r="N158" s="24" t="s">
        <v>96</v>
      </c>
      <c r="O158" s="24" t="s">
        <v>96</v>
      </c>
      <c r="P158" s="24" t="s">
        <v>96</v>
      </c>
      <c r="Q158" s="24" t="s">
        <v>96</v>
      </c>
      <c r="R158" s="24" t="s">
        <v>96</v>
      </c>
      <c r="S158" s="24" t="s">
        <v>96</v>
      </c>
      <c r="T158" s="24" t="s">
        <v>96</v>
      </c>
      <c r="U158" s="24" t="s">
        <v>96</v>
      </c>
      <c r="V158" s="24" t="s">
        <v>96</v>
      </c>
      <c r="W158" s="24" t="s">
        <v>96</v>
      </c>
      <c r="X158" s="24" t="s">
        <v>96</v>
      </c>
    </row>
    <row r="159" spans="1:24" x14ac:dyDescent="0.3">
      <c r="A159" s="124">
        <v>309</v>
      </c>
      <c r="B159" s="124">
        <v>1</v>
      </c>
      <c r="C159" s="8" t="s">
        <v>378</v>
      </c>
      <c r="D159" s="24" t="s">
        <v>96</v>
      </c>
      <c r="E159" s="24" t="s">
        <v>96</v>
      </c>
      <c r="F159" s="24" t="s">
        <v>96</v>
      </c>
      <c r="G159" s="24" t="s">
        <v>96</v>
      </c>
      <c r="H159" s="24" t="s">
        <v>96</v>
      </c>
      <c r="I159" s="24" t="s">
        <v>96</v>
      </c>
      <c r="J159" s="24" t="s">
        <v>96</v>
      </c>
      <c r="K159" s="24" t="s">
        <v>96</v>
      </c>
      <c r="L159" s="24" t="s">
        <v>96</v>
      </c>
      <c r="M159" s="24" t="s">
        <v>96</v>
      </c>
      <c r="N159" s="24" t="s">
        <v>96</v>
      </c>
      <c r="O159" s="24" t="s">
        <v>96</v>
      </c>
      <c r="P159" s="24" t="s">
        <v>96</v>
      </c>
      <c r="Q159" s="24" t="s">
        <v>96</v>
      </c>
      <c r="R159" s="24" t="s">
        <v>96</v>
      </c>
      <c r="S159" s="24" t="s">
        <v>96</v>
      </c>
      <c r="T159" s="24" t="s">
        <v>96</v>
      </c>
      <c r="U159" s="24" t="s">
        <v>96</v>
      </c>
      <c r="V159" s="24" t="s">
        <v>96</v>
      </c>
      <c r="W159" s="24" t="s">
        <v>96</v>
      </c>
      <c r="X159" s="24" t="s">
        <v>96</v>
      </c>
    </row>
    <row r="160" spans="1:24" x14ac:dyDescent="0.3">
      <c r="A160" s="124">
        <v>314</v>
      </c>
      <c r="B160" s="124">
        <v>1</v>
      </c>
      <c r="C160" s="8" t="s">
        <v>276</v>
      </c>
      <c r="D160" s="24" t="s">
        <v>96</v>
      </c>
      <c r="E160" s="24" t="s">
        <v>96</v>
      </c>
      <c r="F160" s="24" t="s">
        <v>96</v>
      </c>
      <c r="G160" s="24" t="s">
        <v>96</v>
      </c>
      <c r="H160" s="24" t="s">
        <v>96</v>
      </c>
      <c r="I160" s="24" t="s">
        <v>96</v>
      </c>
      <c r="J160" s="24" t="s">
        <v>96</v>
      </c>
      <c r="K160" s="24" t="s">
        <v>96</v>
      </c>
      <c r="L160" s="24" t="s">
        <v>96</v>
      </c>
      <c r="M160" s="24" t="s">
        <v>96</v>
      </c>
      <c r="N160" s="24" t="s">
        <v>96</v>
      </c>
      <c r="O160" s="24" t="s">
        <v>96</v>
      </c>
      <c r="P160" s="24" t="s">
        <v>96</v>
      </c>
      <c r="Q160" s="24" t="s">
        <v>96</v>
      </c>
      <c r="R160" s="24" t="s">
        <v>96</v>
      </c>
      <c r="S160" s="24" t="s">
        <v>96</v>
      </c>
      <c r="T160" s="24" t="s">
        <v>96</v>
      </c>
      <c r="U160" s="24" t="s">
        <v>96</v>
      </c>
      <c r="V160" s="24" t="s">
        <v>96</v>
      </c>
      <c r="W160" s="24" t="s">
        <v>96</v>
      </c>
      <c r="X160" s="24" t="s">
        <v>96</v>
      </c>
    </row>
    <row r="161" spans="1:24" x14ac:dyDescent="0.3">
      <c r="A161" s="124">
        <v>316</v>
      </c>
      <c r="B161" s="124">
        <v>1</v>
      </c>
      <c r="C161" s="8" t="s">
        <v>322</v>
      </c>
      <c r="D161" s="124">
        <v>81</v>
      </c>
      <c r="E161" s="124">
        <v>99</v>
      </c>
      <c r="F161" s="125">
        <v>2</v>
      </c>
      <c r="G161" s="24" t="s">
        <v>96</v>
      </c>
      <c r="H161" s="24" t="s">
        <v>96</v>
      </c>
      <c r="I161" s="24" t="s">
        <v>96</v>
      </c>
      <c r="J161" s="24" t="s">
        <v>96</v>
      </c>
      <c r="K161" s="24" t="s">
        <v>96</v>
      </c>
      <c r="L161" s="24" t="s">
        <v>96</v>
      </c>
      <c r="M161" s="24" t="s">
        <v>96</v>
      </c>
      <c r="N161" s="24" t="s">
        <v>96</v>
      </c>
      <c r="O161" s="24" t="s">
        <v>96</v>
      </c>
      <c r="P161" s="24" t="s">
        <v>96</v>
      </c>
      <c r="Q161" s="24" t="s">
        <v>96</v>
      </c>
      <c r="R161" s="24" t="s">
        <v>96</v>
      </c>
      <c r="S161" s="24" t="s">
        <v>96</v>
      </c>
      <c r="T161" s="24" t="s">
        <v>96</v>
      </c>
      <c r="U161" s="24" t="s">
        <v>96</v>
      </c>
      <c r="V161" s="24" t="s">
        <v>96</v>
      </c>
      <c r="W161" s="24" t="s">
        <v>96</v>
      </c>
      <c r="X161" s="24" t="s">
        <v>96</v>
      </c>
    </row>
    <row r="162" spans="1:24" x14ac:dyDescent="0.3">
      <c r="A162" s="124">
        <v>317</v>
      </c>
      <c r="B162" s="124">
        <v>1</v>
      </c>
      <c r="C162" s="8" t="s">
        <v>452</v>
      </c>
      <c r="D162" s="24" t="s">
        <v>96</v>
      </c>
      <c r="E162" s="24" t="s">
        <v>96</v>
      </c>
      <c r="F162" s="24" t="s">
        <v>96</v>
      </c>
      <c r="G162" s="24" t="s">
        <v>96</v>
      </c>
      <c r="H162" s="24" t="s">
        <v>96</v>
      </c>
      <c r="I162" s="24" t="s">
        <v>96</v>
      </c>
      <c r="J162" s="24" t="s">
        <v>96</v>
      </c>
      <c r="K162" s="24" t="s">
        <v>96</v>
      </c>
      <c r="L162" s="24" t="s">
        <v>96</v>
      </c>
      <c r="M162" s="24" t="s">
        <v>96</v>
      </c>
      <c r="N162" s="24" t="s">
        <v>96</v>
      </c>
      <c r="O162" s="24" t="s">
        <v>96</v>
      </c>
      <c r="P162" s="24" t="s">
        <v>96</v>
      </c>
      <c r="Q162" s="24" t="s">
        <v>96</v>
      </c>
      <c r="R162" s="24" t="s">
        <v>96</v>
      </c>
      <c r="S162" s="24" t="s">
        <v>96</v>
      </c>
      <c r="T162" s="24" t="s">
        <v>96</v>
      </c>
      <c r="U162" s="24" t="s">
        <v>96</v>
      </c>
      <c r="V162" s="24" t="s">
        <v>96</v>
      </c>
      <c r="W162" s="24" t="s">
        <v>96</v>
      </c>
      <c r="X162" s="24" t="s">
        <v>96</v>
      </c>
    </row>
    <row r="163" spans="1:24" x14ac:dyDescent="0.3">
      <c r="A163" s="124">
        <v>318</v>
      </c>
      <c r="B163" s="124">
        <v>1</v>
      </c>
      <c r="C163" s="8" t="s">
        <v>660</v>
      </c>
      <c r="D163" s="124">
        <v>81</v>
      </c>
      <c r="E163" s="124">
        <v>99</v>
      </c>
      <c r="F163" s="125">
        <v>2</v>
      </c>
      <c r="G163" s="124">
        <v>88</v>
      </c>
      <c r="H163" s="124">
        <v>99</v>
      </c>
      <c r="I163" s="125">
        <v>3</v>
      </c>
      <c r="J163" s="24" t="s">
        <v>96</v>
      </c>
      <c r="K163" s="24" t="s">
        <v>96</v>
      </c>
      <c r="L163" s="24" t="s">
        <v>96</v>
      </c>
      <c r="M163" s="24" t="s">
        <v>96</v>
      </c>
      <c r="N163" s="24" t="s">
        <v>96</v>
      </c>
      <c r="O163" s="24" t="s">
        <v>96</v>
      </c>
      <c r="P163" s="24" t="s">
        <v>96</v>
      </c>
      <c r="Q163" s="24" t="s">
        <v>96</v>
      </c>
      <c r="R163" s="24" t="s">
        <v>96</v>
      </c>
      <c r="S163" s="24" t="s">
        <v>96</v>
      </c>
      <c r="T163" s="24" t="s">
        <v>96</v>
      </c>
      <c r="U163" s="24" t="s">
        <v>96</v>
      </c>
      <c r="V163" s="24" t="s">
        <v>96</v>
      </c>
      <c r="W163" s="24" t="s">
        <v>96</v>
      </c>
      <c r="X163" s="24" t="s">
        <v>96</v>
      </c>
    </row>
    <row r="164" spans="1:24" x14ac:dyDescent="0.3">
      <c r="A164" s="124">
        <v>319</v>
      </c>
      <c r="B164" s="124">
        <v>1</v>
      </c>
      <c r="C164" s="8" t="s">
        <v>491</v>
      </c>
      <c r="D164" s="124">
        <v>81</v>
      </c>
      <c r="E164" s="124">
        <v>99</v>
      </c>
      <c r="F164" s="125">
        <v>2</v>
      </c>
      <c r="G164" s="24" t="s">
        <v>96</v>
      </c>
      <c r="H164" s="24" t="s">
        <v>96</v>
      </c>
      <c r="I164" s="24" t="s">
        <v>96</v>
      </c>
      <c r="J164" s="24" t="s">
        <v>96</v>
      </c>
      <c r="K164" s="24" t="s">
        <v>96</v>
      </c>
      <c r="L164" s="24" t="s">
        <v>96</v>
      </c>
      <c r="M164" s="24" t="s">
        <v>96</v>
      </c>
      <c r="N164" s="24" t="s">
        <v>96</v>
      </c>
      <c r="O164" s="24" t="s">
        <v>96</v>
      </c>
      <c r="P164" s="24" t="s">
        <v>96</v>
      </c>
      <c r="Q164" s="24" t="s">
        <v>96</v>
      </c>
      <c r="R164" s="24" t="s">
        <v>96</v>
      </c>
      <c r="S164" s="24" t="s">
        <v>96</v>
      </c>
      <c r="T164" s="24" t="s">
        <v>96</v>
      </c>
      <c r="U164" s="24" t="s">
        <v>96</v>
      </c>
      <c r="V164" s="24" t="s">
        <v>96</v>
      </c>
      <c r="W164" s="24" t="s">
        <v>96</v>
      </c>
      <c r="X164" s="24" t="s">
        <v>96</v>
      </c>
    </row>
    <row r="165" spans="1:24" x14ac:dyDescent="0.3">
      <c r="A165" s="124">
        <v>323</v>
      </c>
      <c r="B165" s="124">
        <v>2</v>
      </c>
      <c r="C165" s="8" t="s">
        <v>550</v>
      </c>
      <c r="D165" s="124">
        <v>78</v>
      </c>
      <c r="E165" s="124">
        <v>99</v>
      </c>
      <c r="F165" s="125">
        <v>4</v>
      </c>
      <c r="G165" s="124">
        <v>80</v>
      </c>
      <c r="H165" s="124">
        <v>99</v>
      </c>
      <c r="I165" s="125">
        <v>10</v>
      </c>
      <c r="J165" s="124">
        <v>83</v>
      </c>
      <c r="K165" s="124">
        <v>99</v>
      </c>
      <c r="L165" s="125">
        <v>8</v>
      </c>
      <c r="M165" s="24" t="s">
        <v>96</v>
      </c>
      <c r="N165" s="24" t="s">
        <v>96</v>
      </c>
      <c r="O165" s="24" t="s">
        <v>96</v>
      </c>
      <c r="P165" s="24" t="s">
        <v>96</v>
      </c>
      <c r="Q165" s="24" t="s">
        <v>96</v>
      </c>
      <c r="R165" s="24" t="s">
        <v>96</v>
      </c>
      <c r="S165" s="24" t="s">
        <v>96</v>
      </c>
      <c r="T165" s="24" t="s">
        <v>96</v>
      </c>
      <c r="U165" s="24" t="s">
        <v>96</v>
      </c>
      <c r="V165" s="24" t="s">
        <v>96</v>
      </c>
      <c r="W165" s="24" t="s">
        <v>96</v>
      </c>
      <c r="X165" s="24" t="s">
        <v>96</v>
      </c>
    </row>
    <row r="166" spans="1:24" x14ac:dyDescent="0.3">
      <c r="A166" s="124">
        <v>324</v>
      </c>
      <c r="B166" s="124">
        <v>1</v>
      </c>
      <c r="C166" s="8" t="s">
        <v>993</v>
      </c>
      <c r="D166" s="24" t="s">
        <v>96</v>
      </c>
      <c r="E166" s="24" t="s">
        <v>96</v>
      </c>
      <c r="F166" s="24" t="s">
        <v>96</v>
      </c>
      <c r="G166" s="24" t="s">
        <v>96</v>
      </c>
      <c r="H166" s="24" t="s">
        <v>96</v>
      </c>
      <c r="I166" s="24" t="s">
        <v>96</v>
      </c>
      <c r="J166" s="24" t="s">
        <v>96</v>
      </c>
      <c r="K166" s="24" t="s">
        <v>96</v>
      </c>
      <c r="L166" s="24" t="s">
        <v>96</v>
      </c>
      <c r="M166" s="24" t="s">
        <v>96</v>
      </c>
      <c r="N166" s="24" t="s">
        <v>96</v>
      </c>
      <c r="O166" s="24" t="s">
        <v>96</v>
      </c>
      <c r="P166" s="24" t="s">
        <v>96</v>
      </c>
      <c r="Q166" s="24" t="s">
        <v>96</v>
      </c>
      <c r="R166" s="24" t="s">
        <v>96</v>
      </c>
      <c r="S166" s="24" t="s">
        <v>96</v>
      </c>
      <c r="T166" s="24" t="s">
        <v>96</v>
      </c>
      <c r="U166" s="24" t="s">
        <v>96</v>
      </c>
      <c r="V166" s="24" t="s">
        <v>96</v>
      </c>
      <c r="W166" s="24" t="s">
        <v>96</v>
      </c>
      <c r="X166" s="24" t="s">
        <v>96</v>
      </c>
    </row>
    <row r="167" spans="1:24" x14ac:dyDescent="0.3">
      <c r="A167" s="124">
        <v>325</v>
      </c>
      <c r="B167" s="124">
        <v>1</v>
      </c>
      <c r="C167" s="8" t="s">
        <v>223</v>
      </c>
      <c r="D167" s="124">
        <v>76</v>
      </c>
      <c r="E167" s="124">
        <v>99</v>
      </c>
      <c r="F167" s="125">
        <v>5</v>
      </c>
      <c r="G167" s="24" t="s">
        <v>96</v>
      </c>
      <c r="H167" s="24" t="s">
        <v>96</v>
      </c>
      <c r="I167" s="24" t="s">
        <v>96</v>
      </c>
      <c r="J167" s="24" t="s">
        <v>96</v>
      </c>
      <c r="K167" s="24" t="s">
        <v>96</v>
      </c>
      <c r="L167" s="24" t="s">
        <v>96</v>
      </c>
      <c r="M167" s="24" t="s">
        <v>96</v>
      </c>
      <c r="N167" s="24" t="s">
        <v>96</v>
      </c>
      <c r="O167" s="24" t="s">
        <v>96</v>
      </c>
      <c r="P167" s="24" t="s">
        <v>96</v>
      </c>
      <c r="Q167" s="24" t="s">
        <v>96</v>
      </c>
      <c r="R167" s="24" t="s">
        <v>96</v>
      </c>
      <c r="S167" s="24" t="s">
        <v>96</v>
      </c>
      <c r="T167" s="24" t="s">
        <v>96</v>
      </c>
      <c r="U167" s="24" t="s">
        <v>96</v>
      </c>
      <c r="V167" s="24" t="s">
        <v>96</v>
      </c>
      <c r="W167" s="24" t="s">
        <v>96</v>
      </c>
      <c r="X167" s="24" t="s">
        <v>96</v>
      </c>
    </row>
    <row r="168" spans="1:24" x14ac:dyDescent="0.3">
      <c r="A168" s="124">
        <v>328</v>
      </c>
      <c r="B168" s="124">
        <v>1</v>
      </c>
      <c r="C168" s="8" t="s">
        <v>994</v>
      </c>
      <c r="D168" s="124">
        <v>87</v>
      </c>
      <c r="E168" s="124">
        <v>99</v>
      </c>
      <c r="F168" s="125">
        <v>12</v>
      </c>
      <c r="G168" s="24" t="s">
        <v>96</v>
      </c>
      <c r="H168" s="24" t="s">
        <v>96</v>
      </c>
      <c r="I168" s="24" t="s">
        <v>96</v>
      </c>
      <c r="J168" s="24" t="s">
        <v>96</v>
      </c>
      <c r="K168" s="24" t="s">
        <v>96</v>
      </c>
      <c r="L168" s="24" t="s">
        <v>96</v>
      </c>
      <c r="M168" s="24" t="s">
        <v>96</v>
      </c>
      <c r="N168" s="24" t="s">
        <v>96</v>
      </c>
      <c r="O168" s="24" t="s">
        <v>96</v>
      </c>
      <c r="P168" s="24" t="s">
        <v>96</v>
      </c>
      <c r="Q168" s="24" t="s">
        <v>96</v>
      </c>
      <c r="R168" s="24" t="s">
        <v>96</v>
      </c>
      <c r="S168" s="24" t="s">
        <v>96</v>
      </c>
      <c r="T168" s="24" t="s">
        <v>96</v>
      </c>
      <c r="U168" s="24" t="s">
        <v>96</v>
      </c>
      <c r="V168" s="24" t="s">
        <v>96</v>
      </c>
      <c r="W168" s="24" t="s">
        <v>96</v>
      </c>
      <c r="X168" s="24" t="s">
        <v>96</v>
      </c>
    </row>
    <row r="169" spans="1:24" x14ac:dyDescent="0.3">
      <c r="A169" s="124">
        <v>330</v>
      </c>
      <c r="B169" s="124">
        <v>1</v>
      </c>
      <c r="C169" s="8" t="s">
        <v>551</v>
      </c>
      <c r="D169" s="24" t="s">
        <v>96</v>
      </c>
      <c r="E169" s="24" t="s">
        <v>96</v>
      </c>
      <c r="F169" s="24" t="s">
        <v>96</v>
      </c>
      <c r="G169" s="24" t="s">
        <v>96</v>
      </c>
      <c r="H169" s="24" t="s">
        <v>96</v>
      </c>
      <c r="I169" s="24" t="s">
        <v>96</v>
      </c>
      <c r="J169" s="24" t="s">
        <v>96</v>
      </c>
      <c r="K169" s="24" t="s">
        <v>96</v>
      </c>
      <c r="L169" s="24" t="s">
        <v>96</v>
      </c>
      <c r="M169" s="24" t="s">
        <v>96</v>
      </c>
      <c r="N169" s="24" t="s">
        <v>96</v>
      </c>
      <c r="O169" s="24" t="s">
        <v>96</v>
      </c>
      <c r="P169" s="24" t="s">
        <v>96</v>
      </c>
      <c r="Q169" s="24" t="s">
        <v>96</v>
      </c>
      <c r="R169" s="24" t="s">
        <v>96</v>
      </c>
      <c r="S169" s="24" t="s">
        <v>96</v>
      </c>
      <c r="T169" s="24" t="s">
        <v>96</v>
      </c>
      <c r="U169" s="24" t="s">
        <v>96</v>
      </c>
      <c r="V169" s="24" t="s">
        <v>96</v>
      </c>
      <c r="W169" s="24" t="s">
        <v>96</v>
      </c>
      <c r="X169" s="24" t="s">
        <v>96</v>
      </c>
    </row>
    <row r="170" spans="1:24" x14ac:dyDescent="0.3">
      <c r="A170" s="124">
        <v>332</v>
      </c>
      <c r="B170" s="124">
        <v>1</v>
      </c>
      <c r="C170" s="8" t="s">
        <v>502</v>
      </c>
      <c r="D170" s="24" t="s">
        <v>96</v>
      </c>
      <c r="E170" s="24" t="s">
        <v>96</v>
      </c>
      <c r="F170" s="24" t="s">
        <v>96</v>
      </c>
      <c r="G170" s="24" t="s">
        <v>96</v>
      </c>
      <c r="H170" s="24" t="s">
        <v>96</v>
      </c>
      <c r="I170" s="24" t="s">
        <v>96</v>
      </c>
      <c r="J170" s="24" t="s">
        <v>96</v>
      </c>
      <c r="K170" s="24" t="s">
        <v>96</v>
      </c>
      <c r="L170" s="24" t="s">
        <v>96</v>
      </c>
      <c r="M170" s="24" t="s">
        <v>96</v>
      </c>
      <c r="N170" s="24" t="s">
        <v>96</v>
      </c>
      <c r="O170" s="24" t="s">
        <v>96</v>
      </c>
      <c r="P170" s="24" t="s">
        <v>96</v>
      </c>
      <c r="Q170" s="24" t="s">
        <v>96</v>
      </c>
      <c r="R170" s="24" t="s">
        <v>96</v>
      </c>
      <c r="S170" s="24" t="s">
        <v>96</v>
      </c>
      <c r="T170" s="24" t="s">
        <v>96</v>
      </c>
      <c r="U170" s="24" t="s">
        <v>96</v>
      </c>
      <c r="V170" s="24" t="s">
        <v>96</v>
      </c>
      <c r="W170" s="24" t="s">
        <v>96</v>
      </c>
      <c r="X170" s="24" t="s">
        <v>96</v>
      </c>
    </row>
    <row r="171" spans="1:24" x14ac:dyDescent="0.3">
      <c r="A171" s="124">
        <v>333</v>
      </c>
      <c r="B171" s="124">
        <v>1</v>
      </c>
      <c r="C171" s="8" t="s">
        <v>278</v>
      </c>
      <c r="D171" s="24" t="s">
        <v>96</v>
      </c>
      <c r="E171" s="24" t="s">
        <v>96</v>
      </c>
      <c r="F171" s="24" t="s">
        <v>96</v>
      </c>
      <c r="G171" s="24" t="s">
        <v>96</v>
      </c>
      <c r="H171" s="24" t="s">
        <v>96</v>
      </c>
      <c r="I171" s="24" t="s">
        <v>96</v>
      </c>
      <c r="J171" s="24" t="s">
        <v>96</v>
      </c>
      <c r="K171" s="24" t="s">
        <v>96</v>
      </c>
      <c r="L171" s="24" t="s">
        <v>96</v>
      </c>
      <c r="M171" s="24" t="s">
        <v>96</v>
      </c>
      <c r="N171" s="24" t="s">
        <v>96</v>
      </c>
      <c r="O171" s="24" t="s">
        <v>96</v>
      </c>
      <c r="P171" s="24" t="s">
        <v>96</v>
      </c>
      <c r="Q171" s="24" t="s">
        <v>96</v>
      </c>
      <c r="R171" s="24" t="s">
        <v>96</v>
      </c>
      <c r="S171" s="24" t="s">
        <v>96</v>
      </c>
      <c r="T171" s="24" t="s">
        <v>96</v>
      </c>
      <c r="U171" s="24" t="s">
        <v>96</v>
      </c>
      <c r="V171" s="24" t="s">
        <v>96</v>
      </c>
      <c r="W171" s="24" t="s">
        <v>96</v>
      </c>
      <c r="X171" s="24" t="s">
        <v>96</v>
      </c>
    </row>
    <row r="172" spans="1:24" x14ac:dyDescent="0.3">
      <c r="A172" s="124">
        <v>341</v>
      </c>
      <c r="B172" s="124">
        <v>1</v>
      </c>
      <c r="C172" s="8" t="s">
        <v>279</v>
      </c>
      <c r="D172" s="24" t="s">
        <v>96</v>
      </c>
      <c r="E172" s="24" t="s">
        <v>96</v>
      </c>
      <c r="F172" s="24" t="s">
        <v>96</v>
      </c>
      <c r="G172" s="24" t="s">
        <v>96</v>
      </c>
      <c r="H172" s="24" t="s">
        <v>96</v>
      </c>
      <c r="I172" s="24" t="s">
        <v>96</v>
      </c>
      <c r="J172" s="24" t="s">
        <v>96</v>
      </c>
      <c r="K172" s="24" t="s">
        <v>96</v>
      </c>
      <c r="L172" s="24" t="s">
        <v>96</v>
      </c>
      <c r="M172" s="24" t="s">
        <v>96</v>
      </c>
      <c r="N172" s="24" t="s">
        <v>96</v>
      </c>
      <c r="O172" s="24" t="s">
        <v>96</v>
      </c>
      <c r="P172" s="24" t="s">
        <v>96</v>
      </c>
      <c r="Q172" s="24" t="s">
        <v>96</v>
      </c>
      <c r="R172" s="24" t="s">
        <v>96</v>
      </c>
      <c r="S172" s="24" t="s">
        <v>96</v>
      </c>
      <c r="T172" s="24" t="s">
        <v>96</v>
      </c>
      <c r="U172" s="24" t="s">
        <v>96</v>
      </c>
      <c r="V172" s="24" t="s">
        <v>96</v>
      </c>
      <c r="W172" s="24" t="s">
        <v>96</v>
      </c>
      <c r="X172" s="24" t="s">
        <v>96</v>
      </c>
    </row>
    <row r="173" spans="1:24" x14ac:dyDescent="0.3">
      <c r="A173" s="124">
        <v>345</v>
      </c>
      <c r="B173" s="124">
        <v>1</v>
      </c>
      <c r="C173" s="8" t="s">
        <v>423</v>
      </c>
      <c r="D173" s="24" t="s">
        <v>96</v>
      </c>
      <c r="E173" s="24" t="s">
        <v>96</v>
      </c>
      <c r="F173" s="24" t="s">
        <v>96</v>
      </c>
      <c r="G173" s="24" t="s">
        <v>96</v>
      </c>
      <c r="H173" s="24" t="s">
        <v>96</v>
      </c>
      <c r="I173" s="24" t="s">
        <v>96</v>
      </c>
      <c r="J173" s="24" t="s">
        <v>96</v>
      </c>
      <c r="K173" s="24" t="s">
        <v>96</v>
      </c>
      <c r="L173" s="24" t="s">
        <v>96</v>
      </c>
      <c r="M173" s="24" t="s">
        <v>96</v>
      </c>
      <c r="N173" s="24" t="s">
        <v>96</v>
      </c>
      <c r="O173" s="24" t="s">
        <v>96</v>
      </c>
      <c r="P173" s="24" t="s">
        <v>96</v>
      </c>
      <c r="Q173" s="24" t="s">
        <v>96</v>
      </c>
      <c r="R173" s="24" t="s">
        <v>96</v>
      </c>
      <c r="S173" s="24" t="s">
        <v>96</v>
      </c>
      <c r="T173" s="24" t="s">
        <v>96</v>
      </c>
      <c r="U173" s="24" t="s">
        <v>96</v>
      </c>
      <c r="V173" s="24" t="s">
        <v>96</v>
      </c>
      <c r="W173" s="24" t="s">
        <v>96</v>
      </c>
      <c r="X173" s="24" t="s">
        <v>96</v>
      </c>
    </row>
    <row r="174" spans="1:24" x14ac:dyDescent="0.3">
      <c r="A174" s="124">
        <v>346</v>
      </c>
      <c r="B174" s="124">
        <v>1</v>
      </c>
      <c r="C174" s="8" t="s">
        <v>1077</v>
      </c>
      <c r="D174" s="124">
        <v>86</v>
      </c>
      <c r="E174" s="124">
        <v>3</v>
      </c>
      <c r="F174" s="125">
        <v>9</v>
      </c>
      <c r="G174" s="124">
        <v>88</v>
      </c>
      <c r="H174" s="124">
        <v>99</v>
      </c>
      <c r="I174" s="125">
        <v>9</v>
      </c>
      <c r="J174" s="24" t="s">
        <v>96</v>
      </c>
      <c r="K174" s="24" t="s">
        <v>96</v>
      </c>
      <c r="L174" s="24" t="s">
        <v>96</v>
      </c>
      <c r="M174" s="24" t="s">
        <v>96</v>
      </c>
      <c r="N174" s="24" t="s">
        <v>96</v>
      </c>
      <c r="O174" s="24" t="s">
        <v>96</v>
      </c>
      <c r="P174" s="24" t="s">
        <v>96</v>
      </c>
      <c r="Q174" s="24" t="s">
        <v>96</v>
      </c>
      <c r="R174" s="24" t="s">
        <v>96</v>
      </c>
      <c r="S174" s="24" t="s">
        <v>96</v>
      </c>
      <c r="T174" s="24" t="s">
        <v>96</v>
      </c>
      <c r="U174" s="24" t="s">
        <v>96</v>
      </c>
      <c r="V174" s="24" t="s">
        <v>96</v>
      </c>
      <c r="W174" s="24" t="s">
        <v>96</v>
      </c>
      <c r="X174" s="24" t="s">
        <v>96</v>
      </c>
    </row>
    <row r="175" spans="1:24" x14ac:dyDescent="0.3">
      <c r="A175" s="124">
        <v>347</v>
      </c>
      <c r="B175" s="124">
        <v>1</v>
      </c>
      <c r="C175" s="8" t="s">
        <v>379</v>
      </c>
      <c r="D175" s="24" t="s">
        <v>96</v>
      </c>
      <c r="E175" s="24" t="s">
        <v>96</v>
      </c>
      <c r="F175" s="24" t="s">
        <v>96</v>
      </c>
      <c r="G175" s="24" t="s">
        <v>96</v>
      </c>
      <c r="H175" s="24" t="s">
        <v>96</v>
      </c>
      <c r="I175" s="24" t="s">
        <v>96</v>
      </c>
      <c r="J175" s="24" t="s">
        <v>96</v>
      </c>
      <c r="K175" s="24" t="s">
        <v>96</v>
      </c>
      <c r="L175" s="24" t="s">
        <v>96</v>
      </c>
      <c r="M175" s="24" t="s">
        <v>96</v>
      </c>
      <c r="N175" s="24" t="s">
        <v>96</v>
      </c>
      <c r="O175" s="24" t="s">
        <v>96</v>
      </c>
      <c r="P175" s="24" t="s">
        <v>96</v>
      </c>
      <c r="Q175" s="24" t="s">
        <v>96</v>
      </c>
      <c r="R175" s="24" t="s">
        <v>96</v>
      </c>
      <c r="S175" s="24" t="s">
        <v>96</v>
      </c>
      <c r="T175" s="24" t="s">
        <v>96</v>
      </c>
      <c r="U175" s="24" t="s">
        <v>96</v>
      </c>
      <c r="V175" s="24" t="s">
        <v>96</v>
      </c>
      <c r="W175" s="24" t="s">
        <v>96</v>
      </c>
      <c r="X175" s="24" t="s">
        <v>96</v>
      </c>
    </row>
    <row r="176" spans="1:24" x14ac:dyDescent="0.3">
      <c r="A176" s="124">
        <v>351</v>
      </c>
      <c r="B176" s="124">
        <v>1</v>
      </c>
      <c r="C176" s="8" t="s">
        <v>1078</v>
      </c>
      <c r="D176" s="124">
        <v>78</v>
      </c>
      <c r="E176" s="124">
        <v>99</v>
      </c>
      <c r="F176" s="125">
        <v>10</v>
      </c>
      <c r="G176" s="124">
        <v>85</v>
      </c>
      <c r="H176" s="124">
        <v>4</v>
      </c>
      <c r="I176" s="125">
        <v>3</v>
      </c>
      <c r="J176" s="24" t="s">
        <v>96</v>
      </c>
      <c r="K176" s="24" t="s">
        <v>96</v>
      </c>
      <c r="L176" s="24" t="s">
        <v>96</v>
      </c>
      <c r="M176" s="24" t="s">
        <v>96</v>
      </c>
      <c r="N176" s="24" t="s">
        <v>96</v>
      </c>
      <c r="O176" s="24" t="s">
        <v>96</v>
      </c>
      <c r="P176" s="24" t="s">
        <v>96</v>
      </c>
      <c r="Q176" s="24" t="s">
        <v>96</v>
      </c>
      <c r="R176" s="24" t="s">
        <v>96</v>
      </c>
      <c r="S176" s="24" t="s">
        <v>96</v>
      </c>
      <c r="T176" s="24" t="s">
        <v>96</v>
      </c>
      <c r="U176" s="24" t="s">
        <v>96</v>
      </c>
      <c r="V176" s="24" t="s">
        <v>96</v>
      </c>
      <c r="W176" s="24" t="s">
        <v>96</v>
      </c>
      <c r="X176" s="24" t="s">
        <v>96</v>
      </c>
    </row>
    <row r="177" spans="1:24" x14ac:dyDescent="0.3">
      <c r="A177" s="124">
        <v>352</v>
      </c>
      <c r="B177" s="124">
        <v>1</v>
      </c>
      <c r="C177" s="8" t="s">
        <v>1079</v>
      </c>
      <c r="D177" s="124">
        <v>79</v>
      </c>
      <c r="E177" s="124">
        <v>99</v>
      </c>
      <c r="F177" s="125">
        <v>10</v>
      </c>
      <c r="G177" s="24" t="s">
        <v>96</v>
      </c>
      <c r="H177" s="24" t="s">
        <v>96</v>
      </c>
      <c r="I177" s="24" t="s">
        <v>96</v>
      </c>
      <c r="J177" s="24" t="s">
        <v>96</v>
      </c>
      <c r="K177" s="24" t="s">
        <v>96</v>
      </c>
      <c r="L177" s="24" t="s">
        <v>96</v>
      </c>
      <c r="M177" s="24" t="s">
        <v>96</v>
      </c>
      <c r="N177" s="24" t="s">
        <v>96</v>
      </c>
      <c r="O177" s="24" t="s">
        <v>96</v>
      </c>
      <c r="P177" s="24" t="s">
        <v>96</v>
      </c>
      <c r="Q177" s="24" t="s">
        <v>96</v>
      </c>
      <c r="R177" s="24" t="s">
        <v>96</v>
      </c>
      <c r="S177" s="24" t="s">
        <v>96</v>
      </c>
      <c r="T177" s="24" t="s">
        <v>96</v>
      </c>
      <c r="U177" s="24" t="s">
        <v>96</v>
      </c>
      <c r="V177" s="24" t="s">
        <v>96</v>
      </c>
      <c r="W177" s="24" t="s">
        <v>96</v>
      </c>
      <c r="X177" s="24" t="s">
        <v>96</v>
      </c>
    </row>
    <row r="178" spans="1:24" x14ac:dyDescent="0.3">
      <c r="A178" s="124">
        <v>353</v>
      </c>
      <c r="B178" s="124">
        <v>1</v>
      </c>
      <c r="C178" s="8" t="s">
        <v>1080</v>
      </c>
      <c r="D178" s="24" t="s">
        <v>96</v>
      </c>
      <c r="E178" s="24" t="s">
        <v>96</v>
      </c>
      <c r="F178" s="24" t="s">
        <v>96</v>
      </c>
      <c r="G178" s="24" t="s">
        <v>96</v>
      </c>
      <c r="H178" s="24" t="s">
        <v>96</v>
      </c>
      <c r="I178" s="24" t="s">
        <v>96</v>
      </c>
      <c r="J178" s="24" t="s">
        <v>96</v>
      </c>
      <c r="K178" s="24" t="s">
        <v>96</v>
      </c>
      <c r="L178" s="24" t="s">
        <v>96</v>
      </c>
      <c r="M178" s="24" t="s">
        <v>96</v>
      </c>
      <c r="N178" s="24" t="s">
        <v>96</v>
      </c>
      <c r="O178" s="24" t="s">
        <v>96</v>
      </c>
      <c r="P178" s="24" t="s">
        <v>96</v>
      </c>
      <c r="Q178" s="24" t="s">
        <v>96</v>
      </c>
      <c r="R178" s="24" t="s">
        <v>96</v>
      </c>
      <c r="S178" s="24" t="s">
        <v>96</v>
      </c>
      <c r="T178" s="24" t="s">
        <v>96</v>
      </c>
      <c r="U178" s="24" t="s">
        <v>96</v>
      </c>
      <c r="V178" s="24" t="s">
        <v>96</v>
      </c>
      <c r="W178" s="24" t="s">
        <v>96</v>
      </c>
      <c r="X178" s="24" t="s">
        <v>96</v>
      </c>
    </row>
    <row r="179" spans="1:24" x14ac:dyDescent="0.3">
      <c r="A179" s="124">
        <v>354</v>
      </c>
      <c r="B179" s="124">
        <v>1</v>
      </c>
      <c r="C179" s="8" t="s">
        <v>224</v>
      </c>
      <c r="D179" s="124">
        <v>78</v>
      </c>
      <c r="E179" s="124">
        <v>99</v>
      </c>
      <c r="F179" s="125">
        <v>8</v>
      </c>
      <c r="G179" s="24" t="s">
        <v>96</v>
      </c>
      <c r="H179" s="24" t="s">
        <v>96</v>
      </c>
      <c r="I179" s="24" t="s">
        <v>96</v>
      </c>
      <c r="J179" s="24" t="s">
        <v>96</v>
      </c>
      <c r="K179" s="24" t="s">
        <v>96</v>
      </c>
      <c r="L179" s="24" t="s">
        <v>96</v>
      </c>
      <c r="M179" s="24" t="s">
        <v>96</v>
      </c>
      <c r="N179" s="24" t="s">
        <v>96</v>
      </c>
      <c r="O179" s="24" t="s">
        <v>96</v>
      </c>
      <c r="P179" s="24" t="s">
        <v>96</v>
      </c>
      <c r="Q179" s="24" t="s">
        <v>96</v>
      </c>
      <c r="R179" s="24" t="s">
        <v>96</v>
      </c>
      <c r="S179" s="24" t="s">
        <v>96</v>
      </c>
      <c r="T179" s="24" t="s">
        <v>96</v>
      </c>
      <c r="U179" s="24" t="s">
        <v>96</v>
      </c>
      <c r="V179" s="24" t="s">
        <v>96</v>
      </c>
      <c r="W179" s="24" t="s">
        <v>96</v>
      </c>
      <c r="X179" s="24" t="s">
        <v>96</v>
      </c>
    </row>
    <row r="180" spans="1:24" x14ac:dyDescent="0.3">
      <c r="A180" s="124">
        <v>356</v>
      </c>
      <c r="B180" s="124">
        <v>1</v>
      </c>
      <c r="C180" s="8" t="s">
        <v>601</v>
      </c>
      <c r="D180" s="124">
        <v>75</v>
      </c>
      <c r="E180" s="124">
        <v>99</v>
      </c>
      <c r="F180" s="125">
        <v>15</v>
      </c>
      <c r="G180" s="24" t="s">
        <v>96</v>
      </c>
      <c r="H180" s="24" t="s">
        <v>96</v>
      </c>
      <c r="I180" s="24" t="s">
        <v>96</v>
      </c>
      <c r="J180" s="24" t="s">
        <v>96</v>
      </c>
      <c r="K180" s="24" t="s">
        <v>96</v>
      </c>
      <c r="L180" s="24" t="s">
        <v>96</v>
      </c>
      <c r="M180" s="24" t="s">
        <v>96</v>
      </c>
      <c r="N180" s="24" t="s">
        <v>96</v>
      </c>
      <c r="O180" s="24" t="s">
        <v>96</v>
      </c>
      <c r="P180" s="24" t="s">
        <v>96</v>
      </c>
      <c r="Q180" s="24" t="s">
        <v>96</v>
      </c>
      <c r="R180" s="24" t="s">
        <v>96</v>
      </c>
      <c r="S180" s="24" t="s">
        <v>96</v>
      </c>
      <c r="T180" s="24" t="s">
        <v>96</v>
      </c>
      <c r="U180" s="24" t="s">
        <v>96</v>
      </c>
      <c r="V180" s="24" t="s">
        <v>96</v>
      </c>
      <c r="W180" s="24" t="s">
        <v>96</v>
      </c>
      <c r="X180" s="24" t="s">
        <v>96</v>
      </c>
    </row>
    <row r="181" spans="1:24" x14ac:dyDescent="0.3">
      <c r="A181" s="124">
        <v>361</v>
      </c>
      <c r="B181" s="124">
        <v>1</v>
      </c>
      <c r="C181" s="8" t="s">
        <v>612</v>
      </c>
      <c r="D181" s="24" t="s">
        <v>96</v>
      </c>
      <c r="E181" s="24" t="s">
        <v>96</v>
      </c>
      <c r="F181" s="24" t="s">
        <v>96</v>
      </c>
      <c r="G181" s="24" t="s">
        <v>96</v>
      </c>
      <c r="H181" s="24" t="s">
        <v>96</v>
      </c>
      <c r="I181" s="24" t="s">
        <v>96</v>
      </c>
      <c r="J181" s="24" t="s">
        <v>96</v>
      </c>
      <c r="K181" s="24" t="s">
        <v>96</v>
      </c>
      <c r="L181" s="24" t="s">
        <v>96</v>
      </c>
      <c r="M181" s="24" t="s">
        <v>96</v>
      </c>
      <c r="N181" s="24" t="s">
        <v>96</v>
      </c>
      <c r="O181" s="24" t="s">
        <v>96</v>
      </c>
      <c r="P181" s="24" t="s">
        <v>96</v>
      </c>
      <c r="Q181" s="24" t="s">
        <v>96</v>
      </c>
      <c r="R181" s="24" t="s">
        <v>96</v>
      </c>
      <c r="S181" s="24" t="s">
        <v>96</v>
      </c>
      <c r="T181" s="24" t="s">
        <v>96</v>
      </c>
      <c r="U181" s="24" t="s">
        <v>96</v>
      </c>
      <c r="V181" s="24" t="s">
        <v>96</v>
      </c>
      <c r="W181" s="24" t="s">
        <v>96</v>
      </c>
      <c r="X181" s="24" t="s">
        <v>96</v>
      </c>
    </row>
    <row r="182" spans="1:24" x14ac:dyDescent="0.3">
      <c r="A182" s="124">
        <v>362</v>
      </c>
      <c r="B182" s="124">
        <v>1</v>
      </c>
      <c r="C182" s="8" t="s">
        <v>927</v>
      </c>
      <c r="D182" s="24" t="s">
        <v>96</v>
      </c>
      <c r="E182" s="24" t="s">
        <v>96</v>
      </c>
      <c r="F182" s="24" t="s">
        <v>96</v>
      </c>
      <c r="G182" s="24" t="s">
        <v>96</v>
      </c>
      <c r="H182" s="24" t="s">
        <v>96</v>
      </c>
      <c r="I182" s="24" t="s">
        <v>96</v>
      </c>
      <c r="J182" s="24" t="s">
        <v>96</v>
      </c>
      <c r="K182" s="24" t="s">
        <v>96</v>
      </c>
      <c r="L182" s="24" t="s">
        <v>96</v>
      </c>
      <c r="M182" s="24" t="s">
        <v>96</v>
      </c>
      <c r="N182" s="24" t="s">
        <v>96</v>
      </c>
      <c r="O182" s="24" t="s">
        <v>96</v>
      </c>
      <c r="P182" s="24" t="s">
        <v>96</v>
      </c>
      <c r="Q182" s="24" t="s">
        <v>96</v>
      </c>
      <c r="R182" s="24" t="s">
        <v>96</v>
      </c>
      <c r="S182" s="24" t="s">
        <v>96</v>
      </c>
      <c r="T182" s="24" t="s">
        <v>96</v>
      </c>
      <c r="U182" s="24" t="s">
        <v>96</v>
      </c>
      <c r="V182" s="24" t="s">
        <v>96</v>
      </c>
      <c r="W182" s="24" t="s">
        <v>96</v>
      </c>
      <c r="X182" s="24" t="s">
        <v>96</v>
      </c>
    </row>
    <row r="183" spans="1:24" x14ac:dyDescent="0.3">
      <c r="A183" s="124">
        <v>363</v>
      </c>
      <c r="B183" s="124">
        <v>1</v>
      </c>
      <c r="C183" s="8" t="s">
        <v>595</v>
      </c>
      <c r="D183" s="24" t="s">
        <v>96</v>
      </c>
      <c r="E183" s="24" t="s">
        <v>96</v>
      </c>
      <c r="F183" s="24" t="s">
        <v>96</v>
      </c>
      <c r="G183" s="24" t="s">
        <v>96</v>
      </c>
      <c r="H183" s="24" t="s">
        <v>96</v>
      </c>
      <c r="I183" s="24" t="s">
        <v>96</v>
      </c>
      <c r="J183" s="24" t="s">
        <v>96</v>
      </c>
      <c r="K183" s="24" t="s">
        <v>96</v>
      </c>
      <c r="L183" s="24" t="s">
        <v>96</v>
      </c>
      <c r="M183" s="24" t="s">
        <v>96</v>
      </c>
      <c r="N183" s="24" t="s">
        <v>96</v>
      </c>
      <c r="O183" s="24" t="s">
        <v>96</v>
      </c>
      <c r="P183" s="24" t="s">
        <v>96</v>
      </c>
      <c r="Q183" s="24" t="s">
        <v>96</v>
      </c>
      <c r="R183" s="24" t="s">
        <v>96</v>
      </c>
      <c r="S183" s="24" t="s">
        <v>96</v>
      </c>
      <c r="T183" s="24" t="s">
        <v>96</v>
      </c>
      <c r="U183" s="24" t="s">
        <v>96</v>
      </c>
      <c r="V183" s="24" t="s">
        <v>96</v>
      </c>
      <c r="W183" s="24" t="s">
        <v>96</v>
      </c>
      <c r="X183" s="24" t="s">
        <v>96</v>
      </c>
    </row>
    <row r="184" spans="1:24" x14ac:dyDescent="0.3">
      <c r="A184" s="124">
        <v>371</v>
      </c>
      <c r="B184" s="124">
        <v>1</v>
      </c>
      <c r="C184" s="8" t="s">
        <v>225</v>
      </c>
      <c r="D184" s="124">
        <v>79</v>
      </c>
      <c r="E184" s="124">
        <v>99</v>
      </c>
      <c r="F184" s="125">
        <v>5</v>
      </c>
      <c r="G184" s="124">
        <v>83</v>
      </c>
      <c r="H184" s="124">
        <v>99</v>
      </c>
      <c r="I184" s="125">
        <v>7</v>
      </c>
      <c r="J184" s="24" t="s">
        <v>96</v>
      </c>
      <c r="K184" s="24" t="s">
        <v>96</v>
      </c>
      <c r="L184" s="24" t="s">
        <v>96</v>
      </c>
      <c r="M184" s="24" t="s">
        <v>96</v>
      </c>
      <c r="N184" s="24" t="s">
        <v>96</v>
      </c>
      <c r="O184" s="24" t="s">
        <v>96</v>
      </c>
      <c r="P184" s="24" t="s">
        <v>96</v>
      </c>
      <c r="Q184" s="24" t="s">
        <v>96</v>
      </c>
      <c r="R184" s="24" t="s">
        <v>96</v>
      </c>
      <c r="S184" s="24" t="s">
        <v>96</v>
      </c>
      <c r="T184" s="24" t="s">
        <v>96</v>
      </c>
      <c r="U184" s="24" t="s">
        <v>96</v>
      </c>
      <c r="V184" s="24" t="s">
        <v>96</v>
      </c>
      <c r="W184" s="24" t="s">
        <v>96</v>
      </c>
      <c r="X184" s="24" t="s">
        <v>96</v>
      </c>
    </row>
    <row r="185" spans="1:24" x14ac:dyDescent="0.3">
      <c r="A185" s="124">
        <v>376</v>
      </c>
      <c r="B185" s="124">
        <v>1</v>
      </c>
      <c r="C185" s="8" t="s">
        <v>1081</v>
      </c>
      <c r="D185" s="124">
        <v>77</v>
      </c>
      <c r="E185" s="124">
        <v>99</v>
      </c>
      <c r="F185" s="125">
        <v>10</v>
      </c>
      <c r="G185" s="124">
        <v>83</v>
      </c>
      <c r="H185" s="124">
        <v>99</v>
      </c>
      <c r="I185" s="125">
        <v>10.75</v>
      </c>
      <c r="J185" s="24" t="s">
        <v>96</v>
      </c>
      <c r="K185" s="24" t="s">
        <v>96</v>
      </c>
      <c r="L185" s="24" t="s">
        <v>96</v>
      </c>
      <c r="M185" s="24" t="s">
        <v>96</v>
      </c>
      <c r="N185" s="24" t="s">
        <v>96</v>
      </c>
      <c r="O185" s="24" t="s">
        <v>96</v>
      </c>
      <c r="P185" s="24" t="s">
        <v>96</v>
      </c>
      <c r="Q185" s="24" t="s">
        <v>96</v>
      </c>
      <c r="R185" s="24" t="s">
        <v>96</v>
      </c>
      <c r="S185" s="24" t="s">
        <v>96</v>
      </c>
      <c r="T185" s="24" t="s">
        <v>96</v>
      </c>
      <c r="U185" s="24" t="s">
        <v>96</v>
      </c>
      <c r="V185" s="24" t="s">
        <v>96</v>
      </c>
      <c r="W185" s="24" t="s">
        <v>96</v>
      </c>
      <c r="X185" s="24" t="s">
        <v>96</v>
      </c>
    </row>
    <row r="186" spans="1:24" x14ac:dyDescent="0.3">
      <c r="A186" s="124">
        <v>377</v>
      </c>
      <c r="B186" s="124">
        <v>1</v>
      </c>
      <c r="C186" s="8" t="s">
        <v>1082</v>
      </c>
      <c r="D186" s="24" t="s">
        <v>96</v>
      </c>
      <c r="E186" s="24" t="s">
        <v>96</v>
      </c>
      <c r="F186" s="24" t="s">
        <v>96</v>
      </c>
      <c r="G186" s="24" t="s">
        <v>96</v>
      </c>
      <c r="H186" s="24" t="s">
        <v>96</v>
      </c>
      <c r="I186" s="24" t="s">
        <v>96</v>
      </c>
      <c r="J186" s="24" t="s">
        <v>96</v>
      </c>
      <c r="K186" s="24" t="s">
        <v>96</v>
      </c>
      <c r="L186" s="24" t="s">
        <v>96</v>
      </c>
      <c r="M186" s="24" t="s">
        <v>96</v>
      </c>
      <c r="N186" s="24" t="s">
        <v>96</v>
      </c>
      <c r="O186" s="24" t="s">
        <v>96</v>
      </c>
      <c r="P186" s="24" t="s">
        <v>96</v>
      </c>
      <c r="Q186" s="24" t="s">
        <v>96</v>
      </c>
      <c r="R186" s="24" t="s">
        <v>96</v>
      </c>
      <c r="S186" s="24" t="s">
        <v>96</v>
      </c>
      <c r="T186" s="24" t="s">
        <v>96</v>
      </c>
      <c r="U186" s="24" t="s">
        <v>96</v>
      </c>
      <c r="V186" s="24" t="s">
        <v>96</v>
      </c>
      <c r="W186" s="24" t="s">
        <v>96</v>
      </c>
      <c r="X186" s="24" t="s">
        <v>96</v>
      </c>
    </row>
    <row r="187" spans="1:24" x14ac:dyDescent="0.3">
      <c r="A187" s="124">
        <v>378</v>
      </c>
      <c r="B187" s="124">
        <v>1</v>
      </c>
      <c r="C187" s="8" t="s">
        <v>472</v>
      </c>
      <c r="D187" s="124">
        <v>87</v>
      </c>
      <c r="E187" s="124">
        <v>99</v>
      </c>
      <c r="F187" s="125">
        <v>6</v>
      </c>
      <c r="G187" s="24" t="s">
        <v>96</v>
      </c>
      <c r="H187" s="24" t="s">
        <v>96</v>
      </c>
      <c r="I187" s="24" t="s">
        <v>96</v>
      </c>
      <c r="J187" s="24" t="s">
        <v>96</v>
      </c>
      <c r="K187" s="24" t="s">
        <v>96</v>
      </c>
      <c r="L187" s="24" t="s">
        <v>96</v>
      </c>
      <c r="M187" s="24" t="s">
        <v>96</v>
      </c>
      <c r="N187" s="24" t="s">
        <v>96</v>
      </c>
      <c r="O187" s="24" t="s">
        <v>96</v>
      </c>
      <c r="P187" s="24" t="s">
        <v>96</v>
      </c>
      <c r="Q187" s="24" t="s">
        <v>96</v>
      </c>
      <c r="R187" s="24" t="s">
        <v>96</v>
      </c>
      <c r="S187" s="24" t="s">
        <v>96</v>
      </c>
      <c r="T187" s="24" t="s">
        <v>96</v>
      </c>
      <c r="U187" s="24" t="s">
        <v>96</v>
      </c>
      <c r="V187" s="24" t="s">
        <v>96</v>
      </c>
      <c r="W187" s="24" t="s">
        <v>96</v>
      </c>
      <c r="X187" s="24" t="s">
        <v>96</v>
      </c>
    </row>
    <row r="188" spans="1:24" x14ac:dyDescent="0.3">
      <c r="A188" s="124">
        <v>381</v>
      </c>
      <c r="B188" s="124">
        <v>1</v>
      </c>
      <c r="C188" s="8" t="s">
        <v>324</v>
      </c>
      <c r="D188" s="124">
        <v>81</v>
      </c>
      <c r="E188" s="124">
        <v>99</v>
      </c>
      <c r="F188" s="125">
        <v>2</v>
      </c>
      <c r="G188" s="24" t="s">
        <v>96</v>
      </c>
      <c r="H188" s="24" t="s">
        <v>96</v>
      </c>
      <c r="I188" s="24" t="s">
        <v>96</v>
      </c>
      <c r="J188" s="24" t="s">
        <v>96</v>
      </c>
      <c r="K188" s="24" t="s">
        <v>96</v>
      </c>
      <c r="L188" s="24" t="s">
        <v>96</v>
      </c>
      <c r="M188" s="24" t="s">
        <v>96</v>
      </c>
      <c r="N188" s="24" t="s">
        <v>96</v>
      </c>
      <c r="O188" s="24" t="s">
        <v>96</v>
      </c>
      <c r="P188" s="24" t="s">
        <v>96</v>
      </c>
      <c r="Q188" s="24" t="s">
        <v>96</v>
      </c>
      <c r="R188" s="24" t="s">
        <v>96</v>
      </c>
      <c r="S188" s="24" t="s">
        <v>96</v>
      </c>
      <c r="T188" s="24" t="s">
        <v>96</v>
      </c>
      <c r="U188" s="24" t="s">
        <v>96</v>
      </c>
      <c r="V188" s="24" t="s">
        <v>96</v>
      </c>
      <c r="W188" s="24" t="s">
        <v>96</v>
      </c>
      <c r="X188" s="24" t="s">
        <v>96</v>
      </c>
    </row>
    <row r="189" spans="1:24" x14ac:dyDescent="0.3">
      <c r="A189" s="124">
        <v>390</v>
      </c>
      <c r="B189" s="124">
        <v>1</v>
      </c>
      <c r="C189" s="8" t="s">
        <v>557</v>
      </c>
      <c r="D189" s="24" t="s">
        <v>96</v>
      </c>
      <c r="E189" s="24" t="s">
        <v>96</v>
      </c>
      <c r="F189" s="24" t="s">
        <v>96</v>
      </c>
      <c r="G189" s="24" t="s">
        <v>96</v>
      </c>
      <c r="H189" s="24" t="s">
        <v>96</v>
      </c>
      <c r="I189" s="24" t="s">
        <v>96</v>
      </c>
      <c r="J189" s="24" t="s">
        <v>96</v>
      </c>
      <c r="K189" s="24" t="s">
        <v>96</v>
      </c>
      <c r="L189" s="24" t="s">
        <v>96</v>
      </c>
      <c r="M189" s="24" t="s">
        <v>96</v>
      </c>
      <c r="N189" s="24" t="s">
        <v>96</v>
      </c>
      <c r="O189" s="24" t="s">
        <v>96</v>
      </c>
      <c r="P189" s="24" t="s">
        <v>96</v>
      </c>
      <c r="Q189" s="24" t="s">
        <v>96</v>
      </c>
      <c r="R189" s="24" t="s">
        <v>96</v>
      </c>
      <c r="S189" s="24" t="s">
        <v>96</v>
      </c>
      <c r="T189" s="24" t="s">
        <v>96</v>
      </c>
      <c r="U189" s="24" t="s">
        <v>96</v>
      </c>
      <c r="V189" s="24" t="s">
        <v>96</v>
      </c>
      <c r="W189" s="24" t="s">
        <v>96</v>
      </c>
      <c r="X189" s="24" t="s">
        <v>96</v>
      </c>
    </row>
    <row r="190" spans="1:24" x14ac:dyDescent="0.3">
      <c r="A190" s="124">
        <v>391</v>
      </c>
      <c r="B190" s="124">
        <v>1</v>
      </c>
      <c r="C190" s="8" t="s">
        <v>325</v>
      </c>
      <c r="D190" s="24" t="s">
        <v>96</v>
      </c>
      <c r="E190" s="24" t="s">
        <v>96</v>
      </c>
      <c r="F190" s="24" t="s">
        <v>96</v>
      </c>
      <c r="G190" s="24" t="s">
        <v>96</v>
      </c>
      <c r="H190" s="24" t="s">
        <v>96</v>
      </c>
      <c r="I190" s="24" t="s">
        <v>96</v>
      </c>
      <c r="J190" s="24" t="s">
        <v>96</v>
      </c>
      <c r="K190" s="24" t="s">
        <v>96</v>
      </c>
      <c r="L190" s="24" t="s">
        <v>96</v>
      </c>
      <c r="M190" s="24" t="s">
        <v>96</v>
      </c>
      <c r="N190" s="24" t="s">
        <v>96</v>
      </c>
      <c r="O190" s="24" t="s">
        <v>96</v>
      </c>
      <c r="P190" s="24" t="s">
        <v>96</v>
      </c>
      <c r="Q190" s="24" t="s">
        <v>96</v>
      </c>
      <c r="R190" s="24" t="s">
        <v>96</v>
      </c>
      <c r="S190" s="24" t="s">
        <v>96</v>
      </c>
      <c r="T190" s="24" t="s">
        <v>96</v>
      </c>
      <c r="U190" s="24" t="s">
        <v>96</v>
      </c>
      <c r="V190" s="24" t="s">
        <v>96</v>
      </c>
      <c r="W190" s="24" t="s">
        <v>96</v>
      </c>
      <c r="X190" s="24" t="s">
        <v>96</v>
      </c>
    </row>
    <row r="191" spans="1:24" x14ac:dyDescent="0.3">
      <c r="A191" s="124">
        <v>392</v>
      </c>
      <c r="B191" s="124">
        <v>1</v>
      </c>
      <c r="C191" s="8" t="s">
        <v>925</v>
      </c>
      <c r="D191" s="124">
        <v>88</v>
      </c>
      <c r="E191" s="124">
        <v>99</v>
      </c>
      <c r="F191" s="125">
        <v>6</v>
      </c>
      <c r="G191" s="24" t="s">
        <v>96</v>
      </c>
      <c r="H191" s="24" t="s">
        <v>96</v>
      </c>
      <c r="I191" s="24" t="s">
        <v>96</v>
      </c>
      <c r="J191" s="24" t="s">
        <v>96</v>
      </c>
      <c r="K191" s="24" t="s">
        <v>96</v>
      </c>
      <c r="L191" s="24" t="s">
        <v>96</v>
      </c>
      <c r="M191" s="24" t="s">
        <v>96</v>
      </c>
      <c r="N191" s="24" t="s">
        <v>96</v>
      </c>
      <c r="O191" s="24" t="s">
        <v>96</v>
      </c>
      <c r="P191" s="24" t="s">
        <v>96</v>
      </c>
      <c r="Q191" s="24" t="s">
        <v>96</v>
      </c>
      <c r="R191" s="24" t="s">
        <v>96</v>
      </c>
      <c r="S191" s="24" t="s">
        <v>96</v>
      </c>
      <c r="T191" s="24" t="s">
        <v>96</v>
      </c>
      <c r="U191" s="24" t="s">
        <v>96</v>
      </c>
      <c r="V191" s="24" t="s">
        <v>96</v>
      </c>
      <c r="W191" s="24" t="s">
        <v>96</v>
      </c>
      <c r="X191" s="24" t="s">
        <v>96</v>
      </c>
    </row>
    <row r="192" spans="1:24" x14ac:dyDescent="0.3">
      <c r="A192" s="124">
        <v>393</v>
      </c>
      <c r="B192" s="124">
        <v>1</v>
      </c>
      <c r="C192" s="8" t="s">
        <v>1083</v>
      </c>
      <c r="D192" s="124">
        <v>86</v>
      </c>
      <c r="E192" s="124">
        <v>5</v>
      </c>
      <c r="F192" s="125">
        <v>2.5</v>
      </c>
      <c r="G192" s="24" t="s">
        <v>96</v>
      </c>
      <c r="H192" s="24" t="s">
        <v>96</v>
      </c>
      <c r="I192" s="24" t="s">
        <v>96</v>
      </c>
      <c r="J192" s="24" t="s">
        <v>96</v>
      </c>
      <c r="K192" s="24" t="s">
        <v>96</v>
      </c>
      <c r="L192" s="24" t="s">
        <v>96</v>
      </c>
      <c r="M192" s="24" t="s">
        <v>96</v>
      </c>
      <c r="N192" s="24" t="s">
        <v>96</v>
      </c>
      <c r="O192" s="24" t="s">
        <v>96</v>
      </c>
      <c r="P192" s="24" t="s">
        <v>96</v>
      </c>
      <c r="Q192" s="24" t="s">
        <v>96</v>
      </c>
      <c r="R192" s="24" t="s">
        <v>96</v>
      </c>
      <c r="S192" s="24" t="s">
        <v>96</v>
      </c>
      <c r="T192" s="24" t="s">
        <v>96</v>
      </c>
      <c r="U192" s="24" t="s">
        <v>96</v>
      </c>
      <c r="V192" s="24" t="s">
        <v>96</v>
      </c>
      <c r="W192" s="24" t="s">
        <v>96</v>
      </c>
      <c r="X192" s="24" t="s">
        <v>96</v>
      </c>
    </row>
    <row r="193" spans="1:24" x14ac:dyDescent="0.3">
      <c r="A193" s="124">
        <v>394</v>
      </c>
      <c r="B193" s="124">
        <v>1</v>
      </c>
      <c r="C193" s="8" t="s">
        <v>661</v>
      </c>
      <c r="D193" s="124">
        <v>85</v>
      </c>
      <c r="E193" s="124">
        <v>4</v>
      </c>
      <c r="F193" s="125">
        <v>4</v>
      </c>
      <c r="G193" s="24" t="s">
        <v>96</v>
      </c>
      <c r="H193" s="24" t="s">
        <v>96</v>
      </c>
      <c r="I193" s="24" t="s">
        <v>96</v>
      </c>
      <c r="J193" s="24" t="s">
        <v>96</v>
      </c>
      <c r="K193" s="24" t="s">
        <v>96</v>
      </c>
      <c r="L193" s="24" t="s">
        <v>96</v>
      </c>
      <c r="M193" s="24" t="s">
        <v>96</v>
      </c>
      <c r="N193" s="24" t="s">
        <v>96</v>
      </c>
      <c r="O193" s="24" t="s">
        <v>96</v>
      </c>
      <c r="P193" s="24" t="s">
        <v>96</v>
      </c>
      <c r="Q193" s="24" t="s">
        <v>96</v>
      </c>
      <c r="R193" s="24" t="s">
        <v>96</v>
      </c>
      <c r="S193" s="24" t="s">
        <v>96</v>
      </c>
      <c r="T193" s="24" t="s">
        <v>96</v>
      </c>
      <c r="U193" s="24" t="s">
        <v>96</v>
      </c>
      <c r="V193" s="24" t="s">
        <v>96</v>
      </c>
      <c r="W193" s="24" t="s">
        <v>96</v>
      </c>
      <c r="X193" s="24" t="s">
        <v>96</v>
      </c>
    </row>
    <row r="194" spans="1:24" x14ac:dyDescent="0.3">
      <c r="A194" s="124">
        <v>395</v>
      </c>
      <c r="B194" s="124">
        <v>1</v>
      </c>
      <c r="C194" s="8" t="s">
        <v>1084</v>
      </c>
      <c r="D194" s="124">
        <v>79</v>
      </c>
      <c r="E194" s="124">
        <v>99</v>
      </c>
      <c r="F194" s="125">
        <v>5</v>
      </c>
      <c r="G194" s="24" t="s">
        <v>96</v>
      </c>
      <c r="H194" s="24" t="s">
        <v>96</v>
      </c>
      <c r="I194" s="24" t="s">
        <v>96</v>
      </c>
      <c r="J194" s="24" t="s">
        <v>96</v>
      </c>
      <c r="K194" s="24" t="s">
        <v>96</v>
      </c>
      <c r="L194" s="24" t="s">
        <v>96</v>
      </c>
      <c r="M194" s="24" t="s">
        <v>96</v>
      </c>
      <c r="N194" s="24" t="s">
        <v>96</v>
      </c>
      <c r="O194" s="24" t="s">
        <v>96</v>
      </c>
      <c r="P194" s="24" t="s">
        <v>96</v>
      </c>
      <c r="Q194" s="24" t="s">
        <v>96</v>
      </c>
      <c r="R194" s="24" t="s">
        <v>96</v>
      </c>
      <c r="S194" s="24" t="s">
        <v>96</v>
      </c>
      <c r="T194" s="24" t="s">
        <v>96</v>
      </c>
      <c r="U194" s="24" t="s">
        <v>96</v>
      </c>
      <c r="V194" s="24" t="s">
        <v>96</v>
      </c>
      <c r="W194" s="24" t="s">
        <v>96</v>
      </c>
      <c r="X194" s="24" t="s">
        <v>96</v>
      </c>
    </row>
    <row r="195" spans="1:24" x14ac:dyDescent="0.3">
      <c r="A195" s="124">
        <v>402</v>
      </c>
      <c r="B195" s="124">
        <v>1</v>
      </c>
      <c r="C195" s="8" t="s">
        <v>282</v>
      </c>
      <c r="D195" s="124">
        <v>86</v>
      </c>
      <c r="E195" s="124">
        <v>99</v>
      </c>
      <c r="F195" s="125">
        <v>7</v>
      </c>
      <c r="G195" s="24" t="s">
        <v>96</v>
      </c>
      <c r="H195" s="24" t="s">
        <v>96</v>
      </c>
      <c r="I195" s="24" t="s">
        <v>96</v>
      </c>
      <c r="J195" s="24" t="s">
        <v>96</v>
      </c>
      <c r="K195" s="24" t="s">
        <v>96</v>
      </c>
      <c r="L195" s="24" t="s">
        <v>96</v>
      </c>
      <c r="M195" s="24" t="s">
        <v>96</v>
      </c>
      <c r="N195" s="24" t="s">
        <v>96</v>
      </c>
      <c r="O195" s="24" t="s">
        <v>96</v>
      </c>
      <c r="P195" s="24" t="s">
        <v>96</v>
      </c>
      <c r="Q195" s="24" t="s">
        <v>96</v>
      </c>
      <c r="R195" s="24" t="s">
        <v>96</v>
      </c>
      <c r="S195" s="24" t="s">
        <v>96</v>
      </c>
      <c r="T195" s="24" t="s">
        <v>96</v>
      </c>
      <c r="U195" s="24" t="s">
        <v>96</v>
      </c>
      <c r="V195" s="24" t="s">
        <v>96</v>
      </c>
      <c r="W195" s="24" t="s">
        <v>96</v>
      </c>
      <c r="X195" s="24" t="s">
        <v>96</v>
      </c>
    </row>
    <row r="196" spans="1:24" x14ac:dyDescent="0.3">
      <c r="A196" s="124">
        <v>403</v>
      </c>
      <c r="B196" s="124">
        <v>1</v>
      </c>
      <c r="C196" s="8" t="s">
        <v>283</v>
      </c>
      <c r="D196" s="24" t="s">
        <v>96</v>
      </c>
      <c r="E196" s="24" t="s">
        <v>96</v>
      </c>
      <c r="F196" s="24" t="s">
        <v>96</v>
      </c>
      <c r="G196" s="24" t="s">
        <v>96</v>
      </c>
      <c r="H196" s="24" t="s">
        <v>96</v>
      </c>
      <c r="I196" s="24" t="s">
        <v>96</v>
      </c>
      <c r="J196" s="24" t="s">
        <v>96</v>
      </c>
      <c r="K196" s="24" t="s">
        <v>96</v>
      </c>
      <c r="L196" s="24" t="s">
        <v>96</v>
      </c>
      <c r="M196" s="24" t="s">
        <v>96</v>
      </c>
      <c r="N196" s="24" t="s">
        <v>96</v>
      </c>
      <c r="O196" s="24" t="s">
        <v>96</v>
      </c>
      <c r="P196" s="24" t="s">
        <v>96</v>
      </c>
      <c r="Q196" s="24" t="s">
        <v>96</v>
      </c>
      <c r="R196" s="24" t="s">
        <v>96</v>
      </c>
      <c r="S196" s="24" t="s">
        <v>96</v>
      </c>
      <c r="T196" s="24" t="s">
        <v>96</v>
      </c>
      <c r="U196" s="24" t="s">
        <v>96</v>
      </c>
      <c r="V196" s="24" t="s">
        <v>96</v>
      </c>
      <c r="W196" s="24" t="s">
        <v>96</v>
      </c>
      <c r="X196" s="24" t="s">
        <v>96</v>
      </c>
    </row>
    <row r="197" spans="1:24" x14ac:dyDescent="0.3">
      <c r="A197" s="124">
        <v>404</v>
      </c>
      <c r="B197" s="124">
        <v>1</v>
      </c>
      <c r="C197" s="8" t="s">
        <v>519</v>
      </c>
      <c r="D197" s="124">
        <v>82</v>
      </c>
      <c r="E197" s="124">
        <v>99</v>
      </c>
      <c r="F197" s="125">
        <v>2.4500000000000002</v>
      </c>
      <c r="G197" s="124">
        <v>83</v>
      </c>
      <c r="H197" s="124">
        <v>99</v>
      </c>
      <c r="I197" s="125">
        <v>5</v>
      </c>
      <c r="J197" s="24" t="s">
        <v>96</v>
      </c>
      <c r="K197" s="24" t="s">
        <v>96</v>
      </c>
      <c r="L197" s="24" t="s">
        <v>96</v>
      </c>
      <c r="M197" s="24" t="s">
        <v>96</v>
      </c>
      <c r="N197" s="24" t="s">
        <v>96</v>
      </c>
      <c r="O197" s="24" t="s">
        <v>96</v>
      </c>
      <c r="P197" s="24" t="s">
        <v>96</v>
      </c>
      <c r="Q197" s="24" t="s">
        <v>96</v>
      </c>
      <c r="R197" s="24" t="s">
        <v>96</v>
      </c>
      <c r="S197" s="24" t="s">
        <v>96</v>
      </c>
      <c r="T197" s="24" t="s">
        <v>96</v>
      </c>
      <c r="U197" s="24" t="s">
        <v>96</v>
      </c>
      <c r="V197" s="24" t="s">
        <v>96</v>
      </c>
      <c r="W197" s="24" t="s">
        <v>96</v>
      </c>
      <c r="X197" s="24" t="s">
        <v>96</v>
      </c>
    </row>
    <row r="198" spans="1:24" x14ac:dyDescent="0.3">
      <c r="A198" s="124">
        <v>408</v>
      </c>
      <c r="B198" s="124">
        <v>1</v>
      </c>
      <c r="C198" s="8" t="s">
        <v>1085</v>
      </c>
      <c r="D198" s="124">
        <v>84</v>
      </c>
      <c r="E198" s="124">
        <v>99</v>
      </c>
      <c r="F198" s="125">
        <v>5</v>
      </c>
      <c r="G198" s="24" t="s">
        <v>96</v>
      </c>
      <c r="H198" s="24" t="s">
        <v>96</v>
      </c>
      <c r="I198" s="24" t="s">
        <v>96</v>
      </c>
      <c r="J198" s="24" t="s">
        <v>96</v>
      </c>
      <c r="K198" s="24" t="s">
        <v>96</v>
      </c>
      <c r="L198" s="24" t="s">
        <v>96</v>
      </c>
      <c r="M198" s="24" t="s">
        <v>96</v>
      </c>
      <c r="N198" s="24" t="s">
        <v>96</v>
      </c>
      <c r="O198" s="24" t="s">
        <v>96</v>
      </c>
      <c r="P198" s="124">
        <v>74</v>
      </c>
      <c r="Q198" s="124">
        <v>99</v>
      </c>
      <c r="R198" s="125">
        <v>5</v>
      </c>
      <c r="S198" s="24" t="s">
        <v>96</v>
      </c>
      <c r="T198" s="24" t="s">
        <v>96</v>
      </c>
      <c r="U198" s="24" t="s">
        <v>96</v>
      </c>
      <c r="V198" s="24" t="s">
        <v>96</v>
      </c>
      <c r="W198" s="24" t="s">
        <v>96</v>
      </c>
      <c r="X198" s="24" t="s">
        <v>96</v>
      </c>
    </row>
    <row r="199" spans="1:24" x14ac:dyDescent="0.3">
      <c r="A199" s="124">
        <v>409</v>
      </c>
      <c r="B199" s="124">
        <v>1</v>
      </c>
      <c r="C199" s="8" t="s">
        <v>492</v>
      </c>
      <c r="D199" s="24" t="s">
        <v>96</v>
      </c>
      <c r="E199" s="24" t="s">
        <v>96</v>
      </c>
      <c r="F199" s="24" t="s">
        <v>96</v>
      </c>
      <c r="G199" s="24" t="s">
        <v>96</v>
      </c>
      <c r="H199" s="24" t="s">
        <v>96</v>
      </c>
      <c r="I199" s="24" t="s">
        <v>96</v>
      </c>
      <c r="J199" s="24" t="s">
        <v>96</v>
      </c>
      <c r="K199" s="24" t="s">
        <v>96</v>
      </c>
      <c r="L199" s="24" t="s">
        <v>96</v>
      </c>
      <c r="M199" s="24" t="s">
        <v>96</v>
      </c>
      <c r="N199" s="24" t="s">
        <v>96</v>
      </c>
      <c r="O199" s="24" t="s">
        <v>96</v>
      </c>
      <c r="P199" s="24" t="s">
        <v>96</v>
      </c>
      <c r="Q199" s="24" t="s">
        <v>96</v>
      </c>
      <c r="R199" s="24" t="s">
        <v>96</v>
      </c>
      <c r="S199" s="24" t="s">
        <v>96</v>
      </c>
      <c r="T199" s="24" t="s">
        <v>96</v>
      </c>
      <c r="U199" s="24" t="s">
        <v>96</v>
      </c>
      <c r="V199" s="24" t="s">
        <v>96</v>
      </c>
      <c r="W199" s="24" t="s">
        <v>96</v>
      </c>
      <c r="X199" s="24" t="s">
        <v>96</v>
      </c>
    </row>
    <row r="200" spans="1:24" x14ac:dyDescent="0.3">
      <c r="A200" s="124">
        <v>411</v>
      </c>
      <c r="B200" s="124">
        <v>1</v>
      </c>
      <c r="C200" s="8" t="s">
        <v>380</v>
      </c>
      <c r="D200" s="124">
        <v>82</v>
      </c>
      <c r="E200" s="124">
        <v>99</v>
      </c>
      <c r="F200" s="125">
        <v>6</v>
      </c>
      <c r="G200" s="24" t="s">
        <v>96</v>
      </c>
      <c r="H200" s="24" t="s">
        <v>96</v>
      </c>
      <c r="I200" s="24" t="s">
        <v>96</v>
      </c>
      <c r="J200" s="24" t="s">
        <v>96</v>
      </c>
      <c r="K200" s="24" t="s">
        <v>96</v>
      </c>
      <c r="L200" s="24" t="s">
        <v>96</v>
      </c>
      <c r="M200" s="24" t="s">
        <v>96</v>
      </c>
      <c r="N200" s="24" t="s">
        <v>96</v>
      </c>
      <c r="O200" s="24" t="s">
        <v>96</v>
      </c>
      <c r="P200" s="24" t="s">
        <v>96</v>
      </c>
      <c r="Q200" s="24" t="s">
        <v>96</v>
      </c>
      <c r="R200" s="24" t="s">
        <v>96</v>
      </c>
      <c r="S200" s="24" t="s">
        <v>96</v>
      </c>
      <c r="T200" s="24" t="s">
        <v>96</v>
      </c>
      <c r="U200" s="24" t="s">
        <v>96</v>
      </c>
      <c r="V200" s="24" t="s">
        <v>96</v>
      </c>
      <c r="W200" s="24" t="s">
        <v>96</v>
      </c>
      <c r="X200" s="24" t="s">
        <v>96</v>
      </c>
    </row>
    <row r="201" spans="1:24" x14ac:dyDescent="0.3">
      <c r="A201" s="124">
        <v>412</v>
      </c>
      <c r="B201" s="124">
        <v>1</v>
      </c>
      <c r="C201" s="8" t="s">
        <v>1086</v>
      </c>
      <c r="D201" s="124">
        <v>81</v>
      </c>
      <c r="E201" s="124">
        <v>99</v>
      </c>
      <c r="F201" s="125">
        <v>6</v>
      </c>
      <c r="G201" s="24" t="s">
        <v>96</v>
      </c>
      <c r="H201" s="24" t="s">
        <v>96</v>
      </c>
      <c r="I201" s="24" t="s">
        <v>96</v>
      </c>
      <c r="J201" s="24" t="s">
        <v>96</v>
      </c>
      <c r="K201" s="24" t="s">
        <v>96</v>
      </c>
      <c r="L201" s="24" t="s">
        <v>96</v>
      </c>
      <c r="M201" s="24" t="s">
        <v>96</v>
      </c>
      <c r="N201" s="24" t="s">
        <v>96</v>
      </c>
      <c r="O201" s="24" t="s">
        <v>96</v>
      </c>
      <c r="P201" s="24" t="s">
        <v>96</v>
      </c>
      <c r="Q201" s="24" t="s">
        <v>96</v>
      </c>
      <c r="R201" s="24" t="s">
        <v>96</v>
      </c>
      <c r="S201" s="24" t="s">
        <v>96</v>
      </c>
      <c r="T201" s="24" t="s">
        <v>96</v>
      </c>
      <c r="U201" s="24" t="s">
        <v>96</v>
      </c>
      <c r="V201" s="24" t="s">
        <v>96</v>
      </c>
      <c r="W201" s="24" t="s">
        <v>96</v>
      </c>
      <c r="X201" s="24" t="s">
        <v>96</v>
      </c>
    </row>
    <row r="202" spans="1:24" x14ac:dyDescent="0.3">
      <c r="A202" s="124">
        <v>413</v>
      </c>
      <c r="B202" s="124">
        <v>1</v>
      </c>
      <c r="C202" s="8" t="s">
        <v>253</v>
      </c>
      <c r="D202" s="24" t="s">
        <v>96</v>
      </c>
      <c r="E202" s="24" t="s">
        <v>96</v>
      </c>
      <c r="F202" s="24" t="s">
        <v>96</v>
      </c>
      <c r="G202" s="24" t="s">
        <v>96</v>
      </c>
      <c r="H202" s="24" t="s">
        <v>96</v>
      </c>
      <c r="I202" s="24" t="s">
        <v>96</v>
      </c>
      <c r="J202" s="24" t="s">
        <v>96</v>
      </c>
      <c r="K202" s="24" t="s">
        <v>96</v>
      </c>
      <c r="L202" s="24" t="s">
        <v>96</v>
      </c>
      <c r="M202" s="24" t="s">
        <v>96</v>
      </c>
      <c r="N202" s="24" t="s">
        <v>96</v>
      </c>
      <c r="O202" s="24" t="s">
        <v>96</v>
      </c>
      <c r="P202" s="24" t="s">
        <v>96</v>
      </c>
      <c r="Q202" s="24" t="s">
        <v>96</v>
      </c>
      <c r="R202" s="24" t="s">
        <v>96</v>
      </c>
      <c r="S202" s="24" t="s">
        <v>96</v>
      </c>
      <c r="T202" s="24" t="s">
        <v>96</v>
      </c>
      <c r="U202" s="24" t="s">
        <v>96</v>
      </c>
      <c r="V202" s="24" t="s">
        <v>96</v>
      </c>
      <c r="W202" s="24" t="s">
        <v>96</v>
      </c>
      <c r="X202" s="24" t="s">
        <v>96</v>
      </c>
    </row>
    <row r="203" spans="1:24" x14ac:dyDescent="0.3">
      <c r="A203" s="124">
        <v>414</v>
      </c>
      <c r="B203" s="124">
        <v>1</v>
      </c>
      <c r="C203" s="8" t="s">
        <v>453</v>
      </c>
      <c r="D203" s="24" t="s">
        <v>96</v>
      </c>
      <c r="E203" s="24" t="s">
        <v>96</v>
      </c>
      <c r="F203" s="24" t="s">
        <v>96</v>
      </c>
      <c r="G203" s="24" t="s">
        <v>96</v>
      </c>
      <c r="H203" s="24" t="s">
        <v>96</v>
      </c>
      <c r="I203" s="24" t="s">
        <v>96</v>
      </c>
      <c r="J203" s="24" t="s">
        <v>96</v>
      </c>
      <c r="K203" s="24" t="s">
        <v>96</v>
      </c>
      <c r="L203" s="24" t="s">
        <v>96</v>
      </c>
      <c r="M203" s="24" t="s">
        <v>96</v>
      </c>
      <c r="N203" s="24" t="s">
        <v>96</v>
      </c>
      <c r="O203" s="24" t="s">
        <v>96</v>
      </c>
      <c r="P203" s="24" t="s">
        <v>96</v>
      </c>
      <c r="Q203" s="24" t="s">
        <v>96</v>
      </c>
      <c r="R203" s="24" t="s">
        <v>96</v>
      </c>
      <c r="S203" s="24" t="s">
        <v>96</v>
      </c>
      <c r="T203" s="24" t="s">
        <v>96</v>
      </c>
      <c r="U203" s="24" t="s">
        <v>96</v>
      </c>
      <c r="V203" s="24" t="s">
        <v>96</v>
      </c>
      <c r="W203" s="24" t="s">
        <v>96</v>
      </c>
      <c r="X203" s="24" t="s">
        <v>96</v>
      </c>
    </row>
    <row r="204" spans="1:24" x14ac:dyDescent="0.3">
      <c r="A204" s="124">
        <v>415</v>
      </c>
      <c r="B204" s="124">
        <v>1</v>
      </c>
      <c r="C204" s="8" t="s">
        <v>326</v>
      </c>
      <c r="D204" s="124">
        <v>81</v>
      </c>
      <c r="E204" s="124">
        <v>99</v>
      </c>
      <c r="F204" s="125">
        <v>3</v>
      </c>
      <c r="G204" s="24" t="s">
        <v>96</v>
      </c>
      <c r="H204" s="24" t="s">
        <v>96</v>
      </c>
      <c r="I204" s="24" t="s">
        <v>96</v>
      </c>
      <c r="J204" s="24" t="s">
        <v>96</v>
      </c>
      <c r="K204" s="24" t="s">
        <v>96</v>
      </c>
      <c r="L204" s="24" t="s">
        <v>96</v>
      </c>
      <c r="M204" s="24" t="s">
        <v>96</v>
      </c>
      <c r="N204" s="24" t="s">
        <v>96</v>
      </c>
      <c r="O204" s="24" t="s">
        <v>96</v>
      </c>
      <c r="P204" s="24" t="s">
        <v>96</v>
      </c>
      <c r="Q204" s="24" t="s">
        <v>96</v>
      </c>
      <c r="R204" s="24" t="s">
        <v>96</v>
      </c>
      <c r="S204" s="24" t="s">
        <v>96</v>
      </c>
      <c r="T204" s="24" t="s">
        <v>96</v>
      </c>
      <c r="U204" s="24" t="s">
        <v>96</v>
      </c>
      <c r="V204" s="24" t="s">
        <v>96</v>
      </c>
      <c r="W204" s="24" t="s">
        <v>96</v>
      </c>
      <c r="X204" s="24" t="s">
        <v>96</v>
      </c>
    </row>
    <row r="205" spans="1:24" x14ac:dyDescent="0.3">
      <c r="A205" s="124">
        <v>417</v>
      </c>
      <c r="B205" s="124">
        <v>1</v>
      </c>
      <c r="C205" s="8" t="s">
        <v>226</v>
      </c>
      <c r="D205" s="124">
        <v>88</v>
      </c>
      <c r="E205" s="124">
        <v>3</v>
      </c>
      <c r="F205" s="125">
        <v>3</v>
      </c>
      <c r="G205" s="24" t="s">
        <v>96</v>
      </c>
      <c r="H205" s="24" t="s">
        <v>96</v>
      </c>
      <c r="I205" s="24" t="s">
        <v>96</v>
      </c>
      <c r="J205" s="24" t="s">
        <v>96</v>
      </c>
      <c r="K205" s="24" t="s">
        <v>96</v>
      </c>
      <c r="L205" s="24" t="s">
        <v>96</v>
      </c>
      <c r="M205" s="24" t="s">
        <v>96</v>
      </c>
      <c r="N205" s="24" t="s">
        <v>96</v>
      </c>
      <c r="O205" s="24" t="s">
        <v>96</v>
      </c>
      <c r="P205" s="24" t="s">
        <v>96</v>
      </c>
      <c r="Q205" s="24" t="s">
        <v>96</v>
      </c>
      <c r="R205" s="24" t="s">
        <v>96</v>
      </c>
      <c r="S205" s="24" t="s">
        <v>96</v>
      </c>
      <c r="T205" s="24" t="s">
        <v>96</v>
      </c>
      <c r="U205" s="24" t="s">
        <v>96</v>
      </c>
      <c r="V205" s="24" t="s">
        <v>96</v>
      </c>
      <c r="W205" s="24" t="s">
        <v>96</v>
      </c>
      <c r="X205" s="24" t="s">
        <v>96</v>
      </c>
    </row>
    <row r="206" spans="1:24" x14ac:dyDescent="0.3">
      <c r="A206" s="124">
        <v>418</v>
      </c>
      <c r="B206" s="124">
        <v>1</v>
      </c>
      <c r="C206" s="8" t="s">
        <v>493</v>
      </c>
      <c r="D206" s="24" t="s">
        <v>96</v>
      </c>
      <c r="E206" s="24" t="s">
        <v>96</v>
      </c>
      <c r="F206" s="24" t="s">
        <v>96</v>
      </c>
      <c r="G206" s="24" t="s">
        <v>96</v>
      </c>
      <c r="H206" s="24" t="s">
        <v>96</v>
      </c>
      <c r="I206" s="24" t="s">
        <v>96</v>
      </c>
      <c r="J206" s="24" t="s">
        <v>96</v>
      </c>
      <c r="K206" s="24" t="s">
        <v>96</v>
      </c>
      <c r="L206" s="24" t="s">
        <v>96</v>
      </c>
      <c r="M206" s="24" t="s">
        <v>96</v>
      </c>
      <c r="N206" s="24" t="s">
        <v>96</v>
      </c>
      <c r="O206" s="24" t="s">
        <v>96</v>
      </c>
      <c r="P206" s="124">
        <v>79</v>
      </c>
      <c r="Q206" s="124">
        <v>99</v>
      </c>
      <c r="R206" s="125">
        <v>2</v>
      </c>
      <c r="S206" s="24" t="s">
        <v>96</v>
      </c>
      <c r="T206" s="24" t="s">
        <v>96</v>
      </c>
      <c r="U206" s="24" t="s">
        <v>96</v>
      </c>
      <c r="V206" s="24" t="s">
        <v>96</v>
      </c>
      <c r="W206" s="24" t="s">
        <v>96</v>
      </c>
      <c r="X206" s="24" t="s">
        <v>96</v>
      </c>
    </row>
    <row r="207" spans="1:24" x14ac:dyDescent="0.3">
      <c r="A207" s="124">
        <v>421</v>
      </c>
      <c r="B207" s="124">
        <v>1</v>
      </c>
      <c r="C207" s="8" t="s">
        <v>995</v>
      </c>
      <c r="D207" s="24" t="s">
        <v>96</v>
      </c>
      <c r="E207" s="24" t="s">
        <v>96</v>
      </c>
      <c r="F207" s="24" t="s">
        <v>96</v>
      </c>
      <c r="G207" s="24" t="s">
        <v>96</v>
      </c>
      <c r="H207" s="24" t="s">
        <v>96</v>
      </c>
      <c r="I207" s="24" t="s">
        <v>96</v>
      </c>
      <c r="J207" s="24" t="s">
        <v>96</v>
      </c>
      <c r="K207" s="24" t="s">
        <v>96</v>
      </c>
      <c r="L207" s="24" t="s">
        <v>96</v>
      </c>
      <c r="M207" s="24" t="s">
        <v>96</v>
      </c>
      <c r="N207" s="24" t="s">
        <v>96</v>
      </c>
      <c r="O207" s="24" t="s">
        <v>96</v>
      </c>
      <c r="P207" s="24" t="s">
        <v>96</v>
      </c>
      <c r="Q207" s="24" t="s">
        <v>96</v>
      </c>
      <c r="R207" s="24" t="s">
        <v>96</v>
      </c>
      <c r="S207" s="24" t="s">
        <v>96</v>
      </c>
      <c r="T207" s="24" t="s">
        <v>96</v>
      </c>
      <c r="U207" s="24" t="s">
        <v>96</v>
      </c>
      <c r="V207" s="24" t="s">
        <v>96</v>
      </c>
      <c r="W207" s="24" t="s">
        <v>96</v>
      </c>
      <c r="X207" s="24" t="s">
        <v>96</v>
      </c>
    </row>
    <row r="208" spans="1:24" x14ac:dyDescent="0.3">
      <c r="A208" s="124">
        <v>422</v>
      </c>
      <c r="B208" s="124">
        <v>1</v>
      </c>
      <c r="C208" s="8" t="s">
        <v>227</v>
      </c>
      <c r="D208" s="124">
        <v>82</v>
      </c>
      <c r="E208" s="124">
        <v>99</v>
      </c>
      <c r="F208" s="125">
        <v>1.5</v>
      </c>
      <c r="G208" s="124">
        <v>87</v>
      </c>
      <c r="H208" s="124">
        <v>4</v>
      </c>
      <c r="I208" s="125">
        <v>7</v>
      </c>
      <c r="J208" s="24" t="s">
        <v>96</v>
      </c>
      <c r="K208" s="24" t="s">
        <v>96</v>
      </c>
      <c r="L208" s="24" t="s">
        <v>96</v>
      </c>
      <c r="M208" s="24" t="s">
        <v>96</v>
      </c>
      <c r="N208" s="24" t="s">
        <v>96</v>
      </c>
      <c r="O208" s="24" t="s">
        <v>96</v>
      </c>
      <c r="P208" s="24" t="s">
        <v>96</v>
      </c>
      <c r="Q208" s="24" t="s">
        <v>96</v>
      </c>
      <c r="R208" s="24" t="s">
        <v>96</v>
      </c>
      <c r="S208" s="24" t="s">
        <v>96</v>
      </c>
      <c r="T208" s="24" t="s">
        <v>96</v>
      </c>
      <c r="U208" s="24" t="s">
        <v>96</v>
      </c>
      <c r="V208" s="24" t="s">
        <v>96</v>
      </c>
      <c r="W208" s="24" t="s">
        <v>96</v>
      </c>
      <c r="X208" s="24" t="s">
        <v>96</v>
      </c>
    </row>
    <row r="209" spans="1:24" x14ac:dyDescent="0.3">
      <c r="A209" s="124">
        <v>423</v>
      </c>
      <c r="B209" s="124">
        <v>1</v>
      </c>
      <c r="C209" s="8" t="s">
        <v>284</v>
      </c>
      <c r="D209" s="24" t="s">
        <v>96</v>
      </c>
      <c r="E209" s="24" t="s">
        <v>96</v>
      </c>
      <c r="F209" s="24" t="s">
        <v>96</v>
      </c>
      <c r="G209" s="24" t="s">
        <v>96</v>
      </c>
      <c r="H209" s="24" t="s">
        <v>96</v>
      </c>
      <c r="I209" s="24" t="s">
        <v>96</v>
      </c>
      <c r="J209" s="24" t="s">
        <v>96</v>
      </c>
      <c r="K209" s="24" t="s">
        <v>96</v>
      </c>
      <c r="L209" s="24" t="s">
        <v>96</v>
      </c>
      <c r="M209" s="24" t="s">
        <v>96</v>
      </c>
      <c r="N209" s="24" t="s">
        <v>96</v>
      </c>
      <c r="O209" s="24" t="s">
        <v>96</v>
      </c>
      <c r="P209" s="24" t="s">
        <v>96</v>
      </c>
      <c r="Q209" s="24" t="s">
        <v>96</v>
      </c>
      <c r="R209" s="24" t="s">
        <v>96</v>
      </c>
      <c r="S209" s="24" t="s">
        <v>96</v>
      </c>
      <c r="T209" s="24" t="s">
        <v>96</v>
      </c>
      <c r="U209" s="24" t="s">
        <v>96</v>
      </c>
      <c r="V209" s="24" t="s">
        <v>96</v>
      </c>
      <c r="W209" s="24" t="s">
        <v>96</v>
      </c>
      <c r="X209" s="24" t="s">
        <v>96</v>
      </c>
    </row>
    <row r="210" spans="1:24" x14ac:dyDescent="0.3">
      <c r="A210" s="124">
        <v>424</v>
      </c>
      <c r="B210" s="124">
        <v>1</v>
      </c>
      <c r="C210" s="8" t="s">
        <v>503</v>
      </c>
      <c r="D210" s="24" t="s">
        <v>96</v>
      </c>
      <c r="E210" s="24" t="s">
        <v>96</v>
      </c>
      <c r="F210" s="24" t="s">
        <v>96</v>
      </c>
      <c r="G210" s="24" t="s">
        <v>96</v>
      </c>
      <c r="H210" s="24" t="s">
        <v>96</v>
      </c>
      <c r="I210" s="24" t="s">
        <v>96</v>
      </c>
      <c r="J210" s="24" t="s">
        <v>96</v>
      </c>
      <c r="K210" s="24" t="s">
        <v>96</v>
      </c>
      <c r="L210" s="24" t="s">
        <v>96</v>
      </c>
      <c r="M210" s="24" t="s">
        <v>96</v>
      </c>
      <c r="N210" s="24" t="s">
        <v>96</v>
      </c>
      <c r="O210" s="24" t="s">
        <v>96</v>
      </c>
      <c r="P210" s="24" t="s">
        <v>96</v>
      </c>
      <c r="Q210" s="24" t="s">
        <v>96</v>
      </c>
      <c r="R210" s="24" t="s">
        <v>96</v>
      </c>
      <c r="S210" s="24" t="s">
        <v>96</v>
      </c>
      <c r="T210" s="24" t="s">
        <v>96</v>
      </c>
      <c r="U210" s="24" t="s">
        <v>96</v>
      </c>
      <c r="V210" s="24" t="s">
        <v>96</v>
      </c>
      <c r="W210" s="24" t="s">
        <v>96</v>
      </c>
      <c r="X210" s="24" t="s">
        <v>96</v>
      </c>
    </row>
    <row r="211" spans="1:24" x14ac:dyDescent="0.3">
      <c r="A211" s="124">
        <v>425</v>
      </c>
      <c r="B211" s="124">
        <v>1</v>
      </c>
      <c r="C211" s="8" t="s">
        <v>254</v>
      </c>
      <c r="D211" s="24" t="s">
        <v>96</v>
      </c>
      <c r="E211" s="24" t="s">
        <v>96</v>
      </c>
      <c r="F211" s="24" t="s">
        <v>96</v>
      </c>
      <c r="G211" s="24" t="s">
        <v>96</v>
      </c>
      <c r="H211" s="24" t="s">
        <v>96</v>
      </c>
      <c r="I211" s="24" t="s">
        <v>96</v>
      </c>
      <c r="J211" s="24" t="s">
        <v>96</v>
      </c>
      <c r="K211" s="24" t="s">
        <v>96</v>
      </c>
      <c r="L211" s="24" t="s">
        <v>96</v>
      </c>
      <c r="M211" s="24" t="s">
        <v>96</v>
      </c>
      <c r="N211" s="24" t="s">
        <v>96</v>
      </c>
      <c r="O211" s="24" t="s">
        <v>96</v>
      </c>
      <c r="P211" s="24" t="s">
        <v>96</v>
      </c>
      <c r="Q211" s="24" t="s">
        <v>96</v>
      </c>
      <c r="R211" s="24" t="s">
        <v>96</v>
      </c>
      <c r="S211" s="24" t="s">
        <v>96</v>
      </c>
      <c r="T211" s="24" t="s">
        <v>96</v>
      </c>
      <c r="U211" s="24" t="s">
        <v>96</v>
      </c>
      <c r="V211" s="24" t="s">
        <v>96</v>
      </c>
      <c r="W211" s="24" t="s">
        <v>96</v>
      </c>
      <c r="X211" s="24" t="s">
        <v>96</v>
      </c>
    </row>
    <row r="212" spans="1:24" x14ac:dyDescent="0.3">
      <c r="A212" s="124">
        <v>426</v>
      </c>
      <c r="B212" s="124">
        <v>1</v>
      </c>
      <c r="C212" s="8" t="s">
        <v>996</v>
      </c>
      <c r="D212" s="124">
        <v>78</v>
      </c>
      <c r="E212" s="124">
        <v>99</v>
      </c>
      <c r="F212" s="125">
        <v>3.8</v>
      </c>
      <c r="G212" s="24" t="s">
        <v>96</v>
      </c>
      <c r="H212" s="24" t="s">
        <v>96</v>
      </c>
      <c r="I212" s="24" t="s">
        <v>96</v>
      </c>
      <c r="J212" s="24" t="s">
        <v>96</v>
      </c>
      <c r="K212" s="24" t="s">
        <v>96</v>
      </c>
      <c r="L212" s="24" t="s">
        <v>96</v>
      </c>
      <c r="M212" s="24" t="s">
        <v>96</v>
      </c>
      <c r="N212" s="24" t="s">
        <v>96</v>
      </c>
      <c r="O212" s="24" t="s">
        <v>96</v>
      </c>
      <c r="P212" s="24" t="s">
        <v>96</v>
      </c>
      <c r="Q212" s="24" t="s">
        <v>96</v>
      </c>
      <c r="R212" s="24" t="s">
        <v>96</v>
      </c>
      <c r="S212" s="24" t="s">
        <v>96</v>
      </c>
      <c r="T212" s="24" t="s">
        <v>96</v>
      </c>
      <c r="U212" s="24" t="s">
        <v>96</v>
      </c>
      <c r="V212" s="24" t="s">
        <v>96</v>
      </c>
      <c r="W212" s="24" t="s">
        <v>96</v>
      </c>
      <c r="X212" s="24" t="s">
        <v>96</v>
      </c>
    </row>
    <row r="213" spans="1:24" x14ac:dyDescent="0.3">
      <c r="A213" s="124">
        <v>427</v>
      </c>
      <c r="B213" s="124">
        <v>1</v>
      </c>
      <c r="C213" s="8" t="s">
        <v>997</v>
      </c>
      <c r="D213" s="124">
        <v>77</v>
      </c>
      <c r="E213" s="124">
        <v>99</v>
      </c>
      <c r="F213" s="125">
        <v>4</v>
      </c>
      <c r="G213" s="24" t="s">
        <v>96</v>
      </c>
      <c r="H213" s="24" t="s">
        <v>96</v>
      </c>
      <c r="I213" s="24" t="s">
        <v>96</v>
      </c>
      <c r="J213" s="24" t="s">
        <v>96</v>
      </c>
      <c r="K213" s="24" t="s">
        <v>96</v>
      </c>
      <c r="L213" s="24" t="s">
        <v>96</v>
      </c>
      <c r="M213" s="24" t="s">
        <v>96</v>
      </c>
      <c r="N213" s="24" t="s">
        <v>96</v>
      </c>
      <c r="O213" s="24" t="s">
        <v>96</v>
      </c>
      <c r="P213" s="24" t="s">
        <v>96</v>
      </c>
      <c r="Q213" s="24" t="s">
        <v>96</v>
      </c>
      <c r="R213" s="24" t="s">
        <v>96</v>
      </c>
      <c r="S213" s="24" t="s">
        <v>96</v>
      </c>
      <c r="T213" s="24" t="s">
        <v>96</v>
      </c>
      <c r="U213" s="24" t="s">
        <v>96</v>
      </c>
      <c r="V213" s="24" t="s">
        <v>96</v>
      </c>
      <c r="W213" s="24" t="s">
        <v>96</v>
      </c>
      <c r="X213" s="24" t="s">
        <v>96</v>
      </c>
    </row>
    <row r="214" spans="1:24" x14ac:dyDescent="0.3">
      <c r="A214" s="124">
        <v>432</v>
      </c>
      <c r="B214" s="124">
        <v>1</v>
      </c>
      <c r="C214" s="8" t="s">
        <v>454</v>
      </c>
      <c r="D214" s="24" t="s">
        <v>96</v>
      </c>
      <c r="E214" s="24" t="s">
        <v>96</v>
      </c>
      <c r="F214" s="24" t="s">
        <v>96</v>
      </c>
      <c r="G214" s="24" t="s">
        <v>96</v>
      </c>
      <c r="H214" s="24" t="s">
        <v>96</v>
      </c>
      <c r="I214" s="24" t="s">
        <v>96</v>
      </c>
      <c r="J214" s="24" t="s">
        <v>96</v>
      </c>
      <c r="K214" s="24" t="s">
        <v>96</v>
      </c>
      <c r="L214" s="24" t="s">
        <v>96</v>
      </c>
      <c r="M214" s="24" t="s">
        <v>96</v>
      </c>
      <c r="N214" s="24" t="s">
        <v>96</v>
      </c>
      <c r="O214" s="24" t="s">
        <v>96</v>
      </c>
      <c r="P214" s="24" t="s">
        <v>96</v>
      </c>
      <c r="Q214" s="24" t="s">
        <v>96</v>
      </c>
      <c r="R214" s="24" t="s">
        <v>96</v>
      </c>
      <c r="S214" s="24" t="s">
        <v>96</v>
      </c>
      <c r="T214" s="24" t="s">
        <v>96</v>
      </c>
      <c r="U214" s="24" t="s">
        <v>96</v>
      </c>
      <c r="V214" s="24" t="s">
        <v>96</v>
      </c>
      <c r="W214" s="24" t="s">
        <v>96</v>
      </c>
      <c r="X214" s="24" t="s">
        <v>96</v>
      </c>
    </row>
    <row r="215" spans="1:24" x14ac:dyDescent="0.3">
      <c r="A215" s="124">
        <v>435</v>
      </c>
      <c r="B215" s="124">
        <v>1</v>
      </c>
      <c r="C215" s="8" t="s">
        <v>877</v>
      </c>
      <c r="D215" s="24" t="s">
        <v>96</v>
      </c>
      <c r="E215" s="24" t="s">
        <v>96</v>
      </c>
      <c r="F215" s="24" t="s">
        <v>96</v>
      </c>
      <c r="G215" s="24" t="s">
        <v>96</v>
      </c>
      <c r="H215" s="24" t="s">
        <v>96</v>
      </c>
      <c r="I215" s="24" t="s">
        <v>96</v>
      </c>
      <c r="J215" s="24" t="s">
        <v>96</v>
      </c>
      <c r="K215" s="24" t="s">
        <v>96</v>
      </c>
      <c r="L215" s="24" t="s">
        <v>96</v>
      </c>
      <c r="M215" s="24" t="s">
        <v>96</v>
      </c>
      <c r="N215" s="24" t="s">
        <v>96</v>
      </c>
      <c r="O215" s="24" t="s">
        <v>96</v>
      </c>
      <c r="P215" s="24" t="s">
        <v>96</v>
      </c>
      <c r="Q215" s="24" t="s">
        <v>96</v>
      </c>
      <c r="R215" s="24" t="s">
        <v>96</v>
      </c>
      <c r="S215" s="24" t="s">
        <v>96</v>
      </c>
      <c r="T215" s="24" t="s">
        <v>96</v>
      </c>
      <c r="U215" s="24" t="s">
        <v>96</v>
      </c>
      <c r="V215" s="24" t="s">
        <v>96</v>
      </c>
      <c r="W215" s="24" t="s">
        <v>96</v>
      </c>
      <c r="X215" s="24" t="s">
        <v>96</v>
      </c>
    </row>
    <row r="216" spans="1:24" x14ac:dyDescent="0.3">
      <c r="A216" s="124">
        <v>436</v>
      </c>
      <c r="B216" s="124">
        <v>1</v>
      </c>
      <c r="C216" s="8" t="s">
        <v>1087</v>
      </c>
      <c r="D216" s="124">
        <v>88</v>
      </c>
      <c r="E216" s="124">
        <v>5</v>
      </c>
      <c r="F216" s="125">
        <v>5</v>
      </c>
      <c r="G216" s="24" t="s">
        <v>96</v>
      </c>
      <c r="H216" s="24" t="s">
        <v>96</v>
      </c>
      <c r="I216" s="24" t="s">
        <v>96</v>
      </c>
      <c r="J216" s="24" t="s">
        <v>96</v>
      </c>
      <c r="K216" s="24" t="s">
        <v>96</v>
      </c>
      <c r="L216" s="24" t="s">
        <v>96</v>
      </c>
      <c r="M216" s="24" t="s">
        <v>96</v>
      </c>
      <c r="N216" s="24" t="s">
        <v>96</v>
      </c>
      <c r="O216" s="24" t="s">
        <v>96</v>
      </c>
      <c r="P216" s="124">
        <v>71</v>
      </c>
      <c r="Q216" s="124">
        <v>99</v>
      </c>
      <c r="R216" s="125">
        <v>7.5</v>
      </c>
      <c r="S216" s="24" t="s">
        <v>96</v>
      </c>
      <c r="T216" s="24" t="s">
        <v>96</v>
      </c>
      <c r="U216" s="24" t="s">
        <v>96</v>
      </c>
      <c r="V216" s="24" t="s">
        <v>96</v>
      </c>
      <c r="W216" s="24" t="s">
        <v>96</v>
      </c>
      <c r="X216" s="24" t="s">
        <v>96</v>
      </c>
    </row>
    <row r="217" spans="1:24" x14ac:dyDescent="0.3">
      <c r="A217" s="124">
        <v>437</v>
      </c>
      <c r="B217" s="124">
        <v>1</v>
      </c>
      <c r="C217" s="8" t="s">
        <v>381</v>
      </c>
      <c r="D217" s="124">
        <v>82</v>
      </c>
      <c r="E217" s="124">
        <v>99</v>
      </c>
      <c r="F217" s="125">
        <v>6</v>
      </c>
      <c r="G217" s="24" t="s">
        <v>96</v>
      </c>
      <c r="H217" s="24" t="s">
        <v>96</v>
      </c>
      <c r="I217" s="24" t="s">
        <v>96</v>
      </c>
      <c r="J217" s="24" t="s">
        <v>96</v>
      </c>
      <c r="K217" s="24" t="s">
        <v>96</v>
      </c>
      <c r="L217" s="24" t="s">
        <v>96</v>
      </c>
      <c r="M217" s="24" t="s">
        <v>96</v>
      </c>
      <c r="N217" s="24" t="s">
        <v>96</v>
      </c>
      <c r="O217" s="24" t="s">
        <v>96</v>
      </c>
      <c r="P217" s="24" t="s">
        <v>96</v>
      </c>
      <c r="Q217" s="24" t="s">
        <v>96</v>
      </c>
      <c r="R217" s="24" t="s">
        <v>96</v>
      </c>
      <c r="S217" s="24" t="s">
        <v>96</v>
      </c>
      <c r="T217" s="24" t="s">
        <v>96</v>
      </c>
      <c r="U217" s="24" t="s">
        <v>96</v>
      </c>
      <c r="V217" s="24" t="s">
        <v>96</v>
      </c>
      <c r="W217" s="24" t="s">
        <v>96</v>
      </c>
      <c r="X217" s="24" t="s">
        <v>96</v>
      </c>
    </row>
    <row r="218" spans="1:24" x14ac:dyDescent="0.3">
      <c r="A218" s="124">
        <v>440</v>
      </c>
      <c r="B218" s="124">
        <v>1</v>
      </c>
      <c r="C218" s="8" t="s">
        <v>998</v>
      </c>
      <c r="D218" s="124">
        <v>75</v>
      </c>
      <c r="E218" s="124">
        <v>99</v>
      </c>
      <c r="F218" s="125">
        <v>42.66</v>
      </c>
      <c r="G218" s="24" t="s">
        <v>96</v>
      </c>
      <c r="H218" s="24" t="s">
        <v>96</v>
      </c>
      <c r="I218" s="24" t="s">
        <v>96</v>
      </c>
      <c r="J218" s="24" t="s">
        <v>96</v>
      </c>
      <c r="K218" s="24" t="s">
        <v>96</v>
      </c>
      <c r="L218" s="24" t="s">
        <v>96</v>
      </c>
      <c r="M218" s="24" t="s">
        <v>96</v>
      </c>
      <c r="N218" s="24" t="s">
        <v>96</v>
      </c>
      <c r="O218" s="24" t="s">
        <v>96</v>
      </c>
      <c r="P218" s="24" t="s">
        <v>96</v>
      </c>
      <c r="Q218" s="24" t="s">
        <v>96</v>
      </c>
      <c r="R218" s="24" t="s">
        <v>96</v>
      </c>
      <c r="S218" s="24" t="s">
        <v>96</v>
      </c>
      <c r="T218" s="24" t="s">
        <v>96</v>
      </c>
      <c r="U218" s="24" t="s">
        <v>96</v>
      </c>
      <c r="V218" s="24" t="s">
        <v>96</v>
      </c>
      <c r="W218" s="24" t="s">
        <v>96</v>
      </c>
      <c r="X218" s="24" t="s">
        <v>96</v>
      </c>
    </row>
    <row r="219" spans="1:24" x14ac:dyDescent="0.3">
      <c r="A219" s="124">
        <v>441</v>
      </c>
      <c r="B219" s="124">
        <v>1</v>
      </c>
      <c r="C219" s="8" t="s">
        <v>255</v>
      </c>
      <c r="D219" s="124">
        <v>88</v>
      </c>
      <c r="E219" s="124">
        <v>5</v>
      </c>
      <c r="F219" s="125">
        <v>7</v>
      </c>
      <c r="G219" s="24" t="s">
        <v>96</v>
      </c>
      <c r="H219" s="24" t="s">
        <v>96</v>
      </c>
      <c r="I219" s="24" t="s">
        <v>96</v>
      </c>
      <c r="J219" s="24" t="s">
        <v>96</v>
      </c>
      <c r="K219" s="24" t="s">
        <v>96</v>
      </c>
      <c r="L219" s="24" t="s">
        <v>96</v>
      </c>
      <c r="M219" s="24" t="s">
        <v>96</v>
      </c>
      <c r="N219" s="24" t="s">
        <v>96</v>
      </c>
      <c r="O219" s="24" t="s">
        <v>96</v>
      </c>
      <c r="P219" s="24" t="s">
        <v>96</v>
      </c>
      <c r="Q219" s="24" t="s">
        <v>96</v>
      </c>
      <c r="R219" s="24" t="s">
        <v>96</v>
      </c>
      <c r="S219" s="24" t="s">
        <v>96</v>
      </c>
      <c r="T219" s="24" t="s">
        <v>96</v>
      </c>
      <c r="U219" s="24" t="s">
        <v>96</v>
      </c>
      <c r="V219" s="24" t="s">
        <v>96</v>
      </c>
      <c r="W219" s="24" t="s">
        <v>96</v>
      </c>
      <c r="X219" s="24" t="s">
        <v>96</v>
      </c>
    </row>
    <row r="220" spans="1:24" x14ac:dyDescent="0.3">
      <c r="A220" s="124">
        <v>442</v>
      </c>
      <c r="B220" s="124">
        <v>1</v>
      </c>
      <c r="C220" s="8" t="s">
        <v>286</v>
      </c>
      <c r="D220" s="24" t="s">
        <v>96</v>
      </c>
      <c r="E220" s="24" t="s">
        <v>96</v>
      </c>
      <c r="F220" s="24" t="s">
        <v>96</v>
      </c>
      <c r="G220" s="24" t="s">
        <v>96</v>
      </c>
      <c r="H220" s="24" t="s">
        <v>96</v>
      </c>
      <c r="I220" s="24" t="s">
        <v>96</v>
      </c>
      <c r="J220" s="24" t="s">
        <v>96</v>
      </c>
      <c r="K220" s="24" t="s">
        <v>96</v>
      </c>
      <c r="L220" s="24" t="s">
        <v>96</v>
      </c>
      <c r="M220" s="24" t="s">
        <v>96</v>
      </c>
      <c r="N220" s="24" t="s">
        <v>96</v>
      </c>
      <c r="O220" s="24" t="s">
        <v>96</v>
      </c>
      <c r="P220" s="24" t="s">
        <v>96</v>
      </c>
      <c r="Q220" s="24" t="s">
        <v>96</v>
      </c>
      <c r="R220" s="24" t="s">
        <v>96</v>
      </c>
      <c r="S220" s="24" t="s">
        <v>96</v>
      </c>
      <c r="T220" s="24" t="s">
        <v>96</v>
      </c>
      <c r="U220" s="24" t="s">
        <v>96</v>
      </c>
      <c r="V220" s="24" t="s">
        <v>96</v>
      </c>
      <c r="W220" s="24" t="s">
        <v>96</v>
      </c>
      <c r="X220" s="24" t="s">
        <v>96</v>
      </c>
    </row>
    <row r="221" spans="1:24" x14ac:dyDescent="0.3">
      <c r="A221" s="124">
        <v>443</v>
      </c>
      <c r="B221" s="124">
        <v>1</v>
      </c>
      <c r="C221" s="8" t="s">
        <v>1088</v>
      </c>
      <c r="D221" s="124">
        <v>78</v>
      </c>
      <c r="E221" s="124">
        <v>99</v>
      </c>
      <c r="F221" s="125">
        <v>7</v>
      </c>
      <c r="G221" s="124">
        <v>88</v>
      </c>
      <c r="H221" s="124">
        <v>99</v>
      </c>
      <c r="I221" s="125">
        <v>6</v>
      </c>
      <c r="J221" s="24" t="s">
        <v>96</v>
      </c>
      <c r="K221" s="24" t="s">
        <v>96</v>
      </c>
      <c r="L221" s="24" t="s">
        <v>96</v>
      </c>
      <c r="M221" s="24" t="s">
        <v>96</v>
      </c>
      <c r="N221" s="24" t="s">
        <v>96</v>
      </c>
      <c r="O221" s="24" t="s">
        <v>96</v>
      </c>
      <c r="P221" s="24" t="s">
        <v>96</v>
      </c>
      <c r="Q221" s="24" t="s">
        <v>96</v>
      </c>
      <c r="R221" s="24" t="s">
        <v>96</v>
      </c>
      <c r="S221" s="24" t="s">
        <v>96</v>
      </c>
      <c r="T221" s="24" t="s">
        <v>96</v>
      </c>
      <c r="U221" s="24" t="s">
        <v>96</v>
      </c>
      <c r="V221" s="24" t="s">
        <v>96</v>
      </c>
      <c r="W221" s="24" t="s">
        <v>96</v>
      </c>
      <c r="X221" s="24" t="s">
        <v>96</v>
      </c>
    </row>
    <row r="222" spans="1:24" x14ac:dyDescent="0.3">
      <c r="A222" s="124">
        <v>444</v>
      </c>
      <c r="B222" s="124">
        <v>1</v>
      </c>
      <c r="C222" s="8" t="s">
        <v>1089</v>
      </c>
      <c r="D222" s="124">
        <v>76</v>
      </c>
      <c r="E222" s="124">
        <v>99</v>
      </c>
      <c r="F222" s="125">
        <v>20</v>
      </c>
      <c r="G222" s="124">
        <v>77</v>
      </c>
      <c r="H222" s="124">
        <v>99</v>
      </c>
      <c r="I222" s="125">
        <v>31.54</v>
      </c>
      <c r="J222" s="24" t="s">
        <v>96</v>
      </c>
      <c r="K222" s="24" t="s">
        <v>96</v>
      </c>
      <c r="L222" s="24" t="s">
        <v>96</v>
      </c>
      <c r="M222" s="24" t="s">
        <v>96</v>
      </c>
      <c r="N222" s="24" t="s">
        <v>96</v>
      </c>
      <c r="O222" s="24" t="s">
        <v>96</v>
      </c>
      <c r="P222" s="24" t="s">
        <v>96</v>
      </c>
      <c r="Q222" s="24" t="s">
        <v>96</v>
      </c>
      <c r="R222" s="24" t="s">
        <v>96</v>
      </c>
      <c r="S222" s="24" t="s">
        <v>96</v>
      </c>
      <c r="T222" s="24" t="s">
        <v>96</v>
      </c>
      <c r="U222" s="24" t="s">
        <v>96</v>
      </c>
      <c r="V222" s="24" t="s">
        <v>96</v>
      </c>
      <c r="W222" s="24" t="s">
        <v>96</v>
      </c>
      <c r="X222" s="24" t="s">
        <v>96</v>
      </c>
    </row>
    <row r="223" spans="1:24" x14ac:dyDescent="0.3">
      <c r="A223" s="124">
        <v>446</v>
      </c>
      <c r="B223" s="124">
        <v>1</v>
      </c>
      <c r="C223" s="8" t="s">
        <v>1090</v>
      </c>
      <c r="D223" s="124">
        <v>78</v>
      </c>
      <c r="E223" s="124">
        <v>99</v>
      </c>
      <c r="F223" s="125">
        <v>5</v>
      </c>
      <c r="G223" s="24" t="s">
        <v>96</v>
      </c>
      <c r="H223" s="24" t="s">
        <v>96</v>
      </c>
      <c r="I223" s="24" t="s">
        <v>96</v>
      </c>
      <c r="J223" s="24" t="s">
        <v>96</v>
      </c>
      <c r="K223" s="24" t="s">
        <v>96</v>
      </c>
      <c r="L223" s="24" t="s">
        <v>96</v>
      </c>
      <c r="M223" s="24" t="s">
        <v>96</v>
      </c>
      <c r="N223" s="24" t="s">
        <v>96</v>
      </c>
      <c r="O223" s="24" t="s">
        <v>96</v>
      </c>
      <c r="P223" s="24" t="s">
        <v>96</v>
      </c>
      <c r="Q223" s="24" t="s">
        <v>96</v>
      </c>
      <c r="R223" s="24" t="s">
        <v>96</v>
      </c>
      <c r="S223" s="24" t="s">
        <v>96</v>
      </c>
      <c r="T223" s="24" t="s">
        <v>96</v>
      </c>
      <c r="U223" s="24" t="s">
        <v>96</v>
      </c>
      <c r="V223" s="24" t="s">
        <v>96</v>
      </c>
      <c r="W223" s="24" t="s">
        <v>96</v>
      </c>
      <c r="X223" s="24" t="s">
        <v>96</v>
      </c>
    </row>
    <row r="224" spans="1:24" x14ac:dyDescent="0.3">
      <c r="A224" s="124">
        <v>447</v>
      </c>
      <c r="B224" s="124">
        <v>1</v>
      </c>
      <c r="C224" s="8" t="s">
        <v>558</v>
      </c>
      <c r="D224" s="24" t="s">
        <v>96</v>
      </c>
      <c r="E224" s="24" t="s">
        <v>96</v>
      </c>
      <c r="F224" s="24" t="s">
        <v>96</v>
      </c>
      <c r="G224" s="24" t="s">
        <v>96</v>
      </c>
      <c r="H224" s="24" t="s">
        <v>96</v>
      </c>
      <c r="I224" s="24" t="s">
        <v>96</v>
      </c>
      <c r="J224" s="24" t="s">
        <v>96</v>
      </c>
      <c r="K224" s="24" t="s">
        <v>96</v>
      </c>
      <c r="L224" s="24" t="s">
        <v>96</v>
      </c>
      <c r="M224" s="24" t="s">
        <v>96</v>
      </c>
      <c r="N224" s="24" t="s">
        <v>96</v>
      </c>
      <c r="O224" s="24" t="s">
        <v>96</v>
      </c>
      <c r="P224" s="124">
        <v>76</v>
      </c>
      <c r="Q224" s="124">
        <v>99</v>
      </c>
      <c r="R224" s="125">
        <v>10</v>
      </c>
      <c r="S224" s="24" t="s">
        <v>96</v>
      </c>
      <c r="T224" s="24" t="s">
        <v>96</v>
      </c>
      <c r="U224" s="24" t="s">
        <v>96</v>
      </c>
      <c r="V224" s="24" t="s">
        <v>96</v>
      </c>
      <c r="W224" s="24" t="s">
        <v>96</v>
      </c>
      <c r="X224" s="24" t="s">
        <v>96</v>
      </c>
    </row>
    <row r="225" spans="1:24" x14ac:dyDescent="0.3">
      <c r="A225" s="124">
        <v>451</v>
      </c>
      <c r="B225" s="124">
        <v>1</v>
      </c>
      <c r="C225" s="8" t="s">
        <v>1000</v>
      </c>
      <c r="D225" s="124">
        <v>76</v>
      </c>
      <c r="E225" s="124">
        <v>99</v>
      </c>
      <c r="F225" s="125">
        <v>7</v>
      </c>
      <c r="G225" s="124">
        <v>88</v>
      </c>
      <c r="H225" s="124">
        <v>99</v>
      </c>
      <c r="I225" s="125">
        <v>8</v>
      </c>
      <c r="J225" s="24" t="s">
        <v>96</v>
      </c>
      <c r="K225" s="24" t="s">
        <v>96</v>
      </c>
      <c r="L225" s="24" t="s">
        <v>96</v>
      </c>
      <c r="M225" s="24" t="s">
        <v>96</v>
      </c>
      <c r="N225" s="24" t="s">
        <v>96</v>
      </c>
      <c r="O225" s="24" t="s">
        <v>96</v>
      </c>
      <c r="P225" s="24" t="s">
        <v>96</v>
      </c>
      <c r="Q225" s="24" t="s">
        <v>96</v>
      </c>
      <c r="R225" s="24" t="s">
        <v>96</v>
      </c>
      <c r="S225" s="24" t="s">
        <v>96</v>
      </c>
      <c r="T225" s="24" t="s">
        <v>96</v>
      </c>
      <c r="U225" s="24" t="s">
        <v>96</v>
      </c>
      <c r="V225" s="24" t="s">
        <v>96</v>
      </c>
      <c r="W225" s="24" t="s">
        <v>96</v>
      </c>
      <c r="X225" s="24" t="s">
        <v>96</v>
      </c>
    </row>
    <row r="226" spans="1:24" x14ac:dyDescent="0.3">
      <c r="A226" s="124">
        <v>453</v>
      </c>
      <c r="B226" s="124">
        <v>1</v>
      </c>
      <c r="C226" s="8" t="s">
        <v>1091</v>
      </c>
      <c r="D226" s="124">
        <v>76</v>
      </c>
      <c r="E226" s="124">
        <v>99</v>
      </c>
      <c r="F226" s="125">
        <v>6</v>
      </c>
      <c r="G226" s="24" t="s">
        <v>96</v>
      </c>
      <c r="H226" s="24" t="s">
        <v>96</v>
      </c>
      <c r="I226" s="24" t="s">
        <v>96</v>
      </c>
      <c r="J226" s="24" t="s">
        <v>96</v>
      </c>
      <c r="K226" s="24" t="s">
        <v>96</v>
      </c>
      <c r="L226" s="24" t="s">
        <v>96</v>
      </c>
      <c r="M226" s="24" t="s">
        <v>96</v>
      </c>
      <c r="N226" s="24" t="s">
        <v>96</v>
      </c>
      <c r="O226" s="24" t="s">
        <v>96</v>
      </c>
      <c r="P226" s="24" t="s">
        <v>96</v>
      </c>
      <c r="Q226" s="24" t="s">
        <v>96</v>
      </c>
      <c r="R226" s="24" t="s">
        <v>96</v>
      </c>
      <c r="S226" s="24" t="s">
        <v>96</v>
      </c>
      <c r="T226" s="24" t="s">
        <v>96</v>
      </c>
      <c r="U226" s="24" t="s">
        <v>96</v>
      </c>
      <c r="V226" s="24" t="s">
        <v>96</v>
      </c>
      <c r="W226" s="24" t="s">
        <v>96</v>
      </c>
      <c r="X226" s="24" t="s">
        <v>96</v>
      </c>
    </row>
    <row r="227" spans="1:24" x14ac:dyDescent="0.3">
      <c r="A227" s="124">
        <v>454</v>
      </c>
      <c r="B227" s="124">
        <v>1</v>
      </c>
      <c r="C227" s="8" t="s">
        <v>287</v>
      </c>
      <c r="D227" s="124">
        <v>78</v>
      </c>
      <c r="E227" s="124">
        <v>99</v>
      </c>
      <c r="F227" s="125">
        <v>3</v>
      </c>
      <c r="G227" s="124">
        <v>82</v>
      </c>
      <c r="H227" s="124">
        <v>99</v>
      </c>
      <c r="I227" s="125">
        <v>2.5</v>
      </c>
      <c r="J227" s="24" t="s">
        <v>96</v>
      </c>
      <c r="K227" s="24" t="s">
        <v>96</v>
      </c>
      <c r="L227" s="24" t="s">
        <v>96</v>
      </c>
      <c r="M227" s="24" t="s">
        <v>96</v>
      </c>
      <c r="N227" s="24" t="s">
        <v>96</v>
      </c>
      <c r="O227" s="24" t="s">
        <v>96</v>
      </c>
      <c r="P227" s="24" t="s">
        <v>96</v>
      </c>
      <c r="Q227" s="24" t="s">
        <v>96</v>
      </c>
      <c r="R227" s="24" t="s">
        <v>96</v>
      </c>
      <c r="S227" s="24" t="s">
        <v>96</v>
      </c>
      <c r="T227" s="24" t="s">
        <v>96</v>
      </c>
      <c r="U227" s="24" t="s">
        <v>96</v>
      </c>
      <c r="V227" s="24" t="s">
        <v>96</v>
      </c>
      <c r="W227" s="24" t="s">
        <v>96</v>
      </c>
      <c r="X227" s="24" t="s">
        <v>96</v>
      </c>
    </row>
    <row r="228" spans="1:24" x14ac:dyDescent="0.3">
      <c r="A228" s="124">
        <v>456</v>
      </c>
      <c r="B228" s="124">
        <v>1</v>
      </c>
      <c r="C228" s="8" t="s">
        <v>1092</v>
      </c>
      <c r="D228" s="124">
        <v>80</v>
      </c>
      <c r="E228" s="124">
        <v>99</v>
      </c>
      <c r="F228" s="125">
        <v>4</v>
      </c>
      <c r="G228" s="124">
        <v>87</v>
      </c>
      <c r="H228" s="124">
        <v>99</v>
      </c>
      <c r="I228" s="125">
        <v>8</v>
      </c>
      <c r="J228" s="24" t="s">
        <v>96</v>
      </c>
      <c r="K228" s="24" t="s">
        <v>96</v>
      </c>
      <c r="L228" s="24" t="s">
        <v>96</v>
      </c>
      <c r="M228" s="24" t="s">
        <v>96</v>
      </c>
      <c r="N228" s="24" t="s">
        <v>96</v>
      </c>
      <c r="O228" s="24" t="s">
        <v>96</v>
      </c>
      <c r="P228" s="24" t="s">
        <v>96</v>
      </c>
      <c r="Q228" s="24" t="s">
        <v>96</v>
      </c>
      <c r="R228" s="24" t="s">
        <v>96</v>
      </c>
      <c r="S228" s="24" t="s">
        <v>96</v>
      </c>
      <c r="T228" s="24" t="s">
        <v>96</v>
      </c>
      <c r="U228" s="24" t="s">
        <v>96</v>
      </c>
      <c r="V228" s="24" t="s">
        <v>96</v>
      </c>
      <c r="W228" s="24" t="s">
        <v>96</v>
      </c>
      <c r="X228" s="24" t="s">
        <v>96</v>
      </c>
    </row>
    <row r="229" spans="1:24" x14ac:dyDescent="0.3">
      <c r="A229" s="124">
        <v>457</v>
      </c>
      <c r="B229" s="124">
        <v>1</v>
      </c>
      <c r="C229" s="8" t="s">
        <v>1093</v>
      </c>
      <c r="D229" s="124">
        <v>78</v>
      </c>
      <c r="E229" s="124">
        <v>99</v>
      </c>
      <c r="F229" s="125">
        <v>9.85</v>
      </c>
      <c r="G229" s="24" t="s">
        <v>96</v>
      </c>
      <c r="H229" s="24" t="s">
        <v>96</v>
      </c>
      <c r="I229" s="24" t="s">
        <v>96</v>
      </c>
      <c r="J229" s="24" t="s">
        <v>96</v>
      </c>
      <c r="K229" s="24" t="s">
        <v>96</v>
      </c>
      <c r="L229" s="24" t="s">
        <v>96</v>
      </c>
      <c r="M229" s="24" t="s">
        <v>96</v>
      </c>
      <c r="N229" s="24" t="s">
        <v>96</v>
      </c>
      <c r="O229" s="24" t="s">
        <v>96</v>
      </c>
      <c r="P229" s="24" t="s">
        <v>96</v>
      </c>
      <c r="Q229" s="24" t="s">
        <v>96</v>
      </c>
      <c r="R229" s="24" t="s">
        <v>96</v>
      </c>
      <c r="S229" s="24" t="s">
        <v>96</v>
      </c>
      <c r="T229" s="24" t="s">
        <v>96</v>
      </c>
      <c r="U229" s="24" t="s">
        <v>96</v>
      </c>
      <c r="V229" s="24" t="s">
        <v>96</v>
      </c>
      <c r="W229" s="24" t="s">
        <v>96</v>
      </c>
      <c r="X229" s="24" t="s">
        <v>96</v>
      </c>
    </row>
    <row r="230" spans="1:24" x14ac:dyDescent="0.3">
      <c r="A230" s="124">
        <v>458</v>
      </c>
      <c r="B230" s="124">
        <v>1</v>
      </c>
      <c r="C230" s="8" t="s">
        <v>520</v>
      </c>
      <c r="D230" s="124">
        <v>76</v>
      </c>
      <c r="E230" s="124">
        <v>99</v>
      </c>
      <c r="F230" s="125">
        <v>4</v>
      </c>
      <c r="G230" s="124">
        <v>86</v>
      </c>
      <c r="H230" s="124">
        <v>99</v>
      </c>
      <c r="I230" s="125">
        <v>4.28</v>
      </c>
      <c r="J230" s="24" t="s">
        <v>96</v>
      </c>
      <c r="K230" s="24" t="s">
        <v>96</v>
      </c>
      <c r="L230" s="24" t="s">
        <v>96</v>
      </c>
      <c r="M230" s="24" t="s">
        <v>96</v>
      </c>
      <c r="N230" s="24" t="s">
        <v>96</v>
      </c>
      <c r="O230" s="24" t="s">
        <v>96</v>
      </c>
      <c r="P230" s="24" t="s">
        <v>96</v>
      </c>
      <c r="Q230" s="24" t="s">
        <v>96</v>
      </c>
      <c r="R230" s="24" t="s">
        <v>96</v>
      </c>
      <c r="S230" s="24" t="s">
        <v>96</v>
      </c>
      <c r="T230" s="24" t="s">
        <v>96</v>
      </c>
      <c r="U230" s="24" t="s">
        <v>96</v>
      </c>
      <c r="V230" s="24" t="s">
        <v>96</v>
      </c>
      <c r="W230" s="24" t="s">
        <v>96</v>
      </c>
      <c r="X230" s="24" t="s">
        <v>96</v>
      </c>
    </row>
    <row r="231" spans="1:24" x14ac:dyDescent="0.3">
      <c r="A231" s="124">
        <v>459</v>
      </c>
      <c r="B231" s="124">
        <v>1</v>
      </c>
      <c r="C231" s="8" t="s">
        <v>1094</v>
      </c>
      <c r="D231" s="124">
        <v>76</v>
      </c>
      <c r="E231" s="124">
        <v>99</v>
      </c>
      <c r="F231" s="125">
        <v>6</v>
      </c>
      <c r="G231" s="24" t="s">
        <v>96</v>
      </c>
      <c r="H231" s="24" t="s">
        <v>96</v>
      </c>
      <c r="I231" s="24" t="s">
        <v>96</v>
      </c>
      <c r="J231" s="24" t="s">
        <v>96</v>
      </c>
      <c r="K231" s="24" t="s">
        <v>96</v>
      </c>
      <c r="L231" s="24" t="s">
        <v>96</v>
      </c>
      <c r="M231" s="24" t="s">
        <v>96</v>
      </c>
      <c r="N231" s="24" t="s">
        <v>96</v>
      </c>
      <c r="O231" s="24" t="s">
        <v>96</v>
      </c>
      <c r="P231" s="24" t="s">
        <v>96</v>
      </c>
      <c r="Q231" s="24" t="s">
        <v>96</v>
      </c>
      <c r="R231" s="24" t="s">
        <v>96</v>
      </c>
      <c r="S231" s="24" t="s">
        <v>96</v>
      </c>
      <c r="T231" s="24" t="s">
        <v>96</v>
      </c>
      <c r="U231" s="24" t="s">
        <v>96</v>
      </c>
      <c r="V231" s="24" t="s">
        <v>96</v>
      </c>
      <c r="W231" s="24" t="s">
        <v>96</v>
      </c>
      <c r="X231" s="24" t="s">
        <v>96</v>
      </c>
    </row>
    <row r="232" spans="1:24" x14ac:dyDescent="0.3">
      <c r="A232" s="124">
        <v>460</v>
      </c>
      <c r="B232" s="124">
        <v>1</v>
      </c>
      <c r="C232" s="8" t="s">
        <v>1095</v>
      </c>
      <c r="D232" s="124">
        <v>76</v>
      </c>
      <c r="E232" s="124">
        <v>99</v>
      </c>
      <c r="F232" s="125">
        <v>7</v>
      </c>
      <c r="G232" s="124">
        <v>87</v>
      </c>
      <c r="H232" s="124">
        <v>99</v>
      </c>
      <c r="I232" s="125">
        <v>7.1</v>
      </c>
      <c r="J232" s="24" t="s">
        <v>96</v>
      </c>
      <c r="K232" s="24" t="s">
        <v>96</v>
      </c>
      <c r="L232" s="24" t="s">
        <v>96</v>
      </c>
      <c r="M232" s="24" t="s">
        <v>96</v>
      </c>
      <c r="N232" s="24" t="s">
        <v>96</v>
      </c>
      <c r="O232" s="24" t="s">
        <v>96</v>
      </c>
      <c r="P232" s="24" t="s">
        <v>96</v>
      </c>
      <c r="Q232" s="24" t="s">
        <v>96</v>
      </c>
      <c r="R232" s="24" t="s">
        <v>96</v>
      </c>
      <c r="S232" s="24" t="s">
        <v>96</v>
      </c>
      <c r="T232" s="24" t="s">
        <v>96</v>
      </c>
      <c r="U232" s="24" t="s">
        <v>96</v>
      </c>
      <c r="V232" s="24" t="s">
        <v>96</v>
      </c>
      <c r="W232" s="24" t="s">
        <v>96</v>
      </c>
      <c r="X232" s="24" t="s">
        <v>96</v>
      </c>
    </row>
    <row r="233" spans="1:24" x14ac:dyDescent="0.3">
      <c r="A233" s="124">
        <v>461</v>
      </c>
      <c r="B233" s="124">
        <v>1</v>
      </c>
      <c r="C233" s="8" t="s">
        <v>1001</v>
      </c>
      <c r="D233" s="124">
        <v>87</v>
      </c>
      <c r="E233" s="124">
        <v>6</v>
      </c>
      <c r="F233" s="125">
        <v>15</v>
      </c>
      <c r="G233" s="24" t="s">
        <v>96</v>
      </c>
      <c r="H233" s="24" t="s">
        <v>96</v>
      </c>
      <c r="I233" s="24" t="s">
        <v>96</v>
      </c>
      <c r="J233" s="24" t="s">
        <v>96</v>
      </c>
      <c r="K233" s="24" t="s">
        <v>96</v>
      </c>
      <c r="L233" s="24" t="s">
        <v>96</v>
      </c>
      <c r="M233" s="24" t="s">
        <v>96</v>
      </c>
      <c r="N233" s="24" t="s">
        <v>96</v>
      </c>
      <c r="O233" s="24" t="s">
        <v>96</v>
      </c>
      <c r="P233" s="24" t="s">
        <v>96</v>
      </c>
      <c r="Q233" s="24" t="s">
        <v>96</v>
      </c>
      <c r="R233" s="24" t="s">
        <v>96</v>
      </c>
      <c r="S233" s="24" t="s">
        <v>96</v>
      </c>
      <c r="T233" s="24" t="s">
        <v>96</v>
      </c>
      <c r="U233" s="24" t="s">
        <v>96</v>
      </c>
      <c r="V233" s="24" t="s">
        <v>96</v>
      </c>
      <c r="W233" s="24" t="s">
        <v>96</v>
      </c>
      <c r="X233" s="24" t="s">
        <v>96</v>
      </c>
    </row>
    <row r="234" spans="1:24" x14ac:dyDescent="0.3">
      <c r="A234" s="124">
        <v>463</v>
      </c>
      <c r="B234" s="124">
        <v>1</v>
      </c>
      <c r="C234" s="8" t="s">
        <v>382</v>
      </c>
      <c r="D234" s="24" t="s">
        <v>96</v>
      </c>
      <c r="E234" s="24" t="s">
        <v>96</v>
      </c>
      <c r="F234" s="24" t="s">
        <v>96</v>
      </c>
      <c r="G234" s="24" t="s">
        <v>96</v>
      </c>
      <c r="H234" s="24" t="s">
        <v>96</v>
      </c>
      <c r="I234" s="24" t="s">
        <v>96</v>
      </c>
      <c r="J234" s="24" t="s">
        <v>96</v>
      </c>
      <c r="K234" s="24" t="s">
        <v>96</v>
      </c>
      <c r="L234" s="24" t="s">
        <v>96</v>
      </c>
      <c r="M234" s="24" t="s">
        <v>96</v>
      </c>
      <c r="N234" s="24" t="s">
        <v>96</v>
      </c>
      <c r="O234" s="24" t="s">
        <v>96</v>
      </c>
      <c r="P234" s="24" t="s">
        <v>96</v>
      </c>
      <c r="Q234" s="24" t="s">
        <v>96</v>
      </c>
      <c r="R234" s="24" t="s">
        <v>96</v>
      </c>
      <c r="S234" s="24" t="s">
        <v>96</v>
      </c>
      <c r="T234" s="24" t="s">
        <v>96</v>
      </c>
      <c r="U234" s="24" t="s">
        <v>96</v>
      </c>
      <c r="V234" s="24" t="s">
        <v>96</v>
      </c>
      <c r="W234" s="24" t="s">
        <v>96</v>
      </c>
      <c r="X234" s="24" t="s">
        <v>96</v>
      </c>
    </row>
    <row r="235" spans="1:24" x14ac:dyDescent="0.3">
      <c r="A235" s="124">
        <v>464</v>
      </c>
      <c r="B235" s="124">
        <v>1</v>
      </c>
      <c r="C235" s="8" t="s">
        <v>1002</v>
      </c>
      <c r="D235" s="24" t="s">
        <v>96</v>
      </c>
      <c r="E235" s="24" t="s">
        <v>96</v>
      </c>
      <c r="F235" s="24" t="s">
        <v>96</v>
      </c>
      <c r="G235" s="24" t="s">
        <v>96</v>
      </c>
      <c r="H235" s="24" t="s">
        <v>96</v>
      </c>
      <c r="I235" s="24" t="s">
        <v>96</v>
      </c>
      <c r="J235" s="24" t="s">
        <v>96</v>
      </c>
      <c r="K235" s="24" t="s">
        <v>96</v>
      </c>
      <c r="L235" s="24" t="s">
        <v>96</v>
      </c>
      <c r="M235" s="24" t="s">
        <v>96</v>
      </c>
      <c r="N235" s="24" t="s">
        <v>96</v>
      </c>
      <c r="O235" s="24" t="s">
        <v>96</v>
      </c>
      <c r="P235" s="24" t="s">
        <v>96</v>
      </c>
      <c r="Q235" s="24" t="s">
        <v>96</v>
      </c>
      <c r="R235" s="24" t="s">
        <v>96</v>
      </c>
      <c r="S235" s="24" t="s">
        <v>96</v>
      </c>
      <c r="T235" s="24" t="s">
        <v>96</v>
      </c>
      <c r="U235" s="24" t="s">
        <v>96</v>
      </c>
      <c r="V235" s="24" t="s">
        <v>96</v>
      </c>
      <c r="W235" s="24" t="s">
        <v>96</v>
      </c>
      <c r="X235" s="24" t="s">
        <v>96</v>
      </c>
    </row>
    <row r="236" spans="1:24" x14ac:dyDescent="0.3">
      <c r="A236" s="124">
        <v>465</v>
      </c>
      <c r="B236" s="124">
        <v>1</v>
      </c>
      <c r="C236" s="8" t="s">
        <v>455</v>
      </c>
      <c r="D236" s="24" t="s">
        <v>96</v>
      </c>
      <c r="E236" s="24" t="s">
        <v>96</v>
      </c>
      <c r="F236" s="24" t="s">
        <v>96</v>
      </c>
      <c r="G236" s="24" t="s">
        <v>96</v>
      </c>
      <c r="H236" s="24" t="s">
        <v>96</v>
      </c>
      <c r="I236" s="24" t="s">
        <v>96</v>
      </c>
      <c r="J236" s="24" t="s">
        <v>96</v>
      </c>
      <c r="K236" s="24" t="s">
        <v>96</v>
      </c>
      <c r="L236" s="24" t="s">
        <v>96</v>
      </c>
      <c r="M236" s="24" t="s">
        <v>96</v>
      </c>
      <c r="N236" s="24" t="s">
        <v>96</v>
      </c>
      <c r="O236" s="24" t="s">
        <v>96</v>
      </c>
      <c r="P236" s="24" t="s">
        <v>96</v>
      </c>
      <c r="Q236" s="24" t="s">
        <v>96</v>
      </c>
      <c r="R236" s="24" t="s">
        <v>96</v>
      </c>
      <c r="S236" s="24" t="s">
        <v>96</v>
      </c>
      <c r="T236" s="24" t="s">
        <v>96</v>
      </c>
      <c r="U236" s="24" t="s">
        <v>96</v>
      </c>
      <c r="V236" s="24" t="s">
        <v>96</v>
      </c>
      <c r="W236" s="24" t="s">
        <v>96</v>
      </c>
      <c r="X236" s="24" t="s">
        <v>96</v>
      </c>
    </row>
    <row r="237" spans="1:24" x14ac:dyDescent="0.3">
      <c r="A237" s="124">
        <v>466</v>
      </c>
      <c r="B237" s="124">
        <v>1</v>
      </c>
      <c r="C237" s="8" t="s">
        <v>383</v>
      </c>
      <c r="D237" s="124">
        <v>85</v>
      </c>
      <c r="E237" s="124">
        <v>5</v>
      </c>
      <c r="F237" s="125">
        <v>5</v>
      </c>
      <c r="G237" s="24" t="s">
        <v>96</v>
      </c>
      <c r="H237" s="24" t="s">
        <v>96</v>
      </c>
      <c r="I237" s="24" t="s">
        <v>96</v>
      </c>
      <c r="J237" s="24" t="s">
        <v>96</v>
      </c>
      <c r="K237" s="24" t="s">
        <v>96</v>
      </c>
      <c r="L237" s="24" t="s">
        <v>96</v>
      </c>
      <c r="M237" s="24" t="s">
        <v>96</v>
      </c>
      <c r="N237" s="24" t="s">
        <v>96</v>
      </c>
      <c r="O237" s="24" t="s">
        <v>96</v>
      </c>
      <c r="P237" s="24" t="s">
        <v>96</v>
      </c>
      <c r="Q237" s="24" t="s">
        <v>96</v>
      </c>
      <c r="R237" s="24" t="s">
        <v>96</v>
      </c>
      <c r="S237" s="24" t="s">
        <v>96</v>
      </c>
      <c r="T237" s="24" t="s">
        <v>96</v>
      </c>
      <c r="U237" s="24" t="s">
        <v>96</v>
      </c>
      <c r="V237" s="24" t="s">
        <v>96</v>
      </c>
      <c r="W237" s="24" t="s">
        <v>96</v>
      </c>
      <c r="X237" s="24" t="s">
        <v>96</v>
      </c>
    </row>
    <row r="238" spans="1:24" x14ac:dyDescent="0.3">
      <c r="A238" s="124">
        <v>473</v>
      </c>
      <c r="B238" s="124">
        <v>1</v>
      </c>
      <c r="C238" s="8" t="s">
        <v>683</v>
      </c>
      <c r="D238" s="124">
        <v>88</v>
      </c>
      <c r="E238" s="124">
        <v>99</v>
      </c>
      <c r="F238" s="125">
        <v>5</v>
      </c>
      <c r="G238" s="24" t="s">
        <v>96</v>
      </c>
      <c r="H238" s="24" t="s">
        <v>96</v>
      </c>
      <c r="I238" s="24" t="s">
        <v>96</v>
      </c>
      <c r="J238" s="24" t="s">
        <v>96</v>
      </c>
      <c r="K238" s="24" t="s">
        <v>96</v>
      </c>
      <c r="L238" s="24" t="s">
        <v>96</v>
      </c>
      <c r="M238" s="24" t="s">
        <v>96</v>
      </c>
      <c r="N238" s="24" t="s">
        <v>96</v>
      </c>
      <c r="O238" s="24" t="s">
        <v>96</v>
      </c>
      <c r="P238" s="24" t="s">
        <v>96</v>
      </c>
      <c r="Q238" s="24" t="s">
        <v>96</v>
      </c>
      <c r="R238" s="24" t="s">
        <v>96</v>
      </c>
      <c r="S238" s="24" t="s">
        <v>96</v>
      </c>
      <c r="T238" s="24" t="s">
        <v>96</v>
      </c>
      <c r="U238" s="24" t="s">
        <v>96</v>
      </c>
      <c r="V238" s="24" t="s">
        <v>96</v>
      </c>
      <c r="W238" s="24" t="s">
        <v>96</v>
      </c>
      <c r="X238" s="24" t="s">
        <v>96</v>
      </c>
    </row>
    <row r="239" spans="1:24" x14ac:dyDescent="0.3">
      <c r="A239" s="124">
        <v>477</v>
      </c>
      <c r="B239" s="124">
        <v>1</v>
      </c>
      <c r="C239" s="8" t="s">
        <v>424</v>
      </c>
      <c r="D239" s="24" t="s">
        <v>96</v>
      </c>
      <c r="E239" s="24" t="s">
        <v>96</v>
      </c>
      <c r="F239" s="24" t="s">
        <v>96</v>
      </c>
      <c r="G239" s="24" t="s">
        <v>96</v>
      </c>
      <c r="H239" s="24" t="s">
        <v>96</v>
      </c>
      <c r="I239" s="24" t="s">
        <v>96</v>
      </c>
      <c r="J239" s="24" t="s">
        <v>96</v>
      </c>
      <c r="K239" s="24" t="s">
        <v>96</v>
      </c>
      <c r="L239" s="24" t="s">
        <v>96</v>
      </c>
      <c r="M239" s="24" t="s">
        <v>96</v>
      </c>
      <c r="N239" s="24" t="s">
        <v>96</v>
      </c>
      <c r="O239" s="24" t="s">
        <v>96</v>
      </c>
      <c r="P239" s="24" t="s">
        <v>96</v>
      </c>
      <c r="Q239" s="24" t="s">
        <v>96</v>
      </c>
      <c r="R239" s="24" t="s">
        <v>96</v>
      </c>
      <c r="S239" s="24" t="s">
        <v>96</v>
      </c>
      <c r="T239" s="24" t="s">
        <v>96</v>
      </c>
      <c r="U239" s="24" t="s">
        <v>96</v>
      </c>
      <c r="V239" s="24" t="s">
        <v>96</v>
      </c>
      <c r="W239" s="24" t="s">
        <v>96</v>
      </c>
      <c r="X239" s="24" t="s">
        <v>96</v>
      </c>
    </row>
    <row r="240" spans="1:24" x14ac:dyDescent="0.3">
      <c r="A240" s="124">
        <v>480</v>
      </c>
      <c r="B240" s="124">
        <v>1</v>
      </c>
      <c r="C240" s="8" t="s">
        <v>521</v>
      </c>
      <c r="D240" s="24" t="s">
        <v>96</v>
      </c>
      <c r="E240" s="24" t="s">
        <v>96</v>
      </c>
      <c r="F240" s="24" t="s">
        <v>96</v>
      </c>
      <c r="G240" s="24" t="s">
        <v>96</v>
      </c>
      <c r="H240" s="24" t="s">
        <v>96</v>
      </c>
      <c r="I240" s="24" t="s">
        <v>96</v>
      </c>
      <c r="J240" s="24" t="s">
        <v>96</v>
      </c>
      <c r="K240" s="24" t="s">
        <v>96</v>
      </c>
      <c r="L240" s="24" t="s">
        <v>96</v>
      </c>
      <c r="M240" s="24" t="s">
        <v>96</v>
      </c>
      <c r="N240" s="24" t="s">
        <v>96</v>
      </c>
      <c r="O240" s="24" t="s">
        <v>96</v>
      </c>
      <c r="P240" s="24" t="s">
        <v>96</v>
      </c>
      <c r="Q240" s="24" t="s">
        <v>96</v>
      </c>
      <c r="R240" s="24" t="s">
        <v>96</v>
      </c>
      <c r="S240" s="24" t="s">
        <v>96</v>
      </c>
      <c r="T240" s="24" t="s">
        <v>96</v>
      </c>
      <c r="U240" s="24" t="s">
        <v>96</v>
      </c>
      <c r="V240" s="24" t="s">
        <v>96</v>
      </c>
      <c r="W240" s="24" t="s">
        <v>96</v>
      </c>
      <c r="X240" s="24" t="s">
        <v>96</v>
      </c>
    </row>
    <row r="241" spans="1:24" x14ac:dyDescent="0.3">
      <c r="A241" s="124">
        <v>482</v>
      </c>
      <c r="B241" s="124">
        <v>1</v>
      </c>
      <c r="C241" s="8" t="s">
        <v>384</v>
      </c>
      <c r="D241" s="24" t="s">
        <v>96</v>
      </c>
      <c r="E241" s="24" t="s">
        <v>96</v>
      </c>
      <c r="F241" s="24" t="s">
        <v>96</v>
      </c>
      <c r="G241" s="24" t="s">
        <v>96</v>
      </c>
      <c r="H241" s="24" t="s">
        <v>96</v>
      </c>
      <c r="I241" s="24" t="s">
        <v>96</v>
      </c>
      <c r="J241" s="24" t="s">
        <v>96</v>
      </c>
      <c r="K241" s="24" t="s">
        <v>96</v>
      </c>
      <c r="L241" s="24" t="s">
        <v>96</v>
      </c>
      <c r="M241" s="24" t="s">
        <v>96</v>
      </c>
      <c r="N241" s="24" t="s">
        <v>96</v>
      </c>
      <c r="O241" s="24" t="s">
        <v>96</v>
      </c>
      <c r="P241" s="24" t="s">
        <v>96</v>
      </c>
      <c r="Q241" s="24" t="s">
        <v>96</v>
      </c>
      <c r="R241" s="24" t="s">
        <v>96</v>
      </c>
      <c r="S241" s="24" t="s">
        <v>96</v>
      </c>
      <c r="T241" s="24" t="s">
        <v>96</v>
      </c>
      <c r="U241" s="24" t="s">
        <v>96</v>
      </c>
      <c r="V241" s="24" t="s">
        <v>96</v>
      </c>
      <c r="W241" s="24" t="s">
        <v>96</v>
      </c>
      <c r="X241" s="24" t="s">
        <v>96</v>
      </c>
    </row>
    <row r="242" spans="1:24" x14ac:dyDescent="0.3">
      <c r="A242" s="124">
        <v>483</v>
      </c>
      <c r="B242" s="124">
        <v>1</v>
      </c>
      <c r="C242" s="8" t="s">
        <v>329</v>
      </c>
      <c r="D242" s="24" t="s">
        <v>96</v>
      </c>
      <c r="E242" s="24" t="s">
        <v>96</v>
      </c>
      <c r="F242" s="24" t="s">
        <v>96</v>
      </c>
      <c r="G242" s="24" t="s">
        <v>96</v>
      </c>
      <c r="H242" s="24" t="s">
        <v>96</v>
      </c>
      <c r="I242" s="24" t="s">
        <v>96</v>
      </c>
      <c r="J242" s="24" t="s">
        <v>96</v>
      </c>
      <c r="K242" s="24" t="s">
        <v>96</v>
      </c>
      <c r="L242" s="24" t="s">
        <v>96</v>
      </c>
      <c r="M242" s="24" t="s">
        <v>96</v>
      </c>
      <c r="N242" s="24" t="s">
        <v>96</v>
      </c>
      <c r="O242" s="24" t="s">
        <v>96</v>
      </c>
      <c r="P242" s="24" t="s">
        <v>96</v>
      </c>
      <c r="Q242" s="24" t="s">
        <v>96</v>
      </c>
      <c r="R242" s="24" t="s">
        <v>96</v>
      </c>
      <c r="S242" s="24" t="s">
        <v>96</v>
      </c>
      <c r="T242" s="24" t="s">
        <v>96</v>
      </c>
      <c r="U242" s="24" t="s">
        <v>96</v>
      </c>
      <c r="V242" s="24" t="s">
        <v>96</v>
      </c>
      <c r="W242" s="24" t="s">
        <v>96</v>
      </c>
      <c r="X242" s="24" t="s">
        <v>96</v>
      </c>
    </row>
    <row r="243" spans="1:24" x14ac:dyDescent="0.3">
      <c r="A243" s="124">
        <v>484</v>
      </c>
      <c r="B243" s="124">
        <v>1</v>
      </c>
      <c r="C243" s="8" t="s">
        <v>425</v>
      </c>
      <c r="D243" s="24" t="s">
        <v>96</v>
      </c>
      <c r="E243" s="24" t="s">
        <v>96</v>
      </c>
      <c r="F243" s="24" t="s">
        <v>96</v>
      </c>
      <c r="G243" s="24" t="s">
        <v>96</v>
      </c>
      <c r="H243" s="24" t="s">
        <v>96</v>
      </c>
      <c r="I243" s="24" t="s">
        <v>96</v>
      </c>
      <c r="J243" s="24" t="s">
        <v>96</v>
      </c>
      <c r="K243" s="24" t="s">
        <v>96</v>
      </c>
      <c r="L243" s="24" t="s">
        <v>96</v>
      </c>
      <c r="M243" s="24" t="s">
        <v>96</v>
      </c>
      <c r="N243" s="24" t="s">
        <v>96</v>
      </c>
      <c r="O243" s="24" t="s">
        <v>96</v>
      </c>
      <c r="P243" s="24" t="s">
        <v>96</v>
      </c>
      <c r="Q243" s="24" t="s">
        <v>96</v>
      </c>
      <c r="R243" s="24" t="s">
        <v>96</v>
      </c>
      <c r="S243" s="24" t="s">
        <v>96</v>
      </c>
      <c r="T243" s="24" t="s">
        <v>96</v>
      </c>
      <c r="U243" s="24" t="s">
        <v>96</v>
      </c>
      <c r="V243" s="24" t="s">
        <v>96</v>
      </c>
      <c r="W243" s="24" t="s">
        <v>96</v>
      </c>
      <c r="X243" s="24" t="s">
        <v>96</v>
      </c>
    </row>
    <row r="244" spans="1:24" x14ac:dyDescent="0.3">
      <c r="A244" s="124">
        <v>485</v>
      </c>
      <c r="B244" s="124">
        <v>1</v>
      </c>
      <c r="C244" s="8" t="s">
        <v>494</v>
      </c>
      <c r="D244" s="24" t="s">
        <v>96</v>
      </c>
      <c r="E244" s="24" t="s">
        <v>96</v>
      </c>
      <c r="F244" s="24" t="s">
        <v>96</v>
      </c>
      <c r="G244" s="24" t="s">
        <v>96</v>
      </c>
      <c r="H244" s="24" t="s">
        <v>96</v>
      </c>
      <c r="I244" s="24" t="s">
        <v>96</v>
      </c>
      <c r="J244" s="24" t="s">
        <v>96</v>
      </c>
      <c r="K244" s="24" t="s">
        <v>96</v>
      </c>
      <c r="L244" s="24" t="s">
        <v>96</v>
      </c>
      <c r="M244" s="24" t="s">
        <v>96</v>
      </c>
      <c r="N244" s="24" t="s">
        <v>96</v>
      </c>
      <c r="O244" s="24" t="s">
        <v>96</v>
      </c>
      <c r="P244" s="24" t="s">
        <v>96</v>
      </c>
      <c r="Q244" s="24" t="s">
        <v>96</v>
      </c>
      <c r="R244" s="24" t="s">
        <v>96</v>
      </c>
      <c r="S244" s="24" t="s">
        <v>96</v>
      </c>
      <c r="T244" s="24" t="s">
        <v>96</v>
      </c>
      <c r="U244" s="24" t="s">
        <v>96</v>
      </c>
      <c r="V244" s="24" t="s">
        <v>96</v>
      </c>
      <c r="W244" s="24" t="s">
        <v>96</v>
      </c>
      <c r="X244" s="24" t="s">
        <v>96</v>
      </c>
    </row>
    <row r="245" spans="1:24" x14ac:dyDescent="0.3">
      <c r="A245" s="124">
        <v>486</v>
      </c>
      <c r="B245" s="124">
        <v>1</v>
      </c>
      <c r="C245" s="8" t="s">
        <v>288</v>
      </c>
      <c r="D245" s="24" t="s">
        <v>96</v>
      </c>
      <c r="E245" s="24" t="s">
        <v>96</v>
      </c>
      <c r="F245" s="24" t="s">
        <v>96</v>
      </c>
      <c r="G245" s="24" t="s">
        <v>96</v>
      </c>
      <c r="H245" s="24" t="s">
        <v>96</v>
      </c>
      <c r="I245" s="24" t="s">
        <v>96</v>
      </c>
      <c r="J245" s="24" t="s">
        <v>96</v>
      </c>
      <c r="K245" s="24" t="s">
        <v>96</v>
      </c>
      <c r="L245" s="24" t="s">
        <v>96</v>
      </c>
      <c r="M245" s="24" t="s">
        <v>96</v>
      </c>
      <c r="N245" s="24" t="s">
        <v>96</v>
      </c>
      <c r="O245" s="24" t="s">
        <v>96</v>
      </c>
      <c r="P245" s="24" t="s">
        <v>96</v>
      </c>
      <c r="Q245" s="24" t="s">
        <v>96</v>
      </c>
      <c r="R245" s="24" t="s">
        <v>96</v>
      </c>
      <c r="S245" s="24" t="s">
        <v>96</v>
      </c>
      <c r="T245" s="24" t="s">
        <v>96</v>
      </c>
      <c r="U245" s="24" t="s">
        <v>96</v>
      </c>
      <c r="V245" s="24" t="s">
        <v>96</v>
      </c>
      <c r="W245" s="24" t="s">
        <v>96</v>
      </c>
      <c r="X245" s="24" t="s">
        <v>96</v>
      </c>
    </row>
    <row r="246" spans="1:24" x14ac:dyDescent="0.3">
      <c r="A246" s="124">
        <v>487</v>
      </c>
      <c r="B246" s="124">
        <v>1</v>
      </c>
      <c r="C246" s="8" t="s">
        <v>289</v>
      </c>
      <c r="D246" s="24" t="s">
        <v>96</v>
      </c>
      <c r="E246" s="24" t="s">
        <v>96</v>
      </c>
      <c r="F246" s="24" t="s">
        <v>96</v>
      </c>
      <c r="G246" s="24" t="s">
        <v>96</v>
      </c>
      <c r="H246" s="24" t="s">
        <v>96</v>
      </c>
      <c r="I246" s="24" t="s">
        <v>96</v>
      </c>
      <c r="J246" s="24" t="s">
        <v>96</v>
      </c>
      <c r="K246" s="24" t="s">
        <v>96</v>
      </c>
      <c r="L246" s="24" t="s">
        <v>96</v>
      </c>
      <c r="M246" s="24" t="s">
        <v>96</v>
      </c>
      <c r="N246" s="24" t="s">
        <v>96</v>
      </c>
      <c r="O246" s="24" t="s">
        <v>96</v>
      </c>
      <c r="P246" s="24" t="s">
        <v>96</v>
      </c>
      <c r="Q246" s="24" t="s">
        <v>96</v>
      </c>
      <c r="R246" s="24" t="s">
        <v>96</v>
      </c>
      <c r="S246" s="24" t="s">
        <v>96</v>
      </c>
      <c r="T246" s="24" t="s">
        <v>96</v>
      </c>
      <c r="U246" s="24" t="s">
        <v>96</v>
      </c>
      <c r="V246" s="24" t="s">
        <v>96</v>
      </c>
      <c r="W246" s="24" t="s">
        <v>96</v>
      </c>
      <c r="X246" s="24" t="s">
        <v>96</v>
      </c>
    </row>
    <row r="247" spans="1:24" x14ac:dyDescent="0.3">
      <c r="A247" s="124">
        <v>492</v>
      </c>
      <c r="B247" s="124">
        <v>1</v>
      </c>
      <c r="C247" s="8" t="s">
        <v>385</v>
      </c>
      <c r="D247" s="124">
        <v>84</v>
      </c>
      <c r="E247" s="124">
        <v>99</v>
      </c>
      <c r="F247" s="125">
        <v>3.5</v>
      </c>
      <c r="G247" s="24" t="s">
        <v>96</v>
      </c>
      <c r="H247" s="24" t="s">
        <v>96</v>
      </c>
      <c r="I247" s="24" t="s">
        <v>96</v>
      </c>
      <c r="J247" s="24" t="s">
        <v>96</v>
      </c>
      <c r="K247" s="24" t="s">
        <v>96</v>
      </c>
      <c r="L247" s="24" t="s">
        <v>96</v>
      </c>
      <c r="M247" s="24" t="s">
        <v>96</v>
      </c>
      <c r="N247" s="24" t="s">
        <v>96</v>
      </c>
      <c r="O247" s="24" t="s">
        <v>96</v>
      </c>
      <c r="P247" s="24" t="s">
        <v>96</v>
      </c>
      <c r="Q247" s="24" t="s">
        <v>96</v>
      </c>
      <c r="R247" s="24" t="s">
        <v>96</v>
      </c>
      <c r="S247" s="24" t="s">
        <v>96</v>
      </c>
      <c r="T247" s="24" t="s">
        <v>96</v>
      </c>
      <c r="U247" s="24" t="s">
        <v>96</v>
      </c>
      <c r="V247" s="24" t="s">
        <v>96</v>
      </c>
      <c r="W247" s="24" t="s">
        <v>96</v>
      </c>
      <c r="X247" s="24" t="s">
        <v>96</v>
      </c>
    </row>
    <row r="248" spans="1:24" x14ac:dyDescent="0.3">
      <c r="A248" s="124">
        <v>495</v>
      </c>
      <c r="B248" s="124">
        <v>1</v>
      </c>
      <c r="C248" s="8" t="s">
        <v>522</v>
      </c>
      <c r="D248" s="124">
        <v>84</v>
      </c>
      <c r="E248" s="124">
        <v>99</v>
      </c>
      <c r="F248" s="125">
        <v>4</v>
      </c>
      <c r="G248" s="24" t="s">
        <v>96</v>
      </c>
      <c r="H248" s="24" t="s">
        <v>96</v>
      </c>
      <c r="I248" s="24" t="s">
        <v>96</v>
      </c>
      <c r="J248" s="24" t="s">
        <v>96</v>
      </c>
      <c r="K248" s="24" t="s">
        <v>96</v>
      </c>
      <c r="L248" s="24" t="s">
        <v>96</v>
      </c>
      <c r="M248" s="24" t="s">
        <v>96</v>
      </c>
      <c r="N248" s="24" t="s">
        <v>96</v>
      </c>
      <c r="O248" s="24" t="s">
        <v>96</v>
      </c>
      <c r="P248" s="24" t="s">
        <v>96</v>
      </c>
      <c r="Q248" s="24" t="s">
        <v>96</v>
      </c>
      <c r="R248" s="24" t="s">
        <v>96</v>
      </c>
      <c r="S248" s="24" t="s">
        <v>96</v>
      </c>
      <c r="T248" s="24" t="s">
        <v>96</v>
      </c>
      <c r="U248" s="24" t="s">
        <v>96</v>
      </c>
      <c r="V248" s="24" t="s">
        <v>96</v>
      </c>
      <c r="W248" s="24" t="s">
        <v>96</v>
      </c>
      <c r="X248" s="24" t="s">
        <v>96</v>
      </c>
    </row>
    <row r="249" spans="1:24" x14ac:dyDescent="0.3">
      <c r="A249" s="124">
        <v>497</v>
      </c>
      <c r="B249" s="124">
        <v>1</v>
      </c>
      <c r="C249" s="8" t="s">
        <v>330</v>
      </c>
      <c r="D249" s="124">
        <v>77</v>
      </c>
      <c r="E249" s="124">
        <v>99</v>
      </c>
      <c r="F249" s="125">
        <v>4</v>
      </c>
      <c r="G249" s="124">
        <v>86</v>
      </c>
      <c r="H249" s="124">
        <v>99</v>
      </c>
      <c r="I249" s="125">
        <v>5.5</v>
      </c>
      <c r="J249" s="24" t="s">
        <v>96</v>
      </c>
      <c r="K249" s="24" t="s">
        <v>96</v>
      </c>
      <c r="L249" s="24" t="s">
        <v>96</v>
      </c>
      <c r="M249" s="24" t="s">
        <v>96</v>
      </c>
      <c r="N249" s="24" t="s">
        <v>96</v>
      </c>
      <c r="O249" s="24" t="s">
        <v>96</v>
      </c>
      <c r="P249" s="24" t="s">
        <v>96</v>
      </c>
      <c r="Q249" s="24" t="s">
        <v>96</v>
      </c>
      <c r="R249" s="24" t="s">
        <v>96</v>
      </c>
      <c r="S249" s="24" t="s">
        <v>96</v>
      </c>
      <c r="T249" s="24" t="s">
        <v>96</v>
      </c>
      <c r="U249" s="24" t="s">
        <v>96</v>
      </c>
      <c r="V249" s="24" t="s">
        <v>96</v>
      </c>
      <c r="W249" s="24" t="s">
        <v>96</v>
      </c>
      <c r="X249" s="24" t="s">
        <v>96</v>
      </c>
    </row>
    <row r="250" spans="1:24" x14ac:dyDescent="0.3">
      <c r="A250" s="124">
        <v>499</v>
      </c>
      <c r="B250" s="124">
        <v>1</v>
      </c>
      <c r="C250" s="8" t="s">
        <v>473</v>
      </c>
      <c r="D250" s="124">
        <v>81</v>
      </c>
      <c r="E250" s="124">
        <v>99</v>
      </c>
      <c r="F250" s="125">
        <v>6</v>
      </c>
      <c r="G250" s="24" t="s">
        <v>96</v>
      </c>
      <c r="H250" s="24" t="s">
        <v>96</v>
      </c>
      <c r="I250" s="24" t="s">
        <v>96</v>
      </c>
      <c r="J250" s="24" t="s">
        <v>96</v>
      </c>
      <c r="K250" s="24" t="s">
        <v>96</v>
      </c>
      <c r="L250" s="24" t="s">
        <v>96</v>
      </c>
      <c r="M250" s="24" t="s">
        <v>96</v>
      </c>
      <c r="N250" s="24" t="s">
        <v>96</v>
      </c>
      <c r="O250" s="24" t="s">
        <v>96</v>
      </c>
      <c r="P250" s="24" t="s">
        <v>96</v>
      </c>
      <c r="Q250" s="24" t="s">
        <v>96</v>
      </c>
      <c r="R250" s="24" t="s">
        <v>96</v>
      </c>
      <c r="S250" s="24" t="s">
        <v>96</v>
      </c>
      <c r="T250" s="24" t="s">
        <v>96</v>
      </c>
      <c r="U250" s="24" t="s">
        <v>96</v>
      </c>
      <c r="V250" s="24" t="s">
        <v>96</v>
      </c>
      <c r="W250" s="24" t="s">
        <v>96</v>
      </c>
      <c r="X250" s="24" t="s">
        <v>96</v>
      </c>
    </row>
    <row r="251" spans="1:24" x14ac:dyDescent="0.3">
      <c r="A251" s="124">
        <v>500</v>
      </c>
      <c r="B251" s="124">
        <v>1</v>
      </c>
      <c r="C251" s="8" t="s">
        <v>635</v>
      </c>
      <c r="D251" s="124">
        <v>79</v>
      </c>
      <c r="E251" s="124">
        <v>99</v>
      </c>
      <c r="F251" s="125">
        <v>6</v>
      </c>
      <c r="G251" s="124">
        <v>88</v>
      </c>
      <c r="H251" s="124">
        <v>99</v>
      </c>
      <c r="I251" s="125">
        <v>6</v>
      </c>
      <c r="J251" s="24" t="s">
        <v>96</v>
      </c>
      <c r="K251" s="24" t="s">
        <v>96</v>
      </c>
      <c r="L251" s="24" t="s">
        <v>96</v>
      </c>
      <c r="M251" s="24" t="s">
        <v>96</v>
      </c>
      <c r="N251" s="24" t="s">
        <v>96</v>
      </c>
      <c r="O251" s="24" t="s">
        <v>96</v>
      </c>
      <c r="P251" s="24" t="s">
        <v>96</v>
      </c>
      <c r="Q251" s="24" t="s">
        <v>96</v>
      </c>
      <c r="R251" s="24" t="s">
        <v>96</v>
      </c>
      <c r="S251" s="24" t="s">
        <v>96</v>
      </c>
      <c r="T251" s="24" t="s">
        <v>96</v>
      </c>
      <c r="U251" s="24" t="s">
        <v>96</v>
      </c>
      <c r="V251" s="24" t="s">
        <v>96</v>
      </c>
      <c r="W251" s="24" t="s">
        <v>96</v>
      </c>
      <c r="X251" s="24" t="s">
        <v>96</v>
      </c>
    </row>
    <row r="252" spans="1:24" x14ac:dyDescent="0.3">
      <c r="A252" s="124">
        <v>504</v>
      </c>
      <c r="B252" s="124">
        <v>1</v>
      </c>
      <c r="C252" s="8" t="s">
        <v>1096</v>
      </c>
      <c r="D252" s="124">
        <v>87</v>
      </c>
      <c r="E252" s="124">
        <v>99</v>
      </c>
      <c r="F252" s="125">
        <v>10</v>
      </c>
      <c r="G252" s="24" t="s">
        <v>96</v>
      </c>
      <c r="H252" s="24" t="s">
        <v>96</v>
      </c>
      <c r="I252" s="24" t="s">
        <v>96</v>
      </c>
      <c r="J252" s="24" t="s">
        <v>96</v>
      </c>
      <c r="K252" s="24" t="s">
        <v>96</v>
      </c>
      <c r="L252" s="24" t="s">
        <v>96</v>
      </c>
      <c r="M252" s="24" t="s">
        <v>96</v>
      </c>
      <c r="N252" s="24" t="s">
        <v>96</v>
      </c>
      <c r="O252" s="24" t="s">
        <v>96</v>
      </c>
      <c r="P252" s="24" t="s">
        <v>96</v>
      </c>
      <c r="Q252" s="24" t="s">
        <v>96</v>
      </c>
      <c r="R252" s="24" t="s">
        <v>96</v>
      </c>
      <c r="S252" s="24" t="s">
        <v>96</v>
      </c>
      <c r="T252" s="24" t="s">
        <v>96</v>
      </c>
      <c r="U252" s="24" t="s">
        <v>96</v>
      </c>
      <c r="V252" s="24" t="s">
        <v>96</v>
      </c>
      <c r="W252" s="24" t="s">
        <v>96</v>
      </c>
      <c r="X252" s="24" t="s">
        <v>96</v>
      </c>
    </row>
    <row r="253" spans="1:24" x14ac:dyDescent="0.3">
      <c r="A253" s="124">
        <v>505</v>
      </c>
      <c r="B253" s="124">
        <v>1</v>
      </c>
      <c r="C253" s="8" t="s">
        <v>559</v>
      </c>
      <c r="D253" s="124">
        <v>88</v>
      </c>
      <c r="E253" s="124">
        <v>99</v>
      </c>
      <c r="F253" s="125">
        <v>10</v>
      </c>
      <c r="G253" s="24" t="s">
        <v>96</v>
      </c>
      <c r="H253" s="24" t="s">
        <v>96</v>
      </c>
      <c r="I253" s="24" t="s">
        <v>96</v>
      </c>
      <c r="J253" s="24" t="s">
        <v>96</v>
      </c>
      <c r="K253" s="24" t="s">
        <v>96</v>
      </c>
      <c r="L253" s="24" t="s">
        <v>96</v>
      </c>
      <c r="M253" s="24" t="s">
        <v>96</v>
      </c>
      <c r="N253" s="24" t="s">
        <v>96</v>
      </c>
      <c r="O253" s="24" t="s">
        <v>96</v>
      </c>
      <c r="P253" s="124">
        <v>78</v>
      </c>
      <c r="Q253" s="124">
        <v>99</v>
      </c>
      <c r="R253" s="125">
        <v>2</v>
      </c>
      <c r="S253" s="24" t="s">
        <v>96</v>
      </c>
      <c r="T253" s="24" t="s">
        <v>96</v>
      </c>
      <c r="U253" s="24" t="s">
        <v>96</v>
      </c>
      <c r="V253" s="24" t="s">
        <v>96</v>
      </c>
      <c r="W253" s="24" t="s">
        <v>96</v>
      </c>
      <c r="X253" s="24" t="s">
        <v>96</v>
      </c>
    </row>
    <row r="254" spans="1:24" x14ac:dyDescent="0.3">
      <c r="A254" s="124">
        <v>507</v>
      </c>
      <c r="B254" s="124">
        <v>1</v>
      </c>
      <c r="C254" s="8" t="s">
        <v>331</v>
      </c>
      <c r="D254" s="124">
        <v>76</v>
      </c>
      <c r="E254" s="124">
        <v>99</v>
      </c>
      <c r="F254" s="125">
        <v>8</v>
      </c>
      <c r="G254" s="124">
        <v>88</v>
      </c>
      <c r="H254" s="124">
        <v>5</v>
      </c>
      <c r="I254" s="125">
        <v>8.5</v>
      </c>
      <c r="J254" s="24" t="s">
        <v>96</v>
      </c>
      <c r="K254" s="24" t="s">
        <v>96</v>
      </c>
      <c r="L254" s="24" t="s">
        <v>96</v>
      </c>
      <c r="M254" s="24" t="s">
        <v>96</v>
      </c>
      <c r="N254" s="24" t="s">
        <v>96</v>
      </c>
      <c r="O254" s="24" t="s">
        <v>96</v>
      </c>
      <c r="P254" s="24" t="s">
        <v>96</v>
      </c>
      <c r="Q254" s="24" t="s">
        <v>96</v>
      </c>
      <c r="R254" s="24" t="s">
        <v>96</v>
      </c>
      <c r="S254" s="24" t="s">
        <v>96</v>
      </c>
      <c r="T254" s="24" t="s">
        <v>96</v>
      </c>
      <c r="U254" s="24" t="s">
        <v>96</v>
      </c>
      <c r="V254" s="24" t="s">
        <v>96</v>
      </c>
      <c r="W254" s="24" t="s">
        <v>96</v>
      </c>
      <c r="X254" s="24" t="s">
        <v>96</v>
      </c>
    </row>
    <row r="255" spans="1:24" x14ac:dyDescent="0.3">
      <c r="A255" s="124">
        <v>508</v>
      </c>
      <c r="B255" s="124">
        <v>1</v>
      </c>
      <c r="C255" s="8" t="s">
        <v>474</v>
      </c>
      <c r="D255" s="124">
        <v>86</v>
      </c>
      <c r="E255" s="124">
        <v>99</v>
      </c>
      <c r="F255" s="125">
        <v>5</v>
      </c>
      <c r="G255" s="24" t="s">
        <v>96</v>
      </c>
      <c r="H255" s="24" t="s">
        <v>96</v>
      </c>
      <c r="I255" s="24" t="s">
        <v>96</v>
      </c>
      <c r="J255" s="24" t="s">
        <v>96</v>
      </c>
      <c r="K255" s="24" t="s">
        <v>96</v>
      </c>
      <c r="L255" s="24" t="s">
        <v>96</v>
      </c>
      <c r="M255" s="24" t="s">
        <v>96</v>
      </c>
      <c r="N255" s="24" t="s">
        <v>96</v>
      </c>
      <c r="O255" s="24" t="s">
        <v>96</v>
      </c>
      <c r="P255" s="24" t="s">
        <v>96</v>
      </c>
      <c r="Q255" s="24" t="s">
        <v>96</v>
      </c>
      <c r="R255" s="24" t="s">
        <v>96</v>
      </c>
      <c r="S255" s="24" t="s">
        <v>96</v>
      </c>
      <c r="T255" s="24" t="s">
        <v>96</v>
      </c>
      <c r="U255" s="24" t="s">
        <v>96</v>
      </c>
      <c r="V255" s="24" t="s">
        <v>96</v>
      </c>
      <c r="W255" s="24" t="s">
        <v>96</v>
      </c>
      <c r="X255" s="24" t="s">
        <v>96</v>
      </c>
    </row>
    <row r="256" spans="1:24" x14ac:dyDescent="0.3">
      <c r="A256" s="124">
        <v>511</v>
      </c>
      <c r="B256" s="124">
        <v>1</v>
      </c>
      <c r="C256" s="8" t="s">
        <v>560</v>
      </c>
      <c r="D256" s="124">
        <v>87</v>
      </c>
      <c r="E256" s="124">
        <v>99</v>
      </c>
      <c r="F256" s="125">
        <v>6.8</v>
      </c>
      <c r="G256" s="24" t="s">
        <v>96</v>
      </c>
      <c r="H256" s="24" t="s">
        <v>96</v>
      </c>
      <c r="I256" s="24" t="s">
        <v>96</v>
      </c>
      <c r="J256" s="24" t="s">
        <v>96</v>
      </c>
      <c r="K256" s="24" t="s">
        <v>96</v>
      </c>
      <c r="L256" s="24" t="s">
        <v>96</v>
      </c>
      <c r="M256" s="24" t="s">
        <v>96</v>
      </c>
      <c r="N256" s="24" t="s">
        <v>96</v>
      </c>
      <c r="O256" s="24" t="s">
        <v>96</v>
      </c>
      <c r="P256" s="24" t="s">
        <v>96</v>
      </c>
      <c r="Q256" s="24" t="s">
        <v>96</v>
      </c>
      <c r="R256" s="24" t="s">
        <v>96</v>
      </c>
      <c r="S256" s="24" t="s">
        <v>96</v>
      </c>
      <c r="T256" s="24" t="s">
        <v>96</v>
      </c>
      <c r="U256" s="24" t="s">
        <v>96</v>
      </c>
      <c r="V256" s="24" t="s">
        <v>96</v>
      </c>
      <c r="W256" s="24" t="s">
        <v>96</v>
      </c>
      <c r="X256" s="24" t="s">
        <v>96</v>
      </c>
    </row>
    <row r="257" spans="1:24" x14ac:dyDescent="0.3">
      <c r="A257" s="124">
        <v>513</v>
      </c>
      <c r="B257" s="124">
        <v>1</v>
      </c>
      <c r="C257" s="8" t="s">
        <v>561</v>
      </c>
      <c r="D257" s="124">
        <v>82</v>
      </c>
      <c r="E257" s="124">
        <v>99</v>
      </c>
      <c r="F257" s="125">
        <v>10</v>
      </c>
      <c r="G257" s="24" t="s">
        <v>96</v>
      </c>
      <c r="H257" s="24" t="s">
        <v>96</v>
      </c>
      <c r="I257" s="24" t="s">
        <v>96</v>
      </c>
      <c r="J257" s="24" t="s">
        <v>96</v>
      </c>
      <c r="K257" s="24" t="s">
        <v>96</v>
      </c>
      <c r="L257" s="24" t="s">
        <v>96</v>
      </c>
      <c r="M257" s="24" t="s">
        <v>96</v>
      </c>
      <c r="N257" s="24" t="s">
        <v>96</v>
      </c>
      <c r="O257" s="24" t="s">
        <v>96</v>
      </c>
      <c r="P257" s="24" t="s">
        <v>96</v>
      </c>
      <c r="Q257" s="24" t="s">
        <v>96</v>
      </c>
      <c r="R257" s="24" t="s">
        <v>96</v>
      </c>
      <c r="S257" s="24" t="s">
        <v>96</v>
      </c>
      <c r="T257" s="24" t="s">
        <v>96</v>
      </c>
      <c r="U257" s="24" t="s">
        <v>96</v>
      </c>
      <c r="V257" s="24" t="s">
        <v>96</v>
      </c>
      <c r="W257" s="24" t="s">
        <v>96</v>
      </c>
      <c r="X257" s="24" t="s">
        <v>96</v>
      </c>
    </row>
    <row r="258" spans="1:24" x14ac:dyDescent="0.3">
      <c r="A258" s="124">
        <v>514</v>
      </c>
      <c r="B258" s="124">
        <v>1</v>
      </c>
      <c r="C258" s="8" t="s">
        <v>426</v>
      </c>
      <c r="D258" s="124">
        <v>80</v>
      </c>
      <c r="E258" s="124">
        <v>99</v>
      </c>
      <c r="F258" s="125">
        <v>10</v>
      </c>
      <c r="G258" s="24" t="s">
        <v>96</v>
      </c>
      <c r="H258" s="24" t="s">
        <v>96</v>
      </c>
      <c r="I258" s="24" t="s">
        <v>96</v>
      </c>
      <c r="J258" s="24" t="s">
        <v>96</v>
      </c>
      <c r="K258" s="24" t="s">
        <v>96</v>
      </c>
      <c r="L258" s="24" t="s">
        <v>96</v>
      </c>
      <c r="M258" s="24" t="s">
        <v>96</v>
      </c>
      <c r="N258" s="24" t="s">
        <v>96</v>
      </c>
      <c r="O258" s="24" t="s">
        <v>96</v>
      </c>
      <c r="P258" s="24" t="s">
        <v>96</v>
      </c>
      <c r="Q258" s="24" t="s">
        <v>96</v>
      </c>
      <c r="R258" s="24" t="s">
        <v>96</v>
      </c>
      <c r="S258" s="24" t="s">
        <v>96</v>
      </c>
      <c r="T258" s="24" t="s">
        <v>96</v>
      </c>
      <c r="U258" s="24" t="s">
        <v>96</v>
      </c>
      <c r="V258" s="24" t="s">
        <v>96</v>
      </c>
      <c r="W258" s="24" t="s">
        <v>96</v>
      </c>
      <c r="X258" s="24" t="s">
        <v>96</v>
      </c>
    </row>
    <row r="259" spans="1:24" x14ac:dyDescent="0.3">
      <c r="A259" s="124">
        <v>516</v>
      </c>
      <c r="B259" s="124">
        <v>1</v>
      </c>
      <c r="C259" s="8" t="s">
        <v>562</v>
      </c>
      <c r="D259" s="124">
        <v>82</v>
      </c>
      <c r="E259" s="124">
        <v>99</v>
      </c>
      <c r="F259" s="125">
        <v>8</v>
      </c>
      <c r="G259" s="24" t="s">
        <v>96</v>
      </c>
      <c r="H259" s="24" t="s">
        <v>96</v>
      </c>
      <c r="I259" s="24" t="s">
        <v>96</v>
      </c>
      <c r="J259" s="24" t="s">
        <v>96</v>
      </c>
      <c r="K259" s="24" t="s">
        <v>96</v>
      </c>
      <c r="L259" s="24" t="s">
        <v>96</v>
      </c>
      <c r="M259" s="24" t="s">
        <v>96</v>
      </c>
      <c r="N259" s="24" t="s">
        <v>96</v>
      </c>
      <c r="O259" s="24" t="s">
        <v>96</v>
      </c>
      <c r="P259" s="24" t="s">
        <v>96</v>
      </c>
      <c r="Q259" s="24" t="s">
        <v>96</v>
      </c>
      <c r="R259" s="24" t="s">
        <v>96</v>
      </c>
      <c r="S259" s="24" t="s">
        <v>96</v>
      </c>
      <c r="T259" s="24" t="s">
        <v>96</v>
      </c>
      <c r="U259" s="24" t="s">
        <v>96</v>
      </c>
      <c r="V259" s="24" t="s">
        <v>96</v>
      </c>
      <c r="W259" s="24" t="s">
        <v>96</v>
      </c>
      <c r="X259" s="24" t="s">
        <v>96</v>
      </c>
    </row>
    <row r="260" spans="1:24" x14ac:dyDescent="0.3">
      <c r="A260" s="124">
        <v>518</v>
      </c>
      <c r="B260" s="124">
        <v>1</v>
      </c>
      <c r="C260" s="8" t="s">
        <v>257</v>
      </c>
      <c r="D260" s="124">
        <v>88</v>
      </c>
      <c r="E260" s="124">
        <v>3</v>
      </c>
      <c r="F260" s="125">
        <v>7.2</v>
      </c>
      <c r="G260" s="24" t="s">
        <v>96</v>
      </c>
      <c r="H260" s="24" t="s">
        <v>96</v>
      </c>
      <c r="I260" s="24" t="s">
        <v>96</v>
      </c>
      <c r="J260" s="24" t="s">
        <v>96</v>
      </c>
      <c r="K260" s="24" t="s">
        <v>96</v>
      </c>
      <c r="L260" s="24" t="s">
        <v>96</v>
      </c>
      <c r="M260" s="24" t="s">
        <v>96</v>
      </c>
      <c r="N260" s="24" t="s">
        <v>96</v>
      </c>
      <c r="O260" s="24" t="s">
        <v>96</v>
      </c>
      <c r="P260" s="24" t="s">
        <v>96</v>
      </c>
      <c r="Q260" s="24" t="s">
        <v>96</v>
      </c>
      <c r="R260" s="24" t="s">
        <v>96</v>
      </c>
      <c r="S260" s="24" t="s">
        <v>96</v>
      </c>
      <c r="T260" s="24" t="s">
        <v>96</v>
      </c>
      <c r="U260" s="24" t="s">
        <v>96</v>
      </c>
      <c r="V260" s="24" t="s">
        <v>96</v>
      </c>
      <c r="W260" s="24" t="s">
        <v>96</v>
      </c>
      <c r="X260" s="24" t="s">
        <v>96</v>
      </c>
    </row>
    <row r="261" spans="1:24" x14ac:dyDescent="0.3">
      <c r="A261" s="124">
        <v>521</v>
      </c>
      <c r="B261" s="124">
        <v>1</v>
      </c>
      <c r="C261" s="8" t="s">
        <v>386</v>
      </c>
      <c r="D261" s="24" t="s">
        <v>96</v>
      </c>
      <c r="E261" s="24" t="s">
        <v>96</v>
      </c>
      <c r="F261" s="24" t="s">
        <v>96</v>
      </c>
      <c r="G261" s="24" t="s">
        <v>96</v>
      </c>
      <c r="H261" s="24" t="s">
        <v>96</v>
      </c>
      <c r="I261" s="24" t="s">
        <v>96</v>
      </c>
      <c r="J261" s="24" t="s">
        <v>96</v>
      </c>
      <c r="K261" s="24" t="s">
        <v>96</v>
      </c>
      <c r="L261" s="24" t="s">
        <v>96</v>
      </c>
      <c r="M261" s="24" t="s">
        <v>96</v>
      </c>
      <c r="N261" s="24" t="s">
        <v>96</v>
      </c>
      <c r="O261" s="24" t="s">
        <v>96</v>
      </c>
      <c r="P261" s="24" t="s">
        <v>96</v>
      </c>
      <c r="Q261" s="24" t="s">
        <v>96</v>
      </c>
      <c r="R261" s="24" t="s">
        <v>96</v>
      </c>
      <c r="S261" s="24" t="s">
        <v>96</v>
      </c>
      <c r="T261" s="24" t="s">
        <v>96</v>
      </c>
      <c r="U261" s="24" t="s">
        <v>96</v>
      </c>
      <c r="V261" s="24" t="s">
        <v>96</v>
      </c>
      <c r="W261" s="24" t="s">
        <v>96</v>
      </c>
      <c r="X261" s="24" t="s">
        <v>96</v>
      </c>
    </row>
    <row r="262" spans="1:24" x14ac:dyDescent="0.3">
      <c r="A262" s="124">
        <v>522</v>
      </c>
      <c r="B262" s="124">
        <v>1</v>
      </c>
      <c r="C262" s="8" t="s">
        <v>1003</v>
      </c>
      <c r="D262" s="124">
        <v>79</v>
      </c>
      <c r="E262" s="124">
        <v>99</v>
      </c>
      <c r="F262" s="125">
        <v>12</v>
      </c>
      <c r="G262" s="124">
        <v>81</v>
      </c>
      <c r="H262" s="124">
        <v>99</v>
      </c>
      <c r="I262" s="125">
        <v>10</v>
      </c>
      <c r="J262" s="24" t="s">
        <v>96</v>
      </c>
      <c r="K262" s="24" t="s">
        <v>96</v>
      </c>
      <c r="L262" s="24" t="s">
        <v>96</v>
      </c>
      <c r="M262" s="24" t="s">
        <v>96</v>
      </c>
      <c r="N262" s="24" t="s">
        <v>96</v>
      </c>
      <c r="O262" s="24" t="s">
        <v>96</v>
      </c>
      <c r="P262" s="24" t="s">
        <v>96</v>
      </c>
      <c r="Q262" s="24" t="s">
        <v>96</v>
      </c>
      <c r="R262" s="24" t="s">
        <v>96</v>
      </c>
      <c r="S262" s="24" t="s">
        <v>96</v>
      </c>
      <c r="T262" s="24" t="s">
        <v>96</v>
      </c>
      <c r="U262" s="24" t="s">
        <v>96</v>
      </c>
      <c r="V262" s="24" t="s">
        <v>96</v>
      </c>
      <c r="W262" s="24" t="s">
        <v>96</v>
      </c>
      <c r="X262" s="24" t="s">
        <v>96</v>
      </c>
    </row>
    <row r="263" spans="1:24" x14ac:dyDescent="0.3">
      <c r="A263" s="124">
        <v>523</v>
      </c>
      <c r="B263" s="124">
        <v>1</v>
      </c>
      <c r="C263" s="8" t="s">
        <v>1097</v>
      </c>
      <c r="D263" s="124">
        <v>81</v>
      </c>
      <c r="E263" s="124">
        <v>99</v>
      </c>
      <c r="F263" s="125">
        <v>10</v>
      </c>
      <c r="G263" s="24" t="s">
        <v>96</v>
      </c>
      <c r="H263" s="24" t="s">
        <v>96</v>
      </c>
      <c r="I263" s="24" t="s">
        <v>96</v>
      </c>
      <c r="J263" s="24" t="s">
        <v>96</v>
      </c>
      <c r="K263" s="24" t="s">
        <v>96</v>
      </c>
      <c r="L263" s="24" t="s">
        <v>96</v>
      </c>
      <c r="M263" s="24" t="s">
        <v>96</v>
      </c>
      <c r="N263" s="24" t="s">
        <v>96</v>
      </c>
      <c r="O263" s="24" t="s">
        <v>96</v>
      </c>
      <c r="P263" s="24" t="s">
        <v>96</v>
      </c>
      <c r="Q263" s="24" t="s">
        <v>96</v>
      </c>
      <c r="R263" s="24" t="s">
        <v>96</v>
      </c>
      <c r="S263" s="24" t="s">
        <v>96</v>
      </c>
      <c r="T263" s="24" t="s">
        <v>96</v>
      </c>
      <c r="U263" s="24" t="s">
        <v>96</v>
      </c>
      <c r="V263" s="24" t="s">
        <v>96</v>
      </c>
      <c r="W263" s="24" t="s">
        <v>96</v>
      </c>
      <c r="X263" s="24" t="s">
        <v>96</v>
      </c>
    </row>
    <row r="264" spans="1:24" x14ac:dyDescent="0.3">
      <c r="A264" s="124">
        <v>524</v>
      </c>
      <c r="B264" s="124">
        <v>1</v>
      </c>
      <c r="C264" s="8" t="s">
        <v>1098</v>
      </c>
      <c r="D264" s="124">
        <v>82</v>
      </c>
      <c r="E264" s="124">
        <v>99</v>
      </c>
      <c r="F264" s="125">
        <v>10</v>
      </c>
      <c r="G264" s="24" t="s">
        <v>96</v>
      </c>
      <c r="H264" s="24" t="s">
        <v>96</v>
      </c>
      <c r="I264" s="24" t="s">
        <v>96</v>
      </c>
      <c r="J264" s="24" t="s">
        <v>96</v>
      </c>
      <c r="K264" s="24" t="s">
        <v>96</v>
      </c>
      <c r="L264" s="24" t="s">
        <v>96</v>
      </c>
      <c r="M264" s="24" t="s">
        <v>96</v>
      </c>
      <c r="N264" s="24" t="s">
        <v>96</v>
      </c>
      <c r="O264" s="24" t="s">
        <v>96</v>
      </c>
      <c r="P264" s="24" t="s">
        <v>96</v>
      </c>
      <c r="Q264" s="24" t="s">
        <v>96</v>
      </c>
      <c r="R264" s="24" t="s">
        <v>96</v>
      </c>
      <c r="S264" s="24" t="s">
        <v>96</v>
      </c>
      <c r="T264" s="24" t="s">
        <v>96</v>
      </c>
      <c r="U264" s="24" t="s">
        <v>96</v>
      </c>
      <c r="V264" s="24" t="s">
        <v>96</v>
      </c>
      <c r="W264" s="24" t="s">
        <v>96</v>
      </c>
      <c r="X264" s="24" t="s">
        <v>96</v>
      </c>
    </row>
    <row r="265" spans="1:24" x14ac:dyDescent="0.3">
      <c r="A265" s="124">
        <v>525</v>
      </c>
      <c r="B265" s="124">
        <v>1</v>
      </c>
      <c r="C265" s="8" t="s">
        <v>1099</v>
      </c>
      <c r="D265" s="124">
        <v>75</v>
      </c>
      <c r="E265" s="124">
        <v>99</v>
      </c>
      <c r="F265" s="125">
        <v>5</v>
      </c>
      <c r="G265" s="124">
        <v>76</v>
      </c>
      <c r="H265" s="124">
        <v>99</v>
      </c>
      <c r="I265" s="125">
        <v>13.5</v>
      </c>
      <c r="J265" s="24" t="s">
        <v>96</v>
      </c>
      <c r="K265" s="24" t="s">
        <v>96</v>
      </c>
      <c r="L265" s="24" t="s">
        <v>96</v>
      </c>
      <c r="M265" s="24" t="s">
        <v>96</v>
      </c>
      <c r="N265" s="24" t="s">
        <v>96</v>
      </c>
      <c r="O265" s="24" t="s">
        <v>96</v>
      </c>
      <c r="P265" s="24" t="s">
        <v>96</v>
      </c>
      <c r="Q265" s="24" t="s">
        <v>96</v>
      </c>
      <c r="R265" s="24" t="s">
        <v>96</v>
      </c>
      <c r="S265" s="24" t="s">
        <v>96</v>
      </c>
      <c r="T265" s="24" t="s">
        <v>96</v>
      </c>
      <c r="U265" s="24" t="s">
        <v>96</v>
      </c>
      <c r="V265" s="24" t="s">
        <v>96</v>
      </c>
      <c r="W265" s="24" t="s">
        <v>96</v>
      </c>
      <c r="X265" s="24" t="s">
        <v>96</v>
      </c>
    </row>
    <row r="266" spans="1:24" x14ac:dyDescent="0.3">
      <c r="A266" s="124">
        <v>526</v>
      </c>
      <c r="B266" s="124">
        <v>1</v>
      </c>
      <c r="C266" s="8" t="s">
        <v>1004</v>
      </c>
      <c r="D266" s="24" t="s">
        <v>96</v>
      </c>
      <c r="E266" s="24" t="s">
        <v>96</v>
      </c>
      <c r="F266" s="24" t="s">
        <v>96</v>
      </c>
      <c r="G266" s="24" t="s">
        <v>96</v>
      </c>
      <c r="H266" s="24" t="s">
        <v>96</v>
      </c>
      <c r="I266" s="24" t="s">
        <v>96</v>
      </c>
      <c r="J266" s="24" t="s">
        <v>96</v>
      </c>
      <c r="K266" s="24" t="s">
        <v>96</v>
      </c>
      <c r="L266" s="24" t="s">
        <v>96</v>
      </c>
      <c r="M266" s="24" t="s">
        <v>96</v>
      </c>
      <c r="N266" s="24" t="s">
        <v>96</v>
      </c>
      <c r="O266" s="24" t="s">
        <v>96</v>
      </c>
      <c r="P266" s="24" t="s">
        <v>96</v>
      </c>
      <c r="Q266" s="24" t="s">
        <v>96</v>
      </c>
      <c r="R266" s="24" t="s">
        <v>96</v>
      </c>
      <c r="S266" s="24" t="s">
        <v>96</v>
      </c>
      <c r="T266" s="24" t="s">
        <v>96</v>
      </c>
      <c r="U266" s="24" t="s">
        <v>96</v>
      </c>
      <c r="V266" s="24" t="s">
        <v>96</v>
      </c>
      <c r="W266" s="24" t="s">
        <v>96</v>
      </c>
      <c r="X266" s="24" t="s">
        <v>96</v>
      </c>
    </row>
    <row r="267" spans="1:24" x14ac:dyDescent="0.3">
      <c r="A267" s="124">
        <v>531</v>
      </c>
      <c r="B267" s="124">
        <v>1</v>
      </c>
      <c r="C267" s="8" t="s">
        <v>387</v>
      </c>
      <c r="D267" s="124">
        <v>87</v>
      </c>
      <c r="E267" s="124">
        <v>99</v>
      </c>
      <c r="F267" s="125">
        <v>6</v>
      </c>
      <c r="G267" s="24" t="s">
        <v>96</v>
      </c>
      <c r="H267" s="24" t="s">
        <v>96</v>
      </c>
      <c r="I267" s="24" t="s">
        <v>96</v>
      </c>
      <c r="J267" s="24" t="s">
        <v>96</v>
      </c>
      <c r="K267" s="24" t="s">
        <v>96</v>
      </c>
      <c r="L267" s="24" t="s">
        <v>96</v>
      </c>
      <c r="M267" s="24" t="s">
        <v>96</v>
      </c>
      <c r="N267" s="24" t="s">
        <v>96</v>
      </c>
      <c r="O267" s="24" t="s">
        <v>96</v>
      </c>
      <c r="P267" s="24" t="s">
        <v>96</v>
      </c>
      <c r="Q267" s="24" t="s">
        <v>96</v>
      </c>
      <c r="R267" s="24" t="s">
        <v>96</v>
      </c>
      <c r="S267" s="24" t="s">
        <v>96</v>
      </c>
      <c r="T267" s="24" t="s">
        <v>96</v>
      </c>
      <c r="U267" s="24" t="s">
        <v>96</v>
      </c>
      <c r="V267" s="24" t="s">
        <v>96</v>
      </c>
      <c r="W267" s="24" t="s">
        <v>96</v>
      </c>
      <c r="X267" s="24" t="s">
        <v>96</v>
      </c>
    </row>
    <row r="268" spans="1:24" x14ac:dyDescent="0.3">
      <c r="A268" s="124">
        <v>533</v>
      </c>
      <c r="B268" s="124">
        <v>1</v>
      </c>
      <c r="C268" s="8" t="s">
        <v>565</v>
      </c>
      <c r="D268" s="24" t="s">
        <v>96</v>
      </c>
      <c r="E268" s="24" t="s">
        <v>96</v>
      </c>
      <c r="F268" s="24" t="s">
        <v>96</v>
      </c>
      <c r="G268" s="24" t="s">
        <v>96</v>
      </c>
      <c r="H268" s="24" t="s">
        <v>96</v>
      </c>
      <c r="I268" s="24" t="s">
        <v>96</v>
      </c>
      <c r="J268" s="24" t="s">
        <v>96</v>
      </c>
      <c r="K268" s="24" t="s">
        <v>96</v>
      </c>
      <c r="L268" s="24" t="s">
        <v>96</v>
      </c>
      <c r="M268" s="24" t="s">
        <v>96</v>
      </c>
      <c r="N268" s="24" t="s">
        <v>96</v>
      </c>
      <c r="O268" s="24" t="s">
        <v>96</v>
      </c>
      <c r="P268" s="24" t="s">
        <v>96</v>
      </c>
      <c r="Q268" s="24" t="s">
        <v>96</v>
      </c>
      <c r="R268" s="24" t="s">
        <v>96</v>
      </c>
      <c r="S268" s="24" t="s">
        <v>96</v>
      </c>
      <c r="T268" s="24" t="s">
        <v>96</v>
      </c>
      <c r="U268" s="24" t="s">
        <v>96</v>
      </c>
      <c r="V268" s="24" t="s">
        <v>96</v>
      </c>
      <c r="W268" s="24" t="s">
        <v>96</v>
      </c>
      <c r="X268" s="24" t="s">
        <v>96</v>
      </c>
    </row>
    <row r="269" spans="1:24" x14ac:dyDescent="0.3">
      <c r="A269" s="124">
        <v>534</v>
      </c>
      <c r="B269" s="124">
        <v>1</v>
      </c>
      <c r="C269" s="8" t="s">
        <v>290</v>
      </c>
      <c r="D269" s="124">
        <v>88</v>
      </c>
      <c r="E269" s="124">
        <v>7</v>
      </c>
      <c r="F269" s="125">
        <v>7</v>
      </c>
      <c r="G269" s="24" t="s">
        <v>96</v>
      </c>
      <c r="H269" s="24" t="s">
        <v>96</v>
      </c>
      <c r="I269" s="24" t="s">
        <v>96</v>
      </c>
      <c r="J269" s="24" t="s">
        <v>96</v>
      </c>
      <c r="K269" s="24" t="s">
        <v>96</v>
      </c>
      <c r="L269" s="24" t="s">
        <v>96</v>
      </c>
      <c r="M269" s="24" t="s">
        <v>96</v>
      </c>
      <c r="N269" s="24" t="s">
        <v>96</v>
      </c>
      <c r="O269" s="24" t="s">
        <v>96</v>
      </c>
      <c r="P269" s="24" t="s">
        <v>96</v>
      </c>
      <c r="Q269" s="24" t="s">
        <v>96</v>
      </c>
      <c r="R269" s="24" t="s">
        <v>96</v>
      </c>
      <c r="S269" s="24" t="s">
        <v>96</v>
      </c>
      <c r="T269" s="24" t="s">
        <v>96</v>
      </c>
      <c r="U269" s="24" t="s">
        <v>96</v>
      </c>
      <c r="V269" s="24" t="s">
        <v>96</v>
      </c>
      <c r="W269" s="24" t="s">
        <v>96</v>
      </c>
      <c r="X269" s="24" t="s">
        <v>96</v>
      </c>
    </row>
    <row r="270" spans="1:24" x14ac:dyDescent="0.3">
      <c r="A270" s="124">
        <v>535</v>
      </c>
      <c r="B270" s="124">
        <v>1</v>
      </c>
      <c r="C270" s="8" t="s">
        <v>523</v>
      </c>
      <c r="D270" s="124">
        <v>84</v>
      </c>
      <c r="E270" s="124">
        <v>99</v>
      </c>
      <c r="F270" s="125">
        <v>4.2</v>
      </c>
      <c r="G270" s="24" t="s">
        <v>96</v>
      </c>
      <c r="H270" s="24" t="s">
        <v>96</v>
      </c>
      <c r="I270" s="24" t="s">
        <v>96</v>
      </c>
      <c r="J270" s="24" t="s">
        <v>96</v>
      </c>
      <c r="K270" s="24" t="s">
        <v>96</v>
      </c>
      <c r="L270" s="24" t="s">
        <v>96</v>
      </c>
      <c r="M270" s="24" t="s">
        <v>96</v>
      </c>
      <c r="N270" s="24" t="s">
        <v>96</v>
      </c>
      <c r="O270" s="24" t="s">
        <v>96</v>
      </c>
      <c r="P270" s="24" t="s">
        <v>96</v>
      </c>
      <c r="Q270" s="24" t="s">
        <v>96</v>
      </c>
      <c r="R270" s="24" t="s">
        <v>96</v>
      </c>
      <c r="S270" s="24" t="s">
        <v>96</v>
      </c>
      <c r="T270" s="24" t="s">
        <v>96</v>
      </c>
      <c r="U270" s="24" t="s">
        <v>96</v>
      </c>
      <c r="V270" s="24" t="s">
        <v>96</v>
      </c>
      <c r="W270" s="24" t="s">
        <v>96</v>
      </c>
      <c r="X270" s="24" t="s">
        <v>96</v>
      </c>
    </row>
    <row r="271" spans="1:24" x14ac:dyDescent="0.3">
      <c r="A271" s="124">
        <v>542</v>
      </c>
      <c r="B271" s="124">
        <v>1</v>
      </c>
      <c r="C271" s="8" t="s">
        <v>291</v>
      </c>
      <c r="D271" s="24" t="s">
        <v>96</v>
      </c>
      <c r="E271" s="24" t="s">
        <v>96</v>
      </c>
      <c r="F271" s="24" t="s">
        <v>96</v>
      </c>
      <c r="G271" s="24" t="s">
        <v>96</v>
      </c>
      <c r="H271" s="24" t="s">
        <v>96</v>
      </c>
      <c r="I271" s="24" t="s">
        <v>96</v>
      </c>
      <c r="J271" s="24" t="s">
        <v>96</v>
      </c>
      <c r="K271" s="24" t="s">
        <v>96</v>
      </c>
      <c r="L271" s="24" t="s">
        <v>96</v>
      </c>
      <c r="M271" s="24" t="s">
        <v>96</v>
      </c>
      <c r="N271" s="24" t="s">
        <v>96</v>
      </c>
      <c r="O271" s="24" t="s">
        <v>96</v>
      </c>
      <c r="P271" s="24" t="s">
        <v>96</v>
      </c>
      <c r="Q271" s="24" t="s">
        <v>96</v>
      </c>
      <c r="R271" s="24" t="s">
        <v>96</v>
      </c>
      <c r="S271" s="24" t="s">
        <v>96</v>
      </c>
      <c r="T271" s="24" t="s">
        <v>96</v>
      </c>
      <c r="U271" s="24" t="s">
        <v>96</v>
      </c>
      <c r="V271" s="24" t="s">
        <v>96</v>
      </c>
      <c r="W271" s="24" t="s">
        <v>96</v>
      </c>
      <c r="X271" s="24" t="s">
        <v>96</v>
      </c>
    </row>
    <row r="272" spans="1:24" x14ac:dyDescent="0.3">
      <c r="A272" s="124">
        <v>543</v>
      </c>
      <c r="B272" s="124">
        <v>1</v>
      </c>
      <c r="C272" s="8" t="s">
        <v>1100</v>
      </c>
      <c r="D272" s="24" t="s">
        <v>96</v>
      </c>
      <c r="E272" s="24" t="s">
        <v>96</v>
      </c>
      <c r="F272" s="24" t="s">
        <v>96</v>
      </c>
      <c r="G272" s="24" t="s">
        <v>96</v>
      </c>
      <c r="H272" s="24" t="s">
        <v>96</v>
      </c>
      <c r="I272" s="24" t="s">
        <v>96</v>
      </c>
      <c r="J272" s="24" t="s">
        <v>96</v>
      </c>
      <c r="K272" s="24" t="s">
        <v>96</v>
      </c>
      <c r="L272" s="24" t="s">
        <v>96</v>
      </c>
      <c r="M272" s="24" t="s">
        <v>96</v>
      </c>
      <c r="N272" s="24" t="s">
        <v>96</v>
      </c>
      <c r="O272" s="24" t="s">
        <v>96</v>
      </c>
      <c r="P272" s="24" t="s">
        <v>96</v>
      </c>
      <c r="Q272" s="24" t="s">
        <v>96</v>
      </c>
      <c r="R272" s="24" t="s">
        <v>96</v>
      </c>
      <c r="S272" s="24" t="s">
        <v>96</v>
      </c>
      <c r="T272" s="24" t="s">
        <v>96</v>
      </c>
      <c r="U272" s="24" t="s">
        <v>96</v>
      </c>
      <c r="V272" s="24" t="s">
        <v>96</v>
      </c>
      <c r="W272" s="24" t="s">
        <v>96</v>
      </c>
      <c r="X272" s="24" t="s">
        <v>96</v>
      </c>
    </row>
    <row r="273" spans="1:24" x14ac:dyDescent="0.3">
      <c r="A273" s="124">
        <v>544</v>
      </c>
      <c r="B273" s="124">
        <v>1</v>
      </c>
      <c r="C273" s="8" t="s">
        <v>456</v>
      </c>
      <c r="D273" s="124">
        <v>88</v>
      </c>
      <c r="E273" s="124">
        <v>10</v>
      </c>
      <c r="F273" s="125">
        <v>5</v>
      </c>
      <c r="G273" s="24" t="s">
        <v>96</v>
      </c>
      <c r="H273" s="24" t="s">
        <v>96</v>
      </c>
      <c r="I273" s="24" t="s">
        <v>96</v>
      </c>
      <c r="J273" s="24" t="s">
        <v>96</v>
      </c>
      <c r="K273" s="24" t="s">
        <v>96</v>
      </c>
      <c r="L273" s="24" t="s">
        <v>96</v>
      </c>
      <c r="M273" s="24" t="s">
        <v>96</v>
      </c>
      <c r="N273" s="24" t="s">
        <v>96</v>
      </c>
      <c r="O273" s="24" t="s">
        <v>96</v>
      </c>
      <c r="P273" s="24" t="s">
        <v>96</v>
      </c>
      <c r="Q273" s="24" t="s">
        <v>96</v>
      </c>
      <c r="R273" s="24" t="s">
        <v>96</v>
      </c>
      <c r="S273" s="24" t="s">
        <v>96</v>
      </c>
      <c r="T273" s="24" t="s">
        <v>96</v>
      </c>
      <c r="U273" s="24" t="s">
        <v>96</v>
      </c>
      <c r="V273" s="24" t="s">
        <v>96</v>
      </c>
      <c r="W273" s="24" t="s">
        <v>96</v>
      </c>
      <c r="X273" s="24" t="s">
        <v>96</v>
      </c>
    </row>
    <row r="274" spans="1:24" x14ac:dyDescent="0.3">
      <c r="A274" s="124">
        <v>545</v>
      </c>
      <c r="B274" s="124">
        <v>1</v>
      </c>
      <c r="C274" s="8" t="s">
        <v>292</v>
      </c>
      <c r="D274" s="24" t="s">
        <v>96</v>
      </c>
      <c r="E274" s="24" t="s">
        <v>96</v>
      </c>
      <c r="F274" s="24" t="s">
        <v>96</v>
      </c>
      <c r="G274" s="24" t="s">
        <v>96</v>
      </c>
      <c r="H274" s="24" t="s">
        <v>96</v>
      </c>
      <c r="I274" s="24" t="s">
        <v>96</v>
      </c>
      <c r="J274" s="24" t="s">
        <v>96</v>
      </c>
      <c r="K274" s="24" t="s">
        <v>96</v>
      </c>
      <c r="L274" s="24" t="s">
        <v>96</v>
      </c>
      <c r="M274" s="24" t="s">
        <v>96</v>
      </c>
      <c r="N274" s="24" t="s">
        <v>96</v>
      </c>
      <c r="O274" s="24" t="s">
        <v>96</v>
      </c>
      <c r="P274" s="24" t="s">
        <v>96</v>
      </c>
      <c r="Q274" s="24" t="s">
        <v>96</v>
      </c>
      <c r="R274" s="24" t="s">
        <v>96</v>
      </c>
      <c r="S274" s="24" t="s">
        <v>96</v>
      </c>
      <c r="T274" s="24" t="s">
        <v>96</v>
      </c>
      <c r="U274" s="24" t="s">
        <v>96</v>
      </c>
      <c r="V274" s="24" t="s">
        <v>96</v>
      </c>
      <c r="W274" s="24" t="s">
        <v>96</v>
      </c>
      <c r="X274" s="24" t="s">
        <v>96</v>
      </c>
    </row>
    <row r="275" spans="1:24" x14ac:dyDescent="0.3">
      <c r="A275" s="124">
        <v>547</v>
      </c>
      <c r="B275" s="124">
        <v>1</v>
      </c>
      <c r="C275" s="8" t="s">
        <v>427</v>
      </c>
      <c r="D275" s="24" t="s">
        <v>96</v>
      </c>
      <c r="E275" s="24" t="s">
        <v>96</v>
      </c>
      <c r="F275" s="24" t="s">
        <v>96</v>
      </c>
      <c r="G275" s="24" t="s">
        <v>96</v>
      </c>
      <c r="H275" s="24" t="s">
        <v>96</v>
      </c>
      <c r="I275" s="24" t="s">
        <v>96</v>
      </c>
      <c r="J275" s="24" t="s">
        <v>96</v>
      </c>
      <c r="K275" s="24" t="s">
        <v>96</v>
      </c>
      <c r="L275" s="24" t="s">
        <v>96</v>
      </c>
      <c r="M275" s="24" t="s">
        <v>96</v>
      </c>
      <c r="N275" s="24" t="s">
        <v>96</v>
      </c>
      <c r="O275" s="24" t="s">
        <v>96</v>
      </c>
      <c r="P275" s="24" t="s">
        <v>96</v>
      </c>
      <c r="Q275" s="24" t="s">
        <v>96</v>
      </c>
      <c r="R275" s="24" t="s">
        <v>96</v>
      </c>
      <c r="S275" s="24" t="s">
        <v>96</v>
      </c>
      <c r="T275" s="24" t="s">
        <v>96</v>
      </c>
      <c r="U275" s="24" t="s">
        <v>96</v>
      </c>
      <c r="V275" s="24" t="s">
        <v>96</v>
      </c>
      <c r="W275" s="24" t="s">
        <v>96</v>
      </c>
      <c r="X275" s="24" t="s">
        <v>96</v>
      </c>
    </row>
    <row r="276" spans="1:24" x14ac:dyDescent="0.3">
      <c r="A276" s="124">
        <v>548</v>
      </c>
      <c r="B276" s="124">
        <v>1</v>
      </c>
      <c r="C276" s="8" t="s">
        <v>666</v>
      </c>
      <c r="D276" s="24" t="s">
        <v>96</v>
      </c>
      <c r="E276" s="24" t="s">
        <v>96</v>
      </c>
      <c r="F276" s="24" t="s">
        <v>96</v>
      </c>
      <c r="G276" s="24" t="s">
        <v>96</v>
      </c>
      <c r="H276" s="24" t="s">
        <v>96</v>
      </c>
      <c r="I276" s="24" t="s">
        <v>96</v>
      </c>
      <c r="J276" s="24" t="s">
        <v>96</v>
      </c>
      <c r="K276" s="24" t="s">
        <v>96</v>
      </c>
      <c r="L276" s="24" t="s">
        <v>96</v>
      </c>
      <c r="M276" s="24" t="s">
        <v>96</v>
      </c>
      <c r="N276" s="24" t="s">
        <v>96</v>
      </c>
      <c r="O276" s="24" t="s">
        <v>96</v>
      </c>
      <c r="P276" s="24" t="s">
        <v>96</v>
      </c>
      <c r="Q276" s="24" t="s">
        <v>96</v>
      </c>
      <c r="R276" s="24" t="s">
        <v>96</v>
      </c>
      <c r="S276" s="24" t="s">
        <v>96</v>
      </c>
      <c r="T276" s="24" t="s">
        <v>96</v>
      </c>
      <c r="U276" s="24" t="s">
        <v>96</v>
      </c>
      <c r="V276" s="24" t="s">
        <v>96</v>
      </c>
      <c r="W276" s="24" t="s">
        <v>96</v>
      </c>
      <c r="X276" s="24" t="s">
        <v>96</v>
      </c>
    </row>
    <row r="277" spans="1:24" x14ac:dyDescent="0.3">
      <c r="A277" s="124">
        <v>549</v>
      </c>
      <c r="B277" s="124">
        <v>1</v>
      </c>
      <c r="C277" s="8" t="s">
        <v>524</v>
      </c>
      <c r="D277" s="24" t="s">
        <v>96</v>
      </c>
      <c r="E277" s="24" t="s">
        <v>96</v>
      </c>
      <c r="F277" s="24" t="s">
        <v>96</v>
      </c>
      <c r="G277" s="24" t="s">
        <v>96</v>
      </c>
      <c r="H277" s="24" t="s">
        <v>96</v>
      </c>
      <c r="I277" s="24" t="s">
        <v>96</v>
      </c>
      <c r="J277" s="24" t="s">
        <v>96</v>
      </c>
      <c r="K277" s="24" t="s">
        <v>96</v>
      </c>
      <c r="L277" s="24" t="s">
        <v>96</v>
      </c>
      <c r="M277" s="24" t="s">
        <v>96</v>
      </c>
      <c r="N277" s="24" t="s">
        <v>96</v>
      </c>
      <c r="O277" s="24" t="s">
        <v>96</v>
      </c>
      <c r="P277" s="24" t="s">
        <v>96</v>
      </c>
      <c r="Q277" s="24" t="s">
        <v>96</v>
      </c>
      <c r="R277" s="24" t="s">
        <v>96</v>
      </c>
      <c r="S277" s="24" t="s">
        <v>96</v>
      </c>
      <c r="T277" s="24" t="s">
        <v>96</v>
      </c>
      <c r="U277" s="24" t="s">
        <v>96</v>
      </c>
      <c r="V277" s="24" t="s">
        <v>96</v>
      </c>
      <c r="W277" s="24" t="s">
        <v>96</v>
      </c>
      <c r="X277" s="24" t="s">
        <v>96</v>
      </c>
    </row>
    <row r="278" spans="1:24" x14ac:dyDescent="0.3">
      <c r="A278" s="124">
        <v>550</v>
      </c>
      <c r="B278" s="124">
        <v>1</v>
      </c>
      <c r="C278" s="8" t="s">
        <v>388</v>
      </c>
      <c r="D278" s="24" t="s">
        <v>96</v>
      </c>
      <c r="E278" s="24" t="s">
        <v>96</v>
      </c>
      <c r="F278" s="24" t="s">
        <v>96</v>
      </c>
      <c r="G278" s="24" t="s">
        <v>96</v>
      </c>
      <c r="H278" s="24" t="s">
        <v>96</v>
      </c>
      <c r="I278" s="24" t="s">
        <v>96</v>
      </c>
      <c r="J278" s="24" t="s">
        <v>96</v>
      </c>
      <c r="K278" s="24" t="s">
        <v>96</v>
      </c>
      <c r="L278" s="24" t="s">
        <v>96</v>
      </c>
      <c r="M278" s="24" t="s">
        <v>96</v>
      </c>
      <c r="N278" s="24" t="s">
        <v>96</v>
      </c>
      <c r="O278" s="24" t="s">
        <v>96</v>
      </c>
      <c r="P278" s="24" t="s">
        <v>96</v>
      </c>
      <c r="Q278" s="24" t="s">
        <v>96</v>
      </c>
      <c r="R278" s="24" t="s">
        <v>96</v>
      </c>
      <c r="S278" s="24" t="s">
        <v>96</v>
      </c>
      <c r="T278" s="24" t="s">
        <v>96</v>
      </c>
      <c r="U278" s="24" t="s">
        <v>96</v>
      </c>
      <c r="V278" s="24" t="s">
        <v>96</v>
      </c>
      <c r="W278" s="24" t="s">
        <v>96</v>
      </c>
      <c r="X278" s="24" t="s">
        <v>96</v>
      </c>
    </row>
    <row r="279" spans="1:24" x14ac:dyDescent="0.3">
      <c r="A279" s="124">
        <v>553</v>
      </c>
      <c r="B279" s="124">
        <v>1</v>
      </c>
      <c r="C279" s="8" t="s">
        <v>428</v>
      </c>
      <c r="D279" s="24" t="s">
        <v>96</v>
      </c>
      <c r="E279" s="24" t="s">
        <v>96</v>
      </c>
      <c r="F279" s="24" t="s">
        <v>96</v>
      </c>
      <c r="G279" s="24" t="s">
        <v>96</v>
      </c>
      <c r="H279" s="24" t="s">
        <v>96</v>
      </c>
      <c r="I279" s="24" t="s">
        <v>96</v>
      </c>
      <c r="J279" s="24" t="s">
        <v>96</v>
      </c>
      <c r="K279" s="24" t="s">
        <v>96</v>
      </c>
      <c r="L279" s="24" t="s">
        <v>96</v>
      </c>
      <c r="M279" s="24" t="s">
        <v>96</v>
      </c>
      <c r="N279" s="24" t="s">
        <v>96</v>
      </c>
      <c r="O279" s="24" t="s">
        <v>96</v>
      </c>
      <c r="P279" s="24" t="s">
        <v>96</v>
      </c>
      <c r="Q279" s="24" t="s">
        <v>96</v>
      </c>
      <c r="R279" s="24" t="s">
        <v>96</v>
      </c>
      <c r="S279" s="24" t="s">
        <v>96</v>
      </c>
      <c r="T279" s="24" t="s">
        <v>96</v>
      </c>
      <c r="U279" s="24" t="s">
        <v>96</v>
      </c>
      <c r="V279" s="24" t="s">
        <v>96</v>
      </c>
      <c r="W279" s="24" t="s">
        <v>96</v>
      </c>
      <c r="X279" s="24" t="s">
        <v>96</v>
      </c>
    </row>
    <row r="280" spans="1:24" x14ac:dyDescent="0.3">
      <c r="A280" s="124">
        <v>561</v>
      </c>
      <c r="B280" s="124">
        <v>1</v>
      </c>
      <c r="C280" s="8" t="s">
        <v>389</v>
      </c>
      <c r="D280" s="124">
        <v>76</v>
      </c>
      <c r="E280" s="124">
        <v>99</v>
      </c>
      <c r="F280" s="125">
        <v>10</v>
      </c>
      <c r="G280" s="24" t="s">
        <v>96</v>
      </c>
      <c r="H280" s="24" t="s">
        <v>96</v>
      </c>
      <c r="I280" s="24" t="s">
        <v>96</v>
      </c>
      <c r="J280" s="24" t="s">
        <v>96</v>
      </c>
      <c r="K280" s="24" t="s">
        <v>96</v>
      </c>
      <c r="L280" s="24" t="s">
        <v>96</v>
      </c>
      <c r="M280" s="24" t="s">
        <v>96</v>
      </c>
      <c r="N280" s="24" t="s">
        <v>96</v>
      </c>
      <c r="O280" s="24" t="s">
        <v>96</v>
      </c>
      <c r="P280" s="24" t="s">
        <v>96</v>
      </c>
      <c r="Q280" s="24" t="s">
        <v>96</v>
      </c>
      <c r="R280" s="24" t="s">
        <v>96</v>
      </c>
      <c r="S280" s="24" t="s">
        <v>96</v>
      </c>
      <c r="T280" s="24" t="s">
        <v>96</v>
      </c>
      <c r="U280" s="24" t="s">
        <v>96</v>
      </c>
      <c r="V280" s="24" t="s">
        <v>96</v>
      </c>
      <c r="W280" s="24" t="s">
        <v>96</v>
      </c>
      <c r="X280" s="24" t="s">
        <v>96</v>
      </c>
    </row>
    <row r="281" spans="1:24" x14ac:dyDescent="0.3">
      <c r="A281" s="124">
        <v>564</v>
      </c>
      <c r="B281" s="124">
        <v>1</v>
      </c>
      <c r="C281" s="8" t="s">
        <v>429</v>
      </c>
      <c r="D281" s="24" t="s">
        <v>96</v>
      </c>
      <c r="E281" s="24" t="s">
        <v>96</v>
      </c>
      <c r="F281" s="24" t="s">
        <v>96</v>
      </c>
      <c r="G281" s="24" t="s">
        <v>96</v>
      </c>
      <c r="H281" s="24" t="s">
        <v>96</v>
      </c>
      <c r="I281" s="24" t="s">
        <v>96</v>
      </c>
      <c r="J281" s="24" t="s">
        <v>96</v>
      </c>
      <c r="K281" s="24" t="s">
        <v>96</v>
      </c>
      <c r="L281" s="24" t="s">
        <v>96</v>
      </c>
      <c r="M281" s="24" t="s">
        <v>96</v>
      </c>
      <c r="N281" s="24" t="s">
        <v>96</v>
      </c>
      <c r="O281" s="24" t="s">
        <v>96</v>
      </c>
      <c r="P281" s="24" t="s">
        <v>96</v>
      </c>
      <c r="Q281" s="24" t="s">
        <v>96</v>
      </c>
      <c r="R281" s="24" t="s">
        <v>96</v>
      </c>
      <c r="S281" s="24" t="s">
        <v>96</v>
      </c>
      <c r="T281" s="24" t="s">
        <v>96</v>
      </c>
      <c r="U281" s="24" t="s">
        <v>96</v>
      </c>
      <c r="V281" s="24" t="s">
        <v>96</v>
      </c>
      <c r="W281" s="24" t="s">
        <v>96</v>
      </c>
      <c r="X281" s="24" t="s">
        <v>96</v>
      </c>
    </row>
    <row r="282" spans="1:24" x14ac:dyDescent="0.3">
      <c r="A282" s="124">
        <v>566</v>
      </c>
      <c r="B282" s="124">
        <v>1</v>
      </c>
      <c r="C282" s="8" t="s">
        <v>1101</v>
      </c>
      <c r="D282" s="124">
        <v>85</v>
      </c>
      <c r="E282" s="124">
        <v>5</v>
      </c>
      <c r="F282" s="125">
        <v>3</v>
      </c>
      <c r="G282" s="24" t="s">
        <v>96</v>
      </c>
      <c r="H282" s="24" t="s">
        <v>96</v>
      </c>
      <c r="I282" s="24" t="s">
        <v>96</v>
      </c>
      <c r="J282" s="24" t="s">
        <v>96</v>
      </c>
      <c r="K282" s="24" t="s">
        <v>96</v>
      </c>
      <c r="L282" s="24" t="s">
        <v>96</v>
      </c>
      <c r="M282" s="24" t="s">
        <v>96</v>
      </c>
      <c r="N282" s="24" t="s">
        <v>96</v>
      </c>
      <c r="O282" s="24" t="s">
        <v>96</v>
      </c>
      <c r="P282" s="24" t="s">
        <v>96</v>
      </c>
      <c r="Q282" s="24" t="s">
        <v>96</v>
      </c>
      <c r="R282" s="24" t="s">
        <v>96</v>
      </c>
      <c r="S282" s="24" t="s">
        <v>96</v>
      </c>
      <c r="T282" s="24" t="s">
        <v>96</v>
      </c>
      <c r="U282" s="24" t="s">
        <v>96</v>
      </c>
      <c r="V282" s="24" t="s">
        <v>96</v>
      </c>
      <c r="W282" s="24" t="s">
        <v>96</v>
      </c>
      <c r="X282" s="24" t="s">
        <v>96</v>
      </c>
    </row>
    <row r="283" spans="1:24" x14ac:dyDescent="0.3">
      <c r="A283" s="124">
        <v>570</v>
      </c>
      <c r="B283" s="124">
        <v>1</v>
      </c>
      <c r="C283" s="8" t="s">
        <v>1102</v>
      </c>
      <c r="D283" s="124">
        <v>88</v>
      </c>
      <c r="E283" s="124">
        <v>99</v>
      </c>
      <c r="F283" s="125">
        <v>10</v>
      </c>
      <c r="G283" s="24" t="s">
        <v>96</v>
      </c>
      <c r="H283" s="24" t="s">
        <v>96</v>
      </c>
      <c r="I283" s="24" t="s">
        <v>96</v>
      </c>
      <c r="J283" s="24" t="s">
        <v>96</v>
      </c>
      <c r="K283" s="24" t="s">
        <v>96</v>
      </c>
      <c r="L283" s="24" t="s">
        <v>96</v>
      </c>
      <c r="M283" s="24" t="s">
        <v>96</v>
      </c>
      <c r="N283" s="24" t="s">
        <v>96</v>
      </c>
      <c r="O283" s="24" t="s">
        <v>96</v>
      </c>
      <c r="P283" s="24" t="s">
        <v>96</v>
      </c>
      <c r="Q283" s="24" t="s">
        <v>96</v>
      </c>
      <c r="R283" s="24" t="s">
        <v>96</v>
      </c>
      <c r="S283" s="24" t="s">
        <v>96</v>
      </c>
      <c r="T283" s="24" t="s">
        <v>96</v>
      </c>
      <c r="U283" s="24" t="s">
        <v>96</v>
      </c>
      <c r="V283" s="24" t="s">
        <v>96</v>
      </c>
      <c r="W283" s="24" t="s">
        <v>96</v>
      </c>
      <c r="X283" s="24" t="s">
        <v>96</v>
      </c>
    </row>
    <row r="284" spans="1:24" x14ac:dyDescent="0.3">
      <c r="A284" s="124">
        <v>573</v>
      </c>
      <c r="B284" s="124">
        <v>1</v>
      </c>
      <c r="C284" s="8" t="s">
        <v>1103</v>
      </c>
      <c r="D284" s="24" t="s">
        <v>96</v>
      </c>
      <c r="E284" s="24" t="s">
        <v>96</v>
      </c>
      <c r="F284" s="24" t="s">
        <v>96</v>
      </c>
      <c r="G284" s="24" t="s">
        <v>96</v>
      </c>
      <c r="H284" s="24" t="s">
        <v>96</v>
      </c>
      <c r="I284" s="24" t="s">
        <v>96</v>
      </c>
      <c r="J284" s="24" t="s">
        <v>96</v>
      </c>
      <c r="K284" s="24" t="s">
        <v>96</v>
      </c>
      <c r="L284" s="24" t="s">
        <v>96</v>
      </c>
      <c r="M284" s="24" t="s">
        <v>96</v>
      </c>
      <c r="N284" s="24" t="s">
        <v>96</v>
      </c>
      <c r="O284" s="24" t="s">
        <v>96</v>
      </c>
      <c r="P284" s="24" t="s">
        <v>96</v>
      </c>
      <c r="Q284" s="24" t="s">
        <v>96</v>
      </c>
      <c r="R284" s="24" t="s">
        <v>96</v>
      </c>
      <c r="S284" s="24" t="s">
        <v>96</v>
      </c>
      <c r="T284" s="24" t="s">
        <v>96</v>
      </c>
      <c r="U284" s="24" t="s">
        <v>96</v>
      </c>
      <c r="V284" s="24" t="s">
        <v>96</v>
      </c>
      <c r="W284" s="24" t="s">
        <v>96</v>
      </c>
      <c r="X284" s="24" t="s">
        <v>96</v>
      </c>
    </row>
    <row r="285" spans="1:24" x14ac:dyDescent="0.3">
      <c r="A285" s="124">
        <v>576</v>
      </c>
      <c r="B285" s="124">
        <v>1</v>
      </c>
      <c r="C285" s="8" t="s">
        <v>1104</v>
      </c>
      <c r="D285" s="24" t="s">
        <v>96</v>
      </c>
      <c r="E285" s="24" t="s">
        <v>96</v>
      </c>
      <c r="F285" s="24" t="s">
        <v>96</v>
      </c>
      <c r="G285" s="24" t="s">
        <v>96</v>
      </c>
      <c r="H285" s="24" t="s">
        <v>96</v>
      </c>
      <c r="I285" s="24" t="s">
        <v>96</v>
      </c>
      <c r="J285" s="24" t="s">
        <v>96</v>
      </c>
      <c r="K285" s="24" t="s">
        <v>96</v>
      </c>
      <c r="L285" s="24" t="s">
        <v>96</v>
      </c>
      <c r="M285" s="24" t="s">
        <v>96</v>
      </c>
      <c r="N285" s="24" t="s">
        <v>96</v>
      </c>
      <c r="O285" s="24" t="s">
        <v>96</v>
      </c>
      <c r="P285" s="24" t="s">
        <v>96</v>
      </c>
      <c r="Q285" s="24" t="s">
        <v>96</v>
      </c>
      <c r="R285" s="24" t="s">
        <v>96</v>
      </c>
      <c r="S285" s="24" t="s">
        <v>96</v>
      </c>
      <c r="T285" s="24" t="s">
        <v>96</v>
      </c>
      <c r="U285" s="24" t="s">
        <v>96</v>
      </c>
      <c r="V285" s="24" t="s">
        <v>96</v>
      </c>
      <c r="W285" s="24" t="s">
        <v>96</v>
      </c>
      <c r="X285" s="24" t="s">
        <v>96</v>
      </c>
    </row>
    <row r="286" spans="1:24" x14ac:dyDescent="0.3">
      <c r="A286" s="124">
        <v>577</v>
      </c>
      <c r="B286" s="124">
        <v>1</v>
      </c>
      <c r="C286" s="8" t="s">
        <v>430</v>
      </c>
      <c r="D286" s="24" t="s">
        <v>96</v>
      </c>
      <c r="E286" s="24" t="s">
        <v>96</v>
      </c>
      <c r="F286" s="24" t="s">
        <v>96</v>
      </c>
      <c r="G286" s="24" t="s">
        <v>96</v>
      </c>
      <c r="H286" s="24" t="s">
        <v>96</v>
      </c>
      <c r="I286" s="24" t="s">
        <v>96</v>
      </c>
      <c r="J286" s="24" t="s">
        <v>96</v>
      </c>
      <c r="K286" s="24" t="s">
        <v>96</v>
      </c>
      <c r="L286" s="24" t="s">
        <v>96</v>
      </c>
      <c r="M286" s="24" t="s">
        <v>96</v>
      </c>
      <c r="N286" s="24" t="s">
        <v>96</v>
      </c>
      <c r="O286" s="24" t="s">
        <v>96</v>
      </c>
      <c r="P286" s="24" t="s">
        <v>96</v>
      </c>
      <c r="Q286" s="24" t="s">
        <v>96</v>
      </c>
      <c r="R286" s="24" t="s">
        <v>96</v>
      </c>
      <c r="S286" s="24" t="s">
        <v>96</v>
      </c>
      <c r="T286" s="24" t="s">
        <v>96</v>
      </c>
      <c r="U286" s="24" t="s">
        <v>96</v>
      </c>
      <c r="V286" s="24" t="s">
        <v>96</v>
      </c>
      <c r="W286" s="24" t="s">
        <v>96</v>
      </c>
      <c r="X286" s="24" t="s">
        <v>96</v>
      </c>
    </row>
    <row r="287" spans="1:24" x14ac:dyDescent="0.3">
      <c r="A287" s="124">
        <v>578</v>
      </c>
      <c r="B287" s="124">
        <v>1</v>
      </c>
      <c r="C287" s="8" t="s">
        <v>504</v>
      </c>
      <c r="D287" s="24" t="s">
        <v>96</v>
      </c>
      <c r="E287" s="24" t="s">
        <v>96</v>
      </c>
      <c r="F287" s="24" t="s">
        <v>96</v>
      </c>
      <c r="G287" s="24" t="s">
        <v>96</v>
      </c>
      <c r="H287" s="24" t="s">
        <v>96</v>
      </c>
      <c r="I287" s="24" t="s">
        <v>96</v>
      </c>
      <c r="J287" s="24" t="s">
        <v>96</v>
      </c>
      <c r="K287" s="24" t="s">
        <v>96</v>
      </c>
      <c r="L287" s="24" t="s">
        <v>96</v>
      </c>
      <c r="M287" s="24" t="s">
        <v>96</v>
      </c>
      <c r="N287" s="24" t="s">
        <v>96</v>
      </c>
      <c r="O287" s="24" t="s">
        <v>96</v>
      </c>
      <c r="P287" s="24" t="s">
        <v>96</v>
      </c>
      <c r="Q287" s="24" t="s">
        <v>96</v>
      </c>
      <c r="R287" s="24" t="s">
        <v>96</v>
      </c>
      <c r="S287" s="24" t="s">
        <v>96</v>
      </c>
      <c r="T287" s="24" t="s">
        <v>96</v>
      </c>
      <c r="U287" s="24" t="s">
        <v>96</v>
      </c>
      <c r="V287" s="24" t="s">
        <v>96</v>
      </c>
      <c r="W287" s="24" t="s">
        <v>96</v>
      </c>
      <c r="X287" s="24" t="s">
        <v>96</v>
      </c>
    </row>
    <row r="288" spans="1:24" x14ac:dyDescent="0.3">
      <c r="A288" s="124">
        <v>581</v>
      </c>
      <c r="B288" s="124">
        <v>1</v>
      </c>
      <c r="C288" s="8" t="s">
        <v>525</v>
      </c>
      <c r="D288" s="124">
        <v>80</v>
      </c>
      <c r="E288" s="124">
        <v>99</v>
      </c>
      <c r="F288" s="125">
        <v>5</v>
      </c>
      <c r="G288" s="24" t="s">
        <v>96</v>
      </c>
      <c r="H288" s="24" t="s">
        <v>96</v>
      </c>
      <c r="I288" s="24" t="s">
        <v>96</v>
      </c>
      <c r="J288" s="24" t="s">
        <v>96</v>
      </c>
      <c r="K288" s="24" t="s">
        <v>96</v>
      </c>
      <c r="L288" s="24" t="s">
        <v>96</v>
      </c>
      <c r="M288" s="24" t="s">
        <v>96</v>
      </c>
      <c r="N288" s="24" t="s">
        <v>96</v>
      </c>
      <c r="O288" s="24" t="s">
        <v>96</v>
      </c>
      <c r="P288" s="24" t="s">
        <v>96</v>
      </c>
      <c r="Q288" s="24" t="s">
        <v>96</v>
      </c>
      <c r="R288" s="24" t="s">
        <v>96</v>
      </c>
      <c r="S288" s="24" t="s">
        <v>96</v>
      </c>
      <c r="T288" s="24" t="s">
        <v>96</v>
      </c>
      <c r="U288" s="24" t="s">
        <v>96</v>
      </c>
      <c r="V288" s="24" t="s">
        <v>96</v>
      </c>
      <c r="W288" s="24" t="s">
        <v>96</v>
      </c>
      <c r="X288" s="24" t="s">
        <v>96</v>
      </c>
    </row>
    <row r="289" spans="1:24" x14ac:dyDescent="0.3">
      <c r="A289" s="124">
        <v>582</v>
      </c>
      <c r="B289" s="124">
        <v>1</v>
      </c>
      <c r="C289" s="8" t="s">
        <v>1005</v>
      </c>
      <c r="D289" s="124">
        <v>75</v>
      </c>
      <c r="E289" s="124">
        <v>99</v>
      </c>
      <c r="F289" s="125">
        <v>3</v>
      </c>
      <c r="G289" s="124">
        <v>87</v>
      </c>
      <c r="H289" s="124">
        <v>99</v>
      </c>
      <c r="I289" s="125">
        <v>16</v>
      </c>
      <c r="J289" s="24" t="s">
        <v>96</v>
      </c>
      <c r="K289" s="24" t="s">
        <v>96</v>
      </c>
      <c r="L289" s="24" t="s">
        <v>96</v>
      </c>
      <c r="M289" s="24" t="s">
        <v>96</v>
      </c>
      <c r="N289" s="24" t="s">
        <v>96</v>
      </c>
      <c r="O289" s="24" t="s">
        <v>96</v>
      </c>
      <c r="P289" s="24" t="s">
        <v>96</v>
      </c>
      <c r="Q289" s="24" t="s">
        <v>96</v>
      </c>
      <c r="R289" s="24" t="s">
        <v>96</v>
      </c>
      <c r="S289" s="24" t="s">
        <v>96</v>
      </c>
      <c r="T289" s="24" t="s">
        <v>96</v>
      </c>
      <c r="U289" s="24" t="s">
        <v>96</v>
      </c>
      <c r="V289" s="24" t="s">
        <v>96</v>
      </c>
      <c r="W289" s="24" t="s">
        <v>96</v>
      </c>
      <c r="X289" s="24" t="s">
        <v>96</v>
      </c>
    </row>
    <row r="290" spans="1:24" x14ac:dyDescent="0.3">
      <c r="A290" s="124">
        <v>583</v>
      </c>
      <c r="B290" s="124">
        <v>1</v>
      </c>
      <c r="C290" s="8" t="s">
        <v>1006</v>
      </c>
      <c r="D290" s="24" t="s">
        <v>96</v>
      </c>
      <c r="E290" s="24" t="s">
        <v>96</v>
      </c>
      <c r="F290" s="24" t="s">
        <v>96</v>
      </c>
      <c r="G290" s="24" t="s">
        <v>96</v>
      </c>
      <c r="H290" s="24" t="s">
        <v>96</v>
      </c>
      <c r="I290" s="24" t="s">
        <v>96</v>
      </c>
      <c r="J290" s="24" t="s">
        <v>96</v>
      </c>
      <c r="K290" s="24" t="s">
        <v>96</v>
      </c>
      <c r="L290" s="24" t="s">
        <v>96</v>
      </c>
      <c r="M290" s="24" t="s">
        <v>96</v>
      </c>
      <c r="N290" s="24" t="s">
        <v>96</v>
      </c>
      <c r="O290" s="24" t="s">
        <v>96</v>
      </c>
      <c r="P290" s="24" t="s">
        <v>96</v>
      </c>
      <c r="Q290" s="24" t="s">
        <v>96</v>
      </c>
      <c r="R290" s="24" t="s">
        <v>96</v>
      </c>
      <c r="S290" s="24" t="s">
        <v>96</v>
      </c>
      <c r="T290" s="24" t="s">
        <v>96</v>
      </c>
      <c r="U290" s="24" t="s">
        <v>96</v>
      </c>
      <c r="V290" s="24" t="s">
        <v>96</v>
      </c>
      <c r="W290" s="24" t="s">
        <v>96</v>
      </c>
      <c r="X290" s="24" t="s">
        <v>96</v>
      </c>
    </row>
    <row r="291" spans="1:24" x14ac:dyDescent="0.3">
      <c r="A291" s="124">
        <v>584</v>
      </c>
      <c r="B291" s="124">
        <v>1</v>
      </c>
      <c r="C291" s="8" t="s">
        <v>495</v>
      </c>
      <c r="D291" s="124">
        <v>81</v>
      </c>
      <c r="E291" s="124">
        <v>99</v>
      </c>
      <c r="F291" s="125">
        <v>5</v>
      </c>
      <c r="G291" s="24" t="s">
        <v>96</v>
      </c>
      <c r="H291" s="24" t="s">
        <v>96</v>
      </c>
      <c r="I291" s="24" t="s">
        <v>96</v>
      </c>
      <c r="J291" s="24" t="s">
        <v>96</v>
      </c>
      <c r="K291" s="24" t="s">
        <v>96</v>
      </c>
      <c r="L291" s="24" t="s">
        <v>96</v>
      </c>
      <c r="M291" s="24" t="s">
        <v>96</v>
      </c>
      <c r="N291" s="24" t="s">
        <v>96</v>
      </c>
      <c r="O291" s="24" t="s">
        <v>96</v>
      </c>
      <c r="P291" s="24" t="s">
        <v>96</v>
      </c>
      <c r="Q291" s="24" t="s">
        <v>96</v>
      </c>
      <c r="R291" s="24" t="s">
        <v>96</v>
      </c>
      <c r="S291" s="24" t="s">
        <v>96</v>
      </c>
      <c r="T291" s="24" t="s">
        <v>96</v>
      </c>
      <c r="U291" s="24" t="s">
        <v>96</v>
      </c>
      <c r="V291" s="24" t="s">
        <v>96</v>
      </c>
      <c r="W291" s="24" t="s">
        <v>96</v>
      </c>
      <c r="X291" s="24" t="s">
        <v>96</v>
      </c>
    </row>
    <row r="292" spans="1:24" x14ac:dyDescent="0.3">
      <c r="A292" s="124">
        <v>592</v>
      </c>
      <c r="B292" s="124">
        <v>1</v>
      </c>
      <c r="C292" s="8" t="s">
        <v>602</v>
      </c>
      <c r="D292" s="124">
        <v>75</v>
      </c>
      <c r="E292" s="124">
        <v>99</v>
      </c>
      <c r="F292" s="125">
        <v>20</v>
      </c>
      <c r="G292" s="24" t="s">
        <v>96</v>
      </c>
      <c r="H292" s="24" t="s">
        <v>96</v>
      </c>
      <c r="I292" s="24" t="s">
        <v>96</v>
      </c>
      <c r="J292" s="24" t="s">
        <v>96</v>
      </c>
      <c r="K292" s="24" t="s">
        <v>96</v>
      </c>
      <c r="L292" s="24" t="s">
        <v>96</v>
      </c>
      <c r="M292" s="24" t="s">
        <v>96</v>
      </c>
      <c r="N292" s="24" t="s">
        <v>96</v>
      </c>
      <c r="O292" s="24" t="s">
        <v>96</v>
      </c>
      <c r="P292" s="24" t="s">
        <v>96</v>
      </c>
      <c r="Q292" s="24" t="s">
        <v>96</v>
      </c>
      <c r="R292" s="24" t="s">
        <v>96</v>
      </c>
      <c r="S292" s="24" t="s">
        <v>96</v>
      </c>
      <c r="T292" s="24" t="s">
        <v>96</v>
      </c>
      <c r="U292" s="24" t="s">
        <v>96</v>
      </c>
      <c r="V292" s="24" t="s">
        <v>96</v>
      </c>
      <c r="W292" s="24" t="s">
        <v>96</v>
      </c>
      <c r="X292" s="24" t="s">
        <v>96</v>
      </c>
    </row>
    <row r="293" spans="1:24" x14ac:dyDescent="0.3">
      <c r="A293" s="124">
        <v>593</v>
      </c>
      <c r="B293" s="124">
        <v>1</v>
      </c>
      <c r="C293" s="8" t="s">
        <v>526</v>
      </c>
      <c r="D293" s="24" t="s">
        <v>96</v>
      </c>
      <c r="E293" s="24" t="s">
        <v>96</v>
      </c>
      <c r="F293" s="24" t="s">
        <v>96</v>
      </c>
      <c r="G293" s="24" t="s">
        <v>96</v>
      </c>
      <c r="H293" s="24" t="s">
        <v>96</v>
      </c>
      <c r="I293" s="24" t="s">
        <v>96</v>
      </c>
      <c r="J293" s="24" t="s">
        <v>96</v>
      </c>
      <c r="K293" s="24" t="s">
        <v>96</v>
      </c>
      <c r="L293" s="24" t="s">
        <v>96</v>
      </c>
      <c r="M293" s="24" t="s">
        <v>96</v>
      </c>
      <c r="N293" s="24" t="s">
        <v>96</v>
      </c>
      <c r="O293" s="24" t="s">
        <v>96</v>
      </c>
      <c r="P293" s="24" t="s">
        <v>96</v>
      </c>
      <c r="Q293" s="24" t="s">
        <v>96</v>
      </c>
      <c r="R293" s="24" t="s">
        <v>96</v>
      </c>
      <c r="S293" s="24" t="s">
        <v>96</v>
      </c>
      <c r="T293" s="24" t="s">
        <v>96</v>
      </c>
      <c r="U293" s="24" t="s">
        <v>96</v>
      </c>
      <c r="V293" s="24" t="s">
        <v>96</v>
      </c>
      <c r="W293" s="24" t="s">
        <v>96</v>
      </c>
      <c r="X293" s="24" t="s">
        <v>96</v>
      </c>
    </row>
    <row r="294" spans="1:24" x14ac:dyDescent="0.3">
      <c r="A294" s="124">
        <v>595</v>
      </c>
      <c r="B294" s="124">
        <v>1</v>
      </c>
      <c r="C294" s="8" t="s">
        <v>391</v>
      </c>
      <c r="D294" s="24" t="s">
        <v>96</v>
      </c>
      <c r="E294" s="24" t="s">
        <v>96</v>
      </c>
      <c r="F294" s="24" t="s">
        <v>96</v>
      </c>
      <c r="G294" s="24" t="s">
        <v>96</v>
      </c>
      <c r="H294" s="24" t="s">
        <v>96</v>
      </c>
      <c r="I294" s="24" t="s">
        <v>96</v>
      </c>
      <c r="J294" s="24" t="s">
        <v>96</v>
      </c>
      <c r="K294" s="24" t="s">
        <v>96</v>
      </c>
      <c r="L294" s="24" t="s">
        <v>96</v>
      </c>
      <c r="M294" s="24" t="s">
        <v>96</v>
      </c>
      <c r="N294" s="24" t="s">
        <v>96</v>
      </c>
      <c r="O294" s="24" t="s">
        <v>96</v>
      </c>
      <c r="P294" s="24" t="s">
        <v>96</v>
      </c>
      <c r="Q294" s="24" t="s">
        <v>96</v>
      </c>
      <c r="R294" s="24" t="s">
        <v>96</v>
      </c>
      <c r="S294" s="24" t="s">
        <v>96</v>
      </c>
      <c r="T294" s="24" t="s">
        <v>96</v>
      </c>
      <c r="U294" s="24" t="s">
        <v>96</v>
      </c>
      <c r="V294" s="24" t="s">
        <v>96</v>
      </c>
      <c r="W294" s="24" t="s">
        <v>96</v>
      </c>
      <c r="X294" s="24" t="s">
        <v>96</v>
      </c>
    </row>
    <row r="295" spans="1:24" x14ac:dyDescent="0.3">
      <c r="A295" s="124">
        <v>597</v>
      </c>
      <c r="B295" s="124">
        <v>1</v>
      </c>
      <c r="C295" s="8" t="s">
        <v>1105</v>
      </c>
      <c r="D295" s="124">
        <v>72</v>
      </c>
      <c r="E295" s="124">
        <v>99</v>
      </c>
      <c r="F295" s="125">
        <v>8.5</v>
      </c>
      <c r="G295" s="24" t="s">
        <v>96</v>
      </c>
      <c r="H295" s="24" t="s">
        <v>96</v>
      </c>
      <c r="I295" s="24" t="s">
        <v>96</v>
      </c>
      <c r="J295" s="24" t="s">
        <v>96</v>
      </c>
      <c r="K295" s="24" t="s">
        <v>96</v>
      </c>
      <c r="L295" s="24" t="s">
        <v>96</v>
      </c>
      <c r="M295" s="24" t="s">
        <v>96</v>
      </c>
      <c r="N295" s="24" t="s">
        <v>96</v>
      </c>
      <c r="O295" s="24" t="s">
        <v>96</v>
      </c>
      <c r="P295" s="124">
        <v>77</v>
      </c>
      <c r="Q295" s="124">
        <v>99</v>
      </c>
      <c r="R295" s="125">
        <v>8</v>
      </c>
      <c r="S295" s="24" t="s">
        <v>96</v>
      </c>
      <c r="T295" s="24" t="s">
        <v>96</v>
      </c>
      <c r="U295" s="24" t="s">
        <v>96</v>
      </c>
      <c r="V295" s="24" t="s">
        <v>96</v>
      </c>
      <c r="W295" s="24" t="s">
        <v>96</v>
      </c>
      <c r="X295" s="24" t="s">
        <v>96</v>
      </c>
    </row>
    <row r="296" spans="1:24" x14ac:dyDescent="0.3">
      <c r="A296" s="124">
        <v>599</v>
      </c>
      <c r="B296" s="124">
        <v>1</v>
      </c>
      <c r="C296" s="8" t="s">
        <v>1106</v>
      </c>
      <c r="D296" s="24" t="s">
        <v>96</v>
      </c>
      <c r="E296" s="24" t="s">
        <v>96</v>
      </c>
      <c r="F296" s="24" t="s">
        <v>96</v>
      </c>
      <c r="G296" s="24" t="s">
        <v>96</v>
      </c>
      <c r="H296" s="24" t="s">
        <v>96</v>
      </c>
      <c r="I296" s="24" t="s">
        <v>96</v>
      </c>
      <c r="J296" s="24" t="s">
        <v>96</v>
      </c>
      <c r="K296" s="24" t="s">
        <v>96</v>
      </c>
      <c r="L296" s="24" t="s">
        <v>96</v>
      </c>
      <c r="M296" s="24" t="s">
        <v>96</v>
      </c>
      <c r="N296" s="24" t="s">
        <v>96</v>
      </c>
      <c r="O296" s="24" t="s">
        <v>96</v>
      </c>
      <c r="P296" s="24" t="s">
        <v>96</v>
      </c>
      <c r="Q296" s="24" t="s">
        <v>96</v>
      </c>
      <c r="R296" s="24" t="s">
        <v>96</v>
      </c>
      <c r="S296" s="24" t="s">
        <v>96</v>
      </c>
      <c r="T296" s="24" t="s">
        <v>96</v>
      </c>
      <c r="U296" s="24" t="s">
        <v>96</v>
      </c>
      <c r="V296" s="24" t="s">
        <v>96</v>
      </c>
      <c r="W296" s="24" t="s">
        <v>96</v>
      </c>
      <c r="X296" s="24" t="s">
        <v>96</v>
      </c>
    </row>
    <row r="297" spans="1:24" x14ac:dyDescent="0.3">
      <c r="A297" s="124">
        <v>600</v>
      </c>
      <c r="B297" s="124">
        <v>1</v>
      </c>
      <c r="C297" s="8" t="s">
        <v>636</v>
      </c>
      <c r="D297" s="124">
        <v>78</v>
      </c>
      <c r="E297" s="124">
        <v>99</v>
      </c>
      <c r="F297" s="125">
        <v>10</v>
      </c>
      <c r="G297" s="124">
        <v>86</v>
      </c>
      <c r="H297" s="124">
        <v>99</v>
      </c>
      <c r="I297" s="125">
        <v>6</v>
      </c>
      <c r="J297" s="24" t="s">
        <v>96</v>
      </c>
      <c r="K297" s="24" t="s">
        <v>96</v>
      </c>
      <c r="L297" s="24" t="s">
        <v>96</v>
      </c>
      <c r="M297" s="24" t="s">
        <v>96</v>
      </c>
      <c r="N297" s="24" t="s">
        <v>96</v>
      </c>
      <c r="O297" s="24" t="s">
        <v>96</v>
      </c>
      <c r="P297" s="24" t="s">
        <v>96</v>
      </c>
      <c r="Q297" s="24" t="s">
        <v>96</v>
      </c>
      <c r="R297" s="24" t="s">
        <v>96</v>
      </c>
      <c r="S297" s="24" t="s">
        <v>96</v>
      </c>
      <c r="T297" s="24" t="s">
        <v>96</v>
      </c>
      <c r="U297" s="24" t="s">
        <v>96</v>
      </c>
      <c r="V297" s="24" t="s">
        <v>96</v>
      </c>
      <c r="W297" s="24" t="s">
        <v>96</v>
      </c>
      <c r="X297" s="24" t="s">
        <v>96</v>
      </c>
    </row>
    <row r="298" spans="1:24" x14ac:dyDescent="0.3">
      <c r="A298" s="124">
        <v>601</v>
      </c>
      <c r="B298" s="124">
        <v>1</v>
      </c>
      <c r="C298" s="8" t="s">
        <v>293</v>
      </c>
      <c r="D298" s="124">
        <v>79</v>
      </c>
      <c r="E298" s="124">
        <v>99</v>
      </c>
      <c r="F298" s="125">
        <v>6</v>
      </c>
      <c r="G298" s="24" t="s">
        <v>96</v>
      </c>
      <c r="H298" s="24" t="s">
        <v>96</v>
      </c>
      <c r="I298" s="24" t="s">
        <v>96</v>
      </c>
      <c r="J298" s="24" t="s">
        <v>96</v>
      </c>
      <c r="K298" s="24" t="s">
        <v>96</v>
      </c>
      <c r="L298" s="24" t="s">
        <v>96</v>
      </c>
      <c r="M298" s="24" t="s">
        <v>96</v>
      </c>
      <c r="N298" s="24" t="s">
        <v>96</v>
      </c>
      <c r="O298" s="24" t="s">
        <v>96</v>
      </c>
      <c r="P298" s="24" t="s">
        <v>96</v>
      </c>
      <c r="Q298" s="24" t="s">
        <v>96</v>
      </c>
      <c r="R298" s="24" t="s">
        <v>96</v>
      </c>
      <c r="S298" s="24" t="s">
        <v>96</v>
      </c>
      <c r="T298" s="24" t="s">
        <v>96</v>
      </c>
      <c r="U298" s="24" t="s">
        <v>96</v>
      </c>
      <c r="V298" s="24" t="s">
        <v>96</v>
      </c>
      <c r="W298" s="24" t="s">
        <v>96</v>
      </c>
      <c r="X298" s="24" t="s">
        <v>96</v>
      </c>
    </row>
    <row r="299" spans="1:24" x14ac:dyDescent="0.3">
      <c r="A299" s="124">
        <v>603</v>
      </c>
      <c r="B299" s="124">
        <v>1</v>
      </c>
      <c r="C299" s="8" t="s">
        <v>1107</v>
      </c>
      <c r="D299" s="124">
        <v>74</v>
      </c>
      <c r="E299" s="124">
        <v>99</v>
      </c>
      <c r="F299" s="125">
        <v>7</v>
      </c>
      <c r="G299" s="24" t="s">
        <v>96</v>
      </c>
      <c r="H299" s="24" t="s">
        <v>96</v>
      </c>
      <c r="I299" s="24" t="s">
        <v>96</v>
      </c>
      <c r="J299" s="24" t="s">
        <v>96</v>
      </c>
      <c r="K299" s="24" t="s">
        <v>96</v>
      </c>
      <c r="L299" s="24" t="s">
        <v>96</v>
      </c>
      <c r="M299" s="24" t="s">
        <v>96</v>
      </c>
      <c r="N299" s="24" t="s">
        <v>96</v>
      </c>
      <c r="O299" s="24" t="s">
        <v>96</v>
      </c>
      <c r="P299" s="24" t="s">
        <v>96</v>
      </c>
      <c r="Q299" s="24" t="s">
        <v>96</v>
      </c>
      <c r="R299" s="24" t="s">
        <v>96</v>
      </c>
      <c r="S299" s="24" t="s">
        <v>96</v>
      </c>
      <c r="T299" s="24" t="s">
        <v>96</v>
      </c>
      <c r="U299" s="24" t="s">
        <v>96</v>
      </c>
      <c r="V299" s="24" t="s">
        <v>96</v>
      </c>
      <c r="W299" s="24" t="s">
        <v>96</v>
      </c>
      <c r="X299" s="24" t="s">
        <v>96</v>
      </c>
    </row>
    <row r="300" spans="1:24" x14ac:dyDescent="0.3">
      <c r="A300" s="124">
        <v>604</v>
      </c>
      <c r="B300" s="124">
        <v>1</v>
      </c>
      <c r="C300" s="8" t="s">
        <v>1007</v>
      </c>
      <c r="D300" s="124">
        <v>87</v>
      </c>
      <c r="E300" s="124">
        <v>3</v>
      </c>
      <c r="F300" s="125">
        <v>4</v>
      </c>
      <c r="G300" s="24" t="s">
        <v>96</v>
      </c>
      <c r="H300" s="24" t="s">
        <v>96</v>
      </c>
      <c r="I300" s="24" t="s">
        <v>96</v>
      </c>
      <c r="J300" s="24" t="s">
        <v>96</v>
      </c>
      <c r="K300" s="24" t="s">
        <v>96</v>
      </c>
      <c r="L300" s="24" t="s">
        <v>96</v>
      </c>
      <c r="M300" s="24" t="s">
        <v>96</v>
      </c>
      <c r="N300" s="24" t="s">
        <v>96</v>
      </c>
      <c r="O300" s="24" t="s">
        <v>96</v>
      </c>
      <c r="P300" s="24" t="s">
        <v>96</v>
      </c>
      <c r="Q300" s="24" t="s">
        <v>96</v>
      </c>
      <c r="R300" s="24" t="s">
        <v>96</v>
      </c>
      <c r="S300" s="24" t="s">
        <v>96</v>
      </c>
      <c r="T300" s="24" t="s">
        <v>96</v>
      </c>
      <c r="U300" s="24" t="s">
        <v>96</v>
      </c>
      <c r="V300" s="24" t="s">
        <v>96</v>
      </c>
      <c r="W300" s="24" t="s">
        <v>96</v>
      </c>
      <c r="X300" s="24" t="s">
        <v>96</v>
      </c>
    </row>
    <row r="301" spans="1:24" x14ac:dyDescent="0.3">
      <c r="A301" s="124">
        <v>611</v>
      </c>
      <c r="B301" s="124">
        <v>1</v>
      </c>
      <c r="C301" s="8" t="s">
        <v>332</v>
      </c>
      <c r="D301" s="124">
        <v>83</v>
      </c>
      <c r="E301" s="124">
        <v>99</v>
      </c>
      <c r="F301" s="125">
        <v>8</v>
      </c>
      <c r="G301" s="24" t="s">
        <v>96</v>
      </c>
      <c r="H301" s="24" t="s">
        <v>96</v>
      </c>
      <c r="I301" s="24" t="s">
        <v>96</v>
      </c>
      <c r="J301" s="24" t="s">
        <v>96</v>
      </c>
      <c r="K301" s="24" t="s">
        <v>96</v>
      </c>
      <c r="L301" s="24" t="s">
        <v>96</v>
      </c>
      <c r="M301" s="24" t="s">
        <v>96</v>
      </c>
      <c r="N301" s="24" t="s">
        <v>96</v>
      </c>
      <c r="O301" s="24" t="s">
        <v>96</v>
      </c>
      <c r="P301" s="24" t="s">
        <v>96</v>
      </c>
      <c r="Q301" s="24" t="s">
        <v>96</v>
      </c>
      <c r="R301" s="24" t="s">
        <v>96</v>
      </c>
      <c r="S301" s="24" t="s">
        <v>96</v>
      </c>
      <c r="T301" s="24" t="s">
        <v>96</v>
      </c>
      <c r="U301" s="24" t="s">
        <v>96</v>
      </c>
      <c r="V301" s="24" t="s">
        <v>96</v>
      </c>
      <c r="W301" s="24" t="s">
        <v>96</v>
      </c>
      <c r="X301" s="24" t="s">
        <v>96</v>
      </c>
    </row>
    <row r="302" spans="1:24" x14ac:dyDescent="0.3">
      <c r="A302" s="124">
        <v>612</v>
      </c>
      <c r="B302" s="124">
        <v>1</v>
      </c>
      <c r="C302" s="8" t="s">
        <v>1108</v>
      </c>
      <c r="D302" s="24" t="s">
        <v>96</v>
      </c>
      <c r="E302" s="24" t="s">
        <v>96</v>
      </c>
      <c r="F302" s="24" t="s">
        <v>96</v>
      </c>
      <c r="G302" s="24" t="s">
        <v>96</v>
      </c>
      <c r="H302" s="24" t="s">
        <v>96</v>
      </c>
      <c r="I302" s="24" t="s">
        <v>96</v>
      </c>
      <c r="J302" s="24" t="s">
        <v>96</v>
      </c>
      <c r="K302" s="24" t="s">
        <v>96</v>
      </c>
      <c r="L302" s="24" t="s">
        <v>96</v>
      </c>
      <c r="M302" s="24" t="s">
        <v>96</v>
      </c>
      <c r="N302" s="24" t="s">
        <v>96</v>
      </c>
      <c r="O302" s="24" t="s">
        <v>96</v>
      </c>
      <c r="P302" s="24" t="s">
        <v>96</v>
      </c>
      <c r="Q302" s="24" t="s">
        <v>96</v>
      </c>
      <c r="R302" s="24" t="s">
        <v>96</v>
      </c>
      <c r="S302" s="24" t="s">
        <v>96</v>
      </c>
      <c r="T302" s="24" t="s">
        <v>96</v>
      </c>
      <c r="U302" s="24" t="s">
        <v>96</v>
      </c>
      <c r="V302" s="24" t="s">
        <v>96</v>
      </c>
      <c r="W302" s="24" t="s">
        <v>96</v>
      </c>
      <c r="X302" s="24" t="s">
        <v>96</v>
      </c>
    </row>
    <row r="303" spans="1:24" x14ac:dyDescent="0.3">
      <c r="A303" s="124">
        <v>614</v>
      </c>
      <c r="B303" s="124">
        <v>1</v>
      </c>
      <c r="C303" s="8" t="s">
        <v>1109</v>
      </c>
      <c r="D303" s="124">
        <v>74</v>
      </c>
      <c r="E303" s="124">
        <v>99</v>
      </c>
      <c r="F303" s="125">
        <v>10</v>
      </c>
      <c r="G303" s="24" t="s">
        <v>96</v>
      </c>
      <c r="H303" s="24" t="s">
        <v>96</v>
      </c>
      <c r="I303" s="24" t="s">
        <v>96</v>
      </c>
      <c r="J303" s="24" t="s">
        <v>96</v>
      </c>
      <c r="K303" s="24" t="s">
        <v>96</v>
      </c>
      <c r="L303" s="24" t="s">
        <v>96</v>
      </c>
      <c r="M303" s="24" t="s">
        <v>96</v>
      </c>
      <c r="N303" s="24" t="s">
        <v>96</v>
      </c>
      <c r="O303" s="24" t="s">
        <v>96</v>
      </c>
      <c r="P303" s="24" t="s">
        <v>96</v>
      </c>
      <c r="Q303" s="24" t="s">
        <v>96</v>
      </c>
      <c r="R303" s="24" t="s">
        <v>96</v>
      </c>
      <c r="S303" s="24" t="s">
        <v>96</v>
      </c>
      <c r="T303" s="24" t="s">
        <v>96</v>
      </c>
      <c r="U303" s="24" t="s">
        <v>96</v>
      </c>
      <c r="V303" s="24" t="s">
        <v>96</v>
      </c>
      <c r="W303" s="24" t="s">
        <v>96</v>
      </c>
      <c r="X303" s="24" t="s">
        <v>96</v>
      </c>
    </row>
    <row r="304" spans="1:24" x14ac:dyDescent="0.3">
      <c r="A304" s="124">
        <v>615</v>
      </c>
      <c r="B304" s="124">
        <v>1</v>
      </c>
      <c r="C304" s="8" t="s">
        <v>1110</v>
      </c>
      <c r="D304" s="24" t="s">
        <v>96</v>
      </c>
      <c r="E304" s="24" t="s">
        <v>96</v>
      </c>
      <c r="F304" s="24" t="s">
        <v>96</v>
      </c>
      <c r="G304" s="24" t="s">
        <v>96</v>
      </c>
      <c r="H304" s="24" t="s">
        <v>96</v>
      </c>
      <c r="I304" s="24" t="s">
        <v>96</v>
      </c>
      <c r="J304" s="24" t="s">
        <v>96</v>
      </c>
      <c r="K304" s="24" t="s">
        <v>96</v>
      </c>
      <c r="L304" s="24" t="s">
        <v>96</v>
      </c>
      <c r="M304" s="24" t="s">
        <v>96</v>
      </c>
      <c r="N304" s="24" t="s">
        <v>96</v>
      </c>
      <c r="O304" s="24" t="s">
        <v>96</v>
      </c>
      <c r="P304" s="124">
        <v>79</v>
      </c>
      <c r="Q304" s="124">
        <v>99</v>
      </c>
      <c r="R304" s="125">
        <v>4</v>
      </c>
      <c r="S304" s="24" t="s">
        <v>96</v>
      </c>
      <c r="T304" s="24" t="s">
        <v>96</v>
      </c>
      <c r="U304" s="24" t="s">
        <v>96</v>
      </c>
      <c r="V304" s="24" t="s">
        <v>96</v>
      </c>
      <c r="W304" s="24" t="s">
        <v>96</v>
      </c>
      <c r="X304" s="24" t="s">
        <v>96</v>
      </c>
    </row>
    <row r="305" spans="1:24" x14ac:dyDescent="0.3">
      <c r="A305" s="124">
        <v>621</v>
      </c>
      <c r="B305" s="124">
        <v>1</v>
      </c>
      <c r="C305" s="8" t="s">
        <v>566</v>
      </c>
      <c r="D305" s="124">
        <v>86</v>
      </c>
      <c r="E305" s="124">
        <v>99</v>
      </c>
      <c r="F305" s="125">
        <v>6.2</v>
      </c>
      <c r="G305" s="24" t="s">
        <v>96</v>
      </c>
      <c r="H305" s="24" t="s">
        <v>96</v>
      </c>
      <c r="I305" s="24" t="s">
        <v>96</v>
      </c>
      <c r="J305" s="24" t="s">
        <v>96</v>
      </c>
      <c r="K305" s="24" t="s">
        <v>96</v>
      </c>
      <c r="L305" s="24" t="s">
        <v>96</v>
      </c>
      <c r="M305" s="24" t="s">
        <v>96</v>
      </c>
      <c r="N305" s="24" t="s">
        <v>96</v>
      </c>
      <c r="O305" s="24" t="s">
        <v>96</v>
      </c>
      <c r="P305" s="24" t="s">
        <v>96</v>
      </c>
      <c r="Q305" s="24" t="s">
        <v>96</v>
      </c>
      <c r="R305" s="24" t="s">
        <v>96</v>
      </c>
      <c r="S305" s="24" t="s">
        <v>96</v>
      </c>
      <c r="T305" s="24" t="s">
        <v>96</v>
      </c>
      <c r="U305" s="24" t="s">
        <v>96</v>
      </c>
      <c r="V305" s="24" t="s">
        <v>96</v>
      </c>
      <c r="W305" s="24" t="s">
        <v>96</v>
      </c>
      <c r="X305" s="24" t="s">
        <v>96</v>
      </c>
    </row>
    <row r="306" spans="1:24" x14ac:dyDescent="0.3">
      <c r="A306" s="124">
        <v>622</v>
      </c>
      <c r="B306" s="124">
        <v>1</v>
      </c>
      <c r="C306" s="8" t="s">
        <v>431</v>
      </c>
      <c r="D306" s="124">
        <v>87</v>
      </c>
      <c r="E306" s="124">
        <v>3</v>
      </c>
      <c r="F306" s="125">
        <v>9</v>
      </c>
      <c r="G306" s="124">
        <v>88</v>
      </c>
      <c r="H306" s="124">
        <v>3</v>
      </c>
      <c r="I306" s="125">
        <v>6</v>
      </c>
      <c r="J306" s="24" t="s">
        <v>96</v>
      </c>
      <c r="K306" s="24" t="s">
        <v>96</v>
      </c>
      <c r="L306" s="24" t="s">
        <v>96</v>
      </c>
      <c r="M306" s="24" t="s">
        <v>96</v>
      </c>
      <c r="N306" s="24" t="s">
        <v>96</v>
      </c>
      <c r="O306" s="24" t="s">
        <v>96</v>
      </c>
      <c r="P306" s="24" t="s">
        <v>96</v>
      </c>
      <c r="Q306" s="24" t="s">
        <v>96</v>
      </c>
      <c r="R306" s="24" t="s">
        <v>96</v>
      </c>
      <c r="S306" s="24" t="s">
        <v>96</v>
      </c>
      <c r="T306" s="24" t="s">
        <v>96</v>
      </c>
      <c r="U306" s="24" t="s">
        <v>96</v>
      </c>
      <c r="V306" s="24" t="s">
        <v>96</v>
      </c>
      <c r="W306" s="24" t="s">
        <v>96</v>
      </c>
      <c r="X306" s="24" t="s">
        <v>96</v>
      </c>
    </row>
    <row r="307" spans="1:24" x14ac:dyDescent="0.3">
      <c r="A307" s="124">
        <v>623</v>
      </c>
      <c r="B307" s="124">
        <v>1</v>
      </c>
      <c r="C307" s="8" t="s">
        <v>603</v>
      </c>
      <c r="D307" s="124">
        <v>81</v>
      </c>
      <c r="E307" s="124">
        <v>99</v>
      </c>
      <c r="F307" s="125">
        <v>5.5</v>
      </c>
      <c r="G307" s="124">
        <v>86</v>
      </c>
      <c r="H307" s="124">
        <v>99</v>
      </c>
      <c r="I307" s="125">
        <v>5.5</v>
      </c>
      <c r="J307" s="24" t="s">
        <v>96</v>
      </c>
      <c r="K307" s="24" t="s">
        <v>96</v>
      </c>
      <c r="L307" s="24" t="s">
        <v>96</v>
      </c>
      <c r="M307" s="24" t="s">
        <v>96</v>
      </c>
      <c r="N307" s="24" t="s">
        <v>96</v>
      </c>
      <c r="O307" s="24" t="s">
        <v>96</v>
      </c>
      <c r="P307" s="24" t="s">
        <v>96</v>
      </c>
      <c r="Q307" s="24" t="s">
        <v>96</v>
      </c>
      <c r="R307" s="24" t="s">
        <v>96</v>
      </c>
      <c r="S307" s="24" t="s">
        <v>96</v>
      </c>
      <c r="T307" s="24" t="s">
        <v>96</v>
      </c>
      <c r="U307" s="24" t="s">
        <v>96</v>
      </c>
      <c r="V307" s="24" t="s">
        <v>96</v>
      </c>
      <c r="W307" s="24" t="s">
        <v>96</v>
      </c>
      <c r="X307" s="24" t="s">
        <v>96</v>
      </c>
    </row>
    <row r="308" spans="1:24" x14ac:dyDescent="0.3">
      <c r="A308" s="124">
        <v>624</v>
      </c>
      <c r="B308" s="124">
        <v>1</v>
      </c>
      <c r="C308" s="8" t="s">
        <v>392</v>
      </c>
      <c r="D308" s="124">
        <v>80</v>
      </c>
      <c r="E308" s="124">
        <v>99</v>
      </c>
      <c r="F308" s="125">
        <v>9</v>
      </c>
      <c r="G308" s="124">
        <v>84</v>
      </c>
      <c r="H308" s="124">
        <v>99</v>
      </c>
      <c r="I308" s="125">
        <v>1</v>
      </c>
      <c r="J308" s="24" t="s">
        <v>96</v>
      </c>
      <c r="K308" s="24" t="s">
        <v>96</v>
      </c>
      <c r="L308" s="24" t="s">
        <v>96</v>
      </c>
      <c r="M308" s="24" t="s">
        <v>96</v>
      </c>
      <c r="N308" s="24" t="s">
        <v>96</v>
      </c>
      <c r="O308" s="24" t="s">
        <v>96</v>
      </c>
      <c r="P308" s="24" t="s">
        <v>96</v>
      </c>
      <c r="Q308" s="24" t="s">
        <v>96</v>
      </c>
      <c r="R308" s="24" t="s">
        <v>96</v>
      </c>
      <c r="S308" s="24" t="s">
        <v>96</v>
      </c>
      <c r="T308" s="24" t="s">
        <v>96</v>
      </c>
      <c r="U308" s="24" t="s">
        <v>96</v>
      </c>
      <c r="V308" s="24" t="s">
        <v>96</v>
      </c>
      <c r="W308" s="24" t="s">
        <v>96</v>
      </c>
      <c r="X308" s="24" t="s">
        <v>96</v>
      </c>
    </row>
    <row r="309" spans="1:24" x14ac:dyDescent="0.3">
      <c r="A309" s="124">
        <v>625</v>
      </c>
      <c r="B309" s="124">
        <v>1</v>
      </c>
      <c r="C309" s="8" t="s">
        <v>294</v>
      </c>
      <c r="D309" s="24" t="s">
        <v>96</v>
      </c>
      <c r="E309" s="24" t="s">
        <v>96</v>
      </c>
      <c r="F309" s="24" t="s">
        <v>96</v>
      </c>
      <c r="G309" s="24" t="s">
        <v>96</v>
      </c>
      <c r="H309" s="24" t="s">
        <v>96</v>
      </c>
      <c r="I309" s="24" t="s">
        <v>96</v>
      </c>
      <c r="J309" s="24" t="s">
        <v>96</v>
      </c>
      <c r="K309" s="24" t="s">
        <v>96</v>
      </c>
      <c r="L309" s="24" t="s">
        <v>96</v>
      </c>
      <c r="M309" s="24" t="s">
        <v>96</v>
      </c>
      <c r="N309" s="24" t="s">
        <v>96</v>
      </c>
      <c r="O309" s="24" t="s">
        <v>96</v>
      </c>
      <c r="P309" s="24" t="s">
        <v>96</v>
      </c>
      <c r="Q309" s="24" t="s">
        <v>96</v>
      </c>
      <c r="R309" s="24" t="s">
        <v>96</v>
      </c>
      <c r="S309" s="24" t="s">
        <v>96</v>
      </c>
      <c r="T309" s="24" t="s">
        <v>96</v>
      </c>
      <c r="U309" s="24" t="s">
        <v>96</v>
      </c>
      <c r="V309" s="24" t="s">
        <v>96</v>
      </c>
      <c r="W309" s="24" t="s">
        <v>96</v>
      </c>
      <c r="X309" s="24" t="s">
        <v>96</v>
      </c>
    </row>
    <row r="310" spans="1:24" x14ac:dyDescent="0.3">
      <c r="A310" s="124">
        <v>627</v>
      </c>
      <c r="B310" s="124">
        <v>1</v>
      </c>
      <c r="C310" s="8" t="s">
        <v>432</v>
      </c>
      <c r="D310" s="24" t="s">
        <v>96</v>
      </c>
      <c r="E310" s="24" t="s">
        <v>96</v>
      </c>
      <c r="F310" s="24" t="s">
        <v>96</v>
      </c>
      <c r="G310" s="24" t="s">
        <v>96</v>
      </c>
      <c r="H310" s="24" t="s">
        <v>96</v>
      </c>
      <c r="I310" s="24" t="s">
        <v>96</v>
      </c>
      <c r="J310" s="24" t="s">
        <v>96</v>
      </c>
      <c r="K310" s="24" t="s">
        <v>96</v>
      </c>
      <c r="L310" s="24" t="s">
        <v>96</v>
      </c>
      <c r="M310" s="24" t="s">
        <v>96</v>
      </c>
      <c r="N310" s="24" t="s">
        <v>96</v>
      </c>
      <c r="O310" s="24" t="s">
        <v>96</v>
      </c>
      <c r="P310" s="124">
        <v>79</v>
      </c>
      <c r="Q310" s="124">
        <v>99</v>
      </c>
      <c r="R310" s="125">
        <v>3</v>
      </c>
      <c r="S310" s="24" t="s">
        <v>96</v>
      </c>
      <c r="T310" s="24" t="s">
        <v>96</v>
      </c>
      <c r="U310" s="24" t="s">
        <v>96</v>
      </c>
      <c r="V310" s="24" t="s">
        <v>96</v>
      </c>
      <c r="W310" s="24" t="s">
        <v>96</v>
      </c>
      <c r="X310" s="24" t="s">
        <v>96</v>
      </c>
    </row>
    <row r="311" spans="1:24" x14ac:dyDescent="0.3">
      <c r="A311" s="124">
        <v>628</v>
      </c>
      <c r="B311" s="124">
        <v>1</v>
      </c>
      <c r="C311" s="8" t="s">
        <v>333</v>
      </c>
      <c r="D311" s="24" t="s">
        <v>96</v>
      </c>
      <c r="E311" s="24" t="s">
        <v>96</v>
      </c>
      <c r="F311" s="24" t="s">
        <v>96</v>
      </c>
      <c r="G311" s="24" t="s">
        <v>96</v>
      </c>
      <c r="H311" s="24" t="s">
        <v>96</v>
      </c>
      <c r="I311" s="24" t="s">
        <v>96</v>
      </c>
      <c r="J311" s="24" t="s">
        <v>96</v>
      </c>
      <c r="K311" s="24" t="s">
        <v>96</v>
      </c>
      <c r="L311" s="24" t="s">
        <v>96</v>
      </c>
      <c r="M311" s="24" t="s">
        <v>96</v>
      </c>
      <c r="N311" s="24" t="s">
        <v>96</v>
      </c>
      <c r="O311" s="24" t="s">
        <v>96</v>
      </c>
      <c r="P311" s="24" t="s">
        <v>96</v>
      </c>
      <c r="Q311" s="24" t="s">
        <v>96</v>
      </c>
      <c r="R311" s="24" t="s">
        <v>96</v>
      </c>
      <c r="S311" s="24" t="s">
        <v>96</v>
      </c>
      <c r="T311" s="24" t="s">
        <v>96</v>
      </c>
      <c r="U311" s="24" t="s">
        <v>96</v>
      </c>
      <c r="V311" s="24" t="s">
        <v>96</v>
      </c>
      <c r="W311" s="24" t="s">
        <v>96</v>
      </c>
      <c r="X311" s="24" t="s">
        <v>96</v>
      </c>
    </row>
    <row r="312" spans="1:24" x14ac:dyDescent="0.3">
      <c r="A312" s="124">
        <v>630</v>
      </c>
      <c r="B312" s="124">
        <v>1</v>
      </c>
      <c r="C312" s="8" t="s">
        <v>393</v>
      </c>
      <c r="D312" s="24" t="s">
        <v>96</v>
      </c>
      <c r="E312" s="24" t="s">
        <v>96</v>
      </c>
      <c r="F312" s="24" t="s">
        <v>96</v>
      </c>
      <c r="G312" s="24" t="s">
        <v>96</v>
      </c>
      <c r="H312" s="24" t="s">
        <v>96</v>
      </c>
      <c r="I312" s="24" t="s">
        <v>96</v>
      </c>
      <c r="J312" s="24" t="s">
        <v>96</v>
      </c>
      <c r="K312" s="24" t="s">
        <v>96</v>
      </c>
      <c r="L312" s="24" t="s">
        <v>96</v>
      </c>
      <c r="M312" s="24" t="s">
        <v>96</v>
      </c>
      <c r="N312" s="24" t="s">
        <v>96</v>
      </c>
      <c r="O312" s="24" t="s">
        <v>96</v>
      </c>
      <c r="P312" s="24" t="s">
        <v>96</v>
      </c>
      <c r="Q312" s="24" t="s">
        <v>96</v>
      </c>
      <c r="R312" s="24" t="s">
        <v>96</v>
      </c>
      <c r="S312" s="24" t="s">
        <v>96</v>
      </c>
      <c r="T312" s="24" t="s">
        <v>96</v>
      </c>
      <c r="U312" s="24" t="s">
        <v>96</v>
      </c>
      <c r="V312" s="24" t="s">
        <v>96</v>
      </c>
      <c r="W312" s="24" t="s">
        <v>96</v>
      </c>
      <c r="X312" s="24" t="s">
        <v>96</v>
      </c>
    </row>
    <row r="313" spans="1:24" x14ac:dyDescent="0.3">
      <c r="A313" s="124">
        <v>631</v>
      </c>
      <c r="B313" s="124">
        <v>1</v>
      </c>
      <c r="C313" s="8" t="s">
        <v>1008</v>
      </c>
      <c r="D313" s="124">
        <v>80</v>
      </c>
      <c r="E313" s="124">
        <v>99</v>
      </c>
      <c r="F313" s="125">
        <v>4</v>
      </c>
      <c r="G313" s="124">
        <v>82</v>
      </c>
      <c r="H313" s="124">
        <v>99</v>
      </c>
      <c r="I313" s="125">
        <v>5</v>
      </c>
      <c r="J313" s="124">
        <v>88</v>
      </c>
      <c r="K313" s="124">
        <v>99</v>
      </c>
      <c r="L313" s="125">
        <v>10</v>
      </c>
      <c r="M313" s="24" t="s">
        <v>96</v>
      </c>
      <c r="N313" s="24" t="s">
        <v>96</v>
      </c>
      <c r="O313" s="24" t="s">
        <v>96</v>
      </c>
      <c r="P313" s="24" t="s">
        <v>96</v>
      </c>
      <c r="Q313" s="24" t="s">
        <v>96</v>
      </c>
      <c r="R313" s="24" t="s">
        <v>96</v>
      </c>
      <c r="S313" s="24" t="s">
        <v>96</v>
      </c>
      <c r="T313" s="24" t="s">
        <v>96</v>
      </c>
      <c r="U313" s="24" t="s">
        <v>96</v>
      </c>
      <c r="V313" s="24" t="s">
        <v>96</v>
      </c>
      <c r="W313" s="24" t="s">
        <v>96</v>
      </c>
      <c r="X313" s="24" t="s">
        <v>96</v>
      </c>
    </row>
    <row r="314" spans="1:24" x14ac:dyDescent="0.3">
      <c r="A314" s="124">
        <v>633</v>
      </c>
      <c r="B314" s="124">
        <v>1</v>
      </c>
      <c r="C314" s="8" t="s">
        <v>394</v>
      </c>
      <c r="D314" s="24" t="s">
        <v>96</v>
      </c>
      <c r="E314" s="24" t="s">
        <v>96</v>
      </c>
      <c r="F314" s="24" t="s">
        <v>96</v>
      </c>
      <c r="G314" s="24" t="s">
        <v>96</v>
      </c>
      <c r="H314" s="24" t="s">
        <v>96</v>
      </c>
      <c r="I314" s="24" t="s">
        <v>96</v>
      </c>
      <c r="J314" s="24" t="s">
        <v>96</v>
      </c>
      <c r="K314" s="24" t="s">
        <v>96</v>
      </c>
      <c r="L314" s="24" t="s">
        <v>96</v>
      </c>
      <c r="M314" s="24" t="s">
        <v>96</v>
      </c>
      <c r="N314" s="24" t="s">
        <v>96</v>
      </c>
      <c r="O314" s="24" t="s">
        <v>96</v>
      </c>
      <c r="P314" s="24" t="s">
        <v>96</v>
      </c>
      <c r="Q314" s="24" t="s">
        <v>96</v>
      </c>
      <c r="R314" s="24" t="s">
        <v>96</v>
      </c>
      <c r="S314" s="24" t="s">
        <v>96</v>
      </c>
      <c r="T314" s="24" t="s">
        <v>96</v>
      </c>
      <c r="U314" s="24" t="s">
        <v>96</v>
      </c>
      <c r="V314" s="24" t="s">
        <v>96</v>
      </c>
      <c r="W314" s="24" t="s">
        <v>96</v>
      </c>
      <c r="X314" s="24" t="s">
        <v>96</v>
      </c>
    </row>
    <row r="315" spans="1:24" x14ac:dyDescent="0.3">
      <c r="A315" s="124">
        <v>635</v>
      </c>
      <c r="B315" s="124">
        <v>1</v>
      </c>
      <c r="C315" s="8" t="s">
        <v>295</v>
      </c>
      <c r="D315" s="124">
        <v>87</v>
      </c>
      <c r="E315" s="124">
        <v>5</v>
      </c>
      <c r="F315" s="125">
        <v>10</v>
      </c>
      <c r="G315" s="24" t="s">
        <v>96</v>
      </c>
      <c r="H315" s="24" t="s">
        <v>96</v>
      </c>
      <c r="I315" s="24" t="s">
        <v>96</v>
      </c>
      <c r="J315" s="24" t="s">
        <v>96</v>
      </c>
      <c r="K315" s="24" t="s">
        <v>96</v>
      </c>
      <c r="L315" s="24" t="s">
        <v>96</v>
      </c>
      <c r="M315" s="24" t="s">
        <v>96</v>
      </c>
      <c r="N315" s="24" t="s">
        <v>96</v>
      </c>
      <c r="O315" s="24" t="s">
        <v>96</v>
      </c>
      <c r="P315" s="24" t="s">
        <v>96</v>
      </c>
      <c r="Q315" s="24" t="s">
        <v>96</v>
      </c>
      <c r="R315" s="24" t="s">
        <v>96</v>
      </c>
      <c r="S315" s="24" t="s">
        <v>96</v>
      </c>
      <c r="T315" s="24" t="s">
        <v>96</v>
      </c>
      <c r="U315" s="24" t="s">
        <v>96</v>
      </c>
      <c r="V315" s="24" t="s">
        <v>96</v>
      </c>
      <c r="W315" s="24" t="s">
        <v>96</v>
      </c>
      <c r="X315" s="24" t="s">
        <v>96</v>
      </c>
    </row>
    <row r="316" spans="1:24" x14ac:dyDescent="0.3">
      <c r="A316" s="124">
        <v>636</v>
      </c>
      <c r="B316" s="124">
        <v>1</v>
      </c>
      <c r="C316" s="8" t="s">
        <v>1009</v>
      </c>
      <c r="D316" s="124">
        <v>77</v>
      </c>
      <c r="E316" s="124">
        <v>99</v>
      </c>
      <c r="F316" s="125">
        <v>3.5</v>
      </c>
      <c r="G316" s="24" t="s">
        <v>96</v>
      </c>
      <c r="H316" s="24" t="s">
        <v>96</v>
      </c>
      <c r="I316" s="24" t="s">
        <v>96</v>
      </c>
      <c r="J316" s="24" t="s">
        <v>96</v>
      </c>
      <c r="K316" s="24" t="s">
        <v>96</v>
      </c>
      <c r="L316" s="24" t="s">
        <v>96</v>
      </c>
      <c r="M316" s="24" t="s">
        <v>96</v>
      </c>
      <c r="N316" s="24" t="s">
        <v>96</v>
      </c>
      <c r="O316" s="24" t="s">
        <v>96</v>
      </c>
      <c r="P316" s="24" t="s">
        <v>96</v>
      </c>
      <c r="Q316" s="24" t="s">
        <v>96</v>
      </c>
      <c r="R316" s="24" t="s">
        <v>96</v>
      </c>
      <c r="S316" s="24" t="s">
        <v>96</v>
      </c>
      <c r="T316" s="24" t="s">
        <v>96</v>
      </c>
      <c r="U316" s="24" t="s">
        <v>96</v>
      </c>
      <c r="V316" s="24" t="s">
        <v>96</v>
      </c>
      <c r="W316" s="24" t="s">
        <v>96</v>
      </c>
      <c r="X316" s="24" t="s">
        <v>96</v>
      </c>
    </row>
    <row r="317" spans="1:24" x14ac:dyDescent="0.3">
      <c r="A317" s="124">
        <v>637</v>
      </c>
      <c r="B317" s="124">
        <v>1</v>
      </c>
      <c r="C317" s="8" t="s">
        <v>296</v>
      </c>
      <c r="D317" s="24" t="s">
        <v>96</v>
      </c>
      <c r="E317" s="24" t="s">
        <v>96</v>
      </c>
      <c r="F317" s="24" t="s">
        <v>96</v>
      </c>
      <c r="G317" s="24" t="s">
        <v>96</v>
      </c>
      <c r="H317" s="24" t="s">
        <v>96</v>
      </c>
      <c r="I317" s="24" t="s">
        <v>96</v>
      </c>
      <c r="J317" s="24" t="s">
        <v>96</v>
      </c>
      <c r="K317" s="24" t="s">
        <v>96</v>
      </c>
      <c r="L317" s="24" t="s">
        <v>96</v>
      </c>
      <c r="M317" s="24" t="s">
        <v>96</v>
      </c>
      <c r="N317" s="24" t="s">
        <v>96</v>
      </c>
      <c r="O317" s="24" t="s">
        <v>96</v>
      </c>
      <c r="P317" s="24" t="s">
        <v>96</v>
      </c>
      <c r="Q317" s="24" t="s">
        <v>96</v>
      </c>
      <c r="R317" s="24" t="s">
        <v>96</v>
      </c>
      <c r="S317" s="24" t="s">
        <v>96</v>
      </c>
      <c r="T317" s="24" t="s">
        <v>96</v>
      </c>
      <c r="U317" s="24" t="s">
        <v>96</v>
      </c>
      <c r="V317" s="24" t="s">
        <v>96</v>
      </c>
      <c r="W317" s="24" t="s">
        <v>96</v>
      </c>
      <c r="X317" s="24" t="s">
        <v>96</v>
      </c>
    </row>
    <row r="318" spans="1:24" x14ac:dyDescent="0.3">
      <c r="A318" s="124">
        <v>638</v>
      </c>
      <c r="B318" s="124">
        <v>1</v>
      </c>
      <c r="C318" s="8" t="s">
        <v>395</v>
      </c>
      <c r="D318" s="124">
        <v>77</v>
      </c>
      <c r="E318" s="124">
        <v>99</v>
      </c>
      <c r="F318" s="125">
        <v>3.5</v>
      </c>
      <c r="G318" s="24" t="s">
        <v>96</v>
      </c>
      <c r="H318" s="24" t="s">
        <v>96</v>
      </c>
      <c r="I318" s="24" t="s">
        <v>96</v>
      </c>
      <c r="J318" s="24" t="s">
        <v>96</v>
      </c>
      <c r="K318" s="24" t="s">
        <v>96</v>
      </c>
      <c r="L318" s="24" t="s">
        <v>96</v>
      </c>
      <c r="M318" s="24" t="s">
        <v>96</v>
      </c>
      <c r="N318" s="24" t="s">
        <v>96</v>
      </c>
      <c r="O318" s="24" t="s">
        <v>96</v>
      </c>
      <c r="P318" s="24" t="s">
        <v>96</v>
      </c>
      <c r="Q318" s="24" t="s">
        <v>96</v>
      </c>
      <c r="R318" s="24" t="s">
        <v>96</v>
      </c>
      <c r="S318" s="24" t="s">
        <v>96</v>
      </c>
      <c r="T318" s="24" t="s">
        <v>96</v>
      </c>
      <c r="U318" s="24" t="s">
        <v>96</v>
      </c>
      <c r="V318" s="24" t="s">
        <v>96</v>
      </c>
      <c r="W318" s="24" t="s">
        <v>96</v>
      </c>
      <c r="X318" s="24" t="s">
        <v>96</v>
      </c>
    </row>
    <row r="319" spans="1:24" x14ac:dyDescent="0.3">
      <c r="A319" s="124">
        <v>640</v>
      </c>
      <c r="B319" s="124">
        <v>1</v>
      </c>
      <c r="C319" s="8" t="s">
        <v>614</v>
      </c>
      <c r="D319" s="124">
        <v>80</v>
      </c>
      <c r="E319" s="124">
        <v>99</v>
      </c>
      <c r="F319" s="125">
        <v>4</v>
      </c>
      <c r="G319" s="24" t="s">
        <v>96</v>
      </c>
      <c r="H319" s="24" t="s">
        <v>96</v>
      </c>
      <c r="I319" s="24" t="s">
        <v>96</v>
      </c>
      <c r="J319" s="24" t="s">
        <v>96</v>
      </c>
      <c r="K319" s="24" t="s">
        <v>96</v>
      </c>
      <c r="L319" s="24" t="s">
        <v>96</v>
      </c>
      <c r="M319" s="24" t="s">
        <v>96</v>
      </c>
      <c r="N319" s="24" t="s">
        <v>96</v>
      </c>
      <c r="O319" s="24" t="s">
        <v>96</v>
      </c>
      <c r="P319" s="24" t="s">
        <v>96</v>
      </c>
      <c r="Q319" s="24" t="s">
        <v>96</v>
      </c>
      <c r="R319" s="24" t="s">
        <v>96</v>
      </c>
      <c r="S319" s="24" t="s">
        <v>96</v>
      </c>
      <c r="T319" s="24" t="s">
        <v>96</v>
      </c>
      <c r="U319" s="24" t="s">
        <v>96</v>
      </c>
      <c r="V319" s="24" t="s">
        <v>96</v>
      </c>
      <c r="W319" s="24" t="s">
        <v>96</v>
      </c>
      <c r="X319" s="24" t="s">
        <v>96</v>
      </c>
    </row>
    <row r="320" spans="1:24" x14ac:dyDescent="0.3">
      <c r="A320" s="124">
        <v>641</v>
      </c>
      <c r="B320" s="124">
        <v>1</v>
      </c>
      <c r="C320" s="8" t="s">
        <v>1010</v>
      </c>
      <c r="D320" s="124">
        <v>88</v>
      </c>
      <c r="E320" s="124">
        <v>99</v>
      </c>
      <c r="F320" s="125">
        <v>10.5</v>
      </c>
      <c r="G320" s="24" t="s">
        <v>96</v>
      </c>
      <c r="H320" s="24" t="s">
        <v>96</v>
      </c>
      <c r="I320" s="24" t="s">
        <v>96</v>
      </c>
      <c r="J320" s="24" t="s">
        <v>96</v>
      </c>
      <c r="K320" s="24" t="s">
        <v>96</v>
      </c>
      <c r="L320" s="24" t="s">
        <v>96</v>
      </c>
      <c r="M320" s="24" t="s">
        <v>96</v>
      </c>
      <c r="N320" s="24" t="s">
        <v>96</v>
      </c>
      <c r="O320" s="24" t="s">
        <v>96</v>
      </c>
      <c r="P320" s="24" t="s">
        <v>96</v>
      </c>
      <c r="Q320" s="24" t="s">
        <v>96</v>
      </c>
      <c r="R320" s="24" t="s">
        <v>96</v>
      </c>
      <c r="S320" s="24" t="s">
        <v>96</v>
      </c>
      <c r="T320" s="24" t="s">
        <v>96</v>
      </c>
      <c r="U320" s="24" t="s">
        <v>96</v>
      </c>
      <c r="V320" s="24" t="s">
        <v>96</v>
      </c>
      <c r="W320" s="24" t="s">
        <v>96</v>
      </c>
      <c r="X320" s="24" t="s">
        <v>96</v>
      </c>
    </row>
    <row r="321" spans="1:24" x14ac:dyDescent="0.3">
      <c r="A321" s="124">
        <v>646</v>
      </c>
      <c r="B321" s="124">
        <v>1</v>
      </c>
      <c r="C321" s="8" t="s">
        <v>1111</v>
      </c>
      <c r="D321" s="24" t="s">
        <v>96</v>
      </c>
      <c r="E321" s="24" t="s">
        <v>96</v>
      </c>
      <c r="F321" s="24" t="s">
        <v>96</v>
      </c>
      <c r="G321" s="24" t="s">
        <v>96</v>
      </c>
      <c r="H321" s="24" t="s">
        <v>96</v>
      </c>
      <c r="I321" s="24" t="s">
        <v>96</v>
      </c>
      <c r="J321" s="24" t="s">
        <v>96</v>
      </c>
      <c r="K321" s="24" t="s">
        <v>96</v>
      </c>
      <c r="L321" s="24" t="s">
        <v>96</v>
      </c>
      <c r="M321" s="24" t="s">
        <v>96</v>
      </c>
      <c r="N321" s="24" t="s">
        <v>96</v>
      </c>
      <c r="O321" s="24" t="s">
        <v>96</v>
      </c>
      <c r="P321" s="24" t="s">
        <v>96</v>
      </c>
      <c r="Q321" s="24" t="s">
        <v>96</v>
      </c>
      <c r="R321" s="24" t="s">
        <v>96</v>
      </c>
      <c r="S321" s="24" t="s">
        <v>96</v>
      </c>
      <c r="T321" s="24" t="s">
        <v>96</v>
      </c>
      <c r="U321" s="24" t="s">
        <v>96</v>
      </c>
      <c r="V321" s="24" t="s">
        <v>96</v>
      </c>
      <c r="W321" s="24" t="s">
        <v>96</v>
      </c>
      <c r="X321" s="24" t="s">
        <v>96</v>
      </c>
    </row>
    <row r="322" spans="1:24" x14ac:dyDescent="0.3">
      <c r="A322" s="124">
        <v>647</v>
      </c>
      <c r="B322" s="124">
        <v>1</v>
      </c>
      <c r="C322" s="8" t="s">
        <v>1112</v>
      </c>
      <c r="D322" s="124">
        <v>83</v>
      </c>
      <c r="E322" s="124">
        <v>99</v>
      </c>
      <c r="F322" s="125">
        <v>7</v>
      </c>
      <c r="G322" s="24" t="s">
        <v>96</v>
      </c>
      <c r="H322" s="24" t="s">
        <v>96</v>
      </c>
      <c r="I322" s="24" t="s">
        <v>96</v>
      </c>
      <c r="J322" s="24" t="s">
        <v>96</v>
      </c>
      <c r="K322" s="24" t="s">
        <v>96</v>
      </c>
      <c r="L322" s="24" t="s">
        <v>96</v>
      </c>
      <c r="M322" s="24" t="s">
        <v>96</v>
      </c>
      <c r="N322" s="24" t="s">
        <v>96</v>
      </c>
      <c r="O322" s="24" t="s">
        <v>96</v>
      </c>
      <c r="P322" s="24" t="s">
        <v>96</v>
      </c>
      <c r="Q322" s="24" t="s">
        <v>96</v>
      </c>
      <c r="R322" s="24" t="s">
        <v>96</v>
      </c>
      <c r="S322" s="24" t="s">
        <v>96</v>
      </c>
      <c r="T322" s="24" t="s">
        <v>96</v>
      </c>
      <c r="U322" s="24" t="s">
        <v>96</v>
      </c>
      <c r="V322" s="24" t="s">
        <v>96</v>
      </c>
      <c r="W322" s="24" t="s">
        <v>96</v>
      </c>
      <c r="X322" s="24" t="s">
        <v>96</v>
      </c>
    </row>
    <row r="323" spans="1:24" x14ac:dyDescent="0.3">
      <c r="A323" s="124">
        <v>648</v>
      </c>
      <c r="B323" s="124">
        <v>1</v>
      </c>
      <c r="C323" s="8" t="s">
        <v>1011</v>
      </c>
      <c r="D323" s="24" t="s">
        <v>96</v>
      </c>
      <c r="E323" s="24" t="s">
        <v>96</v>
      </c>
      <c r="F323" s="24" t="s">
        <v>96</v>
      </c>
      <c r="G323" s="24" t="s">
        <v>96</v>
      </c>
      <c r="H323" s="24" t="s">
        <v>96</v>
      </c>
      <c r="I323" s="24" t="s">
        <v>96</v>
      </c>
      <c r="J323" s="24" t="s">
        <v>96</v>
      </c>
      <c r="K323" s="24" t="s">
        <v>96</v>
      </c>
      <c r="L323" s="24" t="s">
        <v>96</v>
      </c>
      <c r="M323" s="24" t="s">
        <v>96</v>
      </c>
      <c r="N323" s="24" t="s">
        <v>96</v>
      </c>
      <c r="O323" s="24" t="s">
        <v>96</v>
      </c>
      <c r="P323" s="24" t="s">
        <v>96</v>
      </c>
      <c r="Q323" s="24" t="s">
        <v>96</v>
      </c>
      <c r="R323" s="24" t="s">
        <v>96</v>
      </c>
      <c r="S323" s="24" t="s">
        <v>96</v>
      </c>
      <c r="T323" s="24" t="s">
        <v>96</v>
      </c>
      <c r="U323" s="24" t="s">
        <v>96</v>
      </c>
      <c r="V323" s="24" t="s">
        <v>96</v>
      </c>
      <c r="W323" s="24" t="s">
        <v>96</v>
      </c>
      <c r="X323" s="24" t="s">
        <v>96</v>
      </c>
    </row>
    <row r="324" spans="1:24" x14ac:dyDescent="0.3">
      <c r="A324" s="124">
        <v>649</v>
      </c>
      <c r="B324" s="124">
        <v>1</v>
      </c>
      <c r="C324" s="8" t="s">
        <v>1113</v>
      </c>
      <c r="D324" s="24" t="s">
        <v>96</v>
      </c>
      <c r="E324" s="24" t="s">
        <v>96</v>
      </c>
      <c r="F324" s="24" t="s">
        <v>96</v>
      </c>
      <c r="G324" s="24" t="s">
        <v>96</v>
      </c>
      <c r="H324" s="24" t="s">
        <v>96</v>
      </c>
      <c r="I324" s="24" t="s">
        <v>96</v>
      </c>
      <c r="J324" s="24" t="s">
        <v>96</v>
      </c>
      <c r="K324" s="24" t="s">
        <v>96</v>
      </c>
      <c r="L324" s="24" t="s">
        <v>96</v>
      </c>
      <c r="M324" s="24" t="s">
        <v>96</v>
      </c>
      <c r="N324" s="24" t="s">
        <v>96</v>
      </c>
      <c r="O324" s="24" t="s">
        <v>96</v>
      </c>
      <c r="P324" s="24" t="s">
        <v>96</v>
      </c>
      <c r="Q324" s="24" t="s">
        <v>96</v>
      </c>
      <c r="R324" s="24" t="s">
        <v>96</v>
      </c>
      <c r="S324" s="24" t="s">
        <v>96</v>
      </c>
      <c r="T324" s="24" t="s">
        <v>96</v>
      </c>
      <c r="U324" s="24" t="s">
        <v>96</v>
      </c>
      <c r="V324" s="24" t="s">
        <v>96</v>
      </c>
      <c r="W324" s="24" t="s">
        <v>96</v>
      </c>
      <c r="X324" s="24" t="s">
        <v>96</v>
      </c>
    </row>
    <row r="325" spans="1:24" x14ac:dyDescent="0.3">
      <c r="A325" s="124">
        <v>650</v>
      </c>
      <c r="B325" s="124">
        <v>1</v>
      </c>
      <c r="C325" s="8" t="s">
        <v>1012</v>
      </c>
      <c r="D325" s="124">
        <v>79</v>
      </c>
      <c r="E325" s="124">
        <v>99</v>
      </c>
      <c r="F325" s="125">
        <v>8.5</v>
      </c>
      <c r="G325" s="24" t="s">
        <v>96</v>
      </c>
      <c r="H325" s="24" t="s">
        <v>96</v>
      </c>
      <c r="I325" s="24" t="s">
        <v>96</v>
      </c>
      <c r="J325" s="24" t="s">
        <v>96</v>
      </c>
      <c r="K325" s="24" t="s">
        <v>96</v>
      </c>
      <c r="L325" s="24" t="s">
        <v>96</v>
      </c>
      <c r="M325" s="24" t="s">
        <v>96</v>
      </c>
      <c r="N325" s="24" t="s">
        <v>96</v>
      </c>
      <c r="O325" s="24" t="s">
        <v>96</v>
      </c>
      <c r="P325" s="24" t="s">
        <v>96</v>
      </c>
      <c r="Q325" s="24" t="s">
        <v>96</v>
      </c>
      <c r="R325" s="24" t="s">
        <v>96</v>
      </c>
      <c r="S325" s="24" t="s">
        <v>96</v>
      </c>
      <c r="T325" s="24" t="s">
        <v>96</v>
      </c>
      <c r="U325" s="24" t="s">
        <v>96</v>
      </c>
      <c r="V325" s="24" t="s">
        <v>96</v>
      </c>
      <c r="W325" s="24" t="s">
        <v>96</v>
      </c>
      <c r="X325" s="24" t="s">
        <v>96</v>
      </c>
    </row>
    <row r="326" spans="1:24" x14ac:dyDescent="0.3">
      <c r="A326" s="124">
        <v>651</v>
      </c>
      <c r="B326" s="124">
        <v>1</v>
      </c>
      <c r="C326" s="8" t="s">
        <v>1114</v>
      </c>
      <c r="D326" s="24" t="s">
        <v>96</v>
      </c>
      <c r="E326" s="24" t="s">
        <v>96</v>
      </c>
      <c r="F326" s="24" t="s">
        <v>96</v>
      </c>
      <c r="G326" s="24" t="s">
        <v>96</v>
      </c>
      <c r="H326" s="24" t="s">
        <v>96</v>
      </c>
      <c r="I326" s="24" t="s">
        <v>96</v>
      </c>
      <c r="J326" s="24" t="s">
        <v>96</v>
      </c>
      <c r="K326" s="24" t="s">
        <v>96</v>
      </c>
      <c r="L326" s="24" t="s">
        <v>96</v>
      </c>
      <c r="M326" s="24" t="s">
        <v>96</v>
      </c>
      <c r="N326" s="24" t="s">
        <v>96</v>
      </c>
      <c r="O326" s="24" t="s">
        <v>96</v>
      </c>
      <c r="P326" s="24" t="s">
        <v>96</v>
      </c>
      <c r="Q326" s="24" t="s">
        <v>96</v>
      </c>
      <c r="R326" s="24" t="s">
        <v>96</v>
      </c>
      <c r="S326" s="24" t="s">
        <v>96</v>
      </c>
      <c r="T326" s="24" t="s">
        <v>96</v>
      </c>
      <c r="U326" s="24" t="s">
        <v>96</v>
      </c>
      <c r="V326" s="24" t="s">
        <v>96</v>
      </c>
      <c r="W326" s="24" t="s">
        <v>96</v>
      </c>
      <c r="X326" s="24" t="s">
        <v>96</v>
      </c>
    </row>
    <row r="327" spans="1:24" x14ac:dyDescent="0.3">
      <c r="A327" s="124">
        <v>652</v>
      </c>
      <c r="B327" s="124">
        <v>1</v>
      </c>
      <c r="C327" s="8" t="s">
        <v>1013</v>
      </c>
      <c r="D327" s="24" t="s">
        <v>96</v>
      </c>
      <c r="E327" s="24" t="s">
        <v>96</v>
      </c>
      <c r="F327" s="24" t="s">
        <v>96</v>
      </c>
      <c r="G327" s="24" t="s">
        <v>96</v>
      </c>
      <c r="H327" s="24" t="s">
        <v>96</v>
      </c>
      <c r="I327" s="24" t="s">
        <v>96</v>
      </c>
      <c r="J327" s="24" t="s">
        <v>96</v>
      </c>
      <c r="K327" s="24" t="s">
        <v>96</v>
      </c>
      <c r="L327" s="24" t="s">
        <v>96</v>
      </c>
      <c r="M327" s="24" t="s">
        <v>96</v>
      </c>
      <c r="N327" s="24" t="s">
        <v>96</v>
      </c>
      <c r="O327" s="24" t="s">
        <v>96</v>
      </c>
      <c r="P327" s="24" t="s">
        <v>96</v>
      </c>
      <c r="Q327" s="24" t="s">
        <v>96</v>
      </c>
      <c r="R327" s="24" t="s">
        <v>96</v>
      </c>
      <c r="S327" s="24" t="s">
        <v>96</v>
      </c>
      <c r="T327" s="24" t="s">
        <v>96</v>
      </c>
      <c r="U327" s="24" t="s">
        <v>96</v>
      </c>
      <c r="V327" s="24" t="s">
        <v>96</v>
      </c>
      <c r="W327" s="24" t="s">
        <v>96</v>
      </c>
      <c r="X327" s="24" t="s">
        <v>96</v>
      </c>
    </row>
    <row r="328" spans="1:24" x14ac:dyDescent="0.3">
      <c r="A328" s="124">
        <v>653</v>
      </c>
      <c r="B328" s="124">
        <v>1</v>
      </c>
      <c r="C328" s="8" t="s">
        <v>1115</v>
      </c>
      <c r="D328" s="24" t="s">
        <v>96</v>
      </c>
      <c r="E328" s="24" t="s">
        <v>96</v>
      </c>
      <c r="F328" s="24" t="s">
        <v>96</v>
      </c>
      <c r="G328" s="24" t="s">
        <v>96</v>
      </c>
      <c r="H328" s="24" t="s">
        <v>96</v>
      </c>
      <c r="I328" s="24" t="s">
        <v>96</v>
      </c>
      <c r="J328" s="24" t="s">
        <v>96</v>
      </c>
      <c r="K328" s="24" t="s">
        <v>96</v>
      </c>
      <c r="L328" s="24" t="s">
        <v>96</v>
      </c>
      <c r="M328" s="24" t="s">
        <v>96</v>
      </c>
      <c r="N328" s="24" t="s">
        <v>96</v>
      </c>
      <c r="O328" s="24" t="s">
        <v>96</v>
      </c>
      <c r="P328" s="24" t="s">
        <v>96</v>
      </c>
      <c r="Q328" s="24" t="s">
        <v>96</v>
      </c>
      <c r="R328" s="24" t="s">
        <v>96</v>
      </c>
      <c r="S328" s="24" t="s">
        <v>96</v>
      </c>
      <c r="T328" s="24" t="s">
        <v>96</v>
      </c>
      <c r="U328" s="24" t="s">
        <v>96</v>
      </c>
      <c r="V328" s="24" t="s">
        <v>96</v>
      </c>
      <c r="W328" s="24" t="s">
        <v>96</v>
      </c>
      <c r="X328" s="24" t="s">
        <v>96</v>
      </c>
    </row>
    <row r="329" spans="1:24" x14ac:dyDescent="0.3">
      <c r="A329" s="124">
        <v>654</v>
      </c>
      <c r="B329" s="124">
        <v>1</v>
      </c>
      <c r="C329" s="8" t="s">
        <v>671</v>
      </c>
      <c r="D329" s="24" t="s">
        <v>96</v>
      </c>
      <c r="E329" s="24" t="s">
        <v>96</v>
      </c>
      <c r="F329" s="24" t="s">
        <v>96</v>
      </c>
      <c r="G329" s="24" t="s">
        <v>96</v>
      </c>
      <c r="H329" s="24" t="s">
        <v>96</v>
      </c>
      <c r="I329" s="24" t="s">
        <v>96</v>
      </c>
      <c r="J329" s="24" t="s">
        <v>96</v>
      </c>
      <c r="K329" s="24" t="s">
        <v>96</v>
      </c>
      <c r="L329" s="24" t="s">
        <v>96</v>
      </c>
      <c r="M329" s="24" t="s">
        <v>96</v>
      </c>
      <c r="N329" s="24" t="s">
        <v>96</v>
      </c>
      <c r="O329" s="24" t="s">
        <v>96</v>
      </c>
      <c r="P329" s="24" t="s">
        <v>96</v>
      </c>
      <c r="Q329" s="24" t="s">
        <v>96</v>
      </c>
      <c r="R329" s="24" t="s">
        <v>96</v>
      </c>
      <c r="S329" s="24" t="s">
        <v>96</v>
      </c>
      <c r="T329" s="24" t="s">
        <v>96</v>
      </c>
      <c r="U329" s="24" t="s">
        <v>96</v>
      </c>
      <c r="V329" s="24" t="s">
        <v>96</v>
      </c>
      <c r="W329" s="24" t="s">
        <v>96</v>
      </c>
      <c r="X329" s="24" t="s">
        <v>96</v>
      </c>
    </row>
    <row r="330" spans="1:24" x14ac:dyDescent="0.3">
      <c r="A330" s="124">
        <v>655</v>
      </c>
      <c r="B330" s="124">
        <v>1</v>
      </c>
      <c r="C330" s="8" t="s">
        <v>1014</v>
      </c>
      <c r="D330" s="124">
        <v>75</v>
      </c>
      <c r="E330" s="124">
        <v>99</v>
      </c>
      <c r="F330" s="125">
        <v>3</v>
      </c>
      <c r="G330" s="24" t="s">
        <v>96</v>
      </c>
      <c r="H330" s="24" t="s">
        <v>96</v>
      </c>
      <c r="I330" s="24" t="s">
        <v>96</v>
      </c>
      <c r="J330" s="24" t="s">
        <v>96</v>
      </c>
      <c r="K330" s="24" t="s">
        <v>96</v>
      </c>
      <c r="L330" s="24" t="s">
        <v>96</v>
      </c>
      <c r="M330" s="24" t="s">
        <v>96</v>
      </c>
      <c r="N330" s="24" t="s">
        <v>96</v>
      </c>
      <c r="O330" s="24" t="s">
        <v>96</v>
      </c>
      <c r="P330" s="24" t="s">
        <v>96</v>
      </c>
      <c r="Q330" s="24" t="s">
        <v>96</v>
      </c>
      <c r="R330" s="24" t="s">
        <v>96</v>
      </c>
      <c r="S330" s="24" t="s">
        <v>96</v>
      </c>
      <c r="T330" s="24" t="s">
        <v>96</v>
      </c>
      <c r="U330" s="24" t="s">
        <v>96</v>
      </c>
      <c r="V330" s="24" t="s">
        <v>96</v>
      </c>
      <c r="W330" s="24" t="s">
        <v>96</v>
      </c>
      <c r="X330" s="24" t="s">
        <v>96</v>
      </c>
    </row>
    <row r="331" spans="1:24" x14ac:dyDescent="0.3">
      <c r="A331" s="124">
        <v>656</v>
      </c>
      <c r="B331" s="124">
        <v>1</v>
      </c>
      <c r="C331" s="8" t="s">
        <v>229</v>
      </c>
      <c r="D331" s="124">
        <v>87</v>
      </c>
      <c r="E331" s="124">
        <v>4</v>
      </c>
      <c r="F331" s="125">
        <v>5.9989999999999997</v>
      </c>
      <c r="G331" s="24" t="s">
        <v>96</v>
      </c>
      <c r="H331" s="24" t="s">
        <v>96</v>
      </c>
      <c r="I331" s="24" t="s">
        <v>96</v>
      </c>
      <c r="J331" s="24" t="s">
        <v>96</v>
      </c>
      <c r="K331" s="24" t="s">
        <v>96</v>
      </c>
      <c r="L331" s="24" t="s">
        <v>96</v>
      </c>
      <c r="M331" s="24" t="s">
        <v>96</v>
      </c>
      <c r="N331" s="24" t="s">
        <v>96</v>
      </c>
      <c r="O331" s="24" t="s">
        <v>96</v>
      </c>
      <c r="P331" s="24" t="s">
        <v>96</v>
      </c>
      <c r="Q331" s="24" t="s">
        <v>96</v>
      </c>
      <c r="R331" s="24" t="s">
        <v>96</v>
      </c>
      <c r="S331" s="24" t="s">
        <v>96</v>
      </c>
      <c r="T331" s="24" t="s">
        <v>96</v>
      </c>
      <c r="U331" s="24" t="s">
        <v>96</v>
      </c>
      <c r="V331" s="24" t="s">
        <v>96</v>
      </c>
      <c r="W331" s="24" t="s">
        <v>96</v>
      </c>
      <c r="X331" s="24" t="s">
        <v>96</v>
      </c>
    </row>
    <row r="332" spans="1:24" x14ac:dyDescent="0.3">
      <c r="A332" s="124">
        <v>657</v>
      </c>
      <c r="B332" s="124">
        <v>1</v>
      </c>
      <c r="C332" s="8" t="s">
        <v>1116</v>
      </c>
      <c r="D332" s="124">
        <v>88</v>
      </c>
      <c r="E332" s="124">
        <v>6</v>
      </c>
      <c r="F332" s="125">
        <v>14.5</v>
      </c>
      <c r="G332" s="24" t="s">
        <v>96</v>
      </c>
      <c r="H332" s="24" t="s">
        <v>96</v>
      </c>
      <c r="I332" s="24" t="s">
        <v>96</v>
      </c>
      <c r="J332" s="24" t="s">
        <v>96</v>
      </c>
      <c r="K332" s="24" t="s">
        <v>96</v>
      </c>
      <c r="L332" s="24" t="s">
        <v>96</v>
      </c>
      <c r="M332" s="24" t="s">
        <v>96</v>
      </c>
      <c r="N332" s="24" t="s">
        <v>96</v>
      </c>
      <c r="O332" s="24" t="s">
        <v>96</v>
      </c>
      <c r="P332" s="24" t="s">
        <v>96</v>
      </c>
      <c r="Q332" s="24" t="s">
        <v>96</v>
      </c>
      <c r="R332" s="24" t="s">
        <v>96</v>
      </c>
      <c r="S332" s="24" t="s">
        <v>96</v>
      </c>
      <c r="T332" s="24" t="s">
        <v>96</v>
      </c>
      <c r="U332" s="24" t="s">
        <v>96</v>
      </c>
      <c r="V332" s="24" t="s">
        <v>96</v>
      </c>
      <c r="W332" s="24" t="s">
        <v>96</v>
      </c>
      <c r="X332" s="24" t="s">
        <v>96</v>
      </c>
    </row>
    <row r="333" spans="1:24" x14ac:dyDescent="0.3">
      <c r="A333" s="124">
        <v>659</v>
      </c>
      <c r="B333" s="124">
        <v>1</v>
      </c>
      <c r="C333" s="8" t="s">
        <v>334</v>
      </c>
      <c r="D333" s="124">
        <v>88</v>
      </c>
      <c r="E333" s="124">
        <v>5</v>
      </c>
      <c r="F333" s="125">
        <v>8.5</v>
      </c>
      <c r="G333" s="124">
        <v>88</v>
      </c>
      <c r="H333" s="124">
        <v>5</v>
      </c>
      <c r="I333" s="125">
        <v>6</v>
      </c>
      <c r="J333" s="24" t="s">
        <v>96</v>
      </c>
      <c r="K333" s="24" t="s">
        <v>96</v>
      </c>
      <c r="L333" s="24" t="s">
        <v>96</v>
      </c>
      <c r="M333" s="24" t="s">
        <v>96</v>
      </c>
      <c r="N333" s="24" t="s">
        <v>96</v>
      </c>
      <c r="O333" s="24" t="s">
        <v>96</v>
      </c>
      <c r="P333" s="24" t="s">
        <v>96</v>
      </c>
      <c r="Q333" s="24" t="s">
        <v>96</v>
      </c>
      <c r="R333" s="24" t="s">
        <v>96</v>
      </c>
      <c r="S333" s="24" t="s">
        <v>96</v>
      </c>
      <c r="T333" s="24" t="s">
        <v>96</v>
      </c>
      <c r="U333" s="24" t="s">
        <v>96</v>
      </c>
      <c r="V333" s="24" t="s">
        <v>96</v>
      </c>
      <c r="W333" s="24" t="s">
        <v>96</v>
      </c>
      <c r="X333" s="24" t="s">
        <v>96</v>
      </c>
    </row>
    <row r="334" spans="1:24" x14ac:dyDescent="0.3">
      <c r="A334" s="124">
        <v>669</v>
      </c>
      <c r="B334" s="124">
        <v>1</v>
      </c>
      <c r="C334" s="8" t="s">
        <v>1117</v>
      </c>
      <c r="D334" s="124">
        <v>76</v>
      </c>
      <c r="E334" s="124">
        <v>99</v>
      </c>
      <c r="F334" s="125">
        <v>10</v>
      </c>
      <c r="G334" s="24" t="s">
        <v>96</v>
      </c>
      <c r="H334" s="24" t="s">
        <v>96</v>
      </c>
      <c r="I334" s="24" t="s">
        <v>96</v>
      </c>
      <c r="J334" s="24" t="s">
        <v>96</v>
      </c>
      <c r="K334" s="24" t="s">
        <v>96</v>
      </c>
      <c r="L334" s="24" t="s">
        <v>96</v>
      </c>
      <c r="M334" s="24" t="s">
        <v>96</v>
      </c>
      <c r="N334" s="24" t="s">
        <v>96</v>
      </c>
      <c r="O334" s="24" t="s">
        <v>96</v>
      </c>
      <c r="P334" s="24" t="s">
        <v>96</v>
      </c>
      <c r="Q334" s="24" t="s">
        <v>96</v>
      </c>
      <c r="R334" s="24" t="s">
        <v>96</v>
      </c>
      <c r="S334" s="24" t="s">
        <v>96</v>
      </c>
      <c r="T334" s="24" t="s">
        <v>96</v>
      </c>
      <c r="U334" s="24" t="s">
        <v>96</v>
      </c>
      <c r="V334" s="24" t="s">
        <v>96</v>
      </c>
      <c r="W334" s="24" t="s">
        <v>96</v>
      </c>
      <c r="X334" s="24" t="s">
        <v>96</v>
      </c>
    </row>
    <row r="335" spans="1:24" x14ac:dyDescent="0.3">
      <c r="A335" s="124">
        <v>670</v>
      </c>
      <c r="B335" s="124">
        <v>1</v>
      </c>
      <c r="C335" s="8" t="s">
        <v>582</v>
      </c>
      <c r="D335" s="24" t="s">
        <v>96</v>
      </c>
      <c r="E335" s="24" t="s">
        <v>96</v>
      </c>
      <c r="F335" s="24" t="s">
        <v>96</v>
      </c>
      <c r="G335" s="24" t="s">
        <v>96</v>
      </c>
      <c r="H335" s="24" t="s">
        <v>96</v>
      </c>
      <c r="I335" s="24" t="s">
        <v>96</v>
      </c>
      <c r="J335" s="24" t="s">
        <v>96</v>
      </c>
      <c r="K335" s="24" t="s">
        <v>96</v>
      </c>
      <c r="L335" s="24" t="s">
        <v>96</v>
      </c>
      <c r="M335" s="24" t="s">
        <v>96</v>
      </c>
      <c r="N335" s="24" t="s">
        <v>96</v>
      </c>
      <c r="O335" s="24" t="s">
        <v>96</v>
      </c>
      <c r="P335" s="24" t="s">
        <v>96</v>
      </c>
      <c r="Q335" s="24" t="s">
        <v>96</v>
      </c>
      <c r="R335" s="24" t="s">
        <v>96</v>
      </c>
      <c r="S335" s="24" t="s">
        <v>96</v>
      </c>
      <c r="T335" s="24" t="s">
        <v>96</v>
      </c>
      <c r="U335" s="24" t="s">
        <v>96</v>
      </c>
      <c r="V335" s="24" t="s">
        <v>96</v>
      </c>
      <c r="W335" s="24" t="s">
        <v>96</v>
      </c>
      <c r="X335" s="24" t="s">
        <v>96</v>
      </c>
    </row>
    <row r="336" spans="1:24" x14ac:dyDescent="0.3">
      <c r="A336" s="124">
        <v>671</v>
      </c>
      <c r="B336" s="124">
        <v>1</v>
      </c>
      <c r="C336" s="8" t="s">
        <v>628</v>
      </c>
      <c r="D336" s="24" t="s">
        <v>96</v>
      </c>
      <c r="E336" s="24" t="s">
        <v>96</v>
      </c>
      <c r="F336" s="24" t="s">
        <v>96</v>
      </c>
      <c r="G336" s="24" t="s">
        <v>96</v>
      </c>
      <c r="H336" s="24" t="s">
        <v>96</v>
      </c>
      <c r="I336" s="24" t="s">
        <v>96</v>
      </c>
      <c r="J336" s="24" t="s">
        <v>96</v>
      </c>
      <c r="K336" s="24" t="s">
        <v>96</v>
      </c>
      <c r="L336" s="24" t="s">
        <v>96</v>
      </c>
      <c r="M336" s="24" t="s">
        <v>96</v>
      </c>
      <c r="N336" s="24" t="s">
        <v>96</v>
      </c>
      <c r="O336" s="24" t="s">
        <v>96</v>
      </c>
      <c r="P336" s="124">
        <v>72</v>
      </c>
      <c r="Q336" s="124">
        <v>99</v>
      </c>
      <c r="R336" s="125">
        <v>17</v>
      </c>
      <c r="S336" s="24" t="s">
        <v>96</v>
      </c>
      <c r="T336" s="24" t="s">
        <v>96</v>
      </c>
      <c r="U336" s="24" t="s">
        <v>96</v>
      </c>
      <c r="V336" s="24" t="s">
        <v>96</v>
      </c>
      <c r="W336" s="24" t="s">
        <v>96</v>
      </c>
      <c r="X336" s="24" t="s">
        <v>96</v>
      </c>
    </row>
    <row r="337" spans="1:24" x14ac:dyDescent="0.3">
      <c r="A337" s="124">
        <v>676</v>
      </c>
      <c r="B337" s="124">
        <v>1</v>
      </c>
      <c r="C337" s="8" t="s">
        <v>230</v>
      </c>
      <c r="D337" s="124">
        <v>80</v>
      </c>
      <c r="E337" s="124">
        <v>99</v>
      </c>
      <c r="F337" s="125">
        <v>11</v>
      </c>
      <c r="G337" s="24" t="s">
        <v>96</v>
      </c>
      <c r="H337" s="24" t="s">
        <v>96</v>
      </c>
      <c r="I337" s="24" t="s">
        <v>96</v>
      </c>
      <c r="J337" s="24" t="s">
        <v>96</v>
      </c>
      <c r="K337" s="24" t="s">
        <v>96</v>
      </c>
      <c r="L337" s="24" t="s">
        <v>96</v>
      </c>
      <c r="M337" s="24" t="s">
        <v>96</v>
      </c>
      <c r="N337" s="24" t="s">
        <v>96</v>
      </c>
      <c r="O337" s="24" t="s">
        <v>96</v>
      </c>
      <c r="P337" s="24" t="s">
        <v>96</v>
      </c>
      <c r="Q337" s="24" t="s">
        <v>96</v>
      </c>
      <c r="R337" s="24" t="s">
        <v>96</v>
      </c>
      <c r="S337" s="24" t="s">
        <v>96</v>
      </c>
      <c r="T337" s="24" t="s">
        <v>96</v>
      </c>
      <c r="U337" s="24" t="s">
        <v>96</v>
      </c>
      <c r="V337" s="24" t="s">
        <v>96</v>
      </c>
      <c r="W337" s="24" t="s">
        <v>96</v>
      </c>
      <c r="X337" s="24" t="s">
        <v>96</v>
      </c>
    </row>
    <row r="338" spans="1:24" x14ac:dyDescent="0.3">
      <c r="A338" s="124">
        <v>678</v>
      </c>
      <c r="B338" s="124">
        <v>1</v>
      </c>
      <c r="C338" s="8" t="s">
        <v>335</v>
      </c>
      <c r="D338" s="124">
        <v>87</v>
      </c>
      <c r="E338" s="124">
        <v>5</v>
      </c>
      <c r="F338" s="125">
        <v>6</v>
      </c>
      <c r="G338" s="24" t="s">
        <v>96</v>
      </c>
      <c r="H338" s="24" t="s">
        <v>96</v>
      </c>
      <c r="I338" s="24" t="s">
        <v>96</v>
      </c>
      <c r="J338" s="24" t="s">
        <v>96</v>
      </c>
      <c r="K338" s="24" t="s">
        <v>96</v>
      </c>
      <c r="L338" s="24" t="s">
        <v>96</v>
      </c>
      <c r="M338" s="24" t="s">
        <v>96</v>
      </c>
      <c r="N338" s="24" t="s">
        <v>96</v>
      </c>
      <c r="O338" s="24" t="s">
        <v>96</v>
      </c>
      <c r="P338" s="24" t="s">
        <v>96</v>
      </c>
      <c r="Q338" s="24" t="s">
        <v>96</v>
      </c>
      <c r="R338" s="24" t="s">
        <v>96</v>
      </c>
      <c r="S338" s="24" t="s">
        <v>96</v>
      </c>
      <c r="T338" s="24" t="s">
        <v>96</v>
      </c>
      <c r="U338" s="24" t="s">
        <v>96</v>
      </c>
      <c r="V338" s="24" t="s">
        <v>96</v>
      </c>
      <c r="W338" s="24" t="s">
        <v>96</v>
      </c>
      <c r="X338" s="24" t="s">
        <v>96</v>
      </c>
    </row>
    <row r="339" spans="1:24" x14ac:dyDescent="0.3">
      <c r="A339" s="124">
        <v>682</v>
      </c>
      <c r="B339" s="124">
        <v>1</v>
      </c>
      <c r="C339" s="8" t="s">
        <v>336</v>
      </c>
      <c r="D339" s="124">
        <v>88</v>
      </c>
      <c r="E339" s="124">
        <v>5</v>
      </c>
      <c r="F339" s="125">
        <v>7.27</v>
      </c>
      <c r="G339" s="24" t="s">
        <v>96</v>
      </c>
      <c r="H339" s="24" t="s">
        <v>96</v>
      </c>
      <c r="I339" s="24" t="s">
        <v>96</v>
      </c>
      <c r="J339" s="24" t="s">
        <v>96</v>
      </c>
      <c r="K339" s="24" t="s">
        <v>96</v>
      </c>
      <c r="L339" s="24" t="s">
        <v>96</v>
      </c>
      <c r="M339" s="24" t="s">
        <v>96</v>
      </c>
      <c r="N339" s="24" t="s">
        <v>96</v>
      </c>
      <c r="O339" s="24" t="s">
        <v>96</v>
      </c>
      <c r="P339" s="24" t="s">
        <v>96</v>
      </c>
      <c r="Q339" s="24" t="s">
        <v>96</v>
      </c>
      <c r="R339" s="24" t="s">
        <v>96</v>
      </c>
      <c r="S339" s="24" t="s">
        <v>96</v>
      </c>
      <c r="T339" s="24" t="s">
        <v>96</v>
      </c>
      <c r="U339" s="24" t="s">
        <v>96</v>
      </c>
      <c r="V339" s="24" t="s">
        <v>96</v>
      </c>
      <c r="W339" s="24" t="s">
        <v>96</v>
      </c>
      <c r="X339" s="24" t="s">
        <v>96</v>
      </c>
    </row>
    <row r="340" spans="1:24" x14ac:dyDescent="0.3">
      <c r="A340" s="124">
        <v>690</v>
      </c>
      <c r="B340" s="124">
        <v>1</v>
      </c>
      <c r="C340" s="8" t="s">
        <v>337</v>
      </c>
      <c r="D340" s="24" t="s">
        <v>96</v>
      </c>
      <c r="E340" s="24" t="s">
        <v>96</v>
      </c>
      <c r="F340" s="24" t="s">
        <v>96</v>
      </c>
      <c r="G340" s="24" t="s">
        <v>96</v>
      </c>
      <c r="H340" s="24" t="s">
        <v>96</v>
      </c>
      <c r="I340" s="24" t="s">
        <v>96</v>
      </c>
      <c r="J340" s="24" t="s">
        <v>96</v>
      </c>
      <c r="K340" s="24" t="s">
        <v>96</v>
      </c>
      <c r="L340" s="24" t="s">
        <v>96</v>
      </c>
      <c r="M340" s="24" t="s">
        <v>96</v>
      </c>
      <c r="N340" s="24" t="s">
        <v>96</v>
      </c>
      <c r="O340" s="24" t="s">
        <v>96</v>
      </c>
      <c r="P340" s="24" t="s">
        <v>96</v>
      </c>
      <c r="Q340" s="24" t="s">
        <v>96</v>
      </c>
      <c r="R340" s="24" t="s">
        <v>96</v>
      </c>
      <c r="S340" s="24" t="s">
        <v>96</v>
      </c>
      <c r="T340" s="24" t="s">
        <v>96</v>
      </c>
      <c r="U340" s="24" t="s">
        <v>96</v>
      </c>
      <c r="V340" s="24" t="s">
        <v>96</v>
      </c>
      <c r="W340" s="24" t="s">
        <v>96</v>
      </c>
      <c r="X340" s="24" t="s">
        <v>96</v>
      </c>
    </row>
    <row r="341" spans="1:24" x14ac:dyDescent="0.3">
      <c r="A341" s="124">
        <v>691</v>
      </c>
      <c r="B341" s="124">
        <v>1</v>
      </c>
      <c r="C341" s="8" t="s">
        <v>1118</v>
      </c>
      <c r="D341" s="124">
        <v>81</v>
      </c>
      <c r="E341" s="124">
        <v>99</v>
      </c>
      <c r="F341" s="125">
        <v>10</v>
      </c>
      <c r="G341" s="24" t="s">
        <v>96</v>
      </c>
      <c r="H341" s="24" t="s">
        <v>96</v>
      </c>
      <c r="I341" s="24" t="s">
        <v>96</v>
      </c>
      <c r="J341" s="24" t="s">
        <v>96</v>
      </c>
      <c r="K341" s="24" t="s">
        <v>96</v>
      </c>
      <c r="L341" s="24" t="s">
        <v>96</v>
      </c>
      <c r="M341" s="24" t="s">
        <v>96</v>
      </c>
      <c r="N341" s="24" t="s">
        <v>96</v>
      </c>
      <c r="O341" s="24" t="s">
        <v>96</v>
      </c>
      <c r="P341" s="24" t="s">
        <v>96</v>
      </c>
      <c r="Q341" s="24" t="s">
        <v>96</v>
      </c>
      <c r="R341" s="24" t="s">
        <v>96</v>
      </c>
      <c r="S341" s="24" t="s">
        <v>96</v>
      </c>
      <c r="T341" s="24" t="s">
        <v>96</v>
      </c>
      <c r="U341" s="24" t="s">
        <v>96</v>
      </c>
      <c r="V341" s="24" t="s">
        <v>96</v>
      </c>
      <c r="W341" s="24" t="s">
        <v>96</v>
      </c>
      <c r="X341" s="24" t="s">
        <v>96</v>
      </c>
    </row>
    <row r="342" spans="1:24" x14ac:dyDescent="0.3">
      <c r="A342" s="124">
        <v>692</v>
      </c>
      <c r="B342" s="124">
        <v>1</v>
      </c>
      <c r="C342" s="8" t="s">
        <v>1119</v>
      </c>
      <c r="D342" s="124">
        <v>78</v>
      </c>
      <c r="E342" s="124">
        <v>99</v>
      </c>
      <c r="F342" s="125">
        <v>10</v>
      </c>
      <c r="G342" s="24" t="s">
        <v>96</v>
      </c>
      <c r="H342" s="24" t="s">
        <v>96</v>
      </c>
      <c r="I342" s="24" t="s">
        <v>96</v>
      </c>
      <c r="J342" s="24" t="s">
        <v>96</v>
      </c>
      <c r="K342" s="24" t="s">
        <v>96</v>
      </c>
      <c r="L342" s="24" t="s">
        <v>96</v>
      </c>
      <c r="M342" s="24" t="s">
        <v>96</v>
      </c>
      <c r="N342" s="24" t="s">
        <v>96</v>
      </c>
      <c r="O342" s="24" t="s">
        <v>96</v>
      </c>
      <c r="P342" s="24" t="s">
        <v>96</v>
      </c>
      <c r="Q342" s="24" t="s">
        <v>96</v>
      </c>
      <c r="R342" s="24" t="s">
        <v>96</v>
      </c>
      <c r="S342" s="24" t="s">
        <v>96</v>
      </c>
      <c r="T342" s="24" t="s">
        <v>96</v>
      </c>
      <c r="U342" s="24" t="s">
        <v>96</v>
      </c>
      <c r="V342" s="24" t="s">
        <v>96</v>
      </c>
      <c r="W342" s="24" t="s">
        <v>96</v>
      </c>
      <c r="X342" s="24" t="s">
        <v>96</v>
      </c>
    </row>
    <row r="343" spans="1:24" x14ac:dyDescent="0.3">
      <c r="A343" s="124">
        <v>693</v>
      </c>
      <c r="B343" s="124">
        <v>1</v>
      </c>
      <c r="C343" s="8" t="s">
        <v>1120</v>
      </c>
      <c r="D343" s="124">
        <v>80</v>
      </c>
      <c r="E343" s="124">
        <v>99</v>
      </c>
      <c r="F343" s="125">
        <v>4</v>
      </c>
      <c r="G343" s="124">
        <v>82</v>
      </c>
      <c r="H343" s="124">
        <v>99</v>
      </c>
      <c r="I343" s="125">
        <v>2</v>
      </c>
      <c r="J343" s="24" t="s">
        <v>96</v>
      </c>
      <c r="K343" s="24" t="s">
        <v>96</v>
      </c>
      <c r="L343" s="24" t="s">
        <v>96</v>
      </c>
      <c r="M343" s="24" t="s">
        <v>96</v>
      </c>
      <c r="N343" s="24" t="s">
        <v>96</v>
      </c>
      <c r="O343" s="24" t="s">
        <v>96</v>
      </c>
      <c r="P343" s="24" t="s">
        <v>96</v>
      </c>
      <c r="Q343" s="24" t="s">
        <v>96</v>
      </c>
      <c r="R343" s="24" t="s">
        <v>96</v>
      </c>
      <c r="S343" s="24" t="s">
        <v>96</v>
      </c>
      <c r="T343" s="24" t="s">
        <v>96</v>
      </c>
      <c r="U343" s="24" t="s">
        <v>96</v>
      </c>
      <c r="V343" s="24" t="s">
        <v>96</v>
      </c>
      <c r="W343" s="24" t="s">
        <v>96</v>
      </c>
      <c r="X343" s="24" t="s">
        <v>96</v>
      </c>
    </row>
    <row r="344" spans="1:24" x14ac:dyDescent="0.3">
      <c r="A344" s="124">
        <v>695</v>
      </c>
      <c r="B344" s="124">
        <v>1</v>
      </c>
      <c r="C344" s="8" t="s">
        <v>338</v>
      </c>
      <c r="D344" s="124">
        <v>81</v>
      </c>
      <c r="E344" s="124">
        <v>99</v>
      </c>
      <c r="F344" s="125">
        <v>5</v>
      </c>
      <c r="G344" s="24" t="s">
        <v>96</v>
      </c>
      <c r="H344" s="24" t="s">
        <v>96</v>
      </c>
      <c r="I344" s="24" t="s">
        <v>96</v>
      </c>
      <c r="J344" s="24" t="s">
        <v>96</v>
      </c>
      <c r="K344" s="24" t="s">
        <v>96</v>
      </c>
      <c r="L344" s="24" t="s">
        <v>96</v>
      </c>
      <c r="M344" s="24" t="s">
        <v>96</v>
      </c>
      <c r="N344" s="24" t="s">
        <v>96</v>
      </c>
      <c r="O344" s="24" t="s">
        <v>96</v>
      </c>
      <c r="P344" s="24" t="s">
        <v>96</v>
      </c>
      <c r="Q344" s="24" t="s">
        <v>96</v>
      </c>
      <c r="R344" s="24" t="s">
        <v>96</v>
      </c>
      <c r="S344" s="24" t="s">
        <v>96</v>
      </c>
      <c r="T344" s="24" t="s">
        <v>96</v>
      </c>
      <c r="U344" s="24" t="s">
        <v>96</v>
      </c>
      <c r="V344" s="24" t="s">
        <v>96</v>
      </c>
      <c r="W344" s="24" t="s">
        <v>96</v>
      </c>
      <c r="X344" s="24" t="s">
        <v>96</v>
      </c>
    </row>
    <row r="345" spans="1:24" x14ac:dyDescent="0.3">
      <c r="A345" s="124">
        <v>696</v>
      </c>
      <c r="B345" s="124">
        <v>1</v>
      </c>
      <c r="C345" s="8" t="s">
        <v>528</v>
      </c>
      <c r="D345" s="124">
        <v>81</v>
      </c>
      <c r="E345" s="124">
        <v>99</v>
      </c>
      <c r="F345" s="125">
        <v>2</v>
      </c>
      <c r="G345" s="24" t="s">
        <v>96</v>
      </c>
      <c r="H345" s="24" t="s">
        <v>96</v>
      </c>
      <c r="I345" s="24" t="s">
        <v>96</v>
      </c>
      <c r="J345" s="24" t="s">
        <v>96</v>
      </c>
      <c r="K345" s="24" t="s">
        <v>96</v>
      </c>
      <c r="L345" s="24" t="s">
        <v>96</v>
      </c>
      <c r="M345" s="24" t="s">
        <v>96</v>
      </c>
      <c r="N345" s="24" t="s">
        <v>96</v>
      </c>
      <c r="O345" s="24" t="s">
        <v>96</v>
      </c>
      <c r="P345" s="24" t="s">
        <v>96</v>
      </c>
      <c r="Q345" s="24" t="s">
        <v>96</v>
      </c>
      <c r="R345" s="24" t="s">
        <v>96</v>
      </c>
      <c r="S345" s="24" t="s">
        <v>96</v>
      </c>
      <c r="T345" s="24" t="s">
        <v>96</v>
      </c>
      <c r="U345" s="24" t="s">
        <v>96</v>
      </c>
      <c r="V345" s="24" t="s">
        <v>96</v>
      </c>
      <c r="W345" s="24" t="s">
        <v>96</v>
      </c>
      <c r="X345" s="24" t="s">
        <v>96</v>
      </c>
    </row>
    <row r="346" spans="1:24" x14ac:dyDescent="0.3">
      <c r="A346" s="124">
        <v>697</v>
      </c>
      <c r="B346" s="124">
        <v>1</v>
      </c>
      <c r="C346" s="8" t="s">
        <v>339</v>
      </c>
      <c r="D346" s="124">
        <v>79</v>
      </c>
      <c r="E346" s="124">
        <v>99</v>
      </c>
      <c r="F346" s="125">
        <v>6</v>
      </c>
      <c r="G346" s="24" t="s">
        <v>96</v>
      </c>
      <c r="H346" s="24" t="s">
        <v>96</v>
      </c>
      <c r="I346" s="24" t="s">
        <v>96</v>
      </c>
      <c r="J346" s="24" t="s">
        <v>96</v>
      </c>
      <c r="K346" s="24" t="s">
        <v>96</v>
      </c>
      <c r="L346" s="24" t="s">
        <v>96</v>
      </c>
      <c r="M346" s="24" t="s">
        <v>96</v>
      </c>
      <c r="N346" s="24" t="s">
        <v>96</v>
      </c>
      <c r="O346" s="24" t="s">
        <v>96</v>
      </c>
      <c r="P346" s="24" t="s">
        <v>96</v>
      </c>
      <c r="Q346" s="24" t="s">
        <v>96</v>
      </c>
      <c r="R346" s="24" t="s">
        <v>96</v>
      </c>
      <c r="S346" s="24" t="s">
        <v>96</v>
      </c>
      <c r="T346" s="24" t="s">
        <v>96</v>
      </c>
      <c r="U346" s="24" t="s">
        <v>96</v>
      </c>
      <c r="V346" s="24" t="s">
        <v>96</v>
      </c>
      <c r="W346" s="24" t="s">
        <v>96</v>
      </c>
      <c r="X346" s="24" t="s">
        <v>96</v>
      </c>
    </row>
    <row r="347" spans="1:24" x14ac:dyDescent="0.3">
      <c r="A347" s="124">
        <v>698</v>
      </c>
      <c r="B347" s="124">
        <v>1</v>
      </c>
      <c r="C347" s="8" t="s">
        <v>457</v>
      </c>
      <c r="D347" s="24" t="s">
        <v>96</v>
      </c>
      <c r="E347" s="24" t="s">
        <v>96</v>
      </c>
      <c r="F347" s="24" t="s">
        <v>96</v>
      </c>
      <c r="G347" s="24" t="s">
        <v>96</v>
      </c>
      <c r="H347" s="24" t="s">
        <v>96</v>
      </c>
      <c r="I347" s="24" t="s">
        <v>96</v>
      </c>
      <c r="J347" s="24" t="s">
        <v>96</v>
      </c>
      <c r="K347" s="24" t="s">
        <v>96</v>
      </c>
      <c r="L347" s="24" t="s">
        <v>96</v>
      </c>
      <c r="M347" s="24" t="s">
        <v>96</v>
      </c>
      <c r="N347" s="24" t="s">
        <v>96</v>
      </c>
      <c r="O347" s="24" t="s">
        <v>96</v>
      </c>
      <c r="P347" s="24" t="s">
        <v>96</v>
      </c>
      <c r="Q347" s="24" t="s">
        <v>96</v>
      </c>
      <c r="R347" s="24" t="s">
        <v>96</v>
      </c>
      <c r="S347" s="24" t="s">
        <v>96</v>
      </c>
      <c r="T347" s="24" t="s">
        <v>96</v>
      </c>
      <c r="U347" s="24" t="s">
        <v>96</v>
      </c>
      <c r="V347" s="24" t="s">
        <v>96</v>
      </c>
      <c r="W347" s="24" t="s">
        <v>96</v>
      </c>
      <c r="X347" s="24" t="s">
        <v>96</v>
      </c>
    </row>
    <row r="348" spans="1:24" x14ac:dyDescent="0.3">
      <c r="A348" s="124">
        <v>699</v>
      </c>
      <c r="B348" s="124">
        <v>1</v>
      </c>
      <c r="C348" s="8" t="s">
        <v>1121</v>
      </c>
      <c r="D348" s="124">
        <v>81</v>
      </c>
      <c r="E348" s="124">
        <v>99</v>
      </c>
      <c r="F348" s="125">
        <v>2</v>
      </c>
      <c r="G348" s="24" t="s">
        <v>96</v>
      </c>
      <c r="H348" s="24" t="s">
        <v>96</v>
      </c>
      <c r="I348" s="24" t="s">
        <v>96</v>
      </c>
      <c r="J348" s="24" t="s">
        <v>96</v>
      </c>
      <c r="K348" s="24" t="s">
        <v>96</v>
      </c>
      <c r="L348" s="24" t="s">
        <v>96</v>
      </c>
      <c r="M348" s="24" t="s">
        <v>96</v>
      </c>
      <c r="N348" s="24" t="s">
        <v>96</v>
      </c>
      <c r="O348" s="24" t="s">
        <v>96</v>
      </c>
      <c r="P348" s="24" t="s">
        <v>96</v>
      </c>
      <c r="Q348" s="24" t="s">
        <v>96</v>
      </c>
      <c r="R348" s="24" t="s">
        <v>96</v>
      </c>
      <c r="S348" s="24" t="s">
        <v>96</v>
      </c>
      <c r="T348" s="24" t="s">
        <v>96</v>
      </c>
      <c r="U348" s="24" t="s">
        <v>96</v>
      </c>
      <c r="V348" s="24" t="s">
        <v>96</v>
      </c>
      <c r="W348" s="24" t="s">
        <v>96</v>
      </c>
      <c r="X348" s="24" t="s">
        <v>96</v>
      </c>
    </row>
    <row r="349" spans="1:24" x14ac:dyDescent="0.3">
      <c r="A349" s="124">
        <v>700</v>
      </c>
      <c r="B349" s="124">
        <v>1</v>
      </c>
      <c r="C349" s="8" t="s">
        <v>396</v>
      </c>
      <c r="D349" s="24" t="s">
        <v>96</v>
      </c>
      <c r="E349" s="24" t="s">
        <v>96</v>
      </c>
      <c r="F349" s="24" t="s">
        <v>96</v>
      </c>
      <c r="G349" s="24" t="s">
        <v>96</v>
      </c>
      <c r="H349" s="24" t="s">
        <v>96</v>
      </c>
      <c r="I349" s="24" t="s">
        <v>96</v>
      </c>
      <c r="J349" s="24" t="s">
        <v>96</v>
      </c>
      <c r="K349" s="24" t="s">
        <v>96</v>
      </c>
      <c r="L349" s="24" t="s">
        <v>96</v>
      </c>
      <c r="M349" s="24" t="s">
        <v>96</v>
      </c>
      <c r="N349" s="24" t="s">
        <v>96</v>
      </c>
      <c r="O349" s="24" t="s">
        <v>96</v>
      </c>
      <c r="P349" s="24" t="s">
        <v>96</v>
      </c>
      <c r="Q349" s="24" t="s">
        <v>96</v>
      </c>
      <c r="R349" s="24" t="s">
        <v>96</v>
      </c>
      <c r="S349" s="24" t="s">
        <v>96</v>
      </c>
      <c r="T349" s="24" t="s">
        <v>96</v>
      </c>
      <c r="U349" s="24" t="s">
        <v>96</v>
      </c>
      <c r="V349" s="24" t="s">
        <v>96</v>
      </c>
      <c r="W349" s="24" t="s">
        <v>96</v>
      </c>
      <c r="X349" s="24" t="s">
        <v>96</v>
      </c>
    </row>
    <row r="350" spans="1:24" x14ac:dyDescent="0.3">
      <c r="A350" s="124">
        <v>701</v>
      </c>
      <c r="B350" s="124">
        <v>1</v>
      </c>
      <c r="C350" s="8" t="s">
        <v>340</v>
      </c>
      <c r="D350" s="124">
        <v>81</v>
      </c>
      <c r="E350" s="124">
        <v>99</v>
      </c>
      <c r="F350" s="125">
        <v>7.4850000000000003</v>
      </c>
      <c r="G350" s="24" t="s">
        <v>96</v>
      </c>
      <c r="H350" s="24" t="s">
        <v>96</v>
      </c>
      <c r="I350" s="24" t="s">
        <v>96</v>
      </c>
      <c r="J350" s="24" t="s">
        <v>96</v>
      </c>
      <c r="K350" s="24" t="s">
        <v>96</v>
      </c>
      <c r="L350" s="24" t="s">
        <v>96</v>
      </c>
      <c r="M350" s="24" t="s">
        <v>96</v>
      </c>
      <c r="N350" s="24" t="s">
        <v>96</v>
      </c>
      <c r="O350" s="24" t="s">
        <v>96</v>
      </c>
      <c r="P350" s="24" t="s">
        <v>96</v>
      </c>
      <c r="Q350" s="24" t="s">
        <v>96</v>
      </c>
      <c r="R350" s="24" t="s">
        <v>96</v>
      </c>
      <c r="S350" s="24" t="s">
        <v>96</v>
      </c>
      <c r="T350" s="24" t="s">
        <v>96</v>
      </c>
      <c r="U350" s="24" t="s">
        <v>96</v>
      </c>
      <c r="V350" s="24" t="s">
        <v>96</v>
      </c>
      <c r="W350" s="24" t="s">
        <v>96</v>
      </c>
      <c r="X350" s="24" t="s">
        <v>96</v>
      </c>
    </row>
    <row r="351" spans="1:24" x14ac:dyDescent="0.3">
      <c r="A351" s="124">
        <v>704</v>
      </c>
      <c r="B351" s="124">
        <v>1</v>
      </c>
      <c r="C351" s="8" t="s">
        <v>341</v>
      </c>
      <c r="D351" s="24" t="s">
        <v>96</v>
      </c>
      <c r="E351" s="24" t="s">
        <v>96</v>
      </c>
      <c r="F351" s="24" t="s">
        <v>96</v>
      </c>
      <c r="G351" s="24" t="s">
        <v>96</v>
      </c>
      <c r="H351" s="24" t="s">
        <v>96</v>
      </c>
      <c r="I351" s="24" t="s">
        <v>96</v>
      </c>
      <c r="J351" s="24" t="s">
        <v>96</v>
      </c>
      <c r="K351" s="24" t="s">
        <v>96</v>
      </c>
      <c r="L351" s="24" t="s">
        <v>96</v>
      </c>
      <c r="M351" s="24" t="s">
        <v>96</v>
      </c>
      <c r="N351" s="24" t="s">
        <v>96</v>
      </c>
      <c r="O351" s="24" t="s">
        <v>96</v>
      </c>
      <c r="P351" s="24" t="s">
        <v>96</v>
      </c>
      <c r="Q351" s="24" t="s">
        <v>96</v>
      </c>
      <c r="R351" s="24" t="s">
        <v>96</v>
      </c>
      <c r="S351" s="24" t="s">
        <v>96</v>
      </c>
      <c r="T351" s="24" t="s">
        <v>96</v>
      </c>
      <c r="U351" s="24" t="s">
        <v>96</v>
      </c>
      <c r="V351" s="24" t="s">
        <v>96</v>
      </c>
      <c r="W351" s="24" t="s">
        <v>96</v>
      </c>
      <c r="X351" s="24" t="s">
        <v>96</v>
      </c>
    </row>
    <row r="352" spans="1:24" x14ac:dyDescent="0.3">
      <c r="A352" s="124">
        <v>706</v>
      </c>
      <c r="B352" s="124">
        <v>1</v>
      </c>
      <c r="C352" s="8" t="s">
        <v>342</v>
      </c>
      <c r="D352" s="124">
        <v>81</v>
      </c>
      <c r="E352" s="124">
        <v>99</v>
      </c>
      <c r="F352" s="125">
        <v>2</v>
      </c>
      <c r="G352" s="24" t="s">
        <v>96</v>
      </c>
      <c r="H352" s="24" t="s">
        <v>96</v>
      </c>
      <c r="I352" s="24" t="s">
        <v>96</v>
      </c>
      <c r="J352" s="24" t="s">
        <v>96</v>
      </c>
      <c r="K352" s="24" t="s">
        <v>96</v>
      </c>
      <c r="L352" s="24" t="s">
        <v>96</v>
      </c>
      <c r="M352" s="24" t="s">
        <v>96</v>
      </c>
      <c r="N352" s="24" t="s">
        <v>96</v>
      </c>
      <c r="O352" s="24" t="s">
        <v>96</v>
      </c>
      <c r="P352" s="24" t="s">
        <v>96</v>
      </c>
      <c r="Q352" s="24" t="s">
        <v>96</v>
      </c>
      <c r="R352" s="24" t="s">
        <v>96</v>
      </c>
      <c r="S352" s="24" t="s">
        <v>96</v>
      </c>
      <c r="T352" s="24" t="s">
        <v>96</v>
      </c>
      <c r="U352" s="24" t="s">
        <v>96</v>
      </c>
      <c r="V352" s="24" t="s">
        <v>96</v>
      </c>
      <c r="W352" s="24" t="s">
        <v>96</v>
      </c>
      <c r="X352" s="24" t="s">
        <v>96</v>
      </c>
    </row>
    <row r="353" spans="1:24" x14ac:dyDescent="0.3">
      <c r="A353" s="124">
        <v>707</v>
      </c>
      <c r="B353" s="124">
        <v>1</v>
      </c>
      <c r="C353" s="8" t="s">
        <v>343</v>
      </c>
      <c r="D353" s="24" t="s">
        <v>96</v>
      </c>
      <c r="E353" s="24" t="s">
        <v>96</v>
      </c>
      <c r="F353" s="24" t="s">
        <v>96</v>
      </c>
      <c r="G353" s="24" t="s">
        <v>96</v>
      </c>
      <c r="H353" s="24" t="s">
        <v>96</v>
      </c>
      <c r="I353" s="24" t="s">
        <v>96</v>
      </c>
      <c r="J353" s="24" t="s">
        <v>96</v>
      </c>
      <c r="K353" s="24" t="s">
        <v>96</v>
      </c>
      <c r="L353" s="24" t="s">
        <v>96</v>
      </c>
      <c r="M353" s="24" t="s">
        <v>96</v>
      </c>
      <c r="N353" s="24" t="s">
        <v>96</v>
      </c>
      <c r="O353" s="24" t="s">
        <v>96</v>
      </c>
      <c r="P353" s="24" t="s">
        <v>96</v>
      </c>
      <c r="Q353" s="24" t="s">
        <v>96</v>
      </c>
      <c r="R353" s="24" t="s">
        <v>96</v>
      </c>
      <c r="S353" s="24" t="s">
        <v>96</v>
      </c>
      <c r="T353" s="24" t="s">
        <v>96</v>
      </c>
      <c r="U353" s="24" t="s">
        <v>96</v>
      </c>
      <c r="V353" s="24" t="s">
        <v>96</v>
      </c>
      <c r="W353" s="24" t="s">
        <v>96</v>
      </c>
      <c r="X353" s="24" t="s">
        <v>96</v>
      </c>
    </row>
    <row r="354" spans="1:24" x14ac:dyDescent="0.3">
      <c r="A354" s="124">
        <v>708</v>
      </c>
      <c r="B354" s="124">
        <v>1</v>
      </c>
      <c r="C354" s="8" t="s">
        <v>297</v>
      </c>
      <c r="D354" s="124">
        <v>81</v>
      </c>
      <c r="E354" s="124">
        <v>99</v>
      </c>
      <c r="F354" s="125">
        <v>6</v>
      </c>
      <c r="G354" s="24" t="s">
        <v>96</v>
      </c>
      <c r="H354" s="24" t="s">
        <v>96</v>
      </c>
      <c r="I354" s="24" t="s">
        <v>96</v>
      </c>
      <c r="J354" s="24" t="s">
        <v>96</v>
      </c>
      <c r="K354" s="24" t="s">
        <v>96</v>
      </c>
      <c r="L354" s="24" t="s">
        <v>96</v>
      </c>
      <c r="M354" s="24" t="s">
        <v>96</v>
      </c>
      <c r="N354" s="24" t="s">
        <v>96</v>
      </c>
      <c r="O354" s="24" t="s">
        <v>96</v>
      </c>
      <c r="P354" s="24" t="s">
        <v>96</v>
      </c>
      <c r="Q354" s="24" t="s">
        <v>96</v>
      </c>
      <c r="R354" s="24" t="s">
        <v>96</v>
      </c>
      <c r="S354" s="24" t="s">
        <v>96</v>
      </c>
      <c r="T354" s="24" t="s">
        <v>96</v>
      </c>
      <c r="U354" s="24" t="s">
        <v>96</v>
      </c>
      <c r="V354" s="24" t="s">
        <v>96</v>
      </c>
      <c r="W354" s="24" t="s">
        <v>96</v>
      </c>
      <c r="X354" s="24" t="s">
        <v>96</v>
      </c>
    </row>
    <row r="355" spans="1:24" x14ac:dyDescent="0.3">
      <c r="A355" s="124">
        <v>709</v>
      </c>
      <c r="B355" s="124">
        <v>1</v>
      </c>
      <c r="C355" s="8" t="s">
        <v>344</v>
      </c>
      <c r="D355" s="24" t="s">
        <v>96</v>
      </c>
      <c r="E355" s="24" t="s">
        <v>96</v>
      </c>
      <c r="F355" s="24" t="s">
        <v>96</v>
      </c>
      <c r="G355" s="24" t="s">
        <v>96</v>
      </c>
      <c r="H355" s="24" t="s">
        <v>96</v>
      </c>
      <c r="I355" s="24" t="s">
        <v>96</v>
      </c>
      <c r="J355" s="24" t="s">
        <v>96</v>
      </c>
      <c r="K355" s="24" t="s">
        <v>96</v>
      </c>
      <c r="L355" s="24" t="s">
        <v>96</v>
      </c>
      <c r="M355" s="24" t="s">
        <v>96</v>
      </c>
      <c r="N355" s="24" t="s">
        <v>96</v>
      </c>
      <c r="O355" s="24" t="s">
        <v>96</v>
      </c>
      <c r="P355" s="24" t="s">
        <v>96</v>
      </c>
      <c r="Q355" s="24" t="s">
        <v>96</v>
      </c>
      <c r="R355" s="24" t="s">
        <v>96</v>
      </c>
      <c r="S355" s="24" t="s">
        <v>96</v>
      </c>
      <c r="T355" s="24" t="s">
        <v>96</v>
      </c>
      <c r="U355" s="24" t="s">
        <v>96</v>
      </c>
      <c r="V355" s="24" t="s">
        <v>96</v>
      </c>
      <c r="W355" s="24" t="s">
        <v>96</v>
      </c>
      <c r="X355" s="24" t="s">
        <v>96</v>
      </c>
    </row>
    <row r="356" spans="1:24" x14ac:dyDescent="0.3">
      <c r="A356" s="124">
        <v>710</v>
      </c>
      <c r="B356" s="124">
        <v>1</v>
      </c>
      <c r="C356" s="8" t="s">
        <v>576</v>
      </c>
      <c r="D356" s="124">
        <v>81</v>
      </c>
      <c r="E356" s="124">
        <v>99</v>
      </c>
      <c r="F356" s="125">
        <v>2</v>
      </c>
      <c r="G356" s="24" t="s">
        <v>96</v>
      </c>
      <c r="H356" s="24" t="s">
        <v>96</v>
      </c>
      <c r="I356" s="24" t="s">
        <v>96</v>
      </c>
      <c r="J356" s="24" t="s">
        <v>96</v>
      </c>
      <c r="K356" s="24" t="s">
        <v>96</v>
      </c>
      <c r="L356" s="24" t="s">
        <v>96</v>
      </c>
      <c r="M356" s="24" t="s">
        <v>96</v>
      </c>
      <c r="N356" s="24" t="s">
        <v>96</v>
      </c>
      <c r="O356" s="24" t="s">
        <v>96</v>
      </c>
      <c r="P356" s="24" t="s">
        <v>96</v>
      </c>
      <c r="Q356" s="24" t="s">
        <v>96</v>
      </c>
      <c r="R356" s="24" t="s">
        <v>96</v>
      </c>
      <c r="S356" s="24" t="s">
        <v>96</v>
      </c>
      <c r="T356" s="24" t="s">
        <v>96</v>
      </c>
      <c r="U356" s="24" t="s">
        <v>96</v>
      </c>
      <c r="V356" s="24" t="s">
        <v>96</v>
      </c>
      <c r="W356" s="24" t="s">
        <v>96</v>
      </c>
      <c r="X356" s="24" t="s">
        <v>96</v>
      </c>
    </row>
    <row r="357" spans="1:24" x14ac:dyDescent="0.3">
      <c r="A357" s="124">
        <v>712</v>
      </c>
      <c r="B357" s="124">
        <v>1</v>
      </c>
      <c r="C357" s="8" t="s">
        <v>1122</v>
      </c>
      <c r="D357" s="124">
        <v>81</v>
      </c>
      <c r="E357" s="124">
        <v>99</v>
      </c>
      <c r="F357" s="125">
        <v>2</v>
      </c>
      <c r="G357" s="24" t="s">
        <v>96</v>
      </c>
      <c r="H357" s="24" t="s">
        <v>96</v>
      </c>
      <c r="I357" s="24" t="s">
        <v>96</v>
      </c>
      <c r="J357" s="24" t="s">
        <v>96</v>
      </c>
      <c r="K357" s="24" t="s">
        <v>96</v>
      </c>
      <c r="L357" s="24" t="s">
        <v>96</v>
      </c>
      <c r="M357" s="24" t="s">
        <v>96</v>
      </c>
      <c r="N357" s="24" t="s">
        <v>96</v>
      </c>
      <c r="O357" s="24" t="s">
        <v>96</v>
      </c>
      <c r="P357" s="24" t="s">
        <v>96</v>
      </c>
      <c r="Q357" s="24" t="s">
        <v>96</v>
      </c>
      <c r="R357" s="24" t="s">
        <v>96</v>
      </c>
      <c r="S357" s="24" t="s">
        <v>96</v>
      </c>
      <c r="T357" s="24" t="s">
        <v>96</v>
      </c>
      <c r="U357" s="24" t="s">
        <v>96</v>
      </c>
      <c r="V357" s="24" t="s">
        <v>96</v>
      </c>
      <c r="W357" s="24" t="s">
        <v>96</v>
      </c>
      <c r="X357" s="24" t="s">
        <v>96</v>
      </c>
    </row>
    <row r="358" spans="1:24" x14ac:dyDescent="0.3">
      <c r="A358" s="124">
        <v>716</v>
      </c>
      <c r="B358" s="124">
        <v>1</v>
      </c>
      <c r="C358" s="8" t="s">
        <v>567</v>
      </c>
      <c r="D358" s="124">
        <v>85</v>
      </c>
      <c r="E358" s="124">
        <v>99</v>
      </c>
      <c r="F358" s="125">
        <v>4</v>
      </c>
      <c r="G358" s="124">
        <v>88</v>
      </c>
      <c r="H358" s="124">
        <v>99</v>
      </c>
      <c r="I358" s="125">
        <v>5</v>
      </c>
      <c r="J358" s="24" t="s">
        <v>96</v>
      </c>
      <c r="K358" s="24" t="s">
        <v>96</v>
      </c>
      <c r="L358" s="24" t="s">
        <v>96</v>
      </c>
      <c r="M358" s="24" t="s">
        <v>96</v>
      </c>
      <c r="N358" s="24" t="s">
        <v>96</v>
      </c>
      <c r="O358" s="24" t="s">
        <v>96</v>
      </c>
      <c r="P358" s="24" t="s">
        <v>96</v>
      </c>
      <c r="Q358" s="24" t="s">
        <v>96</v>
      </c>
      <c r="R358" s="24" t="s">
        <v>96</v>
      </c>
      <c r="S358" s="24" t="s">
        <v>96</v>
      </c>
      <c r="T358" s="24" t="s">
        <v>96</v>
      </c>
      <c r="U358" s="24" t="s">
        <v>96</v>
      </c>
      <c r="V358" s="24" t="s">
        <v>96</v>
      </c>
      <c r="W358" s="24" t="s">
        <v>96</v>
      </c>
      <c r="X358" s="24" t="s">
        <v>96</v>
      </c>
    </row>
    <row r="359" spans="1:24" x14ac:dyDescent="0.3">
      <c r="A359" s="124">
        <v>717</v>
      </c>
      <c r="B359" s="124">
        <v>1</v>
      </c>
      <c r="C359" s="8" t="s">
        <v>345</v>
      </c>
      <c r="D359" s="24" t="s">
        <v>96</v>
      </c>
      <c r="E359" s="24" t="s">
        <v>96</v>
      </c>
      <c r="F359" s="24" t="s">
        <v>96</v>
      </c>
      <c r="G359" s="24" t="s">
        <v>96</v>
      </c>
      <c r="H359" s="24" t="s">
        <v>96</v>
      </c>
      <c r="I359" s="24" t="s">
        <v>96</v>
      </c>
      <c r="J359" s="24" t="s">
        <v>96</v>
      </c>
      <c r="K359" s="24" t="s">
        <v>96</v>
      </c>
      <c r="L359" s="24" t="s">
        <v>96</v>
      </c>
      <c r="M359" s="24" t="s">
        <v>96</v>
      </c>
      <c r="N359" s="24" t="s">
        <v>96</v>
      </c>
      <c r="O359" s="24" t="s">
        <v>96</v>
      </c>
      <c r="P359" s="24" t="s">
        <v>96</v>
      </c>
      <c r="Q359" s="24" t="s">
        <v>96</v>
      </c>
      <c r="R359" s="24" t="s">
        <v>96</v>
      </c>
      <c r="S359" s="24" t="s">
        <v>96</v>
      </c>
      <c r="T359" s="24" t="s">
        <v>96</v>
      </c>
      <c r="U359" s="24" t="s">
        <v>96</v>
      </c>
      <c r="V359" s="24" t="s">
        <v>96</v>
      </c>
      <c r="W359" s="24" t="s">
        <v>96</v>
      </c>
      <c r="X359" s="24" t="s">
        <v>96</v>
      </c>
    </row>
    <row r="360" spans="1:24" x14ac:dyDescent="0.3">
      <c r="A360" s="124">
        <v>719</v>
      </c>
      <c r="B360" s="124">
        <v>1</v>
      </c>
      <c r="C360" s="8" t="s">
        <v>231</v>
      </c>
      <c r="D360" s="24" t="s">
        <v>96</v>
      </c>
      <c r="E360" s="24" t="s">
        <v>96</v>
      </c>
      <c r="F360" s="24" t="s">
        <v>96</v>
      </c>
      <c r="G360" s="24" t="s">
        <v>96</v>
      </c>
      <c r="H360" s="24" t="s">
        <v>96</v>
      </c>
      <c r="I360" s="24" t="s">
        <v>96</v>
      </c>
      <c r="J360" s="24" t="s">
        <v>96</v>
      </c>
      <c r="K360" s="24" t="s">
        <v>96</v>
      </c>
      <c r="L360" s="24" t="s">
        <v>96</v>
      </c>
      <c r="M360" s="24" t="s">
        <v>96</v>
      </c>
      <c r="N360" s="24" t="s">
        <v>96</v>
      </c>
      <c r="O360" s="24" t="s">
        <v>96</v>
      </c>
      <c r="P360" s="24" t="s">
        <v>96</v>
      </c>
      <c r="Q360" s="24" t="s">
        <v>96</v>
      </c>
      <c r="R360" s="24" t="s">
        <v>96</v>
      </c>
      <c r="S360" s="24" t="s">
        <v>96</v>
      </c>
      <c r="T360" s="24" t="s">
        <v>96</v>
      </c>
      <c r="U360" s="24" t="s">
        <v>96</v>
      </c>
      <c r="V360" s="24" t="s">
        <v>96</v>
      </c>
      <c r="W360" s="24" t="s">
        <v>96</v>
      </c>
      <c r="X360" s="24" t="s">
        <v>96</v>
      </c>
    </row>
    <row r="361" spans="1:24" x14ac:dyDescent="0.3">
      <c r="A361" s="124">
        <v>720</v>
      </c>
      <c r="B361" s="124">
        <v>1</v>
      </c>
      <c r="C361" s="8" t="s">
        <v>475</v>
      </c>
      <c r="D361" s="124">
        <v>88</v>
      </c>
      <c r="E361" s="124">
        <v>99</v>
      </c>
      <c r="F361" s="125">
        <v>9</v>
      </c>
      <c r="G361" s="124">
        <v>88</v>
      </c>
      <c r="H361" s="124">
        <v>3</v>
      </c>
      <c r="I361" s="125">
        <v>10.79</v>
      </c>
      <c r="J361" s="24" t="s">
        <v>96</v>
      </c>
      <c r="K361" s="24" t="s">
        <v>96</v>
      </c>
      <c r="L361" s="24" t="s">
        <v>96</v>
      </c>
      <c r="M361" s="24" t="s">
        <v>96</v>
      </c>
      <c r="N361" s="24" t="s">
        <v>96</v>
      </c>
      <c r="O361" s="24" t="s">
        <v>96</v>
      </c>
      <c r="P361" s="24" t="s">
        <v>96</v>
      </c>
      <c r="Q361" s="24" t="s">
        <v>96</v>
      </c>
      <c r="R361" s="24" t="s">
        <v>96</v>
      </c>
      <c r="S361" s="24" t="s">
        <v>96</v>
      </c>
      <c r="T361" s="24" t="s">
        <v>96</v>
      </c>
      <c r="U361" s="24" t="s">
        <v>96</v>
      </c>
      <c r="V361" s="24" t="s">
        <v>96</v>
      </c>
      <c r="W361" s="24" t="s">
        <v>96</v>
      </c>
      <c r="X361" s="24" t="s">
        <v>96</v>
      </c>
    </row>
    <row r="362" spans="1:24" x14ac:dyDescent="0.3">
      <c r="A362" s="124">
        <v>721</v>
      </c>
      <c r="B362" s="124">
        <v>1</v>
      </c>
      <c r="C362" s="8" t="s">
        <v>433</v>
      </c>
      <c r="D362" s="124">
        <v>85</v>
      </c>
      <c r="E362" s="124">
        <v>5</v>
      </c>
      <c r="F362" s="125">
        <v>5</v>
      </c>
      <c r="G362" s="24" t="s">
        <v>96</v>
      </c>
      <c r="H362" s="24" t="s">
        <v>96</v>
      </c>
      <c r="I362" s="24" t="s">
        <v>96</v>
      </c>
      <c r="J362" s="24" t="s">
        <v>96</v>
      </c>
      <c r="K362" s="24" t="s">
        <v>96</v>
      </c>
      <c r="L362" s="24" t="s">
        <v>96</v>
      </c>
      <c r="M362" s="24" t="s">
        <v>96</v>
      </c>
      <c r="N362" s="24" t="s">
        <v>96</v>
      </c>
      <c r="O362" s="24" t="s">
        <v>96</v>
      </c>
      <c r="P362" s="24" t="s">
        <v>96</v>
      </c>
      <c r="Q362" s="24" t="s">
        <v>96</v>
      </c>
      <c r="R362" s="24" t="s">
        <v>96</v>
      </c>
      <c r="S362" s="24" t="s">
        <v>96</v>
      </c>
      <c r="T362" s="24" t="s">
        <v>96</v>
      </c>
      <c r="U362" s="24" t="s">
        <v>96</v>
      </c>
      <c r="V362" s="24" t="s">
        <v>96</v>
      </c>
      <c r="W362" s="24" t="s">
        <v>96</v>
      </c>
      <c r="X362" s="24" t="s">
        <v>96</v>
      </c>
    </row>
    <row r="363" spans="1:24" x14ac:dyDescent="0.3">
      <c r="A363" s="124">
        <v>726</v>
      </c>
      <c r="B363" s="124">
        <v>1</v>
      </c>
      <c r="C363" s="8" t="s">
        <v>506</v>
      </c>
      <c r="D363" s="124">
        <v>84</v>
      </c>
      <c r="E363" s="124">
        <v>5</v>
      </c>
      <c r="F363" s="125">
        <v>5</v>
      </c>
      <c r="G363" s="24" t="s">
        <v>96</v>
      </c>
      <c r="H363" s="24" t="s">
        <v>96</v>
      </c>
      <c r="I363" s="24" t="s">
        <v>96</v>
      </c>
      <c r="J363" s="24" t="s">
        <v>96</v>
      </c>
      <c r="K363" s="24" t="s">
        <v>96</v>
      </c>
      <c r="L363" s="24" t="s">
        <v>96</v>
      </c>
      <c r="M363" s="24" t="s">
        <v>96</v>
      </c>
      <c r="N363" s="24" t="s">
        <v>96</v>
      </c>
      <c r="O363" s="24" t="s">
        <v>96</v>
      </c>
      <c r="P363" s="24" t="s">
        <v>96</v>
      </c>
      <c r="Q363" s="24" t="s">
        <v>96</v>
      </c>
      <c r="R363" s="24" t="s">
        <v>96</v>
      </c>
      <c r="S363" s="24" t="s">
        <v>96</v>
      </c>
      <c r="T363" s="24" t="s">
        <v>96</v>
      </c>
      <c r="U363" s="24" t="s">
        <v>96</v>
      </c>
      <c r="V363" s="24" t="s">
        <v>96</v>
      </c>
      <c r="W363" s="24" t="s">
        <v>96</v>
      </c>
      <c r="X363" s="24" t="s">
        <v>96</v>
      </c>
    </row>
    <row r="364" spans="1:24" x14ac:dyDescent="0.3">
      <c r="A364" s="124">
        <v>727</v>
      </c>
      <c r="B364" s="124">
        <v>1</v>
      </c>
      <c r="C364" s="8" t="s">
        <v>260</v>
      </c>
      <c r="D364" s="24" t="s">
        <v>96</v>
      </c>
      <c r="E364" s="24" t="s">
        <v>96</v>
      </c>
      <c r="F364" s="24" t="s">
        <v>96</v>
      </c>
      <c r="G364" s="24" t="s">
        <v>96</v>
      </c>
      <c r="H364" s="24" t="s">
        <v>96</v>
      </c>
      <c r="I364" s="24" t="s">
        <v>96</v>
      </c>
      <c r="J364" s="24" t="s">
        <v>96</v>
      </c>
      <c r="K364" s="24" t="s">
        <v>96</v>
      </c>
      <c r="L364" s="24" t="s">
        <v>96</v>
      </c>
      <c r="M364" s="24" t="s">
        <v>96</v>
      </c>
      <c r="N364" s="24" t="s">
        <v>96</v>
      </c>
      <c r="O364" s="24" t="s">
        <v>96</v>
      </c>
      <c r="P364" s="24" t="s">
        <v>96</v>
      </c>
      <c r="Q364" s="24" t="s">
        <v>96</v>
      </c>
      <c r="R364" s="24" t="s">
        <v>96</v>
      </c>
      <c r="S364" s="24" t="s">
        <v>96</v>
      </c>
      <c r="T364" s="24" t="s">
        <v>96</v>
      </c>
      <c r="U364" s="24" t="s">
        <v>96</v>
      </c>
      <c r="V364" s="24" t="s">
        <v>96</v>
      </c>
      <c r="W364" s="24" t="s">
        <v>96</v>
      </c>
      <c r="X364" s="24" t="s">
        <v>96</v>
      </c>
    </row>
    <row r="365" spans="1:24" x14ac:dyDescent="0.3">
      <c r="A365" s="124">
        <v>728</v>
      </c>
      <c r="B365" s="124">
        <v>1</v>
      </c>
      <c r="C365" s="8" t="s">
        <v>346</v>
      </c>
      <c r="D365" s="124">
        <v>88</v>
      </c>
      <c r="E365" s="124">
        <v>5</v>
      </c>
      <c r="F365" s="125">
        <v>5</v>
      </c>
      <c r="G365" s="24" t="s">
        <v>96</v>
      </c>
      <c r="H365" s="24" t="s">
        <v>96</v>
      </c>
      <c r="I365" s="24" t="s">
        <v>96</v>
      </c>
      <c r="J365" s="24" t="s">
        <v>96</v>
      </c>
      <c r="K365" s="24" t="s">
        <v>96</v>
      </c>
      <c r="L365" s="24" t="s">
        <v>96</v>
      </c>
      <c r="M365" s="24" t="s">
        <v>96</v>
      </c>
      <c r="N365" s="24" t="s">
        <v>96</v>
      </c>
      <c r="O365" s="24" t="s">
        <v>96</v>
      </c>
      <c r="P365" s="24" t="s">
        <v>96</v>
      </c>
      <c r="Q365" s="24" t="s">
        <v>96</v>
      </c>
      <c r="R365" s="24" t="s">
        <v>96</v>
      </c>
      <c r="S365" s="24" t="s">
        <v>96</v>
      </c>
      <c r="T365" s="24" t="s">
        <v>96</v>
      </c>
      <c r="U365" s="24" t="s">
        <v>96</v>
      </c>
      <c r="V365" s="24" t="s">
        <v>96</v>
      </c>
      <c r="W365" s="24" t="s">
        <v>96</v>
      </c>
      <c r="X365" s="24" t="s">
        <v>96</v>
      </c>
    </row>
    <row r="366" spans="1:24" x14ac:dyDescent="0.3">
      <c r="A366" s="124">
        <v>731</v>
      </c>
      <c r="B366" s="124">
        <v>1</v>
      </c>
      <c r="C366" s="8" t="s">
        <v>397</v>
      </c>
      <c r="D366" s="24" t="s">
        <v>96</v>
      </c>
      <c r="E366" s="24" t="s">
        <v>96</v>
      </c>
      <c r="F366" s="24" t="s">
        <v>96</v>
      </c>
      <c r="G366" s="24" t="s">
        <v>96</v>
      </c>
      <c r="H366" s="24" t="s">
        <v>96</v>
      </c>
      <c r="I366" s="24" t="s">
        <v>96</v>
      </c>
      <c r="J366" s="24" t="s">
        <v>96</v>
      </c>
      <c r="K366" s="24" t="s">
        <v>96</v>
      </c>
      <c r="L366" s="24" t="s">
        <v>96</v>
      </c>
      <c r="M366" s="24" t="s">
        <v>96</v>
      </c>
      <c r="N366" s="24" t="s">
        <v>96</v>
      </c>
      <c r="O366" s="24" t="s">
        <v>96</v>
      </c>
      <c r="P366" s="24" t="s">
        <v>96</v>
      </c>
      <c r="Q366" s="24" t="s">
        <v>96</v>
      </c>
      <c r="R366" s="24" t="s">
        <v>96</v>
      </c>
      <c r="S366" s="24" t="s">
        <v>96</v>
      </c>
      <c r="T366" s="24" t="s">
        <v>96</v>
      </c>
      <c r="U366" s="24" t="s">
        <v>96</v>
      </c>
      <c r="V366" s="24" t="s">
        <v>96</v>
      </c>
      <c r="W366" s="24" t="s">
        <v>96</v>
      </c>
      <c r="X366" s="24" t="s">
        <v>96</v>
      </c>
    </row>
    <row r="367" spans="1:24" x14ac:dyDescent="0.3">
      <c r="A367" s="124">
        <v>732</v>
      </c>
      <c r="B367" s="124">
        <v>1</v>
      </c>
      <c r="C367" s="8" t="s">
        <v>1015</v>
      </c>
      <c r="D367" s="124">
        <v>86</v>
      </c>
      <c r="E367" s="124">
        <v>5</v>
      </c>
      <c r="F367" s="125">
        <v>4</v>
      </c>
      <c r="G367" s="24" t="s">
        <v>96</v>
      </c>
      <c r="H367" s="24" t="s">
        <v>96</v>
      </c>
      <c r="I367" s="24" t="s">
        <v>96</v>
      </c>
      <c r="J367" s="24" t="s">
        <v>96</v>
      </c>
      <c r="K367" s="24" t="s">
        <v>96</v>
      </c>
      <c r="L367" s="24" t="s">
        <v>96</v>
      </c>
      <c r="M367" s="24" t="s">
        <v>96</v>
      </c>
      <c r="N367" s="24" t="s">
        <v>96</v>
      </c>
      <c r="O367" s="24" t="s">
        <v>96</v>
      </c>
      <c r="P367" s="24" t="s">
        <v>96</v>
      </c>
      <c r="Q367" s="24" t="s">
        <v>96</v>
      </c>
      <c r="R367" s="24" t="s">
        <v>96</v>
      </c>
      <c r="S367" s="24" t="s">
        <v>96</v>
      </c>
      <c r="T367" s="24" t="s">
        <v>96</v>
      </c>
      <c r="U367" s="24" t="s">
        <v>96</v>
      </c>
      <c r="V367" s="24" t="s">
        <v>96</v>
      </c>
      <c r="W367" s="24" t="s">
        <v>96</v>
      </c>
      <c r="X367" s="24" t="s">
        <v>96</v>
      </c>
    </row>
    <row r="368" spans="1:24" x14ac:dyDescent="0.3">
      <c r="A368" s="124">
        <v>733</v>
      </c>
      <c r="B368" s="124">
        <v>1</v>
      </c>
      <c r="C368" s="8" t="s">
        <v>1123</v>
      </c>
      <c r="D368" s="124">
        <v>81</v>
      </c>
      <c r="E368" s="124">
        <v>99</v>
      </c>
      <c r="F368" s="125">
        <v>4</v>
      </c>
      <c r="G368" s="24" t="s">
        <v>96</v>
      </c>
      <c r="H368" s="24" t="s">
        <v>96</v>
      </c>
      <c r="I368" s="24" t="s">
        <v>96</v>
      </c>
      <c r="J368" s="24" t="s">
        <v>96</v>
      </c>
      <c r="K368" s="24" t="s">
        <v>96</v>
      </c>
      <c r="L368" s="24" t="s">
        <v>96</v>
      </c>
      <c r="M368" s="24" t="s">
        <v>96</v>
      </c>
      <c r="N368" s="24" t="s">
        <v>96</v>
      </c>
      <c r="O368" s="24" t="s">
        <v>96</v>
      </c>
      <c r="P368" s="24" t="s">
        <v>96</v>
      </c>
      <c r="Q368" s="24" t="s">
        <v>96</v>
      </c>
      <c r="R368" s="24" t="s">
        <v>96</v>
      </c>
      <c r="S368" s="24" t="s">
        <v>96</v>
      </c>
      <c r="T368" s="24" t="s">
        <v>96</v>
      </c>
      <c r="U368" s="24" t="s">
        <v>96</v>
      </c>
      <c r="V368" s="24" t="s">
        <v>96</v>
      </c>
      <c r="W368" s="24" t="s">
        <v>96</v>
      </c>
      <c r="X368" s="24" t="s">
        <v>96</v>
      </c>
    </row>
    <row r="369" spans="1:24" x14ac:dyDescent="0.3">
      <c r="A369" s="124">
        <v>734</v>
      </c>
      <c r="B369" s="124">
        <v>1</v>
      </c>
      <c r="C369" s="8" t="s">
        <v>1124</v>
      </c>
      <c r="D369" s="124">
        <v>86</v>
      </c>
      <c r="E369" s="124">
        <v>99</v>
      </c>
      <c r="F369" s="125">
        <v>5</v>
      </c>
      <c r="G369" s="24" t="s">
        <v>96</v>
      </c>
      <c r="H369" s="24" t="s">
        <v>96</v>
      </c>
      <c r="I369" s="24" t="s">
        <v>96</v>
      </c>
      <c r="J369" s="24" t="s">
        <v>96</v>
      </c>
      <c r="K369" s="24" t="s">
        <v>96</v>
      </c>
      <c r="L369" s="24" t="s">
        <v>96</v>
      </c>
      <c r="M369" s="24" t="s">
        <v>96</v>
      </c>
      <c r="N369" s="24" t="s">
        <v>96</v>
      </c>
      <c r="O369" s="24" t="s">
        <v>96</v>
      </c>
      <c r="P369" s="24" t="s">
        <v>96</v>
      </c>
      <c r="Q369" s="24" t="s">
        <v>96</v>
      </c>
      <c r="R369" s="24" t="s">
        <v>96</v>
      </c>
      <c r="S369" s="24" t="s">
        <v>96</v>
      </c>
      <c r="T369" s="24" t="s">
        <v>96</v>
      </c>
      <c r="U369" s="24" t="s">
        <v>96</v>
      </c>
      <c r="V369" s="24" t="s">
        <v>96</v>
      </c>
      <c r="W369" s="24" t="s">
        <v>96</v>
      </c>
      <c r="X369" s="24" t="s">
        <v>96</v>
      </c>
    </row>
    <row r="370" spans="1:24" x14ac:dyDescent="0.3">
      <c r="A370" s="124">
        <v>735</v>
      </c>
      <c r="B370" s="124">
        <v>1</v>
      </c>
      <c r="C370" s="8" t="s">
        <v>1125</v>
      </c>
      <c r="D370" s="124">
        <v>85</v>
      </c>
      <c r="E370" s="124">
        <v>99</v>
      </c>
      <c r="F370" s="125">
        <v>3.5</v>
      </c>
      <c r="G370" s="24" t="s">
        <v>96</v>
      </c>
      <c r="H370" s="24" t="s">
        <v>96</v>
      </c>
      <c r="I370" s="24" t="s">
        <v>96</v>
      </c>
      <c r="J370" s="24" t="s">
        <v>96</v>
      </c>
      <c r="K370" s="24" t="s">
        <v>96</v>
      </c>
      <c r="L370" s="24" t="s">
        <v>96</v>
      </c>
      <c r="M370" s="24" t="s">
        <v>96</v>
      </c>
      <c r="N370" s="24" t="s">
        <v>96</v>
      </c>
      <c r="O370" s="24" t="s">
        <v>96</v>
      </c>
      <c r="P370" s="24" t="s">
        <v>96</v>
      </c>
      <c r="Q370" s="24" t="s">
        <v>96</v>
      </c>
      <c r="R370" s="24" t="s">
        <v>96</v>
      </c>
      <c r="S370" s="24" t="s">
        <v>96</v>
      </c>
      <c r="T370" s="24" t="s">
        <v>96</v>
      </c>
      <c r="U370" s="24" t="s">
        <v>96</v>
      </c>
      <c r="V370" s="24" t="s">
        <v>96</v>
      </c>
      <c r="W370" s="24" t="s">
        <v>96</v>
      </c>
      <c r="X370" s="24" t="s">
        <v>96</v>
      </c>
    </row>
    <row r="371" spans="1:24" x14ac:dyDescent="0.3">
      <c r="A371" s="124">
        <v>736</v>
      </c>
      <c r="B371" s="124">
        <v>1</v>
      </c>
      <c r="C371" s="8" t="s">
        <v>1126</v>
      </c>
      <c r="D371" s="24" t="s">
        <v>96</v>
      </c>
      <c r="E371" s="24" t="s">
        <v>96</v>
      </c>
      <c r="F371" s="24" t="s">
        <v>96</v>
      </c>
      <c r="G371" s="24" t="s">
        <v>96</v>
      </c>
      <c r="H371" s="24" t="s">
        <v>96</v>
      </c>
      <c r="I371" s="24" t="s">
        <v>96</v>
      </c>
      <c r="J371" s="24" t="s">
        <v>96</v>
      </c>
      <c r="K371" s="24" t="s">
        <v>96</v>
      </c>
      <c r="L371" s="24" t="s">
        <v>96</v>
      </c>
      <c r="M371" s="24" t="s">
        <v>96</v>
      </c>
      <c r="N371" s="24" t="s">
        <v>96</v>
      </c>
      <c r="O371" s="24" t="s">
        <v>96</v>
      </c>
      <c r="P371" s="24" t="s">
        <v>96</v>
      </c>
      <c r="Q371" s="24" t="s">
        <v>96</v>
      </c>
      <c r="R371" s="24" t="s">
        <v>96</v>
      </c>
      <c r="S371" s="24" t="s">
        <v>96</v>
      </c>
      <c r="T371" s="24" t="s">
        <v>96</v>
      </c>
      <c r="U371" s="24" t="s">
        <v>96</v>
      </c>
      <c r="V371" s="24" t="s">
        <v>96</v>
      </c>
      <c r="W371" s="24" t="s">
        <v>96</v>
      </c>
      <c r="X371" s="24" t="s">
        <v>96</v>
      </c>
    </row>
    <row r="372" spans="1:24" x14ac:dyDescent="0.3">
      <c r="A372" s="124">
        <v>737</v>
      </c>
      <c r="B372" s="124">
        <v>1</v>
      </c>
      <c r="C372" s="8" t="s">
        <v>399</v>
      </c>
      <c r="D372" s="24" t="s">
        <v>96</v>
      </c>
      <c r="E372" s="24" t="s">
        <v>96</v>
      </c>
      <c r="F372" s="24" t="s">
        <v>96</v>
      </c>
      <c r="G372" s="24" t="s">
        <v>96</v>
      </c>
      <c r="H372" s="24" t="s">
        <v>96</v>
      </c>
      <c r="I372" s="24" t="s">
        <v>96</v>
      </c>
      <c r="J372" s="24" t="s">
        <v>96</v>
      </c>
      <c r="K372" s="24" t="s">
        <v>96</v>
      </c>
      <c r="L372" s="24" t="s">
        <v>96</v>
      </c>
      <c r="M372" s="24" t="s">
        <v>96</v>
      </c>
      <c r="N372" s="24" t="s">
        <v>96</v>
      </c>
      <c r="O372" s="24" t="s">
        <v>96</v>
      </c>
      <c r="P372" s="24" t="s">
        <v>96</v>
      </c>
      <c r="Q372" s="24" t="s">
        <v>96</v>
      </c>
      <c r="R372" s="24" t="s">
        <v>96</v>
      </c>
      <c r="S372" s="24" t="s">
        <v>96</v>
      </c>
      <c r="T372" s="24" t="s">
        <v>96</v>
      </c>
      <c r="U372" s="24" t="s">
        <v>96</v>
      </c>
      <c r="V372" s="24" t="s">
        <v>96</v>
      </c>
      <c r="W372" s="24" t="s">
        <v>96</v>
      </c>
      <c r="X372" s="24" t="s">
        <v>96</v>
      </c>
    </row>
    <row r="373" spans="1:24" x14ac:dyDescent="0.3">
      <c r="A373" s="124">
        <v>738</v>
      </c>
      <c r="B373" s="124">
        <v>1</v>
      </c>
      <c r="C373" s="8" t="s">
        <v>232</v>
      </c>
      <c r="D373" s="24" t="s">
        <v>96</v>
      </c>
      <c r="E373" s="24" t="s">
        <v>96</v>
      </c>
      <c r="F373" s="24" t="s">
        <v>96</v>
      </c>
      <c r="G373" s="24" t="s">
        <v>96</v>
      </c>
      <c r="H373" s="24" t="s">
        <v>96</v>
      </c>
      <c r="I373" s="24" t="s">
        <v>96</v>
      </c>
      <c r="J373" s="24" t="s">
        <v>96</v>
      </c>
      <c r="K373" s="24" t="s">
        <v>96</v>
      </c>
      <c r="L373" s="24" t="s">
        <v>96</v>
      </c>
      <c r="M373" s="24" t="s">
        <v>96</v>
      </c>
      <c r="N373" s="24" t="s">
        <v>96</v>
      </c>
      <c r="O373" s="24" t="s">
        <v>96</v>
      </c>
      <c r="P373" s="24" t="s">
        <v>96</v>
      </c>
      <c r="Q373" s="24" t="s">
        <v>96</v>
      </c>
      <c r="R373" s="24" t="s">
        <v>96</v>
      </c>
      <c r="S373" s="24" t="s">
        <v>96</v>
      </c>
      <c r="T373" s="24" t="s">
        <v>96</v>
      </c>
      <c r="U373" s="24" t="s">
        <v>96</v>
      </c>
      <c r="V373" s="24" t="s">
        <v>96</v>
      </c>
      <c r="W373" s="24" t="s">
        <v>96</v>
      </c>
      <c r="X373" s="24" t="s">
        <v>96</v>
      </c>
    </row>
    <row r="374" spans="1:24" x14ac:dyDescent="0.3">
      <c r="A374" s="124">
        <v>739</v>
      </c>
      <c r="B374" s="124">
        <v>1</v>
      </c>
      <c r="C374" s="8" t="s">
        <v>400</v>
      </c>
      <c r="D374" s="124">
        <v>85</v>
      </c>
      <c r="E374" s="124">
        <v>99</v>
      </c>
      <c r="F374" s="125">
        <v>6</v>
      </c>
      <c r="G374" s="24" t="s">
        <v>96</v>
      </c>
      <c r="H374" s="24" t="s">
        <v>96</v>
      </c>
      <c r="I374" s="24" t="s">
        <v>96</v>
      </c>
      <c r="J374" s="24" t="s">
        <v>96</v>
      </c>
      <c r="K374" s="24" t="s">
        <v>96</v>
      </c>
      <c r="L374" s="24" t="s">
        <v>96</v>
      </c>
      <c r="M374" s="24" t="s">
        <v>96</v>
      </c>
      <c r="N374" s="24" t="s">
        <v>96</v>
      </c>
      <c r="O374" s="24" t="s">
        <v>96</v>
      </c>
      <c r="P374" s="24" t="s">
        <v>96</v>
      </c>
      <c r="Q374" s="24" t="s">
        <v>96</v>
      </c>
      <c r="R374" s="24" t="s">
        <v>96</v>
      </c>
      <c r="S374" s="24" t="s">
        <v>96</v>
      </c>
      <c r="T374" s="24" t="s">
        <v>96</v>
      </c>
      <c r="U374" s="24" t="s">
        <v>96</v>
      </c>
      <c r="V374" s="24" t="s">
        <v>96</v>
      </c>
      <c r="W374" s="24" t="s">
        <v>96</v>
      </c>
      <c r="X374" s="24" t="s">
        <v>96</v>
      </c>
    </row>
    <row r="375" spans="1:24" x14ac:dyDescent="0.3">
      <c r="A375" s="124">
        <v>740</v>
      </c>
      <c r="B375" s="124">
        <v>1</v>
      </c>
      <c r="C375" s="8" t="s">
        <v>401</v>
      </c>
      <c r="D375" s="24" t="s">
        <v>96</v>
      </c>
      <c r="E375" s="24" t="s">
        <v>96</v>
      </c>
      <c r="F375" s="24" t="s">
        <v>96</v>
      </c>
      <c r="G375" s="24" t="s">
        <v>96</v>
      </c>
      <c r="H375" s="24" t="s">
        <v>96</v>
      </c>
      <c r="I375" s="24" t="s">
        <v>96</v>
      </c>
      <c r="J375" s="24" t="s">
        <v>96</v>
      </c>
      <c r="K375" s="24" t="s">
        <v>96</v>
      </c>
      <c r="L375" s="24" t="s">
        <v>96</v>
      </c>
      <c r="M375" s="24" t="s">
        <v>96</v>
      </c>
      <c r="N375" s="24" t="s">
        <v>96</v>
      </c>
      <c r="O375" s="24" t="s">
        <v>96</v>
      </c>
      <c r="P375" s="24" t="s">
        <v>96</v>
      </c>
      <c r="Q375" s="24" t="s">
        <v>96</v>
      </c>
      <c r="R375" s="24" t="s">
        <v>96</v>
      </c>
      <c r="S375" s="24" t="s">
        <v>96</v>
      </c>
      <c r="T375" s="24" t="s">
        <v>96</v>
      </c>
      <c r="U375" s="24" t="s">
        <v>96</v>
      </c>
      <c r="V375" s="24" t="s">
        <v>96</v>
      </c>
      <c r="W375" s="24" t="s">
        <v>96</v>
      </c>
      <c r="X375" s="24" t="s">
        <v>96</v>
      </c>
    </row>
    <row r="376" spans="1:24" x14ac:dyDescent="0.3">
      <c r="A376" s="124">
        <v>741</v>
      </c>
      <c r="B376" s="124">
        <v>1</v>
      </c>
      <c r="C376" s="8" t="s">
        <v>347</v>
      </c>
      <c r="D376" s="124">
        <v>88</v>
      </c>
      <c r="E376" s="124">
        <v>5</v>
      </c>
      <c r="F376" s="125">
        <v>6</v>
      </c>
      <c r="G376" s="24" t="s">
        <v>96</v>
      </c>
      <c r="H376" s="24" t="s">
        <v>96</v>
      </c>
      <c r="I376" s="24" t="s">
        <v>96</v>
      </c>
      <c r="J376" s="24" t="s">
        <v>96</v>
      </c>
      <c r="K376" s="24" t="s">
        <v>96</v>
      </c>
      <c r="L376" s="24" t="s">
        <v>96</v>
      </c>
      <c r="M376" s="24" t="s">
        <v>96</v>
      </c>
      <c r="N376" s="24" t="s">
        <v>96</v>
      </c>
      <c r="O376" s="24" t="s">
        <v>96</v>
      </c>
      <c r="P376" s="24" t="s">
        <v>96</v>
      </c>
      <c r="Q376" s="24" t="s">
        <v>96</v>
      </c>
      <c r="R376" s="24" t="s">
        <v>96</v>
      </c>
      <c r="S376" s="24" t="s">
        <v>96</v>
      </c>
      <c r="T376" s="24" t="s">
        <v>96</v>
      </c>
      <c r="U376" s="24" t="s">
        <v>96</v>
      </c>
      <c r="V376" s="24" t="s">
        <v>96</v>
      </c>
      <c r="W376" s="24" t="s">
        <v>96</v>
      </c>
      <c r="X376" s="24" t="s">
        <v>96</v>
      </c>
    </row>
    <row r="377" spans="1:24" x14ac:dyDescent="0.3">
      <c r="A377" s="124">
        <v>742</v>
      </c>
      <c r="B377" s="124">
        <v>1</v>
      </c>
      <c r="C377" s="8" t="s">
        <v>348</v>
      </c>
      <c r="D377" s="124">
        <v>83</v>
      </c>
      <c r="E377" s="124">
        <v>99</v>
      </c>
      <c r="F377" s="125">
        <v>3.5</v>
      </c>
      <c r="G377" s="24" t="s">
        <v>96</v>
      </c>
      <c r="H377" s="24" t="s">
        <v>96</v>
      </c>
      <c r="I377" s="24" t="s">
        <v>96</v>
      </c>
      <c r="J377" s="24" t="s">
        <v>96</v>
      </c>
      <c r="K377" s="24" t="s">
        <v>96</v>
      </c>
      <c r="L377" s="24" t="s">
        <v>96</v>
      </c>
      <c r="M377" s="24" t="s">
        <v>96</v>
      </c>
      <c r="N377" s="24" t="s">
        <v>96</v>
      </c>
      <c r="O377" s="24" t="s">
        <v>96</v>
      </c>
      <c r="P377" s="24" t="s">
        <v>96</v>
      </c>
      <c r="Q377" s="24" t="s">
        <v>96</v>
      </c>
      <c r="R377" s="24" t="s">
        <v>96</v>
      </c>
      <c r="S377" s="24" t="s">
        <v>96</v>
      </c>
      <c r="T377" s="24" t="s">
        <v>96</v>
      </c>
      <c r="U377" s="24" t="s">
        <v>96</v>
      </c>
      <c r="V377" s="24" t="s">
        <v>96</v>
      </c>
      <c r="W377" s="24" t="s">
        <v>96</v>
      </c>
      <c r="X377" s="24" t="s">
        <v>96</v>
      </c>
    </row>
    <row r="378" spans="1:24" x14ac:dyDescent="0.3">
      <c r="A378" s="124">
        <v>743</v>
      </c>
      <c r="B378" s="124">
        <v>1</v>
      </c>
      <c r="C378" s="8" t="s">
        <v>458</v>
      </c>
      <c r="D378" s="24" t="s">
        <v>96</v>
      </c>
      <c r="E378" s="24" t="s">
        <v>96</v>
      </c>
      <c r="F378" s="24" t="s">
        <v>96</v>
      </c>
      <c r="G378" s="24" t="s">
        <v>96</v>
      </c>
      <c r="H378" s="24" t="s">
        <v>96</v>
      </c>
      <c r="I378" s="24" t="s">
        <v>96</v>
      </c>
      <c r="J378" s="24" t="s">
        <v>96</v>
      </c>
      <c r="K378" s="24" t="s">
        <v>96</v>
      </c>
      <c r="L378" s="24" t="s">
        <v>96</v>
      </c>
      <c r="M378" s="24" t="s">
        <v>96</v>
      </c>
      <c r="N378" s="24" t="s">
        <v>96</v>
      </c>
      <c r="O378" s="24" t="s">
        <v>96</v>
      </c>
      <c r="P378" s="24" t="s">
        <v>96</v>
      </c>
      <c r="Q378" s="24" t="s">
        <v>96</v>
      </c>
      <c r="R378" s="24" t="s">
        <v>96</v>
      </c>
      <c r="S378" s="24" t="s">
        <v>96</v>
      </c>
      <c r="T378" s="24" t="s">
        <v>96</v>
      </c>
      <c r="U378" s="24" t="s">
        <v>96</v>
      </c>
      <c r="V378" s="24" t="s">
        <v>96</v>
      </c>
      <c r="W378" s="24" t="s">
        <v>96</v>
      </c>
      <c r="X378" s="24" t="s">
        <v>96</v>
      </c>
    </row>
    <row r="379" spans="1:24" x14ac:dyDescent="0.3">
      <c r="A379" s="124">
        <v>745</v>
      </c>
      <c r="B379" s="124">
        <v>1</v>
      </c>
      <c r="C379" s="8" t="s">
        <v>476</v>
      </c>
      <c r="D379" s="124">
        <v>75</v>
      </c>
      <c r="E379" s="124">
        <v>99</v>
      </c>
      <c r="F379" s="125">
        <v>3</v>
      </c>
      <c r="G379" s="24" t="s">
        <v>96</v>
      </c>
      <c r="H379" s="24" t="s">
        <v>96</v>
      </c>
      <c r="I379" s="24" t="s">
        <v>96</v>
      </c>
      <c r="J379" s="24" t="s">
        <v>96</v>
      </c>
      <c r="K379" s="24" t="s">
        <v>96</v>
      </c>
      <c r="L379" s="24" t="s">
        <v>96</v>
      </c>
      <c r="M379" s="24" t="s">
        <v>96</v>
      </c>
      <c r="N379" s="24" t="s">
        <v>96</v>
      </c>
      <c r="O379" s="24" t="s">
        <v>96</v>
      </c>
      <c r="P379" s="24" t="s">
        <v>96</v>
      </c>
      <c r="Q379" s="24" t="s">
        <v>96</v>
      </c>
      <c r="R379" s="24" t="s">
        <v>96</v>
      </c>
      <c r="S379" s="24" t="s">
        <v>96</v>
      </c>
      <c r="T379" s="24" t="s">
        <v>96</v>
      </c>
      <c r="U379" s="24" t="s">
        <v>96</v>
      </c>
      <c r="V379" s="24" t="s">
        <v>96</v>
      </c>
      <c r="W379" s="24" t="s">
        <v>96</v>
      </c>
      <c r="X379" s="24" t="s">
        <v>96</v>
      </c>
    </row>
    <row r="380" spans="1:24" x14ac:dyDescent="0.3">
      <c r="A380" s="124">
        <v>748</v>
      </c>
      <c r="B380" s="124">
        <v>1</v>
      </c>
      <c r="C380" s="8" t="s">
        <v>434</v>
      </c>
      <c r="D380" s="24" t="s">
        <v>96</v>
      </c>
      <c r="E380" s="24" t="s">
        <v>96</v>
      </c>
      <c r="F380" s="24" t="s">
        <v>96</v>
      </c>
      <c r="G380" s="24" t="s">
        <v>96</v>
      </c>
      <c r="H380" s="24" t="s">
        <v>96</v>
      </c>
      <c r="I380" s="24" t="s">
        <v>96</v>
      </c>
      <c r="J380" s="24" t="s">
        <v>96</v>
      </c>
      <c r="K380" s="24" t="s">
        <v>96</v>
      </c>
      <c r="L380" s="24" t="s">
        <v>96</v>
      </c>
      <c r="M380" s="24" t="s">
        <v>96</v>
      </c>
      <c r="N380" s="24" t="s">
        <v>96</v>
      </c>
      <c r="O380" s="24" t="s">
        <v>96</v>
      </c>
      <c r="P380" s="24" t="s">
        <v>96</v>
      </c>
      <c r="Q380" s="24" t="s">
        <v>96</v>
      </c>
      <c r="R380" s="24" t="s">
        <v>96</v>
      </c>
      <c r="S380" s="24" t="s">
        <v>96</v>
      </c>
      <c r="T380" s="24" t="s">
        <v>96</v>
      </c>
      <c r="U380" s="24" t="s">
        <v>96</v>
      </c>
      <c r="V380" s="24" t="s">
        <v>96</v>
      </c>
      <c r="W380" s="24" t="s">
        <v>96</v>
      </c>
      <c r="X380" s="24" t="s">
        <v>96</v>
      </c>
    </row>
    <row r="381" spans="1:24" x14ac:dyDescent="0.3">
      <c r="A381" s="124">
        <v>750</v>
      </c>
      <c r="B381" s="124">
        <v>1</v>
      </c>
      <c r="C381" s="8" t="s">
        <v>349</v>
      </c>
      <c r="D381" s="24" t="s">
        <v>96</v>
      </c>
      <c r="E381" s="24" t="s">
        <v>96</v>
      </c>
      <c r="F381" s="24" t="s">
        <v>96</v>
      </c>
      <c r="G381" s="24" t="s">
        <v>96</v>
      </c>
      <c r="H381" s="24" t="s">
        <v>96</v>
      </c>
      <c r="I381" s="24" t="s">
        <v>96</v>
      </c>
      <c r="J381" s="24" t="s">
        <v>96</v>
      </c>
      <c r="K381" s="24" t="s">
        <v>96</v>
      </c>
      <c r="L381" s="24" t="s">
        <v>96</v>
      </c>
      <c r="M381" s="24" t="s">
        <v>96</v>
      </c>
      <c r="N381" s="24" t="s">
        <v>96</v>
      </c>
      <c r="O381" s="24" t="s">
        <v>96</v>
      </c>
      <c r="P381" s="24" t="s">
        <v>96</v>
      </c>
      <c r="Q381" s="24" t="s">
        <v>96</v>
      </c>
      <c r="R381" s="24" t="s">
        <v>96</v>
      </c>
      <c r="S381" s="24" t="s">
        <v>96</v>
      </c>
      <c r="T381" s="24" t="s">
        <v>96</v>
      </c>
      <c r="U381" s="24" t="s">
        <v>96</v>
      </c>
      <c r="V381" s="24" t="s">
        <v>96</v>
      </c>
      <c r="W381" s="24" t="s">
        <v>96</v>
      </c>
      <c r="X381" s="24" t="s">
        <v>96</v>
      </c>
    </row>
    <row r="382" spans="1:24" x14ac:dyDescent="0.3">
      <c r="A382" s="124">
        <v>756</v>
      </c>
      <c r="B382" s="124">
        <v>1</v>
      </c>
      <c r="C382" s="8" t="s">
        <v>477</v>
      </c>
      <c r="D382" s="24" t="s">
        <v>96</v>
      </c>
      <c r="E382" s="24" t="s">
        <v>96</v>
      </c>
      <c r="F382" s="24" t="s">
        <v>96</v>
      </c>
      <c r="G382" s="24" t="s">
        <v>96</v>
      </c>
      <c r="H382" s="24" t="s">
        <v>96</v>
      </c>
      <c r="I382" s="24" t="s">
        <v>96</v>
      </c>
      <c r="J382" s="24" t="s">
        <v>96</v>
      </c>
      <c r="K382" s="24" t="s">
        <v>96</v>
      </c>
      <c r="L382" s="24" t="s">
        <v>96</v>
      </c>
      <c r="M382" s="24" t="s">
        <v>96</v>
      </c>
      <c r="N382" s="24" t="s">
        <v>96</v>
      </c>
      <c r="O382" s="24" t="s">
        <v>96</v>
      </c>
      <c r="P382" s="124">
        <v>74</v>
      </c>
      <c r="Q382" s="124">
        <v>99</v>
      </c>
      <c r="R382" s="125">
        <v>4</v>
      </c>
      <c r="S382" s="24" t="s">
        <v>96</v>
      </c>
      <c r="T382" s="24" t="s">
        <v>96</v>
      </c>
      <c r="U382" s="24" t="s">
        <v>96</v>
      </c>
      <c r="V382" s="24" t="s">
        <v>96</v>
      </c>
      <c r="W382" s="24" t="s">
        <v>96</v>
      </c>
      <c r="X382" s="24" t="s">
        <v>96</v>
      </c>
    </row>
    <row r="383" spans="1:24" x14ac:dyDescent="0.3">
      <c r="A383" s="124">
        <v>761</v>
      </c>
      <c r="B383" s="124">
        <v>1</v>
      </c>
      <c r="C383" s="8" t="s">
        <v>299</v>
      </c>
      <c r="D383" s="124">
        <v>74</v>
      </c>
      <c r="E383" s="124">
        <v>99</v>
      </c>
      <c r="F383" s="125">
        <v>5.3</v>
      </c>
      <c r="G383" s="124">
        <v>86</v>
      </c>
      <c r="H383" s="124">
        <v>6</v>
      </c>
      <c r="I383" s="125">
        <v>5.3</v>
      </c>
      <c r="J383" s="24" t="s">
        <v>96</v>
      </c>
      <c r="K383" s="24" t="s">
        <v>96</v>
      </c>
      <c r="L383" s="24" t="s">
        <v>96</v>
      </c>
      <c r="M383" s="24" t="s">
        <v>96</v>
      </c>
      <c r="N383" s="24" t="s">
        <v>96</v>
      </c>
      <c r="O383" s="24" t="s">
        <v>96</v>
      </c>
      <c r="P383" s="24" t="s">
        <v>96</v>
      </c>
      <c r="Q383" s="24" t="s">
        <v>96</v>
      </c>
      <c r="R383" s="24" t="s">
        <v>96</v>
      </c>
      <c r="S383" s="24" t="s">
        <v>96</v>
      </c>
      <c r="T383" s="24" t="s">
        <v>96</v>
      </c>
      <c r="U383" s="24" t="s">
        <v>96</v>
      </c>
      <c r="V383" s="24" t="s">
        <v>96</v>
      </c>
      <c r="W383" s="24" t="s">
        <v>96</v>
      </c>
      <c r="X383" s="24" t="s">
        <v>96</v>
      </c>
    </row>
    <row r="384" spans="1:24" x14ac:dyDescent="0.3">
      <c r="A384" s="124">
        <v>762</v>
      </c>
      <c r="B384" s="124">
        <v>1</v>
      </c>
      <c r="C384" s="8" t="s">
        <v>1127</v>
      </c>
      <c r="D384" s="124">
        <v>80</v>
      </c>
      <c r="E384" s="124">
        <v>99</v>
      </c>
      <c r="F384" s="125">
        <v>4</v>
      </c>
      <c r="G384" s="124">
        <v>85</v>
      </c>
      <c r="H384" s="124">
        <v>99</v>
      </c>
      <c r="I384" s="125">
        <v>4</v>
      </c>
      <c r="J384" s="24" t="s">
        <v>96</v>
      </c>
      <c r="K384" s="24" t="s">
        <v>96</v>
      </c>
      <c r="L384" s="24" t="s">
        <v>96</v>
      </c>
      <c r="M384" s="24" t="s">
        <v>96</v>
      </c>
      <c r="N384" s="24" t="s">
        <v>96</v>
      </c>
      <c r="O384" s="24" t="s">
        <v>96</v>
      </c>
      <c r="P384" s="24" t="s">
        <v>96</v>
      </c>
      <c r="Q384" s="24" t="s">
        <v>96</v>
      </c>
      <c r="R384" s="24" t="s">
        <v>96</v>
      </c>
      <c r="S384" s="24" t="s">
        <v>96</v>
      </c>
      <c r="T384" s="24" t="s">
        <v>96</v>
      </c>
      <c r="U384" s="24" t="s">
        <v>96</v>
      </c>
      <c r="V384" s="24" t="s">
        <v>96</v>
      </c>
      <c r="W384" s="24" t="s">
        <v>96</v>
      </c>
      <c r="X384" s="24" t="s">
        <v>96</v>
      </c>
    </row>
    <row r="385" spans="1:24" x14ac:dyDescent="0.3">
      <c r="A385" s="124">
        <v>763</v>
      </c>
      <c r="B385" s="124">
        <v>1</v>
      </c>
      <c r="C385" s="8" t="s">
        <v>435</v>
      </c>
      <c r="D385" s="124">
        <v>86</v>
      </c>
      <c r="E385" s="124">
        <v>99</v>
      </c>
      <c r="F385" s="125">
        <v>6.5</v>
      </c>
      <c r="G385" s="24" t="s">
        <v>96</v>
      </c>
      <c r="H385" s="24" t="s">
        <v>96</v>
      </c>
      <c r="I385" s="24" t="s">
        <v>96</v>
      </c>
      <c r="J385" s="24" t="s">
        <v>96</v>
      </c>
      <c r="K385" s="24" t="s">
        <v>96</v>
      </c>
      <c r="L385" s="24" t="s">
        <v>96</v>
      </c>
      <c r="M385" s="24" t="s">
        <v>96</v>
      </c>
      <c r="N385" s="24" t="s">
        <v>96</v>
      </c>
      <c r="O385" s="24" t="s">
        <v>96</v>
      </c>
      <c r="P385" s="24" t="s">
        <v>96</v>
      </c>
      <c r="Q385" s="24" t="s">
        <v>96</v>
      </c>
      <c r="R385" s="24" t="s">
        <v>96</v>
      </c>
      <c r="S385" s="24" t="s">
        <v>96</v>
      </c>
      <c r="T385" s="24" t="s">
        <v>96</v>
      </c>
      <c r="U385" s="24" t="s">
        <v>96</v>
      </c>
      <c r="V385" s="24" t="s">
        <v>96</v>
      </c>
      <c r="W385" s="24" t="s">
        <v>96</v>
      </c>
      <c r="X385" s="24" t="s">
        <v>96</v>
      </c>
    </row>
    <row r="386" spans="1:24" x14ac:dyDescent="0.3">
      <c r="A386" s="124">
        <v>768</v>
      </c>
      <c r="B386" s="124">
        <v>1</v>
      </c>
      <c r="C386" s="8" t="s">
        <v>604</v>
      </c>
      <c r="D386" s="124">
        <v>74</v>
      </c>
      <c r="E386" s="124">
        <v>99</v>
      </c>
      <c r="F386" s="125">
        <v>16</v>
      </c>
      <c r="G386" s="24" t="s">
        <v>96</v>
      </c>
      <c r="H386" s="24" t="s">
        <v>96</v>
      </c>
      <c r="I386" s="24" t="s">
        <v>96</v>
      </c>
      <c r="J386" s="24" t="s">
        <v>96</v>
      </c>
      <c r="K386" s="24" t="s">
        <v>96</v>
      </c>
      <c r="L386" s="24" t="s">
        <v>96</v>
      </c>
      <c r="M386" s="24" t="s">
        <v>96</v>
      </c>
      <c r="N386" s="24" t="s">
        <v>96</v>
      </c>
      <c r="O386" s="24" t="s">
        <v>96</v>
      </c>
      <c r="P386" s="24" t="s">
        <v>96</v>
      </c>
      <c r="Q386" s="24" t="s">
        <v>96</v>
      </c>
      <c r="R386" s="24" t="s">
        <v>96</v>
      </c>
      <c r="S386" s="24" t="s">
        <v>96</v>
      </c>
      <c r="T386" s="24" t="s">
        <v>96</v>
      </c>
      <c r="U386" s="24" t="s">
        <v>96</v>
      </c>
      <c r="V386" s="24" t="s">
        <v>96</v>
      </c>
      <c r="W386" s="24" t="s">
        <v>96</v>
      </c>
      <c r="X386" s="24" t="s">
        <v>96</v>
      </c>
    </row>
    <row r="387" spans="1:24" x14ac:dyDescent="0.3">
      <c r="A387" s="124">
        <v>769</v>
      </c>
      <c r="B387" s="124">
        <v>1</v>
      </c>
      <c r="C387" s="8" t="s">
        <v>300</v>
      </c>
      <c r="D387" s="24" t="s">
        <v>96</v>
      </c>
      <c r="E387" s="24" t="s">
        <v>96</v>
      </c>
      <c r="F387" s="24" t="s">
        <v>96</v>
      </c>
      <c r="G387" s="24" t="s">
        <v>96</v>
      </c>
      <c r="H387" s="24" t="s">
        <v>96</v>
      </c>
      <c r="I387" s="24" t="s">
        <v>96</v>
      </c>
      <c r="J387" s="24" t="s">
        <v>96</v>
      </c>
      <c r="K387" s="24" t="s">
        <v>96</v>
      </c>
      <c r="L387" s="24" t="s">
        <v>96</v>
      </c>
      <c r="M387" s="24" t="s">
        <v>96</v>
      </c>
      <c r="N387" s="24" t="s">
        <v>96</v>
      </c>
      <c r="O387" s="24" t="s">
        <v>96</v>
      </c>
      <c r="P387" s="24" t="s">
        <v>96</v>
      </c>
      <c r="Q387" s="24" t="s">
        <v>96</v>
      </c>
      <c r="R387" s="24" t="s">
        <v>96</v>
      </c>
      <c r="S387" s="24" t="s">
        <v>96</v>
      </c>
      <c r="T387" s="24" t="s">
        <v>96</v>
      </c>
      <c r="U387" s="24" t="s">
        <v>96</v>
      </c>
      <c r="V387" s="24" t="s">
        <v>96</v>
      </c>
      <c r="W387" s="24" t="s">
        <v>96</v>
      </c>
      <c r="X387" s="24" t="s">
        <v>96</v>
      </c>
    </row>
    <row r="388" spans="1:24" x14ac:dyDescent="0.3">
      <c r="A388" s="124">
        <v>771</v>
      </c>
      <c r="B388" s="124">
        <v>1</v>
      </c>
      <c r="C388" s="8" t="s">
        <v>478</v>
      </c>
      <c r="D388" s="124">
        <v>77</v>
      </c>
      <c r="E388" s="124">
        <v>99</v>
      </c>
      <c r="F388" s="125">
        <v>10</v>
      </c>
      <c r="G388" s="24" t="s">
        <v>96</v>
      </c>
      <c r="H388" s="24" t="s">
        <v>96</v>
      </c>
      <c r="I388" s="24" t="s">
        <v>96</v>
      </c>
      <c r="J388" s="24" t="s">
        <v>96</v>
      </c>
      <c r="K388" s="24" t="s">
        <v>96</v>
      </c>
      <c r="L388" s="24" t="s">
        <v>96</v>
      </c>
      <c r="M388" s="24" t="s">
        <v>96</v>
      </c>
      <c r="N388" s="24" t="s">
        <v>96</v>
      </c>
      <c r="O388" s="24" t="s">
        <v>96</v>
      </c>
      <c r="P388" s="24" t="s">
        <v>96</v>
      </c>
      <c r="Q388" s="24" t="s">
        <v>96</v>
      </c>
      <c r="R388" s="24" t="s">
        <v>96</v>
      </c>
      <c r="S388" s="24" t="s">
        <v>96</v>
      </c>
      <c r="T388" s="24" t="s">
        <v>96</v>
      </c>
      <c r="U388" s="24" t="s">
        <v>96</v>
      </c>
      <c r="V388" s="24" t="s">
        <v>96</v>
      </c>
      <c r="W388" s="24" t="s">
        <v>96</v>
      </c>
      <c r="X388" s="24" t="s">
        <v>96</v>
      </c>
    </row>
    <row r="389" spans="1:24" x14ac:dyDescent="0.3">
      <c r="A389" s="124">
        <v>775</v>
      </c>
      <c r="B389" s="124">
        <v>1</v>
      </c>
      <c r="C389" s="8" t="s">
        <v>1128</v>
      </c>
      <c r="D389" s="124">
        <v>81</v>
      </c>
      <c r="E389" s="124">
        <v>99</v>
      </c>
      <c r="F389" s="125">
        <v>9</v>
      </c>
      <c r="G389" s="124">
        <v>88</v>
      </c>
      <c r="H389" s="124">
        <v>3</v>
      </c>
      <c r="I389" s="125">
        <v>5</v>
      </c>
      <c r="J389" s="24" t="s">
        <v>96</v>
      </c>
      <c r="K389" s="24" t="s">
        <v>96</v>
      </c>
      <c r="L389" s="24" t="s">
        <v>96</v>
      </c>
      <c r="M389" s="24" t="s">
        <v>96</v>
      </c>
      <c r="N389" s="24" t="s">
        <v>96</v>
      </c>
      <c r="O389" s="24" t="s">
        <v>96</v>
      </c>
      <c r="P389" s="24" t="s">
        <v>96</v>
      </c>
      <c r="Q389" s="24" t="s">
        <v>96</v>
      </c>
      <c r="R389" s="24" t="s">
        <v>96</v>
      </c>
      <c r="S389" s="24" t="s">
        <v>96</v>
      </c>
      <c r="T389" s="24" t="s">
        <v>96</v>
      </c>
      <c r="U389" s="24" t="s">
        <v>96</v>
      </c>
      <c r="V389" s="24" t="s">
        <v>96</v>
      </c>
      <c r="W389" s="24" t="s">
        <v>96</v>
      </c>
      <c r="X389" s="24" t="s">
        <v>96</v>
      </c>
    </row>
    <row r="390" spans="1:24" x14ac:dyDescent="0.3">
      <c r="A390" s="124">
        <v>777</v>
      </c>
      <c r="B390" s="124">
        <v>1</v>
      </c>
      <c r="C390" s="8" t="s">
        <v>301</v>
      </c>
      <c r="D390" s="24" t="s">
        <v>96</v>
      </c>
      <c r="E390" s="24" t="s">
        <v>96</v>
      </c>
      <c r="F390" s="24" t="s">
        <v>96</v>
      </c>
      <c r="G390" s="24" t="s">
        <v>96</v>
      </c>
      <c r="H390" s="24" t="s">
        <v>96</v>
      </c>
      <c r="I390" s="24" t="s">
        <v>96</v>
      </c>
      <c r="J390" s="24" t="s">
        <v>96</v>
      </c>
      <c r="K390" s="24" t="s">
        <v>96</v>
      </c>
      <c r="L390" s="24" t="s">
        <v>96</v>
      </c>
      <c r="M390" s="24" t="s">
        <v>96</v>
      </c>
      <c r="N390" s="24" t="s">
        <v>96</v>
      </c>
      <c r="O390" s="24" t="s">
        <v>96</v>
      </c>
      <c r="P390" s="24" t="s">
        <v>96</v>
      </c>
      <c r="Q390" s="24" t="s">
        <v>96</v>
      </c>
      <c r="R390" s="24" t="s">
        <v>96</v>
      </c>
      <c r="S390" s="24" t="s">
        <v>96</v>
      </c>
      <c r="T390" s="24" t="s">
        <v>96</v>
      </c>
      <c r="U390" s="24" t="s">
        <v>96</v>
      </c>
      <c r="V390" s="24" t="s">
        <v>96</v>
      </c>
      <c r="W390" s="24" t="s">
        <v>96</v>
      </c>
      <c r="X390" s="24" t="s">
        <v>96</v>
      </c>
    </row>
    <row r="391" spans="1:24" x14ac:dyDescent="0.3">
      <c r="A391" s="124">
        <v>784</v>
      </c>
      <c r="B391" s="124">
        <v>1</v>
      </c>
      <c r="C391" s="8" t="s">
        <v>302</v>
      </c>
      <c r="D391" s="124">
        <v>87</v>
      </c>
      <c r="E391" s="124">
        <v>99</v>
      </c>
      <c r="F391" s="125">
        <v>8</v>
      </c>
      <c r="G391" s="24" t="s">
        <v>96</v>
      </c>
      <c r="H391" s="24" t="s">
        <v>96</v>
      </c>
      <c r="I391" s="24" t="s">
        <v>96</v>
      </c>
      <c r="J391" s="24" t="s">
        <v>96</v>
      </c>
      <c r="K391" s="24" t="s">
        <v>96</v>
      </c>
      <c r="L391" s="24" t="s">
        <v>96</v>
      </c>
      <c r="M391" s="24" t="s">
        <v>96</v>
      </c>
      <c r="N391" s="24" t="s">
        <v>96</v>
      </c>
      <c r="O391" s="24" t="s">
        <v>96</v>
      </c>
      <c r="P391" s="24" t="s">
        <v>96</v>
      </c>
      <c r="Q391" s="24" t="s">
        <v>96</v>
      </c>
      <c r="R391" s="24" t="s">
        <v>96</v>
      </c>
      <c r="S391" s="24" t="s">
        <v>96</v>
      </c>
      <c r="T391" s="24" t="s">
        <v>96</v>
      </c>
      <c r="U391" s="24" t="s">
        <v>96</v>
      </c>
      <c r="V391" s="24" t="s">
        <v>96</v>
      </c>
      <c r="W391" s="24" t="s">
        <v>96</v>
      </c>
      <c r="X391" s="24" t="s">
        <v>96</v>
      </c>
    </row>
    <row r="392" spans="1:24" x14ac:dyDescent="0.3">
      <c r="A392" s="124">
        <v>786</v>
      </c>
      <c r="B392" s="124">
        <v>1</v>
      </c>
      <c r="C392" s="8" t="s">
        <v>303</v>
      </c>
      <c r="D392" s="24" t="s">
        <v>96</v>
      </c>
      <c r="E392" s="24" t="s">
        <v>96</v>
      </c>
      <c r="F392" s="24" t="s">
        <v>96</v>
      </c>
      <c r="G392" s="24" t="s">
        <v>96</v>
      </c>
      <c r="H392" s="24" t="s">
        <v>96</v>
      </c>
      <c r="I392" s="24" t="s">
        <v>96</v>
      </c>
      <c r="J392" s="24" t="s">
        <v>96</v>
      </c>
      <c r="K392" s="24" t="s">
        <v>96</v>
      </c>
      <c r="L392" s="24" t="s">
        <v>96</v>
      </c>
      <c r="M392" s="24" t="s">
        <v>96</v>
      </c>
      <c r="N392" s="24" t="s">
        <v>96</v>
      </c>
      <c r="O392" s="24" t="s">
        <v>96</v>
      </c>
      <c r="P392" s="24" t="s">
        <v>96</v>
      </c>
      <c r="Q392" s="24" t="s">
        <v>96</v>
      </c>
      <c r="R392" s="24" t="s">
        <v>96</v>
      </c>
      <c r="S392" s="24" t="s">
        <v>96</v>
      </c>
      <c r="T392" s="24" t="s">
        <v>96</v>
      </c>
      <c r="U392" s="24" t="s">
        <v>96</v>
      </c>
      <c r="V392" s="24" t="s">
        <v>96</v>
      </c>
      <c r="W392" s="24" t="s">
        <v>96</v>
      </c>
      <c r="X392" s="24" t="s">
        <v>96</v>
      </c>
    </row>
    <row r="393" spans="1:24" x14ac:dyDescent="0.3">
      <c r="A393" s="124">
        <v>787</v>
      </c>
      <c r="B393" s="124">
        <v>1</v>
      </c>
      <c r="C393" s="8" t="s">
        <v>508</v>
      </c>
      <c r="D393" s="24" t="s">
        <v>96</v>
      </c>
      <c r="E393" s="24" t="s">
        <v>96</v>
      </c>
      <c r="F393" s="24" t="s">
        <v>96</v>
      </c>
      <c r="G393" s="24" t="s">
        <v>96</v>
      </c>
      <c r="H393" s="24" t="s">
        <v>96</v>
      </c>
      <c r="I393" s="24" t="s">
        <v>96</v>
      </c>
      <c r="J393" s="24" t="s">
        <v>96</v>
      </c>
      <c r="K393" s="24" t="s">
        <v>96</v>
      </c>
      <c r="L393" s="24" t="s">
        <v>96</v>
      </c>
      <c r="M393" s="24" t="s">
        <v>96</v>
      </c>
      <c r="N393" s="24" t="s">
        <v>96</v>
      </c>
      <c r="O393" s="24" t="s">
        <v>96</v>
      </c>
      <c r="P393" s="24" t="s">
        <v>96</v>
      </c>
      <c r="Q393" s="24" t="s">
        <v>96</v>
      </c>
      <c r="R393" s="24" t="s">
        <v>96</v>
      </c>
      <c r="S393" s="24" t="s">
        <v>96</v>
      </c>
      <c r="T393" s="24" t="s">
        <v>96</v>
      </c>
      <c r="U393" s="24" t="s">
        <v>96</v>
      </c>
      <c r="V393" s="24" t="s">
        <v>96</v>
      </c>
      <c r="W393" s="24" t="s">
        <v>96</v>
      </c>
      <c r="X393" s="24" t="s">
        <v>96</v>
      </c>
    </row>
    <row r="394" spans="1:24" x14ac:dyDescent="0.3">
      <c r="A394" s="124">
        <v>789</v>
      </c>
      <c r="B394" s="124">
        <v>1</v>
      </c>
      <c r="C394" s="8" t="s">
        <v>1016</v>
      </c>
      <c r="D394" s="124">
        <v>81</v>
      </c>
      <c r="E394" s="124">
        <v>99</v>
      </c>
      <c r="F394" s="125">
        <v>7</v>
      </c>
      <c r="G394" s="24" t="s">
        <v>96</v>
      </c>
      <c r="H394" s="24" t="s">
        <v>96</v>
      </c>
      <c r="I394" s="24" t="s">
        <v>96</v>
      </c>
      <c r="J394" s="24" t="s">
        <v>96</v>
      </c>
      <c r="K394" s="24" t="s">
        <v>96</v>
      </c>
      <c r="L394" s="24" t="s">
        <v>96</v>
      </c>
      <c r="M394" s="24" t="s">
        <v>96</v>
      </c>
      <c r="N394" s="24" t="s">
        <v>96</v>
      </c>
      <c r="O394" s="24" t="s">
        <v>96</v>
      </c>
      <c r="P394" s="24" t="s">
        <v>96</v>
      </c>
      <c r="Q394" s="24" t="s">
        <v>96</v>
      </c>
      <c r="R394" s="24" t="s">
        <v>96</v>
      </c>
      <c r="S394" s="24" t="s">
        <v>96</v>
      </c>
      <c r="T394" s="24" t="s">
        <v>96</v>
      </c>
      <c r="U394" s="24" t="s">
        <v>96</v>
      </c>
      <c r="V394" s="24" t="s">
        <v>96</v>
      </c>
      <c r="W394" s="24" t="s">
        <v>96</v>
      </c>
      <c r="X394" s="24" t="s">
        <v>96</v>
      </c>
    </row>
    <row r="395" spans="1:24" x14ac:dyDescent="0.3">
      <c r="A395" s="124">
        <v>790</v>
      </c>
      <c r="B395" s="124">
        <v>1</v>
      </c>
      <c r="C395" s="8" t="s">
        <v>1017</v>
      </c>
      <c r="D395" s="24" t="s">
        <v>96</v>
      </c>
      <c r="E395" s="24" t="s">
        <v>96</v>
      </c>
      <c r="F395" s="24" t="s">
        <v>96</v>
      </c>
      <c r="G395" s="24" t="s">
        <v>96</v>
      </c>
      <c r="H395" s="24" t="s">
        <v>96</v>
      </c>
      <c r="I395" s="24" t="s">
        <v>96</v>
      </c>
      <c r="J395" s="24" t="s">
        <v>96</v>
      </c>
      <c r="K395" s="24" t="s">
        <v>96</v>
      </c>
      <c r="L395" s="24" t="s">
        <v>96</v>
      </c>
      <c r="M395" s="24" t="s">
        <v>96</v>
      </c>
      <c r="N395" s="24" t="s">
        <v>96</v>
      </c>
      <c r="O395" s="24" t="s">
        <v>96</v>
      </c>
      <c r="P395" s="24" t="s">
        <v>96</v>
      </c>
      <c r="Q395" s="24" t="s">
        <v>96</v>
      </c>
      <c r="R395" s="24" t="s">
        <v>96</v>
      </c>
      <c r="S395" s="24" t="s">
        <v>96</v>
      </c>
      <c r="T395" s="24" t="s">
        <v>96</v>
      </c>
      <c r="U395" s="24" t="s">
        <v>96</v>
      </c>
      <c r="V395" s="24" t="s">
        <v>96</v>
      </c>
      <c r="W395" s="24" t="s">
        <v>96</v>
      </c>
      <c r="X395" s="24" t="s">
        <v>96</v>
      </c>
    </row>
    <row r="396" spans="1:24" x14ac:dyDescent="0.3">
      <c r="A396" s="124">
        <v>791</v>
      </c>
      <c r="B396" s="124">
        <v>1</v>
      </c>
      <c r="C396" s="8" t="s">
        <v>304</v>
      </c>
      <c r="D396" s="24" t="s">
        <v>96</v>
      </c>
      <c r="E396" s="24" t="s">
        <v>96</v>
      </c>
      <c r="F396" s="24" t="s">
        <v>96</v>
      </c>
      <c r="G396" s="24" t="s">
        <v>96</v>
      </c>
      <c r="H396" s="24" t="s">
        <v>96</v>
      </c>
      <c r="I396" s="24" t="s">
        <v>96</v>
      </c>
      <c r="J396" s="24" t="s">
        <v>96</v>
      </c>
      <c r="K396" s="24" t="s">
        <v>96</v>
      </c>
      <c r="L396" s="24" t="s">
        <v>96</v>
      </c>
      <c r="M396" s="24" t="s">
        <v>96</v>
      </c>
      <c r="N396" s="24" t="s">
        <v>96</v>
      </c>
      <c r="O396" s="24" t="s">
        <v>96</v>
      </c>
      <c r="P396" s="24" t="s">
        <v>96</v>
      </c>
      <c r="Q396" s="24" t="s">
        <v>96</v>
      </c>
      <c r="R396" s="24" t="s">
        <v>96</v>
      </c>
      <c r="S396" s="24" t="s">
        <v>96</v>
      </c>
      <c r="T396" s="24" t="s">
        <v>96</v>
      </c>
      <c r="U396" s="24" t="s">
        <v>96</v>
      </c>
      <c r="V396" s="24" t="s">
        <v>96</v>
      </c>
      <c r="W396" s="24" t="s">
        <v>96</v>
      </c>
      <c r="X396" s="24" t="s">
        <v>96</v>
      </c>
    </row>
    <row r="397" spans="1:24" x14ac:dyDescent="0.3">
      <c r="A397" s="124">
        <v>792</v>
      </c>
      <c r="B397" s="124">
        <v>1</v>
      </c>
      <c r="C397" s="8" t="s">
        <v>1018</v>
      </c>
      <c r="D397" s="24" t="s">
        <v>96</v>
      </c>
      <c r="E397" s="24" t="s">
        <v>96</v>
      </c>
      <c r="F397" s="24" t="s">
        <v>96</v>
      </c>
      <c r="G397" s="24" t="s">
        <v>96</v>
      </c>
      <c r="H397" s="24" t="s">
        <v>96</v>
      </c>
      <c r="I397" s="24" t="s">
        <v>96</v>
      </c>
      <c r="J397" s="24" t="s">
        <v>96</v>
      </c>
      <c r="K397" s="24" t="s">
        <v>96</v>
      </c>
      <c r="L397" s="24" t="s">
        <v>96</v>
      </c>
      <c r="M397" s="24" t="s">
        <v>96</v>
      </c>
      <c r="N397" s="24" t="s">
        <v>96</v>
      </c>
      <c r="O397" s="24" t="s">
        <v>96</v>
      </c>
      <c r="P397" s="24" t="s">
        <v>96</v>
      </c>
      <c r="Q397" s="24" t="s">
        <v>96</v>
      </c>
      <c r="R397" s="24" t="s">
        <v>96</v>
      </c>
      <c r="S397" s="24" t="s">
        <v>96</v>
      </c>
      <c r="T397" s="24" t="s">
        <v>96</v>
      </c>
      <c r="U397" s="24" t="s">
        <v>96</v>
      </c>
      <c r="V397" s="24" t="s">
        <v>96</v>
      </c>
      <c r="W397" s="24" t="s">
        <v>96</v>
      </c>
      <c r="X397" s="24" t="s">
        <v>96</v>
      </c>
    </row>
    <row r="398" spans="1:24" x14ac:dyDescent="0.3">
      <c r="A398" s="124">
        <v>793</v>
      </c>
      <c r="B398" s="124">
        <v>1</v>
      </c>
      <c r="C398" s="8" t="s">
        <v>351</v>
      </c>
      <c r="D398" s="24" t="s">
        <v>96</v>
      </c>
      <c r="E398" s="24" t="s">
        <v>96</v>
      </c>
      <c r="F398" s="24" t="s">
        <v>96</v>
      </c>
      <c r="G398" s="24" t="s">
        <v>96</v>
      </c>
      <c r="H398" s="24" t="s">
        <v>96</v>
      </c>
      <c r="I398" s="24" t="s">
        <v>96</v>
      </c>
      <c r="J398" s="24" t="s">
        <v>96</v>
      </c>
      <c r="K398" s="24" t="s">
        <v>96</v>
      </c>
      <c r="L398" s="24" t="s">
        <v>96</v>
      </c>
      <c r="M398" s="24" t="s">
        <v>96</v>
      </c>
      <c r="N398" s="24" t="s">
        <v>96</v>
      </c>
      <c r="O398" s="24" t="s">
        <v>96</v>
      </c>
      <c r="P398" s="24" t="s">
        <v>96</v>
      </c>
      <c r="Q398" s="24" t="s">
        <v>96</v>
      </c>
      <c r="R398" s="24" t="s">
        <v>96</v>
      </c>
      <c r="S398" s="24" t="s">
        <v>96</v>
      </c>
      <c r="T398" s="24" t="s">
        <v>96</v>
      </c>
      <c r="U398" s="24" t="s">
        <v>96</v>
      </c>
      <c r="V398" s="24" t="s">
        <v>96</v>
      </c>
      <c r="W398" s="24" t="s">
        <v>96</v>
      </c>
      <c r="X398" s="24" t="s">
        <v>96</v>
      </c>
    </row>
    <row r="399" spans="1:24" x14ac:dyDescent="0.3">
      <c r="A399" s="124">
        <v>801</v>
      </c>
      <c r="B399" s="124">
        <v>1</v>
      </c>
      <c r="C399" s="8" t="s">
        <v>460</v>
      </c>
      <c r="D399" s="24" t="s">
        <v>96</v>
      </c>
      <c r="E399" s="24" t="s">
        <v>96</v>
      </c>
      <c r="F399" s="24" t="s">
        <v>96</v>
      </c>
      <c r="G399" s="24" t="s">
        <v>96</v>
      </c>
      <c r="H399" s="24" t="s">
        <v>96</v>
      </c>
      <c r="I399" s="24" t="s">
        <v>96</v>
      </c>
      <c r="J399" s="24" t="s">
        <v>96</v>
      </c>
      <c r="K399" s="24" t="s">
        <v>96</v>
      </c>
      <c r="L399" s="24" t="s">
        <v>96</v>
      </c>
      <c r="M399" s="24" t="s">
        <v>96</v>
      </c>
      <c r="N399" s="24" t="s">
        <v>96</v>
      </c>
      <c r="O399" s="24" t="s">
        <v>96</v>
      </c>
      <c r="P399" s="24" t="s">
        <v>96</v>
      </c>
      <c r="Q399" s="24" t="s">
        <v>96</v>
      </c>
      <c r="R399" s="24" t="s">
        <v>96</v>
      </c>
      <c r="S399" s="24" t="s">
        <v>96</v>
      </c>
      <c r="T399" s="24" t="s">
        <v>96</v>
      </c>
      <c r="U399" s="24" t="s">
        <v>96</v>
      </c>
      <c r="V399" s="24" t="s">
        <v>96</v>
      </c>
      <c r="W399" s="24" t="s">
        <v>96</v>
      </c>
      <c r="X399" s="24" t="s">
        <v>96</v>
      </c>
    </row>
    <row r="400" spans="1:24" x14ac:dyDescent="0.3">
      <c r="A400" s="124">
        <v>803</v>
      </c>
      <c r="B400" s="124">
        <v>1</v>
      </c>
      <c r="C400" s="8" t="s">
        <v>675</v>
      </c>
      <c r="D400" s="124">
        <v>85</v>
      </c>
      <c r="E400" s="124">
        <v>5</v>
      </c>
      <c r="F400" s="125">
        <v>6.5</v>
      </c>
      <c r="G400" s="24" t="s">
        <v>96</v>
      </c>
      <c r="H400" s="24" t="s">
        <v>96</v>
      </c>
      <c r="I400" s="24" t="s">
        <v>96</v>
      </c>
      <c r="J400" s="24" t="s">
        <v>96</v>
      </c>
      <c r="K400" s="24" t="s">
        <v>96</v>
      </c>
      <c r="L400" s="24" t="s">
        <v>96</v>
      </c>
      <c r="M400" s="24" t="s">
        <v>96</v>
      </c>
      <c r="N400" s="24" t="s">
        <v>96</v>
      </c>
      <c r="O400" s="24" t="s">
        <v>96</v>
      </c>
      <c r="P400" s="24" t="s">
        <v>96</v>
      </c>
      <c r="Q400" s="24" t="s">
        <v>96</v>
      </c>
      <c r="R400" s="24" t="s">
        <v>96</v>
      </c>
      <c r="S400" s="24" t="s">
        <v>96</v>
      </c>
      <c r="T400" s="24" t="s">
        <v>96</v>
      </c>
      <c r="U400" s="24" t="s">
        <v>96</v>
      </c>
      <c r="V400" s="24" t="s">
        <v>96</v>
      </c>
      <c r="W400" s="24" t="s">
        <v>96</v>
      </c>
      <c r="X400" s="24" t="s">
        <v>96</v>
      </c>
    </row>
    <row r="401" spans="1:24" x14ac:dyDescent="0.3">
      <c r="A401" s="124">
        <v>806</v>
      </c>
      <c r="B401" s="124">
        <v>1</v>
      </c>
      <c r="C401" s="8" t="s">
        <v>1129</v>
      </c>
      <c r="D401" s="24" t="s">
        <v>96</v>
      </c>
      <c r="E401" s="24" t="s">
        <v>96</v>
      </c>
      <c r="F401" s="24" t="s">
        <v>96</v>
      </c>
      <c r="G401" s="24" t="s">
        <v>96</v>
      </c>
      <c r="H401" s="24" t="s">
        <v>96</v>
      </c>
      <c r="I401" s="24" t="s">
        <v>96</v>
      </c>
      <c r="J401" s="24" t="s">
        <v>96</v>
      </c>
      <c r="K401" s="24" t="s">
        <v>96</v>
      </c>
      <c r="L401" s="24" t="s">
        <v>96</v>
      </c>
      <c r="M401" s="24" t="s">
        <v>96</v>
      </c>
      <c r="N401" s="24" t="s">
        <v>96</v>
      </c>
      <c r="O401" s="24" t="s">
        <v>96</v>
      </c>
      <c r="P401" s="24" t="s">
        <v>96</v>
      </c>
      <c r="Q401" s="24" t="s">
        <v>96</v>
      </c>
      <c r="R401" s="24" t="s">
        <v>96</v>
      </c>
      <c r="S401" s="24" t="s">
        <v>96</v>
      </c>
      <c r="T401" s="24" t="s">
        <v>96</v>
      </c>
      <c r="U401" s="24" t="s">
        <v>96</v>
      </c>
      <c r="V401" s="24" t="s">
        <v>96</v>
      </c>
      <c r="W401" s="24" t="s">
        <v>96</v>
      </c>
      <c r="X401" s="24" t="s">
        <v>96</v>
      </c>
    </row>
    <row r="402" spans="1:24" x14ac:dyDescent="0.3">
      <c r="A402" s="124">
        <v>809</v>
      </c>
      <c r="B402" s="124">
        <v>1</v>
      </c>
      <c r="C402" s="8" t="s">
        <v>1130</v>
      </c>
      <c r="D402" s="124">
        <v>85</v>
      </c>
      <c r="E402" s="124">
        <v>1</v>
      </c>
      <c r="F402" s="125">
        <v>16</v>
      </c>
      <c r="G402" s="124">
        <v>86</v>
      </c>
      <c r="H402" s="124">
        <v>99</v>
      </c>
      <c r="I402" s="125">
        <v>7</v>
      </c>
      <c r="J402" s="24" t="s">
        <v>96</v>
      </c>
      <c r="K402" s="24" t="s">
        <v>96</v>
      </c>
      <c r="L402" s="24" t="s">
        <v>96</v>
      </c>
      <c r="M402" s="24" t="s">
        <v>96</v>
      </c>
      <c r="N402" s="24" t="s">
        <v>96</v>
      </c>
      <c r="O402" s="24" t="s">
        <v>96</v>
      </c>
      <c r="P402" s="24" t="s">
        <v>96</v>
      </c>
      <c r="Q402" s="24" t="s">
        <v>96</v>
      </c>
      <c r="R402" s="24" t="s">
        <v>96</v>
      </c>
      <c r="S402" s="24" t="s">
        <v>96</v>
      </c>
      <c r="T402" s="24" t="s">
        <v>96</v>
      </c>
      <c r="U402" s="24" t="s">
        <v>96</v>
      </c>
      <c r="V402" s="24" t="s">
        <v>96</v>
      </c>
      <c r="W402" s="24" t="s">
        <v>96</v>
      </c>
      <c r="X402" s="24" t="s">
        <v>96</v>
      </c>
    </row>
    <row r="403" spans="1:24" x14ac:dyDescent="0.3">
      <c r="A403" s="124">
        <v>810</v>
      </c>
      <c r="B403" s="124">
        <v>1</v>
      </c>
      <c r="C403" s="8" t="s">
        <v>568</v>
      </c>
      <c r="D403" s="24" t="s">
        <v>96</v>
      </c>
      <c r="E403" s="24" t="s">
        <v>96</v>
      </c>
      <c r="F403" s="24" t="s">
        <v>96</v>
      </c>
      <c r="G403" s="24" t="s">
        <v>96</v>
      </c>
      <c r="H403" s="24" t="s">
        <v>96</v>
      </c>
      <c r="I403" s="24" t="s">
        <v>96</v>
      </c>
      <c r="J403" s="24" t="s">
        <v>96</v>
      </c>
      <c r="K403" s="24" t="s">
        <v>96</v>
      </c>
      <c r="L403" s="24" t="s">
        <v>96</v>
      </c>
      <c r="M403" s="24" t="s">
        <v>96</v>
      </c>
      <c r="N403" s="24" t="s">
        <v>96</v>
      </c>
      <c r="O403" s="24" t="s">
        <v>96</v>
      </c>
      <c r="P403" s="24" t="s">
        <v>96</v>
      </c>
      <c r="Q403" s="24" t="s">
        <v>96</v>
      </c>
      <c r="R403" s="24" t="s">
        <v>96</v>
      </c>
      <c r="S403" s="24" t="s">
        <v>96</v>
      </c>
      <c r="T403" s="24" t="s">
        <v>96</v>
      </c>
      <c r="U403" s="24" t="s">
        <v>96</v>
      </c>
      <c r="V403" s="24" t="s">
        <v>96</v>
      </c>
      <c r="W403" s="24" t="s">
        <v>96</v>
      </c>
      <c r="X403" s="24" t="s">
        <v>96</v>
      </c>
    </row>
    <row r="404" spans="1:24" x14ac:dyDescent="0.3">
      <c r="A404" s="124">
        <v>811</v>
      </c>
      <c r="B404" s="124">
        <v>1</v>
      </c>
      <c r="C404" s="8" t="s">
        <v>569</v>
      </c>
      <c r="D404" s="124">
        <v>88</v>
      </c>
      <c r="E404" s="124">
        <v>4</v>
      </c>
      <c r="F404" s="125">
        <v>4</v>
      </c>
      <c r="G404" s="24" t="s">
        <v>96</v>
      </c>
      <c r="H404" s="24" t="s">
        <v>96</v>
      </c>
      <c r="I404" s="24" t="s">
        <v>96</v>
      </c>
      <c r="J404" s="24" t="s">
        <v>96</v>
      </c>
      <c r="K404" s="24" t="s">
        <v>96</v>
      </c>
      <c r="L404" s="24" t="s">
        <v>96</v>
      </c>
      <c r="M404" s="24" t="s">
        <v>96</v>
      </c>
      <c r="N404" s="24" t="s">
        <v>96</v>
      </c>
      <c r="O404" s="24" t="s">
        <v>96</v>
      </c>
      <c r="P404" s="24" t="s">
        <v>96</v>
      </c>
      <c r="Q404" s="24" t="s">
        <v>96</v>
      </c>
      <c r="R404" s="24" t="s">
        <v>96</v>
      </c>
      <c r="S404" s="24" t="s">
        <v>96</v>
      </c>
      <c r="T404" s="24" t="s">
        <v>96</v>
      </c>
      <c r="U404" s="24" t="s">
        <v>96</v>
      </c>
      <c r="V404" s="24" t="s">
        <v>96</v>
      </c>
      <c r="W404" s="24" t="s">
        <v>96</v>
      </c>
      <c r="X404" s="24" t="s">
        <v>96</v>
      </c>
    </row>
    <row r="405" spans="1:24" x14ac:dyDescent="0.3">
      <c r="A405" s="124">
        <v>813</v>
      </c>
      <c r="B405" s="124">
        <v>1</v>
      </c>
      <c r="C405" s="8" t="s">
        <v>352</v>
      </c>
      <c r="D405" s="24" t="s">
        <v>96</v>
      </c>
      <c r="E405" s="24" t="s">
        <v>96</v>
      </c>
      <c r="F405" s="24" t="s">
        <v>96</v>
      </c>
      <c r="G405" s="24" t="s">
        <v>96</v>
      </c>
      <c r="H405" s="24" t="s">
        <v>96</v>
      </c>
      <c r="I405" s="24" t="s">
        <v>96</v>
      </c>
      <c r="J405" s="24" t="s">
        <v>96</v>
      </c>
      <c r="K405" s="24" t="s">
        <v>96</v>
      </c>
      <c r="L405" s="24" t="s">
        <v>96</v>
      </c>
      <c r="M405" s="24" t="s">
        <v>96</v>
      </c>
      <c r="N405" s="24" t="s">
        <v>96</v>
      </c>
      <c r="O405" s="24" t="s">
        <v>96</v>
      </c>
      <c r="P405" s="24" t="s">
        <v>96</v>
      </c>
      <c r="Q405" s="24" t="s">
        <v>96</v>
      </c>
      <c r="R405" s="24" t="s">
        <v>96</v>
      </c>
      <c r="S405" s="24" t="s">
        <v>96</v>
      </c>
      <c r="T405" s="24" t="s">
        <v>96</v>
      </c>
      <c r="U405" s="24" t="s">
        <v>96</v>
      </c>
      <c r="V405" s="24" t="s">
        <v>96</v>
      </c>
      <c r="W405" s="24" t="s">
        <v>96</v>
      </c>
      <c r="X405" s="24" t="s">
        <v>96</v>
      </c>
    </row>
    <row r="406" spans="1:24" x14ac:dyDescent="0.3">
      <c r="A406" s="124">
        <v>815</v>
      </c>
      <c r="B406" s="124">
        <v>2</v>
      </c>
      <c r="C406" s="8" t="s">
        <v>306</v>
      </c>
      <c r="D406" s="24" t="s">
        <v>96</v>
      </c>
      <c r="E406" s="24" t="s">
        <v>96</v>
      </c>
      <c r="F406" s="24" t="s">
        <v>96</v>
      </c>
      <c r="G406" s="24" t="s">
        <v>96</v>
      </c>
      <c r="H406" s="24" t="s">
        <v>96</v>
      </c>
      <c r="I406" s="24" t="s">
        <v>96</v>
      </c>
      <c r="J406" s="24" t="s">
        <v>96</v>
      </c>
      <c r="K406" s="24" t="s">
        <v>96</v>
      </c>
      <c r="L406" s="24" t="s">
        <v>96</v>
      </c>
      <c r="M406" s="24" t="s">
        <v>96</v>
      </c>
      <c r="N406" s="24" t="s">
        <v>96</v>
      </c>
      <c r="O406" s="24" t="s">
        <v>96</v>
      </c>
      <c r="P406" s="24" t="s">
        <v>96</v>
      </c>
      <c r="Q406" s="24" t="s">
        <v>96</v>
      </c>
      <c r="R406" s="24" t="s">
        <v>96</v>
      </c>
      <c r="S406" s="24" t="s">
        <v>96</v>
      </c>
      <c r="T406" s="24" t="s">
        <v>96</v>
      </c>
      <c r="U406" s="24" t="s">
        <v>96</v>
      </c>
      <c r="V406" s="24" t="s">
        <v>96</v>
      </c>
      <c r="W406" s="24" t="s">
        <v>96</v>
      </c>
      <c r="X406" s="24" t="s">
        <v>96</v>
      </c>
    </row>
    <row r="407" spans="1:24" x14ac:dyDescent="0.3">
      <c r="A407" s="124">
        <v>818</v>
      </c>
      <c r="B407" s="124">
        <v>1</v>
      </c>
      <c r="C407" s="8" t="s">
        <v>496</v>
      </c>
      <c r="D407" s="24" t="s">
        <v>96</v>
      </c>
      <c r="E407" s="24" t="s">
        <v>96</v>
      </c>
      <c r="F407" s="24" t="s">
        <v>96</v>
      </c>
      <c r="G407" s="24" t="s">
        <v>96</v>
      </c>
      <c r="H407" s="24" t="s">
        <v>96</v>
      </c>
      <c r="I407" s="24" t="s">
        <v>96</v>
      </c>
      <c r="J407" s="24" t="s">
        <v>96</v>
      </c>
      <c r="K407" s="24" t="s">
        <v>96</v>
      </c>
      <c r="L407" s="24" t="s">
        <v>96</v>
      </c>
      <c r="M407" s="24" t="s">
        <v>96</v>
      </c>
      <c r="N407" s="24" t="s">
        <v>96</v>
      </c>
      <c r="O407" s="24" t="s">
        <v>96</v>
      </c>
      <c r="P407" s="24" t="s">
        <v>96</v>
      </c>
      <c r="Q407" s="24" t="s">
        <v>96</v>
      </c>
      <c r="R407" s="24" t="s">
        <v>96</v>
      </c>
      <c r="S407" s="24" t="s">
        <v>96</v>
      </c>
      <c r="T407" s="24" t="s">
        <v>96</v>
      </c>
      <c r="U407" s="24" t="s">
        <v>96</v>
      </c>
      <c r="V407" s="24" t="s">
        <v>96</v>
      </c>
      <c r="W407" s="24" t="s">
        <v>96</v>
      </c>
      <c r="X407" s="24" t="s">
        <v>96</v>
      </c>
    </row>
    <row r="408" spans="1:24" x14ac:dyDescent="0.3">
      <c r="A408" s="124">
        <v>819</v>
      </c>
      <c r="B408" s="124">
        <v>1</v>
      </c>
      <c r="C408" s="8" t="s">
        <v>1131</v>
      </c>
      <c r="D408" s="24" t="s">
        <v>96</v>
      </c>
      <c r="E408" s="24" t="s">
        <v>96</v>
      </c>
      <c r="F408" s="24" t="s">
        <v>96</v>
      </c>
      <c r="G408" s="24" t="s">
        <v>96</v>
      </c>
      <c r="H408" s="24" t="s">
        <v>96</v>
      </c>
      <c r="I408" s="24" t="s">
        <v>96</v>
      </c>
      <c r="J408" s="24" t="s">
        <v>96</v>
      </c>
      <c r="K408" s="24" t="s">
        <v>96</v>
      </c>
      <c r="L408" s="24" t="s">
        <v>96</v>
      </c>
      <c r="M408" s="24" t="s">
        <v>96</v>
      </c>
      <c r="N408" s="24" t="s">
        <v>96</v>
      </c>
      <c r="O408" s="24" t="s">
        <v>96</v>
      </c>
      <c r="P408" s="24" t="s">
        <v>96</v>
      </c>
      <c r="Q408" s="24" t="s">
        <v>96</v>
      </c>
      <c r="R408" s="24" t="s">
        <v>96</v>
      </c>
      <c r="S408" s="24" t="s">
        <v>96</v>
      </c>
      <c r="T408" s="24" t="s">
        <v>96</v>
      </c>
      <c r="U408" s="24" t="s">
        <v>96</v>
      </c>
      <c r="V408" s="24" t="s">
        <v>96</v>
      </c>
      <c r="W408" s="24" t="s">
        <v>96</v>
      </c>
      <c r="X408" s="24" t="s">
        <v>96</v>
      </c>
    </row>
    <row r="409" spans="1:24" x14ac:dyDescent="0.3">
      <c r="A409" s="124">
        <v>820</v>
      </c>
      <c r="B409" s="124">
        <v>1</v>
      </c>
      <c r="C409" s="8" t="s">
        <v>353</v>
      </c>
      <c r="D409" s="24" t="s">
        <v>96</v>
      </c>
      <c r="E409" s="24" t="s">
        <v>96</v>
      </c>
      <c r="F409" s="24" t="s">
        <v>96</v>
      </c>
      <c r="G409" s="24" t="s">
        <v>96</v>
      </c>
      <c r="H409" s="24" t="s">
        <v>96</v>
      </c>
      <c r="I409" s="24" t="s">
        <v>96</v>
      </c>
      <c r="J409" s="24" t="s">
        <v>96</v>
      </c>
      <c r="K409" s="24" t="s">
        <v>96</v>
      </c>
      <c r="L409" s="24" t="s">
        <v>96</v>
      </c>
      <c r="M409" s="24" t="s">
        <v>96</v>
      </c>
      <c r="N409" s="24" t="s">
        <v>96</v>
      </c>
      <c r="O409" s="24" t="s">
        <v>96</v>
      </c>
      <c r="P409" s="24" t="s">
        <v>96</v>
      </c>
      <c r="Q409" s="24" t="s">
        <v>96</v>
      </c>
      <c r="R409" s="24" t="s">
        <v>96</v>
      </c>
      <c r="S409" s="24" t="s">
        <v>96</v>
      </c>
      <c r="T409" s="24" t="s">
        <v>96</v>
      </c>
      <c r="U409" s="24" t="s">
        <v>96</v>
      </c>
      <c r="V409" s="24" t="s">
        <v>96</v>
      </c>
      <c r="W409" s="24" t="s">
        <v>96</v>
      </c>
      <c r="X409" s="24" t="s">
        <v>96</v>
      </c>
    </row>
    <row r="410" spans="1:24" x14ac:dyDescent="0.3">
      <c r="A410" s="124">
        <v>821</v>
      </c>
      <c r="B410" s="124">
        <v>1</v>
      </c>
      <c r="C410" s="8" t="s">
        <v>878</v>
      </c>
      <c r="D410" s="24" t="s">
        <v>96</v>
      </c>
      <c r="E410" s="24" t="s">
        <v>96</v>
      </c>
      <c r="F410" s="24" t="s">
        <v>96</v>
      </c>
      <c r="G410" s="24" t="s">
        <v>96</v>
      </c>
      <c r="H410" s="24" t="s">
        <v>96</v>
      </c>
      <c r="I410" s="24" t="s">
        <v>96</v>
      </c>
      <c r="J410" s="24" t="s">
        <v>96</v>
      </c>
      <c r="K410" s="24" t="s">
        <v>96</v>
      </c>
      <c r="L410" s="24" t="s">
        <v>96</v>
      </c>
      <c r="M410" s="24" t="s">
        <v>96</v>
      </c>
      <c r="N410" s="24" t="s">
        <v>96</v>
      </c>
      <c r="O410" s="24" t="s">
        <v>96</v>
      </c>
      <c r="P410" s="24" t="s">
        <v>96</v>
      </c>
      <c r="Q410" s="24" t="s">
        <v>96</v>
      </c>
      <c r="R410" s="24" t="s">
        <v>96</v>
      </c>
      <c r="S410" s="24" t="s">
        <v>96</v>
      </c>
      <c r="T410" s="24" t="s">
        <v>96</v>
      </c>
      <c r="U410" s="24" t="s">
        <v>96</v>
      </c>
      <c r="V410" s="24" t="s">
        <v>96</v>
      </c>
      <c r="W410" s="24" t="s">
        <v>96</v>
      </c>
      <c r="X410" s="24" t="s">
        <v>96</v>
      </c>
    </row>
    <row r="411" spans="1:24" x14ac:dyDescent="0.3">
      <c r="A411" s="124">
        <v>827</v>
      </c>
      <c r="B411" s="124">
        <v>1</v>
      </c>
      <c r="C411" s="8" t="s">
        <v>1132</v>
      </c>
      <c r="D411" s="24" t="s">
        <v>96</v>
      </c>
      <c r="E411" s="24" t="s">
        <v>96</v>
      </c>
      <c r="F411" s="24" t="s">
        <v>96</v>
      </c>
      <c r="G411" s="24" t="s">
        <v>96</v>
      </c>
      <c r="H411" s="24" t="s">
        <v>96</v>
      </c>
      <c r="I411" s="24" t="s">
        <v>96</v>
      </c>
      <c r="J411" s="24" t="s">
        <v>96</v>
      </c>
      <c r="K411" s="24" t="s">
        <v>96</v>
      </c>
      <c r="L411" s="24" t="s">
        <v>96</v>
      </c>
      <c r="M411" s="24" t="s">
        <v>96</v>
      </c>
      <c r="N411" s="24" t="s">
        <v>96</v>
      </c>
      <c r="O411" s="24" t="s">
        <v>96</v>
      </c>
      <c r="P411" s="24" t="s">
        <v>96</v>
      </c>
      <c r="Q411" s="24" t="s">
        <v>96</v>
      </c>
      <c r="R411" s="24" t="s">
        <v>96</v>
      </c>
      <c r="S411" s="24" t="s">
        <v>96</v>
      </c>
      <c r="T411" s="24" t="s">
        <v>96</v>
      </c>
      <c r="U411" s="24" t="s">
        <v>96</v>
      </c>
      <c r="V411" s="24" t="s">
        <v>96</v>
      </c>
      <c r="W411" s="24" t="s">
        <v>96</v>
      </c>
      <c r="X411" s="24" t="s">
        <v>96</v>
      </c>
    </row>
    <row r="412" spans="1:24" x14ac:dyDescent="0.3">
      <c r="A412" s="124">
        <v>829</v>
      </c>
      <c r="B412" s="124">
        <v>1</v>
      </c>
      <c r="C412" s="8" t="s">
        <v>436</v>
      </c>
      <c r="D412" s="24" t="s">
        <v>96</v>
      </c>
      <c r="E412" s="24" t="s">
        <v>96</v>
      </c>
      <c r="F412" s="24" t="s">
        <v>96</v>
      </c>
      <c r="G412" s="24" t="s">
        <v>96</v>
      </c>
      <c r="H412" s="24" t="s">
        <v>96</v>
      </c>
      <c r="I412" s="24" t="s">
        <v>96</v>
      </c>
      <c r="J412" s="24" t="s">
        <v>96</v>
      </c>
      <c r="K412" s="24" t="s">
        <v>96</v>
      </c>
      <c r="L412" s="24" t="s">
        <v>96</v>
      </c>
      <c r="M412" s="24" t="s">
        <v>96</v>
      </c>
      <c r="N412" s="24" t="s">
        <v>96</v>
      </c>
      <c r="O412" s="24" t="s">
        <v>96</v>
      </c>
      <c r="P412" s="24" t="s">
        <v>96</v>
      </c>
      <c r="Q412" s="24" t="s">
        <v>96</v>
      </c>
      <c r="R412" s="24" t="s">
        <v>96</v>
      </c>
      <c r="S412" s="24" t="s">
        <v>96</v>
      </c>
      <c r="T412" s="24" t="s">
        <v>96</v>
      </c>
      <c r="U412" s="24" t="s">
        <v>96</v>
      </c>
      <c r="V412" s="24" t="s">
        <v>96</v>
      </c>
      <c r="W412" s="24" t="s">
        <v>96</v>
      </c>
      <c r="X412" s="24" t="s">
        <v>96</v>
      </c>
    </row>
    <row r="413" spans="1:24" x14ac:dyDescent="0.3">
      <c r="A413" s="124">
        <v>830</v>
      </c>
      <c r="B413" s="124">
        <v>1</v>
      </c>
      <c r="C413" s="8" t="s">
        <v>1133</v>
      </c>
      <c r="D413" s="24" t="s">
        <v>96</v>
      </c>
      <c r="E413" s="24" t="s">
        <v>96</v>
      </c>
      <c r="F413" s="24" t="s">
        <v>96</v>
      </c>
      <c r="G413" s="24" t="s">
        <v>96</v>
      </c>
      <c r="H413" s="24" t="s">
        <v>96</v>
      </c>
      <c r="I413" s="24" t="s">
        <v>96</v>
      </c>
      <c r="J413" s="24" t="s">
        <v>96</v>
      </c>
      <c r="K413" s="24" t="s">
        <v>96</v>
      </c>
      <c r="L413" s="24" t="s">
        <v>96</v>
      </c>
      <c r="M413" s="24" t="s">
        <v>96</v>
      </c>
      <c r="N413" s="24" t="s">
        <v>96</v>
      </c>
      <c r="O413" s="24" t="s">
        <v>96</v>
      </c>
      <c r="P413" s="24" t="s">
        <v>96</v>
      </c>
      <c r="Q413" s="24" t="s">
        <v>96</v>
      </c>
      <c r="R413" s="24" t="s">
        <v>96</v>
      </c>
      <c r="S413" s="24" t="s">
        <v>96</v>
      </c>
      <c r="T413" s="24" t="s">
        <v>96</v>
      </c>
      <c r="U413" s="24" t="s">
        <v>96</v>
      </c>
      <c r="V413" s="24" t="s">
        <v>96</v>
      </c>
      <c r="W413" s="24" t="s">
        <v>96</v>
      </c>
      <c r="X413" s="24" t="s">
        <v>96</v>
      </c>
    </row>
    <row r="414" spans="1:24" x14ac:dyDescent="0.3">
      <c r="A414" s="124">
        <v>831</v>
      </c>
      <c r="B414" s="124">
        <v>1</v>
      </c>
      <c r="C414" s="8" t="s">
        <v>354</v>
      </c>
      <c r="D414" s="24" t="s">
        <v>96</v>
      </c>
      <c r="E414" s="24" t="s">
        <v>96</v>
      </c>
      <c r="F414" s="24" t="s">
        <v>96</v>
      </c>
      <c r="G414" s="24" t="s">
        <v>96</v>
      </c>
      <c r="H414" s="24" t="s">
        <v>96</v>
      </c>
      <c r="I414" s="24" t="s">
        <v>96</v>
      </c>
      <c r="J414" s="24" t="s">
        <v>96</v>
      </c>
      <c r="K414" s="24" t="s">
        <v>96</v>
      </c>
      <c r="L414" s="24" t="s">
        <v>96</v>
      </c>
      <c r="M414" s="24" t="s">
        <v>96</v>
      </c>
      <c r="N414" s="24" t="s">
        <v>96</v>
      </c>
      <c r="O414" s="24" t="s">
        <v>96</v>
      </c>
      <c r="P414" s="24" t="s">
        <v>96</v>
      </c>
      <c r="Q414" s="24" t="s">
        <v>96</v>
      </c>
      <c r="R414" s="24" t="s">
        <v>96</v>
      </c>
      <c r="S414" s="24" t="s">
        <v>96</v>
      </c>
      <c r="T414" s="24" t="s">
        <v>96</v>
      </c>
      <c r="U414" s="24" t="s">
        <v>96</v>
      </c>
      <c r="V414" s="24" t="s">
        <v>96</v>
      </c>
      <c r="W414" s="24" t="s">
        <v>96</v>
      </c>
      <c r="X414" s="24" t="s">
        <v>96</v>
      </c>
    </row>
    <row r="415" spans="1:24" x14ac:dyDescent="0.3">
      <c r="A415" s="124">
        <v>832</v>
      </c>
      <c r="B415" s="124">
        <v>1</v>
      </c>
      <c r="C415" s="8" t="s">
        <v>233</v>
      </c>
      <c r="D415" s="24" t="s">
        <v>96</v>
      </c>
      <c r="E415" s="24" t="s">
        <v>96</v>
      </c>
      <c r="F415" s="24" t="s">
        <v>96</v>
      </c>
      <c r="G415" s="24" t="s">
        <v>96</v>
      </c>
      <c r="H415" s="24" t="s">
        <v>96</v>
      </c>
      <c r="I415" s="24" t="s">
        <v>96</v>
      </c>
      <c r="J415" s="24" t="s">
        <v>96</v>
      </c>
      <c r="K415" s="24" t="s">
        <v>96</v>
      </c>
      <c r="L415" s="24" t="s">
        <v>96</v>
      </c>
      <c r="M415" s="24" t="s">
        <v>96</v>
      </c>
      <c r="N415" s="24" t="s">
        <v>96</v>
      </c>
      <c r="O415" s="24" t="s">
        <v>96</v>
      </c>
      <c r="P415" s="124">
        <v>84</v>
      </c>
      <c r="Q415" s="124">
        <v>99</v>
      </c>
      <c r="R415" s="125">
        <v>6</v>
      </c>
      <c r="S415" s="24" t="s">
        <v>96</v>
      </c>
      <c r="T415" s="24" t="s">
        <v>96</v>
      </c>
      <c r="U415" s="24" t="s">
        <v>96</v>
      </c>
      <c r="V415" s="24" t="s">
        <v>96</v>
      </c>
      <c r="W415" s="24" t="s">
        <v>96</v>
      </c>
      <c r="X415" s="24" t="s">
        <v>96</v>
      </c>
    </row>
    <row r="416" spans="1:24" x14ac:dyDescent="0.3">
      <c r="A416" s="124">
        <v>833</v>
      </c>
      <c r="B416" s="124">
        <v>1</v>
      </c>
      <c r="C416" s="8" t="s">
        <v>355</v>
      </c>
      <c r="D416" s="124">
        <v>88</v>
      </c>
      <c r="E416" s="124">
        <v>99</v>
      </c>
      <c r="F416" s="125">
        <v>9.0399999999999991</v>
      </c>
      <c r="G416" s="24" t="s">
        <v>96</v>
      </c>
      <c r="H416" s="24" t="s">
        <v>96</v>
      </c>
      <c r="I416" s="24" t="s">
        <v>96</v>
      </c>
      <c r="J416" s="24" t="s">
        <v>96</v>
      </c>
      <c r="K416" s="24" t="s">
        <v>96</v>
      </c>
      <c r="L416" s="24" t="s">
        <v>96</v>
      </c>
      <c r="M416" s="24" t="s">
        <v>96</v>
      </c>
      <c r="N416" s="24" t="s">
        <v>96</v>
      </c>
      <c r="O416" s="24" t="s">
        <v>96</v>
      </c>
      <c r="P416" s="24" t="s">
        <v>96</v>
      </c>
      <c r="Q416" s="24" t="s">
        <v>96</v>
      </c>
      <c r="R416" s="24" t="s">
        <v>96</v>
      </c>
      <c r="S416" s="24" t="s">
        <v>96</v>
      </c>
      <c r="T416" s="24" t="s">
        <v>96</v>
      </c>
      <c r="U416" s="24" t="s">
        <v>96</v>
      </c>
      <c r="V416" s="24" t="s">
        <v>96</v>
      </c>
      <c r="W416" s="24" t="s">
        <v>96</v>
      </c>
      <c r="X416" s="24" t="s">
        <v>96</v>
      </c>
    </row>
    <row r="417" spans="1:24" x14ac:dyDescent="0.3">
      <c r="A417" s="124">
        <v>834</v>
      </c>
      <c r="B417" s="124">
        <v>1</v>
      </c>
      <c r="C417" s="8" t="s">
        <v>572</v>
      </c>
      <c r="D417" s="124">
        <v>86</v>
      </c>
      <c r="E417" s="124">
        <v>99</v>
      </c>
      <c r="F417" s="125">
        <v>6</v>
      </c>
      <c r="G417" s="124">
        <v>88</v>
      </c>
      <c r="H417" s="124">
        <v>99</v>
      </c>
      <c r="I417" s="125">
        <v>6</v>
      </c>
      <c r="J417" s="24" t="s">
        <v>96</v>
      </c>
      <c r="K417" s="24" t="s">
        <v>96</v>
      </c>
      <c r="L417" s="24" t="s">
        <v>96</v>
      </c>
      <c r="M417" s="24" t="s">
        <v>96</v>
      </c>
      <c r="N417" s="24" t="s">
        <v>96</v>
      </c>
      <c r="O417" s="24" t="s">
        <v>96</v>
      </c>
      <c r="P417" s="24" t="s">
        <v>96</v>
      </c>
      <c r="Q417" s="24" t="s">
        <v>96</v>
      </c>
      <c r="R417" s="24" t="s">
        <v>96</v>
      </c>
      <c r="S417" s="24" t="s">
        <v>96</v>
      </c>
      <c r="T417" s="24" t="s">
        <v>96</v>
      </c>
      <c r="U417" s="24" t="s">
        <v>96</v>
      </c>
      <c r="V417" s="24" t="s">
        <v>96</v>
      </c>
      <c r="W417" s="24" t="s">
        <v>96</v>
      </c>
      <c r="X417" s="24" t="s">
        <v>96</v>
      </c>
    </row>
    <row r="418" spans="1:24" x14ac:dyDescent="0.3">
      <c r="A418" s="124">
        <v>836</v>
      </c>
      <c r="B418" s="124">
        <v>1</v>
      </c>
      <c r="C418" s="8" t="s">
        <v>307</v>
      </c>
      <c r="D418" s="124">
        <v>76</v>
      </c>
      <c r="E418" s="124">
        <v>99</v>
      </c>
      <c r="F418" s="125">
        <v>6.9</v>
      </c>
      <c r="G418" s="24" t="s">
        <v>96</v>
      </c>
      <c r="H418" s="24" t="s">
        <v>96</v>
      </c>
      <c r="I418" s="24" t="s">
        <v>96</v>
      </c>
      <c r="J418" s="24" t="s">
        <v>96</v>
      </c>
      <c r="K418" s="24" t="s">
        <v>96</v>
      </c>
      <c r="L418" s="24" t="s">
        <v>96</v>
      </c>
      <c r="M418" s="24" t="s">
        <v>96</v>
      </c>
      <c r="N418" s="24" t="s">
        <v>96</v>
      </c>
      <c r="O418" s="24" t="s">
        <v>96</v>
      </c>
      <c r="P418" s="24" t="s">
        <v>96</v>
      </c>
      <c r="Q418" s="24" t="s">
        <v>96</v>
      </c>
      <c r="R418" s="24" t="s">
        <v>96</v>
      </c>
      <c r="S418" s="24" t="s">
        <v>96</v>
      </c>
      <c r="T418" s="24" t="s">
        <v>96</v>
      </c>
      <c r="U418" s="24" t="s">
        <v>96</v>
      </c>
      <c r="V418" s="24" t="s">
        <v>96</v>
      </c>
      <c r="W418" s="24" t="s">
        <v>96</v>
      </c>
      <c r="X418" s="24" t="s">
        <v>96</v>
      </c>
    </row>
    <row r="419" spans="1:24" x14ac:dyDescent="0.3">
      <c r="A419" s="124">
        <v>837</v>
      </c>
      <c r="B419" s="124">
        <v>1</v>
      </c>
      <c r="C419" s="8" t="s">
        <v>234</v>
      </c>
      <c r="D419" s="124">
        <v>82</v>
      </c>
      <c r="E419" s="124">
        <v>99</v>
      </c>
      <c r="F419" s="125">
        <v>3</v>
      </c>
      <c r="G419" s="124">
        <v>88</v>
      </c>
      <c r="H419" s="124">
        <v>99</v>
      </c>
      <c r="I419" s="125">
        <v>4</v>
      </c>
      <c r="J419" s="24" t="s">
        <v>96</v>
      </c>
      <c r="K419" s="24" t="s">
        <v>96</v>
      </c>
      <c r="L419" s="24" t="s">
        <v>96</v>
      </c>
      <c r="M419" s="24" t="s">
        <v>96</v>
      </c>
      <c r="N419" s="24" t="s">
        <v>96</v>
      </c>
      <c r="O419" s="24" t="s">
        <v>96</v>
      </c>
      <c r="P419" s="24" t="s">
        <v>96</v>
      </c>
      <c r="Q419" s="24" t="s">
        <v>96</v>
      </c>
      <c r="R419" s="24" t="s">
        <v>96</v>
      </c>
      <c r="S419" s="24" t="s">
        <v>96</v>
      </c>
      <c r="T419" s="24" t="s">
        <v>96</v>
      </c>
      <c r="U419" s="24" t="s">
        <v>96</v>
      </c>
      <c r="V419" s="24" t="s">
        <v>96</v>
      </c>
      <c r="W419" s="24" t="s">
        <v>96</v>
      </c>
      <c r="X419" s="24" t="s">
        <v>96</v>
      </c>
    </row>
    <row r="420" spans="1:24" x14ac:dyDescent="0.3">
      <c r="A420" s="124">
        <v>840</v>
      </c>
      <c r="B420" s="124">
        <v>1</v>
      </c>
      <c r="C420" s="8" t="s">
        <v>402</v>
      </c>
      <c r="D420" s="124">
        <v>88</v>
      </c>
      <c r="E420" s="124">
        <v>99</v>
      </c>
      <c r="F420" s="125">
        <v>3</v>
      </c>
      <c r="G420" s="24" t="s">
        <v>96</v>
      </c>
      <c r="H420" s="24" t="s">
        <v>96</v>
      </c>
      <c r="I420" s="24" t="s">
        <v>96</v>
      </c>
      <c r="J420" s="24" t="s">
        <v>96</v>
      </c>
      <c r="K420" s="24" t="s">
        <v>96</v>
      </c>
      <c r="L420" s="24" t="s">
        <v>96</v>
      </c>
      <c r="M420" s="24" t="s">
        <v>96</v>
      </c>
      <c r="N420" s="24" t="s">
        <v>96</v>
      </c>
      <c r="O420" s="24" t="s">
        <v>96</v>
      </c>
      <c r="P420" s="24" t="s">
        <v>96</v>
      </c>
      <c r="Q420" s="24" t="s">
        <v>96</v>
      </c>
      <c r="R420" s="24" t="s">
        <v>96</v>
      </c>
      <c r="S420" s="24" t="s">
        <v>96</v>
      </c>
      <c r="T420" s="24" t="s">
        <v>96</v>
      </c>
      <c r="U420" s="24" t="s">
        <v>96</v>
      </c>
      <c r="V420" s="24" t="s">
        <v>96</v>
      </c>
      <c r="W420" s="24" t="s">
        <v>96</v>
      </c>
      <c r="X420" s="24" t="s">
        <v>96</v>
      </c>
    </row>
    <row r="421" spans="1:24" x14ac:dyDescent="0.3">
      <c r="A421" s="124">
        <v>846</v>
      </c>
      <c r="B421" s="124">
        <v>1</v>
      </c>
      <c r="C421" s="8" t="s">
        <v>1134</v>
      </c>
      <c r="D421" s="124">
        <v>76</v>
      </c>
      <c r="E421" s="124">
        <v>99</v>
      </c>
      <c r="F421" s="125">
        <v>4</v>
      </c>
      <c r="G421" s="124">
        <v>88</v>
      </c>
      <c r="H421" s="124">
        <v>3</v>
      </c>
      <c r="I421" s="125">
        <v>3</v>
      </c>
      <c r="J421" s="24" t="s">
        <v>96</v>
      </c>
      <c r="K421" s="24" t="s">
        <v>96</v>
      </c>
      <c r="L421" s="24" t="s">
        <v>96</v>
      </c>
      <c r="M421" s="24" t="s">
        <v>96</v>
      </c>
      <c r="N421" s="24" t="s">
        <v>96</v>
      </c>
      <c r="O421" s="24" t="s">
        <v>96</v>
      </c>
      <c r="P421" s="24" t="s">
        <v>96</v>
      </c>
      <c r="Q421" s="24" t="s">
        <v>96</v>
      </c>
      <c r="R421" s="24" t="s">
        <v>96</v>
      </c>
      <c r="S421" s="24" t="s">
        <v>96</v>
      </c>
      <c r="T421" s="24" t="s">
        <v>96</v>
      </c>
      <c r="U421" s="24" t="s">
        <v>96</v>
      </c>
      <c r="V421" s="24" t="s">
        <v>96</v>
      </c>
      <c r="W421" s="24" t="s">
        <v>96</v>
      </c>
      <c r="X421" s="24" t="s">
        <v>96</v>
      </c>
    </row>
    <row r="422" spans="1:24" x14ac:dyDescent="0.3">
      <c r="A422" s="124">
        <v>850</v>
      </c>
      <c r="B422" s="124">
        <v>1</v>
      </c>
      <c r="C422" s="8" t="s">
        <v>437</v>
      </c>
      <c r="D422" s="124">
        <v>78</v>
      </c>
      <c r="E422" s="124">
        <v>99</v>
      </c>
      <c r="F422" s="125">
        <v>10</v>
      </c>
      <c r="G422" s="24" t="s">
        <v>96</v>
      </c>
      <c r="H422" s="24" t="s">
        <v>96</v>
      </c>
      <c r="I422" s="24" t="s">
        <v>96</v>
      </c>
      <c r="J422" s="24" t="s">
        <v>96</v>
      </c>
      <c r="K422" s="24" t="s">
        <v>96</v>
      </c>
      <c r="L422" s="24" t="s">
        <v>96</v>
      </c>
      <c r="M422" s="24" t="s">
        <v>96</v>
      </c>
      <c r="N422" s="24" t="s">
        <v>96</v>
      </c>
      <c r="O422" s="24" t="s">
        <v>96</v>
      </c>
      <c r="P422" s="24" t="s">
        <v>96</v>
      </c>
      <c r="Q422" s="24" t="s">
        <v>96</v>
      </c>
      <c r="R422" s="24" t="s">
        <v>96</v>
      </c>
      <c r="S422" s="24" t="s">
        <v>96</v>
      </c>
      <c r="T422" s="24" t="s">
        <v>96</v>
      </c>
      <c r="U422" s="24" t="s">
        <v>96</v>
      </c>
      <c r="V422" s="24" t="s">
        <v>96</v>
      </c>
      <c r="W422" s="24" t="s">
        <v>96</v>
      </c>
      <c r="X422" s="24" t="s">
        <v>96</v>
      </c>
    </row>
    <row r="423" spans="1:24" x14ac:dyDescent="0.3">
      <c r="A423" s="124">
        <v>852</v>
      </c>
      <c r="B423" s="124">
        <v>1</v>
      </c>
      <c r="C423" s="8" t="s">
        <v>1135</v>
      </c>
      <c r="D423" s="124">
        <v>81</v>
      </c>
      <c r="E423" s="124">
        <v>99</v>
      </c>
      <c r="F423" s="125">
        <v>5</v>
      </c>
      <c r="G423" s="24" t="s">
        <v>96</v>
      </c>
      <c r="H423" s="24" t="s">
        <v>96</v>
      </c>
      <c r="I423" s="24" t="s">
        <v>96</v>
      </c>
      <c r="J423" s="24" t="s">
        <v>96</v>
      </c>
      <c r="K423" s="24" t="s">
        <v>96</v>
      </c>
      <c r="L423" s="24" t="s">
        <v>96</v>
      </c>
      <c r="M423" s="24" t="s">
        <v>96</v>
      </c>
      <c r="N423" s="24" t="s">
        <v>96</v>
      </c>
      <c r="O423" s="24" t="s">
        <v>96</v>
      </c>
      <c r="P423" s="24" t="s">
        <v>96</v>
      </c>
      <c r="Q423" s="24" t="s">
        <v>96</v>
      </c>
      <c r="R423" s="24" t="s">
        <v>96</v>
      </c>
      <c r="S423" s="24" t="s">
        <v>96</v>
      </c>
      <c r="T423" s="24" t="s">
        <v>96</v>
      </c>
      <c r="U423" s="24" t="s">
        <v>96</v>
      </c>
      <c r="V423" s="24" t="s">
        <v>96</v>
      </c>
      <c r="W423" s="24" t="s">
        <v>96</v>
      </c>
      <c r="X423" s="24" t="s">
        <v>96</v>
      </c>
    </row>
    <row r="424" spans="1:24" x14ac:dyDescent="0.3">
      <c r="A424" s="124">
        <v>857</v>
      </c>
      <c r="B424" s="124">
        <v>1</v>
      </c>
      <c r="C424" s="8" t="s">
        <v>529</v>
      </c>
      <c r="D424" s="24" t="s">
        <v>96</v>
      </c>
      <c r="E424" s="24" t="s">
        <v>96</v>
      </c>
      <c r="F424" s="24" t="s">
        <v>96</v>
      </c>
      <c r="G424" s="24" t="s">
        <v>96</v>
      </c>
      <c r="H424" s="24" t="s">
        <v>96</v>
      </c>
      <c r="I424" s="24" t="s">
        <v>96</v>
      </c>
      <c r="J424" s="24" t="s">
        <v>96</v>
      </c>
      <c r="K424" s="24" t="s">
        <v>96</v>
      </c>
      <c r="L424" s="24" t="s">
        <v>96</v>
      </c>
      <c r="M424" s="24" t="s">
        <v>96</v>
      </c>
      <c r="N424" s="24" t="s">
        <v>96</v>
      </c>
      <c r="O424" s="24" t="s">
        <v>96</v>
      </c>
      <c r="P424" s="24" t="s">
        <v>96</v>
      </c>
      <c r="Q424" s="24" t="s">
        <v>96</v>
      </c>
      <c r="R424" s="24" t="s">
        <v>96</v>
      </c>
      <c r="S424" s="24" t="s">
        <v>96</v>
      </c>
      <c r="T424" s="24" t="s">
        <v>96</v>
      </c>
      <c r="U424" s="24" t="s">
        <v>96</v>
      </c>
      <c r="V424" s="24" t="s">
        <v>96</v>
      </c>
      <c r="W424" s="24" t="s">
        <v>96</v>
      </c>
      <c r="X424" s="24" t="s">
        <v>96</v>
      </c>
    </row>
    <row r="425" spans="1:24" x14ac:dyDescent="0.3">
      <c r="A425" s="124">
        <v>858</v>
      </c>
      <c r="B425" s="124">
        <v>1</v>
      </c>
      <c r="C425" s="8" t="s">
        <v>677</v>
      </c>
      <c r="D425" s="24" t="s">
        <v>96</v>
      </c>
      <c r="E425" s="24" t="s">
        <v>96</v>
      </c>
      <c r="F425" s="24" t="s">
        <v>96</v>
      </c>
      <c r="G425" s="24" t="s">
        <v>96</v>
      </c>
      <c r="H425" s="24" t="s">
        <v>96</v>
      </c>
      <c r="I425" s="24" t="s">
        <v>96</v>
      </c>
      <c r="J425" s="24" t="s">
        <v>96</v>
      </c>
      <c r="K425" s="24" t="s">
        <v>96</v>
      </c>
      <c r="L425" s="24" t="s">
        <v>96</v>
      </c>
      <c r="M425" s="24" t="s">
        <v>96</v>
      </c>
      <c r="N425" s="24" t="s">
        <v>96</v>
      </c>
      <c r="O425" s="24" t="s">
        <v>96</v>
      </c>
      <c r="P425" s="24" t="s">
        <v>96</v>
      </c>
      <c r="Q425" s="24" t="s">
        <v>96</v>
      </c>
      <c r="R425" s="24" t="s">
        <v>96</v>
      </c>
      <c r="S425" s="24" t="s">
        <v>96</v>
      </c>
      <c r="T425" s="24" t="s">
        <v>96</v>
      </c>
      <c r="U425" s="24" t="s">
        <v>96</v>
      </c>
      <c r="V425" s="24" t="s">
        <v>96</v>
      </c>
      <c r="W425" s="24" t="s">
        <v>96</v>
      </c>
      <c r="X425" s="24" t="s">
        <v>96</v>
      </c>
    </row>
    <row r="426" spans="1:24" x14ac:dyDescent="0.3">
      <c r="A426" s="124">
        <v>861</v>
      </c>
      <c r="B426" s="124">
        <v>1</v>
      </c>
      <c r="C426" s="8" t="s">
        <v>510</v>
      </c>
      <c r="D426" s="124">
        <v>88</v>
      </c>
      <c r="E426" s="124">
        <v>99</v>
      </c>
      <c r="F426" s="125">
        <v>6</v>
      </c>
      <c r="G426" s="24" t="s">
        <v>96</v>
      </c>
      <c r="H426" s="24" t="s">
        <v>96</v>
      </c>
      <c r="I426" s="24" t="s">
        <v>96</v>
      </c>
      <c r="J426" s="24" t="s">
        <v>96</v>
      </c>
      <c r="K426" s="24" t="s">
        <v>96</v>
      </c>
      <c r="L426" s="24" t="s">
        <v>96</v>
      </c>
      <c r="M426" s="24" t="s">
        <v>96</v>
      </c>
      <c r="N426" s="24" t="s">
        <v>96</v>
      </c>
      <c r="O426" s="24" t="s">
        <v>96</v>
      </c>
      <c r="P426" s="24" t="s">
        <v>96</v>
      </c>
      <c r="Q426" s="24" t="s">
        <v>96</v>
      </c>
      <c r="R426" s="24" t="s">
        <v>96</v>
      </c>
      <c r="S426" s="24" t="s">
        <v>96</v>
      </c>
      <c r="T426" s="24" t="s">
        <v>96</v>
      </c>
      <c r="U426" s="24" t="s">
        <v>96</v>
      </c>
      <c r="V426" s="24" t="s">
        <v>96</v>
      </c>
      <c r="W426" s="24" t="s">
        <v>96</v>
      </c>
      <c r="X426" s="24" t="s">
        <v>96</v>
      </c>
    </row>
    <row r="427" spans="1:24" x14ac:dyDescent="0.3">
      <c r="A427" s="124">
        <v>876</v>
      </c>
      <c r="B427" s="124">
        <v>1</v>
      </c>
      <c r="C427" s="8" t="s">
        <v>356</v>
      </c>
      <c r="D427" s="24" t="s">
        <v>96</v>
      </c>
      <c r="E427" s="24" t="s">
        <v>96</v>
      </c>
      <c r="F427" s="24" t="s">
        <v>96</v>
      </c>
      <c r="G427" s="24" t="s">
        <v>96</v>
      </c>
      <c r="H427" s="24" t="s">
        <v>96</v>
      </c>
      <c r="I427" s="24" t="s">
        <v>96</v>
      </c>
      <c r="J427" s="24" t="s">
        <v>96</v>
      </c>
      <c r="K427" s="24" t="s">
        <v>96</v>
      </c>
      <c r="L427" s="24" t="s">
        <v>96</v>
      </c>
      <c r="M427" s="24" t="s">
        <v>96</v>
      </c>
      <c r="N427" s="24" t="s">
        <v>96</v>
      </c>
      <c r="O427" s="24" t="s">
        <v>96</v>
      </c>
      <c r="P427" s="24" t="s">
        <v>96</v>
      </c>
      <c r="Q427" s="24" t="s">
        <v>96</v>
      </c>
      <c r="R427" s="24" t="s">
        <v>96</v>
      </c>
      <c r="S427" s="24" t="s">
        <v>96</v>
      </c>
      <c r="T427" s="24" t="s">
        <v>96</v>
      </c>
      <c r="U427" s="24" t="s">
        <v>96</v>
      </c>
      <c r="V427" s="24" t="s">
        <v>96</v>
      </c>
      <c r="W427" s="24" t="s">
        <v>96</v>
      </c>
      <c r="X427" s="24" t="s">
        <v>96</v>
      </c>
    </row>
    <row r="428" spans="1:24" x14ac:dyDescent="0.3">
      <c r="A428" s="124">
        <v>877</v>
      </c>
      <c r="B428" s="124">
        <v>1</v>
      </c>
      <c r="C428" s="8" t="s">
        <v>261</v>
      </c>
      <c r="D428" s="24" t="s">
        <v>96</v>
      </c>
      <c r="E428" s="24" t="s">
        <v>96</v>
      </c>
      <c r="F428" s="24" t="s">
        <v>96</v>
      </c>
      <c r="G428" s="24" t="s">
        <v>96</v>
      </c>
      <c r="H428" s="24" t="s">
        <v>96</v>
      </c>
      <c r="I428" s="24" t="s">
        <v>96</v>
      </c>
      <c r="J428" s="24" t="s">
        <v>96</v>
      </c>
      <c r="K428" s="24" t="s">
        <v>96</v>
      </c>
      <c r="L428" s="24" t="s">
        <v>96</v>
      </c>
      <c r="M428" s="24" t="s">
        <v>96</v>
      </c>
      <c r="N428" s="24" t="s">
        <v>96</v>
      </c>
      <c r="O428" s="24" t="s">
        <v>96</v>
      </c>
      <c r="P428" s="24" t="s">
        <v>96</v>
      </c>
      <c r="Q428" s="24" t="s">
        <v>96</v>
      </c>
      <c r="R428" s="24" t="s">
        <v>96</v>
      </c>
      <c r="S428" s="24" t="s">
        <v>96</v>
      </c>
      <c r="T428" s="24" t="s">
        <v>96</v>
      </c>
      <c r="U428" s="24" t="s">
        <v>96</v>
      </c>
      <c r="V428" s="24" t="s">
        <v>96</v>
      </c>
      <c r="W428" s="24" t="s">
        <v>96</v>
      </c>
      <c r="X428" s="24" t="s">
        <v>96</v>
      </c>
    </row>
    <row r="429" spans="1:24" x14ac:dyDescent="0.3">
      <c r="A429" s="124">
        <v>879</v>
      </c>
      <c r="B429" s="124">
        <v>1</v>
      </c>
      <c r="C429" s="8" t="s">
        <v>357</v>
      </c>
      <c r="D429" s="124">
        <v>87</v>
      </c>
      <c r="E429" s="124">
        <v>99</v>
      </c>
      <c r="F429" s="125">
        <v>4</v>
      </c>
      <c r="G429" s="24" t="s">
        <v>96</v>
      </c>
      <c r="H429" s="24" t="s">
        <v>96</v>
      </c>
      <c r="I429" s="24" t="s">
        <v>96</v>
      </c>
      <c r="J429" s="24" t="s">
        <v>96</v>
      </c>
      <c r="K429" s="24" t="s">
        <v>96</v>
      </c>
      <c r="L429" s="24" t="s">
        <v>96</v>
      </c>
      <c r="M429" s="24" t="s">
        <v>96</v>
      </c>
      <c r="N429" s="24" t="s">
        <v>96</v>
      </c>
      <c r="O429" s="24" t="s">
        <v>96</v>
      </c>
      <c r="P429" s="24" t="s">
        <v>96</v>
      </c>
      <c r="Q429" s="24" t="s">
        <v>96</v>
      </c>
      <c r="R429" s="24" t="s">
        <v>96</v>
      </c>
      <c r="S429" s="24" t="s">
        <v>96</v>
      </c>
      <c r="T429" s="24" t="s">
        <v>96</v>
      </c>
      <c r="U429" s="24" t="s">
        <v>96</v>
      </c>
      <c r="V429" s="24" t="s">
        <v>96</v>
      </c>
      <c r="W429" s="24" t="s">
        <v>96</v>
      </c>
      <c r="X429" s="24" t="s">
        <v>96</v>
      </c>
    </row>
    <row r="430" spans="1:24" x14ac:dyDescent="0.3">
      <c r="A430" s="124">
        <v>880</v>
      </c>
      <c r="B430" s="124">
        <v>1</v>
      </c>
      <c r="C430" s="8" t="s">
        <v>358</v>
      </c>
      <c r="D430" s="124">
        <v>85</v>
      </c>
      <c r="E430" s="124">
        <v>4</v>
      </c>
      <c r="F430" s="125">
        <v>8</v>
      </c>
      <c r="G430" s="124">
        <v>88</v>
      </c>
      <c r="H430" s="124">
        <v>4</v>
      </c>
      <c r="I430" s="125">
        <v>8</v>
      </c>
      <c r="J430" s="24" t="s">
        <v>96</v>
      </c>
      <c r="K430" s="24" t="s">
        <v>96</v>
      </c>
      <c r="L430" s="24" t="s">
        <v>96</v>
      </c>
      <c r="M430" s="24" t="s">
        <v>96</v>
      </c>
      <c r="N430" s="24" t="s">
        <v>96</v>
      </c>
      <c r="O430" s="24" t="s">
        <v>96</v>
      </c>
      <c r="P430" s="24" t="s">
        <v>96</v>
      </c>
      <c r="Q430" s="24" t="s">
        <v>96</v>
      </c>
      <c r="R430" s="24" t="s">
        <v>96</v>
      </c>
      <c r="S430" s="24" t="s">
        <v>96</v>
      </c>
      <c r="T430" s="24" t="s">
        <v>96</v>
      </c>
      <c r="U430" s="24" t="s">
        <v>96</v>
      </c>
      <c r="V430" s="24" t="s">
        <v>96</v>
      </c>
      <c r="W430" s="24" t="s">
        <v>96</v>
      </c>
      <c r="X430" s="24" t="s">
        <v>96</v>
      </c>
    </row>
    <row r="431" spans="1:24" x14ac:dyDescent="0.3">
      <c r="A431" s="124">
        <v>881</v>
      </c>
      <c r="B431" s="124">
        <v>1</v>
      </c>
      <c r="C431" s="8" t="s">
        <v>359</v>
      </c>
      <c r="D431" s="124">
        <v>85</v>
      </c>
      <c r="E431" s="124">
        <v>10</v>
      </c>
      <c r="F431" s="125">
        <v>4</v>
      </c>
      <c r="G431" s="24" t="s">
        <v>96</v>
      </c>
      <c r="H431" s="24" t="s">
        <v>96</v>
      </c>
      <c r="I431" s="24" t="s">
        <v>96</v>
      </c>
      <c r="J431" s="24" t="s">
        <v>96</v>
      </c>
      <c r="K431" s="24" t="s">
        <v>96</v>
      </c>
      <c r="L431" s="24" t="s">
        <v>96</v>
      </c>
      <c r="M431" s="24" t="s">
        <v>96</v>
      </c>
      <c r="N431" s="24" t="s">
        <v>96</v>
      </c>
      <c r="O431" s="24" t="s">
        <v>96</v>
      </c>
      <c r="P431" s="24" t="s">
        <v>96</v>
      </c>
      <c r="Q431" s="24" t="s">
        <v>96</v>
      </c>
      <c r="R431" s="24" t="s">
        <v>96</v>
      </c>
      <c r="S431" s="24" t="s">
        <v>96</v>
      </c>
      <c r="T431" s="24" t="s">
        <v>96</v>
      </c>
      <c r="U431" s="24" t="s">
        <v>96</v>
      </c>
      <c r="V431" s="24" t="s">
        <v>96</v>
      </c>
      <c r="W431" s="24" t="s">
        <v>96</v>
      </c>
      <c r="X431" s="24" t="s">
        <v>96</v>
      </c>
    </row>
    <row r="432" spans="1:24" x14ac:dyDescent="0.3">
      <c r="A432" s="124">
        <v>882</v>
      </c>
      <c r="B432" s="124">
        <v>1</v>
      </c>
      <c r="C432" s="8" t="s">
        <v>360</v>
      </c>
      <c r="D432" s="124">
        <v>85</v>
      </c>
      <c r="E432" s="124">
        <v>99</v>
      </c>
      <c r="F432" s="125">
        <v>5</v>
      </c>
      <c r="G432" s="24" t="s">
        <v>96</v>
      </c>
      <c r="H432" s="24" t="s">
        <v>96</v>
      </c>
      <c r="I432" s="24" t="s">
        <v>96</v>
      </c>
      <c r="J432" s="24" t="s">
        <v>96</v>
      </c>
      <c r="K432" s="24" t="s">
        <v>96</v>
      </c>
      <c r="L432" s="24" t="s">
        <v>96</v>
      </c>
      <c r="M432" s="24" t="s">
        <v>96</v>
      </c>
      <c r="N432" s="24" t="s">
        <v>96</v>
      </c>
      <c r="O432" s="24" t="s">
        <v>96</v>
      </c>
      <c r="P432" s="24" t="s">
        <v>96</v>
      </c>
      <c r="Q432" s="24" t="s">
        <v>96</v>
      </c>
      <c r="R432" s="24" t="s">
        <v>96</v>
      </c>
      <c r="S432" s="24" t="s">
        <v>96</v>
      </c>
      <c r="T432" s="24" t="s">
        <v>96</v>
      </c>
      <c r="U432" s="24" t="s">
        <v>96</v>
      </c>
      <c r="V432" s="24" t="s">
        <v>96</v>
      </c>
      <c r="W432" s="24" t="s">
        <v>96</v>
      </c>
      <c r="X432" s="24" t="s">
        <v>96</v>
      </c>
    </row>
    <row r="433" spans="1:24" x14ac:dyDescent="0.3">
      <c r="A433" s="124">
        <v>883</v>
      </c>
      <c r="B433" s="124">
        <v>1</v>
      </c>
      <c r="C433" s="8" t="s">
        <v>361</v>
      </c>
      <c r="D433" s="124">
        <v>86</v>
      </c>
      <c r="E433" s="124">
        <v>3</v>
      </c>
      <c r="F433" s="125">
        <v>5</v>
      </c>
      <c r="G433" s="24" t="s">
        <v>96</v>
      </c>
      <c r="H433" s="24" t="s">
        <v>96</v>
      </c>
      <c r="I433" s="24" t="s">
        <v>96</v>
      </c>
      <c r="J433" s="24" t="s">
        <v>96</v>
      </c>
      <c r="K433" s="24" t="s">
        <v>96</v>
      </c>
      <c r="L433" s="24" t="s">
        <v>96</v>
      </c>
      <c r="M433" s="24" t="s">
        <v>96</v>
      </c>
      <c r="N433" s="24" t="s">
        <v>96</v>
      </c>
      <c r="O433" s="24" t="s">
        <v>96</v>
      </c>
      <c r="P433" s="24" t="s">
        <v>96</v>
      </c>
      <c r="Q433" s="24" t="s">
        <v>96</v>
      </c>
      <c r="R433" s="24" t="s">
        <v>96</v>
      </c>
      <c r="S433" s="24" t="s">
        <v>96</v>
      </c>
      <c r="T433" s="24" t="s">
        <v>96</v>
      </c>
      <c r="U433" s="24" t="s">
        <v>96</v>
      </c>
      <c r="V433" s="24" t="s">
        <v>96</v>
      </c>
      <c r="W433" s="24" t="s">
        <v>96</v>
      </c>
      <c r="X433" s="24" t="s">
        <v>96</v>
      </c>
    </row>
    <row r="434" spans="1:24" x14ac:dyDescent="0.3">
      <c r="A434" s="124">
        <v>885</v>
      </c>
      <c r="B434" s="124">
        <v>1</v>
      </c>
      <c r="C434" s="8" t="s">
        <v>362</v>
      </c>
      <c r="D434" s="24" t="s">
        <v>96</v>
      </c>
      <c r="E434" s="24" t="s">
        <v>96</v>
      </c>
      <c r="F434" s="24" t="s">
        <v>96</v>
      </c>
      <c r="G434" s="24" t="s">
        <v>96</v>
      </c>
      <c r="H434" s="24" t="s">
        <v>96</v>
      </c>
      <c r="I434" s="24" t="s">
        <v>96</v>
      </c>
      <c r="J434" s="24" t="s">
        <v>96</v>
      </c>
      <c r="K434" s="24" t="s">
        <v>96</v>
      </c>
      <c r="L434" s="24" t="s">
        <v>96</v>
      </c>
      <c r="M434" s="24" t="s">
        <v>96</v>
      </c>
      <c r="N434" s="24" t="s">
        <v>96</v>
      </c>
      <c r="O434" s="24" t="s">
        <v>96</v>
      </c>
      <c r="P434" s="24" t="s">
        <v>96</v>
      </c>
      <c r="Q434" s="24" t="s">
        <v>96</v>
      </c>
      <c r="R434" s="24" t="s">
        <v>96</v>
      </c>
      <c r="S434" s="24" t="s">
        <v>96</v>
      </c>
      <c r="T434" s="24" t="s">
        <v>96</v>
      </c>
      <c r="U434" s="24" t="s">
        <v>96</v>
      </c>
      <c r="V434" s="24" t="s">
        <v>96</v>
      </c>
      <c r="W434" s="24" t="s">
        <v>96</v>
      </c>
      <c r="X434" s="24" t="s">
        <v>96</v>
      </c>
    </row>
    <row r="435" spans="1:24" x14ac:dyDescent="0.3">
      <c r="A435" s="124">
        <v>891</v>
      </c>
      <c r="B435" s="124">
        <v>1</v>
      </c>
      <c r="C435" s="8" t="s">
        <v>363</v>
      </c>
      <c r="D435" s="124">
        <v>88</v>
      </c>
      <c r="E435" s="124">
        <v>5</v>
      </c>
      <c r="F435" s="125">
        <v>4.3</v>
      </c>
      <c r="G435" s="24" t="s">
        <v>96</v>
      </c>
      <c r="H435" s="24" t="s">
        <v>96</v>
      </c>
      <c r="I435" s="24" t="s">
        <v>96</v>
      </c>
      <c r="J435" s="24" t="s">
        <v>96</v>
      </c>
      <c r="K435" s="24" t="s">
        <v>96</v>
      </c>
      <c r="L435" s="24" t="s">
        <v>96</v>
      </c>
      <c r="M435" s="24" t="s">
        <v>96</v>
      </c>
      <c r="N435" s="24" t="s">
        <v>96</v>
      </c>
      <c r="O435" s="24" t="s">
        <v>96</v>
      </c>
      <c r="P435" s="24" t="s">
        <v>96</v>
      </c>
      <c r="Q435" s="24" t="s">
        <v>96</v>
      </c>
      <c r="R435" s="24" t="s">
        <v>96</v>
      </c>
      <c r="S435" s="24" t="s">
        <v>96</v>
      </c>
      <c r="T435" s="24" t="s">
        <v>96</v>
      </c>
      <c r="U435" s="24" t="s">
        <v>96</v>
      </c>
      <c r="V435" s="24" t="s">
        <v>96</v>
      </c>
      <c r="W435" s="24" t="s">
        <v>96</v>
      </c>
      <c r="X435" s="24" t="s">
        <v>96</v>
      </c>
    </row>
    <row r="436" spans="1:24" x14ac:dyDescent="0.3">
      <c r="A436" s="124">
        <v>892</v>
      </c>
      <c r="B436" s="124">
        <v>1</v>
      </c>
      <c r="C436" s="8" t="s">
        <v>1136</v>
      </c>
      <c r="D436" s="124">
        <v>77</v>
      </c>
      <c r="E436" s="124">
        <v>99</v>
      </c>
      <c r="F436" s="125">
        <v>6</v>
      </c>
      <c r="G436" s="124">
        <v>88</v>
      </c>
      <c r="H436" s="124">
        <v>99</v>
      </c>
      <c r="I436" s="125">
        <v>6</v>
      </c>
      <c r="J436" s="24" t="s">
        <v>96</v>
      </c>
      <c r="K436" s="24" t="s">
        <v>96</v>
      </c>
      <c r="L436" s="24" t="s">
        <v>96</v>
      </c>
      <c r="M436" s="24" t="s">
        <v>96</v>
      </c>
      <c r="N436" s="24" t="s">
        <v>96</v>
      </c>
      <c r="O436" s="24" t="s">
        <v>96</v>
      </c>
      <c r="P436" s="24" t="s">
        <v>96</v>
      </c>
      <c r="Q436" s="24" t="s">
        <v>96</v>
      </c>
      <c r="R436" s="24" t="s">
        <v>96</v>
      </c>
      <c r="S436" s="24" t="s">
        <v>96</v>
      </c>
      <c r="T436" s="24" t="s">
        <v>96</v>
      </c>
      <c r="U436" s="24" t="s">
        <v>96</v>
      </c>
      <c r="V436" s="24" t="s">
        <v>96</v>
      </c>
      <c r="W436" s="24" t="s">
        <v>96</v>
      </c>
      <c r="X436" s="24" t="s">
        <v>96</v>
      </c>
    </row>
    <row r="437" spans="1:24" x14ac:dyDescent="0.3">
      <c r="A437" s="124">
        <v>893</v>
      </c>
      <c r="B437" s="124">
        <v>1</v>
      </c>
      <c r="C437" s="8" t="s">
        <v>1019</v>
      </c>
      <c r="D437" s="124">
        <v>81</v>
      </c>
      <c r="E437" s="124">
        <v>99</v>
      </c>
      <c r="F437" s="125">
        <v>10</v>
      </c>
      <c r="G437" s="24" t="s">
        <v>96</v>
      </c>
      <c r="H437" s="24" t="s">
        <v>96</v>
      </c>
      <c r="I437" s="24" t="s">
        <v>96</v>
      </c>
      <c r="J437" s="24" t="s">
        <v>96</v>
      </c>
      <c r="K437" s="24" t="s">
        <v>96</v>
      </c>
      <c r="L437" s="24" t="s">
        <v>96</v>
      </c>
      <c r="M437" s="24" t="s">
        <v>96</v>
      </c>
      <c r="N437" s="24" t="s">
        <v>96</v>
      </c>
      <c r="O437" s="24" t="s">
        <v>96</v>
      </c>
      <c r="P437" s="24" t="s">
        <v>96</v>
      </c>
      <c r="Q437" s="24" t="s">
        <v>96</v>
      </c>
      <c r="R437" s="24" t="s">
        <v>96</v>
      </c>
      <c r="S437" s="24" t="s">
        <v>96</v>
      </c>
      <c r="T437" s="24" t="s">
        <v>96</v>
      </c>
      <c r="U437" s="24" t="s">
        <v>96</v>
      </c>
      <c r="V437" s="24" t="s">
        <v>96</v>
      </c>
      <c r="W437" s="24" t="s">
        <v>96</v>
      </c>
      <c r="X437" s="24" t="s">
        <v>96</v>
      </c>
    </row>
    <row r="438" spans="1:24" x14ac:dyDescent="0.3">
      <c r="A438" s="124">
        <v>894</v>
      </c>
      <c r="B438" s="124">
        <v>1</v>
      </c>
      <c r="C438" s="8" t="s">
        <v>1137</v>
      </c>
      <c r="D438" s="24" t="s">
        <v>96</v>
      </c>
      <c r="E438" s="24" t="s">
        <v>96</v>
      </c>
      <c r="F438" s="24" t="s">
        <v>96</v>
      </c>
      <c r="G438" s="24" t="s">
        <v>96</v>
      </c>
      <c r="H438" s="24" t="s">
        <v>96</v>
      </c>
      <c r="I438" s="24" t="s">
        <v>96</v>
      </c>
      <c r="J438" s="24" t="s">
        <v>96</v>
      </c>
      <c r="K438" s="24" t="s">
        <v>96</v>
      </c>
      <c r="L438" s="24" t="s">
        <v>96</v>
      </c>
      <c r="M438" s="24" t="s">
        <v>96</v>
      </c>
      <c r="N438" s="24" t="s">
        <v>96</v>
      </c>
      <c r="O438" s="24" t="s">
        <v>96</v>
      </c>
      <c r="P438" s="24" t="s">
        <v>96</v>
      </c>
      <c r="Q438" s="24" t="s">
        <v>96</v>
      </c>
      <c r="R438" s="24" t="s">
        <v>96</v>
      </c>
      <c r="S438" s="24" t="s">
        <v>96</v>
      </c>
      <c r="T438" s="24" t="s">
        <v>96</v>
      </c>
      <c r="U438" s="24" t="s">
        <v>96</v>
      </c>
      <c r="V438" s="24" t="s">
        <v>96</v>
      </c>
      <c r="W438" s="24" t="s">
        <v>96</v>
      </c>
      <c r="X438" s="24" t="s">
        <v>96</v>
      </c>
    </row>
    <row r="439" spans="1:24" x14ac:dyDescent="0.3">
      <c r="A439" s="124">
        <v>896</v>
      </c>
      <c r="B439" s="124">
        <v>1</v>
      </c>
      <c r="C439" s="8" t="s">
        <v>1138</v>
      </c>
      <c r="D439" s="124">
        <v>81</v>
      </c>
      <c r="E439" s="124">
        <v>99</v>
      </c>
      <c r="F439" s="125">
        <v>9</v>
      </c>
      <c r="G439" s="24" t="s">
        <v>96</v>
      </c>
      <c r="H439" s="24" t="s">
        <v>96</v>
      </c>
      <c r="I439" s="24" t="s">
        <v>96</v>
      </c>
      <c r="J439" s="24" t="s">
        <v>96</v>
      </c>
      <c r="K439" s="24" t="s">
        <v>96</v>
      </c>
      <c r="L439" s="24" t="s">
        <v>96</v>
      </c>
      <c r="M439" s="24" t="s">
        <v>96</v>
      </c>
      <c r="N439" s="24" t="s">
        <v>96</v>
      </c>
      <c r="O439" s="24" t="s">
        <v>96</v>
      </c>
      <c r="P439" s="24" t="s">
        <v>96</v>
      </c>
      <c r="Q439" s="24" t="s">
        <v>96</v>
      </c>
      <c r="R439" s="24" t="s">
        <v>96</v>
      </c>
      <c r="S439" s="24" t="s">
        <v>96</v>
      </c>
      <c r="T439" s="24" t="s">
        <v>96</v>
      </c>
      <c r="U439" s="24" t="s">
        <v>96</v>
      </c>
      <c r="V439" s="24" t="s">
        <v>96</v>
      </c>
      <c r="W439" s="24" t="s">
        <v>96</v>
      </c>
      <c r="X439" s="24" t="s">
        <v>96</v>
      </c>
    </row>
    <row r="440" spans="1:24" x14ac:dyDescent="0.3">
      <c r="A440" s="124">
        <v>911</v>
      </c>
      <c r="B440" s="124">
        <v>1</v>
      </c>
      <c r="C440" s="8" t="s">
        <v>1139</v>
      </c>
      <c r="D440" s="24" t="s">
        <v>96</v>
      </c>
      <c r="E440" s="24" t="s">
        <v>96</v>
      </c>
      <c r="F440" s="24" t="s">
        <v>96</v>
      </c>
      <c r="G440" s="24" t="s">
        <v>96</v>
      </c>
      <c r="H440" s="24" t="s">
        <v>96</v>
      </c>
      <c r="I440" s="24" t="s">
        <v>96</v>
      </c>
      <c r="J440" s="24" t="s">
        <v>96</v>
      </c>
      <c r="K440" s="24" t="s">
        <v>96</v>
      </c>
      <c r="L440" s="24" t="s">
        <v>96</v>
      </c>
      <c r="M440" s="24" t="s">
        <v>96</v>
      </c>
      <c r="N440" s="24" t="s">
        <v>96</v>
      </c>
      <c r="O440" s="24" t="s">
        <v>96</v>
      </c>
      <c r="P440" s="24" t="s">
        <v>96</v>
      </c>
      <c r="Q440" s="24" t="s">
        <v>96</v>
      </c>
      <c r="R440" s="24" t="s">
        <v>96</v>
      </c>
      <c r="S440" s="24" t="s">
        <v>96</v>
      </c>
      <c r="T440" s="24" t="s">
        <v>96</v>
      </c>
      <c r="U440" s="24" t="s">
        <v>96</v>
      </c>
      <c r="V440" s="24" t="s">
        <v>96</v>
      </c>
      <c r="W440" s="24" t="s">
        <v>96</v>
      </c>
      <c r="X440" s="24" t="s">
        <v>96</v>
      </c>
    </row>
    <row r="441" spans="1:24" x14ac:dyDescent="0.3">
      <c r="A441" s="124">
        <v>912</v>
      </c>
      <c r="B441" s="124">
        <v>1</v>
      </c>
      <c r="C441" s="8" t="s">
        <v>403</v>
      </c>
      <c r="D441" s="24" t="s">
        <v>96</v>
      </c>
      <c r="E441" s="24" t="s">
        <v>96</v>
      </c>
      <c r="F441" s="24" t="s">
        <v>96</v>
      </c>
      <c r="G441" s="24" t="s">
        <v>96</v>
      </c>
      <c r="H441" s="24" t="s">
        <v>96</v>
      </c>
      <c r="I441" s="24" t="s">
        <v>96</v>
      </c>
      <c r="J441" s="24" t="s">
        <v>96</v>
      </c>
      <c r="K441" s="24" t="s">
        <v>96</v>
      </c>
      <c r="L441" s="24" t="s">
        <v>96</v>
      </c>
      <c r="M441" s="24" t="s">
        <v>96</v>
      </c>
      <c r="N441" s="24" t="s">
        <v>96</v>
      </c>
      <c r="O441" s="24" t="s">
        <v>96</v>
      </c>
      <c r="P441" s="24" t="s">
        <v>96</v>
      </c>
      <c r="Q441" s="24" t="s">
        <v>96</v>
      </c>
      <c r="R441" s="24" t="s">
        <v>96</v>
      </c>
      <c r="S441" s="24" t="s">
        <v>96</v>
      </c>
      <c r="T441" s="24" t="s">
        <v>96</v>
      </c>
      <c r="U441" s="24" t="s">
        <v>96</v>
      </c>
      <c r="V441" s="24" t="s">
        <v>96</v>
      </c>
      <c r="W441" s="24" t="s">
        <v>96</v>
      </c>
      <c r="X441" s="24" t="s">
        <v>96</v>
      </c>
    </row>
    <row r="442" spans="1:24" x14ac:dyDescent="0.3">
      <c r="A442" s="124">
        <v>913</v>
      </c>
      <c r="B442" s="124">
        <v>1</v>
      </c>
      <c r="C442" s="8" t="s">
        <v>1140</v>
      </c>
      <c r="D442" s="124">
        <v>80</v>
      </c>
      <c r="E442" s="124">
        <v>99</v>
      </c>
      <c r="F442" s="125">
        <v>3.4</v>
      </c>
      <c r="G442" s="24" t="s">
        <v>96</v>
      </c>
      <c r="H442" s="24" t="s">
        <v>96</v>
      </c>
      <c r="I442" s="24" t="s">
        <v>96</v>
      </c>
      <c r="J442" s="24" t="s">
        <v>96</v>
      </c>
      <c r="K442" s="24" t="s">
        <v>96</v>
      </c>
      <c r="L442" s="24" t="s">
        <v>96</v>
      </c>
      <c r="M442" s="24" t="s">
        <v>96</v>
      </c>
      <c r="N442" s="24" t="s">
        <v>96</v>
      </c>
      <c r="O442" s="24" t="s">
        <v>96</v>
      </c>
      <c r="P442" s="24" t="s">
        <v>96</v>
      </c>
      <c r="Q442" s="24" t="s">
        <v>96</v>
      </c>
      <c r="R442" s="24" t="s">
        <v>96</v>
      </c>
      <c r="S442" s="24" t="s">
        <v>96</v>
      </c>
      <c r="T442" s="24" t="s">
        <v>96</v>
      </c>
      <c r="U442" s="24" t="s">
        <v>96</v>
      </c>
      <c r="V442" s="24" t="s">
        <v>96</v>
      </c>
      <c r="W442" s="24" t="s">
        <v>96</v>
      </c>
      <c r="X442" s="24" t="s">
        <v>96</v>
      </c>
    </row>
    <row r="443" spans="1:24" x14ac:dyDescent="0.3">
      <c r="A443" s="124">
        <v>914</v>
      </c>
      <c r="B443" s="124">
        <v>1</v>
      </c>
      <c r="C443" s="8" t="s">
        <v>1141</v>
      </c>
      <c r="D443" s="124">
        <v>81</v>
      </c>
      <c r="E443" s="124">
        <v>99</v>
      </c>
      <c r="F443" s="125">
        <v>3.2</v>
      </c>
      <c r="G443" s="24" t="s">
        <v>96</v>
      </c>
      <c r="H443" s="24" t="s">
        <v>96</v>
      </c>
      <c r="I443" s="24" t="s">
        <v>96</v>
      </c>
      <c r="J443" s="24" t="s">
        <v>96</v>
      </c>
      <c r="K443" s="24" t="s">
        <v>96</v>
      </c>
      <c r="L443" s="24" t="s">
        <v>96</v>
      </c>
      <c r="M443" s="24" t="s">
        <v>96</v>
      </c>
      <c r="N443" s="24" t="s">
        <v>96</v>
      </c>
      <c r="O443" s="24" t="s">
        <v>96</v>
      </c>
      <c r="P443" s="24" t="s">
        <v>96</v>
      </c>
      <c r="Q443" s="24" t="s">
        <v>96</v>
      </c>
      <c r="R443" s="24" t="s">
        <v>96</v>
      </c>
      <c r="S443" s="24" t="s">
        <v>96</v>
      </c>
      <c r="T443" s="24" t="s">
        <v>96</v>
      </c>
      <c r="U443" s="24" t="s">
        <v>96</v>
      </c>
      <c r="V443" s="24" t="s">
        <v>96</v>
      </c>
      <c r="W443" s="24" t="s">
        <v>96</v>
      </c>
      <c r="X443" s="24" t="s">
        <v>96</v>
      </c>
    </row>
    <row r="444" spans="1:24" x14ac:dyDescent="0.3">
      <c r="A444" s="124">
        <v>918</v>
      </c>
      <c r="B444" s="124">
        <v>1</v>
      </c>
      <c r="C444" s="8" t="s">
        <v>1142</v>
      </c>
      <c r="D444" s="124">
        <v>82</v>
      </c>
      <c r="E444" s="124">
        <v>99</v>
      </c>
      <c r="F444" s="125">
        <v>5</v>
      </c>
      <c r="G444" s="24" t="s">
        <v>96</v>
      </c>
      <c r="H444" s="24" t="s">
        <v>96</v>
      </c>
      <c r="I444" s="24" t="s">
        <v>96</v>
      </c>
      <c r="J444" s="24" t="s">
        <v>96</v>
      </c>
      <c r="K444" s="24" t="s">
        <v>96</v>
      </c>
      <c r="L444" s="24" t="s">
        <v>96</v>
      </c>
      <c r="M444" s="24" t="s">
        <v>96</v>
      </c>
      <c r="N444" s="24" t="s">
        <v>96</v>
      </c>
      <c r="O444" s="24" t="s">
        <v>96</v>
      </c>
      <c r="P444" s="24" t="s">
        <v>96</v>
      </c>
      <c r="Q444" s="24" t="s">
        <v>96</v>
      </c>
      <c r="R444" s="24" t="s">
        <v>96</v>
      </c>
      <c r="S444" s="24" t="s">
        <v>96</v>
      </c>
      <c r="T444" s="24" t="s">
        <v>96</v>
      </c>
      <c r="U444" s="24" t="s">
        <v>96</v>
      </c>
      <c r="V444" s="24" t="s">
        <v>96</v>
      </c>
      <c r="W444" s="24" t="s">
        <v>96</v>
      </c>
      <c r="X444" s="24" t="s">
        <v>96</v>
      </c>
    </row>
    <row r="445" spans="1:24" x14ac:dyDescent="0.3">
      <c r="A445" s="7" t="s">
        <v>94</v>
      </c>
      <c r="J445" s="24" t="s">
        <v>96</v>
      </c>
      <c r="K445" s="24" t="s">
        <v>96</v>
      </c>
      <c r="L445" s="24" t="s">
        <v>96</v>
      </c>
      <c r="M445" s="24" t="s">
        <v>96</v>
      </c>
      <c r="N445" s="24" t="s">
        <v>96</v>
      </c>
      <c r="O445" s="24" t="s">
        <v>96</v>
      </c>
      <c r="P445" s="24" t="s">
        <v>96</v>
      </c>
      <c r="Q445" s="24" t="s">
        <v>96</v>
      </c>
      <c r="R445" s="24" t="s">
        <v>96</v>
      </c>
      <c r="S445" s="24" t="s">
        <v>96</v>
      </c>
      <c r="T445" s="24" t="s">
        <v>96</v>
      </c>
      <c r="U445" s="24" t="s">
        <v>96</v>
      </c>
      <c r="V445" s="24" t="s">
        <v>96</v>
      </c>
      <c r="W445" s="24" t="s">
        <v>96</v>
      </c>
      <c r="X445" s="24" t="s">
        <v>96</v>
      </c>
    </row>
    <row r="446" spans="1:24" hidden="1" x14ac:dyDescent="0.3"/>
    <row r="447" spans="1:24" hidden="1" x14ac:dyDescent="0.3"/>
    <row r="448" spans="1:24" hidden="1" x14ac:dyDescent="0.3"/>
    <row r="449" hidden="1" x14ac:dyDescent="0.3"/>
    <row r="450" hidden="1" x14ac:dyDescent="0.3"/>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workbookViewId="0">
      <pane ySplit="9" topLeftCell="A10" activePane="bottomLeft" state="frozen"/>
      <selection pane="bottomLeft"/>
    </sheetView>
  </sheetViews>
  <sheetFormatPr defaultColWidth="0" defaultRowHeight="14.4" zeroHeight="1" x14ac:dyDescent="0.3"/>
  <cols>
    <col min="1" max="1" width="3.6640625" style="7" customWidth="1"/>
    <col min="2" max="2" width="5.5546875" style="7" customWidth="1"/>
    <col min="3" max="3" width="1.88671875" style="7" customWidth="1"/>
    <col min="4" max="4" width="16.6640625" style="7" customWidth="1"/>
    <col min="5" max="5" width="11" style="7" bestFit="1" customWidth="1"/>
    <col min="6" max="6" width="12.5546875" style="7" bestFit="1" customWidth="1"/>
    <col min="7" max="7" width="12" style="7" bestFit="1" customWidth="1"/>
    <col min="8" max="8" width="9.5546875" style="7" bestFit="1" customWidth="1"/>
    <col min="9" max="9" width="11" style="7" customWidth="1"/>
    <col min="10" max="10" width="5.6640625" style="7" customWidth="1"/>
    <col min="11" max="11" width="61.88671875" style="7" customWidth="1"/>
    <col min="12" max="16384" width="9.109375" style="7" hidden="1"/>
  </cols>
  <sheetData>
    <row r="1" spans="1:11" ht="19.8" x14ac:dyDescent="0.4">
      <c r="A1" s="121" t="s">
        <v>1143</v>
      </c>
      <c r="J1" s="24" t="s">
        <v>115</v>
      </c>
    </row>
    <row r="2" spans="1:11" ht="29.25" customHeight="1" x14ac:dyDescent="0.3">
      <c r="A2" s="7" t="s">
        <v>43</v>
      </c>
      <c r="J2" s="24" t="s">
        <v>115</v>
      </c>
      <c r="K2" s="24" t="s">
        <v>115</v>
      </c>
    </row>
    <row r="3" spans="1:11" x14ac:dyDescent="0.3">
      <c r="A3" s="7" t="s">
        <v>44</v>
      </c>
      <c r="J3" s="24" t="s">
        <v>115</v>
      </c>
      <c r="K3" s="24" t="s">
        <v>115</v>
      </c>
    </row>
    <row r="4" spans="1:11" x14ac:dyDescent="0.3">
      <c r="A4" s="7" t="s">
        <v>45</v>
      </c>
      <c r="J4" s="24" t="s">
        <v>115</v>
      </c>
      <c r="K4" s="24" t="s">
        <v>115</v>
      </c>
    </row>
    <row r="5" spans="1:11" ht="24.75" customHeight="1" x14ac:dyDescent="0.3">
      <c r="A5" s="25"/>
      <c r="B5" s="24"/>
      <c r="C5" s="24"/>
      <c r="D5" s="24"/>
      <c r="E5" s="9" t="s">
        <v>46</v>
      </c>
      <c r="F5" s="9" t="s">
        <v>47</v>
      </c>
      <c r="G5" s="9" t="s">
        <v>48</v>
      </c>
      <c r="H5" s="9" t="s">
        <v>49</v>
      </c>
      <c r="I5" s="9" t="s">
        <v>50</v>
      </c>
      <c r="J5" s="24" t="s">
        <v>115</v>
      </c>
      <c r="K5" s="9" t="s">
        <v>51</v>
      </c>
    </row>
    <row r="6" spans="1:11" x14ac:dyDescent="0.3">
      <c r="A6" s="25" t="s">
        <v>115</v>
      </c>
      <c r="B6" s="24" t="s">
        <v>115</v>
      </c>
      <c r="C6" s="24" t="s">
        <v>115</v>
      </c>
      <c r="D6" s="24" t="s">
        <v>115</v>
      </c>
      <c r="E6" s="9" t="s">
        <v>52</v>
      </c>
      <c r="F6" s="24" t="s">
        <v>115</v>
      </c>
      <c r="G6" s="24" t="s">
        <v>115</v>
      </c>
      <c r="H6" s="9" t="s">
        <v>1159</v>
      </c>
      <c r="I6" s="24" t="s">
        <v>115</v>
      </c>
      <c r="J6" s="24" t="s">
        <v>115</v>
      </c>
      <c r="K6" s="11">
        <v>33918.392870370371</v>
      </c>
    </row>
    <row r="7" spans="1:11" x14ac:dyDescent="0.3">
      <c r="A7" s="8" t="s">
        <v>53</v>
      </c>
      <c r="C7" s="26" t="s">
        <v>115</v>
      </c>
      <c r="D7" s="26" t="s">
        <v>115</v>
      </c>
      <c r="E7" s="9" t="s">
        <v>1154</v>
      </c>
      <c r="F7" s="9" t="s">
        <v>1156</v>
      </c>
      <c r="G7" s="9" t="s">
        <v>1157</v>
      </c>
      <c r="H7" s="9" t="s">
        <v>1158</v>
      </c>
      <c r="I7" s="24" t="s">
        <v>115</v>
      </c>
      <c r="J7" s="24" t="s">
        <v>115</v>
      </c>
      <c r="K7" s="24" t="s">
        <v>115</v>
      </c>
    </row>
    <row r="8" spans="1:11" x14ac:dyDescent="0.3">
      <c r="A8" s="24" t="s">
        <v>115</v>
      </c>
      <c r="B8" s="24" t="s">
        <v>115</v>
      </c>
      <c r="C8" s="24" t="s">
        <v>115</v>
      </c>
      <c r="D8" s="24" t="s">
        <v>115</v>
      </c>
      <c r="E8" s="9" t="s">
        <v>1155</v>
      </c>
      <c r="F8" s="9" t="s">
        <v>1162</v>
      </c>
      <c r="G8" s="9" t="s">
        <v>54</v>
      </c>
      <c r="H8" s="9" t="s">
        <v>1160</v>
      </c>
      <c r="I8" s="9" t="s">
        <v>1161</v>
      </c>
      <c r="J8" s="7" t="s">
        <v>211</v>
      </c>
      <c r="K8" s="8" t="s">
        <v>1153</v>
      </c>
    </row>
    <row r="9" spans="1:11" x14ac:dyDescent="0.3">
      <c r="A9" s="24" t="s">
        <v>116</v>
      </c>
      <c r="B9" s="24" t="s">
        <v>112</v>
      </c>
      <c r="C9" s="24" t="s">
        <v>113</v>
      </c>
      <c r="D9" s="24" t="s">
        <v>114</v>
      </c>
      <c r="E9" s="24" t="s">
        <v>1144</v>
      </c>
      <c r="F9" s="24" t="s">
        <v>1145</v>
      </c>
      <c r="G9" s="24" t="s">
        <v>1146</v>
      </c>
      <c r="H9" s="24" t="s">
        <v>1147</v>
      </c>
      <c r="I9" s="24" t="s">
        <v>1148</v>
      </c>
      <c r="J9" s="24" t="s">
        <v>196</v>
      </c>
      <c r="K9" s="24" t="s">
        <v>1163</v>
      </c>
    </row>
    <row r="10" spans="1:11" x14ac:dyDescent="0.3">
      <c r="A10" s="12">
        <v>1</v>
      </c>
      <c r="B10" s="12">
        <v>1</v>
      </c>
      <c r="C10" s="12">
        <v>1</v>
      </c>
      <c r="D10" s="8" t="s">
        <v>367</v>
      </c>
      <c r="E10" s="13">
        <v>5379391</v>
      </c>
      <c r="F10" s="14">
        <v>200000</v>
      </c>
      <c r="G10" s="15">
        <v>3.7178929999999999E-2</v>
      </c>
      <c r="H10" s="12">
        <v>89</v>
      </c>
      <c r="I10" s="12">
        <v>5</v>
      </c>
      <c r="J10" s="24" t="s">
        <v>115</v>
      </c>
      <c r="K10" s="24" t="s">
        <v>115</v>
      </c>
    </row>
    <row r="11" spans="1:11" x14ac:dyDescent="0.3">
      <c r="A11" s="12">
        <f t="shared" ref="A11:A74" si="0">A10+1</f>
        <v>2</v>
      </c>
      <c r="B11" s="12">
        <v>70</v>
      </c>
      <c r="C11" s="12">
        <v>1</v>
      </c>
      <c r="D11" s="8" t="s">
        <v>1049</v>
      </c>
      <c r="E11" s="13">
        <v>1529490</v>
      </c>
      <c r="F11" s="14">
        <v>137488</v>
      </c>
      <c r="G11" s="15">
        <v>8.9891399999999996E-2</v>
      </c>
      <c r="H11" s="12">
        <v>89</v>
      </c>
      <c r="I11" s="12">
        <v>3</v>
      </c>
      <c r="J11" s="24" t="s">
        <v>115</v>
      </c>
      <c r="K11" s="24" t="s">
        <v>115</v>
      </c>
    </row>
    <row r="12" spans="1:11" x14ac:dyDescent="0.3">
      <c r="A12" s="12">
        <f t="shared" si="0"/>
        <v>3</v>
      </c>
      <c r="B12" s="12">
        <v>72</v>
      </c>
      <c r="C12" s="12">
        <v>1</v>
      </c>
      <c r="D12" s="8" t="s">
        <v>237</v>
      </c>
      <c r="E12" s="13">
        <v>1265460</v>
      </c>
      <c r="F12" s="14">
        <v>340000</v>
      </c>
      <c r="G12" s="15">
        <v>0.268677</v>
      </c>
      <c r="H12" s="12">
        <v>89</v>
      </c>
      <c r="I12" s="12">
        <v>5</v>
      </c>
      <c r="J12" s="24" t="s">
        <v>115</v>
      </c>
      <c r="K12" s="24" t="s">
        <v>115</v>
      </c>
    </row>
    <row r="13" spans="1:11" x14ac:dyDescent="0.3">
      <c r="A13" s="12">
        <f t="shared" si="0"/>
        <v>4</v>
      </c>
      <c r="B13" s="12">
        <v>99</v>
      </c>
      <c r="C13" s="12">
        <v>1</v>
      </c>
      <c r="D13" s="8" t="s">
        <v>315</v>
      </c>
      <c r="E13" s="13">
        <v>1271326</v>
      </c>
      <c r="F13" s="14">
        <v>150000</v>
      </c>
      <c r="G13" s="15">
        <v>0.11798705</v>
      </c>
      <c r="H13" s="12">
        <v>89</v>
      </c>
      <c r="I13" s="12">
        <v>99</v>
      </c>
      <c r="J13" s="24" t="s">
        <v>115</v>
      </c>
      <c r="K13" s="24" t="s">
        <v>115</v>
      </c>
    </row>
    <row r="14" spans="1:11" x14ac:dyDescent="0.3">
      <c r="A14" s="12">
        <f t="shared" si="0"/>
        <v>5</v>
      </c>
      <c r="B14" s="12">
        <v>110</v>
      </c>
      <c r="C14" s="12">
        <v>1</v>
      </c>
      <c r="D14" s="8" t="s">
        <v>240</v>
      </c>
      <c r="E14" s="13">
        <v>5414732</v>
      </c>
      <c r="F14" s="14">
        <v>600000</v>
      </c>
      <c r="G14" s="15">
        <v>0.11080880999999999</v>
      </c>
      <c r="H14" s="12">
        <v>89</v>
      </c>
      <c r="I14" s="12">
        <v>3</v>
      </c>
      <c r="J14" s="24" t="s">
        <v>115</v>
      </c>
      <c r="K14" s="24" t="s">
        <v>115</v>
      </c>
    </row>
    <row r="15" spans="1:11" x14ac:dyDescent="0.3">
      <c r="A15" s="12">
        <f t="shared" si="0"/>
        <v>6</v>
      </c>
      <c r="B15" s="12">
        <v>112</v>
      </c>
      <c r="C15" s="12">
        <v>1</v>
      </c>
      <c r="D15" s="8" t="s">
        <v>412</v>
      </c>
      <c r="E15" s="13">
        <v>12225770</v>
      </c>
      <c r="F15" s="14">
        <v>725623</v>
      </c>
      <c r="G15" s="15">
        <v>5.9351929999999997E-2</v>
      </c>
      <c r="H15" s="12">
        <v>89</v>
      </c>
      <c r="I15" s="12">
        <v>99</v>
      </c>
      <c r="J15" s="24" t="s">
        <v>115</v>
      </c>
      <c r="K15" s="24" t="s">
        <v>115</v>
      </c>
    </row>
    <row r="16" spans="1:11" x14ac:dyDescent="0.3">
      <c r="A16" s="12">
        <f t="shared" si="0"/>
        <v>7</v>
      </c>
      <c r="B16" s="12">
        <v>140</v>
      </c>
      <c r="C16" s="12">
        <v>1</v>
      </c>
      <c r="D16" s="8" t="s">
        <v>1054</v>
      </c>
      <c r="E16" s="13">
        <v>865840</v>
      </c>
      <c r="F16" s="14">
        <v>130000</v>
      </c>
      <c r="G16" s="15">
        <v>0.15014321</v>
      </c>
      <c r="H16" s="12">
        <v>89</v>
      </c>
      <c r="I16" s="12">
        <v>99</v>
      </c>
      <c r="J16" s="9" t="s">
        <v>55</v>
      </c>
      <c r="K16" s="8" t="s">
        <v>1149</v>
      </c>
    </row>
    <row r="17" spans="1:11" x14ac:dyDescent="0.3">
      <c r="A17" s="12">
        <f t="shared" si="0"/>
        <v>8</v>
      </c>
      <c r="B17" s="12">
        <v>173</v>
      </c>
      <c r="C17" s="12">
        <v>1</v>
      </c>
      <c r="D17" s="8" t="s">
        <v>370</v>
      </c>
      <c r="E17" s="13">
        <v>1914607</v>
      </c>
      <c r="F17" s="14">
        <v>288000</v>
      </c>
      <c r="G17" s="15">
        <v>0.15042251000000001</v>
      </c>
      <c r="H17" s="12">
        <v>89</v>
      </c>
      <c r="I17" s="12">
        <v>5</v>
      </c>
      <c r="J17" s="27" t="s">
        <v>115</v>
      </c>
      <c r="K17" s="27" t="s">
        <v>115</v>
      </c>
    </row>
    <row r="18" spans="1:11" x14ac:dyDescent="0.3">
      <c r="A18" s="12">
        <f t="shared" si="0"/>
        <v>9</v>
      </c>
      <c r="B18" s="12">
        <v>175</v>
      </c>
      <c r="C18" s="12">
        <v>1</v>
      </c>
      <c r="D18" s="8" t="s">
        <v>983</v>
      </c>
      <c r="E18" s="13">
        <v>1454599</v>
      </c>
      <c r="F18" s="14">
        <v>100000</v>
      </c>
      <c r="G18" s="15">
        <v>6.8747470000000005E-2</v>
      </c>
      <c r="H18" s="12">
        <v>89</v>
      </c>
      <c r="I18" s="12">
        <v>99</v>
      </c>
      <c r="J18" s="27" t="s">
        <v>115</v>
      </c>
      <c r="K18" s="27" t="s">
        <v>115</v>
      </c>
    </row>
    <row r="19" spans="1:11" x14ac:dyDescent="0.3">
      <c r="A19" s="12">
        <f t="shared" si="0"/>
        <v>10</v>
      </c>
      <c r="B19" s="12">
        <v>177</v>
      </c>
      <c r="C19" s="12">
        <v>1</v>
      </c>
      <c r="D19" s="8" t="s">
        <v>371</v>
      </c>
      <c r="E19" s="13">
        <v>3606672</v>
      </c>
      <c r="F19" s="14">
        <v>500000</v>
      </c>
      <c r="G19" s="15">
        <v>0.13863196</v>
      </c>
      <c r="H19" s="12">
        <v>89</v>
      </c>
      <c r="I19" s="12">
        <v>5</v>
      </c>
      <c r="J19" s="27" t="s">
        <v>115</v>
      </c>
      <c r="K19" s="27" t="s">
        <v>115</v>
      </c>
    </row>
    <row r="20" spans="1:11" x14ac:dyDescent="0.3">
      <c r="A20" s="12">
        <f t="shared" si="0"/>
        <v>11</v>
      </c>
      <c r="B20" s="12">
        <v>197</v>
      </c>
      <c r="C20" s="12">
        <v>1</v>
      </c>
      <c r="D20" s="8" t="s">
        <v>415</v>
      </c>
      <c r="E20" s="13">
        <v>40273970</v>
      </c>
      <c r="F20" s="14">
        <v>3677183</v>
      </c>
      <c r="G20" s="15">
        <v>9.1304209999999997E-2</v>
      </c>
      <c r="H20" s="12">
        <v>89</v>
      </c>
      <c r="I20" s="12">
        <v>6</v>
      </c>
      <c r="J20" s="27" t="s">
        <v>115</v>
      </c>
      <c r="K20" s="27" t="s">
        <v>115</v>
      </c>
    </row>
    <row r="21" spans="1:11" x14ac:dyDescent="0.3">
      <c r="A21" s="12">
        <f t="shared" si="0"/>
        <v>12</v>
      </c>
      <c r="B21" s="12">
        <v>199</v>
      </c>
      <c r="C21" s="12">
        <v>1</v>
      </c>
      <c r="D21" s="8" t="s">
        <v>320</v>
      </c>
      <c r="E21" s="13">
        <v>13571896</v>
      </c>
      <c r="F21" s="14">
        <v>1700000</v>
      </c>
      <c r="G21" s="15">
        <v>0.12525884000000001</v>
      </c>
      <c r="H21" s="12">
        <v>89</v>
      </c>
      <c r="I21" s="12">
        <v>6</v>
      </c>
      <c r="J21" s="27" t="s">
        <v>115</v>
      </c>
      <c r="K21" s="27" t="s">
        <v>115</v>
      </c>
    </row>
    <row r="22" spans="1:11" x14ac:dyDescent="0.3">
      <c r="A22" s="12">
        <f t="shared" si="0"/>
        <v>13</v>
      </c>
      <c r="B22" s="12">
        <v>201</v>
      </c>
      <c r="C22" s="12">
        <v>1</v>
      </c>
      <c r="D22" s="8" t="s">
        <v>1057</v>
      </c>
      <c r="E22" s="13">
        <v>567427</v>
      </c>
      <c r="F22" s="14">
        <v>75000</v>
      </c>
      <c r="G22" s="15">
        <v>0.13217559000000001</v>
      </c>
      <c r="H22" s="12">
        <v>89</v>
      </c>
      <c r="I22" s="12">
        <v>4</v>
      </c>
      <c r="J22" s="27" t="s">
        <v>115</v>
      </c>
      <c r="K22" s="27" t="s">
        <v>115</v>
      </c>
    </row>
    <row r="23" spans="1:11" x14ac:dyDescent="0.3">
      <c r="A23" s="12">
        <f t="shared" si="0"/>
        <v>14</v>
      </c>
      <c r="B23" s="12">
        <v>202</v>
      </c>
      <c r="C23" s="12">
        <v>1</v>
      </c>
      <c r="D23" s="8" t="s">
        <v>1058</v>
      </c>
      <c r="E23" s="13">
        <v>1068544</v>
      </c>
      <c r="F23" s="14">
        <v>60000</v>
      </c>
      <c r="G23" s="15">
        <v>5.615117E-2</v>
      </c>
      <c r="H23" s="12">
        <v>89</v>
      </c>
      <c r="I23" s="12">
        <v>99</v>
      </c>
      <c r="J23" s="27" t="s">
        <v>115</v>
      </c>
      <c r="K23" s="27" t="s">
        <v>115</v>
      </c>
    </row>
    <row r="24" spans="1:11" x14ac:dyDescent="0.3">
      <c r="A24" s="12">
        <f t="shared" si="0"/>
        <v>15</v>
      </c>
      <c r="B24" s="12">
        <v>219</v>
      </c>
      <c r="C24" s="12">
        <v>1</v>
      </c>
      <c r="D24" s="8" t="s">
        <v>221</v>
      </c>
      <c r="E24" s="13">
        <v>650217</v>
      </c>
      <c r="F24" s="14">
        <v>45000</v>
      </c>
      <c r="G24" s="15">
        <v>6.9207660000000004E-2</v>
      </c>
      <c r="H24" s="12">
        <v>89</v>
      </c>
      <c r="I24" s="12">
        <v>2</v>
      </c>
      <c r="J24" s="27" t="s">
        <v>115</v>
      </c>
      <c r="K24" s="27" t="s">
        <v>115</v>
      </c>
    </row>
    <row r="25" spans="1:11" x14ac:dyDescent="0.3">
      <c r="A25" s="12">
        <f t="shared" si="0"/>
        <v>16</v>
      </c>
      <c r="B25" s="12">
        <v>222</v>
      </c>
      <c r="C25" s="12">
        <v>1</v>
      </c>
      <c r="D25" s="8" t="s">
        <v>1062</v>
      </c>
      <c r="E25" s="13">
        <v>712913</v>
      </c>
      <c r="F25" s="14">
        <v>40800</v>
      </c>
      <c r="G25" s="15">
        <v>5.722998E-2</v>
      </c>
      <c r="H25" s="12">
        <v>89</v>
      </c>
      <c r="I25" s="12">
        <v>99</v>
      </c>
      <c r="J25" s="27" t="s">
        <v>115</v>
      </c>
      <c r="K25" s="27" t="s">
        <v>115</v>
      </c>
    </row>
    <row r="26" spans="1:11" x14ac:dyDescent="0.3">
      <c r="A26" s="12">
        <f t="shared" si="0"/>
        <v>17</v>
      </c>
      <c r="B26" s="12">
        <v>228</v>
      </c>
      <c r="C26" s="12">
        <v>1</v>
      </c>
      <c r="D26" s="8" t="s">
        <v>989</v>
      </c>
      <c r="E26" s="13">
        <v>819894</v>
      </c>
      <c r="F26" s="14">
        <v>200000</v>
      </c>
      <c r="G26" s="15">
        <v>0.24393397</v>
      </c>
      <c r="H26" s="12">
        <v>89</v>
      </c>
      <c r="I26" s="12">
        <v>5</v>
      </c>
      <c r="J26" s="27" t="s">
        <v>115</v>
      </c>
      <c r="K26" s="27" t="s">
        <v>115</v>
      </c>
    </row>
    <row r="27" spans="1:11" x14ac:dyDescent="0.3">
      <c r="A27" s="12">
        <f t="shared" si="0"/>
        <v>18</v>
      </c>
      <c r="B27" s="12">
        <v>237</v>
      </c>
      <c r="C27" s="12">
        <v>1</v>
      </c>
      <c r="D27" s="8" t="s">
        <v>1070</v>
      </c>
      <c r="E27" s="13">
        <v>1157545</v>
      </c>
      <c r="F27" s="14">
        <v>182749</v>
      </c>
      <c r="G27" s="15">
        <v>0.15787636999999999</v>
      </c>
      <c r="H27" s="12">
        <v>89</v>
      </c>
      <c r="I27" s="12">
        <v>5</v>
      </c>
      <c r="J27" s="27" t="s">
        <v>115</v>
      </c>
      <c r="K27" s="27" t="s">
        <v>115</v>
      </c>
    </row>
    <row r="28" spans="1:11" x14ac:dyDescent="0.3">
      <c r="A28" s="12">
        <f t="shared" si="0"/>
        <v>19</v>
      </c>
      <c r="B28" s="12">
        <v>242</v>
      </c>
      <c r="C28" s="12">
        <v>1</v>
      </c>
      <c r="D28" s="8" t="s">
        <v>626</v>
      </c>
      <c r="E28" s="13">
        <v>856568</v>
      </c>
      <c r="F28" s="14">
        <v>100000</v>
      </c>
      <c r="G28" s="15">
        <v>0.11674495999999999</v>
      </c>
      <c r="H28" s="12">
        <v>89</v>
      </c>
      <c r="I28" s="12">
        <v>99</v>
      </c>
      <c r="J28" s="27" t="s">
        <v>115</v>
      </c>
      <c r="K28" s="27" t="s">
        <v>115</v>
      </c>
    </row>
    <row r="29" spans="1:11" x14ac:dyDescent="0.3">
      <c r="A29" s="12">
        <f t="shared" si="0"/>
        <v>20</v>
      </c>
      <c r="B29" s="12">
        <v>243</v>
      </c>
      <c r="C29" s="12">
        <v>1</v>
      </c>
      <c r="D29" s="8" t="s">
        <v>418</v>
      </c>
      <c r="E29" s="13">
        <v>510372</v>
      </c>
      <c r="F29" s="14">
        <v>60000</v>
      </c>
      <c r="G29" s="15">
        <v>0.11756131</v>
      </c>
      <c r="H29" s="12">
        <v>89</v>
      </c>
      <c r="I29" s="12">
        <v>99</v>
      </c>
      <c r="J29" s="27" t="s">
        <v>115</v>
      </c>
      <c r="K29" s="27" t="s">
        <v>115</v>
      </c>
    </row>
    <row r="30" spans="1:11" x14ac:dyDescent="0.3">
      <c r="A30" s="12">
        <f t="shared" si="0"/>
        <v>21</v>
      </c>
      <c r="B30" s="12">
        <v>245</v>
      </c>
      <c r="C30" s="12">
        <v>1</v>
      </c>
      <c r="D30" s="8" t="s">
        <v>373</v>
      </c>
      <c r="E30" s="13">
        <v>858007</v>
      </c>
      <c r="F30" s="14">
        <v>220000</v>
      </c>
      <c r="G30" s="15">
        <v>0.25640816</v>
      </c>
      <c r="H30" s="12">
        <v>89</v>
      </c>
      <c r="I30" s="12">
        <v>5</v>
      </c>
      <c r="J30" s="27" t="s">
        <v>115</v>
      </c>
      <c r="K30" s="27" t="s">
        <v>115</v>
      </c>
    </row>
    <row r="31" spans="1:11" x14ac:dyDescent="0.3">
      <c r="A31" s="12">
        <f t="shared" si="0"/>
        <v>22</v>
      </c>
      <c r="B31" s="12">
        <v>272</v>
      </c>
      <c r="C31" s="12">
        <v>1</v>
      </c>
      <c r="D31" s="8" t="s">
        <v>501</v>
      </c>
      <c r="E31" s="13">
        <v>44199394</v>
      </c>
      <c r="F31" s="14">
        <v>1205894</v>
      </c>
      <c r="G31" s="15">
        <v>2.7283040000000001E-2</v>
      </c>
      <c r="H31" s="12">
        <v>89</v>
      </c>
      <c r="I31" s="12">
        <v>99</v>
      </c>
      <c r="J31" s="27" t="s">
        <v>115</v>
      </c>
      <c r="K31" s="27" t="s">
        <v>115</v>
      </c>
    </row>
    <row r="32" spans="1:11" x14ac:dyDescent="0.3">
      <c r="A32" s="12">
        <f t="shared" si="0"/>
        <v>23</v>
      </c>
      <c r="B32" s="12">
        <v>277</v>
      </c>
      <c r="C32" s="12">
        <v>1</v>
      </c>
      <c r="D32" s="8" t="s">
        <v>375</v>
      </c>
      <c r="E32" s="13">
        <v>15872968</v>
      </c>
      <c r="F32" s="14">
        <v>821691.77</v>
      </c>
      <c r="G32" s="15">
        <v>5.1766739999999999E-2</v>
      </c>
      <c r="H32" s="12">
        <v>89</v>
      </c>
      <c r="I32" s="12">
        <v>5</v>
      </c>
      <c r="J32" s="27" t="s">
        <v>115</v>
      </c>
      <c r="K32" s="27" t="s">
        <v>115</v>
      </c>
    </row>
    <row r="33" spans="1:11" x14ac:dyDescent="0.3">
      <c r="A33" s="12">
        <f t="shared" si="0"/>
        <v>24</v>
      </c>
      <c r="B33" s="12">
        <v>280</v>
      </c>
      <c r="C33" s="12">
        <v>1</v>
      </c>
      <c r="D33" s="8" t="s">
        <v>545</v>
      </c>
      <c r="E33" s="13">
        <v>30628936</v>
      </c>
      <c r="F33" s="14">
        <v>1909419</v>
      </c>
      <c r="G33" s="15">
        <v>6.2340359999999997E-2</v>
      </c>
      <c r="H33" s="12">
        <v>89</v>
      </c>
      <c r="I33" s="12">
        <v>99</v>
      </c>
      <c r="J33" s="27" t="s">
        <v>115</v>
      </c>
      <c r="K33" s="27" t="s">
        <v>115</v>
      </c>
    </row>
    <row r="34" spans="1:11" x14ac:dyDescent="0.3">
      <c r="A34" s="12">
        <f t="shared" si="0"/>
        <v>25</v>
      </c>
      <c r="B34" s="12">
        <v>281</v>
      </c>
      <c r="C34" s="12">
        <v>1</v>
      </c>
      <c r="D34" s="8" t="s">
        <v>546</v>
      </c>
      <c r="E34" s="13">
        <v>73117511</v>
      </c>
      <c r="F34" s="14">
        <v>5390000</v>
      </c>
      <c r="G34" s="15">
        <v>7.3716950000000003E-2</v>
      </c>
      <c r="H34" s="12">
        <v>89</v>
      </c>
      <c r="I34" s="12">
        <v>99</v>
      </c>
      <c r="J34" s="27" t="s">
        <v>115</v>
      </c>
      <c r="K34" s="27" t="s">
        <v>115</v>
      </c>
    </row>
    <row r="35" spans="1:11" x14ac:dyDescent="0.3">
      <c r="A35" s="12">
        <f t="shared" si="0"/>
        <v>26</v>
      </c>
      <c r="B35" s="12">
        <v>299</v>
      </c>
      <c r="C35" s="12">
        <v>1</v>
      </c>
      <c r="D35" s="8" t="s">
        <v>377</v>
      </c>
      <c r="E35" s="13">
        <v>1604271</v>
      </c>
      <c r="F35" s="14">
        <v>175000</v>
      </c>
      <c r="G35" s="15">
        <v>0.10908381</v>
      </c>
      <c r="H35" s="12">
        <v>89</v>
      </c>
      <c r="I35" s="12">
        <v>5</v>
      </c>
      <c r="J35" s="27" t="s">
        <v>115</v>
      </c>
      <c r="K35" s="27" t="s">
        <v>115</v>
      </c>
    </row>
    <row r="36" spans="1:11" x14ac:dyDescent="0.3">
      <c r="A36" s="12">
        <f t="shared" si="0"/>
        <v>27</v>
      </c>
      <c r="B36" s="12">
        <v>308</v>
      </c>
      <c r="C36" s="12">
        <v>1</v>
      </c>
      <c r="D36" s="8" t="s">
        <v>549</v>
      </c>
      <c r="E36" s="13">
        <v>1570213</v>
      </c>
      <c r="F36" s="14">
        <v>102467</v>
      </c>
      <c r="G36" s="15">
        <v>6.5256750000000002E-2</v>
      </c>
      <c r="H36" s="12">
        <v>89</v>
      </c>
      <c r="I36" s="12">
        <v>99</v>
      </c>
      <c r="J36" s="27" t="s">
        <v>115</v>
      </c>
      <c r="K36" s="27" t="s">
        <v>115</v>
      </c>
    </row>
    <row r="37" spans="1:11" x14ac:dyDescent="0.3">
      <c r="A37" s="12">
        <f t="shared" si="0"/>
        <v>28</v>
      </c>
      <c r="B37" s="12">
        <v>316</v>
      </c>
      <c r="C37" s="12">
        <v>1</v>
      </c>
      <c r="D37" s="8" t="s">
        <v>322</v>
      </c>
      <c r="E37" s="13">
        <v>2115398</v>
      </c>
      <c r="F37" s="14">
        <v>200336</v>
      </c>
      <c r="G37" s="15">
        <v>9.4703689999999993E-2</v>
      </c>
      <c r="H37" s="12">
        <v>89</v>
      </c>
      <c r="I37" s="12">
        <v>3</v>
      </c>
      <c r="J37" s="27" t="s">
        <v>115</v>
      </c>
      <c r="K37" s="27" t="s">
        <v>115</v>
      </c>
    </row>
    <row r="38" spans="1:11" x14ac:dyDescent="0.3">
      <c r="A38" s="12">
        <f t="shared" si="0"/>
        <v>29</v>
      </c>
      <c r="B38" s="12">
        <v>319</v>
      </c>
      <c r="C38" s="12">
        <v>1</v>
      </c>
      <c r="D38" s="8" t="s">
        <v>491</v>
      </c>
      <c r="E38" s="13">
        <v>1162865</v>
      </c>
      <c r="F38" s="14">
        <v>163373</v>
      </c>
      <c r="G38" s="15">
        <v>0.14049171999999999</v>
      </c>
      <c r="H38" s="12">
        <v>89</v>
      </c>
      <c r="I38" s="12">
        <v>5</v>
      </c>
      <c r="J38" s="27" t="s">
        <v>115</v>
      </c>
      <c r="K38" s="27" t="s">
        <v>115</v>
      </c>
    </row>
    <row r="39" spans="1:11" x14ac:dyDescent="0.3">
      <c r="A39" s="12">
        <f t="shared" si="0"/>
        <v>30</v>
      </c>
      <c r="B39" s="12">
        <v>324</v>
      </c>
      <c r="C39" s="12">
        <v>1</v>
      </c>
      <c r="D39" s="8" t="s">
        <v>993</v>
      </c>
      <c r="E39" s="13">
        <v>3139611</v>
      </c>
      <c r="F39" s="14">
        <v>150000</v>
      </c>
      <c r="G39" s="15">
        <v>4.7776619999999999E-2</v>
      </c>
      <c r="H39" s="12">
        <v>89</v>
      </c>
      <c r="I39" s="12">
        <v>2</v>
      </c>
      <c r="J39" s="27" t="s">
        <v>115</v>
      </c>
      <c r="K39" s="27" t="s">
        <v>115</v>
      </c>
    </row>
    <row r="40" spans="1:11" x14ac:dyDescent="0.3">
      <c r="A40" s="12">
        <f t="shared" si="0"/>
        <v>31</v>
      </c>
      <c r="B40" s="12">
        <v>328</v>
      </c>
      <c r="C40" s="12">
        <v>1</v>
      </c>
      <c r="D40" s="8" t="s">
        <v>994</v>
      </c>
      <c r="E40" s="13">
        <v>497262</v>
      </c>
      <c r="F40" s="14">
        <v>90672</v>
      </c>
      <c r="G40" s="15">
        <v>0.18234251000000001</v>
      </c>
      <c r="H40" s="12">
        <v>89</v>
      </c>
      <c r="I40" s="12">
        <v>99</v>
      </c>
      <c r="J40" s="27" t="s">
        <v>115</v>
      </c>
      <c r="K40" s="27" t="s">
        <v>115</v>
      </c>
    </row>
    <row r="41" spans="1:11" x14ac:dyDescent="0.3">
      <c r="A41" s="12">
        <f t="shared" si="0"/>
        <v>32</v>
      </c>
      <c r="B41" s="12">
        <v>330</v>
      </c>
      <c r="C41" s="12">
        <v>1</v>
      </c>
      <c r="D41" s="8" t="s">
        <v>551</v>
      </c>
      <c r="E41" s="13">
        <v>1252709</v>
      </c>
      <c r="F41" s="14">
        <v>150000</v>
      </c>
      <c r="G41" s="15">
        <v>0.1197405</v>
      </c>
      <c r="H41" s="12">
        <v>89</v>
      </c>
      <c r="I41" s="12">
        <v>99</v>
      </c>
      <c r="J41" s="27" t="s">
        <v>115</v>
      </c>
      <c r="K41" s="27" t="s">
        <v>115</v>
      </c>
    </row>
    <row r="42" spans="1:11" x14ac:dyDescent="0.3">
      <c r="A42" s="12">
        <f t="shared" si="0"/>
        <v>33</v>
      </c>
      <c r="B42" s="12">
        <v>351</v>
      </c>
      <c r="C42" s="12">
        <v>1</v>
      </c>
      <c r="D42" s="8" t="s">
        <v>1078</v>
      </c>
      <c r="E42" s="13">
        <v>1332149</v>
      </c>
      <c r="F42" s="14">
        <v>211000</v>
      </c>
      <c r="G42" s="15">
        <v>0.15839069</v>
      </c>
      <c r="H42" s="12">
        <v>89</v>
      </c>
      <c r="I42" s="12">
        <v>99</v>
      </c>
      <c r="J42" s="27" t="s">
        <v>115</v>
      </c>
      <c r="K42" s="27" t="s">
        <v>115</v>
      </c>
    </row>
    <row r="43" spans="1:11" x14ac:dyDescent="0.3">
      <c r="A43" s="12">
        <f t="shared" si="0"/>
        <v>34</v>
      </c>
      <c r="B43" s="12">
        <v>352</v>
      </c>
      <c r="C43" s="12">
        <v>1</v>
      </c>
      <c r="D43" s="8" t="s">
        <v>1079</v>
      </c>
      <c r="E43" s="13">
        <v>1297927</v>
      </c>
      <c r="F43" s="14">
        <v>200000</v>
      </c>
      <c r="G43" s="15">
        <v>0.15409186999999999</v>
      </c>
      <c r="H43" s="12">
        <v>89</v>
      </c>
      <c r="I43" s="12">
        <v>99</v>
      </c>
      <c r="J43" s="27" t="s">
        <v>115</v>
      </c>
      <c r="K43" s="27" t="s">
        <v>115</v>
      </c>
    </row>
    <row r="44" spans="1:11" x14ac:dyDescent="0.3">
      <c r="A44" s="12">
        <f t="shared" si="0"/>
        <v>35</v>
      </c>
      <c r="B44" s="12">
        <v>354</v>
      </c>
      <c r="C44" s="12">
        <v>1</v>
      </c>
      <c r="D44" s="8" t="s">
        <v>224</v>
      </c>
      <c r="E44" s="13">
        <v>1652582</v>
      </c>
      <c r="F44" s="14">
        <v>397551</v>
      </c>
      <c r="G44" s="15">
        <v>0.24056354999999999</v>
      </c>
      <c r="H44" s="12">
        <v>89</v>
      </c>
      <c r="I44" s="12">
        <v>2</v>
      </c>
      <c r="J44" s="27" t="s">
        <v>115</v>
      </c>
      <c r="K44" s="27" t="s">
        <v>115</v>
      </c>
    </row>
    <row r="45" spans="1:11" x14ac:dyDescent="0.3">
      <c r="A45" s="12">
        <f t="shared" si="0"/>
        <v>36</v>
      </c>
      <c r="B45" s="12">
        <v>356</v>
      </c>
      <c r="C45" s="12">
        <v>1</v>
      </c>
      <c r="D45" s="8" t="s">
        <v>601</v>
      </c>
      <c r="E45" s="13">
        <v>669812</v>
      </c>
      <c r="F45" s="14">
        <v>200000</v>
      </c>
      <c r="G45" s="15">
        <v>0.29859124999999997</v>
      </c>
      <c r="H45" s="12">
        <v>89</v>
      </c>
      <c r="I45" s="12">
        <v>99</v>
      </c>
      <c r="J45" s="27" t="s">
        <v>115</v>
      </c>
      <c r="K45" s="27" t="s">
        <v>115</v>
      </c>
    </row>
    <row r="46" spans="1:11" x14ac:dyDescent="0.3">
      <c r="A46" s="12">
        <f t="shared" si="0"/>
        <v>37</v>
      </c>
      <c r="B46" s="12">
        <v>394</v>
      </c>
      <c r="C46" s="12">
        <v>1</v>
      </c>
      <c r="D46" s="8" t="s">
        <v>661</v>
      </c>
      <c r="E46" s="13">
        <v>1919113</v>
      </c>
      <c r="F46" s="14">
        <v>125000</v>
      </c>
      <c r="G46" s="15">
        <v>6.5134259999999999E-2</v>
      </c>
      <c r="H46" s="12">
        <v>89</v>
      </c>
      <c r="I46" s="12">
        <v>99</v>
      </c>
      <c r="J46" s="27" t="s">
        <v>115</v>
      </c>
      <c r="K46" s="27" t="s">
        <v>115</v>
      </c>
    </row>
    <row r="47" spans="1:11" x14ac:dyDescent="0.3">
      <c r="A47" s="12">
        <f t="shared" si="0"/>
        <v>38</v>
      </c>
      <c r="B47" s="12">
        <v>408</v>
      </c>
      <c r="C47" s="12">
        <v>1</v>
      </c>
      <c r="D47" s="8" t="s">
        <v>1085</v>
      </c>
      <c r="E47" s="13">
        <v>268380</v>
      </c>
      <c r="F47" s="14">
        <v>85178</v>
      </c>
      <c r="G47" s="15">
        <v>0.31737833999999998</v>
      </c>
      <c r="H47" s="12">
        <v>89</v>
      </c>
      <c r="I47" s="12">
        <v>99</v>
      </c>
      <c r="J47" s="27" t="s">
        <v>115</v>
      </c>
      <c r="K47" s="27" t="s">
        <v>115</v>
      </c>
    </row>
    <row r="48" spans="1:11" x14ac:dyDescent="0.3">
      <c r="A48" s="12">
        <f t="shared" si="0"/>
        <v>39</v>
      </c>
      <c r="B48" s="12">
        <v>411</v>
      </c>
      <c r="C48" s="12">
        <v>1</v>
      </c>
      <c r="D48" s="8" t="s">
        <v>380</v>
      </c>
      <c r="E48" s="13">
        <v>977511</v>
      </c>
      <c r="F48" s="14">
        <v>106135</v>
      </c>
      <c r="G48" s="15">
        <v>0.10857678</v>
      </c>
      <c r="H48" s="12">
        <v>89</v>
      </c>
      <c r="I48" s="12">
        <v>5</v>
      </c>
      <c r="J48" s="27" t="s">
        <v>115</v>
      </c>
      <c r="K48" s="27" t="s">
        <v>115</v>
      </c>
    </row>
    <row r="49" spans="1:11" x14ac:dyDescent="0.3">
      <c r="A49" s="12">
        <f t="shared" si="0"/>
        <v>40</v>
      </c>
      <c r="B49" s="12">
        <v>414</v>
      </c>
      <c r="C49" s="12">
        <v>1</v>
      </c>
      <c r="D49" s="8" t="s">
        <v>453</v>
      </c>
      <c r="E49" s="13">
        <v>1203614</v>
      </c>
      <c r="F49" s="14">
        <v>67000</v>
      </c>
      <c r="G49" s="15">
        <v>5.5665689999999997E-2</v>
      </c>
      <c r="H49" s="12">
        <v>89</v>
      </c>
      <c r="I49" s="12">
        <v>99</v>
      </c>
      <c r="J49" s="27" t="s">
        <v>115</v>
      </c>
      <c r="K49" s="27" t="s">
        <v>115</v>
      </c>
    </row>
    <row r="50" spans="1:11" x14ac:dyDescent="0.3">
      <c r="A50" s="12">
        <f t="shared" si="0"/>
        <v>41</v>
      </c>
      <c r="B50" s="12">
        <v>444</v>
      </c>
      <c r="C50" s="12">
        <v>1</v>
      </c>
      <c r="D50" s="8" t="s">
        <v>1089</v>
      </c>
      <c r="E50" s="13">
        <v>296792</v>
      </c>
      <c r="F50" s="14">
        <v>150000</v>
      </c>
      <c r="G50" s="15">
        <v>0.50540446000000006</v>
      </c>
      <c r="H50" s="12">
        <v>89</v>
      </c>
      <c r="I50" s="12">
        <v>3</v>
      </c>
      <c r="J50" s="27" t="s">
        <v>115</v>
      </c>
      <c r="K50" s="27" t="s">
        <v>115</v>
      </c>
    </row>
    <row r="51" spans="1:11" x14ac:dyDescent="0.3">
      <c r="A51" s="12">
        <f t="shared" si="0"/>
        <v>42</v>
      </c>
      <c r="B51" s="12">
        <v>446</v>
      </c>
      <c r="C51" s="12">
        <v>1</v>
      </c>
      <c r="D51" s="8" t="s">
        <v>1090</v>
      </c>
      <c r="E51" s="13">
        <v>2160269</v>
      </c>
      <c r="F51" s="14">
        <v>343000</v>
      </c>
      <c r="G51" s="15">
        <v>0.15877652</v>
      </c>
      <c r="H51" s="12">
        <v>89</v>
      </c>
      <c r="I51" s="12">
        <v>99</v>
      </c>
      <c r="J51" s="27" t="s">
        <v>115</v>
      </c>
      <c r="K51" s="27" t="s">
        <v>115</v>
      </c>
    </row>
    <row r="52" spans="1:11" x14ac:dyDescent="0.3">
      <c r="A52" s="12">
        <f t="shared" si="0"/>
        <v>43</v>
      </c>
      <c r="B52" s="12">
        <v>457</v>
      </c>
      <c r="C52" s="12">
        <v>1</v>
      </c>
      <c r="D52" s="8" t="s">
        <v>1093</v>
      </c>
      <c r="E52" s="13">
        <v>1656672</v>
      </c>
      <c r="F52" s="14">
        <v>139728</v>
      </c>
      <c r="G52" s="15">
        <v>8.4342589999999995E-2</v>
      </c>
      <c r="H52" s="12">
        <v>89</v>
      </c>
      <c r="I52" s="12">
        <v>99</v>
      </c>
      <c r="J52" s="27" t="s">
        <v>115</v>
      </c>
      <c r="K52" s="27" t="s">
        <v>115</v>
      </c>
    </row>
    <row r="53" spans="1:11" x14ac:dyDescent="0.3">
      <c r="A53" s="12">
        <f t="shared" si="0"/>
        <v>44</v>
      </c>
      <c r="B53" s="12">
        <v>464</v>
      </c>
      <c r="C53" s="12">
        <v>1</v>
      </c>
      <c r="D53" s="8" t="s">
        <v>1002</v>
      </c>
      <c r="E53" s="13">
        <v>680058</v>
      </c>
      <c r="F53" s="14">
        <v>175000</v>
      </c>
      <c r="G53" s="15">
        <v>0.25733098999999998</v>
      </c>
      <c r="H53" s="12">
        <v>89</v>
      </c>
      <c r="I53" s="12">
        <v>7</v>
      </c>
      <c r="J53" s="27" t="s">
        <v>115</v>
      </c>
      <c r="K53" s="27" t="s">
        <v>115</v>
      </c>
    </row>
    <row r="54" spans="1:11" x14ac:dyDescent="0.3">
      <c r="A54" s="12">
        <f t="shared" si="0"/>
        <v>45</v>
      </c>
      <c r="B54" s="12">
        <v>466</v>
      </c>
      <c r="C54" s="12">
        <v>1</v>
      </c>
      <c r="D54" s="8" t="s">
        <v>383</v>
      </c>
      <c r="E54" s="13">
        <v>3126744</v>
      </c>
      <c r="F54" s="14">
        <v>0</v>
      </c>
      <c r="G54" s="15">
        <v>0</v>
      </c>
      <c r="H54" s="12">
        <v>90</v>
      </c>
      <c r="I54" s="12">
        <v>5</v>
      </c>
      <c r="J54" s="9" t="s">
        <v>56</v>
      </c>
      <c r="K54" s="8" t="s">
        <v>1152</v>
      </c>
    </row>
    <row r="55" spans="1:11" x14ac:dyDescent="0.3">
      <c r="A55" s="12">
        <f t="shared" si="0"/>
        <v>46</v>
      </c>
      <c r="B55" s="12">
        <v>492</v>
      </c>
      <c r="C55" s="12">
        <v>1</v>
      </c>
      <c r="D55" s="8" t="s">
        <v>385</v>
      </c>
      <c r="E55" s="13">
        <v>9994370</v>
      </c>
      <c r="F55" s="14">
        <v>915000</v>
      </c>
      <c r="G55" s="15">
        <v>9.1551540000000001E-2</v>
      </c>
      <c r="H55" s="12">
        <v>89</v>
      </c>
      <c r="I55" s="12">
        <v>5</v>
      </c>
      <c r="J55" s="27" t="s">
        <v>115</v>
      </c>
      <c r="K55" s="25" t="s">
        <v>115</v>
      </c>
    </row>
    <row r="56" spans="1:11" x14ac:dyDescent="0.3">
      <c r="A56" s="12">
        <f t="shared" si="0"/>
        <v>47</v>
      </c>
      <c r="B56" s="12">
        <v>516</v>
      </c>
      <c r="C56" s="12">
        <v>1</v>
      </c>
      <c r="D56" s="8" t="s">
        <v>562</v>
      </c>
      <c r="E56" s="13">
        <v>524534</v>
      </c>
      <c r="F56" s="14">
        <v>70000</v>
      </c>
      <c r="G56" s="15">
        <v>0.13345178999999999</v>
      </c>
      <c r="H56" s="12">
        <v>89</v>
      </c>
      <c r="I56" s="12">
        <v>99</v>
      </c>
      <c r="J56" s="27" t="s">
        <v>115</v>
      </c>
      <c r="K56" s="24" t="s">
        <v>115</v>
      </c>
    </row>
    <row r="57" spans="1:11" x14ac:dyDescent="0.3">
      <c r="A57" s="12">
        <f t="shared" si="0"/>
        <v>48</v>
      </c>
      <c r="B57" s="12">
        <v>523</v>
      </c>
      <c r="C57" s="12">
        <v>1</v>
      </c>
      <c r="D57" s="8" t="s">
        <v>1097</v>
      </c>
      <c r="E57" s="13">
        <v>471902</v>
      </c>
      <c r="F57" s="14">
        <v>75000</v>
      </c>
      <c r="G57" s="15">
        <v>0.1589313</v>
      </c>
      <c r="H57" s="12">
        <v>89</v>
      </c>
      <c r="I57" s="12">
        <v>99</v>
      </c>
      <c r="J57" s="27" t="s">
        <v>115</v>
      </c>
      <c r="K57" s="24" t="s">
        <v>115</v>
      </c>
    </row>
    <row r="58" spans="1:11" x14ac:dyDescent="0.3">
      <c r="A58" s="12">
        <f t="shared" si="0"/>
        <v>49</v>
      </c>
      <c r="B58" s="12">
        <v>526</v>
      </c>
      <c r="C58" s="12">
        <v>1</v>
      </c>
      <c r="D58" s="8" t="s">
        <v>1004</v>
      </c>
      <c r="E58" s="13">
        <v>643790</v>
      </c>
      <c r="F58" s="14">
        <v>110000</v>
      </c>
      <c r="G58" s="15">
        <v>0.17086317000000001</v>
      </c>
      <c r="H58" s="12">
        <v>89</v>
      </c>
      <c r="I58" s="12">
        <v>99</v>
      </c>
      <c r="J58" s="27" t="s">
        <v>115</v>
      </c>
      <c r="K58" s="24" t="s">
        <v>115</v>
      </c>
    </row>
    <row r="59" spans="1:11" x14ac:dyDescent="0.3">
      <c r="A59" s="12">
        <f t="shared" si="0"/>
        <v>50</v>
      </c>
      <c r="B59" s="12">
        <v>535</v>
      </c>
      <c r="C59" s="12">
        <v>1</v>
      </c>
      <c r="D59" s="8" t="s">
        <v>523</v>
      </c>
      <c r="E59" s="13">
        <v>48217042</v>
      </c>
      <c r="F59" s="14">
        <v>4800913</v>
      </c>
      <c r="G59" s="15">
        <v>9.9568799999999999E-2</v>
      </c>
      <c r="H59" s="12">
        <v>89</v>
      </c>
      <c r="I59" s="12">
        <v>99</v>
      </c>
      <c r="J59" s="27" t="s">
        <v>115</v>
      </c>
      <c r="K59" s="24" t="s">
        <v>115</v>
      </c>
    </row>
    <row r="60" spans="1:11" x14ac:dyDescent="0.3">
      <c r="A60" s="12">
        <f t="shared" si="0"/>
        <v>51</v>
      </c>
      <c r="B60" s="12">
        <v>550</v>
      </c>
      <c r="C60" s="12">
        <v>1</v>
      </c>
      <c r="D60" s="8" t="s">
        <v>388</v>
      </c>
      <c r="E60" s="13">
        <v>626558</v>
      </c>
      <c r="F60" s="14">
        <v>85000</v>
      </c>
      <c r="G60" s="15">
        <v>0.13566181999999999</v>
      </c>
      <c r="H60" s="12">
        <v>89</v>
      </c>
      <c r="I60" s="12">
        <v>5</v>
      </c>
      <c r="J60" s="27" t="s">
        <v>115</v>
      </c>
      <c r="K60" s="24" t="s">
        <v>115</v>
      </c>
    </row>
    <row r="61" spans="1:11" x14ac:dyDescent="0.3">
      <c r="A61" s="12">
        <f t="shared" si="0"/>
        <v>52</v>
      </c>
      <c r="B61" s="12">
        <v>564</v>
      </c>
      <c r="C61" s="12">
        <v>1</v>
      </c>
      <c r="D61" s="8" t="s">
        <v>429</v>
      </c>
      <c r="E61" s="13">
        <v>4474932</v>
      </c>
      <c r="F61" s="14">
        <v>400000</v>
      </c>
      <c r="G61" s="15">
        <v>8.938683E-2</v>
      </c>
      <c r="H61" s="12">
        <v>89</v>
      </c>
      <c r="I61" s="12">
        <v>99</v>
      </c>
      <c r="J61" s="27" t="s">
        <v>115</v>
      </c>
      <c r="K61" s="24" t="s">
        <v>115</v>
      </c>
    </row>
    <row r="62" spans="1:11" x14ac:dyDescent="0.3">
      <c r="A62" s="12">
        <f t="shared" si="0"/>
        <v>53</v>
      </c>
      <c r="B62" s="12">
        <v>621</v>
      </c>
      <c r="C62" s="12">
        <v>1</v>
      </c>
      <c r="D62" s="8" t="s">
        <v>566</v>
      </c>
      <c r="E62" s="13">
        <v>62146730</v>
      </c>
      <c r="F62" s="14">
        <v>4900000</v>
      </c>
      <c r="G62" s="15">
        <v>7.8845659999999998E-2</v>
      </c>
      <c r="H62" s="12">
        <v>89</v>
      </c>
      <c r="I62" s="12">
        <v>99</v>
      </c>
      <c r="J62" s="27" t="s">
        <v>115</v>
      </c>
      <c r="K62" s="24" t="s">
        <v>115</v>
      </c>
    </row>
    <row r="63" spans="1:11" x14ac:dyDescent="0.3">
      <c r="A63" s="12">
        <f t="shared" si="0"/>
        <v>54</v>
      </c>
      <c r="B63" s="12">
        <v>623</v>
      </c>
      <c r="C63" s="12">
        <v>1</v>
      </c>
      <c r="D63" s="8" t="s">
        <v>603</v>
      </c>
      <c r="E63" s="13">
        <v>45893474</v>
      </c>
      <c r="F63" s="14">
        <v>3997037</v>
      </c>
      <c r="G63" s="15">
        <v>8.7093799999999999E-2</v>
      </c>
      <c r="H63" s="12">
        <v>89</v>
      </c>
      <c r="I63" s="12">
        <v>99</v>
      </c>
      <c r="J63" s="27" t="s">
        <v>115</v>
      </c>
      <c r="K63" s="24" t="s">
        <v>115</v>
      </c>
    </row>
    <row r="64" spans="1:11" x14ac:dyDescent="0.3">
      <c r="A64" s="12">
        <f t="shared" si="0"/>
        <v>55</v>
      </c>
      <c r="B64" s="12">
        <v>624</v>
      </c>
      <c r="C64" s="12">
        <v>1</v>
      </c>
      <c r="D64" s="8" t="s">
        <v>392</v>
      </c>
      <c r="E64" s="13">
        <v>29498102</v>
      </c>
      <c r="F64" s="14">
        <v>3014973</v>
      </c>
      <c r="G64" s="15">
        <v>0.10220905</v>
      </c>
      <c r="H64" s="12">
        <v>89</v>
      </c>
      <c r="I64" s="12">
        <v>5</v>
      </c>
      <c r="J64" s="27" t="s">
        <v>115</v>
      </c>
      <c r="K64" s="24" t="s">
        <v>115</v>
      </c>
    </row>
    <row r="65" spans="1:11" x14ac:dyDescent="0.3">
      <c r="A65" s="12">
        <f t="shared" si="0"/>
        <v>56</v>
      </c>
      <c r="B65" s="12">
        <v>631</v>
      </c>
      <c r="C65" s="12">
        <v>1</v>
      </c>
      <c r="D65" s="8" t="s">
        <v>1008</v>
      </c>
      <c r="E65" s="13">
        <v>505450</v>
      </c>
      <c r="F65" s="14">
        <v>200000</v>
      </c>
      <c r="G65" s="15">
        <v>0.39568701000000001</v>
      </c>
      <c r="H65" s="12">
        <v>89</v>
      </c>
      <c r="I65" s="12">
        <v>99</v>
      </c>
      <c r="J65" s="27" t="s">
        <v>115</v>
      </c>
      <c r="K65" s="24" t="s">
        <v>115</v>
      </c>
    </row>
    <row r="66" spans="1:11" x14ac:dyDescent="0.3">
      <c r="A66" s="12">
        <f t="shared" si="0"/>
        <v>57</v>
      </c>
      <c r="B66" s="12">
        <v>633</v>
      </c>
      <c r="C66" s="12">
        <v>1</v>
      </c>
      <c r="D66" s="8" t="s">
        <v>394</v>
      </c>
      <c r="E66" s="13">
        <v>968849</v>
      </c>
      <c r="F66" s="14">
        <v>100000</v>
      </c>
      <c r="G66" s="15">
        <v>0.10321526</v>
      </c>
      <c r="H66" s="12">
        <v>89</v>
      </c>
      <c r="I66" s="12">
        <v>5</v>
      </c>
      <c r="J66" s="27" t="s">
        <v>115</v>
      </c>
      <c r="K66" s="24" t="s">
        <v>115</v>
      </c>
    </row>
    <row r="67" spans="1:11" x14ac:dyDescent="0.3">
      <c r="A67" s="12">
        <f t="shared" si="0"/>
        <v>58</v>
      </c>
      <c r="B67" s="12">
        <v>636</v>
      </c>
      <c r="C67" s="12">
        <v>1</v>
      </c>
      <c r="D67" s="8" t="s">
        <v>1009</v>
      </c>
      <c r="E67" s="13">
        <v>1274188</v>
      </c>
      <c r="F67" s="14">
        <v>108574</v>
      </c>
      <c r="G67" s="15">
        <v>8.5210350000000004E-2</v>
      </c>
      <c r="H67" s="12">
        <v>89</v>
      </c>
      <c r="I67" s="12">
        <v>99</v>
      </c>
      <c r="J67" s="27" t="s">
        <v>115</v>
      </c>
      <c r="K67" s="24" t="s">
        <v>115</v>
      </c>
    </row>
    <row r="68" spans="1:11" x14ac:dyDescent="0.3">
      <c r="A68" s="12">
        <f t="shared" si="0"/>
        <v>59</v>
      </c>
      <c r="B68" s="12">
        <v>651</v>
      </c>
      <c r="C68" s="12">
        <v>1</v>
      </c>
      <c r="D68" s="8" t="s">
        <v>1114</v>
      </c>
      <c r="E68" s="13">
        <v>1340573</v>
      </c>
      <c r="F68" s="14">
        <v>147749</v>
      </c>
      <c r="G68" s="15">
        <v>0.11021332</v>
      </c>
      <c r="H68" s="12">
        <v>89</v>
      </c>
      <c r="I68" s="12">
        <v>99</v>
      </c>
      <c r="J68" s="27" t="s">
        <v>115</v>
      </c>
      <c r="K68" s="24" t="s">
        <v>115</v>
      </c>
    </row>
    <row r="69" spans="1:11" x14ac:dyDescent="0.3">
      <c r="A69" s="12">
        <f t="shared" si="0"/>
        <v>60</v>
      </c>
      <c r="B69" s="12">
        <v>670</v>
      </c>
      <c r="C69" s="12">
        <v>1</v>
      </c>
      <c r="D69" s="8" t="s">
        <v>582</v>
      </c>
      <c r="E69" s="13">
        <v>2253311</v>
      </c>
      <c r="F69" s="14">
        <v>176054</v>
      </c>
      <c r="G69" s="15">
        <v>7.8131249999999999E-2</v>
      </c>
      <c r="H69" s="12">
        <v>89</v>
      </c>
      <c r="I69" s="12">
        <v>99</v>
      </c>
      <c r="J69" s="27" t="s">
        <v>115</v>
      </c>
      <c r="K69" s="24" t="s">
        <v>115</v>
      </c>
    </row>
    <row r="70" spans="1:11" x14ac:dyDescent="0.3">
      <c r="A70" s="12">
        <f t="shared" si="0"/>
        <v>61</v>
      </c>
      <c r="B70" s="12">
        <v>676</v>
      </c>
      <c r="C70" s="12">
        <v>1</v>
      </c>
      <c r="D70" s="8" t="s">
        <v>230</v>
      </c>
      <c r="E70" s="13">
        <v>450513</v>
      </c>
      <c r="F70" s="14">
        <v>400000</v>
      </c>
      <c r="G70" s="15">
        <v>0.88787671000000001</v>
      </c>
      <c r="H70" s="12">
        <v>89</v>
      </c>
      <c r="I70" s="12">
        <v>2</v>
      </c>
      <c r="J70" s="27" t="s">
        <v>115</v>
      </c>
      <c r="K70" s="24" t="s">
        <v>115</v>
      </c>
    </row>
    <row r="71" spans="1:11" x14ac:dyDescent="0.3">
      <c r="A71" s="12">
        <f t="shared" si="0"/>
        <v>62</v>
      </c>
      <c r="B71" s="12">
        <v>698</v>
      </c>
      <c r="C71" s="12">
        <v>1</v>
      </c>
      <c r="D71" s="8" t="s">
        <v>457</v>
      </c>
      <c r="E71" s="13">
        <v>1480126</v>
      </c>
      <c r="F71" s="14">
        <v>105718.27</v>
      </c>
      <c r="G71" s="15">
        <v>7.1425180000000005E-2</v>
      </c>
      <c r="H71" s="12">
        <v>89</v>
      </c>
      <c r="I71" s="12">
        <v>99</v>
      </c>
      <c r="J71" s="27" t="s">
        <v>115</v>
      </c>
      <c r="K71" s="24" t="s">
        <v>115</v>
      </c>
    </row>
    <row r="72" spans="1:11" x14ac:dyDescent="0.3">
      <c r="A72" s="12">
        <f t="shared" si="0"/>
        <v>63</v>
      </c>
      <c r="B72" s="12">
        <v>710</v>
      </c>
      <c r="C72" s="12">
        <v>1</v>
      </c>
      <c r="D72" s="8" t="s">
        <v>576</v>
      </c>
      <c r="E72" s="13">
        <v>6938292</v>
      </c>
      <c r="F72" s="14">
        <v>352160</v>
      </c>
      <c r="G72" s="15">
        <v>5.0756009999999997E-2</v>
      </c>
      <c r="H72" s="12">
        <v>89</v>
      </c>
      <c r="I72" s="12">
        <v>99</v>
      </c>
      <c r="J72" s="27" t="s">
        <v>115</v>
      </c>
      <c r="K72" s="24" t="s">
        <v>115</v>
      </c>
    </row>
    <row r="73" spans="1:11" x14ac:dyDescent="0.3">
      <c r="A73" s="12">
        <f t="shared" si="0"/>
        <v>64</v>
      </c>
      <c r="B73" s="12">
        <v>712</v>
      </c>
      <c r="C73" s="12">
        <v>1</v>
      </c>
      <c r="D73" s="8" t="s">
        <v>258</v>
      </c>
      <c r="E73" s="13">
        <v>1834566</v>
      </c>
      <c r="F73" s="14">
        <v>400000</v>
      </c>
      <c r="G73" s="15">
        <v>0.21803522</v>
      </c>
      <c r="H73" s="12">
        <v>89</v>
      </c>
      <c r="I73" s="12">
        <v>3</v>
      </c>
      <c r="J73" s="27" t="s">
        <v>115</v>
      </c>
      <c r="K73" s="24" t="s">
        <v>115</v>
      </c>
    </row>
    <row r="74" spans="1:11" x14ac:dyDescent="0.3">
      <c r="A74" s="12">
        <f t="shared" si="0"/>
        <v>65</v>
      </c>
      <c r="B74" s="12">
        <v>719</v>
      </c>
      <c r="C74" s="12">
        <v>1</v>
      </c>
      <c r="D74" s="8" t="s">
        <v>231</v>
      </c>
      <c r="E74" s="13">
        <v>9269350</v>
      </c>
      <c r="F74" s="14">
        <v>500000</v>
      </c>
      <c r="G74" s="15">
        <v>5.3941210000000003E-2</v>
      </c>
      <c r="H74" s="12">
        <v>89</v>
      </c>
      <c r="I74" s="12">
        <v>2</v>
      </c>
      <c r="J74" s="27" t="s">
        <v>115</v>
      </c>
      <c r="K74" s="24" t="s">
        <v>115</v>
      </c>
    </row>
    <row r="75" spans="1:11" x14ac:dyDescent="0.3">
      <c r="A75" s="12">
        <f t="shared" ref="A75:A84" si="1">A74+1</f>
        <v>66</v>
      </c>
      <c r="B75" s="12">
        <v>720</v>
      </c>
      <c r="C75" s="12">
        <v>1</v>
      </c>
      <c r="D75" s="8" t="s">
        <v>475</v>
      </c>
      <c r="E75" s="13">
        <v>9610583</v>
      </c>
      <c r="F75" s="14">
        <v>1880000</v>
      </c>
      <c r="G75" s="15">
        <v>0.19561769000000001</v>
      </c>
      <c r="H75" s="12">
        <v>89</v>
      </c>
      <c r="I75" s="12">
        <v>3</v>
      </c>
      <c r="J75" s="9" t="s">
        <v>57</v>
      </c>
      <c r="K75" s="8" t="s">
        <v>1151</v>
      </c>
    </row>
    <row r="76" spans="1:11" x14ac:dyDescent="0.3">
      <c r="A76" s="12">
        <f t="shared" si="1"/>
        <v>67</v>
      </c>
      <c r="B76" s="12">
        <v>726</v>
      </c>
      <c r="C76" s="12">
        <v>1</v>
      </c>
      <c r="D76" s="8" t="s">
        <v>506</v>
      </c>
      <c r="E76" s="13">
        <v>36111640</v>
      </c>
      <c r="F76" s="14">
        <v>2071044</v>
      </c>
      <c r="G76" s="15">
        <v>5.7351149999999997E-2</v>
      </c>
      <c r="H76" s="12">
        <v>89</v>
      </c>
      <c r="I76" s="12">
        <v>99</v>
      </c>
      <c r="J76" s="27" t="s">
        <v>115</v>
      </c>
      <c r="K76" s="27" t="s">
        <v>115</v>
      </c>
    </row>
    <row r="77" spans="1:11" x14ac:dyDescent="0.3">
      <c r="A77" s="12">
        <f t="shared" si="1"/>
        <v>68</v>
      </c>
      <c r="B77" s="12">
        <v>737</v>
      </c>
      <c r="C77" s="12">
        <v>1</v>
      </c>
      <c r="D77" s="8" t="s">
        <v>399</v>
      </c>
      <c r="E77" s="13">
        <v>862739</v>
      </c>
      <c r="F77" s="14">
        <v>107260.88</v>
      </c>
      <c r="G77" s="15">
        <v>0.12432599</v>
      </c>
      <c r="H77" s="12">
        <v>89</v>
      </c>
      <c r="I77" s="12">
        <v>5</v>
      </c>
      <c r="J77" s="27" t="s">
        <v>115</v>
      </c>
      <c r="K77" s="27" t="s">
        <v>115</v>
      </c>
    </row>
    <row r="78" spans="1:11" x14ac:dyDescent="0.3">
      <c r="A78" s="12">
        <f t="shared" si="1"/>
        <v>69</v>
      </c>
      <c r="B78" s="12">
        <v>743</v>
      </c>
      <c r="C78" s="12">
        <v>1</v>
      </c>
      <c r="D78" s="8" t="s">
        <v>458</v>
      </c>
      <c r="E78" s="13">
        <v>2402265</v>
      </c>
      <c r="F78" s="14">
        <v>180000</v>
      </c>
      <c r="G78" s="15">
        <v>7.4929289999999996E-2</v>
      </c>
      <c r="H78" s="12">
        <v>89</v>
      </c>
      <c r="I78" s="12">
        <v>5</v>
      </c>
      <c r="J78" s="27" t="s">
        <v>115</v>
      </c>
      <c r="K78" s="27" t="s">
        <v>115</v>
      </c>
    </row>
    <row r="79" spans="1:11" x14ac:dyDescent="0.3">
      <c r="A79" s="12">
        <f t="shared" si="1"/>
        <v>70</v>
      </c>
      <c r="B79" s="12">
        <v>748</v>
      </c>
      <c r="C79" s="12">
        <v>1</v>
      </c>
      <c r="D79" s="8" t="s">
        <v>434</v>
      </c>
      <c r="E79" s="13">
        <v>3624785</v>
      </c>
      <c r="F79" s="14">
        <v>0</v>
      </c>
      <c r="G79" s="15">
        <v>0</v>
      </c>
      <c r="H79" s="12">
        <v>90</v>
      </c>
      <c r="I79" s="12">
        <v>5</v>
      </c>
      <c r="J79" s="9" t="s">
        <v>58</v>
      </c>
      <c r="K79" s="8" t="s">
        <v>1150</v>
      </c>
    </row>
    <row r="80" spans="1:11" x14ac:dyDescent="0.3">
      <c r="A80" s="12">
        <f t="shared" si="1"/>
        <v>71</v>
      </c>
      <c r="B80" s="12">
        <v>801</v>
      </c>
      <c r="C80" s="12">
        <v>1</v>
      </c>
      <c r="D80" s="8" t="s">
        <v>460</v>
      </c>
      <c r="E80" s="13">
        <v>337248</v>
      </c>
      <c r="F80" s="14">
        <v>65000</v>
      </c>
      <c r="G80" s="15">
        <v>0.19273650000000001</v>
      </c>
      <c r="H80" s="12">
        <v>89</v>
      </c>
      <c r="I80" s="12">
        <v>99</v>
      </c>
      <c r="J80" s="126" t="s">
        <v>115</v>
      </c>
      <c r="K80" s="25" t="s">
        <v>115</v>
      </c>
    </row>
    <row r="81" spans="1:11" x14ac:dyDescent="0.3">
      <c r="A81" s="12">
        <f t="shared" si="1"/>
        <v>72</v>
      </c>
      <c r="B81" s="12">
        <v>803</v>
      </c>
      <c r="C81" s="12">
        <v>1</v>
      </c>
      <c r="D81" s="8" t="s">
        <v>675</v>
      </c>
      <c r="E81" s="13">
        <v>2022513</v>
      </c>
      <c r="F81" s="14">
        <v>280000</v>
      </c>
      <c r="G81" s="15">
        <f>ROUND(F81/E81,8)</f>
        <v>0.13844163000000001</v>
      </c>
      <c r="H81" s="12">
        <v>90</v>
      </c>
      <c r="I81" s="12">
        <v>99</v>
      </c>
      <c r="J81" s="126" t="s">
        <v>115</v>
      </c>
      <c r="K81" s="25" t="s">
        <v>115</v>
      </c>
    </row>
    <row r="82" spans="1:11" x14ac:dyDescent="0.3">
      <c r="A82" s="12">
        <f t="shared" si="1"/>
        <v>73</v>
      </c>
      <c r="B82" s="12">
        <v>852</v>
      </c>
      <c r="C82" s="12">
        <v>1</v>
      </c>
      <c r="D82" s="8" t="s">
        <v>1135</v>
      </c>
      <c r="E82" s="13">
        <v>1715977</v>
      </c>
      <c r="F82" s="14">
        <v>203832</v>
      </c>
      <c r="G82" s="15">
        <v>0.11878481</v>
      </c>
      <c r="H82" s="12">
        <v>89</v>
      </c>
      <c r="I82" s="12">
        <v>4</v>
      </c>
      <c r="J82" s="126" t="s">
        <v>115</v>
      </c>
      <c r="K82" s="25" t="s">
        <v>115</v>
      </c>
    </row>
    <row r="83" spans="1:11" x14ac:dyDescent="0.3">
      <c r="A83" s="12">
        <f t="shared" si="1"/>
        <v>74</v>
      </c>
      <c r="B83" s="12">
        <v>876</v>
      </c>
      <c r="C83" s="12">
        <v>1</v>
      </c>
      <c r="D83" s="8" t="s">
        <v>356</v>
      </c>
      <c r="E83" s="13">
        <v>4570535</v>
      </c>
      <c r="F83" s="14">
        <v>242814</v>
      </c>
      <c r="G83" s="15">
        <v>5.3125949999999998E-2</v>
      </c>
      <c r="H83" s="12">
        <v>89</v>
      </c>
      <c r="I83" s="12">
        <v>99</v>
      </c>
      <c r="J83" s="126" t="s">
        <v>115</v>
      </c>
      <c r="K83" s="25" t="s">
        <v>115</v>
      </c>
    </row>
    <row r="84" spans="1:11" x14ac:dyDescent="0.3">
      <c r="A84" s="12">
        <f t="shared" si="1"/>
        <v>75</v>
      </c>
      <c r="B84" s="12">
        <v>883</v>
      </c>
      <c r="C84" s="12">
        <v>1</v>
      </c>
      <c r="D84" s="8" t="s">
        <v>361</v>
      </c>
      <c r="E84" s="13">
        <v>2787329</v>
      </c>
      <c r="F84" s="14">
        <v>181571.25</v>
      </c>
      <c r="G84" s="15">
        <v>6.5141660000000004E-2</v>
      </c>
      <c r="H84" s="12">
        <v>89</v>
      </c>
      <c r="I84" s="12">
        <v>99</v>
      </c>
      <c r="J84" s="126" t="s">
        <v>115</v>
      </c>
      <c r="K84" s="25" t="s">
        <v>115</v>
      </c>
    </row>
    <row r="85" spans="1:11" x14ac:dyDescent="0.3">
      <c r="A85" s="24" t="s">
        <v>115</v>
      </c>
      <c r="B85" s="24" t="s">
        <v>115</v>
      </c>
      <c r="C85" s="24" t="s">
        <v>115</v>
      </c>
      <c r="D85" s="24" t="s">
        <v>115</v>
      </c>
      <c r="E85" s="24" t="s">
        <v>115</v>
      </c>
      <c r="F85" s="24" t="s">
        <v>115</v>
      </c>
      <c r="G85" s="24" t="s">
        <v>115</v>
      </c>
      <c r="H85" s="24" t="s">
        <v>115</v>
      </c>
      <c r="I85" s="24" t="s">
        <v>115</v>
      </c>
      <c r="J85" s="24" t="s">
        <v>115</v>
      </c>
      <c r="K85" s="24" t="s">
        <v>115</v>
      </c>
    </row>
    <row r="86" spans="1:11" x14ac:dyDescent="0.3">
      <c r="A86" s="8" t="s">
        <v>59</v>
      </c>
      <c r="J86" s="10"/>
    </row>
    <row r="87" spans="1:11" x14ac:dyDescent="0.3">
      <c r="A87" s="24" t="s">
        <v>115</v>
      </c>
      <c r="B87" s="24" t="s">
        <v>115</v>
      </c>
      <c r="C87" s="24" t="s">
        <v>115</v>
      </c>
      <c r="D87" s="24" t="s">
        <v>115</v>
      </c>
      <c r="E87" s="9" t="s">
        <v>1167</v>
      </c>
      <c r="F87" s="24" t="s">
        <v>115</v>
      </c>
      <c r="G87" s="24" t="s">
        <v>115</v>
      </c>
      <c r="H87" s="24" t="s">
        <v>115</v>
      </c>
      <c r="I87" s="24" t="s">
        <v>115</v>
      </c>
      <c r="J87" s="24" t="s">
        <v>115</v>
      </c>
      <c r="K87" s="24" t="s">
        <v>115</v>
      </c>
    </row>
    <row r="88" spans="1:11" x14ac:dyDescent="0.3">
      <c r="A88" s="24" t="s">
        <v>115</v>
      </c>
      <c r="B88" s="24" t="s">
        <v>115</v>
      </c>
      <c r="C88" s="24" t="s">
        <v>115</v>
      </c>
      <c r="D88" s="24" t="s">
        <v>115</v>
      </c>
      <c r="E88" s="9" t="s">
        <v>1160</v>
      </c>
      <c r="F88" s="24" t="s">
        <v>115</v>
      </c>
      <c r="G88" s="24" t="s">
        <v>115</v>
      </c>
      <c r="H88" s="24" t="s">
        <v>115</v>
      </c>
      <c r="I88" s="24" t="s">
        <v>115</v>
      </c>
      <c r="J88" s="24" t="s">
        <v>115</v>
      </c>
      <c r="K88" s="24" t="s">
        <v>115</v>
      </c>
    </row>
    <row r="89" spans="1:11" x14ac:dyDescent="0.3">
      <c r="A89" s="24" t="s">
        <v>115</v>
      </c>
      <c r="B89" s="8" t="s">
        <v>213</v>
      </c>
      <c r="D89" s="8" t="s">
        <v>1169</v>
      </c>
      <c r="E89" s="9" t="s">
        <v>1168</v>
      </c>
      <c r="F89" s="9" t="s">
        <v>908</v>
      </c>
      <c r="G89" s="9" t="s">
        <v>1157</v>
      </c>
      <c r="J89" s="10"/>
    </row>
    <row r="90" spans="1:11" x14ac:dyDescent="0.3">
      <c r="A90" s="24" t="s">
        <v>116</v>
      </c>
      <c r="B90" s="24" t="s">
        <v>112</v>
      </c>
      <c r="C90" s="24" t="s">
        <v>113</v>
      </c>
      <c r="D90" s="24" t="s">
        <v>114</v>
      </c>
      <c r="E90" s="24" t="s">
        <v>1164</v>
      </c>
      <c r="F90" s="24" t="s">
        <v>1165</v>
      </c>
      <c r="G90" s="24" t="s">
        <v>1166</v>
      </c>
      <c r="H90" s="24" t="s">
        <v>115</v>
      </c>
      <c r="I90" s="24" t="s">
        <v>115</v>
      </c>
      <c r="J90" s="24" t="s">
        <v>115</v>
      </c>
      <c r="K90" s="24" t="s">
        <v>115</v>
      </c>
    </row>
    <row r="91" spans="1:11" x14ac:dyDescent="0.3">
      <c r="A91" s="12">
        <v>1</v>
      </c>
      <c r="B91" s="12">
        <v>1</v>
      </c>
      <c r="C91" s="12">
        <v>3</v>
      </c>
      <c r="D91" s="8" t="s">
        <v>446</v>
      </c>
      <c r="E91" s="12">
        <v>91</v>
      </c>
      <c r="F91" s="9" t="s">
        <v>60</v>
      </c>
      <c r="G91" s="15">
        <v>6.9000000000000006E-2</v>
      </c>
      <c r="H91" s="24" t="s">
        <v>115</v>
      </c>
      <c r="I91" s="24" t="s">
        <v>115</v>
      </c>
      <c r="J91" s="24" t="s">
        <v>115</v>
      </c>
      <c r="K91" s="24" t="s">
        <v>115</v>
      </c>
    </row>
    <row r="92" spans="1:11" x14ac:dyDescent="0.3">
      <c r="A92" s="12">
        <v>2</v>
      </c>
      <c r="B92" s="12">
        <v>13</v>
      </c>
      <c r="C92" s="12">
        <v>1</v>
      </c>
      <c r="D92" s="8" t="s">
        <v>466</v>
      </c>
      <c r="E92" s="12">
        <v>91</v>
      </c>
      <c r="F92" s="9" t="s">
        <v>61</v>
      </c>
      <c r="G92" s="15">
        <v>0.08</v>
      </c>
      <c r="H92" s="24" t="s">
        <v>115</v>
      </c>
      <c r="I92" s="24" t="s">
        <v>115</v>
      </c>
      <c r="J92" s="24" t="s">
        <v>115</v>
      </c>
      <c r="K92" s="24" t="s">
        <v>115</v>
      </c>
    </row>
    <row r="93" spans="1:11" x14ac:dyDescent="0.3">
      <c r="A93" s="12">
        <v>3</v>
      </c>
      <c r="B93" s="12">
        <v>72</v>
      </c>
      <c r="C93" s="12">
        <v>1</v>
      </c>
      <c r="D93" s="8" t="s">
        <v>237</v>
      </c>
      <c r="E93" s="12">
        <v>91</v>
      </c>
      <c r="F93" s="12">
        <v>4</v>
      </c>
      <c r="G93" s="15">
        <v>-0.26867700345311862</v>
      </c>
      <c r="H93" s="24" t="s">
        <v>115</v>
      </c>
      <c r="I93" s="24" t="s">
        <v>115</v>
      </c>
      <c r="J93" s="24" t="s">
        <v>115</v>
      </c>
      <c r="K93" s="24" t="s">
        <v>115</v>
      </c>
    </row>
    <row r="94" spans="1:11" x14ac:dyDescent="0.3">
      <c r="A94" s="12">
        <v>4</v>
      </c>
      <c r="B94" s="12">
        <v>81</v>
      </c>
      <c r="C94" s="12">
        <v>1</v>
      </c>
      <c r="D94" s="8" t="s">
        <v>515</v>
      </c>
      <c r="E94" s="12">
        <v>91</v>
      </c>
      <c r="F94" s="9" t="s">
        <v>62</v>
      </c>
      <c r="G94" s="15">
        <v>0.14482</v>
      </c>
      <c r="H94" s="24" t="s">
        <v>115</v>
      </c>
      <c r="I94" s="24" t="s">
        <v>115</v>
      </c>
      <c r="J94" s="24" t="s">
        <v>115</v>
      </c>
      <c r="K94" s="24" t="s">
        <v>115</v>
      </c>
    </row>
    <row r="95" spans="1:11" x14ac:dyDescent="0.3">
      <c r="A95" s="12">
        <v>5</v>
      </c>
      <c r="B95" s="12">
        <v>108</v>
      </c>
      <c r="C95" s="12">
        <v>1</v>
      </c>
      <c r="D95" s="8" t="s">
        <v>597</v>
      </c>
      <c r="E95" s="12">
        <v>92</v>
      </c>
      <c r="F95" s="9" t="s">
        <v>63</v>
      </c>
      <c r="G95" s="15">
        <v>7.2999999999999995E-2</v>
      </c>
      <c r="H95" s="24" t="s">
        <v>115</v>
      </c>
      <c r="I95" s="24" t="s">
        <v>115</v>
      </c>
      <c r="J95" s="24" t="s">
        <v>115</v>
      </c>
      <c r="K95" s="24" t="s">
        <v>115</v>
      </c>
    </row>
    <row r="96" spans="1:11" x14ac:dyDescent="0.3">
      <c r="A96" s="12">
        <v>6</v>
      </c>
      <c r="B96" s="12">
        <v>118</v>
      </c>
      <c r="C96" s="12">
        <v>1</v>
      </c>
      <c r="D96" s="8" t="s">
        <v>413</v>
      </c>
      <c r="E96" s="12">
        <v>91</v>
      </c>
      <c r="F96" s="12">
        <v>5</v>
      </c>
      <c r="G96" s="15">
        <v>4.6559999999999997E-2</v>
      </c>
      <c r="H96" s="24" t="s">
        <v>115</v>
      </c>
      <c r="I96" s="24" t="s">
        <v>115</v>
      </c>
      <c r="J96" s="24" t="s">
        <v>115</v>
      </c>
      <c r="K96" s="24" t="s">
        <v>115</v>
      </c>
    </row>
    <row r="97" spans="1:11" x14ac:dyDescent="0.3">
      <c r="A97" s="12">
        <v>7</v>
      </c>
      <c r="B97" s="12">
        <v>146</v>
      </c>
      <c r="C97" s="12">
        <v>1</v>
      </c>
      <c r="D97" s="8" t="s">
        <v>369</v>
      </c>
      <c r="E97" s="12">
        <v>91</v>
      </c>
      <c r="F97" s="9" t="s">
        <v>64</v>
      </c>
      <c r="G97" s="15">
        <v>0.127308</v>
      </c>
      <c r="H97" s="24" t="s">
        <v>115</v>
      </c>
      <c r="I97" s="24" t="s">
        <v>115</v>
      </c>
      <c r="J97" s="24" t="s">
        <v>115</v>
      </c>
      <c r="K97" s="24" t="s">
        <v>115</v>
      </c>
    </row>
    <row r="98" spans="1:11" x14ac:dyDescent="0.3">
      <c r="A98" s="12">
        <v>8</v>
      </c>
      <c r="B98" s="12">
        <v>192</v>
      </c>
      <c r="C98" s="12">
        <v>1</v>
      </c>
      <c r="D98" s="8" t="s">
        <v>318</v>
      </c>
      <c r="E98" s="12">
        <v>91</v>
      </c>
      <c r="F98" s="9" t="s">
        <v>63</v>
      </c>
      <c r="G98" s="15">
        <v>0.13159999999999999</v>
      </c>
      <c r="H98" s="24" t="s">
        <v>115</v>
      </c>
      <c r="I98" s="24" t="s">
        <v>115</v>
      </c>
      <c r="J98" s="24" t="s">
        <v>115</v>
      </c>
      <c r="K98" s="24" t="s">
        <v>115</v>
      </c>
    </row>
    <row r="99" spans="1:11" x14ac:dyDescent="0.3">
      <c r="A99" s="12">
        <v>9</v>
      </c>
      <c r="B99" s="12">
        <v>209</v>
      </c>
      <c r="C99" s="12">
        <v>1</v>
      </c>
      <c r="D99" s="8" t="s">
        <v>987</v>
      </c>
      <c r="E99" s="12">
        <v>91</v>
      </c>
      <c r="F99" s="9" t="s">
        <v>65</v>
      </c>
      <c r="G99" s="15">
        <v>0.22</v>
      </c>
      <c r="H99" s="24" t="s">
        <v>115</v>
      </c>
      <c r="I99" s="24" t="s">
        <v>115</v>
      </c>
      <c r="J99" s="24" t="s">
        <v>115</v>
      </c>
      <c r="K99" s="24" t="s">
        <v>115</v>
      </c>
    </row>
    <row r="100" spans="1:11" x14ac:dyDescent="0.3">
      <c r="A100" s="12">
        <v>10</v>
      </c>
      <c r="B100" s="12">
        <v>236</v>
      </c>
      <c r="C100" s="12">
        <v>1</v>
      </c>
      <c r="D100" s="8" t="s">
        <v>1069</v>
      </c>
      <c r="E100" s="12">
        <v>91</v>
      </c>
      <c r="F100" s="9" t="s">
        <v>63</v>
      </c>
      <c r="G100" s="15">
        <v>0.22597</v>
      </c>
      <c r="H100" s="24" t="s">
        <v>115</v>
      </c>
      <c r="I100" s="24" t="s">
        <v>115</v>
      </c>
      <c r="J100" s="24" t="s">
        <v>115</v>
      </c>
      <c r="K100" s="24" t="s">
        <v>115</v>
      </c>
    </row>
    <row r="101" spans="1:11" x14ac:dyDescent="0.3">
      <c r="A101" s="12">
        <v>11</v>
      </c>
      <c r="B101" s="12">
        <v>238</v>
      </c>
      <c r="C101" s="12">
        <v>1</v>
      </c>
      <c r="D101" s="8" t="s">
        <v>417</v>
      </c>
      <c r="E101" s="12">
        <v>91</v>
      </c>
      <c r="F101" s="9" t="s">
        <v>63</v>
      </c>
      <c r="G101" s="15">
        <v>0.1515</v>
      </c>
      <c r="H101" s="24" t="s">
        <v>115</v>
      </c>
      <c r="I101" s="24" t="s">
        <v>115</v>
      </c>
      <c r="J101" s="24" t="s">
        <v>115</v>
      </c>
      <c r="K101" s="24" t="s">
        <v>115</v>
      </c>
    </row>
    <row r="102" spans="1:11" x14ac:dyDescent="0.3">
      <c r="A102" s="12">
        <v>12</v>
      </c>
      <c r="B102" s="12">
        <v>243</v>
      </c>
      <c r="C102" s="12">
        <v>1</v>
      </c>
      <c r="D102" s="8" t="s">
        <v>418</v>
      </c>
      <c r="E102" s="12">
        <v>91</v>
      </c>
      <c r="F102" s="12">
        <v>5</v>
      </c>
      <c r="G102" s="15">
        <v>0.08</v>
      </c>
      <c r="H102" s="24" t="s">
        <v>115</v>
      </c>
      <c r="I102" s="24" t="s">
        <v>115</v>
      </c>
      <c r="J102" s="24" t="s">
        <v>115</v>
      </c>
      <c r="K102" s="24" t="s">
        <v>115</v>
      </c>
    </row>
    <row r="103" spans="1:11" x14ac:dyDescent="0.3">
      <c r="A103" s="12">
        <v>13</v>
      </c>
      <c r="B103" s="12">
        <v>263</v>
      </c>
      <c r="C103" s="12">
        <v>1</v>
      </c>
      <c r="D103" s="8" t="s">
        <v>991</v>
      </c>
      <c r="E103" s="12">
        <v>91</v>
      </c>
      <c r="F103" s="9" t="s">
        <v>66</v>
      </c>
      <c r="G103" s="15">
        <v>6.0999999999999999E-2</v>
      </c>
      <c r="H103" s="24" t="s">
        <v>115</v>
      </c>
      <c r="I103" s="24" t="s">
        <v>115</v>
      </c>
      <c r="J103" s="24" t="s">
        <v>115</v>
      </c>
      <c r="K103" s="24" t="s">
        <v>115</v>
      </c>
    </row>
    <row r="104" spans="1:11" x14ac:dyDescent="0.3">
      <c r="A104" s="12">
        <v>14</v>
      </c>
      <c r="B104" s="12">
        <v>265</v>
      </c>
      <c r="C104" s="12">
        <v>1</v>
      </c>
      <c r="D104" s="8" t="s">
        <v>992</v>
      </c>
      <c r="E104" s="12">
        <v>91</v>
      </c>
      <c r="F104" s="9" t="s">
        <v>65</v>
      </c>
      <c r="G104" s="15">
        <v>0.18</v>
      </c>
      <c r="H104" s="24" t="s">
        <v>115</v>
      </c>
      <c r="I104" s="24" t="s">
        <v>115</v>
      </c>
      <c r="J104" s="24" t="s">
        <v>115</v>
      </c>
      <c r="K104" s="24" t="s">
        <v>115</v>
      </c>
    </row>
    <row r="105" spans="1:11" x14ac:dyDescent="0.3">
      <c r="A105" s="12">
        <v>15</v>
      </c>
      <c r="B105" s="12">
        <v>270</v>
      </c>
      <c r="C105" s="12">
        <v>1</v>
      </c>
      <c r="D105" s="8" t="s">
        <v>419</v>
      </c>
      <c r="E105" s="12">
        <v>91</v>
      </c>
      <c r="F105" s="9" t="s">
        <v>63</v>
      </c>
      <c r="G105" s="15">
        <v>4.4999999999999998E-2</v>
      </c>
      <c r="H105" s="24" t="s">
        <v>115</v>
      </c>
      <c r="I105" s="24" t="s">
        <v>115</v>
      </c>
      <c r="J105" s="24" t="s">
        <v>115</v>
      </c>
      <c r="K105" s="24" t="s">
        <v>115</v>
      </c>
    </row>
    <row r="106" spans="1:11" x14ac:dyDescent="0.3">
      <c r="A106" s="12">
        <v>16</v>
      </c>
      <c r="B106" s="12">
        <v>271</v>
      </c>
      <c r="C106" s="12">
        <v>1</v>
      </c>
      <c r="D106" s="8" t="s">
        <v>420</v>
      </c>
      <c r="E106" s="12">
        <v>91</v>
      </c>
      <c r="F106" s="9" t="s">
        <v>63</v>
      </c>
      <c r="G106" s="15">
        <v>5.475E-2</v>
      </c>
      <c r="H106" s="24" t="s">
        <v>115</v>
      </c>
      <c r="I106" s="24" t="s">
        <v>115</v>
      </c>
      <c r="J106" s="24" t="s">
        <v>115</v>
      </c>
      <c r="K106" s="24" t="s">
        <v>115</v>
      </c>
    </row>
    <row r="107" spans="1:11" x14ac:dyDescent="0.3">
      <c r="A107" s="12">
        <v>17</v>
      </c>
      <c r="B107" s="12">
        <v>451</v>
      </c>
      <c r="C107" s="12">
        <v>1</v>
      </c>
      <c r="D107" s="8" t="s">
        <v>1000</v>
      </c>
      <c r="E107" s="12">
        <v>91</v>
      </c>
      <c r="F107" s="12">
        <v>2</v>
      </c>
      <c r="G107" s="15">
        <v>0.2021</v>
      </c>
      <c r="H107" s="24" t="s">
        <v>115</v>
      </c>
      <c r="I107" s="24" t="s">
        <v>115</v>
      </c>
      <c r="J107" s="24" t="s">
        <v>115</v>
      </c>
      <c r="K107" s="24" t="s">
        <v>115</v>
      </c>
    </row>
    <row r="108" spans="1:11" x14ac:dyDescent="0.3">
      <c r="A108" s="12">
        <v>18</v>
      </c>
      <c r="B108" s="12">
        <v>465</v>
      </c>
      <c r="C108" s="12">
        <v>1</v>
      </c>
      <c r="D108" s="8" t="s">
        <v>455</v>
      </c>
      <c r="E108" s="12">
        <v>91</v>
      </c>
      <c r="F108" s="9" t="s">
        <v>67</v>
      </c>
      <c r="G108" s="15">
        <v>5.8000000000000003E-2</v>
      </c>
      <c r="H108" s="24" t="s">
        <v>115</v>
      </c>
      <c r="I108" s="24" t="s">
        <v>115</v>
      </c>
      <c r="J108" s="24" t="s">
        <v>115</v>
      </c>
      <c r="K108" s="24" t="s">
        <v>115</v>
      </c>
    </row>
    <row r="109" spans="1:11" x14ac:dyDescent="0.3">
      <c r="A109" s="12">
        <v>19</v>
      </c>
      <c r="B109" s="12">
        <v>495</v>
      </c>
      <c r="C109" s="12">
        <v>1</v>
      </c>
      <c r="D109" s="8" t="s">
        <v>522</v>
      </c>
      <c r="E109" s="12">
        <v>91</v>
      </c>
      <c r="F109" s="9" t="s">
        <v>62</v>
      </c>
      <c r="G109" s="15">
        <v>0.11360000000000001</v>
      </c>
      <c r="H109" s="24" t="s">
        <v>115</v>
      </c>
      <c r="I109" s="24" t="s">
        <v>115</v>
      </c>
      <c r="J109" s="24" t="s">
        <v>115</v>
      </c>
      <c r="K109" s="24" t="s">
        <v>115</v>
      </c>
    </row>
    <row r="110" spans="1:11" x14ac:dyDescent="0.3">
      <c r="A110" s="12">
        <v>20</v>
      </c>
      <c r="B110" s="12">
        <v>514</v>
      </c>
      <c r="C110" s="12">
        <v>1</v>
      </c>
      <c r="D110" s="8" t="s">
        <v>426</v>
      </c>
      <c r="E110" s="12">
        <v>91</v>
      </c>
      <c r="F110" s="9" t="s">
        <v>63</v>
      </c>
      <c r="G110" s="15">
        <v>8.7999999999999995E-2</v>
      </c>
      <c r="H110" s="24" t="s">
        <v>115</v>
      </c>
      <c r="I110" s="24" t="s">
        <v>115</v>
      </c>
      <c r="J110" s="24" t="s">
        <v>115</v>
      </c>
      <c r="K110" s="24" t="s">
        <v>115</v>
      </c>
    </row>
    <row r="111" spans="1:11" x14ac:dyDescent="0.3">
      <c r="A111" s="12">
        <v>21</v>
      </c>
      <c r="B111" s="12">
        <v>543</v>
      </c>
      <c r="C111" s="12">
        <v>1</v>
      </c>
      <c r="D111" s="8" t="s">
        <v>1100</v>
      </c>
      <c r="E111" s="12">
        <v>91</v>
      </c>
      <c r="F111" s="9" t="s">
        <v>66</v>
      </c>
      <c r="G111" s="15">
        <v>0.11</v>
      </c>
      <c r="H111" s="24" t="s">
        <v>115</v>
      </c>
      <c r="I111" s="24" t="s">
        <v>115</v>
      </c>
      <c r="J111" s="24" t="s">
        <v>115</v>
      </c>
      <c r="K111" s="24" t="s">
        <v>115</v>
      </c>
    </row>
    <row r="112" spans="1:11" x14ac:dyDescent="0.3">
      <c r="A112" s="12">
        <v>22</v>
      </c>
      <c r="B112" s="12">
        <v>553</v>
      </c>
      <c r="C112" s="12">
        <v>1</v>
      </c>
      <c r="D112" s="8" t="s">
        <v>428</v>
      </c>
      <c r="E112" s="12">
        <v>91</v>
      </c>
      <c r="F112" s="9" t="s">
        <v>63</v>
      </c>
      <c r="G112" s="15">
        <v>0.121</v>
      </c>
      <c r="H112" s="24" t="s">
        <v>115</v>
      </c>
      <c r="I112" s="24" t="s">
        <v>115</v>
      </c>
      <c r="J112" s="24" t="s">
        <v>115</v>
      </c>
      <c r="K112" s="24" t="s">
        <v>115</v>
      </c>
    </row>
    <row r="113" spans="1:11" x14ac:dyDescent="0.3">
      <c r="A113" s="12">
        <v>23</v>
      </c>
      <c r="B113" s="12">
        <v>622</v>
      </c>
      <c r="C113" s="12">
        <v>1</v>
      </c>
      <c r="D113" s="8" t="s">
        <v>431</v>
      </c>
      <c r="E113" s="12">
        <v>91</v>
      </c>
      <c r="F113" s="12">
        <v>5</v>
      </c>
      <c r="G113" s="15">
        <v>9.5000000000000001E-2</v>
      </c>
      <c r="H113" s="24" t="s">
        <v>115</v>
      </c>
      <c r="I113" s="24" t="s">
        <v>115</v>
      </c>
      <c r="J113" s="24" t="s">
        <v>115</v>
      </c>
      <c r="K113" s="24" t="s">
        <v>115</v>
      </c>
    </row>
    <row r="114" spans="1:11" x14ac:dyDescent="0.3">
      <c r="A114" s="12">
        <v>24</v>
      </c>
      <c r="B114" s="12">
        <v>628</v>
      </c>
      <c r="C114" s="12">
        <v>1</v>
      </c>
      <c r="D114" s="8" t="s">
        <v>333</v>
      </c>
      <c r="E114" s="12">
        <v>91</v>
      </c>
      <c r="F114" s="9" t="s">
        <v>65</v>
      </c>
      <c r="G114" s="15">
        <v>0.16</v>
      </c>
      <c r="H114" s="24" t="s">
        <v>115</v>
      </c>
      <c r="I114" s="24" t="s">
        <v>115</v>
      </c>
      <c r="J114" s="24" t="s">
        <v>115</v>
      </c>
      <c r="K114" s="24" t="s">
        <v>115</v>
      </c>
    </row>
    <row r="115" spans="1:11" x14ac:dyDescent="0.3">
      <c r="A115" s="12">
        <v>25</v>
      </c>
      <c r="B115" s="12">
        <v>630</v>
      </c>
      <c r="C115" s="12">
        <v>1</v>
      </c>
      <c r="D115" s="8" t="s">
        <v>393</v>
      </c>
      <c r="E115" s="12">
        <v>91</v>
      </c>
      <c r="F115" s="9" t="s">
        <v>63</v>
      </c>
      <c r="G115" s="15">
        <v>7.9799999999999996E-2</v>
      </c>
      <c r="H115" s="24" t="s">
        <v>115</v>
      </c>
      <c r="I115" s="24" t="s">
        <v>115</v>
      </c>
      <c r="J115" s="24" t="s">
        <v>115</v>
      </c>
      <c r="K115" s="24" t="s">
        <v>115</v>
      </c>
    </row>
    <row r="116" spans="1:11" x14ac:dyDescent="0.3">
      <c r="A116" s="12">
        <v>26</v>
      </c>
      <c r="B116" s="12">
        <v>638</v>
      </c>
      <c r="C116" s="12">
        <v>1</v>
      </c>
      <c r="D116" s="8" t="s">
        <v>395</v>
      </c>
      <c r="E116" s="12">
        <v>91</v>
      </c>
      <c r="F116" s="9" t="s">
        <v>64</v>
      </c>
      <c r="G116" s="15">
        <v>0.189</v>
      </c>
      <c r="H116" s="24" t="s">
        <v>115</v>
      </c>
      <c r="I116" s="24" t="s">
        <v>115</v>
      </c>
      <c r="J116" s="24" t="s">
        <v>115</v>
      </c>
      <c r="K116" s="24" t="s">
        <v>115</v>
      </c>
    </row>
    <row r="117" spans="1:11" x14ac:dyDescent="0.3">
      <c r="A117" s="12">
        <v>27</v>
      </c>
      <c r="B117" s="12">
        <v>656</v>
      </c>
      <c r="C117" s="12">
        <v>1</v>
      </c>
      <c r="D117" s="8" t="s">
        <v>229</v>
      </c>
      <c r="E117" s="12">
        <v>91</v>
      </c>
      <c r="F117" s="12">
        <v>5</v>
      </c>
      <c r="G117" s="15">
        <v>0.1414</v>
      </c>
      <c r="H117" s="24" t="s">
        <v>115</v>
      </c>
      <c r="I117" s="24" t="s">
        <v>115</v>
      </c>
      <c r="J117" s="24" t="s">
        <v>115</v>
      </c>
      <c r="K117" s="24" t="s">
        <v>115</v>
      </c>
    </row>
    <row r="118" spans="1:11" x14ac:dyDescent="0.3">
      <c r="A118" s="12">
        <v>28</v>
      </c>
      <c r="B118" s="12">
        <v>678</v>
      </c>
      <c r="C118" s="12">
        <v>1</v>
      </c>
      <c r="D118" s="8" t="s">
        <v>335</v>
      </c>
      <c r="E118" s="12">
        <v>91</v>
      </c>
      <c r="F118" s="9" t="s">
        <v>65</v>
      </c>
      <c r="G118" s="15">
        <v>0.33794000000000002</v>
      </c>
      <c r="H118" s="24" t="s">
        <v>115</v>
      </c>
      <c r="I118" s="24" t="s">
        <v>115</v>
      </c>
      <c r="J118" s="24" t="s">
        <v>115</v>
      </c>
      <c r="K118" s="24" t="s">
        <v>115</v>
      </c>
    </row>
    <row r="119" spans="1:11" x14ac:dyDescent="0.3">
      <c r="A119" s="12">
        <v>29</v>
      </c>
      <c r="B119" s="12">
        <v>695</v>
      </c>
      <c r="C119" s="12">
        <v>1</v>
      </c>
      <c r="D119" s="8" t="s">
        <v>338</v>
      </c>
      <c r="E119" s="12">
        <v>91</v>
      </c>
      <c r="F119" s="9" t="s">
        <v>63</v>
      </c>
      <c r="G119" s="15">
        <v>0.09</v>
      </c>
      <c r="H119" s="24" t="s">
        <v>115</v>
      </c>
      <c r="I119" s="24" t="s">
        <v>115</v>
      </c>
      <c r="J119" s="24" t="s">
        <v>115</v>
      </c>
      <c r="K119" s="24" t="s">
        <v>115</v>
      </c>
    </row>
    <row r="120" spans="1:11" x14ac:dyDescent="0.3">
      <c r="A120" s="12">
        <v>30</v>
      </c>
      <c r="B120" s="12">
        <v>717</v>
      </c>
      <c r="C120" s="12">
        <v>1</v>
      </c>
      <c r="D120" s="8" t="s">
        <v>345</v>
      </c>
      <c r="E120" s="12">
        <v>91</v>
      </c>
      <c r="F120" s="12">
        <v>5</v>
      </c>
      <c r="G120" s="15">
        <v>9.7549999999999998E-2</v>
      </c>
      <c r="H120" s="24" t="s">
        <v>115</v>
      </c>
      <c r="I120" s="24" t="s">
        <v>115</v>
      </c>
      <c r="J120" s="24" t="s">
        <v>115</v>
      </c>
      <c r="K120" s="24" t="s">
        <v>115</v>
      </c>
    </row>
    <row r="121" spans="1:11" x14ac:dyDescent="0.3">
      <c r="A121" s="12">
        <v>31</v>
      </c>
      <c r="B121" s="12">
        <v>721</v>
      </c>
      <c r="C121" s="12">
        <v>1</v>
      </c>
      <c r="D121" s="8" t="s">
        <v>433</v>
      </c>
      <c r="E121" s="12">
        <v>91</v>
      </c>
      <c r="F121" s="9" t="s">
        <v>63</v>
      </c>
      <c r="G121" s="15">
        <v>6.6100000000000006E-2</v>
      </c>
      <c r="H121" s="24" t="s">
        <v>115</v>
      </c>
      <c r="I121" s="24" t="s">
        <v>115</v>
      </c>
      <c r="J121" s="24" t="s">
        <v>115</v>
      </c>
      <c r="K121" s="24" t="s">
        <v>115</v>
      </c>
    </row>
    <row r="122" spans="1:11" x14ac:dyDescent="0.3">
      <c r="A122" s="12">
        <v>32</v>
      </c>
      <c r="B122" s="12">
        <v>732</v>
      </c>
      <c r="C122" s="12">
        <v>1</v>
      </c>
      <c r="D122" s="8" t="s">
        <v>1015</v>
      </c>
      <c r="E122" s="12">
        <v>92</v>
      </c>
      <c r="F122" s="9" t="s">
        <v>63</v>
      </c>
      <c r="G122" s="15">
        <v>5.1999999999999998E-2</v>
      </c>
      <c r="H122" s="24" t="s">
        <v>115</v>
      </c>
      <c r="I122" s="24" t="s">
        <v>115</v>
      </c>
      <c r="J122" s="24" t="s">
        <v>115</v>
      </c>
      <c r="K122" s="24" t="s">
        <v>115</v>
      </c>
    </row>
    <row r="123" spans="1:11" x14ac:dyDescent="0.3">
      <c r="A123" s="12">
        <v>33</v>
      </c>
      <c r="B123" s="12">
        <v>762</v>
      </c>
      <c r="C123" s="12">
        <v>1</v>
      </c>
      <c r="D123" s="8" t="s">
        <v>1127</v>
      </c>
      <c r="E123" s="12">
        <v>91</v>
      </c>
      <c r="F123" s="9" t="s">
        <v>63</v>
      </c>
      <c r="G123" s="15">
        <v>0.12</v>
      </c>
      <c r="H123" s="24" t="s">
        <v>115</v>
      </c>
      <c r="I123" s="24" t="s">
        <v>115</v>
      </c>
      <c r="J123" s="24" t="s">
        <v>115</v>
      </c>
      <c r="K123" s="24" t="s">
        <v>115</v>
      </c>
    </row>
    <row r="124" spans="1:11" x14ac:dyDescent="0.3">
      <c r="A124" s="12">
        <v>34</v>
      </c>
      <c r="B124" s="12">
        <v>771</v>
      </c>
      <c r="C124" s="12">
        <v>1</v>
      </c>
      <c r="D124" s="8" t="s">
        <v>478</v>
      </c>
      <c r="E124" s="12">
        <v>91</v>
      </c>
      <c r="F124" s="9" t="s">
        <v>61</v>
      </c>
      <c r="G124" s="15">
        <v>0.17620000000000002</v>
      </c>
      <c r="H124" s="24" t="s">
        <v>115</v>
      </c>
      <c r="I124" s="24" t="s">
        <v>115</v>
      </c>
      <c r="J124" s="24" t="s">
        <v>115</v>
      </c>
      <c r="K124" s="24" t="s">
        <v>115</v>
      </c>
    </row>
    <row r="125" spans="1:11" x14ac:dyDescent="0.3">
      <c r="A125" s="12">
        <v>35</v>
      </c>
      <c r="B125" s="12">
        <v>786</v>
      </c>
      <c r="C125" s="12">
        <v>1</v>
      </c>
      <c r="D125" s="8" t="s">
        <v>303</v>
      </c>
      <c r="E125" s="12">
        <v>91</v>
      </c>
      <c r="F125" s="9" t="s">
        <v>66</v>
      </c>
      <c r="G125" s="15">
        <v>0.25</v>
      </c>
      <c r="H125" s="24" t="s">
        <v>115</v>
      </c>
      <c r="I125" s="24" t="s">
        <v>115</v>
      </c>
      <c r="J125" s="24" t="s">
        <v>115</v>
      </c>
      <c r="K125" s="24" t="s">
        <v>115</v>
      </c>
    </row>
    <row r="126" spans="1:11" x14ac:dyDescent="0.3">
      <c r="A126" s="12">
        <v>36</v>
      </c>
      <c r="B126" s="12">
        <v>790</v>
      </c>
      <c r="C126" s="12">
        <v>1</v>
      </c>
      <c r="D126" s="8" t="s">
        <v>1017</v>
      </c>
      <c r="E126" s="12">
        <v>91</v>
      </c>
      <c r="F126" s="9" t="s">
        <v>68</v>
      </c>
      <c r="G126" s="15">
        <v>0.09</v>
      </c>
      <c r="H126" s="24" t="s">
        <v>115</v>
      </c>
      <c r="I126" s="24" t="s">
        <v>115</v>
      </c>
      <c r="J126" s="24" t="s">
        <v>115</v>
      </c>
      <c r="K126" s="24" t="s">
        <v>115</v>
      </c>
    </row>
    <row r="127" spans="1:11" x14ac:dyDescent="0.3">
      <c r="A127" s="12">
        <v>37</v>
      </c>
      <c r="B127" s="12">
        <v>813</v>
      </c>
      <c r="C127" s="12">
        <v>1</v>
      </c>
      <c r="D127" s="8" t="s">
        <v>352</v>
      </c>
      <c r="E127" s="12">
        <v>91</v>
      </c>
      <c r="F127" s="9" t="s">
        <v>65</v>
      </c>
      <c r="G127" s="15">
        <v>9.239E-2</v>
      </c>
      <c r="H127" s="24" t="s">
        <v>115</v>
      </c>
      <c r="I127" s="24" t="s">
        <v>115</v>
      </c>
      <c r="J127" s="24" t="s">
        <v>115</v>
      </c>
      <c r="K127" s="24" t="s">
        <v>115</v>
      </c>
    </row>
    <row r="128" spans="1:11" x14ac:dyDescent="0.3">
      <c r="A128" s="12">
        <v>38</v>
      </c>
      <c r="B128" s="12">
        <v>829</v>
      </c>
      <c r="C128" s="12">
        <v>1</v>
      </c>
      <c r="D128" s="8" t="s">
        <v>436</v>
      </c>
      <c r="E128" s="12">
        <v>91</v>
      </c>
      <c r="F128" s="9" t="s">
        <v>63</v>
      </c>
      <c r="G128" s="15">
        <v>7.5700000000000003E-2</v>
      </c>
      <c r="H128" s="24" t="s">
        <v>115</v>
      </c>
      <c r="I128" s="24" t="s">
        <v>115</v>
      </c>
      <c r="J128" s="24" t="s">
        <v>115</v>
      </c>
      <c r="K128" s="24" t="s">
        <v>115</v>
      </c>
    </row>
    <row r="129" spans="1:11" x14ac:dyDescent="0.3">
      <c r="A129" s="12">
        <v>39</v>
      </c>
      <c r="B129" s="12">
        <v>837</v>
      </c>
      <c r="C129" s="12">
        <v>1</v>
      </c>
      <c r="D129" s="8" t="s">
        <v>234</v>
      </c>
      <c r="E129" s="12">
        <v>91</v>
      </c>
      <c r="F129" s="9" t="s">
        <v>67</v>
      </c>
      <c r="G129" s="15">
        <v>5.1959999999999999E-2</v>
      </c>
      <c r="H129" s="24" t="s">
        <v>115</v>
      </c>
      <c r="I129" s="24" t="s">
        <v>115</v>
      </c>
      <c r="J129" s="24" t="s">
        <v>115</v>
      </c>
      <c r="K129" s="24" t="s">
        <v>115</v>
      </c>
    </row>
    <row r="130" spans="1:11" x14ac:dyDescent="0.3">
      <c r="A130" s="12">
        <v>40</v>
      </c>
      <c r="B130" s="12">
        <v>914</v>
      </c>
      <c r="C130" s="12">
        <v>1</v>
      </c>
      <c r="D130" s="8" t="s">
        <v>438</v>
      </c>
      <c r="E130" s="12">
        <v>91</v>
      </c>
      <c r="F130" s="9" t="s">
        <v>63</v>
      </c>
      <c r="G130" s="15">
        <v>0.14471899999999999</v>
      </c>
      <c r="H130" s="24" t="s">
        <v>115</v>
      </c>
      <c r="I130" s="24" t="s">
        <v>115</v>
      </c>
      <c r="J130" s="24" t="s">
        <v>115</v>
      </c>
      <c r="K130" s="24" t="s">
        <v>115</v>
      </c>
    </row>
    <row r="131" spans="1:11" x14ac:dyDescent="0.3">
      <c r="A131" s="7" t="s">
        <v>94</v>
      </c>
    </row>
    <row r="132" spans="1:11" hidden="1" x14ac:dyDescent="0.3"/>
    <row r="133" spans="1:11" hidden="1" x14ac:dyDescent="0.3"/>
    <row r="134" spans="1:11" hidden="1" x14ac:dyDescent="0.3"/>
    <row r="135" spans="1:11" hidden="1" x14ac:dyDescent="0.3"/>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vt:i4>
      </vt:variant>
    </vt:vector>
  </HeadingPairs>
  <TitlesOfParts>
    <vt:vector size="32" baseType="lpstr">
      <vt:lpstr>Contents</vt:lpstr>
      <vt:lpstr>Chart1</vt:lpstr>
      <vt:lpstr>Scatter1</vt:lpstr>
      <vt:lpstr>Scatter2</vt:lpstr>
      <vt:lpstr>Lists</vt:lpstr>
      <vt:lpstr>Names</vt:lpstr>
      <vt:lpstr>Pre 1989</vt:lpstr>
      <vt:lpstr>89 &amp; 90</vt:lpstr>
      <vt:lpstr>Names</vt:lpstr>
      <vt:lpstr>'89 &amp; 90'!Print_Area</vt:lpstr>
      <vt:lpstr>Chart1!Print_Area</vt:lpstr>
      <vt:lpstr>Contents!Print_Area</vt:lpstr>
      <vt:lpstr>Lists!Print_Area</vt:lpstr>
      <vt:lpstr>'Pre 1989'!Print_Area</vt:lpstr>
      <vt:lpstr>Scatter1!Print_Area</vt:lpstr>
      <vt:lpstr>Scatter2!Print_Area</vt:lpstr>
      <vt:lpstr>Lists!Print_Titles</vt:lpstr>
      <vt:lpstr>TitleRegion1.a3.j2242.5</vt:lpstr>
      <vt:lpstr>TitleRegion1.a42.t2111.4</vt:lpstr>
      <vt:lpstr>TitleRegion1.a6.e35.2</vt:lpstr>
      <vt:lpstr>TitleRegion1.a9.k130.7</vt:lpstr>
      <vt:lpstr>TitleRegion1.a9.x444.6</vt:lpstr>
      <vt:lpstr>TitleRegion1.b45.s2191.3</vt:lpstr>
      <vt:lpstr>TitleRegion2.a2192.f2524.3</vt:lpstr>
      <vt:lpstr>TitleRegion2.a36.e39.2</vt:lpstr>
      <vt:lpstr>TitleRegion2.l3.u2242.5</vt:lpstr>
      <vt:lpstr>TitleRegion3.a44.e55.2</vt:lpstr>
      <vt:lpstr>TitleRegion3.w3.ag2242.5</vt:lpstr>
      <vt:lpstr>TitleRegion4.g6.k17.2</vt:lpstr>
      <vt:lpstr>TitleRegion5.g28.k31.2</vt:lpstr>
      <vt:lpstr>TitleRegion6.g46.k49.2</vt:lpstr>
      <vt:lpstr>TitleRegion7.m7.z2246.2</vt:lpstr>
    </vt:vector>
  </TitlesOfParts>
  <Company>Minnesota Department of Education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Operating Referendum History 1991-2018</dc:title>
  <dc:creator>Minnesota Department of Education</dc:creator>
  <cp:lastModifiedBy>Schwartz, Michael</cp:lastModifiedBy>
  <cp:lastPrinted>2017-11-16T16:42:18Z</cp:lastPrinted>
  <dcterms:created xsi:type="dcterms:W3CDTF">2004-09-20T18:57:06Z</dcterms:created>
  <dcterms:modified xsi:type="dcterms:W3CDTF">2018-12-17T22:27:56Z</dcterms:modified>
</cp:coreProperties>
</file>